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ml.chartshapes+xml"/>
  <Override PartName="/xl/charts/chart2.xml" ContentType="application/vnd.openxmlformats-officedocument.drawingml.chart+xml"/>
  <Override PartName="/xl/charts/chart3.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charts/style1.xml" ContentType="application/vnd.ms-office.chartstyle+xml"/>
  <Override PartName="/xl/charts/colors1.xml" ContentType="application/vnd.ms-office.chartcolorstyle+xml"/>
  <Override PartName="/xl/charts/colors2.xml" ContentType="application/vnd.ms-office.chartcolorstyle+xml"/>
  <Override PartName="/xl/charts/style2.xml" ContentType="application/vnd.ms-office.chartstyle+xml"/>
  <Override PartName="/xl/charts/colors3.xml" ContentType="application/vnd.ms-office.chartcolorstyle+xml"/>
  <Override PartName="/xl/charts/style3.xml" ContentType="application/vnd.ms-office.chart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2"/>
  <workbookPr codeName="ThisWorkbook"/>
  <bookViews>
    <workbookView xWindow="-108" yWindow="-108" windowWidth="23256" windowHeight="12456" tabRatio="532" activeTab="3"/>
  </bookViews>
  <sheets>
    <sheet name="Settiings" sheetId="4" r:id="rId1"/>
    <sheet name="raw_data" sheetId="1" r:id="rId2"/>
    <sheet name="Questions" sheetId="2" r:id="rId3"/>
    <sheet name="KPI_dashboard" sheetId="3" r:id="rId4"/>
  </sheets>
  <definedNames>
    <definedName name="_xlnm._FilterDatabase" localSheetId="1" hidden="1">raw_data!$A$1:$G$6418</definedName>
    <definedName name="flt_analyst">KPI_dashboard!$Q$8</definedName>
    <definedName name="flt_month">KPI_dashboard!$J$8</definedName>
    <definedName name="flt_queue">KPI_dashboard!$M$8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H4" i="4" l="1" a="1"/>
  <c r="AH4" i="4" s="1"/>
  <c r="F8" i="3"/>
  <c r="K13" i="3" l="1"/>
  <c r="Y36" i="4" l="1"/>
  <c r="T36" i="4"/>
  <c r="Y35" i="4"/>
  <c r="T35" i="4"/>
  <c r="Y34" i="4"/>
  <c r="T34" i="4"/>
  <c r="Y33" i="4"/>
  <c r="T33" i="4"/>
  <c r="Y32" i="4"/>
  <c r="T32" i="4"/>
  <c r="Y31" i="4"/>
  <c r="T31" i="4"/>
  <c r="Y30" i="4"/>
  <c r="T30" i="4"/>
  <c r="Y29" i="4"/>
  <c r="T29" i="4"/>
  <c r="Y28" i="4"/>
  <c r="T28" i="4"/>
  <c r="Y27" i="4"/>
  <c r="T27" i="4"/>
  <c r="Y26" i="4"/>
  <c r="T26" i="4"/>
  <c r="Y25" i="4"/>
  <c r="T25" i="4"/>
  <c r="Y24" i="4"/>
  <c r="T24" i="4"/>
  <c r="Y23" i="4"/>
  <c r="T23" i="4"/>
  <c r="Y22" i="4"/>
  <c r="T22" i="4"/>
  <c r="Y21" i="4"/>
  <c r="T21" i="4"/>
  <c r="Y20" i="4"/>
  <c r="T20" i="4"/>
  <c r="Y19" i="4"/>
  <c r="T19" i="4"/>
  <c r="Y18" i="4"/>
  <c r="T18" i="4"/>
  <c r="Y17" i="4"/>
  <c r="T17" i="4"/>
  <c r="Y16" i="4"/>
  <c r="T16" i="4"/>
  <c r="Y15" i="4"/>
  <c r="T15" i="4"/>
  <c r="Y14" i="4"/>
  <c r="T14" i="4"/>
  <c r="Y13" i="4"/>
  <c r="T13" i="4"/>
  <c r="Y12" i="4"/>
  <c r="T12" i="4"/>
  <c r="Y11" i="4"/>
  <c r="T11" i="4"/>
  <c r="Y10" i="4"/>
  <c r="T10" i="4"/>
  <c r="Y9" i="4"/>
  <c r="T9" i="4"/>
  <c r="Y8" i="4"/>
  <c r="T8" i="4"/>
  <c r="Y7" i="4"/>
  <c r="T7" i="4"/>
  <c r="Y6" i="4"/>
  <c r="T6" i="4"/>
  <c r="Y5" i="4"/>
  <c r="T5" i="4"/>
  <c r="Y4" i="4"/>
  <c r="T4" i="4"/>
  <c r="N152" i="1" l="1"/>
  <c r="N1997" i="1"/>
  <c r="N1998" i="1"/>
  <c r="N153" i="1"/>
  <c r="N154" i="1"/>
  <c r="N1999" i="1"/>
  <c r="N2000" i="1"/>
  <c r="N2001" i="1"/>
  <c r="N2002" i="1"/>
  <c r="N155" i="1"/>
  <c r="N2003" i="1"/>
  <c r="N156" i="1"/>
  <c r="N2004" i="1"/>
  <c r="N2005" i="1"/>
  <c r="N2" i="1"/>
  <c r="N2006" i="1"/>
  <c r="N2007" i="1"/>
  <c r="N157" i="1"/>
  <c r="N2008" i="1"/>
  <c r="N2009" i="1"/>
  <c r="N158" i="1"/>
  <c r="N2010" i="1"/>
  <c r="N1626" i="1"/>
  <c r="N2011" i="1"/>
  <c r="N2012" i="1"/>
  <c r="N2013" i="1"/>
  <c r="N2014" i="1"/>
  <c r="N159" i="1"/>
  <c r="N2015" i="1"/>
  <c r="N160" i="1"/>
  <c r="N2016" i="1"/>
  <c r="N2017" i="1"/>
  <c r="N2018" i="1"/>
  <c r="N161" i="1"/>
  <c r="N162" i="1"/>
  <c r="N2019" i="1"/>
  <c r="N2020" i="1"/>
  <c r="N2021" i="1"/>
  <c r="N2022" i="1"/>
  <c r="N1433" i="1"/>
  <c r="N163" i="1"/>
  <c r="N2023" i="1"/>
  <c r="N2024" i="1"/>
  <c r="N2025" i="1"/>
  <c r="N2026" i="1"/>
  <c r="N164" i="1"/>
  <c r="N1434" i="1"/>
  <c r="N1627" i="1"/>
  <c r="N2027" i="1"/>
  <c r="N165" i="1"/>
  <c r="N2028" i="1"/>
  <c r="N1435" i="1"/>
  <c r="N2029" i="1"/>
  <c r="N166" i="1"/>
  <c r="N2030" i="1"/>
  <c r="N2031" i="1"/>
  <c r="N167" i="1"/>
  <c r="N2032" i="1"/>
  <c r="N2033" i="1"/>
  <c r="N2034" i="1"/>
  <c r="N2035" i="1"/>
  <c r="N2036" i="1"/>
  <c r="N2037" i="1"/>
  <c r="N168" i="1"/>
  <c r="N2038" i="1"/>
  <c r="N169" i="1"/>
  <c r="N2039" i="1"/>
  <c r="N170" i="1"/>
  <c r="N171" i="1"/>
  <c r="N2040" i="1"/>
  <c r="N2041" i="1"/>
  <c r="N2042" i="1"/>
  <c r="N2043" i="1"/>
  <c r="N1628" i="1"/>
  <c r="N172" i="1"/>
  <c r="N173" i="1"/>
  <c r="N2044" i="1"/>
  <c r="N174" i="1"/>
  <c r="N175" i="1"/>
  <c r="N2045" i="1"/>
  <c r="N1629" i="1"/>
  <c r="N176" i="1"/>
  <c r="N2046" i="1"/>
  <c r="N2047" i="1"/>
  <c r="N177" i="1"/>
  <c r="N178" i="1"/>
  <c r="N2048" i="1"/>
  <c r="N2049" i="1"/>
  <c r="N2050" i="1"/>
  <c r="N3" i="1"/>
  <c r="N2051" i="1"/>
  <c r="N179" i="1"/>
  <c r="N2052" i="1"/>
  <c r="N180" i="1"/>
  <c r="N2053" i="1"/>
  <c r="N2054" i="1"/>
  <c r="N2055" i="1"/>
  <c r="N2056" i="1"/>
  <c r="N2057" i="1"/>
  <c r="N2058" i="1"/>
  <c r="N181" i="1"/>
  <c r="N2059" i="1"/>
  <c r="N2060" i="1"/>
  <c r="N2061" i="1"/>
  <c r="N2062" i="1"/>
  <c r="N182" i="1"/>
  <c r="N2063" i="1"/>
  <c r="N2064" i="1"/>
  <c r="N2065" i="1"/>
  <c r="N2066" i="1"/>
  <c r="N2067" i="1"/>
  <c r="N2068" i="1"/>
  <c r="N2069" i="1"/>
  <c r="N2070" i="1"/>
  <c r="N2071" i="1"/>
  <c r="N2072" i="1"/>
  <c r="N2073" i="1"/>
  <c r="N2074" i="1"/>
  <c r="N183" i="1"/>
  <c r="N2075" i="1"/>
  <c r="N2076" i="1"/>
  <c r="N2077" i="1"/>
  <c r="N2078" i="1"/>
  <c r="N2079" i="1"/>
  <c r="N2080" i="1"/>
  <c r="N184" i="1"/>
  <c r="N2081" i="1"/>
  <c r="N2082" i="1"/>
  <c r="N2083" i="1"/>
  <c r="N2084" i="1"/>
  <c r="N2085" i="1"/>
  <c r="N2086" i="1"/>
  <c r="N2087" i="1"/>
  <c r="N2088" i="1"/>
  <c r="N2089" i="1"/>
  <c r="N2090" i="1"/>
  <c r="N185" i="1"/>
  <c r="N2091" i="1"/>
  <c r="N2092" i="1"/>
  <c r="N2093" i="1"/>
  <c r="N2094" i="1"/>
  <c r="N2095" i="1"/>
  <c r="N1630" i="1"/>
  <c r="N2096" i="1"/>
  <c r="N2097" i="1"/>
  <c r="N2098" i="1"/>
  <c r="N2099" i="1"/>
  <c r="N2100" i="1"/>
  <c r="N2101" i="1"/>
  <c r="N2102" i="1"/>
  <c r="N186" i="1"/>
  <c r="N187" i="1"/>
  <c r="N2103" i="1"/>
  <c r="N2104" i="1"/>
  <c r="N188" i="1"/>
  <c r="N189" i="1"/>
  <c r="N190" i="1"/>
  <c r="N2105" i="1"/>
  <c r="N2106" i="1"/>
  <c r="N2107" i="1"/>
  <c r="N191" i="1"/>
  <c r="N2108" i="1"/>
  <c r="N2109" i="1"/>
  <c r="N192" i="1"/>
  <c r="N2110" i="1"/>
  <c r="N1436" i="1"/>
  <c r="N2111" i="1"/>
  <c r="N2112" i="1"/>
  <c r="N193" i="1"/>
  <c r="N2113" i="1"/>
  <c r="N4" i="1"/>
  <c r="N2114" i="1"/>
  <c r="N2115" i="1"/>
  <c r="N2116" i="1"/>
  <c r="N1631" i="1"/>
  <c r="N2117" i="1"/>
  <c r="N2118" i="1"/>
  <c r="N194" i="1"/>
  <c r="N2119" i="1"/>
  <c r="N5" i="1"/>
  <c r="N195" i="1"/>
  <c r="N2120" i="1"/>
  <c r="N2121" i="1"/>
  <c r="N2122" i="1"/>
  <c r="N2123" i="1"/>
  <c r="N196" i="1"/>
  <c r="N197" i="1"/>
  <c r="N198" i="1"/>
  <c r="N199" i="1"/>
  <c r="N2124" i="1"/>
  <c r="N1632" i="1"/>
  <c r="N1633" i="1"/>
  <c r="N2125" i="1"/>
  <c r="N2126" i="1"/>
  <c r="N2127" i="1"/>
  <c r="N1634" i="1"/>
  <c r="N200" i="1"/>
  <c r="N201" i="1"/>
  <c r="N2128" i="1"/>
  <c r="N2129" i="1"/>
  <c r="N2130" i="1"/>
  <c r="N2131" i="1"/>
  <c r="N202" i="1"/>
  <c r="N2132" i="1"/>
  <c r="N2133" i="1"/>
  <c r="N203" i="1"/>
  <c r="N204" i="1"/>
  <c r="N2134" i="1"/>
  <c r="N2135" i="1"/>
  <c r="N1635" i="1"/>
  <c r="N2136" i="1"/>
  <c r="N205" i="1"/>
  <c r="N2137" i="1"/>
  <c r="N2138" i="1"/>
  <c r="N2139" i="1"/>
  <c r="N2140" i="1"/>
  <c r="N2141" i="1"/>
  <c r="N206" i="1"/>
  <c r="N2142" i="1"/>
  <c r="N207" i="1"/>
  <c r="N2143" i="1"/>
  <c r="N2144" i="1"/>
  <c r="N2145" i="1"/>
  <c r="N2146" i="1"/>
  <c r="N2147" i="1"/>
  <c r="N2148" i="1"/>
  <c r="N2149" i="1"/>
  <c r="N2150" i="1"/>
  <c r="N2151" i="1"/>
  <c r="N208" i="1"/>
  <c r="N209" i="1"/>
  <c r="N2152" i="1"/>
  <c r="N2153" i="1"/>
  <c r="N2154" i="1"/>
  <c r="N2155" i="1"/>
  <c r="N210" i="1"/>
  <c r="N2156" i="1"/>
  <c r="N6" i="1"/>
  <c r="N2157" i="1"/>
  <c r="N2158" i="1"/>
  <c r="N211" i="1"/>
  <c r="N2159" i="1"/>
  <c r="N2160" i="1"/>
  <c r="N2161" i="1"/>
  <c r="N2162" i="1"/>
  <c r="N212" i="1"/>
  <c r="N2163" i="1"/>
  <c r="N2164" i="1"/>
  <c r="N2165" i="1"/>
  <c r="N2166" i="1"/>
  <c r="N213" i="1"/>
  <c r="N2167" i="1"/>
  <c r="N2168" i="1"/>
  <c r="N214" i="1"/>
  <c r="N2169" i="1"/>
  <c r="N215" i="1"/>
  <c r="N1636" i="1"/>
  <c r="N216" i="1"/>
  <c r="N2170" i="1"/>
  <c r="N2171" i="1"/>
  <c r="N2172" i="1"/>
  <c r="N2173" i="1"/>
  <c r="N2174" i="1"/>
  <c r="N2175" i="1"/>
  <c r="N2176" i="1"/>
  <c r="N217" i="1"/>
  <c r="N218" i="1"/>
  <c r="N1437" i="1"/>
  <c r="N2177" i="1"/>
  <c r="N2178" i="1"/>
  <c r="N219" i="1"/>
  <c r="N2179" i="1"/>
  <c r="N2180" i="1"/>
  <c r="N1637" i="1"/>
  <c r="N2181" i="1"/>
  <c r="N220" i="1"/>
  <c r="N2182" i="1"/>
  <c r="N221" i="1"/>
  <c r="N1638" i="1"/>
  <c r="N222" i="1"/>
  <c r="N2183" i="1"/>
  <c r="N2184" i="1"/>
  <c r="N223" i="1"/>
  <c r="N7" i="1"/>
  <c r="N2185" i="1"/>
  <c r="N2186" i="1"/>
  <c r="N224" i="1"/>
  <c r="N2187" i="1"/>
  <c r="N2188" i="1"/>
  <c r="N225" i="1"/>
  <c r="N226" i="1"/>
  <c r="N2189" i="1"/>
  <c r="N2190" i="1"/>
  <c r="N2191" i="1"/>
  <c r="N2192" i="1"/>
  <c r="N227" i="1"/>
  <c r="N2193" i="1"/>
  <c r="N228" i="1"/>
  <c r="N2194" i="1"/>
  <c r="N2195" i="1"/>
  <c r="N8" i="1"/>
  <c r="N2196" i="1"/>
  <c r="N2197" i="1"/>
  <c r="N229" i="1"/>
  <c r="N2198" i="1"/>
  <c r="N2199" i="1"/>
  <c r="N230" i="1"/>
  <c r="N2200" i="1"/>
  <c r="N1639" i="1"/>
  <c r="N2201" i="1"/>
  <c r="N2202" i="1"/>
  <c r="N2203" i="1"/>
  <c r="N2204" i="1"/>
  <c r="N231" i="1"/>
  <c r="N2205" i="1"/>
  <c r="N232" i="1"/>
  <c r="N2206" i="1"/>
  <c r="N2207" i="1"/>
  <c r="N2208" i="1"/>
  <c r="N233" i="1"/>
  <c r="N234" i="1"/>
  <c r="N2209" i="1"/>
  <c r="N2210" i="1"/>
  <c r="N2211" i="1"/>
  <c r="N2212" i="1"/>
  <c r="N1438" i="1"/>
  <c r="N235" i="1"/>
  <c r="N2213" i="1"/>
  <c r="N2214" i="1"/>
  <c r="N2215" i="1"/>
  <c r="N2216" i="1"/>
  <c r="N236" i="1"/>
  <c r="N1439" i="1"/>
  <c r="N1640" i="1"/>
  <c r="N2217" i="1"/>
  <c r="N237" i="1"/>
  <c r="N2218" i="1"/>
  <c r="N1440" i="1"/>
  <c r="N2219" i="1"/>
  <c r="N238" i="1"/>
  <c r="N2220" i="1"/>
  <c r="N2221" i="1"/>
  <c r="N239" i="1"/>
  <c r="N2222" i="1"/>
  <c r="N2223" i="1"/>
  <c r="N2224" i="1"/>
  <c r="N2225" i="1"/>
  <c r="N2226" i="1"/>
  <c r="N2227" i="1"/>
  <c r="N240" i="1"/>
  <c r="N2228" i="1"/>
  <c r="N241" i="1"/>
  <c r="N2229" i="1"/>
  <c r="N242" i="1"/>
  <c r="N243" i="1"/>
  <c r="N2230" i="1"/>
  <c r="N2231" i="1"/>
  <c r="N2232" i="1"/>
  <c r="N2233" i="1"/>
  <c r="N1641" i="1"/>
  <c r="N244" i="1"/>
  <c r="N245" i="1"/>
  <c r="N2234" i="1"/>
  <c r="N246" i="1"/>
  <c r="N247" i="1"/>
  <c r="N2235" i="1"/>
  <c r="N1642" i="1"/>
  <c r="N248" i="1"/>
  <c r="N2236" i="1"/>
  <c r="N2237" i="1"/>
  <c r="N249" i="1"/>
  <c r="N250" i="1"/>
  <c r="N2238" i="1"/>
  <c r="N2239" i="1"/>
  <c r="N2240" i="1"/>
  <c r="N9" i="1"/>
  <c r="N2241" i="1"/>
  <c r="N251" i="1"/>
  <c r="N2242" i="1"/>
  <c r="N252" i="1"/>
  <c r="N2243" i="1"/>
  <c r="N2244" i="1"/>
  <c r="N2245" i="1"/>
  <c r="N2246" i="1"/>
  <c r="N2247" i="1"/>
  <c r="N2248" i="1"/>
  <c r="N253" i="1"/>
  <c r="N2249" i="1"/>
  <c r="N2250" i="1"/>
  <c r="N2251" i="1"/>
  <c r="N2252" i="1"/>
  <c r="N254" i="1"/>
  <c r="N2253" i="1"/>
  <c r="N2254" i="1"/>
  <c r="N2255" i="1"/>
  <c r="N2256" i="1"/>
  <c r="N2257" i="1"/>
  <c r="N2258" i="1"/>
  <c r="N2259" i="1"/>
  <c r="N2260" i="1"/>
  <c r="N2261" i="1"/>
  <c r="N2262" i="1"/>
  <c r="N2263" i="1"/>
  <c r="N2264" i="1"/>
  <c r="N255" i="1"/>
  <c r="N2265" i="1"/>
  <c r="N2266" i="1"/>
  <c r="N2267" i="1"/>
  <c r="N2268" i="1"/>
  <c r="N2269" i="1"/>
  <c r="N2270" i="1"/>
  <c r="N256" i="1"/>
  <c r="N2271" i="1"/>
  <c r="N2272" i="1"/>
  <c r="N2273" i="1"/>
  <c r="N2274" i="1"/>
  <c r="N2275" i="1"/>
  <c r="N2276" i="1"/>
  <c r="N2277" i="1"/>
  <c r="N2278" i="1"/>
  <c r="N2279" i="1"/>
  <c r="N2280" i="1"/>
  <c r="N257" i="1"/>
  <c r="N2281" i="1"/>
  <c r="N2282" i="1"/>
  <c r="N2283" i="1"/>
  <c r="N2284" i="1"/>
  <c r="N2285" i="1"/>
  <c r="N1643" i="1"/>
  <c r="N2286" i="1"/>
  <c r="N2287" i="1"/>
  <c r="N2288" i="1"/>
  <c r="N2289" i="1"/>
  <c r="N2290" i="1"/>
  <c r="N2291" i="1"/>
  <c r="N2292" i="1"/>
  <c r="N258" i="1"/>
  <c r="N259" i="1"/>
  <c r="N2293" i="1"/>
  <c r="N2294" i="1"/>
  <c r="N260" i="1"/>
  <c r="N261" i="1"/>
  <c r="N262" i="1"/>
  <c r="N2295" i="1"/>
  <c r="N2296" i="1"/>
  <c r="N2297" i="1"/>
  <c r="N263" i="1"/>
  <c r="N2298" i="1"/>
  <c r="N2299" i="1"/>
  <c r="N264" i="1"/>
  <c r="N2300" i="1"/>
  <c r="N1441" i="1"/>
  <c r="N2301" i="1"/>
  <c r="N2302" i="1"/>
  <c r="N265" i="1"/>
  <c r="N2303" i="1"/>
  <c r="N10" i="1"/>
  <c r="N2304" i="1"/>
  <c r="N2305" i="1"/>
  <c r="N2306" i="1"/>
  <c r="N1644" i="1"/>
  <c r="N2307" i="1"/>
  <c r="N2308" i="1"/>
  <c r="N266" i="1"/>
  <c r="N2309" i="1"/>
  <c r="N11" i="1"/>
  <c r="N267" i="1"/>
  <c r="N2310" i="1"/>
  <c r="N2311" i="1"/>
  <c r="N2312" i="1"/>
  <c r="N2313" i="1"/>
  <c r="N268" i="1"/>
  <c r="N269" i="1"/>
  <c r="N270" i="1"/>
  <c r="N271" i="1"/>
  <c r="N2314" i="1"/>
  <c r="N1645" i="1"/>
  <c r="N1646" i="1"/>
  <c r="N2315" i="1"/>
  <c r="N2316" i="1"/>
  <c r="N2317" i="1"/>
  <c r="N1647" i="1"/>
  <c r="N272" i="1"/>
  <c r="N273" i="1"/>
  <c r="N2318" i="1"/>
  <c r="N2319" i="1"/>
  <c r="N2320" i="1"/>
  <c r="N2321" i="1"/>
  <c r="N274" i="1"/>
  <c r="N2322" i="1"/>
  <c r="N2323" i="1"/>
  <c r="N275" i="1"/>
  <c r="N276" i="1"/>
  <c r="N2324" i="1"/>
  <c r="N2325" i="1"/>
  <c r="N1648" i="1"/>
  <c r="N2326" i="1"/>
  <c r="N277" i="1"/>
  <c r="N2327" i="1"/>
  <c r="N2328" i="1"/>
  <c r="N2329" i="1"/>
  <c r="N2330" i="1"/>
  <c r="N2331" i="1"/>
  <c r="N278" i="1"/>
  <c r="N2332" i="1"/>
  <c r="N279" i="1"/>
  <c r="N2333" i="1"/>
  <c r="N2334" i="1"/>
  <c r="N2335" i="1"/>
  <c r="N2336" i="1"/>
  <c r="N2337" i="1"/>
  <c r="N2338" i="1"/>
  <c r="N2339" i="1"/>
  <c r="N2340" i="1"/>
  <c r="N2341" i="1"/>
  <c r="N280" i="1"/>
  <c r="N281" i="1"/>
  <c r="N2342" i="1"/>
  <c r="N2343" i="1"/>
  <c r="N2344" i="1"/>
  <c r="N2345" i="1"/>
  <c r="N282" i="1"/>
  <c r="N2346" i="1"/>
  <c r="N12" i="1"/>
  <c r="N2347" i="1"/>
  <c r="N2348" i="1"/>
  <c r="N283" i="1"/>
  <c r="N2349" i="1"/>
  <c r="N2350" i="1"/>
  <c r="N2351" i="1"/>
  <c r="N2352" i="1"/>
  <c r="N284" i="1"/>
  <c r="N2353" i="1"/>
  <c r="N2354" i="1"/>
  <c r="N2355" i="1"/>
  <c r="N2356" i="1"/>
  <c r="N285" i="1"/>
  <c r="N2357" i="1"/>
  <c r="N2358" i="1"/>
  <c r="N286" i="1"/>
  <c r="N2359" i="1"/>
  <c r="N287" i="1"/>
  <c r="N1649" i="1"/>
  <c r="N288" i="1"/>
  <c r="N2360" i="1"/>
  <c r="N2361" i="1"/>
  <c r="N2362" i="1"/>
  <c r="N2363" i="1"/>
  <c r="N2364" i="1"/>
  <c r="N2365" i="1"/>
  <c r="N2366" i="1"/>
  <c r="N289" i="1"/>
  <c r="N290" i="1"/>
  <c r="N1442" i="1"/>
  <c r="N2367" i="1"/>
  <c r="N2368" i="1"/>
  <c r="N291" i="1"/>
  <c r="N2369" i="1"/>
  <c r="N2370" i="1"/>
  <c r="N1650" i="1"/>
  <c r="N2371" i="1"/>
  <c r="N292" i="1"/>
  <c r="N2372" i="1"/>
  <c r="N293" i="1"/>
  <c r="N1651" i="1"/>
  <c r="N294" i="1"/>
  <c r="N2373" i="1"/>
  <c r="N2374" i="1"/>
  <c r="N295" i="1"/>
  <c r="N13" i="1"/>
  <c r="N2375" i="1"/>
  <c r="N1652" i="1"/>
  <c r="N1653" i="1"/>
  <c r="N2376" i="1"/>
  <c r="N2377" i="1"/>
  <c r="N2378" i="1"/>
  <c r="N1654" i="1"/>
  <c r="N2379" i="1"/>
  <c r="N1655" i="1"/>
  <c r="N2380" i="1"/>
  <c r="N2381" i="1"/>
  <c r="N2382" i="1"/>
  <c r="N2383" i="1"/>
  <c r="N296" i="1"/>
  <c r="N2384" i="1"/>
  <c r="N297" i="1"/>
  <c r="N298" i="1"/>
  <c r="N2385" i="1"/>
  <c r="N299" i="1"/>
  <c r="N2386" i="1"/>
  <c r="N2387" i="1"/>
  <c r="N2388" i="1"/>
  <c r="N2389" i="1"/>
  <c r="N300" i="1"/>
  <c r="N2390" i="1"/>
  <c r="N301" i="1"/>
  <c r="N1656" i="1"/>
  <c r="N302" i="1"/>
  <c r="N2391" i="1"/>
  <c r="N2392" i="1"/>
  <c r="N2393" i="1"/>
  <c r="N1443" i="1"/>
  <c r="N2394" i="1"/>
  <c r="N2395" i="1"/>
  <c r="N303" i="1"/>
  <c r="N1657" i="1"/>
  <c r="N2396" i="1"/>
  <c r="N2397" i="1"/>
  <c r="N2398" i="1"/>
  <c r="N2399" i="1"/>
  <c r="N2400" i="1"/>
  <c r="N2401" i="1"/>
  <c r="N2402" i="1"/>
  <c r="N2403" i="1"/>
  <c r="N2404" i="1"/>
  <c r="N304" i="1"/>
  <c r="N2405" i="1"/>
  <c r="N2406" i="1"/>
  <c r="N2407" i="1"/>
  <c r="N305" i="1"/>
  <c r="N306" i="1"/>
  <c r="N307" i="1"/>
  <c r="N1444" i="1"/>
  <c r="N2408" i="1"/>
  <c r="N2409" i="1"/>
  <c r="N308" i="1"/>
  <c r="N309" i="1"/>
  <c r="N2410" i="1"/>
  <c r="N2411" i="1"/>
  <c r="N2412" i="1"/>
  <c r="N310" i="1"/>
  <c r="N311" i="1"/>
  <c r="N2413" i="1"/>
  <c r="N2414" i="1"/>
  <c r="N2415" i="1"/>
  <c r="N2416" i="1"/>
  <c r="N2417" i="1"/>
  <c r="N2418" i="1"/>
  <c r="N2419" i="1"/>
  <c r="N2420" i="1"/>
  <c r="N2421" i="1"/>
  <c r="N2422" i="1"/>
  <c r="N2423" i="1"/>
  <c r="N2424" i="1"/>
  <c r="N2425" i="1"/>
  <c r="N2426" i="1"/>
  <c r="N2427" i="1"/>
  <c r="N2428" i="1"/>
  <c r="N2429" i="1"/>
  <c r="N2430" i="1"/>
  <c r="N2431" i="1"/>
  <c r="N312" i="1"/>
  <c r="N2432" i="1"/>
  <c r="N2433" i="1"/>
  <c r="N2434" i="1"/>
  <c r="N2435" i="1"/>
  <c r="N1658" i="1"/>
  <c r="N313" i="1"/>
  <c r="N2436" i="1"/>
  <c r="N1445" i="1"/>
  <c r="N2437" i="1"/>
  <c r="N2438" i="1"/>
  <c r="N2439" i="1"/>
  <c r="N2440" i="1"/>
  <c r="N314" i="1"/>
  <c r="N2441" i="1"/>
  <c r="N2442" i="1"/>
  <c r="N2443" i="1"/>
  <c r="N2444" i="1"/>
  <c r="N1659" i="1"/>
  <c r="N1446" i="1"/>
  <c r="N2445" i="1"/>
  <c r="N315" i="1"/>
  <c r="N2446" i="1"/>
  <c r="N2447" i="1"/>
  <c r="N2448" i="1"/>
  <c r="N2449" i="1"/>
  <c r="N2450" i="1"/>
  <c r="N316" i="1"/>
  <c r="N2451" i="1"/>
  <c r="N1447" i="1"/>
  <c r="N2452" i="1"/>
  <c r="N2453" i="1"/>
  <c r="N2454" i="1"/>
  <c r="N317" i="1"/>
  <c r="N2455" i="1"/>
  <c r="N318" i="1"/>
  <c r="N319" i="1"/>
  <c r="N2456" i="1"/>
  <c r="N2457" i="1"/>
  <c r="N2458" i="1"/>
  <c r="N2459" i="1"/>
  <c r="N2460" i="1"/>
  <c r="N2461" i="1"/>
  <c r="N2462" i="1"/>
  <c r="N2463" i="1"/>
  <c r="N320" i="1"/>
  <c r="N2464" i="1"/>
  <c r="N2465" i="1"/>
  <c r="N2466" i="1"/>
  <c r="N1660" i="1"/>
  <c r="N2467" i="1"/>
  <c r="N2468" i="1"/>
  <c r="N2469" i="1"/>
  <c r="N2470" i="1"/>
  <c r="N2471" i="1"/>
  <c r="N2472" i="1"/>
  <c r="N2473" i="1"/>
  <c r="N14" i="1"/>
  <c r="N2474" i="1"/>
  <c r="N2475" i="1"/>
  <c r="N2476" i="1"/>
  <c r="N321" i="1"/>
  <c r="N322" i="1"/>
  <c r="N2477" i="1"/>
  <c r="N323" i="1"/>
  <c r="N324" i="1"/>
  <c r="N2478" i="1"/>
  <c r="N2479" i="1"/>
  <c r="N2480" i="1"/>
  <c r="N2481" i="1"/>
  <c r="N2482" i="1"/>
  <c r="N2483" i="1"/>
  <c r="N2484" i="1"/>
  <c r="N2485" i="1"/>
  <c r="N2486" i="1"/>
  <c r="N2487" i="1"/>
  <c r="N15" i="1"/>
  <c r="N2488" i="1"/>
  <c r="N2489" i="1"/>
  <c r="N2490" i="1"/>
  <c r="N2491" i="1"/>
  <c r="N1661" i="1"/>
  <c r="N325" i="1"/>
  <c r="N2492" i="1"/>
  <c r="N2493" i="1"/>
  <c r="N326" i="1"/>
  <c r="N2494" i="1"/>
  <c r="N327" i="1"/>
  <c r="N2495" i="1"/>
  <c r="N328" i="1"/>
  <c r="N2496" i="1"/>
  <c r="N2497" i="1"/>
  <c r="N2498" i="1"/>
  <c r="N2499" i="1"/>
  <c r="N2500" i="1"/>
  <c r="N2501" i="1"/>
  <c r="N2502" i="1"/>
  <c r="N2503" i="1"/>
  <c r="N329" i="1"/>
  <c r="N330" i="1"/>
  <c r="N2504" i="1"/>
  <c r="N331" i="1"/>
  <c r="N16" i="1"/>
  <c r="N2505" i="1"/>
  <c r="N332" i="1"/>
  <c r="N2506" i="1"/>
  <c r="N2507" i="1"/>
  <c r="N2508" i="1"/>
  <c r="N2509" i="1"/>
  <c r="N2510" i="1"/>
  <c r="N2511" i="1"/>
  <c r="N2512" i="1"/>
  <c r="N2513" i="1"/>
  <c r="N138" i="1"/>
  <c r="N2514" i="1"/>
  <c r="N333" i="1"/>
  <c r="N2515" i="1"/>
  <c r="N2516" i="1"/>
  <c r="N1448" i="1"/>
  <c r="N1449" i="1"/>
  <c r="N2517" i="1"/>
  <c r="N334" i="1"/>
  <c r="N335" i="1"/>
  <c r="N2518" i="1"/>
  <c r="N1662" i="1"/>
  <c r="N2519" i="1"/>
  <c r="N2520" i="1"/>
  <c r="N2521" i="1"/>
  <c r="N2522" i="1"/>
  <c r="N2523" i="1"/>
  <c r="N2524" i="1"/>
  <c r="N2525" i="1"/>
  <c r="N2526" i="1"/>
  <c r="N17" i="1"/>
  <c r="N2527" i="1"/>
  <c r="N2528" i="1"/>
  <c r="N2529" i="1"/>
  <c r="N336" i="1"/>
  <c r="N2530" i="1"/>
  <c r="N2531" i="1"/>
  <c r="N337" i="1"/>
  <c r="N2532" i="1"/>
  <c r="N2533" i="1"/>
  <c r="N2534" i="1"/>
  <c r="N2535" i="1"/>
  <c r="N2536" i="1"/>
  <c r="N18" i="1"/>
  <c r="N2537" i="1"/>
  <c r="N139" i="1"/>
  <c r="N2538" i="1"/>
  <c r="N2539" i="1"/>
  <c r="N2540" i="1"/>
  <c r="N2541" i="1"/>
  <c r="N2542" i="1"/>
  <c r="N140" i="1"/>
  <c r="N2543" i="1"/>
  <c r="N2544" i="1"/>
  <c r="N2545" i="1"/>
  <c r="N2546" i="1"/>
  <c r="N2547" i="1"/>
  <c r="N2548" i="1"/>
  <c r="N2549" i="1"/>
  <c r="N2550" i="1"/>
  <c r="N2551" i="1"/>
  <c r="N2552" i="1"/>
  <c r="N338" i="1"/>
  <c r="N2553" i="1"/>
  <c r="N2554" i="1"/>
  <c r="N339" i="1"/>
  <c r="N2555" i="1"/>
  <c r="N340" i="1"/>
  <c r="N341" i="1"/>
  <c r="N19" i="1"/>
  <c r="N342" i="1"/>
  <c r="N2556" i="1"/>
  <c r="N20" i="1"/>
  <c r="N2557" i="1"/>
  <c r="N2558" i="1"/>
  <c r="N2559" i="1"/>
  <c r="N2560" i="1"/>
  <c r="N2561" i="1"/>
  <c r="N2562" i="1"/>
  <c r="N2563" i="1"/>
  <c r="N343" i="1"/>
  <c r="N2564" i="1"/>
  <c r="N2565" i="1"/>
  <c r="N2566" i="1"/>
  <c r="N2567" i="1"/>
  <c r="N2568" i="1"/>
  <c r="N2569" i="1"/>
  <c r="N1450" i="1"/>
  <c r="N1663" i="1"/>
  <c r="N2570" i="1"/>
  <c r="N344" i="1"/>
  <c r="N1664" i="1"/>
  <c r="N345" i="1"/>
  <c r="N2571" i="1"/>
  <c r="N1665" i="1"/>
  <c r="N1666" i="1"/>
  <c r="N2572" i="1"/>
  <c r="N2573" i="1"/>
  <c r="N1667" i="1"/>
  <c r="N2574" i="1"/>
  <c r="N2575" i="1"/>
  <c r="N2576" i="1"/>
  <c r="N2577" i="1"/>
  <c r="N2578" i="1"/>
  <c r="N2579" i="1"/>
  <c r="N2580" i="1"/>
  <c r="N2581" i="1"/>
  <c r="N346" i="1"/>
  <c r="N347" i="1"/>
  <c r="N2582" i="1"/>
  <c r="N2583" i="1"/>
  <c r="N2584" i="1"/>
  <c r="N2585" i="1"/>
  <c r="N348" i="1"/>
  <c r="N349" i="1"/>
  <c r="N2586" i="1"/>
  <c r="N350" i="1"/>
  <c r="N351" i="1"/>
  <c r="N2587" i="1"/>
  <c r="N2588" i="1"/>
  <c r="N2589" i="1"/>
  <c r="N2590" i="1"/>
  <c r="N352" i="1"/>
  <c r="N2591" i="1"/>
  <c r="N2592" i="1"/>
  <c r="N2593" i="1"/>
  <c r="N141" i="1"/>
  <c r="N2594" i="1"/>
  <c r="N2595" i="1"/>
  <c r="N353" i="1"/>
  <c r="N2596" i="1"/>
  <c r="N354" i="1"/>
  <c r="N2597" i="1"/>
  <c r="N2598" i="1"/>
  <c r="N2599" i="1"/>
  <c r="N355" i="1"/>
  <c r="N2600" i="1"/>
  <c r="N21" i="1"/>
  <c r="N2601" i="1"/>
  <c r="N1451" i="1"/>
  <c r="N2602" i="1"/>
  <c r="N2603" i="1"/>
  <c r="N2604" i="1"/>
  <c r="N2605" i="1"/>
  <c r="N356" i="1"/>
  <c r="N357" i="1"/>
  <c r="N2606" i="1"/>
  <c r="N2607" i="1"/>
  <c r="N2608" i="1"/>
  <c r="N2609" i="1"/>
  <c r="N2610" i="1"/>
  <c r="N2611" i="1"/>
  <c r="N2612" i="1"/>
  <c r="N2613" i="1"/>
  <c r="N358" i="1"/>
  <c r="N2614" i="1"/>
  <c r="N2615" i="1"/>
  <c r="N359" i="1"/>
  <c r="N2616" i="1"/>
  <c r="N2617" i="1"/>
  <c r="N2618" i="1"/>
  <c r="N2619" i="1"/>
  <c r="N2620" i="1"/>
  <c r="N360" i="1"/>
  <c r="N2621" i="1"/>
  <c r="N2622" i="1"/>
  <c r="N2623" i="1"/>
  <c r="N1452" i="1"/>
  <c r="N361" i="1"/>
  <c r="N2624" i="1"/>
  <c r="N2625" i="1"/>
  <c r="N362" i="1"/>
  <c r="N2626" i="1"/>
  <c r="N363" i="1"/>
  <c r="N1453" i="1"/>
  <c r="N364" i="1"/>
  <c r="N2627" i="1"/>
  <c r="N365" i="1"/>
  <c r="N2628" i="1"/>
  <c r="N2629" i="1"/>
  <c r="N2630" i="1"/>
  <c r="N2631" i="1"/>
  <c r="N2632" i="1"/>
  <c r="N2633" i="1"/>
  <c r="N142" i="1"/>
  <c r="N2634" i="1"/>
  <c r="N1668" i="1"/>
  <c r="N1454" i="1"/>
  <c r="N2635" i="1"/>
  <c r="N366" i="1"/>
  <c r="N2636" i="1"/>
  <c r="N2637" i="1"/>
  <c r="N2638" i="1"/>
  <c r="N2639" i="1"/>
  <c r="N22" i="1"/>
  <c r="N2640" i="1"/>
  <c r="N367" i="1"/>
  <c r="N2641" i="1"/>
  <c r="N2642" i="1"/>
  <c r="N2643" i="1"/>
  <c r="N2644" i="1"/>
  <c r="N2645" i="1"/>
  <c r="N2646" i="1"/>
  <c r="N2647" i="1"/>
  <c r="N2648" i="1"/>
  <c r="N368" i="1"/>
  <c r="N2649" i="1"/>
  <c r="N2650" i="1"/>
  <c r="N2651" i="1"/>
  <c r="N2652" i="1"/>
  <c r="N2653" i="1"/>
  <c r="N2654" i="1"/>
  <c r="N2655" i="1"/>
  <c r="N2656" i="1"/>
  <c r="N2657" i="1"/>
  <c r="N2658" i="1"/>
  <c r="N2659" i="1"/>
  <c r="N2660" i="1"/>
  <c r="N2661" i="1"/>
  <c r="N2662" i="1"/>
  <c r="N2663" i="1"/>
  <c r="N2664" i="1"/>
  <c r="N2665" i="1"/>
  <c r="N2666" i="1"/>
  <c r="N2667" i="1"/>
  <c r="N2668" i="1"/>
  <c r="N369" i="1"/>
  <c r="N2669" i="1"/>
  <c r="N2670" i="1"/>
  <c r="N2671" i="1"/>
  <c r="N2672" i="1"/>
  <c r="N23" i="1"/>
  <c r="N2673" i="1"/>
  <c r="N2674" i="1"/>
  <c r="N2675" i="1"/>
  <c r="N2676" i="1"/>
  <c r="N1455" i="1"/>
  <c r="N2677" i="1"/>
  <c r="N2678" i="1"/>
  <c r="N2679" i="1"/>
  <c r="N1669" i="1"/>
  <c r="N2680" i="1"/>
  <c r="N1670" i="1"/>
  <c r="N2681" i="1"/>
  <c r="N2682" i="1"/>
  <c r="N2683" i="1"/>
  <c r="N2684" i="1"/>
  <c r="N2685" i="1"/>
  <c r="N1671" i="1"/>
  <c r="N1672" i="1"/>
  <c r="N2686" i="1"/>
  <c r="N2687" i="1"/>
  <c r="N2688" i="1"/>
  <c r="N2689" i="1"/>
  <c r="N370" i="1"/>
  <c r="N2690" i="1"/>
  <c r="N2691" i="1"/>
  <c r="N2692" i="1"/>
  <c r="N2693" i="1"/>
  <c r="N2694" i="1"/>
  <c r="N2695" i="1"/>
  <c r="N2696" i="1"/>
  <c r="N371" i="1"/>
  <c r="N372" i="1"/>
  <c r="N2697" i="1"/>
  <c r="N373" i="1"/>
  <c r="N2698" i="1"/>
  <c r="N24" i="1"/>
  <c r="N2699" i="1"/>
  <c r="N374" i="1"/>
  <c r="N2700" i="1"/>
  <c r="N2701" i="1"/>
  <c r="N2702" i="1"/>
  <c r="N2703" i="1"/>
  <c r="N375" i="1"/>
  <c r="N2704" i="1"/>
  <c r="N2705" i="1"/>
  <c r="N2706" i="1"/>
  <c r="N2707" i="1"/>
  <c r="N2708" i="1"/>
  <c r="N2709" i="1"/>
  <c r="N2710" i="1"/>
  <c r="N2711" i="1"/>
  <c r="N2712" i="1"/>
  <c r="N2713" i="1"/>
  <c r="N2714" i="1"/>
  <c r="N376" i="1"/>
  <c r="N2715" i="1"/>
  <c r="N2716" i="1"/>
  <c r="N25" i="1"/>
  <c r="N2717" i="1"/>
  <c r="N2718" i="1"/>
  <c r="N2719" i="1"/>
  <c r="N2720" i="1"/>
  <c r="N2721" i="1"/>
  <c r="N2722" i="1"/>
  <c r="N2723" i="1"/>
  <c r="N2724" i="1"/>
  <c r="N2725" i="1"/>
  <c r="N377" i="1"/>
  <c r="N2726" i="1"/>
  <c r="N378" i="1"/>
  <c r="N2727" i="1"/>
  <c r="N2728" i="1"/>
  <c r="N379" i="1"/>
  <c r="N380" i="1"/>
  <c r="N2729" i="1"/>
  <c r="N381" i="1"/>
  <c r="N382" i="1"/>
  <c r="N26" i="1"/>
  <c r="N2730" i="1"/>
  <c r="N2731" i="1"/>
  <c r="N2732" i="1"/>
  <c r="N2733" i="1"/>
  <c r="N2734" i="1"/>
  <c r="N383" i="1"/>
  <c r="N2735" i="1"/>
  <c r="N2736" i="1"/>
  <c r="N2737" i="1"/>
  <c r="N2738" i="1"/>
  <c r="N384" i="1"/>
  <c r="N2739" i="1"/>
  <c r="N2740" i="1"/>
  <c r="N2741" i="1"/>
  <c r="N385" i="1"/>
  <c r="N2742" i="1"/>
  <c r="N2743" i="1"/>
  <c r="N386" i="1"/>
  <c r="N387" i="1"/>
  <c r="N2744" i="1"/>
  <c r="N2745" i="1"/>
  <c r="N2746" i="1"/>
  <c r="N2747" i="1"/>
  <c r="N2748" i="1"/>
  <c r="N2749" i="1"/>
  <c r="N2750" i="1"/>
  <c r="N2751" i="1"/>
  <c r="N2752" i="1"/>
  <c r="N2753" i="1"/>
  <c r="N2754" i="1"/>
  <c r="N2755" i="1"/>
  <c r="N2756" i="1"/>
  <c r="N2757" i="1"/>
  <c r="N388" i="1"/>
  <c r="N389" i="1"/>
  <c r="N2758" i="1"/>
  <c r="N2759" i="1"/>
  <c r="N2760" i="1"/>
  <c r="N2761" i="1"/>
  <c r="N2762" i="1"/>
  <c r="N2763" i="1"/>
  <c r="N2764" i="1"/>
  <c r="N1603" i="1"/>
  <c r="N390" i="1"/>
  <c r="N391" i="1"/>
  <c r="N2765" i="1"/>
  <c r="N2766" i="1"/>
  <c r="N392" i="1"/>
  <c r="N2767" i="1"/>
  <c r="N2768" i="1"/>
  <c r="N2769" i="1"/>
  <c r="N2770" i="1"/>
  <c r="N2771" i="1"/>
  <c r="N393" i="1"/>
  <c r="N2772" i="1"/>
  <c r="N2773" i="1"/>
  <c r="N394" i="1"/>
  <c r="N2774" i="1"/>
  <c r="N2775" i="1"/>
  <c r="N395" i="1"/>
  <c r="N2776" i="1"/>
  <c r="N2777" i="1"/>
  <c r="N2778" i="1"/>
  <c r="N396" i="1"/>
  <c r="N397" i="1"/>
  <c r="N2779" i="1"/>
  <c r="N398" i="1"/>
  <c r="N2780" i="1"/>
  <c r="N2781" i="1"/>
  <c r="N2782" i="1"/>
  <c r="N2783" i="1"/>
  <c r="N2784" i="1"/>
  <c r="N2785" i="1"/>
  <c r="N399" i="1"/>
  <c r="N2786" i="1"/>
  <c r="N2787" i="1"/>
  <c r="N400" i="1"/>
  <c r="N401" i="1"/>
  <c r="N2788" i="1"/>
  <c r="N2789" i="1"/>
  <c r="N2790" i="1"/>
  <c r="N2791" i="1"/>
  <c r="N2792" i="1"/>
  <c r="N2793" i="1"/>
  <c r="N2794" i="1"/>
  <c r="N2795" i="1"/>
  <c r="N402" i="1"/>
  <c r="N2796" i="1"/>
  <c r="N2797" i="1"/>
  <c r="N2798" i="1"/>
  <c r="N2799" i="1"/>
  <c r="N2800" i="1"/>
  <c r="N2801" i="1"/>
  <c r="N2802" i="1"/>
  <c r="N2803" i="1"/>
  <c r="N2804" i="1"/>
  <c r="N2805" i="1"/>
  <c r="N2806" i="1"/>
  <c r="N2807" i="1"/>
  <c r="N2808" i="1"/>
  <c r="N2809" i="1"/>
  <c r="N2810" i="1"/>
  <c r="N403" i="1"/>
  <c r="N2811" i="1"/>
  <c r="N2812" i="1"/>
  <c r="N2813" i="1"/>
  <c r="N2814" i="1"/>
  <c r="N2815" i="1"/>
  <c r="N2816" i="1"/>
  <c r="N2817" i="1"/>
  <c r="N2818" i="1"/>
  <c r="N2819" i="1"/>
  <c r="N2820" i="1"/>
  <c r="N2821" i="1"/>
  <c r="N2822" i="1"/>
  <c r="N2823" i="1"/>
  <c r="N27" i="1"/>
  <c r="N2824" i="1"/>
  <c r="N404" i="1"/>
  <c r="N2825" i="1"/>
  <c r="N405" i="1"/>
  <c r="N2826" i="1"/>
  <c r="N406" i="1"/>
  <c r="N2827" i="1"/>
  <c r="N2828" i="1"/>
  <c r="N407" i="1"/>
  <c r="N1673" i="1"/>
  <c r="N2829" i="1"/>
  <c r="N408" i="1"/>
  <c r="N2830" i="1"/>
  <c r="N2831" i="1"/>
  <c r="N2832" i="1"/>
  <c r="N2833" i="1"/>
  <c r="N2834" i="1"/>
  <c r="N2835" i="1"/>
  <c r="N2836" i="1"/>
  <c r="N2837" i="1"/>
  <c r="N2838" i="1"/>
  <c r="N2839" i="1"/>
  <c r="N2840" i="1"/>
  <c r="N409" i="1"/>
  <c r="N2841" i="1"/>
  <c r="N2842" i="1"/>
  <c r="N2843" i="1"/>
  <c r="N2844" i="1"/>
  <c r="N2845" i="1"/>
  <c r="N2846" i="1"/>
  <c r="N410" i="1"/>
  <c r="N2847" i="1"/>
  <c r="N2848" i="1"/>
  <c r="N28" i="1"/>
  <c r="N2849" i="1"/>
  <c r="N2850" i="1"/>
  <c r="N2851" i="1"/>
  <c r="N411" i="1"/>
  <c r="N2852" i="1"/>
  <c r="N2853" i="1"/>
  <c r="N2854" i="1"/>
  <c r="N2855" i="1"/>
  <c r="N2856" i="1"/>
  <c r="N1674" i="1"/>
  <c r="N2857" i="1"/>
  <c r="N2858" i="1"/>
  <c r="N2859" i="1"/>
  <c r="N2860" i="1"/>
  <c r="N2861" i="1"/>
  <c r="N412" i="1"/>
  <c r="N2862" i="1"/>
  <c r="N2863" i="1"/>
  <c r="N2864" i="1"/>
  <c r="N2865" i="1"/>
  <c r="N2866" i="1"/>
  <c r="N2867" i="1"/>
  <c r="N413" i="1"/>
  <c r="N414" i="1"/>
  <c r="N2868" i="1"/>
  <c r="N2869" i="1"/>
  <c r="N1675" i="1"/>
  <c r="N2870" i="1"/>
  <c r="N415" i="1"/>
  <c r="N1676" i="1"/>
  <c r="N416" i="1"/>
  <c r="N417" i="1"/>
  <c r="N2871" i="1"/>
  <c r="N2872" i="1"/>
  <c r="N418" i="1"/>
  <c r="N2873" i="1"/>
  <c r="N419" i="1"/>
  <c r="N2874" i="1"/>
  <c r="N420" i="1"/>
  <c r="N2875" i="1"/>
  <c r="N2876" i="1"/>
  <c r="N2877" i="1"/>
  <c r="N1677" i="1"/>
  <c r="N2878" i="1"/>
  <c r="N421" i="1"/>
  <c r="N2879" i="1"/>
  <c r="N2880" i="1"/>
  <c r="N1456" i="1"/>
  <c r="N2881" i="1"/>
  <c r="N1457" i="1"/>
  <c r="N2882" i="1"/>
  <c r="N2883" i="1"/>
  <c r="N1678" i="1"/>
  <c r="N2884" i="1"/>
  <c r="N2885" i="1"/>
  <c r="N2886" i="1"/>
  <c r="N422" i="1"/>
  <c r="N423" i="1"/>
  <c r="N1679" i="1"/>
  <c r="N2887" i="1"/>
  <c r="N2888" i="1"/>
  <c r="N2889" i="1"/>
  <c r="N2890" i="1"/>
  <c r="N1680" i="1"/>
  <c r="N424" i="1"/>
  <c r="N1604" i="1"/>
  <c r="N425" i="1"/>
  <c r="N2891" i="1"/>
  <c r="N2892" i="1"/>
  <c r="N2893" i="1"/>
  <c r="N2894" i="1"/>
  <c r="N2895" i="1"/>
  <c r="N29" i="1"/>
  <c r="N2896" i="1"/>
  <c r="N2897" i="1"/>
  <c r="N2898" i="1"/>
  <c r="N2899" i="1"/>
  <c r="N426" i="1"/>
  <c r="N427" i="1"/>
  <c r="N2900" i="1"/>
  <c r="N428" i="1"/>
  <c r="N2901" i="1"/>
  <c r="N2902" i="1"/>
  <c r="N2903" i="1"/>
  <c r="N429" i="1"/>
  <c r="N430" i="1"/>
  <c r="N1681" i="1"/>
  <c r="N2904" i="1"/>
  <c r="N30" i="1"/>
  <c r="N2905" i="1"/>
  <c r="N2906" i="1"/>
  <c r="N2907" i="1"/>
  <c r="N2908" i="1"/>
  <c r="N1682" i="1"/>
  <c r="N2909" i="1"/>
  <c r="N431" i="1"/>
  <c r="N432" i="1"/>
  <c r="N2910" i="1"/>
  <c r="N2911" i="1"/>
  <c r="N1683" i="1"/>
  <c r="N2912" i="1"/>
  <c r="N2913" i="1"/>
  <c r="N433" i="1"/>
  <c r="N2914" i="1"/>
  <c r="N2915" i="1"/>
  <c r="N2916" i="1"/>
  <c r="N2917" i="1"/>
  <c r="N434" i="1"/>
  <c r="N2918" i="1"/>
  <c r="N2919" i="1"/>
  <c r="N2920" i="1"/>
  <c r="N2921" i="1"/>
  <c r="N2922" i="1"/>
  <c r="N2923" i="1"/>
  <c r="N2924" i="1"/>
  <c r="N2925" i="1"/>
  <c r="N1458" i="1"/>
  <c r="N2926" i="1"/>
  <c r="N1459" i="1"/>
  <c r="N2927" i="1"/>
  <c r="N2928" i="1"/>
  <c r="N2929" i="1"/>
  <c r="N2930" i="1"/>
  <c r="N2931" i="1"/>
  <c r="N2932" i="1"/>
  <c r="N2933" i="1"/>
  <c r="N2934" i="1"/>
  <c r="N435" i="1"/>
  <c r="N2935" i="1"/>
  <c r="N31" i="1"/>
  <c r="N2936" i="1"/>
  <c r="N2937" i="1"/>
  <c r="N2938" i="1"/>
  <c r="N436" i="1"/>
  <c r="N437" i="1"/>
  <c r="N2939" i="1"/>
  <c r="N438" i="1"/>
  <c r="N2940" i="1"/>
  <c r="N2941" i="1"/>
  <c r="N2942" i="1"/>
  <c r="N2943" i="1"/>
  <c r="N2944" i="1"/>
  <c r="N2945" i="1"/>
  <c r="N2946" i="1"/>
  <c r="N2947" i="1"/>
  <c r="N2948" i="1"/>
  <c r="N439" i="1"/>
  <c r="N2949" i="1"/>
  <c r="N2950" i="1"/>
  <c r="N440" i="1"/>
  <c r="N441" i="1"/>
  <c r="N2951" i="1"/>
  <c r="N2952" i="1"/>
  <c r="N2953" i="1"/>
  <c r="N442" i="1"/>
  <c r="N2954" i="1"/>
  <c r="N2955" i="1"/>
  <c r="N2956" i="1"/>
  <c r="N2957" i="1"/>
  <c r="N2958" i="1"/>
  <c r="N443" i="1"/>
  <c r="N2959" i="1"/>
  <c r="N444" i="1"/>
  <c r="N445" i="1"/>
  <c r="N2960" i="1"/>
  <c r="N2961" i="1"/>
  <c r="N446" i="1"/>
  <c r="N2962" i="1"/>
  <c r="N447" i="1"/>
  <c r="N2963" i="1"/>
  <c r="N448" i="1"/>
  <c r="N449" i="1"/>
  <c r="N2964" i="1"/>
  <c r="N450" i="1"/>
  <c r="N2965" i="1"/>
  <c r="N451" i="1"/>
  <c r="N2966" i="1"/>
  <c r="N2967" i="1"/>
  <c r="N2968" i="1"/>
  <c r="N1460" i="1"/>
  <c r="N2969" i="1"/>
  <c r="N452" i="1"/>
  <c r="N453" i="1"/>
  <c r="N32" i="1"/>
  <c r="N454" i="1"/>
  <c r="N455" i="1"/>
  <c r="N2970" i="1"/>
  <c r="N2971" i="1"/>
  <c r="N456" i="1"/>
  <c r="N2972" i="1"/>
  <c r="N2973" i="1"/>
  <c r="N2974" i="1"/>
  <c r="N2975" i="1"/>
  <c r="N2976" i="1"/>
  <c r="N2977" i="1"/>
  <c r="N2978" i="1"/>
  <c r="N2979" i="1"/>
  <c r="N457" i="1"/>
  <c r="N2980" i="1"/>
  <c r="N2981" i="1"/>
  <c r="N2982" i="1"/>
  <c r="N458" i="1"/>
  <c r="N2983" i="1"/>
  <c r="N459" i="1"/>
  <c r="N460" i="1"/>
  <c r="N2984" i="1"/>
  <c r="N2985" i="1"/>
  <c r="N461" i="1"/>
  <c r="N462" i="1"/>
  <c r="N463" i="1"/>
  <c r="N2986" i="1"/>
  <c r="N2987" i="1"/>
  <c r="N33" i="1"/>
  <c r="N1684" i="1"/>
  <c r="N464" i="1"/>
  <c r="N2988" i="1"/>
  <c r="N34" i="1"/>
  <c r="N2989" i="1"/>
  <c r="N2990" i="1"/>
  <c r="N465" i="1"/>
  <c r="N2991" i="1"/>
  <c r="N35" i="1"/>
  <c r="N2992" i="1"/>
  <c r="N466" i="1"/>
  <c r="N2993" i="1"/>
  <c r="N2994" i="1"/>
  <c r="N2995" i="1"/>
  <c r="N2996" i="1"/>
  <c r="N2997" i="1"/>
  <c r="N2998" i="1"/>
  <c r="N2999" i="1"/>
  <c r="N3000" i="1"/>
  <c r="N3001" i="1"/>
  <c r="N3002" i="1"/>
  <c r="N3003" i="1"/>
  <c r="N3004" i="1"/>
  <c r="N3005" i="1"/>
  <c r="N467" i="1"/>
  <c r="N3006" i="1"/>
  <c r="N143" i="1"/>
  <c r="N468" i="1"/>
  <c r="N3007" i="1"/>
  <c r="N469" i="1"/>
  <c r="N1461" i="1"/>
  <c r="N3008" i="1"/>
  <c r="N3009" i="1"/>
  <c r="N3010" i="1"/>
  <c r="N470" i="1"/>
  <c r="N3011" i="1"/>
  <c r="N3012" i="1"/>
  <c r="N3013" i="1"/>
  <c r="N3014" i="1"/>
  <c r="N3015" i="1"/>
  <c r="N3016" i="1"/>
  <c r="N1685" i="1"/>
  <c r="N3017" i="1"/>
  <c r="N1686" i="1"/>
  <c r="N3018" i="1"/>
  <c r="N471" i="1"/>
  <c r="N472" i="1"/>
  <c r="N3019" i="1"/>
  <c r="N3020" i="1"/>
  <c r="N3021" i="1"/>
  <c r="N3022" i="1"/>
  <c r="N3023" i="1"/>
  <c r="N36" i="1"/>
  <c r="N3024" i="1"/>
  <c r="N37" i="1"/>
  <c r="N3025" i="1"/>
  <c r="N3026" i="1"/>
  <c r="N3027" i="1"/>
  <c r="N3028" i="1"/>
  <c r="N3029" i="1"/>
  <c r="N473" i="1"/>
  <c r="N474" i="1"/>
  <c r="N3030" i="1"/>
  <c r="N3031" i="1"/>
  <c r="N475" i="1"/>
  <c r="N3032" i="1"/>
  <c r="N3033" i="1"/>
  <c r="N3034" i="1"/>
  <c r="N3035" i="1"/>
  <c r="N38" i="1"/>
  <c r="N3036" i="1"/>
  <c r="N476" i="1"/>
  <c r="N3037" i="1"/>
  <c r="N1687" i="1"/>
  <c r="N3038" i="1"/>
  <c r="N3039" i="1"/>
  <c r="N3040" i="1"/>
  <c r="N3041" i="1"/>
  <c r="N477" i="1"/>
  <c r="N478" i="1"/>
  <c r="N3042" i="1"/>
  <c r="N3043" i="1"/>
  <c r="N3044" i="1"/>
  <c r="N3045" i="1"/>
  <c r="N3046" i="1"/>
  <c r="N479" i="1"/>
  <c r="N3047" i="1"/>
  <c r="N3048" i="1"/>
  <c r="N3049" i="1"/>
  <c r="N480" i="1"/>
  <c r="N3050" i="1"/>
  <c r="N3051" i="1"/>
  <c r="N3052" i="1"/>
  <c r="N3053" i="1"/>
  <c r="N3054" i="1"/>
  <c r="N481" i="1"/>
  <c r="N3055" i="1"/>
  <c r="N3056" i="1"/>
  <c r="N3057" i="1"/>
  <c r="N482" i="1"/>
  <c r="N3058" i="1"/>
  <c r="N1688" i="1"/>
  <c r="N3059" i="1"/>
  <c r="N3060" i="1"/>
  <c r="N3061" i="1"/>
  <c r="N1689" i="1"/>
  <c r="N3062" i="1"/>
  <c r="N3063" i="1"/>
  <c r="N3064" i="1"/>
  <c r="N3065" i="1"/>
  <c r="N483" i="1"/>
  <c r="N3066" i="1"/>
  <c r="N3067" i="1"/>
  <c r="N3068" i="1"/>
  <c r="N484" i="1"/>
  <c r="N3069" i="1"/>
  <c r="N3070" i="1"/>
  <c r="N3071" i="1"/>
  <c r="N3072" i="1"/>
  <c r="N39" i="1"/>
  <c r="N3073" i="1"/>
  <c r="N3074" i="1"/>
  <c r="N3075" i="1"/>
  <c r="N3076" i="1"/>
  <c r="N3077" i="1"/>
  <c r="N3078" i="1"/>
  <c r="N1690" i="1"/>
  <c r="N3079" i="1"/>
  <c r="N40" i="1"/>
  <c r="N3080" i="1"/>
  <c r="N3081" i="1"/>
  <c r="N41" i="1"/>
  <c r="N42" i="1"/>
  <c r="N3082" i="1"/>
  <c r="N3083" i="1"/>
  <c r="N485" i="1"/>
  <c r="N3084" i="1"/>
  <c r="N3085" i="1"/>
  <c r="N486" i="1"/>
  <c r="N3086" i="1"/>
  <c r="N487" i="1"/>
  <c r="N1462" i="1"/>
  <c r="N3087" i="1"/>
  <c r="N3088" i="1"/>
  <c r="N3089" i="1"/>
  <c r="N3090" i="1"/>
  <c r="N3091" i="1"/>
  <c r="N1463" i="1"/>
  <c r="N3092" i="1"/>
  <c r="N488" i="1"/>
  <c r="N3093" i="1"/>
  <c r="N3094" i="1"/>
  <c r="N3095" i="1"/>
  <c r="N3096" i="1"/>
  <c r="N489" i="1"/>
  <c r="N3097" i="1"/>
  <c r="N3098" i="1"/>
  <c r="N3099" i="1"/>
  <c r="N1691" i="1"/>
  <c r="N3100" i="1"/>
  <c r="N3101" i="1"/>
  <c r="N3102" i="1"/>
  <c r="N1464" i="1"/>
  <c r="N3103" i="1"/>
  <c r="N3104" i="1"/>
  <c r="N3105" i="1"/>
  <c r="N3106" i="1"/>
  <c r="N3107" i="1"/>
  <c r="N3108" i="1"/>
  <c r="N3109" i="1"/>
  <c r="N3110" i="1"/>
  <c r="N3111" i="1"/>
  <c r="N3112" i="1"/>
  <c r="N3113" i="1"/>
  <c r="N3114" i="1"/>
  <c r="N3115" i="1"/>
  <c r="N490" i="1"/>
  <c r="N3116" i="1"/>
  <c r="N3117" i="1"/>
  <c r="N3118" i="1"/>
  <c r="N491" i="1"/>
  <c r="N3119" i="1"/>
  <c r="N3120" i="1"/>
  <c r="N3121" i="1"/>
  <c r="N3122" i="1"/>
  <c r="N3123" i="1"/>
  <c r="N492" i="1"/>
  <c r="N3124" i="1"/>
  <c r="N3125" i="1"/>
  <c r="N3126" i="1"/>
  <c r="N3127" i="1"/>
  <c r="N493" i="1"/>
  <c r="N3128" i="1"/>
  <c r="N1692" i="1"/>
  <c r="N3129" i="1"/>
  <c r="N3130" i="1"/>
  <c r="N3131" i="1"/>
  <c r="N3132" i="1"/>
  <c r="N3133" i="1"/>
  <c r="N494" i="1"/>
  <c r="N495" i="1"/>
  <c r="N3134" i="1"/>
  <c r="N496" i="1"/>
  <c r="N3135" i="1"/>
  <c r="N3136" i="1"/>
  <c r="N3137" i="1"/>
  <c r="N497" i="1"/>
  <c r="N3138" i="1"/>
  <c r="N3139" i="1"/>
  <c r="N3140" i="1"/>
  <c r="N3141" i="1"/>
  <c r="N498" i="1"/>
  <c r="N3142" i="1"/>
  <c r="N3143" i="1"/>
  <c r="N3144" i="1"/>
  <c r="N3145" i="1"/>
  <c r="N3146" i="1"/>
  <c r="N3147" i="1"/>
  <c r="N499" i="1"/>
  <c r="N3148" i="1"/>
  <c r="N43" i="1"/>
  <c r="N3149" i="1"/>
  <c r="N1693" i="1"/>
  <c r="N3150" i="1"/>
  <c r="N500" i="1"/>
  <c r="N3151" i="1"/>
  <c r="N44" i="1"/>
  <c r="N3152" i="1"/>
  <c r="N501" i="1"/>
  <c r="N3153" i="1"/>
  <c r="N3154" i="1"/>
  <c r="N3155" i="1"/>
  <c r="N3156" i="1"/>
  <c r="N3157" i="1"/>
  <c r="N502" i="1"/>
  <c r="N3158" i="1"/>
  <c r="N3159" i="1"/>
  <c r="N1694" i="1"/>
  <c r="N3160" i="1"/>
  <c r="N3161" i="1"/>
  <c r="N3162" i="1"/>
  <c r="N3163" i="1"/>
  <c r="N503" i="1"/>
  <c r="N3164" i="1"/>
  <c r="N3165" i="1"/>
  <c r="N3166" i="1"/>
  <c r="N3167" i="1"/>
  <c r="N3168" i="1"/>
  <c r="N504" i="1"/>
  <c r="N3169" i="1"/>
  <c r="N3170" i="1"/>
  <c r="N3171" i="1"/>
  <c r="N1465" i="1"/>
  <c r="N3172" i="1"/>
  <c r="N505" i="1"/>
  <c r="N3173" i="1"/>
  <c r="N3174" i="1"/>
  <c r="N1695" i="1"/>
  <c r="N3175" i="1"/>
  <c r="N3176" i="1"/>
  <c r="N506" i="1"/>
  <c r="N3177" i="1"/>
  <c r="N3178" i="1"/>
  <c r="N3179" i="1"/>
  <c r="N3180" i="1"/>
  <c r="N507" i="1"/>
  <c r="N3181" i="1"/>
  <c r="N508" i="1"/>
  <c r="N3182" i="1"/>
  <c r="N3183" i="1"/>
  <c r="N3184" i="1"/>
  <c r="N3185" i="1"/>
  <c r="N3186" i="1"/>
  <c r="N3187" i="1"/>
  <c r="N3188" i="1"/>
  <c r="N3189" i="1"/>
  <c r="N3190" i="1"/>
  <c r="N3191" i="1"/>
  <c r="N3192" i="1"/>
  <c r="N3193" i="1"/>
  <c r="N1466" i="1"/>
  <c r="N3194" i="1"/>
  <c r="N1467" i="1"/>
  <c r="N3195" i="1"/>
  <c r="N509" i="1"/>
  <c r="N510" i="1"/>
  <c r="N3196" i="1"/>
  <c r="N3197" i="1"/>
  <c r="N511" i="1"/>
  <c r="N3198" i="1"/>
  <c r="N512" i="1"/>
  <c r="N3199" i="1"/>
  <c r="N3200" i="1"/>
  <c r="N3201" i="1"/>
  <c r="N3202" i="1"/>
  <c r="N3203" i="1"/>
  <c r="N3204" i="1"/>
  <c r="N513" i="1"/>
  <c r="N3205" i="1"/>
  <c r="N3206" i="1"/>
  <c r="N3207" i="1"/>
  <c r="N45" i="1"/>
  <c r="N514" i="1"/>
  <c r="N515" i="1"/>
  <c r="N516" i="1"/>
  <c r="N3208" i="1"/>
  <c r="N3209" i="1"/>
  <c r="N3210" i="1"/>
  <c r="N3211" i="1"/>
  <c r="N3212" i="1"/>
  <c r="N517" i="1"/>
  <c r="N3213" i="1"/>
  <c r="N3214" i="1"/>
  <c r="N518" i="1"/>
  <c r="N3215" i="1"/>
  <c r="N519" i="1"/>
  <c r="N3216" i="1"/>
  <c r="N1696" i="1"/>
  <c r="N520" i="1"/>
  <c r="N3217" i="1"/>
  <c r="N521" i="1"/>
  <c r="N522" i="1"/>
  <c r="N3218" i="1"/>
  <c r="N523" i="1"/>
  <c r="N3219" i="1"/>
  <c r="N3220" i="1"/>
  <c r="N524" i="1"/>
  <c r="N3221" i="1"/>
  <c r="N3222" i="1"/>
  <c r="N3223" i="1"/>
  <c r="N525" i="1"/>
  <c r="N3224" i="1"/>
  <c r="N526" i="1"/>
  <c r="N3225" i="1"/>
  <c r="N3226" i="1"/>
  <c r="N3227" i="1"/>
  <c r="N3228" i="1"/>
  <c r="N3229" i="1"/>
  <c r="N1605" i="1"/>
  <c r="N3230" i="1"/>
  <c r="N3231" i="1"/>
  <c r="N3232" i="1"/>
  <c r="N527" i="1"/>
  <c r="N3233" i="1"/>
  <c r="N3234" i="1"/>
  <c r="N3235" i="1"/>
  <c r="N528" i="1"/>
  <c r="N3236" i="1"/>
  <c r="N3237" i="1"/>
  <c r="N3238" i="1"/>
  <c r="N3239" i="1"/>
  <c r="N529" i="1"/>
  <c r="N3240" i="1"/>
  <c r="N46" i="1"/>
  <c r="N3241" i="1"/>
  <c r="N3242" i="1"/>
  <c r="N3243" i="1"/>
  <c r="N3244" i="1"/>
  <c r="N3245" i="1"/>
  <c r="N530" i="1"/>
  <c r="N531" i="1"/>
  <c r="N3246" i="1"/>
  <c r="N3247" i="1"/>
  <c r="N1468" i="1"/>
  <c r="N3248" i="1"/>
  <c r="N3249" i="1"/>
  <c r="N532" i="1"/>
  <c r="N533" i="1"/>
  <c r="N3250" i="1"/>
  <c r="N1697" i="1"/>
  <c r="N534" i="1"/>
  <c r="N3251" i="1"/>
  <c r="N3252" i="1"/>
  <c r="N535" i="1"/>
  <c r="N3253" i="1"/>
  <c r="N3254" i="1"/>
  <c r="N3255" i="1"/>
  <c r="N3256" i="1"/>
  <c r="N3257" i="1"/>
  <c r="N3258" i="1"/>
  <c r="N3259" i="1"/>
  <c r="N536" i="1"/>
  <c r="N3260" i="1"/>
  <c r="N3261" i="1"/>
  <c r="N3262" i="1"/>
  <c r="N3263" i="1"/>
  <c r="N537" i="1"/>
  <c r="N3264" i="1"/>
  <c r="N3265" i="1"/>
  <c r="N3266" i="1"/>
  <c r="N3267" i="1"/>
  <c r="N1469" i="1"/>
  <c r="N3268" i="1"/>
  <c r="N3269" i="1"/>
  <c r="N1470" i="1"/>
  <c r="N3270" i="1"/>
  <c r="N3271" i="1"/>
  <c r="N3272" i="1"/>
  <c r="N1471" i="1"/>
  <c r="N3273" i="1"/>
  <c r="N3274" i="1"/>
  <c r="N3275" i="1"/>
  <c r="N3276" i="1"/>
  <c r="N1472" i="1"/>
  <c r="N3277" i="1"/>
  <c r="N538" i="1"/>
  <c r="N539" i="1"/>
  <c r="N3278" i="1"/>
  <c r="N3279" i="1"/>
  <c r="N3280" i="1"/>
  <c r="N1606" i="1"/>
  <c r="N3281" i="1"/>
  <c r="N3282" i="1"/>
  <c r="N3283" i="1"/>
  <c r="N47" i="1"/>
  <c r="N1473" i="1"/>
  <c r="N3284" i="1"/>
  <c r="N3285" i="1"/>
  <c r="N1474" i="1"/>
  <c r="N3286" i="1"/>
  <c r="N1475" i="1"/>
  <c r="N3287" i="1"/>
  <c r="N540" i="1"/>
  <c r="N3288" i="1"/>
  <c r="N541" i="1"/>
  <c r="N3289" i="1"/>
  <c r="N3290" i="1"/>
  <c r="N3291" i="1"/>
  <c r="N3292" i="1"/>
  <c r="N3293" i="1"/>
  <c r="N542" i="1"/>
  <c r="N1476" i="1"/>
  <c r="N1698" i="1"/>
  <c r="N3294" i="1"/>
  <c r="N1699" i="1"/>
  <c r="N3295" i="1"/>
  <c r="N3296" i="1"/>
  <c r="N3297" i="1"/>
  <c r="N3298" i="1"/>
  <c r="N3299" i="1"/>
  <c r="N3300" i="1"/>
  <c r="N3301" i="1"/>
  <c r="N3302" i="1"/>
  <c r="N3303" i="1"/>
  <c r="N1700" i="1"/>
  <c r="N3304" i="1"/>
  <c r="N3305" i="1"/>
  <c r="N3306" i="1"/>
  <c r="N3307" i="1"/>
  <c r="N543" i="1"/>
  <c r="N3308" i="1"/>
  <c r="N3309" i="1"/>
  <c r="N3310" i="1"/>
  <c r="N3311" i="1"/>
  <c r="N144" i="1"/>
  <c r="N3312" i="1"/>
  <c r="N544" i="1"/>
  <c r="N3313" i="1"/>
  <c r="N3314" i="1"/>
  <c r="N3315" i="1"/>
  <c r="N1701" i="1"/>
  <c r="N545" i="1"/>
  <c r="N3316" i="1"/>
  <c r="N3317" i="1"/>
  <c r="N3318" i="1"/>
  <c r="N546" i="1"/>
  <c r="N3319" i="1"/>
  <c r="N547" i="1"/>
  <c r="N3320" i="1"/>
  <c r="N3321" i="1"/>
  <c r="N3322" i="1"/>
  <c r="N548" i="1"/>
  <c r="N3323" i="1"/>
  <c r="N3324" i="1"/>
  <c r="N3325" i="1"/>
  <c r="N3326" i="1"/>
  <c r="N3327" i="1"/>
  <c r="N3328" i="1"/>
  <c r="N3329" i="1"/>
  <c r="N3330" i="1"/>
  <c r="N3331" i="1"/>
  <c r="N145" i="1"/>
  <c r="N3332" i="1"/>
  <c r="N48" i="1"/>
  <c r="N549" i="1"/>
  <c r="N3333" i="1"/>
  <c r="N3334" i="1"/>
  <c r="N3335" i="1"/>
  <c r="N3336" i="1"/>
  <c r="N550" i="1"/>
  <c r="N551" i="1"/>
  <c r="N3337" i="1"/>
  <c r="N552" i="1"/>
  <c r="N553" i="1"/>
  <c r="N3338" i="1"/>
  <c r="N3339" i="1"/>
  <c r="N3340" i="1"/>
  <c r="N554" i="1"/>
  <c r="N3341" i="1"/>
  <c r="N3342" i="1"/>
  <c r="N3343" i="1"/>
  <c r="N3344" i="1"/>
  <c r="N3345" i="1"/>
  <c r="N555" i="1"/>
  <c r="N3346" i="1"/>
  <c r="N1607" i="1"/>
  <c r="N3347" i="1"/>
  <c r="N3348" i="1"/>
  <c r="N556" i="1"/>
  <c r="N557" i="1"/>
  <c r="N3349" i="1"/>
  <c r="N1702" i="1"/>
  <c r="N558" i="1"/>
  <c r="N559" i="1"/>
  <c r="N3350" i="1"/>
  <c r="N3351" i="1"/>
  <c r="N3352" i="1"/>
  <c r="N3353" i="1"/>
  <c r="N3354" i="1"/>
  <c r="N3355" i="1"/>
  <c r="N3356" i="1"/>
  <c r="N3357" i="1"/>
  <c r="N3358" i="1"/>
  <c r="N3359" i="1"/>
  <c r="N560" i="1"/>
  <c r="N561" i="1"/>
  <c r="N3360" i="1"/>
  <c r="N3361" i="1"/>
  <c r="N562" i="1"/>
  <c r="N3362" i="1"/>
  <c r="N3363" i="1"/>
  <c r="N3364" i="1"/>
  <c r="N3365" i="1"/>
  <c r="N3366" i="1"/>
  <c r="N3367" i="1"/>
  <c r="N3368" i="1"/>
  <c r="N3369" i="1"/>
  <c r="N3370" i="1"/>
  <c r="N3371" i="1"/>
  <c r="N3372" i="1"/>
  <c r="N3373" i="1"/>
  <c r="N3374" i="1"/>
  <c r="N3375" i="1"/>
  <c r="N1703" i="1"/>
  <c r="N1704" i="1"/>
  <c r="N3376" i="1"/>
  <c r="N1705" i="1"/>
  <c r="N1706" i="1"/>
  <c r="N3377" i="1"/>
  <c r="N3378" i="1"/>
  <c r="N563" i="1"/>
  <c r="N3379" i="1"/>
  <c r="N564" i="1"/>
  <c r="N1477" i="1"/>
  <c r="N3380" i="1"/>
  <c r="N3381" i="1"/>
  <c r="N3382" i="1"/>
  <c r="N1707" i="1"/>
  <c r="N565" i="1"/>
  <c r="N3383" i="1"/>
  <c r="N566" i="1"/>
  <c r="N3384" i="1"/>
  <c r="N3385" i="1"/>
  <c r="N3386" i="1"/>
  <c r="N1478" i="1"/>
  <c r="N3387" i="1"/>
  <c r="N567" i="1"/>
  <c r="N568" i="1"/>
  <c r="N3388" i="1"/>
  <c r="N3389" i="1"/>
  <c r="N3390" i="1"/>
  <c r="N3391" i="1"/>
  <c r="N1708" i="1"/>
  <c r="N3392" i="1"/>
  <c r="N3393" i="1"/>
  <c r="N569" i="1"/>
  <c r="N570" i="1"/>
  <c r="N3394" i="1"/>
  <c r="N3395" i="1"/>
  <c r="N3396" i="1"/>
  <c r="N3397" i="1"/>
  <c r="N3398" i="1"/>
  <c r="N3399" i="1"/>
  <c r="N1709" i="1"/>
  <c r="N1710" i="1"/>
  <c r="N3400" i="1"/>
  <c r="N3401" i="1"/>
  <c r="N3402" i="1"/>
  <c r="N3403" i="1"/>
  <c r="N3404" i="1"/>
  <c r="N3405" i="1"/>
  <c r="N571" i="1"/>
  <c r="N3406" i="1"/>
  <c r="N1711" i="1"/>
  <c r="N3407" i="1"/>
  <c r="N3408" i="1"/>
  <c r="N572" i="1"/>
  <c r="N1608" i="1"/>
  <c r="N3409" i="1"/>
  <c r="N573" i="1"/>
  <c r="N3410" i="1"/>
  <c r="N3411" i="1"/>
  <c r="N574" i="1"/>
  <c r="N3412" i="1"/>
  <c r="N3413" i="1"/>
  <c r="N3414" i="1"/>
  <c r="N575" i="1"/>
  <c r="N576" i="1"/>
  <c r="N3415" i="1"/>
  <c r="N3416" i="1"/>
  <c r="N3417" i="1"/>
  <c r="N3418" i="1"/>
  <c r="N3419" i="1"/>
  <c r="N3420" i="1"/>
  <c r="N577" i="1"/>
  <c r="N3421" i="1"/>
  <c r="N3422" i="1"/>
  <c r="N3423" i="1"/>
  <c r="N578" i="1"/>
  <c r="N3424" i="1"/>
  <c r="N3425" i="1"/>
  <c r="N3426" i="1"/>
  <c r="N3427" i="1"/>
  <c r="N3428" i="1"/>
  <c r="N3429" i="1"/>
  <c r="N3430" i="1"/>
  <c r="N579" i="1"/>
  <c r="N1712" i="1"/>
  <c r="N3431" i="1"/>
  <c r="N3432" i="1"/>
  <c r="N3433" i="1"/>
  <c r="N3434" i="1"/>
  <c r="N3435" i="1"/>
  <c r="N3436" i="1"/>
  <c r="N580" i="1"/>
  <c r="N3437" i="1"/>
  <c r="N3438" i="1"/>
  <c r="N3439" i="1"/>
  <c r="N581" i="1"/>
  <c r="N582" i="1"/>
  <c r="N3440" i="1"/>
  <c r="N583" i="1"/>
  <c r="N3441" i="1"/>
  <c r="N3442" i="1"/>
  <c r="N3443" i="1"/>
  <c r="N584" i="1"/>
  <c r="N1713" i="1"/>
  <c r="N3444" i="1"/>
  <c r="N3445" i="1"/>
  <c r="N585" i="1"/>
  <c r="N3446" i="1"/>
  <c r="N3447" i="1"/>
  <c r="N3448" i="1"/>
  <c r="N3449" i="1"/>
  <c r="N3450" i="1"/>
  <c r="N3451" i="1"/>
  <c r="N1714" i="1"/>
  <c r="N586" i="1"/>
  <c r="N587" i="1"/>
  <c r="N3452" i="1"/>
  <c r="N1715" i="1"/>
  <c r="N1716" i="1"/>
  <c r="N588" i="1"/>
  <c r="N3453" i="1"/>
  <c r="N3454" i="1"/>
  <c r="N3455" i="1"/>
  <c r="N3456" i="1"/>
  <c r="N3457" i="1"/>
  <c r="N3458" i="1"/>
  <c r="N3459" i="1"/>
  <c r="N3460" i="1"/>
  <c r="N49" i="1"/>
  <c r="N3461" i="1"/>
  <c r="N3462" i="1"/>
  <c r="N3463" i="1"/>
  <c r="N3464" i="1"/>
  <c r="N3465" i="1"/>
  <c r="N3466" i="1"/>
  <c r="N3467" i="1"/>
  <c r="N3468" i="1"/>
  <c r="N589" i="1"/>
  <c r="N3469" i="1"/>
  <c r="N3470" i="1"/>
  <c r="N3471" i="1"/>
  <c r="N3472" i="1"/>
  <c r="N3473" i="1"/>
  <c r="N3474" i="1"/>
  <c r="N590" i="1"/>
  <c r="N591" i="1"/>
  <c r="N3475" i="1"/>
  <c r="N3476" i="1"/>
  <c r="N592" i="1"/>
  <c r="N3477" i="1"/>
  <c r="N593" i="1"/>
  <c r="N594" i="1"/>
  <c r="N595" i="1"/>
  <c r="N596" i="1"/>
  <c r="N3478" i="1"/>
  <c r="N3479" i="1"/>
  <c r="N597" i="1"/>
  <c r="N598" i="1"/>
  <c r="N599" i="1"/>
  <c r="N3480" i="1"/>
  <c r="N3481" i="1"/>
  <c r="N3482" i="1"/>
  <c r="N3483" i="1"/>
  <c r="N3484" i="1"/>
  <c r="N600" i="1"/>
  <c r="N3485" i="1"/>
  <c r="N3486" i="1"/>
  <c r="N3487" i="1"/>
  <c r="N601" i="1"/>
  <c r="N3488" i="1"/>
  <c r="N602" i="1"/>
  <c r="N603" i="1"/>
  <c r="N604" i="1"/>
  <c r="N3489" i="1"/>
  <c r="N1479" i="1"/>
  <c r="N3490" i="1"/>
  <c r="N1717" i="1"/>
  <c r="N3491" i="1"/>
  <c r="N3492" i="1"/>
  <c r="N605" i="1"/>
  <c r="N3493" i="1"/>
  <c r="N3494" i="1"/>
  <c r="N3495" i="1"/>
  <c r="N3496" i="1"/>
  <c r="N606" i="1"/>
  <c r="N3497" i="1"/>
  <c r="N3498" i="1"/>
  <c r="N607" i="1"/>
  <c r="N3499" i="1"/>
  <c r="N608" i="1"/>
  <c r="N50" i="1"/>
  <c r="N609" i="1"/>
  <c r="N3500" i="1"/>
  <c r="N1718" i="1"/>
  <c r="N3501" i="1"/>
  <c r="N3502" i="1"/>
  <c r="N1719" i="1"/>
  <c r="N610" i="1"/>
  <c r="N3503" i="1"/>
  <c r="N611" i="1"/>
  <c r="N3504" i="1"/>
  <c r="N612" i="1"/>
  <c r="N3505" i="1"/>
  <c r="N3506" i="1"/>
  <c r="N3507" i="1"/>
  <c r="N1480" i="1"/>
  <c r="N613" i="1"/>
  <c r="N1720" i="1"/>
  <c r="N3508" i="1"/>
  <c r="N3509" i="1"/>
  <c r="N1721" i="1"/>
  <c r="N3510" i="1"/>
  <c r="N614" i="1"/>
  <c r="N3511" i="1"/>
  <c r="N3512" i="1"/>
  <c r="N3513" i="1"/>
  <c r="N3514" i="1"/>
  <c r="N3515" i="1"/>
  <c r="N3516" i="1"/>
  <c r="N615" i="1"/>
  <c r="N3517" i="1"/>
  <c r="N3518" i="1"/>
  <c r="N3519" i="1"/>
  <c r="N616" i="1"/>
  <c r="N3520" i="1"/>
  <c r="N3521" i="1"/>
  <c r="N3522" i="1"/>
  <c r="N3523" i="1"/>
  <c r="N3524" i="1"/>
  <c r="N3525" i="1"/>
  <c r="N617" i="1"/>
  <c r="N3526" i="1"/>
  <c r="N3527" i="1"/>
  <c r="N3528" i="1"/>
  <c r="N3529" i="1"/>
  <c r="N3530" i="1"/>
  <c r="N1722" i="1"/>
  <c r="N3531" i="1"/>
  <c r="N3532" i="1"/>
  <c r="N1723" i="1"/>
  <c r="N3533" i="1"/>
  <c r="N3534" i="1"/>
  <c r="N618" i="1"/>
  <c r="N619" i="1"/>
  <c r="N3535" i="1"/>
  <c r="N3536" i="1"/>
  <c r="N620" i="1"/>
  <c r="N1724" i="1"/>
  <c r="N3537" i="1"/>
  <c r="N3538" i="1"/>
  <c r="N1481" i="1"/>
  <c r="N3539" i="1"/>
  <c r="N3540" i="1"/>
  <c r="N3541" i="1"/>
  <c r="N3542" i="1"/>
  <c r="N621" i="1"/>
  <c r="N1482" i="1"/>
  <c r="N3543" i="1"/>
  <c r="N51" i="1"/>
  <c r="N3544" i="1"/>
  <c r="N3545" i="1"/>
  <c r="N3546" i="1"/>
  <c r="N3547" i="1"/>
  <c r="N1725" i="1"/>
  <c r="N3548" i="1"/>
  <c r="N3549" i="1"/>
  <c r="N3550" i="1"/>
  <c r="N3551" i="1"/>
  <c r="N3552" i="1"/>
  <c r="N3553" i="1"/>
  <c r="N3554" i="1"/>
  <c r="N3555" i="1"/>
  <c r="N622" i="1"/>
  <c r="N623" i="1"/>
  <c r="N3556" i="1"/>
  <c r="N3557" i="1"/>
  <c r="N624" i="1"/>
  <c r="N625" i="1"/>
  <c r="N1726" i="1"/>
  <c r="N3558" i="1"/>
  <c r="N3559" i="1"/>
  <c r="N3560" i="1"/>
  <c r="N3561" i="1"/>
  <c r="N3562" i="1"/>
  <c r="N626" i="1"/>
  <c r="N3563" i="1"/>
  <c r="N3564" i="1"/>
  <c r="N3565" i="1"/>
  <c r="N3566" i="1"/>
  <c r="N3567" i="1"/>
  <c r="N1727" i="1"/>
  <c r="N1483" i="1"/>
  <c r="N3568" i="1"/>
  <c r="N3569" i="1"/>
  <c r="N52" i="1"/>
  <c r="N3570" i="1"/>
  <c r="N3571" i="1"/>
  <c r="N1484" i="1"/>
  <c r="N1728" i="1"/>
  <c r="N3572" i="1"/>
  <c r="N3573" i="1"/>
  <c r="N627" i="1"/>
  <c r="N3574" i="1"/>
  <c r="N3575" i="1"/>
  <c r="N53" i="1"/>
  <c r="N3576" i="1"/>
  <c r="N3577" i="1"/>
  <c r="N3578" i="1"/>
  <c r="N628" i="1"/>
  <c r="N3579" i="1"/>
  <c r="N629" i="1"/>
  <c r="N630" i="1"/>
  <c r="N3580" i="1"/>
  <c r="N1729" i="1"/>
  <c r="N631" i="1"/>
  <c r="N3581" i="1"/>
  <c r="N632" i="1"/>
  <c r="N3582" i="1"/>
  <c r="N3583" i="1"/>
  <c r="N3584" i="1"/>
  <c r="N633" i="1"/>
  <c r="N3585" i="1"/>
  <c r="N3586" i="1"/>
  <c r="N3587" i="1"/>
  <c r="N3588" i="1"/>
  <c r="N634" i="1"/>
  <c r="N3589" i="1"/>
  <c r="N54" i="1"/>
  <c r="N3590" i="1"/>
  <c r="N3591" i="1"/>
  <c r="N1485" i="1"/>
  <c r="N3592" i="1"/>
  <c r="N1730" i="1"/>
  <c r="N3593" i="1"/>
  <c r="N3594" i="1"/>
  <c r="N635" i="1"/>
  <c r="N3595" i="1"/>
  <c r="N636" i="1"/>
  <c r="N3596" i="1"/>
  <c r="N637" i="1"/>
  <c r="N3597" i="1"/>
  <c r="N3598" i="1"/>
  <c r="N1486" i="1"/>
  <c r="N55" i="1"/>
  <c r="N1487" i="1"/>
  <c r="N3599" i="1"/>
  <c r="N3600" i="1"/>
  <c r="N3601" i="1"/>
  <c r="N3602" i="1"/>
  <c r="N1488" i="1"/>
  <c r="N638" i="1"/>
  <c r="N3603" i="1"/>
  <c r="N639" i="1"/>
  <c r="N1609" i="1"/>
  <c r="N3604" i="1"/>
  <c r="N640" i="1"/>
  <c r="N3605" i="1"/>
  <c r="N3606" i="1"/>
  <c r="N3607" i="1"/>
  <c r="N3608" i="1"/>
  <c r="N3609" i="1"/>
  <c r="N641" i="1"/>
  <c r="N1731" i="1"/>
  <c r="N642" i="1"/>
  <c r="N643" i="1"/>
  <c r="N1732" i="1"/>
  <c r="N3610" i="1"/>
  <c r="N644" i="1"/>
  <c r="N3611" i="1"/>
  <c r="N3612" i="1"/>
  <c r="N3613" i="1"/>
  <c r="N56" i="1"/>
  <c r="N3614" i="1"/>
  <c r="N645" i="1"/>
  <c r="N3615" i="1"/>
  <c r="N3616" i="1"/>
  <c r="N646" i="1"/>
  <c r="N3617" i="1"/>
  <c r="N3618" i="1"/>
  <c r="N647" i="1"/>
  <c r="N3619" i="1"/>
  <c r="N1733" i="1"/>
  <c r="N3620" i="1"/>
  <c r="N3621" i="1"/>
  <c r="N3622" i="1"/>
  <c r="N3623" i="1"/>
  <c r="N1734" i="1"/>
  <c r="N648" i="1"/>
  <c r="N3624" i="1"/>
  <c r="N3625" i="1"/>
  <c r="N3626" i="1"/>
  <c r="N3627" i="1"/>
  <c r="N3628" i="1"/>
  <c r="N3629" i="1"/>
  <c r="N3630" i="1"/>
  <c r="N3631" i="1"/>
  <c r="N1735" i="1"/>
  <c r="N1736" i="1"/>
  <c r="N3632" i="1"/>
  <c r="N1489" i="1"/>
  <c r="N649" i="1"/>
  <c r="N3633" i="1"/>
  <c r="N3634" i="1"/>
  <c r="N3635" i="1"/>
  <c r="N1737" i="1"/>
  <c r="N3636" i="1"/>
  <c r="N3637" i="1"/>
  <c r="N650" i="1"/>
  <c r="N3638" i="1"/>
  <c r="N3639" i="1"/>
  <c r="N3640" i="1"/>
  <c r="N3641" i="1"/>
  <c r="N3642" i="1"/>
  <c r="N3643" i="1"/>
  <c r="N3644" i="1"/>
  <c r="N3645" i="1"/>
  <c r="N3646" i="1"/>
  <c r="N3647" i="1"/>
  <c r="N3648" i="1"/>
  <c r="N3649" i="1"/>
  <c r="N1738" i="1"/>
  <c r="N146" i="1"/>
  <c r="N3650" i="1"/>
  <c r="N3651" i="1"/>
  <c r="N651" i="1"/>
  <c r="N3652" i="1"/>
  <c r="N1490" i="1"/>
  <c r="N3653" i="1"/>
  <c r="N3654" i="1"/>
  <c r="N652" i="1"/>
  <c r="N653" i="1"/>
  <c r="N57" i="1"/>
  <c r="N3655" i="1"/>
  <c r="N3656" i="1"/>
  <c r="N58" i="1"/>
  <c r="N3657" i="1"/>
  <c r="N1739" i="1"/>
  <c r="N3658" i="1"/>
  <c r="N3659" i="1"/>
  <c r="N3660" i="1"/>
  <c r="N3661" i="1"/>
  <c r="N3662" i="1"/>
  <c r="N1740" i="1"/>
  <c r="N3663" i="1"/>
  <c r="N3664" i="1"/>
  <c r="N654" i="1"/>
  <c r="N1741" i="1"/>
  <c r="N3665" i="1"/>
  <c r="N59" i="1"/>
  <c r="N3666" i="1"/>
  <c r="N3667" i="1"/>
  <c r="N3668" i="1"/>
  <c r="N3669" i="1"/>
  <c r="N3670" i="1"/>
  <c r="N3671" i="1"/>
  <c r="N3672" i="1"/>
  <c r="N1491" i="1"/>
  <c r="N3673" i="1"/>
  <c r="N3674" i="1"/>
  <c r="N3675" i="1"/>
  <c r="N3676" i="1"/>
  <c r="N3677" i="1"/>
  <c r="N3678" i="1"/>
  <c r="N3679" i="1"/>
  <c r="N3680" i="1"/>
  <c r="N655" i="1"/>
  <c r="N656" i="1"/>
  <c r="N1492" i="1"/>
  <c r="N3681" i="1"/>
  <c r="N3682" i="1"/>
  <c r="N1493" i="1"/>
  <c r="N3683" i="1"/>
  <c r="N3684" i="1"/>
  <c r="N3685" i="1"/>
  <c r="N657" i="1"/>
  <c r="N3686" i="1"/>
  <c r="N3687" i="1"/>
  <c r="N658" i="1"/>
  <c r="N3688" i="1"/>
  <c r="N3689" i="1"/>
  <c r="N3690" i="1"/>
  <c r="N3691" i="1"/>
  <c r="N3692" i="1"/>
  <c r="N3693" i="1"/>
  <c r="N3694" i="1"/>
  <c r="N3695" i="1"/>
  <c r="N3696" i="1"/>
  <c r="N3697" i="1"/>
  <c r="N3698" i="1"/>
  <c r="N3699" i="1"/>
  <c r="N659" i="1"/>
  <c r="N3700" i="1"/>
  <c r="N660" i="1"/>
  <c r="N661" i="1"/>
  <c r="N3701" i="1"/>
  <c r="N3702" i="1"/>
  <c r="N3703" i="1"/>
  <c r="N662" i="1"/>
  <c r="N663" i="1"/>
  <c r="N3704" i="1"/>
  <c r="N3705" i="1"/>
  <c r="N3706" i="1"/>
  <c r="N3707" i="1"/>
  <c r="N3708" i="1"/>
  <c r="N664" i="1"/>
  <c r="N665" i="1"/>
  <c r="N3709" i="1"/>
  <c r="N666" i="1"/>
  <c r="N3710" i="1"/>
  <c r="N667" i="1"/>
  <c r="N3711" i="1"/>
  <c r="N668" i="1"/>
  <c r="N3712" i="1"/>
  <c r="N3713" i="1"/>
  <c r="N3714" i="1"/>
  <c r="N1494" i="1"/>
  <c r="N3715" i="1"/>
  <c r="N3716" i="1"/>
  <c r="N3717" i="1"/>
  <c r="N1742" i="1"/>
  <c r="N3718" i="1"/>
  <c r="N3719" i="1"/>
  <c r="N3720" i="1"/>
  <c r="N3721" i="1"/>
  <c r="N3722" i="1"/>
  <c r="N3723" i="1"/>
  <c r="N3724" i="1"/>
  <c r="N669" i="1"/>
  <c r="N3725" i="1"/>
  <c r="N1743" i="1"/>
  <c r="N670" i="1"/>
  <c r="N671" i="1"/>
  <c r="N3726" i="1"/>
  <c r="N1744" i="1"/>
  <c r="N3727" i="1"/>
  <c r="N1745" i="1"/>
  <c r="N672" i="1"/>
  <c r="N673" i="1"/>
  <c r="N674" i="1"/>
  <c r="N3728" i="1"/>
  <c r="N675" i="1"/>
  <c r="N3729" i="1"/>
  <c r="N676" i="1"/>
  <c r="N3730" i="1"/>
  <c r="N3731" i="1"/>
  <c r="N3732" i="1"/>
  <c r="N677" i="1"/>
  <c r="N678" i="1"/>
  <c r="N1746" i="1"/>
  <c r="N679" i="1"/>
  <c r="N3733" i="1"/>
  <c r="N3734" i="1"/>
  <c r="N680" i="1"/>
  <c r="N3735" i="1"/>
  <c r="N3736" i="1"/>
  <c r="N3737" i="1"/>
  <c r="N3738" i="1"/>
  <c r="N681" i="1"/>
  <c r="N682" i="1"/>
  <c r="N3739" i="1"/>
  <c r="N3740" i="1"/>
  <c r="N683" i="1"/>
  <c r="N684" i="1"/>
  <c r="N3741" i="1"/>
  <c r="N3742" i="1"/>
  <c r="N3743" i="1"/>
  <c r="N685" i="1"/>
  <c r="N686" i="1"/>
  <c r="N3744" i="1"/>
  <c r="N3745" i="1"/>
  <c r="N687" i="1"/>
  <c r="N688" i="1"/>
  <c r="N689" i="1"/>
  <c r="N690" i="1"/>
  <c r="N3746" i="1"/>
  <c r="N3747" i="1"/>
  <c r="N3748" i="1"/>
  <c r="N3749" i="1"/>
  <c r="N3750" i="1"/>
  <c r="N3751" i="1"/>
  <c r="N3752" i="1"/>
  <c r="N3753" i="1"/>
  <c r="N3754" i="1"/>
  <c r="N3755" i="1"/>
  <c r="N3756" i="1"/>
  <c r="N691" i="1"/>
  <c r="N3757" i="1"/>
  <c r="N3758" i="1"/>
  <c r="N692" i="1"/>
  <c r="N3759" i="1"/>
  <c r="N3760" i="1"/>
  <c r="N3761" i="1"/>
  <c r="N693" i="1"/>
  <c r="N694" i="1"/>
  <c r="N695" i="1"/>
  <c r="N3762" i="1"/>
  <c r="N3763" i="1"/>
  <c r="N3764" i="1"/>
  <c r="N1747" i="1"/>
  <c r="N696" i="1"/>
  <c r="N3765" i="1"/>
  <c r="N3766" i="1"/>
  <c r="N3767" i="1"/>
  <c r="N3768" i="1"/>
  <c r="N3769" i="1"/>
  <c r="N3770" i="1"/>
  <c r="N697" i="1"/>
  <c r="N698" i="1"/>
  <c r="N3771" i="1"/>
  <c r="N3772" i="1"/>
  <c r="N3773" i="1"/>
  <c r="N3774" i="1"/>
  <c r="N699" i="1"/>
  <c r="N700" i="1"/>
  <c r="N701" i="1"/>
  <c r="N702" i="1"/>
  <c r="N3775" i="1"/>
  <c r="N703" i="1"/>
  <c r="N704" i="1"/>
  <c r="N3776" i="1"/>
  <c r="N1748" i="1"/>
  <c r="N1749" i="1"/>
  <c r="N3777" i="1"/>
  <c r="N1750" i="1"/>
  <c r="N3778" i="1"/>
  <c r="N3779" i="1"/>
  <c r="N3780" i="1"/>
  <c r="N3781" i="1"/>
  <c r="N705" i="1"/>
  <c r="N3782" i="1"/>
  <c r="N3783" i="1"/>
  <c r="N3784" i="1"/>
  <c r="N3785" i="1"/>
  <c r="N3786" i="1"/>
  <c r="N3787" i="1"/>
  <c r="N706" i="1"/>
  <c r="N3788" i="1"/>
  <c r="N3789" i="1"/>
  <c r="N1495" i="1"/>
  <c r="N3790" i="1"/>
  <c r="N707" i="1"/>
  <c r="N3791" i="1"/>
  <c r="N1751" i="1"/>
  <c r="N1752" i="1"/>
  <c r="N3792" i="1"/>
  <c r="N3793" i="1"/>
  <c r="N3794" i="1"/>
  <c r="N3795" i="1"/>
  <c r="N3796" i="1"/>
  <c r="N1753" i="1"/>
  <c r="N3797" i="1"/>
  <c r="N3798" i="1"/>
  <c r="N3799" i="1"/>
  <c r="N1754" i="1"/>
  <c r="N3800" i="1"/>
  <c r="N3801" i="1"/>
  <c r="N1755" i="1"/>
  <c r="N1610" i="1"/>
  <c r="N3802" i="1"/>
  <c r="N1756" i="1"/>
  <c r="N1757" i="1"/>
  <c r="N3803" i="1"/>
  <c r="N3804" i="1"/>
  <c r="N3805" i="1"/>
  <c r="N3806" i="1"/>
  <c r="N3807" i="1"/>
  <c r="N3808" i="1"/>
  <c r="N3809" i="1"/>
  <c r="N3810" i="1"/>
  <c r="N3811" i="1"/>
  <c r="N3812" i="1"/>
  <c r="N3813" i="1"/>
  <c r="N3814" i="1"/>
  <c r="N1758" i="1"/>
  <c r="N3815" i="1"/>
  <c r="N1759" i="1"/>
  <c r="N3816" i="1"/>
  <c r="N3817" i="1"/>
  <c r="N3818" i="1"/>
  <c r="N708" i="1"/>
  <c r="N709" i="1"/>
  <c r="N710" i="1"/>
  <c r="N3819" i="1"/>
  <c r="N3820" i="1"/>
  <c r="N3821" i="1"/>
  <c r="N3822" i="1"/>
  <c r="N3823" i="1"/>
  <c r="N3824" i="1"/>
  <c r="N3825" i="1"/>
  <c r="N1760" i="1"/>
  <c r="N711" i="1"/>
  <c r="N3826" i="1"/>
  <c r="N712" i="1"/>
  <c r="N713" i="1"/>
  <c r="N1496" i="1"/>
  <c r="N714" i="1"/>
  <c r="N3827" i="1"/>
  <c r="N1761" i="1"/>
  <c r="N3828" i="1"/>
  <c r="N1762" i="1"/>
  <c r="N3829" i="1"/>
  <c r="N3830" i="1"/>
  <c r="N3831" i="1"/>
  <c r="N715" i="1"/>
  <c r="N3832" i="1"/>
  <c r="N3833" i="1"/>
  <c r="N3834" i="1"/>
  <c r="N716" i="1"/>
  <c r="N3835" i="1"/>
  <c r="N3836" i="1"/>
  <c r="N3837" i="1"/>
  <c r="N3838" i="1"/>
  <c r="N1497" i="1"/>
  <c r="N3839" i="1"/>
  <c r="N3840" i="1"/>
  <c r="N717" i="1"/>
  <c r="N3841" i="1"/>
  <c r="N3842" i="1"/>
  <c r="N3843" i="1"/>
  <c r="N3844" i="1"/>
  <c r="N718" i="1"/>
  <c r="N1763" i="1"/>
  <c r="N3845" i="1"/>
  <c r="N3846" i="1"/>
  <c r="N60" i="1"/>
  <c r="N3847" i="1"/>
  <c r="N3848" i="1"/>
  <c r="N719" i="1"/>
  <c r="N3849" i="1"/>
  <c r="N3850" i="1"/>
  <c r="N720" i="1"/>
  <c r="N3851" i="1"/>
  <c r="N3852" i="1"/>
  <c r="N3853" i="1"/>
  <c r="N3854" i="1"/>
  <c r="N3855" i="1"/>
  <c r="N3856" i="1"/>
  <c r="N3857" i="1"/>
  <c r="N3858" i="1"/>
  <c r="N3859" i="1"/>
  <c r="N3860" i="1"/>
  <c r="N3861" i="1"/>
  <c r="N3862" i="1"/>
  <c r="N3863" i="1"/>
  <c r="N3864" i="1"/>
  <c r="N3865" i="1"/>
  <c r="N3866" i="1"/>
  <c r="N3867" i="1"/>
  <c r="N3868" i="1"/>
  <c r="N3869" i="1"/>
  <c r="N3870" i="1"/>
  <c r="N721" i="1"/>
  <c r="N3871" i="1"/>
  <c r="N3872" i="1"/>
  <c r="N3873" i="1"/>
  <c r="N1764" i="1"/>
  <c r="N3874" i="1"/>
  <c r="N722" i="1"/>
  <c r="N3875" i="1"/>
  <c r="N1498" i="1"/>
  <c r="N1765" i="1"/>
  <c r="N3876" i="1"/>
  <c r="N1611" i="1"/>
  <c r="N3877" i="1"/>
  <c r="N723" i="1"/>
  <c r="N724" i="1"/>
  <c r="N3878" i="1"/>
  <c r="N3879" i="1"/>
  <c r="N3880" i="1"/>
  <c r="N3881" i="1"/>
  <c r="N3882" i="1"/>
  <c r="N3883" i="1"/>
  <c r="N3884" i="1"/>
  <c r="N3885" i="1"/>
  <c r="N3886" i="1"/>
  <c r="N3887" i="1"/>
  <c r="N3888" i="1"/>
  <c r="N61" i="1"/>
  <c r="N3889" i="1"/>
  <c r="N1766" i="1"/>
  <c r="N3890" i="1"/>
  <c r="N1499" i="1"/>
  <c r="N3891" i="1"/>
  <c r="N725" i="1"/>
  <c r="N3892" i="1"/>
  <c r="N726" i="1"/>
  <c r="N727" i="1"/>
  <c r="N3893" i="1"/>
  <c r="N3894" i="1"/>
  <c r="N3895" i="1"/>
  <c r="N1767" i="1"/>
  <c r="N728" i="1"/>
  <c r="N3896" i="1"/>
  <c r="N3897" i="1"/>
  <c r="N3898" i="1"/>
  <c r="N729" i="1"/>
  <c r="N3899" i="1"/>
  <c r="N3900" i="1"/>
  <c r="N3901" i="1"/>
  <c r="N3902" i="1"/>
  <c r="N730" i="1"/>
  <c r="N3903" i="1"/>
  <c r="N62" i="1"/>
  <c r="N731" i="1"/>
  <c r="N1500" i="1"/>
  <c r="N1768" i="1"/>
  <c r="N3904" i="1"/>
  <c r="N3905" i="1"/>
  <c r="N732" i="1"/>
  <c r="N733" i="1"/>
  <c r="N3906" i="1"/>
  <c r="N734" i="1"/>
  <c r="N735" i="1"/>
  <c r="N1769" i="1"/>
  <c r="N1770" i="1"/>
  <c r="N1771" i="1"/>
  <c r="N3907" i="1"/>
  <c r="N3908" i="1"/>
  <c r="N736" i="1"/>
  <c r="N3909" i="1"/>
  <c r="N3910" i="1"/>
  <c r="N3911" i="1"/>
  <c r="N3912" i="1"/>
  <c r="N737" i="1"/>
  <c r="N3913" i="1"/>
  <c r="N3914" i="1"/>
  <c r="N3915" i="1"/>
  <c r="N3916" i="1"/>
  <c r="N3917" i="1"/>
  <c r="N3918" i="1"/>
  <c r="N1612" i="1"/>
  <c r="N3919" i="1"/>
  <c r="N3920" i="1"/>
  <c r="N3921" i="1"/>
  <c r="N3922" i="1"/>
  <c r="N738" i="1"/>
  <c r="N3923" i="1"/>
  <c r="N1501" i="1"/>
  <c r="N739" i="1"/>
  <c r="N3924" i="1"/>
  <c r="N3925" i="1"/>
  <c r="N3926" i="1"/>
  <c r="N1772" i="1"/>
  <c r="N3927" i="1"/>
  <c r="N1502" i="1"/>
  <c r="N3928" i="1"/>
  <c r="N740" i="1"/>
  <c r="N741" i="1"/>
  <c r="N3929" i="1"/>
  <c r="N3930" i="1"/>
  <c r="N3931" i="1"/>
  <c r="N3932" i="1"/>
  <c r="N3933" i="1"/>
  <c r="N742" i="1"/>
  <c r="N63" i="1"/>
  <c r="N743" i="1"/>
  <c r="N3934" i="1"/>
  <c r="N3935" i="1"/>
  <c r="N744" i="1"/>
  <c r="N3936" i="1"/>
  <c r="N745" i="1"/>
  <c r="N3937" i="1"/>
  <c r="N3938" i="1"/>
  <c r="N3939" i="1"/>
  <c r="N3940" i="1"/>
  <c r="N746" i="1"/>
  <c r="N3941" i="1"/>
  <c r="N3942" i="1"/>
  <c r="N3943" i="1"/>
  <c r="N3944" i="1"/>
  <c r="N747" i="1"/>
  <c r="N3945" i="1"/>
  <c r="N3946" i="1"/>
  <c r="N1613" i="1"/>
  <c r="N3947" i="1"/>
  <c r="N3948" i="1"/>
  <c r="N748" i="1"/>
  <c r="N749" i="1"/>
  <c r="N3949" i="1"/>
  <c r="N3950" i="1"/>
  <c r="N750" i="1"/>
  <c r="N3951" i="1"/>
  <c r="N3952" i="1"/>
  <c r="N3953" i="1"/>
  <c r="N3954" i="1"/>
  <c r="N3955" i="1"/>
  <c r="N3956" i="1"/>
  <c r="N3957" i="1"/>
  <c r="N3958" i="1"/>
  <c r="N751" i="1"/>
  <c r="N3959" i="1"/>
  <c r="N752" i="1"/>
  <c r="N3960" i="1"/>
  <c r="N753" i="1"/>
  <c r="N754" i="1"/>
  <c r="N755" i="1"/>
  <c r="N3961" i="1"/>
  <c r="N3962" i="1"/>
  <c r="N3963" i="1"/>
  <c r="N3964" i="1"/>
  <c r="N756" i="1"/>
  <c r="N757" i="1"/>
  <c r="N3965" i="1"/>
  <c r="N758" i="1"/>
  <c r="N3966" i="1"/>
  <c r="N3967" i="1"/>
  <c r="N759" i="1"/>
  <c r="N3968" i="1"/>
  <c r="N3969" i="1"/>
  <c r="N760" i="1"/>
  <c r="N3970" i="1"/>
  <c r="N1773" i="1"/>
  <c r="N3971" i="1"/>
  <c r="N3972" i="1"/>
  <c r="N3973" i="1"/>
  <c r="N3974" i="1"/>
  <c r="N1774" i="1"/>
  <c r="N761" i="1"/>
  <c r="N3975" i="1"/>
  <c r="N3976" i="1"/>
  <c r="N3977" i="1"/>
  <c r="N1775" i="1"/>
  <c r="N3978" i="1"/>
  <c r="N762" i="1"/>
  <c r="N763" i="1"/>
  <c r="N3979" i="1"/>
  <c r="N3980" i="1"/>
  <c r="N3981" i="1"/>
  <c r="N3982" i="1"/>
  <c r="N3983" i="1"/>
  <c r="N3984" i="1"/>
  <c r="N764" i="1"/>
  <c r="N765" i="1"/>
  <c r="N3985" i="1"/>
  <c r="N3986" i="1"/>
  <c r="N3987" i="1"/>
  <c r="N3988" i="1"/>
  <c r="N1776" i="1"/>
  <c r="N3989" i="1"/>
  <c r="N3990" i="1"/>
  <c r="N1777" i="1"/>
  <c r="N3991" i="1"/>
  <c r="N766" i="1"/>
  <c r="N3992" i="1"/>
  <c r="N3993" i="1"/>
  <c r="N3994" i="1"/>
  <c r="N3995" i="1"/>
  <c r="N3996" i="1"/>
  <c r="N3997" i="1"/>
  <c r="N3998" i="1"/>
  <c r="N767" i="1"/>
  <c r="N3999" i="1"/>
  <c r="N4000" i="1"/>
  <c r="N4001" i="1"/>
  <c r="N64" i="1"/>
  <c r="N4002" i="1"/>
  <c r="N4003" i="1"/>
  <c r="N4004" i="1"/>
  <c r="N4005" i="1"/>
  <c r="N768" i="1"/>
  <c r="N769" i="1"/>
  <c r="N770" i="1"/>
  <c r="N4006" i="1"/>
  <c r="N771" i="1"/>
  <c r="N4007" i="1"/>
  <c r="N4008" i="1"/>
  <c r="N772" i="1"/>
  <c r="N4009" i="1"/>
  <c r="N4010" i="1"/>
  <c r="N1614" i="1"/>
  <c r="N4011" i="1"/>
  <c r="N4012" i="1"/>
  <c r="N773" i="1"/>
  <c r="N4013" i="1"/>
  <c r="N1778" i="1"/>
  <c r="N4014" i="1"/>
  <c r="N774" i="1"/>
  <c r="N4015" i="1"/>
  <c r="N4016" i="1"/>
  <c r="N4017" i="1"/>
  <c r="N775" i="1"/>
  <c r="N4018" i="1"/>
  <c r="N1779" i="1"/>
  <c r="N1780" i="1"/>
  <c r="N4019" i="1"/>
  <c r="N4020" i="1"/>
  <c r="N4021" i="1"/>
  <c r="N776" i="1"/>
  <c r="N4022" i="1"/>
  <c r="N4023" i="1"/>
  <c r="N4024" i="1"/>
  <c r="N777" i="1"/>
  <c r="N778" i="1"/>
  <c r="N4025" i="1"/>
  <c r="N4026" i="1"/>
  <c r="N4027" i="1"/>
  <c r="N779" i="1"/>
  <c r="N4028" i="1"/>
  <c r="N4029" i="1"/>
  <c r="N4030" i="1"/>
  <c r="N4031" i="1"/>
  <c r="N4032" i="1"/>
  <c r="N780" i="1"/>
  <c r="N4033" i="1"/>
  <c r="N1781" i="1"/>
  <c r="N4034" i="1"/>
  <c r="N65" i="1"/>
  <c r="N4035" i="1"/>
  <c r="N4036" i="1"/>
  <c r="N1782" i="1"/>
  <c r="N1783" i="1"/>
  <c r="N781" i="1"/>
  <c r="N4037" i="1"/>
  <c r="N782" i="1"/>
  <c r="N1784" i="1"/>
  <c r="N4038" i="1"/>
  <c r="N4039" i="1"/>
  <c r="N783" i="1"/>
  <c r="N4040" i="1"/>
  <c r="N784" i="1"/>
  <c r="N4041" i="1"/>
  <c r="N4042" i="1"/>
  <c r="N4043" i="1"/>
  <c r="N4044" i="1"/>
  <c r="N4045" i="1"/>
  <c r="N4046" i="1"/>
  <c r="N785" i="1"/>
  <c r="N786" i="1"/>
  <c r="N4047" i="1"/>
  <c r="N4048" i="1"/>
  <c r="N4049" i="1"/>
  <c r="N4050" i="1"/>
  <c r="N4051" i="1"/>
  <c r="N4052" i="1"/>
  <c r="N4053" i="1"/>
  <c r="N4054" i="1"/>
  <c r="N787" i="1"/>
  <c r="N4055" i="1"/>
  <c r="N4056" i="1"/>
  <c r="N4057" i="1"/>
  <c r="N1785" i="1"/>
  <c r="N4058" i="1"/>
  <c r="N788" i="1"/>
  <c r="N4059" i="1"/>
  <c r="N4060" i="1"/>
  <c r="N4061" i="1"/>
  <c r="N4062" i="1"/>
  <c r="N4063" i="1"/>
  <c r="N4064" i="1"/>
  <c r="N4065" i="1"/>
  <c r="N4066" i="1"/>
  <c r="N4067" i="1"/>
  <c r="N4068" i="1"/>
  <c r="N4069" i="1"/>
  <c r="N4070" i="1"/>
  <c r="N4071" i="1"/>
  <c r="N4072" i="1"/>
  <c r="N4073" i="1"/>
  <c r="N4074" i="1"/>
  <c r="N4075" i="1"/>
  <c r="N4076" i="1"/>
  <c r="N1786" i="1"/>
  <c r="N4077" i="1"/>
  <c r="N4078" i="1"/>
  <c r="N4079" i="1"/>
  <c r="N4080" i="1"/>
  <c r="N789" i="1"/>
  <c r="N4081" i="1"/>
  <c r="N4082" i="1"/>
  <c r="N4083" i="1"/>
  <c r="N4084" i="1"/>
  <c r="N790" i="1"/>
  <c r="N4085" i="1"/>
  <c r="N4086" i="1"/>
  <c r="N791" i="1"/>
  <c r="N4087" i="1"/>
  <c r="N4088" i="1"/>
  <c r="N792" i="1"/>
  <c r="N4089" i="1"/>
  <c r="N4090" i="1"/>
  <c r="N793" i="1"/>
  <c r="N4091" i="1"/>
  <c r="N4092" i="1"/>
  <c r="N4093" i="1"/>
  <c r="N4094" i="1"/>
  <c r="N4095" i="1"/>
  <c r="N794" i="1"/>
  <c r="N4096" i="1"/>
  <c r="N4097" i="1"/>
  <c r="N4098" i="1"/>
  <c r="N4099" i="1"/>
  <c r="N4100" i="1"/>
  <c r="N4101" i="1"/>
  <c r="N1787" i="1"/>
  <c r="N1788" i="1"/>
  <c r="N4102" i="1"/>
  <c r="N4103" i="1"/>
  <c r="N4104" i="1"/>
  <c r="N795" i="1"/>
  <c r="N4105" i="1"/>
  <c r="N796" i="1"/>
  <c r="N1789" i="1"/>
  <c r="N4106" i="1"/>
  <c r="N4107" i="1"/>
  <c r="N4108" i="1"/>
  <c r="N4109" i="1"/>
  <c r="N66" i="1"/>
  <c r="N4110" i="1"/>
  <c r="N4111" i="1"/>
  <c r="N4112" i="1"/>
  <c r="N4113" i="1"/>
  <c r="N797" i="1"/>
  <c r="N1503" i="1"/>
  <c r="N4114" i="1"/>
  <c r="N4115" i="1"/>
  <c r="N4116" i="1"/>
  <c r="N4117" i="1"/>
  <c r="N4118" i="1"/>
  <c r="N4119" i="1"/>
  <c r="N4120" i="1"/>
  <c r="N798" i="1"/>
  <c r="N4121" i="1"/>
  <c r="N1790" i="1"/>
  <c r="N4122" i="1"/>
  <c r="N4123" i="1"/>
  <c r="N799" i="1"/>
  <c r="N4124" i="1"/>
  <c r="N4125" i="1"/>
  <c r="N800" i="1"/>
  <c r="N4126" i="1"/>
  <c r="N4127" i="1"/>
  <c r="N801" i="1"/>
  <c r="N4128" i="1"/>
  <c r="N4129" i="1"/>
  <c r="N802" i="1"/>
  <c r="N803" i="1"/>
  <c r="N4130" i="1"/>
  <c r="N1791" i="1"/>
  <c r="N1792" i="1"/>
  <c r="N804" i="1"/>
  <c r="N805" i="1"/>
  <c r="N806" i="1"/>
  <c r="N4131" i="1"/>
  <c r="N4132" i="1"/>
  <c r="N807" i="1"/>
  <c r="N808" i="1"/>
  <c r="N809" i="1"/>
  <c r="N4133" i="1"/>
  <c r="N4134" i="1"/>
  <c r="N4135" i="1"/>
  <c r="N4136" i="1"/>
  <c r="N810" i="1"/>
  <c r="N4137" i="1"/>
  <c r="N4138" i="1"/>
  <c r="N4139" i="1"/>
  <c r="N1504" i="1"/>
  <c r="N4140" i="1"/>
  <c r="N4141" i="1"/>
  <c r="N4142" i="1"/>
  <c r="N67" i="1"/>
  <c r="N4143" i="1"/>
  <c r="N1793" i="1"/>
  <c r="N1794" i="1"/>
  <c r="N4144" i="1"/>
  <c r="N811" i="1"/>
  <c r="N4145" i="1"/>
  <c r="N812" i="1"/>
  <c r="N4146" i="1"/>
  <c r="N813" i="1"/>
  <c r="N4147" i="1"/>
  <c r="N4148" i="1"/>
  <c r="N4149" i="1"/>
  <c r="N1795" i="1"/>
  <c r="N4150" i="1"/>
  <c r="N4151" i="1"/>
  <c r="N4152" i="1"/>
  <c r="N4153" i="1"/>
  <c r="N4154" i="1"/>
  <c r="N814" i="1"/>
  <c r="N4155" i="1"/>
  <c r="N68" i="1"/>
  <c r="N4156" i="1"/>
  <c r="N815" i="1"/>
  <c r="N4157" i="1"/>
  <c r="N816" i="1"/>
  <c r="N4158" i="1"/>
  <c r="N4159" i="1"/>
  <c r="N4160" i="1"/>
  <c r="N817" i="1"/>
  <c r="N4161" i="1"/>
  <c r="N4162" i="1"/>
  <c r="N4163" i="1"/>
  <c r="N4164" i="1"/>
  <c r="N4165" i="1"/>
  <c r="N4166" i="1"/>
  <c r="N4167" i="1"/>
  <c r="N818" i="1"/>
  <c r="N4168" i="1"/>
  <c r="N4169" i="1"/>
  <c r="N4170" i="1"/>
  <c r="N1615" i="1"/>
  <c r="N4171" i="1"/>
  <c r="N4172" i="1"/>
  <c r="N4173" i="1"/>
  <c r="N4174" i="1"/>
  <c r="N4175" i="1"/>
  <c r="N819" i="1"/>
  <c r="N4176" i="1"/>
  <c r="N820" i="1"/>
  <c r="N821" i="1"/>
  <c r="N822" i="1"/>
  <c r="N4177" i="1"/>
  <c r="N4178" i="1"/>
  <c r="N4179" i="1"/>
  <c r="N823" i="1"/>
  <c r="N4180" i="1"/>
  <c r="N4181" i="1"/>
  <c r="N4182" i="1"/>
  <c r="N824" i="1"/>
  <c r="N825" i="1"/>
  <c r="N4183" i="1"/>
  <c r="N4184" i="1"/>
  <c r="N4185" i="1"/>
  <c r="N4186" i="1"/>
  <c r="N4187" i="1"/>
  <c r="N4188" i="1"/>
  <c r="N4189" i="1"/>
  <c r="N826" i="1"/>
  <c r="N827" i="1"/>
  <c r="N828" i="1"/>
  <c r="N4190" i="1"/>
  <c r="N4191" i="1"/>
  <c r="N4192" i="1"/>
  <c r="N4193" i="1"/>
  <c r="N829" i="1"/>
  <c r="N4194" i="1"/>
  <c r="N830" i="1"/>
  <c r="N4195" i="1"/>
  <c r="N4196" i="1"/>
  <c r="N831" i="1"/>
  <c r="N1796" i="1"/>
  <c r="N4197" i="1"/>
  <c r="N832" i="1"/>
  <c r="N4198" i="1"/>
  <c r="N4199" i="1"/>
  <c r="N833" i="1"/>
  <c r="N834" i="1"/>
  <c r="N835" i="1"/>
  <c r="N4200" i="1"/>
  <c r="N836" i="1"/>
  <c r="N837" i="1"/>
  <c r="N4201" i="1"/>
  <c r="N1797" i="1"/>
  <c r="N4202" i="1"/>
  <c r="N4203" i="1"/>
  <c r="N838" i="1"/>
  <c r="N4204" i="1"/>
  <c r="N4205" i="1"/>
  <c r="N4206" i="1"/>
  <c r="N839" i="1"/>
  <c r="N1798" i="1"/>
  <c r="N840" i="1"/>
  <c r="N69" i="1"/>
  <c r="N4207" i="1"/>
  <c r="N4208" i="1"/>
  <c r="N4209" i="1"/>
  <c r="N4210" i="1"/>
  <c r="N4211" i="1"/>
  <c r="N1799" i="1"/>
  <c r="N1800" i="1"/>
  <c r="N4212" i="1"/>
  <c r="N4213" i="1"/>
  <c r="N4214" i="1"/>
  <c r="N841" i="1"/>
  <c r="N4215" i="1"/>
  <c r="N4216" i="1"/>
  <c r="N1801" i="1"/>
  <c r="N4217" i="1"/>
  <c r="N1802" i="1"/>
  <c r="N1803" i="1"/>
  <c r="N4218" i="1"/>
  <c r="N842" i="1"/>
  <c r="N4219" i="1"/>
  <c r="N4220" i="1"/>
  <c r="N4221" i="1"/>
  <c r="N4222" i="1"/>
  <c r="N1505" i="1"/>
  <c r="N843" i="1"/>
  <c r="N844" i="1"/>
  <c r="N845" i="1"/>
  <c r="N70" i="1"/>
  <c r="N846" i="1"/>
  <c r="N4223" i="1"/>
  <c r="N847" i="1"/>
  <c r="N4224" i="1"/>
  <c r="N848" i="1"/>
  <c r="N4225" i="1"/>
  <c r="N849" i="1"/>
  <c r="N4226" i="1"/>
  <c r="N1804" i="1"/>
  <c r="N1805" i="1"/>
  <c r="N4227" i="1"/>
  <c r="N4228" i="1"/>
  <c r="N4229" i="1"/>
  <c r="N4230" i="1"/>
  <c r="N4231" i="1"/>
  <c r="N4232" i="1"/>
  <c r="N4233" i="1"/>
  <c r="N4234" i="1"/>
  <c r="N4235" i="1"/>
  <c r="N4236" i="1"/>
  <c r="N4237" i="1"/>
  <c r="N4238" i="1"/>
  <c r="N850" i="1"/>
  <c r="N4239" i="1"/>
  <c r="N4240" i="1"/>
  <c r="N4241" i="1"/>
  <c r="N4242" i="1"/>
  <c r="N4243" i="1"/>
  <c r="N4244" i="1"/>
  <c r="N1806" i="1"/>
  <c r="N4245" i="1"/>
  <c r="N4246" i="1"/>
  <c r="N4247" i="1"/>
  <c r="N4248" i="1"/>
  <c r="N4249" i="1"/>
  <c r="N4250" i="1"/>
  <c r="N4251" i="1"/>
  <c r="N71" i="1"/>
  <c r="N72" i="1"/>
  <c r="N851" i="1"/>
  <c r="N4252" i="1"/>
  <c r="N4253" i="1"/>
  <c r="N4254" i="1"/>
  <c r="N852" i="1"/>
  <c r="N4255" i="1"/>
  <c r="N4256" i="1"/>
  <c r="N853" i="1"/>
  <c r="N4257" i="1"/>
  <c r="N4258" i="1"/>
  <c r="N4259" i="1"/>
  <c r="N4260" i="1"/>
  <c r="N854" i="1"/>
  <c r="N4261" i="1"/>
  <c r="N4262" i="1"/>
  <c r="N4263" i="1"/>
  <c r="N4264" i="1"/>
  <c r="N1506" i="1"/>
  <c r="N855" i="1"/>
  <c r="N4265" i="1"/>
  <c r="N4266" i="1"/>
  <c r="N856" i="1"/>
  <c r="N4267" i="1"/>
  <c r="N4268" i="1"/>
  <c r="N4269" i="1"/>
  <c r="N4270" i="1"/>
  <c r="N4271" i="1"/>
  <c r="N4272" i="1"/>
  <c r="N4273" i="1"/>
  <c r="N4274" i="1"/>
  <c r="N1807" i="1"/>
  <c r="N4275" i="1"/>
  <c r="N1808" i="1"/>
  <c r="N1809" i="1"/>
  <c r="N4276" i="1"/>
  <c r="N4277" i="1"/>
  <c r="N4278" i="1"/>
  <c r="N4279" i="1"/>
  <c r="N4280" i="1"/>
  <c r="N4281" i="1"/>
  <c r="N4282" i="1"/>
  <c r="N4283" i="1"/>
  <c r="N4284" i="1"/>
  <c r="N4285" i="1"/>
  <c r="N857" i="1"/>
  <c r="N4286" i="1"/>
  <c r="N4287" i="1"/>
  <c r="N858" i="1"/>
  <c r="N4288" i="1"/>
  <c r="N1810" i="1"/>
  <c r="N859" i="1"/>
  <c r="N4289" i="1"/>
  <c r="N4290" i="1"/>
  <c r="N4291" i="1"/>
  <c r="N860" i="1"/>
  <c r="N861" i="1"/>
  <c r="N4292" i="1"/>
  <c r="N4293" i="1"/>
  <c r="N4294" i="1"/>
  <c r="N4295" i="1"/>
  <c r="N4296" i="1"/>
  <c r="N1811" i="1"/>
  <c r="N4297" i="1"/>
  <c r="N1507" i="1"/>
  <c r="N862" i="1"/>
  <c r="N4298" i="1"/>
  <c r="N4299" i="1"/>
  <c r="N863" i="1"/>
  <c r="N1812" i="1"/>
  <c r="N864" i="1"/>
  <c r="N865" i="1"/>
  <c r="N4300" i="1"/>
  <c r="N4301" i="1"/>
  <c r="N4302" i="1"/>
  <c r="N4303" i="1"/>
  <c r="N4304" i="1"/>
  <c r="N4305" i="1"/>
  <c r="N866" i="1"/>
  <c r="N4306" i="1"/>
  <c r="N4307" i="1"/>
  <c r="N1813" i="1"/>
  <c r="N4308" i="1"/>
  <c r="N867" i="1"/>
  <c r="N4309" i="1"/>
  <c r="N4310" i="1"/>
  <c r="N4311" i="1"/>
  <c r="N868" i="1"/>
  <c r="N4312" i="1"/>
  <c r="N4313" i="1"/>
  <c r="N869" i="1"/>
  <c r="N4314" i="1"/>
  <c r="N4315" i="1"/>
  <c r="N4316" i="1"/>
  <c r="N870" i="1"/>
  <c r="N4317" i="1"/>
  <c r="N871" i="1"/>
  <c r="N4318" i="1"/>
  <c r="N4319" i="1"/>
  <c r="N4320" i="1"/>
  <c r="N872" i="1"/>
  <c r="N4321" i="1"/>
  <c r="N873" i="1"/>
  <c r="N4322" i="1"/>
  <c r="N4323" i="1"/>
  <c r="N874" i="1"/>
  <c r="N4324" i="1"/>
  <c r="N1814" i="1"/>
  <c r="N73" i="1"/>
  <c r="N4325" i="1"/>
  <c r="N875" i="1"/>
  <c r="N4326" i="1"/>
  <c r="N876" i="1"/>
  <c r="N4327" i="1"/>
  <c r="N877" i="1"/>
  <c r="N878" i="1"/>
  <c r="N147" i="1"/>
  <c r="N4328" i="1"/>
  <c r="N1508" i="1"/>
  <c r="N4329" i="1"/>
  <c r="N879" i="1"/>
  <c r="N4330" i="1"/>
  <c r="N880" i="1"/>
  <c r="N881" i="1"/>
  <c r="N4331" i="1"/>
  <c r="N882" i="1"/>
  <c r="N4332" i="1"/>
  <c r="N4333" i="1"/>
  <c r="N4334" i="1"/>
  <c r="N4335" i="1"/>
  <c r="N4336" i="1"/>
  <c r="N883" i="1"/>
  <c r="N1815" i="1"/>
  <c r="N4337" i="1"/>
  <c r="N4338" i="1"/>
  <c r="N4339" i="1"/>
  <c r="N4340" i="1"/>
  <c r="N4341" i="1"/>
  <c r="N4342" i="1"/>
  <c r="N4343" i="1"/>
  <c r="N4344" i="1"/>
  <c r="N4345" i="1"/>
  <c r="N4346" i="1"/>
  <c r="N4347" i="1"/>
  <c r="N4348" i="1"/>
  <c r="N4349" i="1"/>
  <c r="N4350" i="1"/>
  <c r="N4351" i="1"/>
  <c r="N4352" i="1"/>
  <c r="N884" i="1"/>
  <c r="N4353" i="1"/>
  <c r="N4354" i="1"/>
  <c r="N885" i="1"/>
  <c r="N886" i="1"/>
  <c r="N4355" i="1"/>
  <c r="N74" i="1"/>
  <c r="N4356" i="1"/>
  <c r="N4357" i="1"/>
  <c r="N1509" i="1"/>
  <c r="N4358" i="1"/>
  <c r="N1816" i="1"/>
  <c r="N4359" i="1"/>
  <c r="N4360" i="1"/>
  <c r="N1817" i="1"/>
  <c r="N4361" i="1"/>
  <c r="N1818" i="1"/>
  <c r="N887" i="1"/>
  <c r="N4362" i="1"/>
  <c r="N4363" i="1"/>
  <c r="N4364" i="1"/>
  <c r="N1510" i="1"/>
  <c r="N1819" i="1"/>
  <c r="N4365" i="1"/>
  <c r="N4366" i="1"/>
  <c r="N4367" i="1"/>
  <c r="N4368" i="1"/>
  <c r="N888" i="1"/>
  <c r="N4369" i="1"/>
  <c r="N4370" i="1"/>
  <c r="N4371" i="1"/>
  <c r="N4372" i="1"/>
  <c r="N889" i="1"/>
  <c r="N4373" i="1"/>
  <c r="N4374" i="1"/>
  <c r="N1820" i="1"/>
  <c r="N4375" i="1"/>
  <c r="N1821" i="1"/>
  <c r="N4376" i="1"/>
  <c r="N4377" i="1"/>
  <c r="N4378" i="1"/>
  <c r="N4379" i="1"/>
  <c r="N4380" i="1"/>
  <c r="N4381" i="1"/>
  <c r="N4382" i="1"/>
  <c r="N4383" i="1"/>
  <c r="N4384" i="1"/>
  <c r="N4385" i="1"/>
  <c r="N4386" i="1"/>
  <c r="N4387" i="1"/>
  <c r="N4388" i="1"/>
  <c r="N1822" i="1"/>
  <c r="N4389" i="1"/>
  <c r="N890" i="1"/>
  <c r="N891" i="1"/>
  <c r="N4390" i="1"/>
  <c r="N4391" i="1"/>
  <c r="N4392" i="1"/>
  <c r="N4393" i="1"/>
  <c r="N4394" i="1"/>
  <c r="N4395" i="1"/>
  <c r="N4396" i="1"/>
  <c r="N4397" i="1"/>
  <c r="N4398" i="1"/>
  <c r="N4399" i="1"/>
  <c r="N4400" i="1"/>
  <c r="N892" i="1"/>
  <c r="N4401" i="1"/>
  <c r="N4402" i="1"/>
  <c r="N4403" i="1"/>
  <c r="N4404" i="1"/>
  <c r="N4405" i="1"/>
  <c r="N4406" i="1"/>
  <c r="N893" i="1"/>
  <c r="N894" i="1"/>
  <c r="N4407" i="1"/>
  <c r="N4408" i="1"/>
  <c r="N1511" i="1"/>
  <c r="N4409" i="1"/>
  <c r="N895" i="1"/>
  <c r="N4410" i="1"/>
  <c r="N4411" i="1"/>
  <c r="N4412" i="1"/>
  <c r="N4413" i="1"/>
  <c r="N1512" i="1"/>
  <c r="N896" i="1"/>
  <c r="N4414" i="1"/>
  <c r="N4415" i="1"/>
  <c r="N1513" i="1"/>
  <c r="N4416" i="1"/>
  <c r="N4417" i="1"/>
  <c r="N4418" i="1"/>
  <c r="N4419" i="1"/>
  <c r="N4420" i="1"/>
  <c r="N897" i="1"/>
  <c r="N4421" i="1"/>
  <c r="N4422" i="1"/>
  <c r="N4423" i="1"/>
  <c r="N4424" i="1"/>
  <c r="N4425" i="1"/>
  <c r="N4426" i="1"/>
  <c r="N4427" i="1"/>
  <c r="N4428" i="1"/>
  <c r="N4429" i="1"/>
  <c r="N898" i="1"/>
  <c r="N4430" i="1"/>
  <c r="N4431" i="1"/>
  <c r="N4432" i="1"/>
  <c r="N1514" i="1"/>
  <c r="N4433" i="1"/>
  <c r="N4434" i="1"/>
  <c r="N4435" i="1"/>
  <c r="N4436" i="1"/>
  <c r="N4437" i="1"/>
  <c r="N4438" i="1"/>
  <c r="N4439" i="1"/>
  <c r="N4440" i="1"/>
  <c r="N4441" i="1"/>
  <c r="N1515" i="1"/>
  <c r="N1823" i="1"/>
  <c r="N4442" i="1"/>
  <c r="N4443" i="1"/>
  <c r="N4444" i="1"/>
  <c r="N4445" i="1"/>
  <c r="N899" i="1"/>
  <c r="N4446" i="1"/>
  <c r="N4447" i="1"/>
  <c r="N4448" i="1"/>
  <c r="N4449" i="1"/>
  <c r="N900" i="1"/>
  <c r="N4450" i="1"/>
  <c r="N4451" i="1"/>
  <c r="N901" i="1"/>
  <c r="N4452" i="1"/>
  <c r="N4453" i="1"/>
  <c r="N902" i="1"/>
  <c r="N903" i="1"/>
  <c r="N904" i="1"/>
  <c r="N4454" i="1"/>
  <c r="N4455" i="1"/>
  <c r="N905" i="1"/>
  <c r="N906" i="1"/>
  <c r="N4456" i="1"/>
  <c r="N4457" i="1"/>
  <c r="N4458" i="1"/>
  <c r="N4459" i="1"/>
  <c r="N907" i="1"/>
  <c r="N908" i="1"/>
  <c r="N909" i="1"/>
  <c r="N910" i="1"/>
  <c r="N4460" i="1"/>
  <c r="N1824" i="1"/>
  <c r="N4461" i="1"/>
  <c r="N911" i="1"/>
  <c r="N4462" i="1"/>
  <c r="N4463" i="1"/>
  <c r="N912" i="1"/>
  <c r="N4464" i="1"/>
  <c r="N1825" i="1"/>
  <c r="N913" i="1"/>
  <c r="N4465" i="1"/>
  <c r="N1516" i="1"/>
  <c r="N4466" i="1"/>
  <c r="N914" i="1"/>
  <c r="N4467" i="1"/>
  <c r="N4468" i="1"/>
  <c r="N4469" i="1"/>
  <c r="N4470" i="1"/>
  <c r="N4471" i="1"/>
  <c r="N4472" i="1"/>
  <c r="N1826" i="1"/>
  <c r="N4473" i="1"/>
  <c r="N4474" i="1"/>
  <c r="N4475" i="1"/>
  <c r="N4476" i="1"/>
  <c r="N1517" i="1"/>
  <c r="N4477" i="1"/>
  <c r="N4478" i="1"/>
  <c r="N4479" i="1"/>
  <c r="N915" i="1"/>
  <c r="N4480" i="1"/>
  <c r="N916" i="1"/>
  <c r="N917" i="1"/>
  <c r="N4481" i="1"/>
  <c r="N4482" i="1"/>
  <c r="N4483" i="1"/>
  <c r="N4484" i="1"/>
  <c r="N4485" i="1"/>
  <c r="N918" i="1"/>
  <c r="N4486" i="1"/>
  <c r="N4487" i="1"/>
  <c r="N4488" i="1"/>
  <c r="N4489" i="1"/>
  <c r="N919" i="1"/>
  <c r="N4490" i="1"/>
  <c r="N920" i="1"/>
  <c r="N4491" i="1"/>
  <c r="N4492" i="1"/>
  <c r="N1827" i="1"/>
  <c r="N4493" i="1"/>
  <c r="N4494" i="1"/>
  <c r="N4495" i="1"/>
  <c r="N1828" i="1"/>
  <c r="N4496" i="1"/>
  <c r="N921" i="1"/>
  <c r="N4497" i="1"/>
  <c r="N1829" i="1"/>
  <c r="N4498" i="1"/>
  <c r="N4499" i="1"/>
  <c r="N4500" i="1"/>
  <c r="N4501" i="1"/>
  <c r="N4502" i="1"/>
  <c r="N1830" i="1"/>
  <c r="N4503" i="1"/>
  <c r="N922" i="1"/>
  <c r="N923" i="1"/>
  <c r="N4504" i="1"/>
  <c r="N4505" i="1"/>
  <c r="N4506" i="1"/>
  <c r="N4507" i="1"/>
  <c r="N4508" i="1"/>
  <c r="N1831" i="1"/>
  <c r="N4509" i="1"/>
  <c r="N4510" i="1"/>
  <c r="N924" i="1"/>
  <c r="N75" i="1"/>
  <c r="N4511" i="1"/>
  <c r="N4512" i="1"/>
  <c r="N4513" i="1"/>
  <c r="N925" i="1"/>
  <c r="N4514" i="1"/>
  <c r="N4515" i="1"/>
  <c r="N4516" i="1"/>
  <c r="N4517" i="1"/>
  <c r="N4518" i="1"/>
  <c r="N4519" i="1"/>
  <c r="N4520" i="1"/>
  <c r="N4521" i="1"/>
  <c r="N4522" i="1"/>
  <c r="N4523" i="1"/>
  <c r="N1518" i="1"/>
  <c r="N4524" i="1"/>
  <c r="N4525" i="1"/>
  <c r="N4526" i="1"/>
  <c r="N4527" i="1"/>
  <c r="N4528" i="1"/>
  <c r="N4529" i="1"/>
  <c r="N1519" i="1"/>
  <c r="N4530" i="1"/>
  <c r="N4531" i="1"/>
  <c r="N4532" i="1"/>
  <c r="N4533" i="1"/>
  <c r="N926" i="1"/>
  <c r="N4534" i="1"/>
  <c r="N927" i="1"/>
  <c r="N4535" i="1"/>
  <c r="N928" i="1"/>
  <c r="N4536" i="1"/>
  <c r="N4537" i="1"/>
  <c r="N1520" i="1"/>
  <c r="N4538" i="1"/>
  <c r="N4539" i="1"/>
  <c r="N4540" i="1"/>
  <c r="N1521" i="1"/>
  <c r="N1832" i="1"/>
  <c r="N929" i="1"/>
  <c r="N1522" i="1"/>
  <c r="N1833" i="1"/>
  <c r="N4541" i="1"/>
  <c r="N1523" i="1"/>
  <c r="N930" i="1"/>
  <c r="N931" i="1"/>
  <c r="N4542" i="1"/>
  <c r="N4543" i="1"/>
  <c r="N4544" i="1"/>
  <c r="N4545" i="1"/>
  <c r="N4546" i="1"/>
  <c r="N4547" i="1"/>
  <c r="N1834" i="1"/>
  <c r="N4548" i="1"/>
  <c r="N1835" i="1"/>
  <c r="N4549" i="1"/>
  <c r="N76" i="1"/>
  <c r="N4550" i="1"/>
  <c r="N4551" i="1"/>
  <c r="N932" i="1"/>
  <c r="N933" i="1"/>
  <c r="N77" i="1"/>
  <c r="N1836" i="1"/>
  <c r="N78" i="1"/>
  <c r="N4552" i="1"/>
  <c r="N4553" i="1"/>
  <c r="N1837" i="1"/>
  <c r="N79" i="1"/>
  <c r="N934" i="1"/>
  <c r="N1524" i="1"/>
  <c r="N935" i="1"/>
  <c r="N936" i="1"/>
  <c r="N80" i="1"/>
  <c r="N4554" i="1"/>
  <c r="N937" i="1"/>
  <c r="N938" i="1"/>
  <c r="N4555" i="1"/>
  <c r="N4556" i="1"/>
  <c r="N4557" i="1"/>
  <c r="N4558" i="1"/>
  <c r="N939" i="1"/>
  <c r="N940" i="1"/>
  <c r="N4559" i="1"/>
  <c r="N4560" i="1"/>
  <c r="N4561" i="1"/>
  <c r="N4562" i="1"/>
  <c r="N4563" i="1"/>
  <c r="N1838" i="1"/>
  <c r="N4564" i="1"/>
  <c r="N941" i="1"/>
  <c r="N4565" i="1"/>
  <c r="N4566" i="1"/>
  <c r="N942" i="1"/>
  <c r="N4567" i="1"/>
  <c r="N4568" i="1"/>
  <c r="N943" i="1"/>
  <c r="N4569" i="1"/>
  <c r="N944" i="1"/>
  <c r="N1839" i="1"/>
  <c r="N4570" i="1"/>
  <c r="N945" i="1"/>
  <c r="N946" i="1"/>
  <c r="N4571" i="1"/>
  <c r="N4572" i="1"/>
  <c r="N4573" i="1"/>
  <c r="N1840" i="1"/>
  <c r="N4574" i="1"/>
  <c r="N947" i="1"/>
  <c r="N948" i="1"/>
  <c r="N949" i="1"/>
  <c r="N4575" i="1"/>
  <c r="N4576" i="1"/>
  <c r="N4577" i="1"/>
  <c r="N4578" i="1"/>
  <c r="N4579" i="1"/>
  <c r="N4580" i="1"/>
  <c r="N4581" i="1"/>
  <c r="N4582" i="1"/>
  <c r="N1525" i="1"/>
  <c r="N4583" i="1"/>
  <c r="N4584" i="1"/>
  <c r="N4585" i="1"/>
  <c r="N4586" i="1"/>
  <c r="N950" i="1"/>
  <c r="N4587" i="1"/>
  <c r="N1841" i="1"/>
  <c r="N4588" i="1"/>
  <c r="N4589" i="1"/>
  <c r="N4590" i="1"/>
  <c r="N1526" i="1"/>
  <c r="N4591" i="1"/>
  <c r="N4592" i="1"/>
  <c r="N4593" i="1"/>
  <c r="N4594" i="1"/>
  <c r="N4595" i="1"/>
  <c r="N4596" i="1"/>
  <c r="N4597" i="1"/>
  <c r="N4598" i="1"/>
  <c r="N4599" i="1"/>
  <c r="N4600" i="1"/>
  <c r="N4601" i="1"/>
  <c r="N4602" i="1"/>
  <c r="N4603" i="1"/>
  <c r="N951" i="1"/>
  <c r="N952" i="1"/>
  <c r="N4604" i="1"/>
  <c r="N1842" i="1"/>
  <c r="N953" i="1"/>
  <c r="N4605" i="1"/>
  <c r="N4606" i="1"/>
  <c r="N4607" i="1"/>
  <c r="N1527" i="1"/>
  <c r="N4608" i="1"/>
  <c r="N4609" i="1"/>
  <c r="N4610" i="1"/>
  <c r="N954" i="1"/>
  <c r="N4611" i="1"/>
  <c r="N955" i="1"/>
  <c r="N4612" i="1"/>
  <c r="N4613" i="1"/>
  <c r="N956" i="1"/>
  <c r="N4614" i="1"/>
  <c r="N957" i="1"/>
  <c r="N4615" i="1"/>
  <c r="N4616" i="1"/>
  <c r="N4617" i="1"/>
  <c r="N4618" i="1"/>
  <c r="N958" i="1"/>
  <c r="N4619" i="1"/>
  <c r="N4620" i="1"/>
  <c r="N1843" i="1"/>
  <c r="N4621" i="1"/>
  <c r="N4622" i="1"/>
  <c r="N4623" i="1"/>
  <c r="N4624" i="1"/>
  <c r="N1528" i="1"/>
  <c r="N4625" i="1"/>
  <c r="N959" i="1"/>
  <c r="N960" i="1"/>
  <c r="N961" i="1"/>
  <c r="N1844" i="1"/>
  <c r="N4626" i="1"/>
  <c r="N962" i="1"/>
  <c r="N1845" i="1"/>
  <c r="N4627" i="1"/>
  <c r="N1846" i="1"/>
  <c r="N963" i="1"/>
  <c r="N4628" i="1"/>
  <c r="N4629" i="1"/>
  <c r="N4630" i="1"/>
  <c r="N4631" i="1"/>
  <c r="N4632" i="1"/>
  <c r="N4633" i="1"/>
  <c r="N1847" i="1"/>
  <c r="N4634" i="1"/>
  <c r="N964" i="1"/>
  <c r="N4635" i="1"/>
  <c r="N4636" i="1"/>
  <c r="N81" i="1"/>
  <c r="N4637" i="1"/>
  <c r="N965" i="1"/>
  <c r="N1848" i="1"/>
  <c r="N4638" i="1"/>
  <c r="N4639" i="1"/>
  <c r="N966" i="1"/>
  <c r="N4640" i="1"/>
  <c r="N4641" i="1"/>
  <c r="N4642" i="1"/>
  <c r="N4643" i="1"/>
  <c r="N4644" i="1"/>
  <c r="N4645" i="1"/>
  <c r="N4646" i="1"/>
  <c r="N4647" i="1"/>
  <c r="N1849" i="1"/>
  <c r="N4648" i="1"/>
  <c r="N4649" i="1"/>
  <c r="N4650" i="1"/>
  <c r="N4651" i="1"/>
  <c r="N4652" i="1"/>
  <c r="N4653" i="1"/>
  <c r="N967" i="1"/>
  <c r="N4654" i="1"/>
  <c r="N1850" i="1"/>
  <c r="N4655" i="1"/>
  <c r="N4656" i="1"/>
  <c r="N968" i="1"/>
  <c r="N1851" i="1"/>
  <c r="N82" i="1"/>
  <c r="N4657" i="1"/>
  <c r="N4658" i="1"/>
  <c r="N4659" i="1"/>
  <c r="N4660" i="1"/>
  <c r="N4661" i="1"/>
  <c r="N4662" i="1"/>
  <c r="N4663" i="1"/>
  <c r="N1852" i="1"/>
  <c r="N4664" i="1"/>
  <c r="N4665" i="1"/>
  <c r="N1616" i="1"/>
  <c r="N4666" i="1"/>
  <c r="N83" i="1"/>
  <c r="N969" i="1"/>
  <c r="N1853" i="1"/>
  <c r="N970" i="1"/>
  <c r="N4667" i="1"/>
  <c r="N4668" i="1"/>
  <c r="N4669" i="1"/>
  <c r="N4670" i="1"/>
  <c r="N4671" i="1"/>
  <c r="N4672" i="1"/>
  <c r="N971" i="1"/>
  <c r="N972" i="1"/>
  <c r="N4673" i="1"/>
  <c r="N4674" i="1"/>
  <c r="N4675" i="1"/>
  <c r="N4676" i="1"/>
  <c r="N1854" i="1"/>
  <c r="N4677" i="1"/>
  <c r="N4678" i="1"/>
  <c r="N973" i="1"/>
  <c r="N4679" i="1"/>
  <c r="N974" i="1"/>
  <c r="N4680" i="1"/>
  <c r="N1855" i="1"/>
  <c r="N84" i="1"/>
  <c r="N4681" i="1"/>
  <c r="N4682" i="1"/>
  <c r="N85" i="1"/>
  <c r="N86" i="1"/>
  <c r="N4683" i="1"/>
  <c r="N975" i="1"/>
  <c r="N4684" i="1"/>
  <c r="N1529" i="1"/>
  <c r="N4685" i="1"/>
  <c r="N4686" i="1"/>
  <c r="N4687" i="1"/>
  <c r="N4688" i="1"/>
  <c r="N4689" i="1"/>
  <c r="N4690" i="1"/>
  <c r="N4691" i="1"/>
  <c r="N87" i="1"/>
  <c r="N4692" i="1"/>
  <c r="N4693" i="1"/>
  <c r="N4694" i="1"/>
  <c r="N976" i="1"/>
  <c r="N4695" i="1"/>
  <c r="N4696" i="1"/>
  <c r="N1856" i="1"/>
  <c r="N4697" i="1"/>
  <c r="N88" i="1"/>
  <c r="N4698" i="1"/>
  <c r="N4699" i="1"/>
  <c r="N977" i="1"/>
  <c r="N4700" i="1"/>
  <c r="N4701" i="1"/>
  <c r="N4702" i="1"/>
  <c r="N4703" i="1"/>
  <c r="N4704" i="1"/>
  <c r="N4705" i="1"/>
  <c r="N4706" i="1"/>
  <c r="N4707" i="1"/>
  <c r="N4708" i="1"/>
  <c r="N4709" i="1"/>
  <c r="N4710" i="1"/>
  <c r="N4711" i="1"/>
  <c r="N978" i="1"/>
  <c r="N979" i="1"/>
  <c r="N4712" i="1"/>
  <c r="N4713" i="1"/>
  <c r="N980" i="1"/>
  <c r="N4714" i="1"/>
  <c r="N4715" i="1"/>
  <c r="N981" i="1"/>
  <c r="N4716" i="1"/>
  <c r="N4717" i="1"/>
  <c r="N4718" i="1"/>
  <c r="N982" i="1"/>
  <c r="N4719" i="1"/>
  <c r="N4720" i="1"/>
  <c r="N983" i="1"/>
  <c r="N4721" i="1"/>
  <c r="N4722" i="1"/>
  <c r="N4723" i="1"/>
  <c r="N4724" i="1"/>
  <c r="N1530" i="1"/>
  <c r="N984" i="1"/>
  <c r="N4725" i="1"/>
  <c r="N4726" i="1"/>
  <c r="N4727" i="1"/>
  <c r="N4728" i="1"/>
  <c r="N4729" i="1"/>
  <c r="N4730" i="1"/>
  <c r="N4731" i="1"/>
  <c r="N4732" i="1"/>
  <c r="N1531" i="1"/>
  <c r="N985" i="1"/>
  <c r="N4733" i="1"/>
  <c r="N4734" i="1"/>
  <c r="N986" i="1"/>
  <c r="N4735" i="1"/>
  <c r="N4736" i="1"/>
  <c r="N4737" i="1"/>
  <c r="N89" i="1"/>
  <c r="N4738" i="1"/>
  <c r="N90" i="1"/>
  <c r="N1857" i="1"/>
  <c r="N4739" i="1"/>
  <c r="N4740" i="1"/>
  <c r="N987" i="1"/>
  <c r="N4741" i="1"/>
  <c r="N4742" i="1"/>
  <c r="N4743" i="1"/>
  <c r="N4744" i="1"/>
  <c r="N4745" i="1"/>
  <c r="N988" i="1"/>
  <c r="N4746" i="1"/>
  <c r="N989" i="1"/>
  <c r="N4747" i="1"/>
  <c r="N990" i="1"/>
  <c r="N991" i="1"/>
  <c r="N4748" i="1"/>
  <c r="N4749" i="1"/>
  <c r="N4750" i="1"/>
  <c r="N4751" i="1"/>
  <c r="N4752" i="1"/>
  <c r="N4753" i="1"/>
  <c r="N4754" i="1"/>
  <c r="N4755" i="1"/>
  <c r="N4756" i="1"/>
  <c r="N992" i="1"/>
  <c r="N4757" i="1"/>
  <c r="N4758" i="1"/>
  <c r="N1858" i="1"/>
  <c r="N4759" i="1"/>
  <c r="N4760" i="1"/>
  <c r="N4761" i="1"/>
  <c r="N4762" i="1"/>
  <c r="N4763" i="1"/>
  <c r="N4764" i="1"/>
  <c r="N4765" i="1"/>
  <c r="N4766" i="1"/>
  <c r="N4767" i="1"/>
  <c r="N4768" i="1"/>
  <c r="N4769" i="1"/>
  <c r="N4770" i="1"/>
  <c r="N4771" i="1"/>
  <c r="N1859" i="1"/>
  <c r="N4772" i="1"/>
  <c r="N4773" i="1"/>
  <c r="N4774" i="1"/>
  <c r="N4775" i="1"/>
  <c r="N4776" i="1"/>
  <c r="N1617" i="1"/>
  <c r="N4777" i="1"/>
  <c r="N4778" i="1"/>
  <c r="N4779" i="1"/>
  <c r="N4780" i="1"/>
  <c r="N993" i="1"/>
  <c r="N4781" i="1"/>
  <c r="N4782" i="1"/>
  <c r="N4783" i="1"/>
  <c r="N4784" i="1"/>
  <c r="N4785" i="1"/>
  <c r="N4786" i="1"/>
  <c r="N4787" i="1"/>
  <c r="N4788" i="1"/>
  <c r="N994" i="1"/>
  <c r="N4789" i="1"/>
  <c r="N995" i="1"/>
  <c r="N4790" i="1"/>
  <c r="N4791" i="1"/>
  <c r="N4792" i="1"/>
  <c r="N4793" i="1"/>
  <c r="N4794" i="1"/>
  <c r="N4795" i="1"/>
  <c r="N1860" i="1"/>
  <c r="N996" i="1"/>
  <c r="N4796" i="1"/>
  <c r="N4797" i="1"/>
  <c r="N997" i="1"/>
  <c r="N4798" i="1"/>
  <c r="N4799" i="1"/>
  <c r="N4800" i="1"/>
  <c r="N4801" i="1"/>
  <c r="N998" i="1"/>
  <c r="N4802" i="1"/>
  <c r="N999" i="1"/>
  <c r="N4803" i="1"/>
  <c r="N4804" i="1"/>
  <c r="N4805" i="1"/>
  <c r="N1618" i="1"/>
  <c r="N4806" i="1"/>
  <c r="N1000" i="1"/>
  <c r="N4807" i="1"/>
  <c r="N4808" i="1"/>
  <c r="N91" i="1"/>
  <c r="N1001" i="1"/>
  <c r="N4809" i="1"/>
  <c r="N92" i="1"/>
  <c r="N1861" i="1"/>
  <c r="N93" i="1"/>
  <c r="N1002" i="1"/>
  <c r="N4810" i="1"/>
  <c r="N4811" i="1"/>
  <c r="N4812" i="1"/>
  <c r="N4813" i="1"/>
  <c r="N4814" i="1"/>
  <c r="N4815" i="1"/>
  <c r="N1862" i="1"/>
  <c r="N4816" i="1"/>
  <c r="N4817" i="1"/>
  <c r="N94" i="1"/>
  <c r="N4818" i="1"/>
  <c r="N1003" i="1"/>
  <c r="N1863" i="1"/>
  <c r="N4819" i="1"/>
  <c r="N4820" i="1"/>
  <c r="N1864" i="1"/>
  <c r="N1004" i="1"/>
  <c r="N4821" i="1"/>
  <c r="N4822" i="1"/>
  <c r="N4823" i="1"/>
  <c r="N4824" i="1"/>
  <c r="N4825" i="1"/>
  <c r="N4826" i="1"/>
  <c r="N4827" i="1"/>
  <c r="N4828" i="1"/>
  <c r="N4829" i="1"/>
  <c r="N4830" i="1"/>
  <c r="N1005" i="1"/>
  <c r="N1006" i="1"/>
  <c r="N4831" i="1"/>
  <c r="N4832" i="1"/>
  <c r="N4833" i="1"/>
  <c r="N1007" i="1"/>
  <c r="N4834" i="1"/>
  <c r="N4835" i="1"/>
  <c r="N4836" i="1"/>
  <c r="N4837" i="1"/>
  <c r="N4838" i="1"/>
  <c r="N4839" i="1"/>
  <c r="N1008" i="1"/>
  <c r="N4840" i="1"/>
  <c r="N1009" i="1"/>
  <c r="N1010" i="1"/>
  <c r="N4841" i="1"/>
  <c r="N4842" i="1"/>
  <c r="N1865" i="1"/>
  <c r="N4843" i="1"/>
  <c r="N4844" i="1"/>
  <c r="N4845" i="1"/>
  <c r="N4846" i="1"/>
  <c r="N1011" i="1"/>
  <c r="N4847" i="1"/>
  <c r="N4848" i="1"/>
  <c r="N4849" i="1"/>
  <c r="N4850" i="1"/>
  <c r="N4851" i="1"/>
  <c r="N4852" i="1"/>
  <c r="N4853" i="1"/>
  <c r="N4854" i="1"/>
  <c r="N4855" i="1"/>
  <c r="N1012" i="1"/>
  <c r="N4856" i="1"/>
  <c r="N4857" i="1"/>
  <c r="N4858" i="1"/>
  <c r="N4859" i="1"/>
  <c r="N1866" i="1"/>
  <c r="N4860" i="1"/>
  <c r="N4861" i="1"/>
  <c r="N4862" i="1"/>
  <c r="N4863" i="1"/>
  <c r="N4864" i="1"/>
  <c r="N4865" i="1"/>
  <c r="N4866" i="1"/>
  <c r="N1013" i="1"/>
  <c r="N4867" i="1"/>
  <c r="N4868" i="1"/>
  <c r="N4869" i="1"/>
  <c r="N4870" i="1"/>
  <c r="N4871" i="1"/>
  <c r="N4872" i="1"/>
  <c r="N4873" i="1"/>
  <c r="N4874" i="1"/>
  <c r="N4875" i="1"/>
  <c r="N1867" i="1"/>
  <c r="N4876" i="1"/>
  <c r="N4877" i="1"/>
  <c r="N4878" i="1"/>
  <c r="N4879" i="1"/>
  <c r="N4880" i="1"/>
  <c r="N4881" i="1"/>
  <c r="N1868" i="1"/>
  <c r="N4882" i="1"/>
  <c r="N1869" i="1"/>
  <c r="N4883" i="1"/>
  <c r="N4884" i="1"/>
  <c r="N4885" i="1"/>
  <c r="N1870" i="1"/>
  <c r="N1014" i="1"/>
  <c r="N4886" i="1"/>
  <c r="N1871" i="1"/>
  <c r="N1872" i="1"/>
  <c r="N1873" i="1"/>
  <c r="N4887" i="1"/>
  <c r="N1874" i="1"/>
  <c r="N4888" i="1"/>
  <c r="N1532" i="1"/>
  <c r="N1015" i="1"/>
  <c r="N1016" i="1"/>
  <c r="N148" i="1"/>
  <c r="N1533" i="1"/>
  <c r="N4889" i="1"/>
  <c r="N4890" i="1"/>
  <c r="N1534" i="1"/>
  <c r="N4891" i="1"/>
  <c r="N4892" i="1"/>
  <c r="N4893" i="1"/>
  <c r="N4894" i="1"/>
  <c r="N4895" i="1"/>
  <c r="N4896" i="1"/>
  <c r="N4897" i="1"/>
  <c r="N4898" i="1"/>
  <c r="N4899" i="1"/>
  <c r="N4900" i="1"/>
  <c r="N4901" i="1"/>
  <c r="N4902" i="1"/>
  <c r="N4903" i="1"/>
  <c r="N1017" i="1"/>
  <c r="N95" i="1"/>
  <c r="N4904" i="1"/>
  <c r="N4905" i="1"/>
  <c r="N4906" i="1"/>
  <c r="N4907" i="1"/>
  <c r="N1018" i="1"/>
  <c r="N4908" i="1"/>
  <c r="N1019" i="1"/>
  <c r="N1020" i="1"/>
  <c r="N4909" i="1"/>
  <c r="N4910" i="1"/>
  <c r="N4911" i="1"/>
  <c r="N1021" i="1"/>
  <c r="N4912" i="1"/>
  <c r="N4913" i="1"/>
  <c r="N96" i="1"/>
  <c r="N4914" i="1"/>
  <c r="N4915" i="1"/>
  <c r="N4916" i="1"/>
  <c r="N4917" i="1"/>
  <c r="N1535" i="1"/>
  <c r="N1875" i="1"/>
  <c r="N1022" i="1"/>
  <c r="N4918" i="1"/>
  <c r="N4919" i="1"/>
  <c r="N4920" i="1"/>
  <c r="N4921" i="1"/>
  <c r="N4922" i="1"/>
  <c r="N1023" i="1"/>
  <c r="N1024" i="1"/>
  <c r="N4923" i="1"/>
  <c r="N1025" i="1"/>
  <c r="N4924" i="1"/>
  <c r="N4925" i="1"/>
  <c r="N4926" i="1"/>
  <c r="N4927" i="1"/>
  <c r="N1026" i="1"/>
  <c r="N4928" i="1"/>
  <c r="N4929" i="1"/>
  <c r="N1027" i="1"/>
  <c r="N4930" i="1"/>
  <c r="N4931" i="1"/>
  <c r="N1028" i="1"/>
  <c r="N4932" i="1"/>
  <c r="N97" i="1"/>
  <c r="N4933" i="1"/>
  <c r="N4934" i="1"/>
  <c r="N4935" i="1"/>
  <c r="N4936" i="1"/>
  <c r="N4937" i="1"/>
  <c r="N4938" i="1"/>
  <c r="N1029" i="1"/>
  <c r="N4939" i="1"/>
  <c r="N1030" i="1"/>
  <c r="N4940" i="1"/>
  <c r="N4941" i="1"/>
  <c r="N4942" i="1"/>
  <c r="N4943" i="1"/>
  <c r="N1031" i="1"/>
  <c r="N4944" i="1"/>
  <c r="N1032" i="1"/>
  <c r="N4945" i="1"/>
  <c r="N4946" i="1"/>
  <c r="N1033" i="1"/>
  <c r="N1034" i="1"/>
  <c r="N4947" i="1"/>
  <c r="N4948" i="1"/>
  <c r="N1035" i="1"/>
  <c r="N4949" i="1"/>
  <c r="N1036" i="1"/>
  <c r="N4950" i="1"/>
  <c r="N98" i="1"/>
  <c r="N4951" i="1"/>
  <c r="N1037" i="1"/>
  <c r="N1038" i="1"/>
  <c r="N1876" i="1"/>
  <c r="N1039" i="1"/>
  <c r="N1040" i="1"/>
  <c r="N4952" i="1"/>
  <c r="N4953" i="1"/>
  <c r="N4954" i="1"/>
  <c r="N4955" i="1"/>
  <c r="N99" i="1"/>
  <c r="N1877" i="1"/>
  <c r="N1041" i="1"/>
  <c r="N4956" i="1"/>
  <c r="N1878" i="1"/>
  <c r="N1879" i="1"/>
  <c r="N4957" i="1"/>
  <c r="N4958" i="1"/>
  <c r="N4959" i="1"/>
  <c r="N4960" i="1"/>
  <c r="N4961" i="1"/>
  <c r="N4962" i="1"/>
  <c r="N1042" i="1"/>
  <c r="N4963" i="1"/>
  <c r="N4964" i="1"/>
  <c r="N4965" i="1"/>
  <c r="N4966" i="1"/>
  <c r="N4967" i="1"/>
  <c r="N4968" i="1"/>
  <c r="N4969" i="1"/>
  <c r="N1880" i="1"/>
  <c r="N4970" i="1"/>
  <c r="N1881" i="1"/>
  <c r="N4971" i="1"/>
  <c r="N4972" i="1"/>
  <c r="N4973" i="1"/>
  <c r="N4974" i="1"/>
  <c r="N4975" i="1"/>
  <c r="N4976" i="1"/>
  <c r="N1043" i="1"/>
  <c r="N4977" i="1"/>
  <c r="N4978" i="1"/>
  <c r="N4979" i="1"/>
  <c r="N1044" i="1"/>
  <c r="N1882" i="1"/>
  <c r="N1045" i="1"/>
  <c r="N4980" i="1"/>
  <c r="N1883" i="1"/>
  <c r="N1046" i="1"/>
  <c r="N1536" i="1"/>
  <c r="N4981" i="1"/>
  <c r="N4982" i="1"/>
  <c r="N4983" i="1"/>
  <c r="N4984" i="1"/>
  <c r="N4985" i="1"/>
  <c r="N1047" i="1"/>
  <c r="N4986" i="1"/>
  <c r="N1048" i="1"/>
  <c r="N4987" i="1"/>
  <c r="N4988" i="1"/>
  <c r="N4989" i="1"/>
  <c r="N4990" i="1"/>
  <c r="N4991" i="1"/>
  <c r="N4992" i="1"/>
  <c r="N4993" i="1"/>
  <c r="N1049" i="1"/>
  <c r="N1050" i="1"/>
  <c r="N4994" i="1"/>
  <c r="N4995" i="1"/>
  <c r="N4996" i="1"/>
  <c r="N4997" i="1"/>
  <c r="N4998" i="1"/>
  <c r="N4999" i="1"/>
  <c r="N1051" i="1"/>
  <c r="N5000" i="1"/>
  <c r="N5001" i="1"/>
  <c r="N5002" i="1"/>
  <c r="N5003" i="1"/>
  <c r="N1884" i="1"/>
  <c r="N5004" i="1"/>
  <c r="N5005" i="1"/>
  <c r="N5006" i="1"/>
  <c r="N5007" i="1"/>
  <c r="N5008" i="1"/>
  <c r="N5009" i="1"/>
  <c r="N5010" i="1"/>
  <c r="N5011" i="1"/>
  <c r="N5012" i="1"/>
  <c r="N5013" i="1"/>
  <c r="N5014" i="1"/>
  <c r="N5015" i="1"/>
  <c r="N5016" i="1"/>
  <c r="N1052" i="1"/>
  <c r="N5017" i="1"/>
  <c r="N5018" i="1"/>
  <c r="N5019" i="1"/>
  <c r="N5020" i="1"/>
  <c r="N5021" i="1"/>
  <c r="N5022" i="1"/>
  <c r="N5023" i="1"/>
  <c r="N1053" i="1"/>
  <c r="N5024" i="1"/>
  <c r="N5025" i="1"/>
  <c r="N5026" i="1"/>
  <c r="N100" i="1"/>
  <c r="N1054" i="1"/>
  <c r="N5027" i="1"/>
  <c r="N5028" i="1"/>
  <c r="N5029" i="1"/>
  <c r="N5030" i="1"/>
  <c r="N5031" i="1"/>
  <c r="N1619" i="1"/>
  <c r="N5032" i="1"/>
  <c r="N5033" i="1"/>
  <c r="N1055" i="1"/>
  <c r="N5034" i="1"/>
  <c r="N5035" i="1"/>
  <c r="N5036" i="1"/>
  <c r="N5037" i="1"/>
  <c r="N1620" i="1"/>
  <c r="N5038" i="1"/>
  <c r="N1885" i="1"/>
  <c r="N5039" i="1"/>
  <c r="N5040" i="1"/>
  <c r="N1056" i="1"/>
  <c r="N1886" i="1"/>
  <c r="N1057" i="1"/>
  <c r="N5041" i="1"/>
  <c r="N5042" i="1"/>
  <c r="N101" i="1"/>
  <c r="N1058" i="1"/>
  <c r="N1059" i="1"/>
  <c r="N5043" i="1"/>
  <c r="N1060" i="1"/>
  <c r="N5044" i="1"/>
  <c r="N1537" i="1"/>
  <c r="N102" i="1"/>
  <c r="N5045" i="1"/>
  <c r="N5046" i="1"/>
  <c r="N1887" i="1"/>
  <c r="N5047" i="1"/>
  <c r="N5048" i="1"/>
  <c r="N1061" i="1"/>
  <c r="N5049" i="1"/>
  <c r="N1062" i="1"/>
  <c r="N5050" i="1"/>
  <c r="N1063" i="1"/>
  <c r="N1064" i="1"/>
  <c r="N5051" i="1"/>
  <c r="N5052" i="1"/>
  <c r="N5053" i="1"/>
  <c r="N1065" i="1"/>
  <c r="N1066" i="1"/>
  <c r="N5054" i="1"/>
  <c r="N5055" i="1"/>
  <c r="N5056" i="1"/>
  <c r="N5057" i="1"/>
  <c r="N5058" i="1"/>
  <c r="N5059" i="1"/>
  <c r="N1067" i="1"/>
  <c r="N1068" i="1"/>
  <c r="N5060" i="1"/>
  <c r="N5061" i="1"/>
  <c r="N5062" i="1"/>
  <c r="N1069" i="1"/>
  <c r="N5063" i="1"/>
  <c r="N1070" i="1"/>
  <c r="N5064" i="1"/>
  <c r="N5065" i="1"/>
  <c r="N5066" i="1"/>
  <c r="N1538" i="1"/>
  <c r="N1071" i="1"/>
  <c r="N5067" i="1"/>
  <c r="N5068" i="1"/>
  <c r="N5069" i="1"/>
  <c r="N1072" i="1"/>
  <c r="N5070" i="1"/>
  <c r="N1073" i="1"/>
  <c r="N5071" i="1"/>
  <c r="N1074" i="1"/>
  <c r="N1075" i="1"/>
  <c r="N5072" i="1"/>
  <c r="N1076" i="1"/>
  <c r="N5073" i="1"/>
  <c r="N1888" i="1"/>
  <c r="N1077" i="1"/>
  <c r="N5074" i="1"/>
  <c r="N5075" i="1"/>
  <c r="N5076" i="1"/>
  <c r="N5077" i="1"/>
  <c r="N5078" i="1"/>
  <c r="N5079" i="1"/>
  <c r="N5080" i="1"/>
  <c r="N5081" i="1"/>
  <c r="N5082" i="1"/>
  <c r="N5083" i="1"/>
  <c r="N5084" i="1"/>
  <c r="N1078" i="1"/>
  <c r="N5085" i="1"/>
  <c r="N5086" i="1"/>
  <c r="N1539" i="1"/>
  <c r="N1079" i="1"/>
  <c r="N1540" i="1"/>
  <c r="N5087" i="1"/>
  <c r="N1080" i="1"/>
  <c r="N1889" i="1"/>
  <c r="N5088" i="1"/>
  <c r="N5089" i="1"/>
  <c r="N5090" i="1"/>
  <c r="N5091" i="1"/>
  <c r="N1081" i="1"/>
  <c r="N5092" i="1"/>
  <c r="N5093" i="1"/>
  <c r="N1890" i="1"/>
  <c r="N1891" i="1"/>
  <c r="N5094" i="1"/>
  <c r="N5095" i="1"/>
  <c r="N1082" i="1"/>
  <c r="N5096" i="1"/>
  <c r="N5097" i="1"/>
  <c r="N5098" i="1"/>
  <c r="N5099" i="1"/>
  <c r="N1083" i="1"/>
  <c r="N5100" i="1"/>
  <c r="N5101" i="1"/>
  <c r="N5102" i="1"/>
  <c r="N5103" i="1"/>
  <c r="N5104" i="1"/>
  <c r="N1084" i="1"/>
  <c r="N1085" i="1"/>
  <c r="N5105" i="1"/>
  <c r="N5106" i="1"/>
  <c r="N5107" i="1"/>
  <c r="N5108" i="1"/>
  <c r="N5109" i="1"/>
  <c r="N5110" i="1"/>
  <c r="N1086" i="1"/>
  <c r="N5111" i="1"/>
  <c r="N5112" i="1"/>
  <c r="N5113" i="1"/>
  <c r="N5114" i="1"/>
  <c r="N5115" i="1"/>
  <c r="N1087" i="1"/>
  <c r="N1088" i="1"/>
  <c r="N5116" i="1"/>
  <c r="N1089" i="1"/>
  <c r="N1090" i="1"/>
  <c r="N5117" i="1"/>
  <c r="N5118" i="1"/>
  <c r="N1091" i="1"/>
  <c r="N1541" i="1"/>
  <c r="N5119" i="1"/>
  <c r="N5120" i="1"/>
  <c r="N5121" i="1"/>
  <c r="N1892" i="1"/>
  <c r="N5122" i="1"/>
  <c r="N1092" i="1"/>
  <c r="N5123" i="1"/>
  <c r="N5124" i="1"/>
  <c r="N1093" i="1"/>
  <c r="N5125" i="1"/>
  <c r="N5126" i="1"/>
  <c r="N5127" i="1"/>
  <c r="N1893" i="1"/>
  <c r="N5128" i="1"/>
  <c r="N1094" i="1"/>
  <c r="N5129" i="1"/>
  <c r="N5130" i="1"/>
  <c r="N5131" i="1"/>
  <c r="N5132" i="1"/>
  <c r="N5133" i="1"/>
  <c r="N5134" i="1"/>
  <c r="N5135" i="1"/>
  <c r="N5136" i="1"/>
  <c r="N5137" i="1"/>
  <c r="N5138" i="1"/>
  <c r="N5139" i="1"/>
  <c r="N5140" i="1"/>
  <c r="N5141" i="1"/>
  <c r="N5142" i="1"/>
  <c r="N5143" i="1"/>
  <c r="N5144" i="1"/>
  <c r="N5145" i="1"/>
  <c r="N1542" i="1"/>
  <c r="N5146" i="1"/>
  <c r="N1095" i="1"/>
  <c r="N5147" i="1"/>
  <c r="N5148" i="1"/>
  <c r="N5149" i="1"/>
  <c r="N5150" i="1"/>
  <c r="N1096" i="1"/>
  <c r="N5151" i="1"/>
  <c r="N5152" i="1"/>
  <c r="N5153" i="1"/>
  <c r="N1097" i="1"/>
  <c r="N5154" i="1"/>
  <c r="N5155" i="1"/>
  <c r="N5156" i="1"/>
  <c r="N1098" i="1"/>
  <c r="N5157" i="1"/>
  <c r="N5158" i="1"/>
  <c r="N1099" i="1"/>
  <c r="N1100" i="1"/>
  <c r="N5159" i="1"/>
  <c r="N5160" i="1"/>
  <c r="N103" i="1"/>
  <c r="N5161" i="1"/>
  <c r="N5162" i="1"/>
  <c r="N5163" i="1"/>
  <c r="N5164" i="1"/>
  <c r="N5165" i="1"/>
  <c r="N5166" i="1"/>
  <c r="N5167" i="1"/>
  <c r="N5168" i="1"/>
  <c r="N5169" i="1"/>
  <c r="N5170" i="1"/>
  <c r="N5171" i="1"/>
  <c r="N1101" i="1"/>
  <c r="N1102" i="1"/>
  <c r="N1103" i="1"/>
  <c r="N1104" i="1"/>
  <c r="N5172" i="1"/>
  <c r="N5173" i="1"/>
  <c r="N1105" i="1"/>
  <c r="N5174" i="1"/>
  <c r="N5175" i="1"/>
  <c r="N5176" i="1"/>
  <c r="N5177" i="1"/>
  <c r="N5178" i="1"/>
  <c r="N5179" i="1"/>
  <c r="N5180" i="1"/>
  <c r="N5181" i="1"/>
  <c r="N5182" i="1"/>
  <c r="N1106" i="1"/>
  <c r="N5183" i="1"/>
  <c r="N1107" i="1"/>
  <c r="N1108" i="1"/>
  <c r="N5184" i="1"/>
  <c r="N1109" i="1"/>
  <c r="N5185" i="1"/>
  <c r="N5186" i="1"/>
  <c r="N1110" i="1"/>
  <c r="N1111" i="1"/>
  <c r="N1112" i="1"/>
  <c r="N5187" i="1"/>
  <c r="N1894" i="1"/>
  <c r="N5188" i="1"/>
  <c r="N5189" i="1"/>
  <c r="N5190" i="1"/>
  <c r="N5191" i="1"/>
  <c r="N5192" i="1"/>
  <c r="N5193" i="1"/>
  <c r="N5194" i="1"/>
  <c r="N1113" i="1"/>
  <c r="N5195" i="1"/>
  <c r="N1114" i="1"/>
  <c r="N1115" i="1"/>
  <c r="N1116" i="1"/>
  <c r="N5196" i="1"/>
  <c r="N5197" i="1"/>
  <c r="N1117" i="1"/>
  <c r="N1118" i="1"/>
  <c r="N5198" i="1"/>
  <c r="N5199" i="1"/>
  <c r="N5200" i="1"/>
  <c r="N104" i="1"/>
  <c r="N5201" i="1"/>
  <c r="N5202" i="1"/>
  <c r="N1119" i="1"/>
  <c r="N5203" i="1"/>
  <c r="N5204" i="1"/>
  <c r="N5205" i="1"/>
  <c r="N1120" i="1"/>
  <c r="N1895" i="1"/>
  <c r="N105" i="1"/>
  <c r="N1121" i="1"/>
  <c r="N5206" i="1"/>
  <c r="N1896" i="1"/>
  <c r="N5207" i="1"/>
  <c r="N5208" i="1"/>
  <c r="N5209" i="1"/>
  <c r="N5210" i="1"/>
  <c r="N5211" i="1"/>
  <c r="N5212" i="1"/>
  <c r="N1897" i="1"/>
  <c r="N5213" i="1"/>
  <c r="N1122" i="1"/>
  <c r="N5214" i="1"/>
  <c r="N5215" i="1"/>
  <c r="N5216" i="1"/>
  <c r="N106" i="1"/>
  <c r="N5217" i="1"/>
  <c r="N5218" i="1"/>
  <c r="N5219" i="1"/>
  <c r="N1123" i="1"/>
  <c r="N5220" i="1"/>
  <c r="N5221" i="1"/>
  <c r="N5222" i="1"/>
  <c r="N5223" i="1"/>
  <c r="N1543" i="1"/>
  <c r="N1124" i="1"/>
  <c r="N5224" i="1"/>
  <c r="N5225" i="1"/>
  <c r="N5226" i="1"/>
  <c r="N5227" i="1"/>
  <c r="N5228" i="1"/>
  <c r="N5229" i="1"/>
  <c r="N1898" i="1"/>
  <c r="N5230" i="1"/>
  <c r="N5231" i="1"/>
  <c r="N1125" i="1"/>
  <c r="N1899" i="1"/>
  <c r="N5232" i="1"/>
  <c r="N1900" i="1"/>
  <c r="N5233" i="1"/>
  <c r="N1126" i="1"/>
  <c r="N1127" i="1"/>
  <c r="N5234" i="1"/>
  <c r="N5235" i="1"/>
  <c r="N5236" i="1"/>
  <c r="N1901" i="1"/>
  <c r="N1902" i="1"/>
  <c r="N1544" i="1"/>
  <c r="N5237" i="1"/>
  <c r="N5238" i="1"/>
  <c r="N5239" i="1"/>
  <c r="N1128" i="1"/>
  <c r="N5240" i="1"/>
  <c r="N5241" i="1"/>
  <c r="N5242" i="1"/>
  <c r="N5243" i="1"/>
  <c r="N1903" i="1"/>
  <c r="N5244" i="1"/>
  <c r="N5245" i="1"/>
  <c r="N5246" i="1"/>
  <c r="N5247" i="1"/>
  <c r="N5248" i="1"/>
  <c r="N5249" i="1"/>
  <c r="N1129" i="1"/>
  <c r="N1130" i="1"/>
  <c r="N1131" i="1"/>
  <c r="N5250" i="1"/>
  <c r="N1132" i="1"/>
  <c r="N1133" i="1"/>
  <c r="N5251" i="1"/>
  <c r="N1134" i="1"/>
  <c r="N1135" i="1"/>
  <c r="N1904" i="1"/>
  <c r="N5252" i="1"/>
  <c r="N1136" i="1"/>
  <c r="N5253" i="1"/>
  <c r="N5254" i="1"/>
  <c r="N5255" i="1"/>
  <c r="N5256" i="1"/>
  <c r="N5257" i="1"/>
  <c r="N1137" i="1"/>
  <c r="N1905" i="1"/>
  <c r="N5258" i="1"/>
  <c r="N5259" i="1"/>
  <c r="N5260" i="1"/>
  <c r="N5261" i="1"/>
  <c r="N5262" i="1"/>
  <c r="N1138" i="1"/>
  <c r="N5263" i="1"/>
  <c r="N1139" i="1"/>
  <c r="N5264" i="1"/>
  <c r="N5265" i="1"/>
  <c r="N1140" i="1"/>
  <c r="N5266" i="1"/>
  <c r="N1141" i="1"/>
  <c r="N5267" i="1"/>
  <c r="N5268" i="1"/>
  <c r="N1142" i="1"/>
  <c r="N5269" i="1"/>
  <c r="N1143" i="1"/>
  <c r="N107" i="1"/>
  <c r="N5270" i="1"/>
  <c r="N1144" i="1"/>
  <c r="N1145" i="1"/>
  <c r="N1146" i="1"/>
  <c r="N5271" i="1"/>
  <c r="N1147" i="1"/>
  <c r="N5272" i="1"/>
  <c r="N5273" i="1"/>
  <c r="N5274" i="1"/>
  <c r="N5275" i="1"/>
  <c r="N5276" i="1"/>
  <c r="N5277" i="1"/>
  <c r="N5278" i="1"/>
  <c r="N1148" i="1"/>
  <c r="N5279" i="1"/>
  <c r="N5280" i="1"/>
  <c r="N5281" i="1"/>
  <c r="N5282" i="1"/>
  <c r="N5283" i="1"/>
  <c r="N5284" i="1"/>
  <c r="N1149" i="1"/>
  <c r="N1906" i="1"/>
  <c r="N5285" i="1"/>
  <c r="N5286" i="1"/>
  <c r="N5287" i="1"/>
  <c r="N5288" i="1"/>
  <c r="N1150" i="1"/>
  <c r="N1151" i="1"/>
  <c r="N1152" i="1"/>
  <c r="N1153" i="1"/>
  <c r="N5289" i="1"/>
  <c r="N5290" i="1"/>
  <c r="N5291" i="1"/>
  <c r="N5292" i="1"/>
  <c r="N5293" i="1"/>
  <c r="N5294" i="1"/>
  <c r="N5295" i="1"/>
  <c r="N1154" i="1"/>
  <c r="N1545" i="1"/>
  <c r="N5296" i="1"/>
  <c r="N5297" i="1"/>
  <c r="N5298" i="1"/>
  <c r="N5299" i="1"/>
  <c r="N5300" i="1"/>
  <c r="N5301" i="1"/>
  <c r="N5302" i="1"/>
  <c r="N5303" i="1"/>
  <c r="N5304" i="1"/>
  <c r="N1155" i="1"/>
  <c r="N5305" i="1"/>
  <c r="N5306" i="1"/>
  <c r="N5307" i="1"/>
  <c r="N5308" i="1"/>
  <c r="N5309" i="1"/>
  <c r="N1156" i="1"/>
  <c r="N5310" i="1"/>
  <c r="N1157" i="1"/>
  <c r="N1546" i="1"/>
  <c r="N1158" i="1"/>
  <c r="N5311" i="1"/>
  <c r="N5312" i="1"/>
  <c r="N5313" i="1"/>
  <c r="N1159" i="1"/>
  <c r="N5314" i="1"/>
  <c r="N1160" i="1"/>
  <c r="N1547" i="1"/>
  <c r="N5315" i="1"/>
  <c r="N5316" i="1"/>
  <c r="N1907" i="1"/>
  <c r="N5317" i="1"/>
  <c r="N5318" i="1"/>
  <c r="N5319" i="1"/>
  <c r="N1161" i="1"/>
  <c r="N5320" i="1"/>
  <c r="N5321" i="1"/>
  <c r="N5322" i="1"/>
  <c r="N5323" i="1"/>
  <c r="N5324" i="1"/>
  <c r="N1162" i="1"/>
  <c r="N1163" i="1"/>
  <c r="N1164" i="1"/>
  <c r="N5325" i="1"/>
  <c r="N5326" i="1"/>
  <c r="N5327" i="1"/>
  <c r="N1165" i="1"/>
  <c r="N1166" i="1"/>
  <c r="N1167" i="1"/>
  <c r="N5328" i="1"/>
  <c r="N1908" i="1"/>
  <c r="N1168" i="1"/>
  <c r="N1169" i="1"/>
  <c r="N1548" i="1"/>
  <c r="N5329" i="1"/>
  <c r="N108" i="1"/>
  <c r="N1170" i="1"/>
  <c r="N5330" i="1"/>
  <c r="N1171" i="1"/>
  <c r="N5331" i="1"/>
  <c r="N1172" i="1"/>
  <c r="N1173" i="1"/>
  <c r="N5332" i="1"/>
  <c r="N5333" i="1"/>
  <c r="N5334" i="1"/>
  <c r="N5335" i="1"/>
  <c r="N109" i="1"/>
  <c r="N5336" i="1"/>
  <c r="N5337" i="1"/>
  <c r="N1174" i="1"/>
  <c r="N5338" i="1"/>
  <c r="N5339" i="1"/>
  <c r="N5340" i="1"/>
  <c r="N5341" i="1"/>
  <c r="N5342" i="1"/>
  <c r="N1175" i="1"/>
  <c r="N1176" i="1"/>
  <c r="N1177" i="1"/>
  <c r="N5343" i="1"/>
  <c r="N5344" i="1"/>
  <c r="N5345" i="1"/>
  <c r="N5346" i="1"/>
  <c r="N5347" i="1"/>
  <c r="N5348" i="1"/>
  <c r="N5349" i="1"/>
  <c r="N5350" i="1"/>
  <c r="N5351" i="1"/>
  <c r="N1909" i="1"/>
  <c r="N5352" i="1"/>
  <c r="N5353" i="1"/>
  <c r="N5354" i="1"/>
  <c r="N5355" i="1"/>
  <c r="N5356" i="1"/>
  <c r="N1549" i="1"/>
  <c r="N5357" i="1"/>
  <c r="N110" i="1"/>
  <c r="N5358" i="1"/>
  <c r="N1178" i="1"/>
  <c r="N5359" i="1"/>
  <c r="N1179" i="1"/>
  <c r="N1910" i="1"/>
  <c r="N5360" i="1"/>
  <c r="N1180" i="1"/>
  <c r="N1911" i="1"/>
  <c r="N5361" i="1"/>
  <c r="N5362" i="1"/>
  <c r="N111" i="1"/>
  <c r="N5363" i="1"/>
  <c r="N5364" i="1"/>
  <c r="N5365" i="1"/>
  <c r="N5366" i="1"/>
  <c r="N5367" i="1"/>
  <c r="N1550" i="1"/>
  <c r="N5368" i="1"/>
  <c r="N1912" i="1"/>
  <c r="N5369" i="1"/>
  <c r="N5370" i="1"/>
  <c r="N1913" i="1"/>
  <c r="N5371" i="1"/>
  <c r="N5372" i="1"/>
  <c r="N5373" i="1"/>
  <c r="N5374" i="1"/>
  <c r="N1181" i="1"/>
  <c r="N5375" i="1"/>
  <c r="N1182" i="1"/>
  <c r="N5376" i="1"/>
  <c r="N5377" i="1"/>
  <c r="N1183" i="1"/>
  <c r="N1184" i="1"/>
  <c r="N1185" i="1"/>
  <c r="N5378" i="1"/>
  <c r="N1186" i="1"/>
  <c r="N1187" i="1"/>
  <c r="N5379" i="1"/>
  <c r="N5380" i="1"/>
  <c r="N5381" i="1"/>
  <c r="N5382" i="1"/>
  <c r="N5383" i="1"/>
  <c r="N1621" i="1"/>
  <c r="N5384" i="1"/>
  <c r="N5385" i="1"/>
  <c r="N5386" i="1"/>
  <c r="N5387" i="1"/>
  <c r="N1188" i="1"/>
  <c r="N1189" i="1"/>
  <c r="N1190" i="1"/>
  <c r="N5388" i="1"/>
  <c r="N5389" i="1"/>
  <c r="N1191" i="1"/>
  <c r="N1914" i="1"/>
  <c r="N5390" i="1"/>
  <c r="N5391" i="1"/>
  <c r="N1192" i="1"/>
  <c r="N5392" i="1"/>
  <c r="N1193" i="1"/>
  <c r="N5393" i="1"/>
  <c r="N5394" i="1"/>
  <c r="N5395" i="1"/>
  <c r="N5396" i="1"/>
  <c r="N5397" i="1"/>
  <c r="N1194" i="1"/>
  <c r="N5398" i="1"/>
  <c r="N5399" i="1"/>
  <c r="N5400" i="1"/>
  <c r="N5401" i="1"/>
  <c r="N5402" i="1"/>
  <c r="N5403" i="1"/>
  <c r="N5404" i="1"/>
  <c r="N1915" i="1"/>
  <c r="N5405" i="1"/>
  <c r="N5406" i="1"/>
  <c r="N5407" i="1"/>
  <c r="N5408" i="1"/>
  <c r="N5409" i="1"/>
  <c r="N5410" i="1"/>
  <c r="N1195" i="1"/>
  <c r="N5411" i="1"/>
  <c r="N1196" i="1"/>
  <c r="N1197" i="1"/>
  <c r="N5412" i="1"/>
  <c r="N5413" i="1"/>
  <c r="N1916" i="1"/>
  <c r="N5414" i="1"/>
  <c r="N5415" i="1"/>
  <c r="N5416" i="1"/>
  <c r="N5417" i="1"/>
  <c r="N5418" i="1"/>
  <c r="N5419" i="1"/>
  <c r="N1198" i="1"/>
  <c r="N5420" i="1"/>
  <c r="N5421" i="1"/>
  <c r="N5422" i="1"/>
  <c r="N1199" i="1"/>
  <c r="N1200" i="1"/>
  <c r="N5423" i="1"/>
  <c r="N5424" i="1"/>
  <c r="N1917" i="1"/>
  <c r="N5425" i="1"/>
  <c r="N5426" i="1"/>
  <c r="N5427" i="1"/>
  <c r="N5428" i="1"/>
  <c r="N5429" i="1"/>
  <c r="N112" i="1"/>
  <c r="N5430" i="1"/>
  <c r="N5431" i="1"/>
  <c r="N1201" i="1"/>
  <c r="N5432" i="1"/>
  <c r="N5433" i="1"/>
  <c r="N113" i="1"/>
  <c r="N5434" i="1"/>
  <c r="N5435" i="1"/>
  <c r="N1918" i="1"/>
  <c r="N1202" i="1"/>
  <c r="N5436" i="1"/>
  <c r="N5437" i="1"/>
  <c r="N1919" i="1"/>
  <c r="N1203" i="1"/>
  <c r="N5438" i="1"/>
  <c r="N5439" i="1"/>
  <c r="N1920" i="1"/>
  <c r="N1204" i="1"/>
  <c r="N5440" i="1"/>
  <c r="N5441" i="1"/>
  <c r="N5442" i="1"/>
  <c r="N5443" i="1"/>
  <c r="N5444" i="1"/>
  <c r="N1921" i="1"/>
  <c r="N5445" i="1"/>
  <c r="N5446" i="1"/>
  <c r="N5447" i="1"/>
  <c r="N1205" i="1"/>
  <c r="N5448" i="1"/>
  <c r="N1922" i="1"/>
  <c r="N5449" i="1"/>
  <c r="N5450" i="1"/>
  <c r="N1923" i="1"/>
  <c r="N5451" i="1"/>
  <c r="N5452" i="1"/>
  <c r="N1206" i="1"/>
  <c r="N1207" i="1"/>
  <c r="N5453" i="1"/>
  <c r="N1551" i="1"/>
  <c r="N5454" i="1"/>
  <c r="N5455" i="1"/>
  <c r="N5456" i="1"/>
  <c r="N5457" i="1"/>
  <c r="N5458" i="1"/>
  <c r="N5459" i="1"/>
  <c r="N5460" i="1"/>
  <c r="N1924" i="1"/>
  <c r="N5461" i="1"/>
  <c r="N1208" i="1"/>
  <c r="N1209" i="1"/>
  <c r="N1210" i="1"/>
  <c r="N1211" i="1"/>
  <c r="N5462" i="1"/>
  <c r="N5463" i="1"/>
  <c r="N1552" i="1"/>
  <c r="N5464" i="1"/>
  <c r="N1212" i="1"/>
  <c r="N5465" i="1"/>
  <c r="N5466" i="1"/>
  <c r="N1925" i="1"/>
  <c r="N5467" i="1"/>
  <c r="N5468" i="1"/>
  <c r="N5469" i="1"/>
  <c r="N5470" i="1"/>
  <c r="N5471" i="1"/>
  <c r="N1213" i="1"/>
  <c r="N5472" i="1"/>
  <c r="N5473" i="1"/>
  <c r="N5474" i="1"/>
  <c r="N5475" i="1"/>
  <c r="N114" i="1"/>
  <c r="N5476" i="1"/>
  <c r="N5477" i="1"/>
  <c r="N5478" i="1"/>
  <c r="N5479" i="1"/>
  <c r="N5480" i="1"/>
  <c r="N5481" i="1"/>
  <c r="N1553" i="1"/>
  <c r="N5482" i="1"/>
  <c r="N1214" i="1"/>
  <c r="N5483" i="1"/>
  <c r="N5484" i="1"/>
  <c r="N5485" i="1"/>
  <c r="N5486" i="1"/>
  <c r="N1215" i="1"/>
  <c r="N5487" i="1"/>
  <c r="N1926" i="1"/>
  <c r="N5488" i="1"/>
  <c r="N5489" i="1"/>
  <c r="N1927" i="1"/>
  <c r="N5490" i="1"/>
  <c r="N5491" i="1"/>
  <c r="N1928" i="1"/>
  <c r="N1929" i="1"/>
  <c r="N1930" i="1"/>
  <c r="N5492" i="1"/>
  <c r="N5493" i="1"/>
  <c r="N5494" i="1"/>
  <c r="N5495" i="1"/>
  <c r="N1931" i="1"/>
  <c r="N1216" i="1"/>
  <c r="N5496" i="1"/>
  <c r="N5497" i="1"/>
  <c r="N5498" i="1"/>
  <c r="N1217" i="1"/>
  <c r="N5499" i="1"/>
  <c r="N5500" i="1"/>
  <c r="N5501" i="1"/>
  <c r="N5502" i="1"/>
  <c r="N5503" i="1"/>
  <c r="N5504" i="1"/>
  <c r="N5505" i="1"/>
  <c r="N5506" i="1"/>
  <c r="N5507" i="1"/>
  <c r="N1932" i="1"/>
  <c r="N5508" i="1"/>
  <c r="N1933" i="1"/>
  <c r="N5509" i="1"/>
  <c r="N5510" i="1"/>
  <c r="N5511" i="1"/>
  <c r="N1218" i="1"/>
  <c r="N1934" i="1"/>
  <c r="N5512" i="1"/>
  <c r="N1935" i="1"/>
  <c r="N1219" i="1"/>
  <c r="N5513" i="1"/>
  <c r="N5514" i="1"/>
  <c r="N5515" i="1"/>
  <c r="N5516" i="1"/>
  <c r="N5517" i="1"/>
  <c r="N5518" i="1"/>
  <c r="N5519" i="1"/>
  <c r="N5520" i="1"/>
  <c r="N5521" i="1"/>
  <c r="N1220" i="1"/>
  <c r="N1221" i="1"/>
  <c r="N1554" i="1"/>
  <c r="N1936" i="1"/>
  <c r="N5522" i="1"/>
  <c r="N1555" i="1"/>
  <c r="N1222" i="1"/>
  <c r="N1937" i="1"/>
  <c r="N1223" i="1"/>
  <c r="N5523" i="1"/>
  <c r="N1556" i="1"/>
  <c r="N5524" i="1"/>
  <c r="N1224" i="1"/>
  <c r="N1225" i="1"/>
  <c r="N5525" i="1"/>
  <c r="N5526" i="1"/>
  <c r="N5527" i="1"/>
  <c r="N5528" i="1"/>
  <c r="N5529" i="1"/>
  <c r="N5530" i="1"/>
  <c r="N1938" i="1"/>
  <c r="N5531" i="1"/>
  <c r="N5532" i="1"/>
  <c r="N5533" i="1"/>
  <c r="N1939" i="1"/>
  <c r="N5534" i="1"/>
  <c r="N1226" i="1"/>
  <c r="N5535" i="1"/>
  <c r="N1557" i="1"/>
  <c r="N5536" i="1"/>
  <c r="N5537" i="1"/>
  <c r="N1227" i="1"/>
  <c r="N5538" i="1"/>
  <c r="N1228" i="1"/>
  <c r="N1229" i="1"/>
  <c r="N5539" i="1"/>
  <c r="N115" i="1"/>
  <c r="N5540" i="1"/>
  <c r="N5541" i="1"/>
  <c r="N5542" i="1"/>
  <c r="N5543" i="1"/>
  <c r="N5544" i="1"/>
  <c r="N1230" i="1"/>
  <c r="N1558" i="1"/>
  <c r="N1231" i="1"/>
  <c r="N5545" i="1"/>
  <c r="N1559" i="1"/>
  <c r="N5546" i="1"/>
  <c r="N1232" i="1"/>
  <c r="N1233" i="1"/>
  <c r="N1234" i="1"/>
  <c r="N1235" i="1"/>
  <c r="N5547" i="1"/>
  <c r="N116" i="1"/>
  <c r="N1560" i="1"/>
  <c r="N5548" i="1"/>
  <c r="N5549" i="1"/>
  <c r="N5550" i="1"/>
  <c r="N5551" i="1"/>
  <c r="N5552" i="1"/>
  <c r="N5553" i="1"/>
  <c r="N5554" i="1"/>
  <c r="N1236" i="1"/>
  <c r="N1237" i="1"/>
  <c r="N5555" i="1"/>
  <c r="N5556" i="1"/>
  <c r="N1238" i="1"/>
  <c r="N5557" i="1"/>
  <c r="N1940" i="1"/>
  <c r="N5558" i="1"/>
  <c r="N5559" i="1"/>
  <c r="N1239" i="1"/>
  <c r="N5560" i="1"/>
  <c r="N5561" i="1"/>
  <c r="N5562" i="1"/>
  <c r="N1941" i="1"/>
  <c r="N5563" i="1"/>
  <c r="N5564" i="1"/>
  <c r="N1942" i="1"/>
  <c r="N5565" i="1"/>
  <c r="N5566" i="1"/>
  <c r="N5567" i="1"/>
  <c r="N5568" i="1"/>
  <c r="N1240" i="1"/>
  <c r="N1241" i="1"/>
  <c r="N1242" i="1"/>
  <c r="N117" i="1"/>
  <c r="N1561" i="1"/>
  <c r="N5569" i="1"/>
  <c r="N1243" i="1"/>
  <c r="N5570" i="1"/>
  <c r="N1244" i="1"/>
  <c r="N5571" i="1"/>
  <c r="N5572" i="1"/>
  <c r="N5573" i="1"/>
  <c r="N5574" i="1"/>
  <c r="N5575" i="1"/>
  <c r="N5576" i="1"/>
  <c r="N1245" i="1"/>
  <c r="N5577" i="1"/>
  <c r="N1246" i="1"/>
  <c r="N5578" i="1"/>
  <c r="N5579" i="1"/>
  <c r="N5580" i="1"/>
  <c r="N5581" i="1"/>
  <c r="N1622" i="1"/>
  <c r="N5582" i="1"/>
  <c r="N5583" i="1"/>
  <c r="N5584" i="1"/>
  <c r="N5585" i="1"/>
  <c r="N5586" i="1"/>
  <c r="N5587" i="1"/>
  <c r="N5588" i="1"/>
  <c r="N5589" i="1"/>
  <c r="N1247" i="1"/>
  <c r="N1248" i="1"/>
  <c r="N5590" i="1"/>
  <c r="N1249" i="1"/>
  <c r="N1250" i="1"/>
  <c r="N1251" i="1"/>
  <c r="N5591" i="1"/>
  <c r="N5592" i="1"/>
  <c r="N5593" i="1"/>
  <c r="N5594" i="1"/>
  <c r="N5595" i="1"/>
  <c r="N5596" i="1"/>
  <c r="N1252" i="1"/>
  <c r="N1253" i="1"/>
  <c r="N5597" i="1"/>
  <c r="N5598" i="1"/>
  <c r="N5599" i="1"/>
  <c r="N5600" i="1"/>
  <c r="N1254" i="1"/>
  <c r="N5601" i="1"/>
  <c r="N1255" i="1"/>
  <c r="N1256" i="1"/>
  <c r="N1257" i="1"/>
  <c r="N1562" i="1"/>
  <c r="N5602" i="1"/>
  <c r="N5603" i="1"/>
  <c r="N1943" i="1"/>
  <c r="N5604" i="1"/>
  <c r="N5605" i="1"/>
  <c r="N5606" i="1"/>
  <c r="N1258" i="1"/>
  <c r="N5607" i="1"/>
  <c r="N1944" i="1"/>
  <c r="N5608" i="1"/>
  <c r="N5609" i="1"/>
  <c r="N5610" i="1"/>
  <c r="N1945" i="1"/>
  <c r="N5611" i="1"/>
  <c r="N1259" i="1"/>
  <c r="N5612" i="1"/>
  <c r="N5613" i="1"/>
  <c r="N1260" i="1"/>
  <c r="N1563" i="1"/>
  <c r="N5614" i="1"/>
  <c r="N5615" i="1"/>
  <c r="N5616" i="1"/>
  <c r="N1261" i="1"/>
  <c r="N5617" i="1"/>
  <c r="N5618" i="1"/>
  <c r="N5619" i="1"/>
  <c r="N5620" i="1"/>
  <c r="N1564" i="1"/>
  <c r="N1262" i="1"/>
  <c r="N5621" i="1"/>
  <c r="N1263" i="1"/>
  <c r="N1264" i="1"/>
  <c r="N5622" i="1"/>
  <c r="N5623" i="1"/>
  <c r="N5624" i="1"/>
  <c r="N1265" i="1"/>
  <c r="N5625" i="1"/>
  <c r="N1946" i="1"/>
  <c r="N5626" i="1"/>
  <c r="N1266" i="1"/>
  <c r="N5627" i="1"/>
  <c r="N1267" i="1"/>
  <c r="N5628" i="1"/>
  <c r="N5629" i="1"/>
  <c r="N5630" i="1"/>
  <c r="N5631" i="1"/>
  <c r="N5632" i="1"/>
  <c r="N1268" i="1"/>
  <c r="N5633" i="1"/>
  <c r="N5634" i="1"/>
  <c r="N1269" i="1"/>
  <c r="N5635" i="1"/>
  <c r="N1270" i="1"/>
  <c r="N5636" i="1"/>
  <c r="N1271" i="1"/>
  <c r="N5637" i="1"/>
  <c r="N5638" i="1"/>
  <c r="N5639" i="1"/>
  <c r="N118" i="1"/>
  <c r="N5640" i="1"/>
  <c r="N5641" i="1"/>
  <c r="N5642" i="1"/>
  <c r="N5643" i="1"/>
  <c r="N5644" i="1"/>
  <c r="N5645" i="1"/>
  <c r="N5646" i="1"/>
  <c r="N1947" i="1"/>
  <c r="N1948" i="1"/>
  <c r="N1949" i="1"/>
  <c r="N5647" i="1"/>
  <c r="N1272" i="1"/>
  <c r="N5648" i="1"/>
  <c r="N5649" i="1"/>
  <c r="N1950" i="1"/>
  <c r="N5650" i="1"/>
  <c r="N5651" i="1"/>
  <c r="N5652" i="1"/>
  <c r="N5653" i="1"/>
  <c r="N5654" i="1"/>
  <c r="N5655" i="1"/>
  <c r="N5656" i="1"/>
  <c r="N1951" i="1"/>
  <c r="N1273" i="1"/>
  <c r="N1952" i="1"/>
  <c r="N5657" i="1"/>
  <c r="N1565" i="1"/>
  <c r="N5658" i="1"/>
  <c r="N1953" i="1"/>
  <c r="N5659" i="1"/>
  <c r="N5660" i="1"/>
  <c r="N5661" i="1"/>
  <c r="N5662" i="1"/>
  <c r="N5663" i="1"/>
  <c r="N1274" i="1"/>
  <c r="N5664" i="1"/>
  <c r="N5665" i="1"/>
  <c r="N5666" i="1"/>
  <c r="N1275" i="1"/>
  <c r="N1954" i="1"/>
  <c r="N5667" i="1"/>
  <c r="N5668" i="1"/>
  <c r="N5669" i="1"/>
  <c r="N5670" i="1"/>
  <c r="N5671" i="1"/>
  <c r="N5672" i="1"/>
  <c r="N5673" i="1"/>
  <c r="N5674" i="1"/>
  <c r="N5675" i="1"/>
  <c r="N1276" i="1"/>
  <c r="N5676" i="1"/>
  <c r="N5677" i="1"/>
  <c r="N5678" i="1"/>
  <c r="N1277" i="1"/>
  <c r="N5679" i="1"/>
  <c r="N5680" i="1"/>
  <c r="N5681" i="1"/>
  <c r="N5682" i="1"/>
  <c r="N5683" i="1"/>
  <c r="N1955" i="1"/>
  <c r="N5684" i="1"/>
  <c r="N5685" i="1"/>
  <c r="N1278" i="1"/>
  <c r="N5686" i="1"/>
  <c r="N5687" i="1"/>
  <c r="N1279" i="1"/>
  <c r="N1956" i="1"/>
  <c r="N5688" i="1"/>
  <c r="N5689" i="1"/>
  <c r="N5690" i="1"/>
  <c r="N1280" i="1"/>
  <c r="N5691" i="1"/>
  <c r="N5692" i="1"/>
  <c r="N5693" i="1"/>
  <c r="N5694" i="1"/>
  <c r="N5695" i="1"/>
  <c r="N1281" i="1"/>
  <c r="N5696" i="1"/>
  <c r="N1623" i="1"/>
  <c r="N1282" i="1"/>
  <c r="N5697" i="1"/>
  <c r="N5698" i="1"/>
  <c r="N5699" i="1"/>
  <c r="N5700" i="1"/>
  <c r="N5701" i="1"/>
  <c r="N1283" i="1"/>
  <c r="N119" i="1"/>
  <c r="N5702" i="1"/>
  <c r="N120" i="1"/>
  <c r="N1284" i="1"/>
  <c r="N5703" i="1"/>
  <c r="N121" i="1"/>
  <c r="N5704" i="1"/>
  <c r="N5705" i="1"/>
  <c r="N5706" i="1"/>
  <c r="N1566" i="1"/>
  <c r="N122" i="1"/>
  <c r="N1285" i="1"/>
  <c r="N5707" i="1"/>
  <c r="N1286" i="1"/>
  <c r="N5708" i="1"/>
  <c r="N1957" i="1"/>
  <c r="N5709" i="1"/>
  <c r="N5710" i="1"/>
  <c r="N5711" i="1"/>
  <c r="N1287" i="1"/>
  <c r="N5712" i="1"/>
  <c r="N5713" i="1"/>
  <c r="N5714" i="1"/>
  <c r="N5715" i="1"/>
  <c r="N5716" i="1"/>
  <c r="N5717" i="1"/>
  <c r="N1567" i="1"/>
  <c r="N5718" i="1"/>
  <c r="N5719" i="1"/>
  <c r="N1288" i="1"/>
  <c r="N5720" i="1"/>
  <c r="N5721" i="1"/>
  <c r="N5722" i="1"/>
  <c r="N5723" i="1"/>
  <c r="N5724" i="1"/>
  <c r="N5725" i="1"/>
  <c r="N5726" i="1"/>
  <c r="N5727" i="1"/>
  <c r="N5728" i="1"/>
  <c r="N5729" i="1"/>
  <c r="N5730" i="1"/>
  <c r="N5731" i="1"/>
  <c r="N5732" i="1"/>
  <c r="N5733" i="1"/>
  <c r="N1289" i="1"/>
  <c r="N5734" i="1"/>
  <c r="N5735" i="1"/>
  <c r="N5736" i="1"/>
  <c r="N1290" i="1"/>
  <c r="N1291" i="1"/>
  <c r="N5737" i="1"/>
  <c r="N1292" i="1"/>
  <c r="N5738" i="1"/>
  <c r="N5739" i="1"/>
  <c r="N1958" i="1"/>
  <c r="N5740" i="1"/>
  <c r="N5741" i="1"/>
  <c r="N5742" i="1"/>
  <c r="N1293" i="1"/>
  <c r="N5743" i="1"/>
  <c r="N5744" i="1"/>
  <c r="N5745" i="1"/>
  <c r="N5746" i="1"/>
  <c r="N5747" i="1"/>
  <c r="N1294" i="1"/>
  <c r="N123" i="1"/>
  <c r="N5748" i="1"/>
  <c r="N5749" i="1"/>
  <c r="N5750" i="1"/>
  <c r="N5751" i="1"/>
  <c r="N5752" i="1"/>
  <c r="N5753" i="1"/>
  <c r="N5754" i="1"/>
  <c r="N5755" i="1"/>
  <c r="N5756" i="1"/>
  <c r="N1295" i="1"/>
  <c r="N5757" i="1"/>
  <c r="N1296" i="1"/>
  <c r="N5758" i="1"/>
  <c r="N1297" i="1"/>
  <c r="N1624" i="1"/>
  <c r="N5759" i="1"/>
  <c r="N1959" i="1"/>
  <c r="N5760" i="1"/>
  <c r="N5761" i="1"/>
  <c r="N1568" i="1"/>
  <c r="N5762" i="1"/>
  <c r="N5763" i="1"/>
  <c r="N5764" i="1"/>
  <c r="N1298" i="1"/>
  <c r="N5765" i="1"/>
  <c r="N1960" i="1"/>
  <c r="N1961" i="1"/>
  <c r="N1962" i="1"/>
  <c r="N1299" i="1"/>
  <c r="N124" i="1"/>
  <c r="N5766" i="1"/>
  <c r="N1300" i="1"/>
  <c r="N1569" i="1"/>
  <c r="N1301" i="1"/>
  <c r="N1963" i="1"/>
  <c r="N5767" i="1"/>
  <c r="N5768" i="1"/>
  <c r="N5769" i="1"/>
  <c r="N1302" i="1"/>
  <c r="N5770" i="1"/>
  <c r="N1303" i="1"/>
  <c r="N5771" i="1"/>
  <c r="N5772" i="1"/>
  <c r="N5773" i="1"/>
  <c r="N1570" i="1"/>
  <c r="N1304" i="1"/>
  <c r="N1305" i="1"/>
  <c r="N5774" i="1"/>
  <c r="N5775" i="1"/>
  <c r="N1306" i="1"/>
  <c r="N5776" i="1"/>
  <c r="N5777" i="1"/>
  <c r="N5778" i="1"/>
  <c r="N5779" i="1"/>
  <c r="N5780" i="1"/>
  <c r="N5781" i="1"/>
  <c r="N5782" i="1"/>
  <c r="N5783" i="1"/>
  <c r="N5784" i="1"/>
  <c r="N1571" i="1"/>
  <c r="N1964" i="1"/>
  <c r="N5785" i="1"/>
  <c r="N5786" i="1"/>
  <c r="N5787" i="1"/>
  <c r="N5788" i="1"/>
  <c r="N1572" i="1"/>
  <c r="N1573" i="1"/>
  <c r="N5789" i="1"/>
  <c r="N5790" i="1"/>
  <c r="N1307" i="1"/>
  <c r="N5791" i="1"/>
  <c r="N1965" i="1"/>
  <c r="N5792" i="1"/>
  <c r="N1308" i="1"/>
  <c r="N5793" i="1"/>
  <c r="N5794" i="1"/>
  <c r="N5795" i="1"/>
  <c r="N5796" i="1"/>
  <c r="N5797" i="1"/>
  <c r="N1309" i="1"/>
  <c r="N5798" i="1"/>
  <c r="N5799" i="1"/>
  <c r="N1310" i="1"/>
  <c r="N5800" i="1"/>
  <c r="N5801" i="1"/>
  <c r="N125" i="1"/>
  <c r="N1311" i="1"/>
  <c r="N1966" i="1"/>
  <c r="N1967" i="1"/>
  <c r="N5802" i="1"/>
  <c r="N1312" i="1"/>
  <c r="N5803" i="1"/>
  <c r="N1313" i="1"/>
  <c r="N5804" i="1"/>
  <c r="N1314" i="1"/>
  <c r="N1968" i="1"/>
  <c r="N1315" i="1"/>
  <c r="N5805" i="1"/>
  <c r="N5806" i="1"/>
  <c r="N5807" i="1"/>
  <c r="N1316" i="1"/>
  <c r="N5808" i="1"/>
  <c r="N1574" i="1"/>
  <c r="N5809" i="1"/>
  <c r="N1317" i="1"/>
  <c r="N5810" i="1"/>
  <c r="N5811" i="1"/>
  <c r="N1318" i="1"/>
  <c r="N5812" i="1"/>
  <c r="N1575" i="1"/>
  <c r="N1319" i="1"/>
  <c r="N1576" i="1"/>
  <c r="N1320" i="1"/>
  <c r="N1577" i="1"/>
  <c r="N1321" i="1"/>
  <c r="N1322" i="1"/>
  <c r="N5813" i="1"/>
  <c r="N5814" i="1"/>
  <c r="N5815" i="1"/>
  <c r="N5816" i="1"/>
  <c r="N1323" i="1"/>
  <c r="N1324" i="1"/>
  <c r="N1578" i="1"/>
  <c r="N5817" i="1"/>
  <c r="N5818" i="1"/>
  <c r="N5819" i="1"/>
  <c r="N1579" i="1"/>
  <c r="N5820" i="1"/>
  <c r="N1580" i="1"/>
  <c r="N5821" i="1"/>
  <c r="N5822" i="1"/>
  <c r="N5823" i="1"/>
  <c r="N5824" i="1"/>
  <c r="N5825" i="1"/>
  <c r="N1969" i="1"/>
  <c r="N5826" i="1"/>
  <c r="N5827" i="1"/>
  <c r="N5828" i="1"/>
  <c r="N5829" i="1"/>
  <c r="N5830" i="1"/>
  <c r="N5831" i="1"/>
  <c r="N5832" i="1"/>
  <c r="N5833" i="1"/>
  <c r="N5834" i="1"/>
  <c r="N5835" i="1"/>
  <c r="N1325" i="1"/>
  <c r="N1581" i="1"/>
  <c r="N5836" i="1"/>
  <c r="N1326" i="1"/>
  <c r="N5837" i="1"/>
  <c r="N1327" i="1"/>
  <c r="N5838" i="1"/>
  <c r="N5839" i="1"/>
  <c r="N5840" i="1"/>
  <c r="N5841" i="1"/>
  <c r="N5842" i="1"/>
  <c r="N5843" i="1"/>
  <c r="N5844" i="1"/>
  <c r="N5845" i="1"/>
  <c r="N1970" i="1"/>
  <c r="N1971" i="1"/>
  <c r="N1972" i="1"/>
  <c r="N1973" i="1"/>
  <c r="N1328" i="1"/>
  <c r="N126" i="1"/>
  <c r="N5846" i="1"/>
  <c r="N1329" i="1"/>
  <c r="N1582" i="1"/>
  <c r="N1330" i="1"/>
  <c r="N1974" i="1"/>
  <c r="N5847" i="1"/>
  <c r="N5848" i="1"/>
  <c r="N5849" i="1"/>
  <c r="N1331" i="1"/>
  <c r="N5850" i="1"/>
  <c r="N1332" i="1"/>
  <c r="N5851" i="1"/>
  <c r="N5852" i="1"/>
  <c r="N5853" i="1"/>
  <c r="N1583" i="1"/>
  <c r="N1333" i="1"/>
  <c r="N1334" i="1"/>
  <c r="N5854" i="1"/>
  <c r="N5855" i="1"/>
  <c r="N1335" i="1"/>
  <c r="N5856" i="1"/>
  <c r="N5857" i="1"/>
  <c r="N5858" i="1"/>
  <c r="N5859" i="1"/>
  <c r="N5860" i="1"/>
  <c r="N5861" i="1"/>
  <c r="N5862" i="1"/>
  <c r="N5863" i="1"/>
  <c r="N5864" i="1"/>
  <c r="N1584" i="1"/>
  <c r="N1975" i="1"/>
  <c r="N5865" i="1"/>
  <c r="N5866" i="1"/>
  <c r="N5867" i="1"/>
  <c r="N5868" i="1"/>
  <c r="N1585" i="1"/>
  <c r="N1586" i="1"/>
  <c r="N5869" i="1"/>
  <c r="N5870" i="1"/>
  <c r="N1336" i="1"/>
  <c r="N5871" i="1"/>
  <c r="N1976" i="1"/>
  <c r="N5872" i="1"/>
  <c r="N1337" i="1"/>
  <c r="N5873" i="1"/>
  <c r="N5874" i="1"/>
  <c r="N5875" i="1"/>
  <c r="N5876" i="1"/>
  <c r="N5877" i="1"/>
  <c r="N1338" i="1"/>
  <c r="N5878" i="1"/>
  <c r="N5879" i="1"/>
  <c r="N1339" i="1"/>
  <c r="N5880" i="1"/>
  <c r="N5881" i="1"/>
  <c r="N127" i="1"/>
  <c r="N1340" i="1"/>
  <c r="N1977" i="1"/>
  <c r="N1978" i="1"/>
  <c r="N5882" i="1"/>
  <c r="N1341" i="1"/>
  <c r="N5883" i="1"/>
  <c r="N1342" i="1"/>
  <c r="N5884" i="1"/>
  <c r="N1343" i="1"/>
  <c r="N1979" i="1"/>
  <c r="N1344" i="1"/>
  <c r="N5885" i="1"/>
  <c r="N5886" i="1"/>
  <c r="N5887" i="1"/>
  <c r="N1345" i="1"/>
  <c r="N5888" i="1"/>
  <c r="N1587" i="1"/>
  <c r="N5889" i="1"/>
  <c r="N1346" i="1"/>
  <c r="N5890" i="1"/>
  <c r="N5891" i="1"/>
  <c r="N1347" i="1"/>
  <c r="N5892" i="1"/>
  <c r="N1588" i="1"/>
  <c r="N1348" i="1"/>
  <c r="N1589" i="1"/>
  <c r="N1349" i="1"/>
  <c r="N1590" i="1"/>
  <c r="N1350" i="1"/>
  <c r="N1351" i="1"/>
  <c r="N5893" i="1"/>
  <c r="N5894" i="1"/>
  <c r="N5895" i="1"/>
  <c r="N5896" i="1"/>
  <c r="N1352" i="1"/>
  <c r="N1353" i="1"/>
  <c r="N1591" i="1"/>
  <c r="N5897" i="1"/>
  <c r="N5898" i="1"/>
  <c r="N5899" i="1"/>
  <c r="N1592" i="1"/>
  <c r="N5900" i="1"/>
  <c r="N1593" i="1"/>
  <c r="N5901" i="1"/>
  <c r="N5902" i="1"/>
  <c r="N5903" i="1"/>
  <c r="N5904" i="1"/>
  <c r="N5905" i="1"/>
  <c r="N1980" i="1"/>
  <c r="N5906" i="1"/>
  <c r="N5907" i="1"/>
  <c r="N5908" i="1"/>
  <c r="N5909" i="1"/>
  <c r="N5910" i="1"/>
  <c r="N5911" i="1"/>
  <c r="N5912" i="1"/>
  <c r="N5913" i="1"/>
  <c r="N5914" i="1"/>
  <c r="N5915" i="1"/>
  <c r="N1354" i="1"/>
  <c r="N1594" i="1"/>
  <c r="N5916" i="1"/>
  <c r="N1355" i="1"/>
  <c r="N5917" i="1"/>
  <c r="N1356"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1357" i="1"/>
  <c r="N1358" i="1"/>
  <c r="N1359" i="1"/>
  <c r="N5987" i="1"/>
  <c r="N128" i="1"/>
  <c r="N1595" i="1"/>
  <c r="N5988" i="1"/>
  <c r="N5989" i="1"/>
  <c r="N5990" i="1"/>
  <c r="N5991" i="1"/>
  <c r="N5992" i="1"/>
  <c r="N5993" i="1"/>
  <c r="N5994" i="1"/>
  <c r="N1360" i="1"/>
  <c r="N1361" i="1"/>
  <c r="N5995" i="1"/>
  <c r="N5996" i="1"/>
  <c r="N1362" i="1"/>
  <c r="N5997" i="1"/>
  <c r="N1981" i="1"/>
  <c r="N5998" i="1"/>
  <c r="N5999" i="1"/>
  <c r="N1363" i="1"/>
  <c r="N6000" i="1"/>
  <c r="N6001" i="1"/>
  <c r="N6002" i="1"/>
  <c r="N1982" i="1"/>
  <c r="N6003" i="1"/>
  <c r="N6004" i="1"/>
  <c r="N1983" i="1"/>
  <c r="N6005" i="1"/>
  <c r="N6006" i="1"/>
  <c r="N6007" i="1"/>
  <c r="N6008" i="1"/>
  <c r="N1364" i="1"/>
  <c r="N1365" i="1"/>
  <c r="N1366" i="1"/>
  <c r="N129" i="1"/>
  <c r="N1596" i="1"/>
  <c r="N6009" i="1"/>
  <c r="N1367" i="1"/>
  <c r="N6010" i="1"/>
  <c r="N1368" i="1"/>
  <c r="N6011" i="1"/>
  <c r="N6012" i="1"/>
  <c r="N6013" i="1"/>
  <c r="N6014" i="1"/>
  <c r="N6015" i="1"/>
  <c r="N6016" i="1"/>
  <c r="N1369" i="1"/>
  <c r="N6017" i="1"/>
  <c r="N1370" i="1"/>
  <c r="N6018" i="1"/>
  <c r="N6019" i="1"/>
  <c r="N6020" i="1"/>
  <c r="N6021" i="1"/>
  <c r="N1625" i="1"/>
  <c r="N6022" i="1"/>
  <c r="N6023" i="1"/>
  <c r="N6024" i="1"/>
  <c r="N6025" i="1"/>
  <c r="N6026" i="1"/>
  <c r="N6027" i="1"/>
  <c r="N6028" i="1"/>
  <c r="N6029" i="1"/>
  <c r="N1371" i="1"/>
  <c r="N1372" i="1"/>
  <c r="N6030" i="1"/>
  <c r="N1373" i="1"/>
  <c r="N1374" i="1"/>
  <c r="N1375" i="1"/>
  <c r="N6031" i="1"/>
  <c r="N6032" i="1"/>
  <c r="N6033" i="1"/>
  <c r="N6034" i="1"/>
  <c r="N6035" i="1"/>
  <c r="N6036" i="1"/>
  <c r="N1376" i="1"/>
  <c r="N1377" i="1"/>
  <c r="N6037" i="1"/>
  <c r="N6038" i="1"/>
  <c r="N6039" i="1"/>
  <c r="N6040" i="1"/>
  <c r="N1378" i="1"/>
  <c r="N6041" i="1"/>
  <c r="N1379" i="1"/>
  <c r="N1380" i="1"/>
  <c r="N1381" i="1"/>
  <c r="N1597" i="1"/>
  <c r="N6042" i="1"/>
  <c r="N6043" i="1"/>
  <c r="N1984" i="1"/>
  <c r="N6044" i="1"/>
  <c r="N6045" i="1"/>
  <c r="N6046" i="1"/>
  <c r="N1382" i="1"/>
  <c r="N6047" i="1"/>
  <c r="N1985" i="1"/>
  <c r="N6048" i="1"/>
  <c r="N6049" i="1"/>
  <c r="N6050" i="1"/>
  <c r="N1986" i="1"/>
  <c r="N6051" i="1"/>
  <c r="N1383" i="1"/>
  <c r="N6052" i="1"/>
  <c r="N6053" i="1"/>
  <c r="N1384" i="1"/>
  <c r="N1598" i="1"/>
  <c r="N6054" i="1"/>
  <c r="N6055" i="1"/>
  <c r="N6056" i="1"/>
  <c r="N1385" i="1"/>
  <c r="N6057" i="1"/>
  <c r="N6058" i="1"/>
  <c r="N6059" i="1"/>
  <c r="N6060" i="1"/>
  <c r="N1599" i="1"/>
  <c r="N1386" i="1"/>
  <c r="N6061" i="1"/>
  <c r="N1387" i="1"/>
  <c r="N1388" i="1"/>
  <c r="N6062" i="1"/>
  <c r="N6063" i="1"/>
  <c r="N6064" i="1"/>
  <c r="N1389" i="1"/>
  <c r="N6065" i="1"/>
  <c r="N1987" i="1"/>
  <c r="N6066" i="1"/>
  <c r="N1390" i="1"/>
  <c r="N6067" i="1"/>
  <c r="N1391" i="1"/>
  <c r="N6068" i="1"/>
  <c r="N6069" i="1"/>
  <c r="N6070" i="1"/>
  <c r="N6071" i="1"/>
  <c r="N6072" i="1"/>
  <c r="N1392" i="1"/>
  <c r="N6073" i="1"/>
  <c r="N6074" i="1"/>
  <c r="N1393" i="1"/>
  <c r="N6075" i="1"/>
  <c r="N1394" i="1"/>
  <c r="N6076" i="1"/>
  <c r="N1395" i="1"/>
  <c r="N6077" i="1"/>
  <c r="N6078" i="1"/>
  <c r="N6079" i="1"/>
  <c r="N130" i="1"/>
  <c r="N6080" i="1"/>
  <c r="N6081" i="1"/>
  <c r="N6082" i="1"/>
  <c r="N6083" i="1"/>
  <c r="N6084" i="1"/>
  <c r="N6085" i="1"/>
  <c r="N6086" i="1"/>
  <c r="N1988" i="1"/>
  <c r="N1989" i="1"/>
  <c r="N1990"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1396" i="1"/>
  <c r="N6115" i="1"/>
  <c r="N1397" i="1"/>
  <c r="N1398" i="1"/>
  <c r="N6116" i="1"/>
  <c r="N6117" i="1"/>
  <c r="N6118" i="1"/>
  <c r="N6119" i="1"/>
  <c r="N1399" i="1"/>
  <c r="N6120" i="1"/>
  <c r="N6121" i="1"/>
  <c r="N6122" i="1"/>
  <c r="N149" i="1"/>
  <c r="N6123" i="1"/>
  <c r="N6124" i="1"/>
  <c r="N1400" i="1"/>
  <c r="N6125" i="1"/>
  <c r="N1401" i="1"/>
  <c r="N6126" i="1"/>
  <c r="N6127" i="1"/>
  <c r="N6128" i="1"/>
  <c r="N1402" i="1"/>
  <c r="N6129" i="1"/>
  <c r="N131" i="1"/>
  <c r="N6130" i="1"/>
  <c r="N6131" i="1"/>
  <c r="N6132" i="1"/>
  <c r="N6133" i="1"/>
  <c r="N6134" i="1"/>
  <c r="N6135" i="1"/>
  <c r="N6136" i="1"/>
  <c r="N6137" i="1"/>
  <c r="N6138" i="1"/>
  <c r="N6139" i="1"/>
  <c r="N6140" i="1"/>
  <c r="N6141" i="1"/>
  <c r="N6142" i="1"/>
  <c r="N6143" i="1"/>
  <c r="N6144" i="1"/>
  <c r="N6145" i="1"/>
  <c r="N6146" i="1"/>
  <c r="N6147" i="1"/>
  <c r="N6148" i="1"/>
  <c r="N1403" i="1"/>
  <c r="N6149" i="1"/>
  <c r="N6150" i="1"/>
  <c r="N6151" i="1"/>
  <c r="N6152" i="1"/>
  <c r="N6153" i="1"/>
  <c r="N1404" i="1"/>
  <c r="N6154" i="1"/>
  <c r="N6155" i="1"/>
  <c r="N6156" i="1"/>
  <c r="N6157" i="1"/>
  <c r="N1405" i="1"/>
  <c r="N6158" i="1"/>
  <c r="N6159" i="1"/>
  <c r="N1406" i="1"/>
  <c r="N6160" i="1"/>
  <c r="N1407" i="1"/>
  <c r="N6161" i="1"/>
  <c r="N1408" i="1"/>
  <c r="N6162" i="1"/>
  <c r="N1409" i="1"/>
  <c r="N6163" i="1"/>
  <c r="N6164" i="1"/>
  <c r="N6165" i="1"/>
  <c r="N6166" i="1"/>
  <c r="N6167" i="1"/>
  <c r="N6168" i="1"/>
  <c r="N150" i="1"/>
  <c r="N6169" i="1"/>
  <c r="N1991" i="1"/>
  <c r="N1600" i="1"/>
  <c r="N6170" i="1"/>
  <c r="N1410" i="1"/>
  <c r="N6171" i="1"/>
  <c r="N6172" i="1"/>
  <c r="N6173" i="1"/>
  <c r="N6174" i="1"/>
  <c r="N132" i="1"/>
  <c r="N6175" i="1"/>
  <c r="N1411" i="1"/>
  <c r="N6176" i="1"/>
  <c r="N6177" i="1"/>
  <c r="N6178" i="1"/>
  <c r="N6179" i="1"/>
  <c r="N6180" i="1"/>
  <c r="N6181" i="1"/>
  <c r="N6182" i="1"/>
  <c r="N6183" i="1"/>
  <c r="N1412"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133" i="1"/>
  <c r="N6209" i="1"/>
  <c r="N6210" i="1"/>
  <c r="N6211" i="1"/>
  <c r="N6212" i="1"/>
  <c r="N1601" i="1"/>
  <c r="N6213" i="1"/>
  <c r="N6214" i="1"/>
  <c r="N6215" i="1"/>
  <c r="N1992" i="1"/>
  <c r="N6216" i="1"/>
  <c r="N6217" i="1"/>
  <c r="N6218" i="1"/>
  <c r="N6219" i="1"/>
  <c r="N6220" i="1"/>
  <c r="N6221" i="1"/>
  <c r="N6222" i="1"/>
  <c r="N1993" i="1"/>
  <c r="N6223" i="1"/>
  <c r="N6224" i="1"/>
  <c r="N6225" i="1"/>
  <c r="N6226" i="1"/>
  <c r="N6227" i="1"/>
  <c r="N1413"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134" i="1"/>
  <c r="N1414" i="1"/>
  <c r="N1415" i="1"/>
  <c r="N6369" i="1"/>
  <c r="N6370" i="1"/>
  <c r="N1416" i="1"/>
  <c r="N6371" i="1"/>
  <c r="N6372" i="1"/>
  <c r="N6373" i="1"/>
  <c r="N6374" i="1"/>
  <c r="N6375" i="1"/>
  <c r="N6376" i="1"/>
  <c r="N6377" i="1"/>
  <c r="N6378" i="1"/>
  <c r="N1417" i="1"/>
  <c r="N6379" i="1"/>
  <c r="N6380" i="1"/>
  <c r="N6381" i="1"/>
  <c r="N1418" i="1"/>
  <c r="N6382" i="1"/>
  <c r="N1419" i="1"/>
  <c r="N1420" i="1"/>
  <c r="N6383" i="1"/>
  <c r="N6384" i="1"/>
  <c r="N1421" i="1"/>
  <c r="N1422" i="1"/>
  <c r="N1423" i="1"/>
  <c r="N6385" i="1"/>
  <c r="N6386" i="1"/>
  <c r="N135" i="1"/>
  <c r="N1994" i="1"/>
  <c r="N1424" i="1"/>
  <c r="N6387" i="1"/>
  <c r="N136" i="1"/>
  <c r="N6388" i="1"/>
  <c r="N6389" i="1"/>
  <c r="N1425" i="1"/>
  <c r="N6390" i="1"/>
  <c r="N137" i="1"/>
  <c r="N6391" i="1"/>
  <c r="N1426" i="1"/>
  <c r="N6392" i="1"/>
  <c r="N6393" i="1"/>
  <c r="N6394" i="1"/>
  <c r="N6395" i="1"/>
  <c r="N6396" i="1"/>
  <c r="N6397" i="1"/>
  <c r="N6398" i="1"/>
  <c r="N6399" i="1"/>
  <c r="N6400" i="1"/>
  <c r="N6401" i="1"/>
  <c r="N6402" i="1"/>
  <c r="N6403" i="1"/>
  <c r="N6404" i="1"/>
  <c r="N1427" i="1"/>
  <c r="N6405" i="1"/>
  <c r="N151" i="1"/>
  <c r="N1428" i="1"/>
  <c r="N6406" i="1"/>
  <c r="N1429" i="1"/>
  <c r="N1602" i="1"/>
  <c r="N6407" i="1"/>
  <c r="N6408" i="1"/>
  <c r="N6409" i="1"/>
  <c r="N1430" i="1"/>
  <c r="N6410" i="1"/>
  <c r="N6411" i="1"/>
  <c r="N6412" i="1"/>
  <c r="N6413" i="1"/>
  <c r="N6414" i="1"/>
  <c r="N6415" i="1"/>
  <c r="N1995" i="1"/>
  <c r="N6416" i="1"/>
  <c r="N1996" i="1"/>
  <c r="N6417" i="1"/>
  <c r="N1431" i="1"/>
  <c r="N1432" i="1"/>
  <c r="N6418" i="1"/>
  <c r="P152" i="1"/>
  <c r="P1997" i="1"/>
  <c r="P1998" i="1"/>
  <c r="P153" i="1"/>
  <c r="P154" i="1"/>
  <c r="P1999" i="1"/>
  <c r="P2000" i="1"/>
  <c r="P2001" i="1"/>
  <c r="P2002" i="1"/>
  <c r="P155" i="1"/>
  <c r="P2003" i="1"/>
  <c r="P156" i="1"/>
  <c r="P2004" i="1"/>
  <c r="P2005" i="1"/>
  <c r="P2" i="1"/>
  <c r="P2006" i="1"/>
  <c r="P2007" i="1"/>
  <c r="P157" i="1"/>
  <c r="P2008" i="1"/>
  <c r="P2009" i="1"/>
  <c r="P158" i="1"/>
  <c r="P2010" i="1"/>
  <c r="P1626" i="1"/>
  <c r="P2011" i="1"/>
  <c r="P2012" i="1"/>
  <c r="P2013" i="1"/>
  <c r="P2014" i="1"/>
  <c r="P159" i="1"/>
  <c r="P2015" i="1"/>
  <c r="P160" i="1"/>
  <c r="P2016" i="1"/>
  <c r="P2017" i="1"/>
  <c r="P2018" i="1"/>
  <c r="P161" i="1"/>
  <c r="P162" i="1"/>
  <c r="P2019" i="1"/>
  <c r="P2020" i="1"/>
  <c r="P2021" i="1"/>
  <c r="P2022" i="1"/>
  <c r="P1433" i="1"/>
  <c r="P163" i="1"/>
  <c r="P2023" i="1"/>
  <c r="P2024" i="1"/>
  <c r="P2025" i="1"/>
  <c r="P2026" i="1"/>
  <c r="P164" i="1"/>
  <c r="P1434" i="1"/>
  <c r="P1627" i="1"/>
  <c r="P2027" i="1"/>
  <c r="P165" i="1"/>
  <c r="P2028" i="1"/>
  <c r="P1435" i="1"/>
  <c r="P2029" i="1"/>
  <c r="P166" i="1"/>
  <c r="P2030" i="1"/>
  <c r="P2031" i="1"/>
  <c r="P167" i="1"/>
  <c r="P2032" i="1"/>
  <c r="P2033" i="1"/>
  <c r="P2034" i="1"/>
  <c r="P2035" i="1"/>
  <c r="P2036" i="1"/>
  <c r="P2037" i="1"/>
  <c r="P168" i="1"/>
  <c r="P2038" i="1"/>
  <c r="P169" i="1"/>
  <c r="P2039" i="1"/>
  <c r="P170" i="1"/>
  <c r="P171" i="1"/>
  <c r="P2040" i="1"/>
  <c r="P2041" i="1"/>
  <c r="P2042" i="1"/>
  <c r="P2043" i="1"/>
  <c r="P1628" i="1"/>
  <c r="P172" i="1"/>
  <c r="P173" i="1"/>
  <c r="P2044" i="1"/>
  <c r="P174" i="1"/>
  <c r="P175" i="1"/>
  <c r="P2045" i="1"/>
  <c r="P1629" i="1"/>
  <c r="P176" i="1"/>
  <c r="P2046" i="1"/>
  <c r="P2047" i="1"/>
  <c r="P177" i="1"/>
  <c r="P178" i="1"/>
  <c r="P2048" i="1"/>
  <c r="P2049" i="1"/>
  <c r="P2050" i="1"/>
  <c r="P3" i="1"/>
  <c r="P2051" i="1"/>
  <c r="P179" i="1"/>
  <c r="P2052" i="1"/>
  <c r="P180" i="1"/>
  <c r="P2053" i="1"/>
  <c r="P2054" i="1"/>
  <c r="P2055" i="1"/>
  <c r="P2056" i="1"/>
  <c r="P2057" i="1"/>
  <c r="P2058" i="1"/>
  <c r="P181" i="1"/>
  <c r="P2059" i="1"/>
  <c r="P2060" i="1"/>
  <c r="P2061" i="1"/>
  <c r="P2062" i="1"/>
  <c r="P182" i="1"/>
  <c r="P2063" i="1"/>
  <c r="P2064" i="1"/>
  <c r="P2065" i="1"/>
  <c r="P2066" i="1"/>
  <c r="P2067" i="1"/>
  <c r="P2068" i="1"/>
  <c r="P2069" i="1"/>
  <c r="P2070" i="1"/>
  <c r="P2071" i="1"/>
  <c r="P2072" i="1"/>
  <c r="P2073" i="1"/>
  <c r="P2074" i="1"/>
  <c r="P183" i="1"/>
  <c r="P2075" i="1"/>
  <c r="P2076" i="1"/>
  <c r="P2077" i="1"/>
  <c r="P2078" i="1"/>
  <c r="P2079" i="1"/>
  <c r="P2080" i="1"/>
  <c r="P184" i="1"/>
  <c r="P2081" i="1"/>
  <c r="P2082" i="1"/>
  <c r="P2083" i="1"/>
  <c r="P2084" i="1"/>
  <c r="P2085" i="1"/>
  <c r="P2086" i="1"/>
  <c r="P2087" i="1"/>
  <c r="P2088" i="1"/>
  <c r="P2089" i="1"/>
  <c r="P2090" i="1"/>
  <c r="P185" i="1"/>
  <c r="P2091" i="1"/>
  <c r="P2092" i="1"/>
  <c r="P2093" i="1"/>
  <c r="P2094" i="1"/>
  <c r="P2095" i="1"/>
  <c r="P1630" i="1"/>
  <c r="P2096" i="1"/>
  <c r="P2097" i="1"/>
  <c r="P2098" i="1"/>
  <c r="P2099" i="1"/>
  <c r="P2100" i="1"/>
  <c r="P2101" i="1"/>
  <c r="P2102" i="1"/>
  <c r="P186" i="1"/>
  <c r="P187" i="1"/>
  <c r="P2103" i="1"/>
  <c r="P2104" i="1"/>
  <c r="P188" i="1"/>
  <c r="P189" i="1"/>
  <c r="P190" i="1"/>
  <c r="P2105" i="1"/>
  <c r="P2106" i="1"/>
  <c r="P2107" i="1"/>
  <c r="P191" i="1"/>
  <c r="P2108" i="1"/>
  <c r="P2109" i="1"/>
  <c r="P192" i="1"/>
  <c r="P2110" i="1"/>
  <c r="P1436" i="1"/>
  <c r="P2111" i="1"/>
  <c r="P2112" i="1"/>
  <c r="P193" i="1"/>
  <c r="P2113" i="1"/>
  <c r="P4" i="1"/>
  <c r="P2114" i="1"/>
  <c r="P2115" i="1"/>
  <c r="P2116" i="1"/>
  <c r="P1631" i="1"/>
  <c r="P2117" i="1"/>
  <c r="P2118" i="1"/>
  <c r="P194" i="1"/>
  <c r="P2119" i="1"/>
  <c r="P5" i="1"/>
  <c r="P195" i="1"/>
  <c r="P2120" i="1"/>
  <c r="P2121" i="1"/>
  <c r="P2122" i="1"/>
  <c r="P2123" i="1"/>
  <c r="P196" i="1"/>
  <c r="P197" i="1"/>
  <c r="P198" i="1"/>
  <c r="P199" i="1"/>
  <c r="P2124" i="1"/>
  <c r="P1632" i="1"/>
  <c r="P1633" i="1"/>
  <c r="P2125" i="1"/>
  <c r="P2126" i="1"/>
  <c r="P2127" i="1"/>
  <c r="P1634" i="1"/>
  <c r="P200" i="1"/>
  <c r="P201" i="1"/>
  <c r="P2128" i="1"/>
  <c r="P2129" i="1"/>
  <c r="P2130" i="1"/>
  <c r="P2131" i="1"/>
  <c r="P202" i="1"/>
  <c r="P2132" i="1"/>
  <c r="P2133" i="1"/>
  <c r="P203" i="1"/>
  <c r="P204" i="1"/>
  <c r="P2134" i="1"/>
  <c r="P2135" i="1"/>
  <c r="P1635" i="1"/>
  <c r="P2136" i="1"/>
  <c r="P205" i="1"/>
  <c r="P2137" i="1"/>
  <c r="P2138" i="1"/>
  <c r="P2139" i="1"/>
  <c r="P2140" i="1"/>
  <c r="P2141" i="1"/>
  <c r="P206" i="1"/>
  <c r="P2142" i="1"/>
  <c r="P207" i="1"/>
  <c r="P2143" i="1"/>
  <c r="P2144" i="1"/>
  <c r="P2145" i="1"/>
  <c r="P2146" i="1"/>
  <c r="P2147" i="1"/>
  <c r="P2148" i="1"/>
  <c r="P2149" i="1"/>
  <c r="P2150" i="1"/>
  <c r="P2151" i="1"/>
  <c r="P208" i="1"/>
  <c r="P209" i="1"/>
  <c r="P2152" i="1"/>
  <c r="P2153" i="1"/>
  <c r="P2154" i="1"/>
  <c r="P2155" i="1"/>
  <c r="P210" i="1"/>
  <c r="P2156" i="1"/>
  <c r="P6" i="1"/>
  <c r="P2157" i="1"/>
  <c r="P2158" i="1"/>
  <c r="P211" i="1"/>
  <c r="P2159" i="1"/>
  <c r="P2160" i="1"/>
  <c r="P2161" i="1"/>
  <c r="P2162" i="1"/>
  <c r="P212" i="1"/>
  <c r="P2163" i="1"/>
  <c r="P2164" i="1"/>
  <c r="P2165" i="1"/>
  <c r="P2166" i="1"/>
  <c r="P213" i="1"/>
  <c r="P2167" i="1"/>
  <c r="P2168" i="1"/>
  <c r="P214" i="1"/>
  <c r="P2169" i="1"/>
  <c r="P215" i="1"/>
  <c r="P1636" i="1"/>
  <c r="P216" i="1"/>
  <c r="P2170" i="1"/>
  <c r="P2171" i="1"/>
  <c r="P2172" i="1"/>
  <c r="P2173" i="1"/>
  <c r="P2174" i="1"/>
  <c r="P2175" i="1"/>
  <c r="P2176" i="1"/>
  <c r="P217" i="1"/>
  <c r="P218" i="1"/>
  <c r="P1437" i="1"/>
  <c r="P2177" i="1"/>
  <c r="P2178" i="1"/>
  <c r="P219" i="1"/>
  <c r="P2179" i="1"/>
  <c r="P2180" i="1"/>
  <c r="P1637" i="1"/>
  <c r="P2181" i="1"/>
  <c r="P220" i="1"/>
  <c r="P2182" i="1"/>
  <c r="P221" i="1"/>
  <c r="P1638" i="1"/>
  <c r="P222" i="1"/>
  <c r="P2183" i="1"/>
  <c r="P2184" i="1"/>
  <c r="P223" i="1"/>
  <c r="P7" i="1"/>
  <c r="P2185" i="1"/>
  <c r="P2186" i="1"/>
  <c r="P224" i="1"/>
  <c r="P2187" i="1"/>
  <c r="P2188" i="1"/>
  <c r="P225" i="1"/>
  <c r="P226" i="1"/>
  <c r="P2189" i="1"/>
  <c r="P2190" i="1"/>
  <c r="P2191" i="1"/>
  <c r="P2192" i="1"/>
  <c r="P227" i="1"/>
  <c r="P2193" i="1"/>
  <c r="P228" i="1"/>
  <c r="P2194" i="1"/>
  <c r="P2195" i="1"/>
  <c r="P8" i="1"/>
  <c r="P2196" i="1"/>
  <c r="P2197" i="1"/>
  <c r="P229" i="1"/>
  <c r="P2198" i="1"/>
  <c r="P2199" i="1"/>
  <c r="P230" i="1"/>
  <c r="P2200" i="1"/>
  <c r="P1639" i="1"/>
  <c r="P2201" i="1"/>
  <c r="P2202" i="1"/>
  <c r="P2203" i="1"/>
  <c r="P2204" i="1"/>
  <c r="P231" i="1"/>
  <c r="P2205" i="1"/>
  <c r="P232" i="1"/>
  <c r="P2206" i="1"/>
  <c r="P2207" i="1"/>
  <c r="P2208" i="1"/>
  <c r="P233" i="1"/>
  <c r="P234" i="1"/>
  <c r="P2209" i="1"/>
  <c r="P2210" i="1"/>
  <c r="P2211" i="1"/>
  <c r="P2212" i="1"/>
  <c r="P1438" i="1"/>
  <c r="P235" i="1"/>
  <c r="P2213" i="1"/>
  <c r="P2214" i="1"/>
  <c r="P2215" i="1"/>
  <c r="P2216" i="1"/>
  <c r="P236" i="1"/>
  <c r="P1439" i="1"/>
  <c r="P1640" i="1"/>
  <c r="P2217" i="1"/>
  <c r="P237" i="1"/>
  <c r="P2218" i="1"/>
  <c r="P1440" i="1"/>
  <c r="P2219" i="1"/>
  <c r="P238" i="1"/>
  <c r="P2220" i="1"/>
  <c r="P2221" i="1"/>
  <c r="P239" i="1"/>
  <c r="P2222" i="1"/>
  <c r="P2223" i="1"/>
  <c r="P2224" i="1"/>
  <c r="P2225" i="1"/>
  <c r="P2226" i="1"/>
  <c r="P2227" i="1"/>
  <c r="P240" i="1"/>
  <c r="P2228" i="1"/>
  <c r="P241" i="1"/>
  <c r="P2229" i="1"/>
  <c r="P242" i="1"/>
  <c r="P243" i="1"/>
  <c r="P2230" i="1"/>
  <c r="P2231" i="1"/>
  <c r="P2232" i="1"/>
  <c r="P2233" i="1"/>
  <c r="P1641" i="1"/>
  <c r="P244" i="1"/>
  <c r="P245" i="1"/>
  <c r="P2234" i="1"/>
  <c r="P246" i="1"/>
  <c r="P247" i="1"/>
  <c r="P2235" i="1"/>
  <c r="P1642" i="1"/>
  <c r="P248" i="1"/>
  <c r="P2236" i="1"/>
  <c r="P2237" i="1"/>
  <c r="P249" i="1"/>
  <c r="P250" i="1"/>
  <c r="P2238" i="1"/>
  <c r="P2239" i="1"/>
  <c r="P2240" i="1"/>
  <c r="P9" i="1"/>
  <c r="P2241" i="1"/>
  <c r="P251" i="1"/>
  <c r="P2242" i="1"/>
  <c r="P252" i="1"/>
  <c r="P2243" i="1"/>
  <c r="P2244" i="1"/>
  <c r="P2245" i="1"/>
  <c r="P2246" i="1"/>
  <c r="P2247" i="1"/>
  <c r="P2248" i="1"/>
  <c r="P253" i="1"/>
  <c r="P2249" i="1"/>
  <c r="P2250" i="1"/>
  <c r="P2251" i="1"/>
  <c r="P2252" i="1"/>
  <c r="P254" i="1"/>
  <c r="P2253" i="1"/>
  <c r="P2254" i="1"/>
  <c r="P2255" i="1"/>
  <c r="P2256" i="1"/>
  <c r="P2257" i="1"/>
  <c r="P2258" i="1"/>
  <c r="P2259" i="1"/>
  <c r="P2260" i="1"/>
  <c r="P2261" i="1"/>
  <c r="P2262" i="1"/>
  <c r="P2263" i="1"/>
  <c r="P2264" i="1"/>
  <c r="P255" i="1"/>
  <c r="P2265" i="1"/>
  <c r="P2266" i="1"/>
  <c r="P2267" i="1"/>
  <c r="P2268" i="1"/>
  <c r="P2269" i="1"/>
  <c r="P2270" i="1"/>
  <c r="P256" i="1"/>
  <c r="P2271" i="1"/>
  <c r="P2272" i="1"/>
  <c r="P2273" i="1"/>
  <c r="P2274" i="1"/>
  <c r="P2275" i="1"/>
  <c r="P2276" i="1"/>
  <c r="P2277" i="1"/>
  <c r="P2278" i="1"/>
  <c r="P2279" i="1"/>
  <c r="P2280" i="1"/>
  <c r="P257" i="1"/>
  <c r="P2281" i="1"/>
  <c r="P2282" i="1"/>
  <c r="P2283" i="1"/>
  <c r="P2284" i="1"/>
  <c r="P2285" i="1"/>
  <c r="P1643" i="1"/>
  <c r="P2286" i="1"/>
  <c r="P2287" i="1"/>
  <c r="P2288" i="1"/>
  <c r="P2289" i="1"/>
  <c r="P2290" i="1"/>
  <c r="P2291" i="1"/>
  <c r="P2292" i="1"/>
  <c r="P258" i="1"/>
  <c r="P259" i="1"/>
  <c r="P2293" i="1"/>
  <c r="P2294" i="1"/>
  <c r="P260" i="1"/>
  <c r="P261" i="1"/>
  <c r="P262" i="1"/>
  <c r="P2295" i="1"/>
  <c r="P2296" i="1"/>
  <c r="P2297" i="1"/>
  <c r="P263" i="1"/>
  <c r="P2298" i="1"/>
  <c r="P2299" i="1"/>
  <c r="P264" i="1"/>
  <c r="P2300" i="1"/>
  <c r="P1441" i="1"/>
  <c r="P2301" i="1"/>
  <c r="P2302" i="1"/>
  <c r="P265" i="1"/>
  <c r="P2303" i="1"/>
  <c r="P10" i="1"/>
  <c r="P2304" i="1"/>
  <c r="P2305" i="1"/>
  <c r="P2306" i="1"/>
  <c r="P1644" i="1"/>
  <c r="P2307" i="1"/>
  <c r="P2308" i="1"/>
  <c r="P266" i="1"/>
  <c r="P2309" i="1"/>
  <c r="P11" i="1"/>
  <c r="P267" i="1"/>
  <c r="P2310" i="1"/>
  <c r="P2311" i="1"/>
  <c r="P2312" i="1"/>
  <c r="P2313" i="1"/>
  <c r="P268" i="1"/>
  <c r="P269" i="1"/>
  <c r="P270" i="1"/>
  <c r="P271" i="1"/>
  <c r="P2314" i="1"/>
  <c r="P1645" i="1"/>
  <c r="P1646" i="1"/>
  <c r="P2315" i="1"/>
  <c r="P2316" i="1"/>
  <c r="P2317" i="1"/>
  <c r="P1647" i="1"/>
  <c r="P272" i="1"/>
  <c r="P273" i="1"/>
  <c r="P2318" i="1"/>
  <c r="P2319" i="1"/>
  <c r="P2320" i="1"/>
  <c r="P2321" i="1"/>
  <c r="P274" i="1"/>
  <c r="P2322" i="1"/>
  <c r="P2323" i="1"/>
  <c r="P275" i="1"/>
  <c r="P276" i="1"/>
  <c r="P2324" i="1"/>
  <c r="P2325" i="1"/>
  <c r="P1648" i="1"/>
  <c r="P2326" i="1"/>
  <c r="P277" i="1"/>
  <c r="P2327" i="1"/>
  <c r="P2328" i="1"/>
  <c r="P2329" i="1"/>
  <c r="P2330" i="1"/>
  <c r="P2331" i="1"/>
  <c r="P278" i="1"/>
  <c r="P2332" i="1"/>
  <c r="P279" i="1"/>
  <c r="P2333" i="1"/>
  <c r="P2334" i="1"/>
  <c r="P2335" i="1"/>
  <c r="P2336" i="1"/>
  <c r="P2337" i="1"/>
  <c r="P2338" i="1"/>
  <c r="P2339" i="1"/>
  <c r="P2340" i="1"/>
  <c r="P2341" i="1"/>
  <c r="P280" i="1"/>
  <c r="P281" i="1"/>
  <c r="P2342" i="1"/>
  <c r="P2343" i="1"/>
  <c r="P2344" i="1"/>
  <c r="P2345" i="1"/>
  <c r="P282" i="1"/>
  <c r="P2346" i="1"/>
  <c r="P12" i="1"/>
  <c r="P2347" i="1"/>
  <c r="P2348" i="1"/>
  <c r="P283" i="1"/>
  <c r="P2349" i="1"/>
  <c r="P2350" i="1"/>
  <c r="P2351" i="1"/>
  <c r="P2352" i="1"/>
  <c r="P284" i="1"/>
  <c r="P2353" i="1"/>
  <c r="P2354" i="1"/>
  <c r="P2355" i="1"/>
  <c r="P2356" i="1"/>
  <c r="P285" i="1"/>
  <c r="P2357" i="1"/>
  <c r="P2358" i="1"/>
  <c r="P286" i="1"/>
  <c r="P2359" i="1"/>
  <c r="P287" i="1"/>
  <c r="P1649" i="1"/>
  <c r="P288" i="1"/>
  <c r="P2360" i="1"/>
  <c r="P2361" i="1"/>
  <c r="P2362" i="1"/>
  <c r="P2363" i="1"/>
  <c r="P2364" i="1"/>
  <c r="P2365" i="1"/>
  <c r="P2366" i="1"/>
  <c r="P289" i="1"/>
  <c r="P290" i="1"/>
  <c r="P1442" i="1"/>
  <c r="P2367" i="1"/>
  <c r="P2368" i="1"/>
  <c r="P291" i="1"/>
  <c r="P2369" i="1"/>
  <c r="P2370" i="1"/>
  <c r="P1650" i="1"/>
  <c r="P2371" i="1"/>
  <c r="P292" i="1"/>
  <c r="P2372" i="1"/>
  <c r="P293" i="1"/>
  <c r="P1651" i="1"/>
  <c r="P294" i="1"/>
  <c r="P2373" i="1"/>
  <c r="P2374" i="1"/>
  <c r="P295" i="1"/>
  <c r="P13" i="1"/>
  <c r="P2375" i="1"/>
  <c r="P1652" i="1"/>
  <c r="P1653" i="1"/>
  <c r="P2376" i="1"/>
  <c r="P2377" i="1"/>
  <c r="P2378" i="1"/>
  <c r="P1654" i="1"/>
  <c r="P2379" i="1"/>
  <c r="P1655" i="1"/>
  <c r="P2380" i="1"/>
  <c r="P2381" i="1"/>
  <c r="P2382" i="1"/>
  <c r="P2383" i="1"/>
  <c r="P296" i="1"/>
  <c r="P2384" i="1"/>
  <c r="P297" i="1"/>
  <c r="P298" i="1"/>
  <c r="P2385" i="1"/>
  <c r="P299" i="1"/>
  <c r="P2386" i="1"/>
  <c r="P2387" i="1"/>
  <c r="P2388" i="1"/>
  <c r="P2389" i="1"/>
  <c r="P300" i="1"/>
  <c r="P2390" i="1"/>
  <c r="P301" i="1"/>
  <c r="P1656" i="1"/>
  <c r="P302" i="1"/>
  <c r="P2391" i="1"/>
  <c r="P2392" i="1"/>
  <c r="P2393" i="1"/>
  <c r="P1443" i="1"/>
  <c r="P2394" i="1"/>
  <c r="P2395" i="1"/>
  <c r="P303" i="1"/>
  <c r="P1657" i="1"/>
  <c r="P2396" i="1"/>
  <c r="P2397" i="1"/>
  <c r="P2398" i="1"/>
  <c r="P2399" i="1"/>
  <c r="P2400" i="1"/>
  <c r="P2401" i="1"/>
  <c r="P2402" i="1"/>
  <c r="P2403" i="1"/>
  <c r="P2404" i="1"/>
  <c r="P304" i="1"/>
  <c r="P2405" i="1"/>
  <c r="P2406" i="1"/>
  <c r="P2407" i="1"/>
  <c r="P305" i="1"/>
  <c r="P306" i="1"/>
  <c r="P307" i="1"/>
  <c r="P1444" i="1"/>
  <c r="P2408" i="1"/>
  <c r="P2409" i="1"/>
  <c r="P308" i="1"/>
  <c r="P309" i="1"/>
  <c r="P2410" i="1"/>
  <c r="P2411" i="1"/>
  <c r="P2412" i="1"/>
  <c r="P310" i="1"/>
  <c r="P311" i="1"/>
  <c r="P2413" i="1"/>
  <c r="P2414" i="1"/>
  <c r="P2415" i="1"/>
  <c r="P2416" i="1"/>
  <c r="P2417" i="1"/>
  <c r="P2418" i="1"/>
  <c r="P2419" i="1"/>
  <c r="P2420" i="1"/>
  <c r="P2421" i="1"/>
  <c r="P2422" i="1"/>
  <c r="P2423" i="1"/>
  <c r="P2424" i="1"/>
  <c r="P2425" i="1"/>
  <c r="P2426" i="1"/>
  <c r="P2427" i="1"/>
  <c r="P2428" i="1"/>
  <c r="P2429" i="1"/>
  <c r="P2430" i="1"/>
  <c r="P2431" i="1"/>
  <c r="P312" i="1"/>
  <c r="P2432" i="1"/>
  <c r="P2433" i="1"/>
  <c r="P2434" i="1"/>
  <c r="P2435" i="1"/>
  <c r="P1658" i="1"/>
  <c r="P313" i="1"/>
  <c r="P2436" i="1"/>
  <c r="P1445" i="1"/>
  <c r="P2437" i="1"/>
  <c r="P2438" i="1"/>
  <c r="P2439" i="1"/>
  <c r="P2440" i="1"/>
  <c r="P314" i="1"/>
  <c r="P2441" i="1"/>
  <c r="P2442" i="1"/>
  <c r="P2443" i="1"/>
  <c r="P2444" i="1"/>
  <c r="P1659" i="1"/>
  <c r="P1446" i="1"/>
  <c r="P2445" i="1"/>
  <c r="P315" i="1"/>
  <c r="P2446" i="1"/>
  <c r="P2447" i="1"/>
  <c r="P2448" i="1"/>
  <c r="P2449" i="1"/>
  <c r="P2450" i="1"/>
  <c r="P316" i="1"/>
  <c r="P2451" i="1"/>
  <c r="P1447" i="1"/>
  <c r="P2452" i="1"/>
  <c r="P2453" i="1"/>
  <c r="P2454" i="1"/>
  <c r="P317" i="1"/>
  <c r="P2455" i="1"/>
  <c r="P318" i="1"/>
  <c r="P319" i="1"/>
  <c r="P2456" i="1"/>
  <c r="P2457" i="1"/>
  <c r="P2458" i="1"/>
  <c r="P2459" i="1"/>
  <c r="P2460" i="1"/>
  <c r="P2461" i="1"/>
  <c r="P2462" i="1"/>
  <c r="P2463" i="1"/>
  <c r="P320" i="1"/>
  <c r="P2464" i="1"/>
  <c r="P2465" i="1"/>
  <c r="P2466" i="1"/>
  <c r="P1660" i="1"/>
  <c r="P2467" i="1"/>
  <c r="P2468" i="1"/>
  <c r="P2469" i="1"/>
  <c r="P2470" i="1"/>
  <c r="P2471" i="1"/>
  <c r="P2472" i="1"/>
  <c r="P2473" i="1"/>
  <c r="P14" i="1"/>
  <c r="P2474" i="1"/>
  <c r="P2475" i="1"/>
  <c r="P2476" i="1"/>
  <c r="P321" i="1"/>
  <c r="P322" i="1"/>
  <c r="P2477" i="1"/>
  <c r="P323" i="1"/>
  <c r="P324" i="1"/>
  <c r="P2478" i="1"/>
  <c r="P2479" i="1"/>
  <c r="P2480" i="1"/>
  <c r="P2481" i="1"/>
  <c r="P2482" i="1"/>
  <c r="P2483" i="1"/>
  <c r="P2484" i="1"/>
  <c r="P2485" i="1"/>
  <c r="P2486" i="1"/>
  <c r="P2487" i="1"/>
  <c r="P15" i="1"/>
  <c r="P2488" i="1"/>
  <c r="P2489" i="1"/>
  <c r="P2490" i="1"/>
  <c r="P2491" i="1"/>
  <c r="P1661" i="1"/>
  <c r="P325" i="1"/>
  <c r="P2492" i="1"/>
  <c r="P2493" i="1"/>
  <c r="P326" i="1"/>
  <c r="P2494" i="1"/>
  <c r="P327" i="1"/>
  <c r="P2495" i="1"/>
  <c r="P328" i="1"/>
  <c r="P2496" i="1"/>
  <c r="P2497" i="1"/>
  <c r="P2498" i="1"/>
  <c r="P2499" i="1"/>
  <c r="P2500" i="1"/>
  <c r="P2501" i="1"/>
  <c r="P2502" i="1"/>
  <c r="P2503" i="1"/>
  <c r="P329" i="1"/>
  <c r="P330" i="1"/>
  <c r="P2504" i="1"/>
  <c r="P331" i="1"/>
  <c r="P16" i="1"/>
  <c r="P2505" i="1"/>
  <c r="P332" i="1"/>
  <c r="P2506" i="1"/>
  <c r="P2507" i="1"/>
  <c r="P2508" i="1"/>
  <c r="P2509" i="1"/>
  <c r="P2510" i="1"/>
  <c r="P2511" i="1"/>
  <c r="P2512" i="1"/>
  <c r="P2513" i="1"/>
  <c r="P138" i="1"/>
  <c r="P2514" i="1"/>
  <c r="P333" i="1"/>
  <c r="P2515" i="1"/>
  <c r="P2516" i="1"/>
  <c r="P1448" i="1"/>
  <c r="P1449" i="1"/>
  <c r="P2517" i="1"/>
  <c r="P334" i="1"/>
  <c r="P335" i="1"/>
  <c r="P2518" i="1"/>
  <c r="P1662" i="1"/>
  <c r="P2519" i="1"/>
  <c r="P2520" i="1"/>
  <c r="P2521" i="1"/>
  <c r="P2522" i="1"/>
  <c r="P2523" i="1"/>
  <c r="P2524" i="1"/>
  <c r="P2525" i="1"/>
  <c r="P2526" i="1"/>
  <c r="P17" i="1"/>
  <c r="P2527" i="1"/>
  <c r="P2528" i="1"/>
  <c r="P2529" i="1"/>
  <c r="P336" i="1"/>
  <c r="P2530" i="1"/>
  <c r="P2531" i="1"/>
  <c r="P337" i="1"/>
  <c r="P2532" i="1"/>
  <c r="P2533" i="1"/>
  <c r="P2534" i="1"/>
  <c r="P2535" i="1"/>
  <c r="P2536" i="1"/>
  <c r="P18" i="1"/>
  <c r="P2537" i="1"/>
  <c r="P139" i="1"/>
  <c r="P2538" i="1"/>
  <c r="P2539" i="1"/>
  <c r="P2540" i="1"/>
  <c r="P2541" i="1"/>
  <c r="P2542" i="1"/>
  <c r="P140" i="1"/>
  <c r="P2543" i="1"/>
  <c r="P2544" i="1"/>
  <c r="P2545" i="1"/>
  <c r="P2546" i="1"/>
  <c r="P2547" i="1"/>
  <c r="P2548" i="1"/>
  <c r="P2549" i="1"/>
  <c r="P2550" i="1"/>
  <c r="P2551" i="1"/>
  <c r="P2552" i="1"/>
  <c r="P338" i="1"/>
  <c r="P2553" i="1"/>
  <c r="P2554" i="1"/>
  <c r="P339" i="1"/>
  <c r="P2555" i="1"/>
  <c r="P340" i="1"/>
  <c r="P341" i="1"/>
  <c r="P19" i="1"/>
  <c r="P342" i="1"/>
  <c r="P2556" i="1"/>
  <c r="P20" i="1"/>
  <c r="P2557" i="1"/>
  <c r="P2558" i="1"/>
  <c r="P2559" i="1"/>
  <c r="P2560" i="1"/>
  <c r="P2561" i="1"/>
  <c r="P2562" i="1"/>
  <c r="P2563" i="1"/>
  <c r="P343" i="1"/>
  <c r="P2564" i="1"/>
  <c r="P2565" i="1"/>
  <c r="P2566" i="1"/>
  <c r="P2567" i="1"/>
  <c r="P2568" i="1"/>
  <c r="P2569" i="1"/>
  <c r="P1450" i="1"/>
  <c r="P1663" i="1"/>
  <c r="P2570" i="1"/>
  <c r="P344" i="1"/>
  <c r="P1664" i="1"/>
  <c r="P345" i="1"/>
  <c r="P2571" i="1"/>
  <c r="P1665" i="1"/>
  <c r="P1666" i="1"/>
  <c r="P2572" i="1"/>
  <c r="P2573" i="1"/>
  <c r="P1667" i="1"/>
  <c r="P2574" i="1"/>
  <c r="P2575" i="1"/>
  <c r="P2576" i="1"/>
  <c r="P2577" i="1"/>
  <c r="P2578" i="1"/>
  <c r="P2579" i="1"/>
  <c r="P2580" i="1"/>
  <c r="P2581" i="1"/>
  <c r="P346" i="1"/>
  <c r="P347" i="1"/>
  <c r="P2582" i="1"/>
  <c r="P2583" i="1"/>
  <c r="P2584" i="1"/>
  <c r="P2585" i="1"/>
  <c r="P348" i="1"/>
  <c r="P349" i="1"/>
  <c r="P2586" i="1"/>
  <c r="P350" i="1"/>
  <c r="P351" i="1"/>
  <c r="P2587" i="1"/>
  <c r="P2588" i="1"/>
  <c r="P2589" i="1"/>
  <c r="P2590" i="1"/>
  <c r="P352" i="1"/>
  <c r="P2591" i="1"/>
  <c r="P2592" i="1"/>
  <c r="P2593" i="1"/>
  <c r="P141" i="1"/>
  <c r="P2594" i="1"/>
  <c r="P2595" i="1"/>
  <c r="P353" i="1"/>
  <c r="P2596" i="1"/>
  <c r="P354" i="1"/>
  <c r="P2597" i="1"/>
  <c r="P2598" i="1"/>
  <c r="P2599" i="1"/>
  <c r="P355" i="1"/>
  <c r="P2600" i="1"/>
  <c r="P21" i="1"/>
  <c r="P2601" i="1"/>
  <c r="P1451" i="1"/>
  <c r="P2602" i="1"/>
  <c r="P2603" i="1"/>
  <c r="P2604" i="1"/>
  <c r="P2605" i="1"/>
  <c r="P356" i="1"/>
  <c r="P357" i="1"/>
  <c r="P2606" i="1"/>
  <c r="P2607" i="1"/>
  <c r="P2608" i="1"/>
  <c r="P2609" i="1"/>
  <c r="P2610" i="1"/>
  <c r="P2611" i="1"/>
  <c r="P2612" i="1"/>
  <c r="P2613" i="1"/>
  <c r="P358" i="1"/>
  <c r="P2614" i="1"/>
  <c r="P2615" i="1"/>
  <c r="P359" i="1"/>
  <c r="P2616" i="1"/>
  <c r="P2617" i="1"/>
  <c r="P2618" i="1"/>
  <c r="P2619" i="1"/>
  <c r="P2620" i="1"/>
  <c r="P360" i="1"/>
  <c r="P2621" i="1"/>
  <c r="P2622" i="1"/>
  <c r="P2623" i="1"/>
  <c r="P1452" i="1"/>
  <c r="P361" i="1"/>
  <c r="P2624" i="1"/>
  <c r="P2625" i="1"/>
  <c r="P362" i="1"/>
  <c r="P2626" i="1"/>
  <c r="P363" i="1"/>
  <c r="P1453" i="1"/>
  <c r="P364" i="1"/>
  <c r="P2627" i="1"/>
  <c r="P365" i="1"/>
  <c r="P2628" i="1"/>
  <c r="P2629" i="1"/>
  <c r="P2630" i="1"/>
  <c r="P2631" i="1"/>
  <c r="P2632" i="1"/>
  <c r="P2633" i="1"/>
  <c r="P142" i="1"/>
  <c r="P2634" i="1"/>
  <c r="P1668" i="1"/>
  <c r="P1454" i="1"/>
  <c r="P2635" i="1"/>
  <c r="P366" i="1"/>
  <c r="P2636" i="1"/>
  <c r="P2637" i="1"/>
  <c r="P2638" i="1"/>
  <c r="P2639" i="1"/>
  <c r="P22" i="1"/>
  <c r="P2640" i="1"/>
  <c r="P367" i="1"/>
  <c r="P2641" i="1"/>
  <c r="P2642" i="1"/>
  <c r="P2643" i="1"/>
  <c r="P2644" i="1"/>
  <c r="P2645" i="1"/>
  <c r="P2646" i="1"/>
  <c r="P2647" i="1"/>
  <c r="P2648" i="1"/>
  <c r="P368" i="1"/>
  <c r="P2649" i="1"/>
  <c r="P2650" i="1"/>
  <c r="P2651" i="1"/>
  <c r="P2652" i="1"/>
  <c r="P2653" i="1"/>
  <c r="P2654" i="1"/>
  <c r="P2655" i="1"/>
  <c r="P2656" i="1"/>
  <c r="P2657" i="1"/>
  <c r="P2658" i="1"/>
  <c r="P2659" i="1"/>
  <c r="P2660" i="1"/>
  <c r="P2661" i="1"/>
  <c r="P2662" i="1"/>
  <c r="P2663" i="1"/>
  <c r="P2664" i="1"/>
  <c r="P2665" i="1"/>
  <c r="P2666" i="1"/>
  <c r="P2667" i="1"/>
  <c r="P2668" i="1"/>
  <c r="P369" i="1"/>
  <c r="P2669" i="1"/>
  <c r="P2670" i="1"/>
  <c r="P2671" i="1"/>
  <c r="P2672" i="1"/>
  <c r="P23" i="1"/>
  <c r="P2673" i="1"/>
  <c r="P2674" i="1"/>
  <c r="P2675" i="1"/>
  <c r="P2676" i="1"/>
  <c r="P1455" i="1"/>
  <c r="P2677" i="1"/>
  <c r="P2678" i="1"/>
  <c r="P2679" i="1"/>
  <c r="P1669" i="1"/>
  <c r="P2680" i="1"/>
  <c r="P1670" i="1"/>
  <c r="P2681" i="1"/>
  <c r="P2682" i="1"/>
  <c r="P2683" i="1"/>
  <c r="P2684" i="1"/>
  <c r="P2685" i="1"/>
  <c r="P1671" i="1"/>
  <c r="P1672" i="1"/>
  <c r="P2686" i="1"/>
  <c r="P2687" i="1"/>
  <c r="P2688" i="1"/>
  <c r="P2689" i="1"/>
  <c r="P370" i="1"/>
  <c r="P2690" i="1"/>
  <c r="P2691" i="1"/>
  <c r="P2692" i="1"/>
  <c r="P2693" i="1"/>
  <c r="P2694" i="1"/>
  <c r="P2695" i="1"/>
  <c r="P2696" i="1"/>
  <c r="P371" i="1"/>
  <c r="P372" i="1"/>
  <c r="P2697" i="1"/>
  <c r="P373" i="1"/>
  <c r="P2698" i="1"/>
  <c r="P24" i="1"/>
  <c r="P2699" i="1"/>
  <c r="P374" i="1"/>
  <c r="P2700" i="1"/>
  <c r="P2701" i="1"/>
  <c r="P2702" i="1"/>
  <c r="P2703" i="1"/>
  <c r="P375" i="1"/>
  <c r="P2704" i="1"/>
  <c r="P2705" i="1"/>
  <c r="P2706" i="1"/>
  <c r="P2707" i="1"/>
  <c r="P2708" i="1"/>
  <c r="P2709" i="1"/>
  <c r="P2710" i="1"/>
  <c r="P2711" i="1"/>
  <c r="P2712" i="1"/>
  <c r="P2713" i="1"/>
  <c r="P2714" i="1"/>
  <c r="P376" i="1"/>
  <c r="P2715" i="1"/>
  <c r="P2716" i="1"/>
  <c r="P25" i="1"/>
  <c r="P2717" i="1"/>
  <c r="P2718" i="1"/>
  <c r="P2719" i="1"/>
  <c r="P2720" i="1"/>
  <c r="P2721" i="1"/>
  <c r="P2722" i="1"/>
  <c r="P2723" i="1"/>
  <c r="P2724" i="1"/>
  <c r="P2725" i="1"/>
  <c r="P377" i="1"/>
  <c r="P2726" i="1"/>
  <c r="P378" i="1"/>
  <c r="P2727" i="1"/>
  <c r="P2728" i="1"/>
  <c r="P379" i="1"/>
  <c r="P380" i="1"/>
  <c r="P2729" i="1"/>
  <c r="P381" i="1"/>
  <c r="P382" i="1"/>
  <c r="P26" i="1"/>
  <c r="P2730" i="1"/>
  <c r="P2731" i="1"/>
  <c r="P2732" i="1"/>
  <c r="P2733" i="1"/>
  <c r="P2734" i="1"/>
  <c r="P383" i="1"/>
  <c r="P2735" i="1"/>
  <c r="P2736" i="1"/>
  <c r="P2737" i="1"/>
  <c r="P2738" i="1"/>
  <c r="P384" i="1"/>
  <c r="P2739" i="1"/>
  <c r="P2740" i="1"/>
  <c r="P2741" i="1"/>
  <c r="P385" i="1"/>
  <c r="P2742" i="1"/>
  <c r="P2743" i="1"/>
  <c r="P386" i="1"/>
  <c r="P387" i="1"/>
  <c r="P2744" i="1"/>
  <c r="P2745" i="1"/>
  <c r="P2746" i="1"/>
  <c r="P2747" i="1"/>
  <c r="P2748" i="1"/>
  <c r="P2749" i="1"/>
  <c r="P2750" i="1"/>
  <c r="P2751" i="1"/>
  <c r="P2752" i="1"/>
  <c r="P2753" i="1"/>
  <c r="P2754" i="1"/>
  <c r="P2755" i="1"/>
  <c r="P2756" i="1"/>
  <c r="P2757" i="1"/>
  <c r="P388" i="1"/>
  <c r="P389" i="1"/>
  <c r="P2758" i="1"/>
  <c r="P2759" i="1"/>
  <c r="P2760" i="1"/>
  <c r="P2761" i="1"/>
  <c r="P2762" i="1"/>
  <c r="P2763" i="1"/>
  <c r="P2764" i="1"/>
  <c r="P1603" i="1"/>
  <c r="P390" i="1"/>
  <c r="P391" i="1"/>
  <c r="P2765" i="1"/>
  <c r="P2766" i="1"/>
  <c r="P392" i="1"/>
  <c r="P2767" i="1"/>
  <c r="P2768" i="1"/>
  <c r="P2769" i="1"/>
  <c r="P2770" i="1"/>
  <c r="P2771" i="1"/>
  <c r="P393" i="1"/>
  <c r="P2772" i="1"/>
  <c r="P2773" i="1"/>
  <c r="P394" i="1"/>
  <c r="P2774" i="1"/>
  <c r="P2775" i="1"/>
  <c r="P395" i="1"/>
  <c r="P2776" i="1"/>
  <c r="P2777" i="1"/>
  <c r="P2778" i="1"/>
  <c r="P396" i="1"/>
  <c r="P397" i="1"/>
  <c r="P2779" i="1"/>
  <c r="P398" i="1"/>
  <c r="P2780" i="1"/>
  <c r="P2781" i="1"/>
  <c r="P2782" i="1"/>
  <c r="P2783" i="1"/>
  <c r="P2784" i="1"/>
  <c r="P2785" i="1"/>
  <c r="P399" i="1"/>
  <c r="P2786" i="1"/>
  <c r="P2787" i="1"/>
  <c r="P400" i="1"/>
  <c r="P401" i="1"/>
  <c r="P2788" i="1"/>
  <c r="P2789" i="1"/>
  <c r="P2790" i="1"/>
  <c r="P2791" i="1"/>
  <c r="P2792" i="1"/>
  <c r="P2793" i="1"/>
  <c r="P2794" i="1"/>
  <c r="P2795" i="1"/>
  <c r="P402" i="1"/>
  <c r="P2796" i="1"/>
  <c r="P2797" i="1"/>
  <c r="P2798" i="1"/>
  <c r="P2799" i="1"/>
  <c r="P2800" i="1"/>
  <c r="P2801" i="1"/>
  <c r="P2802" i="1"/>
  <c r="P2803" i="1"/>
  <c r="P2804" i="1"/>
  <c r="P2805" i="1"/>
  <c r="P2806" i="1"/>
  <c r="P2807" i="1"/>
  <c r="P2808" i="1"/>
  <c r="P2809" i="1"/>
  <c r="P2810" i="1"/>
  <c r="P403" i="1"/>
  <c r="P2811" i="1"/>
  <c r="P2812" i="1"/>
  <c r="P2813" i="1"/>
  <c r="P2814" i="1"/>
  <c r="P2815" i="1"/>
  <c r="P2816" i="1"/>
  <c r="P2817" i="1"/>
  <c r="P2818" i="1"/>
  <c r="P2819" i="1"/>
  <c r="P2820" i="1"/>
  <c r="P2821" i="1"/>
  <c r="P2822" i="1"/>
  <c r="P2823" i="1"/>
  <c r="P27" i="1"/>
  <c r="P2824" i="1"/>
  <c r="P404" i="1"/>
  <c r="P2825" i="1"/>
  <c r="P405" i="1"/>
  <c r="P2826" i="1"/>
  <c r="P406" i="1"/>
  <c r="P2827" i="1"/>
  <c r="P2828" i="1"/>
  <c r="P407" i="1"/>
  <c r="P1673" i="1"/>
  <c r="P2829" i="1"/>
  <c r="P408" i="1"/>
  <c r="P2830" i="1"/>
  <c r="P2831" i="1"/>
  <c r="P2832" i="1"/>
  <c r="P2833" i="1"/>
  <c r="P2834" i="1"/>
  <c r="P2835" i="1"/>
  <c r="P2836" i="1"/>
  <c r="P2837" i="1"/>
  <c r="P2838" i="1"/>
  <c r="P2839" i="1"/>
  <c r="P2840" i="1"/>
  <c r="P409" i="1"/>
  <c r="P2841" i="1"/>
  <c r="P2842" i="1"/>
  <c r="P2843" i="1"/>
  <c r="P2844" i="1"/>
  <c r="P2845" i="1"/>
  <c r="P2846" i="1"/>
  <c r="P410" i="1"/>
  <c r="P2847" i="1"/>
  <c r="P2848" i="1"/>
  <c r="P28" i="1"/>
  <c r="P2849" i="1"/>
  <c r="P2850" i="1"/>
  <c r="P2851" i="1"/>
  <c r="P411" i="1"/>
  <c r="P2852" i="1"/>
  <c r="P2853" i="1"/>
  <c r="P2854" i="1"/>
  <c r="P2855" i="1"/>
  <c r="P2856" i="1"/>
  <c r="P1674" i="1"/>
  <c r="P2857" i="1"/>
  <c r="P2858" i="1"/>
  <c r="P2859" i="1"/>
  <c r="P2860" i="1"/>
  <c r="P2861" i="1"/>
  <c r="P412" i="1"/>
  <c r="P2862" i="1"/>
  <c r="P2863" i="1"/>
  <c r="P2864" i="1"/>
  <c r="P2865" i="1"/>
  <c r="P2866" i="1"/>
  <c r="P2867" i="1"/>
  <c r="P413" i="1"/>
  <c r="P414" i="1"/>
  <c r="P2868" i="1"/>
  <c r="P2869" i="1"/>
  <c r="P1675" i="1"/>
  <c r="P2870" i="1"/>
  <c r="P415" i="1"/>
  <c r="P1676" i="1"/>
  <c r="P416" i="1"/>
  <c r="P417" i="1"/>
  <c r="P2871" i="1"/>
  <c r="P2872" i="1"/>
  <c r="P418" i="1"/>
  <c r="P2873" i="1"/>
  <c r="P419" i="1"/>
  <c r="P2874" i="1"/>
  <c r="P420" i="1"/>
  <c r="P2875" i="1"/>
  <c r="P2876" i="1"/>
  <c r="P2877" i="1"/>
  <c r="P1677" i="1"/>
  <c r="P2878" i="1"/>
  <c r="P421" i="1"/>
  <c r="P2879" i="1"/>
  <c r="P2880" i="1"/>
  <c r="P1456" i="1"/>
  <c r="P2881" i="1"/>
  <c r="P1457" i="1"/>
  <c r="P2882" i="1"/>
  <c r="P2883" i="1"/>
  <c r="P1678" i="1"/>
  <c r="P2884" i="1"/>
  <c r="P2885" i="1"/>
  <c r="P2886" i="1"/>
  <c r="P422" i="1"/>
  <c r="P423" i="1"/>
  <c r="P1679" i="1"/>
  <c r="P2887" i="1"/>
  <c r="P2888" i="1"/>
  <c r="P2889" i="1"/>
  <c r="P2890" i="1"/>
  <c r="P1680" i="1"/>
  <c r="P424" i="1"/>
  <c r="P1604" i="1"/>
  <c r="P425" i="1"/>
  <c r="P2891" i="1"/>
  <c r="P2892" i="1"/>
  <c r="P2893" i="1"/>
  <c r="P2894" i="1"/>
  <c r="P2895" i="1"/>
  <c r="P29" i="1"/>
  <c r="P2896" i="1"/>
  <c r="P2897" i="1"/>
  <c r="P2898" i="1"/>
  <c r="P2899" i="1"/>
  <c r="P426" i="1"/>
  <c r="P427" i="1"/>
  <c r="P2900" i="1"/>
  <c r="P428" i="1"/>
  <c r="P2901" i="1"/>
  <c r="P2902" i="1"/>
  <c r="P2903" i="1"/>
  <c r="P429" i="1"/>
  <c r="P430" i="1"/>
  <c r="P1681" i="1"/>
  <c r="P2904" i="1"/>
  <c r="P30" i="1"/>
  <c r="P2905" i="1"/>
  <c r="P2906" i="1"/>
  <c r="P2907" i="1"/>
  <c r="P2908" i="1"/>
  <c r="P1682" i="1"/>
  <c r="P2909" i="1"/>
  <c r="P431" i="1"/>
  <c r="P432" i="1"/>
  <c r="P2910" i="1"/>
  <c r="P2911" i="1"/>
  <c r="P1683" i="1"/>
  <c r="P2912" i="1"/>
  <c r="P2913" i="1"/>
  <c r="P433" i="1"/>
  <c r="P2914" i="1"/>
  <c r="P2915" i="1"/>
  <c r="P2916" i="1"/>
  <c r="P2917" i="1"/>
  <c r="P434" i="1"/>
  <c r="P2918" i="1"/>
  <c r="P2919" i="1"/>
  <c r="P2920" i="1"/>
  <c r="P2921" i="1"/>
  <c r="P2922" i="1"/>
  <c r="P2923" i="1"/>
  <c r="P2924" i="1"/>
  <c r="P2925" i="1"/>
  <c r="P1458" i="1"/>
  <c r="P2926" i="1"/>
  <c r="P1459" i="1"/>
  <c r="P2927" i="1"/>
  <c r="P2928" i="1"/>
  <c r="P2929" i="1"/>
  <c r="P2930" i="1"/>
  <c r="P2931" i="1"/>
  <c r="P2932" i="1"/>
  <c r="P2933" i="1"/>
  <c r="P2934" i="1"/>
  <c r="P435" i="1"/>
  <c r="P2935" i="1"/>
  <c r="P31" i="1"/>
  <c r="P2936" i="1"/>
  <c r="P2937" i="1"/>
  <c r="P2938" i="1"/>
  <c r="P436" i="1"/>
  <c r="P437" i="1"/>
  <c r="P2939" i="1"/>
  <c r="P438" i="1"/>
  <c r="P2940" i="1"/>
  <c r="P2941" i="1"/>
  <c r="P2942" i="1"/>
  <c r="P2943" i="1"/>
  <c r="P2944" i="1"/>
  <c r="P2945" i="1"/>
  <c r="P2946" i="1"/>
  <c r="P2947" i="1"/>
  <c r="P2948" i="1"/>
  <c r="P439" i="1"/>
  <c r="P2949" i="1"/>
  <c r="P2950" i="1"/>
  <c r="P440" i="1"/>
  <c r="P441" i="1"/>
  <c r="P2951" i="1"/>
  <c r="P2952" i="1"/>
  <c r="P2953" i="1"/>
  <c r="P442" i="1"/>
  <c r="P2954" i="1"/>
  <c r="P2955" i="1"/>
  <c r="P2956" i="1"/>
  <c r="P2957" i="1"/>
  <c r="P2958" i="1"/>
  <c r="P443" i="1"/>
  <c r="P2959" i="1"/>
  <c r="P444" i="1"/>
  <c r="P445" i="1"/>
  <c r="P2960" i="1"/>
  <c r="P2961" i="1"/>
  <c r="P446" i="1"/>
  <c r="P2962" i="1"/>
  <c r="P447" i="1"/>
  <c r="P2963" i="1"/>
  <c r="P448" i="1"/>
  <c r="P449" i="1"/>
  <c r="P2964" i="1"/>
  <c r="P450" i="1"/>
  <c r="P2965" i="1"/>
  <c r="P451" i="1"/>
  <c r="P2966" i="1"/>
  <c r="P2967" i="1"/>
  <c r="P2968" i="1"/>
  <c r="P1460" i="1"/>
  <c r="P2969" i="1"/>
  <c r="P452" i="1"/>
  <c r="P453" i="1"/>
  <c r="P32" i="1"/>
  <c r="P454" i="1"/>
  <c r="P455" i="1"/>
  <c r="P2970" i="1"/>
  <c r="P2971" i="1"/>
  <c r="P456" i="1"/>
  <c r="P2972" i="1"/>
  <c r="P2973" i="1"/>
  <c r="P2974" i="1"/>
  <c r="P2975" i="1"/>
  <c r="P2976" i="1"/>
  <c r="P2977" i="1"/>
  <c r="P2978" i="1"/>
  <c r="P2979" i="1"/>
  <c r="P457" i="1"/>
  <c r="P2980" i="1"/>
  <c r="P2981" i="1"/>
  <c r="P2982" i="1"/>
  <c r="P458" i="1"/>
  <c r="P2983" i="1"/>
  <c r="P459" i="1"/>
  <c r="P460" i="1"/>
  <c r="P2984" i="1"/>
  <c r="P2985" i="1"/>
  <c r="P461" i="1"/>
  <c r="P462" i="1"/>
  <c r="P463" i="1"/>
  <c r="P2986" i="1"/>
  <c r="P2987" i="1"/>
  <c r="P33" i="1"/>
  <c r="P1684" i="1"/>
  <c r="P464" i="1"/>
  <c r="P2988" i="1"/>
  <c r="P34" i="1"/>
  <c r="P2989" i="1"/>
  <c r="P2990" i="1"/>
  <c r="P465" i="1"/>
  <c r="P2991" i="1"/>
  <c r="P35" i="1"/>
  <c r="P2992" i="1"/>
  <c r="P466" i="1"/>
  <c r="P2993" i="1"/>
  <c r="P2994" i="1"/>
  <c r="P2995" i="1"/>
  <c r="P2996" i="1"/>
  <c r="P2997" i="1"/>
  <c r="P2998" i="1"/>
  <c r="P2999" i="1"/>
  <c r="P3000" i="1"/>
  <c r="P3001" i="1"/>
  <c r="P3002" i="1"/>
  <c r="P3003" i="1"/>
  <c r="P3004" i="1"/>
  <c r="P3005" i="1"/>
  <c r="P467" i="1"/>
  <c r="P3006" i="1"/>
  <c r="P143" i="1"/>
  <c r="P468" i="1"/>
  <c r="P3007" i="1"/>
  <c r="P469" i="1"/>
  <c r="P1461" i="1"/>
  <c r="P3008" i="1"/>
  <c r="P3009" i="1"/>
  <c r="P3010" i="1"/>
  <c r="P470" i="1"/>
  <c r="P3011" i="1"/>
  <c r="P3012" i="1"/>
  <c r="P3013" i="1"/>
  <c r="P3014" i="1"/>
  <c r="P3015" i="1"/>
  <c r="P3016" i="1"/>
  <c r="P1685" i="1"/>
  <c r="P3017" i="1"/>
  <c r="P1686" i="1"/>
  <c r="P3018" i="1"/>
  <c r="P471" i="1"/>
  <c r="P472" i="1"/>
  <c r="P3019" i="1"/>
  <c r="P3020" i="1"/>
  <c r="P3021" i="1"/>
  <c r="P3022" i="1"/>
  <c r="P3023" i="1"/>
  <c r="P36" i="1"/>
  <c r="P3024" i="1"/>
  <c r="P37" i="1"/>
  <c r="P3025" i="1"/>
  <c r="P3026" i="1"/>
  <c r="P3027" i="1"/>
  <c r="P3028" i="1"/>
  <c r="P3029" i="1"/>
  <c r="P473" i="1"/>
  <c r="P474" i="1"/>
  <c r="P3030" i="1"/>
  <c r="P3031" i="1"/>
  <c r="P475" i="1"/>
  <c r="P3032" i="1"/>
  <c r="P3033" i="1"/>
  <c r="P3034" i="1"/>
  <c r="P3035" i="1"/>
  <c r="P38" i="1"/>
  <c r="P3036" i="1"/>
  <c r="P476" i="1"/>
  <c r="P3037" i="1"/>
  <c r="P1687" i="1"/>
  <c r="P3038" i="1"/>
  <c r="P3039" i="1"/>
  <c r="P3040" i="1"/>
  <c r="P3041" i="1"/>
  <c r="P477" i="1"/>
  <c r="P478" i="1"/>
  <c r="P3042" i="1"/>
  <c r="P3043" i="1"/>
  <c r="P3044" i="1"/>
  <c r="P3045" i="1"/>
  <c r="P3046" i="1"/>
  <c r="P479" i="1"/>
  <c r="P3047" i="1"/>
  <c r="P3048" i="1"/>
  <c r="P3049" i="1"/>
  <c r="P480" i="1"/>
  <c r="P3050" i="1"/>
  <c r="P3051" i="1"/>
  <c r="P3052" i="1"/>
  <c r="P3053" i="1"/>
  <c r="P3054" i="1"/>
  <c r="P481" i="1"/>
  <c r="P3055" i="1"/>
  <c r="P3056" i="1"/>
  <c r="P3057" i="1"/>
  <c r="P482" i="1"/>
  <c r="P3058" i="1"/>
  <c r="P1688" i="1"/>
  <c r="P3059" i="1"/>
  <c r="P3060" i="1"/>
  <c r="P3061" i="1"/>
  <c r="P1689" i="1"/>
  <c r="P3062" i="1"/>
  <c r="P3063" i="1"/>
  <c r="P3064" i="1"/>
  <c r="P3065" i="1"/>
  <c r="P483" i="1"/>
  <c r="P3066" i="1"/>
  <c r="P3067" i="1"/>
  <c r="P3068" i="1"/>
  <c r="P484" i="1"/>
  <c r="P3069" i="1"/>
  <c r="P3070" i="1"/>
  <c r="P3071" i="1"/>
  <c r="P3072" i="1"/>
  <c r="P39" i="1"/>
  <c r="P3073" i="1"/>
  <c r="P3074" i="1"/>
  <c r="P3075" i="1"/>
  <c r="P3076" i="1"/>
  <c r="P3077" i="1"/>
  <c r="P3078" i="1"/>
  <c r="P1690" i="1"/>
  <c r="P3079" i="1"/>
  <c r="P40" i="1"/>
  <c r="P3080" i="1"/>
  <c r="P3081" i="1"/>
  <c r="P41" i="1"/>
  <c r="P42" i="1"/>
  <c r="P3082" i="1"/>
  <c r="P3083" i="1"/>
  <c r="P485" i="1"/>
  <c r="P3084" i="1"/>
  <c r="P3085" i="1"/>
  <c r="P486" i="1"/>
  <c r="P3086" i="1"/>
  <c r="P487" i="1"/>
  <c r="P1462" i="1"/>
  <c r="P3087" i="1"/>
  <c r="P3088" i="1"/>
  <c r="P3089" i="1"/>
  <c r="P3090" i="1"/>
  <c r="P3091" i="1"/>
  <c r="P1463" i="1"/>
  <c r="P3092" i="1"/>
  <c r="P488" i="1"/>
  <c r="P3093" i="1"/>
  <c r="P3094" i="1"/>
  <c r="P3095" i="1"/>
  <c r="P3096" i="1"/>
  <c r="P489" i="1"/>
  <c r="P3097" i="1"/>
  <c r="P3098" i="1"/>
  <c r="P3099" i="1"/>
  <c r="P1691" i="1"/>
  <c r="P3100" i="1"/>
  <c r="P3101" i="1"/>
  <c r="P3102" i="1"/>
  <c r="P1464" i="1"/>
  <c r="P3103" i="1"/>
  <c r="P3104" i="1"/>
  <c r="P3105" i="1"/>
  <c r="P3106" i="1"/>
  <c r="P3107" i="1"/>
  <c r="P3108" i="1"/>
  <c r="P3109" i="1"/>
  <c r="P3110" i="1"/>
  <c r="P3111" i="1"/>
  <c r="P3112" i="1"/>
  <c r="P3113" i="1"/>
  <c r="P3114" i="1"/>
  <c r="P3115" i="1"/>
  <c r="P490" i="1"/>
  <c r="P3116" i="1"/>
  <c r="P3117" i="1"/>
  <c r="P3118" i="1"/>
  <c r="P491" i="1"/>
  <c r="P3119" i="1"/>
  <c r="P3120" i="1"/>
  <c r="P3121" i="1"/>
  <c r="P3122" i="1"/>
  <c r="P3123" i="1"/>
  <c r="P492" i="1"/>
  <c r="P3124" i="1"/>
  <c r="P3125" i="1"/>
  <c r="P3126" i="1"/>
  <c r="P3127" i="1"/>
  <c r="P493" i="1"/>
  <c r="P3128" i="1"/>
  <c r="P1692" i="1"/>
  <c r="P3129" i="1"/>
  <c r="P3130" i="1"/>
  <c r="P3131" i="1"/>
  <c r="P3132" i="1"/>
  <c r="P3133" i="1"/>
  <c r="P494" i="1"/>
  <c r="P495" i="1"/>
  <c r="P3134" i="1"/>
  <c r="P496" i="1"/>
  <c r="P3135" i="1"/>
  <c r="P3136" i="1"/>
  <c r="P3137" i="1"/>
  <c r="P497" i="1"/>
  <c r="P3138" i="1"/>
  <c r="P3139" i="1"/>
  <c r="P3140" i="1"/>
  <c r="P3141" i="1"/>
  <c r="P498" i="1"/>
  <c r="P3142" i="1"/>
  <c r="P3143" i="1"/>
  <c r="P3144" i="1"/>
  <c r="P3145" i="1"/>
  <c r="P3146" i="1"/>
  <c r="P3147" i="1"/>
  <c r="P499" i="1"/>
  <c r="P3148" i="1"/>
  <c r="P43" i="1"/>
  <c r="P3149" i="1"/>
  <c r="P1693" i="1"/>
  <c r="P3150" i="1"/>
  <c r="P500" i="1"/>
  <c r="P3151" i="1"/>
  <c r="P44" i="1"/>
  <c r="P3152" i="1"/>
  <c r="P501" i="1"/>
  <c r="P3153" i="1"/>
  <c r="P3154" i="1"/>
  <c r="P3155" i="1"/>
  <c r="P3156" i="1"/>
  <c r="P3157" i="1"/>
  <c r="P502" i="1"/>
  <c r="P3158" i="1"/>
  <c r="P3159" i="1"/>
  <c r="P1694" i="1"/>
  <c r="P3160" i="1"/>
  <c r="P3161" i="1"/>
  <c r="P3162" i="1"/>
  <c r="P3163" i="1"/>
  <c r="P503" i="1"/>
  <c r="P3164" i="1"/>
  <c r="P3165" i="1"/>
  <c r="P3166" i="1"/>
  <c r="P3167" i="1"/>
  <c r="P3168" i="1"/>
  <c r="P504" i="1"/>
  <c r="P3169" i="1"/>
  <c r="P3170" i="1"/>
  <c r="P3171" i="1"/>
  <c r="P1465" i="1"/>
  <c r="P3172" i="1"/>
  <c r="P505" i="1"/>
  <c r="P3173" i="1"/>
  <c r="P3174" i="1"/>
  <c r="P1695" i="1"/>
  <c r="P3175" i="1"/>
  <c r="P3176" i="1"/>
  <c r="P506" i="1"/>
  <c r="P3177" i="1"/>
  <c r="P3178" i="1"/>
  <c r="P3179" i="1"/>
  <c r="P3180" i="1"/>
  <c r="P507" i="1"/>
  <c r="P3181" i="1"/>
  <c r="P508" i="1"/>
  <c r="P3182" i="1"/>
  <c r="P3183" i="1"/>
  <c r="P3184" i="1"/>
  <c r="P3185" i="1"/>
  <c r="P3186" i="1"/>
  <c r="P3187" i="1"/>
  <c r="P3188" i="1"/>
  <c r="P3189" i="1"/>
  <c r="P3190" i="1"/>
  <c r="P3191" i="1"/>
  <c r="P3192" i="1"/>
  <c r="P3193" i="1"/>
  <c r="P1466" i="1"/>
  <c r="P3194" i="1"/>
  <c r="P1467" i="1"/>
  <c r="P3195" i="1"/>
  <c r="P509" i="1"/>
  <c r="P510" i="1"/>
  <c r="P3196" i="1"/>
  <c r="P3197" i="1"/>
  <c r="P511" i="1"/>
  <c r="P3198" i="1"/>
  <c r="P512" i="1"/>
  <c r="P3199" i="1"/>
  <c r="P3200" i="1"/>
  <c r="P3201" i="1"/>
  <c r="P3202" i="1"/>
  <c r="P3203" i="1"/>
  <c r="P3204" i="1"/>
  <c r="P513" i="1"/>
  <c r="P3205" i="1"/>
  <c r="P3206" i="1"/>
  <c r="P3207" i="1"/>
  <c r="P45" i="1"/>
  <c r="P514" i="1"/>
  <c r="P515" i="1"/>
  <c r="P516" i="1"/>
  <c r="P3208" i="1"/>
  <c r="P3209" i="1"/>
  <c r="P3210" i="1"/>
  <c r="P3211" i="1"/>
  <c r="P3212" i="1"/>
  <c r="P517" i="1"/>
  <c r="P3213" i="1"/>
  <c r="P3214" i="1"/>
  <c r="P518" i="1"/>
  <c r="P3215" i="1"/>
  <c r="P519" i="1"/>
  <c r="P3216" i="1"/>
  <c r="P1696" i="1"/>
  <c r="P520" i="1"/>
  <c r="P3217" i="1"/>
  <c r="P521" i="1"/>
  <c r="P522" i="1"/>
  <c r="P3218" i="1"/>
  <c r="P523" i="1"/>
  <c r="P3219" i="1"/>
  <c r="P3220" i="1"/>
  <c r="P524" i="1"/>
  <c r="P3221" i="1"/>
  <c r="P3222" i="1"/>
  <c r="P3223" i="1"/>
  <c r="P525" i="1"/>
  <c r="P3224" i="1"/>
  <c r="P526" i="1"/>
  <c r="P3225" i="1"/>
  <c r="P3226" i="1"/>
  <c r="P3227" i="1"/>
  <c r="P3228" i="1"/>
  <c r="P3229" i="1"/>
  <c r="P1605" i="1"/>
  <c r="P3230" i="1"/>
  <c r="P3231" i="1"/>
  <c r="P3232" i="1"/>
  <c r="P527" i="1"/>
  <c r="P3233" i="1"/>
  <c r="P3234" i="1"/>
  <c r="P3235" i="1"/>
  <c r="P528" i="1"/>
  <c r="P3236" i="1"/>
  <c r="P3237" i="1"/>
  <c r="P3238" i="1"/>
  <c r="P3239" i="1"/>
  <c r="P529" i="1"/>
  <c r="P3240" i="1"/>
  <c r="P46" i="1"/>
  <c r="P3241" i="1"/>
  <c r="P3242" i="1"/>
  <c r="P3243" i="1"/>
  <c r="P3244" i="1"/>
  <c r="P3245" i="1"/>
  <c r="P530" i="1"/>
  <c r="P531" i="1"/>
  <c r="P3246" i="1"/>
  <c r="P3247" i="1"/>
  <c r="P1468" i="1"/>
  <c r="P3248" i="1"/>
  <c r="P3249" i="1"/>
  <c r="P532" i="1"/>
  <c r="P533" i="1"/>
  <c r="P3250" i="1"/>
  <c r="P1697" i="1"/>
  <c r="P534" i="1"/>
  <c r="P3251" i="1"/>
  <c r="P3252" i="1"/>
  <c r="P535" i="1"/>
  <c r="P3253" i="1"/>
  <c r="P3254" i="1"/>
  <c r="P3255" i="1"/>
  <c r="P3256" i="1"/>
  <c r="P3257" i="1"/>
  <c r="P3258" i="1"/>
  <c r="P3259" i="1"/>
  <c r="P536" i="1"/>
  <c r="P3260" i="1"/>
  <c r="P3261" i="1"/>
  <c r="P3262" i="1"/>
  <c r="P3263" i="1"/>
  <c r="P537" i="1"/>
  <c r="P3264" i="1"/>
  <c r="P3265" i="1"/>
  <c r="P3266" i="1"/>
  <c r="P3267" i="1"/>
  <c r="P1469" i="1"/>
  <c r="P3268" i="1"/>
  <c r="P3269" i="1"/>
  <c r="P1470" i="1"/>
  <c r="P3270" i="1"/>
  <c r="P3271" i="1"/>
  <c r="P3272" i="1"/>
  <c r="P1471" i="1"/>
  <c r="P3273" i="1"/>
  <c r="P3274" i="1"/>
  <c r="P3275" i="1"/>
  <c r="P3276" i="1"/>
  <c r="P1472" i="1"/>
  <c r="P3277" i="1"/>
  <c r="P538" i="1"/>
  <c r="P539" i="1"/>
  <c r="P3278" i="1"/>
  <c r="P3279" i="1"/>
  <c r="P3280" i="1"/>
  <c r="P1606" i="1"/>
  <c r="P3281" i="1"/>
  <c r="P3282" i="1"/>
  <c r="P3283" i="1"/>
  <c r="P47" i="1"/>
  <c r="P1473" i="1"/>
  <c r="P3284" i="1"/>
  <c r="P3285" i="1"/>
  <c r="P1474" i="1"/>
  <c r="P3286" i="1"/>
  <c r="P1475" i="1"/>
  <c r="P3287" i="1"/>
  <c r="P540" i="1"/>
  <c r="P3288" i="1"/>
  <c r="P541" i="1"/>
  <c r="P3289" i="1"/>
  <c r="P3290" i="1"/>
  <c r="P3291" i="1"/>
  <c r="P3292" i="1"/>
  <c r="P3293" i="1"/>
  <c r="P542" i="1"/>
  <c r="P1476" i="1"/>
  <c r="P1698" i="1"/>
  <c r="P3294" i="1"/>
  <c r="P1699" i="1"/>
  <c r="P3295" i="1"/>
  <c r="P3296" i="1"/>
  <c r="P3297" i="1"/>
  <c r="P3298" i="1"/>
  <c r="P3299" i="1"/>
  <c r="P3300" i="1"/>
  <c r="P3301" i="1"/>
  <c r="P3302" i="1"/>
  <c r="P3303" i="1"/>
  <c r="P1700" i="1"/>
  <c r="P3304" i="1"/>
  <c r="P3305" i="1"/>
  <c r="P3306" i="1"/>
  <c r="P3307" i="1"/>
  <c r="P543" i="1"/>
  <c r="P3308" i="1"/>
  <c r="P3309" i="1"/>
  <c r="P3310" i="1"/>
  <c r="P3311" i="1"/>
  <c r="P144" i="1"/>
  <c r="P3312" i="1"/>
  <c r="P544" i="1"/>
  <c r="P3313" i="1"/>
  <c r="P3314" i="1"/>
  <c r="P3315" i="1"/>
  <c r="P1701" i="1"/>
  <c r="P545" i="1"/>
  <c r="P3316" i="1"/>
  <c r="P3317" i="1"/>
  <c r="P3318" i="1"/>
  <c r="P546" i="1"/>
  <c r="P3319" i="1"/>
  <c r="P547" i="1"/>
  <c r="P3320" i="1"/>
  <c r="P3321" i="1"/>
  <c r="P3322" i="1"/>
  <c r="P548" i="1"/>
  <c r="P3323" i="1"/>
  <c r="P3324" i="1"/>
  <c r="P3325" i="1"/>
  <c r="P3326" i="1"/>
  <c r="P3327" i="1"/>
  <c r="P3328" i="1"/>
  <c r="P3329" i="1"/>
  <c r="P3330" i="1"/>
  <c r="P3331" i="1"/>
  <c r="P145" i="1"/>
  <c r="P3332" i="1"/>
  <c r="P48" i="1"/>
  <c r="P549" i="1"/>
  <c r="P3333" i="1"/>
  <c r="P3334" i="1"/>
  <c r="P3335" i="1"/>
  <c r="P3336" i="1"/>
  <c r="P550" i="1"/>
  <c r="P551" i="1"/>
  <c r="P3337" i="1"/>
  <c r="P552" i="1"/>
  <c r="P553" i="1"/>
  <c r="P3338" i="1"/>
  <c r="P3339" i="1"/>
  <c r="P3340" i="1"/>
  <c r="P554" i="1"/>
  <c r="P3341" i="1"/>
  <c r="P3342" i="1"/>
  <c r="P3343" i="1"/>
  <c r="P3344" i="1"/>
  <c r="P3345" i="1"/>
  <c r="P555" i="1"/>
  <c r="P3346" i="1"/>
  <c r="P1607" i="1"/>
  <c r="P3347" i="1"/>
  <c r="P3348" i="1"/>
  <c r="P556" i="1"/>
  <c r="P557" i="1"/>
  <c r="P3349" i="1"/>
  <c r="P1702" i="1"/>
  <c r="P558" i="1"/>
  <c r="P559" i="1"/>
  <c r="P3350" i="1"/>
  <c r="P3351" i="1"/>
  <c r="P3352" i="1"/>
  <c r="P3353" i="1"/>
  <c r="P3354" i="1"/>
  <c r="P3355" i="1"/>
  <c r="P3356" i="1"/>
  <c r="P3357" i="1"/>
  <c r="P3358" i="1"/>
  <c r="P3359" i="1"/>
  <c r="P560" i="1"/>
  <c r="P561" i="1"/>
  <c r="P3360" i="1"/>
  <c r="P3361" i="1"/>
  <c r="P562" i="1"/>
  <c r="P3362" i="1"/>
  <c r="P3363" i="1"/>
  <c r="P3364" i="1"/>
  <c r="P3365" i="1"/>
  <c r="P3366" i="1"/>
  <c r="P3367" i="1"/>
  <c r="P3368" i="1"/>
  <c r="P3369" i="1"/>
  <c r="P3370" i="1"/>
  <c r="P3371" i="1"/>
  <c r="P3372" i="1"/>
  <c r="P3373" i="1"/>
  <c r="P3374" i="1"/>
  <c r="P3375" i="1"/>
  <c r="P1703" i="1"/>
  <c r="P1704" i="1"/>
  <c r="P3376" i="1"/>
  <c r="P1705" i="1"/>
  <c r="P1706" i="1"/>
  <c r="P3377" i="1"/>
  <c r="P3378" i="1"/>
  <c r="P563" i="1"/>
  <c r="P3379" i="1"/>
  <c r="P564" i="1"/>
  <c r="P1477" i="1"/>
  <c r="P3380" i="1"/>
  <c r="P3381" i="1"/>
  <c r="P3382" i="1"/>
  <c r="P1707" i="1"/>
  <c r="P565" i="1"/>
  <c r="P3383" i="1"/>
  <c r="P566" i="1"/>
  <c r="P3384" i="1"/>
  <c r="P3385" i="1"/>
  <c r="P3386" i="1"/>
  <c r="P1478" i="1"/>
  <c r="P3387" i="1"/>
  <c r="P567" i="1"/>
  <c r="P568" i="1"/>
  <c r="P3388" i="1"/>
  <c r="P3389" i="1"/>
  <c r="P3390" i="1"/>
  <c r="P3391" i="1"/>
  <c r="P1708" i="1"/>
  <c r="P3392" i="1"/>
  <c r="P3393" i="1"/>
  <c r="P569" i="1"/>
  <c r="P570" i="1"/>
  <c r="P3394" i="1"/>
  <c r="P3395" i="1"/>
  <c r="P3396" i="1"/>
  <c r="P3397" i="1"/>
  <c r="P3398" i="1"/>
  <c r="P3399" i="1"/>
  <c r="P1709" i="1"/>
  <c r="P1710" i="1"/>
  <c r="P3400" i="1"/>
  <c r="P3401" i="1"/>
  <c r="P3402" i="1"/>
  <c r="P3403" i="1"/>
  <c r="P3404" i="1"/>
  <c r="P3405" i="1"/>
  <c r="P571" i="1"/>
  <c r="P3406" i="1"/>
  <c r="P1711" i="1"/>
  <c r="P3407" i="1"/>
  <c r="P3408" i="1"/>
  <c r="P572" i="1"/>
  <c r="P1608" i="1"/>
  <c r="P3409" i="1"/>
  <c r="P573" i="1"/>
  <c r="P3410" i="1"/>
  <c r="P3411" i="1"/>
  <c r="P574" i="1"/>
  <c r="P3412" i="1"/>
  <c r="P3413" i="1"/>
  <c r="P3414" i="1"/>
  <c r="P575" i="1"/>
  <c r="P576" i="1"/>
  <c r="P3415" i="1"/>
  <c r="P3416" i="1"/>
  <c r="P3417" i="1"/>
  <c r="P3418" i="1"/>
  <c r="P3419" i="1"/>
  <c r="P3420" i="1"/>
  <c r="P577" i="1"/>
  <c r="P3421" i="1"/>
  <c r="P3422" i="1"/>
  <c r="P3423" i="1"/>
  <c r="P578" i="1"/>
  <c r="P3424" i="1"/>
  <c r="P3425" i="1"/>
  <c r="P3426" i="1"/>
  <c r="P3427" i="1"/>
  <c r="P3428" i="1"/>
  <c r="P3429" i="1"/>
  <c r="P3430" i="1"/>
  <c r="P579" i="1"/>
  <c r="P1712" i="1"/>
  <c r="P3431" i="1"/>
  <c r="P3432" i="1"/>
  <c r="P3433" i="1"/>
  <c r="P3434" i="1"/>
  <c r="P3435" i="1"/>
  <c r="P3436" i="1"/>
  <c r="P580" i="1"/>
  <c r="P3437" i="1"/>
  <c r="P3438" i="1"/>
  <c r="P3439" i="1"/>
  <c r="P581" i="1"/>
  <c r="P582" i="1"/>
  <c r="P3440" i="1"/>
  <c r="P583" i="1"/>
  <c r="P3441" i="1"/>
  <c r="P3442" i="1"/>
  <c r="P3443" i="1"/>
  <c r="P584" i="1"/>
  <c r="P1713" i="1"/>
  <c r="P3444" i="1"/>
  <c r="P3445" i="1"/>
  <c r="P585" i="1"/>
  <c r="P3446" i="1"/>
  <c r="P3447" i="1"/>
  <c r="P3448" i="1"/>
  <c r="P3449" i="1"/>
  <c r="P3450" i="1"/>
  <c r="P3451" i="1"/>
  <c r="P1714" i="1"/>
  <c r="P586" i="1"/>
  <c r="P587" i="1"/>
  <c r="P3452" i="1"/>
  <c r="P1715" i="1"/>
  <c r="P1716" i="1"/>
  <c r="P588" i="1"/>
  <c r="P3453" i="1"/>
  <c r="P3454" i="1"/>
  <c r="P3455" i="1"/>
  <c r="P3456" i="1"/>
  <c r="P3457" i="1"/>
  <c r="P3458" i="1"/>
  <c r="P3459" i="1"/>
  <c r="P3460" i="1"/>
  <c r="P49" i="1"/>
  <c r="P3461" i="1"/>
  <c r="P3462" i="1"/>
  <c r="P3463" i="1"/>
  <c r="P3464" i="1"/>
  <c r="P3465" i="1"/>
  <c r="P3466" i="1"/>
  <c r="P3467" i="1"/>
  <c r="P3468" i="1"/>
  <c r="P589" i="1"/>
  <c r="P3469" i="1"/>
  <c r="P3470" i="1"/>
  <c r="P3471" i="1"/>
  <c r="P3472" i="1"/>
  <c r="P3473" i="1"/>
  <c r="P3474" i="1"/>
  <c r="P590" i="1"/>
  <c r="P591" i="1"/>
  <c r="P3475" i="1"/>
  <c r="P3476" i="1"/>
  <c r="P592" i="1"/>
  <c r="P3477" i="1"/>
  <c r="P593" i="1"/>
  <c r="P594" i="1"/>
  <c r="P595" i="1"/>
  <c r="P596" i="1"/>
  <c r="P3478" i="1"/>
  <c r="P3479" i="1"/>
  <c r="P597" i="1"/>
  <c r="P598" i="1"/>
  <c r="P599" i="1"/>
  <c r="P3480" i="1"/>
  <c r="P3481" i="1"/>
  <c r="P3482" i="1"/>
  <c r="P3483" i="1"/>
  <c r="P3484" i="1"/>
  <c r="P600" i="1"/>
  <c r="P3485" i="1"/>
  <c r="P3486" i="1"/>
  <c r="P3487" i="1"/>
  <c r="P601" i="1"/>
  <c r="P3488" i="1"/>
  <c r="P602" i="1"/>
  <c r="P603" i="1"/>
  <c r="P604" i="1"/>
  <c r="P3489" i="1"/>
  <c r="P1479" i="1"/>
  <c r="P3490" i="1"/>
  <c r="P1717" i="1"/>
  <c r="P3491" i="1"/>
  <c r="P3492" i="1"/>
  <c r="P605" i="1"/>
  <c r="P3493" i="1"/>
  <c r="P3494" i="1"/>
  <c r="P3495" i="1"/>
  <c r="P3496" i="1"/>
  <c r="P606" i="1"/>
  <c r="P3497" i="1"/>
  <c r="P3498" i="1"/>
  <c r="P607" i="1"/>
  <c r="P3499" i="1"/>
  <c r="P608" i="1"/>
  <c r="P50" i="1"/>
  <c r="P609" i="1"/>
  <c r="P3500" i="1"/>
  <c r="P1718" i="1"/>
  <c r="P3501" i="1"/>
  <c r="P3502" i="1"/>
  <c r="P1719" i="1"/>
  <c r="P610" i="1"/>
  <c r="P3503" i="1"/>
  <c r="P611" i="1"/>
  <c r="P3504" i="1"/>
  <c r="P612" i="1"/>
  <c r="P3505" i="1"/>
  <c r="P3506" i="1"/>
  <c r="P3507" i="1"/>
  <c r="P1480" i="1"/>
  <c r="P613" i="1"/>
  <c r="P1720" i="1"/>
  <c r="P3508" i="1"/>
  <c r="P3509" i="1"/>
  <c r="P1721" i="1"/>
  <c r="P3510" i="1"/>
  <c r="P614" i="1"/>
  <c r="P3511" i="1"/>
  <c r="P3512" i="1"/>
  <c r="P3513" i="1"/>
  <c r="P3514" i="1"/>
  <c r="P3515" i="1"/>
  <c r="P3516" i="1"/>
  <c r="P615" i="1"/>
  <c r="P3517" i="1"/>
  <c r="P3518" i="1"/>
  <c r="P3519" i="1"/>
  <c r="P616" i="1"/>
  <c r="P3520" i="1"/>
  <c r="P3521" i="1"/>
  <c r="P3522" i="1"/>
  <c r="P3523" i="1"/>
  <c r="P3524" i="1"/>
  <c r="P3525" i="1"/>
  <c r="P617" i="1"/>
  <c r="P3526" i="1"/>
  <c r="P3527" i="1"/>
  <c r="P3528" i="1"/>
  <c r="P3529" i="1"/>
  <c r="P3530" i="1"/>
  <c r="P1722" i="1"/>
  <c r="P3531" i="1"/>
  <c r="P3532" i="1"/>
  <c r="P1723" i="1"/>
  <c r="P3533" i="1"/>
  <c r="P3534" i="1"/>
  <c r="P618" i="1"/>
  <c r="P619" i="1"/>
  <c r="P3535" i="1"/>
  <c r="P3536" i="1"/>
  <c r="P620" i="1"/>
  <c r="P1724" i="1"/>
  <c r="P3537" i="1"/>
  <c r="P3538" i="1"/>
  <c r="P1481" i="1"/>
  <c r="P3539" i="1"/>
  <c r="P3540" i="1"/>
  <c r="P3541" i="1"/>
  <c r="P3542" i="1"/>
  <c r="P621" i="1"/>
  <c r="P1482" i="1"/>
  <c r="P3543" i="1"/>
  <c r="P51" i="1"/>
  <c r="P3544" i="1"/>
  <c r="P3545" i="1"/>
  <c r="P3546" i="1"/>
  <c r="P3547" i="1"/>
  <c r="P1725" i="1"/>
  <c r="P3548" i="1"/>
  <c r="P3549" i="1"/>
  <c r="P3550" i="1"/>
  <c r="P3551" i="1"/>
  <c r="P3552" i="1"/>
  <c r="P3553" i="1"/>
  <c r="P3554" i="1"/>
  <c r="P3555" i="1"/>
  <c r="P622" i="1"/>
  <c r="P623" i="1"/>
  <c r="P3556" i="1"/>
  <c r="P3557" i="1"/>
  <c r="P624" i="1"/>
  <c r="P625" i="1"/>
  <c r="P1726" i="1"/>
  <c r="P3558" i="1"/>
  <c r="P3559" i="1"/>
  <c r="P3560" i="1"/>
  <c r="P3561" i="1"/>
  <c r="P3562" i="1"/>
  <c r="P626" i="1"/>
  <c r="P3563" i="1"/>
  <c r="P3564" i="1"/>
  <c r="P3565" i="1"/>
  <c r="P3566" i="1"/>
  <c r="P3567" i="1"/>
  <c r="P1727" i="1"/>
  <c r="P1483" i="1"/>
  <c r="P3568" i="1"/>
  <c r="P3569" i="1"/>
  <c r="P52" i="1"/>
  <c r="P3570" i="1"/>
  <c r="P3571" i="1"/>
  <c r="P1484" i="1"/>
  <c r="P1728" i="1"/>
  <c r="P3572" i="1"/>
  <c r="P3573" i="1"/>
  <c r="P627" i="1"/>
  <c r="P3574" i="1"/>
  <c r="P3575" i="1"/>
  <c r="P53" i="1"/>
  <c r="P3576" i="1"/>
  <c r="P3577" i="1"/>
  <c r="P3578" i="1"/>
  <c r="P628" i="1"/>
  <c r="P3579" i="1"/>
  <c r="P629" i="1"/>
  <c r="P630" i="1"/>
  <c r="P3580" i="1"/>
  <c r="P1729" i="1"/>
  <c r="P631" i="1"/>
  <c r="P3581" i="1"/>
  <c r="P632" i="1"/>
  <c r="P3582" i="1"/>
  <c r="P3583" i="1"/>
  <c r="P3584" i="1"/>
  <c r="P633" i="1"/>
  <c r="P3585" i="1"/>
  <c r="P3586" i="1"/>
  <c r="P3587" i="1"/>
  <c r="P3588" i="1"/>
  <c r="P634" i="1"/>
  <c r="P3589" i="1"/>
  <c r="P54" i="1"/>
  <c r="P3590" i="1"/>
  <c r="P3591" i="1"/>
  <c r="P1485" i="1"/>
  <c r="P3592" i="1"/>
  <c r="P1730" i="1"/>
  <c r="P3593" i="1"/>
  <c r="P3594" i="1"/>
  <c r="P635" i="1"/>
  <c r="P3595" i="1"/>
  <c r="P636" i="1"/>
  <c r="P3596" i="1"/>
  <c r="P637" i="1"/>
  <c r="P3597" i="1"/>
  <c r="P3598" i="1"/>
  <c r="P1486" i="1"/>
  <c r="P55" i="1"/>
  <c r="P1487" i="1"/>
  <c r="P3599" i="1"/>
  <c r="P3600" i="1"/>
  <c r="P3601" i="1"/>
  <c r="P3602" i="1"/>
  <c r="P1488" i="1"/>
  <c r="P638" i="1"/>
  <c r="P3603" i="1"/>
  <c r="P639" i="1"/>
  <c r="P1609" i="1"/>
  <c r="P3604" i="1"/>
  <c r="P640" i="1"/>
  <c r="P3605" i="1"/>
  <c r="P3606" i="1"/>
  <c r="P3607" i="1"/>
  <c r="P3608" i="1"/>
  <c r="P3609" i="1"/>
  <c r="P641" i="1"/>
  <c r="P1731" i="1"/>
  <c r="P642" i="1"/>
  <c r="P643" i="1"/>
  <c r="P1732" i="1"/>
  <c r="P3610" i="1"/>
  <c r="P644" i="1"/>
  <c r="P3611" i="1"/>
  <c r="P3612" i="1"/>
  <c r="P3613" i="1"/>
  <c r="P56" i="1"/>
  <c r="P3614" i="1"/>
  <c r="P645" i="1"/>
  <c r="P3615" i="1"/>
  <c r="P3616" i="1"/>
  <c r="P646" i="1"/>
  <c r="P3617" i="1"/>
  <c r="P3618" i="1"/>
  <c r="P647" i="1"/>
  <c r="P3619" i="1"/>
  <c r="P1733" i="1"/>
  <c r="P3620" i="1"/>
  <c r="P3621" i="1"/>
  <c r="P3622" i="1"/>
  <c r="P3623" i="1"/>
  <c r="P1734" i="1"/>
  <c r="P648" i="1"/>
  <c r="P3624" i="1"/>
  <c r="P3625" i="1"/>
  <c r="P3626" i="1"/>
  <c r="P3627" i="1"/>
  <c r="P3628" i="1"/>
  <c r="P3629" i="1"/>
  <c r="P3630" i="1"/>
  <c r="P3631" i="1"/>
  <c r="P1735" i="1"/>
  <c r="P1736" i="1"/>
  <c r="P3632" i="1"/>
  <c r="P1489" i="1"/>
  <c r="P649" i="1"/>
  <c r="P3633" i="1"/>
  <c r="P3634" i="1"/>
  <c r="P3635" i="1"/>
  <c r="P1737" i="1"/>
  <c r="P3636" i="1"/>
  <c r="P3637" i="1"/>
  <c r="P650" i="1"/>
  <c r="P3638" i="1"/>
  <c r="P3639" i="1"/>
  <c r="P3640" i="1"/>
  <c r="P3641" i="1"/>
  <c r="P3642" i="1"/>
  <c r="P3643" i="1"/>
  <c r="P3644" i="1"/>
  <c r="P3645" i="1"/>
  <c r="P3646" i="1"/>
  <c r="P3647" i="1"/>
  <c r="P3648" i="1"/>
  <c r="P3649" i="1"/>
  <c r="P1738" i="1"/>
  <c r="P146" i="1"/>
  <c r="P3650" i="1"/>
  <c r="P3651" i="1"/>
  <c r="P651" i="1"/>
  <c r="P3652" i="1"/>
  <c r="P1490" i="1"/>
  <c r="P3653" i="1"/>
  <c r="P3654" i="1"/>
  <c r="P652" i="1"/>
  <c r="P653" i="1"/>
  <c r="P57" i="1"/>
  <c r="P3655" i="1"/>
  <c r="P3656" i="1"/>
  <c r="P58" i="1"/>
  <c r="P3657" i="1"/>
  <c r="P1739" i="1"/>
  <c r="P3658" i="1"/>
  <c r="P3659" i="1"/>
  <c r="P3660" i="1"/>
  <c r="P3661" i="1"/>
  <c r="P3662" i="1"/>
  <c r="P1740" i="1"/>
  <c r="P3663" i="1"/>
  <c r="P3664" i="1"/>
  <c r="P654" i="1"/>
  <c r="P1741" i="1"/>
  <c r="P3665" i="1"/>
  <c r="P59" i="1"/>
  <c r="P3666" i="1"/>
  <c r="P3667" i="1"/>
  <c r="P3668" i="1"/>
  <c r="P3669" i="1"/>
  <c r="P3670" i="1"/>
  <c r="P3671" i="1"/>
  <c r="P3672" i="1"/>
  <c r="P1491" i="1"/>
  <c r="P3673" i="1"/>
  <c r="P3674" i="1"/>
  <c r="P3675" i="1"/>
  <c r="P3676" i="1"/>
  <c r="P3677" i="1"/>
  <c r="P3678" i="1"/>
  <c r="P3679" i="1"/>
  <c r="P3680" i="1"/>
  <c r="P655" i="1"/>
  <c r="P656" i="1"/>
  <c r="P1492" i="1"/>
  <c r="P3681" i="1"/>
  <c r="P3682" i="1"/>
  <c r="P1493" i="1"/>
  <c r="P3683" i="1"/>
  <c r="P3684" i="1"/>
  <c r="P3685" i="1"/>
  <c r="P657" i="1"/>
  <c r="P3686" i="1"/>
  <c r="P3687" i="1"/>
  <c r="P658" i="1"/>
  <c r="P3688" i="1"/>
  <c r="P3689" i="1"/>
  <c r="P3690" i="1"/>
  <c r="P3691" i="1"/>
  <c r="P3692" i="1"/>
  <c r="P3693" i="1"/>
  <c r="P3694" i="1"/>
  <c r="P3695" i="1"/>
  <c r="P3696" i="1"/>
  <c r="P3697" i="1"/>
  <c r="P3698" i="1"/>
  <c r="P3699" i="1"/>
  <c r="P659" i="1"/>
  <c r="P3700" i="1"/>
  <c r="P660" i="1"/>
  <c r="P661" i="1"/>
  <c r="P3701" i="1"/>
  <c r="P3702" i="1"/>
  <c r="P3703" i="1"/>
  <c r="P662" i="1"/>
  <c r="P663" i="1"/>
  <c r="P3704" i="1"/>
  <c r="P3705" i="1"/>
  <c r="P3706" i="1"/>
  <c r="P3707" i="1"/>
  <c r="P3708" i="1"/>
  <c r="P664" i="1"/>
  <c r="P665" i="1"/>
  <c r="P3709" i="1"/>
  <c r="P666" i="1"/>
  <c r="P3710" i="1"/>
  <c r="P667" i="1"/>
  <c r="P3711" i="1"/>
  <c r="P668" i="1"/>
  <c r="P3712" i="1"/>
  <c r="P3713" i="1"/>
  <c r="P3714" i="1"/>
  <c r="P1494" i="1"/>
  <c r="P3715" i="1"/>
  <c r="P3716" i="1"/>
  <c r="P3717" i="1"/>
  <c r="P1742" i="1"/>
  <c r="P3718" i="1"/>
  <c r="P3719" i="1"/>
  <c r="P3720" i="1"/>
  <c r="P3721" i="1"/>
  <c r="P3722" i="1"/>
  <c r="P3723" i="1"/>
  <c r="P3724" i="1"/>
  <c r="P669" i="1"/>
  <c r="P3725" i="1"/>
  <c r="P1743" i="1"/>
  <c r="P670" i="1"/>
  <c r="P671" i="1"/>
  <c r="P3726" i="1"/>
  <c r="P1744" i="1"/>
  <c r="P3727" i="1"/>
  <c r="P1745" i="1"/>
  <c r="P672" i="1"/>
  <c r="P673" i="1"/>
  <c r="P674" i="1"/>
  <c r="P3728" i="1"/>
  <c r="P675" i="1"/>
  <c r="P3729" i="1"/>
  <c r="P676" i="1"/>
  <c r="P3730" i="1"/>
  <c r="P3731" i="1"/>
  <c r="P3732" i="1"/>
  <c r="P677" i="1"/>
  <c r="P678" i="1"/>
  <c r="P1746" i="1"/>
  <c r="P679" i="1"/>
  <c r="P3733" i="1"/>
  <c r="P3734" i="1"/>
  <c r="P680" i="1"/>
  <c r="P3735" i="1"/>
  <c r="P3736" i="1"/>
  <c r="P3737" i="1"/>
  <c r="P3738" i="1"/>
  <c r="P681" i="1"/>
  <c r="P682" i="1"/>
  <c r="P3739" i="1"/>
  <c r="P3740" i="1"/>
  <c r="P683" i="1"/>
  <c r="P684" i="1"/>
  <c r="P3741" i="1"/>
  <c r="P3742" i="1"/>
  <c r="P3743" i="1"/>
  <c r="P685" i="1"/>
  <c r="P686" i="1"/>
  <c r="P3744" i="1"/>
  <c r="P3745" i="1"/>
  <c r="P687" i="1"/>
  <c r="P688" i="1"/>
  <c r="P689" i="1"/>
  <c r="P690" i="1"/>
  <c r="P3746" i="1"/>
  <c r="P3747" i="1"/>
  <c r="P3748" i="1"/>
  <c r="P3749" i="1"/>
  <c r="P3750" i="1"/>
  <c r="P3751" i="1"/>
  <c r="P3752" i="1"/>
  <c r="P3753" i="1"/>
  <c r="P3754" i="1"/>
  <c r="P3755" i="1"/>
  <c r="P3756" i="1"/>
  <c r="P691" i="1"/>
  <c r="P3757" i="1"/>
  <c r="P3758" i="1"/>
  <c r="P692" i="1"/>
  <c r="P3759" i="1"/>
  <c r="P3760" i="1"/>
  <c r="P3761" i="1"/>
  <c r="P693" i="1"/>
  <c r="P694" i="1"/>
  <c r="P695" i="1"/>
  <c r="P3762" i="1"/>
  <c r="P3763" i="1"/>
  <c r="P3764" i="1"/>
  <c r="P1747" i="1"/>
  <c r="P696" i="1"/>
  <c r="P3765" i="1"/>
  <c r="P3766" i="1"/>
  <c r="P3767" i="1"/>
  <c r="P3768" i="1"/>
  <c r="P3769" i="1"/>
  <c r="P3770" i="1"/>
  <c r="P697" i="1"/>
  <c r="P698" i="1"/>
  <c r="P3771" i="1"/>
  <c r="P3772" i="1"/>
  <c r="P3773" i="1"/>
  <c r="P3774" i="1"/>
  <c r="P699" i="1"/>
  <c r="P700" i="1"/>
  <c r="P701" i="1"/>
  <c r="P702" i="1"/>
  <c r="P3775" i="1"/>
  <c r="P703" i="1"/>
  <c r="P704" i="1"/>
  <c r="P3776" i="1"/>
  <c r="P1748" i="1"/>
  <c r="P1749" i="1"/>
  <c r="P3777" i="1"/>
  <c r="P1750" i="1"/>
  <c r="P3778" i="1"/>
  <c r="P3779" i="1"/>
  <c r="P3780" i="1"/>
  <c r="P3781" i="1"/>
  <c r="P705" i="1"/>
  <c r="P3782" i="1"/>
  <c r="P3783" i="1"/>
  <c r="P3784" i="1"/>
  <c r="P3785" i="1"/>
  <c r="P3786" i="1"/>
  <c r="P3787" i="1"/>
  <c r="P706" i="1"/>
  <c r="P3788" i="1"/>
  <c r="P3789" i="1"/>
  <c r="P1495" i="1"/>
  <c r="P3790" i="1"/>
  <c r="P707" i="1"/>
  <c r="P3791" i="1"/>
  <c r="P1751" i="1"/>
  <c r="P1752" i="1"/>
  <c r="P3792" i="1"/>
  <c r="P3793" i="1"/>
  <c r="P3794" i="1"/>
  <c r="P3795" i="1"/>
  <c r="P3796" i="1"/>
  <c r="P1753" i="1"/>
  <c r="P3797" i="1"/>
  <c r="P3798" i="1"/>
  <c r="P3799" i="1"/>
  <c r="P1754" i="1"/>
  <c r="P3800" i="1"/>
  <c r="P3801" i="1"/>
  <c r="P1755" i="1"/>
  <c r="P1610" i="1"/>
  <c r="P3802" i="1"/>
  <c r="P1756" i="1"/>
  <c r="P1757" i="1"/>
  <c r="P3803" i="1"/>
  <c r="P3804" i="1"/>
  <c r="P3805" i="1"/>
  <c r="P3806" i="1"/>
  <c r="P3807" i="1"/>
  <c r="P3808" i="1"/>
  <c r="P3809" i="1"/>
  <c r="P3810" i="1"/>
  <c r="P3811" i="1"/>
  <c r="P3812" i="1"/>
  <c r="P3813" i="1"/>
  <c r="P3814" i="1"/>
  <c r="P1758" i="1"/>
  <c r="P3815" i="1"/>
  <c r="P1759" i="1"/>
  <c r="P3816" i="1"/>
  <c r="P3817" i="1"/>
  <c r="P3818" i="1"/>
  <c r="P708" i="1"/>
  <c r="P709" i="1"/>
  <c r="P710" i="1"/>
  <c r="P3819" i="1"/>
  <c r="P3820" i="1"/>
  <c r="P3821" i="1"/>
  <c r="P3822" i="1"/>
  <c r="P3823" i="1"/>
  <c r="P3824" i="1"/>
  <c r="P3825" i="1"/>
  <c r="P1760" i="1"/>
  <c r="P711" i="1"/>
  <c r="P3826" i="1"/>
  <c r="P712" i="1"/>
  <c r="P713" i="1"/>
  <c r="P1496" i="1"/>
  <c r="P714" i="1"/>
  <c r="P3827" i="1"/>
  <c r="P1761" i="1"/>
  <c r="P3828" i="1"/>
  <c r="P1762" i="1"/>
  <c r="P3829" i="1"/>
  <c r="P3830" i="1"/>
  <c r="P3831" i="1"/>
  <c r="P715" i="1"/>
  <c r="P3832" i="1"/>
  <c r="P3833" i="1"/>
  <c r="P3834" i="1"/>
  <c r="P716" i="1"/>
  <c r="P3835" i="1"/>
  <c r="P3836" i="1"/>
  <c r="P3837" i="1"/>
  <c r="P3838" i="1"/>
  <c r="P1497" i="1"/>
  <c r="P3839" i="1"/>
  <c r="P3840" i="1"/>
  <c r="P717" i="1"/>
  <c r="P3841" i="1"/>
  <c r="P3842" i="1"/>
  <c r="P3843" i="1"/>
  <c r="P3844" i="1"/>
  <c r="P718" i="1"/>
  <c r="P1763" i="1"/>
  <c r="P3845" i="1"/>
  <c r="P3846" i="1"/>
  <c r="P60" i="1"/>
  <c r="P3847" i="1"/>
  <c r="P3848" i="1"/>
  <c r="P719" i="1"/>
  <c r="P3849" i="1"/>
  <c r="P3850" i="1"/>
  <c r="P720" i="1"/>
  <c r="P3851" i="1"/>
  <c r="P3852" i="1"/>
  <c r="P3853" i="1"/>
  <c r="P3854" i="1"/>
  <c r="P3855" i="1"/>
  <c r="P3856" i="1"/>
  <c r="P3857" i="1"/>
  <c r="P3858" i="1"/>
  <c r="P3859" i="1"/>
  <c r="P3860" i="1"/>
  <c r="P3861" i="1"/>
  <c r="P3862" i="1"/>
  <c r="P3863" i="1"/>
  <c r="P3864" i="1"/>
  <c r="P3865" i="1"/>
  <c r="P3866" i="1"/>
  <c r="P3867" i="1"/>
  <c r="P3868" i="1"/>
  <c r="P3869" i="1"/>
  <c r="P3870" i="1"/>
  <c r="P721" i="1"/>
  <c r="P3871" i="1"/>
  <c r="P3872" i="1"/>
  <c r="P3873" i="1"/>
  <c r="P1764" i="1"/>
  <c r="P3874" i="1"/>
  <c r="P722" i="1"/>
  <c r="P3875" i="1"/>
  <c r="P1498" i="1"/>
  <c r="P1765" i="1"/>
  <c r="P3876" i="1"/>
  <c r="P1611" i="1"/>
  <c r="P3877" i="1"/>
  <c r="P723" i="1"/>
  <c r="P724" i="1"/>
  <c r="P3878" i="1"/>
  <c r="P3879" i="1"/>
  <c r="P3880" i="1"/>
  <c r="P3881" i="1"/>
  <c r="P3882" i="1"/>
  <c r="P3883" i="1"/>
  <c r="P3884" i="1"/>
  <c r="P3885" i="1"/>
  <c r="P3886" i="1"/>
  <c r="P3887" i="1"/>
  <c r="P3888" i="1"/>
  <c r="P61" i="1"/>
  <c r="P3889" i="1"/>
  <c r="P1766" i="1"/>
  <c r="P3890" i="1"/>
  <c r="P1499" i="1"/>
  <c r="P3891" i="1"/>
  <c r="P725" i="1"/>
  <c r="P3892" i="1"/>
  <c r="P726" i="1"/>
  <c r="P727" i="1"/>
  <c r="P3893" i="1"/>
  <c r="P3894" i="1"/>
  <c r="P3895" i="1"/>
  <c r="P1767" i="1"/>
  <c r="P728" i="1"/>
  <c r="P3896" i="1"/>
  <c r="P3897" i="1"/>
  <c r="P3898" i="1"/>
  <c r="P729" i="1"/>
  <c r="P3899" i="1"/>
  <c r="P3900" i="1"/>
  <c r="P3901" i="1"/>
  <c r="P3902" i="1"/>
  <c r="P730" i="1"/>
  <c r="P3903" i="1"/>
  <c r="P62" i="1"/>
  <c r="P731" i="1"/>
  <c r="P1500" i="1"/>
  <c r="P1768" i="1"/>
  <c r="P3904" i="1"/>
  <c r="P3905" i="1"/>
  <c r="P732" i="1"/>
  <c r="P733" i="1"/>
  <c r="P3906" i="1"/>
  <c r="P734" i="1"/>
  <c r="P735" i="1"/>
  <c r="P1769" i="1"/>
  <c r="P1770" i="1"/>
  <c r="P1771" i="1"/>
  <c r="P3907" i="1"/>
  <c r="P3908" i="1"/>
  <c r="P736" i="1"/>
  <c r="P3909" i="1"/>
  <c r="P3910" i="1"/>
  <c r="P3911" i="1"/>
  <c r="P3912" i="1"/>
  <c r="P737" i="1"/>
  <c r="P3913" i="1"/>
  <c r="P3914" i="1"/>
  <c r="P3915" i="1"/>
  <c r="P3916" i="1"/>
  <c r="P3917" i="1"/>
  <c r="P3918" i="1"/>
  <c r="P1612" i="1"/>
  <c r="P3919" i="1"/>
  <c r="P3920" i="1"/>
  <c r="P3921" i="1"/>
  <c r="P3922" i="1"/>
  <c r="P738" i="1"/>
  <c r="P3923" i="1"/>
  <c r="P1501" i="1"/>
  <c r="P739" i="1"/>
  <c r="P3924" i="1"/>
  <c r="P3925" i="1"/>
  <c r="P3926" i="1"/>
  <c r="P1772" i="1"/>
  <c r="P3927" i="1"/>
  <c r="P1502" i="1"/>
  <c r="P3928" i="1"/>
  <c r="P740" i="1"/>
  <c r="P741" i="1"/>
  <c r="P3929" i="1"/>
  <c r="P3930" i="1"/>
  <c r="P3931" i="1"/>
  <c r="P3932" i="1"/>
  <c r="P3933" i="1"/>
  <c r="P742" i="1"/>
  <c r="P63" i="1"/>
  <c r="P743" i="1"/>
  <c r="P3934" i="1"/>
  <c r="P3935" i="1"/>
  <c r="P744" i="1"/>
  <c r="P3936" i="1"/>
  <c r="P745" i="1"/>
  <c r="P3937" i="1"/>
  <c r="P3938" i="1"/>
  <c r="P3939" i="1"/>
  <c r="P3940" i="1"/>
  <c r="P746" i="1"/>
  <c r="P3941" i="1"/>
  <c r="P3942" i="1"/>
  <c r="P3943" i="1"/>
  <c r="P3944" i="1"/>
  <c r="P747" i="1"/>
  <c r="P3945" i="1"/>
  <c r="P3946" i="1"/>
  <c r="P1613" i="1"/>
  <c r="P3947" i="1"/>
  <c r="P3948" i="1"/>
  <c r="P748" i="1"/>
  <c r="P749" i="1"/>
  <c r="P3949" i="1"/>
  <c r="P3950" i="1"/>
  <c r="P750" i="1"/>
  <c r="P3951" i="1"/>
  <c r="P3952" i="1"/>
  <c r="P3953" i="1"/>
  <c r="P3954" i="1"/>
  <c r="P3955" i="1"/>
  <c r="P3956" i="1"/>
  <c r="P3957" i="1"/>
  <c r="P3958" i="1"/>
  <c r="P751" i="1"/>
  <c r="P3959" i="1"/>
  <c r="P752" i="1"/>
  <c r="P3960" i="1"/>
  <c r="P753" i="1"/>
  <c r="P754" i="1"/>
  <c r="P755" i="1"/>
  <c r="P3961" i="1"/>
  <c r="P3962" i="1"/>
  <c r="P3963" i="1"/>
  <c r="P3964" i="1"/>
  <c r="P756" i="1"/>
  <c r="P757" i="1"/>
  <c r="P3965" i="1"/>
  <c r="P758" i="1"/>
  <c r="P3966" i="1"/>
  <c r="P3967" i="1"/>
  <c r="P759" i="1"/>
  <c r="P3968" i="1"/>
  <c r="P3969" i="1"/>
  <c r="P760" i="1"/>
  <c r="P3970" i="1"/>
  <c r="P1773" i="1"/>
  <c r="P3971" i="1"/>
  <c r="P3972" i="1"/>
  <c r="P3973" i="1"/>
  <c r="P3974" i="1"/>
  <c r="P1774" i="1"/>
  <c r="P761" i="1"/>
  <c r="P3975" i="1"/>
  <c r="P3976" i="1"/>
  <c r="P3977" i="1"/>
  <c r="P1775" i="1"/>
  <c r="P3978" i="1"/>
  <c r="P762" i="1"/>
  <c r="P763" i="1"/>
  <c r="P3979" i="1"/>
  <c r="P3980" i="1"/>
  <c r="P3981" i="1"/>
  <c r="P3982" i="1"/>
  <c r="P3983" i="1"/>
  <c r="P3984" i="1"/>
  <c r="P764" i="1"/>
  <c r="P765" i="1"/>
  <c r="P3985" i="1"/>
  <c r="P3986" i="1"/>
  <c r="P3987" i="1"/>
  <c r="P3988" i="1"/>
  <c r="P1776" i="1"/>
  <c r="P3989" i="1"/>
  <c r="P3990" i="1"/>
  <c r="P1777" i="1"/>
  <c r="P3991" i="1"/>
  <c r="P766" i="1"/>
  <c r="P3992" i="1"/>
  <c r="P3993" i="1"/>
  <c r="P3994" i="1"/>
  <c r="P3995" i="1"/>
  <c r="P3996" i="1"/>
  <c r="P3997" i="1"/>
  <c r="P3998" i="1"/>
  <c r="P767" i="1"/>
  <c r="P3999" i="1"/>
  <c r="P4000" i="1"/>
  <c r="P4001" i="1"/>
  <c r="P64" i="1"/>
  <c r="P4002" i="1"/>
  <c r="P4003" i="1"/>
  <c r="P4004" i="1"/>
  <c r="P4005" i="1"/>
  <c r="P768" i="1"/>
  <c r="P769" i="1"/>
  <c r="P770" i="1"/>
  <c r="P4006" i="1"/>
  <c r="P771" i="1"/>
  <c r="P4007" i="1"/>
  <c r="P4008" i="1"/>
  <c r="P772" i="1"/>
  <c r="P4009" i="1"/>
  <c r="P4010" i="1"/>
  <c r="P1614" i="1"/>
  <c r="P4011" i="1"/>
  <c r="P4012" i="1"/>
  <c r="P773" i="1"/>
  <c r="P4013" i="1"/>
  <c r="P1778" i="1"/>
  <c r="P4014" i="1"/>
  <c r="P774" i="1"/>
  <c r="P4015" i="1"/>
  <c r="P4016" i="1"/>
  <c r="P4017" i="1"/>
  <c r="P775" i="1"/>
  <c r="P4018" i="1"/>
  <c r="P1779" i="1"/>
  <c r="P1780" i="1"/>
  <c r="P4019" i="1"/>
  <c r="P4020" i="1"/>
  <c r="P4021" i="1"/>
  <c r="P776" i="1"/>
  <c r="P4022" i="1"/>
  <c r="P4023" i="1"/>
  <c r="P4024" i="1"/>
  <c r="P777" i="1"/>
  <c r="P778" i="1"/>
  <c r="P4025" i="1"/>
  <c r="P4026" i="1"/>
  <c r="P4027" i="1"/>
  <c r="P779" i="1"/>
  <c r="P4028" i="1"/>
  <c r="P4029" i="1"/>
  <c r="P4030" i="1"/>
  <c r="P4031" i="1"/>
  <c r="P4032" i="1"/>
  <c r="P780" i="1"/>
  <c r="P4033" i="1"/>
  <c r="P1781" i="1"/>
  <c r="P4034" i="1"/>
  <c r="P65" i="1"/>
  <c r="P4035" i="1"/>
  <c r="P4036" i="1"/>
  <c r="P1782" i="1"/>
  <c r="P1783" i="1"/>
  <c r="P781" i="1"/>
  <c r="P4037" i="1"/>
  <c r="P782" i="1"/>
  <c r="P1784" i="1"/>
  <c r="P4038" i="1"/>
  <c r="P4039" i="1"/>
  <c r="P783" i="1"/>
  <c r="P4040" i="1"/>
  <c r="P784" i="1"/>
  <c r="P4041" i="1"/>
  <c r="P4042" i="1"/>
  <c r="P4043" i="1"/>
  <c r="P4044" i="1"/>
  <c r="P4045" i="1"/>
  <c r="P4046" i="1"/>
  <c r="P785" i="1"/>
  <c r="P786" i="1"/>
  <c r="P4047" i="1"/>
  <c r="P4048" i="1"/>
  <c r="P4049" i="1"/>
  <c r="P4050" i="1"/>
  <c r="P4051" i="1"/>
  <c r="P4052" i="1"/>
  <c r="P4053" i="1"/>
  <c r="P4054" i="1"/>
  <c r="P787" i="1"/>
  <c r="P4055" i="1"/>
  <c r="P4056" i="1"/>
  <c r="P4057" i="1"/>
  <c r="P1785" i="1"/>
  <c r="P4058" i="1"/>
  <c r="P788" i="1"/>
  <c r="P4059" i="1"/>
  <c r="P4060" i="1"/>
  <c r="P4061" i="1"/>
  <c r="P4062" i="1"/>
  <c r="P4063" i="1"/>
  <c r="P4064" i="1"/>
  <c r="P4065" i="1"/>
  <c r="P4066" i="1"/>
  <c r="P4067" i="1"/>
  <c r="P4068" i="1"/>
  <c r="P4069" i="1"/>
  <c r="P4070" i="1"/>
  <c r="P4071" i="1"/>
  <c r="P4072" i="1"/>
  <c r="P4073" i="1"/>
  <c r="P4074" i="1"/>
  <c r="P4075" i="1"/>
  <c r="P4076" i="1"/>
  <c r="P1786" i="1"/>
  <c r="P4077" i="1"/>
  <c r="P4078" i="1"/>
  <c r="P4079" i="1"/>
  <c r="P4080" i="1"/>
  <c r="P789" i="1"/>
  <c r="P4081" i="1"/>
  <c r="P4082" i="1"/>
  <c r="P4083" i="1"/>
  <c r="P4084" i="1"/>
  <c r="P790" i="1"/>
  <c r="P4085" i="1"/>
  <c r="P4086" i="1"/>
  <c r="P791" i="1"/>
  <c r="P4087" i="1"/>
  <c r="P4088" i="1"/>
  <c r="P792" i="1"/>
  <c r="P4089" i="1"/>
  <c r="P4090" i="1"/>
  <c r="P793" i="1"/>
  <c r="P4091" i="1"/>
  <c r="P4092" i="1"/>
  <c r="P4093" i="1"/>
  <c r="P4094" i="1"/>
  <c r="P4095" i="1"/>
  <c r="P794" i="1"/>
  <c r="P4096" i="1"/>
  <c r="P4097" i="1"/>
  <c r="P4098" i="1"/>
  <c r="P4099" i="1"/>
  <c r="P4100" i="1"/>
  <c r="P4101" i="1"/>
  <c r="P1787" i="1"/>
  <c r="P1788" i="1"/>
  <c r="P4102" i="1"/>
  <c r="P4103" i="1"/>
  <c r="P4104" i="1"/>
  <c r="P795" i="1"/>
  <c r="P4105" i="1"/>
  <c r="P796" i="1"/>
  <c r="P1789" i="1"/>
  <c r="P4106" i="1"/>
  <c r="P4107" i="1"/>
  <c r="P4108" i="1"/>
  <c r="P4109" i="1"/>
  <c r="P66" i="1"/>
  <c r="P4110" i="1"/>
  <c r="P4111" i="1"/>
  <c r="P4112" i="1"/>
  <c r="P4113" i="1"/>
  <c r="P797" i="1"/>
  <c r="P1503" i="1"/>
  <c r="P4114" i="1"/>
  <c r="P4115" i="1"/>
  <c r="P4116" i="1"/>
  <c r="P4117" i="1"/>
  <c r="P4118" i="1"/>
  <c r="P4119" i="1"/>
  <c r="P4120" i="1"/>
  <c r="P798" i="1"/>
  <c r="P4121" i="1"/>
  <c r="P1790" i="1"/>
  <c r="P4122" i="1"/>
  <c r="P4123" i="1"/>
  <c r="P799" i="1"/>
  <c r="P4124" i="1"/>
  <c r="P4125" i="1"/>
  <c r="P800" i="1"/>
  <c r="P4126" i="1"/>
  <c r="P4127" i="1"/>
  <c r="P801" i="1"/>
  <c r="P4128" i="1"/>
  <c r="P4129" i="1"/>
  <c r="P802" i="1"/>
  <c r="P803" i="1"/>
  <c r="P4130" i="1"/>
  <c r="P1791" i="1"/>
  <c r="P1792" i="1"/>
  <c r="P804" i="1"/>
  <c r="P805" i="1"/>
  <c r="P806" i="1"/>
  <c r="P4131" i="1"/>
  <c r="P4132" i="1"/>
  <c r="P807" i="1"/>
  <c r="P808" i="1"/>
  <c r="P809" i="1"/>
  <c r="P4133" i="1"/>
  <c r="P4134" i="1"/>
  <c r="P4135" i="1"/>
  <c r="P4136" i="1"/>
  <c r="P810" i="1"/>
  <c r="P4137" i="1"/>
  <c r="P4138" i="1"/>
  <c r="P4139" i="1"/>
  <c r="P1504" i="1"/>
  <c r="P4140" i="1"/>
  <c r="P4141" i="1"/>
  <c r="P4142" i="1"/>
  <c r="P67" i="1"/>
  <c r="P4143" i="1"/>
  <c r="P1793" i="1"/>
  <c r="P1794" i="1"/>
  <c r="P4144" i="1"/>
  <c r="P811" i="1"/>
  <c r="P4145" i="1"/>
  <c r="P812" i="1"/>
  <c r="P4146" i="1"/>
  <c r="P813" i="1"/>
  <c r="P4147" i="1"/>
  <c r="P4148" i="1"/>
  <c r="P4149" i="1"/>
  <c r="P1795" i="1"/>
  <c r="P4150" i="1"/>
  <c r="P4151" i="1"/>
  <c r="P4152" i="1"/>
  <c r="P4153" i="1"/>
  <c r="P4154" i="1"/>
  <c r="P814" i="1"/>
  <c r="P4155" i="1"/>
  <c r="P68" i="1"/>
  <c r="P4156" i="1"/>
  <c r="P815" i="1"/>
  <c r="P4157" i="1"/>
  <c r="P816" i="1"/>
  <c r="P4158" i="1"/>
  <c r="P4159" i="1"/>
  <c r="P4160" i="1"/>
  <c r="P817" i="1"/>
  <c r="P4161" i="1"/>
  <c r="P4162" i="1"/>
  <c r="P4163" i="1"/>
  <c r="P4164" i="1"/>
  <c r="P4165" i="1"/>
  <c r="P4166" i="1"/>
  <c r="P4167" i="1"/>
  <c r="P818" i="1"/>
  <c r="P4168" i="1"/>
  <c r="P4169" i="1"/>
  <c r="P4170" i="1"/>
  <c r="P1615" i="1"/>
  <c r="P4171" i="1"/>
  <c r="P4172" i="1"/>
  <c r="P4173" i="1"/>
  <c r="P4174" i="1"/>
  <c r="P4175" i="1"/>
  <c r="P819" i="1"/>
  <c r="P4176" i="1"/>
  <c r="P820" i="1"/>
  <c r="P821" i="1"/>
  <c r="P822" i="1"/>
  <c r="P4177" i="1"/>
  <c r="P4178" i="1"/>
  <c r="P4179" i="1"/>
  <c r="P823" i="1"/>
  <c r="P4180" i="1"/>
  <c r="P4181" i="1"/>
  <c r="P4182" i="1"/>
  <c r="P824" i="1"/>
  <c r="P825" i="1"/>
  <c r="P4183" i="1"/>
  <c r="P4184" i="1"/>
  <c r="P4185" i="1"/>
  <c r="P4186" i="1"/>
  <c r="P4187" i="1"/>
  <c r="P4188" i="1"/>
  <c r="P4189" i="1"/>
  <c r="P826" i="1"/>
  <c r="P827" i="1"/>
  <c r="P828" i="1"/>
  <c r="P4190" i="1"/>
  <c r="P4191" i="1"/>
  <c r="P4192" i="1"/>
  <c r="P4193" i="1"/>
  <c r="P829" i="1"/>
  <c r="P4194" i="1"/>
  <c r="P830" i="1"/>
  <c r="P4195" i="1"/>
  <c r="P4196" i="1"/>
  <c r="P831" i="1"/>
  <c r="P1796" i="1"/>
  <c r="P4197" i="1"/>
  <c r="P832" i="1"/>
  <c r="P4198" i="1"/>
  <c r="P4199" i="1"/>
  <c r="P833" i="1"/>
  <c r="P834" i="1"/>
  <c r="P835" i="1"/>
  <c r="P4200" i="1"/>
  <c r="P836" i="1"/>
  <c r="P837" i="1"/>
  <c r="P4201" i="1"/>
  <c r="P1797" i="1"/>
  <c r="P4202" i="1"/>
  <c r="P4203" i="1"/>
  <c r="P838" i="1"/>
  <c r="P4204" i="1"/>
  <c r="P4205" i="1"/>
  <c r="P4206" i="1"/>
  <c r="P839" i="1"/>
  <c r="P1798" i="1"/>
  <c r="P840" i="1"/>
  <c r="P69" i="1"/>
  <c r="P4207" i="1"/>
  <c r="P4208" i="1"/>
  <c r="P4209" i="1"/>
  <c r="P4210" i="1"/>
  <c r="P4211" i="1"/>
  <c r="P1799" i="1"/>
  <c r="P1800" i="1"/>
  <c r="P4212" i="1"/>
  <c r="P4213" i="1"/>
  <c r="P4214" i="1"/>
  <c r="P841" i="1"/>
  <c r="P4215" i="1"/>
  <c r="P4216" i="1"/>
  <c r="P1801" i="1"/>
  <c r="P4217" i="1"/>
  <c r="P1802" i="1"/>
  <c r="P1803" i="1"/>
  <c r="P4218" i="1"/>
  <c r="P842" i="1"/>
  <c r="P4219" i="1"/>
  <c r="P4220" i="1"/>
  <c r="P4221" i="1"/>
  <c r="P4222" i="1"/>
  <c r="P1505" i="1"/>
  <c r="P843" i="1"/>
  <c r="P844" i="1"/>
  <c r="P845" i="1"/>
  <c r="P70" i="1"/>
  <c r="P846" i="1"/>
  <c r="P4223" i="1"/>
  <c r="P847" i="1"/>
  <c r="P4224" i="1"/>
  <c r="P848" i="1"/>
  <c r="P4225" i="1"/>
  <c r="P849" i="1"/>
  <c r="P4226" i="1"/>
  <c r="P1804" i="1"/>
  <c r="P1805" i="1"/>
  <c r="P4227" i="1"/>
  <c r="P4228" i="1"/>
  <c r="P4229" i="1"/>
  <c r="P4230" i="1"/>
  <c r="P4231" i="1"/>
  <c r="P4232" i="1"/>
  <c r="P4233" i="1"/>
  <c r="P4234" i="1"/>
  <c r="P4235" i="1"/>
  <c r="P4236" i="1"/>
  <c r="P4237" i="1"/>
  <c r="P4238" i="1"/>
  <c r="P850" i="1"/>
  <c r="P4239" i="1"/>
  <c r="P4240" i="1"/>
  <c r="P4241" i="1"/>
  <c r="P4242" i="1"/>
  <c r="P4243" i="1"/>
  <c r="P4244" i="1"/>
  <c r="P1806" i="1"/>
  <c r="P4245" i="1"/>
  <c r="P4246" i="1"/>
  <c r="P4247" i="1"/>
  <c r="P4248" i="1"/>
  <c r="P4249" i="1"/>
  <c r="P4250" i="1"/>
  <c r="P4251" i="1"/>
  <c r="P71" i="1"/>
  <c r="P72" i="1"/>
  <c r="P851" i="1"/>
  <c r="P4252" i="1"/>
  <c r="P4253" i="1"/>
  <c r="P4254" i="1"/>
  <c r="P852" i="1"/>
  <c r="P4255" i="1"/>
  <c r="P4256" i="1"/>
  <c r="P853" i="1"/>
  <c r="P4257" i="1"/>
  <c r="P4258" i="1"/>
  <c r="P4259" i="1"/>
  <c r="P4260" i="1"/>
  <c r="P854" i="1"/>
  <c r="P4261" i="1"/>
  <c r="P4262" i="1"/>
  <c r="P4263" i="1"/>
  <c r="P4264" i="1"/>
  <c r="P1506" i="1"/>
  <c r="P855" i="1"/>
  <c r="P4265" i="1"/>
  <c r="P4266" i="1"/>
  <c r="P856" i="1"/>
  <c r="P4267" i="1"/>
  <c r="P4268" i="1"/>
  <c r="P4269" i="1"/>
  <c r="P4270" i="1"/>
  <c r="P4271" i="1"/>
  <c r="P4272" i="1"/>
  <c r="P4273" i="1"/>
  <c r="P4274" i="1"/>
  <c r="P1807" i="1"/>
  <c r="P4275" i="1"/>
  <c r="P1808" i="1"/>
  <c r="P1809" i="1"/>
  <c r="P4276" i="1"/>
  <c r="P4277" i="1"/>
  <c r="P4278" i="1"/>
  <c r="P4279" i="1"/>
  <c r="P4280" i="1"/>
  <c r="P4281" i="1"/>
  <c r="P4282" i="1"/>
  <c r="P4283" i="1"/>
  <c r="P4284" i="1"/>
  <c r="P4285" i="1"/>
  <c r="P857" i="1"/>
  <c r="P4286" i="1"/>
  <c r="P4287" i="1"/>
  <c r="P858" i="1"/>
  <c r="P4288" i="1"/>
  <c r="P1810" i="1"/>
  <c r="P859" i="1"/>
  <c r="P4289" i="1"/>
  <c r="P4290" i="1"/>
  <c r="P4291" i="1"/>
  <c r="P860" i="1"/>
  <c r="P861" i="1"/>
  <c r="P4292" i="1"/>
  <c r="P4293" i="1"/>
  <c r="P4294" i="1"/>
  <c r="P4295" i="1"/>
  <c r="P4296" i="1"/>
  <c r="P1811" i="1"/>
  <c r="P4297" i="1"/>
  <c r="P1507" i="1"/>
  <c r="P862" i="1"/>
  <c r="P4298" i="1"/>
  <c r="P4299" i="1"/>
  <c r="P863" i="1"/>
  <c r="P1812" i="1"/>
  <c r="P864" i="1"/>
  <c r="P865" i="1"/>
  <c r="P4300" i="1"/>
  <c r="P4301" i="1"/>
  <c r="P4302" i="1"/>
  <c r="P4303" i="1"/>
  <c r="P4304" i="1"/>
  <c r="P4305" i="1"/>
  <c r="P866" i="1"/>
  <c r="P4306" i="1"/>
  <c r="P4307" i="1"/>
  <c r="P1813" i="1"/>
  <c r="P4308" i="1"/>
  <c r="P867" i="1"/>
  <c r="P4309" i="1"/>
  <c r="P4310" i="1"/>
  <c r="P4311" i="1"/>
  <c r="P868" i="1"/>
  <c r="P4312" i="1"/>
  <c r="P4313" i="1"/>
  <c r="P869" i="1"/>
  <c r="P4314" i="1"/>
  <c r="P4315" i="1"/>
  <c r="P4316" i="1"/>
  <c r="P870" i="1"/>
  <c r="P4317" i="1"/>
  <c r="P871" i="1"/>
  <c r="P4318" i="1"/>
  <c r="P4319" i="1"/>
  <c r="P4320" i="1"/>
  <c r="P872" i="1"/>
  <c r="P4321" i="1"/>
  <c r="P873" i="1"/>
  <c r="P4322" i="1"/>
  <c r="P4323" i="1"/>
  <c r="P874" i="1"/>
  <c r="P4324" i="1"/>
  <c r="P1814" i="1"/>
  <c r="P73" i="1"/>
  <c r="P4325" i="1"/>
  <c r="P875" i="1"/>
  <c r="P4326" i="1"/>
  <c r="P876" i="1"/>
  <c r="P4327" i="1"/>
  <c r="P877" i="1"/>
  <c r="P878" i="1"/>
  <c r="P147" i="1"/>
  <c r="P4328" i="1"/>
  <c r="P1508" i="1"/>
  <c r="P4329" i="1"/>
  <c r="P879" i="1"/>
  <c r="P4330" i="1"/>
  <c r="P880" i="1"/>
  <c r="P881" i="1"/>
  <c r="P4331" i="1"/>
  <c r="P882" i="1"/>
  <c r="P4332" i="1"/>
  <c r="P4333" i="1"/>
  <c r="P4334" i="1"/>
  <c r="P4335" i="1"/>
  <c r="P4336" i="1"/>
  <c r="P883" i="1"/>
  <c r="P1815" i="1"/>
  <c r="P4337" i="1"/>
  <c r="P4338" i="1"/>
  <c r="P4339" i="1"/>
  <c r="P4340" i="1"/>
  <c r="P4341" i="1"/>
  <c r="P4342" i="1"/>
  <c r="P4343" i="1"/>
  <c r="P4344" i="1"/>
  <c r="P4345" i="1"/>
  <c r="P4346" i="1"/>
  <c r="P4347" i="1"/>
  <c r="P4348" i="1"/>
  <c r="P4349" i="1"/>
  <c r="P4350" i="1"/>
  <c r="P4351" i="1"/>
  <c r="P4352" i="1"/>
  <c r="P884" i="1"/>
  <c r="P4353" i="1"/>
  <c r="P4354" i="1"/>
  <c r="P885" i="1"/>
  <c r="P886" i="1"/>
  <c r="P4355" i="1"/>
  <c r="P74" i="1"/>
  <c r="P4356" i="1"/>
  <c r="P4357" i="1"/>
  <c r="P1509" i="1"/>
  <c r="P4358" i="1"/>
  <c r="P1816" i="1"/>
  <c r="P4359" i="1"/>
  <c r="P4360" i="1"/>
  <c r="P1817" i="1"/>
  <c r="P4361" i="1"/>
  <c r="P1818" i="1"/>
  <c r="P887" i="1"/>
  <c r="P4362" i="1"/>
  <c r="P4363" i="1"/>
  <c r="P4364" i="1"/>
  <c r="P1510" i="1"/>
  <c r="P1819" i="1"/>
  <c r="P4365" i="1"/>
  <c r="P4366" i="1"/>
  <c r="P4367" i="1"/>
  <c r="P4368" i="1"/>
  <c r="P888" i="1"/>
  <c r="P4369" i="1"/>
  <c r="P4370" i="1"/>
  <c r="P4371" i="1"/>
  <c r="P4372" i="1"/>
  <c r="P889" i="1"/>
  <c r="P4373" i="1"/>
  <c r="P4374" i="1"/>
  <c r="P1820" i="1"/>
  <c r="P4375" i="1"/>
  <c r="P1821" i="1"/>
  <c r="P4376" i="1"/>
  <c r="P4377" i="1"/>
  <c r="P4378" i="1"/>
  <c r="P4379" i="1"/>
  <c r="P4380" i="1"/>
  <c r="P4381" i="1"/>
  <c r="P4382" i="1"/>
  <c r="P4383" i="1"/>
  <c r="P4384" i="1"/>
  <c r="P4385" i="1"/>
  <c r="P4386" i="1"/>
  <c r="P4387" i="1"/>
  <c r="P4388" i="1"/>
  <c r="P1822" i="1"/>
  <c r="P4389" i="1"/>
  <c r="P890" i="1"/>
  <c r="P891" i="1"/>
  <c r="P4390" i="1"/>
  <c r="P4391" i="1"/>
  <c r="P4392" i="1"/>
  <c r="P4393" i="1"/>
  <c r="P4394" i="1"/>
  <c r="P4395" i="1"/>
  <c r="P4396" i="1"/>
  <c r="P4397" i="1"/>
  <c r="P4398" i="1"/>
  <c r="P4399" i="1"/>
  <c r="P4400" i="1"/>
  <c r="P892" i="1"/>
  <c r="P4401" i="1"/>
  <c r="P4402" i="1"/>
  <c r="P4403" i="1"/>
  <c r="P4404" i="1"/>
  <c r="P4405" i="1"/>
  <c r="P4406" i="1"/>
  <c r="P893" i="1"/>
  <c r="P894" i="1"/>
  <c r="P4407" i="1"/>
  <c r="P4408" i="1"/>
  <c r="P1511" i="1"/>
  <c r="P4409" i="1"/>
  <c r="P895" i="1"/>
  <c r="P4410" i="1"/>
  <c r="P4411" i="1"/>
  <c r="P4412" i="1"/>
  <c r="P4413" i="1"/>
  <c r="P1512" i="1"/>
  <c r="P896" i="1"/>
  <c r="P4414" i="1"/>
  <c r="P4415" i="1"/>
  <c r="P1513" i="1"/>
  <c r="P4416" i="1"/>
  <c r="P4417" i="1"/>
  <c r="P4418" i="1"/>
  <c r="P4419" i="1"/>
  <c r="P4420" i="1"/>
  <c r="P897" i="1"/>
  <c r="P4421" i="1"/>
  <c r="P4422" i="1"/>
  <c r="P4423" i="1"/>
  <c r="P4424" i="1"/>
  <c r="P4425" i="1"/>
  <c r="P4426" i="1"/>
  <c r="P4427" i="1"/>
  <c r="P4428" i="1"/>
  <c r="P4429" i="1"/>
  <c r="P898" i="1"/>
  <c r="P4430" i="1"/>
  <c r="P4431" i="1"/>
  <c r="P4432" i="1"/>
  <c r="P1514" i="1"/>
  <c r="P4433" i="1"/>
  <c r="P4434" i="1"/>
  <c r="P4435" i="1"/>
  <c r="P4436" i="1"/>
  <c r="P4437" i="1"/>
  <c r="P4438" i="1"/>
  <c r="P4439" i="1"/>
  <c r="P4440" i="1"/>
  <c r="P4441" i="1"/>
  <c r="P1515" i="1"/>
  <c r="P1823" i="1"/>
  <c r="P4442" i="1"/>
  <c r="P4443" i="1"/>
  <c r="P4444" i="1"/>
  <c r="P4445" i="1"/>
  <c r="P899" i="1"/>
  <c r="P4446" i="1"/>
  <c r="P4447" i="1"/>
  <c r="P4448" i="1"/>
  <c r="P4449" i="1"/>
  <c r="P900" i="1"/>
  <c r="P4450" i="1"/>
  <c r="P4451" i="1"/>
  <c r="P901" i="1"/>
  <c r="P4452" i="1"/>
  <c r="P4453" i="1"/>
  <c r="P902" i="1"/>
  <c r="P903" i="1"/>
  <c r="P904" i="1"/>
  <c r="P4454" i="1"/>
  <c r="P4455" i="1"/>
  <c r="P905" i="1"/>
  <c r="P906" i="1"/>
  <c r="P4456" i="1"/>
  <c r="P4457" i="1"/>
  <c r="P4458" i="1"/>
  <c r="P4459" i="1"/>
  <c r="P907" i="1"/>
  <c r="P908" i="1"/>
  <c r="P909" i="1"/>
  <c r="P910" i="1"/>
  <c r="P4460" i="1"/>
  <c r="P1824" i="1"/>
  <c r="P4461" i="1"/>
  <c r="P911" i="1"/>
  <c r="P4462" i="1"/>
  <c r="P4463" i="1"/>
  <c r="P912" i="1"/>
  <c r="P4464" i="1"/>
  <c r="P1825" i="1"/>
  <c r="P913" i="1"/>
  <c r="P4465" i="1"/>
  <c r="P1516" i="1"/>
  <c r="P4466" i="1"/>
  <c r="P914" i="1"/>
  <c r="P4467" i="1"/>
  <c r="P4468" i="1"/>
  <c r="P4469" i="1"/>
  <c r="P4470" i="1"/>
  <c r="P4471" i="1"/>
  <c r="P4472" i="1"/>
  <c r="P1826" i="1"/>
  <c r="P4473" i="1"/>
  <c r="P4474" i="1"/>
  <c r="P4475" i="1"/>
  <c r="P4476" i="1"/>
  <c r="P1517" i="1"/>
  <c r="P4477" i="1"/>
  <c r="P4478" i="1"/>
  <c r="P4479" i="1"/>
  <c r="P915" i="1"/>
  <c r="P4480" i="1"/>
  <c r="P916" i="1"/>
  <c r="P917" i="1"/>
  <c r="P4481" i="1"/>
  <c r="P4482" i="1"/>
  <c r="P4483" i="1"/>
  <c r="P4484" i="1"/>
  <c r="P4485" i="1"/>
  <c r="P918" i="1"/>
  <c r="P4486" i="1"/>
  <c r="P4487" i="1"/>
  <c r="P4488" i="1"/>
  <c r="P4489" i="1"/>
  <c r="P919" i="1"/>
  <c r="P4490" i="1"/>
  <c r="P920" i="1"/>
  <c r="P4491" i="1"/>
  <c r="P4492" i="1"/>
  <c r="P1827" i="1"/>
  <c r="P4493" i="1"/>
  <c r="P4494" i="1"/>
  <c r="P4495" i="1"/>
  <c r="P1828" i="1"/>
  <c r="P4496" i="1"/>
  <c r="P921" i="1"/>
  <c r="P4497" i="1"/>
  <c r="P1829" i="1"/>
  <c r="P4498" i="1"/>
  <c r="P4499" i="1"/>
  <c r="P4500" i="1"/>
  <c r="P4501" i="1"/>
  <c r="P4502" i="1"/>
  <c r="P1830" i="1"/>
  <c r="P4503" i="1"/>
  <c r="P922" i="1"/>
  <c r="P923" i="1"/>
  <c r="P4504" i="1"/>
  <c r="P4505" i="1"/>
  <c r="P4506" i="1"/>
  <c r="P4507" i="1"/>
  <c r="P4508" i="1"/>
  <c r="P1831" i="1"/>
  <c r="P4509" i="1"/>
  <c r="P4510" i="1"/>
  <c r="P924" i="1"/>
  <c r="P75" i="1"/>
  <c r="P4511" i="1"/>
  <c r="P4512" i="1"/>
  <c r="P4513" i="1"/>
  <c r="P925" i="1"/>
  <c r="P4514" i="1"/>
  <c r="P4515" i="1"/>
  <c r="P4516" i="1"/>
  <c r="P4517" i="1"/>
  <c r="P4518" i="1"/>
  <c r="P4519" i="1"/>
  <c r="P4520" i="1"/>
  <c r="P4521" i="1"/>
  <c r="P4522" i="1"/>
  <c r="P4523" i="1"/>
  <c r="P1518" i="1"/>
  <c r="P4524" i="1"/>
  <c r="P4525" i="1"/>
  <c r="P4526" i="1"/>
  <c r="P4527" i="1"/>
  <c r="P4528" i="1"/>
  <c r="P4529" i="1"/>
  <c r="P1519" i="1"/>
  <c r="P4530" i="1"/>
  <c r="P4531" i="1"/>
  <c r="P4532" i="1"/>
  <c r="P4533" i="1"/>
  <c r="P926" i="1"/>
  <c r="P4534" i="1"/>
  <c r="P927" i="1"/>
  <c r="P4535" i="1"/>
  <c r="P928" i="1"/>
  <c r="P4536" i="1"/>
  <c r="P4537" i="1"/>
  <c r="P1520" i="1"/>
  <c r="P4538" i="1"/>
  <c r="P4539" i="1"/>
  <c r="P4540" i="1"/>
  <c r="P1521" i="1"/>
  <c r="P1832" i="1"/>
  <c r="P929" i="1"/>
  <c r="P1522" i="1"/>
  <c r="P1833" i="1"/>
  <c r="P4541" i="1"/>
  <c r="P1523" i="1"/>
  <c r="P930" i="1"/>
  <c r="P931" i="1"/>
  <c r="P4542" i="1"/>
  <c r="P4543" i="1"/>
  <c r="P4544" i="1"/>
  <c r="P4545" i="1"/>
  <c r="P4546" i="1"/>
  <c r="P4547" i="1"/>
  <c r="P1834" i="1"/>
  <c r="P4548" i="1"/>
  <c r="P1835" i="1"/>
  <c r="P4549" i="1"/>
  <c r="P76" i="1"/>
  <c r="P4550" i="1"/>
  <c r="P4551" i="1"/>
  <c r="P932" i="1"/>
  <c r="P933" i="1"/>
  <c r="P77" i="1"/>
  <c r="P1836" i="1"/>
  <c r="P78" i="1"/>
  <c r="P4552" i="1"/>
  <c r="P4553" i="1"/>
  <c r="P1837" i="1"/>
  <c r="P79" i="1"/>
  <c r="P934" i="1"/>
  <c r="P1524" i="1"/>
  <c r="P935" i="1"/>
  <c r="P936" i="1"/>
  <c r="P80" i="1"/>
  <c r="P4554" i="1"/>
  <c r="P937" i="1"/>
  <c r="P938" i="1"/>
  <c r="P4555" i="1"/>
  <c r="P4556" i="1"/>
  <c r="P4557" i="1"/>
  <c r="P4558" i="1"/>
  <c r="P939" i="1"/>
  <c r="P940" i="1"/>
  <c r="P4559" i="1"/>
  <c r="P4560" i="1"/>
  <c r="P4561" i="1"/>
  <c r="P4562" i="1"/>
  <c r="P4563" i="1"/>
  <c r="P1838" i="1"/>
  <c r="P4564" i="1"/>
  <c r="P941" i="1"/>
  <c r="P4565" i="1"/>
  <c r="P4566" i="1"/>
  <c r="P942" i="1"/>
  <c r="P4567" i="1"/>
  <c r="P4568" i="1"/>
  <c r="P943" i="1"/>
  <c r="P4569" i="1"/>
  <c r="P944" i="1"/>
  <c r="P1839" i="1"/>
  <c r="P4570" i="1"/>
  <c r="P945" i="1"/>
  <c r="P946" i="1"/>
  <c r="P4571" i="1"/>
  <c r="P4572" i="1"/>
  <c r="P4573" i="1"/>
  <c r="P1840" i="1"/>
  <c r="P4574" i="1"/>
  <c r="P947" i="1"/>
  <c r="P948" i="1"/>
  <c r="P949" i="1"/>
  <c r="P4575" i="1"/>
  <c r="P4576" i="1"/>
  <c r="P4577" i="1"/>
  <c r="P4578" i="1"/>
  <c r="P4579" i="1"/>
  <c r="P4580" i="1"/>
  <c r="P4581" i="1"/>
  <c r="P4582" i="1"/>
  <c r="P1525" i="1"/>
  <c r="P4583" i="1"/>
  <c r="P4584" i="1"/>
  <c r="P4585" i="1"/>
  <c r="P4586" i="1"/>
  <c r="P950" i="1"/>
  <c r="P4587" i="1"/>
  <c r="P1841" i="1"/>
  <c r="P4588" i="1"/>
  <c r="P4589" i="1"/>
  <c r="P4590" i="1"/>
  <c r="P1526" i="1"/>
  <c r="P4591" i="1"/>
  <c r="P4592" i="1"/>
  <c r="P4593" i="1"/>
  <c r="P4594" i="1"/>
  <c r="P4595" i="1"/>
  <c r="P4596" i="1"/>
  <c r="P4597" i="1"/>
  <c r="P4598" i="1"/>
  <c r="P4599" i="1"/>
  <c r="P4600" i="1"/>
  <c r="P4601" i="1"/>
  <c r="P4602" i="1"/>
  <c r="P4603" i="1"/>
  <c r="P951" i="1"/>
  <c r="P952" i="1"/>
  <c r="P4604" i="1"/>
  <c r="P1842" i="1"/>
  <c r="P953" i="1"/>
  <c r="P4605" i="1"/>
  <c r="P4606" i="1"/>
  <c r="P4607" i="1"/>
  <c r="P1527" i="1"/>
  <c r="P4608" i="1"/>
  <c r="P4609" i="1"/>
  <c r="P4610" i="1"/>
  <c r="P954" i="1"/>
  <c r="P4611" i="1"/>
  <c r="P955" i="1"/>
  <c r="P4612" i="1"/>
  <c r="P4613" i="1"/>
  <c r="P956" i="1"/>
  <c r="P4614" i="1"/>
  <c r="P957" i="1"/>
  <c r="P4615" i="1"/>
  <c r="P4616" i="1"/>
  <c r="P4617" i="1"/>
  <c r="P4618" i="1"/>
  <c r="P958" i="1"/>
  <c r="P4619" i="1"/>
  <c r="P4620" i="1"/>
  <c r="P1843" i="1"/>
  <c r="P4621" i="1"/>
  <c r="P4622" i="1"/>
  <c r="P4623" i="1"/>
  <c r="P4624" i="1"/>
  <c r="P1528" i="1"/>
  <c r="P4625" i="1"/>
  <c r="P959" i="1"/>
  <c r="P960" i="1"/>
  <c r="P961" i="1"/>
  <c r="P1844" i="1"/>
  <c r="P4626" i="1"/>
  <c r="P962" i="1"/>
  <c r="P1845" i="1"/>
  <c r="P4627" i="1"/>
  <c r="P1846" i="1"/>
  <c r="P963" i="1"/>
  <c r="P4628" i="1"/>
  <c r="P4629" i="1"/>
  <c r="P4630" i="1"/>
  <c r="P4631" i="1"/>
  <c r="P4632" i="1"/>
  <c r="P4633" i="1"/>
  <c r="P1847" i="1"/>
  <c r="P4634" i="1"/>
  <c r="P964" i="1"/>
  <c r="P4635" i="1"/>
  <c r="P4636" i="1"/>
  <c r="P81" i="1"/>
  <c r="P4637" i="1"/>
  <c r="P965" i="1"/>
  <c r="P1848" i="1"/>
  <c r="P4638" i="1"/>
  <c r="P4639" i="1"/>
  <c r="P966" i="1"/>
  <c r="P4640" i="1"/>
  <c r="P4641" i="1"/>
  <c r="P4642" i="1"/>
  <c r="P4643" i="1"/>
  <c r="P4644" i="1"/>
  <c r="P4645" i="1"/>
  <c r="P4646" i="1"/>
  <c r="P4647" i="1"/>
  <c r="P1849" i="1"/>
  <c r="P4648" i="1"/>
  <c r="P4649" i="1"/>
  <c r="P4650" i="1"/>
  <c r="P4651" i="1"/>
  <c r="P4652" i="1"/>
  <c r="P4653" i="1"/>
  <c r="P967" i="1"/>
  <c r="P4654" i="1"/>
  <c r="P1850" i="1"/>
  <c r="P4655" i="1"/>
  <c r="P4656" i="1"/>
  <c r="P968" i="1"/>
  <c r="P1851" i="1"/>
  <c r="P82" i="1"/>
  <c r="P4657" i="1"/>
  <c r="P4658" i="1"/>
  <c r="P4659" i="1"/>
  <c r="P4660" i="1"/>
  <c r="P4661" i="1"/>
  <c r="P4662" i="1"/>
  <c r="P4663" i="1"/>
  <c r="P1852" i="1"/>
  <c r="P4664" i="1"/>
  <c r="P4665" i="1"/>
  <c r="P1616" i="1"/>
  <c r="P4666" i="1"/>
  <c r="P83" i="1"/>
  <c r="P969" i="1"/>
  <c r="P1853" i="1"/>
  <c r="P970" i="1"/>
  <c r="P4667" i="1"/>
  <c r="P4668" i="1"/>
  <c r="P4669" i="1"/>
  <c r="P4670" i="1"/>
  <c r="P4671" i="1"/>
  <c r="P4672" i="1"/>
  <c r="P971" i="1"/>
  <c r="P972" i="1"/>
  <c r="P4673" i="1"/>
  <c r="P4674" i="1"/>
  <c r="P4675" i="1"/>
  <c r="P4676" i="1"/>
  <c r="P1854" i="1"/>
  <c r="P4677" i="1"/>
  <c r="P4678" i="1"/>
  <c r="P973" i="1"/>
  <c r="P4679" i="1"/>
  <c r="P974" i="1"/>
  <c r="P4680" i="1"/>
  <c r="P1855" i="1"/>
  <c r="P84" i="1"/>
  <c r="P4681" i="1"/>
  <c r="P4682" i="1"/>
  <c r="P85" i="1"/>
  <c r="P86" i="1"/>
  <c r="P4683" i="1"/>
  <c r="P975" i="1"/>
  <c r="P4684" i="1"/>
  <c r="P1529" i="1"/>
  <c r="P4685" i="1"/>
  <c r="P4686" i="1"/>
  <c r="P4687" i="1"/>
  <c r="P4688" i="1"/>
  <c r="P4689" i="1"/>
  <c r="P4690" i="1"/>
  <c r="P4691" i="1"/>
  <c r="P87" i="1"/>
  <c r="P4692" i="1"/>
  <c r="P4693" i="1"/>
  <c r="P4694" i="1"/>
  <c r="P976" i="1"/>
  <c r="P4695" i="1"/>
  <c r="P4696" i="1"/>
  <c r="P1856" i="1"/>
  <c r="P4697" i="1"/>
  <c r="P88" i="1"/>
  <c r="P4698" i="1"/>
  <c r="P4699" i="1"/>
  <c r="P977" i="1"/>
  <c r="P4700" i="1"/>
  <c r="P4701" i="1"/>
  <c r="P4702" i="1"/>
  <c r="P4703" i="1"/>
  <c r="P4704" i="1"/>
  <c r="P4705" i="1"/>
  <c r="P4706" i="1"/>
  <c r="P4707" i="1"/>
  <c r="P4708" i="1"/>
  <c r="P4709" i="1"/>
  <c r="P4710" i="1"/>
  <c r="P4711" i="1"/>
  <c r="P978" i="1"/>
  <c r="P979" i="1"/>
  <c r="P4712" i="1"/>
  <c r="P4713" i="1"/>
  <c r="P980" i="1"/>
  <c r="P4714" i="1"/>
  <c r="P4715" i="1"/>
  <c r="P981" i="1"/>
  <c r="P4716" i="1"/>
  <c r="P4717" i="1"/>
  <c r="P4718" i="1"/>
  <c r="P982" i="1"/>
  <c r="P4719" i="1"/>
  <c r="P4720" i="1"/>
  <c r="P983" i="1"/>
  <c r="P4721" i="1"/>
  <c r="P4722" i="1"/>
  <c r="P4723" i="1"/>
  <c r="P4724" i="1"/>
  <c r="P1530" i="1"/>
  <c r="P984" i="1"/>
  <c r="P4725" i="1"/>
  <c r="P4726" i="1"/>
  <c r="P4727" i="1"/>
  <c r="P4728" i="1"/>
  <c r="P4729" i="1"/>
  <c r="P4730" i="1"/>
  <c r="P4731" i="1"/>
  <c r="P4732" i="1"/>
  <c r="P1531" i="1"/>
  <c r="P985" i="1"/>
  <c r="P4733" i="1"/>
  <c r="P4734" i="1"/>
  <c r="P986" i="1"/>
  <c r="P4735" i="1"/>
  <c r="P4736" i="1"/>
  <c r="P4737" i="1"/>
  <c r="P89" i="1"/>
  <c r="P4738" i="1"/>
  <c r="P90" i="1"/>
  <c r="P1857" i="1"/>
  <c r="P4739" i="1"/>
  <c r="P4740" i="1"/>
  <c r="P987" i="1"/>
  <c r="P4741" i="1"/>
  <c r="P4742" i="1"/>
  <c r="P4743" i="1"/>
  <c r="P4744" i="1"/>
  <c r="P4745" i="1"/>
  <c r="P988" i="1"/>
  <c r="P4746" i="1"/>
  <c r="P989" i="1"/>
  <c r="P4747" i="1"/>
  <c r="P990" i="1"/>
  <c r="P991" i="1"/>
  <c r="P4748" i="1"/>
  <c r="P4749" i="1"/>
  <c r="P4750" i="1"/>
  <c r="P4751" i="1"/>
  <c r="P4752" i="1"/>
  <c r="P4753" i="1"/>
  <c r="P4754" i="1"/>
  <c r="P4755" i="1"/>
  <c r="P4756" i="1"/>
  <c r="P992" i="1"/>
  <c r="P4757" i="1"/>
  <c r="P4758" i="1"/>
  <c r="P1858" i="1"/>
  <c r="P4759" i="1"/>
  <c r="P4760" i="1"/>
  <c r="P4761" i="1"/>
  <c r="P4762" i="1"/>
  <c r="P4763" i="1"/>
  <c r="P4764" i="1"/>
  <c r="P4765" i="1"/>
  <c r="P4766" i="1"/>
  <c r="P4767" i="1"/>
  <c r="P4768" i="1"/>
  <c r="P4769" i="1"/>
  <c r="P4770" i="1"/>
  <c r="P4771" i="1"/>
  <c r="P1859" i="1"/>
  <c r="P4772" i="1"/>
  <c r="P4773" i="1"/>
  <c r="P4774" i="1"/>
  <c r="P4775" i="1"/>
  <c r="P4776" i="1"/>
  <c r="P1617" i="1"/>
  <c r="P4777" i="1"/>
  <c r="P4778" i="1"/>
  <c r="P4779" i="1"/>
  <c r="P4780" i="1"/>
  <c r="P993" i="1"/>
  <c r="P4781" i="1"/>
  <c r="P4782" i="1"/>
  <c r="P4783" i="1"/>
  <c r="P4784" i="1"/>
  <c r="P4785" i="1"/>
  <c r="P4786" i="1"/>
  <c r="P4787" i="1"/>
  <c r="P4788" i="1"/>
  <c r="P994" i="1"/>
  <c r="P4789" i="1"/>
  <c r="P995" i="1"/>
  <c r="P4790" i="1"/>
  <c r="P4791" i="1"/>
  <c r="P4792" i="1"/>
  <c r="P4793" i="1"/>
  <c r="P4794" i="1"/>
  <c r="P4795" i="1"/>
  <c r="P1860" i="1"/>
  <c r="P996" i="1"/>
  <c r="P4796" i="1"/>
  <c r="P4797" i="1"/>
  <c r="P997" i="1"/>
  <c r="P4798" i="1"/>
  <c r="P4799" i="1"/>
  <c r="P4800" i="1"/>
  <c r="P4801" i="1"/>
  <c r="P998" i="1"/>
  <c r="P4802" i="1"/>
  <c r="P999" i="1"/>
  <c r="P4803" i="1"/>
  <c r="P4804" i="1"/>
  <c r="P4805" i="1"/>
  <c r="P1618" i="1"/>
  <c r="P4806" i="1"/>
  <c r="P1000" i="1"/>
  <c r="P4807" i="1"/>
  <c r="P4808" i="1"/>
  <c r="P91" i="1"/>
  <c r="P1001" i="1"/>
  <c r="P4809" i="1"/>
  <c r="P92" i="1"/>
  <c r="P1861" i="1"/>
  <c r="P93" i="1"/>
  <c r="P1002" i="1"/>
  <c r="P4810" i="1"/>
  <c r="P4811" i="1"/>
  <c r="P4812" i="1"/>
  <c r="P4813" i="1"/>
  <c r="P4814" i="1"/>
  <c r="P4815" i="1"/>
  <c r="P1862" i="1"/>
  <c r="P4816" i="1"/>
  <c r="P4817" i="1"/>
  <c r="P94" i="1"/>
  <c r="P4818" i="1"/>
  <c r="P1003" i="1"/>
  <c r="P1863" i="1"/>
  <c r="P4819" i="1"/>
  <c r="P4820" i="1"/>
  <c r="P1864" i="1"/>
  <c r="P1004" i="1"/>
  <c r="P4821" i="1"/>
  <c r="P4822" i="1"/>
  <c r="P4823" i="1"/>
  <c r="P4824" i="1"/>
  <c r="P4825" i="1"/>
  <c r="P4826" i="1"/>
  <c r="P4827" i="1"/>
  <c r="P4828" i="1"/>
  <c r="P4829" i="1"/>
  <c r="P4830" i="1"/>
  <c r="P1005" i="1"/>
  <c r="P1006" i="1"/>
  <c r="P4831" i="1"/>
  <c r="P4832" i="1"/>
  <c r="P4833" i="1"/>
  <c r="P1007" i="1"/>
  <c r="P4834" i="1"/>
  <c r="P4835" i="1"/>
  <c r="P4836" i="1"/>
  <c r="P4837" i="1"/>
  <c r="P4838" i="1"/>
  <c r="P4839" i="1"/>
  <c r="P1008" i="1"/>
  <c r="P4840" i="1"/>
  <c r="P1009" i="1"/>
  <c r="P1010" i="1"/>
  <c r="P4841" i="1"/>
  <c r="P4842" i="1"/>
  <c r="P1865" i="1"/>
  <c r="P4843" i="1"/>
  <c r="P4844" i="1"/>
  <c r="P4845" i="1"/>
  <c r="P4846" i="1"/>
  <c r="P1011" i="1"/>
  <c r="P4847" i="1"/>
  <c r="P4848" i="1"/>
  <c r="P4849" i="1"/>
  <c r="P4850" i="1"/>
  <c r="P4851" i="1"/>
  <c r="P4852" i="1"/>
  <c r="P4853" i="1"/>
  <c r="P4854" i="1"/>
  <c r="P4855" i="1"/>
  <c r="P1012" i="1"/>
  <c r="P4856" i="1"/>
  <c r="P4857" i="1"/>
  <c r="P4858" i="1"/>
  <c r="P4859" i="1"/>
  <c r="P1866" i="1"/>
  <c r="P4860" i="1"/>
  <c r="P4861" i="1"/>
  <c r="P4862" i="1"/>
  <c r="P4863" i="1"/>
  <c r="P4864" i="1"/>
  <c r="P4865" i="1"/>
  <c r="P4866" i="1"/>
  <c r="P1013" i="1"/>
  <c r="P4867" i="1"/>
  <c r="P4868" i="1"/>
  <c r="P4869" i="1"/>
  <c r="P4870" i="1"/>
  <c r="P4871" i="1"/>
  <c r="P4872" i="1"/>
  <c r="P4873" i="1"/>
  <c r="P4874" i="1"/>
  <c r="P4875" i="1"/>
  <c r="P1867" i="1"/>
  <c r="P4876" i="1"/>
  <c r="P4877" i="1"/>
  <c r="P4878" i="1"/>
  <c r="P4879" i="1"/>
  <c r="P4880" i="1"/>
  <c r="P4881" i="1"/>
  <c r="P1868" i="1"/>
  <c r="P4882" i="1"/>
  <c r="P1869" i="1"/>
  <c r="P4883" i="1"/>
  <c r="P4884" i="1"/>
  <c r="P4885" i="1"/>
  <c r="P1870" i="1"/>
  <c r="P1014" i="1"/>
  <c r="P4886" i="1"/>
  <c r="P1871" i="1"/>
  <c r="P1872" i="1"/>
  <c r="P1873" i="1"/>
  <c r="P4887" i="1"/>
  <c r="P1874" i="1"/>
  <c r="P4888" i="1"/>
  <c r="P1532" i="1"/>
  <c r="P1015" i="1"/>
  <c r="P1016" i="1"/>
  <c r="P148" i="1"/>
  <c r="P1533" i="1"/>
  <c r="P4889" i="1"/>
  <c r="P4890" i="1"/>
  <c r="P1534" i="1"/>
  <c r="P4891" i="1"/>
  <c r="P4892" i="1"/>
  <c r="P4893" i="1"/>
  <c r="P4894" i="1"/>
  <c r="P4895" i="1"/>
  <c r="P4896" i="1"/>
  <c r="P4897" i="1"/>
  <c r="P4898" i="1"/>
  <c r="P4899" i="1"/>
  <c r="P4900" i="1"/>
  <c r="P4901" i="1"/>
  <c r="P4902" i="1"/>
  <c r="P4903" i="1"/>
  <c r="P1017" i="1"/>
  <c r="P95" i="1"/>
  <c r="P4904" i="1"/>
  <c r="P4905" i="1"/>
  <c r="P4906" i="1"/>
  <c r="P4907" i="1"/>
  <c r="P1018" i="1"/>
  <c r="P4908" i="1"/>
  <c r="P1019" i="1"/>
  <c r="P1020" i="1"/>
  <c r="P4909" i="1"/>
  <c r="P4910" i="1"/>
  <c r="P4911" i="1"/>
  <c r="P1021" i="1"/>
  <c r="P4912" i="1"/>
  <c r="P4913" i="1"/>
  <c r="P96" i="1"/>
  <c r="P4914" i="1"/>
  <c r="P4915" i="1"/>
  <c r="P4916" i="1"/>
  <c r="P4917" i="1"/>
  <c r="P1535" i="1"/>
  <c r="P1875" i="1"/>
  <c r="P1022" i="1"/>
  <c r="P4918" i="1"/>
  <c r="P4919" i="1"/>
  <c r="P4920" i="1"/>
  <c r="P4921" i="1"/>
  <c r="P4922" i="1"/>
  <c r="P1023" i="1"/>
  <c r="P1024" i="1"/>
  <c r="P4923" i="1"/>
  <c r="P1025" i="1"/>
  <c r="P4924" i="1"/>
  <c r="P4925" i="1"/>
  <c r="P4926" i="1"/>
  <c r="P4927" i="1"/>
  <c r="P1026" i="1"/>
  <c r="P4928" i="1"/>
  <c r="P4929" i="1"/>
  <c r="P1027" i="1"/>
  <c r="P4930" i="1"/>
  <c r="P4931" i="1"/>
  <c r="P1028" i="1"/>
  <c r="P4932" i="1"/>
  <c r="P97" i="1"/>
  <c r="P4933" i="1"/>
  <c r="P4934" i="1"/>
  <c r="P4935" i="1"/>
  <c r="P4936" i="1"/>
  <c r="P4937" i="1"/>
  <c r="P4938" i="1"/>
  <c r="P1029" i="1"/>
  <c r="P4939" i="1"/>
  <c r="P1030" i="1"/>
  <c r="P4940" i="1"/>
  <c r="P4941" i="1"/>
  <c r="P4942" i="1"/>
  <c r="P4943" i="1"/>
  <c r="P1031" i="1"/>
  <c r="P4944" i="1"/>
  <c r="P1032" i="1"/>
  <c r="P4945" i="1"/>
  <c r="P4946" i="1"/>
  <c r="P1033" i="1"/>
  <c r="P1034" i="1"/>
  <c r="P4947" i="1"/>
  <c r="P4948" i="1"/>
  <c r="P1035" i="1"/>
  <c r="P4949" i="1"/>
  <c r="P1036" i="1"/>
  <c r="P4950" i="1"/>
  <c r="P98" i="1"/>
  <c r="P4951" i="1"/>
  <c r="P1037" i="1"/>
  <c r="P1038" i="1"/>
  <c r="P1876" i="1"/>
  <c r="P1039" i="1"/>
  <c r="P1040" i="1"/>
  <c r="P4952" i="1"/>
  <c r="P4953" i="1"/>
  <c r="P4954" i="1"/>
  <c r="P4955" i="1"/>
  <c r="P99" i="1"/>
  <c r="P1877" i="1"/>
  <c r="P1041" i="1"/>
  <c r="P4956" i="1"/>
  <c r="P1878" i="1"/>
  <c r="P1879" i="1"/>
  <c r="P4957" i="1"/>
  <c r="P4958" i="1"/>
  <c r="P4959" i="1"/>
  <c r="P4960" i="1"/>
  <c r="P4961" i="1"/>
  <c r="P4962" i="1"/>
  <c r="P1042" i="1"/>
  <c r="P4963" i="1"/>
  <c r="P4964" i="1"/>
  <c r="P4965" i="1"/>
  <c r="P4966" i="1"/>
  <c r="P4967" i="1"/>
  <c r="P4968" i="1"/>
  <c r="P4969" i="1"/>
  <c r="P1880" i="1"/>
  <c r="P4970" i="1"/>
  <c r="P1881" i="1"/>
  <c r="P4971" i="1"/>
  <c r="P4972" i="1"/>
  <c r="P4973" i="1"/>
  <c r="P4974" i="1"/>
  <c r="P4975" i="1"/>
  <c r="P4976" i="1"/>
  <c r="P1043" i="1"/>
  <c r="P4977" i="1"/>
  <c r="P4978" i="1"/>
  <c r="P4979" i="1"/>
  <c r="P1044" i="1"/>
  <c r="P1882" i="1"/>
  <c r="P1045" i="1"/>
  <c r="P4980" i="1"/>
  <c r="P1883" i="1"/>
  <c r="P1046" i="1"/>
  <c r="P1536" i="1"/>
  <c r="P4981" i="1"/>
  <c r="P4982" i="1"/>
  <c r="P4983" i="1"/>
  <c r="P4984" i="1"/>
  <c r="P4985" i="1"/>
  <c r="P1047" i="1"/>
  <c r="P4986" i="1"/>
  <c r="P1048" i="1"/>
  <c r="P4987" i="1"/>
  <c r="P4988" i="1"/>
  <c r="P4989" i="1"/>
  <c r="P4990" i="1"/>
  <c r="P4991" i="1"/>
  <c r="P4992" i="1"/>
  <c r="P4993" i="1"/>
  <c r="P1049" i="1"/>
  <c r="P1050" i="1"/>
  <c r="P4994" i="1"/>
  <c r="P4995" i="1"/>
  <c r="P4996" i="1"/>
  <c r="P4997" i="1"/>
  <c r="P4998" i="1"/>
  <c r="P4999" i="1"/>
  <c r="P1051" i="1"/>
  <c r="P5000" i="1"/>
  <c r="P5001" i="1"/>
  <c r="P5002" i="1"/>
  <c r="P5003" i="1"/>
  <c r="P1884" i="1"/>
  <c r="P5004" i="1"/>
  <c r="P5005" i="1"/>
  <c r="P5006" i="1"/>
  <c r="P5007" i="1"/>
  <c r="P5008" i="1"/>
  <c r="P5009" i="1"/>
  <c r="P5010" i="1"/>
  <c r="P5011" i="1"/>
  <c r="P5012" i="1"/>
  <c r="P5013" i="1"/>
  <c r="P5014" i="1"/>
  <c r="P5015" i="1"/>
  <c r="P5016" i="1"/>
  <c r="P1052" i="1"/>
  <c r="P5017" i="1"/>
  <c r="P5018" i="1"/>
  <c r="P5019" i="1"/>
  <c r="P5020" i="1"/>
  <c r="P5021" i="1"/>
  <c r="P5022" i="1"/>
  <c r="P5023" i="1"/>
  <c r="P1053" i="1"/>
  <c r="P5024" i="1"/>
  <c r="P5025" i="1"/>
  <c r="P5026" i="1"/>
  <c r="P100" i="1"/>
  <c r="P1054" i="1"/>
  <c r="P5027" i="1"/>
  <c r="P5028" i="1"/>
  <c r="P5029" i="1"/>
  <c r="P5030" i="1"/>
  <c r="P5031" i="1"/>
  <c r="P1619" i="1"/>
  <c r="P5032" i="1"/>
  <c r="P5033" i="1"/>
  <c r="P1055" i="1"/>
  <c r="P5034" i="1"/>
  <c r="P5035" i="1"/>
  <c r="P5036" i="1"/>
  <c r="P5037" i="1"/>
  <c r="P1620" i="1"/>
  <c r="P5038" i="1"/>
  <c r="P1885" i="1"/>
  <c r="P5039" i="1"/>
  <c r="P5040" i="1"/>
  <c r="P1056" i="1"/>
  <c r="P1886" i="1"/>
  <c r="P1057" i="1"/>
  <c r="P5041" i="1"/>
  <c r="P5042" i="1"/>
  <c r="P101" i="1"/>
  <c r="P1058" i="1"/>
  <c r="P1059" i="1"/>
  <c r="P5043" i="1"/>
  <c r="P1060" i="1"/>
  <c r="P5044" i="1"/>
  <c r="P1537" i="1"/>
  <c r="P102" i="1"/>
  <c r="P5045" i="1"/>
  <c r="P5046" i="1"/>
  <c r="P1887" i="1"/>
  <c r="P5047" i="1"/>
  <c r="P5048" i="1"/>
  <c r="P1061" i="1"/>
  <c r="P5049" i="1"/>
  <c r="P1062" i="1"/>
  <c r="P5050" i="1"/>
  <c r="P1063" i="1"/>
  <c r="P1064" i="1"/>
  <c r="P5051" i="1"/>
  <c r="P5052" i="1"/>
  <c r="P5053" i="1"/>
  <c r="P1065" i="1"/>
  <c r="P1066" i="1"/>
  <c r="P5054" i="1"/>
  <c r="P5055" i="1"/>
  <c r="P5056" i="1"/>
  <c r="P5057" i="1"/>
  <c r="P5058" i="1"/>
  <c r="P5059" i="1"/>
  <c r="P1067" i="1"/>
  <c r="P1068" i="1"/>
  <c r="P5060" i="1"/>
  <c r="P5061" i="1"/>
  <c r="P5062" i="1"/>
  <c r="P1069" i="1"/>
  <c r="P5063" i="1"/>
  <c r="P1070" i="1"/>
  <c r="P5064" i="1"/>
  <c r="P5065" i="1"/>
  <c r="P5066" i="1"/>
  <c r="P1538" i="1"/>
  <c r="P1071" i="1"/>
  <c r="P5067" i="1"/>
  <c r="P5068" i="1"/>
  <c r="P5069" i="1"/>
  <c r="P1072" i="1"/>
  <c r="P5070" i="1"/>
  <c r="P1073" i="1"/>
  <c r="P5071" i="1"/>
  <c r="P1074" i="1"/>
  <c r="P1075" i="1"/>
  <c r="P5072" i="1"/>
  <c r="P1076" i="1"/>
  <c r="P5073" i="1"/>
  <c r="P1888" i="1"/>
  <c r="P1077" i="1"/>
  <c r="P5074" i="1"/>
  <c r="P5075" i="1"/>
  <c r="P5076" i="1"/>
  <c r="P5077" i="1"/>
  <c r="P5078" i="1"/>
  <c r="P5079" i="1"/>
  <c r="P5080" i="1"/>
  <c r="P5081" i="1"/>
  <c r="P5082" i="1"/>
  <c r="P5083" i="1"/>
  <c r="P5084" i="1"/>
  <c r="P1078" i="1"/>
  <c r="P5085" i="1"/>
  <c r="P5086" i="1"/>
  <c r="P1539" i="1"/>
  <c r="P1079" i="1"/>
  <c r="P1540" i="1"/>
  <c r="P5087" i="1"/>
  <c r="P1080" i="1"/>
  <c r="P1889" i="1"/>
  <c r="P5088" i="1"/>
  <c r="P5089" i="1"/>
  <c r="P5090" i="1"/>
  <c r="P5091" i="1"/>
  <c r="P1081" i="1"/>
  <c r="P5092" i="1"/>
  <c r="P5093" i="1"/>
  <c r="P1890" i="1"/>
  <c r="P1891" i="1"/>
  <c r="P5094" i="1"/>
  <c r="P5095" i="1"/>
  <c r="P1082" i="1"/>
  <c r="P5096" i="1"/>
  <c r="P5097" i="1"/>
  <c r="P5098" i="1"/>
  <c r="P5099" i="1"/>
  <c r="P1083" i="1"/>
  <c r="P5100" i="1"/>
  <c r="P5101" i="1"/>
  <c r="P5102" i="1"/>
  <c r="P5103" i="1"/>
  <c r="P5104" i="1"/>
  <c r="P1084" i="1"/>
  <c r="P1085" i="1"/>
  <c r="P5105" i="1"/>
  <c r="P5106" i="1"/>
  <c r="P5107" i="1"/>
  <c r="P5108" i="1"/>
  <c r="P5109" i="1"/>
  <c r="P5110" i="1"/>
  <c r="P1086" i="1"/>
  <c r="P5111" i="1"/>
  <c r="P5112" i="1"/>
  <c r="P5113" i="1"/>
  <c r="P5114" i="1"/>
  <c r="P5115" i="1"/>
  <c r="P1087" i="1"/>
  <c r="P1088" i="1"/>
  <c r="P5116" i="1"/>
  <c r="P1089" i="1"/>
  <c r="P1090" i="1"/>
  <c r="P5117" i="1"/>
  <c r="P5118" i="1"/>
  <c r="P1091" i="1"/>
  <c r="P1541" i="1"/>
  <c r="P5119" i="1"/>
  <c r="P5120" i="1"/>
  <c r="P5121" i="1"/>
  <c r="P1892" i="1"/>
  <c r="P5122" i="1"/>
  <c r="P1092" i="1"/>
  <c r="P5123" i="1"/>
  <c r="P5124" i="1"/>
  <c r="P1093" i="1"/>
  <c r="P5125" i="1"/>
  <c r="P5126" i="1"/>
  <c r="P5127" i="1"/>
  <c r="P1893" i="1"/>
  <c r="P5128" i="1"/>
  <c r="P1094" i="1"/>
  <c r="P5129" i="1"/>
  <c r="P5130" i="1"/>
  <c r="P5131" i="1"/>
  <c r="P5132" i="1"/>
  <c r="P5133" i="1"/>
  <c r="P5134" i="1"/>
  <c r="P5135" i="1"/>
  <c r="P5136" i="1"/>
  <c r="P5137" i="1"/>
  <c r="P5138" i="1"/>
  <c r="P5139" i="1"/>
  <c r="P5140" i="1"/>
  <c r="P5141" i="1"/>
  <c r="P5142" i="1"/>
  <c r="P5143" i="1"/>
  <c r="P5144" i="1"/>
  <c r="P5145" i="1"/>
  <c r="P1542" i="1"/>
  <c r="P5146" i="1"/>
  <c r="P1095" i="1"/>
  <c r="P5147" i="1"/>
  <c r="P5148" i="1"/>
  <c r="P5149" i="1"/>
  <c r="P5150" i="1"/>
  <c r="P1096" i="1"/>
  <c r="P5151" i="1"/>
  <c r="P5152" i="1"/>
  <c r="P5153" i="1"/>
  <c r="P1097" i="1"/>
  <c r="P5154" i="1"/>
  <c r="P5155" i="1"/>
  <c r="P5156" i="1"/>
  <c r="P1098" i="1"/>
  <c r="P5157" i="1"/>
  <c r="P5158" i="1"/>
  <c r="P1099" i="1"/>
  <c r="P1100" i="1"/>
  <c r="P5159" i="1"/>
  <c r="P5160" i="1"/>
  <c r="P103" i="1"/>
  <c r="P5161" i="1"/>
  <c r="P5162" i="1"/>
  <c r="P5163" i="1"/>
  <c r="P5164" i="1"/>
  <c r="P5165" i="1"/>
  <c r="P5166" i="1"/>
  <c r="P5167" i="1"/>
  <c r="P5168" i="1"/>
  <c r="P5169" i="1"/>
  <c r="P5170" i="1"/>
  <c r="P5171" i="1"/>
  <c r="P1101" i="1"/>
  <c r="P1102" i="1"/>
  <c r="P1103" i="1"/>
  <c r="P1104" i="1"/>
  <c r="P5172" i="1"/>
  <c r="P5173" i="1"/>
  <c r="P1105" i="1"/>
  <c r="P5174" i="1"/>
  <c r="P5175" i="1"/>
  <c r="P5176" i="1"/>
  <c r="P5177" i="1"/>
  <c r="P5178" i="1"/>
  <c r="P5179" i="1"/>
  <c r="P5180" i="1"/>
  <c r="P5181" i="1"/>
  <c r="P5182" i="1"/>
  <c r="P1106" i="1"/>
  <c r="P5183" i="1"/>
  <c r="P1107" i="1"/>
  <c r="P1108" i="1"/>
  <c r="P5184" i="1"/>
  <c r="P1109" i="1"/>
  <c r="P5185" i="1"/>
  <c r="P5186" i="1"/>
  <c r="P1110" i="1"/>
  <c r="P1111" i="1"/>
  <c r="P1112" i="1"/>
  <c r="P5187" i="1"/>
  <c r="P1894" i="1"/>
  <c r="P5188" i="1"/>
  <c r="P5189" i="1"/>
  <c r="P5190" i="1"/>
  <c r="P5191" i="1"/>
  <c r="P5192" i="1"/>
  <c r="P5193" i="1"/>
  <c r="P5194" i="1"/>
  <c r="P1113" i="1"/>
  <c r="P5195" i="1"/>
  <c r="P1114" i="1"/>
  <c r="P1115" i="1"/>
  <c r="P1116" i="1"/>
  <c r="P5196" i="1"/>
  <c r="P5197" i="1"/>
  <c r="P1117" i="1"/>
  <c r="P1118" i="1"/>
  <c r="P5198" i="1"/>
  <c r="P5199" i="1"/>
  <c r="P5200" i="1"/>
  <c r="P104" i="1"/>
  <c r="P5201" i="1"/>
  <c r="P5202" i="1"/>
  <c r="P1119" i="1"/>
  <c r="P5203" i="1"/>
  <c r="P5204" i="1"/>
  <c r="P5205" i="1"/>
  <c r="P1120" i="1"/>
  <c r="P1895" i="1"/>
  <c r="P105" i="1"/>
  <c r="P1121" i="1"/>
  <c r="P5206" i="1"/>
  <c r="P1896" i="1"/>
  <c r="P5207" i="1"/>
  <c r="P5208" i="1"/>
  <c r="P5209" i="1"/>
  <c r="P5210" i="1"/>
  <c r="P5211" i="1"/>
  <c r="P5212" i="1"/>
  <c r="P1897" i="1"/>
  <c r="P5213" i="1"/>
  <c r="P1122" i="1"/>
  <c r="P5214" i="1"/>
  <c r="P5215" i="1"/>
  <c r="P5216" i="1"/>
  <c r="P106" i="1"/>
  <c r="P5217" i="1"/>
  <c r="P5218" i="1"/>
  <c r="P5219" i="1"/>
  <c r="P1123" i="1"/>
  <c r="P5220" i="1"/>
  <c r="P5221" i="1"/>
  <c r="P5222" i="1"/>
  <c r="P5223" i="1"/>
  <c r="P1543" i="1"/>
  <c r="P1124" i="1"/>
  <c r="P5224" i="1"/>
  <c r="P5225" i="1"/>
  <c r="P5226" i="1"/>
  <c r="P5227" i="1"/>
  <c r="P5228" i="1"/>
  <c r="P5229" i="1"/>
  <c r="P1898" i="1"/>
  <c r="P5230" i="1"/>
  <c r="P5231" i="1"/>
  <c r="P1125" i="1"/>
  <c r="P1899" i="1"/>
  <c r="P5232" i="1"/>
  <c r="P1900" i="1"/>
  <c r="P5233" i="1"/>
  <c r="P1126" i="1"/>
  <c r="P1127" i="1"/>
  <c r="P5234" i="1"/>
  <c r="P5235" i="1"/>
  <c r="P5236" i="1"/>
  <c r="P1901" i="1"/>
  <c r="P1902" i="1"/>
  <c r="P1544" i="1"/>
  <c r="P5237" i="1"/>
  <c r="P5238" i="1"/>
  <c r="P5239" i="1"/>
  <c r="P1128" i="1"/>
  <c r="P5240" i="1"/>
  <c r="P5241" i="1"/>
  <c r="P5242" i="1"/>
  <c r="P5243" i="1"/>
  <c r="P1903" i="1"/>
  <c r="P5244" i="1"/>
  <c r="P5245" i="1"/>
  <c r="P5246" i="1"/>
  <c r="P5247" i="1"/>
  <c r="P5248" i="1"/>
  <c r="P5249" i="1"/>
  <c r="P1129" i="1"/>
  <c r="P1130" i="1"/>
  <c r="P1131" i="1"/>
  <c r="P5250" i="1"/>
  <c r="P1132" i="1"/>
  <c r="P1133" i="1"/>
  <c r="P5251" i="1"/>
  <c r="P1134" i="1"/>
  <c r="P1135" i="1"/>
  <c r="P1904" i="1"/>
  <c r="P5252" i="1"/>
  <c r="P1136" i="1"/>
  <c r="P5253" i="1"/>
  <c r="P5254" i="1"/>
  <c r="P5255" i="1"/>
  <c r="P5256" i="1"/>
  <c r="P5257" i="1"/>
  <c r="P1137" i="1"/>
  <c r="P1905" i="1"/>
  <c r="P5258" i="1"/>
  <c r="P5259" i="1"/>
  <c r="P5260" i="1"/>
  <c r="P5261" i="1"/>
  <c r="P5262" i="1"/>
  <c r="P1138" i="1"/>
  <c r="P5263" i="1"/>
  <c r="P1139" i="1"/>
  <c r="P5264" i="1"/>
  <c r="P5265" i="1"/>
  <c r="P1140" i="1"/>
  <c r="P5266" i="1"/>
  <c r="P1141" i="1"/>
  <c r="P5267" i="1"/>
  <c r="P5268" i="1"/>
  <c r="P1142" i="1"/>
  <c r="P5269" i="1"/>
  <c r="P1143" i="1"/>
  <c r="P107" i="1"/>
  <c r="P5270" i="1"/>
  <c r="P1144" i="1"/>
  <c r="P1145" i="1"/>
  <c r="P1146" i="1"/>
  <c r="P5271" i="1"/>
  <c r="P1147" i="1"/>
  <c r="P5272" i="1"/>
  <c r="P5273" i="1"/>
  <c r="P5274" i="1"/>
  <c r="P5275" i="1"/>
  <c r="P5276" i="1"/>
  <c r="P5277" i="1"/>
  <c r="P5278" i="1"/>
  <c r="P1148" i="1"/>
  <c r="P5279" i="1"/>
  <c r="P5280" i="1"/>
  <c r="P5281" i="1"/>
  <c r="P5282" i="1"/>
  <c r="P5283" i="1"/>
  <c r="P5284" i="1"/>
  <c r="P1149" i="1"/>
  <c r="P1906" i="1"/>
  <c r="P5285" i="1"/>
  <c r="P5286" i="1"/>
  <c r="P5287" i="1"/>
  <c r="P5288" i="1"/>
  <c r="P1150" i="1"/>
  <c r="P1151" i="1"/>
  <c r="P1152" i="1"/>
  <c r="P1153" i="1"/>
  <c r="P5289" i="1"/>
  <c r="P5290" i="1"/>
  <c r="P5291" i="1"/>
  <c r="P5292" i="1"/>
  <c r="P5293" i="1"/>
  <c r="P5294" i="1"/>
  <c r="P5295" i="1"/>
  <c r="P1154" i="1"/>
  <c r="P1545" i="1"/>
  <c r="P5296" i="1"/>
  <c r="P5297" i="1"/>
  <c r="P5298" i="1"/>
  <c r="P5299" i="1"/>
  <c r="P5300" i="1"/>
  <c r="P5301" i="1"/>
  <c r="P5302" i="1"/>
  <c r="P5303" i="1"/>
  <c r="P5304" i="1"/>
  <c r="P1155" i="1"/>
  <c r="P5305" i="1"/>
  <c r="P5306" i="1"/>
  <c r="P5307" i="1"/>
  <c r="P5308" i="1"/>
  <c r="P5309" i="1"/>
  <c r="P1156" i="1"/>
  <c r="P5310" i="1"/>
  <c r="P1157" i="1"/>
  <c r="P1546" i="1"/>
  <c r="P1158" i="1"/>
  <c r="P5311" i="1"/>
  <c r="P5312" i="1"/>
  <c r="P5313" i="1"/>
  <c r="P1159" i="1"/>
  <c r="P5314" i="1"/>
  <c r="P1160" i="1"/>
  <c r="P1547" i="1"/>
  <c r="P5315" i="1"/>
  <c r="P5316" i="1"/>
  <c r="P1907" i="1"/>
  <c r="P5317" i="1"/>
  <c r="P5318" i="1"/>
  <c r="P5319" i="1"/>
  <c r="P1161" i="1"/>
  <c r="P5320" i="1"/>
  <c r="P5321" i="1"/>
  <c r="P5322" i="1"/>
  <c r="P5323" i="1"/>
  <c r="P5324" i="1"/>
  <c r="P1162" i="1"/>
  <c r="P1163" i="1"/>
  <c r="P1164" i="1"/>
  <c r="P5325" i="1"/>
  <c r="P5326" i="1"/>
  <c r="P5327" i="1"/>
  <c r="P1165" i="1"/>
  <c r="P1166" i="1"/>
  <c r="P1167" i="1"/>
  <c r="P5328" i="1"/>
  <c r="P1908" i="1"/>
  <c r="P1168" i="1"/>
  <c r="P1169" i="1"/>
  <c r="P1548" i="1"/>
  <c r="P5329" i="1"/>
  <c r="P108" i="1"/>
  <c r="P1170" i="1"/>
  <c r="P5330" i="1"/>
  <c r="P1171" i="1"/>
  <c r="P5331" i="1"/>
  <c r="P1172" i="1"/>
  <c r="P1173" i="1"/>
  <c r="P5332" i="1"/>
  <c r="P5333" i="1"/>
  <c r="P5334" i="1"/>
  <c r="P5335" i="1"/>
  <c r="P109" i="1"/>
  <c r="P5336" i="1"/>
  <c r="P5337" i="1"/>
  <c r="P1174" i="1"/>
  <c r="P5338" i="1"/>
  <c r="P5339" i="1"/>
  <c r="P5340" i="1"/>
  <c r="P5341" i="1"/>
  <c r="P5342" i="1"/>
  <c r="P1175" i="1"/>
  <c r="P1176" i="1"/>
  <c r="P1177" i="1"/>
  <c r="P5343" i="1"/>
  <c r="P5344" i="1"/>
  <c r="P5345" i="1"/>
  <c r="P5346" i="1"/>
  <c r="P5347" i="1"/>
  <c r="P5348" i="1"/>
  <c r="P5349" i="1"/>
  <c r="P5350" i="1"/>
  <c r="P5351" i="1"/>
  <c r="P1909" i="1"/>
  <c r="P5352" i="1"/>
  <c r="P5353" i="1"/>
  <c r="P5354" i="1"/>
  <c r="P5355" i="1"/>
  <c r="P5356" i="1"/>
  <c r="P1549" i="1"/>
  <c r="P5357" i="1"/>
  <c r="P110" i="1"/>
  <c r="P5358" i="1"/>
  <c r="P1178" i="1"/>
  <c r="P5359" i="1"/>
  <c r="P1179" i="1"/>
  <c r="P1910" i="1"/>
  <c r="P5360" i="1"/>
  <c r="P1180" i="1"/>
  <c r="P1911" i="1"/>
  <c r="P5361" i="1"/>
  <c r="P5362" i="1"/>
  <c r="P111" i="1"/>
  <c r="P5363" i="1"/>
  <c r="P5364" i="1"/>
  <c r="P5365" i="1"/>
  <c r="P5366" i="1"/>
  <c r="P5367" i="1"/>
  <c r="P1550" i="1"/>
  <c r="P5368" i="1"/>
  <c r="P1912" i="1"/>
  <c r="P5369" i="1"/>
  <c r="P5370" i="1"/>
  <c r="P1913" i="1"/>
  <c r="P5371" i="1"/>
  <c r="P5372" i="1"/>
  <c r="P5373" i="1"/>
  <c r="P5374" i="1"/>
  <c r="P1181" i="1"/>
  <c r="P5375" i="1"/>
  <c r="P1182" i="1"/>
  <c r="P5376" i="1"/>
  <c r="P5377" i="1"/>
  <c r="P1183" i="1"/>
  <c r="P1184" i="1"/>
  <c r="P1185" i="1"/>
  <c r="P5378" i="1"/>
  <c r="P1186" i="1"/>
  <c r="P1187" i="1"/>
  <c r="P5379" i="1"/>
  <c r="P5380" i="1"/>
  <c r="P5381" i="1"/>
  <c r="P5382" i="1"/>
  <c r="P5383" i="1"/>
  <c r="P1621" i="1"/>
  <c r="P5384" i="1"/>
  <c r="P5385" i="1"/>
  <c r="P5386" i="1"/>
  <c r="P5387" i="1"/>
  <c r="P1188" i="1"/>
  <c r="P1189" i="1"/>
  <c r="P1190" i="1"/>
  <c r="P5388" i="1"/>
  <c r="P5389" i="1"/>
  <c r="P1191" i="1"/>
  <c r="P1914" i="1"/>
  <c r="P5390" i="1"/>
  <c r="P5391" i="1"/>
  <c r="P1192" i="1"/>
  <c r="P5392" i="1"/>
  <c r="P1193" i="1"/>
  <c r="P5393" i="1"/>
  <c r="P5394" i="1"/>
  <c r="P5395" i="1"/>
  <c r="P5396" i="1"/>
  <c r="P5397" i="1"/>
  <c r="P1194" i="1"/>
  <c r="P5398" i="1"/>
  <c r="P5399" i="1"/>
  <c r="P5400" i="1"/>
  <c r="P5401" i="1"/>
  <c r="P5402" i="1"/>
  <c r="P5403" i="1"/>
  <c r="P5404" i="1"/>
  <c r="P1915" i="1"/>
  <c r="P5405" i="1"/>
  <c r="P5406" i="1"/>
  <c r="P5407" i="1"/>
  <c r="P5408" i="1"/>
  <c r="P5409" i="1"/>
  <c r="P5410" i="1"/>
  <c r="P1195" i="1"/>
  <c r="P5411" i="1"/>
  <c r="P1196" i="1"/>
  <c r="P1197" i="1"/>
  <c r="P5412" i="1"/>
  <c r="P5413" i="1"/>
  <c r="P1916" i="1"/>
  <c r="P5414" i="1"/>
  <c r="P5415" i="1"/>
  <c r="P5416" i="1"/>
  <c r="P5417" i="1"/>
  <c r="P5418" i="1"/>
  <c r="P5419" i="1"/>
  <c r="P1198" i="1"/>
  <c r="P5420" i="1"/>
  <c r="P5421" i="1"/>
  <c r="P5422" i="1"/>
  <c r="P1199" i="1"/>
  <c r="P1200" i="1"/>
  <c r="P5423" i="1"/>
  <c r="P5424" i="1"/>
  <c r="P1917" i="1"/>
  <c r="P5425" i="1"/>
  <c r="P5426" i="1"/>
  <c r="P5427" i="1"/>
  <c r="P5428" i="1"/>
  <c r="P5429" i="1"/>
  <c r="P112" i="1"/>
  <c r="P5430" i="1"/>
  <c r="P5431" i="1"/>
  <c r="P1201" i="1"/>
  <c r="P5432" i="1"/>
  <c r="P5433" i="1"/>
  <c r="P113" i="1"/>
  <c r="P5434" i="1"/>
  <c r="P5435" i="1"/>
  <c r="P1918" i="1"/>
  <c r="P1202" i="1"/>
  <c r="P5436" i="1"/>
  <c r="P5437" i="1"/>
  <c r="P1919" i="1"/>
  <c r="P1203" i="1"/>
  <c r="P5438" i="1"/>
  <c r="P5439" i="1"/>
  <c r="P1920" i="1"/>
  <c r="P1204" i="1"/>
  <c r="P5440" i="1"/>
  <c r="P5441" i="1"/>
  <c r="P5442" i="1"/>
  <c r="P5443" i="1"/>
  <c r="P5444" i="1"/>
  <c r="P1921" i="1"/>
  <c r="P5445" i="1"/>
  <c r="P5446" i="1"/>
  <c r="P5447" i="1"/>
  <c r="P1205" i="1"/>
  <c r="P5448" i="1"/>
  <c r="P1922" i="1"/>
  <c r="P5449" i="1"/>
  <c r="P5450" i="1"/>
  <c r="P1923" i="1"/>
  <c r="P5451" i="1"/>
  <c r="P5452" i="1"/>
  <c r="P1206" i="1"/>
  <c r="P1207" i="1"/>
  <c r="P5453" i="1"/>
  <c r="P1551" i="1"/>
  <c r="P5454" i="1"/>
  <c r="P5455" i="1"/>
  <c r="P5456" i="1"/>
  <c r="P5457" i="1"/>
  <c r="P5458" i="1"/>
  <c r="P5459" i="1"/>
  <c r="P5460" i="1"/>
  <c r="P1924" i="1"/>
  <c r="P5461" i="1"/>
  <c r="P1208" i="1"/>
  <c r="P1209" i="1"/>
  <c r="P1210" i="1"/>
  <c r="P1211" i="1"/>
  <c r="P5462" i="1"/>
  <c r="P5463" i="1"/>
  <c r="P1552" i="1"/>
  <c r="P5464" i="1"/>
  <c r="P1212" i="1"/>
  <c r="P5465" i="1"/>
  <c r="P5466" i="1"/>
  <c r="P1925" i="1"/>
  <c r="P5467" i="1"/>
  <c r="P5468" i="1"/>
  <c r="P5469" i="1"/>
  <c r="P5470" i="1"/>
  <c r="P5471" i="1"/>
  <c r="P1213" i="1"/>
  <c r="P5472" i="1"/>
  <c r="P5473" i="1"/>
  <c r="P5474" i="1"/>
  <c r="P5475" i="1"/>
  <c r="P114" i="1"/>
  <c r="P5476" i="1"/>
  <c r="P5477" i="1"/>
  <c r="P5478" i="1"/>
  <c r="P5479" i="1"/>
  <c r="P5480" i="1"/>
  <c r="P5481" i="1"/>
  <c r="P1553" i="1"/>
  <c r="P5482" i="1"/>
  <c r="P1214" i="1"/>
  <c r="P5483" i="1"/>
  <c r="P5484" i="1"/>
  <c r="P5485" i="1"/>
  <c r="P5486" i="1"/>
  <c r="P1215" i="1"/>
  <c r="P5487" i="1"/>
  <c r="P1926" i="1"/>
  <c r="P5488" i="1"/>
  <c r="P5489" i="1"/>
  <c r="P1927" i="1"/>
  <c r="P5490" i="1"/>
  <c r="P5491" i="1"/>
  <c r="P1928" i="1"/>
  <c r="P1929" i="1"/>
  <c r="P1930" i="1"/>
  <c r="P5492" i="1"/>
  <c r="P5493" i="1"/>
  <c r="P5494" i="1"/>
  <c r="P5495" i="1"/>
  <c r="P1931" i="1"/>
  <c r="P1216" i="1"/>
  <c r="P5496" i="1"/>
  <c r="P5497" i="1"/>
  <c r="P5498" i="1"/>
  <c r="P1217" i="1"/>
  <c r="P5499" i="1"/>
  <c r="P5500" i="1"/>
  <c r="P5501" i="1"/>
  <c r="P5502" i="1"/>
  <c r="P5503" i="1"/>
  <c r="P5504" i="1"/>
  <c r="P5505" i="1"/>
  <c r="P5506" i="1"/>
  <c r="P5507" i="1"/>
  <c r="P1932" i="1"/>
  <c r="P5508" i="1"/>
  <c r="P1933" i="1"/>
  <c r="P5509" i="1"/>
  <c r="P5510" i="1"/>
  <c r="P5511" i="1"/>
  <c r="P1218" i="1"/>
  <c r="P1934" i="1"/>
  <c r="P5512" i="1"/>
  <c r="P1935" i="1"/>
  <c r="P1219" i="1"/>
  <c r="P5513" i="1"/>
  <c r="P5514" i="1"/>
  <c r="P5515" i="1"/>
  <c r="P5516" i="1"/>
  <c r="P5517" i="1"/>
  <c r="P5518" i="1"/>
  <c r="P5519" i="1"/>
  <c r="P5520" i="1"/>
  <c r="P5521" i="1"/>
  <c r="P1220" i="1"/>
  <c r="P1221" i="1"/>
  <c r="P1554" i="1"/>
  <c r="P1936" i="1"/>
  <c r="P5522" i="1"/>
  <c r="P1555" i="1"/>
  <c r="P1222" i="1"/>
  <c r="P1937" i="1"/>
  <c r="P1223" i="1"/>
  <c r="P5523" i="1"/>
  <c r="P1556" i="1"/>
  <c r="P5524" i="1"/>
  <c r="P1224" i="1"/>
  <c r="P1225" i="1"/>
  <c r="P5525" i="1"/>
  <c r="P5526" i="1"/>
  <c r="P5527" i="1"/>
  <c r="P5528" i="1"/>
  <c r="P5529" i="1"/>
  <c r="P5530" i="1"/>
  <c r="P1938" i="1"/>
  <c r="P5531" i="1"/>
  <c r="P5532" i="1"/>
  <c r="P5533" i="1"/>
  <c r="P1939" i="1"/>
  <c r="P5534" i="1"/>
  <c r="P1226" i="1"/>
  <c r="P5535" i="1"/>
  <c r="P1557" i="1"/>
  <c r="P5536" i="1"/>
  <c r="P5537" i="1"/>
  <c r="P1227" i="1"/>
  <c r="P5538" i="1"/>
  <c r="P1228" i="1"/>
  <c r="P1229" i="1"/>
  <c r="P5539" i="1"/>
  <c r="P115" i="1"/>
  <c r="P5540" i="1"/>
  <c r="P5541" i="1"/>
  <c r="P5542" i="1"/>
  <c r="P5543" i="1"/>
  <c r="P5544" i="1"/>
  <c r="P1230" i="1"/>
  <c r="P1558" i="1"/>
  <c r="P1231" i="1"/>
  <c r="P5545" i="1"/>
  <c r="P1559" i="1"/>
  <c r="P5546" i="1"/>
  <c r="P1232" i="1"/>
  <c r="P1233" i="1"/>
  <c r="P1234" i="1"/>
  <c r="P1235" i="1"/>
  <c r="P5547" i="1"/>
  <c r="P116" i="1"/>
  <c r="P1560" i="1"/>
  <c r="P5548" i="1"/>
  <c r="P5549" i="1"/>
  <c r="P5550" i="1"/>
  <c r="P5551" i="1"/>
  <c r="P5552" i="1"/>
  <c r="P5553" i="1"/>
  <c r="P5554" i="1"/>
  <c r="P1236" i="1"/>
  <c r="P1237" i="1"/>
  <c r="P5555" i="1"/>
  <c r="P5556" i="1"/>
  <c r="P1238" i="1"/>
  <c r="P5557" i="1"/>
  <c r="P1940" i="1"/>
  <c r="P5558" i="1"/>
  <c r="P5559" i="1"/>
  <c r="P1239" i="1"/>
  <c r="P5560" i="1"/>
  <c r="P5561" i="1"/>
  <c r="P5562" i="1"/>
  <c r="P1941" i="1"/>
  <c r="P5563" i="1"/>
  <c r="P5564" i="1"/>
  <c r="P1942" i="1"/>
  <c r="P5565" i="1"/>
  <c r="P5566" i="1"/>
  <c r="P5567" i="1"/>
  <c r="P5568" i="1"/>
  <c r="P1240" i="1"/>
  <c r="P1241" i="1"/>
  <c r="P1242" i="1"/>
  <c r="P117" i="1"/>
  <c r="P1561" i="1"/>
  <c r="P5569" i="1"/>
  <c r="P1243" i="1"/>
  <c r="P5570" i="1"/>
  <c r="P1244" i="1"/>
  <c r="P5571" i="1"/>
  <c r="P5572" i="1"/>
  <c r="P5573" i="1"/>
  <c r="P5574" i="1"/>
  <c r="P5575" i="1"/>
  <c r="P5576" i="1"/>
  <c r="P1245" i="1"/>
  <c r="P5577" i="1"/>
  <c r="P1246" i="1"/>
  <c r="P5578" i="1"/>
  <c r="P5579" i="1"/>
  <c r="P5580" i="1"/>
  <c r="P5581" i="1"/>
  <c r="P1622" i="1"/>
  <c r="P5582" i="1"/>
  <c r="P5583" i="1"/>
  <c r="P5584" i="1"/>
  <c r="P5585" i="1"/>
  <c r="P5586" i="1"/>
  <c r="P5587" i="1"/>
  <c r="P5588" i="1"/>
  <c r="P5589" i="1"/>
  <c r="P1247" i="1"/>
  <c r="P1248" i="1"/>
  <c r="P5590" i="1"/>
  <c r="P1249" i="1"/>
  <c r="P1250" i="1"/>
  <c r="P1251" i="1"/>
  <c r="P5591" i="1"/>
  <c r="P5592" i="1"/>
  <c r="P5593" i="1"/>
  <c r="P5594" i="1"/>
  <c r="P5595" i="1"/>
  <c r="P5596" i="1"/>
  <c r="P1252" i="1"/>
  <c r="P1253" i="1"/>
  <c r="P5597" i="1"/>
  <c r="P5598" i="1"/>
  <c r="P5599" i="1"/>
  <c r="P5600" i="1"/>
  <c r="P1254" i="1"/>
  <c r="P5601" i="1"/>
  <c r="P1255" i="1"/>
  <c r="P1256" i="1"/>
  <c r="P1257" i="1"/>
  <c r="P1562" i="1"/>
  <c r="P5602" i="1"/>
  <c r="P5603" i="1"/>
  <c r="P1943" i="1"/>
  <c r="P5604" i="1"/>
  <c r="P5605" i="1"/>
  <c r="P5606" i="1"/>
  <c r="P1258" i="1"/>
  <c r="P5607" i="1"/>
  <c r="P1944" i="1"/>
  <c r="P5608" i="1"/>
  <c r="P5609" i="1"/>
  <c r="P5610" i="1"/>
  <c r="P1945" i="1"/>
  <c r="P5611" i="1"/>
  <c r="P1259" i="1"/>
  <c r="P5612" i="1"/>
  <c r="P5613" i="1"/>
  <c r="P1260" i="1"/>
  <c r="P1563" i="1"/>
  <c r="P5614" i="1"/>
  <c r="P5615" i="1"/>
  <c r="P5616" i="1"/>
  <c r="P1261" i="1"/>
  <c r="P5617" i="1"/>
  <c r="P5618" i="1"/>
  <c r="P5619" i="1"/>
  <c r="P5620" i="1"/>
  <c r="P1564" i="1"/>
  <c r="P1262" i="1"/>
  <c r="P5621" i="1"/>
  <c r="P1263" i="1"/>
  <c r="P1264" i="1"/>
  <c r="P5622" i="1"/>
  <c r="P5623" i="1"/>
  <c r="P5624" i="1"/>
  <c r="P1265" i="1"/>
  <c r="P5625" i="1"/>
  <c r="P1946" i="1"/>
  <c r="P5626" i="1"/>
  <c r="P1266" i="1"/>
  <c r="P5627" i="1"/>
  <c r="P1267" i="1"/>
  <c r="P5628" i="1"/>
  <c r="P5629" i="1"/>
  <c r="P5630" i="1"/>
  <c r="P5631" i="1"/>
  <c r="P5632" i="1"/>
  <c r="P1268" i="1"/>
  <c r="P5633" i="1"/>
  <c r="P5634" i="1"/>
  <c r="P1269" i="1"/>
  <c r="P5635" i="1"/>
  <c r="P1270" i="1"/>
  <c r="P5636" i="1"/>
  <c r="P1271" i="1"/>
  <c r="P5637" i="1"/>
  <c r="P5638" i="1"/>
  <c r="P5639" i="1"/>
  <c r="P118" i="1"/>
  <c r="P5640" i="1"/>
  <c r="P5641" i="1"/>
  <c r="P5642" i="1"/>
  <c r="P5643" i="1"/>
  <c r="P5644" i="1"/>
  <c r="P5645" i="1"/>
  <c r="P5646" i="1"/>
  <c r="P1947" i="1"/>
  <c r="P1948" i="1"/>
  <c r="P1949" i="1"/>
  <c r="P5647" i="1"/>
  <c r="P1272" i="1"/>
  <c r="P5648" i="1"/>
  <c r="P5649" i="1"/>
  <c r="P1950" i="1"/>
  <c r="P5650" i="1"/>
  <c r="P5651" i="1"/>
  <c r="P5652" i="1"/>
  <c r="P5653" i="1"/>
  <c r="P5654" i="1"/>
  <c r="P5655" i="1"/>
  <c r="P5656" i="1"/>
  <c r="P1951" i="1"/>
  <c r="P1273" i="1"/>
  <c r="P1952" i="1"/>
  <c r="P5657" i="1"/>
  <c r="P1565" i="1"/>
  <c r="P5658" i="1"/>
  <c r="P1953" i="1"/>
  <c r="P5659" i="1"/>
  <c r="P5660" i="1"/>
  <c r="P5661" i="1"/>
  <c r="P5662" i="1"/>
  <c r="P5663" i="1"/>
  <c r="P1274" i="1"/>
  <c r="P5664" i="1"/>
  <c r="P5665" i="1"/>
  <c r="P5666" i="1"/>
  <c r="P1275" i="1"/>
  <c r="P1954" i="1"/>
  <c r="P5667" i="1"/>
  <c r="P5668" i="1"/>
  <c r="P5669" i="1"/>
  <c r="P5670" i="1"/>
  <c r="P5671" i="1"/>
  <c r="P5672" i="1"/>
  <c r="P5673" i="1"/>
  <c r="P5674" i="1"/>
  <c r="P5675" i="1"/>
  <c r="P1276" i="1"/>
  <c r="P5676" i="1"/>
  <c r="P5677" i="1"/>
  <c r="P5678" i="1"/>
  <c r="P1277" i="1"/>
  <c r="P5679" i="1"/>
  <c r="P5680" i="1"/>
  <c r="P5681" i="1"/>
  <c r="P5682" i="1"/>
  <c r="P5683" i="1"/>
  <c r="P1955" i="1"/>
  <c r="P5684" i="1"/>
  <c r="P5685" i="1"/>
  <c r="P1278" i="1"/>
  <c r="P5686" i="1"/>
  <c r="P5687" i="1"/>
  <c r="P1279" i="1"/>
  <c r="P1956" i="1"/>
  <c r="P5688" i="1"/>
  <c r="P5689" i="1"/>
  <c r="P5690" i="1"/>
  <c r="P1280" i="1"/>
  <c r="P5691" i="1"/>
  <c r="P5692" i="1"/>
  <c r="P5693" i="1"/>
  <c r="P5694" i="1"/>
  <c r="P5695" i="1"/>
  <c r="P1281" i="1"/>
  <c r="P5696" i="1"/>
  <c r="P1623" i="1"/>
  <c r="P1282" i="1"/>
  <c r="P5697" i="1"/>
  <c r="P5698" i="1"/>
  <c r="P5699" i="1"/>
  <c r="P5700" i="1"/>
  <c r="P5701" i="1"/>
  <c r="P1283" i="1"/>
  <c r="P119" i="1"/>
  <c r="P5702" i="1"/>
  <c r="P120" i="1"/>
  <c r="P1284" i="1"/>
  <c r="P5703" i="1"/>
  <c r="P121" i="1"/>
  <c r="P5704" i="1"/>
  <c r="P5705" i="1"/>
  <c r="P5706" i="1"/>
  <c r="P1566" i="1"/>
  <c r="P122" i="1"/>
  <c r="P1285" i="1"/>
  <c r="P5707" i="1"/>
  <c r="P1286" i="1"/>
  <c r="P5708" i="1"/>
  <c r="P1957" i="1"/>
  <c r="P5709" i="1"/>
  <c r="P5710" i="1"/>
  <c r="P5711" i="1"/>
  <c r="P1287" i="1"/>
  <c r="P5712" i="1"/>
  <c r="P5713" i="1"/>
  <c r="P5714" i="1"/>
  <c r="P5715" i="1"/>
  <c r="P5716" i="1"/>
  <c r="P5717" i="1"/>
  <c r="P1567" i="1"/>
  <c r="P5718" i="1"/>
  <c r="P5719" i="1"/>
  <c r="P1288" i="1"/>
  <c r="P5720" i="1"/>
  <c r="P5721" i="1"/>
  <c r="P5722" i="1"/>
  <c r="P5723" i="1"/>
  <c r="P5724" i="1"/>
  <c r="P5725" i="1"/>
  <c r="P5726" i="1"/>
  <c r="P5727" i="1"/>
  <c r="P5728" i="1"/>
  <c r="P5729" i="1"/>
  <c r="P5730" i="1"/>
  <c r="P5731" i="1"/>
  <c r="P5732" i="1"/>
  <c r="P5733" i="1"/>
  <c r="P1289" i="1"/>
  <c r="P5734" i="1"/>
  <c r="P5735" i="1"/>
  <c r="P5736" i="1"/>
  <c r="P1290" i="1"/>
  <c r="P1291" i="1"/>
  <c r="P5737" i="1"/>
  <c r="P1292" i="1"/>
  <c r="P5738" i="1"/>
  <c r="P5739" i="1"/>
  <c r="P1958" i="1"/>
  <c r="P5740" i="1"/>
  <c r="P5741" i="1"/>
  <c r="P5742" i="1"/>
  <c r="P1293" i="1"/>
  <c r="P5743" i="1"/>
  <c r="P5744" i="1"/>
  <c r="P5745" i="1"/>
  <c r="P5746" i="1"/>
  <c r="P5747" i="1"/>
  <c r="P1294" i="1"/>
  <c r="P123" i="1"/>
  <c r="P5748" i="1"/>
  <c r="P5749" i="1"/>
  <c r="P5750" i="1"/>
  <c r="P5751" i="1"/>
  <c r="P5752" i="1"/>
  <c r="P5753" i="1"/>
  <c r="P5754" i="1"/>
  <c r="P5755" i="1"/>
  <c r="P5756" i="1"/>
  <c r="P1295" i="1"/>
  <c r="P5757" i="1"/>
  <c r="P1296" i="1"/>
  <c r="P5758" i="1"/>
  <c r="P1297" i="1"/>
  <c r="P1624" i="1"/>
  <c r="P5759" i="1"/>
  <c r="P1959" i="1"/>
  <c r="P5760" i="1"/>
  <c r="P5761" i="1"/>
  <c r="P1568" i="1"/>
  <c r="P5762" i="1"/>
  <c r="P5763" i="1"/>
  <c r="P5764" i="1"/>
  <c r="P1298" i="1"/>
  <c r="P5765" i="1"/>
  <c r="P1960" i="1"/>
  <c r="P1961" i="1"/>
  <c r="P1962" i="1"/>
  <c r="P1299" i="1"/>
  <c r="P124" i="1"/>
  <c r="P5766" i="1"/>
  <c r="P1300" i="1"/>
  <c r="P1569" i="1"/>
  <c r="P1301" i="1"/>
  <c r="P1963" i="1"/>
  <c r="P5767" i="1"/>
  <c r="P5768" i="1"/>
  <c r="P5769" i="1"/>
  <c r="P1302" i="1"/>
  <c r="P5770" i="1"/>
  <c r="P1303" i="1"/>
  <c r="P5771" i="1"/>
  <c r="P5772" i="1"/>
  <c r="P5773" i="1"/>
  <c r="P1570" i="1"/>
  <c r="P1304" i="1"/>
  <c r="P1305" i="1"/>
  <c r="P5774" i="1"/>
  <c r="P5775" i="1"/>
  <c r="P1306" i="1"/>
  <c r="P5776" i="1"/>
  <c r="P5777" i="1"/>
  <c r="P5778" i="1"/>
  <c r="P5779" i="1"/>
  <c r="P5780" i="1"/>
  <c r="P5781" i="1"/>
  <c r="P5782" i="1"/>
  <c r="P5783" i="1"/>
  <c r="P5784" i="1"/>
  <c r="P1571" i="1"/>
  <c r="P1964" i="1"/>
  <c r="P5785" i="1"/>
  <c r="P5786" i="1"/>
  <c r="P5787" i="1"/>
  <c r="P5788" i="1"/>
  <c r="P1572" i="1"/>
  <c r="P1573" i="1"/>
  <c r="P5789" i="1"/>
  <c r="P5790" i="1"/>
  <c r="P1307" i="1"/>
  <c r="P5791" i="1"/>
  <c r="P1965" i="1"/>
  <c r="P5792" i="1"/>
  <c r="P1308" i="1"/>
  <c r="P5793" i="1"/>
  <c r="P5794" i="1"/>
  <c r="P5795" i="1"/>
  <c r="P5796" i="1"/>
  <c r="P5797" i="1"/>
  <c r="P1309" i="1"/>
  <c r="P5798" i="1"/>
  <c r="P5799" i="1"/>
  <c r="P1310" i="1"/>
  <c r="P5800" i="1"/>
  <c r="P5801" i="1"/>
  <c r="P125" i="1"/>
  <c r="P1311" i="1"/>
  <c r="P1966" i="1"/>
  <c r="P1967" i="1"/>
  <c r="P5802" i="1"/>
  <c r="P1312" i="1"/>
  <c r="P5803" i="1"/>
  <c r="P1313" i="1"/>
  <c r="P5804" i="1"/>
  <c r="P1314" i="1"/>
  <c r="P1968" i="1"/>
  <c r="P1315" i="1"/>
  <c r="P5805" i="1"/>
  <c r="P5806" i="1"/>
  <c r="P5807" i="1"/>
  <c r="P1316" i="1"/>
  <c r="P5808" i="1"/>
  <c r="P1574" i="1"/>
  <c r="P5809" i="1"/>
  <c r="P1317" i="1"/>
  <c r="P5810" i="1"/>
  <c r="P5811" i="1"/>
  <c r="P1318" i="1"/>
  <c r="P5812" i="1"/>
  <c r="P1575" i="1"/>
  <c r="P1319" i="1"/>
  <c r="P1576" i="1"/>
  <c r="P1320" i="1"/>
  <c r="P1577" i="1"/>
  <c r="P1321" i="1"/>
  <c r="P1322" i="1"/>
  <c r="P5813" i="1"/>
  <c r="P5814" i="1"/>
  <c r="P5815" i="1"/>
  <c r="P5816" i="1"/>
  <c r="P1323" i="1"/>
  <c r="P1324" i="1"/>
  <c r="P1578" i="1"/>
  <c r="P5817" i="1"/>
  <c r="P5818" i="1"/>
  <c r="P5819" i="1"/>
  <c r="P1579" i="1"/>
  <c r="P5820" i="1"/>
  <c r="P1580" i="1"/>
  <c r="P5821" i="1"/>
  <c r="P5822" i="1"/>
  <c r="P5823" i="1"/>
  <c r="P5824" i="1"/>
  <c r="P5825" i="1"/>
  <c r="P1969" i="1"/>
  <c r="P5826" i="1"/>
  <c r="P5827" i="1"/>
  <c r="P5828" i="1"/>
  <c r="P5829" i="1"/>
  <c r="P5830" i="1"/>
  <c r="P5831" i="1"/>
  <c r="P5832" i="1"/>
  <c r="P5833" i="1"/>
  <c r="P5834" i="1"/>
  <c r="P5835" i="1"/>
  <c r="P1325" i="1"/>
  <c r="P1581" i="1"/>
  <c r="P5836" i="1"/>
  <c r="P1326" i="1"/>
  <c r="P5837" i="1"/>
  <c r="P1327" i="1"/>
  <c r="P5838" i="1"/>
  <c r="P5839" i="1"/>
  <c r="P5840" i="1"/>
  <c r="P5841" i="1"/>
  <c r="P5842" i="1"/>
  <c r="P5843" i="1"/>
  <c r="P5844" i="1"/>
  <c r="P5845" i="1"/>
  <c r="P1970" i="1"/>
  <c r="P1971" i="1"/>
  <c r="P1972" i="1"/>
  <c r="P1973" i="1"/>
  <c r="P1328" i="1"/>
  <c r="P126" i="1"/>
  <c r="P5846" i="1"/>
  <c r="P1329" i="1"/>
  <c r="P1582" i="1"/>
  <c r="P1330" i="1"/>
  <c r="P1974" i="1"/>
  <c r="P5847" i="1"/>
  <c r="P5848" i="1"/>
  <c r="P5849" i="1"/>
  <c r="P1331" i="1"/>
  <c r="P5850" i="1"/>
  <c r="P1332" i="1"/>
  <c r="P5851" i="1"/>
  <c r="P5852" i="1"/>
  <c r="P5853" i="1"/>
  <c r="P1583" i="1"/>
  <c r="P1333" i="1"/>
  <c r="P1334" i="1"/>
  <c r="P5854" i="1"/>
  <c r="P5855" i="1"/>
  <c r="P1335" i="1"/>
  <c r="P5856" i="1"/>
  <c r="P5857" i="1"/>
  <c r="P5858" i="1"/>
  <c r="P5859" i="1"/>
  <c r="P5860" i="1"/>
  <c r="P5861" i="1"/>
  <c r="P5862" i="1"/>
  <c r="P5863" i="1"/>
  <c r="P5864" i="1"/>
  <c r="P1584" i="1"/>
  <c r="P1975" i="1"/>
  <c r="P5865" i="1"/>
  <c r="P5866" i="1"/>
  <c r="P5867" i="1"/>
  <c r="P5868" i="1"/>
  <c r="P1585" i="1"/>
  <c r="P1586" i="1"/>
  <c r="P5869" i="1"/>
  <c r="P5870" i="1"/>
  <c r="P1336" i="1"/>
  <c r="P5871" i="1"/>
  <c r="P1976" i="1"/>
  <c r="P5872" i="1"/>
  <c r="P1337" i="1"/>
  <c r="P5873" i="1"/>
  <c r="P5874" i="1"/>
  <c r="P5875" i="1"/>
  <c r="P5876" i="1"/>
  <c r="P5877" i="1"/>
  <c r="P1338" i="1"/>
  <c r="P5878" i="1"/>
  <c r="P5879" i="1"/>
  <c r="P1339" i="1"/>
  <c r="P5880" i="1"/>
  <c r="P5881" i="1"/>
  <c r="P127" i="1"/>
  <c r="P1340" i="1"/>
  <c r="P1977" i="1"/>
  <c r="P1978" i="1"/>
  <c r="P5882" i="1"/>
  <c r="P1341" i="1"/>
  <c r="P5883" i="1"/>
  <c r="P1342" i="1"/>
  <c r="P5884" i="1"/>
  <c r="P1343" i="1"/>
  <c r="P1979" i="1"/>
  <c r="P1344" i="1"/>
  <c r="P5885" i="1"/>
  <c r="P5886" i="1"/>
  <c r="P5887" i="1"/>
  <c r="P1345" i="1"/>
  <c r="P5888" i="1"/>
  <c r="P1587" i="1"/>
  <c r="P5889" i="1"/>
  <c r="P1346" i="1"/>
  <c r="P5890" i="1"/>
  <c r="P5891" i="1"/>
  <c r="P1347" i="1"/>
  <c r="P5892" i="1"/>
  <c r="P1588" i="1"/>
  <c r="P1348" i="1"/>
  <c r="P1589" i="1"/>
  <c r="P1349" i="1"/>
  <c r="P1590" i="1"/>
  <c r="P1350" i="1"/>
  <c r="P1351" i="1"/>
  <c r="P5893" i="1"/>
  <c r="P5894" i="1"/>
  <c r="P5895" i="1"/>
  <c r="P5896" i="1"/>
  <c r="P1352" i="1"/>
  <c r="P1353" i="1"/>
  <c r="P1591" i="1"/>
  <c r="P5897" i="1"/>
  <c r="P5898" i="1"/>
  <c r="P5899" i="1"/>
  <c r="P1592" i="1"/>
  <c r="P5900" i="1"/>
  <c r="P1593" i="1"/>
  <c r="P5901" i="1"/>
  <c r="P5902" i="1"/>
  <c r="P5903" i="1"/>
  <c r="P5904" i="1"/>
  <c r="P5905" i="1"/>
  <c r="P1980" i="1"/>
  <c r="P5906" i="1"/>
  <c r="P5907" i="1"/>
  <c r="P5908" i="1"/>
  <c r="P5909" i="1"/>
  <c r="P5910" i="1"/>
  <c r="P5911" i="1"/>
  <c r="P5912" i="1"/>
  <c r="P5913" i="1"/>
  <c r="P5914" i="1"/>
  <c r="P5915" i="1"/>
  <c r="P1354" i="1"/>
  <c r="P1594" i="1"/>
  <c r="P5916" i="1"/>
  <c r="P1355" i="1"/>
  <c r="P5917" i="1"/>
  <c r="P1356"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1357" i="1"/>
  <c r="P1358" i="1"/>
  <c r="P1359" i="1"/>
  <c r="P5987" i="1"/>
  <c r="P128" i="1"/>
  <c r="P1595" i="1"/>
  <c r="P5988" i="1"/>
  <c r="P5989" i="1"/>
  <c r="P5990" i="1"/>
  <c r="P5991" i="1"/>
  <c r="P5992" i="1"/>
  <c r="P5993" i="1"/>
  <c r="P5994" i="1"/>
  <c r="P1360" i="1"/>
  <c r="P1361" i="1"/>
  <c r="P5995" i="1"/>
  <c r="P5996" i="1"/>
  <c r="P1362" i="1"/>
  <c r="P5997" i="1"/>
  <c r="P1981" i="1"/>
  <c r="P5998" i="1"/>
  <c r="P5999" i="1"/>
  <c r="P1363" i="1"/>
  <c r="P6000" i="1"/>
  <c r="P6001" i="1"/>
  <c r="P6002" i="1"/>
  <c r="P1982" i="1"/>
  <c r="P6003" i="1"/>
  <c r="P6004" i="1"/>
  <c r="P1983" i="1"/>
  <c r="P6005" i="1"/>
  <c r="P6006" i="1"/>
  <c r="P6007" i="1"/>
  <c r="P6008" i="1"/>
  <c r="P1364" i="1"/>
  <c r="P1365" i="1"/>
  <c r="P1366" i="1"/>
  <c r="P129" i="1"/>
  <c r="P1596" i="1"/>
  <c r="P6009" i="1"/>
  <c r="P1367" i="1"/>
  <c r="P6010" i="1"/>
  <c r="P1368" i="1"/>
  <c r="P6011" i="1"/>
  <c r="P6012" i="1"/>
  <c r="P6013" i="1"/>
  <c r="P6014" i="1"/>
  <c r="P6015" i="1"/>
  <c r="P6016" i="1"/>
  <c r="P1369" i="1"/>
  <c r="P6017" i="1"/>
  <c r="P1370" i="1"/>
  <c r="P6018" i="1"/>
  <c r="P6019" i="1"/>
  <c r="P6020" i="1"/>
  <c r="P6021" i="1"/>
  <c r="P1625" i="1"/>
  <c r="P6022" i="1"/>
  <c r="P6023" i="1"/>
  <c r="P6024" i="1"/>
  <c r="P6025" i="1"/>
  <c r="P6026" i="1"/>
  <c r="P6027" i="1"/>
  <c r="P6028" i="1"/>
  <c r="P6029" i="1"/>
  <c r="P1371" i="1"/>
  <c r="P1372" i="1"/>
  <c r="P6030" i="1"/>
  <c r="P1373" i="1"/>
  <c r="P1374" i="1"/>
  <c r="P1375" i="1"/>
  <c r="P6031" i="1"/>
  <c r="P6032" i="1"/>
  <c r="P6033" i="1"/>
  <c r="P6034" i="1"/>
  <c r="P6035" i="1"/>
  <c r="P6036" i="1"/>
  <c r="P1376" i="1"/>
  <c r="P1377" i="1"/>
  <c r="P6037" i="1"/>
  <c r="P6038" i="1"/>
  <c r="P6039" i="1"/>
  <c r="P6040" i="1"/>
  <c r="P1378" i="1"/>
  <c r="P6041" i="1"/>
  <c r="P1379" i="1"/>
  <c r="P1380" i="1"/>
  <c r="P1381" i="1"/>
  <c r="P1597" i="1"/>
  <c r="P6042" i="1"/>
  <c r="P6043" i="1"/>
  <c r="P1984" i="1"/>
  <c r="P6044" i="1"/>
  <c r="P6045" i="1"/>
  <c r="P6046" i="1"/>
  <c r="P1382" i="1"/>
  <c r="P6047" i="1"/>
  <c r="P1985" i="1"/>
  <c r="P6048" i="1"/>
  <c r="P6049" i="1"/>
  <c r="P6050" i="1"/>
  <c r="P1986" i="1"/>
  <c r="P6051" i="1"/>
  <c r="P1383" i="1"/>
  <c r="P6052" i="1"/>
  <c r="P6053" i="1"/>
  <c r="P1384" i="1"/>
  <c r="P1598" i="1"/>
  <c r="P6054" i="1"/>
  <c r="P6055" i="1"/>
  <c r="P6056" i="1"/>
  <c r="P1385" i="1"/>
  <c r="P6057" i="1"/>
  <c r="P6058" i="1"/>
  <c r="P6059" i="1"/>
  <c r="P6060" i="1"/>
  <c r="P1599" i="1"/>
  <c r="P1386" i="1"/>
  <c r="P6061" i="1"/>
  <c r="P1387" i="1"/>
  <c r="P1388" i="1"/>
  <c r="P6062" i="1"/>
  <c r="P6063" i="1"/>
  <c r="P6064" i="1"/>
  <c r="P1389" i="1"/>
  <c r="P6065" i="1"/>
  <c r="P1987" i="1"/>
  <c r="P6066" i="1"/>
  <c r="P1390" i="1"/>
  <c r="P6067" i="1"/>
  <c r="P1391" i="1"/>
  <c r="P6068" i="1"/>
  <c r="P6069" i="1"/>
  <c r="P6070" i="1"/>
  <c r="P6071" i="1"/>
  <c r="P6072" i="1"/>
  <c r="P1392" i="1"/>
  <c r="P6073" i="1"/>
  <c r="P6074" i="1"/>
  <c r="P1393" i="1"/>
  <c r="P6075" i="1"/>
  <c r="P1394" i="1"/>
  <c r="P6076" i="1"/>
  <c r="P1395" i="1"/>
  <c r="P6077" i="1"/>
  <c r="P6078" i="1"/>
  <c r="P6079" i="1"/>
  <c r="P130" i="1"/>
  <c r="P6080" i="1"/>
  <c r="P6081" i="1"/>
  <c r="P6082" i="1"/>
  <c r="P6083" i="1"/>
  <c r="P6084" i="1"/>
  <c r="P6085" i="1"/>
  <c r="P6086" i="1"/>
  <c r="P1988" i="1"/>
  <c r="P1989" i="1"/>
  <c r="P1990"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1396" i="1"/>
  <c r="P6115" i="1"/>
  <c r="P1397" i="1"/>
  <c r="P1398" i="1"/>
  <c r="P6116" i="1"/>
  <c r="P6117" i="1"/>
  <c r="P6118" i="1"/>
  <c r="P6119" i="1"/>
  <c r="P1399" i="1"/>
  <c r="P6120" i="1"/>
  <c r="P6121" i="1"/>
  <c r="P6122" i="1"/>
  <c r="P149" i="1"/>
  <c r="P6123" i="1"/>
  <c r="P6124" i="1"/>
  <c r="P1400" i="1"/>
  <c r="P6125" i="1"/>
  <c r="P1401" i="1"/>
  <c r="P6126" i="1"/>
  <c r="P6127" i="1"/>
  <c r="P6128" i="1"/>
  <c r="P1402" i="1"/>
  <c r="P6129" i="1"/>
  <c r="P131" i="1"/>
  <c r="P6130" i="1"/>
  <c r="P6131" i="1"/>
  <c r="P6132" i="1"/>
  <c r="P6133" i="1"/>
  <c r="P6134" i="1"/>
  <c r="P6135" i="1"/>
  <c r="P6136" i="1"/>
  <c r="P6137" i="1"/>
  <c r="P6138" i="1"/>
  <c r="P6139" i="1"/>
  <c r="P6140" i="1"/>
  <c r="P6141" i="1"/>
  <c r="P6142" i="1"/>
  <c r="P6143" i="1"/>
  <c r="P6144" i="1"/>
  <c r="P6145" i="1"/>
  <c r="P6146" i="1"/>
  <c r="P6147" i="1"/>
  <c r="P6148" i="1"/>
  <c r="P1403" i="1"/>
  <c r="P6149" i="1"/>
  <c r="P6150" i="1"/>
  <c r="P6151" i="1"/>
  <c r="P6152" i="1"/>
  <c r="P6153" i="1"/>
  <c r="P1404" i="1"/>
  <c r="P6154" i="1"/>
  <c r="P6155" i="1"/>
  <c r="P6156" i="1"/>
  <c r="P6157" i="1"/>
  <c r="P1405" i="1"/>
  <c r="P6158" i="1"/>
  <c r="P6159" i="1"/>
  <c r="P1406" i="1"/>
  <c r="P6160" i="1"/>
  <c r="P1407" i="1"/>
  <c r="P6161" i="1"/>
  <c r="P1408" i="1"/>
  <c r="P6162" i="1"/>
  <c r="P1409" i="1"/>
  <c r="P6163" i="1"/>
  <c r="P6164" i="1"/>
  <c r="P6165" i="1"/>
  <c r="P6166" i="1"/>
  <c r="P6167" i="1"/>
  <c r="P6168" i="1"/>
  <c r="P150" i="1"/>
  <c r="P6169" i="1"/>
  <c r="P1991" i="1"/>
  <c r="P1600" i="1"/>
  <c r="P6170" i="1"/>
  <c r="P1410" i="1"/>
  <c r="P6171" i="1"/>
  <c r="P6172" i="1"/>
  <c r="P6173" i="1"/>
  <c r="P6174" i="1"/>
  <c r="P132" i="1"/>
  <c r="P6175" i="1"/>
  <c r="P1411" i="1"/>
  <c r="P6176" i="1"/>
  <c r="P6177" i="1"/>
  <c r="P6178" i="1"/>
  <c r="P6179" i="1"/>
  <c r="P6180" i="1"/>
  <c r="P6181" i="1"/>
  <c r="P6182" i="1"/>
  <c r="P6183" i="1"/>
  <c r="P1412"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133" i="1"/>
  <c r="P6209" i="1"/>
  <c r="P6210" i="1"/>
  <c r="P6211" i="1"/>
  <c r="P6212" i="1"/>
  <c r="P1601" i="1"/>
  <c r="P6213" i="1"/>
  <c r="P6214" i="1"/>
  <c r="P6215" i="1"/>
  <c r="P1992" i="1"/>
  <c r="P6216" i="1"/>
  <c r="P6217" i="1"/>
  <c r="P6218" i="1"/>
  <c r="P6219" i="1"/>
  <c r="P6220" i="1"/>
  <c r="P6221" i="1"/>
  <c r="P6222" i="1"/>
  <c r="P1993" i="1"/>
  <c r="P6223" i="1"/>
  <c r="P6224" i="1"/>
  <c r="P6225" i="1"/>
  <c r="P6226" i="1"/>
  <c r="P6227" i="1"/>
  <c r="P1413"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134" i="1"/>
  <c r="P1414" i="1"/>
  <c r="P1415" i="1"/>
  <c r="P6369" i="1"/>
  <c r="P6370" i="1"/>
  <c r="P1416" i="1"/>
  <c r="P6371" i="1"/>
  <c r="P6372" i="1"/>
  <c r="P6373" i="1"/>
  <c r="P6374" i="1"/>
  <c r="P6375" i="1"/>
  <c r="P6376" i="1"/>
  <c r="P6377" i="1"/>
  <c r="P6378" i="1"/>
  <c r="P1417" i="1"/>
  <c r="P6379" i="1"/>
  <c r="P6380" i="1"/>
  <c r="P6381" i="1"/>
  <c r="P1418" i="1"/>
  <c r="P6382" i="1"/>
  <c r="P1419" i="1"/>
  <c r="P1420" i="1"/>
  <c r="P6383" i="1"/>
  <c r="P6384" i="1"/>
  <c r="P1421" i="1"/>
  <c r="P1422" i="1"/>
  <c r="P1423" i="1"/>
  <c r="P6385" i="1"/>
  <c r="P6386" i="1"/>
  <c r="P135" i="1"/>
  <c r="P1994" i="1"/>
  <c r="P1424" i="1"/>
  <c r="P6387" i="1"/>
  <c r="P136" i="1"/>
  <c r="P6388" i="1"/>
  <c r="P6389" i="1"/>
  <c r="P1425" i="1"/>
  <c r="P6390" i="1"/>
  <c r="P137" i="1"/>
  <c r="P6391" i="1"/>
  <c r="P1426" i="1"/>
  <c r="P6392" i="1"/>
  <c r="P6393" i="1"/>
  <c r="P6394" i="1"/>
  <c r="P6395" i="1"/>
  <c r="P6396" i="1"/>
  <c r="P6397" i="1"/>
  <c r="P6398" i="1"/>
  <c r="P6399" i="1"/>
  <c r="P6400" i="1"/>
  <c r="P6401" i="1"/>
  <c r="P6402" i="1"/>
  <c r="P6403" i="1"/>
  <c r="P6404" i="1"/>
  <c r="P1427" i="1"/>
  <c r="P6405" i="1"/>
  <c r="P151" i="1"/>
  <c r="P1428" i="1"/>
  <c r="P6406" i="1"/>
  <c r="P1429" i="1"/>
  <c r="P1602" i="1"/>
  <c r="P6407" i="1"/>
  <c r="P6408" i="1"/>
  <c r="P6409" i="1"/>
  <c r="P1430" i="1"/>
  <c r="P6410" i="1"/>
  <c r="P6411" i="1"/>
  <c r="P6412" i="1"/>
  <c r="P6413" i="1"/>
  <c r="P6414" i="1"/>
  <c r="P6415" i="1"/>
  <c r="P1995" i="1"/>
  <c r="P6416" i="1"/>
  <c r="P1996" i="1"/>
  <c r="P6417" i="1"/>
  <c r="P1431" i="1"/>
  <c r="P1432" i="1"/>
  <c r="P6418" i="1"/>
  <c r="O152" i="1"/>
  <c r="O1997" i="1"/>
  <c r="O1998" i="1"/>
  <c r="O153" i="1"/>
  <c r="O154" i="1"/>
  <c r="O1999" i="1"/>
  <c r="O2000" i="1"/>
  <c r="O2001" i="1"/>
  <c r="O2002" i="1"/>
  <c r="O155" i="1"/>
  <c r="O2003" i="1"/>
  <c r="O156" i="1"/>
  <c r="O2004" i="1"/>
  <c r="O2005" i="1"/>
  <c r="O2" i="1"/>
  <c r="O2006" i="1"/>
  <c r="O2007" i="1"/>
  <c r="O157" i="1"/>
  <c r="O2008" i="1"/>
  <c r="O2009" i="1"/>
  <c r="O158" i="1"/>
  <c r="O2010" i="1"/>
  <c r="O1626" i="1"/>
  <c r="O2011" i="1"/>
  <c r="O2012" i="1"/>
  <c r="O2013" i="1"/>
  <c r="O2014" i="1"/>
  <c r="O159" i="1"/>
  <c r="O2015" i="1"/>
  <c r="O160" i="1"/>
  <c r="O2016" i="1"/>
  <c r="O2017" i="1"/>
  <c r="O2018" i="1"/>
  <c r="O161" i="1"/>
  <c r="O162" i="1"/>
  <c r="O2019" i="1"/>
  <c r="O2020" i="1"/>
  <c r="O2021" i="1"/>
  <c r="O2022" i="1"/>
  <c r="O1433" i="1"/>
  <c r="O163" i="1"/>
  <c r="O2023" i="1"/>
  <c r="O2024" i="1"/>
  <c r="O2025" i="1"/>
  <c r="O2026" i="1"/>
  <c r="O164" i="1"/>
  <c r="O1434" i="1"/>
  <c r="O1627" i="1"/>
  <c r="O2027" i="1"/>
  <c r="O165" i="1"/>
  <c r="O2028" i="1"/>
  <c r="O1435" i="1"/>
  <c r="O2029" i="1"/>
  <c r="O166" i="1"/>
  <c r="O2030" i="1"/>
  <c r="O2031" i="1"/>
  <c r="O167" i="1"/>
  <c r="O2032" i="1"/>
  <c r="O2033" i="1"/>
  <c r="O2034" i="1"/>
  <c r="O2035" i="1"/>
  <c r="O2036" i="1"/>
  <c r="O2037" i="1"/>
  <c r="O168" i="1"/>
  <c r="O2038" i="1"/>
  <c r="O169" i="1"/>
  <c r="O2039" i="1"/>
  <c r="O170" i="1"/>
  <c r="O171" i="1"/>
  <c r="O2040" i="1"/>
  <c r="O2041" i="1"/>
  <c r="O2042" i="1"/>
  <c r="O2043" i="1"/>
  <c r="O1628" i="1"/>
  <c r="O172" i="1"/>
  <c r="O173" i="1"/>
  <c r="O2044" i="1"/>
  <c r="O174" i="1"/>
  <c r="O175" i="1"/>
  <c r="O2045" i="1"/>
  <c r="O1629" i="1"/>
  <c r="O176" i="1"/>
  <c r="O2046" i="1"/>
  <c r="O2047" i="1"/>
  <c r="O177" i="1"/>
  <c r="O178" i="1"/>
  <c r="O2048" i="1"/>
  <c r="O2049" i="1"/>
  <c r="O2050" i="1"/>
  <c r="O3" i="1"/>
  <c r="O2051" i="1"/>
  <c r="O179" i="1"/>
  <c r="O2052" i="1"/>
  <c r="O180" i="1"/>
  <c r="O2053" i="1"/>
  <c r="O2054" i="1"/>
  <c r="O2055" i="1"/>
  <c r="O2056" i="1"/>
  <c r="O2057" i="1"/>
  <c r="O2058" i="1"/>
  <c r="O181" i="1"/>
  <c r="O2059" i="1"/>
  <c r="O2060" i="1"/>
  <c r="O2061" i="1"/>
  <c r="O2062" i="1"/>
  <c r="O182" i="1"/>
  <c r="O2063" i="1"/>
  <c r="O2064" i="1"/>
  <c r="O2065" i="1"/>
  <c r="O2066" i="1"/>
  <c r="O2067" i="1"/>
  <c r="O2068" i="1"/>
  <c r="O2069" i="1"/>
  <c r="O2070" i="1"/>
  <c r="O2071" i="1"/>
  <c r="O2072" i="1"/>
  <c r="O2073" i="1"/>
  <c r="O2074" i="1"/>
  <c r="O183" i="1"/>
  <c r="O2075" i="1"/>
  <c r="O2076" i="1"/>
  <c r="O2077" i="1"/>
  <c r="O2078" i="1"/>
  <c r="O2079" i="1"/>
  <c r="O2080" i="1"/>
  <c r="O184" i="1"/>
  <c r="O2081" i="1"/>
  <c r="O2082" i="1"/>
  <c r="O2083" i="1"/>
  <c r="O2084" i="1"/>
  <c r="O2085" i="1"/>
  <c r="O2086" i="1"/>
  <c r="O2087" i="1"/>
  <c r="O2088" i="1"/>
  <c r="O2089" i="1"/>
  <c r="O2090" i="1"/>
  <c r="O185" i="1"/>
  <c r="O2091" i="1"/>
  <c r="O2092" i="1"/>
  <c r="O2093" i="1"/>
  <c r="O2094" i="1"/>
  <c r="O2095" i="1"/>
  <c r="O1630" i="1"/>
  <c r="O2096" i="1"/>
  <c r="O2097" i="1"/>
  <c r="O2098" i="1"/>
  <c r="O2099" i="1"/>
  <c r="O2100" i="1"/>
  <c r="O2101" i="1"/>
  <c r="O2102" i="1"/>
  <c r="O186" i="1"/>
  <c r="O187" i="1"/>
  <c r="O2103" i="1"/>
  <c r="O2104" i="1"/>
  <c r="O188" i="1"/>
  <c r="O189" i="1"/>
  <c r="O190" i="1"/>
  <c r="O2105" i="1"/>
  <c r="O2106" i="1"/>
  <c r="O2107" i="1"/>
  <c r="O191" i="1"/>
  <c r="O2108" i="1"/>
  <c r="O2109" i="1"/>
  <c r="O192" i="1"/>
  <c r="O2110" i="1"/>
  <c r="O1436" i="1"/>
  <c r="O2111" i="1"/>
  <c r="O2112" i="1"/>
  <c r="O193" i="1"/>
  <c r="O2113" i="1"/>
  <c r="O4" i="1"/>
  <c r="O2114" i="1"/>
  <c r="O2115" i="1"/>
  <c r="O2116" i="1"/>
  <c r="O1631" i="1"/>
  <c r="O2117" i="1"/>
  <c r="O2118" i="1"/>
  <c r="O194" i="1"/>
  <c r="O2119" i="1"/>
  <c r="O5" i="1"/>
  <c r="O195" i="1"/>
  <c r="O2120" i="1"/>
  <c r="O2121" i="1"/>
  <c r="O2122" i="1"/>
  <c r="O2123" i="1"/>
  <c r="O196" i="1"/>
  <c r="O197" i="1"/>
  <c r="O198" i="1"/>
  <c r="O199" i="1"/>
  <c r="O2124" i="1"/>
  <c r="O1632" i="1"/>
  <c r="O1633" i="1"/>
  <c r="O2125" i="1"/>
  <c r="O2126" i="1"/>
  <c r="O2127" i="1"/>
  <c r="O1634" i="1"/>
  <c r="O200" i="1"/>
  <c r="O201" i="1"/>
  <c r="O2128" i="1"/>
  <c r="O2129" i="1"/>
  <c r="O2130" i="1"/>
  <c r="O2131" i="1"/>
  <c r="O202" i="1"/>
  <c r="O2132" i="1"/>
  <c r="O2133" i="1"/>
  <c r="O203" i="1"/>
  <c r="O204" i="1"/>
  <c r="O2134" i="1"/>
  <c r="O2135" i="1"/>
  <c r="O1635" i="1"/>
  <c r="O2136" i="1"/>
  <c r="O205" i="1"/>
  <c r="O2137" i="1"/>
  <c r="O2138" i="1"/>
  <c r="O2139" i="1"/>
  <c r="O2140" i="1"/>
  <c r="O2141" i="1"/>
  <c r="O206" i="1"/>
  <c r="O2142" i="1"/>
  <c r="O207" i="1"/>
  <c r="O2143" i="1"/>
  <c r="O2144" i="1"/>
  <c r="O2145" i="1"/>
  <c r="O2146" i="1"/>
  <c r="O2147" i="1"/>
  <c r="O2148" i="1"/>
  <c r="O2149" i="1"/>
  <c r="O2150" i="1"/>
  <c r="O2151" i="1"/>
  <c r="O208" i="1"/>
  <c r="O209" i="1"/>
  <c r="O2152" i="1"/>
  <c r="O2153" i="1"/>
  <c r="O2154" i="1"/>
  <c r="O2155" i="1"/>
  <c r="O210" i="1"/>
  <c r="O2156" i="1"/>
  <c r="O6" i="1"/>
  <c r="O2157" i="1"/>
  <c r="O2158" i="1"/>
  <c r="O211" i="1"/>
  <c r="O2159" i="1"/>
  <c r="O2160" i="1"/>
  <c r="O2161" i="1"/>
  <c r="O2162" i="1"/>
  <c r="O212" i="1"/>
  <c r="O2163" i="1"/>
  <c r="O2164" i="1"/>
  <c r="O2165" i="1"/>
  <c r="O2166" i="1"/>
  <c r="O213" i="1"/>
  <c r="O2167" i="1"/>
  <c r="O2168" i="1"/>
  <c r="O214" i="1"/>
  <c r="O2169" i="1"/>
  <c r="O215" i="1"/>
  <c r="O1636" i="1"/>
  <c r="O216" i="1"/>
  <c r="O2170" i="1"/>
  <c r="O2171" i="1"/>
  <c r="O2172" i="1"/>
  <c r="O2173" i="1"/>
  <c r="O2174" i="1"/>
  <c r="O2175" i="1"/>
  <c r="O2176" i="1"/>
  <c r="O217" i="1"/>
  <c r="O218" i="1"/>
  <c r="O1437" i="1"/>
  <c r="O2177" i="1"/>
  <c r="O2178" i="1"/>
  <c r="O219" i="1"/>
  <c r="O2179" i="1"/>
  <c r="O2180" i="1"/>
  <c r="O1637" i="1"/>
  <c r="O2181" i="1"/>
  <c r="O220" i="1"/>
  <c r="O2182" i="1"/>
  <c r="O221" i="1"/>
  <c r="O1638" i="1"/>
  <c r="O222" i="1"/>
  <c r="O2183" i="1"/>
  <c r="O2184" i="1"/>
  <c r="O223" i="1"/>
  <c r="O7" i="1"/>
  <c r="O2185" i="1"/>
  <c r="O2186" i="1"/>
  <c r="O224" i="1"/>
  <c r="O2187" i="1"/>
  <c r="O2188" i="1"/>
  <c r="O225" i="1"/>
  <c r="O226" i="1"/>
  <c r="O2189" i="1"/>
  <c r="O2190" i="1"/>
  <c r="O2191" i="1"/>
  <c r="O2192" i="1"/>
  <c r="O227" i="1"/>
  <c r="O2193" i="1"/>
  <c r="O228" i="1"/>
  <c r="O2194" i="1"/>
  <c r="O2195" i="1"/>
  <c r="O8" i="1"/>
  <c r="O2196" i="1"/>
  <c r="O2197" i="1"/>
  <c r="O229" i="1"/>
  <c r="O2198" i="1"/>
  <c r="O2199" i="1"/>
  <c r="O230" i="1"/>
  <c r="O2200" i="1"/>
  <c r="O1639" i="1"/>
  <c r="O2201" i="1"/>
  <c r="O2202" i="1"/>
  <c r="O2203" i="1"/>
  <c r="O2204" i="1"/>
  <c r="O231" i="1"/>
  <c r="O2205" i="1"/>
  <c r="O232" i="1"/>
  <c r="O2206" i="1"/>
  <c r="O2207" i="1"/>
  <c r="O2208" i="1"/>
  <c r="O233" i="1"/>
  <c r="O234" i="1"/>
  <c r="O2209" i="1"/>
  <c r="O2210" i="1"/>
  <c r="O2211" i="1"/>
  <c r="O2212" i="1"/>
  <c r="O1438" i="1"/>
  <c r="O235" i="1"/>
  <c r="O2213" i="1"/>
  <c r="O2214" i="1"/>
  <c r="O2215" i="1"/>
  <c r="O2216" i="1"/>
  <c r="O236" i="1"/>
  <c r="O1439" i="1"/>
  <c r="O1640" i="1"/>
  <c r="O2217" i="1"/>
  <c r="O237" i="1"/>
  <c r="O2218" i="1"/>
  <c r="O1440" i="1"/>
  <c r="O2219" i="1"/>
  <c r="O238" i="1"/>
  <c r="O2220" i="1"/>
  <c r="O2221" i="1"/>
  <c r="O239" i="1"/>
  <c r="O2222" i="1"/>
  <c r="O2223" i="1"/>
  <c r="O2224" i="1"/>
  <c r="O2225" i="1"/>
  <c r="O2226" i="1"/>
  <c r="O2227" i="1"/>
  <c r="O240" i="1"/>
  <c r="O2228" i="1"/>
  <c r="O241" i="1"/>
  <c r="O2229" i="1"/>
  <c r="O242" i="1"/>
  <c r="O243" i="1"/>
  <c r="O2230" i="1"/>
  <c r="O2231" i="1"/>
  <c r="O2232" i="1"/>
  <c r="O2233" i="1"/>
  <c r="O1641" i="1"/>
  <c r="O244" i="1"/>
  <c r="O245" i="1"/>
  <c r="O2234" i="1"/>
  <c r="O246" i="1"/>
  <c r="O247" i="1"/>
  <c r="O2235" i="1"/>
  <c r="O1642" i="1"/>
  <c r="O248" i="1"/>
  <c r="O2236" i="1"/>
  <c r="O2237" i="1"/>
  <c r="O249" i="1"/>
  <c r="O250" i="1"/>
  <c r="O2238" i="1"/>
  <c r="O2239" i="1"/>
  <c r="O2240" i="1"/>
  <c r="O9" i="1"/>
  <c r="O2241" i="1"/>
  <c r="O251" i="1"/>
  <c r="O2242" i="1"/>
  <c r="O252" i="1"/>
  <c r="O2243" i="1"/>
  <c r="O2244" i="1"/>
  <c r="O2245" i="1"/>
  <c r="O2246" i="1"/>
  <c r="O2247" i="1"/>
  <c r="O2248" i="1"/>
  <c r="O253" i="1"/>
  <c r="O2249" i="1"/>
  <c r="O2250" i="1"/>
  <c r="O2251" i="1"/>
  <c r="O2252" i="1"/>
  <c r="O254" i="1"/>
  <c r="O2253" i="1"/>
  <c r="O2254" i="1"/>
  <c r="O2255" i="1"/>
  <c r="O2256" i="1"/>
  <c r="O2257" i="1"/>
  <c r="O2258" i="1"/>
  <c r="O2259" i="1"/>
  <c r="O2260" i="1"/>
  <c r="O2261" i="1"/>
  <c r="O2262" i="1"/>
  <c r="O2263" i="1"/>
  <c r="O2264" i="1"/>
  <c r="O255" i="1"/>
  <c r="O2265" i="1"/>
  <c r="O2266" i="1"/>
  <c r="O2267" i="1"/>
  <c r="O2268" i="1"/>
  <c r="O2269" i="1"/>
  <c r="O2270" i="1"/>
  <c r="O256" i="1"/>
  <c r="O2271" i="1"/>
  <c r="O2272" i="1"/>
  <c r="O2273" i="1"/>
  <c r="O2274" i="1"/>
  <c r="O2275" i="1"/>
  <c r="O2276" i="1"/>
  <c r="O2277" i="1"/>
  <c r="O2278" i="1"/>
  <c r="O2279" i="1"/>
  <c r="O2280" i="1"/>
  <c r="O257" i="1"/>
  <c r="O2281" i="1"/>
  <c r="O2282" i="1"/>
  <c r="O2283" i="1"/>
  <c r="O2284" i="1"/>
  <c r="O2285" i="1"/>
  <c r="O1643" i="1"/>
  <c r="O2286" i="1"/>
  <c r="O2287" i="1"/>
  <c r="O2288" i="1"/>
  <c r="O2289" i="1"/>
  <c r="O2290" i="1"/>
  <c r="O2291" i="1"/>
  <c r="O2292" i="1"/>
  <c r="O258" i="1"/>
  <c r="O259" i="1"/>
  <c r="O2293" i="1"/>
  <c r="O2294" i="1"/>
  <c r="O260" i="1"/>
  <c r="O261" i="1"/>
  <c r="O262" i="1"/>
  <c r="O2295" i="1"/>
  <c r="O2296" i="1"/>
  <c r="O2297" i="1"/>
  <c r="O263" i="1"/>
  <c r="O2298" i="1"/>
  <c r="O2299" i="1"/>
  <c r="O264" i="1"/>
  <c r="O2300" i="1"/>
  <c r="O1441" i="1"/>
  <c r="O2301" i="1"/>
  <c r="O2302" i="1"/>
  <c r="O265" i="1"/>
  <c r="O2303" i="1"/>
  <c r="O10" i="1"/>
  <c r="O2304" i="1"/>
  <c r="O2305" i="1"/>
  <c r="O2306" i="1"/>
  <c r="O1644" i="1"/>
  <c r="O2307" i="1"/>
  <c r="O2308" i="1"/>
  <c r="O266" i="1"/>
  <c r="O2309" i="1"/>
  <c r="O11" i="1"/>
  <c r="O267" i="1"/>
  <c r="O2310" i="1"/>
  <c r="O2311" i="1"/>
  <c r="O2312" i="1"/>
  <c r="O2313" i="1"/>
  <c r="O268" i="1"/>
  <c r="O269" i="1"/>
  <c r="O270" i="1"/>
  <c r="O271" i="1"/>
  <c r="O2314" i="1"/>
  <c r="O1645" i="1"/>
  <c r="O1646" i="1"/>
  <c r="O2315" i="1"/>
  <c r="O2316" i="1"/>
  <c r="O2317" i="1"/>
  <c r="O1647" i="1"/>
  <c r="O272" i="1"/>
  <c r="O273" i="1"/>
  <c r="O2318" i="1"/>
  <c r="O2319" i="1"/>
  <c r="O2320" i="1"/>
  <c r="O2321" i="1"/>
  <c r="O274" i="1"/>
  <c r="O2322" i="1"/>
  <c r="O2323" i="1"/>
  <c r="O275" i="1"/>
  <c r="O276" i="1"/>
  <c r="O2324" i="1"/>
  <c r="O2325" i="1"/>
  <c r="O1648" i="1"/>
  <c r="O2326" i="1"/>
  <c r="O277" i="1"/>
  <c r="O2327" i="1"/>
  <c r="O2328" i="1"/>
  <c r="O2329" i="1"/>
  <c r="O2330" i="1"/>
  <c r="O2331" i="1"/>
  <c r="O278" i="1"/>
  <c r="O2332" i="1"/>
  <c r="O279" i="1"/>
  <c r="O2333" i="1"/>
  <c r="O2334" i="1"/>
  <c r="O2335" i="1"/>
  <c r="O2336" i="1"/>
  <c r="O2337" i="1"/>
  <c r="O2338" i="1"/>
  <c r="O2339" i="1"/>
  <c r="O2340" i="1"/>
  <c r="O2341" i="1"/>
  <c r="O280" i="1"/>
  <c r="O281" i="1"/>
  <c r="O2342" i="1"/>
  <c r="O2343" i="1"/>
  <c r="O2344" i="1"/>
  <c r="O2345" i="1"/>
  <c r="O282" i="1"/>
  <c r="O2346" i="1"/>
  <c r="O12" i="1"/>
  <c r="O2347" i="1"/>
  <c r="O2348" i="1"/>
  <c r="O283" i="1"/>
  <c r="O2349" i="1"/>
  <c r="O2350" i="1"/>
  <c r="O2351" i="1"/>
  <c r="O2352" i="1"/>
  <c r="O284" i="1"/>
  <c r="O2353" i="1"/>
  <c r="O2354" i="1"/>
  <c r="O2355" i="1"/>
  <c r="O2356" i="1"/>
  <c r="O285" i="1"/>
  <c r="O2357" i="1"/>
  <c r="O2358" i="1"/>
  <c r="O286" i="1"/>
  <c r="O2359" i="1"/>
  <c r="O287" i="1"/>
  <c r="O1649" i="1"/>
  <c r="O288" i="1"/>
  <c r="O2360" i="1"/>
  <c r="O2361" i="1"/>
  <c r="O2362" i="1"/>
  <c r="O2363" i="1"/>
  <c r="O2364" i="1"/>
  <c r="O2365" i="1"/>
  <c r="O2366" i="1"/>
  <c r="O289" i="1"/>
  <c r="O290" i="1"/>
  <c r="O1442" i="1"/>
  <c r="O2367" i="1"/>
  <c r="O2368" i="1"/>
  <c r="O291" i="1"/>
  <c r="O2369" i="1"/>
  <c r="O2370" i="1"/>
  <c r="O1650" i="1"/>
  <c r="O2371" i="1"/>
  <c r="O292" i="1"/>
  <c r="O2372" i="1"/>
  <c r="O293" i="1"/>
  <c r="O1651" i="1"/>
  <c r="O294" i="1"/>
  <c r="O2373" i="1"/>
  <c r="O2374" i="1"/>
  <c r="O295" i="1"/>
  <c r="O13" i="1"/>
  <c r="O2375" i="1"/>
  <c r="O1652" i="1"/>
  <c r="O1653" i="1"/>
  <c r="O2376" i="1"/>
  <c r="O2377" i="1"/>
  <c r="O2378" i="1"/>
  <c r="O1654" i="1"/>
  <c r="O2379" i="1"/>
  <c r="O1655" i="1"/>
  <c r="O2380" i="1"/>
  <c r="O2381" i="1"/>
  <c r="O2382" i="1"/>
  <c r="O2383" i="1"/>
  <c r="O296" i="1"/>
  <c r="O2384" i="1"/>
  <c r="O297" i="1"/>
  <c r="O298" i="1"/>
  <c r="O2385" i="1"/>
  <c r="O299" i="1"/>
  <c r="O2386" i="1"/>
  <c r="O2387" i="1"/>
  <c r="O2388" i="1"/>
  <c r="O2389" i="1"/>
  <c r="O300" i="1"/>
  <c r="O2390" i="1"/>
  <c r="O301" i="1"/>
  <c r="O1656" i="1"/>
  <c r="O302" i="1"/>
  <c r="O2391" i="1"/>
  <c r="O2392" i="1"/>
  <c r="O2393" i="1"/>
  <c r="O1443" i="1"/>
  <c r="O2394" i="1"/>
  <c r="O2395" i="1"/>
  <c r="O303" i="1"/>
  <c r="O1657" i="1"/>
  <c r="O2396" i="1"/>
  <c r="O2397" i="1"/>
  <c r="O2398" i="1"/>
  <c r="O2399" i="1"/>
  <c r="O2400" i="1"/>
  <c r="O2401" i="1"/>
  <c r="O2402" i="1"/>
  <c r="O2403" i="1"/>
  <c r="O2404" i="1"/>
  <c r="O304" i="1"/>
  <c r="O2405" i="1"/>
  <c r="O2406" i="1"/>
  <c r="O2407" i="1"/>
  <c r="O305" i="1"/>
  <c r="O306" i="1"/>
  <c r="O307" i="1"/>
  <c r="O1444" i="1"/>
  <c r="O2408" i="1"/>
  <c r="O2409" i="1"/>
  <c r="O308" i="1"/>
  <c r="O309" i="1"/>
  <c r="O2410" i="1"/>
  <c r="O2411" i="1"/>
  <c r="O2412" i="1"/>
  <c r="O310" i="1"/>
  <c r="O311" i="1"/>
  <c r="O2413" i="1"/>
  <c r="O2414" i="1"/>
  <c r="O2415" i="1"/>
  <c r="O2416" i="1"/>
  <c r="O2417" i="1"/>
  <c r="O2418" i="1"/>
  <c r="O2419" i="1"/>
  <c r="O2420" i="1"/>
  <c r="O2421" i="1"/>
  <c r="O2422" i="1"/>
  <c r="O2423" i="1"/>
  <c r="O2424" i="1"/>
  <c r="O2425" i="1"/>
  <c r="O2426" i="1"/>
  <c r="O2427" i="1"/>
  <c r="O2428" i="1"/>
  <c r="O2429" i="1"/>
  <c r="O2430" i="1"/>
  <c r="O2431" i="1"/>
  <c r="O312" i="1"/>
  <c r="O2432" i="1"/>
  <c r="O2433" i="1"/>
  <c r="O2434" i="1"/>
  <c r="O2435" i="1"/>
  <c r="O1658" i="1"/>
  <c r="O313" i="1"/>
  <c r="O2436" i="1"/>
  <c r="O1445" i="1"/>
  <c r="O2437" i="1"/>
  <c r="O2438" i="1"/>
  <c r="O2439" i="1"/>
  <c r="O2440" i="1"/>
  <c r="O314" i="1"/>
  <c r="O2441" i="1"/>
  <c r="O2442" i="1"/>
  <c r="O2443" i="1"/>
  <c r="O2444" i="1"/>
  <c r="O1659" i="1"/>
  <c r="O1446" i="1"/>
  <c r="O2445" i="1"/>
  <c r="O315" i="1"/>
  <c r="O2446" i="1"/>
  <c r="O2447" i="1"/>
  <c r="O2448" i="1"/>
  <c r="O2449" i="1"/>
  <c r="O2450" i="1"/>
  <c r="O316" i="1"/>
  <c r="O2451" i="1"/>
  <c r="O1447" i="1"/>
  <c r="O2452" i="1"/>
  <c r="O2453" i="1"/>
  <c r="O2454" i="1"/>
  <c r="O317" i="1"/>
  <c r="O2455" i="1"/>
  <c r="O318" i="1"/>
  <c r="O319" i="1"/>
  <c r="O2456" i="1"/>
  <c r="O2457" i="1"/>
  <c r="O2458" i="1"/>
  <c r="O2459" i="1"/>
  <c r="O2460" i="1"/>
  <c r="O2461" i="1"/>
  <c r="O2462" i="1"/>
  <c r="O2463" i="1"/>
  <c r="O320" i="1"/>
  <c r="O2464" i="1"/>
  <c r="O2465" i="1"/>
  <c r="O2466" i="1"/>
  <c r="O1660" i="1"/>
  <c r="O2467" i="1"/>
  <c r="O2468" i="1"/>
  <c r="O2469" i="1"/>
  <c r="O2470" i="1"/>
  <c r="O2471" i="1"/>
  <c r="O2472" i="1"/>
  <c r="O2473" i="1"/>
  <c r="O14" i="1"/>
  <c r="O2474" i="1"/>
  <c r="O2475" i="1"/>
  <c r="O2476" i="1"/>
  <c r="O321" i="1"/>
  <c r="O322" i="1"/>
  <c r="O2477" i="1"/>
  <c r="O323" i="1"/>
  <c r="O324" i="1"/>
  <c r="O2478" i="1"/>
  <c r="O2479" i="1"/>
  <c r="O2480" i="1"/>
  <c r="O2481" i="1"/>
  <c r="O2482" i="1"/>
  <c r="O2483" i="1"/>
  <c r="O2484" i="1"/>
  <c r="O2485" i="1"/>
  <c r="O2486" i="1"/>
  <c r="O2487" i="1"/>
  <c r="O15" i="1"/>
  <c r="O2488" i="1"/>
  <c r="O2489" i="1"/>
  <c r="O2490" i="1"/>
  <c r="O2491" i="1"/>
  <c r="O1661" i="1"/>
  <c r="O325" i="1"/>
  <c r="O2492" i="1"/>
  <c r="O2493" i="1"/>
  <c r="O326" i="1"/>
  <c r="O2494" i="1"/>
  <c r="O327" i="1"/>
  <c r="O2495" i="1"/>
  <c r="O328" i="1"/>
  <c r="O2496" i="1"/>
  <c r="O2497" i="1"/>
  <c r="O2498" i="1"/>
  <c r="O2499" i="1"/>
  <c r="O2500" i="1"/>
  <c r="O2501" i="1"/>
  <c r="O2502" i="1"/>
  <c r="O2503" i="1"/>
  <c r="O329" i="1"/>
  <c r="O330" i="1"/>
  <c r="O2504" i="1"/>
  <c r="O331" i="1"/>
  <c r="O16" i="1"/>
  <c r="O2505" i="1"/>
  <c r="O332" i="1"/>
  <c r="O2506" i="1"/>
  <c r="O2507" i="1"/>
  <c r="O2508" i="1"/>
  <c r="O2509" i="1"/>
  <c r="O2510" i="1"/>
  <c r="O2511" i="1"/>
  <c r="O2512" i="1"/>
  <c r="O2513" i="1"/>
  <c r="O138" i="1"/>
  <c r="O2514" i="1"/>
  <c r="O333" i="1"/>
  <c r="O2515" i="1"/>
  <c r="O2516" i="1"/>
  <c r="O1448" i="1"/>
  <c r="O1449" i="1"/>
  <c r="O2517" i="1"/>
  <c r="O334" i="1"/>
  <c r="O335" i="1"/>
  <c r="O2518" i="1"/>
  <c r="O1662" i="1"/>
  <c r="O2519" i="1"/>
  <c r="O2520" i="1"/>
  <c r="O2521" i="1"/>
  <c r="O2522" i="1"/>
  <c r="O2523" i="1"/>
  <c r="O2524" i="1"/>
  <c r="O2525" i="1"/>
  <c r="O2526" i="1"/>
  <c r="O17" i="1"/>
  <c r="O2527" i="1"/>
  <c r="O2528" i="1"/>
  <c r="O2529" i="1"/>
  <c r="O336" i="1"/>
  <c r="O2530" i="1"/>
  <c r="O2531" i="1"/>
  <c r="O337" i="1"/>
  <c r="O2532" i="1"/>
  <c r="O2533" i="1"/>
  <c r="O2534" i="1"/>
  <c r="O2535" i="1"/>
  <c r="O2536" i="1"/>
  <c r="O18" i="1"/>
  <c r="O2537" i="1"/>
  <c r="O139" i="1"/>
  <c r="O2538" i="1"/>
  <c r="O2539" i="1"/>
  <c r="O2540" i="1"/>
  <c r="O2541" i="1"/>
  <c r="O2542" i="1"/>
  <c r="O140" i="1"/>
  <c r="O2543" i="1"/>
  <c r="O2544" i="1"/>
  <c r="O2545" i="1"/>
  <c r="O2546" i="1"/>
  <c r="O2547" i="1"/>
  <c r="O2548" i="1"/>
  <c r="O2549" i="1"/>
  <c r="O2550" i="1"/>
  <c r="O2551" i="1"/>
  <c r="O2552" i="1"/>
  <c r="O338" i="1"/>
  <c r="O2553" i="1"/>
  <c r="O2554" i="1"/>
  <c r="O339" i="1"/>
  <c r="O2555" i="1"/>
  <c r="O340" i="1"/>
  <c r="O341" i="1"/>
  <c r="O19" i="1"/>
  <c r="O342" i="1"/>
  <c r="O2556" i="1"/>
  <c r="O20" i="1"/>
  <c r="O2557" i="1"/>
  <c r="O2558" i="1"/>
  <c r="O2559" i="1"/>
  <c r="O2560" i="1"/>
  <c r="O2561" i="1"/>
  <c r="O2562" i="1"/>
  <c r="O2563" i="1"/>
  <c r="O343" i="1"/>
  <c r="O2564" i="1"/>
  <c r="O2565" i="1"/>
  <c r="O2566" i="1"/>
  <c r="O2567" i="1"/>
  <c r="O2568" i="1"/>
  <c r="O2569" i="1"/>
  <c r="O1450" i="1"/>
  <c r="O1663" i="1"/>
  <c r="O2570" i="1"/>
  <c r="O344" i="1"/>
  <c r="O1664" i="1"/>
  <c r="O345" i="1"/>
  <c r="O2571" i="1"/>
  <c r="O1665" i="1"/>
  <c r="O1666" i="1"/>
  <c r="O2572" i="1"/>
  <c r="O2573" i="1"/>
  <c r="O1667" i="1"/>
  <c r="O2574" i="1"/>
  <c r="O2575" i="1"/>
  <c r="O2576" i="1"/>
  <c r="O2577" i="1"/>
  <c r="O2578" i="1"/>
  <c r="O2579" i="1"/>
  <c r="O2580" i="1"/>
  <c r="O2581" i="1"/>
  <c r="O346" i="1"/>
  <c r="O347" i="1"/>
  <c r="O2582" i="1"/>
  <c r="O2583" i="1"/>
  <c r="O2584" i="1"/>
  <c r="O2585" i="1"/>
  <c r="O348" i="1"/>
  <c r="O349" i="1"/>
  <c r="O2586" i="1"/>
  <c r="O350" i="1"/>
  <c r="O351" i="1"/>
  <c r="O2587" i="1"/>
  <c r="O2588" i="1"/>
  <c r="O2589" i="1"/>
  <c r="O2590" i="1"/>
  <c r="O352" i="1"/>
  <c r="O2591" i="1"/>
  <c r="O2592" i="1"/>
  <c r="O2593" i="1"/>
  <c r="O141" i="1"/>
  <c r="O2594" i="1"/>
  <c r="O2595" i="1"/>
  <c r="O353" i="1"/>
  <c r="O2596" i="1"/>
  <c r="O354" i="1"/>
  <c r="O2597" i="1"/>
  <c r="O2598" i="1"/>
  <c r="O2599" i="1"/>
  <c r="O355" i="1"/>
  <c r="O2600" i="1"/>
  <c r="O21" i="1"/>
  <c r="O2601" i="1"/>
  <c r="O1451" i="1"/>
  <c r="O2602" i="1"/>
  <c r="O2603" i="1"/>
  <c r="O2604" i="1"/>
  <c r="O2605" i="1"/>
  <c r="O356" i="1"/>
  <c r="O357" i="1"/>
  <c r="O2606" i="1"/>
  <c r="O2607" i="1"/>
  <c r="O2608" i="1"/>
  <c r="O2609" i="1"/>
  <c r="O2610" i="1"/>
  <c r="O2611" i="1"/>
  <c r="O2612" i="1"/>
  <c r="O2613" i="1"/>
  <c r="O358" i="1"/>
  <c r="O2614" i="1"/>
  <c r="O2615" i="1"/>
  <c r="O359" i="1"/>
  <c r="O2616" i="1"/>
  <c r="O2617" i="1"/>
  <c r="O2618" i="1"/>
  <c r="O2619" i="1"/>
  <c r="O2620" i="1"/>
  <c r="O360" i="1"/>
  <c r="O2621" i="1"/>
  <c r="O2622" i="1"/>
  <c r="O2623" i="1"/>
  <c r="O1452" i="1"/>
  <c r="O361" i="1"/>
  <c r="O2624" i="1"/>
  <c r="O2625" i="1"/>
  <c r="O362" i="1"/>
  <c r="O2626" i="1"/>
  <c r="O363" i="1"/>
  <c r="O1453" i="1"/>
  <c r="O364" i="1"/>
  <c r="O2627" i="1"/>
  <c r="O365" i="1"/>
  <c r="O2628" i="1"/>
  <c r="O2629" i="1"/>
  <c r="O2630" i="1"/>
  <c r="O2631" i="1"/>
  <c r="O2632" i="1"/>
  <c r="O2633" i="1"/>
  <c r="O142" i="1"/>
  <c r="O2634" i="1"/>
  <c r="O1668" i="1"/>
  <c r="O1454" i="1"/>
  <c r="O2635" i="1"/>
  <c r="O366" i="1"/>
  <c r="O2636" i="1"/>
  <c r="O2637" i="1"/>
  <c r="O2638" i="1"/>
  <c r="O2639" i="1"/>
  <c r="O22" i="1"/>
  <c r="O2640" i="1"/>
  <c r="O367" i="1"/>
  <c r="O2641" i="1"/>
  <c r="O2642" i="1"/>
  <c r="O2643" i="1"/>
  <c r="O2644" i="1"/>
  <c r="O2645" i="1"/>
  <c r="O2646" i="1"/>
  <c r="O2647" i="1"/>
  <c r="O2648" i="1"/>
  <c r="O368" i="1"/>
  <c r="O2649" i="1"/>
  <c r="O2650" i="1"/>
  <c r="O2651" i="1"/>
  <c r="O2652" i="1"/>
  <c r="O2653" i="1"/>
  <c r="O2654" i="1"/>
  <c r="O2655" i="1"/>
  <c r="O2656" i="1"/>
  <c r="O2657" i="1"/>
  <c r="O2658" i="1"/>
  <c r="O2659" i="1"/>
  <c r="O2660" i="1"/>
  <c r="O2661" i="1"/>
  <c r="O2662" i="1"/>
  <c r="O2663" i="1"/>
  <c r="O2664" i="1"/>
  <c r="O2665" i="1"/>
  <c r="O2666" i="1"/>
  <c r="O2667" i="1"/>
  <c r="O2668" i="1"/>
  <c r="O369" i="1"/>
  <c r="O2669" i="1"/>
  <c r="O2670" i="1"/>
  <c r="O2671" i="1"/>
  <c r="O2672" i="1"/>
  <c r="O23" i="1"/>
  <c r="O2673" i="1"/>
  <c r="O2674" i="1"/>
  <c r="O2675" i="1"/>
  <c r="O2676" i="1"/>
  <c r="O1455" i="1"/>
  <c r="O2677" i="1"/>
  <c r="O2678" i="1"/>
  <c r="O2679" i="1"/>
  <c r="O1669" i="1"/>
  <c r="O2680" i="1"/>
  <c r="O1670" i="1"/>
  <c r="O2681" i="1"/>
  <c r="O2682" i="1"/>
  <c r="O2683" i="1"/>
  <c r="O2684" i="1"/>
  <c r="O2685" i="1"/>
  <c r="O1671" i="1"/>
  <c r="O1672" i="1"/>
  <c r="O2686" i="1"/>
  <c r="O2687" i="1"/>
  <c r="O2688" i="1"/>
  <c r="O2689" i="1"/>
  <c r="O370" i="1"/>
  <c r="O2690" i="1"/>
  <c r="O2691" i="1"/>
  <c r="O2692" i="1"/>
  <c r="O2693" i="1"/>
  <c r="O2694" i="1"/>
  <c r="O2695" i="1"/>
  <c r="O2696" i="1"/>
  <c r="O371" i="1"/>
  <c r="O372" i="1"/>
  <c r="O2697" i="1"/>
  <c r="O373" i="1"/>
  <c r="O2698" i="1"/>
  <c r="O24" i="1"/>
  <c r="O2699" i="1"/>
  <c r="O374" i="1"/>
  <c r="O2700" i="1"/>
  <c r="O2701" i="1"/>
  <c r="O2702" i="1"/>
  <c r="O2703" i="1"/>
  <c r="O375" i="1"/>
  <c r="O2704" i="1"/>
  <c r="O2705" i="1"/>
  <c r="O2706" i="1"/>
  <c r="O2707" i="1"/>
  <c r="O2708" i="1"/>
  <c r="O2709" i="1"/>
  <c r="O2710" i="1"/>
  <c r="O2711" i="1"/>
  <c r="O2712" i="1"/>
  <c r="O2713" i="1"/>
  <c r="O2714" i="1"/>
  <c r="O376" i="1"/>
  <c r="O2715" i="1"/>
  <c r="O2716" i="1"/>
  <c r="O25" i="1"/>
  <c r="O2717" i="1"/>
  <c r="O2718" i="1"/>
  <c r="O2719" i="1"/>
  <c r="O2720" i="1"/>
  <c r="O2721" i="1"/>
  <c r="O2722" i="1"/>
  <c r="O2723" i="1"/>
  <c r="O2724" i="1"/>
  <c r="O2725" i="1"/>
  <c r="O377" i="1"/>
  <c r="O2726" i="1"/>
  <c r="O378" i="1"/>
  <c r="O2727" i="1"/>
  <c r="O2728" i="1"/>
  <c r="O379" i="1"/>
  <c r="O380" i="1"/>
  <c r="O2729" i="1"/>
  <c r="O381" i="1"/>
  <c r="O382" i="1"/>
  <c r="O26" i="1"/>
  <c r="O2730" i="1"/>
  <c r="O2731" i="1"/>
  <c r="O2732" i="1"/>
  <c r="O2733" i="1"/>
  <c r="O2734" i="1"/>
  <c r="O383" i="1"/>
  <c r="O2735" i="1"/>
  <c r="O2736" i="1"/>
  <c r="O2737" i="1"/>
  <c r="O2738" i="1"/>
  <c r="O384" i="1"/>
  <c r="O2739" i="1"/>
  <c r="O2740" i="1"/>
  <c r="O2741" i="1"/>
  <c r="O385" i="1"/>
  <c r="O2742" i="1"/>
  <c r="O2743" i="1"/>
  <c r="O386" i="1"/>
  <c r="O387" i="1"/>
  <c r="O2744" i="1"/>
  <c r="O2745" i="1"/>
  <c r="O2746" i="1"/>
  <c r="O2747" i="1"/>
  <c r="O2748" i="1"/>
  <c r="O2749" i="1"/>
  <c r="O2750" i="1"/>
  <c r="O2751" i="1"/>
  <c r="O2752" i="1"/>
  <c r="O2753" i="1"/>
  <c r="O2754" i="1"/>
  <c r="O2755" i="1"/>
  <c r="O2756" i="1"/>
  <c r="O2757" i="1"/>
  <c r="O388" i="1"/>
  <c r="O389" i="1"/>
  <c r="O2758" i="1"/>
  <c r="O2759" i="1"/>
  <c r="O2760" i="1"/>
  <c r="O2761" i="1"/>
  <c r="O2762" i="1"/>
  <c r="O2763" i="1"/>
  <c r="O2764" i="1"/>
  <c r="O1603" i="1"/>
  <c r="O390" i="1"/>
  <c r="O391" i="1"/>
  <c r="O2765" i="1"/>
  <c r="O2766" i="1"/>
  <c r="O392" i="1"/>
  <c r="O2767" i="1"/>
  <c r="O2768" i="1"/>
  <c r="O2769" i="1"/>
  <c r="O2770" i="1"/>
  <c r="O2771" i="1"/>
  <c r="O393" i="1"/>
  <c r="O2772" i="1"/>
  <c r="O2773" i="1"/>
  <c r="O394" i="1"/>
  <c r="O2774" i="1"/>
  <c r="O2775" i="1"/>
  <c r="O395" i="1"/>
  <c r="O2776" i="1"/>
  <c r="O2777" i="1"/>
  <c r="O2778" i="1"/>
  <c r="O396" i="1"/>
  <c r="O397" i="1"/>
  <c r="O2779" i="1"/>
  <c r="O398" i="1"/>
  <c r="O2780" i="1"/>
  <c r="O2781" i="1"/>
  <c r="O2782" i="1"/>
  <c r="O2783" i="1"/>
  <c r="O2784" i="1"/>
  <c r="O2785" i="1"/>
  <c r="O399" i="1"/>
  <c r="O2786" i="1"/>
  <c r="O2787" i="1"/>
  <c r="O400" i="1"/>
  <c r="O401" i="1"/>
  <c r="O2788" i="1"/>
  <c r="O2789" i="1"/>
  <c r="O2790" i="1"/>
  <c r="O2791" i="1"/>
  <c r="O2792" i="1"/>
  <c r="O2793" i="1"/>
  <c r="O2794" i="1"/>
  <c r="O2795" i="1"/>
  <c r="O402" i="1"/>
  <c r="O2796" i="1"/>
  <c r="O2797" i="1"/>
  <c r="O2798" i="1"/>
  <c r="O2799" i="1"/>
  <c r="O2800" i="1"/>
  <c r="O2801" i="1"/>
  <c r="O2802" i="1"/>
  <c r="O2803" i="1"/>
  <c r="O2804" i="1"/>
  <c r="O2805" i="1"/>
  <c r="O2806" i="1"/>
  <c r="O2807" i="1"/>
  <c r="O2808" i="1"/>
  <c r="O2809" i="1"/>
  <c r="O2810" i="1"/>
  <c r="O403" i="1"/>
  <c r="O2811" i="1"/>
  <c r="O2812" i="1"/>
  <c r="O2813" i="1"/>
  <c r="O2814" i="1"/>
  <c r="O2815" i="1"/>
  <c r="O2816" i="1"/>
  <c r="O2817" i="1"/>
  <c r="O2818" i="1"/>
  <c r="O2819" i="1"/>
  <c r="O2820" i="1"/>
  <c r="O2821" i="1"/>
  <c r="O2822" i="1"/>
  <c r="O2823" i="1"/>
  <c r="O27" i="1"/>
  <c r="O2824" i="1"/>
  <c r="O404" i="1"/>
  <c r="O2825" i="1"/>
  <c r="O405" i="1"/>
  <c r="O2826" i="1"/>
  <c r="O406" i="1"/>
  <c r="O2827" i="1"/>
  <c r="O2828" i="1"/>
  <c r="O407" i="1"/>
  <c r="O1673" i="1"/>
  <c r="O2829" i="1"/>
  <c r="O408" i="1"/>
  <c r="O2830" i="1"/>
  <c r="O2831" i="1"/>
  <c r="O2832" i="1"/>
  <c r="O2833" i="1"/>
  <c r="O2834" i="1"/>
  <c r="O2835" i="1"/>
  <c r="O2836" i="1"/>
  <c r="O2837" i="1"/>
  <c r="O2838" i="1"/>
  <c r="O2839" i="1"/>
  <c r="O2840" i="1"/>
  <c r="O409" i="1"/>
  <c r="O2841" i="1"/>
  <c r="O2842" i="1"/>
  <c r="O2843" i="1"/>
  <c r="O2844" i="1"/>
  <c r="O2845" i="1"/>
  <c r="O2846" i="1"/>
  <c r="O410" i="1"/>
  <c r="O2847" i="1"/>
  <c r="O2848" i="1"/>
  <c r="O28" i="1"/>
  <c r="O2849" i="1"/>
  <c r="O2850" i="1"/>
  <c r="O2851" i="1"/>
  <c r="O411" i="1"/>
  <c r="O2852" i="1"/>
  <c r="O2853" i="1"/>
  <c r="O2854" i="1"/>
  <c r="O2855" i="1"/>
  <c r="O2856" i="1"/>
  <c r="O1674" i="1"/>
  <c r="O2857" i="1"/>
  <c r="O2858" i="1"/>
  <c r="O2859" i="1"/>
  <c r="O2860" i="1"/>
  <c r="O2861" i="1"/>
  <c r="O412" i="1"/>
  <c r="O2862" i="1"/>
  <c r="O2863" i="1"/>
  <c r="O2864" i="1"/>
  <c r="O2865" i="1"/>
  <c r="O2866" i="1"/>
  <c r="O2867" i="1"/>
  <c r="O413" i="1"/>
  <c r="O414" i="1"/>
  <c r="O2868" i="1"/>
  <c r="O2869" i="1"/>
  <c r="O1675" i="1"/>
  <c r="O2870" i="1"/>
  <c r="O415" i="1"/>
  <c r="O1676" i="1"/>
  <c r="O416" i="1"/>
  <c r="O417" i="1"/>
  <c r="O2871" i="1"/>
  <c r="O2872" i="1"/>
  <c r="O418" i="1"/>
  <c r="O2873" i="1"/>
  <c r="O419" i="1"/>
  <c r="O2874" i="1"/>
  <c r="O420" i="1"/>
  <c r="O2875" i="1"/>
  <c r="O2876" i="1"/>
  <c r="O2877" i="1"/>
  <c r="O1677" i="1"/>
  <c r="O2878" i="1"/>
  <c r="O421" i="1"/>
  <c r="O2879" i="1"/>
  <c r="O2880" i="1"/>
  <c r="O1456" i="1"/>
  <c r="O2881" i="1"/>
  <c r="O1457" i="1"/>
  <c r="O2882" i="1"/>
  <c r="O2883" i="1"/>
  <c r="O1678" i="1"/>
  <c r="O2884" i="1"/>
  <c r="O2885" i="1"/>
  <c r="O2886" i="1"/>
  <c r="O422" i="1"/>
  <c r="O423" i="1"/>
  <c r="O1679" i="1"/>
  <c r="O2887" i="1"/>
  <c r="O2888" i="1"/>
  <c r="O2889" i="1"/>
  <c r="O2890" i="1"/>
  <c r="O1680" i="1"/>
  <c r="O424" i="1"/>
  <c r="O1604" i="1"/>
  <c r="O425" i="1"/>
  <c r="O2891" i="1"/>
  <c r="O2892" i="1"/>
  <c r="O2893" i="1"/>
  <c r="O2894" i="1"/>
  <c r="O2895" i="1"/>
  <c r="O29" i="1"/>
  <c r="O2896" i="1"/>
  <c r="O2897" i="1"/>
  <c r="O2898" i="1"/>
  <c r="O2899" i="1"/>
  <c r="O426" i="1"/>
  <c r="O427" i="1"/>
  <c r="O2900" i="1"/>
  <c r="O428" i="1"/>
  <c r="O2901" i="1"/>
  <c r="O2902" i="1"/>
  <c r="O2903" i="1"/>
  <c r="O429" i="1"/>
  <c r="O430" i="1"/>
  <c r="O1681" i="1"/>
  <c r="O2904" i="1"/>
  <c r="O30" i="1"/>
  <c r="O2905" i="1"/>
  <c r="O2906" i="1"/>
  <c r="O2907" i="1"/>
  <c r="O2908" i="1"/>
  <c r="O1682" i="1"/>
  <c r="O2909" i="1"/>
  <c r="O431" i="1"/>
  <c r="O432" i="1"/>
  <c r="O2910" i="1"/>
  <c r="O2911" i="1"/>
  <c r="O1683" i="1"/>
  <c r="O2912" i="1"/>
  <c r="O2913" i="1"/>
  <c r="O433" i="1"/>
  <c r="O2914" i="1"/>
  <c r="O2915" i="1"/>
  <c r="O2916" i="1"/>
  <c r="O2917" i="1"/>
  <c r="O434" i="1"/>
  <c r="O2918" i="1"/>
  <c r="O2919" i="1"/>
  <c r="O2920" i="1"/>
  <c r="O2921" i="1"/>
  <c r="O2922" i="1"/>
  <c r="O2923" i="1"/>
  <c r="O2924" i="1"/>
  <c r="O2925" i="1"/>
  <c r="O1458" i="1"/>
  <c r="O2926" i="1"/>
  <c r="O1459" i="1"/>
  <c r="O2927" i="1"/>
  <c r="O2928" i="1"/>
  <c r="O2929" i="1"/>
  <c r="O2930" i="1"/>
  <c r="O2931" i="1"/>
  <c r="O2932" i="1"/>
  <c r="O2933" i="1"/>
  <c r="O2934" i="1"/>
  <c r="O435" i="1"/>
  <c r="O2935" i="1"/>
  <c r="O31" i="1"/>
  <c r="O2936" i="1"/>
  <c r="O2937" i="1"/>
  <c r="O2938" i="1"/>
  <c r="O436" i="1"/>
  <c r="O437" i="1"/>
  <c r="O2939" i="1"/>
  <c r="O438" i="1"/>
  <c r="O2940" i="1"/>
  <c r="O2941" i="1"/>
  <c r="O2942" i="1"/>
  <c r="O2943" i="1"/>
  <c r="O2944" i="1"/>
  <c r="O2945" i="1"/>
  <c r="O2946" i="1"/>
  <c r="O2947" i="1"/>
  <c r="O2948" i="1"/>
  <c r="O439" i="1"/>
  <c r="O2949" i="1"/>
  <c r="O2950" i="1"/>
  <c r="O440" i="1"/>
  <c r="O441" i="1"/>
  <c r="O2951" i="1"/>
  <c r="O2952" i="1"/>
  <c r="O2953" i="1"/>
  <c r="O442" i="1"/>
  <c r="O2954" i="1"/>
  <c r="O2955" i="1"/>
  <c r="O2956" i="1"/>
  <c r="O2957" i="1"/>
  <c r="O2958" i="1"/>
  <c r="O443" i="1"/>
  <c r="O2959" i="1"/>
  <c r="O444" i="1"/>
  <c r="O445" i="1"/>
  <c r="O2960" i="1"/>
  <c r="O2961" i="1"/>
  <c r="O446" i="1"/>
  <c r="O2962" i="1"/>
  <c r="O447" i="1"/>
  <c r="O2963" i="1"/>
  <c r="O448" i="1"/>
  <c r="O449" i="1"/>
  <c r="O2964" i="1"/>
  <c r="O450" i="1"/>
  <c r="O2965" i="1"/>
  <c r="O451" i="1"/>
  <c r="O2966" i="1"/>
  <c r="O2967" i="1"/>
  <c r="O2968" i="1"/>
  <c r="O1460" i="1"/>
  <c r="O2969" i="1"/>
  <c r="O452" i="1"/>
  <c r="O453" i="1"/>
  <c r="O32" i="1"/>
  <c r="O454" i="1"/>
  <c r="O455" i="1"/>
  <c r="O2970" i="1"/>
  <c r="O2971" i="1"/>
  <c r="O456" i="1"/>
  <c r="O2972" i="1"/>
  <c r="O2973" i="1"/>
  <c r="O2974" i="1"/>
  <c r="O2975" i="1"/>
  <c r="O2976" i="1"/>
  <c r="O2977" i="1"/>
  <c r="O2978" i="1"/>
  <c r="O2979" i="1"/>
  <c r="O457" i="1"/>
  <c r="O2980" i="1"/>
  <c r="O2981" i="1"/>
  <c r="O2982" i="1"/>
  <c r="O458" i="1"/>
  <c r="O2983" i="1"/>
  <c r="O459" i="1"/>
  <c r="O460" i="1"/>
  <c r="O2984" i="1"/>
  <c r="O2985" i="1"/>
  <c r="O461" i="1"/>
  <c r="O462" i="1"/>
  <c r="O463" i="1"/>
  <c r="O2986" i="1"/>
  <c r="O2987" i="1"/>
  <c r="O33" i="1"/>
  <c r="O1684" i="1"/>
  <c r="O464" i="1"/>
  <c r="O2988" i="1"/>
  <c r="O34" i="1"/>
  <c r="O2989" i="1"/>
  <c r="O2990" i="1"/>
  <c r="O465" i="1"/>
  <c r="O2991" i="1"/>
  <c r="O35" i="1"/>
  <c r="O2992" i="1"/>
  <c r="O466" i="1"/>
  <c r="O2993" i="1"/>
  <c r="O2994" i="1"/>
  <c r="O2995" i="1"/>
  <c r="O2996" i="1"/>
  <c r="O2997" i="1"/>
  <c r="O2998" i="1"/>
  <c r="O2999" i="1"/>
  <c r="O3000" i="1"/>
  <c r="O3001" i="1"/>
  <c r="O3002" i="1"/>
  <c r="O3003" i="1"/>
  <c r="O3004" i="1"/>
  <c r="O3005" i="1"/>
  <c r="O467" i="1"/>
  <c r="O3006" i="1"/>
  <c r="O143" i="1"/>
  <c r="O468" i="1"/>
  <c r="O3007" i="1"/>
  <c r="O469" i="1"/>
  <c r="O1461" i="1"/>
  <c r="O3008" i="1"/>
  <c r="O3009" i="1"/>
  <c r="O3010" i="1"/>
  <c r="O470" i="1"/>
  <c r="O3011" i="1"/>
  <c r="O3012" i="1"/>
  <c r="O3013" i="1"/>
  <c r="O3014" i="1"/>
  <c r="O3015" i="1"/>
  <c r="O3016" i="1"/>
  <c r="O1685" i="1"/>
  <c r="O3017" i="1"/>
  <c r="O1686" i="1"/>
  <c r="O3018" i="1"/>
  <c r="O471" i="1"/>
  <c r="O472" i="1"/>
  <c r="O3019" i="1"/>
  <c r="O3020" i="1"/>
  <c r="O3021" i="1"/>
  <c r="O3022" i="1"/>
  <c r="O3023" i="1"/>
  <c r="O36" i="1"/>
  <c r="O3024" i="1"/>
  <c r="O37" i="1"/>
  <c r="O3025" i="1"/>
  <c r="O3026" i="1"/>
  <c r="O3027" i="1"/>
  <c r="O3028" i="1"/>
  <c r="O3029" i="1"/>
  <c r="O473" i="1"/>
  <c r="O474" i="1"/>
  <c r="O3030" i="1"/>
  <c r="O3031" i="1"/>
  <c r="O475" i="1"/>
  <c r="O3032" i="1"/>
  <c r="O3033" i="1"/>
  <c r="O3034" i="1"/>
  <c r="O3035" i="1"/>
  <c r="O38" i="1"/>
  <c r="O3036" i="1"/>
  <c r="O476" i="1"/>
  <c r="O3037" i="1"/>
  <c r="O1687" i="1"/>
  <c r="O3038" i="1"/>
  <c r="O3039" i="1"/>
  <c r="O3040" i="1"/>
  <c r="O3041" i="1"/>
  <c r="O477" i="1"/>
  <c r="O478" i="1"/>
  <c r="O3042" i="1"/>
  <c r="O3043" i="1"/>
  <c r="O3044" i="1"/>
  <c r="O3045" i="1"/>
  <c r="O3046" i="1"/>
  <c r="O479" i="1"/>
  <c r="O3047" i="1"/>
  <c r="O3048" i="1"/>
  <c r="O3049" i="1"/>
  <c r="O480" i="1"/>
  <c r="O3050" i="1"/>
  <c r="O3051" i="1"/>
  <c r="O3052" i="1"/>
  <c r="O3053" i="1"/>
  <c r="O3054" i="1"/>
  <c r="O481" i="1"/>
  <c r="O3055" i="1"/>
  <c r="O3056" i="1"/>
  <c r="O3057" i="1"/>
  <c r="O482" i="1"/>
  <c r="O3058" i="1"/>
  <c r="O1688" i="1"/>
  <c r="O3059" i="1"/>
  <c r="O3060" i="1"/>
  <c r="O3061" i="1"/>
  <c r="O1689" i="1"/>
  <c r="O3062" i="1"/>
  <c r="O3063" i="1"/>
  <c r="O3064" i="1"/>
  <c r="O3065" i="1"/>
  <c r="O483" i="1"/>
  <c r="O3066" i="1"/>
  <c r="O3067" i="1"/>
  <c r="O3068" i="1"/>
  <c r="O484" i="1"/>
  <c r="O3069" i="1"/>
  <c r="O3070" i="1"/>
  <c r="O3071" i="1"/>
  <c r="O3072" i="1"/>
  <c r="O39" i="1"/>
  <c r="O3073" i="1"/>
  <c r="O3074" i="1"/>
  <c r="O3075" i="1"/>
  <c r="O3076" i="1"/>
  <c r="O3077" i="1"/>
  <c r="O3078" i="1"/>
  <c r="O1690" i="1"/>
  <c r="O3079" i="1"/>
  <c r="O40" i="1"/>
  <c r="O3080" i="1"/>
  <c r="O3081" i="1"/>
  <c r="O41" i="1"/>
  <c r="O42" i="1"/>
  <c r="O3082" i="1"/>
  <c r="O3083" i="1"/>
  <c r="O485" i="1"/>
  <c r="O3084" i="1"/>
  <c r="O3085" i="1"/>
  <c r="O486" i="1"/>
  <c r="O3086" i="1"/>
  <c r="O487" i="1"/>
  <c r="O1462" i="1"/>
  <c r="O3087" i="1"/>
  <c r="O3088" i="1"/>
  <c r="O3089" i="1"/>
  <c r="O3090" i="1"/>
  <c r="O3091" i="1"/>
  <c r="O1463" i="1"/>
  <c r="O3092" i="1"/>
  <c r="O488" i="1"/>
  <c r="O3093" i="1"/>
  <c r="O3094" i="1"/>
  <c r="O3095" i="1"/>
  <c r="O3096" i="1"/>
  <c r="O489" i="1"/>
  <c r="O3097" i="1"/>
  <c r="O3098" i="1"/>
  <c r="O3099" i="1"/>
  <c r="O1691" i="1"/>
  <c r="O3100" i="1"/>
  <c r="O3101" i="1"/>
  <c r="O3102" i="1"/>
  <c r="O1464" i="1"/>
  <c r="O3103" i="1"/>
  <c r="O3104" i="1"/>
  <c r="O3105" i="1"/>
  <c r="O3106" i="1"/>
  <c r="O3107" i="1"/>
  <c r="O3108" i="1"/>
  <c r="O3109" i="1"/>
  <c r="O3110" i="1"/>
  <c r="O3111" i="1"/>
  <c r="O3112" i="1"/>
  <c r="O3113" i="1"/>
  <c r="O3114" i="1"/>
  <c r="O3115" i="1"/>
  <c r="O490" i="1"/>
  <c r="O3116" i="1"/>
  <c r="O3117" i="1"/>
  <c r="O3118" i="1"/>
  <c r="O491" i="1"/>
  <c r="O3119" i="1"/>
  <c r="O3120" i="1"/>
  <c r="O3121" i="1"/>
  <c r="O3122" i="1"/>
  <c r="O3123" i="1"/>
  <c r="O492" i="1"/>
  <c r="O3124" i="1"/>
  <c r="O3125" i="1"/>
  <c r="O3126" i="1"/>
  <c r="O3127" i="1"/>
  <c r="O493" i="1"/>
  <c r="O3128" i="1"/>
  <c r="O1692" i="1"/>
  <c r="O3129" i="1"/>
  <c r="O3130" i="1"/>
  <c r="O3131" i="1"/>
  <c r="O3132" i="1"/>
  <c r="O3133" i="1"/>
  <c r="O494" i="1"/>
  <c r="O495" i="1"/>
  <c r="O3134" i="1"/>
  <c r="O496" i="1"/>
  <c r="O3135" i="1"/>
  <c r="O3136" i="1"/>
  <c r="O3137" i="1"/>
  <c r="O497" i="1"/>
  <c r="O3138" i="1"/>
  <c r="O3139" i="1"/>
  <c r="O3140" i="1"/>
  <c r="O3141" i="1"/>
  <c r="O498" i="1"/>
  <c r="O3142" i="1"/>
  <c r="O3143" i="1"/>
  <c r="O3144" i="1"/>
  <c r="O3145" i="1"/>
  <c r="O3146" i="1"/>
  <c r="O3147" i="1"/>
  <c r="O499" i="1"/>
  <c r="O3148" i="1"/>
  <c r="O43" i="1"/>
  <c r="O3149" i="1"/>
  <c r="O1693" i="1"/>
  <c r="O3150" i="1"/>
  <c r="O500" i="1"/>
  <c r="O3151" i="1"/>
  <c r="O44" i="1"/>
  <c r="O3152" i="1"/>
  <c r="O501" i="1"/>
  <c r="O3153" i="1"/>
  <c r="O3154" i="1"/>
  <c r="O3155" i="1"/>
  <c r="O3156" i="1"/>
  <c r="O3157" i="1"/>
  <c r="O502" i="1"/>
  <c r="O3158" i="1"/>
  <c r="O3159" i="1"/>
  <c r="O1694" i="1"/>
  <c r="O3160" i="1"/>
  <c r="O3161" i="1"/>
  <c r="O3162" i="1"/>
  <c r="O3163" i="1"/>
  <c r="O503" i="1"/>
  <c r="O3164" i="1"/>
  <c r="O3165" i="1"/>
  <c r="O3166" i="1"/>
  <c r="O3167" i="1"/>
  <c r="O3168" i="1"/>
  <c r="O504" i="1"/>
  <c r="O3169" i="1"/>
  <c r="O3170" i="1"/>
  <c r="O3171" i="1"/>
  <c r="O1465" i="1"/>
  <c r="O3172" i="1"/>
  <c r="O505" i="1"/>
  <c r="O3173" i="1"/>
  <c r="O3174" i="1"/>
  <c r="O1695" i="1"/>
  <c r="O3175" i="1"/>
  <c r="O3176" i="1"/>
  <c r="O506" i="1"/>
  <c r="O3177" i="1"/>
  <c r="O3178" i="1"/>
  <c r="O3179" i="1"/>
  <c r="O3180" i="1"/>
  <c r="O507" i="1"/>
  <c r="O3181" i="1"/>
  <c r="O508" i="1"/>
  <c r="O3182" i="1"/>
  <c r="O3183" i="1"/>
  <c r="O3184" i="1"/>
  <c r="O3185" i="1"/>
  <c r="O3186" i="1"/>
  <c r="O3187" i="1"/>
  <c r="O3188" i="1"/>
  <c r="O3189" i="1"/>
  <c r="O3190" i="1"/>
  <c r="O3191" i="1"/>
  <c r="O3192" i="1"/>
  <c r="O3193" i="1"/>
  <c r="O1466" i="1"/>
  <c r="O3194" i="1"/>
  <c r="O1467" i="1"/>
  <c r="O3195" i="1"/>
  <c r="O509" i="1"/>
  <c r="O510" i="1"/>
  <c r="O3196" i="1"/>
  <c r="O3197" i="1"/>
  <c r="O511" i="1"/>
  <c r="O3198" i="1"/>
  <c r="O512" i="1"/>
  <c r="O3199" i="1"/>
  <c r="O3200" i="1"/>
  <c r="O3201" i="1"/>
  <c r="O3202" i="1"/>
  <c r="O3203" i="1"/>
  <c r="O3204" i="1"/>
  <c r="O513" i="1"/>
  <c r="O3205" i="1"/>
  <c r="O3206" i="1"/>
  <c r="O3207" i="1"/>
  <c r="O45" i="1"/>
  <c r="O514" i="1"/>
  <c r="O515" i="1"/>
  <c r="O516" i="1"/>
  <c r="O3208" i="1"/>
  <c r="O3209" i="1"/>
  <c r="O3210" i="1"/>
  <c r="O3211" i="1"/>
  <c r="O3212" i="1"/>
  <c r="O517" i="1"/>
  <c r="O3213" i="1"/>
  <c r="O3214" i="1"/>
  <c r="O518" i="1"/>
  <c r="O3215" i="1"/>
  <c r="O519" i="1"/>
  <c r="O3216" i="1"/>
  <c r="O1696" i="1"/>
  <c r="O520" i="1"/>
  <c r="O3217" i="1"/>
  <c r="O521" i="1"/>
  <c r="O522" i="1"/>
  <c r="O3218" i="1"/>
  <c r="O523" i="1"/>
  <c r="O3219" i="1"/>
  <c r="O3220" i="1"/>
  <c r="O524" i="1"/>
  <c r="O3221" i="1"/>
  <c r="O3222" i="1"/>
  <c r="O3223" i="1"/>
  <c r="O525" i="1"/>
  <c r="O3224" i="1"/>
  <c r="O526" i="1"/>
  <c r="O3225" i="1"/>
  <c r="O3226" i="1"/>
  <c r="O3227" i="1"/>
  <c r="O3228" i="1"/>
  <c r="O3229" i="1"/>
  <c r="O1605" i="1"/>
  <c r="O3230" i="1"/>
  <c r="O3231" i="1"/>
  <c r="O3232" i="1"/>
  <c r="O527" i="1"/>
  <c r="O3233" i="1"/>
  <c r="O3234" i="1"/>
  <c r="O3235" i="1"/>
  <c r="O528" i="1"/>
  <c r="O3236" i="1"/>
  <c r="O3237" i="1"/>
  <c r="O3238" i="1"/>
  <c r="O3239" i="1"/>
  <c r="O529" i="1"/>
  <c r="O3240" i="1"/>
  <c r="O46" i="1"/>
  <c r="O3241" i="1"/>
  <c r="O3242" i="1"/>
  <c r="O3243" i="1"/>
  <c r="O3244" i="1"/>
  <c r="O3245" i="1"/>
  <c r="O530" i="1"/>
  <c r="O531" i="1"/>
  <c r="O3246" i="1"/>
  <c r="O3247" i="1"/>
  <c r="O1468" i="1"/>
  <c r="O3248" i="1"/>
  <c r="O3249" i="1"/>
  <c r="O532" i="1"/>
  <c r="O533" i="1"/>
  <c r="O3250" i="1"/>
  <c r="O1697" i="1"/>
  <c r="O534" i="1"/>
  <c r="O3251" i="1"/>
  <c r="O3252" i="1"/>
  <c r="O535" i="1"/>
  <c r="O3253" i="1"/>
  <c r="O3254" i="1"/>
  <c r="O3255" i="1"/>
  <c r="O3256" i="1"/>
  <c r="O3257" i="1"/>
  <c r="O3258" i="1"/>
  <c r="O3259" i="1"/>
  <c r="O536" i="1"/>
  <c r="O3260" i="1"/>
  <c r="O3261" i="1"/>
  <c r="O3262" i="1"/>
  <c r="O3263" i="1"/>
  <c r="O537" i="1"/>
  <c r="O3264" i="1"/>
  <c r="O3265" i="1"/>
  <c r="O3266" i="1"/>
  <c r="O3267" i="1"/>
  <c r="O1469" i="1"/>
  <c r="O3268" i="1"/>
  <c r="O3269" i="1"/>
  <c r="O1470" i="1"/>
  <c r="O3270" i="1"/>
  <c r="O3271" i="1"/>
  <c r="O3272" i="1"/>
  <c r="O1471" i="1"/>
  <c r="O3273" i="1"/>
  <c r="O3274" i="1"/>
  <c r="O3275" i="1"/>
  <c r="O3276" i="1"/>
  <c r="O1472" i="1"/>
  <c r="O3277" i="1"/>
  <c r="O538" i="1"/>
  <c r="O539" i="1"/>
  <c r="O3278" i="1"/>
  <c r="O3279" i="1"/>
  <c r="O3280" i="1"/>
  <c r="O1606" i="1"/>
  <c r="O3281" i="1"/>
  <c r="O3282" i="1"/>
  <c r="O3283" i="1"/>
  <c r="O47" i="1"/>
  <c r="O1473" i="1"/>
  <c r="O3284" i="1"/>
  <c r="O3285" i="1"/>
  <c r="O1474" i="1"/>
  <c r="O3286" i="1"/>
  <c r="O1475" i="1"/>
  <c r="O3287" i="1"/>
  <c r="O540" i="1"/>
  <c r="O3288" i="1"/>
  <c r="O541" i="1"/>
  <c r="O3289" i="1"/>
  <c r="O3290" i="1"/>
  <c r="O3291" i="1"/>
  <c r="O3292" i="1"/>
  <c r="O3293" i="1"/>
  <c r="O542" i="1"/>
  <c r="O1476" i="1"/>
  <c r="O1698" i="1"/>
  <c r="O3294" i="1"/>
  <c r="O1699" i="1"/>
  <c r="O3295" i="1"/>
  <c r="O3296" i="1"/>
  <c r="O3297" i="1"/>
  <c r="O3298" i="1"/>
  <c r="O3299" i="1"/>
  <c r="O3300" i="1"/>
  <c r="O3301" i="1"/>
  <c r="O3302" i="1"/>
  <c r="O3303" i="1"/>
  <c r="O1700" i="1"/>
  <c r="O3304" i="1"/>
  <c r="O3305" i="1"/>
  <c r="O3306" i="1"/>
  <c r="O3307" i="1"/>
  <c r="O543" i="1"/>
  <c r="O3308" i="1"/>
  <c r="O3309" i="1"/>
  <c r="O3310" i="1"/>
  <c r="O3311" i="1"/>
  <c r="O144" i="1"/>
  <c r="O3312" i="1"/>
  <c r="O544" i="1"/>
  <c r="O3313" i="1"/>
  <c r="O3314" i="1"/>
  <c r="O3315" i="1"/>
  <c r="O1701" i="1"/>
  <c r="O545" i="1"/>
  <c r="O3316" i="1"/>
  <c r="O3317" i="1"/>
  <c r="O3318" i="1"/>
  <c r="O546" i="1"/>
  <c r="O3319" i="1"/>
  <c r="O547" i="1"/>
  <c r="O3320" i="1"/>
  <c r="O3321" i="1"/>
  <c r="O3322" i="1"/>
  <c r="O548" i="1"/>
  <c r="O3323" i="1"/>
  <c r="O3324" i="1"/>
  <c r="O3325" i="1"/>
  <c r="O3326" i="1"/>
  <c r="O3327" i="1"/>
  <c r="O3328" i="1"/>
  <c r="O3329" i="1"/>
  <c r="O3330" i="1"/>
  <c r="O3331" i="1"/>
  <c r="O145" i="1"/>
  <c r="O3332" i="1"/>
  <c r="O48" i="1"/>
  <c r="O549" i="1"/>
  <c r="O3333" i="1"/>
  <c r="O3334" i="1"/>
  <c r="O3335" i="1"/>
  <c r="O3336" i="1"/>
  <c r="O550" i="1"/>
  <c r="O551" i="1"/>
  <c r="O3337" i="1"/>
  <c r="O552" i="1"/>
  <c r="O553" i="1"/>
  <c r="O3338" i="1"/>
  <c r="O3339" i="1"/>
  <c r="O3340" i="1"/>
  <c r="O554" i="1"/>
  <c r="O3341" i="1"/>
  <c r="O3342" i="1"/>
  <c r="O3343" i="1"/>
  <c r="O3344" i="1"/>
  <c r="O3345" i="1"/>
  <c r="O555" i="1"/>
  <c r="O3346" i="1"/>
  <c r="O1607" i="1"/>
  <c r="O3347" i="1"/>
  <c r="O3348" i="1"/>
  <c r="O556" i="1"/>
  <c r="O557" i="1"/>
  <c r="O3349" i="1"/>
  <c r="O1702" i="1"/>
  <c r="O558" i="1"/>
  <c r="O559" i="1"/>
  <c r="O3350" i="1"/>
  <c r="O3351" i="1"/>
  <c r="O3352" i="1"/>
  <c r="O3353" i="1"/>
  <c r="O3354" i="1"/>
  <c r="O3355" i="1"/>
  <c r="O3356" i="1"/>
  <c r="O3357" i="1"/>
  <c r="O3358" i="1"/>
  <c r="O3359" i="1"/>
  <c r="O560" i="1"/>
  <c r="O561" i="1"/>
  <c r="O3360" i="1"/>
  <c r="O3361" i="1"/>
  <c r="O562" i="1"/>
  <c r="O3362" i="1"/>
  <c r="O3363" i="1"/>
  <c r="O3364" i="1"/>
  <c r="O3365" i="1"/>
  <c r="O3366" i="1"/>
  <c r="O3367" i="1"/>
  <c r="O3368" i="1"/>
  <c r="O3369" i="1"/>
  <c r="O3370" i="1"/>
  <c r="O3371" i="1"/>
  <c r="O3372" i="1"/>
  <c r="O3373" i="1"/>
  <c r="O3374" i="1"/>
  <c r="O3375" i="1"/>
  <c r="O1703" i="1"/>
  <c r="O1704" i="1"/>
  <c r="O3376" i="1"/>
  <c r="O1705" i="1"/>
  <c r="O1706" i="1"/>
  <c r="O3377" i="1"/>
  <c r="O3378" i="1"/>
  <c r="O563" i="1"/>
  <c r="O3379" i="1"/>
  <c r="O564" i="1"/>
  <c r="O1477" i="1"/>
  <c r="O3380" i="1"/>
  <c r="O3381" i="1"/>
  <c r="O3382" i="1"/>
  <c r="O1707" i="1"/>
  <c r="O565" i="1"/>
  <c r="O3383" i="1"/>
  <c r="O566" i="1"/>
  <c r="O3384" i="1"/>
  <c r="O3385" i="1"/>
  <c r="O3386" i="1"/>
  <c r="O1478" i="1"/>
  <c r="O3387" i="1"/>
  <c r="O567" i="1"/>
  <c r="O568" i="1"/>
  <c r="O3388" i="1"/>
  <c r="O3389" i="1"/>
  <c r="O3390" i="1"/>
  <c r="O3391" i="1"/>
  <c r="O1708" i="1"/>
  <c r="O3392" i="1"/>
  <c r="O3393" i="1"/>
  <c r="O569" i="1"/>
  <c r="O570" i="1"/>
  <c r="O3394" i="1"/>
  <c r="O3395" i="1"/>
  <c r="O3396" i="1"/>
  <c r="O3397" i="1"/>
  <c r="O3398" i="1"/>
  <c r="O3399" i="1"/>
  <c r="O1709" i="1"/>
  <c r="O1710" i="1"/>
  <c r="O3400" i="1"/>
  <c r="O3401" i="1"/>
  <c r="O3402" i="1"/>
  <c r="O3403" i="1"/>
  <c r="O3404" i="1"/>
  <c r="O3405" i="1"/>
  <c r="O571" i="1"/>
  <c r="O3406" i="1"/>
  <c r="O1711" i="1"/>
  <c r="O3407" i="1"/>
  <c r="O3408" i="1"/>
  <c r="O572" i="1"/>
  <c r="O1608" i="1"/>
  <c r="O3409" i="1"/>
  <c r="O573" i="1"/>
  <c r="O3410" i="1"/>
  <c r="O3411" i="1"/>
  <c r="O574" i="1"/>
  <c r="O3412" i="1"/>
  <c r="O3413" i="1"/>
  <c r="O3414" i="1"/>
  <c r="O575" i="1"/>
  <c r="O576" i="1"/>
  <c r="O3415" i="1"/>
  <c r="O3416" i="1"/>
  <c r="O3417" i="1"/>
  <c r="O3418" i="1"/>
  <c r="O3419" i="1"/>
  <c r="O3420" i="1"/>
  <c r="O577" i="1"/>
  <c r="O3421" i="1"/>
  <c r="O3422" i="1"/>
  <c r="O3423" i="1"/>
  <c r="O578" i="1"/>
  <c r="O3424" i="1"/>
  <c r="O3425" i="1"/>
  <c r="O3426" i="1"/>
  <c r="O3427" i="1"/>
  <c r="O3428" i="1"/>
  <c r="O3429" i="1"/>
  <c r="O3430" i="1"/>
  <c r="O579" i="1"/>
  <c r="O1712" i="1"/>
  <c r="O3431" i="1"/>
  <c r="O3432" i="1"/>
  <c r="O3433" i="1"/>
  <c r="O3434" i="1"/>
  <c r="O3435" i="1"/>
  <c r="O3436" i="1"/>
  <c r="O580" i="1"/>
  <c r="O3437" i="1"/>
  <c r="O3438" i="1"/>
  <c r="O3439" i="1"/>
  <c r="O581" i="1"/>
  <c r="O582" i="1"/>
  <c r="O3440" i="1"/>
  <c r="O583" i="1"/>
  <c r="O3441" i="1"/>
  <c r="O3442" i="1"/>
  <c r="O3443" i="1"/>
  <c r="O584" i="1"/>
  <c r="O1713" i="1"/>
  <c r="O3444" i="1"/>
  <c r="O3445" i="1"/>
  <c r="O585" i="1"/>
  <c r="O3446" i="1"/>
  <c r="O3447" i="1"/>
  <c r="O3448" i="1"/>
  <c r="O3449" i="1"/>
  <c r="O3450" i="1"/>
  <c r="O3451" i="1"/>
  <c r="O1714" i="1"/>
  <c r="O586" i="1"/>
  <c r="O587" i="1"/>
  <c r="O3452" i="1"/>
  <c r="O1715" i="1"/>
  <c r="O1716" i="1"/>
  <c r="O588" i="1"/>
  <c r="O3453" i="1"/>
  <c r="O3454" i="1"/>
  <c r="O3455" i="1"/>
  <c r="O3456" i="1"/>
  <c r="O3457" i="1"/>
  <c r="O3458" i="1"/>
  <c r="O3459" i="1"/>
  <c r="O3460" i="1"/>
  <c r="O49" i="1"/>
  <c r="O3461" i="1"/>
  <c r="O3462" i="1"/>
  <c r="O3463" i="1"/>
  <c r="O3464" i="1"/>
  <c r="O3465" i="1"/>
  <c r="O3466" i="1"/>
  <c r="O3467" i="1"/>
  <c r="O3468" i="1"/>
  <c r="O589" i="1"/>
  <c r="O3469" i="1"/>
  <c r="O3470" i="1"/>
  <c r="O3471" i="1"/>
  <c r="O3472" i="1"/>
  <c r="O3473" i="1"/>
  <c r="O3474" i="1"/>
  <c r="O590" i="1"/>
  <c r="O591" i="1"/>
  <c r="O3475" i="1"/>
  <c r="O3476" i="1"/>
  <c r="O592" i="1"/>
  <c r="O3477" i="1"/>
  <c r="O593" i="1"/>
  <c r="O594" i="1"/>
  <c r="O595" i="1"/>
  <c r="O596" i="1"/>
  <c r="O3478" i="1"/>
  <c r="O3479" i="1"/>
  <c r="O597" i="1"/>
  <c r="O598" i="1"/>
  <c r="O599" i="1"/>
  <c r="O3480" i="1"/>
  <c r="O3481" i="1"/>
  <c r="O3482" i="1"/>
  <c r="O3483" i="1"/>
  <c r="O3484" i="1"/>
  <c r="O600" i="1"/>
  <c r="O3485" i="1"/>
  <c r="O3486" i="1"/>
  <c r="O3487" i="1"/>
  <c r="O601" i="1"/>
  <c r="O3488" i="1"/>
  <c r="O602" i="1"/>
  <c r="O603" i="1"/>
  <c r="O604" i="1"/>
  <c r="O3489" i="1"/>
  <c r="O1479" i="1"/>
  <c r="O3490" i="1"/>
  <c r="O1717" i="1"/>
  <c r="O3491" i="1"/>
  <c r="O3492" i="1"/>
  <c r="O605" i="1"/>
  <c r="O3493" i="1"/>
  <c r="O3494" i="1"/>
  <c r="O3495" i="1"/>
  <c r="O3496" i="1"/>
  <c r="O606" i="1"/>
  <c r="O3497" i="1"/>
  <c r="O3498" i="1"/>
  <c r="O607" i="1"/>
  <c r="O3499" i="1"/>
  <c r="O608" i="1"/>
  <c r="O50" i="1"/>
  <c r="O609" i="1"/>
  <c r="O3500" i="1"/>
  <c r="O1718" i="1"/>
  <c r="O3501" i="1"/>
  <c r="O3502" i="1"/>
  <c r="O1719" i="1"/>
  <c r="O610" i="1"/>
  <c r="O3503" i="1"/>
  <c r="O611" i="1"/>
  <c r="O3504" i="1"/>
  <c r="O612" i="1"/>
  <c r="O3505" i="1"/>
  <c r="O3506" i="1"/>
  <c r="O3507" i="1"/>
  <c r="O1480" i="1"/>
  <c r="O613" i="1"/>
  <c r="O1720" i="1"/>
  <c r="O3508" i="1"/>
  <c r="O3509" i="1"/>
  <c r="O1721" i="1"/>
  <c r="O3510" i="1"/>
  <c r="O614" i="1"/>
  <c r="O3511" i="1"/>
  <c r="O3512" i="1"/>
  <c r="O3513" i="1"/>
  <c r="O3514" i="1"/>
  <c r="O3515" i="1"/>
  <c r="O3516" i="1"/>
  <c r="O615" i="1"/>
  <c r="O3517" i="1"/>
  <c r="O3518" i="1"/>
  <c r="O3519" i="1"/>
  <c r="O616" i="1"/>
  <c r="O3520" i="1"/>
  <c r="O3521" i="1"/>
  <c r="O3522" i="1"/>
  <c r="O3523" i="1"/>
  <c r="O3524" i="1"/>
  <c r="O3525" i="1"/>
  <c r="O617" i="1"/>
  <c r="O3526" i="1"/>
  <c r="O3527" i="1"/>
  <c r="O3528" i="1"/>
  <c r="O3529" i="1"/>
  <c r="O3530" i="1"/>
  <c r="O1722" i="1"/>
  <c r="O3531" i="1"/>
  <c r="O3532" i="1"/>
  <c r="O1723" i="1"/>
  <c r="O3533" i="1"/>
  <c r="O3534" i="1"/>
  <c r="O618" i="1"/>
  <c r="O619" i="1"/>
  <c r="O3535" i="1"/>
  <c r="O3536" i="1"/>
  <c r="O620" i="1"/>
  <c r="O1724" i="1"/>
  <c r="O3537" i="1"/>
  <c r="O3538" i="1"/>
  <c r="O1481" i="1"/>
  <c r="O3539" i="1"/>
  <c r="O3540" i="1"/>
  <c r="O3541" i="1"/>
  <c r="O3542" i="1"/>
  <c r="O621" i="1"/>
  <c r="O1482" i="1"/>
  <c r="O3543" i="1"/>
  <c r="O51" i="1"/>
  <c r="O3544" i="1"/>
  <c r="O3545" i="1"/>
  <c r="O3546" i="1"/>
  <c r="O3547" i="1"/>
  <c r="O1725" i="1"/>
  <c r="O3548" i="1"/>
  <c r="O3549" i="1"/>
  <c r="O3550" i="1"/>
  <c r="O3551" i="1"/>
  <c r="O3552" i="1"/>
  <c r="O3553" i="1"/>
  <c r="O3554" i="1"/>
  <c r="O3555" i="1"/>
  <c r="O622" i="1"/>
  <c r="O623" i="1"/>
  <c r="O3556" i="1"/>
  <c r="O3557" i="1"/>
  <c r="O624" i="1"/>
  <c r="O625" i="1"/>
  <c r="O1726" i="1"/>
  <c r="O3558" i="1"/>
  <c r="O3559" i="1"/>
  <c r="O3560" i="1"/>
  <c r="O3561" i="1"/>
  <c r="O3562" i="1"/>
  <c r="O626" i="1"/>
  <c r="O3563" i="1"/>
  <c r="O3564" i="1"/>
  <c r="O3565" i="1"/>
  <c r="O3566" i="1"/>
  <c r="O3567" i="1"/>
  <c r="O1727" i="1"/>
  <c r="O1483" i="1"/>
  <c r="O3568" i="1"/>
  <c r="O3569" i="1"/>
  <c r="O52" i="1"/>
  <c r="O3570" i="1"/>
  <c r="O3571" i="1"/>
  <c r="O1484" i="1"/>
  <c r="O1728" i="1"/>
  <c r="O3572" i="1"/>
  <c r="O3573" i="1"/>
  <c r="O627" i="1"/>
  <c r="O3574" i="1"/>
  <c r="O3575" i="1"/>
  <c r="O53" i="1"/>
  <c r="O3576" i="1"/>
  <c r="O3577" i="1"/>
  <c r="O3578" i="1"/>
  <c r="O628" i="1"/>
  <c r="O3579" i="1"/>
  <c r="O629" i="1"/>
  <c r="O630" i="1"/>
  <c r="O3580" i="1"/>
  <c r="O1729" i="1"/>
  <c r="O631" i="1"/>
  <c r="O3581" i="1"/>
  <c r="O632" i="1"/>
  <c r="O3582" i="1"/>
  <c r="O3583" i="1"/>
  <c r="O3584" i="1"/>
  <c r="O633" i="1"/>
  <c r="O3585" i="1"/>
  <c r="O3586" i="1"/>
  <c r="O3587" i="1"/>
  <c r="O3588" i="1"/>
  <c r="O634" i="1"/>
  <c r="O3589" i="1"/>
  <c r="O54" i="1"/>
  <c r="O3590" i="1"/>
  <c r="O3591" i="1"/>
  <c r="O1485" i="1"/>
  <c r="O3592" i="1"/>
  <c r="O1730" i="1"/>
  <c r="O3593" i="1"/>
  <c r="O3594" i="1"/>
  <c r="O635" i="1"/>
  <c r="O3595" i="1"/>
  <c r="O636" i="1"/>
  <c r="O3596" i="1"/>
  <c r="O637" i="1"/>
  <c r="O3597" i="1"/>
  <c r="O3598" i="1"/>
  <c r="O1486" i="1"/>
  <c r="O55" i="1"/>
  <c r="O1487" i="1"/>
  <c r="O3599" i="1"/>
  <c r="O3600" i="1"/>
  <c r="O3601" i="1"/>
  <c r="O3602" i="1"/>
  <c r="O1488" i="1"/>
  <c r="O638" i="1"/>
  <c r="O3603" i="1"/>
  <c r="O639" i="1"/>
  <c r="O1609" i="1"/>
  <c r="O3604" i="1"/>
  <c r="O640" i="1"/>
  <c r="O3605" i="1"/>
  <c r="O3606" i="1"/>
  <c r="O3607" i="1"/>
  <c r="O3608" i="1"/>
  <c r="O3609" i="1"/>
  <c r="O641" i="1"/>
  <c r="O1731" i="1"/>
  <c r="O642" i="1"/>
  <c r="O643" i="1"/>
  <c r="O1732" i="1"/>
  <c r="O3610" i="1"/>
  <c r="O644" i="1"/>
  <c r="O3611" i="1"/>
  <c r="O3612" i="1"/>
  <c r="O3613" i="1"/>
  <c r="O56" i="1"/>
  <c r="O3614" i="1"/>
  <c r="O645" i="1"/>
  <c r="O3615" i="1"/>
  <c r="O3616" i="1"/>
  <c r="O646" i="1"/>
  <c r="O3617" i="1"/>
  <c r="O3618" i="1"/>
  <c r="O647" i="1"/>
  <c r="O3619" i="1"/>
  <c r="O1733" i="1"/>
  <c r="O3620" i="1"/>
  <c r="O3621" i="1"/>
  <c r="O3622" i="1"/>
  <c r="O3623" i="1"/>
  <c r="O1734" i="1"/>
  <c r="O648" i="1"/>
  <c r="O3624" i="1"/>
  <c r="O3625" i="1"/>
  <c r="O3626" i="1"/>
  <c r="O3627" i="1"/>
  <c r="O3628" i="1"/>
  <c r="O3629" i="1"/>
  <c r="O3630" i="1"/>
  <c r="O3631" i="1"/>
  <c r="O1735" i="1"/>
  <c r="O1736" i="1"/>
  <c r="O3632" i="1"/>
  <c r="O1489" i="1"/>
  <c r="O649" i="1"/>
  <c r="O3633" i="1"/>
  <c r="O3634" i="1"/>
  <c r="O3635" i="1"/>
  <c r="O1737" i="1"/>
  <c r="O3636" i="1"/>
  <c r="O3637" i="1"/>
  <c r="O650" i="1"/>
  <c r="O3638" i="1"/>
  <c r="O3639" i="1"/>
  <c r="O3640" i="1"/>
  <c r="O3641" i="1"/>
  <c r="O3642" i="1"/>
  <c r="O3643" i="1"/>
  <c r="O3644" i="1"/>
  <c r="O3645" i="1"/>
  <c r="O3646" i="1"/>
  <c r="O3647" i="1"/>
  <c r="O3648" i="1"/>
  <c r="O3649" i="1"/>
  <c r="O1738" i="1"/>
  <c r="O146" i="1"/>
  <c r="O3650" i="1"/>
  <c r="O3651" i="1"/>
  <c r="O651" i="1"/>
  <c r="O3652" i="1"/>
  <c r="O1490" i="1"/>
  <c r="O3653" i="1"/>
  <c r="O3654" i="1"/>
  <c r="O652" i="1"/>
  <c r="O653" i="1"/>
  <c r="O57" i="1"/>
  <c r="O3655" i="1"/>
  <c r="O3656" i="1"/>
  <c r="O58" i="1"/>
  <c r="O3657" i="1"/>
  <c r="O1739" i="1"/>
  <c r="O3658" i="1"/>
  <c r="O3659" i="1"/>
  <c r="O3660" i="1"/>
  <c r="O3661" i="1"/>
  <c r="O3662" i="1"/>
  <c r="O1740" i="1"/>
  <c r="O3663" i="1"/>
  <c r="O3664" i="1"/>
  <c r="O654" i="1"/>
  <c r="O1741" i="1"/>
  <c r="O3665" i="1"/>
  <c r="O59" i="1"/>
  <c r="O3666" i="1"/>
  <c r="O3667" i="1"/>
  <c r="O3668" i="1"/>
  <c r="O3669" i="1"/>
  <c r="O3670" i="1"/>
  <c r="O3671" i="1"/>
  <c r="O3672" i="1"/>
  <c r="O1491" i="1"/>
  <c r="O3673" i="1"/>
  <c r="O3674" i="1"/>
  <c r="O3675" i="1"/>
  <c r="O3676" i="1"/>
  <c r="O3677" i="1"/>
  <c r="O3678" i="1"/>
  <c r="O3679" i="1"/>
  <c r="O3680" i="1"/>
  <c r="O655" i="1"/>
  <c r="O656" i="1"/>
  <c r="O1492" i="1"/>
  <c r="O3681" i="1"/>
  <c r="O3682" i="1"/>
  <c r="O1493" i="1"/>
  <c r="O3683" i="1"/>
  <c r="O3684" i="1"/>
  <c r="O3685" i="1"/>
  <c r="O657" i="1"/>
  <c r="O3686" i="1"/>
  <c r="O3687" i="1"/>
  <c r="O658" i="1"/>
  <c r="O3688" i="1"/>
  <c r="O3689" i="1"/>
  <c r="O3690" i="1"/>
  <c r="O3691" i="1"/>
  <c r="O3692" i="1"/>
  <c r="O3693" i="1"/>
  <c r="O3694" i="1"/>
  <c r="O3695" i="1"/>
  <c r="O3696" i="1"/>
  <c r="O3697" i="1"/>
  <c r="O3698" i="1"/>
  <c r="O3699" i="1"/>
  <c r="O659" i="1"/>
  <c r="O3700" i="1"/>
  <c r="O660" i="1"/>
  <c r="O661" i="1"/>
  <c r="O3701" i="1"/>
  <c r="O3702" i="1"/>
  <c r="O3703" i="1"/>
  <c r="O662" i="1"/>
  <c r="O663" i="1"/>
  <c r="O3704" i="1"/>
  <c r="O3705" i="1"/>
  <c r="O3706" i="1"/>
  <c r="O3707" i="1"/>
  <c r="O3708" i="1"/>
  <c r="O664" i="1"/>
  <c r="O665" i="1"/>
  <c r="O3709" i="1"/>
  <c r="O666" i="1"/>
  <c r="O3710" i="1"/>
  <c r="O667" i="1"/>
  <c r="O3711" i="1"/>
  <c r="O668" i="1"/>
  <c r="O3712" i="1"/>
  <c r="O3713" i="1"/>
  <c r="O3714" i="1"/>
  <c r="O1494" i="1"/>
  <c r="O3715" i="1"/>
  <c r="O3716" i="1"/>
  <c r="O3717" i="1"/>
  <c r="O1742" i="1"/>
  <c r="O3718" i="1"/>
  <c r="O3719" i="1"/>
  <c r="O3720" i="1"/>
  <c r="O3721" i="1"/>
  <c r="O3722" i="1"/>
  <c r="O3723" i="1"/>
  <c r="O3724" i="1"/>
  <c r="O669" i="1"/>
  <c r="O3725" i="1"/>
  <c r="O1743" i="1"/>
  <c r="O670" i="1"/>
  <c r="O671" i="1"/>
  <c r="O3726" i="1"/>
  <c r="O1744" i="1"/>
  <c r="O3727" i="1"/>
  <c r="O1745" i="1"/>
  <c r="O672" i="1"/>
  <c r="O673" i="1"/>
  <c r="O674" i="1"/>
  <c r="O3728" i="1"/>
  <c r="O675" i="1"/>
  <c r="O3729" i="1"/>
  <c r="O676" i="1"/>
  <c r="O3730" i="1"/>
  <c r="O3731" i="1"/>
  <c r="O3732" i="1"/>
  <c r="O677" i="1"/>
  <c r="O678" i="1"/>
  <c r="O1746" i="1"/>
  <c r="O679" i="1"/>
  <c r="O3733" i="1"/>
  <c r="O3734" i="1"/>
  <c r="O680" i="1"/>
  <c r="O3735" i="1"/>
  <c r="O3736" i="1"/>
  <c r="O3737" i="1"/>
  <c r="O3738" i="1"/>
  <c r="O681" i="1"/>
  <c r="O682" i="1"/>
  <c r="O3739" i="1"/>
  <c r="O3740" i="1"/>
  <c r="O683" i="1"/>
  <c r="O684" i="1"/>
  <c r="O3741" i="1"/>
  <c r="O3742" i="1"/>
  <c r="O3743" i="1"/>
  <c r="O685" i="1"/>
  <c r="O686" i="1"/>
  <c r="O3744" i="1"/>
  <c r="O3745" i="1"/>
  <c r="O687" i="1"/>
  <c r="O688" i="1"/>
  <c r="O689" i="1"/>
  <c r="O690" i="1"/>
  <c r="O3746" i="1"/>
  <c r="O3747" i="1"/>
  <c r="O3748" i="1"/>
  <c r="O3749" i="1"/>
  <c r="O3750" i="1"/>
  <c r="O3751" i="1"/>
  <c r="O3752" i="1"/>
  <c r="O3753" i="1"/>
  <c r="O3754" i="1"/>
  <c r="O3755" i="1"/>
  <c r="O3756" i="1"/>
  <c r="O691" i="1"/>
  <c r="O3757" i="1"/>
  <c r="O3758" i="1"/>
  <c r="O692" i="1"/>
  <c r="O3759" i="1"/>
  <c r="O3760" i="1"/>
  <c r="O3761" i="1"/>
  <c r="O693" i="1"/>
  <c r="O694" i="1"/>
  <c r="O695" i="1"/>
  <c r="O3762" i="1"/>
  <c r="O3763" i="1"/>
  <c r="O3764" i="1"/>
  <c r="O1747" i="1"/>
  <c r="O696" i="1"/>
  <c r="O3765" i="1"/>
  <c r="O3766" i="1"/>
  <c r="O3767" i="1"/>
  <c r="O3768" i="1"/>
  <c r="O3769" i="1"/>
  <c r="O3770" i="1"/>
  <c r="O697" i="1"/>
  <c r="O698" i="1"/>
  <c r="O3771" i="1"/>
  <c r="O3772" i="1"/>
  <c r="O3773" i="1"/>
  <c r="O3774" i="1"/>
  <c r="O699" i="1"/>
  <c r="O700" i="1"/>
  <c r="O701" i="1"/>
  <c r="O702" i="1"/>
  <c r="O3775" i="1"/>
  <c r="O703" i="1"/>
  <c r="O704" i="1"/>
  <c r="O3776" i="1"/>
  <c r="O1748" i="1"/>
  <c r="O1749" i="1"/>
  <c r="O3777" i="1"/>
  <c r="O1750" i="1"/>
  <c r="O3778" i="1"/>
  <c r="O3779" i="1"/>
  <c r="O3780" i="1"/>
  <c r="O3781" i="1"/>
  <c r="O705" i="1"/>
  <c r="O3782" i="1"/>
  <c r="O3783" i="1"/>
  <c r="O3784" i="1"/>
  <c r="O3785" i="1"/>
  <c r="O3786" i="1"/>
  <c r="O3787" i="1"/>
  <c r="O706" i="1"/>
  <c r="O3788" i="1"/>
  <c r="O3789" i="1"/>
  <c r="O1495" i="1"/>
  <c r="O3790" i="1"/>
  <c r="O707" i="1"/>
  <c r="O3791" i="1"/>
  <c r="O1751" i="1"/>
  <c r="O1752" i="1"/>
  <c r="O3792" i="1"/>
  <c r="O3793" i="1"/>
  <c r="O3794" i="1"/>
  <c r="O3795" i="1"/>
  <c r="O3796" i="1"/>
  <c r="O1753" i="1"/>
  <c r="O3797" i="1"/>
  <c r="O3798" i="1"/>
  <c r="O3799" i="1"/>
  <c r="O1754" i="1"/>
  <c r="O3800" i="1"/>
  <c r="O3801" i="1"/>
  <c r="O1755" i="1"/>
  <c r="O1610" i="1"/>
  <c r="O3802" i="1"/>
  <c r="O1756" i="1"/>
  <c r="O1757" i="1"/>
  <c r="O3803" i="1"/>
  <c r="O3804" i="1"/>
  <c r="O3805" i="1"/>
  <c r="O3806" i="1"/>
  <c r="O3807" i="1"/>
  <c r="O3808" i="1"/>
  <c r="O3809" i="1"/>
  <c r="O3810" i="1"/>
  <c r="O3811" i="1"/>
  <c r="O3812" i="1"/>
  <c r="O3813" i="1"/>
  <c r="O3814" i="1"/>
  <c r="O1758" i="1"/>
  <c r="O3815" i="1"/>
  <c r="O1759" i="1"/>
  <c r="O3816" i="1"/>
  <c r="O3817" i="1"/>
  <c r="O3818" i="1"/>
  <c r="O708" i="1"/>
  <c r="O709" i="1"/>
  <c r="O710" i="1"/>
  <c r="O3819" i="1"/>
  <c r="O3820" i="1"/>
  <c r="O3821" i="1"/>
  <c r="O3822" i="1"/>
  <c r="O3823" i="1"/>
  <c r="O3824" i="1"/>
  <c r="O3825" i="1"/>
  <c r="O1760" i="1"/>
  <c r="O711" i="1"/>
  <c r="O3826" i="1"/>
  <c r="O712" i="1"/>
  <c r="O713" i="1"/>
  <c r="O1496" i="1"/>
  <c r="O714" i="1"/>
  <c r="O3827" i="1"/>
  <c r="O1761" i="1"/>
  <c r="O3828" i="1"/>
  <c r="O1762" i="1"/>
  <c r="O3829" i="1"/>
  <c r="O3830" i="1"/>
  <c r="O3831" i="1"/>
  <c r="O715" i="1"/>
  <c r="O3832" i="1"/>
  <c r="O3833" i="1"/>
  <c r="O3834" i="1"/>
  <c r="O716" i="1"/>
  <c r="O3835" i="1"/>
  <c r="O3836" i="1"/>
  <c r="O3837" i="1"/>
  <c r="O3838" i="1"/>
  <c r="O1497" i="1"/>
  <c r="O3839" i="1"/>
  <c r="O3840" i="1"/>
  <c r="O717" i="1"/>
  <c r="O3841" i="1"/>
  <c r="O3842" i="1"/>
  <c r="O3843" i="1"/>
  <c r="O3844" i="1"/>
  <c r="O718" i="1"/>
  <c r="O1763" i="1"/>
  <c r="O3845" i="1"/>
  <c r="O3846" i="1"/>
  <c r="O60" i="1"/>
  <c r="O3847" i="1"/>
  <c r="O3848" i="1"/>
  <c r="O719" i="1"/>
  <c r="O3849" i="1"/>
  <c r="O3850" i="1"/>
  <c r="O720" i="1"/>
  <c r="O3851" i="1"/>
  <c r="O3852" i="1"/>
  <c r="O3853" i="1"/>
  <c r="O3854" i="1"/>
  <c r="O3855" i="1"/>
  <c r="O3856" i="1"/>
  <c r="O3857" i="1"/>
  <c r="O3858" i="1"/>
  <c r="O3859" i="1"/>
  <c r="O3860" i="1"/>
  <c r="O3861" i="1"/>
  <c r="O3862" i="1"/>
  <c r="O3863" i="1"/>
  <c r="O3864" i="1"/>
  <c r="O3865" i="1"/>
  <c r="O3866" i="1"/>
  <c r="O3867" i="1"/>
  <c r="O3868" i="1"/>
  <c r="O3869" i="1"/>
  <c r="O3870" i="1"/>
  <c r="O721" i="1"/>
  <c r="O3871" i="1"/>
  <c r="O3872" i="1"/>
  <c r="O3873" i="1"/>
  <c r="O1764" i="1"/>
  <c r="O3874" i="1"/>
  <c r="O722" i="1"/>
  <c r="O3875" i="1"/>
  <c r="O1498" i="1"/>
  <c r="O1765" i="1"/>
  <c r="O3876" i="1"/>
  <c r="O1611" i="1"/>
  <c r="O3877" i="1"/>
  <c r="O723" i="1"/>
  <c r="O724" i="1"/>
  <c r="O3878" i="1"/>
  <c r="O3879" i="1"/>
  <c r="O3880" i="1"/>
  <c r="O3881" i="1"/>
  <c r="O3882" i="1"/>
  <c r="O3883" i="1"/>
  <c r="O3884" i="1"/>
  <c r="O3885" i="1"/>
  <c r="O3886" i="1"/>
  <c r="O3887" i="1"/>
  <c r="O3888" i="1"/>
  <c r="O61" i="1"/>
  <c r="O3889" i="1"/>
  <c r="O1766" i="1"/>
  <c r="O3890" i="1"/>
  <c r="O1499" i="1"/>
  <c r="O3891" i="1"/>
  <c r="O725" i="1"/>
  <c r="O3892" i="1"/>
  <c r="O726" i="1"/>
  <c r="O727" i="1"/>
  <c r="O3893" i="1"/>
  <c r="O3894" i="1"/>
  <c r="O3895" i="1"/>
  <c r="O1767" i="1"/>
  <c r="O728" i="1"/>
  <c r="O3896" i="1"/>
  <c r="O3897" i="1"/>
  <c r="O3898" i="1"/>
  <c r="O729" i="1"/>
  <c r="O3899" i="1"/>
  <c r="O3900" i="1"/>
  <c r="O3901" i="1"/>
  <c r="O3902" i="1"/>
  <c r="O730" i="1"/>
  <c r="O3903" i="1"/>
  <c r="O62" i="1"/>
  <c r="O731" i="1"/>
  <c r="O1500" i="1"/>
  <c r="O1768" i="1"/>
  <c r="O3904" i="1"/>
  <c r="O3905" i="1"/>
  <c r="O732" i="1"/>
  <c r="O733" i="1"/>
  <c r="O3906" i="1"/>
  <c r="O734" i="1"/>
  <c r="O735" i="1"/>
  <c r="O1769" i="1"/>
  <c r="O1770" i="1"/>
  <c r="O1771" i="1"/>
  <c r="O3907" i="1"/>
  <c r="O3908" i="1"/>
  <c r="O736" i="1"/>
  <c r="O3909" i="1"/>
  <c r="O3910" i="1"/>
  <c r="O3911" i="1"/>
  <c r="O3912" i="1"/>
  <c r="O737" i="1"/>
  <c r="O3913" i="1"/>
  <c r="O3914" i="1"/>
  <c r="O3915" i="1"/>
  <c r="O3916" i="1"/>
  <c r="O3917" i="1"/>
  <c r="O3918" i="1"/>
  <c r="O1612" i="1"/>
  <c r="O3919" i="1"/>
  <c r="O3920" i="1"/>
  <c r="O3921" i="1"/>
  <c r="O3922" i="1"/>
  <c r="O738" i="1"/>
  <c r="O3923" i="1"/>
  <c r="O1501" i="1"/>
  <c r="O739" i="1"/>
  <c r="O3924" i="1"/>
  <c r="O3925" i="1"/>
  <c r="O3926" i="1"/>
  <c r="O1772" i="1"/>
  <c r="O3927" i="1"/>
  <c r="O1502" i="1"/>
  <c r="O3928" i="1"/>
  <c r="O740" i="1"/>
  <c r="O741" i="1"/>
  <c r="O3929" i="1"/>
  <c r="O3930" i="1"/>
  <c r="O3931" i="1"/>
  <c r="O3932" i="1"/>
  <c r="O3933" i="1"/>
  <c r="O742" i="1"/>
  <c r="O63" i="1"/>
  <c r="O743" i="1"/>
  <c r="O3934" i="1"/>
  <c r="O3935" i="1"/>
  <c r="O744" i="1"/>
  <c r="O3936" i="1"/>
  <c r="O745" i="1"/>
  <c r="O3937" i="1"/>
  <c r="O3938" i="1"/>
  <c r="O3939" i="1"/>
  <c r="O3940" i="1"/>
  <c r="O746" i="1"/>
  <c r="O3941" i="1"/>
  <c r="O3942" i="1"/>
  <c r="O3943" i="1"/>
  <c r="O3944" i="1"/>
  <c r="O747" i="1"/>
  <c r="O3945" i="1"/>
  <c r="O3946" i="1"/>
  <c r="O1613" i="1"/>
  <c r="O3947" i="1"/>
  <c r="O3948" i="1"/>
  <c r="O748" i="1"/>
  <c r="O749" i="1"/>
  <c r="O3949" i="1"/>
  <c r="O3950" i="1"/>
  <c r="O750" i="1"/>
  <c r="O3951" i="1"/>
  <c r="O3952" i="1"/>
  <c r="O3953" i="1"/>
  <c r="O3954" i="1"/>
  <c r="O3955" i="1"/>
  <c r="O3956" i="1"/>
  <c r="O3957" i="1"/>
  <c r="O3958" i="1"/>
  <c r="O751" i="1"/>
  <c r="O3959" i="1"/>
  <c r="O752" i="1"/>
  <c r="O3960" i="1"/>
  <c r="O753" i="1"/>
  <c r="O754" i="1"/>
  <c r="O755" i="1"/>
  <c r="O3961" i="1"/>
  <c r="O3962" i="1"/>
  <c r="O3963" i="1"/>
  <c r="O3964" i="1"/>
  <c r="O756" i="1"/>
  <c r="O757" i="1"/>
  <c r="O3965" i="1"/>
  <c r="O758" i="1"/>
  <c r="O3966" i="1"/>
  <c r="O3967" i="1"/>
  <c r="O759" i="1"/>
  <c r="O3968" i="1"/>
  <c r="O3969" i="1"/>
  <c r="O760" i="1"/>
  <c r="O3970" i="1"/>
  <c r="O1773" i="1"/>
  <c r="O3971" i="1"/>
  <c r="O3972" i="1"/>
  <c r="O3973" i="1"/>
  <c r="O3974" i="1"/>
  <c r="O1774" i="1"/>
  <c r="O761" i="1"/>
  <c r="O3975" i="1"/>
  <c r="O3976" i="1"/>
  <c r="O3977" i="1"/>
  <c r="O1775" i="1"/>
  <c r="O3978" i="1"/>
  <c r="O762" i="1"/>
  <c r="O763" i="1"/>
  <c r="O3979" i="1"/>
  <c r="O3980" i="1"/>
  <c r="O3981" i="1"/>
  <c r="O3982" i="1"/>
  <c r="O3983" i="1"/>
  <c r="O3984" i="1"/>
  <c r="O764" i="1"/>
  <c r="O765" i="1"/>
  <c r="O3985" i="1"/>
  <c r="O3986" i="1"/>
  <c r="O3987" i="1"/>
  <c r="O3988" i="1"/>
  <c r="O1776" i="1"/>
  <c r="O3989" i="1"/>
  <c r="O3990" i="1"/>
  <c r="O1777" i="1"/>
  <c r="O3991" i="1"/>
  <c r="O766" i="1"/>
  <c r="O3992" i="1"/>
  <c r="O3993" i="1"/>
  <c r="O3994" i="1"/>
  <c r="O3995" i="1"/>
  <c r="O3996" i="1"/>
  <c r="O3997" i="1"/>
  <c r="O3998" i="1"/>
  <c r="O767" i="1"/>
  <c r="O3999" i="1"/>
  <c r="O4000" i="1"/>
  <c r="O4001" i="1"/>
  <c r="O64" i="1"/>
  <c r="O4002" i="1"/>
  <c r="O4003" i="1"/>
  <c r="O4004" i="1"/>
  <c r="O4005" i="1"/>
  <c r="O768" i="1"/>
  <c r="O769" i="1"/>
  <c r="O770" i="1"/>
  <c r="O4006" i="1"/>
  <c r="O771" i="1"/>
  <c r="O4007" i="1"/>
  <c r="O4008" i="1"/>
  <c r="O772" i="1"/>
  <c r="O4009" i="1"/>
  <c r="O4010" i="1"/>
  <c r="O1614" i="1"/>
  <c r="O4011" i="1"/>
  <c r="O4012" i="1"/>
  <c r="O773" i="1"/>
  <c r="O4013" i="1"/>
  <c r="O1778" i="1"/>
  <c r="O4014" i="1"/>
  <c r="O774" i="1"/>
  <c r="O4015" i="1"/>
  <c r="O4016" i="1"/>
  <c r="O4017" i="1"/>
  <c r="O775" i="1"/>
  <c r="O4018" i="1"/>
  <c r="O1779" i="1"/>
  <c r="O1780" i="1"/>
  <c r="O4019" i="1"/>
  <c r="O4020" i="1"/>
  <c r="O4021" i="1"/>
  <c r="O776" i="1"/>
  <c r="O4022" i="1"/>
  <c r="O4023" i="1"/>
  <c r="O4024" i="1"/>
  <c r="O777" i="1"/>
  <c r="O778" i="1"/>
  <c r="O4025" i="1"/>
  <c r="O4026" i="1"/>
  <c r="O4027" i="1"/>
  <c r="O779" i="1"/>
  <c r="O4028" i="1"/>
  <c r="O4029" i="1"/>
  <c r="O4030" i="1"/>
  <c r="O4031" i="1"/>
  <c r="O4032" i="1"/>
  <c r="O780" i="1"/>
  <c r="O4033" i="1"/>
  <c r="O1781" i="1"/>
  <c r="O4034" i="1"/>
  <c r="O65" i="1"/>
  <c r="O4035" i="1"/>
  <c r="O4036" i="1"/>
  <c r="O1782" i="1"/>
  <c r="O1783" i="1"/>
  <c r="O781" i="1"/>
  <c r="O4037" i="1"/>
  <c r="O782" i="1"/>
  <c r="O1784" i="1"/>
  <c r="O4038" i="1"/>
  <c r="O4039" i="1"/>
  <c r="O783" i="1"/>
  <c r="O4040" i="1"/>
  <c r="O784" i="1"/>
  <c r="O4041" i="1"/>
  <c r="O4042" i="1"/>
  <c r="O4043" i="1"/>
  <c r="O4044" i="1"/>
  <c r="O4045" i="1"/>
  <c r="O4046" i="1"/>
  <c r="O785" i="1"/>
  <c r="O786" i="1"/>
  <c r="O4047" i="1"/>
  <c r="O4048" i="1"/>
  <c r="O4049" i="1"/>
  <c r="O4050" i="1"/>
  <c r="O4051" i="1"/>
  <c r="O4052" i="1"/>
  <c r="O4053" i="1"/>
  <c r="O4054" i="1"/>
  <c r="O787" i="1"/>
  <c r="O4055" i="1"/>
  <c r="O4056" i="1"/>
  <c r="O4057" i="1"/>
  <c r="O1785" i="1"/>
  <c r="O4058" i="1"/>
  <c r="O788" i="1"/>
  <c r="O4059" i="1"/>
  <c r="O4060" i="1"/>
  <c r="O4061" i="1"/>
  <c r="O4062" i="1"/>
  <c r="O4063" i="1"/>
  <c r="O4064" i="1"/>
  <c r="O4065" i="1"/>
  <c r="O4066" i="1"/>
  <c r="O4067" i="1"/>
  <c r="O4068" i="1"/>
  <c r="O4069" i="1"/>
  <c r="O4070" i="1"/>
  <c r="O4071" i="1"/>
  <c r="O4072" i="1"/>
  <c r="O4073" i="1"/>
  <c r="O4074" i="1"/>
  <c r="O4075" i="1"/>
  <c r="O4076" i="1"/>
  <c r="O1786" i="1"/>
  <c r="O4077" i="1"/>
  <c r="O4078" i="1"/>
  <c r="O4079" i="1"/>
  <c r="O4080" i="1"/>
  <c r="O789" i="1"/>
  <c r="O4081" i="1"/>
  <c r="O4082" i="1"/>
  <c r="O4083" i="1"/>
  <c r="O4084" i="1"/>
  <c r="O790" i="1"/>
  <c r="O4085" i="1"/>
  <c r="O4086" i="1"/>
  <c r="O791" i="1"/>
  <c r="O4087" i="1"/>
  <c r="O4088" i="1"/>
  <c r="O792" i="1"/>
  <c r="O4089" i="1"/>
  <c r="O4090" i="1"/>
  <c r="O793" i="1"/>
  <c r="O4091" i="1"/>
  <c r="O4092" i="1"/>
  <c r="O4093" i="1"/>
  <c r="O4094" i="1"/>
  <c r="O4095" i="1"/>
  <c r="O794" i="1"/>
  <c r="O4096" i="1"/>
  <c r="O4097" i="1"/>
  <c r="O4098" i="1"/>
  <c r="O4099" i="1"/>
  <c r="O4100" i="1"/>
  <c r="O4101" i="1"/>
  <c r="O1787" i="1"/>
  <c r="O1788" i="1"/>
  <c r="O4102" i="1"/>
  <c r="O4103" i="1"/>
  <c r="O4104" i="1"/>
  <c r="O795" i="1"/>
  <c r="O4105" i="1"/>
  <c r="O796" i="1"/>
  <c r="O1789" i="1"/>
  <c r="O4106" i="1"/>
  <c r="O4107" i="1"/>
  <c r="O4108" i="1"/>
  <c r="O4109" i="1"/>
  <c r="O66" i="1"/>
  <c r="O4110" i="1"/>
  <c r="O4111" i="1"/>
  <c r="O4112" i="1"/>
  <c r="O4113" i="1"/>
  <c r="O797" i="1"/>
  <c r="O1503" i="1"/>
  <c r="O4114" i="1"/>
  <c r="O4115" i="1"/>
  <c r="O4116" i="1"/>
  <c r="O4117" i="1"/>
  <c r="O4118" i="1"/>
  <c r="O4119" i="1"/>
  <c r="O4120" i="1"/>
  <c r="O798" i="1"/>
  <c r="O4121" i="1"/>
  <c r="O1790" i="1"/>
  <c r="O4122" i="1"/>
  <c r="O4123" i="1"/>
  <c r="O799" i="1"/>
  <c r="O4124" i="1"/>
  <c r="O4125" i="1"/>
  <c r="O800" i="1"/>
  <c r="O4126" i="1"/>
  <c r="O4127" i="1"/>
  <c r="O801" i="1"/>
  <c r="O4128" i="1"/>
  <c r="O4129" i="1"/>
  <c r="O802" i="1"/>
  <c r="O803" i="1"/>
  <c r="O4130" i="1"/>
  <c r="O1791" i="1"/>
  <c r="O1792" i="1"/>
  <c r="O804" i="1"/>
  <c r="O805" i="1"/>
  <c r="O806" i="1"/>
  <c r="O4131" i="1"/>
  <c r="O4132" i="1"/>
  <c r="O807" i="1"/>
  <c r="O808" i="1"/>
  <c r="O809" i="1"/>
  <c r="O4133" i="1"/>
  <c r="O4134" i="1"/>
  <c r="O4135" i="1"/>
  <c r="O4136" i="1"/>
  <c r="O810" i="1"/>
  <c r="O4137" i="1"/>
  <c r="O4138" i="1"/>
  <c r="O4139" i="1"/>
  <c r="O1504" i="1"/>
  <c r="O4140" i="1"/>
  <c r="O4141" i="1"/>
  <c r="O4142" i="1"/>
  <c r="O67" i="1"/>
  <c r="O4143" i="1"/>
  <c r="O1793" i="1"/>
  <c r="O1794" i="1"/>
  <c r="O4144" i="1"/>
  <c r="O811" i="1"/>
  <c r="O4145" i="1"/>
  <c r="O812" i="1"/>
  <c r="O4146" i="1"/>
  <c r="O813" i="1"/>
  <c r="O4147" i="1"/>
  <c r="O4148" i="1"/>
  <c r="O4149" i="1"/>
  <c r="O1795" i="1"/>
  <c r="O4150" i="1"/>
  <c r="O4151" i="1"/>
  <c r="O4152" i="1"/>
  <c r="O4153" i="1"/>
  <c r="O4154" i="1"/>
  <c r="O814" i="1"/>
  <c r="O4155" i="1"/>
  <c r="O68" i="1"/>
  <c r="O4156" i="1"/>
  <c r="O815" i="1"/>
  <c r="O4157" i="1"/>
  <c r="O816" i="1"/>
  <c r="O4158" i="1"/>
  <c r="O4159" i="1"/>
  <c r="O4160" i="1"/>
  <c r="O817" i="1"/>
  <c r="O4161" i="1"/>
  <c r="O4162" i="1"/>
  <c r="O4163" i="1"/>
  <c r="O4164" i="1"/>
  <c r="O4165" i="1"/>
  <c r="O4166" i="1"/>
  <c r="O4167" i="1"/>
  <c r="O818" i="1"/>
  <c r="O4168" i="1"/>
  <c r="O4169" i="1"/>
  <c r="O4170" i="1"/>
  <c r="O1615" i="1"/>
  <c r="O4171" i="1"/>
  <c r="O4172" i="1"/>
  <c r="O4173" i="1"/>
  <c r="O4174" i="1"/>
  <c r="O4175" i="1"/>
  <c r="O819" i="1"/>
  <c r="O4176" i="1"/>
  <c r="O820" i="1"/>
  <c r="O821" i="1"/>
  <c r="O822" i="1"/>
  <c r="O4177" i="1"/>
  <c r="O4178" i="1"/>
  <c r="O4179" i="1"/>
  <c r="O823" i="1"/>
  <c r="O4180" i="1"/>
  <c r="O4181" i="1"/>
  <c r="O4182" i="1"/>
  <c r="O824" i="1"/>
  <c r="O825" i="1"/>
  <c r="O4183" i="1"/>
  <c r="O4184" i="1"/>
  <c r="O4185" i="1"/>
  <c r="O4186" i="1"/>
  <c r="O4187" i="1"/>
  <c r="O4188" i="1"/>
  <c r="O4189" i="1"/>
  <c r="O826" i="1"/>
  <c r="O827" i="1"/>
  <c r="O828" i="1"/>
  <c r="O4190" i="1"/>
  <c r="O4191" i="1"/>
  <c r="O4192" i="1"/>
  <c r="O4193" i="1"/>
  <c r="O829" i="1"/>
  <c r="O4194" i="1"/>
  <c r="O830" i="1"/>
  <c r="O4195" i="1"/>
  <c r="O4196" i="1"/>
  <c r="O831" i="1"/>
  <c r="O1796" i="1"/>
  <c r="O4197" i="1"/>
  <c r="O832" i="1"/>
  <c r="O4198" i="1"/>
  <c r="O4199" i="1"/>
  <c r="O833" i="1"/>
  <c r="O834" i="1"/>
  <c r="O835" i="1"/>
  <c r="O4200" i="1"/>
  <c r="O836" i="1"/>
  <c r="O837" i="1"/>
  <c r="O4201" i="1"/>
  <c r="O1797" i="1"/>
  <c r="O4202" i="1"/>
  <c r="O4203" i="1"/>
  <c r="O838" i="1"/>
  <c r="O4204" i="1"/>
  <c r="O4205" i="1"/>
  <c r="O4206" i="1"/>
  <c r="O839" i="1"/>
  <c r="O1798" i="1"/>
  <c r="O840" i="1"/>
  <c r="O69" i="1"/>
  <c r="O4207" i="1"/>
  <c r="O4208" i="1"/>
  <c r="O4209" i="1"/>
  <c r="O4210" i="1"/>
  <c r="O4211" i="1"/>
  <c r="O1799" i="1"/>
  <c r="O1800" i="1"/>
  <c r="O4212" i="1"/>
  <c r="O4213" i="1"/>
  <c r="O4214" i="1"/>
  <c r="O841" i="1"/>
  <c r="O4215" i="1"/>
  <c r="O4216" i="1"/>
  <c r="O1801" i="1"/>
  <c r="O4217" i="1"/>
  <c r="O1802" i="1"/>
  <c r="O1803" i="1"/>
  <c r="O4218" i="1"/>
  <c r="O842" i="1"/>
  <c r="O4219" i="1"/>
  <c r="O4220" i="1"/>
  <c r="O4221" i="1"/>
  <c r="O4222" i="1"/>
  <c r="O1505" i="1"/>
  <c r="O843" i="1"/>
  <c r="O844" i="1"/>
  <c r="O845" i="1"/>
  <c r="O70" i="1"/>
  <c r="O846" i="1"/>
  <c r="O4223" i="1"/>
  <c r="O847" i="1"/>
  <c r="O4224" i="1"/>
  <c r="O848" i="1"/>
  <c r="O4225" i="1"/>
  <c r="O849" i="1"/>
  <c r="O4226" i="1"/>
  <c r="O1804" i="1"/>
  <c r="O1805" i="1"/>
  <c r="O4227" i="1"/>
  <c r="O4228" i="1"/>
  <c r="O4229" i="1"/>
  <c r="O4230" i="1"/>
  <c r="O4231" i="1"/>
  <c r="O4232" i="1"/>
  <c r="O4233" i="1"/>
  <c r="O4234" i="1"/>
  <c r="O4235" i="1"/>
  <c r="O4236" i="1"/>
  <c r="O4237" i="1"/>
  <c r="O4238" i="1"/>
  <c r="O850" i="1"/>
  <c r="O4239" i="1"/>
  <c r="O4240" i="1"/>
  <c r="O4241" i="1"/>
  <c r="O4242" i="1"/>
  <c r="O4243" i="1"/>
  <c r="O4244" i="1"/>
  <c r="O1806" i="1"/>
  <c r="O4245" i="1"/>
  <c r="O4246" i="1"/>
  <c r="O4247" i="1"/>
  <c r="O4248" i="1"/>
  <c r="O4249" i="1"/>
  <c r="O4250" i="1"/>
  <c r="O4251" i="1"/>
  <c r="O71" i="1"/>
  <c r="O72" i="1"/>
  <c r="O851" i="1"/>
  <c r="O4252" i="1"/>
  <c r="O4253" i="1"/>
  <c r="O4254" i="1"/>
  <c r="O852" i="1"/>
  <c r="O4255" i="1"/>
  <c r="O4256" i="1"/>
  <c r="O853" i="1"/>
  <c r="O4257" i="1"/>
  <c r="O4258" i="1"/>
  <c r="O4259" i="1"/>
  <c r="O4260" i="1"/>
  <c r="O854" i="1"/>
  <c r="O4261" i="1"/>
  <c r="O4262" i="1"/>
  <c r="O4263" i="1"/>
  <c r="O4264" i="1"/>
  <c r="O1506" i="1"/>
  <c r="O855" i="1"/>
  <c r="O4265" i="1"/>
  <c r="O4266" i="1"/>
  <c r="O856" i="1"/>
  <c r="O4267" i="1"/>
  <c r="O4268" i="1"/>
  <c r="O4269" i="1"/>
  <c r="O4270" i="1"/>
  <c r="O4271" i="1"/>
  <c r="O4272" i="1"/>
  <c r="O4273" i="1"/>
  <c r="O4274" i="1"/>
  <c r="O1807" i="1"/>
  <c r="O4275" i="1"/>
  <c r="O1808" i="1"/>
  <c r="O1809" i="1"/>
  <c r="O4276" i="1"/>
  <c r="O4277" i="1"/>
  <c r="O4278" i="1"/>
  <c r="O4279" i="1"/>
  <c r="O4280" i="1"/>
  <c r="O4281" i="1"/>
  <c r="O4282" i="1"/>
  <c r="O4283" i="1"/>
  <c r="O4284" i="1"/>
  <c r="O4285" i="1"/>
  <c r="O857" i="1"/>
  <c r="O4286" i="1"/>
  <c r="O4287" i="1"/>
  <c r="O858" i="1"/>
  <c r="O4288" i="1"/>
  <c r="O1810" i="1"/>
  <c r="O859" i="1"/>
  <c r="O4289" i="1"/>
  <c r="O4290" i="1"/>
  <c r="O4291" i="1"/>
  <c r="O860" i="1"/>
  <c r="O861" i="1"/>
  <c r="O4292" i="1"/>
  <c r="O4293" i="1"/>
  <c r="O4294" i="1"/>
  <c r="O4295" i="1"/>
  <c r="O4296" i="1"/>
  <c r="O1811" i="1"/>
  <c r="O4297" i="1"/>
  <c r="O1507" i="1"/>
  <c r="O862" i="1"/>
  <c r="O4298" i="1"/>
  <c r="O4299" i="1"/>
  <c r="O863" i="1"/>
  <c r="O1812" i="1"/>
  <c r="O864" i="1"/>
  <c r="O865" i="1"/>
  <c r="O4300" i="1"/>
  <c r="O4301" i="1"/>
  <c r="O4302" i="1"/>
  <c r="O4303" i="1"/>
  <c r="O4304" i="1"/>
  <c r="O4305" i="1"/>
  <c r="O866" i="1"/>
  <c r="O4306" i="1"/>
  <c r="O4307" i="1"/>
  <c r="O1813" i="1"/>
  <c r="O4308" i="1"/>
  <c r="O867" i="1"/>
  <c r="O4309" i="1"/>
  <c r="O4310" i="1"/>
  <c r="O4311" i="1"/>
  <c r="O868" i="1"/>
  <c r="O4312" i="1"/>
  <c r="O4313" i="1"/>
  <c r="O869" i="1"/>
  <c r="O4314" i="1"/>
  <c r="O4315" i="1"/>
  <c r="O4316" i="1"/>
  <c r="O870" i="1"/>
  <c r="O4317" i="1"/>
  <c r="O871" i="1"/>
  <c r="O4318" i="1"/>
  <c r="O4319" i="1"/>
  <c r="O4320" i="1"/>
  <c r="O872" i="1"/>
  <c r="O4321" i="1"/>
  <c r="O873" i="1"/>
  <c r="O4322" i="1"/>
  <c r="O4323" i="1"/>
  <c r="O874" i="1"/>
  <c r="O4324" i="1"/>
  <c r="O1814" i="1"/>
  <c r="O73" i="1"/>
  <c r="O4325" i="1"/>
  <c r="O875" i="1"/>
  <c r="O4326" i="1"/>
  <c r="O876" i="1"/>
  <c r="O4327" i="1"/>
  <c r="O877" i="1"/>
  <c r="O878" i="1"/>
  <c r="O147" i="1"/>
  <c r="O4328" i="1"/>
  <c r="O1508" i="1"/>
  <c r="O4329" i="1"/>
  <c r="O879" i="1"/>
  <c r="O4330" i="1"/>
  <c r="O880" i="1"/>
  <c r="O881" i="1"/>
  <c r="O4331" i="1"/>
  <c r="O882" i="1"/>
  <c r="O4332" i="1"/>
  <c r="O4333" i="1"/>
  <c r="O4334" i="1"/>
  <c r="O4335" i="1"/>
  <c r="O4336" i="1"/>
  <c r="O883" i="1"/>
  <c r="O1815" i="1"/>
  <c r="O4337" i="1"/>
  <c r="O4338" i="1"/>
  <c r="O4339" i="1"/>
  <c r="O4340" i="1"/>
  <c r="O4341" i="1"/>
  <c r="O4342" i="1"/>
  <c r="O4343" i="1"/>
  <c r="O4344" i="1"/>
  <c r="O4345" i="1"/>
  <c r="O4346" i="1"/>
  <c r="O4347" i="1"/>
  <c r="O4348" i="1"/>
  <c r="O4349" i="1"/>
  <c r="O4350" i="1"/>
  <c r="O4351" i="1"/>
  <c r="O4352" i="1"/>
  <c r="O884" i="1"/>
  <c r="O4353" i="1"/>
  <c r="O4354" i="1"/>
  <c r="O885" i="1"/>
  <c r="O886" i="1"/>
  <c r="O4355" i="1"/>
  <c r="O74" i="1"/>
  <c r="O4356" i="1"/>
  <c r="O4357" i="1"/>
  <c r="O1509" i="1"/>
  <c r="O4358" i="1"/>
  <c r="O1816" i="1"/>
  <c r="O4359" i="1"/>
  <c r="O4360" i="1"/>
  <c r="O1817" i="1"/>
  <c r="O4361" i="1"/>
  <c r="O1818" i="1"/>
  <c r="O887" i="1"/>
  <c r="O4362" i="1"/>
  <c r="O4363" i="1"/>
  <c r="O4364" i="1"/>
  <c r="O1510" i="1"/>
  <c r="O1819" i="1"/>
  <c r="O4365" i="1"/>
  <c r="O4366" i="1"/>
  <c r="O4367" i="1"/>
  <c r="O4368" i="1"/>
  <c r="O888" i="1"/>
  <c r="O4369" i="1"/>
  <c r="O4370" i="1"/>
  <c r="O4371" i="1"/>
  <c r="O4372" i="1"/>
  <c r="O889" i="1"/>
  <c r="O4373" i="1"/>
  <c r="O4374" i="1"/>
  <c r="O1820" i="1"/>
  <c r="O4375" i="1"/>
  <c r="O1821" i="1"/>
  <c r="O4376" i="1"/>
  <c r="O4377" i="1"/>
  <c r="O4378" i="1"/>
  <c r="O4379" i="1"/>
  <c r="O4380" i="1"/>
  <c r="O4381" i="1"/>
  <c r="O4382" i="1"/>
  <c r="O4383" i="1"/>
  <c r="O4384" i="1"/>
  <c r="O4385" i="1"/>
  <c r="O4386" i="1"/>
  <c r="O4387" i="1"/>
  <c r="O4388" i="1"/>
  <c r="O1822" i="1"/>
  <c r="O4389" i="1"/>
  <c r="O890" i="1"/>
  <c r="O891" i="1"/>
  <c r="O4390" i="1"/>
  <c r="O4391" i="1"/>
  <c r="O4392" i="1"/>
  <c r="O4393" i="1"/>
  <c r="O4394" i="1"/>
  <c r="O4395" i="1"/>
  <c r="O4396" i="1"/>
  <c r="O4397" i="1"/>
  <c r="O4398" i="1"/>
  <c r="O4399" i="1"/>
  <c r="O4400" i="1"/>
  <c r="O892" i="1"/>
  <c r="O4401" i="1"/>
  <c r="O4402" i="1"/>
  <c r="O4403" i="1"/>
  <c r="O4404" i="1"/>
  <c r="O4405" i="1"/>
  <c r="O4406" i="1"/>
  <c r="O893" i="1"/>
  <c r="O894" i="1"/>
  <c r="O4407" i="1"/>
  <c r="O4408" i="1"/>
  <c r="O1511" i="1"/>
  <c r="O4409" i="1"/>
  <c r="O895" i="1"/>
  <c r="O4410" i="1"/>
  <c r="O4411" i="1"/>
  <c r="O4412" i="1"/>
  <c r="O4413" i="1"/>
  <c r="O1512" i="1"/>
  <c r="O896" i="1"/>
  <c r="O4414" i="1"/>
  <c r="O4415" i="1"/>
  <c r="O1513" i="1"/>
  <c r="O4416" i="1"/>
  <c r="O4417" i="1"/>
  <c r="O4418" i="1"/>
  <c r="O4419" i="1"/>
  <c r="O4420" i="1"/>
  <c r="O897" i="1"/>
  <c r="O4421" i="1"/>
  <c r="O4422" i="1"/>
  <c r="O4423" i="1"/>
  <c r="O4424" i="1"/>
  <c r="O4425" i="1"/>
  <c r="O4426" i="1"/>
  <c r="O4427" i="1"/>
  <c r="O4428" i="1"/>
  <c r="O4429" i="1"/>
  <c r="O898" i="1"/>
  <c r="O4430" i="1"/>
  <c r="O4431" i="1"/>
  <c r="O4432" i="1"/>
  <c r="O1514" i="1"/>
  <c r="O4433" i="1"/>
  <c r="O4434" i="1"/>
  <c r="O4435" i="1"/>
  <c r="O4436" i="1"/>
  <c r="O4437" i="1"/>
  <c r="O4438" i="1"/>
  <c r="O4439" i="1"/>
  <c r="O4440" i="1"/>
  <c r="O4441" i="1"/>
  <c r="O1515" i="1"/>
  <c r="O1823" i="1"/>
  <c r="O4442" i="1"/>
  <c r="O4443" i="1"/>
  <c r="O4444" i="1"/>
  <c r="O4445" i="1"/>
  <c r="O899" i="1"/>
  <c r="O4446" i="1"/>
  <c r="O4447" i="1"/>
  <c r="O4448" i="1"/>
  <c r="O4449" i="1"/>
  <c r="O900" i="1"/>
  <c r="O4450" i="1"/>
  <c r="O4451" i="1"/>
  <c r="O901" i="1"/>
  <c r="O4452" i="1"/>
  <c r="O4453" i="1"/>
  <c r="O902" i="1"/>
  <c r="O903" i="1"/>
  <c r="O904" i="1"/>
  <c r="O4454" i="1"/>
  <c r="O4455" i="1"/>
  <c r="O905" i="1"/>
  <c r="O906" i="1"/>
  <c r="O4456" i="1"/>
  <c r="O4457" i="1"/>
  <c r="O4458" i="1"/>
  <c r="O4459" i="1"/>
  <c r="O907" i="1"/>
  <c r="O908" i="1"/>
  <c r="O909" i="1"/>
  <c r="O910" i="1"/>
  <c r="O4460" i="1"/>
  <c r="O1824" i="1"/>
  <c r="O4461" i="1"/>
  <c r="O911" i="1"/>
  <c r="O4462" i="1"/>
  <c r="O4463" i="1"/>
  <c r="O912" i="1"/>
  <c r="O4464" i="1"/>
  <c r="O1825" i="1"/>
  <c r="O913" i="1"/>
  <c r="O4465" i="1"/>
  <c r="O1516" i="1"/>
  <c r="O4466" i="1"/>
  <c r="O914" i="1"/>
  <c r="O4467" i="1"/>
  <c r="O4468" i="1"/>
  <c r="O4469" i="1"/>
  <c r="O4470" i="1"/>
  <c r="O4471" i="1"/>
  <c r="O4472" i="1"/>
  <c r="O1826" i="1"/>
  <c r="O4473" i="1"/>
  <c r="O4474" i="1"/>
  <c r="O4475" i="1"/>
  <c r="O4476" i="1"/>
  <c r="O1517" i="1"/>
  <c r="O4477" i="1"/>
  <c r="O4478" i="1"/>
  <c r="O4479" i="1"/>
  <c r="O915" i="1"/>
  <c r="O4480" i="1"/>
  <c r="O916" i="1"/>
  <c r="O917" i="1"/>
  <c r="O4481" i="1"/>
  <c r="O4482" i="1"/>
  <c r="O4483" i="1"/>
  <c r="O4484" i="1"/>
  <c r="O4485" i="1"/>
  <c r="O918" i="1"/>
  <c r="O4486" i="1"/>
  <c r="O4487" i="1"/>
  <c r="O4488" i="1"/>
  <c r="O4489" i="1"/>
  <c r="O919" i="1"/>
  <c r="O4490" i="1"/>
  <c r="O920" i="1"/>
  <c r="O4491" i="1"/>
  <c r="O4492" i="1"/>
  <c r="O1827" i="1"/>
  <c r="O4493" i="1"/>
  <c r="O4494" i="1"/>
  <c r="O4495" i="1"/>
  <c r="O1828" i="1"/>
  <c r="O4496" i="1"/>
  <c r="O921" i="1"/>
  <c r="O4497" i="1"/>
  <c r="O1829" i="1"/>
  <c r="O4498" i="1"/>
  <c r="O4499" i="1"/>
  <c r="O4500" i="1"/>
  <c r="O4501" i="1"/>
  <c r="O4502" i="1"/>
  <c r="O1830" i="1"/>
  <c r="O4503" i="1"/>
  <c r="O922" i="1"/>
  <c r="O923" i="1"/>
  <c r="O4504" i="1"/>
  <c r="O4505" i="1"/>
  <c r="O4506" i="1"/>
  <c r="O4507" i="1"/>
  <c r="O4508" i="1"/>
  <c r="O1831" i="1"/>
  <c r="O4509" i="1"/>
  <c r="O4510" i="1"/>
  <c r="O924" i="1"/>
  <c r="O75" i="1"/>
  <c r="O4511" i="1"/>
  <c r="O4512" i="1"/>
  <c r="O4513" i="1"/>
  <c r="O925" i="1"/>
  <c r="O4514" i="1"/>
  <c r="O4515" i="1"/>
  <c r="O4516" i="1"/>
  <c r="O4517" i="1"/>
  <c r="O4518" i="1"/>
  <c r="O4519" i="1"/>
  <c r="O4520" i="1"/>
  <c r="O4521" i="1"/>
  <c r="O4522" i="1"/>
  <c r="O4523" i="1"/>
  <c r="O1518" i="1"/>
  <c r="O4524" i="1"/>
  <c r="O4525" i="1"/>
  <c r="O4526" i="1"/>
  <c r="O4527" i="1"/>
  <c r="O4528" i="1"/>
  <c r="O4529" i="1"/>
  <c r="O1519" i="1"/>
  <c r="O4530" i="1"/>
  <c r="O4531" i="1"/>
  <c r="O4532" i="1"/>
  <c r="O4533" i="1"/>
  <c r="O926" i="1"/>
  <c r="O4534" i="1"/>
  <c r="O927" i="1"/>
  <c r="O4535" i="1"/>
  <c r="O928" i="1"/>
  <c r="O4536" i="1"/>
  <c r="O4537" i="1"/>
  <c r="O1520" i="1"/>
  <c r="O4538" i="1"/>
  <c r="O4539" i="1"/>
  <c r="O4540" i="1"/>
  <c r="O1521" i="1"/>
  <c r="O1832" i="1"/>
  <c r="O929" i="1"/>
  <c r="O1522" i="1"/>
  <c r="O1833" i="1"/>
  <c r="O4541" i="1"/>
  <c r="O1523" i="1"/>
  <c r="O930" i="1"/>
  <c r="O931" i="1"/>
  <c r="O4542" i="1"/>
  <c r="O4543" i="1"/>
  <c r="O4544" i="1"/>
  <c r="O4545" i="1"/>
  <c r="O4546" i="1"/>
  <c r="O4547" i="1"/>
  <c r="O1834" i="1"/>
  <c r="O4548" i="1"/>
  <c r="O1835" i="1"/>
  <c r="O4549" i="1"/>
  <c r="O76" i="1"/>
  <c r="O4550" i="1"/>
  <c r="O4551" i="1"/>
  <c r="O932" i="1"/>
  <c r="O933" i="1"/>
  <c r="O77" i="1"/>
  <c r="O1836" i="1"/>
  <c r="O78" i="1"/>
  <c r="O4552" i="1"/>
  <c r="O4553" i="1"/>
  <c r="O1837" i="1"/>
  <c r="O79" i="1"/>
  <c r="O934" i="1"/>
  <c r="O1524" i="1"/>
  <c r="O935" i="1"/>
  <c r="O936" i="1"/>
  <c r="O80" i="1"/>
  <c r="O4554" i="1"/>
  <c r="O937" i="1"/>
  <c r="O938" i="1"/>
  <c r="O4555" i="1"/>
  <c r="O4556" i="1"/>
  <c r="O4557" i="1"/>
  <c r="O4558" i="1"/>
  <c r="O939" i="1"/>
  <c r="O940" i="1"/>
  <c r="O4559" i="1"/>
  <c r="O4560" i="1"/>
  <c r="O4561" i="1"/>
  <c r="O4562" i="1"/>
  <c r="O4563" i="1"/>
  <c r="O1838" i="1"/>
  <c r="O4564" i="1"/>
  <c r="O941" i="1"/>
  <c r="O4565" i="1"/>
  <c r="O4566" i="1"/>
  <c r="O942" i="1"/>
  <c r="O4567" i="1"/>
  <c r="O4568" i="1"/>
  <c r="O943" i="1"/>
  <c r="O4569" i="1"/>
  <c r="O944" i="1"/>
  <c r="O1839" i="1"/>
  <c r="O4570" i="1"/>
  <c r="O945" i="1"/>
  <c r="O946" i="1"/>
  <c r="O4571" i="1"/>
  <c r="O4572" i="1"/>
  <c r="O4573" i="1"/>
  <c r="O1840" i="1"/>
  <c r="O4574" i="1"/>
  <c r="O947" i="1"/>
  <c r="O948" i="1"/>
  <c r="O949" i="1"/>
  <c r="O4575" i="1"/>
  <c r="O4576" i="1"/>
  <c r="O4577" i="1"/>
  <c r="O4578" i="1"/>
  <c r="O4579" i="1"/>
  <c r="O4580" i="1"/>
  <c r="O4581" i="1"/>
  <c r="O4582" i="1"/>
  <c r="O1525" i="1"/>
  <c r="O4583" i="1"/>
  <c r="O4584" i="1"/>
  <c r="O4585" i="1"/>
  <c r="O4586" i="1"/>
  <c r="O950" i="1"/>
  <c r="O4587" i="1"/>
  <c r="O1841" i="1"/>
  <c r="O4588" i="1"/>
  <c r="O4589" i="1"/>
  <c r="O4590" i="1"/>
  <c r="O1526" i="1"/>
  <c r="O4591" i="1"/>
  <c r="O4592" i="1"/>
  <c r="O4593" i="1"/>
  <c r="O4594" i="1"/>
  <c r="O4595" i="1"/>
  <c r="O4596" i="1"/>
  <c r="O4597" i="1"/>
  <c r="O4598" i="1"/>
  <c r="O4599" i="1"/>
  <c r="O4600" i="1"/>
  <c r="O4601" i="1"/>
  <c r="O4602" i="1"/>
  <c r="O4603" i="1"/>
  <c r="O951" i="1"/>
  <c r="O952" i="1"/>
  <c r="O4604" i="1"/>
  <c r="O1842" i="1"/>
  <c r="O953" i="1"/>
  <c r="O4605" i="1"/>
  <c r="O4606" i="1"/>
  <c r="O4607" i="1"/>
  <c r="O1527" i="1"/>
  <c r="O4608" i="1"/>
  <c r="O4609" i="1"/>
  <c r="O4610" i="1"/>
  <c r="O954" i="1"/>
  <c r="O4611" i="1"/>
  <c r="O955" i="1"/>
  <c r="O4612" i="1"/>
  <c r="O4613" i="1"/>
  <c r="O956" i="1"/>
  <c r="O4614" i="1"/>
  <c r="O957" i="1"/>
  <c r="O4615" i="1"/>
  <c r="O4616" i="1"/>
  <c r="O4617" i="1"/>
  <c r="O4618" i="1"/>
  <c r="O958" i="1"/>
  <c r="O4619" i="1"/>
  <c r="O4620" i="1"/>
  <c r="O1843" i="1"/>
  <c r="O4621" i="1"/>
  <c r="O4622" i="1"/>
  <c r="O4623" i="1"/>
  <c r="O4624" i="1"/>
  <c r="O1528" i="1"/>
  <c r="O4625" i="1"/>
  <c r="O959" i="1"/>
  <c r="O960" i="1"/>
  <c r="O961" i="1"/>
  <c r="O1844" i="1"/>
  <c r="O4626" i="1"/>
  <c r="O962" i="1"/>
  <c r="O1845" i="1"/>
  <c r="O4627" i="1"/>
  <c r="O1846" i="1"/>
  <c r="O963" i="1"/>
  <c r="O4628" i="1"/>
  <c r="O4629" i="1"/>
  <c r="O4630" i="1"/>
  <c r="O4631" i="1"/>
  <c r="O4632" i="1"/>
  <c r="O4633" i="1"/>
  <c r="O1847" i="1"/>
  <c r="O4634" i="1"/>
  <c r="O964" i="1"/>
  <c r="O4635" i="1"/>
  <c r="O4636" i="1"/>
  <c r="O81" i="1"/>
  <c r="O4637" i="1"/>
  <c r="O965" i="1"/>
  <c r="O1848" i="1"/>
  <c r="O4638" i="1"/>
  <c r="O4639" i="1"/>
  <c r="O966" i="1"/>
  <c r="O4640" i="1"/>
  <c r="O4641" i="1"/>
  <c r="O4642" i="1"/>
  <c r="O4643" i="1"/>
  <c r="O4644" i="1"/>
  <c r="O4645" i="1"/>
  <c r="O4646" i="1"/>
  <c r="O4647" i="1"/>
  <c r="O1849" i="1"/>
  <c r="O4648" i="1"/>
  <c r="O4649" i="1"/>
  <c r="O4650" i="1"/>
  <c r="O4651" i="1"/>
  <c r="O4652" i="1"/>
  <c r="O4653" i="1"/>
  <c r="O967" i="1"/>
  <c r="O4654" i="1"/>
  <c r="O1850" i="1"/>
  <c r="O4655" i="1"/>
  <c r="O4656" i="1"/>
  <c r="O968" i="1"/>
  <c r="O1851" i="1"/>
  <c r="O82" i="1"/>
  <c r="O4657" i="1"/>
  <c r="O4658" i="1"/>
  <c r="O4659" i="1"/>
  <c r="O4660" i="1"/>
  <c r="O4661" i="1"/>
  <c r="O4662" i="1"/>
  <c r="O4663" i="1"/>
  <c r="O1852" i="1"/>
  <c r="O4664" i="1"/>
  <c r="O4665" i="1"/>
  <c r="O1616" i="1"/>
  <c r="O4666" i="1"/>
  <c r="O83" i="1"/>
  <c r="O969" i="1"/>
  <c r="O1853" i="1"/>
  <c r="O970" i="1"/>
  <c r="O4667" i="1"/>
  <c r="O4668" i="1"/>
  <c r="O4669" i="1"/>
  <c r="O4670" i="1"/>
  <c r="O4671" i="1"/>
  <c r="O4672" i="1"/>
  <c r="O971" i="1"/>
  <c r="O972" i="1"/>
  <c r="O4673" i="1"/>
  <c r="O4674" i="1"/>
  <c r="O4675" i="1"/>
  <c r="O4676" i="1"/>
  <c r="O1854" i="1"/>
  <c r="O4677" i="1"/>
  <c r="O4678" i="1"/>
  <c r="O973" i="1"/>
  <c r="O4679" i="1"/>
  <c r="O974" i="1"/>
  <c r="O4680" i="1"/>
  <c r="O1855" i="1"/>
  <c r="O84" i="1"/>
  <c r="O4681" i="1"/>
  <c r="O4682" i="1"/>
  <c r="O85" i="1"/>
  <c r="O86" i="1"/>
  <c r="O4683" i="1"/>
  <c r="O975" i="1"/>
  <c r="O4684" i="1"/>
  <c r="O1529" i="1"/>
  <c r="O4685" i="1"/>
  <c r="O4686" i="1"/>
  <c r="O4687" i="1"/>
  <c r="O4688" i="1"/>
  <c r="O4689" i="1"/>
  <c r="O4690" i="1"/>
  <c r="O4691" i="1"/>
  <c r="O87" i="1"/>
  <c r="O4692" i="1"/>
  <c r="O4693" i="1"/>
  <c r="O4694" i="1"/>
  <c r="O976" i="1"/>
  <c r="O4695" i="1"/>
  <c r="O4696" i="1"/>
  <c r="O1856" i="1"/>
  <c r="O4697" i="1"/>
  <c r="O88" i="1"/>
  <c r="O4698" i="1"/>
  <c r="O4699" i="1"/>
  <c r="O977" i="1"/>
  <c r="O4700" i="1"/>
  <c r="O4701" i="1"/>
  <c r="O4702" i="1"/>
  <c r="O4703" i="1"/>
  <c r="O4704" i="1"/>
  <c r="O4705" i="1"/>
  <c r="O4706" i="1"/>
  <c r="O4707" i="1"/>
  <c r="O4708" i="1"/>
  <c r="O4709" i="1"/>
  <c r="O4710" i="1"/>
  <c r="O4711" i="1"/>
  <c r="O978" i="1"/>
  <c r="O979" i="1"/>
  <c r="O4712" i="1"/>
  <c r="O4713" i="1"/>
  <c r="O980" i="1"/>
  <c r="O4714" i="1"/>
  <c r="O4715" i="1"/>
  <c r="O981" i="1"/>
  <c r="O4716" i="1"/>
  <c r="O4717" i="1"/>
  <c r="O4718" i="1"/>
  <c r="O982" i="1"/>
  <c r="O4719" i="1"/>
  <c r="O4720" i="1"/>
  <c r="O983" i="1"/>
  <c r="O4721" i="1"/>
  <c r="O4722" i="1"/>
  <c r="O4723" i="1"/>
  <c r="O4724" i="1"/>
  <c r="O1530" i="1"/>
  <c r="O984" i="1"/>
  <c r="O4725" i="1"/>
  <c r="O4726" i="1"/>
  <c r="O4727" i="1"/>
  <c r="O4728" i="1"/>
  <c r="O4729" i="1"/>
  <c r="O4730" i="1"/>
  <c r="O4731" i="1"/>
  <c r="O4732" i="1"/>
  <c r="O1531" i="1"/>
  <c r="O985" i="1"/>
  <c r="O4733" i="1"/>
  <c r="O4734" i="1"/>
  <c r="O986" i="1"/>
  <c r="O4735" i="1"/>
  <c r="O4736" i="1"/>
  <c r="O4737" i="1"/>
  <c r="O89" i="1"/>
  <c r="O4738" i="1"/>
  <c r="O90" i="1"/>
  <c r="O1857" i="1"/>
  <c r="O4739" i="1"/>
  <c r="O4740" i="1"/>
  <c r="O987" i="1"/>
  <c r="O4741" i="1"/>
  <c r="O4742" i="1"/>
  <c r="O4743" i="1"/>
  <c r="O4744" i="1"/>
  <c r="O4745" i="1"/>
  <c r="O988" i="1"/>
  <c r="O4746" i="1"/>
  <c r="O989" i="1"/>
  <c r="O4747" i="1"/>
  <c r="O990" i="1"/>
  <c r="O991" i="1"/>
  <c r="O4748" i="1"/>
  <c r="O4749" i="1"/>
  <c r="O4750" i="1"/>
  <c r="O4751" i="1"/>
  <c r="O4752" i="1"/>
  <c r="O4753" i="1"/>
  <c r="O4754" i="1"/>
  <c r="O4755" i="1"/>
  <c r="O4756" i="1"/>
  <c r="O992" i="1"/>
  <c r="O4757" i="1"/>
  <c r="O4758" i="1"/>
  <c r="O1858" i="1"/>
  <c r="O4759" i="1"/>
  <c r="O4760" i="1"/>
  <c r="O4761" i="1"/>
  <c r="O4762" i="1"/>
  <c r="O4763" i="1"/>
  <c r="O4764" i="1"/>
  <c r="O4765" i="1"/>
  <c r="O4766" i="1"/>
  <c r="O4767" i="1"/>
  <c r="O4768" i="1"/>
  <c r="O4769" i="1"/>
  <c r="O4770" i="1"/>
  <c r="O4771" i="1"/>
  <c r="O1859" i="1"/>
  <c r="O4772" i="1"/>
  <c r="O4773" i="1"/>
  <c r="O4774" i="1"/>
  <c r="O4775" i="1"/>
  <c r="O4776" i="1"/>
  <c r="O1617" i="1"/>
  <c r="O4777" i="1"/>
  <c r="O4778" i="1"/>
  <c r="O4779" i="1"/>
  <c r="O4780" i="1"/>
  <c r="O993" i="1"/>
  <c r="O4781" i="1"/>
  <c r="O4782" i="1"/>
  <c r="O4783" i="1"/>
  <c r="O4784" i="1"/>
  <c r="O4785" i="1"/>
  <c r="O4786" i="1"/>
  <c r="O4787" i="1"/>
  <c r="O4788" i="1"/>
  <c r="O994" i="1"/>
  <c r="O4789" i="1"/>
  <c r="O995" i="1"/>
  <c r="O4790" i="1"/>
  <c r="O4791" i="1"/>
  <c r="O4792" i="1"/>
  <c r="O4793" i="1"/>
  <c r="O4794" i="1"/>
  <c r="O4795" i="1"/>
  <c r="O1860" i="1"/>
  <c r="O996" i="1"/>
  <c r="O4796" i="1"/>
  <c r="O4797" i="1"/>
  <c r="O997" i="1"/>
  <c r="O4798" i="1"/>
  <c r="O4799" i="1"/>
  <c r="O4800" i="1"/>
  <c r="O4801" i="1"/>
  <c r="O998" i="1"/>
  <c r="O4802" i="1"/>
  <c r="O999" i="1"/>
  <c r="O4803" i="1"/>
  <c r="O4804" i="1"/>
  <c r="O4805" i="1"/>
  <c r="O1618" i="1"/>
  <c r="O4806" i="1"/>
  <c r="O1000" i="1"/>
  <c r="O4807" i="1"/>
  <c r="O4808" i="1"/>
  <c r="O91" i="1"/>
  <c r="O1001" i="1"/>
  <c r="O4809" i="1"/>
  <c r="O92" i="1"/>
  <c r="O1861" i="1"/>
  <c r="O93" i="1"/>
  <c r="O1002" i="1"/>
  <c r="O4810" i="1"/>
  <c r="O4811" i="1"/>
  <c r="O4812" i="1"/>
  <c r="O4813" i="1"/>
  <c r="O4814" i="1"/>
  <c r="O4815" i="1"/>
  <c r="O1862" i="1"/>
  <c r="O4816" i="1"/>
  <c r="O4817" i="1"/>
  <c r="O94" i="1"/>
  <c r="O4818" i="1"/>
  <c r="O1003" i="1"/>
  <c r="O1863" i="1"/>
  <c r="O4819" i="1"/>
  <c r="O4820" i="1"/>
  <c r="O1864" i="1"/>
  <c r="O1004" i="1"/>
  <c r="O4821" i="1"/>
  <c r="O4822" i="1"/>
  <c r="O4823" i="1"/>
  <c r="O4824" i="1"/>
  <c r="O4825" i="1"/>
  <c r="O4826" i="1"/>
  <c r="O4827" i="1"/>
  <c r="O4828" i="1"/>
  <c r="O4829" i="1"/>
  <c r="O4830" i="1"/>
  <c r="O1005" i="1"/>
  <c r="O1006" i="1"/>
  <c r="O4831" i="1"/>
  <c r="O4832" i="1"/>
  <c r="O4833" i="1"/>
  <c r="O1007" i="1"/>
  <c r="O4834" i="1"/>
  <c r="O4835" i="1"/>
  <c r="O4836" i="1"/>
  <c r="O4837" i="1"/>
  <c r="O4838" i="1"/>
  <c r="O4839" i="1"/>
  <c r="O1008" i="1"/>
  <c r="O4840" i="1"/>
  <c r="O1009" i="1"/>
  <c r="O1010" i="1"/>
  <c r="O4841" i="1"/>
  <c r="O4842" i="1"/>
  <c r="O1865" i="1"/>
  <c r="O4843" i="1"/>
  <c r="O4844" i="1"/>
  <c r="O4845" i="1"/>
  <c r="O4846" i="1"/>
  <c r="O1011" i="1"/>
  <c r="O4847" i="1"/>
  <c r="O4848" i="1"/>
  <c r="O4849" i="1"/>
  <c r="O4850" i="1"/>
  <c r="O4851" i="1"/>
  <c r="O4852" i="1"/>
  <c r="O4853" i="1"/>
  <c r="O4854" i="1"/>
  <c r="O4855" i="1"/>
  <c r="O1012" i="1"/>
  <c r="O4856" i="1"/>
  <c r="O4857" i="1"/>
  <c r="O4858" i="1"/>
  <c r="O4859" i="1"/>
  <c r="O1866" i="1"/>
  <c r="O4860" i="1"/>
  <c r="O4861" i="1"/>
  <c r="O4862" i="1"/>
  <c r="O4863" i="1"/>
  <c r="O4864" i="1"/>
  <c r="O4865" i="1"/>
  <c r="O4866" i="1"/>
  <c r="O1013" i="1"/>
  <c r="O4867" i="1"/>
  <c r="O4868" i="1"/>
  <c r="O4869" i="1"/>
  <c r="O4870" i="1"/>
  <c r="O4871" i="1"/>
  <c r="O4872" i="1"/>
  <c r="O4873" i="1"/>
  <c r="O4874" i="1"/>
  <c r="O4875" i="1"/>
  <c r="O1867" i="1"/>
  <c r="O4876" i="1"/>
  <c r="O4877" i="1"/>
  <c r="O4878" i="1"/>
  <c r="O4879" i="1"/>
  <c r="O4880" i="1"/>
  <c r="O4881" i="1"/>
  <c r="O1868" i="1"/>
  <c r="O4882" i="1"/>
  <c r="O1869" i="1"/>
  <c r="O4883" i="1"/>
  <c r="O4884" i="1"/>
  <c r="O4885" i="1"/>
  <c r="O1870" i="1"/>
  <c r="O1014" i="1"/>
  <c r="O4886" i="1"/>
  <c r="O1871" i="1"/>
  <c r="O1872" i="1"/>
  <c r="O1873" i="1"/>
  <c r="O4887" i="1"/>
  <c r="O1874" i="1"/>
  <c r="O4888" i="1"/>
  <c r="O1532" i="1"/>
  <c r="O1015" i="1"/>
  <c r="O1016" i="1"/>
  <c r="O148" i="1"/>
  <c r="O1533" i="1"/>
  <c r="O4889" i="1"/>
  <c r="O4890" i="1"/>
  <c r="O1534" i="1"/>
  <c r="O4891" i="1"/>
  <c r="O4892" i="1"/>
  <c r="O4893" i="1"/>
  <c r="O4894" i="1"/>
  <c r="O4895" i="1"/>
  <c r="O4896" i="1"/>
  <c r="O4897" i="1"/>
  <c r="O4898" i="1"/>
  <c r="O4899" i="1"/>
  <c r="O4900" i="1"/>
  <c r="O4901" i="1"/>
  <c r="O4902" i="1"/>
  <c r="O4903" i="1"/>
  <c r="O1017" i="1"/>
  <c r="O95" i="1"/>
  <c r="O4904" i="1"/>
  <c r="O4905" i="1"/>
  <c r="O4906" i="1"/>
  <c r="O4907" i="1"/>
  <c r="O1018" i="1"/>
  <c r="O4908" i="1"/>
  <c r="O1019" i="1"/>
  <c r="O1020" i="1"/>
  <c r="O4909" i="1"/>
  <c r="O4910" i="1"/>
  <c r="O4911" i="1"/>
  <c r="O1021" i="1"/>
  <c r="O4912" i="1"/>
  <c r="O4913" i="1"/>
  <c r="O96" i="1"/>
  <c r="O4914" i="1"/>
  <c r="O4915" i="1"/>
  <c r="O4916" i="1"/>
  <c r="O4917" i="1"/>
  <c r="O1535" i="1"/>
  <c r="O1875" i="1"/>
  <c r="O1022" i="1"/>
  <c r="O4918" i="1"/>
  <c r="O4919" i="1"/>
  <c r="O4920" i="1"/>
  <c r="O4921" i="1"/>
  <c r="O4922" i="1"/>
  <c r="O1023" i="1"/>
  <c r="O1024" i="1"/>
  <c r="O4923" i="1"/>
  <c r="O1025" i="1"/>
  <c r="O4924" i="1"/>
  <c r="O4925" i="1"/>
  <c r="O4926" i="1"/>
  <c r="O4927" i="1"/>
  <c r="O1026" i="1"/>
  <c r="O4928" i="1"/>
  <c r="O4929" i="1"/>
  <c r="O1027" i="1"/>
  <c r="O4930" i="1"/>
  <c r="O4931" i="1"/>
  <c r="O1028" i="1"/>
  <c r="O4932" i="1"/>
  <c r="O97" i="1"/>
  <c r="O4933" i="1"/>
  <c r="O4934" i="1"/>
  <c r="O4935" i="1"/>
  <c r="O4936" i="1"/>
  <c r="O4937" i="1"/>
  <c r="O4938" i="1"/>
  <c r="O1029" i="1"/>
  <c r="O4939" i="1"/>
  <c r="O1030" i="1"/>
  <c r="O4940" i="1"/>
  <c r="O4941" i="1"/>
  <c r="O4942" i="1"/>
  <c r="O4943" i="1"/>
  <c r="O1031" i="1"/>
  <c r="O4944" i="1"/>
  <c r="O1032" i="1"/>
  <c r="O4945" i="1"/>
  <c r="O4946" i="1"/>
  <c r="O1033" i="1"/>
  <c r="O1034" i="1"/>
  <c r="O4947" i="1"/>
  <c r="O4948" i="1"/>
  <c r="O1035" i="1"/>
  <c r="O4949" i="1"/>
  <c r="O1036" i="1"/>
  <c r="O4950" i="1"/>
  <c r="O98" i="1"/>
  <c r="O4951" i="1"/>
  <c r="O1037" i="1"/>
  <c r="O1038" i="1"/>
  <c r="O1876" i="1"/>
  <c r="O1039" i="1"/>
  <c r="O1040" i="1"/>
  <c r="O4952" i="1"/>
  <c r="O4953" i="1"/>
  <c r="O4954" i="1"/>
  <c r="O4955" i="1"/>
  <c r="O99" i="1"/>
  <c r="O1877" i="1"/>
  <c r="O1041" i="1"/>
  <c r="O4956" i="1"/>
  <c r="O1878" i="1"/>
  <c r="O1879" i="1"/>
  <c r="O4957" i="1"/>
  <c r="O4958" i="1"/>
  <c r="O4959" i="1"/>
  <c r="O4960" i="1"/>
  <c r="O4961" i="1"/>
  <c r="O4962" i="1"/>
  <c r="O1042" i="1"/>
  <c r="O4963" i="1"/>
  <c r="O4964" i="1"/>
  <c r="O4965" i="1"/>
  <c r="O4966" i="1"/>
  <c r="O4967" i="1"/>
  <c r="O4968" i="1"/>
  <c r="O4969" i="1"/>
  <c r="O1880" i="1"/>
  <c r="O4970" i="1"/>
  <c r="O1881" i="1"/>
  <c r="O4971" i="1"/>
  <c r="O4972" i="1"/>
  <c r="O4973" i="1"/>
  <c r="O4974" i="1"/>
  <c r="O4975" i="1"/>
  <c r="O4976" i="1"/>
  <c r="O1043" i="1"/>
  <c r="O4977" i="1"/>
  <c r="O4978" i="1"/>
  <c r="O4979" i="1"/>
  <c r="O1044" i="1"/>
  <c r="O1882" i="1"/>
  <c r="O1045" i="1"/>
  <c r="O4980" i="1"/>
  <c r="O1883" i="1"/>
  <c r="O1046" i="1"/>
  <c r="O1536" i="1"/>
  <c r="O4981" i="1"/>
  <c r="O4982" i="1"/>
  <c r="O4983" i="1"/>
  <c r="O4984" i="1"/>
  <c r="O4985" i="1"/>
  <c r="O1047" i="1"/>
  <c r="O4986" i="1"/>
  <c r="O1048" i="1"/>
  <c r="O4987" i="1"/>
  <c r="O4988" i="1"/>
  <c r="O4989" i="1"/>
  <c r="O4990" i="1"/>
  <c r="O4991" i="1"/>
  <c r="O4992" i="1"/>
  <c r="O4993" i="1"/>
  <c r="O1049" i="1"/>
  <c r="O1050" i="1"/>
  <c r="O4994" i="1"/>
  <c r="O4995" i="1"/>
  <c r="O4996" i="1"/>
  <c r="O4997" i="1"/>
  <c r="O4998" i="1"/>
  <c r="O4999" i="1"/>
  <c r="O1051" i="1"/>
  <c r="O5000" i="1"/>
  <c r="O5001" i="1"/>
  <c r="O5002" i="1"/>
  <c r="O5003" i="1"/>
  <c r="O1884" i="1"/>
  <c r="O5004" i="1"/>
  <c r="O5005" i="1"/>
  <c r="O5006" i="1"/>
  <c r="O5007" i="1"/>
  <c r="O5008" i="1"/>
  <c r="O5009" i="1"/>
  <c r="O5010" i="1"/>
  <c r="O5011" i="1"/>
  <c r="O5012" i="1"/>
  <c r="O5013" i="1"/>
  <c r="O5014" i="1"/>
  <c r="O5015" i="1"/>
  <c r="O5016" i="1"/>
  <c r="O1052" i="1"/>
  <c r="O5017" i="1"/>
  <c r="O5018" i="1"/>
  <c r="O5019" i="1"/>
  <c r="O5020" i="1"/>
  <c r="O5021" i="1"/>
  <c r="O5022" i="1"/>
  <c r="O5023" i="1"/>
  <c r="O1053" i="1"/>
  <c r="O5024" i="1"/>
  <c r="O5025" i="1"/>
  <c r="O5026" i="1"/>
  <c r="O100" i="1"/>
  <c r="O1054" i="1"/>
  <c r="O5027" i="1"/>
  <c r="O5028" i="1"/>
  <c r="O5029" i="1"/>
  <c r="O5030" i="1"/>
  <c r="O5031" i="1"/>
  <c r="O1619" i="1"/>
  <c r="O5032" i="1"/>
  <c r="O5033" i="1"/>
  <c r="O1055" i="1"/>
  <c r="O5034" i="1"/>
  <c r="O5035" i="1"/>
  <c r="O5036" i="1"/>
  <c r="O5037" i="1"/>
  <c r="O1620" i="1"/>
  <c r="O5038" i="1"/>
  <c r="O1885" i="1"/>
  <c r="O5039" i="1"/>
  <c r="O5040" i="1"/>
  <c r="O1056" i="1"/>
  <c r="O1886" i="1"/>
  <c r="O1057" i="1"/>
  <c r="O5041" i="1"/>
  <c r="O5042" i="1"/>
  <c r="O101" i="1"/>
  <c r="O1058" i="1"/>
  <c r="O1059" i="1"/>
  <c r="O5043" i="1"/>
  <c r="O1060" i="1"/>
  <c r="O5044" i="1"/>
  <c r="O1537" i="1"/>
  <c r="O102" i="1"/>
  <c r="O5045" i="1"/>
  <c r="O5046" i="1"/>
  <c r="O1887" i="1"/>
  <c r="O5047" i="1"/>
  <c r="O5048" i="1"/>
  <c r="O1061" i="1"/>
  <c r="O5049" i="1"/>
  <c r="O1062" i="1"/>
  <c r="O5050" i="1"/>
  <c r="O1063" i="1"/>
  <c r="O1064" i="1"/>
  <c r="O5051" i="1"/>
  <c r="O5052" i="1"/>
  <c r="O5053" i="1"/>
  <c r="O1065" i="1"/>
  <c r="O1066" i="1"/>
  <c r="O5054" i="1"/>
  <c r="O5055" i="1"/>
  <c r="O5056" i="1"/>
  <c r="O5057" i="1"/>
  <c r="O5058" i="1"/>
  <c r="O5059" i="1"/>
  <c r="O1067" i="1"/>
  <c r="O1068" i="1"/>
  <c r="O5060" i="1"/>
  <c r="O5061" i="1"/>
  <c r="O5062" i="1"/>
  <c r="O1069" i="1"/>
  <c r="O5063" i="1"/>
  <c r="O1070" i="1"/>
  <c r="O5064" i="1"/>
  <c r="O5065" i="1"/>
  <c r="O5066" i="1"/>
  <c r="O1538" i="1"/>
  <c r="O1071" i="1"/>
  <c r="O5067" i="1"/>
  <c r="O5068" i="1"/>
  <c r="O5069" i="1"/>
  <c r="O1072" i="1"/>
  <c r="O5070" i="1"/>
  <c r="O1073" i="1"/>
  <c r="O5071" i="1"/>
  <c r="O1074" i="1"/>
  <c r="O1075" i="1"/>
  <c r="O5072" i="1"/>
  <c r="O1076" i="1"/>
  <c r="O5073" i="1"/>
  <c r="O1888" i="1"/>
  <c r="O1077" i="1"/>
  <c r="O5074" i="1"/>
  <c r="O5075" i="1"/>
  <c r="O5076" i="1"/>
  <c r="O5077" i="1"/>
  <c r="O5078" i="1"/>
  <c r="O5079" i="1"/>
  <c r="O5080" i="1"/>
  <c r="O5081" i="1"/>
  <c r="O5082" i="1"/>
  <c r="O5083" i="1"/>
  <c r="O5084" i="1"/>
  <c r="O1078" i="1"/>
  <c r="O5085" i="1"/>
  <c r="O5086" i="1"/>
  <c r="O1539" i="1"/>
  <c r="O1079" i="1"/>
  <c r="O1540" i="1"/>
  <c r="O5087" i="1"/>
  <c r="O1080" i="1"/>
  <c r="O1889" i="1"/>
  <c r="O5088" i="1"/>
  <c r="O5089" i="1"/>
  <c r="O5090" i="1"/>
  <c r="O5091" i="1"/>
  <c r="O1081" i="1"/>
  <c r="O5092" i="1"/>
  <c r="O5093" i="1"/>
  <c r="O1890" i="1"/>
  <c r="O1891" i="1"/>
  <c r="O5094" i="1"/>
  <c r="O5095" i="1"/>
  <c r="O1082" i="1"/>
  <c r="O5096" i="1"/>
  <c r="O5097" i="1"/>
  <c r="O5098" i="1"/>
  <c r="O5099" i="1"/>
  <c r="O1083" i="1"/>
  <c r="O5100" i="1"/>
  <c r="O5101" i="1"/>
  <c r="O5102" i="1"/>
  <c r="O5103" i="1"/>
  <c r="O5104" i="1"/>
  <c r="O1084" i="1"/>
  <c r="O1085" i="1"/>
  <c r="O5105" i="1"/>
  <c r="O5106" i="1"/>
  <c r="O5107" i="1"/>
  <c r="O5108" i="1"/>
  <c r="O5109" i="1"/>
  <c r="O5110" i="1"/>
  <c r="O1086" i="1"/>
  <c r="O5111" i="1"/>
  <c r="O5112" i="1"/>
  <c r="O5113" i="1"/>
  <c r="O5114" i="1"/>
  <c r="O5115" i="1"/>
  <c r="O1087" i="1"/>
  <c r="O1088" i="1"/>
  <c r="O5116" i="1"/>
  <c r="O1089" i="1"/>
  <c r="O1090" i="1"/>
  <c r="O5117" i="1"/>
  <c r="O5118" i="1"/>
  <c r="O1091" i="1"/>
  <c r="O1541" i="1"/>
  <c r="O5119" i="1"/>
  <c r="O5120" i="1"/>
  <c r="O5121" i="1"/>
  <c r="O1892" i="1"/>
  <c r="O5122" i="1"/>
  <c r="O1092" i="1"/>
  <c r="O5123" i="1"/>
  <c r="O5124" i="1"/>
  <c r="O1093" i="1"/>
  <c r="O5125" i="1"/>
  <c r="O5126" i="1"/>
  <c r="O5127" i="1"/>
  <c r="O1893" i="1"/>
  <c r="O5128" i="1"/>
  <c r="O1094" i="1"/>
  <c r="O5129" i="1"/>
  <c r="O5130" i="1"/>
  <c r="O5131" i="1"/>
  <c r="O5132" i="1"/>
  <c r="O5133" i="1"/>
  <c r="O5134" i="1"/>
  <c r="O5135" i="1"/>
  <c r="O5136" i="1"/>
  <c r="O5137" i="1"/>
  <c r="O5138" i="1"/>
  <c r="O5139" i="1"/>
  <c r="O5140" i="1"/>
  <c r="O5141" i="1"/>
  <c r="O5142" i="1"/>
  <c r="O5143" i="1"/>
  <c r="O5144" i="1"/>
  <c r="O5145" i="1"/>
  <c r="O1542" i="1"/>
  <c r="O5146" i="1"/>
  <c r="O1095" i="1"/>
  <c r="O5147" i="1"/>
  <c r="O5148" i="1"/>
  <c r="O5149" i="1"/>
  <c r="O5150" i="1"/>
  <c r="O1096" i="1"/>
  <c r="O5151" i="1"/>
  <c r="O5152" i="1"/>
  <c r="O5153" i="1"/>
  <c r="O1097" i="1"/>
  <c r="O5154" i="1"/>
  <c r="O5155" i="1"/>
  <c r="O5156" i="1"/>
  <c r="O1098" i="1"/>
  <c r="O5157" i="1"/>
  <c r="O5158" i="1"/>
  <c r="O1099" i="1"/>
  <c r="O1100" i="1"/>
  <c r="O5159" i="1"/>
  <c r="O5160" i="1"/>
  <c r="O103" i="1"/>
  <c r="O5161" i="1"/>
  <c r="O5162" i="1"/>
  <c r="O5163" i="1"/>
  <c r="O5164" i="1"/>
  <c r="O5165" i="1"/>
  <c r="O5166" i="1"/>
  <c r="O5167" i="1"/>
  <c r="O5168" i="1"/>
  <c r="O5169" i="1"/>
  <c r="O5170" i="1"/>
  <c r="O5171" i="1"/>
  <c r="O1101" i="1"/>
  <c r="O1102" i="1"/>
  <c r="O1103" i="1"/>
  <c r="O1104" i="1"/>
  <c r="O5172" i="1"/>
  <c r="O5173" i="1"/>
  <c r="O1105" i="1"/>
  <c r="O5174" i="1"/>
  <c r="O5175" i="1"/>
  <c r="O5176" i="1"/>
  <c r="O5177" i="1"/>
  <c r="O5178" i="1"/>
  <c r="O5179" i="1"/>
  <c r="O5180" i="1"/>
  <c r="O5181" i="1"/>
  <c r="O5182" i="1"/>
  <c r="O1106" i="1"/>
  <c r="O5183" i="1"/>
  <c r="O1107" i="1"/>
  <c r="O1108" i="1"/>
  <c r="O5184" i="1"/>
  <c r="O1109" i="1"/>
  <c r="O5185" i="1"/>
  <c r="O5186" i="1"/>
  <c r="O1110" i="1"/>
  <c r="O1111" i="1"/>
  <c r="O1112" i="1"/>
  <c r="O5187" i="1"/>
  <c r="O1894" i="1"/>
  <c r="O5188" i="1"/>
  <c r="O5189" i="1"/>
  <c r="O5190" i="1"/>
  <c r="O5191" i="1"/>
  <c r="O5192" i="1"/>
  <c r="O5193" i="1"/>
  <c r="O5194" i="1"/>
  <c r="O1113" i="1"/>
  <c r="O5195" i="1"/>
  <c r="O1114" i="1"/>
  <c r="O1115" i="1"/>
  <c r="O1116" i="1"/>
  <c r="O5196" i="1"/>
  <c r="O5197" i="1"/>
  <c r="O1117" i="1"/>
  <c r="O1118" i="1"/>
  <c r="O5198" i="1"/>
  <c r="O5199" i="1"/>
  <c r="O5200" i="1"/>
  <c r="O104" i="1"/>
  <c r="O5201" i="1"/>
  <c r="O5202" i="1"/>
  <c r="O1119" i="1"/>
  <c r="O5203" i="1"/>
  <c r="O5204" i="1"/>
  <c r="O5205" i="1"/>
  <c r="O1120" i="1"/>
  <c r="O1895" i="1"/>
  <c r="O105" i="1"/>
  <c r="O1121" i="1"/>
  <c r="O5206" i="1"/>
  <c r="O1896" i="1"/>
  <c r="O5207" i="1"/>
  <c r="O5208" i="1"/>
  <c r="O5209" i="1"/>
  <c r="O5210" i="1"/>
  <c r="O5211" i="1"/>
  <c r="O5212" i="1"/>
  <c r="O1897" i="1"/>
  <c r="O5213" i="1"/>
  <c r="O1122" i="1"/>
  <c r="O5214" i="1"/>
  <c r="O5215" i="1"/>
  <c r="O5216" i="1"/>
  <c r="O106" i="1"/>
  <c r="O5217" i="1"/>
  <c r="O5218" i="1"/>
  <c r="O5219" i="1"/>
  <c r="O1123" i="1"/>
  <c r="O5220" i="1"/>
  <c r="O5221" i="1"/>
  <c r="O5222" i="1"/>
  <c r="O5223" i="1"/>
  <c r="O1543" i="1"/>
  <c r="O1124" i="1"/>
  <c r="O5224" i="1"/>
  <c r="O5225" i="1"/>
  <c r="O5226" i="1"/>
  <c r="O5227" i="1"/>
  <c r="O5228" i="1"/>
  <c r="O5229" i="1"/>
  <c r="O1898" i="1"/>
  <c r="O5230" i="1"/>
  <c r="O5231" i="1"/>
  <c r="O1125" i="1"/>
  <c r="O1899" i="1"/>
  <c r="O5232" i="1"/>
  <c r="O1900" i="1"/>
  <c r="O5233" i="1"/>
  <c r="O1126" i="1"/>
  <c r="O1127" i="1"/>
  <c r="O5234" i="1"/>
  <c r="O5235" i="1"/>
  <c r="O5236" i="1"/>
  <c r="O1901" i="1"/>
  <c r="O1902" i="1"/>
  <c r="O1544" i="1"/>
  <c r="O5237" i="1"/>
  <c r="O5238" i="1"/>
  <c r="O5239" i="1"/>
  <c r="O1128" i="1"/>
  <c r="O5240" i="1"/>
  <c r="O5241" i="1"/>
  <c r="O5242" i="1"/>
  <c r="O5243" i="1"/>
  <c r="O1903" i="1"/>
  <c r="O5244" i="1"/>
  <c r="O5245" i="1"/>
  <c r="O5246" i="1"/>
  <c r="O5247" i="1"/>
  <c r="O5248" i="1"/>
  <c r="O5249" i="1"/>
  <c r="O1129" i="1"/>
  <c r="O1130" i="1"/>
  <c r="O1131" i="1"/>
  <c r="O5250" i="1"/>
  <c r="O1132" i="1"/>
  <c r="O1133" i="1"/>
  <c r="O5251" i="1"/>
  <c r="O1134" i="1"/>
  <c r="O1135" i="1"/>
  <c r="O1904" i="1"/>
  <c r="O5252" i="1"/>
  <c r="O1136" i="1"/>
  <c r="O5253" i="1"/>
  <c r="O5254" i="1"/>
  <c r="O5255" i="1"/>
  <c r="O5256" i="1"/>
  <c r="O5257" i="1"/>
  <c r="O1137" i="1"/>
  <c r="O1905" i="1"/>
  <c r="O5258" i="1"/>
  <c r="O5259" i="1"/>
  <c r="O5260" i="1"/>
  <c r="O5261" i="1"/>
  <c r="O5262" i="1"/>
  <c r="O1138" i="1"/>
  <c r="O5263" i="1"/>
  <c r="O1139" i="1"/>
  <c r="O5264" i="1"/>
  <c r="O5265" i="1"/>
  <c r="O1140" i="1"/>
  <c r="O5266" i="1"/>
  <c r="O1141" i="1"/>
  <c r="O5267" i="1"/>
  <c r="O5268" i="1"/>
  <c r="O1142" i="1"/>
  <c r="O5269" i="1"/>
  <c r="O1143" i="1"/>
  <c r="O107" i="1"/>
  <c r="O5270" i="1"/>
  <c r="O1144" i="1"/>
  <c r="O1145" i="1"/>
  <c r="O1146" i="1"/>
  <c r="O5271" i="1"/>
  <c r="O1147" i="1"/>
  <c r="O5272" i="1"/>
  <c r="O5273" i="1"/>
  <c r="O5274" i="1"/>
  <c r="O5275" i="1"/>
  <c r="O5276" i="1"/>
  <c r="O5277" i="1"/>
  <c r="O5278" i="1"/>
  <c r="O1148" i="1"/>
  <c r="O5279" i="1"/>
  <c r="O5280" i="1"/>
  <c r="O5281" i="1"/>
  <c r="O5282" i="1"/>
  <c r="O5283" i="1"/>
  <c r="O5284" i="1"/>
  <c r="O1149" i="1"/>
  <c r="O1906" i="1"/>
  <c r="O5285" i="1"/>
  <c r="O5286" i="1"/>
  <c r="O5287" i="1"/>
  <c r="O5288" i="1"/>
  <c r="O1150" i="1"/>
  <c r="O1151" i="1"/>
  <c r="O1152" i="1"/>
  <c r="O1153" i="1"/>
  <c r="O5289" i="1"/>
  <c r="O5290" i="1"/>
  <c r="O5291" i="1"/>
  <c r="O5292" i="1"/>
  <c r="O5293" i="1"/>
  <c r="O5294" i="1"/>
  <c r="O5295" i="1"/>
  <c r="O1154" i="1"/>
  <c r="O1545" i="1"/>
  <c r="O5296" i="1"/>
  <c r="O5297" i="1"/>
  <c r="O5298" i="1"/>
  <c r="O5299" i="1"/>
  <c r="O5300" i="1"/>
  <c r="O5301" i="1"/>
  <c r="O5302" i="1"/>
  <c r="O5303" i="1"/>
  <c r="O5304" i="1"/>
  <c r="O1155" i="1"/>
  <c r="O5305" i="1"/>
  <c r="O5306" i="1"/>
  <c r="O5307" i="1"/>
  <c r="O5308" i="1"/>
  <c r="O5309" i="1"/>
  <c r="O1156" i="1"/>
  <c r="O5310" i="1"/>
  <c r="O1157" i="1"/>
  <c r="O1546" i="1"/>
  <c r="O1158" i="1"/>
  <c r="O5311" i="1"/>
  <c r="O5312" i="1"/>
  <c r="O5313" i="1"/>
  <c r="O1159" i="1"/>
  <c r="O5314" i="1"/>
  <c r="O1160" i="1"/>
  <c r="O1547" i="1"/>
  <c r="O5315" i="1"/>
  <c r="O5316" i="1"/>
  <c r="O1907" i="1"/>
  <c r="O5317" i="1"/>
  <c r="O5318" i="1"/>
  <c r="O5319" i="1"/>
  <c r="O1161" i="1"/>
  <c r="O5320" i="1"/>
  <c r="O5321" i="1"/>
  <c r="O5322" i="1"/>
  <c r="O5323" i="1"/>
  <c r="O5324" i="1"/>
  <c r="O1162" i="1"/>
  <c r="O1163" i="1"/>
  <c r="O1164" i="1"/>
  <c r="O5325" i="1"/>
  <c r="O5326" i="1"/>
  <c r="O5327" i="1"/>
  <c r="O1165" i="1"/>
  <c r="O1166" i="1"/>
  <c r="O1167" i="1"/>
  <c r="O5328" i="1"/>
  <c r="O1908" i="1"/>
  <c r="O1168" i="1"/>
  <c r="O1169" i="1"/>
  <c r="O1548" i="1"/>
  <c r="O5329" i="1"/>
  <c r="O108" i="1"/>
  <c r="O1170" i="1"/>
  <c r="O5330" i="1"/>
  <c r="O1171" i="1"/>
  <c r="O5331" i="1"/>
  <c r="O1172" i="1"/>
  <c r="O1173" i="1"/>
  <c r="O5332" i="1"/>
  <c r="O5333" i="1"/>
  <c r="O5334" i="1"/>
  <c r="O5335" i="1"/>
  <c r="O109" i="1"/>
  <c r="O5336" i="1"/>
  <c r="O5337" i="1"/>
  <c r="O1174" i="1"/>
  <c r="O5338" i="1"/>
  <c r="O5339" i="1"/>
  <c r="O5340" i="1"/>
  <c r="O5341" i="1"/>
  <c r="O5342" i="1"/>
  <c r="O1175" i="1"/>
  <c r="O1176" i="1"/>
  <c r="O1177" i="1"/>
  <c r="O5343" i="1"/>
  <c r="O5344" i="1"/>
  <c r="O5345" i="1"/>
  <c r="O5346" i="1"/>
  <c r="O5347" i="1"/>
  <c r="O5348" i="1"/>
  <c r="O5349" i="1"/>
  <c r="O5350" i="1"/>
  <c r="O5351" i="1"/>
  <c r="O1909" i="1"/>
  <c r="O5352" i="1"/>
  <c r="O5353" i="1"/>
  <c r="O5354" i="1"/>
  <c r="O5355" i="1"/>
  <c r="O5356" i="1"/>
  <c r="O1549" i="1"/>
  <c r="O5357" i="1"/>
  <c r="O110" i="1"/>
  <c r="O5358" i="1"/>
  <c r="O1178" i="1"/>
  <c r="O5359" i="1"/>
  <c r="O1179" i="1"/>
  <c r="O1910" i="1"/>
  <c r="O5360" i="1"/>
  <c r="O1180" i="1"/>
  <c r="O1911" i="1"/>
  <c r="O5361" i="1"/>
  <c r="O5362" i="1"/>
  <c r="O111" i="1"/>
  <c r="O5363" i="1"/>
  <c r="O5364" i="1"/>
  <c r="O5365" i="1"/>
  <c r="O5366" i="1"/>
  <c r="O5367" i="1"/>
  <c r="O1550" i="1"/>
  <c r="O5368" i="1"/>
  <c r="O1912" i="1"/>
  <c r="O5369" i="1"/>
  <c r="O5370" i="1"/>
  <c r="O1913" i="1"/>
  <c r="O5371" i="1"/>
  <c r="O5372" i="1"/>
  <c r="O5373" i="1"/>
  <c r="O5374" i="1"/>
  <c r="O1181" i="1"/>
  <c r="O5375" i="1"/>
  <c r="O1182" i="1"/>
  <c r="O5376" i="1"/>
  <c r="O5377" i="1"/>
  <c r="O1183" i="1"/>
  <c r="O1184" i="1"/>
  <c r="O1185" i="1"/>
  <c r="O5378" i="1"/>
  <c r="O1186" i="1"/>
  <c r="O1187" i="1"/>
  <c r="O5379" i="1"/>
  <c r="O5380" i="1"/>
  <c r="O5381" i="1"/>
  <c r="O5382" i="1"/>
  <c r="O5383" i="1"/>
  <c r="O1621" i="1"/>
  <c r="O5384" i="1"/>
  <c r="O5385" i="1"/>
  <c r="O5386" i="1"/>
  <c r="O5387" i="1"/>
  <c r="O1188" i="1"/>
  <c r="O1189" i="1"/>
  <c r="O1190" i="1"/>
  <c r="O5388" i="1"/>
  <c r="O5389" i="1"/>
  <c r="O1191" i="1"/>
  <c r="O1914" i="1"/>
  <c r="O5390" i="1"/>
  <c r="O5391" i="1"/>
  <c r="O1192" i="1"/>
  <c r="O5392" i="1"/>
  <c r="O1193" i="1"/>
  <c r="O5393" i="1"/>
  <c r="O5394" i="1"/>
  <c r="O5395" i="1"/>
  <c r="O5396" i="1"/>
  <c r="O5397" i="1"/>
  <c r="O1194" i="1"/>
  <c r="O5398" i="1"/>
  <c r="O5399" i="1"/>
  <c r="O5400" i="1"/>
  <c r="O5401" i="1"/>
  <c r="O5402" i="1"/>
  <c r="O5403" i="1"/>
  <c r="O5404" i="1"/>
  <c r="O1915" i="1"/>
  <c r="O5405" i="1"/>
  <c r="O5406" i="1"/>
  <c r="O5407" i="1"/>
  <c r="O5408" i="1"/>
  <c r="O5409" i="1"/>
  <c r="O5410" i="1"/>
  <c r="O1195" i="1"/>
  <c r="O5411" i="1"/>
  <c r="O1196" i="1"/>
  <c r="O1197" i="1"/>
  <c r="O5412" i="1"/>
  <c r="O5413" i="1"/>
  <c r="O1916" i="1"/>
  <c r="O5414" i="1"/>
  <c r="O5415" i="1"/>
  <c r="O5416" i="1"/>
  <c r="O5417" i="1"/>
  <c r="O5418" i="1"/>
  <c r="O5419" i="1"/>
  <c r="O1198" i="1"/>
  <c r="O5420" i="1"/>
  <c r="O5421" i="1"/>
  <c r="O5422" i="1"/>
  <c r="O1199" i="1"/>
  <c r="O1200" i="1"/>
  <c r="O5423" i="1"/>
  <c r="O5424" i="1"/>
  <c r="O1917" i="1"/>
  <c r="O5425" i="1"/>
  <c r="O5426" i="1"/>
  <c r="O5427" i="1"/>
  <c r="O5428" i="1"/>
  <c r="O5429" i="1"/>
  <c r="O112" i="1"/>
  <c r="O5430" i="1"/>
  <c r="O5431" i="1"/>
  <c r="O1201" i="1"/>
  <c r="O5432" i="1"/>
  <c r="O5433" i="1"/>
  <c r="O113" i="1"/>
  <c r="O5434" i="1"/>
  <c r="O5435" i="1"/>
  <c r="O1918" i="1"/>
  <c r="O1202" i="1"/>
  <c r="O5436" i="1"/>
  <c r="O5437" i="1"/>
  <c r="O1919" i="1"/>
  <c r="O1203" i="1"/>
  <c r="O5438" i="1"/>
  <c r="O5439" i="1"/>
  <c r="O1920" i="1"/>
  <c r="O1204" i="1"/>
  <c r="O5440" i="1"/>
  <c r="O5441" i="1"/>
  <c r="O5442" i="1"/>
  <c r="O5443" i="1"/>
  <c r="O5444" i="1"/>
  <c r="O1921" i="1"/>
  <c r="O5445" i="1"/>
  <c r="O5446" i="1"/>
  <c r="O5447" i="1"/>
  <c r="O1205" i="1"/>
  <c r="O5448" i="1"/>
  <c r="O1922" i="1"/>
  <c r="O5449" i="1"/>
  <c r="O5450" i="1"/>
  <c r="O1923" i="1"/>
  <c r="O5451" i="1"/>
  <c r="O5452" i="1"/>
  <c r="O1206" i="1"/>
  <c r="O1207" i="1"/>
  <c r="O5453" i="1"/>
  <c r="O1551" i="1"/>
  <c r="O5454" i="1"/>
  <c r="O5455" i="1"/>
  <c r="O5456" i="1"/>
  <c r="O5457" i="1"/>
  <c r="O5458" i="1"/>
  <c r="O5459" i="1"/>
  <c r="O5460" i="1"/>
  <c r="O1924" i="1"/>
  <c r="O5461" i="1"/>
  <c r="O1208" i="1"/>
  <c r="O1209" i="1"/>
  <c r="O1210" i="1"/>
  <c r="O1211" i="1"/>
  <c r="O5462" i="1"/>
  <c r="O5463" i="1"/>
  <c r="O1552" i="1"/>
  <c r="O5464" i="1"/>
  <c r="O1212" i="1"/>
  <c r="O5465" i="1"/>
  <c r="O5466" i="1"/>
  <c r="O1925" i="1"/>
  <c r="O5467" i="1"/>
  <c r="O5468" i="1"/>
  <c r="O5469" i="1"/>
  <c r="O5470" i="1"/>
  <c r="O5471" i="1"/>
  <c r="O1213" i="1"/>
  <c r="O5472" i="1"/>
  <c r="O5473" i="1"/>
  <c r="O5474" i="1"/>
  <c r="O5475" i="1"/>
  <c r="O114" i="1"/>
  <c r="O5476" i="1"/>
  <c r="O5477" i="1"/>
  <c r="O5478" i="1"/>
  <c r="O5479" i="1"/>
  <c r="O5480" i="1"/>
  <c r="O5481" i="1"/>
  <c r="O1553" i="1"/>
  <c r="O5482" i="1"/>
  <c r="O1214" i="1"/>
  <c r="O5483" i="1"/>
  <c r="O5484" i="1"/>
  <c r="O5485" i="1"/>
  <c r="O5486" i="1"/>
  <c r="O1215" i="1"/>
  <c r="O5487" i="1"/>
  <c r="O1926" i="1"/>
  <c r="O5488" i="1"/>
  <c r="O5489" i="1"/>
  <c r="O1927" i="1"/>
  <c r="O5490" i="1"/>
  <c r="O5491" i="1"/>
  <c r="O1928" i="1"/>
  <c r="O1929" i="1"/>
  <c r="O1930" i="1"/>
  <c r="O5492" i="1"/>
  <c r="O5493" i="1"/>
  <c r="O5494" i="1"/>
  <c r="O5495" i="1"/>
  <c r="O1931" i="1"/>
  <c r="O1216" i="1"/>
  <c r="O5496" i="1"/>
  <c r="O5497" i="1"/>
  <c r="O5498" i="1"/>
  <c r="O1217" i="1"/>
  <c r="O5499" i="1"/>
  <c r="O5500" i="1"/>
  <c r="O5501" i="1"/>
  <c r="O5502" i="1"/>
  <c r="O5503" i="1"/>
  <c r="O5504" i="1"/>
  <c r="O5505" i="1"/>
  <c r="O5506" i="1"/>
  <c r="O5507" i="1"/>
  <c r="O1932" i="1"/>
  <c r="O5508" i="1"/>
  <c r="O1933" i="1"/>
  <c r="O5509" i="1"/>
  <c r="O5510" i="1"/>
  <c r="O5511" i="1"/>
  <c r="O1218" i="1"/>
  <c r="O1934" i="1"/>
  <c r="O5512" i="1"/>
  <c r="O1935" i="1"/>
  <c r="O1219" i="1"/>
  <c r="O5513" i="1"/>
  <c r="O5514" i="1"/>
  <c r="O5515" i="1"/>
  <c r="O5516" i="1"/>
  <c r="O5517" i="1"/>
  <c r="O5518" i="1"/>
  <c r="O5519" i="1"/>
  <c r="O5520" i="1"/>
  <c r="O5521" i="1"/>
  <c r="O1220" i="1"/>
  <c r="O1221" i="1"/>
  <c r="O1554" i="1"/>
  <c r="O1936" i="1"/>
  <c r="O5522" i="1"/>
  <c r="O1555" i="1"/>
  <c r="O1222" i="1"/>
  <c r="O1937" i="1"/>
  <c r="O1223" i="1"/>
  <c r="O5523" i="1"/>
  <c r="O1556" i="1"/>
  <c r="O5524" i="1"/>
  <c r="O1224" i="1"/>
  <c r="O1225" i="1"/>
  <c r="O5525" i="1"/>
  <c r="O5526" i="1"/>
  <c r="O5527" i="1"/>
  <c r="O5528" i="1"/>
  <c r="O5529" i="1"/>
  <c r="O5530" i="1"/>
  <c r="O1938" i="1"/>
  <c r="O5531" i="1"/>
  <c r="O5532" i="1"/>
  <c r="O5533" i="1"/>
  <c r="O1939" i="1"/>
  <c r="O5534" i="1"/>
  <c r="O1226" i="1"/>
  <c r="O5535" i="1"/>
  <c r="O1557" i="1"/>
  <c r="O5536" i="1"/>
  <c r="O5537" i="1"/>
  <c r="O1227" i="1"/>
  <c r="O5538" i="1"/>
  <c r="O1228" i="1"/>
  <c r="O1229" i="1"/>
  <c r="O5539" i="1"/>
  <c r="O115" i="1"/>
  <c r="O5540" i="1"/>
  <c r="O5541" i="1"/>
  <c r="O5542" i="1"/>
  <c r="O5543" i="1"/>
  <c r="O5544" i="1"/>
  <c r="O1230" i="1"/>
  <c r="O1558" i="1"/>
  <c r="O1231" i="1"/>
  <c r="O5545" i="1"/>
  <c r="O1559" i="1"/>
  <c r="O5546" i="1"/>
  <c r="O1232" i="1"/>
  <c r="O1233" i="1"/>
  <c r="O1234" i="1"/>
  <c r="O1235" i="1"/>
  <c r="O5547" i="1"/>
  <c r="O116" i="1"/>
  <c r="O1560" i="1"/>
  <c r="O5548" i="1"/>
  <c r="O5549" i="1"/>
  <c r="O5550" i="1"/>
  <c r="O5551" i="1"/>
  <c r="O5552" i="1"/>
  <c r="O5553" i="1"/>
  <c r="O5554" i="1"/>
  <c r="O1236" i="1"/>
  <c r="O1237" i="1"/>
  <c r="O5555" i="1"/>
  <c r="O5556" i="1"/>
  <c r="O1238" i="1"/>
  <c r="O5557" i="1"/>
  <c r="O1940" i="1"/>
  <c r="O5558" i="1"/>
  <c r="O5559" i="1"/>
  <c r="O1239" i="1"/>
  <c r="O5560" i="1"/>
  <c r="O5561" i="1"/>
  <c r="O5562" i="1"/>
  <c r="O1941" i="1"/>
  <c r="O5563" i="1"/>
  <c r="O5564" i="1"/>
  <c r="O1942" i="1"/>
  <c r="O5565" i="1"/>
  <c r="O5566" i="1"/>
  <c r="O5567" i="1"/>
  <c r="O5568" i="1"/>
  <c r="O1240" i="1"/>
  <c r="O1241" i="1"/>
  <c r="O1242" i="1"/>
  <c r="O117" i="1"/>
  <c r="O1561" i="1"/>
  <c r="O5569" i="1"/>
  <c r="O1243" i="1"/>
  <c r="O5570" i="1"/>
  <c r="O1244" i="1"/>
  <c r="O5571" i="1"/>
  <c r="O5572" i="1"/>
  <c r="O5573" i="1"/>
  <c r="O5574" i="1"/>
  <c r="O5575" i="1"/>
  <c r="O5576" i="1"/>
  <c r="O1245" i="1"/>
  <c r="O5577" i="1"/>
  <c r="O1246" i="1"/>
  <c r="O5578" i="1"/>
  <c r="O5579" i="1"/>
  <c r="O5580" i="1"/>
  <c r="O5581" i="1"/>
  <c r="O1622" i="1"/>
  <c r="O5582" i="1"/>
  <c r="O5583" i="1"/>
  <c r="O5584" i="1"/>
  <c r="O5585" i="1"/>
  <c r="O5586" i="1"/>
  <c r="O5587" i="1"/>
  <c r="O5588" i="1"/>
  <c r="O5589" i="1"/>
  <c r="O1247" i="1"/>
  <c r="O1248" i="1"/>
  <c r="O5590" i="1"/>
  <c r="O1249" i="1"/>
  <c r="O1250" i="1"/>
  <c r="O1251" i="1"/>
  <c r="O5591" i="1"/>
  <c r="O5592" i="1"/>
  <c r="O5593" i="1"/>
  <c r="O5594" i="1"/>
  <c r="O5595" i="1"/>
  <c r="O5596" i="1"/>
  <c r="O1252" i="1"/>
  <c r="O1253" i="1"/>
  <c r="O5597" i="1"/>
  <c r="O5598" i="1"/>
  <c r="O5599" i="1"/>
  <c r="O5600" i="1"/>
  <c r="O1254" i="1"/>
  <c r="O5601" i="1"/>
  <c r="O1255" i="1"/>
  <c r="O1256" i="1"/>
  <c r="O1257" i="1"/>
  <c r="O1562" i="1"/>
  <c r="O5602" i="1"/>
  <c r="O5603" i="1"/>
  <c r="O1943" i="1"/>
  <c r="O5604" i="1"/>
  <c r="O5605" i="1"/>
  <c r="O5606" i="1"/>
  <c r="O1258" i="1"/>
  <c r="O5607" i="1"/>
  <c r="O1944" i="1"/>
  <c r="O5608" i="1"/>
  <c r="O5609" i="1"/>
  <c r="O5610" i="1"/>
  <c r="O1945" i="1"/>
  <c r="O5611" i="1"/>
  <c r="O1259" i="1"/>
  <c r="O5612" i="1"/>
  <c r="O5613" i="1"/>
  <c r="O1260" i="1"/>
  <c r="O1563" i="1"/>
  <c r="O5614" i="1"/>
  <c r="O5615" i="1"/>
  <c r="O5616" i="1"/>
  <c r="O1261" i="1"/>
  <c r="O5617" i="1"/>
  <c r="O5618" i="1"/>
  <c r="O5619" i="1"/>
  <c r="O5620" i="1"/>
  <c r="O1564" i="1"/>
  <c r="O1262" i="1"/>
  <c r="O5621" i="1"/>
  <c r="O1263" i="1"/>
  <c r="O1264" i="1"/>
  <c r="O5622" i="1"/>
  <c r="O5623" i="1"/>
  <c r="O5624" i="1"/>
  <c r="O1265" i="1"/>
  <c r="O5625" i="1"/>
  <c r="O1946" i="1"/>
  <c r="O5626" i="1"/>
  <c r="O1266" i="1"/>
  <c r="O5627" i="1"/>
  <c r="O1267" i="1"/>
  <c r="O5628" i="1"/>
  <c r="O5629" i="1"/>
  <c r="O5630" i="1"/>
  <c r="O5631" i="1"/>
  <c r="O5632" i="1"/>
  <c r="O1268" i="1"/>
  <c r="O5633" i="1"/>
  <c r="O5634" i="1"/>
  <c r="O1269" i="1"/>
  <c r="O5635" i="1"/>
  <c r="O1270" i="1"/>
  <c r="O5636" i="1"/>
  <c r="O1271" i="1"/>
  <c r="O5637" i="1"/>
  <c r="O5638" i="1"/>
  <c r="O5639" i="1"/>
  <c r="O118" i="1"/>
  <c r="O5640" i="1"/>
  <c r="O5641" i="1"/>
  <c r="O5642" i="1"/>
  <c r="O5643" i="1"/>
  <c r="O5644" i="1"/>
  <c r="O5645" i="1"/>
  <c r="O5646" i="1"/>
  <c r="O1947" i="1"/>
  <c r="O1948" i="1"/>
  <c r="O1949" i="1"/>
  <c r="O5647" i="1"/>
  <c r="O1272" i="1"/>
  <c r="O5648" i="1"/>
  <c r="O5649" i="1"/>
  <c r="O1950" i="1"/>
  <c r="O5650" i="1"/>
  <c r="O5651" i="1"/>
  <c r="O5652" i="1"/>
  <c r="O5653" i="1"/>
  <c r="O5654" i="1"/>
  <c r="O5655" i="1"/>
  <c r="O5656" i="1"/>
  <c r="O1951" i="1"/>
  <c r="O1273" i="1"/>
  <c r="O1952" i="1"/>
  <c r="O5657" i="1"/>
  <c r="O1565" i="1"/>
  <c r="O5658" i="1"/>
  <c r="O1953" i="1"/>
  <c r="O5659" i="1"/>
  <c r="O5660" i="1"/>
  <c r="O5661" i="1"/>
  <c r="O5662" i="1"/>
  <c r="O5663" i="1"/>
  <c r="O1274" i="1"/>
  <c r="O5664" i="1"/>
  <c r="O5665" i="1"/>
  <c r="O5666" i="1"/>
  <c r="O1275" i="1"/>
  <c r="O1954" i="1"/>
  <c r="O5667" i="1"/>
  <c r="O5668" i="1"/>
  <c r="O5669" i="1"/>
  <c r="O5670" i="1"/>
  <c r="O5671" i="1"/>
  <c r="O5672" i="1"/>
  <c r="O5673" i="1"/>
  <c r="O5674" i="1"/>
  <c r="O5675" i="1"/>
  <c r="O1276" i="1"/>
  <c r="O5676" i="1"/>
  <c r="O5677" i="1"/>
  <c r="O5678" i="1"/>
  <c r="O1277" i="1"/>
  <c r="O5679" i="1"/>
  <c r="O5680" i="1"/>
  <c r="O5681" i="1"/>
  <c r="O5682" i="1"/>
  <c r="O5683" i="1"/>
  <c r="O1955" i="1"/>
  <c r="O5684" i="1"/>
  <c r="O5685" i="1"/>
  <c r="O1278" i="1"/>
  <c r="O5686" i="1"/>
  <c r="O5687" i="1"/>
  <c r="O1279" i="1"/>
  <c r="O1956" i="1"/>
  <c r="O5688" i="1"/>
  <c r="O5689" i="1"/>
  <c r="O5690" i="1"/>
  <c r="O1280" i="1"/>
  <c r="O5691" i="1"/>
  <c r="O5692" i="1"/>
  <c r="O5693" i="1"/>
  <c r="O5694" i="1"/>
  <c r="O5695" i="1"/>
  <c r="O1281" i="1"/>
  <c r="O5696" i="1"/>
  <c r="O1623" i="1"/>
  <c r="O1282" i="1"/>
  <c r="O5697" i="1"/>
  <c r="O5698" i="1"/>
  <c r="O5699" i="1"/>
  <c r="O5700" i="1"/>
  <c r="O5701" i="1"/>
  <c r="O1283" i="1"/>
  <c r="O119" i="1"/>
  <c r="O5702" i="1"/>
  <c r="O120" i="1"/>
  <c r="O1284" i="1"/>
  <c r="O5703" i="1"/>
  <c r="O121" i="1"/>
  <c r="O5704" i="1"/>
  <c r="O5705" i="1"/>
  <c r="O5706" i="1"/>
  <c r="O1566" i="1"/>
  <c r="O122" i="1"/>
  <c r="O1285" i="1"/>
  <c r="O5707" i="1"/>
  <c r="O1286" i="1"/>
  <c r="O5708" i="1"/>
  <c r="O1957" i="1"/>
  <c r="O5709" i="1"/>
  <c r="O5710" i="1"/>
  <c r="O5711" i="1"/>
  <c r="O1287" i="1"/>
  <c r="O5712" i="1"/>
  <c r="O5713" i="1"/>
  <c r="O5714" i="1"/>
  <c r="O5715" i="1"/>
  <c r="O5716" i="1"/>
  <c r="O5717" i="1"/>
  <c r="O1567" i="1"/>
  <c r="O5718" i="1"/>
  <c r="O5719" i="1"/>
  <c r="O1288" i="1"/>
  <c r="O5720" i="1"/>
  <c r="O5721" i="1"/>
  <c r="O5722" i="1"/>
  <c r="O5723" i="1"/>
  <c r="O5724" i="1"/>
  <c r="O5725" i="1"/>
  <c r="O5726" i="1"/>
  <c r="O5727" i="1"/>
  <c r="O5728" i="1"/>
  <c r="O5729" i="1"/>
  <c r="O5730" i="1"/>
  <c r="O5731" i="1"/>
  <c r="O5732" i="1"/>
  <c r="O5733" i="1"/>
  <c r="O1289" i="1"/>
  <c r="O5734" i="1"/>
  <c r="O5735" i="1"/>
  <c r="O5736" i="1"/>
  <c r="O1290" i="1"/>
  <c r="O1291" i="1"/>
  <c r="O5737" i="1"/>
  <c r="O1292" i="1"/>
  <c r="O5738" i="1"/>
  <c r="O5739" i="1"/>
  <c r="O1958" i="1"/>
  <c r="O5740" i="1"/>
  <c r="O5741" i="1"/>
  <c r="O5742" i="1"/>
  <c r="O1293" i="1"/>
  <c r="O5743" i="1"/>
  <c r="O5744" i="1"/>
  <c r="O5745" i="1"/>
  <c r="O5746" i="1"/>
  <c r="O5747" i="1"/>
  <c r="O1294" i="1"/>
  <c r="O123" i="1"/>
  <c r="O5748" i="1"/>
  <c r="O5749" i="1"/>
  <c r="O5750" i="1"/>
  <c r="O5751" i="1"/>
  <c r="O5752" i="1"/>
  <c r="O5753" i="1"/>
  <c r="O5754" i="1"/>
  <c r="O5755" i="1"/>
  <c r="O5756" i="1"/>
  <c r="O1295" i="1"/>
  <c r="O5757" i="1"/>
  <c r="O1296" i="1"/>
  <c r="O5758" i="1"/>
  <c r="O1297" i="1"/>
  <c r="O1624" i="1"/>
  <c r="O5759" i="1"/>
  <c r="O1959" i="1"/>
  <c r="O5760" i="1"/>
  <c r="O5761" i="1"/>
  <c r="O1568" i="1"/>
  <c r="O5762" i="1"/>
  <c r="O5763" i="1"/>
  <c r="O5764" i="1"/>
  <c r="O1298" i="1"/>
  <c r="O5765" i="1"/>
  <c r="O1960" i="1"/>
  <c r="O1961" i="1"/>
  <c r="O1962" i="1"/>
  <c r="O1299" i="1"/>
  <c r="O124" i="1"/>
  <c r="O5766" i="1"/>
  <c r="O1300" i="1"/>
  <c r="O1569" i="1"/>
  <c r="O1301" i="1"/>
  <c r="O1963" i="1"/>
  <c r="O5767" i="1"/>
  <c r="O5768" i="1"/>
  <c r="O5769" i="1"/>
  <c r="O1302" i="1"/>
  <c r="O5770" i="1"/>
  <c r="O1303" i="1"/>
  <c r="O5771" i="1"/>
  <c r="O5772" i="1"/>
  <c r="O5773" i="1"/>
  <c r="O1570" i="1"/>
  <c r="O1304" i="1"/>
  <c r="O1305" i="1"/>
  <c r="O5774" i="1"/>
  <c r="O5775" i="1"/>
  <c r="O1306" i="1"/>
  <c r="O5776" i="1"/>
  <c r="O5777" i="1"/>
  <c r="O5778" i="1"/>
  <c r="O5779" i="1"/>
  <c r="O5780" i="1"/>
  <c r="O5781" i="1"/>
  <c r="O5782" i="1"/>
  <c r="O5783" i="1"/>
  <c r="O5784" i="1"/>
  <c r="O1571" i="1"/>
  <c r="O1964" i="1"/>
  <c r="O5785" i="1"/>
  <c r="O5786" i="1"/>
  <c r="O5787" i="1"/>
  <c r="O5788" i="1"/>
  <c r="O1572" i="1"/>
  <c r="O1573" i="1"/>
  <c r="O5789" i="1"/>
  <c r="O5790" i="1"/>
  <c r="O1307" i="1"/>
  <c r="O5791" i="1"/>
  <c r="O1965" i="1"/>
  <c r="O5792" i="1"/>
  <c r="O1308" i="1"/>
  <c r="O5793" i="1"/>
  <c r="O5794" i="1"/>
  <c r="O5795" i="1"/>
  <c r="O5796" i="1"/>
  <c r="O5797" i="1"/>
  <c r="O1309" i="1"/>
  <c r="O5798" i="1"/>
  <c r="O5799" i="1"/>
  <c r="O1310" i="1"/>
  <c r="O5800" i="1"/>
  <c r="O5801" i="1"/>
  <c r="O125" i="1"/>
  <c r="O1311" i="1"/>
  <c r="O1966" i="1"/>
  <c r="O1967" i="1"/>
  <c r="O5802" i="1"/>
  <c r="O1312" i="1"/>
  <c r="O5803" i="1"/>
  <c r="O1313" i="1"/>
  <c r="O5804" i="1"/>
  <c r="O1314" i="1"/>
  <c r="O1968" i="1"/>
  <c r="O1315" i="1"/>
  <c r="O5805" i="1"/>
  <c r="O5806" i="1"/>
  <c r="O5807" i="1"/>
  <c r="O1316" i="1"/>
  <c r="O5808" i="1"/>
  <c r="O1574" i="1"/>
  <c r="O5809" i="1"/>
  <c r="O1317" i="1"/>
  <c r="O5810" i="1"/>
  <c r="O5811" i="1"/>
  <c r="O1318" i="1"/>
  <c r="O5812" i="1"/>
  <c r="O1575" i="1"/>
  <c r="O1319" i="1"/>
  <c r="O1576" i="1"/>
  <c r="O1320" i="1"/>
  <c r="O1577" i="1"/>
  <c r="O1321" i="1"/>
  <c r="O1322" i="1"/>
  <c r="O5813" i="1"/>
  <c r="O5814" i="1"/>
  <c r="O5815" i="1"/>
  <c r="O5816" i="1"/>
  <c r="O1323" i="1"/>
  <c r="O1324" i="1"/>
  <c r="O1578" i="1"/>
  <c r="O5817" i="1"/>
  <c r="O5818" i="1"/>
  <c r="O5819" i="1"/>
  <c r="O1579" i="1"/>
  <c r="O5820" i="1"/>
  <c r="O1580" i="1"/>
  <c r="O5821" i="1"/>
  <c r="O5822" i="1"/>
  <c r="O5823" i="1"/>
  <c r="O5824" i="1"/>
  <c r="O5825" i="1"/>
  <c r="O1969" i="1"/>
  <c r="O5826" i="1"/>
  <c r="O5827" i="1"/>
  <c r="O5828" i="1"/>
  <c r="O5829" i="1"/>
  <c r="O5830" i="1"/>
  <c r="O5831" i="1"/>
  <c r="O5832" i="1"/>
  <c r="O5833" i="1"/>
  <c r="O5834" i="1"/>
  <c r="O5835" i="1"/>
  <c r="O1325" i="1"/>
  <c r="O1581" i="1"/>
  <c r="O5836" i="1"/>
  <c r="O1326" i="1"/>
  <c r="O5837" i="1"/>
  <c r="O1327" i="1"/>
  <c r="O5838" i="1"/>
  <c r="O5839" i="1"/>
  <c r="O5840" i="1"/>
  <c r="O5841" i="1"/>
  <c r="O5842" i="1"/>
  <c r="O5843" i="1"/>
  <c r="O5844" i="1"/>
  <c r="O5845" i="1"/>
  <c r="O1970" i="1"/>
  <c r="O1971" i="1"/>
  <c r="O1972" i="1"/>
  <c r="O1973" i="1"/>
  <c r="O1328" i="1"/>
  <c r="O126" i="1"/>
  <c r="O5846" i="1"/>
  <c r="O1329" i="1"/>
  <c r="O1582" i="1"/>
  <c r="O1330" i="1"/>
  <c r="O1974" i="1"/>
  <c r="O5847" i="1"/>
  <c r="O5848" i="1"/>
  <c r="O5849" i="1"/>
  <c r="O1331" i="1"/>
  <c r="O5850" i="1"/>
  <c r="O1332" i="1"/>
  <c r="O5851" i="1"/>
  <c r="O5852" i="1"/>
  <c r="O5853" i="1"/>
  <c r="O1583" i="1"/>
  <c r="O1333" i="1"/>
  <c r="O1334" i="1"/>
  <c r="O5854" i="1"/>
  <c r="O5855" i="1"/>
  <c r="O1335" i="1"/>
  <c r="O5856" i="1"/>
  <c r="O5857" i="1"/>
  <c r="O5858" i="1"/>
  <c r="O5859" i="1"/>
  <c r="O5860" i="1"/>
  <c r="O5861" i="1"/>
  <c r="O5862" i="1"/>
  <c r="O5863" i="1"/>
  <c r="O5864" i="1"/>
  <c r="O1584" i="1"/>
  <c r="O1975" i="1"/>
  <c r="O5865" i="1"/>
  <c r="O5866" i="1"/>
  <c r="O5867" i="1"/>
  <c r="O5868" i="1"/>
  <c r="O1585" i="1"/>
  <c r="O1586" i="1"/>
  <c r="O5869" i="1"/>
  <c r="O5870" i="1"/>
  <c r="O1336" i="1"/>
  <c r="O5871" i="1"/>
  <c r="O1976" i="1"/>
  <c r="O5872" i="1"/>
  <c r="O1337" i="1"/>
  <c r="O5873" i="1"/>
  <c r="O5874" i="1"/>
  <c r="O5875" i="1"/>
  <c r="O5876" i="1"/>
  <c r="O5877" i="1"/>
  <c r="O1338" i="1"/>
  <c r="O5878" i="1"/>
  <c r="O5879" i="1"/>
  <c r="O1339" i="1"/>
  <c r="O5880" i="1"/>
  <c r="O5881" i="1"/>
  <c r="O127" i="1"/>
  <c r="O1340" i="1"/>
  <c r="O1977" i="1"/>
  <c r="O1978" i="1"/>
  <c r="O5882" i="1"/>
  <c r="O1341" i="1"/>
  <c r="O5883" i="1"/>
  <c r="O1342" i="1"/>
  <c r="O5884" i="1"/>
  <c r="O1343" i="1"/>
  <c r="O1979" i="1"/>
  <c r="O1344" i="1"/>
  <c r="O5885" i="1"/>
  <c r="O5886" i="1"/>
  <c r="O5887" i="1"/>
  <c r="O1345" i="1"/>
  <c r="O5888" i="1"/>
  <c r="O1587" i="1"/>
  <c r="O5889" i="1"/>
  <c r="O1346" i="1"/>
  <c r="O5890" i="1"/>
  <c r="O5891" i="1"/>
  <c r="O1347" i="1"/>
  <c r="O5892" i="1"/>
  <c r="O1588" i="1"/>
  <c r="O1348" i="1"/>
  <c r="O1589" i="1"/>
  <c r="O1349" i="1"/>
  <c r="O1590" i="1"/>
  <c r="O1350" i="1"/>
  <c r="O1351" i="1"/>
  <c r="O5893" i="1"/>
  <c r="O5894" i="1"/>
  <c r="O5895" i="1"/>
  <c r="O5896" i="1"/>
  <c r="O1352" i="1"/>
  <c r="O1353" i="1"/>
  <c r="O1591" i="1"/>
  <c r="O5897" i="1"/>
  <c r="O5898" i="1"/>
  <c r="O5899" i="1"/>
  <c r="O1592" i="1"/>
  <c r="O5900" i="1"/>
  <c r="O1593" i="1"/>
  <c r="O5901" i="1"/>
  <c r="O5902" i="1"/>
  <c r="O5903" i="1"/>
  <c r="O5904" i="1"/>
  <c r="O5905" i="1"/>
  <c r="O1980" i="1"/>
  <c r="O5906" i="1"/>
  <c r="O5907" i="1"/>
  <c r="O5908" i="1"/>
  <c r="O5909" i="1"/>
  <c r="O5910" i="1"/>
  <c r="O5911" i="1"/>
  <c r="O5912" i="1"/>
  <c r="O5913" i="1"/>
  <c r="O5914" i="1"/>
  <c r="O5915" i="1"/>
  <c r="O1354" i="1"/>
  <c r="O1594" i="1"/>
  <c r="O5916" i="1"/>
  <c r="O1355" i="1"/>
  <c r="O5917" i="1"/>
  <c r="O1356"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1357" i="1"/>
  <c r="O1358" i="1"/>
  <c r="O1359" i="1"/>
  <c r="O5987" i="1"/>
  <c r="O128" i="1"/>
  <c r="O1595" i="1"/>
  <c r="O5988" i="1"/>
  <c r="O5989" i="1"/>
  <c r="O5990" i="1"/>
  <c r="O5991" i="1"/>
  <c r="O5992" i="1"/>
  <c r="O5993" i="1"/>
  <c r="O5994" i="1"/>
  <c r="O1360" i="1"/>
  <c r="O1361" i="1"/>
  <c r="O5995" i="1"/>
  <c r="O5996" i="1"/>
  <c r="O1362" i="1"/>
  <c r="O5997" i="1"/>
  <c r="O1981" i="1"/>
  <c r="O5998" i="1"/>
  <c r="O5999" i="1"/>
  <c r="O1363" i="1"/>
  <c r="O6000" i="1"/>
  <c r="O6001" i="1"/>
  <c r="O6002" i="1"/>
  <c r="O1982" i="1"/>
  <c r="O6003" i="1"/>
  <c r="O6004" i="1"/>
  <c r="O1983" i="1"/>
  <c r="O6005" i="1"/>
  <c r="O6006" i="1"/>
  <c r="O6007" i="1"/>
  <c r="O6008" i="1"/>
  <c r="O1364" i="1"/>
  <c r="O1365" i="1"/>
  <c r="O1366" i="1"/>
  <c r="O129" i="1"/>
  <c r="O1596" i="1"/>
  <c r="O6009" i="1"/>
  <c r="O1367" i="1"/>
  <c r="O6010" i="1"/>
  <c r="O1368" i="1"/>
  <c r="O6011" i="1"/>
  <c r="O6012" i="1"/>
  <c r="O6013" i="1"/>
  <c r="O6014" i="1"/>
  <c r="O6015" i="1"/>
  <c r="O6016" i="1"/>
  <c r="O1369" i="1"/>
  <c r="O6017" i="1"/>
  <c r="O1370" i="1"/>
  <c r="O6018" i="1"/>
  <c r="O6019" i="1"/>
  <c r="O6020" i="1"/>
  <c r="O6021" i="1"/>
  <c r="O1625" i="1"/>
  <c r="O6022" i="1"/>
  <c r="O6023" i="1"/>
  <c r="O6024" i="1"/>
  <c r="O6025" i="1"/>
  <c r="O6026" i="1"/>
  <c r="O6027" i="1"/>
  <c r="O6028" i="1"/>
  <c r="O6029" i="1"/>
  <c r="O1371" i="1"/>
  <c r="O1372" i="1"/>
  <c r="O6030" i="1"/>
  <c r="O1373" i="1"/>
  <c r="O1374" i="1"/>
  <c r="O1375" i="1"/>
  <c r="O6031" i="1"/>
  <c r="O6032" i="1"/>
  <c r="O6033" i="1"/>
  <c r="O6034" i="1"/>
  <c r="O6035" i="1"/>
  <c r="O6036" i="1"/>
  <c r="O1376" i="1"/>
  <c r="O1377" i="1"/>
  <c r="O6037" i="1"/>
  <c r="O6038" i="1"/>
  <c r="O6039" i="1"/>
  <c r="O6040" i="1"/>
  <c r="O1378" i="1"/>
  <c r="O6041" i="1"/>
  <c r="O1379" i="1"/>
  <c r="O1380" i="1"/>
  <c r="O1381" i="1"/>
  <c r="O1597" i="1"/>
  <c r="O6042" i="1"/>
  <c r="O6043" i="1"/>
  <c r="O1984" i="1"/>
  <c r="O6044" i="1"/>
  <c r="O6045" i="1"/>
  <c r="O6046" i="1"/>
  <c r="O1382" i="1"/>
  <c r="O6047" i="1"/>
  <c r="O1985" i="1"/>
  <c r="O6048" i="1"/>
  <c r="O6049" i="1"/>
  <c r="O6050" i="1"/>
  <c r="O1986" i="1"/>
  <c r="O6051" i="1"/>
  <c r="O1383" i="1"/>
  <c r="O6052" i="1"/>
  <c r="O6053" i="1"/>
  <c r="O1384" i="1"/>
  <c r="O1598" i="1"/>
  <c r="O6054" i="1"/>
  <c r="O6055" i="1"/>
  <c r="O6056" i="1"/>
  <c r="O1385" i="1"/>
  <c r="O6057" i="1"/>
  <c r="O6058" i="1"/>
  <c r="O6059" i="1"/>
  <c r="O6060" i="1"/>
  <c r="O1599" i="1"/>
  <c r="O1386" i="1"/>
  <c r="O6061" i="1"/>
  <c r="O1387" i="1"/>
  <c r="O1388" i="1"/>
  <c r="O6062" i="1"/>
  <c r="O6063" i="1"/>
  <c r="O6064" i="1"/>
  <c r="O1389" i="1"/>
  <c r="O6065" i="1"/>
  <c r="O1987" i="1"/>
  <c r="O6066" i="1"/>
  <c r="O1390" i="1"/>
  <c r="O6067" i="1"/>
  <c r="O1391" i="1"/>
  <c r="O6068" i="1"/>
  <c r="O6069" i="1"/>
  <c r="O6070" i="1"/>
  <c r="O6071" i="1"/>
  <c r="O6072" i="1"/>
  <c r="O1392" i="1"/>
  <c r="O6073" i="1"/>
  <c r="O6074" i="1"/>
  <c r="O1393" i="1"/>
  <c r="O6075" i="1"/>
  <c r="O1394" i="1"/>
  <c r="O6076" i="1"/>
  <c r="O1395" i="1"/>
  <c r="O6077" i="1"/>
  <c r="O6078" i="1"/>
  <c r="O6079" i="1"/>
  <c r="O130" i="1"/>
  <c r="O6080" i="1"/>
  <c r="O6081" i="1"/>
  <c r="O6082" i="1"/>
  <c r="O6083" i="1"/>
  <c r="O6084" i="1"/>
  <c r="O6085" i="1"/>
  <c r="O6086" i="1"/>
  <c r="O1988" i="1"/>
  <c r="O1989" i="1"/>
  <c r="O1990"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1396" i="1"/>
  <c r="O6115" i="1"/>
  <c r="O1397" i="1"/>
  <c r="O1398" i="1"/>
  <c r="O6116" i="1"/>
  <c r="O6117" i="1"/>
  <c r="O6118" i="1"/>
  <c r="O6119" i="1"/>
  <c r="O1399" i="1"/>
  <c r="O6120" i="1"/>
  <c r="O6121" i="1"/>
  <c r="O6122" i="1"/>
  <c r="O149" i="1"/>
  <c r="O6123" i="1"/>
  <c r="O6124" i="1"/>
  <c r="O1400" i="1"/>
  <c r="O6125" i="1"/>
  <c r="O1401" i="1"/>
  <c r="O6126" i="1"/>
  <c r="O6127" i="1"/>
  <c r="O6128" i="1"/>
  <c r="O1402" i="1"/>
  <c r="O6129" i="1"/>
  <c r="O131" i="1"/>
  <c r="O6130" i="1"/>
  <c r="O6131" i="1"/>
  <c r="O6132" i="1"/>
  <c r="O6133" i="1"/>
  <c r="O6134" i="1"/>
  <c r="O6135" i="1"/>
  <c r="O6136" i="1"/>
  <c r="O6137" i="1"/>
  <c r="O6138" i="1"/>
  <c r="O6139" i="1"/>
  <c r="O6140" i="1"/>
  <c r="O6141" i="1"/>
  <c r="O6142" i="1"/>
  <c r="O6143" i="1"/>
  <c r="O6144" i="1"/>
  <c r="O6145" i="1"/>
  <c r="O6146" i="1"/>
  <c r="O6147" i="1"/>
  <c r="O6148" i="1"/>
  <c r="O1403" i="1"/>
  <c r="O6149" i="1"/>
  <c r="O6150" i="1"/>
  <c r="O6151" i="1"/>
  <c r="O6152" i="1"/>
  <c r="O6153" i="1"/>
  <c r="O1404" i="1"/>
  <c r="O6154" i="1"/>
  <c r="O6155" i="1"/>
  <c r="O6156" i="1"/>
  <c r="O6157" i="1"/>
  <c r="O1405" i="1"/>
  <c r="O6158" i="1"/>
  <c r="O6159" i="1"/>
  <c r="O1406" i="1"/>
  <c r="O6160" i="1"/>
  <c r="O1407" i="1"/>
  <c r="O6161" i="1"/>
  <c r="O1408" i="1"/>
  <c r="O6162" i="1"/>
  <c r="O1409" i="1"/>
  <c r="O6163" i="1"/>
  <c r="O6164" i="1"/>
  <c r="O6165" i="1"/>
  <c r="O6166" i="1"/>
  <c r="O6167" i="1"/>
  <c r="O6168" i="1"/>
  <c r="O150" i="1"/>
  <c r="O6169" i="1"/>
  <c r="O1991" i="1"/>
  <c r="O1600" i="1"/>
  <c r="O6170" i="1"/>
  <c r="O1410" i="1"/>
  <c r="O6171" i="1"/>
  <c r="O6172" i="1"/>
  <c r="O6173" i="1"/>
  <c r="O6174" i="1"/>
  <c r="O132" i="1"/>
  <c r="O6175" i="1"/>
  <c r="O1411" i="1"/>
  <c r="O6176" i="1"/>
  <c r="O6177" i="1"/>
  <c r="O6178" i="1"/>
  <c r="O6179" i="1"/>
  <c r="O6180" i="1"/>
  <c r="O6181" i="1"/>
  <c r="O6182" i="1"/>
  <c r="O6183" i="1"/>
  <c r="O1412"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133" i="1"/>
  <c r="O6209" i="1"/>
  <c r="O6210" i="1"/>
  <c r="O6211" i="1"/>
  <c r="O6212" i="1"/>
  <c r="O1601" i="1"/>
  <c r="O6213" i="1"/>
  <c r="O6214" i="1"/>
  <c r="O6215" i="1"/>
  <c r="O1992" i="1"/>
  <c r="O6216" i="1"/>
  <c r="O6217" i="1"/>
  <c r="O6218" i="1"/>
  <c r="O6219" i="1"/>
  <c r="O6220" i="1"/>
  <c r="O6221" i="1"/>
  <c r="O6222" i="1"/>
  <c r="O1993" i="1"/>
  <c r="O6223" i="1"/>
  <c r="O6224" i="1"/>
  <c r="O6225" i="1"/>
  <c r="O6226" i="1"/>
  <c r="O6227" i="1"/>
  <c r="O1413"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134" i="1"/>
  <c r="O1414" i="1"/>
  <c r="O1415" i="1"/>
  <c r="O6369" i="1"/>
  <c r="O6370" i="1"/>
  <c r="O1416" i="1"/>
  <c r="O6371" i="1"/>
  <c r="O6372" i="1"/>
  <c r="O6373" i="1"/>
  <c r="O6374" i="1"/>
  <c r="O6375" i="1"/>
  <c r="O6376" i="1"/>
  <c r="O6377" i="1"/>
  <c r="O6378" i="1"/>
  <c r="O1417" i="1"/>
  <c r="O6379" i="1"/>
  <c r="O6380" i="1"/>
  <c r="O6381" i="1"/>
  <c r="O1418" i="1"/>
  <c r="O6382" i="1"/>
  <c r="O1419" i="1"/>
  <c r="O1420" i="1"/>
  <c r="O6383" i="1"/>
  <c r="O6384" i="1"/>
  <c r="O1421" i="1"/>
  <c r="O1422" i="1"/>
  <c r="O1423" i="1"/>
  <c r="O6385" i="1"/>
  <c r="O6386" i="1"/>
  <c r="O135" i="1"/>
  <c r="O1994" i="1"/>
  <c r="O1424" i="1"/>
  <c r="O6387" i="1"/>
  <c r="O136" i="1"/>
  <c r="O6388" i="1"/>
  <c r="O6389" i="1"/>
  <c r="O1425" i="1"/>
  <c r="O6390" i="1"/>
  <c r="O137" i="1"/>
  <c r="O6391" i="1"/>
  <c r="O1426" i="1"/>
  <c r="O6392" i="1"/>
  <c r="O6393" i="1"/>
  <c r="O6394" i="1"/>
  <c r="O6395" i="1"/>
  <c r="O6396" i="1"/>
  <c r="O6397" i="1"/>
  <c r="O6398" i="1"/>
  <c r="O6399" i="1"/>
  <c r="O6400" i="1"/>
  <c r="O6401" i="1"/>
  <c r="O6402" i="1"/>
  <c r="O6403" i="1"/>
  <c r="O6404" i="1"/>
  <c r="O1427" i="1"/>
  <c r="O6405" i="1"/>
  <c r="O151" i="1"/>
  <c r="O1428" i="1"/>
  <c r="O6406" i="1"/>
  <c r="O1429" i="1"/>
  <c r="O1602" i="1"/>
  <c r="O6407" i="1"/>
  <c r="O6408" i="1"/>
  <c r="O6409" i="1"/>
  <c r="O1430" i="1"/>
  <c r="O6410" i="1"/>
  <c r="O6411" i="1"/>
  <c r="O6412" i="1"/>
  <c r="O6413" i="1"/>
  <c r="O6414" i="1"/>
  <c r="O6415" i="1"/>
  <c r="O1995" i="1"/>
  <c r="O6416" i="1"/>
  <c r="O1996" i="1"/>
  <c r="O6417" i="1"/>
  <c r="O1431" i="1"/>
  <c r="O1432" i="1"/>
  <c r="O6418" i="1"/>
  <c r="K152" i="1"/>
  <c r="K1997" i="1"/>
  <c r="L1997" i="1" s="1"/>
  <c r="K1998" i="1"/>
  <c r="L1998" i="1" s="1"/>
  <c r="K153" i="1"/>
  <c r="L153" i="1" s="1"/>
  <c r="K154" i="1"/>
  <c r="L154" i="1" s="1"/>
  <c r="K1999" i="1"/>
  <c r="L1999" i="1" s="1"/>
  <c r="K2000" i="1"/>
  <c r="L2000" i="1" s="1"/>
  <c r="K2001" i="1"/>
  <c r="L2001" i="1" s="1"/>
  <c r="K2002" i="1"/>
  <c r="L2002" i="1" s="1"/>
  <c r="K155" i="1"/>
  <c r="L155" i="1" s="1"/>
  <c r="K2003" i="1"/>
  <c r="L2003" i="1" s="1"/>
  <c r="K156" i="1"/>
  <c r="L156" i="1" s="1"/>
  <c r="K2004" i="1"/>
  <c r="L2004" i="1" s="1"/>
  <c r="K2005" i="1"/>
  <c r="L2005" i="1" s="1"/>
  <c r="K2" i="1"/>
  <c r="K2006" i="1"/>
  <c r="L2006" i="1" s="1"/>
  <c r="K2007" i="1"/>
  <c r="L2007" i="1" s="1"/>
  <c r="K157" i="1"/>
  <c r="L157" i="1" s="1"/>
  <c r="K2008" i="1"/>
  <c r="L2008" i="1" s="1"/>
  <c r="K2009" i="1"/>
  <c r="L2009" i="1" s="1"/>
  <c r="K158" i="1"/>
  <c r="L158" i="1" s="1"/>
  <c r="K2010" i="1"/>
  <c r="L2010" i="1" s="1"/>
  <c r="K1626" i="1"/>
  <c r="L1626" i="1" s="1"/>
  <c r="K2011" i="1"/>
  <c r="L2011" i="1" s="1"/>
  <c r="K2012" i="1"/>
  <c r="L2012" i="1" s="1"/>
  <c r="K2013" i="1"/>
  <c r="L2013" i="1" s="1"/>
  <c r="K2014" i="1"/>
  <c r="L2014" i="1" s="1"/>
  <c r="K159" i="1"/>
  <c r="L159" i="1" s="1"/>
  <c r="K2015" i="1"/>
  <c r="L2015" i="1" s="1"/>
  <c r="K160" i="1"/>
  <c r="L160" i="1" s="1"/>
  <c r="K2016" i="1"/>
  <c r="L2016" i="1" s="1"/>
  <c r="K2017" i="1"/>
  <c r="L2017" i="1" s="1"/>
  <c r="K2018" i="1"/>
  <c r="L2018" i="1" s="1"/>
  <c r="K161" i="1"/>
  <c r="L161" i="1" s="1"/>
  <c r="K162" i="1"/>
  <c r="L162" i="1" s="1"/>
  <c r="K2019" i="1"/>
  <c r="L2019" i="1" s="1"/>
  <c r="K2020" i="1"/>
  <c r="L2020" i="1" s="1"/>
  <c r="K2021" i="1"/>
  <c r="L2021" i="1" s="1"/>
  <c r="K2022" i="1"/>
  <c r="L2022" i="1" s="1"/>
  <c r="K1433" i="1"/>
  <c r="L1433" i="1" s="1"/>
  <c r="K163" i="1"/>
  <c r="L163" i="1" s="1"/>
  <c r="K2023" i="1"/>
  <c r="L2023" i="1" s="1"/>
  <c r="K2024" i="1"/>
  <c r="L2024" i="1" s="1"/>
  <c r="K2025" i="1"/>
  <c r="L2025" i="1" s="1"/>
  <c r="K2026" i="1"/>
  <c r="L2026" i="1" s="1"/>
  <c r="K164" i="1"/>
  <c r="L164" i="1" s="1"/>
  <c r="K1434" i="1"/>
  <c r="L1434" i="1" s="1"/>
  <c r="K1627" i="1"/>
  <c r="L1627" i="1" s="1"/>
  <c r="K2027" i="1"/>
  <c r="L2027" i="1" s="1"/>
  <c r="K165" i="1"/>
  <c r="L165" i="1" s="1"/>
  <c r="K2028" i="1"/>
  <c r="L2028" i="1" s="1"/>
  <c r="K1435" i="1"/>
  <c r="L1435" i="1" s="1"/>
  <c r="K2029" i="1"/>
  <c r="L2029" i="1" s="1"/>
  <c r="K166" i="1"/>
  <c r="L166" i="1" s="1"/>
  <c r="K2030" i="1"/>
  <c r="L2030" i="1" s="1"/>
  <c r="K2031" i="1"/>
  <c r="L2031" i="1" s="1"/>
  <c r="K167" i="1"/>
  <c r="L167" i="1" s="1"/>
  <c r="K2032" i="1"/>
  <c r="L2032" i="1" s="1"/>
  <c r="K2033" i="1"/>
  <c r="L2033" i="1" s="1"/>
  <c r="K2034" i="1"/>
  <c r="L2034" i="1" s="1"/>
  <c r="K2035" i="1"/>
  <c r="L2035" i="1" s="1"/>
  <c r="K2036" i="1"/>
  <c r="L2036" i="1" s="1"/>
  <c r="K2037" i="1"/>
  <c r="L2037" i="1" s="1"/>
  <c r="K168" i="1"/>
  <c r="L168" i="1" s="1"/>
  <c r="K2038" i="1"/>
  <c r="L2038" i="1" s="1"/>
  <c r="K169" i="1"/>
  <c r="L169" i="1" s="1"/>
  <c r="K2039" i="1"/>
  <c r="L2039" i="1" s="1"/>
  <c r="K170" i="1"/>
  <c r="L170" i="1" s="1"/>
  <c r="K171" i="1"/>
  <c r="L171" i="1" s="1"/>
  <c r="K2040" i="1"/>
  <c r="L2040" i="1" s="1"/>
  <c r="K2041" i="1"/>
  <c r="L2041" i="1" s="1"/>
  <c r="K2042" i="1"/>
  <c r="L2042" i="1" s="1"/>
  <c r="K2043" i="1"/>
  <c r="L2043" i="1" s="1"/>
  <c r="K1628" i="1"/>
  <c r="L1628" i="1" s="1"/>
  <c r="K172" i="1"/>
  <c r="L172" i="1" s="1"/>
  <c r="K173" i="1"/>
  <c r="L173" i="1" s="1"/>
  <c r="K2044" i="1"/>
  <c r="L2044" i="1" s="1"/>
  <c r="K174" i="1"/>
  <c r="L174" i="1" s="1"/>
  <c r="K175" i="1"/>
  <c r="L175" i="1" s="1"/>
  <c r="K2045" i="1"/>
  <c r="L2045" i="1" s="1"/>
  <c r="K1629" i="1"/>
  <c r="L1629" i="1" s="1"/>
  <c r="K176" i="1"/>
  <c r="L176" i="1" s="1"/>
  <c r="K2046" i="1"/>
  <c r="L2046" i="1" s="1"/>
  <c r="K2047" i="1"/>
  <c r="L2047" i="1" s="1"/>
  <c r="K177" i="1"/>
  <c r="L177" i="1" s="1"/>
  <c r="K178" i="1"/>
  <c r="L178" i="1" s="1"/>
  <c r="K2048" i="1"/>
  <c r="L2048" i="1" s="1"/>
  <c r="K2049" i="1"/>
  <c r="L2049" i="1" s="1"/>
  <c r="K2050" i="1"/>
  <c r="L2050" i="1" s="1"/>
  <c r="K3" i="1"/>
  <c r="L3" i="1" s="1"/>
  <c r="K2051" i="1"/>
  <c r="L2051" i="1" s="1"/>
  <c r="K179" i="1"/>
  <c r="L179" i="1" s="1"/>
  <c r="K2052" i="1"/>
  <c r="L2052" i="1" s="1"/>
  <c r="K180" i="1"/>
  <c r="L180" i="1" s="1"/>
  <c r="K2053" i="1"/>
  <c r="L2053" i="1" s="1"/>
  <c r="K2054" i="1"/>
  <c r="L2054" i="1" s="1"/>
  <c r="K2055" i="1"/>
  <c r="L2055" i="1" s="1"/>
  <c r="K2056" i="1"/>
  <c r="L2056" i="1" s="1"/>
  <c r="K2057" i="1"/>
  <c r="L2057" i="1" s="1"/>
  <c r="K2058" i="1"/>
  <c r="L2058" i="1" s="1"/>
  <c r="K181" i="1"/>
  <c r="L181" i="1" s="1"/>
  <c r="K2059" i="1"/>
  <c r="L2059" i="1" s="1"/>
  <c r="K2060" i="1"/>
  <c r="L2060" i="1" s="1"/>
  <c r="K2061" i="1"/>
  <c r="L2061" i="1" s="1"/>
  <c r="K2062" i="1"/>
  <c r="L2062" i="1" s="1"/>
  <c r="K182" i="1"/>
  <c r="L182" i="1" s="1"/>
  <c r="K2063" i="1"/>
  <c r="L2063" i="1" s="1"/>
  <c r="K2064" i="1"/>
  <c r="L2064" i="1" s="1"/>
  <c r="K2065" i="1"/>
  <c r="L2065" i="1" s="1"/>
  <c r="K2066" i="1"/>
  <c r="L2066" i="1" s="1"/>
  <c r="K2067" i="1"/>
  <c r="L2067" i="1" s="1"/>
  <c r="K2068" i="1"/>
  <c r="L2068" i="1" s="1"/>
  <c r="K2069" i="1"/>
  <c r="L2069" i="1" s="1"/>
  <c r="K2070" i="1"/>
  <c r="L2070" i="1" s="1"/>
  <c r="K2071" i="1"/>
  <c r="L2071" i="1" s="1"/>
  <c r="K2072" i="1"/>
  <c r="L2072" i="1" s="1"/>
  <c r="K2073" i="1"/>
  <c r="L2073" i="1" s="1"/>
  <c r="K2074" i="1"/>
  <c r="L2074" i="1" s="1"/>
  <c r="K183" i="1"/>
  <c r="L183" i="1" s="1"/>
  <c r="K2075" i="1"/>
  <c r="L2075" i="1" s="1"/>
  <c r="K2076" i="1"/>
  <c r="L2076" i="1" s="1"/>
  <c r="K2077" i="1"/>
  <c r="L2077" i="1" s="1"/>
  <c r="K2078" i="1"/>
  <c r="L2078" i="1" s="1"/>
  <c r="K2079" i="1"/>
  <c r="L2079" i="1" s="1"/>
  <c r="K2080" i="1"/>
  <c r="L2080" i="1" s="1"/>
  <c r="K184" i="1"/>
  <c r="L184" i="1" s="1"/>
  <c r="K2081" i="1"/>
  <c r="L2081" i="1" s="1"/>
  <c r="K2082" i="1"/>
  <c r="L2082" i="1" s="1"/>
  <c r="K2083" i="1"/>
  <c r="L2083" i="1" s="1"/>
  <c r="K2084" i="1"/>
  <c r="L2084" i="1" s="1"/>
  <c r="K2085" i="1"/>
  <c r="L2085" i="1" s="1"/>
  <c r="K2086" i="1"/>
  <c r="L2086" i="1" s="1"/>
  <c r="K2087" i="1"/>
  <c r="L2087" i="1" s="1"/>
  <c r="K2088" i="1"/>
  <c r="L2088" i="1" s="1"/>
  <c r="K2089" i="1"/>
  <c r="L2089" i="1" s="1"/>
  <c r="K2090" i="1"/>
  <c r="L2090" i="1" s="1"/>
  <c r="K185" i="1"/>
  <c r="L185" i="1" s="1"/>
  <c r="K2091" i="1"/>
  <c r="L2091" i="1" s="1"/>
  <c r="K2092" i="1"/>
  <c r="L2092" i="1" s="1"/>
  <c r="K2093" i="1"/>
  <c r="L2093" i="1" s="1"/>
  <c r="K2094" i="1"/>
  <c r="L2094" i="1" s="1"/>
  <c r="K2095" i="1"/>
  <c r="L2095" i="1" s="1"/>
  <c r="K1630" i="1"/>
  <c r="L1630" i="1" s="1"/>
  <c r="K2096" i="1"/>
  <c r="L2096" i="1" s="1"/>
  <c r="K2097" i="1"/>
  <c r="L2097" i="1" s="1"/>
  <c r="K2098" i="1"/>
  <c r="L2098" i="1" s="1"/>
  <c r="K2099" i="1"/>
  <c r="L2099" i="1" s="1"/>
  <c r="K2100" i="1"/>
  <c r="L2100" i="1" s="1"/>
  <c r="K2101" i="1"/>
  <c r="L2101" i="1" s="1"/>
  <c r="K2102" i="1"/>
  <c r="L2102" i="1" s="1"/>
  <c r="K186" i="1"/>
  <c r="L186" i="1" s="1"/>
  <c r="K187" i="1"/>
  <c r="L187" i="1" s="1"/>
  <c r="K2103" i="1"/>
  <c r="L2103" i="1" s="1"/>
  <c r="K2104" i="1"/>
  <c r="L2104" i="1" s="1"/>
  <c r="K188" i="1"/>
  <c r="L188" i="1" s="1"/>
  <c r="K189" i="1"/>
  <c r="L189" i="1" s="1"/>
  <c r="K190" i="1"/>
  <c r="L190" i="1" s="1"/>
  <c r="K2105" i="1"/>
  <c r="L2105" i="1" s="1"/>
  <c r="K2106" i="1"/>
  <c r="L2106" i="1" s="1"/>
  <c r="K2107" i="1"/>
  <c r="L2107" i="1" s="1"/>
  <c r="K191" i="1"/>
  <c r="L191" i="1" s="1"/>
  <c r="K2108" i="1"/>
  <c r="L2108" i="1" s="1"/>
  <c r="K2109" i="1"/>
  <c r="L2109" i="1" s="1"/>
  <c r="K192" i="1"/>
  <c r="L192" i="1" s="1"/>
  <c r="K2110" i="1"/>
  <c r="L2110" i="1" s="1"/>
  <c r="K1436" i="1"/>
  <c r="L1436" i="1" s="1"/>
  <c r="K2111" i="1"/>
  <c r="L2111" i="1" s="1"/>
  <c r="K2112" i="1"/>
  <c r="L2112" i="1" s="1"/>
  <c r="K193" i="1"/>
  <c r="L193" i="1" s="1"/>
  <c r="K2113" i="1"/>
  <c r="L2113" i="1" s="1"/>
  <c r="K4" i="1"/>
  <c r="L4" i="1" s="1"/>
  <c r="K2114" i="1"/>
  <c r="L2114" i="1" s="1"/>
  <c r="K2115" i="1"/>
  <c r="L2115" i="1" s="1"/>
  <c r="K2116" i="1"/>
  <c r="L2116" i="1" s="1"/>
  <c r="K1631" i="1"/>
  <c r="L1631" i="1" s="1"/>
  <c r="K2117" i="1"/>
  <c r="L2117" i="1" s="1"/>
  <c r="K2118" i="1"/>
  <c r="L2118" i="1" s="1"/>
  <c r="K194" i="1"/>
  <c r="L194" i="1" s="1"/>
  <c r="K2119" i="1"/>
  <c r="L2119" i="1" s="1"/>
  <c r="K5" i="1"/>
  <c r="L5" i="1" s="1"/>
  <c r="K195" i="1"/>
  <c r="L195" i="1" s="1"/>
  <c r="K2120" i="1"/>
  <c r="L2120" i="1" s="1"/>
  <c r="K2121" i="1"/>
  <c r="L2121" i="1" s="1"/>
  <c r="K2122" i="1"/>
  <c r="L2122" i="1" s="1"/>
  <c r="K2123" i="1"/>
  <c r="L2123" i="1" s="1"/>
  <c r="K196" i="1"/>
  <c r="L196" i="1" s="1"/>
  <c r="K197" i="1"/>
  <c r="L197" i="1" s="1"/>
  <c r="K198" i="1"/>
  <c r="L198" i="1" s="1"/>
  <c r="K199" i="1"/>
  <c r="L199" i="1" s="1"/>
  <c r="K2124" i="1"/>
  <c r="L2124" i="1" s="1"/>
  <c r="K1632" i="1"/>
  <c r="L1632" i="1" s="1"/>
  <c r="K1633" i="1"/>
  <c r="L1633" i="1" s="1"/>
  <c r="K2125" i="1"/>
  <c r="L2125" i="1" s="1"/>
  <c r="K2126" i="1"/>
  <c r="L2126" i="1" s="1"/>
  <c r="K2127" i="1"/>
  <c r="L2127" i="1" s="1"/>
  <c r="K1634" i="1"/>
  <c r="L1634" i="1" s="1"/>
  <c r="K200" i="1"/>
  <c r="L200" i="1" s="1"/>
  <c r="K201" i="1"/>
  <c r="L201" i="1" s="1"/>
  <c r="K2128" i="1"/>
  <c r="L2128" i="1" s="1"/>
  <c r="K2129" i="1"/>
  <c r="L2129" i="1" s="1"/>
  <c r="K2130" i="1"/>
  <c r="L2130" i="1" s="1"/>
  <c r="K2131" i="1"/>
  <c r="L2131" i="1" s="1"/>
  <c r="K202" i="1"/>
  <c r="L202" i="1" s="1"/>
  <c r="K2132" i="1"/>
  <c r="L2132" i="1" s="1"/>
  <c r="K2133" i="1"/>
  <c r="L2133" i="1" s="1"/>
  <c r="K203" i="1"/>
  <c r="L203" i="1" s="1"/>
  <c r="K204" i="1"/>
  <c r="L204" i="1" s="1"/>
  <c r="K2134" i="1"/>
  <c r="L2134" i="1" s="1"/>
  <c r="K2135" i="1"/>
  <c r="L2135" i="1" s="1"/>
  <c r="K1635" i="1"/>
  <c r="L1635" i="1" s="1"/>
  <c r="K2136" i="1"/>
  <c r="L2136" i="1" s="1"/>
  <c r="K205" i="1"/>
  <c r="L205" i="1" s="1"/>
  <c r="K2137" i="1"/>
  <c r="L2137" i="1" s="1"/>
  <c r="K2138" i="1"/>
  <c r="L2138" i="1" s="1"/>
  <c r="K2139" i="1"/>
  <c r="L2139" i="1" s="1"/>
  <c r="K2140" i="1"/>
  <c r="L2140" i="1" s="1"/>
  <c r="K2141" i="1"/>
  <c r="L2141" i="1" s="1"/>
  <c r="K206" i="1"/>
  <c r="L206" i="1" s="1"/>
  <c r="K2142" i="1"/>
  <c r="L2142" i="1" s="1"/>
  <c r="K207" i="1"/>
  <c r="L207" i="1" s="1"/>
  <c r="K2143" i="1"/>
  <c r="L2143" i="1" s="1"/>
  <c r="K2144" i="1"/>
  <c r="L2144" i="1" s="1"/>
  <c r="K2145" i="1"/>
  <c r="L2145" i="1" s="1"/>
  <c r="K2146" i="1"/>
  <c r="L2146" i="1" s="1"/>
  <c r="K2147" i="1"/>
  <c r="L2147" i="1" s="1"/>
  <c r="K2148" i="1"/>
  <c r="L2148" i="1" s="1"/>
  <c r="K2149" i="1"/>
  <c r="L2149" i="1" s="1"/>
  <c r="K2150" i="1"/>
  <c r="L2150" i="1" s="1"/>
  <c r="K2151" i="1"/>
  <c r="L2151" i="1" s="1"/>
  <c r="K208" i="1"/>
  <c r="L208" i="1" s="1"/>
  <c r="K209" i="1"/>
  <c r="L209" i="1" s="1"/>
  <c r="K2152" i="1"/>
  <c r="L2152" i="1" s="1"/>
  <c r="K2153" i="1"/>
  <c r="L2153" i="1" s="1"/>
  <c r="K2154" i="1"/>
  <c r="L2154" i="1" s="1"/>
  <c r="K2155" i="1"/>
  <c r="L2155" i="1" s="1"/>
  <c r="K210" i="1"/>
  <c r="L210" i="1" s="1"/>
  <c r="K2156" i="1"/>
  <c r="L2156" i="1" s="1"/>
  <c r="K6" i="1"/>
  <c r="L6" i="1" s="1"/>
  <c r="K2157" i="1"/>
  <c r="L2157" i="1" s="1"/>
  <c r="K2158" i="1"/>
  <c r="L2158" i="1" s="1"/>
  <c r="K211" i="1"/>
  <c r="L211" i="1" s="1"/>
  <c r="K2159" i="1"/>
  <c r="L2159" i="1" s="1"/>
  <c r="K2160" i="1"/>
  <c r="L2160" i="1" s="1"/>
  <c r="K2161" i="1"/>
  <c r="L2161" i="1" s="1"/>
  <c r="K2162" i="1"/>
  <c r="L2162" i="1" s="1"/>
  <c r="K212" i="1"/>
  <c r="L212" i="1" s="1"/>
  <c r="K2163" i="1"/>
  <c r="L2163" i="1" s="1"/>
  <c r="K2164" i="1"/>
  <c r="L2164" i="1" s="1"/>
  <c r="K2165" i="1"/>
  <c r="L2165" i="1" s="1"/>
  <c r="K2166" i="1"/>
  <c r="L2166" i="1" s="1"/>
  <c r="K213" i="1"/>
  <c r="L213" i="1" s="1"/>
  <c r="K2167" i="1"/>
  <c r="L2167" i="1" s="1"/>
  <c r="K2168" i="1"/>
  <c r="L2168" i="1" s="1"/>
  <c r="K214" i="1"/>
  <c r="L214" i="1" s="1"/>
  <c r="K2169" i="1"/>
  <c r="L2169" i="1" s="1"/>
  <c r="K215" i="1"/>
  <c r="L215" i="1" s="1"/>
  <c r="K1636" i="1"/>
  <c r="L1636" i="1" s="1"/>
  <c r="K216" i="1"/>
  <c r="L216" i="1" s="1"/>
  <c r="K2170" i="1"/>
  <c r="L2170" i="1" s="1"/>
  <c r="K2171" i="1"/>
  <c r="L2171" i="1" s="1"/>
  <c r="K2172" i="1"/>
  <c r="L2172" i="1" s="1"/>
  <c r="K2173" i="1"/>
  <c r="L2173" i="1" s="1"/>
  <c r="K2174" i="1"/>
  <c r="L2174" i="1" s="1"/>
  <c r="K2175" i="1"/>
  <c r="L2175" i="1" s="1"/>
  <c r="K2176" i="1"/>
  <c r="L2176" i="1" s="1"/>
  <c r="K217" i="1"/>
  <c r="L217" i="1" s="1"/>
  <c r="K218" i="1"/>
  <c r="L218" i="1" s="1"/>
  <c r="K1437" i="1"/>
  <c r="L1437" i="1" s="1"/>
  <c r="K2177" i="1"/>
  <c r="L2177" i="1" s="1"/>
  <c r="K2178" i="1"/>
  <c r="L2178" i="1" s="1"/>
  <c r="K219" i="1"/>
  <c r="L219" i="1" s="1"/>
  <c r="K2179" i="1"/>
  <c r="L2179" i="1" s="1"/>
  <c r="K2180" i="1"/>
  <c r="L2180" i="1" s="1"/>
  <c r="K1637" i="1"/>
  <c r="L1637" i="1" s="1"/>
  <c r="K2181" i="1"/>
  <c r="L2181" i="1" s="1"/>
  <c r="K220" i="1"/>
  <c r="L220" i="1" s="1"/>
  <c r="K2182" i="1"/>
  <c r="L2182" i="1" s="1"/>
  <c r="K221" i="1"/>
  <c r="L221" i="1" s="1"/>
  <c r="K1638" i="1"/>
  <c r="L1638" i="1" s="1"/>
  <c r="K222" i="1"/>
  <c r="L222" i="1" s="1"/>
  <c r="K2183" i="1"/>
  <c r="L2183" i="1" s="1"/>
  <c r="K2184" i="1"/>
  <c r="L2184" i="1" s="1"/>
  <c r="K223" i="1"/>
  <c r="L223" i="1" s="1"/>
  <c r="K7" i="1"/>
  <c r="L7" i="1" s="1"/>
  <c r="K2185" i="1"/>
  <c r="L2185" i="1" s="1"/>
  <c r="K2186" i="1"/>
  <c r="L2186" i="1" s="1"/>
  <c r="K224" i="1"/>
  <c r="L224" i="1" s="1"/>
  <c r="K2187" i="1"/>
  <c r="L2187" i="1" s="1"/>
  <c r="K2188" i="1"/>
  <c r="L2188" i="1" s="1"/>
  <c r="K225" i="1"/>
  <c r="L225" i="1" s="1"/>
  <c r="K226" i="1"/>
  <c r="L226" i="1" s="1"/>
  <c r="K2189" i="1"/>
  <c r="L2189" i="1" s="1"/>
  <c r="K2190" i="1"/>
  <c r="L2190" i="1" s="1"/>
  <c r="K2191" i="1"/>
  <c r="L2191" i="1" s="1"/>
  <c r="K2192" i="1"/>
  <c r="L2192" i="1" s="1"/>
  <c r="K227" i="1"/>
  <c r="L227" i="1" s="1"/>
  <c r="K2193" i="1"/>
  <c r="L2193" i="1" s="1"/>
  <c r="K228" i="1"/>
  <c r="L228" i="1" s="1"/>
  <c r="K2194" i="1"/>
  <c r="L2194" i="1" s="1"/>
  <c r="K2195" i="1"/>
  <c r="L2195" i="1" s="1"/>
  <c r="K8" i="1"/>
  <c r="L8" i="1" s="1"/>
  <c r="K2196" i="1"/>
  <c r="L2196" i="1" s="1"/>
  <c r="K2197" i="1"/>
  <c r="L2197" i="1" s="1"/>
  <c r="K229" i="1"/>
  <c r="L229" i="1" s="1"/>
  <c r="K2198" i="1"/>
  <c r="L2198" i="1" s="1"/>
  <c r="K2199" i="1"/>
  <c r="L2199" i="1" s="1"/>
  <c r="K230" i="1"/>
  <c r="L230" i="1" s="1"/>
  <c r="K2200" i="1"/>
  <c r="L2200" i="1" s="1"/>
  <c r="K1639" i="1"/>
  <c r="L1639" i="1" s="1"/>
  <c r="K2201" i="1"/>
  <c r="L2201" i="1" s="1"/>
  <c r="K2202" i="1"/>
  <c r="L2202" i="1" s="1"/>
  <c r="K2203" i="1"/>
  <c r="L2203" i="1" s="1"/>
  <c r="K2204" i="1"/>
  <c r="L2204" i="1" s="1"/>
  <c r="K231" i="1"/>
  <c r="L231" i="1" s="1"/>
  <c r="K2205" i="1"/>
  <c r="L2205" i="1" s="1"/>
  <c r="K232" i="1"/>
  <c r="L232" i="1" s="1"/>
  <c r="K2206" i="1"/>
  <c r="L2206" i="1" s="1"/>
  <c r="K2207" i="1"/>
  <c r="L2207" i="1" s="1"/>
  <c r="K2208" i="1"/>
  <c r="L2208" i="1" s="1"/>
  <c r="K233" i="1"/>
  <c r="L233" i="1" s="1"/>
  <c r="K234" i="1"/>
  <c r="L234" i="1" s="1"/>
  <c r="K2209" i="1"/>
  <c r="L2209" i="1" s="1"/>
  <c r="K2210" i="1"/>
  <c r="L2210" i="1" s="1"/>
  <c r="K2211" i="1"/>
  <c r="L2211" i="1" s="1"/>
  <c r="K2212" i="1"/>
  <c r="L2212" i="1" s="1"/>
  <c r="K1438" i="1"/>
  <c r="L1438" i="1" s="1"/>
  <c r="K235" i="1"/>
  <c r="L235" i="1" s="1"/>
  <c r="K2213" i="1"/>
  <c r="L2213" i="1" s="1"/>
  <c r="K2214" i="1"/>
  <c r="L2214" i="1" s="1"/>
  <c r="K2215" i="1"/>
  <c r="L2215" i="1" s="1"/>
  <c r="K2216" i="1"/>
  <c r="L2216" i="1" s="1"/>
  <c r="K236" i="1"/>
  <c r="L236" i="1" s="1"/>
  <c r="K1439" i="1"/>
  <c r="L1439" i="1" s="1"/>
  <c r="K1640" i="1"/>
  <c r="L1640" i="1" s="1"/>
  <c r="K2217" i="1"/>
  <c r="L2217" i="1" s="1"/>
  <c r="K237" i="1"/>
  <c r="L237" i="1" s="1"/>
  <c r="K2218" i="1"/>
  <c r="L2218" i="1" s="1"/>
  <c r="K1440" i="1"/>
  <c r="L1440" i="1" s="1"/>
  <c r="K2219" i="1"/>
  <c r="L2219" i="1" s="1"/>
  <c r="K238" i="1"/>
  <c r="L238" i="1" s="1"/>
  <c r="K2220" i="1"/>
  <c r="L2220" i="1" s="1"/>
  <c r="K2221" i="1"/>
  <c r="L2221" i="1" s="1"/>
  <c r="K239" i="1"/>
  <c r="L239" i="1" s="1"/>
  <c r="K2222" i="1"/>
  <c r="L2222" i="1" s="1"/>
  <c r="K2223" i="1"/>
  <c r="L2223" i="1" s="1"/>
  <c r="K2224" i="1"/>
  <c r="L2224" i="1" s="1"/>
  <c r="K2225" i="1"/>
  <c r="L2225" i="1" s="1"/>
  <c r="K2226" i="1"/>
  <c r="L2226" i="1" s="1"/>
  <c r="K2227" i="1"/>
  <c r="L2227" i="1" s="1"/>
  <c r="K240" i="1"/>
  <c r="L240" i="1" s="1"/>
  <c r="K2228" i="1"/>
  <c r="L2228" i="1" s="1"/>
  <c r="K241" i="1"/>
  <c r="L241" i="1" s="1"/>
  <c r="K2229" i="1"/>
  <c r="L2229" i="1" s="1"/>
  <c r="K242" i="1"/>
  <c r="L242" i="1" s="1"/>
  <c r="K243" i="1"/>
  <c r="L243" i="1" s="1"/>
  <c r="K2230" i="1"/>
  <c r="L2230" i="1" s="1"/>
  <c r="K2231" i="1"/>
  <c r="L2231" i="1" s="1"/>
  <c r="K2232" i="1"/>
  <c r="L2232" i="1" s="1"/>
  <c r="K2233" i="1"/>
  <c r="L2233" i="1" s="1"/>
  <c r="K1641" i="1"/>
  <c r="L1641" i="1" s="1"/>
  <c r="K244" i="1"/>
  <c r="L244" i="1" s="1"/>
  <c r="K245" i="1"/>
  <c r="L245" i="1" s="1"/>
  <c r="K2234" i="1"/>
  <c r="L2234" i="1" s="1"/>
  <c r="K246" i="1"/>
  <c r="L246" i="1" s="1"/>
  <c r="K247" i="1"/>
  <c r="L247" i="1" s="1"/>
  <c r="K2235" i="1"/>
  <c r="L2235" i="1" s="1"/>
  <c r="K1642" i="1"/>
  <c r="L1642" i="1" s="1"/>
  <c r="K248" i="1"/>
  <c r="L248" i="1" s="1"/>
  <c r="K2236" i="1"/>
  <c r="L2236" i="1" s="1"/>
  <c r="K2237" i="1"/>
  <c r="L2237" i="1" s="1"/>
  <c r="K249" i="1"/>
  <c r="L249" i="1" s="1"/>
  <c r="K250" i="1"/>
  <c r="L250" i="1" s="1"/>
  <c r="K2238" i="1"/>
  <c r="L2238" i="1" s="1"/>
  <c r="K2239" i="1"/>
  <c r="L2239" i="1" s="1"/>
  <c r="K2240" i="1"/>
  <c r="L2240" i="1" s="1"/>
  <c r="K9" i="1"/>
  <c r="L9" i="1" s="1"/>
  <c r="K2241" i="1"/>
  <c r="L2241" i="1" s="1"/>
  <c r="K251" i="1"/>
  <c r="L251" i="1" s="1"/>
  <c r="K2242" i="1"/>
  <c r="L2242" i="1" s="1"/>
  <c r="K252" i="1"/>
  <c r="L252" i="1" s="1"/>
  <c r="K2243" i="1"/>
  <c r="L2243" i="1" s="1"/>
  <c r="K2244" i="1"/>
  <c r="L2244" i="1" s="1"/>
  <c r="K2245" i="1"/>
  <c r="L2245" i="1" s="1"/>
  <c r="K2246" i="1"/>
  <c r="L2246" i="1" s="1"/>
  <c r="K2247" i="1"/>
  <c r="L2247" i="1" s="1"/>
  <c r="K2248" i="1"/>
  <c r="L2248" i="1" s="1"/>
  <c r="K253" i="1"/>
  <c r="L253" i="1" s="1"/>
  <c r="K2249" i="1"/>
  <c r="L2249" i="1" s="1"/>
  <c r="K2250" i="1"/>
  <c r="L2250" i="1" s="1"/>
  <c r="K2251" i="1"/>
  <c r="L2251" i="1" s="1"/>
  <c r="K2252" i="1"/>
  <c r="L2252" i="1" s="1"/>
  <c r="K254" i="1"/>
  <c r="L254" i="1" s="1"/>
  <c r="K2253" i="1"/>
  <c r="L2253" i="1" s="1"/>
  <c r="K2254" i="1"/>
  <c r="L2254" i="1" s="1"/>
  <c r="K2255" i="1"/>
  <c r="L2255" i="1" s="1"/>
  <c r="K2256" i="1"/>
  <c r="L2256" i="1" s="1"/>
  <c r="K2257" i="1"/>
  <c r="L2257" i="1" s="1"/>
  <c r="K2258" i="1"/>
  <c r="L2258" i="1" s="1"/>
  <c r="K2259" i="1"/>
  <c r="L2259" i="1" s="1"/>
  <c r="K2260" i="1"/>
  <c r="L2260" i="1" s="1"/>
  <c r="K2261" i="1"/>
  <c r="L2261" i="1" s="1"/>
  <c r="K2262" i="1"/>
  <c r="L2262" i="1" s="1"/>
  <c r="K2263" i="1"/>
  <c r="L2263" i="1" s="1"/>
  <c r="K2264" i="1"/>
  <c r="L2264" i="1" s="1"/>
  <c r="K255" i="1"/>
  <c r="L255" i="1" s="1"/>
  <c r="K2265" i="1"/>
  <c r="L2265" i="1" s="1"/>
  <c r="K2266" i="1"/>
  <c r="L2266" i="1" s="1"/>
  <c r="K2267" i="1"/>
  <c r="L2267" i="1" s="1"/>
  <c r="K2268" i="1"/>
  <c r="L2268" i="1" s="1"/>
  <c r="K2269" i="1"/>
  <c r="L2269" i="1" s="1"/>
  <c r="K2270" i="1"/>
  <c r="L2270" i="1" s="1"/>
  <c r="K256" i="1"/>
  <c r="L256" i="1" s="1"/>
  <c r="K2271" i="1"/>
  <c r="L2271" i="1" s="1"/>
  <c r="K2272" i="1"/>
  <c r="L2272" i="1" s="1"/>
  <c r="K2273" i="1"/>
  <c r="L2273" i="1" s="1"/>
  <c r="K2274" i="1"/>
  <c r="L2274" i="1" s="1"/>
  <c r="K2275" i="1"/>
  <c r="L2275" i="1" s="1"/>
  <c r="K2276" i="1"/>
  <c r="L2276" i="1" s="1"/>
  <c r="K2277" i="1"/>
  <c r="L2277" i="1" s="1"/>
  <c r="K2278" i="1"/>
  <c r="L2278" i="1" s="1"/>
  <c r="K2279" i="1"/>
  <c r="L2279" i="1" s="1"/>
  <c r="K2280" i="1"/>
  <c r="L2280" i="1" s="1"/>
  <c r="K257" i="1"/>
  <c r="L257" i="1" s="1"/>
  <c r="K2281" i="1"/>
  <c r="L2281" i="1" s="1"/>
  <c r="K2282" i="1"/>
  <c r="L2282" i="1" s="1"/>
  <c r="K2283" i="1"/>
  <c r="L2283" i="1" s="1"/>
  <c r="K2284" i="1"/>
  <c r="L2284" i="1" s="1"/>
  <c r="K2285" i="1"/>
  <c r="L2285" i="1" s="1"/>
  <c r="K1643" i="1"/>
  <c r="L1643" i="1" s="1"/>
  <c r="K2286" i="1"/>
  <c r="L2286" i="1" s="1"/>
  <c r="K2287" i="1"/>
  <c r="L2287" i="1" s="1"/>
  <c r="K2288" i="1"/>
  <c r="L2288" i="1" s="1"/>
  <c r="K2289" i="1"/>
  <c r="L2289" i="1" s="1"/>
  <c r="K2290" i="1"/>
  <c r="L2290" i="1" s="1"/>
  <c r="K2291" i="1"/>
  <c r="L2291" i="1" s="1"/>
  <c r="K2292" i="1"/>
  <c r="L2292" i="1" s="1"/>
  <c r="K258" i="1"/>
  <c r="L258" i="1" s="1"/>
  <c r="K259" i="1"/>
  <c r="L259" i="1" s="1"/>
  <c r="K2293" i="1"/>
  <c r="L2293" i="1" s="1"/>
  <c r="K2294" i="1"/>
  <c r="L2294" i="1" s="1"/>
  <c r="K260" i="1"/>
  <c r="L260" i="1" s="1"/>
  <c r="K261" i="1"/>
  <c r="L261" i="1" s="1"/>
  <c r="K262" i="1"/>
  <c r="L262" i="1" s="1"/>
  <c r="K2295" i="1"/>
  <c r="L2295" i="1" s="1"/>
  <c r="K2296" i="1"/>
  <c r="L2296" i="1" s="1"/>
  <c r="K2297" i="1"/>
  <c r="L2297" i="1" s="1"/>
  <c r="K263" i="1"/>
  <c r="L263" i="1" s="1"/>
  <c r="K2298" i="1"/>
  <c r="L2298" i="1" s="1"/>
  <c r="K2299" i="1"/>
  <c r="L2299" i="1" s="1"/>
  <c r="K264" i="1"/>
  <c r="L264" i="1" s="1"/>
  <c r="K2300" i="1"/>
  <c r="L2300" i="1" s="1"/>
  <c r="K1441" i="1"/>
  <c r="L1441" i="1" s="1"/>
  <c r="K2301" i="1"/>
  <c r="L2301" i="1" s="1"/>
  <c r="K2302" i="1"/>
  <c r="L2302" i="1" s="1"/>
  <c r="K265" i="1"/>
  <c r="L265" i="1" s="1"/>
  <c r="K2303" i="1"/>
  <c r="L2303" i="1" s="1"/>
  <c r="K10" i="1"/>
  <c r="L10" i="1" s="1"/>
  <c r="K2304" i="1"/>
  <c r="L2304" i="1" s="1"/>
  <c r="K2305" i="1"/>
  <c r="L2305" i="1" s="1"/>
  <c r="K2306" i="1"/>
  <c r="L2306" i="1" s="1"/>
  <c r="K1644" i="1"/>
  <c r="L1644" i="1" s="1"/>
  <c r="K2307" i="1"/>
  <c r="L2307" i="1" s="1"/>
  <c r="K2308" i="1"/>
  <c r="L2308" i="1" s="1"/>
  <c r="K266" i="1"/>
  <c r="L266" i="1" s="1"/>
  <c r="K2309" i="1"/>
  <c r="L2309" i="1" s="1"/>
  <c r="K11" i="1"/>
  <c r="L11" i="1" s="1"/>
  <c r="K267" i="1"/>
  <c r="L267" i="1" s="1"/>
  <c r="K2310" i="1"/>
  <c r="L2310" i="1" s="1"/>
  <c r="K2311" i="1"/>
  <c r="L2311" i="1" s="1"/>
  <c r="K2312" i="1"/>
  <c r="L2312" i="1" s="1"/>
  <c r="K2313" i="1"/>
  <c r="L2313" i="1" s="1"/>
  <c r="K268" i="1"/>
  <c r="L268" i="1" s="1"/>
  <c r="K269" i="1"/>
  <c r="L269" i="1" s="1"/>
  <c r="K270" i="1"/>
  <c r="L270" i="1" s="1"/>
  <c r="K271" i="1"/>
  <c r="L271" i="1" s="1"/>
  <c r="K2314" i="1"/>
  <c r="L2314" i="1" s="1"/>
  <c r="K1645" i="1"/>
  <c r="L1645" i="1" s="1"/>
  <c r="K1646" i="1"/>
  <c r="L1646" i="1" s="1"/>
  <c r="K2315" i="1"/>
  <c r="L2315" i="1" s="1"/>
  <c r="K2316" i="1"/>
  <c r="L2316" i="1" s="1"/>
  <c r="K2317" i="1"/>
  <c r="L2317" i="1" s="1"/>
  <c r="K1647" i="1"/>
  <c r="L1647" i="1" s="1"/>
  <c r="K272" i="1"/>
  <c r="L272" i="1" s="1"/>
  <c r="K273" i="1"/>
  <c r="L273" i="1" s="1"/>
  <c r="K2318" i="1"/>
  <c r="L2318" i="1" s="1"/>
  <c r="K2319" i="1"/>
  <c r="L2319" i="1" s="1"/>
  <c r="K2320" i="1"/>
  <c r="L2320" i="1" s="1"/>
  <c r="K2321" i="1"/>
  <c r="L2321" i="1" s="1"/>
  <c r="K274" i="1"/>
  <c r="L274" i="1" s="1"/>
  <c r="K2322" i="1"/>
  <c r="L2322" i="1" s="1"/>
  <c r="K2323" i="1"/>
  <c r="L2323" i="1" s="1"/>
  <c r="K275" i="1"/>
  <c r="L275" i="1" s="1"/>
  <c r="K276" i="1"/>
  <c r="L276" i="1" s="1"/>
  <c r="K2324" i="1"/>
  <c r="L2324" i="1" s="1"/>
  <c r="K2325" i="1"/>
  <c r="L2325" i="1" s="1"/>
  <c r="K1648" i="1"/>
  <c r="L1648" i="1" s="1"/>
  <c r="K2326" i="1"/>
  <c r="L2326" i="1" s="1"/>
  <c r="K277" i="1"/>
  <c r="L277" i="1" s="1"/>
  <c r="K2327" i="1"/>
  <c r="L2327" i="1" s="1"/>
  <c r="K2328" i="1"/>
  <c r="L2328" i="1" s="1"/>
  <c r="K2329" i="1"/>
  <c r="L2329" i="1" s="1"/>
  <c r="K2330" i="1"/>
  <c r="L2330" i="1" s="1"/>
  <c r="K2331" i="1"/>
  <c r="L2331" i="1" s="1"/>
  <c r="K278" i="1"/>
  <c r="L278" i="1" s="1"/>
  <c r="K2332" i="1"/>
  <c r="L2332" i="1" s="1"/>
  <c r="K279" i="1"/>
  <c r="L279" i="1" s="1"/>
  <c r="K2333" i="1"/>
  <c r="L2333" i="1" s="1"/>
  <c r="K2334" i="1"/>
  <c r="L2334" i="1" s="1"/>
  <c r="K2335" i="1"/>
  <c r="L2335" i="1" s="1"/>
  <c r="K2336" i="1"/>
  <c r="L2336" i="1" s="1"/>
  <c r="K2337" i="1"/>
  <c r="L2337" i="1" s="1"/>
  <c r="K2338" i="1"/>
  <c r="L2338" i="1" s="1"/>
  <c r="K2339" i="1"/>
  <c r="L2339" i="1" s="1"/>
  <c r="K2340" i="1"/>
  <c r="L2340" i="1" s="1"/>
  <c r="K2341" i="1"/>
  <c r="L2341" i="1" s="1"/>
  <c r="K280" i="1"/>
  <c r="L280" i="1" s="1"/>
  <c r="K281" i="1"/>
  <c r="L281" i="1" s="1"/>
  <c r="K2342" i="1"/>
  <c r="L2342" i="1" s="1"/>
  <c r="K2343" i="1"/>
  <c r="L2343" i="1" s="1"/>
  <c r="K2344" i="1"/>
  <c r="L2344" i="1" s="1"/>
  <c r="K2345" i="1"/>
  <c r="L2345" i="1" s="1"/>
  <c r="K282" i="1"/>
  <c r="L282" i="1" s="1"/>
  <c r="K2346" i="1"/>
  <c r="L2346" i="1" s="1"/>
  <c r="K12" i="1"/>
  <c r="L12" i="1" s="1"/>
  <c r="K2347" i="1"/>
  <c r="L2347" i="1" s="1"/>
  <c r="K2348" i="1"/>
  <c r="L2348" i="1" s="1"/>
  <c r="K283" i="1"/>
  <c r="L283" i="1" s="1"/>
  <c r="K2349" i="1"/>
  <c r="L2349" i="1" s="1"/>
  <c r="K2350" i="1"/>
  <c r="L2350" i="1" s="1"/>
  <c r="K2351" i="1"/>
  <c r="L2351" i="1" s="1"/>
  <c r="K2352" i="1"/>
  <c r="L2352" i="1" s="1"/>
  <c r="K284" i="1"/>
  <c r="L284" i="1" s="1"/>
  <c r="K2353" i="1"/>
  <c r="L2353" i="1" s="1"/>
  <c r="K2354" i="1"/>
  <c r="L2354" i="1" s="1"/>
  <c r="K2355" i="1"/>
  <c r="L2355" i="1" s="1"/>
  <c r="K2356" i="1"/>
  <c r="L2356" i="1" s="1"/>
  <c r="K285" i="1"/>
  <c r="L285" i="1" s="1"/>
  <c r="K2357" i="1"/>
  <c r="L2357" i="1" s="1"/>
  <c r="K2358" i="1"/>
  <c r="L2358" i="1" s="1"/>
  <c r="K286" i="1"/>
  <c r="L286" i="1" s="1"/>
  <c r="K2359" i="1"/>
  <c r="L2359" i="1" s="1"/>
  <c r="K287" i="1"/>
  <c r="L287" i="1" s="1"/>
  <c r="K1649" i="1"/>
  <c r="L1649" i="1" s="1"/>
  <c r="K288" i="1"/>
  <c r="L288" i="1" s="1"/>
  <c r="K2360" i="1"/>
  <c r="L2360" i="1" s="1"/>
  <c r="K2361" i="1"/>
  <c r="L2361" i="1" s="1"/>
  <c r="K2362" i="1"/>
  <c r="L2362" i="1" s="1"/>
  <c r="K2363" i="1"/>
  <c r="L2363" i="1" s="1"/>
  <c r="K2364" i="1"/>
  <c r="L2364" i="1" s="1"/>
  <c r="K2365" i="1"/>
  <c r="L2365" i="1" s="1"/>
  <c r="K2366" i="1"/>
  <c r="L2366" i="1" s="1"/>
  <c r="K289" i="1"/>
  <c r="L289" i="1" s="1"/>
  <c r="K290" i="1"/>
  <c r="L290" i="1" s="1"/>
  <c r="K1442" i="1"/>
  <c r="L1442" i="1" s="1"/>
  <c r="K2367" i="1"/>
  <c r="L2367" i="1" s="1"/>
  <c r="K2368" i="1"/>
  <c r="L2368" i="1" s="1"/>
  <c r="K291" i="1"/>
  <c r="L291" i="1" s="1"/>
  <c r="K2369" i="1"/>
  <c r="L2369" i="1" s="1"/>
  <c r="K2370" i="1"/>
  <c r="L2370" i="1" s="1"/>
  <c r="K1650" i="1"/>
  <c r="L1650" i="1" s="1"/>
  <c r="K2371" i="1"/>
  <c r="L2371" i="1" s="1"/>
  <c r="K292" i="1"/>
  <c r="L292" i="1" s="1"/>
  <c r="K2372" i="1"/>
  <c r="L2372" i="1" s="1"/>
  <c r="K293" i="1"/>
  <c r="L293" i="1" s="1"/>
  <c r="K1651" i="1"/>
  <c r="L1651" i="1" s="1"/>
  <c r="K294" i="1"/>
  <c r="L294" i="1" s="1"/>
  <c r="K2373" i="1"/>
  <c r="L2373" i="1" s="1"/>
  <c r="K2374" i="1"/>
  <c r="L2374" i="1" s="1"/>
  <c r="K295" i="1"/>
  <c r="L295" i="1" s="1"/>
  <c r="K13" i="1"/>
  <c r="L13" i="1" s="1"/>
  <c r="K2375" i="1"/>
  <c r="L2375" i="1" s="1"/>
  <c r="K1652" i="1"/>
  <c r="L1652" i="1" s="1"/>
  <c r="K1653" i="1"/>
  <c r="L1653" i="1" s="1"/>
  <c r="K2376" i="1"/>
  <c r="L2376" i="1" s="1"/>
  <c r="K2377" i="1"/>
  <c r="L2377" i="1" s="1"/>
  <c r="K2378" i="1"/>
  <c r="L2378" i="1" s="1"/>
  <c r="K1654" i="1"/>
  <c r="L1654" i="1" s="1"/>
  <c r="K2379" i="1"/>
  <c r="L2379" i="1" s="1"/>
  <c r="K1655" i="1"/>
  <c r="L1655" i="1" s="1"/>
  <c r="K2380" i="1"/>
  <c r="L2380" i="1" s="1"/>
  <c r="K2381" i="1"/>
  <c r="L2381" i="1" s="1"/>
  <c r="K2382" i="1"/>
  <c r="L2382" i="1" s="1"/>
  <c r="K2383" i="1"/>
  <c r="L2383" i="1" s="1"/>
  <c r="K296" i="1"/>
  <c r="L296" i="1" s="1"/>
  <c r="K2384" i="1"/>
  <c r="L2384" i="1" s="1"/>
  <c r="K297" i="1"/>
  <c r="L297" i="1" s="1"/>
  <c r="K298" i="1"/>
  <c r="L298" i="1" s="1"/>
  <c r="K2385" i="1"/>
  <c r="L2385" i="1" s="1"/>
  <c r="K299" i="1"/>
  <c r="L299" i="1" s="1"/>
  <c r="K2386" i="1"/>
  <c r="L2386" i="1" s="1"/>
  <c r="K2387" i="1"/>
  <c r="L2387" i="1" s="1"/>
  <c r="K2388" i="1"/>
  <c r="L2388" i="1" s="1"/>
  <c r="K2389" i="1"/>
  <c r="L2389" i="1" s="1"/>
  <c r="K300" i="1"/>
  <c r="L300" i="1" s="1"/>
  <c r="K2390" i="1"/>
  <c r="L2390" i="1" s="1"/>
  <c r="K301" i="1"/>
  <c r="L301" i="1" s="1"/>
  <c r="K1656" i="1"/>
  <c r="L1656" i="1" s="1"/>
  <c r="K302" i="1"/>
  <c r="L302" i="1" s="1"/>
  <c r="K2391" i="1"/>
  <c r="L2391" i="1" s="1"/>
  <c r="K2392" i="1"/>
  <c r="L2392" i="1" s="1"/>
  <c r="K2393" i="1"/>
  <c r="L2393" i="1" s="1"/>
  <c r="K1443" i="1"/>
  <c r="L1443" i="1" s="1"/>
  <c r="K2394" i="1"/>
  <c r="L2394" i="1" s="1"/>
  <c r="K2395" i="1"/>
  <c r="L2395" i="1" s="1"/>
  <c r="K303" i="1"/>
  <c r="L303" i="1" s="1"/>
  <c r="K1657" i="1"/>
  <c r="L1657" i="1" s="1"/>
  <c r="K2396" i="1"/>
  <c r="L2396" i="1" s="1"/>
  <c r="K2397" i="1"/>
  <c r="L2397" i="1" s="1"/>
  <c r="K2398" i="1"/>
  <c r="L2398" i="1" s="1"/>
  <c r="K2399" i="1"/>
  <c r="L2399" i="1" s="1"/>
  <c r="K2400" i="1"/>
  <c r="L2400" i="1" s="1"/>
  <c r="K2401" i="1"/>
  <c r="L2401" i="1" s="1"/>
  <c r="K2402" i="1"/>
  <c r="L2402" i="1" s="1"/>
  <c r="K2403" i="1"/>
  <c r="L2403" i="1" s="1"/>
  <c r="K2404" i="1"/>
  <c r="L2404" i="1" s="1"/>
  <c r="K304" i="1"/>
  <c r="L304" i="1" s="1"/>
  <c r="K2405" i="1"/>
  <c r="L2405" i="1" s="1"/>
  <c r="K2406" i="1"/>
  <c r="L2406" i="1" s="1"/>
  <c r="K2407" i="1"/>
  <c r="L2407" i="1" s="1"/>
  <c r="K305" i="1"/>
  <c r="L305" i="1" s="1"/>
  <c r="K306" i="1"/>
  <c r="L306" i="1" s="1"/>
  <c r="K307" i="1"/>
  <c r="L307" i="1" s="1"/>
  <c r="K1444" i="1"/>
  <c r="L1444" i="1" s="1"/>
  <c r="K2408" i="1"/>
  <c r="L2408" i="1" s="1"/>
  <c r="K2409" i="1"/>
  <c r="L2409" i="1" s="1"/>
  <c r="K308" i="1"/>
  <c r="L308" i="1" s="1"/>
  <c r="K309" i="1"/>
  <c r="L309" i="1" s="1"/>
  <c r="K2410" i="1"/>
  <c r="L2410" i="1" s="1"/>
  <c r="K2411" i="1"/>
  <c r="L2411" i="1" s="1"/>
  <c r="K2412" i="1"/>
  <c r="L2412" i="1" s="1"/>
  <c r="K310" i="1"/>
  <c r="L310" i="1" s="1"/>
  <c r="K311" i="1"/>
  <c r="L311" i="1" s="1"/>
  <c r="K2413" i="1"/>
  <c r="L2413" i="1" s="1"/>
  <c r="K2414" i="1"/>
  <c r="L2414" i="1" s="1"/>
  <c r="K2415" i="1"/>
  <c r="L2415" i="1" s="1"/>
  <c r="K2416" i="1"/>
  <c r="L2416" i="1" s="1"/>
  <c r="K2417" i="1"/>
  <c r="L2417" i="1" s="1"/>
  <c r="K2418" i="1"/>
  <c r="L2418" i="1" s="1"/>
  <c r="K2419" i="1"/>
  <c r="L2419" i="1" s="1"/>
  <c r="K2420" i="1"/>
  <c r="L2420" i="1" s="1"/>
  <c r="K2421" i="1"/>
  <c r="L2421" i="1" s="1"/>
  <c r="K2422" i="1"/>
  <c r="L2422" i="1" s="1"/>
  <c r="K2423" i="1"/>
  <c r="L2423" i="1" s="1"/>
  <c r="K2424" i="1"/>
  <c r="L2424" i="1" s="1"/>
  <c r="K2425" i="1"/>
  <c r="L2425" i="1" s="1"/>
  <c r="K2426" i="1"/>
  <c r="L2426" i="1" s="1"/>
  <c r="K2427" i="1"/>
  <c r="L2427" i="1" s="1"/>
  <c r="K2428" i="1"/>
  <c r="L2428" i="1" s="1"/>
  <c r="K2429" i="1"/>
  <c r="L2429" i="1" s="1"/>
  <c r="K2430" i="1"/>
  <c r="L2430" i="1" s="1"/>
  <c r="K2431" i="1"/>
  <c r="L2431" i="1" s="1"/>
  <c r="K312" i="1"/>
  <c r="L312" i="1" s="1"/>
  <c r="K2432" i="1"/>
  <c r="L2432" i="1" s="1"/>
  <c r="K2433" i="1"/>
  <c r="L2433" i="1" s="1"/>
  <c r="K2434" i="1"/>
  <c r="L2434" i="1" s="1"/>
  <c r="K2435" i="1"/>
  <c r="L2435" i="1" s="1"/>
  <c r="K1658" i="1"/>
  <c r="L1658" i="1" s="1"/>
  <c r="K313" i="1"/>
  <c r="L313" i="1" s="1"/>
  <c r="K2436" i="1"/>
  <c r="L2436" i="1" s="1"/>
  <c r="K1445" i="1"/>
  <c r="L1445" i="1" s="1"/>
  <c r="K2437" i="1"/>
  <c r="L2437" i="1" s="1"/>
  <c r="K2438" i="1"/>
  <c r="L2438" i="1" s="1"/>
  <c r="K2439" i="1"/>
  <c r="L2439" i="1" s="1"/>
  <c r="K2440" i="1"/>
  <c r="L2440" i="1" s="1"/>
  <c r="K314" i="1"/>
  <c r="L314" i="1" s="1"/>
  <c r="K2441" i="1"/>
  <c r="L2441" i="1" s="1"/>
  <c r="K2442" i="1"/>
  <c r="L2442" i="1" s="1"/>
  <c r="K2443" i="1"/>
  <c r="L2443" i="1" s="1"/>
  <c r="K2444" i="1"/>
  <c r="L2444" i="1" s="1"/>
  <c r="K1659" i="1"/>
  <c r="L1659" i="1" s="1"/>
  <c r="K1446" i="1"/>
  <c r="L1446" i="1" s="1"/>
  <c r="K2445" i="1"/>
  <c r="L2445" i="1" s="1"/>
  <c r="K315" i="1"/>
  <c r="L315" i="1" s="1"/>
  <c r="K2446" i="1"/>
  <c r="L2446" i="1" s="1"/>
  <c r="K2447" i="1"/>
  <c r="L2447" i="1" s="1"/>
  <c r="K2448" i="1"/>
  <c r="L2448" i="1" s="1"/>
  <c r="K2449" i="1"/>
  <c r="L2449" i="1" s="1"/>
  <c r="K2450" i="1"/>
  <c r="L2450" i="1" s="1"/>
  <c r="K316" i="1"/>
  <c r="L316" i="1" s="1"/>
  <c r="K2451" i="1"/>
  <c r="L2451" i="1" s="1"/>
  <c r="K1447" i="1"/>
  <c r="L1447" i="1" s="1"/>
  <c r="K2452" i="1"/>
  <c r="L2452" i="1" s="1"/>
  <c r="K2453" i="1"/>
  <c r="L2453" i="1" s="1"/>
  <c r="K2454" i="1"/>
  <c r="L2454" i="1" s="1"/>
  <c r="K317" i="1"/>
  <c r="L317" i="1" s="1"/>
  <c r="K2455" i="1"/>
  <c r="L2455" i="1" s="1"/>
  <c r="K318" i="1"/>
  <c r="L318" i="1" s="1"/>
  <c r="K319" i="1"/>
  <c r="L319" i="1" s="1"/>
  <c r="K2456" i="1"/>
  <c r="L2456" i="1" s="1"/>
  <c r="K2457" i="1"/>
  <c r="L2457" i="1" s="1"/>
  <c r="K2458" i="1"/>
  <c r="L2458" i="1" s="1"/>
  <c r="K2459" i="1"/>
  <c r="L2459" i="1" s="1"/>
  <c r="K2460" i="1"/>
  <c r="L2460" i="1" s="1"/>
  <c r="K2461" i="1"/>
  <c r="L2461" i="1" s="1"/>
  <c r="K2462" i="1"/>
  <c r="L2462" i="1" s="1"/>
  <c r="K2463" i="1"/>
  <c r="L2463" i="1" s="1"/>
  <c r="K320" i="1"/>
  <c r="L320" i="1" s="1"/>
  <c r="K2464" i="1"/>
  <c r="L2464" i="1" s="1"/>
  <c r="K2465" i="1"/>
  <c r="L2465" i="1" s="1"/>
  <c r="K2466" i="1"/>
  <c r="L2466" i="1" s="1"/>
  <c r="K1660" i="1"/>
  <c r="L1660" i="1" s="1"/>
  <c r="K2467" i="1"/>
  <c r="L2467" i="1" s="1"/>
  <c r="K2468" i="1"/>
  <c r="L2468" i="1" s="1"/>
  <c r="K2469" i="1"/>
  <c r="L2469" i="1" s="1"/>
  <c r="K2470" i="1"/>
  <c r="L2470" i="1" s="1"/>
  <c r="K2471" i="1"/>
  <c r="L2471" i="1" s="1"/>
  <c r="K2472" i="1"/>
  <c r="L2472" i="1" s="1"/>
  <c r="K2473" i="1"/>
  <c r="L2473" i="1" s="1"/>
  <c r="K14" i="1"/>
  <c r="L14" i="1" s="1"/>
  <c r="K2474" i="1"/>
  <c r="L2474" i="1" s="1"/>
  <c r="K2475" i="1"/>
  <c r="L2475" i="1" s="1"/>
  <c r="K2476" i="1"/>
  <c r="L2476" i="1" s="1"/>
  <c r="K321" i="1"/>
  <c r="L321" i="1" s="1"/>
  <c r="K322" i="1"/>
  <c r="L322" i="1" s="1"/>
  <c r="K2477" i="1"/>
  <c r="L2477" i="1" s="1"/>
  <c r="K323" i="1"/>
  <c r="L323" i="1" s="1"/>
  <c r="K324" i="1"/>
  <c r="L324" i="1" s="1"/>
  <c r="K2478" i="1"/>
  <c r="L2478" i="1" s="1"/>
  <c r="K2479" i="1"/>
  <c r="L2479" i="1" s="1"/>
  <c r="K2480" i="1"/>
  <c r="L2480" i="1" s="1"/>
  <c r="K2481" i="1"/>
  <c r="L2481" i="1" s="1"/>
  <c r="K2482" i="1"/>
  <c r="L2482" i="1" s="1"/>
  <c r="K2483" i="1"/>
  <c r="L2483" i="1" s="1"/>
  <c r="K2484" i="1"/>
  <c r="L2484" i="1" s="1"/>
  <c r="K2485" i="1"/>
  <c r="L2485" i="1" s="1"/>
  <c r="K2486" i="1"/>
  <c r="L2486" i="1" s="1"/>
  <c r="K2487" i="1"/>
  <c r="L2487" i="1" s="1"/>
  <c r="K15" i="1"/>
  <c r="L15" i="1" s="1"/>
  <c r="K2488" i="1"/>
  <c r="L2488" i="1" s="1"/>
  <c r="K2489" i="1"/>
  <c r="L2489" i="1" s="1"/>
  <c r="K2490" i="1"/>
  <c r="L2490" i="1" s="1"/>
  <c r="K2491" i="1"/>
  <c r="L2491" i="1" s="1"/>
  <c r="K1661" i="1"/>
  <c r="L1661" i="1" s="1"/>
  <c r="K325" i="1"/>
  <c r="L325" i="1" s="1"/>
  <c r="K2492" i="1"/>
  <c r="L2492" i="1" s="1"/>
  <c r="K2493" i="1"/>
  <c r="L2493" i="1" s="1"/>
  <c r="K326" i="1"/>
  <c r="L326" i="1" s="1"/>
  <c r="K2494" i="1"/>
  <c r="L2494" i="1" s="1"/>
  <c r="K327" i="1"/>
  <c r="L327" i="1" s="1"/>
  <c r="K2495" i="1"/>
  <c r="L2495" i="1" s="1"/>
  <c r="K328" i="1"/>
  <c r="L328" i="1" s="1"/>
  <c r="K2496" i="1"/>
  <c r="L2496" i="1" s="1"/>
  <c r="K2497" i="1"/>
  <c r="L2497" i="1" s="1"/>
  <c r="K2498" i="1"/>
  <c r="L2498" i="1" s="1"/>
  <c r="K2499" i="1"/>
  <c r="L2499" i="1" s="1"/>
  <c r="K2500" i="1"/>
  <c r="L2500" i="1" s="1"/>
  <c r="K2501" i="1"/>
  <c r="L2501" i="1" s="1"/>
  <c r="K2502" i="1"/>
  <c r="L2502" i="1" s="1"/>
  <c r="K2503" i="1"/>
  <c r="L2503" i="1" s="1"/>
  <c r="K329" i="1"/>
  <c r="L329" i="1" s="1"/>
  <c r="K330" i="1"/>
  <c r="L330" i="1" s="1"/>
  <c r="K2504" i="1"/>
  <c r="L2504" i="1" s="1"/>
  <c r="K331" i="1"/>
  <c r="L331" i="1" s="1"/>
  <c r="K16" i="1"/>
  <c r="L16" i="1" s="1"/>
  <c r="K2505" i="1"/>
  <c r="L2505" i="1" s="1"/>
  <c r="K332" i="1"/>
  <c r="L332" i="1" s="1"/>
  <c r="K2506" i="1"/>
  <c r="L2506" i="1" s="1"/>
  <c r="K2507" i="1"/>
  <c r="L2507" i="1" s="1"/>
  <c r="K2508" i="1"/>
  <c r="L2508" i="1" s="1"/>
  <c r="K2509" i="1"/>
  <c r="L2509" i="1" s="1"/>
  <c r="K2510" i="1"/>
  <c r="L2510" i="1" s="1"/>
  <c r="K2511" i="1"/>
  <c r="L2511" i="1" s="1"/>
  <c r="K2512" i="1"/>
  <c r="L2512" i="1" s="1"/>
  <c r="K2513" i="1"/>
  <c r="L2513" i="1" s="1"/>
  <c r="K138" i="1"/>
  <c r="L138" i="1" s="1"/>
  <c r="K2514" i="1"/>
  <c r="L2514" i="1" s="1"/>
  <c r="K333" i="1"/>
  <c r="L333" i="1" s="1"/>
  <c r="K2515" i="1"/>
  <c r="L2515" i="1" s="1"/>
  <c r="K2516" i="1"/>
  <c r="L2516" i="1" s="1"/>
  <c r="K1448" i="1"/>
  <c r="L1448" i="1" s="1"/>
  <c r="K1449" i="1"/>
  <c r="L1449" i="1" s="1"/>
  <c r="K2517" i="1"/>
  <c r="L2517" i="1" s="1"/>
  <c r="K334" i="1"/>
  <c r="L334" i="1" s="1"/>
  <c r="K335" i="1"/>
  <c r="L335" i="1" s="1"/>
  <c r="K2518" i="1"/>
  <c r="L2518" i="1" s="1"/>
  <c r="K1662" i="1"/>
  <c r="L1662" i="1" s="1"/>
  <c r="K2519" i="1"/>
  <c r="L2519" i="1" s="1"/>
  <c r="K2520" i="1"/>
  <c r="L2520" i="1" s="1"/>
  <c r="K2521" i="1"/>
  <c r="L2521" i="1" s="1"/>
  <c r="K2522" i="1"/>
  <c r="L2522" i="1" s="1"/>
  <c r="K2523" i="1"/>
  <c r="L2523" i="1" s="1"/>
  <c r="K2524" i="1"/>
  <c r="L2524" i="1" s="1"/>
  <c r="K2525" i="1"/>
  <c r="L2525" i="1" s="1"/>
  <c r="K2526" i="1"/>
  <c r="L2526" i="1" s="1"/>
  <c r="K17" i="1"/>
  <c r="L17" i="1" s="1"/>
  <c r="K2527" i="1"/>
  <c r="L2527" i="1" s="1"/>
  <c r="K2528" i="1"/>
  <c r="L2528" i="1" s="1"/>
  <c r="K2529" i="1"/>
  <c r="L2529" i="1" s="1"/>
  <c r="K336" i="1"/>
  <c r="L336" i="1" s="1"/>
  <c r="K2530" i="1"/>
  <c r="L2530" i="1" s="1"/>
  <c r="K2531" i="1"/>
  <c r="L2531" i="1" s="1"/>
  <c r="K337" i="1"/>
  <c r="L337" i="1" s="1"/>
  <c r="K2532" i="1"/>
  <c r="L2532" i="1" s="1"/>
  <c r="K2533" i="1"/>
  <c r="L2533" i="1" s="1"/>
  <c r="K2534" i="1"/>
  <c r="L2534" i="1" s="1"/>
  <c r="K2535" i="1"/>
  <c r="L2535" i="1" s="1"/>
  <c r="K2536" i="1"/>
  <c r="L2536" i="1" s="1"/>
  <c r="K18" i="1"/>
  <c r="L18" i="1" s="1"/>
  <c r="K2537" i="1"/>
  <c r="L2537" i="1" s="1"/>
  <c r="K139" i="1"/>
  <c r="L139" i="1" s="1"/>
  <c r="K2538" i="1"/>
  <c r="L2538" i="1" s="1"/>
  <c r="K2539" i="1"/>
  <c r="L2539" i="1" s="1"/>
  <c r="K2540" i="1"/>
  <c r="L2540" i="1" s="1"/>
  <c r="K2541" i="1"/>
  <c r="L2541" i="1" s="1"/>
  <c r="K2542" i="1"/>
  <c r="L2542" i="1" s="1"/>
  <c r="K140" i="1"/>
  <c r="L140" i="1" s="1"/>
  <c r="K2543" i="1"/>
  <c r="L2543" i="1" s="1"/>
  <c r="K2544" i="1"/>
  <c r="L2544" i="1" s="1"/>
  <c r="K2545" i="1"/>
  <c r="L2545" i="1" s="1"/>
  <c r="K2546" i="1"/>
  <c r="L2546" i="1" s="1"/>
  <c r="K2547" i="1"/>
  <c r="L2547" i="1" s="1"/>
  <c r="K2548" i="1"/>
  <c r="L2548" i="1" s="1"/>
  <c r="K2549" i="1"/>
  <c r="L2549" i="1" s="1"/>
  <c r="K2550" i="1"/>
  <c r="L2550" i="1" s="1"/>
  <c r="K2551" i="1"/>
  <c r="L2551" i="1" s="1"/>
  <c r="K2552" i="1"/>
  <c r="L2552" i="1" s="1"/>
  <c r="K338" i="1"/>
  <c r="L338" i="1" s="1"/>
  <c r="K2553" i="1"/>
  <c r="L2553" i="1" s="1"/>
  <c r="K2554" i="1"/>
  <c r="L2554" i="1" s="1"/>
  <c r="K339" i="1"/>
  <c r="L339" i="1" s="1"/>
  <c r="K2555" i="1"/>
  <c r="L2555" i="1" s="1"/>
  <c r="K340" i="1"/>
  <c r="L340" i="1" s="1"/>
  <c r="K341" i="1"/>
  <c r="L341" i="1" s="1"/>
  <c r="K19" i="1"/>
  <c r="L19" i="1" s="1"/>
  <c r="K342" i="1"/>
  <c r="L342" i="1" s="1"/>
  <c r="K2556" i="1"/>
  <c r="L2556" i="1" s="1"/>
  <c r="K20" i="1"/>
  <c r="L20" i="1" s="1"/>
  <c r="K2557" i="1"/>
  <c r="L2557" i="1" s="1"/>
  <c r="K2558" i="1"/>
  <c r="L2558" i="1" s="1"/>
  <c r="K2559" i="1"/>
  <c r="L2559" i="1" s="1"/>
  <c r="K2560" i="1"/>
  <c r="L2560" i="1" s="1"/>
  <c r="K2561" i="1"/>
  <c r="L2561" i="1" s="1"/>
  <c r="K2562" i="1"/>
  <c r="L2562" i="1" s="1"/>
  <c r="K2563" i="1"/>
  <c r="L2563" i="1" s="1"/>
  <c r="K343" i="1"/>
  <c r="L343" i="1" s="1"/>
  <c r="K2564" i="1"/>
  <c r="L2564" i="1" s="1"/>
  <c r="K2565" i="1"/>
  <c r="L2565" i="1" s="1"/>
  <c r="K2566" i="1"/>
  <c r="L2566" i="1" s="1"/>
  <c r="K2567" i="1"/>
  <c r="L2567" i="1" s="1"/>
  <c r="K2568" i="1"/>
  <c r="L2568" i="1" s="1"/>
  <c r="K2569" i="1"/>
  <c r="L2569" i="1" s="1"/>
  <c r="K1450" i="1"/>
  <c r="L1450" i="1" s="1"/>
  <c r="K1663" i="1"/>
  <c r="L1663" i="1" s="1"/>
  <c r="K2570" i="1"/>
  <c r="L2570" i="1" s="1"/>
  <c r="K344" i="1"/>
  <c r="L344" i="1" s="1"/>
  <c r="K1664" i="1"/>
  <c r="L1664" i="1" s="1"/>
  <c r="K345" i="1"/>
  <c r="L345" i="1" s="1"/>
  <c r="K2571" i="1"/>
  <c r="L2571" i="1" s="1"/>
  <c r="K1665" i="1"/>
  <c r="L1665" i="1" s="1"/>
  <c r="K1666" i="1"/>
  <c r="L1666" i="1" s="1"/>
  <c r="K2572" i="1"/>
  <c r="L2572" i="1" s="1"/>
  <c r="K2573" i="1"/>
  <c r="L2573" i="1" s="1"/>
  <c r="K1667" i="1"/>
  <c r="L1667" i="1" s="1"/>
  <c r="K2574" i="1"/>
  <c r="L2574" i="1" s="1"/>
  <c r="K2575" i="1"/>
  <c r="L2575" i="1" s="1"/>
  <c r="K2576" i="1"/>
  <c r="L2576" i="1" s="1"/>
  <c r="K2577" i="1"/>
  <c r="L2577" i="1" s="1"/>
  <c r="K2578" i="1"/>
  <c r="L2578" i="1" s="1"/>
  <c r="K2579" i="1"/>
  <c r="L2579" i="1" s="1"/>
  <c r="K2580" i="1"/>
  <c r="L2580" i="1" s="1"/>
  <c r="K2581" i="1"/>
  <c r="L2581" i="1" s="1"/>
  <c r="K346" i="1"/>
  <c r="L346" i="1" s="1"/>
  <c r="K347" i="1"/>
  <c r="L347" i="1" s="1"/>
  <c r="K2582" i="1"/>
  <c r="L2582" i="1" s="1"/>
  <c r="K2583" i="1"/>
  <c r="L2583" i="1" s="1"/>
  <c r="K2584" i="1"/>
  <c r="L2584" i="1" s="1"/>
  <c r="K2585" i="1"/>
  <c r="L2585" i="1" s="1"/>
  <c r="K348" i="1"/>
  <c r="L348" i="1" s="1"/>
  <c r="K349" i="1"/>
  <c r="L349" i="1" s="1"/>
  <c r="K2586" i="1"/>
  <c r="L2586" i="1" s="1"/>
  <c r="K350" i="1"/>
  <c r="L350" i="1" s="1"/>
  <c r="K351" i="1"/>
  <c r="L351" i="1" s="1"/>
  <c r="K2587" i="1"/>
  <c r="L2587" i="1" s="1"/>
  <c r="K2588" i="1"/>
  <c r="L2588" i="1" s="1"/>
  <c r="K2589" i="1"/>
  <c r="L2589" i="1" s="1"/>
  <c r="K2590" i="1"/>
  <c r="L2590" i="1" s="1"/>
  <c r="K352" i="1"/>
  <c r="L352" i="1" s="1"/>
  <c r="K2591" i="1"/>
  <c r="L2591" i="1" s="1"/>
  <c r="K2592" i="1"/>
  <c r="L2592" i="1" s="1"/>
  <c r="K2593" i="1"/>
  <c r="L2593" i="1" s="1"/>
  <c r="K141" i="1"/>
  <c r="L141" i="1" s="1"/>
  <c r="K2594" i="1"/>
  <c r="L2594" i="1" s="1"/>
  <c r="K2595" i="1"/>
  <c r="L2595" i="1" s="1"/>
  <c r="K353" i="1"/>
  <c r="L353" i="1" s="1"/>
  <c r="K2596" i="1"/>
  <c r="L2596" i="1" s="1"/>
  <c r="K354" i="1"/>
  <c r="L354" i="1" s="1"/>
  <c r="K2597" i="1"/>
  <c r="L2597" i="1" s="1"/>
  <c r="K2598" i="1"/>
  <c r="L2598" i="1" s="1"/>
  <c r="K2599" i="1"/>
  <c r="L2599" i="1" s="1"/>
  <c r="K355" i="1"/>
  <c r="L355" i="1" s="1"/>
  <c r="K2600" i="1"/>
  <c r="L2600" i="1" s="1"/>
  <c r="K21" i="1"/>
  <c r="L21" i="1" s="1"/>
  <c r="K2601" i="1"/>
  <c r="L2601" i="1" s="1"/>
  <c r="K1451" i="1"/>
  <c r="L1451" i="1" s="1"/>
  <c r="K2602" i="1"/>
  <c r="L2602" i="1" s="1"/>
  <c r="K2603" i="1"/>
  <c r="L2603" i="1" s="1"/>
  <c r="K2604" i="1"/>
  <c r="L2604" i="1" s="1"/>
  <c r="K2605" i="1"/>
  <c r="L2605" i="1" s="1"/>
  <c r="K356" i="1"/>
  <c r="L356" i="1" s="1"/>
  <c r="K357" i="1"/>
  <c r="L357" i="1" s="1"/>
  <c r="K2606" i="1"/>
  <c r="L2606" i="1" s="1"/>
  <c r="K2607" i="1"/>
  <c r="L2607" i="1" s="1"/>
  <c r="K2608" i="1"/>
  <c r="L2608" i="1" s="1"/>
  <c r="K2609" i="1"/>
  <c r="L2609" i="1" s="1"/>
  <c r="K2610" i="1"/>
  <c r="L2610" i="1" s="1"/>
  <c r="K2611" i="1"/>
  <c r="L2611" i="1" s="1"/>
  <c r="K2612" i="1"/>
  <c r="L2612" i="1" s="1"/>
  <c r="K2613" i="1"/>
  <c r="L2613" i="1" s="1"/>
  <c r="K358" i="1"/>
  <c r="L358" i="1" s="1"/>
  <c r="K2614" i="1"/>
  <c r="L2614" i="1" s="1"/>
  <c r="K2615" i="1"/>
  <c r="L2615" i="1" s="1"/>
  <c r="K359" i="1"/>
  <c r="L359" i="1" s="1"/>
  <c r="K2616" i="1"/>
  <c r="L2616" i="1" s="1"/>
  <c r="K2617" i="1"/>
  <c r="L2617" i="1" s="1"/>
  <c r="K2618" i="1"/>
  <c r="L2618" i="1" s="1"/>
  <c r="K2619" i="1"/>
  <c r="L2619" i="1" s="1"/>
  <c r="K2620" i="1"/>
  <c r="L2620" i="1" s="1"/>
  <c r="K360" i="1"/>
  <c r="L360" i="1" s="1"/>
  <c r="K2621" i="1"/>
  <c r="L2621" i="1" s="1"/>
  <c r="K2622" i="1"/>
  <c r="L2622" i="1" s="1"/>
  <c r="K2623" i="1"/>
  <c r="L2623" i="1" s="1"/>
  <c r="K1452" i="1"/>
  <c r="L1452" i="1" s="1"/>
  <c r="K361" i="1"/>
  <c r="L361" i="1" s="1"/>
  <c r="K2624" i="1"/>
  <c r="L2624" i="1" s="1"/>
  <c r="K2625" i="1"/>
  <c r="L2625" i="1" s="1"/>
  <c r="K362" i="1"/>
  <c r="L362" i="1" s="1"/>
  <c r="K2626" i="1"/>
  <c r="L2626" i="1" s="1"/>
  <c r="K363" i="1"/>
  <c r="L363" i="1" s="1"/>
  <c r="K1453" i="1"/>
  <c r="L1453" i="1" s="1"/>
  <c r="K364" i="1"/>
  <c r="L364" i="1" s="1"/>
  <c r="K2627" i="1"/>
  <c r="L2627" i="1" s="1"/>
  <c r="K365" i="1"/>
  <c r="L365" i="1" s="1"/>
  <c r="K2628" i="1"/>
  <c r="L2628" i="1" s="1"/>
  <c r="K2629" i="1"/>
  <c r="L2629" i="1" s="1"/>
  <c r="K2630" i="1"/>
  <c r="L2630" i="1" s="1"/>
  <c r="K2631" i="1"/>
  <c r="L2631" i="1" s="1"/>
  <c r="K2632" i="1"/>
  <c r="L2632" i="1" s="1"/>
  <c r="K2633" i="1"/>
  <c r="L2633" i="1" s="1"/>
  <c r="K142" i="1"/>
  <c r="L142" i="1" s="1"/>
  <c r="K2634" i="1"/>
  <c r="L2634" i="1" s="1"/>
  <c r="K1668" i="1"/>
  <c r="L1668" i="1" s="1"/>
  <c r="K1454" i="1"/>
  <c r="L1454" i="1" s="1"/>
  <c r="K2635" i="1"/>
  <c r="L2635" i="1" s="1"/>
  <c r="K366" i="1"/>
  <c r="L366" i="1" s="1"/>
  <c r="K2636" i="1"/>
  <c r="L2636" i="1" s="1"/>
  <c r="K2637" i="1"/>
  <c r="L2637" i="1" s="1"/>
  <c r="K2638" i="1"/>
  <c r="L2638" i="1" s="1"/>
  <c r="K2639" i="1"/>
  <c r="L2639" i="1" s="1"/>
  <c r="K22" i="1"/>
  <c r="L22" i="1" s="1"/>
  <c r="K2640" i="1"/>
  <c r="L2640" i="1" s="1"/>
  <c r="K367" i="1"/>
  <c r="L367" i="1" s="1"/>
  <c r="K2641" i="1"/>
  <c r="L2641" i="1" s="1"/>
  <c r="K2642" i="1"/>
  <c r="L2642" i="1" s="1"/>
  <c r="K2643" i="1"/>
  <c r="L2643" i="1" s="1"/>
  <c r="K2644" i="1"/>
  <c r="L2644" i="1" s="1"/>
  <c r="K2645" i="1"/>
  <c r="L2645" i="1" s="1"/>
  <c r="K2646" i="1"/>
  <c r="L2646" i="1" s="1"/>
  <c r="K2647" i="1"/>
  <c r="L2647" i="1" s="1"/>
  <c r="K2648" i="1"/>
  <c r="L2648" i="1" s="1"/>
  <c r="K368" i="1"/>
  <c r="L368" i="1" s="1"/>
  <c r="K2649" i="1"/>
  <c r="L2649" i="1" s="1"/>
  <c r="K2650" i="1"/>
  <c r="L2650" i="1" s="1"/>
  <c r="K2651" i="1"/>
  <c r="L2651" i="1" s="1"/>
  <c r="K2652" i="1"/>
  <c r="L2652" i="1" s="1"/>
  <c r="K2653" i="1"/>
  <c r="L2653" i="1" s="1"/>
  <c r="K2654" i="1"/>
  <c r="L2654" i="1" s="1"/>
  <c r="K2655" i="1"/>
  <c r="L2655" i="1" s="1"/>
  <c r="K2656" i="1"/>
  <c r="L2656" i="1" s="1"/>
  <c r="K2657" i="1"/>
  <c r="L2657" i="1" s="1"/>
  <c r="K2658" i="1"/>
  <c r="L2658" i="1" s="1"/>
  <c r="K2659" i="1"/>
  <c r="L2659" i="1" s="1"/>
  <c r="K2660" i="1"/>
  <c r="L2660" i="1" s="1"/>
  <c r="K2661" i="1"/>
  <c r="L2661" i="1" s="1"/>
  <c r="K2662" i="1"/>
  <c r="L2662" i="1" s="1"/>
  <c r="K2663" i="1"/>
  <c r="L2663" i="1" s="1"/>
  <c r="K2664" i="1"/>
  <c r="L2664" i="1" s="1"/>
  <c r="K2665" i="1"/>
  <c r="L2665" i="1" s="1"/>
  <c r="K2666" i="1"/>
  <c r="L2666" i="1" s="1"/>
  <c r="K2667" i="1"/>
  <c r="L2667" i="1" s="1"/>
  <c r="K2668" i="1"/>
  <c r="L2668" i="1" s="1"/>
  <c r="K369" i="1"/>
  <c r="L369" i="1" s="1"/>
  <c r="K2669" i="1"/>
  <c r="L2669" i="1" s="1"/>
  <c r="K2670" i="1"/>
  <c r="L2670" i="1" s="1"/>
  <c r="K2671" i="1"/>
  <c r="L2671" i="1" s="1"/>
  <c r="K2672" i="1"/>
  <c r="L2672" i="1" s="1"/>
  <c r="K23" i="1"/>
  <c r="L23" i="1" s="1"/>
  <c r="K2673" i="1"/>
  <c r="L2673" i="1" s="1"/>
  <c r="K2674" i="1"/>
  <c r="L2674" i="1" s="1"/>
  <c r="K2675" i="1"/>
  <c r="L2675" i="1" s="1"/>
  <c r="K2676" i="1"/>
  <c r="L2676" i="1" s="1"/>
  <c r="K1455" i="1"/>
  <c r="L1455" i="1" s="1"/>
  <c r="K2677" i="1"/>
  <c r="L2677" i="1" s="1"/>
  <c r="K2678" i="1"/>
  <c r="L2678" i="1" s="1"/>
  <c r="K2679" i="1"/>
  <c r="L2679" i="1" s="1"/>
  <c r="K1669" i="1"/>
  <c r="L1669" i="1" s="1"/>
  <c r="K2680" i="1"/>
  <c r="L2680" i="1" s="1"/>
  <c r="K1670" i="1"/>
  <c r="L1670" i="1" s="1"/>
  <c r="K2681" i="1"/>
  <c r="L2681" i="1" s="1"/>
  <c r="K2682" i="1"/>
  <c r="L2682" i="1" s="1"/>
  <c r="K2683" i="1"/>
  <c r="L2683" i="1" s="1"/>
  <c r="K2684" i="1"/>
  <c r="L2684" i="1" s="1"/>
  <c r="K2685" i="1"/>
  <c r="L2685" i="1" s="1"/>
  <c r="K1671" i="1"/>
  <c r="L1671" i="1" s="1"/>
  <c r="K1672" i="1"/>
  <c r="L1672" i="1" s="1"/>
  <c r="K2686" i="1"/>
  <c r="L2686" i="1" s="1"/>
  <c r="K2687" i="1"/>
  <c r="L2687" i="1" s="1"/>
  <c r="K2688" i="1"/>
  <c r="L2688" i="1" s="1"/>
  <c r="K2689" i="1"/>
  <c r="L2689" i="1" s="1"/>
  <c r="K370" i="1"/>
  <c r="L370" i="1" s="1"/>
  <c r="K2690" i="1"/>
  <c r="L2690" i="1" s="1"/>
  <c r="K2691" i="1"/>
  <c r="L2691" i="1" s="1"/>
  <c r="K2692" i="1"/>
  <c r="L2692" i="1" s="1"/>
  <c r="K2693" i="1"/>
  <c r="L2693" i="1" s="1"/>
  <c r="K2694" i="1"/>
  <c r="L2694" i="1" s="1"/>
  <c r="K2695" i="1"/>
  <c r="L2695" i="1" s="1"/>
  <c r="K2696" i="1"/>
  <c r="L2696" i="1" s="1"/>
  <c r="K371" i="1"/>
  <c r="L371" i="1" s="1"/>
  <c r="K372" i="1"/>
  <c r="L372" i="1" s="1"/>
  <c r="K2697" i="1"/>
  <c r="L2697" i="1" s="1"/>
  <c r="K373" i="1"/>
  <c r="L373" i="1" s="1"/>
  <c r="K2698" i="1"/>
  <c r="L2698" i="1" s="1"/>
  <c r="K24" i="1"/>
  <c r="L24" i="1" s="1"/>
  <c r="K2699" i="1"/>
  <c r="L2699" i="1" s="1"/>
  <c r="K374" i="1"/>
  <c r="L374" i="1" s="1"/>
  <c r="K2700" i="1"/>
  <c r="L2700" i="1" s="1"/>
  <c r="K2701" i="1"/>
  <c r="L2701" i="1" s="1"/>
  <c r="K2702" i="1"/>
  <c r="L2702" i="1" s="1"/>
  <c r="K2703" i="1"/>
  <c r="L2703" i="1" s="1"/>
  <c r="K375" i="1"/>
  <c r="L375" i="1" s="1"/>
  <c r="K2704" i="1"/>
  <c r="L2704" i="1" s="1"/>
  <c r="K2705" i="1"/>
  <c r="L2705" i="1" s="1"/>
  <c r="K2706" i="1"/>
  <c r="L2706" i="1" s="1"/>
  <c r="K2707" i="1"/>
  <c r="L2707" i="1" s="1"/>
  <c r="K2708" i="1"/>
  <c r="L2708" i="1" s="1"/>
  <c r="K2709" i="1"/>
  <c r="L2709" i="1" s="1"/>
  <c r="K2710" i="1"/>
  <c r="L2710" i="1" s="1"/>
  <c r="K2711" i="1"/>
  <c r="L2711" i="1" s="1"/>
  <c r="K2712" i="1"/>
  <c r="L2712" i="1" s="1"/>
  <c r="K2713" i="1"/>
  <c r="L2713" i="1" s="1"/>
  <c r="K2714" i="1"/>
  <c r="L2714" i="1" s="1"/>
  <c r="K376" i="1"/>
  <c r="L376" i="1" s="1"/>
  <c r="K2715" i="1"/>
  <c r="L2715" i="1" s="1"/>
  <c r="K2716" i="1"/>
  <c r="L2716" i="1" s="1"/>
  <c r="K25" i="1"/>
  <c r="L25" i="1" s="1"/>
  <c r="K2717" i="1"/>
  <c r="L2717" i="1" s="1"/>
  <c r="K2718" i="1"/>
  <c r="L2718" i="1" s="1"/>
  <c r="K2719" i="1"/>
  <c r="L2719" i="1" s="1"/>
  <c r="K2720" i="1"/>
  <c r="L2720" i="1" s="1"/>
  <c r="K2721" i="1"/>
  <c r="L2721" i="1" s="1"/>
  <c r="K2722" i="1"/>
  <c r="L2722" i="1" s="1"/>
  <c r="K2723" i="1"/>
  <c r="L2723" i="1" s="1"/>
  <c r="K2724" i="1"/>
  <c r="L2724" i="1" s="1"/>
  <c r="K2725" i="1"/>
  <c r="L2725" i="1" s="1"/>
  <c r="K377" i="1"/>
  <c r="L377" i="1" s="1"/>
  <c r="K2726" i="1"/>
  <c r="L2726" i="1" s="1"/>
  <c r="K378" i="1"/>
  <c r="L378" i="1" s="1"/>
  <c r="K2727" i="1"/>
  <c r="L2727" i="1" s="1"/>
  <c r="K2728" i="1"/>
  <c r="L2728" i="1" s="1"/>
  <c r="K379" i="1"/>
  <c r="L379" i="1" s="1"/>
  <c r="K380" i="1"/>
  <c r="L380" i="1" s="1"/>
  <c r="K2729" i="1"/>
  <c r="L2729" i="1" s="1"/>
  <c r="K381" i="1"/>
  <c r="L381" i="1" s="1"/>
  <c r="K382" i="1"/>
  <c r="L382" i="1" s="1"/>
  <c r="K26" i="1"/>
  <c r="L26" i="1" s="1"/>
  <c r="K2730" i="1"/>
  <c r="L2730" i="1" s="1"/>
  <c r="K2731" i="1"/>
  <c r="L2731" i="1" s="1"/>
  <c r="K2732" i="1"/>
  <c r="L2732" i="1" s="1"/>
  <c r="K2733" i="1"/>
  <c r="L2733" i="1" s="1"/>
  <c r="K2734" i="1"/>
  <c r="L2734" i="1" s="1"/>
  <c r="K383" i="1"/>
  <c r="L383" i="1" s="1"/>
  <c r="K2735" i="1"/>
  <c r="L2735" i="1" s="1"/>
  <c r="K2736" i="1"/>
  <c r="L2736" i="1" s="1"/>
  <c r="K2737" i="1"/>
  <c r="L2737" i="1" s="1"/>
  <c r="K2738" i="1"/>
  <c r="L2738" i="1" s="1"/>
  <c r="K384" i="1"/>
  <c r="L384" i="1" s="1"/>
  <c r="K2739" i="1"/>
  <c r="L2739" i="1" s="1"/>
  <c r="K2740" i="1"/>
  <c r="L2740" i="1" s="1"/>
  <c r="K2741" i="1"/>
  <c r="L2741" i="1" s="1"/>
  <c r="K385" i="1"/>
  <c r="L385" i="1" s="1"/>
  <c r="K2742" i="1"/>
  <c r="L2742" i="1" s="1"/>
  <c r="K2743" i="1"/>
  <c r="L2743" i="1" s="1"/>
  <c r="K386" i="1"/>
  <c r="L386" i="1" s="1"/>
  <c r="K387" i="1"/>
  <c r="L387" i="1" s="1"/>
  <c r="K2744" i="1"/>
  <c r="L2744" i="1" s="1"/>
  <c r="K2745" i="1"/>
  <c r="L2745" i="1" s="1"/>
  <c r="K2746" i="1"/>
  <c r="L2746" i="1" s="1"/>
  <c r="K2747" i="1"/>
  <c r="L2747" i="1" s="1"/>
  <c r="K2748" i="1"/>
  <c r="L2748" i="1" s="1"/>
  <c r="K2749" i="1"/>
  <c r="L2749" i="1" s="1"/>
  <c r="K2750" i="1"/>
  <c r="L2750" i="1" s="1"/>
  <c r="K2751" i="1"/>
  <c r="L2751" i="1" s="1"/>
  <c r="K2752" i="1"/>
  <c r="L2752" i="1" s="1"/>
  <c r="K2753" i="1"/>
  <c r="L2753" i="1" s="1"/>
  <c r="K2754" i="1"/>
  <c r="L2754" i="1" s="1"/>
  <c r="K2755" i="1"/>
  <c r="L2755" i="1" s="1"/>
  <c r="K2756" i="1"/>
  <c r="L2756" i="1" s="1"/>
  <c r="K2757" i="1"/>
  <c r="L2757" i="1" s="1"/>
  <c r="K388" i="1"/>
  <c r="L388" i="1" s="1"/>
  <c r="K389" i="1"/>
  <c r="L389" i="1" s="1"/>
  <c r="K2758" i="1"/>
  <c r="L2758" i="1" s="1"/>
  <c r="K2759" i="1"/>
  <c r="L2759" i="1" s="1"/>
  <c r="K2760" i="1"/>
  <c r="L2760" i="1" s="1"/>
  <c r="K2761" i="1"/>
  <c r="L2761" i="1" s="1"/>
  <c r="K2762" i="1"/>
  <c r="L2762" i="1" s="1"/>
  <c r="K2763" i="1"/>
  <c r="L2763" i="1" s="1"/>
  <c r="K2764" i="1"/>
  <c r="L2764" i="1" s="1"/>
  <c r="K1603" i="1"/>
  <c r="K390" i="1"/>
  <c r="L390" i="1" s="1"/>
  <c r="K391" i="1"/>
  <c r="L391" i="1" s="1"/>
  <c r="K2765" i="1"/>
  <c r="L2765" i="1" s="1"/>
  <c r="K2766" i="1"/>
  <c r="L2766" i="1" s="1"/>
  <c r="K392" i="1"/>
  <c r="L392" i="1" s="1"/>
  <c r="K2767" i="1"/>
  <c r="L2767" i="1" s="1"/>
  <c r="K2768" i="1"/>
  <c r="L2768" i="1" s="1"/>
  <c r="K2769" i="1"/>
  <c r="L2769" i="1" s="1"/>
  <c r="K2770" i="1"/>
  <c r="L2770" i="1" s="1"/>
  <c r="K2771" i="1"/>
  <c r="L2771" i="1" s="1"/>
  <c r="K393" i="1"/>
  <c r="L393" i="1" s="1"/>
  <c r="K2772" i="1"/>
  <c r="L2772" i="1" s="1"/>
  <c r="K2773" i="1"/>
  <c r="L2773" i="1" s="1"/>
  <c r="K394" i="1"/>
  <c r="L394" i="1" s="1"/>
  <c r="K2774" i="1"/>
  <c r="L2774" i="1" s="1"/>
  <c r="K2775" i="1"/>
  <c r="L2775" i="1" s="1"/>
  <c r="K395" i="1"/>
  <c r="L395" i="1" s="1"/>
  <c r="K2776" i="1"/>
  <c r="L2776" i="1" s="1"/>
  <c r="K2777" i="1"/>
  <c r="L2777" i="1" s="1"/>
  <c r="K2778" i="1"/>
  <c r="L2778" i="1" s="1"/>
  <c r="K396" i="1"/>
  <c r="L396" i="1" s="1"/>
  <c r="K397" i="1"/>
  <c r="L397" i="1" s="1"/>
  <c r="K2779" i="1"/>
  <c r="L2779" i="1" s="1"/>
  <c r="K398" i="1"/>
  <c r="L398" i="1" s="1"/>
  <c r="K2780" i="1"/>
  <c r="L2780" i="1" s="1"/>
  <c r="K2781" i="1"/>
  <c r="L2781" i="1" s="1"/>
  <c r="K2782" i="1"/>
  <c r="L2782" i="1" s="1"/>
  <c r="K2783" i="1"/>
  <c r="L2783" i="1" s="1"/>
  <c r="K2784" i="1"/>
  <c r="L2784" i="1" s="1"/>
  <c r="K2785" i="1"/>
  <c r="L2785" i="1" s="1"/>
  <c r="K399" i="1"/>
  <c r="L399" i="1" s="1"/>
  <c r="K2786" i="1"/>
  <c r="L2786" i="1" s="1"/>
  <c r="K2787" i="1"/>
  <c r="L2787" i="1" s="1"/>
  <c r="K400" i="1"/>
  <c r="L400" i="1" s="1"/>
  <c r="K401" i="1"/>
  <c r="L401" i="1" s="1"/>
  <c r="K2788" i="1"/>
  <c r="L2788" i="1" s="1"/>
  <c r="K2789" i="1"/>
  <c r="L2789" i="1" s="1"/>
  <c r="K2790" i="1"/>
  <c r="L2790" i="1" s="1"/>
  <c r="K2791" i="1"/>
  <c r="L2791" i="1" s="1"/>
  <c r="K2792" i="1"/>
  <c r="L2792" i="1" s="1"/>
  <c r="K2793" i="1"/>
  <c r="L2793" i="1" s="1"/>
  <c r="K2794" i="1"/>
  <c r="L2794" i="1" s="1"/>
  <c r="K2795" i="1"/>
  <c r="L2795" i="1" s="1"/>
  <c r="K402" i="1"/>
  <c r="L402" i="1" s="1"/>
  <c r="K2796" i="1"/>
  <c r="L2796" i="1" s="1"/>
  <c r="K2797" i="1"/>
  <c r="L2797" i="1" s="1"/>
  <c r="K2798" i="1"/>
  <c r="L2798" i="1" s="1"/>
  <c r="K2799" i="1"/>
  <c r="L2799" i="1" s="1"/>
  <c r="K2800" i="1"/>
  <c r="L2800" i="1" s="1"/>
  <c r="K2801" i="1"/>
  <c r="L2801" i="1" s="1"/>
  <c r="K2802" i="1"/>
  <c r="L2802" i="1" s="1"/>
  <c r="K2803" i="1"/>
  <c r="L2803" i="1" s="1"/>
  <c r="K2804" i="1"/>
  <c r="L2804" i="1" s="1"/>
  <c r="K2805" i="1"/>
  <c r="L2805" i="1" s="1"/>
  <c r="K2806" i="1"/>
  <c r="L2806" i="1" s="1"/>
  <c r="K2807" i="1"/>
  <c r="L2807" i="1" s="1"/>
  <c r="K2808" i="1"/>
  <c r="L2808" i="1" s="1"/>
  <c r="K2809" i="1"/>
  <c r="L2809" i="1" s="1"/>
  <c r="K2810" i="1"/>
  <c r="L2810" i="1" s="1"/>
  <c r="K403" i="1"/>
  <c r="L403" i="1" s="1"/>
  <c r="K2811" i="1"/>
  <c r="L2811" i="1" s="1"/>
  <c r="K2812" i="1"/>
  <c r="L2812" i="1" s="1"/>
  <c r="K2813" i="1"/>
  <c r="L2813" i="1" s="1"/>
  <c r="K2814" i="1"/>
  <c r="L2814" i="1" s="1"/>
  <c r="K2815" i="1"/>
  <c r="L2815" i="1" s="1"/>
  <c r="K2816" i="1"/>
  <c r="L2816" i="1" s="1"/>
  <c r="K2817" i="1"/>
  <c r="L2817" i="1" s="1"/>
  <c r="K2818" i="1"/>
  <c r="L2818" i="1" s="1"/>
  <c r="K2819" i="1"/>
  <c r="L2819" i="1" s="1"/>
  <c r="K2820" i="1"/>
  <c r="L2820" i="1" s="1"/>
  <c r="K2821" i="1"/>
  <c r="L2821" i="1" s="1"/>
  <c r="K2822" i="1"/>
  <c r="L2822" i="1" s="1"/>
  <c r="K2823" i="1"/>
  <c r="L2823" i="1" s="1"/>
  <c r="K27" i="1"/>
  <c r="L27" i="1" s="1"/>
  <c r="K2824" i="1"/>
  <c r="L2824" i="1" s="1"/>
  <c r="K404" i="1"/>
  <c r="L404" i="1" s="1"/>
  <c r="K2825" i="1"/>
  <c r="L2825" i="1" s="1"/>
  <c r="K405" i="1"/>
  <c r="L405" i="1" s="1"/>
  <c r="K2826" i="1"/>
  <c r="L2826" i="1" s="1"/>
  <c r="K406" i="1"/>
  <c r="L406" i="1" s="1"/>
  <c r="K2827" i="1"/>
  <c r="L2827" i="1" s="1"/>
  <c r="K2828" i="1"/>
  <c r="L2828" i="1" s="1"/>
  <c r="K407" i="1"/>
  <c r="L407" i="1" s="1"/>
  <c r="K1673" i="1"/>
  <c r="L1673" i="1" s="1"/>
  <c r="K2829" i="1"/>
  <c r="L2829" i="1" s="1"/>
  <c r="K408" i="1"/>
  <c r="L408" i="1" s="1"/>
  <c r="K2830" i="1"/>
  <c r="L2830" i="1" s="1"/>
  <c r="K2831" i="1"/>
  <c r="L2831" i="1" s="1"/>
  <c r="K2832" i="1"/>
  <c r="L2832" i="1" s="1"/>
  <c r="K2833" i="1"/>
  <c r="L2833" i="1" s="1"/>
  <c r="K2834" i="1"/>
  <c r="L2834" i="1" s="1"/>
  <c r="K2835" i="1"/>
  <c r="L2835" i="1" s="1"/>
  <c r="K2836" i="1"/>
  <c r="L2836" i="1" s="1"/>
  <c r="K2837" i="1"/>
  <c r="L2837" i="1" s="1"/>
  <c r="K2838" i="1"/>
  <c r="L2838" i="1" s="1"/>
  <c r="K2839" i="1"/>
  <c r="L2839" i="1" s="1"/>
  <c r="K2840" i="1"/>
  <c r="L2840" i="1" s="1"/>
  <c r="K409" i="1"/>
  <c r="L409" i="1" s="1"/>
  <c r="K2841" i="1"/>
  <c r="L2841" i="1" s="1"/>
  <c r="K2842" i="1"/>
  <c r="L2842" i="1" s="1"/>
  <c r="K2843" i="1"/>
  <c r="L2843" i="1" s="1"/>
  <c r="K2844" i="1"/>
  <c r="L2844" i="1" s="1"/>
  <c r="K2845" i="1"/>
  <c r="L2845" i="1" s="1"/>
  <c r="K2846" i="1"/>
  <c r="L2846" i="1" s="1"/>
  <c r="K410" i="1"/>
  <c r="L410" i="1" s="1"/>
  <c r="K2847" i="1"/>
  <c r="L2847" i="1" s="1"/>
  <c r="K2848" i="1"/>
  <c r="L2848" i="1" s="1"/>
  <c r="K28" i="1"/>
  <c r="L28" i="1" s="1"/>
  <c r="K2849" i="1"/>
  <c r="L2849" i="1" s="1"/>
  <c r="K2850" i="1"/>
  <c r="L2850" i="1" s="1"/>
  <c r="K2851" i="1"/>
  <c r="L2851" i="1" s="1"/>
  <c r="K411" i="1"/>
  <c r="L411" i="1" s="1"/>
  <c r="K2852" i="1"/>
  <c r="L2852" i="1" s="1"/>
  <c r="K2853" i="1"/>
  <c r="L2853" i="1" s="1"/>
  <c r="K2854" i="1"/>
  <c r="L2854" i="1" s="1"/>
  <c r="K2855" i="1"/>
  <c r="L2855" i="1" s="1"/>
  <c r="K2856" i="1"/>
  <c r="L2856" i="1" s="1"/>
  <c r="K1674" i="1"/>
  <c r="L1674" i="1" s="1"/>
  <c r="K2857" i="1"/>
  <c r="L2857" i="1" s="1"/>
  <c r="K2858" i="1"/>
  <c r="L2858" i="1" s="1"/>
  <c r="K2859" i="1"/>
  <c r="L2859" i="1" s="1"/>
  <c r="K2860" i="1"/>
  <c r="L2860" i="1" s="1"/>
  <c r="K2861" i="1"/>
  <c r="L2861" i="1" s="1"/>
  <c r="K412" i="1"/>
  <c r="L412" i="1" s="1"/>
  <c r="K2862" i="1"/>
  <c r="L2862" i="1" s="1"/>
  <c r="K2863" i="1"/>
  <c r="L2863" i="1" s="1"/>
  <c r="K2864" i="1"/>
  <c r="L2864" i="1" s="1"/>
  <c r="K2865" i="1"/>
  <c r="L2865" i="1" s="1"/>
  <c r="K2866" i="1"/>
  <c r="L2866" i="1" s="1"/>
  <c r="K2867" i="1"/>
  <c r="L2867" i="1" s="1"/>
  <c r="K413" i="1"/>
  <c r="L413" i="1" s="1"/>
  <c r="K414" i="1"/>
  <c r="L414" i="1" s="1"/>
  <c r="K2868" i="1"/>
  <c r="L2868" i="1" s="1"/>
  <c r="K2869" i="1"/>
  <c r="L2869" i="1" s="1"/>
  <c r="K1675" i="1"/>
  <c r="L1675" i="1" s="1"/>
  <c r="K2870" i="1"/>
  <c r="L2870" i="1" s="1"/>
  <c r="K415" i="1"/>
  <c r="L415" i="1" s="1"/>
  <c r="K1676" i="1"/>
  <c r="L1676" i="1" s="1"/>
  <c r="K416" i="1"/>
  <c r="L416" i="1" s="1"/>
  <c r="K417" i="1"/>
  <c r="L417" i="1" s="1"/>
  <c r="K2871" i="1"/>
  <c r="L2871" i="1" s="1"/>
  <c r="K2872" i="1"/>
  <c r="L2872" i="1" s="1"/>
  <c r="K418" i="1"/>
  <c r="L418" i="1" s="1"/>
  <c r="K2873" i="1"/>
  <c r="L2873" i="1" s="1"/>
  <c r="K419" i="1"/>
  <c r="L419" i="1" s="1"/>
  <c r="K2874" i="1"/>
  <c r="L2874" i="1" s="1"/>
  <c r="K420" i="1"/>
  <c r="L420" i="1" s="1"/>
  <c r="K2875" i="1"/>
  <c r="L2875" i="1" s="1"/>
  <c r="K2876" i="1"/>
  <c r="L2876" i="1" s="1"/>
  <c r="K2877" i="1"/>
  <c r="L2877" i="1" s="1"/>
  <c r="K1677" i="1"/>
  <c r="L1677" i="1" s="1"/>
  <c r="K2878" i="1"/>
  <c r="L2878" i="1" s="1"/>
  <c r="K421" i="1"/>
  <c r="L421" i="1" s="1"/>
  <c r="K2879" i="1"/>
  <c r="L2879" i="1" s="1"/>
  <c r="K2880" i="1"/>
  <c r="L2880" i="1" s="1"/>
  <c r="K1456" i="1"/>
  <c r="L1456" i="1" s="1"/>
  <c r="K2881" i="1"/>
  <c r="L2881" i="1" s="1"/>
  <c r="K1457" i="1"/>
  <c r="L1457" i="1" s="1"/>
  <c r="K2882" i="1"/>
  <c r="L2882" i="1" s="1"/>
  <c r="K2883" i="1"/>
  <c r="L2883" i="1" s="1"/>
  <c r="K1678" i="1"/>
  <c r="L1678" i="1" s="1"/>
  <c r="K2884" i="1"/>
  <c r="L2884" i="1" s="1"/>
  <c r="K2885" i="1"/>
  <c r="L2885" i="1" s="1"/>
  <c r="K2886" i="1"/>
  <c r="L2886" i="1" s="1"/>
  <c r="K422" i="1"/>
  <c r="L422" i="1" s="1"/>
  <c r="K423" i="1"/>
  <c r="L423" i="1" s="1"/>
  <c r="K1679" i="1"/>
  <c r="L1679" i="1" s="1"/>
  <c r="K2887" i="1"/>
  <c r="L2887" i="1" s="1"/>
  <c r="K2888" i="1"/>
  <c r="L2888" i="1" s="1"/>
  <c r="K2889" i="1"/>
  <c r="L2889" i="1" s="1"/>
  <c r="K2890" i="1"/>
  <c r="L2890" i="1" s="1"/>
  <c r="K1680" i="1"/>
  <c r="L1680" i="1" s="1"/>
  <c r="K424" i="1"/>
  <c r="L424" i="1" s="1"/>
  <c r="K1604" i="1"/>
  <c r="L1604" i="1" s="1"/>
  <c r="K425" i="1"/>
  <c r="L425" i="1" s="1"/>
  <c r="K2891" i="1"/>
  <c r="L2891" i="1" s="1"/>
  <c r="K2892" i="1"/>
  <c r="L2892" i="1" s="1"/>
  <c r="K2893" i="1"/>
  <c r="L2893" i="1" s="1"/>
  <c r="K2894" i="1"/>
  <c r="L2894" i="1" s="1"/>
  <c r="K2895" i="1"/>
  <c r="L2895" i="1" s="1"/>
  <c r="K29" i="1"/>
  <c r="L29" i="1" s="1"/>
  <c r="K2896" i="1"/>
  <c r="L2896" i="1" s="1"/>
  <c r="K2897" i="1"/>
  <c r="L2897" i="1" s="1"/>
  <c r="K2898" i="1"/>
  <c r="L2898" i="1" s="1"/>
  <c r="K2899" i="1"/>
  <c r="L2899" i="1" s="1"/>
  <c r="K426" i="1"/>
  <c r="L426" i="1" s="1"/>
  <c r="K427" i="1"/>
  <c r="L427" i="1" s="1"/>
  <c r="K2900" i="1"/>
  <c r="L2900" i="1" s="1"/>
  <c r="K428" i="1"/>
  <c r="L428" i="1" s="1"/>
  <c r="K2901" i="1"/>
  <c r="L2901" i="1" s="1"/>
  <c r="K2902" i="1"/>
  <c r="L2902" i="1" s="1"/>
  <c r="K2903" i="1"/>
  <c r="L2903" i="1" s="1"/>
  <c r="K429" i="1"/>
  <c r="L429" i="1" s="1"/>
  <c r="K430" i="1"/>
  <c r="L430" i="1" s="1"/>
  <c r="K1681" i="1"/>
  <c r="L1681" i="1" s="1"/>
  <c r="K2904" i="1"/>
  <c r="L2904" i="1" s="1"/>
  <c r="K30" i="1"/>
  <c r="L30" i="1" s="1"/>
  <c r="K2905" i="1"/>
  <c r="L2905" i="1" s="1"/>
  <c r="K2906" i="1"/>
  <c r="L2906" i="1" s="1"/>
  <c r="K2907" i="1"/>
  <c r="L2907" i="1" s="1"/>
  <c r="K2908" i="1"/>
  <c r="L2908" i="1" s="1"/>
  <c r="K1682" i="1"/>
  <c r="L1682" i="1" s="1"/>
  <c r="K2909" i="1"/>
  <c r="L2909" i="1" s="1"/>
  <c r="K431" i="1"/>
  <c r="L431" i="1" s="1"/>
  <c r="K432" i="1"/>
  <c r="L432" i="1" s="1"/>
  <c r="K2910" i="1"/>
  <c r="L2910" i="1" s="1"/>
  <c r="K2911" i="1"/>
  <c r="L2911" i="1" s="1"/>
  <c r="K1683" i="1"/>
  <c r="L1683" i="1" s="1"/>
  <c r="K2912" i="1"/>
  <c r="L2912" i="1" s="1"/>
  <c r="K2913" i="1"/>
  <c r="L2913" i="1" s="1"/>
  <c r="K433" i="1"/>
  <c r="L433" i="1" s="1"/>
  <c r="K2914" i="1"/>
  <c r="L2914" i="1" s="1"/>
  <c r="K2915" i="1"/>
  <c r="L2915" i="1" s="1"/>
  <c r="K2916" i="1"/>
  <c r="L2916" i="1" s="1"/>
  <c r="K2917" i="1"/>
  <c r="L2917" i="1" s="1"/>
  <c r="K434" i="1"/>
  <c r="L434" i="1" s="1"/>
  <c r="K2918" i="1"/>
  <c r="L2918" i="1" s="1"/>
  <c r="K2919" i="1"/>
  <c r="L2919" i="1" s="1"/>
  <c r="K2920" i="1"/>
  <c r="L2920" i="1" s="1"/>
  <c r="K2921" i="1"/>
  <c r="L2921" i="1" s="1"/>
  <c r="K2922" i="1"/>
  <c r="L2922" i="1" s="1"/>
  <c r="K2923" i="1"/>
  <c r="L2923" i="1" s="1"/>
  <c r="K2924" i="1"/>
  <c r="L2924" i="1" s="1"/>
  <c r="K2925" i="1"/>
  <c r="L2925" i="1" s="1"/>
  <c r="K1458" i="1"/>
  <c r="L1458" i="1" s="1"/>
  <c r="K2926" i="1"/>
  <c r="L2926" i="1" s="1"/>
  <c r="K1459" i="1"/>
  <c r="L1459" i="1" s="1"/>
  <c r="K2927" i="1"/>
  <c r="L2927" i="1" s="1"/>
  <c r="K2928" i="1"/>
  <c r="L2928" i="1" s="1"/>
  <c r="K2929" i="1"/>
  <c r="L2929" i="1" s="1"/>
  <c r="K2930" i="1"/>
  <c r="L2930" i="1" s="1"/>
  <c r="K2931" i="1"/>
  <c r="L2931" i="1" s="1"/>
  <c r="K2932" i="1"/>
  <c r="L2932" i="1" s="1"/>
  <c r="K2933" i="1"/>
  <c r="L2933" i="1" s="1"/>
  <c r="K2934" i="1"/>
  <c r="L2934" i="1" s="1"/>
  <c r="K435" i="1"/>
  <c r="L435" i="1" s="1"/>
  <c r="K2935" i="1"/>
  <c r="L2935" i="1" s="1"/>
  <c r="K31" i="1"/>
  <c r="L31" i="1" s="1"/>
  <c r="K2936" i="1"/>
  <c r="L2936" i="1" s="1"/>
  <c r="K2937" i="1"/>
  <c r="L2937" i="1" s="1"/>
  <c r="K2938" i="1"/>
  <c r="L2938" i="1" s="1"/>
  <c r="K436" i="1"/>
  <c r="L436" i="1" s="1"/>
  <c r="K437" i="1"/>
  <c r="L437" i="1" s="1"/>
  <c r="K2939" i="1"/>
  <c r="L2939" i="1" s="1"/>
  <c r="K438" i="1"/>
  <c r="L438" i="1" s="1"/>
  <c r="K2940" i="1"/>
  <c r="L2940" i="1" s="1"/>
  <c r="K2941" i="1"/>
  <c r="L2941" i="1" s="1"/>
  <c r="K2942" i="1"/>
  <c r="L2942" i="1" s="1"/>
  <c r="K2943" i="1"/>
  <c r="L2943" i="1" s="1"/>
  <c r="K2944" i="1"/>
  <c r="L2944" i="1" s="1"/>
  <c r="K2945" i="1"/>
  <c r="L2945" i="1" s="1"/>
  <c r="K2946" i="1"/>
  <c r="L2946" i="1" s="1"/>
  <c r="K2947" i="1"/>
  <c r="L2947" i="1" s="1"/>
  <c r="K2948" i="1"/>
  <c r="L2948" i="1" s="1"/>
  <c r="K439" i="1"/>
  <c r="L439" i="1" s="1"/>
  <c r="K2949" i="1"/>
  <c r="L2949" i="1" s="1"/>
  <c r="K2950" i="1"/>
  <c r="L2950" i="1" s="1"/>
  <c r="K440" i="1"/>
  <c r="L440" i="1" s="1"/>
  <c r="K441" i="1"/>
  <c r="L441" i="1" s="1"/>
  <c r="K2951" i="1"/>
  <c r="L2951" i="1" s="1"/>
  <c r="K2952" i="1"/>
  <c r="L2952" i="1" s="1"/>
  <c r="K2953" i="1"/>
  <c r="L2953" i="1" s="1"/>
  <c r="K442" i="1"/>
  <c r="L442" i="1" s="1"/>
  <c r="K2954" i="1"/>
  <c r="L2954" i="1" s="1"/>
  <c r="K2955" i="1"/>
  <c r="L2955" i="1" s="1"/>
  <c r="K2956" i="1"/>
  <c r="L2956" i="1" s="1"/>
  <c r="K2957" i="1"/>
  <c r="L2957" i="1" s="1"/>
  <c r="K2958" i="1"/>
  <c r="L2958" i="1" s="1"/>
  <c r="K443" i="1"/>
  <c r="L443" i="1" s="1"/>
  <c r="K2959" i="1"/>
  <c r="L2959" i="1" s="1"/>
  <c r="K444" i="1"/>
  <c r="L444" i="1" s="1"/>
  <c r="K445" i="1"/>
  <c r="L445" i="1" s="1"/>
  <c r="K2960" i="1"/>
  <c r="L2960" i="1" s="1"/>
  <c r="K2961" i="1"/>
  <c r="L2961" i="1" s="1"/>
  <c r="K446" i="1"/>
  <c r="L446" i="1" s="1"/>
  <c r="K2962" i="1"/>
  <c r="L2962" i="1" s="1"/>
  <c r="K447" i="1"/>
  <c r="L447" i="1" s="1"/>
  <c r="K2963" i="1"/>
  <c r="L2963" i="1" s="1"/>
  <c r="K448" i="1"/>
  <c r="L448" i="1" s="1"/>
  <c r="K449" i="1"/>
  <c r="L449" i="1" s="1"/>
  <c r="K2964" i="1"/>
  <c r="L2964" i="1" s="1"/>
  <c r="K450" i="1"/>
  <c r="L450" i="1" s="1"/>
  <c r="K2965" i="1"/>
  <c r="L2965" i="1" s="1"/>
  <c r="K451" i="1"/>
  <c r="L451" i="1" s="1"/>
  <c r="K2966" i="1"/>
  <c r="L2966" i="1" s="1"/>
  <c r="K2967" i="1"/>
  <c r="L2967" i="1" s="1"/>
  <c r="K2968" i="1"/>
  <c r="L2968" i="1" s="1"/>
  <c r="K1460" i="1"/>
  <c r="L1460" i="1" s="1"/>
  <c r="K2969" i="1"/>
  <c r="L2969" i="1" s="1"/>
  <c r="K452" i="1"/>
  <c r="L452" i="1" s="1"/>
  <c r="K453" i="1"/>
  <c r="L453" i="1" s="1"/>
  <c r="K32" i="1"/>
  <c r="L32" i="1" s="1"/>
  <c r="K454" i="1"/>
  <c r="L454" i="1" s="1"/>
  <c r="K455" i="1"/>
  <c r="L455" i="1" s="1"/>
  <c r="K2970" i="1"/>
  <c r="L2970" i="1" s="1"/>
  <c r="K2971" i="1"/>
  <c r="L2971" i="1" s="1"/>
  <c r="K456" i="1"/>
  <c r="L456" i="1" s="1"/>
  <c r="K2972" i="1"/>
  <c r="L2972" i="1" s="1"/>
  <c r="K2973" i="1"/>
  <c r="L2973" i="1" s="1"/>
  <c r="K2974" i="1"/>
  <c r="L2974" i="1" s="1"/>
  <c r="K2975" i="1"/>
  <c r="L2975" i="1" s="1"/>
  <c r="K2976" i="1"/>
  <c r="L2976" i="1" s="1"/>
  <c r="K2977" i="1"/>
  <c r="L2977" i="1" s="1"/>
  <c r="K2978" i="1"/>
  <c r="L2978" i="1" s="1"/>
  <c r="K2979" i="1"/>
  <c r="L2979" i="1" s="1"/>
  <c r="K457" i="1"/>
  <c r="L457" i="1" s="1"/>
  <c r="K2980" i="1"/>
  <c r="L2980" i="1" s="1"/>
  <c r="K2981" i="1"/>
  <c r="L2981" i="1" s="1"/>
  <c r="K2982" i="1"/>
  <c r="L2982" i="1" s="1"/>
  <c r="K458" i="1"/>
  <c r="L458" i="1" s="1"/>
  <c r="K2983" i="1"/>
  <c r="L2983" i="1" s="1"/>
  <c r="K459" i="1"/>
  <c r="L459" i="1" s="1"/>
  <c r="K460" i="1"/>
  <c r="L460" i="1" s="1"/>
  <c r="K2984" i="1"/>
  <c r="L2984" i="1" s="1"/>
  <c r="K2985" i="1"/>
  <c r="L2985" i="1" s="1"/>
  <c r="K461" i="1"/>
  <c r="L461" i="1" s="1"/>
  <c r="K462" i="1"/>
  <c r="L462" i="1" s="1"/>
  <c r="K463" i="1"/>
  <c r="L463" i="1" s="1"/>
  <c r="K2986" i="1"/>
  <c r="L2986" i="1" s="1"/>
  <c r="K2987" i="1"/>
  <c r="L2987" i="1" s="1"/>
  <c r="K33" i="1"/>
  <c r="L33" i="1" s="1"/>
  <c r="K1684" i="1"/>
  <c r="L1684" i="1" s="1"/>
  <c r="K464" i="1"/>
  <c r="L464" i="1" s="1"/>
  <c r="K2988" i="1"/>
  <c r="L2988" i="1" s="1"/>
  <c r="K34" i="1"/>
  <c r="L34" i="1" s="1"/>
  <c r="K2989" i="1"/>
  <c r="L2989" i="1" s="1"/>
  <c r="K2990" i="1"/>
  <c r="L2990" i="1" s="1"/>
  <c r="K465" i="1"/>
  <c r="L465" i="1" s="1"/>
  <c r="K2991" i="1"/>
  <c r="L2991" i="1" s="1"/>
  <c r="K35" i="1"/>
  <c r="L35" i="1" s="1"/>
  <c r="K2992" i="1"/>
  <c r="L2992" i="1" s="1"/>
  <c r="K466" i="1"/>
  <c r="L466" i="1" s="1"/>
  <c r="K2993" i="1"/>
  <c r="L2993" i="1" s="1"/>
  <c r="K2994" i="1"/>
  <c r="L2994" i="1" s="1"/>
  <c r="K2995" i="1"/>
  <c r="L2995" i="1" s="1"/>
  <c r="K2996" i="1"/>
  <c r="L2996" i="1" s="1"/>
  <c r="K2997" i="1"/>
  <c r="L2997" i="1" s="1"/>
  <c r="K2998" i="1"/>
  <c r="L2998" i="1" s="1"/>
  <c r="K2999" i="1"/>
  <c r="L2999" i="1" s="1"/>
  <c r="K3000" i="1"/>
  <c r="L3000" i="1" s="1"/>
  <c r="K3001" i="1"/>
  <c r="L3001" i="1" s="1"/>
  <c r="K3002" i="1"/>
  <c r="L3002" i="1" s="1"/>
  <c r="K3003" i="1"/>
  <c r="L3003" i="1" s="1"/>
  <c r="K3004" i="1"/>
  <c r="L3004" i="1" s="1"/>
  <c r="K3005" i="1"/>
  <c r="L3005" i="1" s="1"/>
  <c r="K467" i="1"/>
  <c r="L467" i="1" s="1"/>
  <c r="K3006" i="1"/>
  <c r="L3006" i="1" s="1"/>
  <c r="K143" i="1"/>
  <c r="L143" i="1" s="1"/>
  <c r="K468" i="1"/>
  <c r="L468" i="1" s="1"/>
  <c r="K3007" i="1"/>
  <c r="L3007" i="1" s="1"/>
  <c r="K469" i="1"/>
  <c r="L469" i="1" s="1"/>
  <c r="K1461" i="1"/>
  <c r="L1461" i="1" s="1"/>
  <c r="K3008" i="1"/>
  <c r="L3008" i="1" s="1"/>
  <c r="K3009" i="1"/>
  <c r="L3009" i="1" s="1"/>
  <c r="K3010" i="1"/>
  <c r="L3010" i="1" s="1"/>
  <c r="K470" i="1"/>
  <c r="L470" i="1" s="1"/>
  <c r="K3011" i="1"/>
  <c r="L3011" i="1" s="1"/>
  <c r="K3012" i="1"/>
  <c r="L3012" i="1" s="1"/>
  <c r="K3013" i="1"/>
  <c r="L3013" i="1" s="1"/>
  <c r="K3014" i="1"/>
  <c r="L3014" i="1" s="1"/>
  <c r="K3015" i="1"/>
  <c r="L3015" i="1" s="1"/>
  <c r="K3016" i="1"/>
  <c r="L3016" i="1" s="1"/>
  <c r="K1685" i="1"/>
  <c r="L1685" i="1" s="1"/>
  <c r="K3017" i="1"/>
  <c r="L3017" i="1" s="1"/>
  <c r="K1686" i="1"/>
  <c r="L1686" i="1" s="1"/>
  <c r="K3018" i="1"/>
  <c r="L3018" i="1" s="1"/>
  <c r="K471" i="1"/>
  <c r="L471" i="1" s="1"/>
  <c r="K472" i="1"/>
  <c r="L472" i="1" s="1"/>
  <c r="K3019" i="1"/>
  <c r="L3019" i="1" s="1"/>
  <c r="K3020" i="1"/>
  <c r="L3020" i="1" s="1"/>
  <c r="K3021" i="1"/>
  <c r="L3021" i="1" s="1"/>
  <c r="K3022" i="1"/>
  <c r="L3022" i="1" s="1"/>
  <c r="K3023" i="1"/>
  <c r="L3023" i="1" s="1"/>
  <c r="K36" i="1"/>
  <c r="L36" i="1" s="1"/>
  <c r="K3024" i="1"/>
  <c r="L3024" i="1" s="1"/>
  <c r="K37" i="1"/>
  <c r="L37" i="1" s="1"/>
  <c r="K3025" i="1"/>
  <c r="L3025" i="1" s="1"/>
  <c r="K3026" i="1"/>
  <c r="L3026" i="1" s="1"/>
  <c r="K3027" i="1"/>
  <c r="L3027" i="1" s="1"/>
  <c r="K3028" i="1"/>
  <c r="L3028" i="1" s="1"/>
  <c r="K3029" i="1"/>
  <c r="L3029" i="1" s="1"/>
  <c r="K473" i="1"/>
  <c r="L473" i="1" s="1"/>
  <c r="K474" i="1"/>
  <c r="L474" i="1" s="1"/>
  <c r="K3030" i="1"/>
  <c r="L3030" i="1" s="1"/>
  <c r="K3031" i="1"/>
  <c r="L3031" i="1" s="1"/>
  <c r="K475" i="1"/>
  <c r="L475" i="1" s="1"/>
  <c r="K3032" i="1"/>
  <c r="L3032" i="1" s="1"/>
  <c r="K3033" i="1"/>
  <c r="L3033" i="1" s="1"/>
  <c r="K3034" i="1"/>
  <c r="L3034" i="1" s="1"/>
  <c r="K3035" i="1"/>
  <c r="L3035" i="1" s="1"/>
  <c r="K38" i="1"/>
  <c r="L38" i="1" s="1"/>
  <c r="K3036" i="1"/>
  <c r="L3036" i="1" s="1"/>
  <c r="K476" i="1"/>
  <c r="L476" i="1" s="1"/>
  <c r="K3037" i="1"/>
  <c r="L3037" i="1" s="1"/>
  <c r="K1687" i="1"/>
  <c r="L1687" i="1" s="1"/>
  <c r="K3038" i="1"/>
  <c r="L3038" i="1" s="1"/>
  <c r="K3039" i="1"/>
  <c r="L3039" i="1" s="1"/>
  <c r="K3040" i="1"/>
  <c r="L3040" i="1" s="1"/>
  <c r="K3041" i="1"/>
  <c r="L3041" i="1" s="1"/>
  <c r="K477" i="1"/>
  <c r="L477" i="1" s="1"/>
  <c r="K478" i="1"/>
  <c r="L478" i="1" s="1"/>
  <c r="K3042" i="1"/>
  <c r="L3042" i="1" s="1"/>
  <c r="K3043" i="1"/>
  <c r="L3043" i="1" s="1"/>
  <c r="K3044" i="1"/>
  <c r="L3044" i="1" s="1"/>
  <c r="K3045" i="1"/>
  <c r="L3045" i="1" s="1"/>
  <c r="K3046" i="1"/>
  <c r="L3046" i="1" s="1"/>
  <c r="K479" i="1"/>
  <c r="L479" i="1" s="1"/>
  <c r="K3047" i="1"/>
  <c r="L3047" i="1" s="1"/>
  <c r="K3048" i="1"/>
  <c r="L3048" i="1" s="1"/>
  <c r="K3049" i="1"/>
  <c r="L3049" i="1" s="1"/>
  <c r="K480" i="1"/>
  <c r="L480" i="1" s="1"/>
  <c r="K3050" i="1"/>
  <c r="L3050" i="1" s="1"/>
  <c r="K3051" i="1"/>
  <c r="L3051" i="1" s="1"/>
  <c r="K3052" i="1"/>
  <c r="L3052" i="1" s="1"/>
  <c r="K3053" i="1"/>
  <c r="L3053" i="1" s="1"/>
  <c r="K3054" i="1"/>
  <c r="L3054" i="1" s="1"/>
  <c r="K481" i="1"/>
  <c r="L481" i="1" s="1"/>
  <c r="K3055" i="1"/>
  <c r="L3055" i="1" s="1"/>
  <c r="K3056" i="1"/>
  <c r="L3056" i="1" s="1"/>
  <c r="K3057" i="1"/>
  <c r="L3057" i="1" s="1"/>
  <c r="K482" i="1"/>
  <c r="L482" i="1" s="1"/>
  <c r="K3058" i="1"/>
  <c r="L3058" i="1" s="1"/>
  <c r="K1688" i="1"/>
  <c r="L1688" i="1" s="1"/>
  <c r="K3059" i="1"/>
  <c r="L3059" i="1" s="1"/>
  <c r="K3060" i="1"/>
  <c r="L3060" i="1" s="1"/>
  <c r="K3061" i="1"/>
  <c r="L3061" i="1" s="1"/>
  <c r="K1689" i="1"/>
  <c r="L1689" i="1" s="1"/>
  <c r="K3062" i="1"/>
  <c r="L3062" i="1" s="1"/>
  <c r="K3063" i="1"/>
  <c r="L3063" i="1" s="1"/>
  <c r="K3064" i="1"/>
  <c r="L3064" i="1" s="1"/>
  <c r="K3065" i="1"/>
  <c r="L3065" i="1" s="1"/>
  <c r="K483" i="1"/>
  <c r="L483" i="1" s="1"/>
  <c r="K3066" i="1"/>
  <c r="L3066" i="1" s="1"/>
  <c r="K3067" i="1"/>
  <c r="L3067" i="1" s="1"/>
  <c r="K3068" i="1"/>
  <c r="L3068" i="1" s="1"/>
  <c r="K484" i="1"/>
  <c r="L484" i="1" s="1"/>
  <c r="K3069" i="1"/>
  <c r="L3069" i="1" s="1"/>
  <c r="K3070" i="1"/>
  <c r="L3070" i="1" s="1"/>
  <c r="K3071" i="1"/>
  <c r="L3071" i="1" s="1"/>
  <c r="K3072" i="1"/>
  <c r="L3072" i="1" s="1"/>
  <c r="K39" i="1"/>
  <c r="L39" i="1" s="1"/>
  <c r="K3073" i="1"/>
  <c r="L3073" i="1" s="1"/>
  <c r="K3074" i="1"/>
  <c r="L3074" i="1" s="1"/>
  <c r="K3075" i="1"/>
  <c r="L3075" i="1" s="1"/>
  <c r="K3076" i="1"/>
  <c r="L3076" i="1" s="1"/>
  <c r="K3077" i="1"/>
  <c r="L3077" i="1" s="1"/>
  <c r="K3078" i="1"/>
  <c r="L3078" i="1" s="1"/>
  <c r="K1690" i="1"/>
  <c r="L1690" i="1" s="1"/>
  <c r="K3079" i="1"/>
  <c r="L3079" i="1" s="1"/>
  <c r="K40" i="1"/>
  <c r="L40" i="1" s="1"/>
  <c r="K3080" i="1"/>
  <c r="L3080" i="1" s="1"/>
  <c r="K3081" i="1"/>
  <c r="L3081" i="1" s="1"/>
  <c r="K41" i="1"/>
  <c r="L41" i="1" s="1"/>
  <c r="K42" i="1"/>
  <c r="L42" i="1" s="1"/>
  <c r="K3082" i="1"/>
  <c r="L3082" i="1" s="1"/>
  <c r="K3083" i="1"/>
  <c r="L3083" i="1" s="1"/>
  <c r="K485" i="1"/>
  <c r="L485" i="1" s="1"/>
  <c r="K3084" i="1"/>
  <c r="L3084" i="1" s="1"/>
  <c r="K3085" i="1"/>
  <c r="L3085" i="1" s="1"/>
  <c r="K486" i="1"/>
  <c r="L486" i="1" s="1"/>
  <c r="K3086" i="1"/>
  <c r="L3086" i="1" s="1"/>
  <c r="K487" i="1"/>
  <c r="L487" i="1" s="1"/>
  <c r="K1462" i="1"/>
  <c r="L1462" i="1" s="1"/>
  <c r="K3087" i="1"/>
  <c r="L3087" i="1" s="1"/>
  <c r="K3088" i="1"/>
  <c r="L3088" i="1" s="1"/>
  <c r="K3089" i="1"/>
  <c r="L3089" i="1" s="1"/>
  <c r="K3090" i="1"/>
  <c r="L3090" i="1" s="1"/>
  <c r="K3091" i="1"/>
  <c r="L3091" i="1" s="1"/>
  <c r="K1463" i="1"/>
  <c r="L1463" i="1" s="1"/>
  <c r="K3092" i="1"/>
  <c r="L3092" i="1" s="1"/>
  <c r="K488" i="1"/>
  <c r="L488" i="1" s="1"/>
  <c r="K3093" i="1"/>
  <c r="L3093" i="1" s="1"/>
  <c r="K3094" i="1"/>
  <c r="L3094" i="1" s="1"/>
  <c r="K3095" i="1"/>
  <c r="L3095" i="1" s="1"/>
  <c r="K3096" i="1"/>
  <c r="L3096" i="1" s="1"/>
  <c r="K489" i="1"/>
  <c r="L489" i="1" s="1"/>
  <c r="K3097" i="1"/>
  <c r="L3097" i="1" s="1"/>
  <c r="K3098" i="1"/>
  <c r="L3098" i="1" s="1"/>
  <c r="K3099" i="1"/>
  <c r="L3099" i="1" s="1"/>
  <c r="K1691" i="1"/>
  <c r="L1691" i="1" s="1"/>
  <c r="K3100" i="1"/>
  <c r="L3100" i="1" s="1"/>
  <c r="K3101" i="1"/>
  <c r="L3101" i="1" s="1"/>
  <c r="K3102" i="1"/>
  <c r="L3102" i="1" s="1"/>
  <c r="K1464" i="1"/>
  <c r="L1464" i="1" s="1"/>
  <c r="K3103" i="1"/>
  <c r="L3103" i="1" s="1"/>
  <c r="K3104" i="1"/>
  <c r="L3104" i="1" s="1"/>
  <c r="K3105" i="1"/>
  <c r="L3105" i="1" s="1"/>
  <c r="K3106" i="1"/>
  <c r="L3106" i="1" s="1"/>
  <c r="K3107" i="1"/>
  <c r="L3107" i="1" s="1"/>
  <c r="K3108" i="1"/>
  <c r="L3108" i="1" s="1"/>
  <c r="K3109" i="1"/>
  <c r="L3109" i="1" s="1"/>
  <c r="K3110" i="1"/>
  <c r="L3110" i="1" s="1"/>
  <c r="K3111" i="1"/>
  <c r="L3111" i="1" s="1"/>
  <c r="K3112" i="1"/>
  <c r="L3112" i="1" s="1"/>
  <c r="K3113" i="1"/>
  <c r="L3113" i="1" s="1"/>
  <c r="K3114" i="1"/>
  <c r="L3114" i="1" s="1"/>
  <c r="K3115" i="1"/>
  <c r="L3115" i="1" s="1"/>
  <c r="K490" i="1"/>
  <c r="L490" i="1" s="1"/>
  <c r="K3116" i="1"/>
  <c r="L3116" i="1" s="1"/>
  <c r="K3117" i="1"/>
  <c r="L3117" i="1" s="1"/>
  <c r="K3118" i="1"/>
  <c r="L3118" i="1" s="1"/>
  <c r="K491" i="1"/>
  <c r="L491" i="1" s="1"/>
  <c r="K3119" i="1"/>
  <c r="L3119" i="1" s="1"/>
  <c r="K3120" i="1"/>
  <c r="L3120" i="1" s="1"/>
  <c r="K3121" i="1"/>
  <c r="L3121" i="1" s="1"/>
  <c r="K3122" i="1"/>
  <c r="L3122" i="1" s="1"/>
  <c r="K3123" i="1"/>
  <c r="L3123" i="1" s="1"/>
  <c r="K492" i="1"/>
  <c r="L492" i="1" s="1"/>
  <c r="K3124" i="1"/>
  <c r="L3124" i="1" s="1"/>
  <c r="K3125" i="1"/>
  <c r="L3125" i="1" s="1"/>
  <c r="K3126" i="1"/>
  <c r="L3126" i="1" s="1"/>
  <c r="K3127" i="1"/>
  <c r="L3127" i="1" s="1"/>
  <c r="K493" i="1"/>
  <c r="L493" i="1" s="1"/>
  <c r="K3128" i="1"/>
  <c r="L3128" i="1" s="1"/>
  <c r="K1692" i="1"/>
  <c r="L1692" i="1" s="1"/>
  <c r="K3129" i="1"/>
  <c r="L3129" i="1" s="1"/>
  <c r="K3130" i="1"/>
  <c r="L3130" i="1" s="1"/>
  <c r="K3131" i="1"/>
  <c r="L3131" i="1" s="1"/>
  <c r="K3132" i="1"/>
  <c r="L3132" i="1" s="1"/>
  <c r="K3133" i="1"/>
  <c r="L3133" i="1" s="1"/>
  <c r="K494" i="1"/>
  <c r="L494" i="1" s="1"/>
  <c r="K495" i="1"/>
  <c r="L495" i="1" s="1"/>
  <c r="K3134" i="1"/>
  <c r="L3134" i="1" s="1"/>
  <c r="K496" i="1"/>
  <c r="L496" i="1" s="1"/>
  <c r="K3135" i="1"/>
  <c r="L3135" i="1" s="1"/>
  <c r="K3136" i="1"/>
  <c r="L3136" i="1" s="1"/>
  <c r="K3137" i="1"/>
  <c r="L3137" i="1" s="1"/>
  <c r="K497" i="1"/>
  <c r="L497" i="1" s="1"/>
  <c r="K3138" i="1"/>
  <c r="L3138" i="1" s="1"/>
  <c r="K3139" i="1"/>
  <c r="L3139" i="1" s="1"/>
  <c r="K3140" i="1"/>
  <c r="L3140" i="1" s="1"/>
  <c r="K3141" i="1"/>
  <c r="L3141" i="1" s="1"/>
  <c r="K498" i="1"/>
  <c r="L498" i="1" s="1"/>
  <c r="K3142" i="1"/>
  <c r="L3142" i="1" s="1"/>
  <c r="K3143" i="1"/>
  <c r="L3143" i="1" s="1"/>
  <c r="K3144" i="1"/>
  <c r="L3144" i="1" s="1"/>
  <c r="K3145" i="1"/>
  <c r="L3145" i="1" s="1"/>
  <c r="K3146" i="1"/>
  <c r="L3146" i="1" s="1"/>
  <c r="K3147" i="1"/>
  <c r="L3147" i="1" s="1"/>
  <c r="K499" i="1"/>
  <c r="L499" i="1" s="1"/>
  <c r="K3148" i="1"/>
  <c r="L3148" i="1" s="1"/>
  <c r="K43" i="1"/>
  <c r="L43" i="1" s="1"/>
  <c r="K3149" i="1"/>
  <c r="L3149" i="1" s="1"/>
  <c r="K1693" i="1"/>
  <c r="L1693" i="1" s="1"/>
  <c r="K3150" i="1"/>
  <c r="L3150" i="1" s="1"/>
  <c r="K500" i="1"/>
  <c r="L500" i="1" s="1"/>
  <c r="K3151" i="1"/>
  <c r="L3151" i="1" s="1"/>
  <c r="K44" i="1"/>
  <c r="L44" i="1" s="1"/>
  <c r="K3152" i="1"/>
  <c r="L3152" i="1" s="1"/>
  <c r="K501" i="1"/>
  <c r="L501" i="1" s="1"/>
  <c r="K3153" i="1"/>
  <c r="L3153" i="1" s="1"/>
  <c r="K3154" i="1"/>
  <c r="L3154" i="1" s="1"/>
  <c r="K3155" i="1"/>
  <c r="L3155" i="1" s="1"/>
  <c r="K3156" i="1"/>
  <c r="L3156" i="1" s="1"/>
  <c r="K3157" i="1"/>
  <c r="L3157" i="1" s="1"/>
  <c r="K502" i="1"/>
  <c r="L502" i="1" s="1"/>
  <c r="K3158" i="1"/>
  <c r="L3158" i="1" s="1"/>
  <c r="K3159" i="1"/>
  <c r="L3159" i="1" s="1"/>
  <c r="K1694" i="1"/>
  <c r="L1694" i="1" s="1"/>
  <c r="K3160" i="1"/>
  <c r="L3160" i="1" s="1"/>
  <c r="K3161" i="1"/>
  <c r="L3161" i="1" s="1"/>
  <c r="K3162" i="1"/>
  <c r="L3162" i="1" s="1"/>
  <c r="K3163" i="1"/>
  <c r="L3163" i="1" s="1"/>
  <c r="K503" i="1"/>
  <c r="L503" i="1" s="1"/>
  <c r="K3164" i="1"/>
  <c r="L3164" i="1" s="1"/>
  <c r="K3165" i="1"/>
  <c r="L3165" i="1" s="1"/>
  <c r="K3166" i="1"/>
  <c r="L3166" i="1" s="1"/>
  <c r="K3167" i="1"/>
  <c r="L3167" i="1" s="1"/>
  <c r="K3168" i="1"/>
  <c r="L3168" i="1" s="1"/>
  <c r="K504" i="1"/>
  <c r="L504" i="1" s="1"/>
  <c r="K3169" i="1"/>
  <c r="L3169" i="1" s="1"/>
  <c r="K3170" i="1"/>
  <c r="L3170" i="1" s="1"/>
  <c r="K3171" i="1"/>
  <c r="L3171" i="1" s="1"/>
  <c r="K1465" i="1"/>
  <c r="L1465" i="1" s="1"/>
  <c r="K3172" i="1"/>
  <c r="L3172" i="1" s="1"/>
  <c r="K505" i="1"/>
  <c r="L505" i="1" s="1"/>
  <c r="K3173" i="1"/>
  <c r="L3173" i="1" s="1"/>
  <c r="K3174" i="1"/>
  <c r="L3174" i="1" s="1"/>
  <c r="K1695" i="1"/>
  <c r="L1695" i="1" s="1"/>
  <c r="K3175" i="1"/>
  <c r="L3175" i="1" s="1"/>
  <c r="K3176" i="1"/>
  <c r="L3176" i="1" s="1"/>
  <c r="K506" i="1"/>
  <c r="L506" i="1" s="1"/>
  <c r="K3177" i="1"/>
  <c r="L3177" i="1" s="1"/>
  <c r="K3178" i="1"/>
  <c r="L3178" i="1" s="1"/>
  <c r="K3179" i="1"/>
  <c r="L3179" i="1" s="1"/>
  <c r="K3180" i="1"/>
  <c r="L3180" i="1" s="1"/>
  <c r="K507" i="1"/>
  <c r="L507" i="1" s="1"/>
  <c r="K3181" i="1"/>
  <c r="L3181" i="1" s="1"/>
  <c r="K508" i="1"/>
  <c r="L508" i="1" s="1"/>
  <c r="K3182" i="1"/>
  <c r="L3182" i="1" s="1"/>
  <c r="K3183" i="1"/>
  <c r="L3183" i="1" s="1"/>
  <c r="K3184" i="1"/>
  <c r="L3184" i="1" s="1"/>
  <c r="K3185" i="1"/>
  <c r="L3185" i="1" s="1"/>
  <c r="K3186" i="1"/>
  <c r="L3186" i="1" s="1"/>
  <c r="K3187" i="1"/>
  <c r="L3187" i="1" s="1"/>
  <c r="K3188" i="1"/>
  <c r="L3188" i="1" s="1"/>
  <c r="K3189" i="1"/>
  <c r="L3189" i="1" s="1"/>
  <c r="K3190" i="1"/>
  <c r="L3190" i="1" s="1"/>
  <c r="K3191" i="1"/>
  <c r="L3191" i="1" s="1"/>
  <c r="K3192" i="1"/>
  <c r="L3192" i="1" s="1"/>
  <c r="K3193" i="1"/>
  <c r="L3193" i="1" s="1"/>
  <c r="K1466" i="1"/>
  <c r="L1466" i="1" s="1"/>
  <c r="K3194" i="1"/>
  <c r="L3194" i="1" s="1"/>
  <c r="K1467" i="1"/>
  <c r="L1467" i="1" s="1"/>
  <c r="K3195" i="1"/>
  <c r="L3195" i="1" s="1"/>
  <c r="K509" i="1"/>
  <c r="L509" i="1" s="1"/>
  <c r="K510" i="1"/>
  <c r="L510" i="1" s="1"/>
  <c r="K3196" i="1"/>
  <c r="L3196" i="1" s="1"/>
  <c r="K3197" i="1"/>
  <c r="L3197" i="1" s="1"/>
  <c r="K511" i="1"/>
  <c r="L511" i="1" s="1"/>
  <c r="K3198" i="1"/>
  <c r="L3198" i="1" s="1"/>
  <c r="K512" i="1"/>
  <c r="L512" i="1" s="1"/>
  <c r="K3199" i="1"/>
  <c r="L3199" i="1" s="1"/>
  <c r="K3200" i="1"/>
  <c r="L3200" i="1" s="1"/>
  <c r="K3201" i="1"/>
  <c r="L3201" i="1" s="1"/>
  <c r="K3202" i="1"/>
  <c r="L3202" i="1" s="1"/>
  <c r="K3203" i="1"/>
  <c r="L3203" i="1" s="1"/>
  <c r="K3204" i="1"/>
  <c r="L3204" i="1" s="1"/>
  <c r="K513" i="1"/>
  <c r="L513" i="1" s="1"/>
  <c r="K3205" i="1"/>
  <c r="L3205" i="1" s="1"/>
  <c r="K3206" i="1"/>
  <c r="L3206" i="1" s="1"/>
  <c r="K3207" i="1"/>
  <c r="L3207" i="1" s="1"/>
  <c r="K45" i="1"/>
  <c r="L45" i="1" s="1"/>
  <c r="K514" i="1"/>
  <c r="L514" i="1" s="1"/>
  <c r="K515" i="1"/>
  <c r="L515" i="1" s="1"/>
  <c r="K516" i="1"/>
  <c r="L516" i="1" s="1"/>
  <c r="K3208" i="1"/>
  <c r="L3208" i="1" s="1"/>
  <c r="K3209" i="1"/>
  <c r="L3209" i="1" s="1"/>
  <c r="K3210" i="1"/>
  <c r="L3210" i="1" s="1"/>
  <c r="K3211" i="1"/>
  <c r="L3211" i="1" s="1"/>
  <c r="K3212" i="1"/>
  <c r="L3212" i="1" s="1"/>
  <c r="K517" i="1"/>
  <c r="L517" i="1" s="1"/>
  <c r="K3213" i="1"/>
  <c r="L3213" i="1" s="1"/>
  <c r="K3214" i="1"/>
  <c r="L3214" i="1" s="1"/>
  <c r="K518" i="1"/>
  <c r="L518" i="1" s="1"/>
  <c r="K3215" i="1"/>
  <c r="L3215" i="1" s="1"/>
  <c r="K519" i="1"/>
  <c r="L519" i="1" s="1"/>
  <c r="K3216" i="1"/>
  <c r="L3216" i="1" s="1"/>
  <c r="K1696" i="1"/>
  <c r="L1696" i="1" s="1"/>
  <c r="K520" i="1"/>
  <c r="L520" i="1" s="1"/>
  <c r="K3217" i="1"/>
  <c r="L3217" i="1" s="1"/>
  <c r="K521" i="1"/>
  <c r="L521" i="1" s="1"/>
  <c r="K522" i="1"/>
  <c r="L522" i="1" s="1"/>
  <c r="K3218" i="1"/>
  <c r="L3218" i="1" s="1"/>
  <c r="K523" i="1"/>
  <c r="L523" i="1" s="1"/>
  <c r="K3219" i="1"/>
  <c r="L3219" i="1" s="1"/>
  <c r="K3220" i="1"/>
  <c r="L3220" i="1" s="1"/>
  <c r="K524" i="1"/>
  <c r="L524" i="1" s="1"/>
  <c r="K3221" i="1"/>
  <c r="L3221" i="1" s="1"/>
  <c r="K3222" i="1"/>
  <c r="L3222" i="1" s="1"/>
  <c r="K3223" i="1"/>
  <c r="L3223" i="1" s="1"/>
  <c r="K525" i="1"/>
  <c r="L525" i="1" s="1"/>
  <c r="K3224" i="1"/>
  <c r="L3224" i="1" s="1"/>
  <c r="K526" i="1"/>
  <c r="L526" i="1" s="1"/>
  <c r="K3225" i="1"/>
  <c r="L3225" i="1" s="1"/>
  <c r="K3226" i="1"/>
  <c r="L3226" i="1" s="1"/>
  <c r="K3227" i="1"/>
  <c r="L3227" i="1" s="1"/>
  <c r="K3228" i="1"/>
  <c r="L3228" i="1" s="1"/>
  <c r="K3229" i="1"/>
  <c r="L3229" i="1" s="1"/>
  <c r="K1605" i="1"/>
  <c r="L1605" i="1" s="1"/>
  <c r="K3230" i="1"/>
  <c r="L3230" i="1" s="1"/>
  <c r="K3231" i="1"/>
  <c r="L3231" i="1" s="1"/>
  <c r="K3232" i="1"/>
  <c r="L3232" i="1" s="1"/>
  <c r="K527" i="1"/>
  <c r="L527" i="1" s="1"/>
  <c r="K3233" i="1"/>
  <c r="L3233" i="1" s="1"/>
  <c r="K3234" i="1"/>
  <c r="L3234" i="1" s="1"/>
  <c r="K3235" i="1"/>
  <c r="L3235" i="1" s="1"/>
  <c r="K528" i="1"/>
  <c r="L528" i="1" s="1"/>
  <c r="K3236" i="1"/>
  <c r="L3236" i="1" s="1"/>
  <c r="K3237" i="1"/>
  <c r="L3237" i="1" s="1"/>
  <c r="K3238" i="1"/>
  <c r="L3238" i="1" s="1"/>
  <c r="K3239" i="1"/>
  <c r="L3239" i="1" s="1"/>
  <c r="K529" i="1"/>
  <c r="L529" i="1" s="1"/>
  <c r="K3240" i="1"/>
  <c r="L3240" i="1" s="1"/>
  <c r="K46" i="1"/>
  <c r="L46" i="1" s="1"/>
  <c r="K3241" i="1"/>
  <c r="L3241" i="1" s="1"/>
  <c r="K3242" i="1"/>
  <c r="L3242" i="1" s="1"/>
  <c r="K3243" i="1"/>
  <c r="L3243" i="1" s="1"/>
  <c r="K3244" i="1"/>
  <c r="L3244" i="1" s="1"/>
  <c r="K3245" i="1"/>
  <c r="L3245" i="1" s="1"/>
  <c r="K530" i="1"/>
  <c r="L530" i="1" s="1"/>
  <c r="K531" i="1"/>
  <c r="L531" i="1" s="1"/>
  <c r="K3246" i="1"/>
  <c r="L3246" i="1" s="1"/>
  <c r="K3247" i="1"/>
  <c r="L3247" i="1" s="1"/>
  <c r="K1468" i="1"/>
  <c r="L1468" i="1" s="1"/>
  <c r="K3248" i="1"/>
  <c r="L3248" i="1" s="1"/>
  <c r="K3249" i="1"/>
  <c r="L3249" i="1" s="1"/>
  <c r="K532" i="1"/>
  <c r="L532" i="1" s="1"/>
  <c r="K533" i="1"/>
  <c r="L533" i="1" s="1"/>
  <c r="K3250" i="1"/>
  <c r="L3250" i="1" s="1"/>
  <c r="K1697" i="1"/>
  <c r="L1697" i="1" s="1"/>
  <c r="K534" i="1"/>
  <c r="L534" i="1" s="1"/>
  <c r="K3251" i="1"/>
  <c r="L3251" i="1" s="1"/>
  <c r="K3252" i="1"/>
  <c r="L3252" i="1" s="1"/>
  <c r="K535" i="1"/>
  <c r="L535" i="1" s="1"/>
  <c r="K3253" i="1"/>
  <c r="L3253" i="1" s="1"/>
  <c r="K3254" i="1"/>
  <c r="L3254" i="1" s="1"/>
  <c r="K3255" i="1"/>
  <c r="L3255" i="1" s="1"/>
  <c r="K3256" i="1"/>
  <c r="L3256" i="1" s="1"/>
  <c r="K3257" i="1"/>
  <c r="L3257" i="1" s="1"/>
  <c r="K3258" i="1"/>
  <c r="L3258" i="1" s="1"/>
  <c r="K3259" i="1"/>
  <c r="L3259" i="1" s="1"/>
  <c r="K536" i="1"/>
  <c r="L536" i="1" s="1"/>
  <c r="K3260" i="1"/>
  <c r="L3260" i="1" s="1"/>
  <c r="K3261" i="1"/>
  <c r="L3261" i="1" s="1"/>
  <c r="K3262" i="1"/>
  <c r="L3262" i="1" s="1"/>
  <c r="K3263" i="1"/>
  <c r="L3263" i="1" s="1"/>
  <c r="K537" i="1"/>
  <c r="L537" i="1" s="1"/>
  <c r="K3264" i="1"/>
  <c r="L3264" i="1" s="1"/>
  <c r="K3265" i="1"/>
  <c r="L3265" i="1" s="1"/>
  <c r="K3266" i="1"/>
  <c r="L3266" i="1" s="1"/>
  <c r="K3267" i="1"/>
  <c r="L3267" i="1" s="1"/>
  <c r="K1469" i="1"/>
  <c r="L1469" i="1" s="1"/>
  <c r="K3268" i="1"/>
  <c r="L3268" i="1" s="1"/>
  <c r="K3269" i="1"/>
  <c r="L3269" i="1" s="1"/>
  <c r="K1470" i="1"/>
  <c r="L1470" i="1" s="1"/>
  <c r="K3270" i="1"/>
  <c r="L3270" i="1" s="1"/>
  <c r="K3271" i="1"/>
  <c r="L3271" i="1" s="1"/>
  <c r="K3272" i="1"/>
  <c r="L3272" i="1" s="1"/>
  <c r="K1471" i="1"/>
  <c r="L1471" i="1" s="1"/>
  <c r="K3273" i="1"/>
  <c r="L3273" i="1" s="1"/>
  <c r="K3274" i="1"/>
  <c r="L3274" i="1" s="1"/>
  <c r="K3275" i="1"/>
  <c r="L3275" i="1" s="1"/>
  <c r="K3276" i="1"/>
  <c r="L3276" i="1" s="1"/>
  <c r="K1472" i="1"/>
  <c r="L1472" i="1" s="1"/>
  <c r="K3277" i="1"/>
  <c r="L3277" i="1" s="1"/>
  <c r="K538" i="1"/>
  <c r="L538" i="1" s="1"/>
  <c r="K539" i="1"/>
  <c r="L539" i="1" s="1"/>
  <c r="K3278" i="1"/>
  <c r="L3278" i="1" s="1"/>
  <c r="K3279" i="1"/>
  <c r="L3279" i="1" s="1"/>
  <c r="K3280" i="1"/>
  <c r="L3280" i="1" s="1"/>
  <c r="K1606" i="1"/>
  <c r="L1606" i="1" s="1"/>
  <c r="K3281" i="1"/>
  <c r="L3281" i="1" s="1"/>
  <c r="K3282" i="1"/>
  <c r="L3282" i="1" s="1"/>
  <c r="K3283" i="1"/>
  <c r="L3283" i="1" s="1"/>
  <c r="K47" i="1"/>
  <c r="L47" i="1" s="1"/>
  <c r="K1473" i="1"/>
  <c r="L1473" i="1" s="1"/>
  <c r="K3284" i="1"/>
  <c r="L3284" i="1" s="1"/>
  <c r="K3285" i="1"/>
  <c r="L3285" i="1" s="1"/>
  <c r="K1474" i="1"/>
  <c r="L1474" i="1" s="1"/>
  <c r="K3286" i="1"/>
  <c r="L3286" i="1" s="1"/>
  <c r="K1475" i="1"/>
  <c r="L1475" i="1" s="1"/>
  <c r="K3287" i="1"/>
  <c r="L3287" i="1" s="1"/>
  <c r="K540" i="1"/>
  <c r="L540" i="1" s="1"/>
  <c r="K3288" i="1"/>
  <c r="L3288" i="1" s="1"/>
  <c r="K541" i="1"/>
  <c r="L541" i="1" s="1"/>
  <c r="K3289" i="1"/>
  <c r="L3289" i="1" s="1"/>
  <c r="K3290" i="1"/>
  <c r="L3290" i="1" s="1"/>
  <c r="K3291" i="1"/>
  <c r="L3291" i="1" s="1"/>
  <c r="K3292" i="1"/>
  <c r="L3292" i="1" s="1"/>
  <c r="K3293" i="1"/>
  <c r="L3293" i="1" s="1"/>
  <c r="K542" i="1"/>
  <c r="L542" i="1" s="1"/>
  <c r="K1476" i="1"/>
  <c r="L1476" i="1" s="1"/>
  <c r="K1698" i="1"/>
  <c r="L1698" i="1" s="1"/>
  <c r="K3294" i="1"/>
  <c r="L3294" i="1" s="1"/>
  <c r="K1699" i="1"/>
  <c r="L1699" i="1" s="1"/>
  <c r="K3295" i="1"/>
  <c r="L3295" i="1" s="1"/>
  <c r="K3296" i="1"/>
  <c r="L3296" i="1" s="1"/>
  <c r="K3297" i="1"/>
  <c r="L3297" i="1" s="1"/>
  <c r="K3298" i="1"/>
  <c r="L3298" i="1" s="1"/>
  <c r="K3299" i="1"/>
  <c r="L3299" i="1" s="1"/>
  <c r="K3300" i="1"/>
  <c r="L3300" i="1" s="1"/>
  <c r="K3301" i="1"/>
  <c r="L3301" i="1" s="1"/>
  <c r="K3302" i="1"/>
  <c r="L3302" i="1" s="1"/>
  <c r="K3303" i="1"/>
  <c r="L3303" i="1" s="1"/>
  <c r="K1700" i="1"/>
  <c r="L1700" i="1" s="1"/>
  <c r="K3304" i="1"/>
  <c r="L3304" i="1" s="1"/>
  <c r="K3305" i="1"/>
  <c r="L3305" i="1" s="1"/>
  <c r="K3306" i="1"/>
  <c r="L3306" i="1" s="1"/>
  <c r="K3307" i="1"/>
  <c r="L3307" i="1" s="1"/>
  <c r="K543" i="1"/>
  <c r="L543" i="1" s="1"/>
  <c r="K3308" i="1"/>
  <c r="L3308" i="1" s="1"/>
  <c r="K3309" i="1"/>
  <c r="L3309" i="1" s="1"/>
  <c r="K3310" i="1"/>
  <c r="L3310" i="1" s="1"/>
  <c r="K3311" i="1"/>
  <c r="L3311" i="1" s="1"/>
  <c r="K144" i="1"/>
  <c r="L144" i="1" s="1"/>
  <c r="K3312" i="1"/>
  <c r="L3312" i="1" s="1"/>
  <c r="K544" i="1"/>
  <c r="L544" i="1" s="1"/>
  <c r="K3313" i="1"/>
  <c r="L3313" i="1" s="1"/>
  <c r="K3314" i="1"/>
  <c r="L3314" i="1" s="1"/>
  <c r="K3315" i="1"/>
  <c r="L3315" i="1" s="1"/>
  <c r="K1701" i="1"/>
  <c r="L1701" i="1" s="1"/>
  <c r="K545" i="1"/>
  <c r="L545" i="1" s="1"/>
  <c r="K3316" i="1"/>
  <c r="L3316" i="1" s="1"/>
  <c r="K3317" i="1"/>
  <c r="L3317" i="1" s="1"/>
  <c r="K3318" i="1"/>
  <c r="L3318" i="1" s="1"/>
  <c r="K546" i="1"/>
  <c r="L546" i="1" s="1"/>
  <c r="K3319" i="1"/>
  <c r="L3319" i="1" s="1"/>
  <c r="K547" i="1"/>
  <c r="L547" i="1" s="1"/>
  <c r="K3320" i="1"/>
  <c r="L3320" i="1" s="1"/>
  <c r="K3321" i="1"/>
  <c r="L3321" i="1" s="1"/>
  <c r="K3322" i="1"/>
  <c r="L3322" i="1" s="1"/>
  <c r="K548" i="1"/>
  <c r="L548" i="1" s="1"/>
  <c r="K3323" i="1"/>
  <c r="L3323" i="1" s="1"/>
  <c r="K3324" i="1"/>
  <c r="L3324" i="1" s="1"/>
  <c r="K3325" i="1"/>
  <c r="L3325" i="1" s="1"/>
  <c r="K3326" i="1"/>
  <c r="L3326" i="1" s="1"/>
  <c r="K3327" i="1"/>
  <c r="L3327" i="1" s="1"/>
  <c r="K3328" i="1"/>
  <c r="L3328" i="1" s="1"/>
  <c r="K3329" i="1"/>
  <c r="L3329" i="1" s="1"/>
  <c r="K3330" i="1"/>
  <c r="L3330" i="1" s="1"/>
  <c r="K3331" i="1"/>
  <c r="L3331" i="1" s="1"/>
  <c r="K145" i="1"/>
  <c r="L145" i="1" s="1"/>
  <c r="K3332" i="1"/>
  <c r="L3332" i="1" s="1"/>
  <c r="K48" i="1"/>
  <c r="L48" i="1" s="1"/>
  <c r="K549" i="1"/>
  <c r="L549" i="1" s="1"/>
  <c r="K3333" i="1"/>
  <c r="L3333" i="1" s="1"/>
  <c r="K3334" i="1"/>
  <c r="L3334" i="1" s="1"/>
  <c r="K3335" i="1"/>
  <c r="L3335" i="1" s="1"/>
  <c r="K3336" i="1"/>
  <c r="L3336" i="1" s="1"/>
  <c r="K550" i="1"/>
  <c r="L550" i="1" s="1"/>
  <c r="K551" i="1"/>
  <c r="L551" i="1" s="1"/>
  <c r="K3337" i="1"/>
  <c r="L3337" i="1" s="1"/>
  <c r="K552" i="1"/>
  <c r="L552" i="1" s="1"/>
  <c r="K553" i="1"/>
  <c r="L553" i="1" s="1"/>
  <c r="K3338" i="1"/>
  <c r="L3338" i="1" s="1"/>
  <c r="K3339" i="1"/>
  <c r="L3339" i="1" s="1"/>
  <c r="K3340" i="1"/>
  <c r="L3340" i="1" s="1"/>
  <c r="K554" i="1"/>
  <c r="L554" i="1" s="1"/>
  <c r="K3341" i="1"/>
  <c r="L3341" i="1" s="1"/>
  <c r="K3342" i="1"/>
  <c r="L3342" i="1" s="1"/>
  <c r="K3343" i="1"/>
  <c r="L3343" i="1" s="1"/>
  <c r="K3344" i="1"/>
  <c r="L3344" i="1" s="1"/>
  <c r="K3345" i="1"/>
  <c r="L3345" i="1" s="1"/>
  <c r="K555" i="1"/>
  <c r="L555" i="1" s="1"/>
  <c r="K3346" i="1"/>
  <c r="L3346" i="1" s="1"/>
  <c r="K1607" i="1"/>
  <c r="L1607" i="1" s="1"/>
  <c r="K3347" i="1"/>
  <c r="L3347" i="1" s="1"/>
  <c r="K3348" i="1"/>
  <c r="L3348" i="1" s="1"/>
  <c r="K556" i="1"/>
  <c r="L556" i="1" s="1"/>
  <c r="K557" i="1"/>
  <c r="L557" i="1" s="1"/>
  <c r="K3349" i="1"/>
  <c r="L3349" i="1" s="1"/>
  <c r="K1702" i="1"/>
  <c r="L1702" i="1" s="1"/>
  <c r="K558" i="1"/>
  <c r="L558" i="1" s="1"/>
  <c r="K559" i="1"/>
  <c r="L559" i="1" s="1"/>
  <c r="K3350" i="1"/>
  <c r="L3350" i="1" s="1"/>
  <c r="K3351" i="1"/>
  <c r="L3351" i="1" s="1"/>
  <c r="K3352" i="1"/>
  <c r="L3352" i="1" s="1"/>
  <c r="K3353" i="1"/>
  <c r="L3353" i="1" s="1"/>
  <c r="K3354" i="1"/>
  <c r="L3354" i="1" s="1"/>
  <c r="K3355" i="1"/>
  <c r="L3355" i="1" s="1"/>
  <c r="K3356" i="1"/>
  <c r="L3356" i="1" s="1"/>
  <c r="K3357" i="1"/>
  <c r="L3357" i="1" s="1"/>
  <c r="K3358" i="1"/>
  <c r="L3358" i="1" s="1"/>
  <c r="K3359" i="1"/>
  <c r="L3359" i="1" s="1"/>
  <c r="K560" i="1"/>
  <c r="L560" i="1" s="1"/>
  <c r="K561" i="1"/>
  <c r="L561" i="1" s="1"/>
  <c r="K3360" i="1"/>
  <c r="L3360" i="1" s="1"/>
  <c r="K3361" i="1"/>
  <c r="L3361" i="1" s="1"/>
  <c r="K562" i="1"/>
  <c r="L562" i="1" s="1"/>
  <c r="K3362" i="1"/>
  <c r="L3362" i="1" s="1"/>
  <c r="K3363" i="1"/>
  <c r="L3363" i="1" s="1"/>
  <c r="K3364" i="1"/>
  <c r="L3364" i="1" s="1"/>
  <c r="K3365" i="1"/>
  <c r="L3365" i="1" s="1"/>
  <c r="K3366" i="1"/>
  <c r="L3366" i="1" s="1"/>
  <c r="K3367" i="1"/>
  <c r="L3367" i="1" s="1"/>
  <c r="K3368" i="1"/>
  <c r="L3368" i="1" s="1"/>
  <c r="K3369" i="1"/>
  <c r="L3369" i="1" s="1"/>
  <c r="K3370" i="1"/>
  <c r="L3370" i="1" s="1"/>
  <c r="K3371" i="1"/>
  <c r="L3371" i="1" s="1"/>
  <c r="K3372" i="1"/>
  <c r="L3372" i="1" s="1"/>
  <c r="K3373" i="1"/>
  <c r="L3373" i="1" s="1"/>
  <c r="K3374" i="1"/>
  <c r="L3374" i="1" s="1"/>
  <c r="K3375" i="1"/>
  <c r="L3375" i="1" s="1"/>
  <c r="K1703" i="1"/>
  <c r="L1703" i="1" s="1"/>
  <c r="K1704" i="1"/>
  <c r="L1704" i="1" s="1"/>
  <c r="K3376" i="1"/>
  <c r="L3376" i="1" s="1"/>
  <c r="K1705" i="1"/>
  <c r="L1705" i="1" s="1"/>
  <c r="K1706" i="1"/>
  <c r="L1706" i="1" s="1"/>
  <c r="K3377" i="1"/>
  <c r="L3377" i="1" s="1"/>
  <c r="K3378" i="1"/>
  <c r="L3378" i="1" s="1"/>
  <c r="K563" i="1"/>
  <c r="L563" i="1" s="1"/>
  <c r="K3379" i="1"/>
  <c r="L3379" i="1" s="1"/>
  <c r="K564" i="1"/>
  <c r="L564" i="1" s="1"/>
  <c r="K1477" i="1"/>
  <c r="L1477" i="1" s="1"/>
  <c r="K3380" i="1"/>
  <c r="L3380" i="1" s="1"/>
  <c r="K3381" i="1"/>
  <c r="L3381" i="1" s="1"/>
  <c r="K3382" i="1"/>
  <c r="L3382" i="1" s="1"/>
  <c r="K1707" i="1"/>
  <c r="L1707" i="1" s="1"/>
  <c r="K565" i="1"/>
  <c r="L565" i="1" s="1"/>
  <c r="K3383" i="1"/>
  <c r="L3383" i="1" s="1"/>
  <c r="K566" i="1"/>
  <c r="L566" i="1" s="1"/>
  <c r="K3384" i="1"/>
  <c r="L3384" i="1" s="1"/>
  <c r="K3385" i="1"/>
  <c r="L3385" i="1" s="1"/>
  <c r="K3386" i="1"/>
  <c r="L3386" i="1" s="1"/>
  <c r="K1478" i="1"/>
  <c r="L1478" i="1" s="1"/>
  <c r="K3387" i="1"/>
  <c r="L3387" i="1" s="1"/>
  <c r="K567" i="1"/>
  <c r="L567" i="1" s="1"/>
  <c r="K568" i="1"/>
  <c r="L568" i="1" s="1"/>
  <c r="K3388" i="1"/>
  <c r="L3388" i="1" s="1"/>
  <c r="K3389" i="1"/>
  <c r="L3389" i="1" s="1"/>
  <c r="K3390" i="1"/>
  <c r="L3390" i="1" s="1"/>
  <c r="K3391" i="1"/>
  <c r="L3391" i="1" s="1"/>
  <c r="K1708" i="1"/>
  <c r="L1708" i="1" s="1"/>
  <c r="K3392" i="1"/>
  <c r="L3392" i="1" s="1"/>
  <c r="K3393" i="1"/>
  <c r="L3393" i="1" s="1"/>
  <c r="K569" i="1"/>
  <c r="L569" i="1" s="1"/>
  <c r="K570" i="1"/>
  <c r="L570" i="1" s="1"/>
  <c r="K3394" i="1"/>
  <c r="L3394" i="1" s="1"/>
  <c r="K3395" i="1"/>
  <c r="L3395" i="1" s="1"/>
  <c r="K3396" i="1"/>
  <c r="L3396" i="1" s="1"/>
  <c r="K3397" i="1"/>
  <c r="L3397" i="1" s="1"/>
  <c r="K3398" i="1"/>
  <c r="L3398" i="1" s="1"/>
  <c r="K3399" i="1"/>
  <c r="L3399" i="1" s="1"/>
  <c r="K1709" i="1"/>
  <c r="L1709" i="1" s="1"/>
  <c r="K1710" i="1"/>
  <c r="L1710" i="1" s="1"/>
  <c r="K3400" i="1"/>
  <c r="L3400" i="1" s="1"/>
  <c r="K3401" i="1"/>
  <c r="L3401" i="1" s="1"/>
  <c r="K3402" i="1"/>
  <c r="L3402" i="1" s="1"/>
  <c r="K3403" i="1"/>
  <c r="L3403" i="1" s="1"/>
  <c r="K3404" i="1"/>
  <c r="L3404" i="1" s="1"/>
  <c r="K3405" i="1"/>
  <c r="L3405" i="1" s="1"/>
  <c r="K571" i="1"/>
  <c r="L571" i="1" s="1"/>
  <c r="K3406" i="1"/>
  <c r="L3406" i="1" s="1"/>
  <c r="K1711" i="1"/>
  <c r="L1711" i="1" s="1"/>
  <c r="K3407" i="1"/>
  <c r="L3407" i="1" s="1"/>
  <c r="K3408" i="1"/>
  <c r="L3408" i="1" s="1"/>
  <c r="K572" i="1"/>
  <c r="L572" i="1" s="1"/>
  <c r="K1608" i="1"/>
  <c r="L1608" i="1" s="1"/>
  <c r="K3409" i="1"/>
  <c r="L3409" i="1" s="1"/>
  <c r="K573" i="1"/>
  <c r="L573" i="1" s="1"/>
  <c r="K3410" i="1"/>
  <c r="L3410" i="1" s="1"/>
  <c r="K3411" i="1"/>
  <c r="L3411" i="1" s="1"/>
  <c r="K574" i="1"/>
  <c r="L574" i="1" s="1"/>
  <c r="K3412" i="1"/>
  <c r="L3412" i="1" s="1"/>
  <c r="K3413" i="1"/>
  <c r="L3413" i="1" s="1"/>
  <c r="K3414" i="1"/>
  <c r="L3414" i="1" s="1"/>
  <c r="K575" i="1"/>
  <c r="L575" i="1" s="1"/>
  <c r="K576" i="1"/>
  <c r="L576" i="1" s="1"/>
  <c r="K3415" i="1"/>
  <c r="L3415" i="1" s="1"/>
  <c r="K3416" i="1"/>
  <c r="L3416" i="1" s="1"/>
  <c r="K3417" i="1"/>
  <c r="L3417" i="1" s="1"/>
  <c r="K3418" i="1"/>
  <c r="L3418" i="1" s="1"/>
  <c r="K3419" i="1"/>
  <c r="L3419" i="1" s="1"/>
  <c r="K3420" i="1"/>
  <c r="L3420" i="1" s="1"/>
  <c r="K577" i="1"/>
  <c r="L577" i="1" s="1"/>
  <c r="K3421" i="1"/>
  <c r="L3421" i="1" s="1"/>
  <c r="K3422" i="1"/>
  <c r="L3422" i="1" s="1"/>
  <c r="K3423" i="1"/>
  <c r="L3423" i="1" s="1"/>
  <c r="K578" i="1"/>
  <c r="L578" i="1" s="1"/>
  <c r="K3424" i="1"/>
  <c r="L3424" i="1" s="1"/>
  <c r="K3425" i="1"/>
  <c r="L3425" i="1" s="1"/>
  <c r="K3426" i="1"/>
  <c r="L3426" i="1" s="1"/>
  <c r="K3427" i="1"/>
  <c r="L3427" i="1" s="1"/>
  <c r="K3428" i="1"/>
  <c r="L3428" i="1" s="1"/>
  <c r="K3429" i="1"/>
  <c r="L3429" i="1" s="1"/>
  <c r="K3430" i="1"/>
  <c r="L3430" i="1" s="1"/>
  <c r="K579" i="1"/>
  <c r="L579" i="1" s="1"/>
  <c r="K1712" i="1"/>
  <c r="L1712" i="1" s="1"/>
  <c r="K3431" i="1"/>
  <c r="L3431" i="1" s="1"/>
  <c r="K3432" i="1"/>
  <c r="L3432" i="1" s="1"/>
  <c r="K3433" i="1"/>
  <c r="L3433" i="1" s="1"/>
  <c r="K3434" i="1"/>
  <c r="L3434" i="1" s="1"/>
  <c r="K3435" i="1"/>
  <c r="L3435" i="1" s="1"/>
  <c r="K3436" i="1"/>
  <c r="L3436" i="1" s="1"/>
  <c r="K580" i="1"/>
  <c r="L580" i="1" s="1"/>
  <c r="K3437" i="1"/>
  <c r="L3437" i="1" s="1"/>
  <c r="K3438" i="1"/>
  <c r="L3438" i="1" s="1"/>
  <c r="K3439" i="1"/>
  <c r="L3439" i="1" s="1"/>
  <c r="K581" i="1"/>
  <c r="L581" i="1" s="1"/>
  <c r="K582" i="1"/>
  <c r="L582" i="1" s="1"/>
  <c r="K3440" i="1"/>
  <c r="L3440" i="1" s="1"/>
  <c r="K583" i="1"/>
  <c r="L583" i="1" s="1"/>
  <c r="K3441" i="1"/>
  <c r="L3441" i="1" s="1"/>
  <c r="K3442" i="1"/>
  <c r="L3442" i="1" s="1"/>
  <c r="K3443" i="1"/>
  <c r="L3443" i="1" s="1"/>
  <c r="K584" i="1"/>
  <c r="L584" i="1" s="1"/>
  <c r="K1713" i="1"/>
  <c r="L1713" i="1" s="1"/>
  <c r="K3444" i="1"/>
  <c r="L3444" i="1" s="1"/>
  <c r="K3445" i="1"/>
  <c r="L3445" i="1" s="1"/>
  <c r="K585" i="1"/>
  <c r="L585" i="1" s="1"/>
  <c r="K3446" i="1"/>
  <c r="L3446" i="1" s="1"/>
  <c r="K3447" i="1"/>
  <c r="L3447" i="1" s="1"/>
  <c r="K3448" i="1"/>
  <c r="L3448" i="1" s="1"/>
  <c r="K3449" i="1"/>
  <c r="L3449" i="1" s="1"/>
  <c r="K3450" i="1"/>
  <c r="L3450" i="1" s="1"/>
  <c r="K3451" i="1"/>
  <c r="L3451" i="1" s="1"/>
  <c r="K1714" i="1"/>
  <c r="L1714" i="1" s="1"/>
  <c r="K586" i="1"/>
  <c r="L586" i="1" s="1"/>
  <c r="K587" i="1"/>
  <c r="L587" i="1" s="1"/>
  <c r="K3452" i="1"/>
  <c r="L3452" i="1" s="1"/>
  <c r="K1715" i="1"/>
  <c r="L1715" i="1" s="1"/>
  <c r="K1716" i="1"/>
  <c r="L1716" i="1" s="1"/>
  <c r="K588" i="1"/>
  <c r="L588" i="1" s="1"/>
  <c r="K3453" i="1"/>
  <c r="L3453" i="1" s="1"/>
  <c r="K3454" i="1"/>
  <c r="L3454" i="1" s="1"/>
  <c r="K3455" i="1"/>
  <c r="L3455" i="1" s="1"/>
  <c r="K3456" i="1"/>
  <c r="L3456" i="1" s="1"/>
  <c r="K3457" i="1"/>
  <c r="L3457" i="1" s="1"/>
  <c r="K3458" i="1"/>
  <c r="L3458" i="1" s="1"/>
  <c r="K3459" i="1"/>
  <c r="L3459" i="1" s="1"/>
  <c r="K3460" i="1"/>
  <c r="L3460" i="1" s="1"/>
  <c r="K49" i="1"/>
  <c r="L49" i="1" s="1"/>
  <c r="K3461" i="1"/>
  <c r="L3461" i="1" s="1"/>
  <c r="K3462" i="1"/>
  <c r="L3462" i="1" s="1"/>
  <c r="K3463" i="1"/>
  <c r="L3463" i="1" s="1"/>
  <c r="K3464" i="1"/>
  <c r="L3464" i="1" s="1"/>
  <c r="K3465" i="1"/>
  <c r="L3465" i="1" s="1"/>
  <c r="K3466" i="1"/>
  <c r="L3466" i="1" s="1"/>
  <c r="K3467" i="1"/>
  <c r="L3467" i="1" s="1"/>
  <c r="K3468" i="1"/>
  <c r="L3468" i="1" s="1"/>
  <c r="K589" i="1"/>
  <c r="L589" i="1" s="1"/>
  <c r="K3469" i="1"/>
  <c r="L3469" i="1" s="1"/>
  <c r="K3470" i="1"/>
  <c r="L3470" i="1" s="1"/>
  <c r="K3471" i="1"/>
  <c r="L3471" i="1" s="1"/>
  <c r="K3472" i="1"/>
  <c r="L3472" i="1" s="1"/>
  <c r="K3473" i="1"/>
  <c r="L3473" i="1" s="1"/>
  <c r="K3474" i="1"/>
  <c r="L3474" i="1" s="1"/>
  <c r="K590" i="1"/>
  <c r="L590" i="1" s="1"/>
  <c r="K591" i="1"/>
  <c r="L591" i="1" s="1"/>
  <c r="K3475" i="1"/>
  <c r="L3475" i="1" s="1"/>
  <c r="K3476" i="1"/>
  <c r="L3476" i="1" s="1"/>
  <c r="K592" i="1"/>
  <c r="L592" i="1" s="1"/>
  <c r="K3477" i="1"/>
  <c r="L3477" i="1" s="1"/>
  <c r="K593" i="1"/>
  <c r="L593" i="1" s="1"/>
  <c r="K594" i="1"/>
  <c r="L594" i="1" s="1"/>
  <c r="K595" i="1"/>
  <c r="L595" i="1" s="1"/>
  <c r="K596" i="1"/>
  <c r="L596" i="1" s="1"/>
  <c r="K3478" i="1"/>
  <c r="L3478" i="1" s="1"/>
  <c r="K3479" i="1"/>
  <c r="L3479" i="1" s="1"/>
  <c r="K597" i="1"/>
  <c r="L597" i="1" s="1"/>
  <c r="K598" i="1"/>
  <c r="L598" i="1" s="1"/>
  <c r="K599" i="1"/>
  <c r="L599" i="1" s="1"/>
  <c r="K3480" i="1"/>
  <c r="L3480" i="1" s="1"/>
  <c r="K3481" i="1"/>
  <c r="L3481" i="1" s="1"/>
  <c r="K3482" i="1"/>
  <c r="L3482" i="1" s="1"/>
  <c r="K3483" i="1"/>
  <c r="L3483" i="1" s="1"/>
  <c r="K3484" i="1"/>
  <c r="L3484" i="1" s="1"/>
  <c r="K600" i="1"/>
  <c r="L600" i="1" s="1"/>
  <c r="K3485" i="1"/>
  <c r="L3485" i="1" s="1"/>
  <c r="K3486" i="1"/>
  <c r="L3486" i="1" s="1"/>
  <c r="K3487" i="1"/>
  <c r="L3487" i="1" s="1"/>
  <c r="K601" i="1"/>
  <c r="L601" i="1" s="1"/>
  <c r="K3488" i="1"/>
  <c r="L3488" i="1" s="1"/>
  <c r="K602" i="1"/>
  <c r="L602" i="1" s="1"/>
  <c r="K603" i="1"/>
  <c r="L603" i="1" s="1"/>
  <c r="K604" i="1"/>
  <c r="L604" i="1" s="1"/>
  <c r="K3489" i="1"/>
  <c r="L3489" i="1" s="1"/>
  <c r="K1479" i="1"/>
  <c r="L1479" i="1" s="1"/>
  <c r="K3490" i="1"/>
  <c r="L3490" i="1" s="1"/>
  <c r="K1717" i="1"/>
  <c r="L1717" i="1" s="1"/>
  <c r="K3491" i="1"/>
  <c r="L3491" i="1" s="1"/>
  <c r="K3492" i="1"/>
  <c r="L3492" i="1" s="1"/>
  <c r="K605" i="1"/>
  <c r="L605" i="1" s="1"/>
  <c r="K3493" i="1"/>
  <c r="L3493" i="1" s="1"/>
  <c r="K3494" i="1"/>
  <c r="L3494" i="1" s="1"/>
  <c r="K3495" i="1"/>
  <c r="L3495" i="1" s="1"/>
  <c r="K3496" i="1"/>
  <c r="L3496" i="1" s="1"/>
  <c r="K606" i="1"/>
  <c r="L606" i="1" s="1"/>
  <c r="K3497" i="1"/>
  <c r="L3497" i="1" s="1"/>
  <c r="K3498" i="1"/>
  <c r="L3498" i="1" s="1"/>
  <c r="K607" i="1"/>
  <c r="L607" i="1" s="1"/>
  <c r="K3499" i="1"/>
  <c r="L3499" i="1" s="1"/>
  <c r="K608" i="1"/>
  <c r="L608" i="1" s="1"/>
  <c r="K50" i="1"/>
  <c r="L50" i="1" s="1"/>
  <c r="K609" i="1"/>
  <c r="L609" i="1" s="1"/>
  <c r="K3500" i="1"/>
  <c r="L3500" i="1" s="1"/>
  <c r="K1718" i="1"/>
  <c r="L1718" i="1" s="1"/>
  <c r="K3501" i="1"/>
  <c r="L3501" i="1" s="1"/>
  <c r="K3502" i="1"/>
  <c r="L3502" i="1" s="1"/>
  <c r="K1719" i="1"/>
  <c r="L1719" i="1" s="1"/>
  <c r="K610" i="1"/>
  <c r="L610" i="1" s="1"/>
  <c r="K3503" i="1"/>
  <c r="L3503" i="1" s="1"/>
  <c r="K611" i="1"/>
  <c r="L611" i="1" s="1"/>
  <c r="K3504" i="1"/>
  <c r="L3504" i="1" s="1"/>
  <c r="K612" i="1"/>
  <c r="L612" i="1" s="1"/>
  <c r="K3505" i="1"/>
  <c r="L3505" i="1" s="1"/>
  <c r="K3506" i="1"/>
  <c r="L3506" i="1" s="1"/>
  <c r="K3507" i="1"/>
  <c r="L3507" i="1" s="1"/>
  <c r="K1480" i="1"/>
  <c r="L1480" i="1" s="1"/>
  <c r="K613" i="1"/>
  <c r="L613" i="1" s="1"/>
  <c r="K1720" i="1"/>
  <c r="L1720" i="1" s="1"/>
  <c r="K3508" i="1"/>
  <c r="L3508" i="1" s="1"/>
  <c r="K3509" i="1"/>
  <c r="L3509" i="1" s="1"/>
  <c r="K1721" i="1"/>
  <c r="L1721" i="1" s="1"/>
  <c r="K3510" i="1"/>
  <c r="L3510" i="1" s="1"/>
  <c r="K614" i="1"/>
  <c r="L614" i="1" s="1"/>
  <c r="K3511" i="1"/>
  <c r="L3511" i="1" s="1"/>
  <c r="K3512" i="1"/>
  <c r="L3512" i="1" s="1"/>
  <c r="K3513" i="1"/>
  <c r="L3513" i="1" s="1"/>
  <c r="K3514" i="1"/>
  <c r="L3514" i="1" s="1"/>
  <c r="K3515" i="1"/>
  <c r="L3515" i="1" s="1"/>
  <c r="K3516" i="1"/>
  <c r="L3516" i="1" s="1"/>
  <c r="K615" i="1"/>
  <c r="L615" i="1" s="1"/>
  <c r="K3517" i="1"/>
  <c r="L3517" i="1" s="1"/>
  <c r="K3518" i="1"/>
  <c r="L3518" i="1" s="1"/>
  <c r="K3519" i="1"/>
  <c r="L3519" i="1" s="1"/>
  <c r="K616" i="1"/>
  <c r="L616" i="1" s="1"/>
  <c r="K3520" i="1"/>
  <c r="L3520" i="1" s="1"/>
  <c r="K3521" i="1"/>
  <c r="L3521" i="1" s="1"/>
  <c r="K3522" i="1"/>
  <c r="L3522" i="1" s="1"/>
  <c r="K3523" i="1"/>
  <c r="L3523" i="1" s="1"/>
  <c r="K3524" i="1"/>
  <c r="L3524" i="1" s="1"/>
  <c r="K3525" i="1"/>
  <c r="L3525" i="1" s="1"/>
  <c r="K617" i="1"/>
  <c r="L617" i="1" s="1"/>
  <c r="K3526" i="1"/>
  <c r="L3526" i="1" s="1"/>
  <c r="K3527" i="1"/>
  <c r="L3527" i="1" s="1"/>
  <c r="K3528" i="1"/>
  <c r="L3528" i="1" s="1"/>
  <c r="K3529" i="1"/>
  <c r="L3529" i="1" s="1"/>
  <c r="K3530" i="1"/>
  <c r="L3530" i="1" s="1"/>
  <c r="K1722" i="1"/>
  <c r="L1722" i="1" s="1"/>
  <c r="K3531" i="1"/>
  <c r="L3531" i="1" s="1"/>
  <c r="K3532" i="1"/>
  <c r="L3532" i="1" s="1"/>
  <c r="K1723" i="1"/>
  <c r="L1723" i="1" s="1"/>
  <c r="K3533" i="1"/>
  <c r="L3533" i="1" s="1"/>
  <c r="K3534" i="1"/>
  <c r="L3534" i="1" s="1"/>
  <c r="K618" i="1"/>
  <c r="L618" i="1" s="1"/>
  <c r="K619" i="1"/>
  <c r="L619" i="1" s="1"/>
  <c r="K3535" i="1"/>
  <c r="L3535" i="1" s="1"/>
  <c r="K3536" i="1"/>
  <c r="L3536" i="1" s="1"/>
  <c r="K620" i="1"/>
  <c r="L620" i="1" s="1"/>
  <c r="K1724" i="1"/>
  <c r="L1724" i="1" s="1"/>
  <c r="K3537" i="1"/>
  <c r="L3537" i="1" s="1"/>
  <c r="K3538" i="1"/>
  <c r="L3538" i="1" s="1"/>
  <c r="K1481" i="1"/>
  <c r="L1481" i="1" s="1"/>
  <c r="K3539" i="1"/>
  <c r="L3539" i="1" s="1"/>
  <c r="K3540" i="1"/>
  <c r="L3540" i="1" s="1"/>
  <c r="K3541" i="1"/>
  <c r="L3541" i="1" s="1"/>
  <c r="K3542" i="1"/>
  <c r="L3542" i="1" s="1"/>
  <c r="K621" i="1"/>
  <c r="L621" i="1" s="1"/>
  <c r="K1482" i="1"/>
  <c r="L1482" i="1" s="1"/>
  <c r="K3543" i="1"/>
  <c r="L3543" i="1" s="1"/>
  <c r="K51" i="1"/>
  <c r="L51" i="1" s="1"/>
  <c r="K3544" i="1"/>
  <c r="L3544" i="1" s="1"/>
  <c r="K3545" i="1"/>
  <c r="L3545" i="1" s="1"/>
  <c r="K3546" i="1"/>
  <c r="L3546" i="1" s="1"/>
  <c r="K3547" i="1"/>
  <c r="L3547" i="1" s="1"/>
  <c r="K1725" i="1"/>
  <c r="L1725" i="1" s="1"/>
  <c r="K3548" i="1"/>
  <c r="L3548" i="1" s="1"/>
  <c r="K3549" i="1"/>
  <c r="L3549" i="1" s="1"/>
  <c r="K3550" i="1"/>
  <c r="L3550" i="1" s="1"/>
  <c r="K3551" i="1"/>
  <c r="L3551" i="1" s="1"/>
  <c r="K3552" i="1"/>
  <c r="L3552" i="1" s="1"/>
  <c r="K3553" i="1"/>
  <c r="L3553" i="1" s="1"/>
  <c r="K3554" i="1"/>
  <c r="L3554" i="1" s="1"/>
  <c r="K3555" i="1"/>
  <c r="L3555" i="1" s="1"/>
  <c r="K622" i="1"/>
  <c r="L622" i="1" s="1"/>
  <c r="K623" i="1"/>
  <c r="L623" i="1" s="1"/>
  <c r="K3556" i="1"/>
  <c r="L3556" i="1" s="1"/>
  <c r="K3557" i="1"/>
  <c r="L3557" i="1" s="1"/>
  <c r="K624" i="1"/>
  <c r="L624" i="1" s="1"/>
  <c r="K625" i="1"/>
  <c r="L625" i="1" s="1"/>
  <c r="K1726" i="1"/>
  <c r="L1726" i="1" s="1"/>
  <c r="K3558" i="1"/>
  <c r="L3558" i="1" s="1"/>
  <c r="K3559" i="1"/>
  <c r="L3559" i="1" s="1"/>
  <c r="K3560" i="1"/>
  <c r="L3560" i="1" s="1"/>
  <c r="K3561" i="1"/>
  <c r="L3561" i="1" s="1"/>
  <c r="K3562" i="1"/>
  <c r="L3562" i="1" s="1"/>
  <c r="K626" i="1"/>
  <c r="L626" i="1" s="1"/>
  <c r="K3563" i="1"/>
  <c r="L3563" i="1" s="1"/>
  <c r="K3564" i="1"/>
  <c r="L3564" i="1" s="1"/>
  <c r="K3565" i="1"/>
  <c r="L3565" i="1" s="1"/>
  <c r="K3566" i="1"/>
  <c r="L3566" i="1" s="1"/>
  <c r="K3567" i="1"/>
  <c r="L3567" i="1" s="1"/>
  <c r="K1727" i="1"/>
  <c r="L1727" i="1" s="1"/>
  <c r="K1483" i="1"/>
  <c r="L1483" i="1" s="1"/>
  <c r="K3568" i="1"/>
  <c r="L3568" i="1" s="1"/>
  <c r="K3569" i="1"/>
  <c r="L3569" i="1" s="1"/>
  <c r="K52" i="1"/>
  <c r="L52" i="1" s="1"/>
  <c r="K3570" i="1"/>
  <c r="L3570" i="1" s="1"/>
  <c r="K3571" i="1"/>
  <c r="L3571" i="1" s="1"/>
  <c r="K1484" i="1"/>
  <c r="L1484" i="1" s="1"/>
  <c r="K1728" i="1"/>
  <c r="L1728" i="1" s="1"/>
  <c r="K3572" i="1"/>
  <c r="L3572" i="1" s="1"/>
  <c r="K3573" i="1"/>
  <c r="L3573" i="1" s="1"/>
  <c r="K627" i="1"/>
  <c r="L627" i="1" s="1"/>
  <c r="K3574" i="1"/>
  <c r="L3574" i="1" s="1"/>
  <c r="K3575" i="1"/>
  <c r="L3575" i="1" s="1"/>
  <c r="K53" i="1"/>
  <c r="L53" i="1" s="1"/>
  <c r="K3576" i="1"/>
  <c r="L3576" i="1" s="1"/>
  <c r="K3577" i="1"/>
  <c r="L3577" i="1" s="1"/>
  <c r="K3578" i="1"/>
  <c r="L3578" i="1" s="1"/>
  <c r="K628" i="1"/>
  <c r="L628" i="1" s="1"/>
  <c r="K3579" i="1"/>
  <c r="L3579" i="1" s="1"/>
  <c r="K629" i="1"/>
  <c r="L629" i="1" s="1"/>
  <c r="K630" i="1"/>
  <c r="L630" i="1" s="1"/>
  <c r="K3580" i="1"/>
  <c r="L3580" i="1" s="1"/>
  <c r="K1729" i="1"/>
  <c r="L1729" i="1" s="1"/>
  <c r="K631" i="1"/>
  <c r="L631" i="1" s="1"/>
  <c r="K3581" i="1"/>
  <c r="L3581" i="1" s="1"/>
  <c r="K632" i="1"/>
  <c r="L632" i="1" s="1"/>
  <c r="K3582" i="1"/>
  <c r="L3582" i="1" s="1"/>
  <c r="K3583" i="1"/>
  <c r="L3583" i="1" s="1"/>
  <c r="K3584" i="1"/>
  <c r="L3584" i="1" s="1"/>
  <c r="K633" i="1"/>
  <c r="L633" i="1" s="1"/>
  <c r="K3585" i="1"/>
  <c r="L3585" i="1" s="1"/>
  <c r="K3586" i="1"/>
  <c r="L3586" i="1" s="1"/>
  <c r="K3587" i="1"/>
  <c r="L3587" i="1" s="1"/>
  <c r="K3588" i="1"/>
  <c r="L3588" i="1" s="1"/>
  <c r="K634" i="1"/>
  <c r="L634" i="1" s="1"/>
  <c r="K3589" i="1"/>
  <c r="L3589" i="1" s="1"/>
  <c r="K54" i="1"/>
  <c r="L54" i="1" s="1"/>
  <c r="K3590" i="1"/>
  <c r="L3590" i="1" s="1"/>
  <c r="K3591" i="1"/>
  <c r="L3591" i="1" s="1"/>
  <c r="K1485" i="1"/>
  <c r="L1485" i="1" s="1"/>
  <c r="K3592" i="1"/>
  <c r="L3592" i="1" s="1"/>
  <c r="K1730" i="1"/>
  <c r="L1730" i="1" s="1"/>
  <c r="K3593" i="1"/>
  <c r="L3593" i="1" s="1"/>
  <c r="K3594" i="1"/>
  <c r="L3594" i="1" s="1"/>
  <c r="K635" i="1"/>
  <c r="L635" i="1" s="1"/>
  <c r="K3595" i="1"/>
  <c r="L3595" i="1" s="1"/>
  <c r="K636" i="1"/>
  <c r="L636" i="1" s="1"/>
  <c r="K3596" i="1"/>
  <c r="L3596" i="1" s="1"/>
  <c r="K637" i="1"/>
  <c r="L637" i="1" s="1"/>
  <c r="K3597" i="1"/>
  <c r="L3597" i="1" s="1"/>
  <c r="K3598" i="1"/>
  <c r="L3598" i="1" s="1"/>
  <c r="K1486" i="1"/>
  <c r="L1486" i="1" s="1"/>
  <c r="K55" i="1"/>
  <c r="L55" i="1" s="1"/>
  <c r="K1487" i="1"/>
  <c r="L1487" i="1" s="1"/>
  <c r="K3599" i="1"/>
  <c r="L3599" i="1" s="1"/>
  <c r="K3600" i="1"/>
  <c r="L3600" i="1" s="1"/>
  <c r="K3601" i="1"/>
  <c r="L3601" i="1" s="1"/>
  <c r="K3602" i="1"/>
  <c r="L3602" i="1" s="1"/>
  <c r="K1488" i="1"/>
  <c r="L1488" i="1" s="1"/>
  <c r="K638" i="1"/>
  <c r="L638" i="1" s="1"/>
  <c r="K3603" i="1"/>
  <c r="L3603" i="1" s="1"/>
  <c r="K639" i="1"/>
  <c r="L639" i="1" s="1"/>
  <c r="K1609" i="1"/>
  <c r="L1609" i="1" s="1"/>
  <c r="K3604" i="1"/>
  <c r="L3604" i="1" s="1"/>
  <c r="K640" i="1"/>
  <c r="L640" i="1" s="1"/>
  <c r="K3605" i="1"/>
  <c r="L3605" i="1" s="1"/>
  <c r="K3606" i="1"/>
  <c r="L3606" i="1" s="1"/>
  <c r="K3607" i="1"/>
  <c r="L3607" i="1" s="1"/>
  <c r="K3608" i="1"/>
  <c r="L3608" i="1" s="1"/>
  <c r="K3609" i="1"/>
  <c r="L3609" i="1" s="1"/>
  <c r="K641" i="1"/>
  <c r="L641" i="1" s="1"/>
  <c r="K1731" i="1"/>
  <c r="L1731" i="1" s="1"/>
  <c r="K642" i="1"/>
  <c r="L642" i="1" s="1"/>
  <c r="K643" i="1"/>
  <c r="L643" i="1" s="1"/>
  <c r="K1732" i="1"/>
  <c r="L1732" i="1" s="1"/>
  <c r="K3610" i="1"/>
  <c r="L3610" i="1" s="1"/>
  <c r="K644" i="1"/>
  <c r="L644" i="1" s="1"/>
  <c r="K3611" i="1"/>
  <c r="L3611" i="1" s="1"/>
  <c r="K3612" i="1"/>
  <c r="L3612" i="1" s="1"/>
  <c r="K3613" i="1"/>
  <c r="L3613" i="1" s="1"/>
  <c r="K56" i="1"/>
  <c r="L56" i="1" s="1"/>
  <c r="K3614" i="1"/>
  <c r="L3614" i="1" s="1"/>
  <c r="K645" i="1"/>
  <c r="L645" i="1" s="1"/>
  <c r="K3615" i="1"/>
  <c r="L3615" i="1" s="1"/>
  <c r="K3616" i="1"/>
  <c r="L3616" i="1" s="1"/>
  <c r="K646" i="1"/>
  <c r="L646" i="1" s="1"/>
  <c r="K3617" i="1"/>
  <c r="L3617" i="1" s="1"/>
  <c r="K3618" i="1"/>
  <c r="L3618" i="1" s="1"/>
  <c r="K647" i="1"/>
  <c r="L647" i="1" s="1"/>
  <c r="K3619" i="1"/>
  <c r="L3619" i="1" s="1"/>
  <c r="K1733" i="1"/>
  <c r="L1733" i="1" s="1"/>
  <c r="K3620" i="1"/>
  <c r="L3620" i="1" s="1"/>
  <c r="K3621" i="1"/>
  <c r="L3621" i="1" s="1"/>
  <c r="K3622" i="1"/>
  <c r="L3622" i="1" s="1"/>
  <c r="K3623" i="1"/>
  <c r="L3623" i="1" s="1"/>
  <c r="K1734" i="1"/>
  <c r="L1734" i="1" s="1"/>
  <c r="K648" i="1"/>
  <c r="L648" i="1" s="1"/>
  <c r="K3624" i="1"/>
  <c r="L3624" i="1" s="1"/>
  <c r="K3625" i="1"/>
  <c r="L3625" i="1" s="1"/>
  <c r="K3626" i="1"/>
  <c r="L3626" i="1" s="1"/>
  <c r="K3627" i="1"/>
  <c r="L3627" i="1" s="1"/>
  <c r="K3628" i="1"/>
  <c r="L3628" i="1" s="1"/>
  <c r="K3629" i="1"/>
  <c r="L3629" i="1" s="1"/>
  <c r="K3630" i="1"/>
  <c r="L3630" i="1" s="1"/>
  <c r="K3631" i="1"/>
  <c r="L3631" i="1" s="1"/>
  <c r="K1735" i="1"/>
  <c r="L1735" i="1" s="1"/>
  <c r="K1736" i="1"/>
  <c r="L1736" i="1" s="1"/>
  <c r="K3632" i="1"/>
  <c r="L3632" i="1" s="1"/>
  <c r="K1489" i="1"/>
  <c r="L1489" i="1" s="1"/>
  <c r="K649" i="1"/>
  <c r="L649" i="1" s="1"/>
  <c r="K3633" i="1"/>
  <c r="L3633" i="1" s="1"/>
  <c r="K3634" i="1"/>
  <c r="L3634" i="1" s="1"/>
  <c r="K3635" i="1"/>
  <c r="L3635" i="1" s="1"/>
  <c r="K1737" i="1"/>
  <c r="L1737" i="1" s="1"/>
  <c r="K3636" i="1"/>
  <c r="L3636" i="1" s="1"/>
  <c r="K3637" i="1"/>
  <c r="L3637" i="1" s="1"/>
  <c r="K650" i="1"/>
  <c r="L650" i="1" s="1"/>
  <c r="K3638" i="1"/>
  <c r="L3638" i="1" s="1"/>
  <c r="K3639" i="1"/>
  <c r="L3639" i="1" s="1"/>
  <c r="K3640" i="1"/>
  <c r="L3640" i="1" s="1"/>
  <c r="K3641" i="1"/>
  <c r="L3641" i="1" s="1"/>
  <c r="K3642" i="1"/>
  <c r="L3642" i="1" s="1"/>
  <c r="K3643" i="1"/>
  <c r="L3643" i="1" s="1"/>
  <c r="K3644" i="1"/>
  <c r="L3644" i="1" s="1"/>
  <c r="K3645" i="1"/>
  <c r="L3645" i="1" s="1"/>
  <c r="K3646" i="1"/>
  <c r="L3646" i="1" s="1"/>
  <c r="K3647" i="1"/>
  <c r="L3647" i="1" s="1"/>
  <c r="K3648" i="1"/>
  <c r="L3648" i="1" s="1"/>
  <c r="K3649" i="1"/>
  <c r="L3649" i="1" s="1"/>
  <c r="K1738" i="1"/>
  <c r="L1738" i="1" s="1"/>
  <c r="K146" i="1"/>
  <c r="L146" i="1" s="1"/>
  <c r="K3650" i="1"/>
  <c r="L3650" i="1" s="1"/>
  <c r="K3651" i="1"/>
  <c r="L3651" i="1" s="1"/>
  <c r="K651" i="1"/>
  <c r="L651" i="1" s="1"/>
  <c r="K3652" i="1"/>
  <c r="L3652" i="1" s="1"/>
  <c r="K1490" i="1"/>
  <c r="L1490" i="1" s="1"/>
  <c r="K3653" i="1"/>
  <c r="L3653" i="1" s="1"/>
  <c r="K3654" i="1"/>
  <c r="L3654" i="1" s="1"/>
  <c r="K652" i="1"/>
  <c r="L652" i="1" s="1"/>
  <c r="K653" i="1"/>
  <c r="L653" i="1" s="1"/>
  <c r="K57" i="1"/>
  <c r="L57" i="1" s="1"/>
  <c r="K3655" i="1"/>
  <c r="L3655" i="1" s="1"/>
  <c r="K3656" i="1"/>
  <c r="L3656" i="1" s="1"/>
  <c r="K58" i="1"/>
  <c r="L58" i="1" s="1"/>
  <c r="K3657" i="1"/>
  <c r="L3657" i="1" s="1"/>
  <c r="K1739" i="1"/>
  <c r="L1739" i="1" s="1"/>
  <c r="K3658" i="1"/>
  <c r="L3658" i="1" s="1"/>
  <c r="K3659" i="1"/>
  <c r="L3659" i="1" s="1"/>
  <c r="K3660" i="1"/>
  <c r="L3660" i="1" s="1"/>
  <c r="K3661" i="1"/>
  <c r="L3661" i="1" s="1"/>
  <c r="K3662" i="1"/>
  <c r="L3662" i="1" s="1"/>
  <c r="K1740" i="1"/>
  <c r="L1740" i="1" s="1"/>
  <c r="K3663" i="1"/>
  <c r="L3663" i="1" s="1"/>
  <c r="K3664" i="1"/>
  <c r="L3664" i="1" s="1"/>
  <c r="K654" i="1"/>
  <c r="L654" i="1" s="1"/>
  <c r="K1741" i="1"/>
  <c r="L1741" i="1" s="1"/>
  <c r="K3665" i="1"/>
  <c r="L3665" i="1" s="1"/>
  <c r="K59" i="1"/>
  <c r="L59" i="1" s="1"/>
  <c r="K3666" i="1"/>
  <c r="L3666" i="1" s="1"/>
  <c r="K3667" i="1"/>
  <c r="L3667" i="1" s="1"/>
  <c r="K3668" i="1"/>
  <c r="L3668" i="1" s="1"/>
  <c r="K3669" i="1"/>
  <c r="L3669" i="1" s="1"/>
  <c r="K3670" i="1"/>
  <c r="L3670" i="1" s="1"/>
  <c r="K3671" i="1"/>
  <c r="L3671" i="1" s="1"/>
  <c r="K3672" i="1"/>
  <c r="L3672" i="1" s="1"/>
  <c r="K1491" i="1"/>
  <c r="L1491" i="1" s="1"/>
  <c r="K3673" i="1"/>
  <c r="L3673" i="1" s="1"/>
  <c r="K3674" i="1"/>
  <c r="L3674" i="1" s="1"/>
  <c r="K3675" i="1"/>
  <c r="L3675" i="1" s="1"/>
  <c r="K3676" i="1"/>
  <c r="L3676" i="1" s="1"/>
  <c r="K3677" i="1"/>
  <c r="L3677" i="1" s="1"/>
  <c r="K3678" i="1"/>
  <c r="L3678" i="1" s="1"/>
  <c r="K3679" i="1"/>
  <c r="L3679" i="1" s="1"/>
  <c r="K3680" i="1"/>
  <c r="L3680" i="1" s="1"/>
  <c r="K655" i="1"/>
  <c r="L655" i="1" s="1"/>
  <c r="K656" i="1"/>
  <c r="L656" i="1" s="1"/>
  <c r="K1492" i="1"/>
  <c r="L1492" i="1" s="1"/>
  <c r="K3681" i="1"/>
  <c r="L3681" i="1" s="1"/>
  <c r="K3682" i="1"/>
  <c r="L3682" i="1" s="1"/>
  <c r="K1493" i="1"/>
  <c r="L1493" i="1" s="1"/>
  <c r="K3683" i="1"/>
  <c r="L3683" i="1" s="1"/>
  <c r="K3684" i="1"/>
  <c r="L3684" i="1" s="1"/>
  <c r="K3685" i="1"/>
  <c r="L3685" i="1" s="1"/>
  <c r="K657" i="1"/>
  <c r="L657" i="1" s="1"/>
  <c r="K3686" i="1"/>
  <c r="L3686" i="1" s="1"/>
  <c r="K3687" i="1"/>
  <c r="L3687" i="1" s="1"/>
  <c r="K658" i="1"/>
  <c r="L658" i="1" s="1"/>
  <c r="K3688" i="1"/>
  <c r="L3688" i="1" s="1"/>
  <c r="K3689" i="1"/>
  <c r="L3689" i="1" s="1"/>
  <c r="K3690" i="1"/>
  <c r="L3690" i="1" s="1"/>
  <c r="K3691" i="1"/>
  <c r="L3691" i="1" s="1"/>
  <c r="K3692" i="1"/>
  <c r="L3692" i="1" s="1"/>
  <c r="K3693" i="1"/>
  <c r="L3693" i="1" s="1"/>
  <c r="K3694" i="1"/>
  <c r="L3694" i="1" s="1"/>
  <c r="K3695" i="1"/>
  <c r="L3695" i="1" s="1"/>
  <c r="K3696" i="1"/>
  <c r="L3696" i="1" s="1"/>
  <c r="K3697" i="1"/>
  <c r="L3697" i="1" s="1"/>
  <c r="K3698" i="1"/>
  <c r="L3698" i="1" s="1"/>
  <c r="K3699" i="1"/>
  <c r="L3699" i="1" s="1"/>
  <c r="K659" i="1"/>
  <c r="L659" i="1" s="1"/>
  <c r="K3700" i="1"/>
  <c r="L3700" i="1" s="1"/>
  <c r="K660" i="1"/>
  <c r="L660" i="1" s="1"/>
  <c r="K661" i="1"/>
  <c r="L661" i="1" s="1"/>
  <c r="K3701" i="1"/>
  <c r="L3701" i="1" s="1"/>
  <c r="K3702" i="1"/>
  <c r="L3702" i="1" s="1"/>
  <c r="K3703" i="1"/>
  <c r="L3703" i="1" s="1"/>
  <c r="K662" i="1"/>
  <c r="L662" i="1" s="1"/>
  <c r="K663" i="1"/>
  <c r="L663" i="1" s="1"/>
  <c r="K3704" i="1"/>
  <c r="L3704" i="1" s="1"/>
  <c r="K3705" i="1"/>
  <c r="L3705" i="1" s="1"/>
  <c r="K3706" i="1"/>
  <c r="L3706" i="1" s="1"/>
  <c r="K3707" i="1"/>
  <c r="L3707" i="1" s="1"/>
  <c r="K3708" i="1"/>
  <c r="L3708" i="1" s="1"/>
  <c r="K664" i="1"/>
  <c r="L664" i="1" s="1"/>
  <c r="K665" i="1"/>
  <c r="L665" i="1" s="1"/>
  <c r="K3709" i="1"/>
  <c r="L3709" i="1" s="1"/>
  <c r="K666" i="1"/>
  <c r="L666" i="1" s="1"/>
  <c r="K3710" i="1"/>
  <c r="L3710" i="1" s="1"/>
  <c r="K667" i="1"/>
  <c r="L667" i="1" s="1"/>
  <c r="K3711" i="1"/>
  <c r="L3711" i="1" s="1"/>
  <c r="K668" i="1"/>
  <c r="L668" i="1" s="1"/>
  <c r="K3712" i="1"/>
  <c r="L3712" i="1" s="1"/>
  <c r="K3713" i="1"/>
  <c r="L3713" i="1" s="1"/>
  <c r="K3714" i="1"/>
  <c r="L3714" i="1" s="1"/>
  <c r="K1494" i="1"/>
  <c r="L1494" i="1" s="1"/>
  <c r="K3715" i="1"/>
  <c r="L3715" i="1" s="1"/>
  <c r="K3716" i="1"/>
  <c r="L3716" i="1" s="1"/>
  <c r="K3717" i="1"/>
  <c r="L3717" i="1" s="1"/>
  <c r="K1742" i="1"/>
  <c r="L1742" i="1" s="1"/>
  <c r="K3718" i="1"/>
  <c r="L3718" i="1" s="1"/>
  <c r="K3719" i="1"/>
  <c r="L3719" i="1" s="1"/>
  <c r="K3720" i="1"/>
  <c r="L3720" i="1" s="1"/>
  <c r="K3721" i="1"/>
  <c r="L3721" i="1" s="1"/>
  <c r="K3722" i="1"/>
  <c r="L3722" i="1" s="1"/>
  <c r="K3723" i="1"/>
  <c r="L3723" i="1" s="1"/>
  <c r="K3724" i="1"/>
  <c r="L3724" i="1" s="1"/>
  <c r="K669" i="1"/>
  <c r="L669" i="1" s="1"/>
  <c r="K3725" i="1"/>
  <c r="L3725" i="1" s="1"/>
  <c r="K1743" i="1"/>
  <c r="L1743" i="1" s="1"/>
  <c r="K670" i="1"/>
  <c r="L670" i="1" s="1"/>
  <c r="K671" i="1"/>
  <c r="L671" i="1" s="1"/>
  <c r="K3726" i="1"/>
  <c r="L3726" i="1" s="1"/>
  <c r="K1744" i="1"/>
  <c r="L1744" i="1" s="1"/>
  <c r="K3727" i="1"/>
  <c r="L3727" i="1" s="1"/>
  <c r="K1745" i="1"/>
  <c r="L1745" i="1" s="1"/>
  <c r="K672" i="1"/>
  <c r="L672" i="1" s="1"/>
  <c r="K673" i="1"/>
  <c r="L673" i="1" s="1"/>
  <c r="K674" i="1"/>
  <c r="L674" i="1" s="1"/>
  <c r="K3728" i="1"/>
  <c r="L3728" i="1" s="1"/>
  <c r="K675" i="1"/>
  <c r="L675" i="1" s="1"/>
  <c r="K3729" i="1"/>
  <c r="L3729" i="1" s="1"/>
  <c r="K676" i="1"/>
  <c r="L676" i="1" s="1"/>
  <c r="K3730" i="1"/>
  <c r="L3730" i="1" s="1"/>
  <c r="K3731" i="1"/>
  <c r="L3731" i="1" s="1"/>
  <c r="K3732" i="1"/>
  <c r="L3732" i="1" s="1"/>
  <c r="K677" i="1"/>
  <c r="L677" i="1" s="1"/>
  <c r="K678" i="1"/>
  <c r="L678" i="1" s="1"/>
  <c r="K1746" i="1"/>
  <c r="L1746" i="1" s="1"/>
  <c r="K679" i="1"/>
  <c r="L679" i="1" s="1"/>
  <c r="K3733" i="1"/>
  <c r="L3733" i="1" s="1"/>
  <c r="K3734" i="1"/>
  <c r="L3734" i="1" s="1"/>
  <c r="K680" i="1"/>
  <c r="L680" i="1" s="1"/>
  <c r="K3735" i="1"/>
  <c r="L3735" i="1" s="1"/>
  <c r="K3736" i="1"/>
  <c r="L3736" i="1" s="1"/>
  <c r="K3737" i="1"/>
  <c r="L3737" i="1" s="1"/>
  <c r="K3738" i="1"/>
  <c r="L3738" i="1" s="1"/>
  <c r="K681" i="1"/>
  <c r="L681" i="1" s="1"/>
  <c r="K682" i="1"/>
  <c r="L682" i="1" s="1"/>
  <c r="K3739" i="1"/>
  <c r="L3739" i="1" s="1"/>
  <c r="K3740" i="1"/>
  <c r="L3740" i="1" s="1"/>
  <c r="K683" i="1"/>
  <c r="L683" i="1" s="1"/>
  <c r="K684" i="1"/>
  <c r="L684" i="1" s="1"/>
  <c r="K3741" i="1"/>
  <c r="L3741" i="1" s="1"/>
  <c r="K3742" i="1"/>
  <c r="L3742" i="1" s="1"/>
  <c r="K3743" i="1"/>
  <c r="L3743" i="1" s="1"/>
  <c r="K685" i="1"/>
  <c r="L685" i="1" s="1"/>
  <c r="K686" i="1"/>
  <c r="L686" i="1" s="1"/>
  <c r="K3744" i="1"/>
  <c r="L3744" i="1" s="1"/>
  <c r="K3745" i="1"/>
  <c r="L3745" i="1" s="1"/>
  <c r="K687" i="1"/>
  <c r="L687" i="1" s="1"/>
  <c r="K688" i="1"/>
  <c r="L688" i="1" s="1"/>
  <c r="K689" i="1"/>
  <c r="L689" i="1" s="1"/>
  <c r="K690" i="1"/>
  <c r="L690" i="1" s="1"/>
  <c r="K3746" i="1"/>
  <c r="L3746" i="1" s="1"/>
  <c r="K3747" i="1"/>
  <c r="L3747" i="1" s="1"/>
  <c r="K3748" i="1"/>
  <c r="L3748" i="1" s="1"/>
  <c r="K3749" i="1"/>
  <c r="L3749" i="1" s="1"/>
  <c r="K3750" i="1"/>
  <c r="L3750" i="1" s="1"/>
  <c r="K3751" i="1"/>
  <c r="L3751" i="1" s="1"/>
  <c r="K3752" i="1"/>
  <c r="L3752" i="1" s="1"/>
  <c r="K3753" i="1"/>
  <c r="L3753" i="1" s="1"/>
  <c r="K3754" i="1"/>
  <c r="L3754" i="1" s="1"/>
  <c r="K3755" i="1"/>
  <c r="L3755" i="1" s="1"/>
  <c r="K3756" i="1"/>
  <c r="L3756" i="1" s="1"/>
  <c r="K691" i="1"/>
  <c r="L691" i="1" s="1"/>
  <c r="K3757" i="1"/>
  <c r="L3757" i="1" s="1"/>
  <c r="K3758" i="1"/>
  <c r="L3758" i="1" s="1"/>
  <c r="K692" i="1"/>
  <c r="L692" i="1" s="1"/>
  <c r="K3759" i="1"/>
  <c r="L3759" i="1" s="1"/>
  <c r="K3760" i="1"/>
  <c r="L3760" i="1" s="1"/>
  <c r="K3761" i="1"/>
  <c r="L3761" i="1" s="1"/>
  <c r="K693" i="1"/>
  <c r="L693" i="1" s="1"/>
  <c r="K694" i="1"/>
  <c r="L694" i="1" s="1"/>
  <c r="K695" i="1"/>
  <c r="L695" i="1" s="1"/>
  <c r="K3762" i="1"/>
  <c r="L3762" i="1" s="1"/>
  <c r="K3763" i="1"/>
  <c r="L3763" i="1" s="1"/>
  <c r="K3764" i="1"/>
  <c r="L3764" i="1" s="1"/>
  <c r="K1747" i="1"/>
  <c r="L1747" i="1" s="1"/>
  <c r="K696" i="1"/>
  <c r="L696" i="1" s="1"/>
  <c r="K3765" i="1"/>
  <c r="L3765" i="1" s="1"/>
  <c r="K3766" i="1"/>
  <c r="L3766" i="1" s="1"/>
  <c r="K3767" i="1"/>
  <c r="L3767" i="1" s="1"/>
  <c r="K3768" i="1"/>
  <c r="L3768" i="1" s="1"/>
  <c r="K3769" i="1"/>
  <c r="L3769" i="1" s="1"/>
  <c r="K3770" i="1"/>
  <c r="L3770" i="1" s="1"/>
  <c r="K697" i="1"/>
  <c r="L697" i="1" s="1"/>
  <c r="K698" i="1"/>
  <c r="L698" i="1" s="1"/>
  <c r="K3771" i="1"/>
  <c r="L3771" i="1" s="1"/>
  <c r="K3772" i="1"/>
  <c r="L3772" i="1" s="1"/>
  <c r="K3773" i="1"/>
  <c r="L3773" i="1" s="1"/>
  <c r="K3774" i="1"/>
  <c r="L3774" i="1" s="1"/>
  <c r="K699" i="1"/>
  <c r="L699" i="1" s="1"/>
  <c r="K700" i="1"/>
  <c r="L700" i="1" s="1"/>
  <c r="K701" i="1"/>
  <c r="L701" i="1" s="1"/>
  <c r="K702" i="1"/>
  <c r="L702" i="1" s="1"/>
  <c r="K3775" i="1"/>
  <c r="L3775" i="1" s="1"/>
  <c r="K703" i="1"/>
  <c r="L703" i="1" s="1"/>
  <c r="K704" i="1"/>
  <c r="L704" i="1" s="1"/>
  <c r="K3776" i="1"/>
  <c r="L3776" i="1" s="1"/>
  <c r="K1748" i="1"/>
  <c r="L1748" i="1" s="1"/>
  <c r="K1749" i="1"/>
  <c r="L1749" i="1" s="1"/>
  <c r="K3777" i="1"/>
  <c r="L3777" i="1" s="1"/>
  <c r="K1750" i="1"/>
  <c r="L1750" i="1" s="1"/>
  <c r="K3778" i="1"/>
  <c r="L3778" i="1" s="1"/>
  <c r="K3779" i="1"/>
  <c r="L3779" i="1" s="1"/>
  <c r="K3780" i="1"/>
  <c r="L3780" i="1" s="1"/>
  <c r="K3781" i="1"/>
  <c r="L3781" i="1" s="1"/>
  <c r="K705" i="1"/>
  <c r="L705" i="1" s="1"/>
  <c r="K3782" i="1"/>
  <c r="L3782" i="1" s="1"/>
  <c r="K3783" i="1"/>
  <c r="L3783" i="1" s="1"/>
  <c r="K3784" i="1"/>
  <c r="L3784" i="1" s="1"/>
  <c r="K3785" i="1"/>
  <c r="L3785" i="1" s="1"/>
  <c r="K3786" i="1"/>
  <c r="L3786" i="1" s="1"/>
  <c r="K3787" i="1"/>
  <c r="L3787" i="1" s="1"/>
  <c r="K706" i="1"/>
  <c r="L706" i="1" s="1"/>
  <c r="K3788" i="1"/>
  <c r="L3788" i="1" s="1"/>
  <c r="K3789" i="1"/>
  <c r="L3789" i="1" s="1"/>
  <c r="K1495" i="1"/>
  <c r="L1495" i="1" s="1"/>
  <c r="K3790" i="1"/>
  <c r="L3790" i="1" s="1"/>
  <c r="K707" i="1"/>
  <c r="L707" i="1" s="1"/>
  <c r="K3791" i="1"/>
  <c r="L3791" i="1" s="1"/>
  <c r="K1751" i="1"/>
  <c r="L1751" i="1" s="1"/>
  <c r="K1752" i="1"/>
  <c r="L1752" i="1" s="1"/>
  <c r="K3792" i="1"/>
  <c r="L3792" i="1" s="1"/>
  <c r="K3793" i="1"/>
  <c r="L3793" i="1" s="1"/>
  <c r="K3794" i="1"/>
  <c r="L3794" i="1" s="1"/>
  <c r="K3795" i="1"/>
  <c r="L3795" i="1" s="1"/>
  <c r="K3796" i="1"/>
  <c r="L3796" i="1" s="1"/>
  <c r="K1753" i="1"/>
  <c r="L1753" i="1" s="1"/>
  <c r="K3797" i="1"/>
  <c r="L3797" i="1" s="1"/>
  <c r="K3798" i="1"/>
  <c r="L3798" i="1" s="1"/>
  <c r="K3799" i="1"/>
  <c r="L3799" i="1" s="1"/>
  <c r="K1754" i="1"/>
  <c r="L1754" i="1" s="1"/>
  <c r="K3800" i="1"/>
  <c r="L3800" i="1" s="1"/>
  <c r="K3801" i="1"/>
  <c r="L3801" i="1" s="1"/>
  <c r="K1755" i="1"/>
  <c r="L1755" i="1" s="1"/>
  <c r="K1610" i="1"/>
  <c r="L1610" i="1" s="1"/>
  <c r="K3802" i="1"/>
  <c r="L3802" i="1" s="1"/>
  <c r="K1756" i="1"/>
  <c r="L1756" i="1" s="1"/>
  <c r="K1757" i="1"/>
  <c r="L1757" i="1" s="1"/>
  <c r="K3803" i="1"/>
  <c r="L3803" i="1" s="1"/>
  <c r="K3804" i="1"/>
  <c r="L3804" i="1" s="1"/>
  <c r="K3805" i="1"/>
  <c r="L3805" i="1" s="1"/>
  <c r="K3806" i="1"/>
  <c r="L3806" i="1" s="1"/>
  <c r="K3807" i="1"/>
  <c r="L3807" i="1" s="1"/>
  <c r="K3808" i="1"/>
  <c r="L3808" i="1" s="1"/>
  <c r="K3809" i="1"/>
  <c r="L3809" i="1" s="1"/>
  <c r="K3810" i="1"/>
  <c r="L3810" i="1" s="1"/>
  <c r="K3811" i="1"/>
  <c r="L3811" i="1" s="1"/>
  <c r="K3812" i="1"/>
  <c r="L3812" i="1" s="1"/>
  <c r="K3813" i="1"/>
  <c r="L3813" i="1" s="1"/>
  <c r="K3814" i="1"/>
  <c r="L3814" i="1" s="1"/>
  <c r="K1758" i="1"/>
  <c r="L1758" i="1" s="1"/>
  <c r="K3815" i="1"/>
  <c r="L3815" i="1" s="1"/>
  <c r="K1759" i="1"/>
  <c r="L1759" i="1" s="1"/>
  <c r="K3816" i="1"/>
  <c r="L3816" i="1" s="1"/>
  <c r="K3817" i="1"/>
  <c r="L3817" i="1" s="1"/>
  <c r="K3818" i="1"/>
  <c r="L3818" i="1" s="1"/>
  <c r="K708" i="1"/>
  <c r="L708" i="1" s="1"/>
  <c r="K709" i="1"/>
  <c r="L709" i="1" s="1"/>
  <c r="K710" i="1"/>
  <c r="L710" i="1" s="1"/>
  <c r="K3819" i="1"/>
  <c r="L3819" i="1" s="1"/>
  <c r="K3820" i="1"/>
  <c r="L3820" i="1" s="1"/>
  <c r="K3821" i="1"/>
  <c r="L3821" i="1" s="1"/>
  <c r="K3822" i="1"/>
  <c r="L3822" i="1" s="1"/>
  <c r="K3823" i="1"/>
  <c r="L3823" i="1" s="1"/>
  <c r="K3824" i="1"/>
  <c r="L3824" i="1" s="1"/>
  <c r="K3825" i="1"/>
  <c r="L3825" i="1" s="1"/>
  <c r="K1760" i="1"/>
  <c r="L1760" i="1" s="1"/>
  <c r="K711" i="1"/>
  <c r="L711" i="1" s="1"/>
  <c r="K3826" i="1"/>
  <c r="L3826" i="1" s="1"/>
  <c r="K712" i="1"/>
  <c r="L712" i="1" s="1"/>
  <c r="K713" i="1"/>
  <c r="L713" i="1" s="1"/>
  <c r="K1496" i="1"/>
  <c r="L1496" i="1" s="1"/>
  <c r="K714" i="1"/>
  <c r="L714" i="1" s="1"/>
  <c r="K3827" i="1"/>
  <c r="L3827" i="1" s="1"/>
  <c r="K1761" i="1"/>
  <c r="L1761" i="1" s="1"/>
  <c r="K3828" i="1"/>
  <c r="L3828" i="1" s="1"/>
  <c r="K1762" i="1"/>
  <c r="L1762" i="1" s="1"/>
  <c r="K3829" i="1"/>
  <c r="L3829" i="1" s="1"/>
  <c r="K3830" i="1"/>
  <c r="L3830" i="1" s="1"/>
  <c r="K3831" i="1"/>
  <c r="L3831" i="1" s="1"/>
  <c r="K715" i="1"/>
  <c r="L715" i="1" s="1"/>
  <c r="K3832" i="1"/>
  <c r="L3832" i="1" s="1"/>
  <c r="K3833" i="1"/>
  <c r="L3833" i="1" s="1"/>
  <c r="K3834" i="1"/>
  <c r="L3834" i="1" s="1"/>
  <c r="K716" i="1"/>
  <c r="L716" i="1" s="1"/>
  <c r="K3835" i="1"/>
  <c r="L3835" i="1" s="1"/>
  <c r="K3836" i="1"/>
  <c r="L3836" i="1" s="1"/>
  <c r="K3837" i="1"/>
  <c r="L3837" i="1" s="1"/>
  <c r="K3838" i="1"/>
  <c r="L3838" i="1" s="1"/>
  <c r="K1497" i="1"/>
  <c r="L1497" i="1" s="1"/>
  <c r="K3839" i="1"/>
  <c r="L3839" i="1" s="1"/>
  <c r="K3840" i="1"/>
  <c r="L3840" i="1" s="1"/>
  <c r="K717" i="1"/>
  <c r="L717" i="1" s="1"/>
  <c r="K3841" i="1"/>
  <c r="L3841" i="1" s="1"/>
  <c r="K3842" i="1"/>
  <c r="L3842" i="1" s="1"/>
  <c r="K3843" i="1"/>
  <c r="L3843" i="1" s="1"/>
  <c r="K3844" i="1"/>
  <c r="L3844" i="1" s="1"/>
  <c r="K718" i="1"/>
  <c r="L718" i="1" s="1"/>
  <c r="K1763" i="1"/>
  <c r="L1763" i="1" s="1"/>
  <c r="K3845" i="1"/>
  <c r="L3845" i="1" s="1"/>
  <c r="K3846" i="1"/>
  <c r="L3846" i="1" s="1"/>
  <c r="K60" i="1"/>
  <c r="L60" i="1" s="1"/>
  <c r="K3847" i="1"/>
  <c r="L3847" i="1" s="1"/>
  <c r="K3848" i="1"/>
  <c r="L3848" i="1" s="1"/>
  <c r="K719" i="1"/>
  <c r="L719" i="1" s="1"/>
  <c r="K3849" i="1"/>
  <c r="L3849" i="1" s="1"/>
  <c r="K3850" i="1"/>
  <c r="L3850" i="1" s="1"/>
  <c r="K720" i="1"/>
  <c r="L720" i="1" s="1"/>
  <c r="K3851" i="1"/>
  <c r="L3851" i="1" s="1"/>
  <c r="K3852" i="1"/>
  <c r="L3852" i="1" s="1"/>
  <c r="K3853" i="1"/>
  <c r="L3853" i="1" s="1"/>
  <c r="K3854" i="1"/>
  <c r="L3854" i="1" s="1"/>
  <c r="K3855" i="1"/>
  <c r="L3855" i="1" s="1"/>
  <c r="K3856" i="1"/>
  <c r="L3856" i="1" s="1"/>
  <c r="K3857" i="1"/>
  <c r="L3857" i="1" s="1"/>
  <c r="K3858" i="1"/>
  <c r="L3858" i="1" s="1"/>
  <c r="K3859" i="1"/>
  <c r="L3859" i="1" s="1"/>
  <c r="K3860" i="1"/>
  <c r="L3860" i="1" s="1"/>
  <c r="K3861" i="1"/>
  <c r="L3861" i="1" s="1"/>
  <c r="K3862" i="1"/>
  <c r="L3862" i="1" s="1"/>
  <c r="K3863" i="1"/>
  <c r="L3863" i="1" s="1"/>
  <c r="K3864" i="1"/>
  <c r="L3864" i="1" s="1"/>
  <c r="K3865" i="1"/>
  <c r="L3865" i="1" s="1"/>
  <c r="K3866" i="1"/>
  <c r="L3866" i="1" s="1"/>
  <c r="K3867" i="1"/>
  <c r="L3867" i="1" s="1"/>
  <c r="K3868" i="1"/>
  <c r="L3868" i="1" s="1"/>
  <c r="K3869" i="1"/>
  <c r="L3869" i="1" s="1"/>
  <c r="K3870" i="1"/>
  <c r="L3870" i="1" s="1"/>
  <c r="K721" i="1"/>
  <c r="L721" i="1" s="1"/>
  <c r="K3871" i="1"/>
  <c r="L3871" i="1" s="1"/>
  <c r="K3872" i="1"/>
  <c r="L3872" i="1" s="1"/>
  <c r="K3873" i="1"/>
  <c r="L3873" i="1" s="1"/>
  <c r="K1764" i="1"/>
  <c r="L1764" i="1" s="1"/>
  <c r="K3874" i="1"/>
  <c r="L3874" i="1" s="1"/>
  <c r="K722" i="1"/>
  <c r="L722" i="1" s="1"/>
  <c r="K3875" i="1"/>
  <c r="L3875" i="1" s="1"/>
  <c r="K1498" i="1"/>
  <c r="L1498" i="1" s="1"/>
  <c r="K1765" i="1"/>
  <c r="L1765" i="1" s="1"/>
  <c r="K3876" i="1"/>
  <c r="L3876" i="1" s="1"/>
  <c r="K1611" i="1"/>
  <c r="L1611" i="1" s="1"/>
  <c r="K3877" i="1"/>
  <c r="L3877" i="1" s="1"/>
  <c r="K723" i="1"/>
  <c r="L723" i="1" s="1"/>
  <c r="K724" i="1"/>
  <c r="L724" i="1" s="1"/>
  <c r="K3878" i="1"/>
  <c r="L3878" i="1" s="1"/>
  <c r="K3879" i="1"/>
  <c r="L3879" i="1" s="1"/>
  <c r="K3880" i="1"/>
  <c r="L3880" i="1" s="1"/>
  <c r="K3881" i="1"/>
  <c r="L3881" i="1" s="1"/>
  <c r="K3882" i="1"/>
  <c r="L3882" i="1" s="1"/>
  <c r="K3883" i="1"/>
  <c r="L3883" i="1" s="1"/>
  <c r="K3884" i="1"/>
  <c r="L3884" i="1" s="1"/>
  <c r="K3885" i="1"/>
  <c r="L3885" i="1" s="1"/>
  <c r="K3886" i="1"/>
  <c r="L3886" i="1" s="1"/>
  <c r="K3887" i="1"/>
  <c r="L3887" i="1" s="1"/>
  <c r="K3888" i="1"/>
  <c r="L3888" i="1" s="1"/>
  <c r="K61" i="1"/>
  <c r="L61" i="1" s="1"/>
  <c r="K3889" i="1"/>
  <c r="L3889" i="1" s="1"/>
  <c r="K1766" i="1"/>
  <c r="L1766" i="1" s="1"/>
  <c r="K3890" i="1"/>
  <c r="L3890" i="1" s="1"/>
  <c r="K1499" i="1"/>
  <c r="L1499" i="1" s="1"/>
  <c r="K3891" i="1"/>
  <c r="L3891" i="1" s="1"/>
  <c r="K725" i="1"/>
  <c r="L725" i="1" s="1"/>
  <c r="K3892" i="1"/>
  <c r="L3892" i="1" s="1"/>
  <c r="K726" i="1"/>
  <c r="L726" i="1" s="1"/>
  <c r="K727" i="1"/>
  <c r="L727" i="1" s="1"/>
  <c r="K3893" i="1"/>
  <c r="L3893" i="1" s="1"/>
  <c r="K3894" i="1"/>
  <c r="L3894" i="1" s="1"/>
  <c r="K3895" i="1"/>
  <c r="L3895" i="1" s="1"/>
  <c r="K1767" i="1"/>
  <c r="L1767" i="1" s="1"/>
  <c r="K728" i="1"/>
  <c r="L728" i="1" s="1"/>
  <c r="K3896" i="1"/>
  <c r="L3896" i="1" s="1"/>
  <c r="K3897" i="1"/>
  <c r="L3897" i="1" s="1"/>
  <c r="K3898" i="1"/>
  <c r="L3898" i="1" s="1"/>
  <c r="K729" i="1"/>
  <c r="L729" i="1" s="1"/>
  <c r="K3899" i="1"/>
  <c r="L3899" i="1" s="1"/>
  <c r="K3900" i="1"/>
  <c r="L3900" i="1" s="1"/>
  <c r="K3901" i="1"/>
  <c r="L3901" i="1" s="1"/>
  <c r="K3902" i="1"/>
  <c r="L3902" i="1" s="1"/>
  <c r="K730" i="1"/>
  <c r="L730" i="1" s="1"/>
  <c r="K3903" i="1"/>
  <c r="L3903" i="1" s="1"/>
  <c r="K62" i="1"/>
  <c r="L62" i="1" s="1"/>
  <c r="K731" i="1"/>
  <c r="L731" i="1" s="1"/>
  <c r="K1500" i="1"/>
  <c r="L1500" i="1" s="1"/>
  <c r="K1768" i="1"/>
  <c r="L1768" i="1" s="1"/>
  <c r="K3904" i="1"/>
  <c r="L3904" i="1" s="1"/>
  <c r="K3905" i="1"/>
  <c r="L3905" i="1" s="1"/>
  <c r="K732" i="1"/>
  <c r="L732" i="1" s="1"/>
  <c r="K733" i="1"/>
  <c r="L733" i="1" s="1"/>
  <c r="K3906" i="1"/>
  <c r="L3906" i="1" s="1"/>
  <c r="K734" i="1"/>
  <c r="L734" i="1" s="1"/>
  <c r="K735" i="1"/>
  <c r="L735" i="1" s="1"/>
  <c r="K1769" i="1"/>
  <c r="L1769" i="1" s="1"/>
  <c r="K1770" i="1"/>
  <c r="L1770" i="1" s="1"/>
  <c r="K1771" i="1"/>
  <c r="L1771" i="1" s="1"/>
  <c r="K3907" i="1"/>
  <c r="L3907" i="1" s="1"/>
  <c r="K3908" i="1"/>
  <c r="L3908" i="1" s="1"/>
  <c r="K736" i="1"/>
  <c r="L736" i="1" s="1"/>
  <c r="K3909" i="1"/>
  <c r="L3909" i="1" s="1"/>
  <c r="K3910" i="1"/>
  <c r="L3910" i="1" s="1"/>
  <c r="K3911" i="1"/>
  <c r="L3911" i="1" s="1"/>
  <c r="K3912" i="1"/>
  <c r="L3912" i="1" s="1"/>
  <c r="K737" i="1"/>
  <c r="L737" i="1" s="1"/>
  <c r="K3913" i="1"/>
  <c r="L3913" i="1" s="1"/>
  <c r="K3914" i="1"/>
  <c r="L3914" i="1" s="1"/>
  <c r="K3915" i="1"/>
  <c r="L3915" i="1" s="1"/>
  <c r="K3916" i="1"/>
  <c r="L3916" i="1" s="1"/>
  <c r="K3917" i="1"/>
  <c r="L3917" i="1" s="1"/>
  <c r="K3918" i="1"/>
  <c r="L3918" i="1" s="1"/>
  <c r="K1612" i="1"/>
  <c r="L1612" i="1" s="1"/>
  <c r="K3919" i="1"/>
  <c r="L3919" i="1" s="1"/>
  <c r="K3920" i="1"/>
  <c r="L3920" i="1" s="1"/>
  <c r="K3921" i="1"/>
  <c r="L3921" i="1" s="1"/>
  <c r="K3922" i="1"/>
  <c r="L3922" i="1" s="1"/>
  <c r="K738" i="1"/>
  <c r="L738" i="1" s="1"/>
  <c r="K3923" i="1"/>
  <c r="L3923" i="1" s="1"/>
  <c r="K1501" i="1"/>
  <c r="L1501" i="1" s="1"/>
  <c r="K739" i="1"/>
  <c r="L739" i="1" s="1"/>
  <c r="K3924" i="1"/>
  <c r="L3924" i="1" s="1"/>
  <c r="K3925" i="1"/>
  <c r="L3925" i="1" s="1"/>
  <c r="K3926" i="1"/>
  <c r="L3926" i="1" s="1"/>
  <c r="K1772" i="1"/>
  <c r="L1772" i="1" s="1"/>
  <c r="K3927" i="1"/>
  <c r="L3927" i="1" s="1"/>
  <c r="K1502" i="1"/>
  <c r="L1502" i="1" s="1"/>
  <c r="K3928" i="1"/>
  <c r="L3928" i="1" s="1"/>
  <c r="K740" i="1"/>
  <c r="L740" i="1" s="1"/>
  <c r="K741" i="1"/>
  <c r="L741" i="1" s="1"/>
  <c r="K3929" i="1"/>
  <c r="L3929" i="1" s="1"/>
  <c r="K3930" i="1"/>
  <c r="L3930" i="1" s="1"/>
  <c r="K3931" i="1"/>
  <c r="L3931" i="1" s="1"/>
  <c r="K3932" i="1"/>
  <c r="L3932" i="1" s="1"/>
  <c r="K3933" i="1"/>
  <c r="L3933" i="1" s="1"/>
  <c r="K742" i="1"/>
  <c r="L742" i="1" s="1"/>
  <c r="K63" i="1"/>
  <c r="L63" i="1" s="1"/>
  <c r="K743" i="1"/>
  <c r="L743" i="1" s="1"/>
  <c r="K3934" i="1"/>
  <c r="L3934" i="1" s="1"/>
  <c r="K3935" i="1"/>
  <c r="L3935" i="1" s="1"/>
  <c r="K744" i="1"/>
  <c r="L744" i="1" s="1"/>
  <c r="K3936" i="1"/>
  <c r="L3936" i="1" s="1"/>
  <c r="K745" i="1"/>
  <c r="L745" i="1" s="1"/>
  <c r="K3937" i="1"/>
  <c r="L3937" i="1" s="1"/>
  <c r="K3938" i="1"/>
  <c r="L3938" i="1" s="1"/>
  <c r="K3939" i="1"/>
  <c r="L3939" i="1" s="1"/>
  <c r="K3940" i="1"/>
  <c r="L3940" i="1" s="1"/>
  <c r="K746" i="1"/>
  <c r="L746" i="1" s="1"/>
  <c r="K3941" i="1"/>
  <c r="L3941" i="1" s="1"/>
  <c r="K3942" i="1"/>
  <c r="L3942" i="1" s="1"/>
  <c r="K3943" i="1"/>
  <c r="L3943" i="1" s="1"/>
  <c r="K3944" i="1"/>
  <c r="L3944" i="1" s="1"/>
  <c r="K747" i="1"/>
  <c r="L747" i="1" s="1"/>
  <c r="K3945" i="1"/>
  <c r="L3945" i="1" s="1"/>
  <c r="K3946" i="1"/>
  <c r="L3946" i="1" s="1"/>
  <c r="K1613" i="1"/>
  <c r="L1613" i="1" s="1"/>
  <c r="K3947" i="1"/>
  <c r="L3947" i="1" s="1"/>
  <c r="K3948" i="1"/>
  <c r="L3948" i="1" s="1"/>
  <c r="K748" i="1"/>
  <c r="L748" i="1" s="1"/>
  <c r="K749" i="1"/>
  <c r="L749" i="1" s="1"/>
  <c r="K3949" i="1"/>
  <c r="L3949" i="1" s="1"/>
  <c r="K3950" i="1"/>
  <c r="L3950" i="1" s="1"/>
  <c r="K750" i="1"/>
  <c r="L750" i="1" s="1"/>
  <c r="K3951" i="1"/>
  <c r="L3951" i="1" s="1"/>
  <c r="K3952" i="1"/>
  <c r="L3952" i="1" s="1"/>
  <c r="K3953" i="1"/>
  <c r="L3953" i="1" s="1"/>
  <c r="K3954" i="1"/>
  <c r="L3954" i="1" s="1"/>
  <c r="K3955" i="1"/>
  <c r="L3955" i="1" s="1"/>
  <c r="K3956" i="1"/>
  <c r="L3956" i="1" s="1"/>
  <c r="K3957" i="1"/>
  <c r="L3957" i="1" s="1"/>
  <c r="K3958" i="1"/>
  <c r="L3958" i="1" s="1"/>
  <c r="K751" i="1"/>
  <c r="L751" i="1" s="1"/>
  <c r="K3959" i="1"/>
  <c r="L3959" i="1" s="1"/>
  <c r="K752" i="1"/>
  <c r="L752" i="1" s="1"/>
  <c r="K3960" i="1"/>
  <c r="L3960" i="1" s="1"/>
  <c r="K753" i="1"/>
  <c r="L753" i="1" s="1"/>
  <c r="K754" i="1"/>
  <c r="L754" i="1" s="1"/>
  <c r="K755" i="1"/>
  <c r="L755" i="1" s="1"/>
  <c r="K3961" i="1"/>
  <c r="L3961" i="1" s="1"/>
  <c r="K3962" i="1"/>
  <c r="L3962" i="1" s="1"/>
  <c r="K3963" i="1"/>
  <c r="L3963" i="1" s="1"/>
  <c r="K3964" i="1"/>
  <c r="L3964" i="1" s="1"/>
  <c r="K756" i="1"/>
  <c r="L756" i="1" s="1"/>
  <c r="K757" i="1"/>
  <c r="L757" i="1" s="1"/>
  <c r="K3965" i="1"/>
  <c r="L3965" i="1" s="1"/>
  <c r="K758" i="1"/>
  <c r="L758" i="1" s="1"/>
  <c r="K3966" i="1"/>
  <c r="L3966" i="1" s="1"/>
  <c r="K3967" i="1"/>
  <c r="L3967" i="1" s="1"/>
  <c r="K759" i="1"/>
  <c r="L759" i="1" s="1"/>
  <c r="K3968" i="1"/>
  <c r="L3968" i="1" s="1"/>
  <c r="K3969" i="1"/>
  <c r="L3969" i="1" s="1"/>
  <c r="K760" i="1"/>
  <c r="L760" i="1" s="1"/>
  <c r="K3970" i="1"/>
  <c r="L3970" i="1" s="1"/>
  <c r="K1773" i="1"/>
  <c r="L1773" i="1" s="1"/>
  <c r="K3971" i="1"/>
  <c r="L3971" i="1" s="1"/>
  <c r="K3972" i="1"/>
  <c r="L3972" i="1" s="1"/>
  <c r="K3973" i="1"/>
  <c r="L3973" i="1" s="1"/>
  <c r="K3974" i="1"/>
  <c r="L3974" i="1" s="1"/>
  <c r="K1774" i="1"/>
  <c r="L1774" i="1" s="1"/>
  <c r="K761" i="1"/>
  <c r="L761" i="1" s="1"/>
  <c r="K3975" i="1"/>
  <c r="L3975" i="1" s="1"/>
  <c r="K3976" i="1"/>
  <c r="L3976" i="1" s="1"/>
  <c r="K3977" i="1"/>
  <c r="L3977" i="1" s="1"/>
  <c r="K1775" i="1"/>
  <c r="L1775" i="1" s="1"/>
  <c r="K3978" i="1"/>
  <c r="L3978" i="1" s="1"/>
  <c r="K762" i="1"/>
  <c r="L762" i="1" s="1"/>
  <c r="K763" i="1"/>
  <c r="L763" i="1" s="1"/>
  <c r="K3979" i="1"/>
  <c r="L3979" i="1" s="1"/>
  <c r="K3980" i="1"/>
  <c r="L3980" i="1" s="1"/>
  <c r="K3981" i="1"/>
  <c r="L3981" i="1" s="1"/>
  <c r="K3982" i="1"/>
  <c r="L3982" i="1" s="1"/>
  <c r="K3983" i="1"/>
  <c r="L3983" i="1" s="1"/>
  <c r="K3984" i="1"/>
  <c r="L3984" i="1" s="1"/>
  <c r="K764" i="1"/>
  <c r="L764" i="1" s="1"/>
  <c r="K765" i="1"/>
  <c r="L765" i="1" s="1"/>
  <c r="K3985" i="1"/>
  <c r="L3985" i="1" s="1"/>
  <c r="K3986" i="1"/>
  <c r="L3986" i="1" s="1"/>
  <c r="K3987" i="1"/>
  <c r="L3987" i="1" s="1"/>
  <c r="K3988" i="1"/>
  <c r="L3988" i="1" s="1"/>
  <c r="K1776" i="1"/>
  <c r="L1776" i="1" s="1"/>
  <c r="K3989" i="1"/>
  <c r="L3989" i="1" s="1"/>
  <c r="K3990" i="1"/>
  <c r="L3990" i="1" s="1"/>
  <c r="K1777" i="1"/>
  <c r="L1777" i="1" s="1"/>
  <c r="K3991" i="1"/>
  <c r="L3991" i="1" s="1"/>
  <c r="K766" i="1"/>
  <c r="L766" i="1" s="1"/>
  <c r="K3992" i="1"/>
  <c r="L3992" i="1" s="1"/>
  <c r="K3993" i="1"/>
  <c r="L3993" i="1" s="1"/>
  <c r="K3994" i="1"/>
  <c r="L3994" i="1" s="1"/>
  <c r="K3995" i="1"/>
  <c r="L3995" i="1" s="1"/>
  <c r="K3996" i="1"/>
  <c r="L3996" i="1" s="1"/>
  <c r="K3997" i="1"/>
  <c r="L3997" i="1" s="1"/>
  <c r="K3998" i="1"/>
  <c r="L3998" i="1" s="1"/>
  <c r="K767" i="1"/>
  <c r="L767" i="1" s="1"/>
  <c r="K3999" i="1"/>
  <c r="L3999" i="1" s="1"/>
  <c r="K4000" i="1"/>
  <c r="L4000" i="1" s="1"/>
  <c r="K4001" i="1"/>
  <c r="L4001" i="1" s="1"/>
  <c r="K64" i="1"/>
  <c r="L64" i="1" s="1"/>
  <c r="K4002" i="1"/>
  <c r="L4002" i="1" s="1"/>
  <c r="K4003" i="1"/>
  <c r="L4003" i="1" s="1"/>
  <c r="K4004" i="1"/>
  <c r="L4004" i="1" s="1"/>
  <c r="K4005" i="1"/>
  <c r="L4005" i="1" s="1"/>
  <c r="K768" i="1"/>
  <c r="L768" i="1" s="1"/>
  <c r="K769" i="1"/>
  <c r="L769" i="1" s="1"/>
  <c r="K770" i="1"/>
  <c r="L770" i="1" s="1"/>
  <c r="K4006" i="1"/>
  <c r="L4006" i="1" s="1"/>
  <c r="K771" i="1"/>
  <c r="L771" i="1" s="1"/>
  <c r="K4007" i="1"/>
  <c r="L4007" i="1" s="1"/>
  <c r="K4008" i="1"/>
  <c r="L4008" i="1" s="1"/>
  <c r="K772" i="1"/>
  <c r="L772" i="1" s="1"/>
  <c r="K4009" i="1"/>
  <c r="L4009" i="1" s="1"/>
  <c r="K4010" i="1"/>
  <c r="L4010" i="1" s="1"/>
  <c r="K1614" i="1"/>
  <c r="L1614" i="1" s="1"/>
  <c r="K4011" i="1"/>
  <c r="L4011" i="1" s="1"/>
  <c r="K4012" i="1"/>
  <c r="L4012" i="1" s="1"/>
  <c r="K773" i="1"/>
  <c r="L773" i="1" s="1"/>
  <c r="K4013" i="1"/>
  <c r="L4013" i="1" s="1"/>
  <c r="K1778" i="1"/>
  <c r="L1778" i="1" s="1"/>
  <c r="K4014" i="1"/>
  <c r="L4014" i="1" s="1"/>
  <c r="K774" i="1"/>
  <c r="L774" i="1" s="1"/>
  <c r="K4015" i="1"/>
  <c r="L4015" i="1" s="1"/>
  <c r="K4016" i="1"/>
  <c r="L4016" i="1" s="1"/>
  <c r="K4017" i="1"/>
  <c r="L4017" i="1" s="1"/>
  <c r="K775" i="1"/>
  <c r="L775" i="1" s="1"/>
  <c r="K4018" i="1"/>
  <c r="L4018" i="1" s="1"/>
  <c r="K1779" i="1"/>
  <c r="L1779" i="1" s="1"/>
  <c r="K1780" i="1"/>
  <c r="L1780" i="1" s="1"/>
  <c r="K4019" i="1"/>
  <c r="L4019" i="1" s="1"/>
  <c r="K4020" i="1"/>
  <c r="L4020" i="1" s="1"/>
  <c r="K4021" i="1"/>
  <c r="L4021" i="1" s="1"/>
  <c r="K776" i="1"/>
  <c r="L776" i="1" s="1"/>
  <c r="K4022" i="1"/>
  <c r="L4022" i="1" s="1"/>
  <c r="K4023" i="1"/>
  <c r="L4023" i="1" s="1"/>
  <c r="K4024" i="1"/>
  <c r="L4024" i="1" s="1"/>
  <c r="K777" i="1"/>
  <c r="L777" i="1" s="1"/>
  <c r="K778" i="1"/>
  <c r="L778" i="1" s="1"/>
  <c r="K4025" i="1"/>
  <c r="L4025" i="1" s="1"/>
  <c r="K4026" i="1"/>
  <c r="L4026" i="1" s="1"/>
  <c r="K4027" i="1"/>
  <c r="L4027" i="1" s="1"/>
  <c r="K779" i="1"/>
  <c r="L779" i="1" s="1"/>
  <c r="K4028" i="1"/>
  <c r="L4028" i="1" s="1"/>
  <c r="K4029" i="1"/>
  <c r="L4029" i="1" s="1"/>
  <c r="K4030" i="1"/>
  <c r="L4030" i="1" s="1"/>
  <c r="K4031" i="1"/>
  <c r="L4031" i="1" s="1"/>
  <c r="K4032" i="1"/>
  <c r="L4032" i="1" s="1"/>
  <c r="K780" i="1"/>
  <c r="L780" i="1" s="1"/>
  <c r="K4033" i="1"/>
  <c r="L4033" i="1" s="1"/>
  <c r="K1781" i="1"/>
  <c r="L1781" i="1" s="1"/>
  <c r="K4034" i="1"/>
  <c r="L4034" i="1" s="1"/>
  <c r="K65" i="1"/>
  <c r="L65" i="1" s="1"/>
  <c r="K4035" i="1"/>
  <c r="L4035" i="1" s="1"/>
  <c r="K4036" i="1"/>
  <c r="L4036" i="1" s="1"/>
  <c r="K1782" i="1"/>
  <c r="L1782" i="1" s="1"/>
  <c r="K1783" i="1"/>
  <c r="L1783" i="1" s="1"/>
  <c r="K781" i="1"/>
  <c r="L781" i="1" s="1"/>
  <c r="K4037" i="1"/>
  <c r="L4037" i="1" s="1"/>
  <c r="K782" i="1"/>
  <c r="L782" i="1" s="1"/>
  <c r="K1784" i="1"/>
  <c r="L1784" i="1" s="1"/>
  <c r="K4038" i="1"/>
  <c r="L4038" i="1" s="1"/>
  <c r="K4039" i="1"/>
  <c r="L4039" i="1" s="1"/>
  <c r="K783" i="1"/>
  <c r="L783" i="1" s="1"/>
  <c r="K4040" i="1"/>
  <c r="L4040" i="1" s="1"/>
  <c r="K784" i="1"/>
  <c r="L784" i="1" s="1"/>
  <c r="K4041" i="1"/>
  <c r="L4041" i="1" s="1"/>
  <c r="K4042" i="1"/>
  <c r="L4042" i="1" s="1"/>
  <c r="K4043" i="1"/>
  <c r="L4043" i="1" s="1"/>
  <c r="K4044" i="1"/>
  <c r="L4044" i="1" s="1"/>
  <c r="K4045" i="1"/>
  <c r="L4045" i="1" s="1"/>
  <c r="K4046" i="1"/>
  <c r="L4046" i="1" s="1"/>
  <c r="K785" i="1"/>
  <c r="L785" i="1" s="1"/>
  <c r="K786" i="1"/>
  <c r="L786" i="1" s="1"/>
  <c r="K4047" i="1"/>
  <c r="L4047" i="1" s="1"/>
  <c r="K4048" i="1"/>
  <c r="L4048" i="1" s="1"/>
  <c r="K4049" i="1"/>
  <c r="L4049" i="1" s="1"/>
  <c r="K4050" i="1"/>
  <c r="L4050" i="1" s="1"/>
  <c r="K4051" i="1"/>
  <c r="L4051" i="1" s="1"/>
  <c r="K4052" i="1"/>
  <c r="L4052" i="1" s="1"/>
  <c r="K4053" i="1"/>
  <c r="L4053" i="1" s="1"/>
  <c r="K4054" i="1"/>
  <c r="L4054" i="1" s="1"/>
  <c r="K787" i="1"/>
  <c r="L787" i="1" s="1"/>
  <c r="K4055" i="1"/>
  <c r="L4055" i="1" s="1"/>
  <c r="K4056" i="1"/>
  <c r="L4056" i="1" s="1"/>
  <c r="K4057" i="1"/>
  <c r="L4057" i="1" s="1"/>
  <c r="K1785" i="1"/>
  <c r="L1785" i="1" s="1"/>
  <c r="K4058" i="1"/>
  <c r="L4058" i="1" s="1"/>
  <c r="K788" i="1"/>
  <c r="L788" i="1" s="1"/>
  <c r="K4059" i="1"/>
  <c r="L4059" i="1" s="1"/>
  <c r="K4060" i="1"/>
  <c r="L4060" i="1" s="1"/>
  <c r="K4061" i="1"/>
  <c r="L4061" i="1" s="1"/>
  <c r="K4062" i="1"/>
  <c r="L4062" i="1" s="1"/>
  <c r="K4063" i="1"/>
  <c r="L4063" i="1" s="1"/>
  <c r="K4064" i="1"/>
  <c r="L4064" i="1" s="1"/>
  <c r="K4065" i="1"/>
  <c r="L4065" i="1" s="1"/>
  <c r="K4066" i="1"/>
  <c r="L4066" i="1" s="1"/>
  <c r="K4067" i="1"/>
  <c r="L4067" i="1" s="1"/>
  <c r="K4068" i="1"/>
  <c r="L4068" i="1" s="1"/>
  <c r="K4069" i="1"/>
  <c r="L4069" i="1" s="1"/>
  <c r="K4070" i="1"/>
  <c r="L4070" i="1" s="1"/>
  <c r="K4071" i="1"/>
  <c r="L4071" i="1" s="1"/>
  <c r="K4072" i="1"/>
  <c r="L4072" i="1" s="1"/>
  <c r="K4073" i="1"/>
  <c r="L4073" i="1" s="1"/>
  <c r="K4074" i="1"/>
  <c r="L4074" i="1" s="1"/>
  <c r="K4075" i="1"/>
  <c r="L4075" i="1" s="1"/>
  <c r="K4076" i="1"/>
  <c r="L4076" i="1" s="1"/>
  <c r="K1786" i="1"/>
  <c r="L1786" i="1" s="1"/>
  <c r="K4077" i="1"/>
  <c r="L4077" i="1" s="1"/>
  <c r="K4078" i="1"/>
  <c r="L4078" i="1" s="1"/>
  <c r="K4079" i="1"/>
  <c r="L4079" i="1" s="1"/>
  <c r="K4080" i="1"/>
  <c r="L4080" i="1" s="1"/>
  <c r="K789" i="1"/>
  <c r="L789" i="1" s="1"/>
  <c r="K4081" i="1"/>
  <c r="L4081" i="1" s="1"/>
  <c r="K4082" i="1"/>
  <c r="L4082" i="1" s="1"/>
  <c r="K4083" i="1"/>
  <c r="L4083" i="1" s="1"/>
  <c r="K4084" i="1"/>
  <c r="L4084" i="1" s="1"/>
  <c r="K790" i="1"/>
  <c r="L790" i="1" s="1"/>
  <c r="K4085" i="1"/>
  <c r="L4085" i="1" s="1"/>
  <c r="K4086" i="1"/>
  <c r="L4086" i="1" s="1"/>
  <c r="K791" i="1"/>
  <c r="L791" i="1" s="1"/>
  <c r="K4087" i="1"/>
  <c r="L4087" i="1" s="1"/>
  <c r="K4088" i="1"/>
  <c r="L4088" i="1" s="1"/>
  <c r="K792" i="1"/>
  <c r="L792" i="1" s="1"/>
  <c r="K4089" i="1"/>
  <c r="L4089" i="1" s="1"/>
  <c r="K4090" i="1"/>
  <c r="L4090" i="1" s="1"/>
  <c r="K793" i="1"/>
  <c r="L793" i="1" s="1"/>
  <c r="K4091" i="1"/>
  <c r="L4091" i="1" s="1"/>
  <c r="K4092" i="1"/>
  <c r="L4092" i="1" s="1"/>
  <c r="K4093" i="1"/>
  <c r="L4093" i="1" s="1"/>
  <c r="K4094" i="1"/>
  <c r="L4094" i="1" s="1"/>
  <c r="K4095" i="1"/>
  <c r="L4095" i="1" s="1"/>
  <c r="K794" i="1"/>
  <c r="L794" i="1" s="1"/>
  <c r="K4096" i="1"/>
  <c r="L4096" i="1" s="1"/>
  <c r="K4097" i="1"/>
  <c r="L4097" i="1" s="1"/>
  <c r="K4098" i="1"/>
  <c r="L4098" i="1" s="1"/>
  <c r="K4099" i="1"/>
  <c r="L4099" i="1" s="1"/>
  <c r="K4100" i="1"/>
  <c r="L4100" i="1" s="1"/>
  <c r="K4101" i="1"/>
  <c r="L4101" i="1" s="1"/>
  <c r="K1787" i="1"/>
  <c r="L1787" i="1" s="1"/>
  <c r="K1788" i="1"/>
  <c r="L1788" i="1" s="1"/>
  <c r="K4102" i="1"/>
  <c r="L4102" i="1" s="1"/>
  <c r="K4103" i="1"/>
  <c r="L4103" i="1" s="1"/>
  <c r="K4104" i="1"/>
  <c r="L4104" i="1" s="1"/>
  <c r="K795" i="1"/>
  <c r="L795" i="1" s="1"/>
  <c r="K4105" i="1"/>
  <c r="L4105" i="1" s="1"/>
  <c r="K796" i="1"/>
  <c r="L796" i="1" s="1"/>
  <c r="K1789" i="1"/>
  <c r="L1789" i="1" s="1"/>
  <c r="K4106" i="1"/>
  <c r="L4106" i="1" s="1"/>
  <c r="K4107" i="1"/>
  <c r="L4107" i="1" s="1"/>
  <c r="K4108" i="1"/>
  <c r="L4108" i="1" s="1"/>
  <c r="K4109" i="1"/>
  <c r="L4109" i="1" s="1"/>
  <c r="K66" i="1"/>
  <c r="L66" i="1" s="1"/>
  <c r="K4110" i="1"/>
  <c r="L4110" i="1" s="1"/>
  <c r="K4111" i="1"/>
  <c r="L4111" i="1" s="1"/>
  <c r="K4112" i="1"/>
  <c r="L4112" i="1" s="1"/>
  <c r="K4113" i="1"/>
  <c r="L4113" i="1" s="1"/>
  <c r="K797" i="1"/>
  <c r="L797" i="1" s="1"/>
  <c r="K1503" i="1"/>
  <c r="L1503" i="1" s="1"/>
  <c r="K4114" i="1"/>
  <c r="L4114" i="1" s="1"/>
  <c r="K4115" i="1"/>
  <c r="L4115" i="1" s="1"/>
  <c r="K4116" i="1"/>
  <c r="L4116" i="1" s="1"/>
  <c r="K4117" i="1"/>
  <c r="L4117" i="1" s="1"/>
  <c r="K4118" i="1"/>
  <c r="L4118" i="1" s="1"/>
  <c r="K4119" i="1"/>
  <c r="L4119" i="1" s="1"/>
  <c r="K4120" i="1"/>
  <c r="L4120" i="1" s="1"/>
  <c r="K798" i="1"/>
  <c r="L798" i="1" s="1"/>
  <c r="K4121" i="1"/>
  <c r="L4121" i="1" s="1"/>
  <c r="K1790" i="1"/>
  <c r="L1790" i="1" s="1"/>
  <c r="K4122" i="1"/>
  <c r="L4122" i="1" s="1"/>
  <c r="K4123" i="1"/>
  <c r="L4123" i="1" s="1"/>
  <c r="K799" i="1"/>
  <c r="L799" i="1" s="1"/>
  <c r="K4124" i="1"/>
  <c r="L4124" i="1" s="1"/>
  <c r="K4125" i="1"/>
  <c r="L4125" i="1" s="1"/>
  <c r="K800" i="1"/>
  <c r="L800" i="1" s="1"/>
  <c r="K4126" i="1"/>
  <c r="L4126" i="1" s="1"/>
  <c r="K4127" i="1"/>
  <c r="L4127" i="1" s="1"/>
  <c r="K801" i="1"/>
  <c r="L801" i="1" s="1"/>
  <c r="K4128" i="1"/>
  <c r="L4128" i="1" s="1"/>
  <c r="K4129" i="1"/>
  <c r="L4129" i="1" s="1"/>
  <c r="K802" i="1"/>
  <c r="L802" i="1" s="1"/>
  <c r="K803" i="1"/>
  <c r="L803" i="1" s="1"/>
  <c r="K4130" i="1"/>
  <c r="L4130" i="1" s="1"/>
  <c r="K1791" i="1"/>
  <c r="L1791" i="1" s="1"/>
  <c r="K1792" i="1"/>
  <c r="L1792" i="1" s="1"/>
  <c r="K804" i="1"/>
  <c r="L804" i="1" s="1"/>
  <c r="K805" i="1"/>
  <c r="L805" i="1" s="1"/>
  <c r="K806" i="1"/>
  <c r="L806" i="1" s="1"/>
  <c r="K4131" i="1"/>
  <c r="L4131" i="1" s="1"/>
  <c r="K4132" i="1"/>
  <c r="L4132" i="1" s="1"/>
  <c r="K807" i="1"/>
  <c r="L807" i="1" s="1"/>
  <c r="K808" i="1"/>
  <c r="L808" i="1" s="1"/>
  <c r="K809" i="1"/>
  <c r="L809" i="1" s="1"/>
  <c r="K4133" i="1"/>
  <c r="L4133" i="1" s="1"/>
  <c r="K4134" i="1"/>
  <c r="L4134" i="1" s="1"/>
  <c r="K4135" i="1"/>
  <c r="L4135" i="1" s="1"/>
  <c r="K4136" i="1"/>
  <c r="L4136" i="1" s="1"/>
  <c r="K810" i="1"/>
  <c r="L810" i="1" s="1"/>
  <c r="K4137" i="1"/>
  <c r="L4137" i="1" s="1"/>
  <c r="K4138" i="1"/>
  <c r="L4138" i="1" s="1"/>
  <c r="K4139" i="1"/>
  <c r="L4139" i="1" s="1"/>
  <c r="K1504" i="1"/>
  <c r="L1504" i="1" s="1"/>
  <c r="K4140" i="1"/>
  <c r="L4140" i="1" s="1"/>
  <c r="K4141" i="1"/>
  <c r="L4141" i="1" s="1"/>
  <c r="K4142" i="1"/>
  <c r="L4142" i="1" s="1"/>
  <c r="K67" i="1"/>
  <c r="L67" i="1" s="1"/>
  <c r="K4143" i="1"/>
  <c r="L4143" i="1" s="1"/>
  <c r="K1793" i="1"/>
  <c r="L1793" i="1" s="1"/>
  <c r="K1794" i="1"/>
  <c r="L1794" i="1" s="1"/>
  <c r="K4144" i="1"/>
  <c r="L4144" i="1" s="1"/>
  <c r="K811" i="1"/>
  <c r="L811" i="1" s="1"/>
  <c r="K4145" i="1"/>
  <c r="L4145" i="1" s="1"/>
  <c r="K812" i="1"/>
  <c r="L812" i="1" s="1"/>
  <c r="K4146" i="1"/>
  <c r="L4146" i="1" s="1"/>
  <c r="K813" i="1"/>
  <c r="L813" i="1" s="1"/>
  <c r="K4147" i="1"/>
  <c r="L4147" i="1" s="1"/>
  <c r="K4148" i="1"/>
  <c r="L4148" i="1" s="1"/>
  <c r="K4149" i="1"/>
  <c r="L4149" i="1" s="1"/>
  <c r="K1795" i="1"/>
  <c r="L1795" i="1" s="1"/>
  <c r="K4150" i="1"/>
  <c r="L4150" i="1" s="1"/>
  <c r="K4151" i="1"/>
  <c r="L4151" i="1" s="1"/>
  <c r="K4152" i="1"/>
  <c r="L4152" i="1" s="1"/>
  <c r="K4153" i="1"/>
  <c r="L4153" i="1" s="1"/>
  <c r="K4154" i="1"/>
  <c r="L4154" i="1" s="1"/>
  <c r="K814" i="1"/>
  <c r="L814" i="1" s="1"/>
  <c r="K4155" i="1"/>
  <c r="L4155" i="1" s="1"/>
  <c r="K68" i="1"/>
  <c r="L68" i="1" s="1"/>
  <c r="K4156" i="1"/>
  <c r="L4156" i="1" s="1"/>
  <c r="K815" i="1"/>
  <c r="L815" i="1" s="1"/>
  <c r="K4157" i="1"/>
  <c r="L4157" i="1" s="1"/>
  <c r="K816" i="1"/>
  <c r="L816" i="1" s="1"/>
  <c r="K4158" i="1"/>
  <c r="L4158" i="1" s="1"/>
  <c r="K4159" i="1"/>
  <c r="L4159" i="1" s="1"/>
  <c r="K4160" i="1"/>
  <c r="L4160" i="1" s="1"/>
  <c r="K817" i="1"/>
  <c r="L817" i="1" s="1"/>
  <c r="K4161" i="1"/>
  <c r="L4161" i="1" s="1"/>
  <c r="K4162" i="1"/>
  <c r="L4162" i="1" s="1"/>
  <c r="K4163" i="1"/>
  <c r="L4163" i="1" s="1"/>
  <c r="K4164" i="1"/>
  <c r="L4164" i="1" s="1"/>
  <c r="K4165" i="1"/>
  <c r="L4165" i="1" s="1"/>
  <c r="K4166" i="1"/>
  <c r="L4166" i="1" s="1"/>
  <c r="K4167" i="1"/>
  <c r="L4167" i="1" s="1"/>
  <c r="K818" i="1"/>
  <c r="L818" i="1" s="1"/>
  <c r="K4168" i="1"/>
  <c r="L4168" i="1" s="1"/>
  <c r="K4169" i="1"/>
  <c r="L4169" i="1" s="1"/>
  <c r="K4170" i="1"/>
  <c r="L4170" i="1" s="1"/>
  <c r="K1615" i="1"/>
  <c r="L1615" i="1" s="1"/>
  <c r="K4171" i="1"/>
  <c r="L4171" i="1" s="1"/>
  <c r="K4172" i="1"/>
  <c r="L4172" i="1" s="1"/>
  <c r="K4173" i="1"/>
  <c r="L4173" i="1" s="1"/>
  <c r="K4174" i="1"/>
  <c r="L4174" i="1" s="1"/>
  <c r="K4175" i="1"/>
  <c r="L4175" i="1" s="1"/>
  <c r="K819" i="1"/>
  <c r="L819" i="1" s="1"/>
  <c r="K4176" i="1"/>
  <c r="L4176" i="1" s="1"/>
  <c r="K820" i="1"/>
  <c r="L820" i="1" s="1"/>
  <c r="K821" i="1"/>
  <c r="L821" i="1" s="1"/>
  <c r="K822" i="1"/>
  <c r="L822" i="1" s="1"/>
  <c r="K4177" i="1"/>
  <c r="L4177" i="1" s="1"/>
  <c r="K4178" i="1"/>
  <c r="L4178" i="1" s="1"/>
  <c r="K4179" i="1"/>
  <c r="L4179" i="1" s="1"/>
  <c r="K823" i="1"/>
  <c r="L823" i="1" s="1"/>
  <c r="K4180" i="1"/>
  <c r="L4180" i="1" s="1"/>
  <c r="K4181" i="1"/>
  <c r="L4181" i="1" s="1"/>
  <c r="K4182" i="1"/>
  <c r="L4182" i="1" s="1"/>
  <c r="K824" i="1"/>
  <c r="L824" i="1" s="1"/>
  <c r="K825" i="1"/>
  <c r="L825" i="1" s="1"/>
  <c r="K4183" i="1"/>
  <c r="L4183" i="1" s="1"/>
  <c r="K4184" i="1"/>
  <c r="L4184" i="1" s="1"/>
  <c r="K4185" i="1"/>
  <c r="L4185" i="1" s="1"/>
  <c r="K4186" i="1"/>
  <c r="L4186" i="1" s="1"/>
  <c r="K4187" i="1"/>
  <c r="L4187" i="1" s="1"/>
  <c r="K4188" i="1"/>
  <c r="L4188" i="1" s="1"/>
  <c r="K4189" i="1"/>
  <c r="L4189" i="1" s="1"/>
  <c r="K826" i="1"/>
  <c r="L826" i="1" s="1"/>
  <c r="K827" i="1"/>
  <c r="L827" i="1" s="1"/>
  <c r="K828" i="1"/>
  <c r="L828" i="1" s="1"/>
  <c r="K4190" i="1"/>
  <c r="L4190" i="1" s="1"/>
  <c r="K4191" i="1"/>
  <c r="L4191" i="1" s="1"/>
  <c r="K4192" i="1"/>
  <c r="L4192" i="1" s="1"/>
  <c r="K4193" i="1"/>
  <c r="L4193" i="1" s="1"/>
  <c r="K829" i="1"/>
  <c r="L829" i="1" s="1"/>
  <c r="K4194" i="1"/>
  <c r="L4194" i="1" s="1"/>
  <c r="K830" i="1"/>
  <c r="L830" i="1" s="1"/>
  <c r="K4195" i="1"/>
  <c r="L4195" i="1" s="1"/>
  <c r="K4196" i="1"/>
  <c r="L4196" i="1" s="1"/>
  <c r="K831" i="1"/>
  <c r="L831" i="1" s="1"/>
  <c r="K1796" i="1"/>
  <c r="L1796" i="1" s="1"/>
  <c r="K4197" i="1"/>
  <c r="L4197" i="1" s="1"/>
  <c r="K832" i="1"/>
  <c r="L832" i="1" s="1"/>
  <c r="K4198" i="1"/>
  <c r="L4198" i="1" s="1"/>
  <c r="K4199" i="1"/>
  <c r="L4199" i="1" s="1"/>
  <c r="K833" i="1"/>
  <c r="L833" i="1" s="1"/>
  <c r="K834" i="1"/>
  <c r="L834" i="1" s="1"/>
  <c r="K835" i="1"/>
  <c r="L835" i="1" s="1"/>
  <c r="K4200" i="1"/>
  <c r="L4200" i="1" s="1"/>
  <c r="K836" i="1"/>
  <c r="L836" i="1" s="1"/>
  <c r="K837" i="1"/>
  <c r="L837" i="1" s="1"/>
  <c r="K4201" i="1"/>
  <c r="L4201" i="1" s="1"/>
  <c r="K1797" i="1"/>
  <c r="L1797" i="1" s="1"/>
  <c r="K4202" i="1"/>
  <c r="L4202" i="1" s="1"/>
  <c r="K4203" i="1"/>
  <c r="L4203" i="1" s="1"/>
  <c r="K838" i="1"/>
  <c r="L838" i="1" s="1"/>
  <c r="K4204" i="1"/>
  <c r="L4204" i="1" s="1"/>
  <c r="K4205" i="1"/>
  <c r="L4205" i="1" s="1"/>
  <c r="K4206" i="1"/>
  <c r="L4206" i="1" s="1"/>
  <c r="K839" i="1"/>
  <c r="L839" i="1" s="1"/>
  <c r="K1798" i="1"/>
  <c r="L1798" i="1" s="1"/>
  <c r="K840" i="1"/>
  <c r="L840" i="1" s="1"/>
  <c r="K69" i="1"/>
  <c r="L69" i="1" s="1"/>
  <c r="K4207" i="1"/>
  <c r="L4207" i="1" s="1"/>
  <c r="K4208" i="1"/>
  <c r="L4208" i="1" s="1"/>
  <c r="K4209" i="1"/>
  <c r="L4209" i="1" s="1"/>
  <c r="K4210" i="1"/>
  <c r="L4210" i="1" s="1"/>
  <c r="K4211" i="1"/>
  <c r="L4211" i="1" s="1"/>
  <c r="K1799" i="1"/>
  <c r="L1799" i="1" s="1"/>
  <c r="K1800" i="1"/>
  <c r="L1800" i="1" s="1"/>
  <c r="K4212" i="1"/>
  <c r="L4212" i="1" s="1"/>
  <c r="K4213" i="1"/>
  <c r="L4213" i="1" s="1"/>
  <c r="K4214" i="1"/>
  <c r="L4214" i="1" s="1"/>
  <c r="K841" i="1"/>
  <c r="L841" i="1" s="1"/>
  <c r="K4215" i="1"/>
  <c r="L4215" i="1" s="1"/>
  <c r="K4216" i="1"/>
  <c r="L4216" i="1" s="1"/>
  <c r="K1801" i="1"/>
  <c r="L1801" i="1" s="1"/>
  <c r="K4217" i="1"/>
  <c r="L4217" i="1" s="1"/>
  <c r="K1802" i="1"/>
  <c r="L1802" i="1" s="1"/>
  <c r="K1803" i="1"/>
  <c r="L1803" i="1" s="1"/>
  <c r="K4218" i="1"/>
  <c r="L4218" i="1" s="1"/>
  <c r="K842" i="1"/>
  <c r="L842" i="1" s="1"/>
  <c r="K4219" i="1"/>
  <c r="L4219" i="1" s="1"/>
  <c r="K4220" i="1"/>
  <c r="L4220" i="1" s="1"/>
  <c r="K4221" i="1"/>
  <c r="L4221" i="1" s="1"/>
  <c r="K4222" i="1"/>
  <c r="L4222" i="1" s="1"/>
  <c r="K1505" i="1"/>
  <c r="L1505" i="1" s="1"/>
  <c r="K843" i="1"/>
  <c r="L843" i="1" s="1"/>
  <c r="K844" i="1"/>
  <c r="L844" i="1" s="1"/>
  <c r="K845" i="1"/>
  <c r="L845" i="1" s="1"/>
  <c r="K70" i="1"/>
  <c r="L70" i="1" s="1"/>
  <c r="K846" i="1"/>
  <c r="L846" i="1" s="1"/>
  <c r="K4223" i="1"/>
  <c r="L4223" i="1" s="1"/>
  <c r="K847" i="1"/>
  <c r="L847" i="1" s="1"/>
  <c r="K4224" i="1"/>
  <c r="L4224" i="1" s="1"/>
  <c r="K848" i="1"/>
  <c r="L848" i="1" s="1"/>
  <c r="K4225" i="1"/>
  <c r="L4225" i="1" s="1"/>
  <c r="K849" i="1"/>
  <c r="L849" i="1" s="1"/>
  <c r="K4226" i="1"/>
  <c r="L4226" i="1" s="1"/>
  <c r="K1804" i="1"/>
  <c r="L1804" i="1" s="1"/>
  <c r="K1805" i="1"/>
  <c r="L1805" i="1" s="1"/>
  <c r="K4227" i="1"/>
  <c r="L4227" i="1" s="1"/>
  <c r="K4228" i="1"/>
  <c r="L4228" i="1" s="1"/>
  <c r="K4229" i="1"/>
  <c r="L4229" i="1" s="1"/>
  <c r="K4230" i="1"/>
  <c r="L4230" i="1" s="1"/>
  <c r="K4231" i="1"/>
  <c r="L4231" i="1" s="1"/>
  <c r="K4232" i="1"/>
  <c r="L4232" i="1" s="1"/>
  <c r="K4233" i="1"/>
  <c r="L4233" i="1" s="1"/>
  <c r="K4234" i="1"/>
  <c r="L4234" i="1" s="1"/>
  <c r="K4235" i="1"/>
  <c r="L4235" i="1" s="1"/>
  <c r="K4236" i="1"/>
  <c r="L4236" i="1" s="1"/>
  <c r="K4237" i="1"/>
  <c r="L4237" i="1" s="1"/>
  <c r="K4238" i="1"/>
  <c r="L4238" i="1" s="1"/>
  <c r="K850" i="1"/>
  <c r="L850" i="1" s="1"/>
  <c r="K4239" i="1"/>
  <c r="L4239" i="1" s="1"/>
  <c r="K4240" i="1"/>
  <c r="L4240" i="1" s="1"/>
  <c r="K4241" i="1"/>
  <c r="L4241" i="1" s="1"/>
  <c r="K4242" i="1"/>
  <c r="L4242" i="1" s="1"/>
  <c r="K4243" i="1"/>
  <c r="L4243" i="1" s="1"/>
  <c r="K4244" i="1"/>
  <c r="L4244" i="1" s="1"/>
  <c r="K1806" i="1"/>
  <c r="L1806" i="1" s="1"/>
  <c r="K4245" i="1"/>
  <c r="L4245" i="1" s="1"/>
  <c r="K4246" i="1"/>
  <c r="L4246" i="1" s="1"/>
  <c r="K4247" i="1"/>
  <c r="L4247" i="1" s="1"/>
  <c r="K4248" i="1"/>
  <c r="L4248" i="1" s="1"/>
  <c r="K4249" i="1"/>
  <c r="L4249" i="1" s="1"/>
  <c r="K4250" i="1"/>
  <c r="L4250" i="1" s="1"/>
  <c r="K4251" i="1"/>
  <c r="L4251" i="1" s="1"/>
  <c r="K71" i="1"/>
  <c r="L71" i="1" s="1"/>
  <c r="K72" i="1"/>
  <c r="L72" i="1" s="1"/>
  <c r="K851" i="1"/>
  <c r="L851" i="1" s="1"/>
  <c r="K4252" i="1"/>
  <c r="L4252" i="1" s="1"/>
  <c r="K4253" i="1"/>
  <c r="L4253" i="1" s="1"/>
  <c r="K4254" i="1"/>
  <c r="L4254" i="1" s="1"/>
  <c r="K852" i="1"/>
  <c r="L852" i="1" s="1"/>
  <c r="K4255" i="1"/>
  <c r="L4255" i="1" s="1"/>
  <c r="K4256" i="1"/>
  <c r="L4256" i="1" s="1"/>
  <c r="K853" i="1"/>
  <c r="L853" i="1" s="1"/>
  <c r="K4257" i="1"/>
  <c r="L4257" i="1" s="1"/>
  <c r="K4258" i="1"/>
  <c r="L4258" i="1" s="1"/>
  <c r="K4259" i="1"/>
  <c r="L4259" i="1" s="1"/>
  <c r="K4260" i="1"/>
  <c r="L4260" i="1" s="1"/>
  <c r="K854" i="1"/>
  <c r="L854" i="1" s="1"/>
  <c r="K4261" i="1"/>
  <c r="L4261" i="1" s="1"/>
  <c r="K4262" i="1"/>
  <c r="L4262" i="1" s="1"/>
  <c r="K4263" i="1"/>
  <c r="L4263" i="1" s="1"/>
  <c r="K4264" i="1"/>
  <c r="L4264" i="1" s="1"/>
  <c r="K1506" i="1"/>
  <c r="L1506" i="1" s="1"/>
  <c r="K855" i="1"/>
  <c r="L855" i="1" s="1"/>
  <c r="K4265" i="1"/>
  <c r="L4265" i="1" s="1"/>
  <c r="K4266" i="1"/>
  <c r="L4266" i="1" s="1"/>
  <c r="K856" i="1"/>
  <c r="L856" i="1" s="1"/>
  <c r="K4267" i="1"/>
  <c r="L4267" i="1" s="1"/>
  <c r="K4268" i="1"/>
  <c r="L4268" i="1" s="1"/>
  <c r="K4269" i="1"/>
  <c r="L4269" i="1" s="1"/>
  <c r="K4270" i="1"/>
  <c r="L4270" i="1" s="1"/>
  <c r="K4271" i="1"/>
  <c r="L4271" i="1" s="1"/>
  <c r="K4272" i="1"/>
  <c r="L4272" i="1" s="1"/>
  <c r="K4273" i="1"/>
  <c r="L4273" i="1" s="1"/>
  <c r="K4274" i="1"/>
  <c r="L4274" i="1" s="1"/>
  <c r="K1807" i="1"/>
  <c r="L1807" i="1" s="1"/>
  <c r="K4275" i="1"/>
  <c r="L4275" i="1" s="1"/>
  <c r="K1808" i="1"/>
  <c r="L1808" i="1" s="1"/>
  <c r="K1809" i="1"/>
  <c r="L1809" i="1" s="1"/>
  <c r="K4276" i="1"/>
  <c r="L4276" i="1" s="1"/>
  <c r="K4277" i="1"/>
  <c r="L4277" i="1" s="1"/>
  <c r="K4278" i="1"/>
  <c r="L4278" i="1" s="1"/>
  <c r="K4279" i="1"/>
  <c r="L4279" i="1" s="1"/>
  <c r="K4280" i="1"/>
  <c r="L4280" i="1" s="1"/>
  <c r="K4281" i="1"/>
  <c r="L4281" i="1" s="1"/>
  <c r="K4282" i="1"/>
  <c r="L4282" i="1" s="1"/>
  <c r="K4283" i="1"/>
  <c r="L4283" i="1" s="1"/>
  <c r="K4284" i="1"/>
  <c r="L4284" i="1" s="1"/>
  <c r="K4285" i="1"/>
  <c r="L4285" i="1" s="1"/>
  <c r="K857" i="1"/>
  <c r="L857" i="1" s="1"/>
  <c r="K4286" i="1"/>
  <c r="L4286" i="1" s="1"/>
  <c r="K4287" i="1"/>
  <c r="L4287" i="1" s="1"/>
  <c r="K858" i="1"/>
  <c r="L858" i="1" s="1"/>
  <c r="K4288" i="1"/>
  <c r="L4288" i="1" s="1"/>
  <c r="K1810" i="1"/>
  <c r="L1810" i="1" s="1"/>
  <c r="K859" i="1"/>
  <c r="L859" i="1" s="1"/>
  <c r="K4289" i="1"/>
  <c r="L4289" i="1" s="1"/>
  <c r="K4290" i="1"/>
  <c r="L4290" i="1" s="1"/>
  <c r="K4291" i="1"/>
  <c r="L4291" i="1" s="1"/>
  <c r="K860" i="1"/>
  <c r="L860" i="1" s="1"/>
  <c r="K861" i="1"/>
  <c r="L861" i="1" s="1"/>
  <c r="K4292" i="1"/>
  <c r="L4292" i="1" s="1"/>
  <c r="K4293" i="1"/>
  <c r="L4293" i="1" s="1"/>
  <c r="K4294" i="1"/>
  <c r="L4294" i="1" s="1"/>
  <c r="K4295" i="1"/>
  <c r="L4295" i="1" s="1"/>
  <c r="K4296" i="1"/>
  <c r="L4296" i="1" s="1"/>
  <c r="K1811" i="1"/>
  <c r="L1811" i="1" s="1"/>
  <c r="K4297" i="1"/>
  <c r="L4297" i="1" s="1"/>
  <c r="K1507" i="1"/>
  <c r="L1507" i="1" s="1"/>
  <c r="K862" i="1"/>
  <c r="L862" i="1" s="1"/>
  <c r="K4298" i="1"/>
  <c r="L4298" i="1" s="1"/>
  <c r="K4299" i="1"/>
  <c r="L4299" i="1" s="1"/>
  <c r="K863" i="1"/>
  <c r="L863" i="1" s="1"/>
  <c r="K1812" i="1"/>
  <c r="L1812" i="1" s="1"/>
  <c r="K864" i="1"/>
  <c r="L864" i="1" s="1"/>
  <c r="K865" i="1"/>
  <c r="L865" i="1" s="1"/>
  <c r="K4300" i="1"/>
  <c r="L4300" i="1" s="1"/>
  <c r="K4301" i="1"/>
  <c r="L4301" i="1" s="1"/>
  <c r="K4302" i="1"/>
  <c r="L4302" i="1" s="1"/>
  <c r="K4303" i="1"/>
  <c r="L4303" i="1" s="1"/>
  <c r="K4304" i="1"/>
  <c r="L4304" i="1" s="1"/>
  <c r="K4305" i="1"/>
  <c r="L4305" i="1" s="1"/>
  <c r="K866" i="1"/>
  <c r="L866" i="1" s="1"/>
  <c r="K4306" i="1"/>
  <c r="L4306" i="1" s="1"/>
  <c r="K4307" i="1"/>
  <c r="L4307" i="1" s="1"/>
  <c r="K1813" i="1"/>
  <c r="L1813" i="1" s="1"/>
  <c r="K4308" i="1"/>
  <c r="L4308" i="1" s="1"/>
  <c r="K867" i="1"/>
  <c r="L867" i="1" s="1"/>
  <c r="K4309" i="1"/>
  <c r="L4309" i="1" s="1"/>
  <c r="K4310" i="1"/>
  <c r="L4310" i="1" s="1"/>
  <c r="K4311" i="1"/>
  <c r="L4311" i="1" s="1"/>
  <c r="K868" i="1"/>
  <c r="L868" i="1" s="1"/>
  <c r="K4312" i="1"/>
  <c r="L4312" i="1" s="1"/>
  <c r="K4313" i="1"/>
  <c r="L4313" i="1" s="1"/>
  <c r="K869" i="1"/>
  <c r="L869" i="1" s="1"/>
  <c r="K4314" i="1"/>
  <c r="L4314" i="1" s="1"/>
  <c r="K4315" i="1"/>
  <c r="L4315" i="1" s="1"/>
  <c r="K4316" i="1"/>
  <c r="L4316" i="1" s="1"/>
  <c r="K870" i="1"/>
  <c r="L870" i="1" s="1"/>
  <c r="K4317" i="1"/>
  <c r="L4317" i="1" s="1"/>
  <c r="K871" i="1"/>
  <c r="L871" i="1" s="1"/>
  <c r="K4318" i="1"/>
  <c r="L4318" i="1" s="1"/>
  <c r="K4319" i="1"/>
  <c r="L4319" i="1" s="1"/>
  <c r="K4320" i="1"/>
  <c r="L4320" i="1" s="1"/>
  <c r="K872" i="1"/>
  <c r="L872" i="1" s="1"/>
  <c r="K4321" i="1"/>
  <c r="L4321" i="1" s="1"/>
  <c r="K873" i="1"/>
  <c r="L873" i="1" s="1"/>
  <c r="K4322" i="1"/>
  <c r="L4322" i="1" s="1"/>
  <c r="K4323" i="1"/>
  <c r="L4323" i="1" s="1"/>
  <c r="K874" i="1"/>
  <c r="L874" i="1" s="1"/>
  <c r="K4324" i="1"/>
  <c r="L4324" i="1" s="1"/>
  <c r="K1814" i="1"/>
  <c r="L1814" i="1" s="1"/>
  <c r="K73" i="1"/>
  <c r="L73" i="1" s="1"/>
  <c r="K4325" i="1"/>
  <c r="L4325" i="1" s="1"/>
  <c r="K875" i="1"/>
  <c r="L875" i="1" s="1"/>
  <c r="K4326" i="1"/>
  <c r="L4326" i="1" s="1"/>
  <c r="K876" i="1"/>
  <c r="L876" i="1" s="1"/>
  <c r="K4327" i="1"/>
  <c r="L4327" i="1" s="1"/>
  <c r="K877" i="1"/>
  <c r="L877" i="1" s="1"/>
  <c r="K878" i="1"/>
  <c r="L878" i="1" s="1"/>
  <c r="K147" i="1"/>
  <c r="L147" i="1" s="1"/>
  <c r="K4328" i="1"/>
  <c r="L4328" i="1" s="1"/>
  <c r="K1508" i="1"/>
  <c r="L1508" i="1" s="1"/>
  <c r="K4329" i="1"/>
  <c r="L4329" i="1" s="1"/>
  <c r="K879" i="1"/>
  <c r="L879" i="1" s="1"/>
  <c r="K4330" i="1"/>
  <c r="L4330" i="1" s="1"/>
  <c r="K880" i="1"/>
  <c r="L880" i="1" s="1"/>
  <c r="K881" i="1"/>
  <c r="L881" i="1" s="1"/>
  <c r="K4331" i="1"/>
  <c r="L4331" i="1" s="1"/>
  <c r="K882" i="1"/>
  <c r="L882" i="1" s="1"/>
  <c r="K4332" i="1"/>
  <c r="L4332" i="1" s="1"/>
  <c r="K4333" i="1"/>
  <c r="L4333" i="1" s="1"/>
  <c r="K4334" i="1"/>
  <c r="L4334" i="1" s="1"/>
  <c r="K4335" i="1"/>
  <c r="L4335" i="1" s="1"/>
  <c r="K4336" i="1"/>
  <c r="L4336" i="1" s="1"/>
  <c r="K883" i="1"/>
  <c r="L883" i="1" s="1"/>
  <c r="K1815" i="1"/>
  <c r="L1815" i="1" s="1"/>
  <c r="K4337" i="1"/>
  <c r="L4337" i="1" s="1"/>
  <c r="K4338" i="1"/>
  <c r="L4338" i="1" s="1"/>
  <c r="K4339" i="1"/>
  <c r="L4339" i="1" s="1"/>
  <c r="K4340" i="1"/>
  <c r="L4340" i="1" s="1"/>
  <c r="K4341" i="1"/>
  <c r="L4341" i="1" s="1"/>
  <c r="K4342" i="1"/>
  <c r="L4342" i="1" s="1"/>
  <c r="K4343" i="1"/>
  <c r="L4343" i="1" s="1"/>
  <c r="K4344" i="1"/>
  <c r="L4344" i="1" s="1"/>
  <c r="K4345" i="1"/>
  <c r="L4345" i="1" s="1"/>
  <c r="K4346" i="1"/>
  <c r="L4346" i="1" s="1"/>
  <c r="K4347" i="1"/>
  <c r="L4347" i="1" s="1"/>
  <c r="K4348" i="1"/>
  <c r="L4348" i="1" s="1"/>
  <c r="K4349" i="1"/>
  <c r="L4349" i="1" s="1"/>
  <c r="K4350" i="1"/>
  <c r="L4350" i="1" s="1"/>
  <c r="K4351" i="1"/>
  <c r="L4351" i="1" s="1"/>
  <c r="K4352" i="1"/>
  <c r="L4352" i="1" s="1"/>
  <c r="K884" i="1"/>
  <c r="L884" i="1" s="1"/>
  <c r="K4353" i="1"/>
  <c r="L4353" i="1" s="1"/>
  <c r="K4354" i="1"/>
  <c r="L4354" i="1" s="1"/>
  <c r="K885" i="1"/>
  <c r="L885" i="1" s="1"/>
  <c r="K886" i="1"/>
  <c r="L886" i="1" s="1"/>
  <c r="K4355" i="1"/>
  <c r="L4355" i="1" s="1"/>
  <c r="K74" i="1"/>
  <c r="L74" i="1" s="1"/>
  <c r="K4356" i="1"/>
  <c r="L4356" i="1" s="1"/>
  <c r="K4357" i="1"/>
  <c r="L4357" i="1" s="1"/>
  <c r="K1509" i="1"/>
  <c r="L1509" i="1" s="1"/>
  <c r="K4358" i="1"/>
  <c r="L4358" i="1" s="1"/>
  <c r="K1816" i="1"/>
  <c r="L1816" i="1" s="1"/>
  <c r="K4359" i="1"/>
  <c r="L4359" i="1" s="1"/>
  <c r="K4360" i="1"/>
  <c r="L4360" i="1" s="1"/>
  <c r="K1817" i="1"/>
  <c r="L1817" i="1" s="1"/>
  <c r="K4361" i="1"/>
  <c r="L4361" i="1" s="1"/>
  <c r="K1818" i="1"/>
  <c r="L1818" i="1" s="1"/>
  <c r="K887" i="1"/>
  <c r="L887" i="1" s="1"/>
  <c r="K4362" i="1"/>
  <c r="L4362" i="1" s="1"/>
  <c r="K4363" i="1"/>
  <c r="L4363" i="1" s="1"/>
  <c r="K4364" i="1"/>
  <c r="L4364" i="1" s="1"/>
  <c r="K1510" i="1"/>
  <c r="L1510" i="1" s="1"/>
  <c r="K1819" i="1"/>
  <c r="L1819" i="1" s="1"/>
  <c r="K4365" i="1"/>
  <c r="L4365" i="1" s="1"/>
  <c r="K4366" i="1"/>
  <c r="L4366" i="1" s="1"/>
  <c r="K4367" i="1"/>
  <c r="L4367" i="1" s="1"/>
  <c r="K4368" i="1"/>
  <c r="L4368" i="1" s="1"/>
  <c r="K888" i="1"/>
  <c r="L888" i="1" s="1"/>
  <c r="K4369" i="1"/>
  <c r="L4369" i="1" s="1"/>
  <c r="K4370" i="1"/>
  <c r="L4370" i="1" s="1"/>
  <c r="K4371" i="1"/>
  <c r="L4371" i="1" s="1"/>
  <c r="K4372" i="1"/>
  <c r="L4372" i="1" s="1"/>
  <c r="K889" i="1"/>
  <c r="L889" i="1" s="1"/>
  <c r="K4373" i="1"/>
  <c r="L4373" i="1" s="1"/>
  <c r="K4374" i="1"/>
  <c r="L4374" i="1" s="1"/>
  <c r="K1820" i="1"/>
  <c r="L1820" i="1" s="1"/>
  <c r="K4375" i="1"/>
  <c r="L4375" i="1" s="1"/>
  <c r="K1821" i="1"/>
  <c r="L1821" i="1" s="1"/>
  <c r="K4376" i="1"/>
  <c r="L4376" i="1" s="1"/>
  <c r="K4377" i="1"/>
  <c r="L4377" i="1" s="1"/>
  <c r="K4378" i="1"/>
  <c r="L4378" i="1" s="1"/>
  <c r="K4379" i="1"/>
  <c r="L4379" i="1" s="1"/>
  <c r="K4380" i="1"/>
  <c r="L4380" i="1" s="1"/>
  <c r="K4381" i="1"/>
  <c r="L4381" i="1" s="1"/>
  <c r="K4382" i="1"/>
  <c r="L4382" i="1" s="1"/>
  <c r="K4383" i="1"/>
  <c r="L4383" i="1" s="1"/>
  <c r="K4384" i="1"/>
  <c r="L4384" i="1" s="1"/>
  <c r="K4385" i="1"/>
  <c r="L4385" i="1" s="1"/>
  <c r="K4386" i="1"/>
  <c r="L4386" i="1" s="1"/>
  <c r="K4387" i="1"/>
  <c r="L4387" i="1" s="1"/>
  <c r="K4388" i="1"/>
  <c r="L4388" i="1" s="1"/>
  <c r="K1822" i="1"/>
  <c r="L1822" i="1" s="1"/>
  <c r="K4389" i="1"/>
  <c r="L4389" i="1" s="1"/>
  <c r="K890" i="1"/>
  <c r="L890" i="1" s="1"/>
  <c r="K891" i="1"/>
  <c r="L891" i="1" s="1"/>
  <c r="K4390" i="1"/>
  <c r="L4390" i="1" s="1"/>
  <c r="K4391" i="1"/>
  <c r="L4391" i="1" s="1"/>
  <c r="K4392" i="1"/>
  <c r="L4392" i="1" s="1"/>
  <c r="K4393" i="1"/>
  <c r="L4393" i="1" s="1"/>
  <c r="K4394" i="1"/>
  <c r="L4394" i="1" s="1"/>
  <c r="K4395" i="1"/>
  <c r="L4395" i="1" s="1"/>
  <c r="K4396" i="1"/>
  <c r="L4396" i="1" s="1"/>
  <c r="K4397" i="1"/>
  <c r="L4397" i="1" s="1"/>
  <c r="K4398" i="1"/>
  <c r="L4398" i="1" s="1"/>
  <c r="K4399" i="1"/>
  <c r="L4399" i="1" s="1"/>
  <c r="K4400" i="1"/>
  <c r="L4400" i="1" s="1"/>
  <c r="K892" i="1"/>
  <c r="L892" i="1" s="1"/>
  <c r="K4401" i="1"/>
  <c r="L4401" i="1" s="1"/>
  <c r="K4402" i="1"/>
  <c r="L4402" i="1" s="1"/>
  <c r="K4403" i="1"/>
  <c r="L4403" i="1" s="1"/>
  <c r="K4404" i="1"/>
  <c r="L4404" i="1" s="1"/>
  <c r="K4405" i="1"/>
  <c r="L4405" i="1" s="1"/>
  <c r="K4406" i="1"/>
  <c r="L4406" i="1" s="1"/>
  <c r="K893" i="1"/>
  <c r="L893" i="1" s="1"/>
  <c r="K894" i="1"/>
  <c r="L894" i="1" s="1"/>
  <c r="K4407" i="1"/>
  <c r="L4407" i="1" s="1"/>
  <c r="K4408" i="1"/>
  <c r="L4408" i="1" s="1"/>
  <c r="K1511" i="1"/>
  <c r="L1511" i="1" s="1"/>
  <c r="K4409" i="1"/>
  <c r="L4409" i="1" s="1"/>
  <c r="K895" i="1"/>
  <c r="L895" i="1" s="1"/>
  <c r="K4410" i="1"/>
  <c r="L4410" i="1" s="1"/>
  <c r="K4411" i="1"/>
  <c r="L4411" i="1" s="1"/>
  <c r="K4412" i="1"/>
  <c r="L4412" i="1" s="1"/>
  <c r="K4413" i="1"/>
  <c r="L4413" i="1" s="1"/>
  <c r="K1512" i="1"/>
  <c r="L1512" i="1" s="1"/>
  <c r="K896" i="1"/>
  <c r="L896" i="1" s="1"/>
  <c r="K4414" i="1"/>
  <c r="L4414" i="1" s="1"/>
  <c r="K4415" i="1"/>
  <c r="L4415" i="1" s="1"/>
  <c r="K1513" i="1"/>
  <c r="L1513" i="1" s="1"/>
  <c r="K4416" i="1"/>
  <c r="L4416" i="1" s="1"/>
  <c r="K4417" i="1"/>
  <c r="L4417" i="1" s="1"/>
  <c r="K4418" i="1"/>
  <c r="L4418" i="1" s="1"/>
  <c r="K4419" i="1"/>
  <c r="L4419" i="1" s="1"/>
  <c r="K4420" i="1"/>
  <c r="L4420" i="1" s="1"/>
  <c r="K897" i="1"/>
  <c r="L897" i="1" s="1"/>
  <c r="K4421" i="1"/>
  <c r="L4421" i="1" s="1"/>
  <c r="K4422" i="1"/>
  <c r="L4422" i="1" s="1"/>
  <c r="K4423" i="1"/>
  <c r="L4423" i="1" s="1"/>
  <c r="K4424" i="1"/>
  <c r="L4424" i="1" s="1"/>
  <c r="K4425" i="1"/>
  <c r="L4425" i="1" s="1"/>
  <c r="K4426" i="1"/>
  <c r="L4426" i="1" s="1"/>
  <c r="K4427" i="1"/>
  <c r="L4427" i="1" s="1"/>
  <c r="K4428" i="1"/>
  <c r="L4428" i="1" s="1"/>
  <c r="K4429" i="1"/>
  <c r="L4429" i="1" s="1"/>
  <c r="K898" i="1"/>
  <c r="L898" i="1" s="1"/>
  <c r="K4430" i="1"/>
  <c r="L4430" i="1" s="1"/>
  <c r="K4431" i="1"/>
  <c r="L4431" i="1" s="1"/>
  <c r="K4432" i="1"/>
  <c r="L4432" i="1" s="1"/>
  <c r="K1514" i="1"/>
  <c r="L1514" i="1" s="1"/>
  <c r="K4433" i="1"/>
  <c r="L4433" i="1" s="1"/>
  <c r="K4434" i="1"/>
  <c r="L4434" i="1" s="1"/>
  <c r="K4435" i="1"/>
  <c r="L4435" i="1" s="1"/>
  <c r="K4436" i="1"/>
  <c r="L4436" i="1" s="1"/>
  <c r="K4437" i="1"/>
  <c r="L4437" i="1" s="1"/>
  <c r="K4438" i="1"/>
  <c r="L4438" i="1" s="1"/>
  <c r="K4439" i="1"/>
  <c r="L4439" i="1" s="1"/>
  <c r="K4440" i="1"/>
  <c r="L4440" i="1" s="1"/>
  <c r="K4441" i="1"/>
  <c r="L4441" i="1" s="1"/>
  <c r="K1515" i="1"/>
  <c r="L1515" i="1" s="1"/>
  <c r="K1823" i="1"/>
  <c r="L1823" i="1" s="1"/>
  <c r="K4442" i="1"/>
  <c r="L4442" i="1" s="1"/>
  <c r="K4443" i="1"/>
  <c r="L4443" i="1" s="1"/>
  <c r="K4444" i="1"/>
  <c r="L4444" i="1" s="1"/>
  <c r="K4445" i="1"/>
  <c r="L4445" i="1" s="1"/>
  <c r="K899" i="1"/>
  <c r="L899" i="1" s="1"/>
  <c r="K4446" i="1"/>
  <c r="L4446" i="1" s="1"/>
  <c r="K4447" i="1"/>
  <c r="L4447" i="1" s="1"/>
  <c r="K4448" i="1"/>
  <c r="L4448" i="1" s="1"/>
  <c r="K4449" i="1"/>
  <c r="L4449" i="1" s="1"/>
  <c r="K900" i="1"/>
  <c r="L900" i="1" s="1"/>
  <c r="K4450" i="1"/>
  <c r="L4450" i="1" s="1"/>
  <c r="K4451" i="1"/>
  <c r="L4451" i="1" s="1"/>
  <c r="K901" i="1"/>
  <c r="L901" i="1" s="1"/>
  <c r="K4452" i="1"/>
  <c r="L4452" i="1" s="1"/>
  <c r="K4453" i="1"/>
  <c r="L4453" i="1" s="1"/>
  <c r="K902" i="1"/>
  <c r="L902" i="1" s="1"/>
  <c r="K903" i="1"/>
  <c r="L903" i="1" s="1"/>
  <c r="K904" i="1"/>
  <c r="L904" i="1" s="1"/>
  <c r="K4454" i="1"/>
  <c r="L4454" i="1" s="1"/>
  <c r="K4455" i="1"/>
  <c r="L4455" i="1" s="1"/>
  <c r="K905" i="1"/>
  <c r="L905" i="1" s="1"/>
  <c r="K906" i="1"/>
  <c r="L906" i="1" s="1"/>
  <c r="K4456" i="1"/>
  <c r="L4456" i="1" s="1"/>
  <c r="K4457" i="1"/>
  <c r="L4457" i="1" s="1"/>
  <c r="K4458" i="1"/>
  <c r="L4458" i="1" s="1"/>
  <c r="K4459" i="1"/>
  <c r="L4459" i="1" s="1"/>
  <c r="K907" i="1"/>
  <c r="L907" i="1" s="1"/>
  <c r="K908" i="1"/>
  <c r="L908" i="1" s="1"/>
  <c r="K909" i="1"/>
  <c r="L909" i="1" s="1"/>
  <c r="K910" i="1"/>
  <c r="L910" i="1" s="1"/>
  <c r="K4460" i="1"/>
  <c r="L4460" i="1" s="1"/>
  <c r="K1824" i="1"/>
  <c r="L1824" i="1" s="1"/>
  <c r="K4461" i="1"/>
  <c r="L4461" i="1" s="1"/>
  <c r="K911" i="1"/>
  <c r="L911" i="1" s="1"/>
  <c r="K4462" i="1"/>
  <c r="L4462" i="1" s="1"/>
  <c r="K4463" i="1"/>
  <c r="L4463" i="1" s="1"/>
  <c r="K912" i="1"/>
  <c r="L912" i="1" s="1"/>
  <c r="K4464" i="1"/>
  <c r="L4464" i="1" s="1"/>
  <c r="K1825" i="1"/>
  <c r="L1825" i="1" s="1"/>
  <c r="K913" i="1"/>
  <c r="L913" i="1" s="1"/>
  <c r="K4465" i="1"/>
  <c r="L4465" i="1" s="1"/>
  <c r="K1516" i="1"/>
  <c r="L1516" i="1" s="1"/>
  <c r="K4466" i="1"/>
  <c r="L4466" i="1" s="1"/>
  <c r="K914" i="1"/>
  <c r="L914" i="1" s="1"/>
  <c r="K4467" i="1"/>
  <c r="L4467" i="1" s="1"/>
  <c r="K4468" i="1"/>
  <c r="L4468" i="1" s="1"/>
  <c r="K4469" i="1"/>
  <c r="L4469" i="1" s="1"/>
  <c r="K4470" i="1"/>
  <c r="L4470" i="1" s="1"/>
  <c r="K4471" i="1"/>
  <c r="L4471" i="1" s="1"/>
  <c r="K4472" i="1"/>
  <c r="L4472" i="1" s="1"/>
  <c r="K1826" i="1"/>
  <c r="L1826" i="1" s="1"/>
  <c r="K4473" i="1"/>
  <c r="L4473" i="1" s="1"/>
  <c r="K4474" i="1"/>
  <c r="L4474" i="1" s="1"/>
  <c r="K4475" i="1"/>
  <c r="L4475" i="1" s="1"/>
  <c r="K4476" i="1"/>
  <c r="L4476" i="1" s="1"/>
  <c r="K1517" i="1"/>
  <c r="L1517" i="1" s="1"/>
  <c r="K4477" i="1"/>
  <c r="L4477" i="1" s="1"/>
  <c r="K4478" i="1"/>
  <c r="L4478" i="1" s="1"/>
  <c r="K4479" i="1"/>
  <c r="L4479" i="1" s="1"/>
  <c r="K915" i="1"/>
  <c r="L915" i="1" s="1"/>
  <c r="K4480" i="1"/>
  <c r="L4480" i="1" s="1"/>
  <c r="K916" i="1"/>
  <c r="L916" i="1" s="1"/>
  <c r="K917" i="1"/>
  <c r="L917" i="1" s="1"/>
  <c r="K4481" i="1"/>
  <c r="L4481" i="1" s="1"/>
  <c r="K4482" i="1"/>
  <c r="L4482" i="1" s="1"/>
  <c r="K4483" i="1"/>
  <c r="L4483" i="1" s="1"/>
  <c r="K4484" i="1"/>
  <c r="L4484" i="1" s="1"/>
  <c r="K4485" i="1"/>
  <c r="L4485" i="1" s="1"/>
  <c r="K918" i="1"/>
  <c r="L918" i="1" s="1"/>
  <c r="K4486" i="1"/>
  <c r="L4486" i="1" s="1"/>
  <c r="K4487" i="1"/>
  <c r="L4487" i="1" s="1"/>
  <c r="K4488" i="1"/>
  <c r="L4488" i="1" s="1"/>
  <c r="K4489" i="1"/>
  <c r="L4489" i="1" s="1"/>
  <c r="K919" i="1"/>
  <c r="L919" i="1" s="1"/>
  <c r="K4490" i="1"/>
  <c r="L4490" i="1" s="1"/>
  <c r="K920" i="1"/>
  <c r="L920" i="1" s="1"/>
  <c r="K4491" i="1"/>
  <c r="L4491" i="1" s="1"/>
  <c r="K4492" i="1"/>
  <c r="L4492" i="1" s="1"/>
  <c r="K1827" i="1"/>
  <c r="L1827" i="1" s="1"/>
  <c r="K4493" i="1"/>
  <c r="L4493" i="1" s="1"/>
  <c r="K4494" i="1"/>
  <c r="L4494" i="1" s="1"/>
  <c r="K4495" i="1"/>
  <c r="L4495" i="1" s="1"/>
  <c r="K1828" i="1"/>
  <c r="L1828" i="1" s="1"/>
  <c r="K4496" i="1"/>
  <c r="L4496" i="1" s="1"/>
  <c r="K921" i="1"/>
  <c r="L921" i="1" s="1"/>
  <c r="K4497" i="1"/>
  <c r="L4497" i="1" s="1"/>
  <c r="K1829" i="1"/>
  <c r="L1829" i="1" s="1"/>
  <c r="K4498" i="1"/>
  <c r="L4498" i="1" s="1"/>
  <c r="K4499" i="1"/>
  <c r="L4499" i="1" s="1"/>
  <c r="K4500" i="1"/>
  <c r="L4500" i="1" s="1"/>
  <c r="K4501" i="1"/>
  <c r="L4501" i="1" s="1"/>
  <c r="K4502" i="1"/>
  <c r="L4502" i="1" s="1"/>
  <c r="K1830" i="1"/>
  <c r="L1830" i="1" s="1"/>
  <c r="K4503" i="1"/>
  <c r="L4503" i="1" s="1"/>
  <c r="K922" i="1"/>
  <c r="L922" i="1" s="1"/>
  <c r="K923" i="1"/>
  <c r="L923" i="1" s="1"/>
  <c r="K4504" i="1"/>
  <c r="L4504" i="1" s="1"/>
  <c r="K4505" i="1"/>
  <c r="L4505" i="1" s="1"/>
  <c r="K4506" i="1"/>
  <c r="L4506" i="1" s="1"/>
  <c r="K4507" i="1"/>
  <c r="L4507" i="1" s="1"/>
  <c r="K4508" i="1"/>
  <c r="L4508" i="1" s="1"/>
  <c r="K1831" i="1"/>
  <c r="L1831" i="1" s="1"/>
  <c r="K4509" i="1"/>
  <c r="L4509" i="1" s="1"/>
  <c r="K4510" i="1"/>
  <c r="L4510" i="1" s="1"/>
  <c r="K924" i="1"/>
  <c r="L924" i="1" s="1"/>
  <c r="K75" i="1"/>
  <c r="L75" i="1" s="1"/>
  <c r="K4511" i="1"/>
  <c r="L4511" i="1" s="1"/>
  <c r="K4512" i="1"/>
  <c r="L4512" i="1" s="1"/>
  <c r="K4513" i="1"/>
  <c r="L4513" i="1" s="1"/>
  <c r="K925" i="1"/>
  <c r="L925" i="1" s="1"/>
  <c r="K4514" i="1"/>
  <c r="L4514" i="1" s="1"/>
  <c r="K4515" i="1"/>
  <c r="L4515" i="1" s="1"/>
  <c r="K4516" i="1"/>
  <c r="L4516" i="1" s="1"/>
  <c r="K4517" i="1"/>
  <c r="L4517" i="1" s="1"/>
  <c r="K4518" i="1"/>
  <c r="L4518" i="1" s="1"/>
  <c r="K4519" i="1"/>
  <c r="L4519" i="1" s="1"/>
  <c r="K4520" i="1"/>
  <c r="L4520" i="1" s="1"/>
  <c r="K4521" i="1"/>
  <c r="L4521" i="1" s="1"/>
  <c r="K4522" i="1"/>
  <c r="L4522" i="1" s="1"/>
  <c r="K4523" i="1"/>
  <c r="L4523" i="1" s="1"/>
  <c r="K1518" i="1"/>
  <c r="L1518" i="1" s="1"/>
  <c r="K4524" i="1"/>
  <c r="L4524" i="1" s="1"/>
  <c r="K4525" i="1"/>
  <c r="L4525" i="1" s="1"/>
  <c r="K4526" i="1"/>
  <c r="L4526" i="1" s="1"/>
  <c r="K4527" i="1"/>
  <c r="L4527" i="1" s="1"/>
  <c r="K4528" i="1"/>
  <c r="L4528" i="1" s="1"/>
  <c r="K4529" i="1"/>
  <c r="L4529" i="1" s="1"/>
  <c r="K1519" i="1"/>
  <c r="L1519" i="1" s="1"/>
  <c r="K4530" i="1"/>
  <c r="L4530" i="1" s="1"/>
  <c r="K4531" i="1"/>
  <c r="L4531" i="1" s="1"/>
  <c r="K4532" i="1"/>
  <c r="L4532" i="1" s="1"/>
  <c r="K4533" i="1"/>
  <c r="L4533" i="1" s="1"/>
  <c r="K926" i="1"/>
  <c r="L926" i="1" s="1"/>
  <c r="K4534" i="1"/>
  <c r="L4534" i="1" s="1"/>
  <c r="K927" i="1"/>
  <c r="L927" i="1" s="1"/>
  <c r="K4535" i="1"/>
  <c r="L4535" i="1" s="1"/>
  <c r="K928" i="1"/>
  <c r="L928" i="1" s="1"/>
  <c r="K4536" i="1"/>
  <c r="L4536" i="1" s="1"/>
  <c r="K4537" i="1"/>
  <c r="L4537" i="1" s="1"/>
  <c r="K1520" i="1"/>
  <c r="L1520" i="1" s="1"/>
  <c r="K4538" i="1"/>
  <c r="L4538" i="1" s="1"/>
  <c r="K4539" i="1"/>
  <c r="L4539" i="1" s="1"/>
  <c r="K4540" i="1"/>
  <c r="L4540" i="1" s="1"/>
  <c r="K1521" i="1"/>
  <c r="L1521" i="1" s="1"/>
  <c r="K1832" i="1"/>
  <c r="L1832" i="1" s="1"/>
  <c r="K929" i="1"/>
  <c r="L929" i="1" s="1"/>
  <c r="K1522" i="1"/>
  <c r="L1522" i="1" s="1"/>
  <c r="K1833" i="1"/>
  <c r="L1833" i="1" s="1"/>
  <c r="K4541" i="1"/>
  <c r="L4541" i="1" s="1"/>
  <c r="K1523" i="1"/>
  <c r="L1523" i="1" s="1"/>
  <c r="K930" i="1"/>
  <c r="L930" i="1" s="1"/>
  <c r="K931" i="1"/>
  <c r="L931" i="1" s="1"/>
  <c r="K4542" i="1"/>
  <c r="L4542" i="1" s="1"/>
  <c r="K4543" i="1"/>
  <c r="L4543" i="1" s="1"/>
  <c r="K4544" i="1"/>
  <c r="L4544" i="1" s="1"/>
  <c r="K4545" i="1"/>
  <c r="L4545" i="1" s="1"/>
  <c r="K4546" i="1"/>
  <c r="L4546" i="1" s="1"/>
  <c r="K4547" i="1"/>
  <c r="L4547" i="1" s="1"/>
  <c r="K1834" i="1"/>
  <c r="L1834" i="1" s="1"/>
  <c r="K4548" i="1"/>
  <c r="L4548" i="1" s="1"/>
  <c r="K1835" i="1"/>
  <c r="L1835" i="1" s="1"/>
  <c r="K4549" i="1"/>
  <c r="L4549" i="1" s="1"/>
  <c r="K76" i="1"/>
  <c r="L76" i="1" s="1"/>
  <c r="K4550" i="1"/>
  <c r="L4550" i="1" s="1"/>
  <c r="K4551" i="1"/>
  <c r="L4551" i="1" s="1"/>
  <c r="K932" i="1"/>
  <c r="L932" i="1" s="1"/>
  <c r="K933" i="1"/>
  <c r="L933" i="1" s="1"/>
  <c r="K77" i="1"/>
  <c r="L77" i="1" s="1"/>
  <c r="K1836" i="1"/>
  <c r="L1836" i="1" s="1"/>
  <c r="K78" i="1"/>
  <c r="L78" i="1" s="1"/>
  <c r="K4552" i="1"/>
  <c r="L4552" i="1" s="1"/>
  <c r="K4553" i="1"/>
  <c r="L4553" i="1" s="1"/>
  <c r="K1837" i="1"/>
  <c r="L1837" i="1" s="1"/>
  <c r="K79" i="1"/>
  <c r="L79" i="1" s="1"/>
  <c r="K934" i="1"/>
  <c r="L934" i="1" s="1"/>
  <c r="K1524" i="1"/>
  <c r="L1524" i="1" s="1"/>
  <c r="K935" i="1"/>
  <c r="L935" i="1" s="1"/>
  <c r="K936" i="1"/>
  <c r="L936" i="1" s="1"/>
  <c r="K80" i="1"/>
  <c r="L80" i="1" s="1"/>
  <c r="K4554" i="1"/>
  <c r="L4554" i="1" s="1"/>
  <c r="K937" i="1"/>
  <c r="L937" i="1" s="1"/>
  <c r="K938" i="1"/>
  <c r="L938" i="1" s="1"/>
  <c r="K4555" i="1"/>
  <c r="L4555" i="1" s="1"/>
  <c r="K4556" i="1"/>
  <c r="L4556" i="1" s="1"/>
  <c r="K4557" i="1"/>
  <c r="L4557" i="1" s="1"/>
  <c r="K4558" i="1"/>
  <c r="L4558" i="1" s="1"/>
  <c r="K939" i="1"/>
  <c r="L939" i="1" s="1"/>
  <c r="K940" i="1"/>
  <c r="L940" i="1" s="1"/>
  <c r="K4559" i="1"/>
  <c r="L4559" i="1" s="1"/>
  <c r="K4560" i="1"/>
  <c r="L4560" i="1" s="1"/>
  <c r="K4561" i="1"/>
  <c r="L4561" i="1" s="1"/>
  <c r="K4562" i="1"/>
  <c r="L4562" i="1" s="1"/>
  <c r="K4563" i="1"/>
  <c r="L4563" i="1" s="1"/>
  <c r="K1838" i="1"/>
  <c r="L1838" i="1" s="1"/>
  <c r="K4564" i="1"/>
  <c r="L4564" i="1" s="1"/>
  <c r="K941" i="1"/>
  <c r="L941" i="1" s="1"/>
  <c r="K4565" i="1"/>
  <c r="L4565" i="1" s="1"/>
  <c r="K4566" i="1"/>
  <c r="L4566" i="1" s="1"/>
  <c r="K942" i="1"/>
  <c r="L942" i="1" s="1"/>
  <c r="K4567" i="1"/>
  <c r="L4567" i="1" s="1"/>
  <c r="K4568" i="1"/>
  <c r="L4568" i="1" s="1"/>
  <c r="K943" i="1"/>
  <c r="L943" i="1" s="1"/>
  <c r="K4569" i="1"/>
  <c r="L4569" i="1" s="1"/>
  <c r="K944" i="1"/>
  <c r="L944" i="1" s="1"/>
  <c r="K1839" i="1"/>
  <c r="L1839" i="1" s="1"/>
  <c r="K4570" i="1"/>
  <c r="L4570" i="1" s="1"/>
  <c r="K945" i="1"/>
  <c r="L945" i="1" s="1"/>
  <c r="K946" i="1"/>
  <c r="L946" i="1" s="1"/>
  <c r="K4571" i="1"/>
  <c r="L4571" i="1" s="1"/>
  <c r="K4572" i="1"/>
  <c r="L4572" i="1" s="1"/>
  <c r="K4573" i="1"/>
  <c r="L4573" i="1" s="1"/>
  <c r="K1840" i="1"/>
  <c r="L1840" i="1" s="1"/>
  <c r="K4574" i="1"/>
  <c r="L4574" i="1" s="1"/>
  <c r="K947" i="1"/>
  <c r="L947" i="1" s="1"/>
  <c r="K948" i="1"/>
  <c r="L948" i="1" s="1"/>
  <c r="K949" i="1"/>
  <c r="L949" i="1" s="1"/>
  <c r="K4575" i="1"/>
  <c r="L4575" i="1" s="1"/>
  <c r="K4576" i="1"/>
  <c r="L4576" i="1" s="1"/>
  <c r="K4577" i="1"/>
  <c r="L4577" i="1" s="1"/>
  <c r="K4578" i="1"/>
  <c r="L4578" i="1" s="1"/>
  <c r="K4579" i="1"/>
  <c r="L4579" i="1" s="1"/>
  <c r="K4580" i="1"/>
  <c r="L4580" i="1" s="1"/>
  <c r="K4581" i="1"/>
  <c r="L4581" i="1" s="1"/>
  <c r="K4582" i="1"/>
  <c r="L4582" i="1" s="1"/>
  <c r="K1525" i="1"/>
  <c r="L1525" i="1" s="1"/>
  <c r="K4583" i="1"/>
  <c r="L4583" i="1" s="1"/>
  <c r="K4584" i="1"/>
  <c r="L4584" i="1" s="1"/>
  <c r="K4585" i="1"/>
  <c r="L4585" i="1" s="1"/>
  <c r="K4586" i="1"/>
  <c r="L4586" i="1" s="1"/>
  <c r="K950" i="1"/>
  <c r="L950" i="1" s="1"/>
  <c r="K4587" i="1"/>
  <c r="L4587" i="1" s="1"/>
  <c r="K1841" i="1"/>
  <c r="L1841" i="1" s="1"/>
  <c r="K4588" i="1"/>
  <c r="L4588" i="1" s="1"/>
  <c r="K4589" i="1"/>
  <c r="L4589" i="1" s="1"/>
  <c r="K4590" i="1"/>
  <c r="L4590" i="1" s="1"/>
  <c r="K1526" i="1"/>
  <c r="L1526" i="1" s="1"/>
  <c r="K4591" i="1"/>
  <c r="L4591" i="1" s="1"/>
  <c r="K4592" i="1"/>
  <c r="L4592" i="1" s="1"/>
  <c r="K4593" i="1"/>
  <c r="L4593" i="1" s="1"/>
  <c r="K4594" i="1"/>
  <c r="L4594" i="1" s="1"/>
  <c r="K4595" i="1"/>
  <c r="L4595" i="1" s="1"/>
  <c r="K4596" i="1"/>
  <c r="L4596" i="1" s="1"/>
  <c r="K4597" i="1"/>
  <c r="L4597" i="1" s="1"/>
  <c r="K4598" i="1"/>
  <c r="L4598" i="1" s="1"/>
  <c r="K4599" i="1"/>
  <c r="L4599" i="1" s="1"/>
  <c r="K4600" i="1"/>
  <c r="L4600" i="1" s="1"/>
  <c r="K4601" i="1"/>
  <c r="L4601" i="1" s="1"/>
  <c r="K4602" i="1"/>
  <c r="L4602" i="1" s="1"/>
  <c r="K4603" i="1"/>
  <c r="L4603" i="1" s="1"/>
  <c r="K951" i="1"/>
  <c r="L951" i="1" s="1"/>
  <c r="K952" i="1"/>
  <c r="L952" i="1" s="1"/>
  <c r="K4604" i="1"/>
  <c r="L4604" i="1" s="1"/>
  <c r="K1842" i="1"/>
  <c r="L1842" i="1" s="1"/>
  <c r="K953" i="1"/>
  <c r="L953" i="1" s="1"/>
  <c r="K4605" i="1"/>
  <c r="L4605" i="1" s="1"/>
  <c r="K4606" i="1"/>
  <c r="L4606" i="1" s="1"/>
  <c r="K4607" i="1"/>
  <c r="L4607" i="1" s="1"/>
  <c r="K1527" i="1"/>
  <c r="L1527" i="1" s="1"/>
  <c r="K4608" i="1"/>
  <c r="L4608" i="1" s="1"/>
  <c r="K4609" i="1"/>
  <c r="L4609" i="1" s="1"/>
  <c r="K4610" i="1"/>
  <c r="L4610" i="1" s="1"/>
  <c r="K954" i="1"/>
  <c r="L954" i="1" s="1"/>
  <c r="K4611" i="1"/>
  <c r="L4611" i="1" s="1"/>
  <c r="K955" i="1"/>
  <c r="L955" i="1" s="1"/>
  <c r="K4612" i="1"/>
  <c r="L4612" i="1" s="1"/>
  <c r="K4613" i="1"/>
  <c r="L4613" i="1" s="1"/>
  <c r="K956" i="1"/>
  <c r="L956" i="1" s="1"/>
  <c r="K4614" i="1"/>
  <c r="L4614" i="1" s="1"/>
  <c r="K957" i="1"/>
  <c r="L957" i="1" s="1"/>
  <c r="K4615" i="1"/>
  <c r="L4615" i="1" s="1"/>
  <c r="K4616" i="1"/>
  <c r="L4616" i="1" s="1"/>
  <c r="K4617" i="1"/>
  <c r="L4617" i="1" s="1"/>
  <c r="K4618" i="1"/>
  <c r="L4618" i="1" s="1"/>
  <c r="K958" i="1"/>
  <c r="L958" i="1" s="1"/>
  <c r="K4619" i="1"/>
  <c r="L4619" i="1" s="1"/>
  <c r="K4620" i="1"/>
  <c r="L4620" i="1" s="1"/>
  <c r="K1843" i="1"/>
  <c r="L1843" i="1" s="1"/>
  <c r="K4621" i="1"/>
  <c r="L4621" i="1" s="1"/>
  <c r="K4622" i="1"/>
  <c r="L4622" i="1" s="1"/>
  <c r="K4623" i="1"/>
  <c r="L4623" i="1" s="1"/>
  <c r="K4624" i="1"/>
  <c r="L4624" i="1" s="1"/>
  <c r="K1528" i="1"/>
  <c r="L1528" i="1" s="1"/>
  <c r="K4625" i="1"/>
  <c r="L4625" i="1" s="1"/>
  <c r="K959" i="1"/>
  <c r="L959" i="1" s="1"/>
  <c r="K960" i="1"/>
  <c r="L960" i="1" s="1"/>
  <c r="K961" i="1"/>
  <c r="L961" i="1" s="1"/>
  <c r="K1844" i="1"/>
  <c r="L1844" i="1" s="1"/>
  <c r="K4626" i="1"/>
  <c r="L4626" i="1" s="1"/>
  <c r="K962" i="1"/>
  <c r="L962" i="1" s="1"/>
  <c r="K1845" i="1"/>
  <c r="L1845" i="1" s="1"/>
  <c r="K4627" i="1"/>
  <c r="L4627" i="1" s="1"/>
  <c r="K1846" i="1"/>
  <c r="L1846" i="1" s="1"/>
  <c r="K963" i="1"/>
  <c r="L963" i="1" s="1"/>
  <c r="K4628" i="1"/>
  <c r="L4628" i="1" s="1"/>
  <c r="K4629" i="1"/>
  <c r="L4629" i="1" s="1"/>
  <c r="K4630" i="1"/>
  <c r="L4630" i="1" s="1"/>
  <c r="K4631" i="1"/>
  <c r="L4631" i="1" s="1"/>
  <c r="K4632" i="1"/>
  <c r="L4632" i="1" s="1"/>
  <c r="K4633" i="1"/>
  <c r="L4633" i="1" s="1"/>
  <c r="K1847" i="1"/>
  <c r="L1847" i="1" s="1"/>
  <c r="K4634" i="1"/>
  <c r="L4634" i="1" s="1"/>
  <c r="K964" i="1"/>
  <c r="L964" i="1" s="1"/>
  <c r="K4635" i="1"/>
  <c r="L4635" i="1" s="1"/>
  <c r="K4636" i="1"/>
  <c r="L4636" i="1" s="1"/>
  <c r="K81" i="1"/>
  <c r="L81" i="1" s="1"/>
  <c r="K4637" i="1"/>
  <c r="L4637" i="1" s="1"/>
  <c r="K965" i="1"/>
  <c r="L965" i="1" s="1"/>
  <c r="K1848" i="1"/>
  <c r="L1848" i="1" s="1"/>
  <c r="K4638" i="1"/>
  <c r="L4638" i="1" s="1"/>
  <c r="K4639" i="1"/>
  <c r="L4639" i="1" s="1"/>
  <c r="K966" i="1"/>
  <c r="L966" i="1" s="1"/>
  <c r="K4640" i="1"/>
  <c r="L4640" i="1" s="1"/>
  <c r="K4641" i="1"/>
  <c r="L4641" i="1" s="1"/>
  <c r="K4642" i="1"/>
  <c r="L4642" i="1" s="1"/>
  <c r="K4643" i="1"/>
  <c r="L4643" i="1" s="1"/>
  <c r="K4644" i="1"/>
  <c r="L4644" i="1" s="1"/>
  <c r="K4645" i="1"/>
  <c r="L4645" i="1" s="1"/>
  <c r="K4646" i="1"/>
  <c r="L4646" i="1" s="1"/>
  <c r="K4647" i="1"/>
  <c r="L4647" i="1" s="1"/>
  <c r="K1849" i="1"/>
  <c r="L1849" i="1" s="1"/>
  <c r="K4648" i="1"/>
  <c r="L4648" i="1" s="1"/>
  <c r="K4649" i="1"/>
  <c r="L4649" i="1" s="1"/>
  <c r="K4650" i="1"/>
  <c r="L4650" i="1" s="1"/>
  <c r="K4651" i="1"/>
  <c r="L4651" i="1" s="1"/>
  <c r="K4652" i="1"/>
  <c r="L4652" i="1" s="1"/>
  <c r="K4653" i="1"/>
  <c r="L4653" i="1" s="1"/>
  <c r="K967" i="1"/>
  <c r="L967" i="1" s="1"/>
  <c r="K4654" i="1"/>
  <c r="L4654" i="1" s="1"/>
  <c r="K1850" i="1"/>
  <c r="L1850" i="1" s="1"/>
  <c r="K4655" i="1"/>
  <c r="L4655" i="1" s="1"/>
  <c r="K4656" i="1"/>
  <c r="L4656" i="1" s="1"/>
  <c r="K968" i="1"/>
  <c r="L968" i="1" s="1"/>
  <c r="K1851" i="1"/>
  <c r="L1851" i="1" s="1"/>
  <c r="K82" i="1"/>
  <c r="L82" i="1" s="1"/>
  <c r="K4657" i="1"/>
  <c r="L4657" i="1" s="1"/>
  <c r="K4658" i="1"/>
  <c r="L4658" i="1" s="1"/>
  <c r="K4659" i="1"/>
  <c r="L4659" i="1" s="1"/>
  <c r="K4660" i="1"/>
  <c r="L4660" i="1" s="1"/>
  <c r="K4661" i="1"/>
  <c r="L4661" i="1" s="1"/>
  <c r="K4662" i="1"/>
  <c r="L4662" i="1" s="1"/>
  <c r="K4663" i="1"/>
  <c r="L4663" i="1" s="1"/>
  <c r="K1852" i="1"/>
  <c r="L1852" i="1" s="1"/>
  <c r="K4664" i="1"/>
  <c r="L4664" i="1" s="1"/>
  <c r="K4665" i="1"/>
  <c r="L4665" i="1" s="1"/>
  <c r="K1616" i="1"/>
  <c r="L1616" i="1" s="1"/>
  <c r="K4666" i="1"/>
  <c r="L4666" i="1" s="1"/>
  <c r="K83" i="1"/>
  <c r="L83" i="1" s="1"/>
  <c r="K969" i="1"/>
  <c r="L969" i="1" s="1"/>
  <c r="K1853" i="1"/>
  <c r="L1853" i="1" s="1"/>
  <c r="K970" i="1"/>
  <c r="L970" i="1" s="1"/>
  <c r="K4667" i="1"/>
  <c r="L4667" i="1" s="1"/>
  <c r="K4668" i="1"/>
  <c r="L4668" i="1" s="1"/>
  <c r="K4669" i="1"/>
  <c r="L4669" i="1" s="1"/>
  <c r="K4670" i="1"/>
  <c r="L4670" i="1" s="1"/>
  <c r="K4671" i="1"/>
  <c r="L4671" i="1" s="1"/>
  <c r="K4672" i="1"/>
  <c r="L4672" i="1" s="1"/>
  <c r="K971" i="1"/>
  <c r="L971" i="1" s="1"/>
  <c r="K972" i="1"/>
  <c r="L972" i="1" s="1"/>
  <c r="K4673" i="1"/>
  <c r="L4673" i="1" s="1"/>
  <c r="K4674" i="1"/>
  <c r="L4674" i="1" s="1"/>
  <c r="K4675" i="1"/>
  <c r="L4675" i="1" s="1"/>
  <c r="K4676" i="1"/>
  <c r="L4676" i="1" s="1"/>
  <c r="K1854" i="1"/>
  <c r="L1854" i="1" s="1"/>
  <c r="K4677" i="1"/>
  <c r="L4677" i="1" s="1"/>
  <c r="K4678" i="1"/>
  <c r="L4678" i="1" s="1"/>
  <c r="K973" i="1"/>
  <c r="L973" i="1" s="1"/>
  <c r="K4679" i="1"/>
  <c r="L4679" i="1" s="1"/>
  <c r="K974" i="1"/>
  <c r="L974" i="1" s="1"/>
  <c r="K4680" i="1"/>
  <c r="L4680" i="1" s="1"/>
  <c r="K1855" i="1"/>
  <c r="L1855" i="1" s="1"/>
  <c r="K84" i="1"/>
  <c r="L84" i="1" s="1"/>
  <c r="K4681" i="1"/>
  <c r="L4681" i="1" s="1"/>
  <c r="K4682" i="1"/>
  <c r="L4682" i="1" s="1"/>
  <c r="K85" i="1"/>
  <c r="L85" i="1" s="1"/>
  <c r="K86" i="1"/>
  <c r="L86" i="1" s="1"/>
  <c r="K4683" i="1"/>
  <c r="L4683" i="1" s="1"/>
  <c r="K975" i="1"/>
  <c r="L975" i="1" s="1"/>
  <c r="K4684" i="1"/>
  <c r="L4684" i="1" s="1"/>
  <c r="K1529" i="1"/>
  <c r="L1529" i="1" s="1"/>
  <c r="K4685" i="1"/>
  <c r="L4685" i="1" s="1"/>
  <c r="K4686" i="1"/>
  <c r="L4686" i="1" s="1"/>
  <c r="K4687" i="1"/>
  <c r="L4687" i="1" s="1"/>
  <c r="K4688" i="1"/>
  <c r="L4688" i="1" s="1"/>
  <c r="K4689" i="1"/>
  <c r="L4689" i="1" s="1"/>
  <c r="K4690" i="1"/>
  <c r="L4690" i="1" s="1"/>
  <c r="K4691" i="1"/>
  <c r="L4691" i="1" s="1"/>
  <c r="K87" i="1"/>
  <c r="L87" i="1" s="1"/>
  <c r="K4692" i="1"/>
  <c r="L4692" i="1" s="1"/>
  <c r="K4693" i="1"/>
  <c r="L4693" i="1" s="1"/>
  <c r="K4694" i="1"/>
  <c r="L4694" i="1" s="1"/>
  <c r="K976" i="1"/>
  <c r="L976" i="1" s="1"/>
  <c r="K4695" i="1"/>
  <c r="L4695" i="1" s="1"/>
  <c r="K4696" i="1"/>
  <c r="L4696" i="1" s="1"/>
  <c r="K1856" i="1"/>
  <c r="L1856" i="1" s="1"/>
  <c r="K4697" i="1"/>
  <c r="L4697" i="1" s="1"/>
  <c r="K88" i="1"/>
  <c r="L88" i="1" s="1"/>
  <c r="K4698" i="1"/>
  <c r="L4698" i="1" s="1"/>
  <c r="K4699" i="1"/>
  <c r="L4699" i="1" s="1"/>
  <c r="K977" i="1"/>
  <c r="L977" i="1" s="1"/>
  <c r="K4700" i="1"/>
  <c r="L4700" i="1" s="1"/>
  <c r="K4701" i="1"/>
  <c r="L4701" i="1" s="1"/>
  <c r="K4702" i="1"/>
  <c r="L4702" i="1" s="1"/>
  <c r="K4703" i="1"/>
  <c r="L4703" i="1" s="1"/>
  <c r="K4704" i="1"/>
  <c r="L4704" i="1" s="1"/>
  <c r="K4705" i="1"/>
  <c r="L4705" i="1" s="1"/>
  <c r="K4706" i="1"/>
  <c r="L4706" i="1" s="1"/>
  <c r="K4707" i="1"/>
  <c r="L4707" i="1" s="1"/>
  <c r="K4708" i="1"/>
  <c r="L4708" i="1" s="1"/>
  <c r="K4709" i="1"/>
  <c r="L4709" i="1" s="1"/>
  <c r="K4710" i="1"/>
  <c r="L4710" i="1" s="1"/>
  <c r="K4711" i="1"/>
  <c r="L4711" i="1" s="1"/>
  <c r="K978" i="1"/>
  <c r="L978" i="1" s="1"/>
  <c r="K979" i="1"/>
  <c r="L979" i="1" s="1"/>
  <c r="K4712" i="1"/>
  <c r="L4712" i="1" s="1"/>
  <c r="K4713" i="1"/>
  <c r="L4713" i="1" s="1"/>
  <c r="K980" i="1"/>
  <c r="L980" i="1" s="1"/>
  <c r="K4714" i="1"/>
  <c r="L4714" i="1" s="1"/>
  <c r="K4715" i="1"/>
  <c r="L4715" i="1" s="1"/>
  <c r="K981" i="1"/>
  <c r="L981" i="1" s="1"/>
  <c r="K4716" i="1"/>
  <c r="L4716" i="1" s="1"/>
  <c r="K4717" i="1"/>
  <c r="L4717" i="1" s="1"/>
  <c r="K4718" i="1"/>
  <c r="L4718" i="1" s="1"/>
  <c r="K982" i="1"/>
  <c r="L982" i="1" s="1"/>
  <c r="K4719" i="1"/>
  <c r="L4719" i="1" s="1"/>
  <c r="K4720" i="1"/>
  <c r="L4720" i="1" s="1"/>
  <c r="K983" i="1"/>
  <c r="L983" i="1" s="1"/>
  <c r="K4721" i="1"/>
  <c r="L4721" i="1" s="1"/>
  <c r="K4722" i="1"/>
  <c r="L4722" i="1" s="1"/>
  <c r="K4723" i="1"/>
  <c r="L4723" i="1" s="1"/>
  <c r="K4724" i="1"/>
  <c r="L4724" i="1" s="1"/>
  <c r="K1530" i="1"/>
  <c r="L1530" i="1" s="1"/>
  <c r="K984" i="1"/>
  <c r="L984" i="1" s="1"/>
  <c r="K4725" i="1"/>
  <c r="L4725" i="1" s="1"/>
  <c r="K4726" i="1"/>
  <c r="L4726" i="1" s="1"/>
  <c r="K4727" i="1"/>
  <c r="L4727" i="1" s="1"/>
  <c r="K4728" i="1"/>
  <c r="L4728" i="1" s="1"/>
  <c r="K4729" i="1"/>
  <c r="L4729" i="1" s="1"/>
  <c r="K4730" i="1"/>
  <c r="L4730" i="1" s="1"/>
  <c r="K4731" i="1"/>
  <c r="L4731" i="1" s="1"/>
  <c r="K4732" i="1"/>
  <c r="L4732" i="1" s="1"/>
  <c r="K1531" i="1"/>
  <c r="L1531" i="1" s="1"/>
  <c r="K985" i="1"/>
  <c r="L985" i="1" s="1"/>
  <c r="K4733" i="1"/>
  <c r="L4733" i="1" s="1"/>
  <c r="K4734" i="1"/>
  <c r="L4734" i="1" s="1"/>
  <c r="K986" i="1"/>
  <c r="L986" i="1" s="1"/>
  <c r="K4735" i="1"/>
  <c r="L4735" i="1" s="1"/>
  <c r="K4736" i="1"/>
  <c r="L4736" i="1" s="1"/>
  <c r="K4737" i="1"/>
  <c r="L4737" i="1" s="1"/>
  <c r="K89" i="1"/>
  <c r="L89" i="1" s="1"/>
  <c r="K4738" i="1"/>
  <c r="L4738" i="1" s="1"/>
  <c r="K90" i="1"/>
  <c r="L90" i="1" s="1"/>
  <c r="K1857" i="1"/>
  <c r="L1857" i="1" s="1"/>
  <c r="K4739" i="1"/>
  <c r="L4739" i="1" s="1"/>
  <c r="K4740" i="1"/>
  <c r="L4740" i="1" s="1"/>
  <c r="K987" i="1"/>
  <c r="L987" i="1" s="1"/>
  <c r="K4741" i="1"/>
  <c r="L4741" i="1" s="1"/>
  <c r="K4742" i="1"/>
  <c r="L4742" i="1" s="1"/>
  <c r="K4743" i="1"/>
  <c r="L4743" i="1" s="1"/>
  <c r="K4744" i="1"/>
  <c r="L4744" i="1" s="1"/>
  <c r="K4745" i="1"/>
  <c r="L4745" i="1" s="1"/>
  <c r="K988" i="1"/>
  <c r="L988" i="1" s="1"/>
  <c r="K4746" i="1"/>
  <c r="L4746" i="1" s="1"/>
  <c r="K989" i="1"/>
  <c r="L989" i="1" s="1"/>
  <c r="K4747" i="1"/>
  <c r="L4747" i="1" s="1"/>
  <c r="K990" i="1"/>
  <c r="L990" i="1" s="1"/>
  <c r="K991" i="1"/>
  <c r="L991" i="1" s="1"/>
  <c r="K4748" i="1"/>
  <c r="L4748" i="1" s="1"/>
  <c r="K4749" i="1"/>
  <c r="L4749" i="1" s="1"/>
  <c r="K4750" i="1"/>
  <c r="L4750" i="1" s="1"/>
  <c r="K4751" i="1"/>
  <c r="L4751" i="1" s="1"/>
  <c r="K4752" i="1"/>
  <c r="L4752" i="1" s="1"/>
  <c r="K4753" i="1"/>
  <c r="L4753" i="1" s="1"/>
  <c r="K4754" i="1"/>
  <c r="L4754" i="1" s="1"/>
  <c r="K4755" i="1"/>
  <c r="L4755" i="1" s="1"/>
  <c r="K4756" i="1"/>
  <c r="L4756" i="1" s="1"/>
  <c r="K992" i="1"/>
  <c r="L992" i="1" s="1"/>
  <c r="K4757" i="1"/>
  <c r="L4757" i="1" s="1"/>
  <c r="K4758" i="1"/>
  <c r="L4758" i="1" s="1"/>
  <c r="K1858" i="1"/>
  <c r="L1858" i="1" s="1"/>
  <c r="K4759" i="1"/>
  <c r="L4759" i="1" s="1"/>
  <c r="K4760" i="1"/>
  <c r="L4760" i="1" s="1"/>
  <c r="K4761" i="1"/>
  <c r="L4761" i="1" s="1"/>
  <c r="K4762" i="1"/>
  <c r="L4762" i="1" s="1"/>
  <c r="K4763" i="1"/>
  <c r="L4763" i="1" s="1"/>
  <c r="K4764" i="1"/>
  <c r="L4764" i="1" s="1"/>
  <c r="K4765" i="1"/>
  <c r="L4765" i="1" s="1"/>
  <c r="K4766" i="1"/>
  <c r="L4766" i="1" s="1"/>
  <c r="K4767" i="1"/>
  <c r="L4767" i="1" s="1"/>
  <c r="K4768" i="1"/>
  <c r="L4768" i="1" s="1"/>
  <c r="K4769" i="1"/>
  <c r="L4769" i="1" s="1"/>
  <c r="K4770" i="1"/>
  <c r="L4770" i="1" s="1"/>
  <c r="K4771" i="1"/>
  <c r="L4771" i="1" s="1"/>
  <c r="K1859" i="1"/>
  <c r="L1859" i="1" s="1"/>
  <c r="K4772" i="1"/>
  <c r="L4772" i="1" s="1"/>
  <c r="K4773" i="1"/>
  <c r="L4773" i="1" s="1"/>
  <c r="K4774" i="1"/>
  <c r="L4774" i="1" s="1"/>
  <c r="K4775" i="1"/>
  <c r="L4775" i="1" s="1"/>
  <c r="K4776" i="1"/>
  <c r="L4776" i="1" s="1"/>
  <c r="K1617" i="1"/>
  <c r="L1617" i="1" s="1"/>
  <c r="K4777" i="1"/>
  <c r="L4777" i="1" s="1"/>
  <c r="K4778" i="1"/>
  <c r="L4778" i="1" s="1"/>
  <c r="K4779" i="1"/>
  <c r="L4779" i="1" s="1"/>
  <c r="K4780" i="1"/>
  <c r="L4780" i="1" s="1"/>
  <c r="K993" i="1"/>
  <c r="L993" i="1" s="1"/>
  <c r="K4781" i="1"/>
  <c r="L4781" i="1" s="1"/>
  <c r="K4782" i="1"/>
  <c r="L4782" i="1" s="1"/>
  <c r="K4783" i="1"/>
  <c r="L4783" i="1" s="1"/>
  <c r="K4784" i="1"/>
  <c r="L4784" i="1" s="1"/>
  <c r="K4785" i="1"/>
  <c r="L4785" i="1" s="1"/>
  <c r="K4786" i="1"/>
  <c r="L4786" i="1" s="1"/>
  <c r="K4787" i="1"/>
  <c r="L4787" i="1" s="1"/>
  <c r="K4788" i="1"/>
  <c r="L4788" i="1" s="1"/>
  <c r="K994" i="1"/>
  <c r="L994" i="1" s="1"/>
  <c r="K4789" i="1"/>
  <c r="L4789" i="1" s="1"/>
  <c r="K995" i="1"/>
  <c r="L995" i="1" s="1"/>
  <c r="K4790" i="1"/>
  <c r="L4790" i="1" s="1"/>
  <c r="K4791" i="1"/>
  <c r="L4791" i="1" s="1"/>
  <c r="K4792" i="1"/>
  <c r="L4792" i="1" s="1"/>
  <c r="K4793" i="1"/>
  <c r="L4793" i="1" s="1"/>
  <c r="K4794" i="1"/>
  <c r="L4794" i="1" s="1"/>
  <c r="K4795" i="1"/>
  <c r="L4795" i="1" s="1"/>
  <c r="K1860" i="1"/>
  <c r="L1860" i="1" s="1"/>
  <c r="K996" i="1"/>
  <c r="L996" i="1" s="1"/>
  <c r="K4796" i="1"/>
  <c r="L4796" i="1" s="1"/>
  <c r="K4797" i="1"/>
  <c r="L4797" i="1" s="1"/>
  <c r="K997" i="1"/>
  <c r="L997" i="1" s="1"/>
  <c r="K4798" i="1"/>
  <c r="L4798" i="1" s="1"/>
  <c r="K4799" i="1"/>
  <c r="L4799" i="1" s="1"/>
  <c r="K4800" i="1"/>
  <c r="L4800" i="1" s="1"/>
  <c r="K4801" i="1"/>
  <c r="L4801" i="1" s="1"/>
  <c r="K998" i="1"/>
  <c r="L998" i="1" s="1"/>
  <c r="K4802" i="1"/>
  <c r="L4802" i="1" s="1"/>
  <c r="K999" i="1"/>
  <c r="L999" i="1" s="1"/>
  <c r="K4803" i="1"/>
  <c r="L4803" i="1" s="1"/>
  <c r="K4804" i="1"/>
  <c r="L4804" i="1" s="1"/>
  <c r="K4805" i="1"/>
  <c r="L4805" i="1" s="1"/>
  <c r="K1618" i="1"/>
  <c r="L1618" i="1" s="1"/>
  <c r="K4806" i="1"/>
  <c r="L4806" i="1" s="1"/>
  <c r="K1000" i="1"/>
  <c r="L1000" i="1" s="1"/>
  <c r="K4807" i="1"/>
  <c r="L4807" i="1" s="1"/>
  <c r="K4808" i="1"/>
  <c r="L4808" i="1" s="1"/>
  <c r="K91" i="1"/>
  <c r="L91" i="1" s="1"/>
  <c r="K1001" i="1"/>
  <c r="L1001" i="1" s="1"/>
  <c r="K4809" i="1"/>
  <c r="L4809" i="1" s="1"/>
  <c r="K92" i="1"/>
  <c r="L92" i="1" s="1"/>
  <c r="K1861" i="1"/>
  <c r="L1861" i="1" s="1"/>
  <c r="K93" i="1"/>
  <c r="L93" i="1" s="1"/>
  <c r="K1002" i="1"/>
  <c r="L1002" i="1" s="1"/>
  <c r="K4810" i="1"/>
  <c r="L4810" i="1" s="1"/>
  <c r="K4811" i="1"/>
  <c r="L4811" i="1" s="1"/>
  <c r="K4812" i="1"/>
  <c r="L4812" i="1" s="1"/>
  <c r="K4813" i="1"/>
  <c r="L4813" i="1" s="1"/>
  <c r="K4814" i="1"/>
  <c r="L4814" i="1" s="1"/>
  <c r="K4815" i="1"/>
  <c r="L4815" i="1" s="1"/>
  <c r="K1862" i="1"/>
  <c r="L1862" i="1" s="1"/>
  <c r="K4816" i="1"/>
  <c r="L4816" i="1" s="1"/>
  <c r="K4817" i="1"/>
  <c r="L4817" i="1" s="1"/>
  <c r="K94" i="1"/>
  <c r="L94" i="1" s="1"/>
  <c r="K4818" i="1"/>
  <c r="L4818" i="1" s="1"/>
  <c r="K1003" i="1"/>
  <c r="L1003" i="1" s="1"/>
  <c r="K1863" i="1"/>
  <c r="L1863" i="1" s="1"/>
  <c r="K4819" i="1"/>
  <c r="L4819" i="1" s="1"/>
  <c r="K4820" i="1"/>
  <c r="L4820" i="1" s="1"/>
  <c r="K1864" i="1"/>
  <c r="L1864" i="1" s="1"/>
  <c r="K1004" i="1"/>
  <c r="L1004" i="1" s="1"/>
  <c r="K4821" i="1"/>
  <c r="L4821" i="1" s="1"/>
  <c r="K4822" i="1"/>
  <c r="L4822" i="1" s="1"/>
  <c r="K4823" i="1"/>
  <c r="L4823" i="1" s="1"/>
  <c r="K4824" i="1"/>
  <c r="L4824" i="1" s="1"/>
  <c r="K4825" i="1"/>
  <c r="L4825" i="1" s="1"/>
  <c r="K4826" i="1"/>
  <c r="L4826" i="1" s="1"/>
  <c r="K4827" i="1"/>
  <c r="L4827" i="1" s="1"/>
  <c r="K4828" i="1"/>
  <c r="L4828" i="1" s="1"/>
  <c r="K4829" i="1"/>
  <c r="L4829" i="1" s="1"/>
  <c r="K4830" i="1"/>
  <c r="L4830" i="1" s="1"/>
  <c r="K1005" i="1"/>
  <c r="L1005" i="1" s="1"/>
  <c r="K1006" i="1"/>
  <c r="L1006" i="1" s="1"/>
  <c r="K4831" i="1"/>
  <c r="L4831" i="1" s="1"/>
  <c r="K4832" i="1"/>
  <c r="L4832" i="1" s="1"/>
  <c r="K4833" i="1"/>
  <c r="L4833" i="1" s="1"/>
  <c r="K1007" i="1"/>
  <c r="L1007" i="1" s="1"/>
  <c r="K4834" i="1"/>
  <c r="L4834" i="1" s="1"/>
  <c r="K4835" i="1"/>
  <c r="L4835" i="1" s="1"/>
  <c r="K4836" i="1"/>
  <c r="L4836" i="1" s="1"/>
  <c r="K4837" i="1"/>
  <c r="L4837" i="1" s="1"/>
  <c r="K4838" i="1"/>
  <c r="L4838" i="1" s="1"/>
  <c r="K4839" i="1"/>
  <c r="L4839" i="1" s="1"/>
  <c r="K1008" i="1"/>
  <c r="L1008" i="1" s="1"/>
  <c r="K4840" i="1"/>
  <c r="L4840" i="1" s="1"/>
  <c r="K1009" i="1"/>
  <c r="L1009" i="1" s="1"/>
  <c r="K1010" i="1"/>
  <c r="L1010" i="1" s="1"/>
  <c r="K4841" i="1"/>
  <c r="L4841" i="1" s="1"/>
  <c r="K4842" i="1"/>
  <c r="L4842" i="1" s="1"/>
  <c r="K1865" i="1"/>
  <c r="L1865" i="1" s="1"/>
  <c r="K4843" i="1"/>
  <c r="L4843" i="1" s="1"/>
  <c r="K4844" i="1"/>
  <c r="L4844" i="1" s="1"/>
  <c r="K4845" i="1"/>
  <c r="L4845" i="1" s="1"/>
  <c r="K4846" i="1"/>
  <c r="L4846" i="1" s="1"/>
  <c r="K1011" i="1"/>
  <c r="L1011" i="1" s="1"/>
  <c r="K4847" i="1"/>
  <c r="L4847" i="1" s="1"/>
  <c r="K4848" i="1"/>
  <c r="L4848" i="1" s="1"/>
  <c r="K4849" i="1"/>
  <c r="L4849" i="1" s="1"/>
  <c r="K4850" i="1"/>
  <c r="L4850" i="1" s="1"/>
  <c r="K4851" i="1"/>
  <c r="L4851" i="1" s="1"/>
  <c r="K4852" i="1"/>
  <c r="L4852" i="1" s="1"/>
  <c r="K4853" i="1"/>
  <c r="L4853" i="1" s="1"/>
  <c r="K4854" i="1"/>
  <c r="L4854" i="1" s="1"/>
  <c r="K4855" i="1"/>
  <c r="L4855" i="1" s="1"/>
  <c r="K1012" i="1"/>
  <c r="L1012" i="1" s="1"/>
  <c r="K4856" i="1"/>
  <c r="L4856" i="1" s="1"/>
  <c r="K4857" i="1"/>
  <c r="L4857" i="1" s="1"/>
  <c r="K4858" i="1"/>
  <c r="L4858" i="1" s="1"/>
  <c r="K4859" i="1"/>
  <c r="L4859" i="1" s="1"/>
  <c r="K1866" i="1"/>
  <c r="L1866" i="1" s="1"/>
  <c r="K4860" i="1"/>
  <c r="L4860" i="1" s="1"/>
  <c r="K4861" i="1"/>
  <c r="L4861" i="1" s="1"/>
  <c r="K4862" i="1"/>
  <c r="L4862" i="1" s="1"/>
  <c r="K4863" i="1"/>
  <c r="L4863" i="1" s="1"/>
  <c r="K4864" i="1"/>
  <c r="L4864" i="1" s="1"/>
  <c r="K4865" i="1"/>
  <c r="L4865" i="1" s="1"/>
  <c r="K4866" i="1"/>
  <c r="L4866" i="1" s="1"/>
  <c r="K1013" i="1"/>
  <c r="L1013" i="1" s="1"/>
  <c r="K4867" i="1"/>
  <c r="L4867" i="1" s="1"/>
  <c r="K4868" i="1"/>
  <c r="L4868" i="1" s="1"/>
  <c r="K4869" i="1"/>
  <c r="L4869" i="1" s="1"/>
  <c r="K4870" i="1"/>
  <c r="L4870" i="1" s="1"/>
  <c r="K4871" i="1"/>
  <c r="L4871" i="1" s="1"/>
  <c r="K4872" i="1"/>
  <c r="L4872" i="1" s="1"/>
  <c r="K4873" i="1"/>
  <c r="L4873" i="1" s="1"/>
  <c r="K4874" i="1"/>
  <c r="L4874" i="1" s="1"/>
  <c r="K4875" i="1"/>
  <c r="L4875" i="1" s="1"/>
  <c r="K1867" i="1"/>
  <c r="L1867" i="1" s="1"/>
  <c r="K4876" i="1"/>
  <c r="L4876" i="1" s="1"/>
  <c r="K4877" i="1"/>
  <c r="L4877" i="1" s="1"/>
  <c r="K4878" i="1"/>
  <c r="L4878" i="1" s="1"/>
  <c r="K4879" i="1"/>
  <c r="L4879" i="1" s="1"/>
  <c r="K4880" i="1"/>
  <c r="L4880" i="1" s="1"/>
  <c r="K4881" i="1"/>
  <c r="L4881" i="1" s="1"/>
  <c r="K1868" i="1"/>
  <c r="L1868" i="1" s="1"/>
  <c r="K4882" i="1"/>
  <c r="L4882" i="1" s="1"/>
  <c r="K1869" i="1"/>
  <c r="L1869" i="1" s="1"/>
  <c r="K4883" i="1"/>
  <c r="L4883" i="1" s="1"/>
  <c r="K4884" i="1"/>
  <c r="L4884" i="1" s="1"/>
  <c r="K4885" i="1"/>
  <c r="L4885" i="1" s="1"/>
  <c r="K1870" i="1"/>
  <c r="L1870" i="1" s="1"/>
  <c r="K1014" i="1"/>
  <c r="L1014" i="1" s="1"/>
  <c r="K4886" i="1"/>
  <c r="L4886" i="1" s="1"/>
  <c r="K1871" i="1"/>
  <c r="L1871" i="1" s="1"/>
  <c r="K1872" i="1"/>
  <c r="L1872" i="1" s="1"/>
  <c r="K1873" i="1"/>
  <c r="L1873" i="1" s="1"/>
  <c r="K4887" i="1"/>
  <c r="L4887" i="1" s="1"/>
  <c r="K1874" i="1"/>
  <c r="L1874" i="1" s="1"/>
  <c r="K4888" i="1"/>
  <c r="L4888" i="1" s="1"/>
  <c r="K1532" i="1"/>
  <c r="L1532" i="1" s="1"/>
  <c r="K1015" i="1"/>
  <c r="L1015" i="1" s="1"/>
  <c r="K1016" i="1"/>
  <c r="L1016" i="1" s="1"/>
  <c r="K148" i="1"/>
  <c r="L148" i="1" s="1"/>
  <c r="K1533" i="1"/>
  <c r="L1533" i="1" s="1"/>
  <c r="K4889" i="1"/>
  <c r="L4889" i="1" s="1"/>
  <c r="K4890" i="1"/>
  <c r="L4890" i="1" s="1"/>
  <c r="K1534" i="1"/>
  <c r="L1534" i="1" s="1"/>
  <c r="K4891" i="1"/>
  <c r="L4891" i="1" s="1"/>
  <c r="K4892" i="1"/>
  <c r="L4892" i="1" s="1"/>
  <c r="K4893" i="1"/>
  <c r="L4893" i="1" s="1"/>
  <c r="K4894" i="1"/>
  <c r="L4894" i="1" s="1"/>
  <c r="K4895" i="1"/>
  <c r="L4895" i="1" s="1"/>
  <c r="K4896" i="1"/>
  <c r="L4896" i="1" s="1"/>
  <c r="K4897" i="1"/>
  <c r="L4897" i="1" s="1"/>
  <c r="K4898" i="1"/>
  <c r="L4898" i="1" s="1"/>
  <c r="K4899" i="1"/>
  <c r="L4899" i="1" s="1"/>
  <c r="K4900" i="1"/>
  <c r="L4900" i="1" s="1"/>
  <c r="K4901" i="1"/>
  <c r="L4901" i="1" s="1"/>
  <c r="K4902" i="1"/>
  <c r="L4902" i="1" s="1"/>
  <c r="K4903" i="1"/>
  <c r="L4903" i="1" s="1"/>
  <c r="K1017" i="1"/>
  <c r="L1017" i="1" s="1"/>
  <c r="K95" i="1"/>
  <c r="L95" i="1" s="1"/>
  <c r="K4904" i="1"/>
  <c r="L4904" i="1" s="1"/>
  <c r="K4905" i="1"/>
  <c r="L4905" i="1" s="1"/>
  <c r="K4906" i="1"/>
  <c r="L4906" i="1" s="1"/>
  <c r="K4907" i="1"/>
  <c r="L4907" i="1" s="1"/>
  <c r="K1018" i="1"/>
  <c r="L1018" i="1" s="1"/>
  <c r="K4908" i="1"/>
  <c r="L4908" i="1" s="1"/>
  <c r="K1019" i="1"/>
  <c r="L1019" i="1" s="1"/>
  <c r="K1020" i="1"/>
  <c r="L1020" i="1" s="1"/>
  <c r="K4909" i="1"/>
  <c r="L4909" i="1" s="1"/>
  <c r="K4910" i="1"/>
  <c r="L4910" i="1" s="1"/>
  <c r="K4911" i="1"/>
  <c r="L4911" i="1" s="1"/>
  <c r="K1021" i="1"/>
  <c r="L1021" i="1" s="1"/>
  <c r="K4912" i="1"/>
  <c r="L4912" i="1" s="1"/>
  <c r="K4913" i="1"/>
  <c r="L4913" i="1" s="1"/>
  <c r="K96" i="1"/>
  <c r="L96" i="1" s="1"/>
  <c r="K4914" i="1"/>
  <c r="L4914" i="1" s="1"/>
  <c r="K4915" i="1"/>
  <c r="L4915" i="1" s="1"/>
  <c r="K4916" i="1"/>
  <c r="L4916" i="1" s="1"/>
  <c r="K4917" i="1"/>
  <c r="L4917" i="1" s="1"/>
  <c r="K1535" i="1"/>
  <c r="L1535" i="1" s="1"/>
  <c r="K1875" i="1"/>
  <c r="L1875" i="1" s="1"/>
  <c r="K1022" i="1"/>
  <c r="L1022" i="1" s="1"/>
  <c r="K4918" i="1"/>
  <c r="L4918" i="1" s="1"/>
  <c r="K4919" i="1"/>
  <c r="L4919" i="1" s="1"/>
  <c r="K4920" i="1"/>
  <c r="L4920" i="1" s="1"/>
  <c r="K4921" i="1"/>
  <c r="L4921" i="1" s="1"/>
  <c r="K4922" i="1"/>
  <c r="L4922" i="1" s="1"/>
  <c r="K1023" i="1"/>
  <c r="L1023" i="1" s="1"/>
  <c r="K1024" i="1"/>
  <c r="L1024" i="1" s="1"/>
  <c r="K4923" i="1"/>
  <c r="L4923" i="1" s="1"/>
  <c r="K1025" i="1"/>
  <c r="L1025" i="1" s="1"/>
  <c r="K4924" i="1"/>
  <c r="L4924" i="1" s="1"/>
  <c r="K4925" i="1"/>
  <c r="L4925" i="1" s="1"/>
  <c r="K4926" i="1"/>
  <c r="L4926" i="1" s="1"/>
  <c r="K4927" i="1"/>
  <c r="L4927" i="1" s="1"/>
  <c r="K1026" i="1"/>
  <c r="L1026" i="1" s="1"/>
  <c r="K4928" i="1"/>
  <c r="L4928" i="1" s="1"/>
  <c r="K4929" i="1"/>
  <c r="L4929" i="1" s="1"/>
  <c r="K1027" i="1"/>
  <c r="L1027" i="1" s="1"/>
  <c r="K4930" i="1"/>
  <c r="L4930" i="1" s="1"/>
  <c r="K4931" i="1"/>
  <c r="L4931" i="1" s="1"/>
  <c r="K1028" i="1"/>
  <c r="L1028" i="1" s="1"/>
  <c r="K4932" i="1"/>
  <c r="L4932" i="1" s="1"/>
  <c r="K97" i="1"/>
  <c r="L97" i="1" s="1"/>
  <c r="K4933" i="1"/>
  <c r="L4933" i="1" s="1"/>
  <c r="K4934" i="1"/>
  <c r="L4934" i="1" s="1"/>
  <c r="K4935" i="1"/>
  <c r="L4935" i="1" s="1"/>
  <c r="K4936" i="1"/>
  <c r="L4936" i="1" s="1"/>
  <c r="K4937" i="1"/>
  <c r="L4937" i="1" s="1"/>
  <c r="K4938" i="1"/>
  <c r="L4938" i="1" s="1"/>
  <c r="K1029" i="1"/>
  <c r="L1029" i="1" s="1"/>
  <c r="K4939" i="1"/>
  <c r="L4939" i="1" s="1"/>
  <c r="K1030" i="1"/>
  <c r="L1030" i="1" s="1"/>
  <c r="K4940" i="1"/>
  <c r="L4940" i="1" s="1"/>
  <c r="K4941" i="1"/>
  <c r="L4941" i="1" s="1"/>
  <c r="K4942" i="1"/>
  <c r="L4942" i="1" s="1"/>
  <c r="K4943" i="1"/>
  <c r="L4943" i="1" s="1"/>
  <c r="K1031" i="1"/>
  <c r="L1031" i="1" s="1"/>
  <c r="K4944" i="1"/>
  <c r="L4944" i="1" s="1"/>
  <c r="K1032" i="1"/>
  <c r="L1032" i="1" s="1"/>
  <c r="K4945" i="1"/>
  <c r="L4945" i="1" s="1"/>
  <c r="K4946" i="1"/>
  <c r="L4946" i="1" s="1"/>
  <c r="K1033" i="1"/>
  <c r="L1033" i="1" s="1"/>
  <c r="K1034" i="1"/>
  <c r="L1034" i="1" s="1"/>
  <c r="K4947" i="1"/>
  <c r="L4947" i="1" s="1"/>
  <c r="K4948" i="1"/>
  <c r="L4948" i="1" s="1"/>
  <c r="K1035" i="1"/>
  <c r="L1035" i="1" s="1"/>
  <c r="K4949" i="1"/>
  <c r="L4949" i="1" s="1"/>
  <c r="K1036" i="1"/>
  <c r="L1036" i="1" s="1"/>
  <c r="K4950" i="1"/>
  <c r="L4950" i="1" s="1"/>
  <c r="K98" i="1"/>
  <c r="L98" i="1" s="1"/>
  <c r="K4951" i="1"/>
  <c r="L4951" i="1" s="1"/>
  <c r="K1037" i="1"/>
  <c r="L1037" i="1" s="1"/>
  <c r="K1038" i="1"/>
  <c r="L1038" i="1" s="1"/>
  <c r="K1876" i="1"/>
  <c r="L1876" i="1" s="1"/>
  <c r="K1039" i="1"/>
  <c r="L1039" i="1" s="1"/>
  <c r="K1040" i="1"/>
  <c r="L1040" i="1" s="1"/>
  <c r="K4952" i="1"/>
  <c r="L4952" i="1" s="1"/>
  <c r="K4953" i="1"/>
  <c r="L4953" i="1" s="1"/>
  <c r="K4954" i="1"/>
  <c r="L4954" i="1" s="1"/>
  <c r="K4955" i="1"/>
  <c r="L4955" i="1" s="1"/>
  <c r="K99" i="1"/>
  <c r="L99" i="1" s="1"/>
  <c r="K1877" i="1"/>
  <c r="L1877" i="1" s="1"/>
  <c r="K1041" i="1"/>
  <c r="L1041" i="1" s="1"/>
  <c r="K4956" i="1"/>
  <c r="L4956" i="1" s="1"/>
  <c r="K1878" i="1"/>
  <c r="L1878" i="1" s="1"/>
  <c r="K1879" i="1"/>
  <c r="L1879" i="1" s="1"/>
  <c r="K4957" i="1"/>
  <c r="L4957" i="1" s="1"/>
  <c r="K4958" i="1"/>
  <c r="L4958" i="1" s="1"/>
  <c r="K4959" i="1"/>
  <c r="L4959" i="1" s="1"/>
  <c r="K4960" i="1"/>
  <c r="L4960" i="1" s="1"/>
  <c r="K4961" i="1"/>
  <c r="L4961" i="1" s="1"/>
  <c r="K4962" i="1"/>
  <c r="L4962" i="1" s="1"/>
  <c r="K1042" i="1"/>
  <c r="L1042" i="1" s="1"/>
  <c r="K4963" i="1"/>
  <c r="L4963" i="1" s="1"/>
  <c r="K4964" i="1"/>
  <c r="L4964" i="1" s="1"/>
  <c r="K4965" i="1"/>
  <c r="L4965" i="1" s="1"/>
  <c r="K4966" i="1"/>
  <c r="L4966" i="1" s="1"/>
  <c r="K4967" i="1"/>
  <c r="L4967" i="1" s="1"/>
  <c r="K4968" i="1"/>
  <c r="L4968" i="1" s="1"/>
  <c r="K4969" i="1"/>
  <c r="L4969" i="1" s="1"/>
  <c r="K1880" i="1"/>
  <c r="L1880" i="1" s="1"/>
  <c r="K4970" i="1"/>
  <c r="L4970" i="1" s="1"/>
  <c r="K1881" i="1"/>
  <c r="L1881" i="1" s="1"/>
  <c r="K4971" i="1"/>
  <c r="L4971" i="1" s="1"/>
  <c r="K4972" i="1"/>
  <c r="L4972" i="1" s="1"/>
  <c r="K4973" i="1"/>
  <c r="L4973" i="1" s="1"/>
  <c r="K4974" i="1"/>
  <c r="L4974" i="1" s="1"/>
  <c r="K4975" i="1"/>
  <c r="L4975" i="1" s="1"/>
  <c r="K4976" i="1"/>
  <c r="L4976" i="1" s="1"/>
  <c r="K1043" i="1"/>
  <c r="L1043" i="1" s="1"/>
  <c r="K4977" i="1"/>
  <c r="L4977" i="1" s="1"/>
  <c r="K4978" i="1"/>
  <c r="L4978" i="1" s="1"/>
  <c r="K4979" i="1"/>
  <c r="L4979" i="1" s="1"/>
  <c r="K1044" i="1"/>
  <c r="L1044" i="1" s="1"/>
  <c r="K1882" i="1"/>
  <c r="L1882" i="1" s="1"/>
  <c r="K1045" i="1"/>
  <c r="L1045" i="1" s="1"/>
  <c r="K4980" i="1"/>
  <c r="L4980" i="1" s="1"/>
  <c r="K1883" i="1"/>
  <c r="L1883" i="1" s="1"/>
  <c r="K1046" i="1"/>
  <c r="L1046" i="1" s="1"/>
  <c r="K1536" i="1"/>
  <c r="L1536" i="1" s="1"/>
  <c r="K4981" i="1"/>
  <c r="L4981" i="1" s="1"/>
  <c r="K4982" i="1"/>
  <c r="L4982" i="1" s="1"/>
  <c r="K4983" i="1"/>
  <c r="L4983" i="1" s="1"/>
  <c r="K4984" i="1"/>
  <c r="L4984" i="1" s="1"/>
  <c r="K4985" i="1"/>
  <c r="L4985" i="1" s="1"/>
  <c r="K1047" i="1"/>
  <c r="L1047" i="1" s="1"/>
  <c r="K4986" i="1"/>
  <c r="L4986" i="1" s="1"/>
  <c r="K1048" i="1"/>
  <c r="L1048" i="1" s="1"/>
  <c r="K4987" i="1"/>
  <c r="L4987" i="1" s="1"/>
  <c r="K4988" i="1"/>
  <c r="L4988" i="1" s="1"/>
  <c r="K4989" i="1"/>
  <c r="L4989" i="1" s="1"/>
  <c r="K4990" i="1"/>
  <c r="L4990" i="1" s="1"/>
  <c r="K4991" i="1"/>
  <c r="L4991" i="1" s="1"/>
  <c r="K4992" i="1"/>
  <c r="L4992" i="1" s="1"/>
  <c r="K4993" i="1"/>
  <c r="L4993" i="1" s="1"/>
  <c r="K1049" i="1"/>
  <c r="L1049" i="1" s="1"/>
  <c r="K1050" i="1"/>
  <c r="L1050" i="1" s="1"/>
  <c r="K4994" i="1"/>
  <c r="L4994" i="1" s="1"/>
  <c r="K4995" i="1"/>
  <c r="L4995" i="1" s="1"/>
  <c r="K4996" i="1"/>
  <c r="L4996" i="1" s="1"/>
  <c r="K4997" i="1"/>
  <c r="L4997" i="1" s="1"/>
  <c r="K4998" i="1"/>
  <c r="L4998" i="1" s="1"/>
  <c r="K4999" i="1"/>
  <c r="L4999" i="1" s="1"/>
  <c r="K1051" i="1"/>
  <c r="L1051" i="1" s="1"/>
  <c r="K5000" i="1"/>
  <c r="L5000" i="1" s="1"/>
  <c r="K5001" i="1"/>
  <c r="L5001" i="1" s="1"/>
  <c r="K5002" i="1"/>
  <c r="L5002" i="1" s="1"/>
  <c r="K5003" i="1"/>
  <c r="L5003" i="1" s="1"/>
  <c r="K1884" i="1"/>
  <c r="L1884" i="1" s="1"/>
  <c r="K5004" i="1"/>
  <c r="L5004" i="1" s="1"/>
  <c r="K5005" i="1"/>
  <c r="L5005" i="1" s="1"/>
  <c r="K5006" i="1"/>
  <c r="L5006" i="1" s="1"/>
  <c r="K5007" i="1"/>
  <c r="L5007" i="1" s="1"/>
  <c r="K5008" i="1"/>
  <c r="L5008" i="1" s="1"/>
  <c r="K5009" i="1"/>
  <c r="L5009" i="1" s="1"/>
  <c r="K5010" i="1"/>
  <c r="L5010" i="1" s="1"/>
  <c r="K5011" i="1"/>
  <c r="L5011" i="1" s="1"/>
  <c r="K5012" i="1"/>
  <c r="L5012" i="1" s="1"/>
  <c r="K5013" i="1"/>
  <c r="L5013" i="1" s="1"/>
  <c r="K5014" i="1"/>
  <c r="L5014" i="1" s="1"/>
  <c r="K5015" i="1"/>
  <c r="L5015" i="1" s="1"/>
  <c r="K5016" i="1"/>
  <c r="L5016" i="1" s="1"/>
  <c r="K1052" i="1"/>
  <c r="L1052" i="1" s="1"/>
  <c r="K5017" i="1"/>
  <c r="L5017" i="1" s="1"/>
  <c r="K5018" i="1"/>
  <c r="L5018" i="1" s="1"/>
  <c r="K5019" i="1"/>
  <c r="L5019" i="1" s="1"/>
  <c r="K5020" i="1"/>
  <c r="L5020" i="1" s="1"/>
  <c r="K5021" i="1"/>
  <c r="L5021" i="1" s="1"/>
  <c r="K5022" i="1"/>
  <c r="L5022" i="1" s="1"/>
  <c r="K5023" i="1"/>
  <c r="L5023" i="1" s="1"/>
  <c r="K1053" i="1"/>
  <c r="L1053" i="1" s="1"/>
  <c r="K5024" i="1"/>
  <c r="L5024" i="1" s="1"/>
  <c r="K5025" i="1"/>
  <c r="L5025" i="1" s="1"/>
  <c r="K5026" i="1"/>
  <c r="L5026" i="1" s="1"/>
  <c r="K100" i="1"/>
  <c r="L100" i="1" s="1"/>
  <c r="K1054" i="1"/>
  <c r="L1054" i="1" s="1"/>
  <c r="K5027" i="1"/>
  <c r="L5027" i="1" s="1"/>
  <c r="K5028" i="1"/>
  <c r="L5028" i="1" s="1"/>
  <c r="K5029" i="1"/>
  <c r="L5029" i="1" s="1"/>
  <c r="K5030" i="1"/>
  <c r="L5030" i="1" s="1"/>
  <c r="K5031" i="1"/>
  <c r="L5031" i="1" s="1"/>
  <c r="K1619" i="1"/>
  <c r="L1619" i="1" s="1"/>
  <c r="K5032" i="1"/>
  <c r="L5032" i="1" s="1"/>
  <c r="K5033" i="1"/>
  <c r="L5033" i="1" s="1"/>
  <c r="K1055" i="1"/>
  <c r="L1055" i="1" s="1"/>
  <c r="K5034" i="1"/>
  <c r="L5034" i="1" s="1"/>
  <c r="K5035" i="1"/>
  <c r="L5035" i="1" s="1"/>
  <c r="K5036" i="1"/>
  <c r="L5036" i="1" s="1"/>
  <c r="K5037" i="1"/>
  <c r="L5037" i="1" s="1"/>
  <c r="K1620" i="1"/>
  <c r="L1620" i="1" s="1"/>
  <c r="K5038" i="1"/>
  <c r="L5038" i="1" s="1"/>
  <c r="K1885" i="1"/>
  <c r="L1885" i="1" s="1"/>
  <c r="K5039" i="1"/>
  <c r="L5039" i="1" s="1"/>
  <c r="K5040" i="1"/>
  <c r="L5040" i="1" s="1"/>
  <c r="K1056" i="1"/>
  <c r="L1056" i="1" s="1"/>
  <c r="K1886" i="1"/>
  <c r="L1886" i="1" s="1"/>
  <c r="K1057" i="1"/>
  <c r="L1057" i="1" s="1"/>
  <c r="K5041" i="1"/>
  <c r="L5041" i="1" s="1"/>
  <c r="K5042" i="1"/>
  <c r="L5042" i="1" s="1"/>
  <c r="K101" i="1"/>
  <c r="L101" i="1" s="1"/>
  <c r="K1058" i="1"/>
  <c r="L1058" i="1" s="1"/>
  <c r="K1059" i="1"/>
  <c r="L1059" i="1" s="1"/>
  <c r="K5043" i="1"/>
  <c r="L5043" i="1" s="1"/>
  <c r="K1060" i="1"/>
  <c r="L1060" i="1" s="1"/>
  <c r="K5044" i="1"/>
  <c r="L5044" i="1" s="1"/>
  <c r="K1537" i="1"/>
  <c r="L1537" i="1" s="1"/>
  <c r="K102" i="1"/>
  <c r="L102" i="1" s="1"/>
  <c r="K5045" i="1"/>
  <c r="L5045" i="1" s="1"/>
  <c r="K5046" i="1"/>
  <c r="L5046" i="1" s="1"/>
  <c r="K1887" i="1"/>
  <c r="L1887" i="1" s="1"/>
  <c r="K5047" i="1"/>
  <c r="L5047" i="1" s="1"/>
  <c r="K5048" i="1"/>
  <c r="L5048" i="1" s="1"/>
  <c r="K1061" i="1"/>
  <c r="L1061" i="1" s="1"/>
  <c r="K5049" i="1"/>
  <c r="L5049" i="1" s="1"/>
  <c r="K1062" i="1"/>
  <c r="L1062" i="1" s="1"/>
  <c r="K5050" i="1"/>
  <c r="L5050" i="1" s="1"/>
  <c r="K1063" i="1"/>
  <c r="L1063" i="1" s="1"/>
  <c r="K1064" i="1"/>
  <c r="L1064" i="1" s="1"/>
  <c r="K5051" i="1"/>
  <c r="L5051" i="1" s="1"/>
  <c r="K5052" i="1"/>
  <c r="L5052" i="1" s="1"/>
  <c r="K5053" i="1"/>
  <c r="L5053" i="1" s="1"/>
  <c r="K1065" i="1"/>
  <c r="L1065" i="1" s="1"/>
  <c r="K1066" i="1"/>
  <c r="L1066" i="1" s="1"/>
  <c r="K5054" i="1"/>
  <c r="L5054" i="1" s="1"/>
  <c r="K5055" i="1"/>
  <c r="L5055" i="1" s="1"/>
  <c r="K5056" i="1"/>
  <c r="L5056" i="1" s="1"/>
  <c r="K5057" i="1"/>
  <c r="L5057" i="1" s="1"/>
  <c r="K5058" i="1"/>
  <c r="L5058" i="1" s="1"/>
  <c r="K5059" i="1"/>
  <c r="L5059" i="1" s="1"/>
  <c r="K1067" i="1"/>
  <c r="L1067" i="1" s="1"/>
  <c r="K1068" i="1"/>
  <c r="L1068" i="1" s="1"/>
  <c r="K5060" i="1"/>
  <c r="L5060" i="1" s="1"/>
  <c r="K5061" i="1"/>
  <c r="L5061" i="1" s="1"/>
  <c r="K5062" i="1"/>
  <c r="L5062" i="1" s="1"/>
  <c r="K1069" i="1"/>
  <c r="L1069" i="1" s="1"/>
  <c r="K5063" i="1"/>
  <c r="L5063" i="1" s="1"/>
  <c r="K1070" i="1"/>
  <c r="L1070" i="1" s="1"/>
  <c r="K5064" i="1"/>
  <c r="L5064" i="1" s="1"/>
  <c r="K5065" i="1"/>
  <c r="L5065" i="1" s="1"/>
  <c r="K5066" i="1"/>
  <c r="L5066" i="1" s="1"/>
  <c r="K1538" i="1"/>
  <c r="L1538" i="1" s="1"/>
  <c r="K1071" i="1"/>
  <c r="L1071" i="1" s="1"/>
  <c r="K5067" i="1"/>
  <c r="L5067" i="1" s="1"/>
  <c r="K5068" i="1"/>
  <c r="L5068" i="1" s="1"/>
  <c r="K5069" i="1"/>
  <c r="L5069" i="1" s="1"/>
  <c r="K1072" i="1"/>
  <c r="L1072" i="1" s="1"/>
  <c r="K5070" i="1"/>
  <c r="L5070" i="1" s="1"/>
  <c r="K1073" i="1"/>
  <c r="L1073" i="1" s="1"/>
  <c r="K5071" i="1"/>
  <c r="L5071" i="1" s="1"/>
  <c r="K1074" i="1"/>
  <c r="L1074" i="1" s="1"/>
  <c r="K1075" i="1"/>
  <c r="L1075" i="1" s="1"/>
  <c r="K5072" i="1"/>
  <c r="L5072" i="1" s="1"/>
  <c r="K1076" i="1"/>
  <c r="L1076" i="1" s="1"/>
  <c r="K5073" i="1"/>
  <c r="L5073" i="1" s="1"/>
  <c r="K1888" i="1"/>
  <c r="L1888" i="1" s="1"/>
  <c r="K1077" i="1"/>
  <c r="L1077" i="1" s="1"/>
  <c r="K5074" i="1"/>
  <c r="L5074" i="1" s="1"/>
  <c r="K5075" i="1"/>
  <c r="L5075" i="1" s="1"/>
  <c r="K5076" i="1"/>
  <c r="L5076" i="1" s="1"/>
  <c r="K5077" i="1"/>
  <c r="L5077" i="1" s="1"/>
  <c r="K5078" i="1"/>
  <c r="L5078" i="1" s="1"/>
  <c r="K5079" i="1"/>
  <c r="L5079" i="1" s="1"/>
  <c r="K5080" i="1"/>
  <c r="L5080" i="1" s="1"/>
  <c r="K5081" i="1"/>
  <c r="L5081" i="1" s="1"/>
  <c r="K5082" i="1"/>
  <c r="L5082" i="1" s="1"/>
  <c r="K5083" i="1"/>
  <c r="L5083" i="1" s="1"/>
  <c r="K5084" i="1"/>
  <c r="L5084" i="1" s="1"/>
  <c r="K1078" i="1"/>
  <c r="L1078" i="1" s="1"/>
  <c r="K5085" i="1"/>
  <c r="L5085" i="1" s="1"/>
  <c r="K5086" i="1"/>
  <c r="L5086" i="1" s="1"/>
  <c r="K1539" i="1"/>
  <c r="L1539" i="1" s="1"/>
  <c r="K1079" i="1"/>
  <c r="L1079" i="1" s="1"/>
  <c r="K1540" i="1"/>
  <c r="L1540" i="1" s="1"/>
  <c r="K5087" i="1"/>
  <c r="L5087" i="1" s="1"/>
  <c r="K1080" i="1"/>
  <c r="L1080" i="1" s="1"/>
  <c r="K1889" i="1"/>
  <c r="L1889" i="1" s="1"/>
  <c r="K5088" i="1"/>
  <c r="L5088" i="1" s="1"/>
  <c r="K5089" i="1"/>
  <c r="L5089" i="1" s="1"/>
  <c r="K5090" i="1"/>
  <c r="L5090" i="1" s="1"/>
  <c r="K5091" i="1"/>
  <c r="L5091" i="1" s="1"/>
  <c r="K1081" i="1"/>
  <c r="L1081" i="1" s="1"/>
  <c r="K5092" i="1"/>
  <c r="L5092" i="1" s="1"/>
  <c r="K5093" i="1"/>
  <c r="L5093" i="1" s="1"/>
  <c r="K1890" i="1"/>
  <c r="L1890" i="1" s="1"/>
  <c r="K1891" i="1"/>
  <c r="L1891" i="1" s="1"/>
  <c r="K5094" i="1"/>
  <c r="L5094" i="1" s="1"/>
  <c r="K5095" i="1"/>
  <c r="L5095" i="1" s="1"/>
  <c r="K1082" i="1"/>
  <c r="L1082" i="1" s="1"/>
  <c r="K5096" i="1"/>
  <c r="L5096" i="1" s="1"/>
  <c r="K5097" i="1"/>
  <c r="L5097" i="1" s="1"/>
  <c r="K5098" i="1"/>
  <c r="L5098" i="1" s="1"/>
  <c r="K5099" i="1"/>
  <c r="L5099" i="1" s="1"/>
  <c r="K1083" i="1"/>
  <c r="L1083" i="1" s="1"/>
  <c r="K5100" i="1"/>
  <c r="L5100" i="1" s="1"/>
  <c r="K5101" i="1"/>
  <c r="L5101" i="1" s="1"/>
  <c r="K5102" i="1"/>
  <c r="L5102" i="1" s="1"/>
  <c r="K5103" i="1"/>
  <c r="L5103" i="1" s="1"/>
  <c r="K5104" i="1"/>
  <c r="L5104" i="1" s="1"/>
  <c r="K1084" i="1"/>
  <c r="L1084" i="1" s="1"/>
  <c r="K1085" i="1"/>
  <c r="L1085" i="1" s="1"/>
  <c r="K5105" i="1"/>
  <c r="L5105" i="1" s="1"/>
  <c r="K5106" i="1"/>
  <c r="L5106" i="1" s="1"/>
  <c r="K5107" i="1"/>
  <c r="L5107" i="1" s="1"/>
  <c r="K5108" i="1"/>
  <c r="L5108" i="1" s="1"/>
  <c r="K5109" i="1"/>
  <c r="L5109" i="1" s="1"/>
  <c r="K5110" i="1"/>
  <c r="L5110" i="1" s="1"/>
  <c r="K1086" i="1"/>
  <c r="L1086" i="1" s="1"/>
  <c r="K5111" i="1"/>
  <c r="L5111" i="1" s="1"/>
  <c r="K5112" i="1"/>
  <c r="L5112" i="1" s="1"/>
  <c r="K5113" i="1"/>
  <c r="L5113" i="1" s="1"/>
  <c r="K5114" i="1"/>
  <c r="L5114" i="1" s="1"/>
  <c r="K5115" i="1"/>
  <c r="L5115" i="1" s="1"/>
  <c r="K1087" i="1"/>
  <c r="L1087" i="1" s="1"/>
  <c r="K1088" i="1"/>
  <c r="L1088" i="1" s="1"/>
  <c r="K5116" i="1"/>
  <c r="L5116" i="1" s="1"/>
  <c r="K1089" i="1"/>
  <c r="L1089" i="1" s="1"/>
  <c r="K1090" i="1"/>
  <c r="L1090" i="1" s="1"/>
  <c r="K5117" i="1"/>
  <c r="L5117" i="1" s="1"/>
  <c r="K5118" i="1"/>
  <c r="L5118" i="1" s="1"/>
  <c r="K1091" i="1"/>
  <c r="L1091" i="1" s="1"/>
  <c r="K1541" i="1"/>
  <c r="L1541" i="1" s="1"/>
  <c r="K5119" i="1"/>
  <c r="L5119" i="1" s="1"/>
  <c r="K5120" i="1"/>
  <c r="L5120" i="1" s="1"/>
  <c r="K5121" i="1"/>
  <c r="L5121" i="1" s="1"/>
  <c r="K1892" i="1"/>
  <c r="L1892" i="1" s="1"/>
  <c r="K5122" i="1"/>
  <c r="L5122" i="1" s="1"/>
  <c r="K1092" i="1"/>
  <c r="L1092" i="1" s="1"/>
  <c r="K5123" i="1"/>
  <c r="L5123" i="1" s="1"/>
  <c r="K5124" i="1"/>
  <c r="L5124" i="1" s="1"/>
  <c r="K1093" i="1"/>
  <c r="L1093" i="1" s="1"/>
  <c r="K5125" i="1"/>
  <c r="L5125" i="1" s="1"/>
  <c r="K5126" i="1"/>
  <c r="L5126" i="1" s="1"/>
  <c r="K5127" i="1"/>
  <c r="L5127" i="1" s="1"/>
  <c r="K1893" i="1"/>
  <c r="L1893" i="1" s="1"/>
  <c r="K5128" i="1"/>
  <c r="L5128" i="1" s="1"/>
  <c r="K1094" i="1"/>
  <c r="L1094" i="1" s="1"/>
  <c r="K5129" i="1"/>
  <c r="L5129" i="1" s="1"/>
  <c r="K5130" i="1"/>
  <c r="L5130" i="1" s="1"/>
  <c r="K5131" i="1"/>
  <c r="L5131" i="1" s="1"/>
  <c r="K5132" i="1"/>
  <c r="L5132" i="1" s="1"/>
  <c r="K5133" i="1"/>
  <c r="L5133" i="1" s="1"/>
  <c r="K5134" i="1"/>
  <c r="L5134" i="1" s="1"/>
  <c r="K5135" i="1"/>
  <c r="L5135" i="1" s="1"/>
  <c r="K5136" i="1"/>
  <c r="L5136" i="1" s="1"/>
  <c r="K5137" i="1"/>
  <c r="L5137" i="1" s="1"/>
  <c r="K5138" i="1"/>
  <c r="L5138" i="1" s="1"/>
  <c r="K5139" i="1"/>
  <c r="L5139" i="1" s="1"/>
  <c r="K5140" i="1"/>
  <c r="L5140" i="1" s="1"/>
  <c r="K5141" i="1"/>
  <c r="L5141" i="1" s="1"/>
  <c r="K5142" i="1"/>
  <c r="L5142" i="1" s="1"/>
  <c r="K5143" i="1"/>
  <c r="L5143" i="1" s="1"/>
  <c r="K5144" i="1"/>
  <c r="L5144" i="1" s="1"/>
  <c r="K5145" i="1"/>
  <c r="L5145" i="1" s="1"/>
  <c r="K1542" i="1"/>
  <c r="L1542" i="1" s="1"/>
  <c r="K5146" i="1"/>
  <c r="L5146" i="1" s="1"/>
  <c r="K1095" i="1"/>
  <c r="L1095" i="1" s="1"/>
  <c r="K5147" i="1"/>
  <c r="L5147" i="1" s="1"/>
  <c r="K5148" i="1"/>
  <c r="L5148" i="1" s="1"/>
  <c r="K5149" i="1"/>
  <c r="L5149" i="1" s="1"/>
  <c r="K5150" i="1"/>
  <c r="L5150" i="1" s="1"/>
  <c r="K1096" i="1"/>
  <c r="L1096" i="1" s="1"/>
  <c r="K5151" i="1"/>
  <c r="L5151" i="1" s="1"/>
  <c r="K5152" i="1"/>
  <c r="L5152" i="1" s="1"/>
  <c r="K5153" i="1"/>
  <c r="L5153" i="1" s="1"/>
  <c r="K1097" i="1"/>
  <c r="L1097" i="1" s="1"/>
  <c r="K5154" i="1"/>
  <c r="L5154" i="1" s="1"/>
  <c r="K5155" i="1"/>
  <c r="L5155" i="1" s="1"/>
  <c r="K5156" i="1"/>
  <c r="L5156" i="1" s="1"/>
  <c r="K1098" i="1"/>
  <c r="L1098" i="1" s="1"/>
  <c r="K5157" i="1"/>
  <c r="L5157" i="1" s="1"/>
  <c r="K5158" i="1"/>
  <c r="L5158" i="1" s="1"/>
  <c r="K1099" i="1"/>
  <c r="L1099" i="1" s="1"/>
  <c r="K1100" i="1"/>
  <c r="L1100" i="1" s="1"/>
  <c r="K5159" i="1"/>
  <c r="L5159" i="1" s="1"/>
  <c r="K5160" i="1"/>
  <c r="L5160" i="1" s="1"/>
  <c r="K103" i="1"/>
  <c r="L103" i="1" s="1"/>
  <c r="K5161" i="1"/>
  <c r="L5161" i="1" s="1"/>
  <c r="K5162" i="1"/>
  <c r="L5162" i="1" s="1"/>
  <c r="K5163" i="1"/>
  <c r="L5163" i="1" s="1"/>
  <c r="K5164" i="1"/>
  <c r="L5164" i="1" s="1"/>
  <c r="K5165" i="1"/>
  <c r="L5165" i="1" s="1"/>
  <c r="K5166" i="1"/>
  <c r="L5166" i="1" s="1"/>
  <c r="K5167" i="1"/>
  <c r="L5167" i="1" s="1"/>
  <c r="K5168" i="1"/>
  <c r="L5168" i="1" s="1"/>
  <c r="K5169" i="1"/>
  <c r="L5169" i="1" s="1"/>
  <c r="K5170" i="1"/>
  <c r="L5170" i="1" s="1"/>
  <c r="K5171" i="1"/>
  <c r="L5171" i="1" s="1"/>
  <c r="K1101" i="1"/>
  <c r="L1101" i="1" s="1"/>
  <c r="K1102" i="1"/>
  <c r="L1102" i="1" s="1"/>
  <c r="K1103" i="1"/>
  <c r="L1103" i="1" s="1"/>
  <c r="K1104" i="1"/>
  <c r="L1104" i="1" s="1"/>
  <c r="K5172" i="1"/>
  <c r="L5172" i="1" s="1"/>
  <c r="K5173" i="1"/>
  <c r="L5173" i="1" s="1"/>
  <c r="K1105" i="1"/>
  <c r="L1105" i="1" s="1"/>
  <c r="K5174" i="1"/>
  <c r="L5174" i="1" s="1"/>
  <c r="K5175" i="1"/>
  <c r="L5175" i="1" s="1"/>
  <c r="K5176" i="1"/>
  <c r="L5176" i="1" s="1"/>
  <c r="K5177" i="1"/>
  <c r="L5177" i="1" s="1"/>
  <c r="K5178" i="1"/>
  <c r="L5178" i="1" s="1"/>
  <c r="K5179" i="1"/>
  <c r="L5179" i="1" s="1"/>
  <c r="K5180" i="1"/>
  <c r="L5180" i="1" s="1"/>
  <c r="K5181" i="1"/>
  <c r="L5181" i="1" s="1"/>
  <c r="K5182" i="1"/>
  <c r="L5182" i="1" s="1"/>
  <c r="K1106" i="1"/>
  <c r="L1106" i="1" s="1"/>
  <c r="K5183" i="1"/>
  <c r="L5183" i="1" s="1"/>
  <c r="K1107" i="1"/>
  <c r="L1107" i="1" s="1"/>
  <c r="K1108" i="1"/>
  <c r="L1108" i="1" s="1"/>
  <c r="K5184" i="1"/>
  <c r="L5184" i="1" s="1"/>
  <c r="K1109" i="1"/>
  <c r="L1109" i="1" s="1"/>
  <c r="K5185" i="1"/>
  <c r="L5185" i="1" s="1"/>
  <c r="K5186" i="1"/>
  <c r="L5186" i="1" s="1"/>
  <c r="K1110" i="1"/>
  <c r="L1110" i="1" s="1"/>
  <c r="K1111" i="1"/>
  <c r="L1111" i="1" s="1"/>
  <c r="K1112" i="1"/>
  <c r="L1112" i="1" s="1"/>
  <c r="K5187" i="1"/>
  <c r="L5187" i="1" s="1"/>
  <c r="K1894" i="1"/>
  <c r="L1894" i="1" s="1"/>
  <c r="K5188" i="1"/>
  <c r="L5188" i="1" s="1"/>
  <c r="K5189" i="1"/>
  <c r="L5189" i="1" s="1"/>
  <c r="K5190" i="1"/>
  <c r="L5190" i="1" s="1"/>
  <c r="K5191" i="1"/>
  <c r="L5191" i="1" s="1"/>
  <c r="K5192" i="1"/>
  <c r="L5192" i="1" s="1"/>
  <c r="K5193" i="1"/>
  <c r="L5193" i="1" s="1"/>
  <c r="K5194" i="1"/>
  <c r="L5194" i="1" s="1"/>
  <c r="K1113" i="1"/>
  <c r="L1113" i="1" s="1"/>
  <c r="K5195" i="1"/>
  <c r="L5195" i="1" s="1"/>
  <c r="K1114" i="1"/>
  <c r="L1114" i="1" s="1"/>
  <c r="K1115" i="1"/>
  <c r="L1115" i="1" s="1"/>
  <c r="K1116" i="1"/>
  <c r="L1116" i="1" s="1"/>
  <c r="K5196" i="1"/>
  <c r="L5196" i="1" s="1"/>
  <c r="K5197" i="1"/>
  <c r="L5197" i="1" s="1"/>
  <c r="K1117" i="1"/>
  <c r="L1117" i="1" s="1"/>
  <c r="K1118" i="1"/>
  <c r="L1118" i="1" s="1"/>
  <c r="K5198" i="1"/>
  <c r="L5198" i="1" s="1"/>
  <c r="K5199" i="1"/>
  <c r="L5199" i="1" s="1"/>
  <c r="K5200" i="1"/>
  <c r="L5200" i="1" s="1"/>
  <c r="K104" i="1"/>
  <c r="L104" i="1" s="1"/>
  <c r="K5201" i="1"/>
  <c r="L5201" i="1" s="1"/>
  <c r="K5202" i="1"/>
  <c r="L5202" i="1" s="1"/>
  <c r="K1119" i="1"/>
  <c r="L1119" i="1" s="1"/>
  <c r="K5203" i="1"/>
  <c r="L5203" i="1" s="1"/>
  <c r="K5204" i="1"/>
  <c r="L5204" i="1" s="1"/>
  <c r="K5205" i="1"/>
  <c r="L5205" i="1" s="1"/>
  <c r="K1120" i="1"/>
  <c r="L1120" i="1" s="1"/>
  <c r="K1895" i="1"/>
  <c r="L1895" i="1" s="1"/>
  <c r="K105" i="1"/>
  <c r="L105" i="1" s="1"/>
  <c r="K1121" i="1"/>
  <c r="L1121" i="1" s="1"/>
  <c r="K5206" i="1"/>
  <c r="L5206" i="1" s="1"/>
  <c r="K1896" i="1"/>
  <c r="L1896" i="1" s="1"/>
  <c r="K5207" i="1"/>
  <c r="L5207" i="1" s="1"/>
  <c r="K5208" i="1"/>
  <c r="L5208" i="1" s="1"/>
  <c r="K5209" i="1"/>
  <c r="L5209" i="1" s="1"/>
  <c r="K5210" i="1"/>
  <c r="L5210" i="1" s="1"/>
  <c r="K5211" i="1"/>
  <c r="L5211" i="1" s="1"/>
  <c r="K5212" i="1"/>
  <c r="L5212" i="1" s="1"/>
  <c r="K1897" i="1"/>
  <c r="L1897" i="1" s="1"/>
  <c r="K5213" i="1"/>
  <c r="L5213" i="1" s="1"/>
  <c r="K1122" i="1"/>
  <c r="L1122" i="1" s="1"/>
  <c r="K5214" i="1"/>
  <c r="L5214" i="1" s="1"/>
  <c r="K5215" i="1"/>
  <c r="L5215" i="1" s="1"/>
  <c r="K5216" i="1"/>
  <c r="L5216" i="1" s="1"/>
  <c r="K106" i="1"/>
  <c r="L106" i="1" s="1"/>
  <c r="K5217" i="1"/>
  <c r="L5217" i="1" s="1"/>
  <c r="K5218" i="1"/>
  <c r="L5218" i="1" s="1"/>
  <c r="K5219" i="1"/>
  <c r="L5219" i="1" s="1"/>
  <c r="K1123" i="1"/>
  <c r="L1123" i="1" s="1"/>
  <c r="K5220" i="1"/>
  <c r="L5220" i="1" s="1"/>
  <c r="K5221" i="1"/>
  <c r="L5221" i="1" s="1"/>
  <c r="K5222" i="1"/>
  <c r="L5222" i="1" s="1"/>
  <c r="K5223" i="1"/>
  <c r="L5223" i="1" s="1"/>
  <c r="K1543" i="1"/>
  <c r="L1543" i="1" s="1"/>
  <c r="K1124" i="1"/>
  <c r="L1124" i="1" s="1"/>
  <c r="K5224" i="1"/>
  <c r="L5224" i="1" s="1"/>
  <c r="K5225" i="1"/>
  <c r="L5225" i="1" s="1"/>
  <c r="K5226" i="1"/>
  <c r="L5226" i="1" s="1"/>
  <c r="K5227" i="1"/>
  <c r="L5227" i="1" s="1"/>
  <c r="K5228" i="1"/>
  <c r="L5228" i="1" s="1"/>
  <c r="K5229" i="1"/>
  <c r="L5229" i="1" s="1"/>
  <c r="K1898" i="1"/>
  <c r="L1898" i="1" s="1"/>
  <c r="K5230" i="1"/>
  <c r="L5230" i="1" s="1"/>
  <c r="K5231" i="1"/>
  <c r="L5231" i="1" s="1"/>
  <c r="K1125" i="1"/>
  <c r="L1125" i="1" s="1"/>
  <c r="K1899" i="1"/>
  <c r="L1899" i="1" s="1"/>
  <c r="K5232" i="1"/>
  <c r="L5232" i="1" s="1"/>
  <c r="K1900" i="1"/>
  <c r="L1900" i="1" s="1"/>
  <c r="K5233" i="1"/>
  <c r="L5233" i="1" s="1"/>
  <c r="K1126" i="1"/>
  <c r="L1126" i="1" s="1"/>
  <c r="K1127" i="1"/>
  <c r="L1127" i="1" s="1"/>
  <c r="K5234" i="1"/>
  <c r="L5234" i="1" s="1"/>
  <c r="K5235" i="1"/>
  <c r="L5235" i="1" s="1"/>
  <c r="K5236" i="1"/>
  <c r="L5236" i="1" s="1"/>
  <c r="K1901" i="1"/>
  <c r="L1901" i="1" s="1"/>
  <c r="K1902" i="1"/>
  <c r="L1902" i="1" s="1"/>
  <c r="K1544" i="1"/>
  <c r="L1544" i="1" s="1"/>
  <c r="K5237" i="1"/>
  <c r="L5237" i="1" s="1"/>
  <c r="K5238" i="1"/>
  <c r="L5238" i="1" s="1"/>
  <c r="K5239" i="1"/>
  <c r="L5239" i="1" s="1"/>
  <c r="K1128" i="1"/>
  <c r="L1128" i="1" s="1"/>
  <c r="K5240" i="1"/>
  <c r="L5240" i="1" s="1"/>
  <c r="K5241" i="1"/>
  <c r="L5241" i="1" s="1"/>
  <c r="K5242" i="1"/>
  <c r="L5242" i="1" s="1"/>
  <c r="K5243" i="1"/>
  <c r="L5243" i="1" s="1"/>
  <c r="K1903" i="1"/>
  <c r="L1903" i="1" s="1"/>
  <c r="K5244" i="1"/>
  <c r="L5244" i="1" s="1"/>
  <c r="K5245" i="1"/>
  <c r="L5245" i="1" s="1"/>
  <c r="K5246" i="1"/>
  <c r="L5246" i="1" s="1"/>
  <c r="K5247" i="1"/>
  <c r="L5247" i="1" s="1"/>
  <c r="K5248" i="1"/>
  <c r="L5248" i="1" s="1"/>
  <c r="K5249" i="1"/>
  <c r="L5249" i="1" s="1"/>
  <c r="K1129" i="1"/>
  <c r="L1129" i="1" s="1"/>
  <c r="K1130" i="1"/>
  <c r="L1130" i="1" s="1"/>
  <c r="K1131" i="1"/>
  <c r="L1131" i="1" s="1"/>
  <c r="K5250" i="1"/>
  <c r="L5250" i="1" s="1"/>
  <c r="K1132" i="1"/>
  <c r="L1132" i="1" s="1"/>
  <c r="K1133" i="1"/>
  <c r="L1133" i="1" s="1"/>
  <c r="K5251" i="1"/>
  <c r="L5251" i="1" s="1"/>
  <c r="K1134" i="1"/>
  <c r="L1134" i="1" s="1"/>
  <c r="K1135" i="1"/>
  <c r="L1135" i="1" s="1"/>
  <c r="K1904" i="1"/>
  <c r="L1904" i="1" s="1"/>
  <c r="K5252" i="1"/>
  <c r="L5252" i="1" s="1"/>
  <c r="K1136" i="1"/>
  <c r="L1136" i="1" s="1"/>
  <c r="K5253" i="1"/>
  <c r="L5253" i="1" s="1"/>
  <c r="K5254" i="1"/>
  <c r="L5254" i="1" s="1"/>
  <c r="K5255" i="1"/>
  <c r="L5255" i="1" s="1"/>
  <c r="K5256" i="1"/>
  <c r="L5256" i="1" s="1"/>
  <c r="K5257" i="1"/>
  <c r="L5257" i="1" s="1"/>
  <c r="K1137" i="1"/>
  <c r="L1137" i="1" s="1"/>
  <c r="K1905" i="1"/>
  <c r="L1905" i="1" s="1"/>
  <c r="K5258" i="1"/>
  <c r="L5258" i="1" s="1"/>
  <c r="K5259" i="1"/>
  <c r="L5259" i="1" s="1"/>
  <c r="K5260" i="1"/>
  <c r="L5260" i="1" s="1"/>
  <c r="K5261" i="1"/>
  <c r="L5261" i="1" s="1"/>
  <c r="K5262" i="1"/>
  <c r="L5262" i="1" s="1"/>
  <c r="K1138" i="1"/>
  <c r="L1138" i="1" s="1"/>
  <c r="K5263" i="1"/>
  <c r="L5263" i="1" s="1"/>
  <c r="K1139" i="1"/>
  <c r="L1139" i="1" s="1"/>
  <c r="K5264" i="1"/>
  <c r="L5264" i="1" s="1"/>
  <c r="K5265" i="1"/>
  <c r="L5265" i="1" s="1"/>
  <c r="K1140" i="1"/>
  <c r="L1140" i="1" s="1"/>
  <c r="K5266" i="1"/>
  <c r="L5266" i="1" s="1"/>
  <c r="K1141" i="1"/>
  <c r="L1141" i="1" s="1"/>
  <c r="K5267" i="1"/>
  <c r="L5267" i="1" s="1"/>
  <c r="K5268" i="1"/>
  <c r="L5268" i="1" s="1"/>
  <c r="K1142" i="1"/>
  <c r="L1142" i="1" s="1"/>
  <c r="K5269" i="1"/>
  <c r="L5269" i="1" s="1"/>
  <c r="K1143" i="1"/>
  <c r="L1143" i="1" s="1"/>
  <c r="K107" i="1"/>
  <c r="L107" i="1" s="1"/>
  <c r="K5270" i="1"/>
  <c r="L5270" i="1" s="1"/>
  <c r="K1144" i="1"/>
  <c r="L1144" i="1" s="1"/>
  <c r="K1145" i="1"/>
  <c r="L1145" i="1" s="1"/>
  <c r="K1146" i="1"/>
  <c r="L1146" i="1" s="1"/>
  <c r="K5271" i="1"/>
  <c r="L5271" i="1" s="1"/>
  <c r="K1147" i="1"/>
  <c r="L1147" i="1" s="1"/>
  <c r="K5272" i="1"/>
  <c r="L5272" i="1" s="1"/>
  <c r="K5273" i="1"/>
  <c r="L5273" i="1" s="1"/>
  <c r="K5274" i="1"/>
  <c r="L5274" i="1" s="1"/>
  <c r="K5275" i="1"/>
  <c r="L5275" i="1" s="1"/>
  <c r="K5276" i="1"/>
  <c r="L5276" i="1" s="1"/>
  <c r="K5277" i="1"/>
  <c r="L5277" i="1" s="1"/>
  <c r="K5278" i="1"/>
  <c r="L5278" i="1" s="1"/>
  <c r="K1148" i="1"/>
  <c r="L1148" i="1" s="1"/>
  <c r="K5279" i="1"/>
  <c r="L5279" i="1" s="1"/>
  <c r="K5280" i="1"/>
  <c r="L5280" i="1" s="1"/>
  <c r="K5281" i="1"/>
  <c r="L5281" i="1" s="1"/>
  <c r="K5282" i="1"/>
  <c r="L5282" i="1" s="1"/>
  <c r="K5283" i="1"/>
  <c r="L5283" i="1" s="1"/>
  <c r="K5284" i="1"/>
  <c r="L5284" i="1" s="1"/>
  <c r="K1149" i="1"/>
  <c r="L1149" i="1" s="1"/>
  <c r="K1906" i="1"/>
  <c r="L1906" i="1" s="1"/>
  <c r="K5285" i="1"/>
  <c r="L5285" i="1" s="1"/>
  <c r="K5286" i="1"/>
  <c r="L5286" i="1" s="1"/>
  <c r="K5287" i="1"/>
  <c r="L5287" i="1" s="1"/>
  <c r="K5288" i="1"/>
  <c r="L5288" i="1" s="1"/>
  <c r="K1150" i="1"/>
  <c r="L1150" i="1" s="1"/>
  <c r="K1151" i="1"/>
  <c r="L1151" i="1" s="1"/>
  <c r="K1152" i="1"/>
  <c r="L1152" i="1" s="1"/>
  <c r="K1153" i="1"/>
  <c r="L1153" i="1" s="1"/>
  <c r="K5289" i="1"/>
  <c r="L5289" i="1" s="1"/>
  <c r="K5290" i="1"/>
  <c r="L5290" i="1" s="1"/>
  <c r="K5291" i="1"/>
  <c r="L5291" i="1" s="1"/>
  <c r="K5292" i="1"/>
  <c r="L5292" i="1" s="1"/>
  <c r="K5293" i="1"/>
  <c r="L5293" i="1" s="1"/>
  <c r="K5294" i="1"/>
  <c r="L5294" i="1" s="1"/>
  <c r="K5295" i="1"/>
  <c r="L5295" i="1" s="1"/>
  <c r="K1154" i="1"/>
  <c r="L1154" i="1" s="1"/>
  <c r="K1545" i="1"/>
  <c r="L1545" i="1" s="1"/>
  <c r="K5296" i="1"/>
  <c r="L5296" i="1" s="1"/>
  <c r="K5297" i="1"/>
  <c r="L5297" i="1" s="1"/>
  <c r="K5298" i="1"/>
  <c r="L5298" i="1" s="1"/>
  <c r="K5299" i="1"/>
  <c r="L5299" i="1" s="1"/>
  <c r="K5300" i="1"/>
  <c r="L5300" i="1" s="1"/>
  <c r="K5301" i="1"/>
  <c r="L5301" i="1" s="1"/>
  <c r="K5302" i="1"/>
  <c r="L5302" i="1" s="1"/>
  <c r="K5303" i="1"/>
  <c r="L5303" i="1" s="1"/>
  <c r="K5304" i="1"/>
  <c r="L5304" i="1" s="1"/>
  <c r="K1155" i="1"/>
  <c r="L1155" i="1" s="1"/>
  <c r="K5305" i="1"/>
  <c r="L5305" i="1" s="1"/>
  <c r="K5306" i="1"/>
  <c r="L5306" i="1" s="1"/>
  <c r="K5307" i="1"/>
  <c r="L5307" i="1" s="1"/>
  <c r="K5308" i="1"/>
  <c r="L5308" i="1" s="1"/>
  <c r="K5309" i="1"/>
  <c r="L5309" i="1" s="1"/>
  <c r="K1156" i="1"/>
  <c r="L1156" i="1" s="1"/>
  <c r="K5310" i="1"/>
  <c r="L5310" i="1" s="1"/>
  <c r="K1157" i="1"/>
  <c r="L1157" i="1" s="1"/>
  <c r="K1546" i="1"/>
  <c r="L1546" i="1" s="1"/>
  <c r="K1158" i="1"/>
  <c r="L1158" i="1" s="1"/>
  <c r="K5311" i="1"/>
  <c r="L5311" i="1" s="1"/>
  <c r="K5312" i="1"/>
  <c r="L5312" i="1" s="1"/>
  <c r="K5313" i="1"/>
  <c r="L5313" i="1" s="1"/>
  <c r="K1159" i="1"/>
  <c r="L1159" i="1" s="1"/>
  <c r="K5314" i="1"/>
  <c r="L5314" i="1" s="1"/>
  <c r="K1160" i="1"/>
  <c r="L1160" i="1" s="1"/>
  <c r="K1547" i="1"/>
  <c r="L1547" i="1" s="1"/>
  <c r="K5315" i="1"/>
  <c r="L5315" i="1" s="1"/>
  <c r="K5316" i="1"/>
  <c r="L5316" i="1" s="1"/>
  <c r="K1907" i="1"/>
  <c r="L1907" i="1" s="1"/>
  <c r="K5317" i="1"/>
  <c r="L5317" i="1" s="1"/>
  <c r="K5318" i="1"/>
  <c r="L5318" i="1" s="1"/>
  <c r="K5319" i="1"/>
  <c r="L5319" i="1" s="1"/>
  <c r="K1161" i="1"/>
  <c r="L1161" i="1" s="1"/>
  <c r="K5320" i="1"/>
  <c r="L5320" i="1" s="1"/>
  <c r="K5321" i="1"/>
  <c r="L5321" i="1" s="1"/>
  <c r="K5322" i="1"/>
  <c r="L5322" i="1" s="1"/>
  <c r="K5323" i="1"/>
  <c r="L5323" i="1" s="1"/>
  <c r="K5324" i="1"/>
  <c r="L5324" i="1" s="1"/>
  <c r="K1162" i="1"/>
  <c r="L1162" i="1" s="1"/>
  <c r="K1163" i="1"/>
  <c r="L1163" i="1" s="1"/>
  <c r="K1164" i="1"/>
  <c r="L1164" i="1" s="1"/>
  <c r="K5325" i="1"/>
  <c r="L5325" i="1" s="1"/>
  <c r="K5326" i="1"/>
  <c r="L5326" i="1" s="1"/>
  <c r="K5327" i="1"/>
  <c r="L5327" i="1" s="1"/>
  <c r="K1165" i="1"/>
  <c r="L1165" i="1" s="1"/>
  <c r="K1166" i="1"/>
  <c r="L1166" i="1" s="1"/>
  <c r="K1167" i="1"/>
  <c r="L1167" i="1" s="1"/>
  <c r="K5328" i="1"/>
  <c r="L5328" i="1" s="1"/>
  <c r="K1908" i="1"/>
  <c r="L1908" i="1" s="1"/>
  <c r="K1168" i="1"/>
  <c r="L1168" i="1" s="1"/>
  <c r="K1169" i="1"/>
  <c r="L1169" i="1" s="1"/>
  <c r="K1548" i="1"/>
  <c r="L1548" i="1" s="1"/>
  <c r="K5329" i="1"/>
  <c r="L5329" i="1" s="1"/>
  <c r="K108" i="1"/>
  <c r="L108" i="1" s="1"/>
  <c r="K1170" i="1"/>
  <c r="L1170" i="1" s="1"/>
  <c r="K5330" i="1"/>
  <c r="L5330" i="1" s="1"/>
  <c r="K1171" i="1"/>
  <c r="L1171" i="1" s="1"/>
  <c r="K5331" i="1"/>
  <c r="L5331" i="1" s="1"/>
  <c r="K1172" i="1"/>
  <c r="L1172" i="1" s="1"/>
  <c r="K1173" i="1"/>
  <c r="L1173" i="1" s="1"/>
  <c r="K5332" i="1"/>
  <c r="L5332" i="1" s="1"/>
  <c r="K5333" i="1"/>
  <c r="L5333" i="1" s="1"/>
  <c r="K5334" i="1"/>
  <c r="L5334" i="1" s="1"/>
  <c r="K5335" i="1"/>
  <c r="L5335" i="1" s="1"/>
  <c r="K109" i="1"/>
  <c r="L109" i="1" s="1"/>
  <c r="K5336" i="1"/>
  <c r="L5336" i="1" s="1"/>
  <c r="K5337" i="1"/>
  <c r="L5337" i="1" s="1"/>
  <c r="K1174" i="1"/>
  <c r="L1174" i="1" s="1"/>
  <c r="K5338" i="1"/>
  <c r="L5338" i="1" s="1"/>
  <c r="K5339" i="1"/>
  <c r="L5339" i="1" s="1"/>
  <c r="K5340" i="1"/>
  <c r="L5340" i="1" s="1"/>
  <c r="K5341" i="1"/>
  <c r="L5341" i="1" s="1"/>
  <c r="K5342" i="1"/>
  <c r="L5342" i="1" s="1"/>
  <c r="K1175" i="1"/>
  <c r="L1175" i="1" s="1"/>
  <c r="K1176" i="1"/>
  <c r="L1176" i="1" s="1"/>
  <c r="K1177" i="1"/>
  <c r="L1177" i="1" s="1"/>
  <c r="K5343" i="1"/>
  <c r="L5343" i="1" s="1"/>
  <c r="K5344" i="1"/>
  <c r="L5344" i="1" s="1"/>
  <c r="K5345" i="1"/>
  <c r="L5345" i="1" s="1"/>
  <c r="K5346" i="1"/>
  <c r="L5346" i="1" s="1"/>
  <c r="K5347" i="1"/>
  <c r="L5347" i="1" s="1"/>
  <c r="K5348" i="1"/>
  <c r="L5348" i="1" s="1"/>
  <c r="K5349" i="1"/>
  <c r="L5349" i="1" s="1"/>
  <c r="K5350" i="1"/>
  <c r="L5350" i="1" s="1"/>
  <c r="K5351" i="1"/>
  <c r="L5351" i="1" s="1"/>
  <c r="K1909" i="1"/>
  <c r="L1909" i="1" s="1"/>
  <c r="K5352" i="1"/>
  <c r="L5352" i="1" s="1"/>
  <c r="K5353" i="1"/>
  <c r="L5353" i="1" s="1"/>
  <c r="K5354" i="1"/>
  <c r="L5354" i="1" s="1"/>
  <c r="K5355" i="1"/>
  <c r="L5355" i="1" s="1"/>
  <c r="K5356" i="1"/>
  <c r="L5356" i="1" s="1"/>
  <c r="K1549" i="1"/>
  <c r="L1549" i="1" s="1"/>
  <c r="K5357" i="1"/>
  <c r="L5357" i="1" s="1"/>
  <c r="K110" i="1"/>
  <c r="L110" i="1" s="1"/>
  <c r="K5358" i="1"/>
  <c r="L5358" i="1" s="1"/>
  <c r="K1178" i="1"/>
  <c r="L1178" i="1" s="1"/>
  <c r="K5359" i="1"/>
  <c r="L5359" i="1" s="1"/>
  <c r="K1179" i="1"/>
  <c r="L1179" i="1" s="1"/>
  <c r="K1910" i="1"/>
  <c r="L1910" i="1" s="1"/>
  <c r="K5360" i="1"/>
  <c r="L5360" i="1" s="1"/>
  <c r="K1180" i="1"/>
  <c r="L1180" i="1" s="1"/>
  <c r="K1911" i="1"/>
  <c r="L1911" i="1" s="1"/>
  <c r="K5361" i="1"/>
  <c r="L5361" i="1" s="1"/>
  <c r="K5362" i="1"/>
  <c r="L5362" i="1" s="1"/>
  <c r="K111" i="1"/>
  <c r="L111" i="1" s="1"/>
  <c r="K5363" i="1"/>
  <c r="L5363" i="1" s="1"/>
  <c r="K5364" i="1"/>
  <c r="L5364" i="1" s="1"/>
  <c r="K5365" i="1"/>
  <c r="L5365" i="1" s="1"/>
  <c r="K5366" i="1"/>
  <c r="L5366" i="1" s="1"/>
  <c r="K5367" i="1"/>
  <c r="L5367" i="1" s="1"/>
  <c r="K1550" i="1"/>
  <c r="L1550" i="1" s="1"/>
  <c r="K5368" i="1"/>
  <c r="L5368" i="1" s="1"/>
  <c r="K1912" i="1"/>
  <c r="L1912" i="1" s="1"/>
  <c r="K5369" i="1"/>
  <c r="L5369" i="1" s="1"/>
  <c r="K5370" i="1"/>
  <c r="L5370" i="1" s="1"/>
  <c r="K1913" i="1"/>
  <c r="L1913" i="1" s="1"/>
  <c r="K5371" i="1"/>
  <c r="L5371" i="1" s="1"/>
  <c r="K5372" i="1"/>
  <c r="L5372" i="1" s="1"/>
  <c r="K5373" i="1"/>
  <c r="L5373" i="1" s="1"/>
  <c r="K5374" i="1"/>
  <c r="L5374" i="1" s="1"/>
  <c r="K1181" i="1"/>
  <c r="L1181" i="1" s="1"/>
  <c r="K5375" i="1"/>
  <c r="L5375" i="1" s="1"/>
  <c r="K1182" i="1"/>
  <c r="L1182" i="1" s="1"/>
  <c r="K5376" i="1"/>
  <c r="L5376" i="1" s="1"/>
  <c r="K5377" i="1"/>
  <c r="L5377" i="1" s="1"/>
  <c r="K1183" i="1"/>
  <c r="L1183" i="1" s="1"/>
  <c r="K1184" i="1"/>
  <c r="L1184" i="1" s="1"/>
  <c r="K1185" i="1"/>
  <c r="L1185" i="1" s="1"/>
  <c r="K5378" i="1"/>
  <c r="L5378" i="1" s="1"/>
  <c r="K1186" i="1"/>
  <c r="L1186" i="1" s="1"/>
  <c r="K1187" i="1"/>
  <c r="L1187" i="1" s="1"/>
  <c r="K5379" i="1"/>
  <c r="L5379" i="1" s="1"/>
  <c r="K5380" i="1"/>
  <c r="L5380" i="1" s="1"/>
  <c r="K5381" i="1"/>
  <c r="L5381" i="1" s="1"/>
  <c r="K5382" i="1"/>
  <c r="L5382" i="1" s="1"/>
  <c r="K5383" i="1"/>
  <c r="L5383" i="1" s="1"/>
  <c r="K1621" i="1"/>
  <c r="L1621" i="1" s="1"/>
  <c r="K5384" i="1"/>
  <c r="L5384" i="1" s="1"/>
  <c r="K5385" i="1"/>
  <c r="L5385" i="1" s="1"/>
  <c r="K5386" i="1"/>
  <c r="L5386" i="1" s="1"/>
  <c r="K5387" i="1"/>
  <c r="L5387" i="1" s="1"/>
  <c r="K1188" i="1"/>
  <c r="L1188" i="1" s="1"/>
  <c r="K1189" i="1"/>
  <c r="L1189" i="1" s="1"/>
  <c r="K1190" i="1"/>
  <c r="L1190" i="1" s="1"/>
  <c r="K5388" i="1"/>
  <c r="L5388" i="1" s="1"/>
  <c r="K5389" i="1"/>
  <c r="L5389" i="1" s="1"/>
  <c r="K1191" i="1"/>
  <c r="L1191" i="1" s="1"/>
  <c r="K1914" i="1"/>
  <c r="L1914" i="1" s="1"/>
  <c r="K5390" i="1"/>
  <c r="L5390" i="1" s="1"/>
  <c r="K5391" i="1"/>
  <c r="L5391" i="1" s="1"/>
  <c r="K1192" i="1"/>
  <c r="L1192" i="1" s="1"/>
  <c r="K5392" i="1"/>
  <c r="L5392" i="1" s="1"/>
  <c r="K1193" i="1"/>
  <c r="L1193" i="1" s="1"/>
  <c r="K5393" i="1"/>
  <c r="L5393" i="1" s="1"/>
  <c r="K5394" i="1"/>
  <c r="L5394" i="1" s="1"/>
  <c r="K5395" i="1"/>
  <c r="L5395" i="1" s="1"/>
  <c r="K5396" i="1"/>
  <c r="L5396" i="1" s="1"/>
  <c r="K5397" i="1"/>
  <c r="L5397" i="1" s="1"/>
  <c r="K1194" i="1"/>
  <c r="L1194" i="1" s="1"/>
  <c r="K5398" i="1"/>
  <c r="L5398" i="1" s="1"/>
  <c r="K5399" i="1"/>
  <c r="L5399" i="1" s="1"/>
  <c r="K5400" i="1"/>
  <c r="L5400" i="1" s="1"/>
  <c r="K5401" i="1"/>
  <c r="L5401" i="1" s="1"/>
  <c r="K5402" i="1"/>
  <c r="L5402" i="1" s="1"/>
  <c r="K5403" i="1"/>
  <c r="L5403" i="1" s="1"/>
  <c r="K5404" i="1"/>
  <c r="L5404" i="1" s="1"/>
  <c r="K1915" i="1"/>
  <c r="L1915" i="1" s="1"/>
  <c r="K5405" i="1"/>
  <c r="L5405" i="1" s="1"/>
  <c r="K5406" i="1"/>
  <c r="L5406" i="1" s="1"/>
  <c r="K5407" i="1"/>
  <c r="L5407" i="1" s="1"/>
  <c r="K5408" i="1"/>
  <c r="L5408" i="1" s="1"/>
  <c r="K5409" i="1"/>
  <c r="L5409" i="1" s="1"/>
  <c r="K5410" i="1"/>
  <c r="L5410" i="1" s="1"/>
  <c r="K1195" i="1"/>
  <c r="L1195" i="1" s="1"/>
  <c r="K5411" i="1"/>
  <c r="L5411" i="1" s="1"/>
  <c r="K1196" i="1"/>
  <c r="L1196" i="1" s="1"/>
  <c r="K1197" i="1"/>
  <c r="L1197" i="1" s="1"/>
  <c r="K5412" i="1"/>
  <c r="L5412" i="1" s="1"/>
  <c r="K5413" i="1"/>
  <c r="L5413" i="1" s="1"/>
  <c r="K1916" i="1"/>
  <c r="L1916" i="1" s="1"/>
  <c r="K5414" i="1"/>
  <c r="L5414" i="1" s="1"/>
  <c r="K5415" i="1"/>
  <c r="L5415" i="1" s="1"/>
  <c r="K5416" i="1"/>
  <c r="L5416" i="1" s="1"/>
  <c r="K5417" i="1"/>
  <c r="L5417" i="1" s="1"/>
  <c r="K5418" i="1"/>
  <c r="L5418" i="1" s="1"/>
  <c r="K5419" i="1"/>
  <c r="L5419" i="1" s="1"/>
  <c r="K1198" i="1"/>
  <c r="L1198" i="1" s="1"/>
  <c r="K5420" i="1"/>
  <c r="L5420" i="1" s="1"/>
  <c r="K5421" i="1"/>
  <c r="L5421" i="1" s="1"/>
  <c r="K5422" i="1"/>
  <c r="L5422" i="1" s="1"/>
  <c r="K1199" i="1"/>
  <c r="L1199" i="1" s="1"/>
  <c r="K1200" i="1"/>
  <c r="L1200" i="1" s="1"/>
  <c r="K5423" i="1"/>
  <c r="L5423" i="1" s="1"/>
  <c r="K5424" i="1"/>
  <c r="L5424" i="1" s="1"/>
  <c r="K1917" i="1"/>
  <c r="L1917" i="1" s="1"/>
  <c r="K5425" i="1"/>
  <c r="L5425" i="1" s="1"/>
  <c r="K5426" i="1"/>
  <c r="L5426" i="1" s="1"/>
  <c r="K5427" i="1"/>
  <c r="L5427" i="1" s="1"/>
  <c r="K5428" i="1"/>
  <c r="L5428" i="1" s="1"/>
  <c r="K5429" i="1"/>
  <c r="L5429" i="1" s="1"/>
  <c r="K112" i="1"/>
  <c r="L112" i="1" s="1"/>
  <c r="K5430" i="1"/>
  <c r="L5430" i="1" s="1"/>
  <c r="K5431" i="1"/>
  <c r="L5431" i="1" s="1"/>
  <c r="K1201" i="1"/>
  <c r="L1201" i="1" s="1"/>
  <c r="K5432" i="1"/>
  <c r="L5432" i="1" s="1"/>
  <c r="K5433" i="1"/>
  <c r="L5433" i="1" s="1"/>
  <c r="K113" i="1"/>
  <c r="L113" i="1" s="1"/>
  <c r="K5434" i="1"/>
  <c r="L5434" i="1" s="1"/>
  <c r="K5435" i="1"/>
  <c r="L5435" i="1" s="1"/>
  <c r="K1918" i="1"/>
  <c r="L1918" i="1" s="1"/>
  <c r="K1202" i="1"/>
  <c r="L1202" i="1" s="1"/>
  <c r="K5436" i="1"/>
  <c r="L5436" i="1" s="1"/>
  <c r="K5437" i="1"/>
  <c r="L5437" i="1" s="1"/>
  <c r="K1919" i="1"/>
  <c r="L1919" i="1" s="1"/>
  <c r="K1203" i="1"/>
  <c r="L1203" i="1" s="1"/>
  <c r="K5438" i="1"/>
  <c r="L5438" i="1" s="1"/>
  <c r="K5439" i="1"/>
  <c r="L5439" i="1" s="1"/>
  <c r="K1920" i="1"/>
  <c r="L1920" i="1" s="1"/>
  <c r="K1204" i="1"/>
  <c r="L1204" i="1" s="1"/>
  <c r="K5440" i="1"/>
  <c r="L5440" i="1" s="1"/>
  <c r="K5441" i="1"/>
  <c r="L5441" i="1" s="1"/>
  <c r="K5442" i="1"/>
  <c r="L5442" i="1" s="1"/>
  <c r="K5443" i="1"/>
  <c r="L5443" i="1" s="1"/>
  <c r="K5444" i="1"/>
  <c r="L5444" i="1" s="1"/>
  <c r="K1921" i="1"/>
  <c r="L1921" i="1" s="1"/>
  <c r="K5445" i="1"/>
  <c r="L5445" i="1" s="1"/>
  <c r="K5446" i="1"/>
  <c r="L5446" i="1" s="1"/>
  <c r="K5447" i="1"/>
  <c r="L5447" i="1" s="1"/>
  <c r="K1205" i="1"/>
  <c r="L1205" i="1" s="1"/>
  <c r="K5448" i="1"/>
  <c r="L5448" i="1" s="1"/>
  <c r="K1922" i="1"/>
  <c r="L1922" i="1" s="1"/>
  <c r="K5449" i="1"/>
  <c r="L5449" i="1" s="1"/>
  <c r="K5450" i="1"/>
  <c r="L5450" i="1" s="1"/>
  <c r="K1923" i="1"/>
  <c r="L1923" i="1" s="1"/>
  <c r="K5451" i="1"/>
  <c r="L5451" i="1" s="1"/>
  <c r="K5452" i="1"/>
  <c r="L5452" i="1" s="1"/>
  <c r="K1206" i="1"/>
  <c r="L1206" i="1" s="1"/>
  <c r="K1207" i="1"/>
  <c r="L1207" i="1" s="1"/>
  <c r="K5453" i="1"/>
  <c r="L5453" i="1" s="1"/>
  <c r="K1551" i="1"/>
  <c r="L1551" i="1" s="1"/>
  <c r="K5454" i="1"/>
  <c r="L5454" i="1" s="1"/>
  <c r="K5455" i="1"/>
  <c r="L5455" i="1" s="1"/>
  <c r="K5456" i="1"/>
  <c r="L5456" i="1" s="1"/>
  <c r="K5457" i="1"/>
  <c r="L5457" i="1" s="1"/>
  <c r="K5458" i="1"/>
  <c r="L5458" i="1" s="1"/>
  <c r="K5459" i="1"/>
  <c r="L5459" i="1" s="1"/>
  <c r="K5460" i="1"/>
  <c r="L5460" i="1" s="1"/>
  <c r="K1924" i="1"/>
  <c r="L1924" i="1" s="1"/>
  <c r="K5461" i="1"/>
  <c r="L5461" i="1" s="1"/>
  <c r="K1208" i="1"/>
  <c r="L1208" i="1" s="1"/>
  <c r="K1209" i="1"/>
  <c r="L1209" i="1" s="1"/>
  <c r="K1210" i="1"/>
  <c r="L1210" i="1" s="1"/>
  <c r="K1211" i="1"/>
  <c r="L1211" i="1" s="1"/>
  <c r="K5462" i="1"/>
  <c r="L5462" i="1" s="1"/>
  <c r="K5463" i="1"/>
  <c r="L5463" i="1" s="1"/>
  <c r="K1552" i="1"/>
  <c r="L1552" i="1" s="1"/>
  <c r="K5464" i="1"/>
  <c r="L5464" i="1" s="1"/>
  <c r="K1212" i="1"/>
  <c r="L1212" i="1" s="1"/>
  <c r="K5465" i="1"/>
  <c r="L5465" i="1" s="1"/>
  <c r="K5466" i="1"/>
  <c r="L5466" i="1" s="1"/>
  <c r="K1925" i="1"/>
  <c r="L1925" i="1" s="1"/>
  <c r="K5467" i="1"/>
  <c r="L5467" i="1" s="1"/>
  <c r="K5468" i="1"/>
  <c r="L5468" i="1" s="1"/>
  <c r="K5469" i="1"/>
  <c r="L5469" i="1" s="1"/>
  <c r="K5470" i="1"/>
  <c r="L5470" i="1" s="1"/>
  <c r="K5471" i="1"/>
  <c r="L5471" i="1" s="1"/>
  <c r="K1213" i="1"/>
  <c r="L1213" i="1" s="1"/>
  <c r="K5472" i="1"/>
  <c r="L5472" i="1" s="1"/>
  <c r="K5473" i="1"/>
  <c r="L5473" i="1" s="1"/>
  <c r="K5474" i="1"/>
  <c r="L5474" i="1" s="1"/>
  <c r="K5475" i="1"/>
  <c r="L5475" i="1" s="1"/>
  <c r="K114" i="1"/>
  <c r="L114" i="1" s="1"/>
  <c r="K5476" i="1"/>
  <c r="L5476" i="1" s="1"/>
  <c r="K5477" i="1"/>
  <c r="L5477" i="1" s="1"/>
  <c r="K5478" i="1"/>
  <c r="L5478" i="1" s="1"/>
  <c r="K5479" i="1"/>
  <c r="L5479" i="1" s="1"/>
  <c r="K5480" i="1"/>
  <c r="L5480" i="1" s="1"/>
  <c r="K5481" i="1"/>
  <c r="L5481" i="1" s="1"/>
  <c r="K1553" i="1"/>
  <c r="L1553" i="1" s="1"/>
  <c r="K5482" i="1"/>
  <c r="L5482" i="1" s="1"/>
  <c r="K1214" i="1"/>
  <c r="L1214" i="1" s="1"/>
  <c r="K5483" i="1"/>
  <c r="L5483" i="1" s="1"/>
  <c r="K5484" i="1"/>
  <c r="L5484" i="1" s="1"/>
  <c r="K5485" i="1"/>
  <c r="L5485" i="1" s="1"/>
  <c r="K5486" i="1"/>
  <c r="L5486" i="1" s="1"/>
  <c r="K1215" i="1"/>
  <c r="L1215" i="1" s="1"/>
  <c r="K5487" i="1"/>
  <c r="L5487" i="1" s="1"/>
  <c r="K1926" i="1"/>
  <c r="L1926" i="1" s="1"/>
  <c r="K5488" i="1"/>
  <c r="L5488" i="1" s="1"/>
  <c r="K5489" i="1"/>
  <c r="L5489" i="1" s="1"/>
  <c r="K1927" i="1"/>
  <c r="L1927" i="1" s="1"/>
  <c r="K5490" i="1"/>
  <c r="L5490" i="1" s="1"/>
  <c r="K5491" i="1"/>
  <c r="L5491" i="1" s="1"/>
  <c r="K1928" i="1"/>
  <c r="L1928" i="1" s="1"/>
  <c r="K1929" i="1"/>
  <c r="L1929" i="1" s="1"/>
  <c r="K1930" i="1"/>
  <c r="L1930" i="1" s="1"/>
  <c r="K5492" i="1"/>
  <c r="L5492" i="1" s="1"/>
  <c r="K5493" i="1"/>
  <c r="L5493" i="1" s="1"/>
  <c r="K5494" i="1"/>
  <c r="L5494" i="1" s="1"/>
  <c r="K5495" i="1"/>
  <c r="L5495" i="1" s="1"/>
  <c r="K1931" i="1"/>
  <c r="L1931" i="1" s="1"/>
  <c r="K1216" i="1"/>
  <c r="L1216" i="1" s="1"/>
  <c r="K5496" i="1"/>
  <c r="L5496" i="1" s="1"/>
  <c r="K5497" i="1"/>
  <c r="L5497" i="1" s="1"/>
  <c r="K5498" i="1"/>
  <c r="L5498" i="1" s="1"/>
  <c r="K1217" i="1"/>
  <c r="L1217" i="1" s="1"/>
  <c r="K5499" i="1"/>
  <c r="L5499" i="1" s="1"/>
  <c r="K5500" i="1"/>
  <c r="L5500" i="1" s="1"/>
  <c r="K5501" i="1"/>
  <c r="L5501" i="1" s="1"/>
  <c r="K5502" i="1"/>
  <c r="L5502" i="1" s="1"/>
  <c r="K5503" i="1"/>
  <c r="L5503" i="1" s="1"/>
  <c r="K5504" i="1"/>
  <c r="L5504" i="1" s="1"/>
  <c r="K5505" i="1"/>
  <c r="L5505" i="1" s="1"/>
  <c r="K5506" i="1"/>
  <c r="L5506" i="1" s="1"/>
  <c r="K5507" i="1"/>
  <c r="L5507" i="1" s="1"/>
  <c r="K1932" i="1"/>
  <c r="L1932" i="1" s="1"/>
  <c r="K5508" i="1"/>
  <c r="L5508" i="1" s="1"/>
  <c r="K1933" i="1"/>
  <c r="L1933" i="1" s="1"/>
  <c r="K5509" i="1"/>
  <c r="L5509" i="1" s="1"/>
  <c r="K5510" i="1"/>
  <c r="L5510" i="1" s="1"/>
  <c r="K5511" i="1"/>
  <c r="L5511" i="1" s="1"/>
  <c r="K1218" i="1"/>
  <c r="L1218" i="1" s="1"/>
  <c r="K1934" i="1"/>
  <c r="L1934" i="1" s="1"/>
  <c r="K5512" i="1"/>
  <c r="L5512" i="1" s="1"/>
  <c r="K1935" i="1"/>
  <c r="L1935" i="1" s="1"/>
  <c r="K1219" i="1"/>
  <c r="L1219" i="1" s="1"/>
  <c r="K5513" i="1"/>
  <c r="L5513" i="1" s="1"/>
  <c r="K5514" i="1"/>
  <c r="L5514" i="1" s="1"/>
  <c r="K5515" i="1"/>
  <c r="L5515" i="1" s="1"/>
  <c r="K5516" i="1"/>
  <c r="L5516" i="1" s="1"/>
  <c r="K5517" i="1"/>
  <c r="L5517" i="1" s="1"/>
  <c r="K5518" i="1"/>
  <c r="L5518" i="1" s="1"/>
  <c r="K5519" i="1"/>
  <c r="L5519" i="1" s="1"/>
  <c r="K5520" i="1"/>
  <c r="L5520" i="1" s="1"/>
  <c r="K5521" i="1"/>
  <c r="L5521" i="1" s="1"/>
  <c r="K1220" i="1"/>
  <c r="L1220" i="1" s="1"/>
  <c r="K1221" i="1"/>
  <c r="L1221" i="1" s="1"/>
  <c r="K1554" i="1"/>
  <c r="L1554" i="1" s="1"/>
  <c r="K1936" i="1"/>
  <c r="L1936" i="1" s="1"/>
  <c r="K5522" i="1"/>
  <c r="L5522" i="1" s="1"/>
  <c r="K1555" i="1"/>
  <c r="L1555" i="1" s="1"/>
  <c r="K1222" i="1"/>
  <c r="L1222" i="1" s="1"/>
  <c r="K1937" i="1"/>
  <c r="L1937" i="1" s="1"/>
  <c r="K1223" i="1"/>
  <c r="L1223" i="1" s="1"/>
  <c r="K5523" i="1"/>
  <c r="L5523" i="1" s="1"/>
  <c r="K1556" i="1"/>
  <c r="L1556" i="1" s="1"/>
  <c r="K5524" i="1"/>
  <c r="L5524" i="1" s="1"/>
  <c r="K1224" i="1"/>
  <c r="L1224" i="1" s="1"/>
  <c r="K1225" i="1"/>
  <c r="L1225" i="1" s="1"/>
  <c r="K5525" i="1"/>
  <c r="L5525" i="1" s="1"/>
  <c r="K5526" i="1"/>
  <c r="L5526" i="1" s="1"/>
  <c r="K5527" i="1"/>
  <c r="L5527" i="1" s="1"/>
  <c r="K5528" i="1"/>
  <c r="L5528" i="1" s="1"/>
  <c r="K5529" i="1"/>
  <c r="L5529" i="1" s="1"/>
  <c r="K5530" i="1"/>
  <c r="L5530" i="1" s="1"/>
  <c r="K1938" i="1"/>
  <c r="L1938" i="1" s="1"/>
  <c r="K5531" i="1"/>
  <c r="L5531" i="1" s="1"/>
  <c r="K5532" i="1"/>
  <c r="L5532" i="1" s="1"/>
  <c r="K5533" i="1"/>
  <c r="L5533" i="1" s="1"/>
  <c r="K1939" i="1"/>
  <c r="L1939" i="1" s="1"/>
  <c r="K5534" i="1"/>
  <c r="L5534" i="1" s="1"/>
  <c r="K1226" i="1"/>
  <c r="L1226" i="1" s="1"/>
  <c r="K5535" i="1"/>
  <c r="L5535" i="1" s="1"/>
  <c r="K1557" i="1"/>
  <c r="L1557" i="1" s="1"/>
  <c r="K5536" i="1"/>
  <c r="L5536" i="1" s="1"/>
  <c r="K5537" i="1"/>
  <c r="L5537" i="1" s="1"/>
  <c r="K1227" i="1"/>
  <c r="L1227" i="1" s="1"/>
  <c r="K5538" i="1"/>
  <c r="L5538" i="1" s="1"/>
  <c r="K1228" i="1"/>
  <c r="L1228" i="1" s="1"/>
  <c r="K1229" i="1"/>
  <c r="L1229" i="1" s="1"/>
  <c r="K5539" i="1"/>
  <c r="L5539" i="1" s="1"/>
  <c r="K115" i="1"/>
  <c r="L115" i="1" s="1"/>
  <c r="K5540" i="1"/>
  <c r="L5540" i="1" s="1"/>
  <c r="K5541" i="1"/>
  <c r="L5541" i="1" s="1"/>
  <c r="K5542" i="1"/>
  <c r="L5542" i="1" s="1"/>
  <c r="K5543" i="1"/>
  <c r="L5543" i="1" s="1"/>
  <c r="K5544" i="1"/>
  <c r="L5544" i="1" s="1"/>
  <c r="K1230" i="1"/>
  <c r="L1230" i="1" s="1"/>
  <c r="K1558" i="1"/>
  <c r="L1558" i="1" s="1"/>
  <c r="K1231" i="1"/>
  <c r="L1231" i="1" s="1"/>
  <c r="K5545" i="1"/>
  <c r="L5545" i="1" s="1"/>
  <c r="K1559" i="1"/>
  <c r="L1559" i="1" s="1"/>
  <c r="K5546" i="1"/>
  <c r="L5546" i="1" s="1"/>
  <c r="K1232" i="1"/>
  <c r="L1232" i="1" s="1"/>
  <c r="K1233" i="1"/>
  <c r="L1233" i="1" s="1"/>
  <c r="K1234" i="1"/>
  <c r="L1234" i="1" s="1"/>
  <c r="K1235" i="1"/>
  <c r="L1235" i="1" s="1"/>
  <c r="K5547" i="1"/>
  <c r="L5547" i="1" s="1"/>
  <c r="K116" i="1"/>
  <c r="L116" i="1" s="1"/>
  <c r="K1560" i="1"/>
  <c r="L1560" i="1" s="1"/>
  <c r="K5548" i="1"/>
  <c r="L5548" i="1" s="1"/>
  <c r="K5549" i="1"/>
  <c r="L5549" i="1" s="1"/>
  <c r="K5550" i="1"/>
  <c r="L5550" i="1" s="1"/>
  <c r="K5551" i="1"/>
  <c r="L5551" i="1" s="1"/>
  <c r="K5552" i="1"/>
  <c r="L5552" i="1" s="1"/>
  <c r="K5553" i="1"/>
  <c r="L5553" i="1" s="1"/>
  <c r="K5554" i="1"/>
  <c r="L5554" i="1" s="1"/>
  <c r="K1236" i="1"/>
  <c r="L1236" i="1" s="1"/>
  <c r="K1237" i="1"/>
  <c r="L1237" i="1" s="1"/>
  <c r="K5555" i="1"/>
  <c r="L5555" i="1" s="1"/>
  <c r="K5556" i="1"/>
  <c r="L5556" i="1" s="1"/>
  <c r="K1238" i="1"/>
  <c r="L1238" i="1" s="1"/>
  <c r="K5557" i="1"/>
  <c r="L5557" i="1" s="1"/>
  <c r="K1940" i="1"/>
  <c r="L1940" i="1" s="1"/>
  <c r="K5558" i="1"/>
  <c r="L5558" i="1" s="1"/>
  <c r="K5559" i="1"/>
  <c r="L5559" i="1" s="1"/>
  <c r="K1239" i="1"/>
  <c r="L1239" i="1" s="1"/>
  <c r="K5560" i="1"/>
  <c r="L5560" i="1" s="1"/>
  <c r="K5561" i="1"/>
  <c r="L5561" i="1" s="1"/>
  <c r="K5562" i="1"/>
  <c r="L5562" i="1" s="1"/>
  <c r="K1941" i="1"/>
  <c r="L1941" i="1" s="1"/>
  <c r="K5563" i="1"/>
  <c r="L5563" i="1" s="1"/>
  <c r="K5564" i="1"/>
  <c r="L5564" i="1" s="1"/>
  <c r="K1942" i="1"/>
  <c r="L1942" i="1" s="1"/>
  <c r="K5565" i="1"/>
  <c r="L5565" i="1" s="1"/>
  <c r="K5566" i="1"/>
  <c r="L5566" i="1" s="1"/>
  <c r="K5567" i="1"/>
  <c r="L5567" i="1" s="1"/>
  <c r="K5568" i="1"/>
  <c r="L5568" i="1" s="1"/>
  <c r="K1240" i="1"/>
  <c r="L1240" i="1" s="1"/>
  <c r="K1241" i="1"/>
  <c r="L1241" i="1" s="1"/>
  <c r="K1242" i="1"/>
  <c r="L1242" i="1" s="1"/>
  <c r="K117" i="1"/>
  <c r="L117" i="1" s="1"/>
  <c r="K1561" i="1"/>
  <c r="L1561" i="1" s="1"/>
  <c r="K5569" i="1"/>
  <c r="L5569" i="1" s="1"/>
  <c r="K1243" i="1"/>
  <c r="L1243" i="1" s="1"/>
  <c r="K5570" i="1"/>
  <c r="L5570" i="1" s="1"/>
  <c r="K1244" i="1"/>
  <c r="L1244" i="1" s="1"/>
  <c r="K5571" i="1"/>
  <c r="L5571" i="1" s="1"/>
  <c r="K5572" i="1"/>
  <c r="L5572" i="1" s="1"/>
  <c r="K5573" i="1"/>
  <c r="L5573" i="1" s="1"/>
  <c r="K5574" i="1"/>
  <c r="L5574" i="1" s="1"/>
  <c r="K5575" i="1"/>
  <c r="L5575" i="1" s="1"/>
  <c r="K5576" i="1"/>
  <c r="L5576" i="1" s="1"/>
  <c r="K1245" i="1"/>
  <c r="L1245" i="1" s="1"/>
  <c r="K5577" i="1"/>
  <c r="L5577" i="1" s="1"/>
  <c r="K1246" i="1"/>
  <c r="L1246" i="1" s="1"/>
  <c r="K5578" i="1"/>
  <c r="L5578" i="1" s="1"/>
  <c r="K5579" i="1"/>
  <c r="L5579" i="1" s="1"/>
  <c r="K5580" i="1"/>
  <c r="L5580" i="1" s="1"/>
  <c r="K5581" i="1"/>
  <c r="L5581" i="1" s="1"/>
  <c r="K1622" i="1"/>
  <c r="L1622" i="1" s="1"/>
  <c r="K5582" i="1"/>
  <c r="L5582" i="1" s="1"/>
  <c r="K5583" i="1"/>
  <c r="L5583" i="1" s="1"/>
  <c r="K5584" i="1"/>
  <c r="L5584" i="1" s="1"/>
  <c r="K5585" i="1"/>
  <c r="L5585" i="1" s="1"/>
  <c r="K5586" i="1"/>
  <c r="L5586" i="1" s="1"/>
  <c r="K5587" i="1"/>
  <c r="L5587" i="1" s="1"/>
  <c r="K5588" i="1"/>
  <c r="L5588" i="1" s="1"/>
  <c r="K5589" i="1"/>
  <c r="L5589" i="1" s="1"/>
  <c r="K1247" i="1"/>
  <c r="L1247" i="1" s="1"/>
  <c r="K1248" i="1"/>
  <c r="L1248" i="1" s="1"/>
  <c r="K5590" i="1"/>
  <c r="L5590" i="1" s="1"/>
  <c r="K1249" i="1"/>
  <c r="L1249" i="1" s="1"/>
  <c r="K1250" i="1"/>
  <c r="L1250" i="1" s="1"/>
  <c r="K1251" i="1"/>
  <c r="L1251" i="1" s="1"/>
  <c r="K5591" i="1"/>
  <c r="L5591" i="1" s="1"/>
  <c r="K5592" i="1"/>
  <c r="L5592" i="1" s="1"/>
  <c r="K5593" i="1"/>
  <c r="L5593" i="1" s="1"/>
  <c r="K5594" i="1"/>
  <c r="L5594" i="1" s="1"/>
  <c r="K5595" i="1"/>
  <c r="L5595" i="1" s="1"/>
  <c r="K5596" i="1"/>
  <c r="L5596" i="1" s="1"/>
  <c r="K1252" i="1"/>
  <c r="L1252" i="1" s="1"/>
  <c r="K1253" i="1"/>
  <c r="L1253" i="1" s="1"/>
  <c r="K5597" i="1"/>
  <c r="L5597" i="1" s="1"/>
  <c r="K5598" i="1"/>
  <c r="L5598" i="1" s="1"/>
  <c r="K5599" i="1"/>
  <c r="L5599" i="1" s="1"/>
  <c r="K5600" i="1"/>
  <c r="L5600" i="1" s="1"/>
  <c r="K1254" i="1"/>
  <c r="L1254" i="1" s="1"/>
  <c r="K5601" i="1"/>
  <c r="L5601" i="1" s="1"/>
  <c r="K1255" i="1"/>
  <c r="L1255" i="1" s="1"/>
  <c r="K1256" i="1"/>
  <c r="L1256" i="1" s="1"/>
  <c r="K1257" i="1"/>
  <c r="L1257" i="1" s="1"/>
  <c r="K1562" i="1"/>
  <c r="L1562" i="1" s="1"/>
  <c r="K5602" i="1"/>
  <c r="L5602" i="1" s="1"/>
  <c r="K5603" i="1"/>
  <c r="L5603" i="1" s="1"/>
  <c r="K1943" i="1"/>
  <c r="L1943" i="1" s="1"/>
  <c r="K5604" i="1"/>
  <c r="L5604" i="1" s="1"/>
  <c r="K5605" i="1"/>
  <c r="L5605" i="1" s="1"/>
  <c r="K5606" i="1"/>
  <c r="L5606" i="1" s="1"/>
  <c r="K1258" i="1"/>
  <c r="L1258" i="1" s="1"/>
  <c r="K5607" i="1"/>
  <c r="L5607" i="1" s="1"/>
  <c r="K1944" i="1"/>
  <c r="L1944" i="1" s="1"/>
  <c r="K5608" i="1"/>
  <c r="L5608" i="1" s="1"/>
  <c r="K5609" i="1"/>
  <c r="L5609" i="1" s="1"/>
  <c r="K5610" i="1"/>
  <c r="L5610" i="1" s="1"/>
  <c r="K1945" i="1"/>
  <c r="L1945" i="1" s="1"/>
  <c r="K5611" i="1"/>
  <c r="L5611" i="1" s="1"/>
  <c r="K1259" i="1"/>
  <c r="L1259" i="1" s="1"/>
  <c r="K5612" i="1"/>
  <c r="L5612" i="1" s="1"/>
  <c r="K5613" i="1"/>
  <c r="L5613" i="1" s="1"/>
  <c r="K1260" i="1"/>
  <c r="L1260" i="1" s="1"/>
  <c r="K1563" i="1"/>
  <c r="L1563" i="1" s="1"/>
  <c r="K5614" i="1"/>
  <c r="L5614" i="1" s="1"/>
  <c r="K5615" i="1"/>
  <c r="L5615" i="1" s="1"/>
  <c r="K5616" i="1"/>
  <c r="L5616" i="1" s="1"/>
  <c r="K1261" i="1"/>
  <c r="L1261" i="1" s="1"/>
  <c r="K5617" i="1"/>
  <c r="L5617" i="1" s="1"/>
  <c r="K5618" i="1"/>
  <c r="L5618" i="1" s="1"/>
  <c r="K5619" i="1"/>
  <c r="L5619" i="1" s="1"/>
  <c r="K5620" i="1"/>
  <c r="L5620" i="1" s="1"/>
  <c r="K1564" i="1"/>
  <c r="L1564" i="1" s="1"/>
  <c r="K1262" i="1"/>
  <c r="L1262" i="1" s="1"/>
  <c r="K5621" i="1"/>
  <c r="L5621" i="1" s="1"/>
  <c r="K1263" i="1"/>
  <c r="L1263" i="1" s="1"/>
  <c r="K1264" i="1"/>
  <c r="L1264" i="1" s="1"/>
  <c r="K5622" i="1"/>
  <c r="L5622" i="1" s="1"/>
  <c r="K5623" i="1"/>
  <c r="L5623" i="1" s="1"/>
  <c r="K5624" i="1"/>
  <c r="L5624" i="1" s="1"/>
  <c r="K1265" i="1"/>
  <c r="L1265" i="1" s="1"/>
  <c r="K5625" i="1"/>
  <c r="L5625" i="1" s="1"/>
  <c r="K1946" i="1"/>
  <c r="L1946" i="1" s="1"/>
  <c r="K5626" i="1"/>
  <c r="L5626" i="1" s="1"/>
  <c r="K1266" i="1"/>
  <c r="L1266" i="1" s="1"/>
  <c r="K5627" i="1"/>
  <c r="L5627" i="1" s="1"/>
  <c r="K1267" i="1"/>
  <c r="L1267" i="1" s="1"/>
  <c r="K5628" i="1"/>
  <c r="L5628" i="1" s="1"/>
  <c r="K5629" i="1"/>
  <c r="L5629" i="1" s="1"/>
  <c r="K5630" i="1"/>
  <c r="L5630" i="1" s="1"/>
  <c r="K5631" i="1"/>
  <c r="L5631" i="1" s="1"/>
  <c r="K5632" i="1"/>
  <c r="L5632" i="1" s="1"/>
  <c r="K1268" i="1"/>
  <c r="L1268" i="1" s="1"/>
  <c r="K5633" i="1"/>
  <c r="L5633" i="1" s="1"/>
  <c r="K5634" i="1"/>
  <c r="L5634" i="1" s="1"/>
  <c r="K1269" i="1"/>
  <c r="L1269" i="1" s="1"/>
  <c r="K5635" i="1"/>
  <c r="L5635" i="1" s="1"/>
  <c r="K1270" i="1"/>
  <c r="L1270" i="1" s="1"/>
  <c r="K5636" i="1"/>
  <c r="L5636" i="1" s="1"/>
  <c r="K1271" i="1"/>
  <c r="L1271" i="1" s="1"/>
  <c r="K5637" i="1"/>
  <c r="L5637" i="1" s="1"/>
  <c r="K5638" i="1"/>
  <c r="L5638" i="1" s="1"/>
  <c r="K5639" i="1"/>
  <c r="L5639" i="1" s="1"/>
  <c r="K118" i="1"/>
  <c r="L118" i="1" s="1"/>
  <c r="K5640" i="1"/>
  <c r="L5640" i="1" s="1"/>
  <c r="K5641" i="1"/>
  <c r="L5641" i="1" s="1"/>
  <c r="K5642" i="1"/>
  <c r="L5642" i="1" s="1"/>
  <c r="K5643" i="1"/>
  <c r="L5643" i="1" s="1"/>
  <c r="K5644" i="1"/>
  <c r="L5644" i="1" s="1"/>
  <c r="K5645" i="1"/>
  <c r="L5645" i="1" s="1"/>
  <c r="K5646" i="1"/>
  <c r="L5646" i="1" s="1"/>
  <c r="K1947" i="1"/>
  <c r="L1947" i="1" s="1"/>
  <c r="K1948" i="1"/>
  <c r="L1948" i="1" s="1"/>
  <c r="K1949" i="1"/>
  <c r="L1949" i="1" s="1"/>
  <c r="K5647" i="1"/>
  <c r="L5647" i="1" s="1"/>
  <c r="K1272" i="1"/>
  <c r="L1272" i="1" s="1"/>
  <c r="K5648" i="1"/>
  <c r="L5648" i="1" s="1"/>
  <c r="K5649" i="1"/>
  <c r="L5649" i="1" s="1"/>
  <c r="K1950" i="1"/>
  <c r="L1950" i="1" s="1"/>
  <c r="K5650" i="1"/>
  <c r="L5650" i="1" s="1"/>
  <c r="K5651" i="1"/>
  <c r="L5651" i="1" s="1"/>
  <c r="K5652" i="1"/>
  <c r="L5652" i="1" s="1"/>
  <c r="K5653" i="1"/>
  <c r="L5653" i="1" s="1"/>
  <c r="K5654" i="1"/>
  <c r="L5654" i="1" s="1"/>
  <c r="K5655" i="1"/>
  <c r="L5655" i="1" s="1"/>
  <c r="K5656" i="1"/>
  <c r="L5656" i="1" s="1"/>
  <c r="K1951" i="1"/>
  <c r="L1951" i="1" s="1"/>
  <c r="K1273" i="1"/>
  <c r="L1273" i="1" s="1"/>
  <c r="K1952" i="1"/>
  <c r="L1952" i="1" s="1"/>
  <c r="K5657" i="1"/>
  <c r="L5657" i="1" s="1"/>
  <c r="K1565" i="1"/>
  <c r="L1565" i="1" s="1"/>
  <c r="K5658" i="1"/>
  <c r="L5658" i="1" s="1"/>
  <c r="K1953" i="1"/>
  <c r="L1953" i="1" s="1"/>
  <c r="K5659" i="1"/>
  <c r="L5659" i="1" s="1"/>
  <c r="K5660" i="1"/>
  <c r="L5660" i="1" s="1"/>
  <c r="K5661" i="1"/>
  <c r="L5661" i="1" s="1"/>
  <c r="K5662" i="1"/>
  <c r="L5662" i="1" s="1"/>
  <c r="K5663" i="1"/>
  <c r="L5663" i="1" s="1"/>
  <c r="K1274" i="1"/>
  <c r="L1274" i="1" s="1"/>
  <c r="K5664" i="1"/>
  <c r="L5664" i="1" s="1"/>
  <c r="K5665" i="1"/>
  <c r="L5665" i="1" s="1"/>
  <c r="K5666" i="1"/>
  <c r="L5666" i="1" s="1"/>
  <c r="K1275" i="1"/>
  <c r="L1275" i="1" s="1"/>
  <c r="K1954" i="1"/>
  <c r="L1954" i="1" s="1"/>
  <c r="K5667" i="1"/>
  <c r="L5667" i="1" s="1"/>
  <c r="K5668" i="1"/>
  <c r="L5668" i="1" s="1"/>
  <c r="K5669" i="1"/>
  <c r="L5669" i="1" s="1"/>
  <c r="K5670" i="1"/>
  <c r="L5670" i="1" s="1"/>
  <c r="K5671" i="1"/>
  <c r="L5671" i="1" s="1"/>
  <c r="K5672" i="1"/>
  <c r="L5672" i="1" s="1"/>
  <c r="K5673" i="1"/>
  <c r="L5673" i="1" s="1"/>
  <c r="K5674" i="1"/>
  <c r="L5674" i="1" s="1"/>
  <c r="K5675" i="1"/>
  <c r="L5675" i="1" s="1"/>
  <c r="K1276" i="1"/>
  <c r="L1276" i="1" s="1"/>
  <c r="K5676" i="1"/>
  <c r="L5676" i="1" s="1"/>
  <c r="K5677" i="1"/>
  <c r="L5677" i="1" s="1"/>
  <c r="K5678" i="1"/>
  <c r="L5678" i="1" s="1"/>
  <c r="K1277" i="1"/>
  <c r="L1277" i="1" s="1"/>
  <c r="K5679" i="1"/>
  <c r="L5679" i="1" s="1"/>
  <c r="K5680" i="1"/>
  <c r="L5680" i="1" s="1"/>
  <c r="K5681" i="1"/>
  <c r="L5681" i="1" s="1"/>
  <c r="K5682" i="1"/>
  <c r="L5682" i="1" s="1"/>
  <c r="K5683" i="1"/>
  <c r="L5683" i="1" s="1"/>
  <c r="K1955" i="1"/>
  <c r="L1955" i="1" s="1"/>
  <c r="K5684" i="1"/>
  <c r="L5684" i="1" s="1"/>
  <c r="K5685" i="1"/>
  <c r="L5685" i="1" s="1"/>
  <c r="K1278" i="1"/>
  <c r="L1278" i="1" s="1"/>
  <c r="K5686" i="1"/>
  <c r="L5686" i="1" s="1"/>
  <c r="K5687" i="1"/>
  <c r="L5687" i="1" s="1"/>
  <c r="K1279" i="1"/>
  <c r="L1279" i="1" s="1"/>
  <c r="K1956" i="1"/>
  <c r="L1956" i="1" s="1"/>
  <c r="K5688" i="1"/>
  <c r="L5688" i="1" s="1"/>
  <c r="K5689" i="1"/>
  <c r="L5689" i="1" s="1"/>
  <c r="K5690" i="1"/>
  <c r="L5690" i="1" s="1"/>
  <c r="K1280" i="1"/>
  <c r="L1280" i="1" s="1"/>
  <c r="K5691" i="1"/>
  <c r="L5691" i="1" s="1"/>
  <c r="K5692" i="1"/>
  <c r="L5692" i="1" s="1"/>
  <c r="K5693" i="1"/>
  <c r="L5693" i="1" s="1"/>
  <c r="K5694" i="1"/>
  <c r="L5694" i="1" s="1"/>
  <c r="K5695" i="1"/>
  <c r="L5695" i="1" s="1"/>
  <c r="K1281" i="1"/>
  <c r="L1281" i="1" s="1"/>
  <c r="K5696" i="1"/>
  <c r="L5696" i="1" s="1"/>
  <c r="K1623" i="1"/>
  <c r="L1623" i="1" s="1"/>
  <c r="K1282" i="1"/>
  <c r="L1282" i="1" s="1"/>
  <c r="K5697" i="1"/>
  <c r="L5697" i="1" s="1"/>
  <c r="K5698" i="1"/>
  <c r="L5698" i="1" s="1"/>
  <c r="K5699" i="1"/>
  <c r="L5699" i="1" s="1"/>
  <c r="K5700" i="1"/>
  <c r="L5700" i="1" s="1"/>
  <c r="K5701" i="1"/>
  <c r="L5701" i="1" s="1"/>
  <c r="K1283" i="1"/>
  <c r="L1283" i="1" s="1"/>
  <c r="K119" i="1"/>
  <c r="L119" i="1" s="1"/>
  <c r="K5702" i="1"/>
  <c r="L5702" i="1" s="1"/>
  <c r="K120" i="1"/>
  <c r="L120" i="1" s="1"/>
  <c r="K1284" i="1"/>
  <c r="L1284" i="1" s="1"/>
  <c r="K5703" i="1"/>
  <c r="L5703" i="1" s="1"/>
  <c r="K121" i="1"/>
  <c r="L121" i="1" s="1"/>
  <c r="K5704" i="1"/>
  <c r="L5704" i="1" s="1"/>
  <c r="K5705" i="1"/>
  <c r="L5705" i="1" s="1"/>
  <c r="K5706" i="1"/>
  <c r="L5706" i="1" s="1"/>
  <c r="K1566" i="1"/>
  <c r="L1566" i="1" s="1"/>
  <c r="K122" i="1"/>
  <c r="L122" i="1" s="1"/>
  <c r="K1285" i="1"/>
  <c r="L1285" i="1" s="1"/>
  <c r="K5707" i="1"/>
  <c r="L5707" i="1" s="1"/>
  <c r="K1286" i="1"/>
  <c r="L1286" i="1" s="1"/>
  <c r="K5708" i="1"/>
  <c r="L5708" i="1" s="1"/>
  <c r="K1957" i="1"/>
  <c r="L1957" i="1" s="1"/>
  <c r="K5709" i="1"/>
  <c r="L5709" i="1" s="1"/>
  <c r="K5710" i="1"/>
  <c r="L5710" i="1" s="1"/>
  <c r="K5711" i="1"/>
  <c r="L5711" i="1" s="1"/>
  <c r="K1287" i="1"/>
  <c r="L1287" i="1" s="1"/>
  <c r="K5712" i="1"/>
  <c r="L5712" i="1" s="1"/>
  <c r="K5713" i="1"/>
  <c r="L5713" i="1" s="1"/>
  <c r="K5714" i="1"/>
  <c r="L5714" i="1" s="1"/>
  <c r="K5715" i="1"/>
  <c r="L5715" i="1" s="1"/>
  <c r="K5716" i="1"/>
  <c r="L5716" i="1" s="1"/>
  <c r="K5717" i="1"/>
  <c r="L5717" i="1" s="1"/>
  <c r="K1567" i="1"/>
  <c r="L1567" i="1" s="1"/>
  <c r="K5718" i="1"/>
  <c r="L5718" i="1" s="1"/>
  <c r="K5719" i="1"/>
  <c r="L5719" i="1" s="1"/>
  <c r="K1288" i="1"/>
  <c r="L1288" i="1" s="1"/>
  <c r="K5720" i="1"/>
  <c r="L5720" i="1" s="1"/>
  <c r="K5721" i="1"/>
  <c r="L5721" i="1" s="1"/>
  <c r="K5722" i="1"/>
  <c r="L5722" i="1" s="1"/>
  <c r="K5723" i="1"/>
  <c r="L5723" i="1" s="1"/>
  <c r="K5724" i="1"/>
  <c r="L5724" i="1" s="1"/>
  <c r="K5725" i="1"/>
  <c r="L5725" i="1" s="1"/>
  <c r="K5726" i="1"/>
  <c r="L5726" i="1" s="1"/>
  <c r="K5727" i="1"/>
  <c r="L5727" i="1" s="1"/>
  <c r="K5728" i="1"/>
  <c r="L5728" i="1" s="1"/>
  <c r="K5729" i="1"/>
  <c r="L5729" i="1" s="1"/>
  <c r="K5730" i="1"/>
  <c r="L5730" i="1" s="1"/>
  <c r="K5731" i="1"/>
  <c r="L5731" i="1" s="1"/>
  <c r="K5732" i="1"/>
  <c r="L5732" i="1" s="1"/>
  <c r="K5733" i="1"/>
  <c r="L5733" i="1" s="1"/>
  <c r="K1289" i="1"/>
  <c r="L1289" i="1" s="1"/>
  <c r="K5734" i="1"/>
  <c r="L5734" i="1" s="1"/>
  <c r="K5735" i="1"/>
  <c r="L5735" i="1" s="1"/>
  <c r="K5736" i="1"/>
  <c r="L5736" i="1" s="1"/>
  <c r="K1290" i="1"/>
  <c r="L1290" i="1" s="1"/>
  <c r="K1291" i="1"/>
  <c r="L1291" i="1" s="1"/>
  <c r="K5737" i="1"/>
  <c r="L5737" i="1" s="1"/>
  <c r="K1292" i="1"/>
  <c r="L1292" i="1" s="1"/>
  <c r="K5738" i="1"/>
  <c r="L5738" i="1" s="1"/>
  <c r="K5739" i="1"/>
  <c r="L5739" i="1" s="1"/>
  <c r="K1958" i="1"/>
  <c r="L1958" i="1" s="1"/>
  <c r="K5740" i="1"/>
  <c r="L5740" i="1" s="1"/>
  <c r="K5741" i="1"/>
  <c r="L5741" i="1" s="1"/>
  <c r="K5742" i="1"/>
  <c r="L5742" i="1" s="1"/>
  <c r="K1293" i="1"/>
  <c r="L1293" i="1" s="1"/>
  <c r="K5743" i="1"/>
  <c r="L5743" i="1" s="1"/>
  <c r="K5744" i="1"/>
  <c r="L5744" i="1" s="1"/>
  <c r="K5745" i="1"/>
  <c r="L5745" i="1" s="1"/>
  <c r="K5746" i="1"/>
  <c r="L5746" i="1" s="1"/>
  <c r="K5747" i="1"/>
  <c r="L5747" i="1" s="1"/>
  <c r="K1294" i="1"/>
  <c r="L1294" i="1" s="1"/>
  <c r="K123" i="1"/>
  <c r="L123" i="1" s="1"/>
  <c r="K5748" i="1"/>
  <c r="L5748" i="1" s="1"/>
  <c r="K5749" i="1"/>
  <c r="L5749" i="1" s="1"/>
  <c r="K5750" i="1"/>
  <c r="L5750" i="1" s="1"/>
  <c r="K5751" i="1"/>
  <c r="L5751" i="1" s="1"/>
  <c r="K5752" i="1"/>
  <c r="L5752" i="1" s="1"/>
  <c r="K5753" i="1"/>
  <c r="L5753" i="1" s="1"/>
  <c r="K5754" i="1"/>
  <c r="L5754" i="1" s="1"/>
  <c r="K5755" i="1"/>
  <c r="L5755" i="1" s="1"/>
  <c r="K5756" i="1"/>
  <c r="L5756" i="1" s="1"/>
  <c r="K1295" i="1"/>
  <c r="L1295" i="1" s="1"/>
  <c r="K5757" i="1"/>
  <c r="L5757" i="1" s="1"/>
  <c r="K1296" i="1"/>
  <c r="L1296" i="1" s="1"/>
  <c r="K5758" i="1"/>
  <c r="L5758" i="1" s="1"/>
  <c r="K1297" i="1"/>
  <c r="L1297" i="1" s="1"/>
  <c r="K1624" i="1"/>
  <c r="L1624" i="1" s="1"/>
  <c r="K5759" i="1"/>
  <c r="L5759" i="1" s="1"/>
  <c r="K1959" i="1"/>
  <c r="L1959" i="1" s="1"/>
  <c r="K5760" i="1"/>
  <c r="L5760" i="1" s="1"/>
  <c r="K5761" i="1"/>
  <c r="L5761" i="1" s="1"/>
  <c r="K1568" i="1"/>
  <c r="L1568" i="1" s="1"/>
  <c r="K5762" i="1"/>
  <c r="L5762" i="1" s="1"/>
  <c r="K5763" i="1"/>
  <c r="L5763" i="1" s="1"/>
  <c r="K5764" i="1"/>
  <c r="L5764" i="1" s="1"/>
  <c r="K1298" i="1"/>
  <c r="L1298" i="1" s="1"/>
  <c r="K5765" i="1"/>
  <c r="L5765" i="1" s="1"/>
  <c r="K1960" i="1"/>
  <c r="L1960" i="1" s="1"/>
  <c r="K1961" i="1"/>
  <c r="L1961" i="1" s="1"/>
  <c r="K1962" i="1"/>
  <c r="L1962" i="1" s="1"/>
  <c r="K1299" i="1"/>
  <c r="L1299" i="1" s="1"/>
  <c r="K124" i="1"/>
  <c r="L124" i="1" s="1"/>
  <c r="K5766" i="1"/>
  <c r="L5766" i="1" s="1"/>
  <c r="K1300" i="1"/>
  <c r="L1300" i="1" s="1"/>
  <c r="K1569" i="1"/>
  <c r="L1569" i="1" s="1"/>
  <c r="K1301" i="1"/>
  <c r="L1301" i="1" s="1"/>
  <c r="K1963" i="1"/>
  <c r="L1963" i="1" s="1"/>
  <c r="K5767" i="1"/>
  <c r="L5767" i="1" s="1"/>
  <c r="K5768" i="1"/>
  <c r="L5768" i="1" s="1"/>
  <c r="K5769" i="1"/>
  <c r="L5769" i="1" s="1"/>
  <c r="K1302" i="1"/>
  <c r="L1302" i="1" s="1"/>
  <c r="K5770" i="1"/>
  <c r="L5770" i="1" s="1"/>
  <c r="K1303" i="1"/>
  <c r="L1303" i="1" s="1"/>
  <c r="K5771" i="1"/>
  <c r="L5771" i="1" s="1"/>
  <c r="K5772" i="1"/>
  <c r="L5772" i="1" s="1"/>
  <c r="K5773" i="1"/>
  <c r="L5773" i="1" s="1"/>
  <c r="K1570" i="1"/>
  <c r="L1570" i="1" s="1"/>
  <c r="K1304" i="1"/>
  <c r="L1304" i="1" s="1"/>
  <c r="K1305" i="1"/>
  <c r="L1305" i="1" s="1"/>
  <c r="K5774" i="1"/>
  <c r="L5774" i="1" s="1"/>
  <c r="K5775" i="1"/>
  <c r="L5775" i="1" s="1"/>
  <c r="K1306" i="1"/>
  <c r="L1306" i="1" s="1"/>
  <c r="K5776" i="1"/>
  <c r="L5776" i="1" s="1"/>
  <c r="K5777" i="1"/>
  <c r="L5777" i="1" s="1"/>
  <c r="K5778" i="1"/>
  <c r="L5778" i="1" s="1"/>
  <c r="K5779" i="1"/>
  <c r="L5779" i="1" s="1"/>
  <c r="K5780" i="1"/>
  <c r="L5780" i="1" s="1"/>
  <c r="K5781" i="1"/>
  <c r="L5781" i="1" s="1"/>
  <c r="K5782" i="1"/>
  <c r="L5782" i="1" s="1"/>
  <c r="K5783" i="1"/>
  <c r="L5783" i="1" s="1"/>
  <c r="K5784" i="1"/>
  <c r="L5784" i="1" s="1"/>
  <c r="K1571" i="1"/>
  <c r="L1571" i="1" s="1"/>
  <c r="K1964" i="1"/>
  <c r="L1964" i="1" s="1"/>
  <c r="K5785" i="1"/>
  <c r="L5785" i="1" s="1"/>
  <c r="K5786" i="1"/>
  <c r="L5786" i="1" s="1"/>
  <c r="K5787" i="1"/>
  <c r="L5787" i="1" s="1"/>
  <c r="K5788" i="1"/>
  <c r="L5788" i="1" s="1"/>
  <c r="K1572" i="1"/>
  <c r="L1572" i="1" s="1"/>
  <c r="K1573" i="1"/>
  <c r="L1573" i="1" s="1"/>
  <c r="K5789" i="1"/>
  <c r="L5789" i="1" s="1"/>
  <c r="K5790" i="1"/>
  <c r="L5790" i="1" s="1"/>
  <c r="K1307" i="1"/>
  <c r="L1307" i="1" s="1"/>
  <c r="K5791" i="1"/>
  <c r="L5791" i="1" s="1"/>
  <c r="K1965" i="1"/>
  <c r="L1965" i="1" s="1"/>
  <c r="K5792" i="1"/>
  <c r="L5792" i="1" s="1"/>
  <c r="K1308" i="1"/>
  <c r="L1308" i="1" s="1"/>
  <c r="K5793" i="1"/>
  <c r="L5793" i="1" s="1"/>
  <c r="K5794" i="1"/>
  <c r="L5794" i="1" s="1"/>
  <c r="K5795" i="1"/>
  <c r="L5795" i="1" s="1"/>
  <c r="K5796" i="1"/>
  <c r="L5796" i="1" s="1"/>
  <c r="K5797" i="1"/>
  <c r="L5797" i="1" s="1"/>
  <c r="K1309" i="1"/>
  <c r="L1309" i="1" s="1"/>
  <c r="K5798" i="1"/>
  <c r="L5798" i="1" s="1"/>
  <c r="K5799" i="1"/>
  <c r="L5799" i="1" s="1"/>
  <c r="K1310" i="1"/>
  <c r="L1310" i="1" s="1"/>
  <c r="K5800" i="1"/>
  <c r="L5800" i="1" s="1"/>
  <c r="K5801" i="1"/>
  <c r="L5801" i="1" s="1"/>
  <c r="K125" i="1"/>
  <c r="L125" i="1" s="1"/>
  <c r="K1311" i="1"/>
  <c r="L1311" i="1" s="1"/>
  <c r="K1966" i="1"/>
  <c r="L1966" i="1" s="1"/>
  <c r="K1967" i="1"/>
  <c r="L1967" i="1" s="1"/>
  <c r="K5802" i="1"/>
  <c r="L5802" i="1" s="1"/>
  <c r="K1312" i="1"/>
  <c r="L1312" i="1" s="1"/>
  <c r="K5803" i="1"/>
  <c r="L5803" i="1" s="1"/>
  <c r="K1313" i="1"/>
  <c r="L1313" i="1" s="1"/>
  <c r="K5804" i="1"/>
  <c r="L5804" i="1" s="1"/>
  <c r="K1314" i="1"/>
  <c r="L1314" i="1" s="1"/>
  <c r="K1968" i="1"/>
  <c r="L1968" i="1" s="1"/>
  <c r="K1315" i="1"/>
  <c r="L1315" i="1" s="1"/>
  <c r="K5805" i="1"/>
  <c r="L5805" i="1" s="1"/>
  <c r="K5806" i="1"/>
  <c r="L5806" i="1" s="1"/>
  <c r="K5807" i="1"/>
  <c r="L5807" i="1" s="1"/>
  <c r="K1316" i="1"/>
  <c r="L1316" i="1" s="1"/>
  <c r="K5808" i="1"/>
  <c r="L5808" i="1" s="1"/>
  <c r="K1574" i="1"/>
  <c r="L1574" i="1" s="1"/>
  <c r="K5809" i="1"/>
  <c r="L5809" i="1" s="1"/>
  <c r="K1317" i="1"/>
  <c r="L1317" i="1" s="1"/>
  <c r="K5810" i="1"/>
  <c r="L5810" i="1" s="1"/>
  <c r="K5811" i="1"/>
  <c r="L5811" i="1" s="1"/>
  <c r="K1318" i="1"/>
  <c r="L1318" i="1" s="1"/>
  <c r="K5812" i="1"/>
  <c r="L5812" i="1" s="1"/>
  <c r="K1575" i="1"/>
  <c r="L1575" i="1" s="1"/>
  <c r="K1319" i="1"/>
  <c r="L1319" i="1" s="1"/>
  <c r="K1576" i="1"/>
  <c r="L1576" i="1" s="1"/>
  <c r="K1320" i="1"/>
  <c r="L1320" i="1" s="1"/>
  <c r="K1577" i="1"/>
  <c r="L1577" i="1" s="1"/>
  <c r="K1321" i="1"/>
  <c r="L1321" i="1" s="1"/>
  <c r="K1322" i="1"/>
  <c r="L1322" i="1" s="1"/>
  <c r="K5813" i="1"/>
  <c r="L5813" i="1" s="1"/>
  <c r="K5814" i="1"/>
  <c r="L5814" i="1" s="1"/>
  <c r="K5815" i="1"/>
  <c r="L5815" i="1" s="1"/>
  <c r="K5816" i="1"/>
  <c r="L5816" i="1" s="1"/>
  <c r="K1323" i="1"/>
  <c r="L1323" i="1" s="1"/>
  <c r="K1324" i="1"/>
  <c r="L1324" i="1" s="1"/>
  <c r="K1578" i="1"/>
  <c r="L1578" i="1" s="1"/>
  <c r="K5817" i="1"/>
  <c r="L5817" i="1" s="1"/>
  <c r="K5818" i="1"/>
  <c r="L5818" i="1" s="1"/>
  <c r="K5819" i="1"/>
  <c r="L5819" i="1" s="1"/>
  <c r="K1579" i="1"/>
  <c r="L1579" i="1" s="1"/>
  <c r="K5820" i="1"/>
  <c r="L5820" i="1" s="1"/>
  <c r="K1580" i="1"/>
  <c r="L1580" i="1" s="1"/>
  <c r="K5821" i="1"/>
  <c r="L5821" i="1" s="1"/>
  <c r="K5822" i="1"/>
  <c r="L5822" i="1" s="1"/>
  <c r="K5823" i="1"/>
  <c r="L5823" i="1" s="1"/>
  <c r="K5824" i="1"/>
  <c r="L5824" i="1" s="1"/>
  <c r="K5825" i="1"/>
  <c r="L5825" i="1" s="1"/>
  <c r="K1969" i="1"/>
  <c r="L1969" i="1" s="1"/>
  <c r="K5826" i="1"/>
  <c r="L5826" i="1" s="1"/>
  <c r="K5827" i="1"/>
  <c r="L5827" i="1" s="1"/>
  <c r="K5828" i="1"/>
  <c r="L5828" i="1" s="1"/>
  <c r="K5829" i="1"/>
  <c r="L5829" i="1" s="1"/>
  <c r="K5830" i="1"/>
  <c r="L5830" i="1" s="1"/>
  <c r="K5831" i="1"/>
  <c r="L5831" i="1" s="1"/>
  <c r="K5832" i="1"/>
  <c r="L5832" i="1" s="1"/>
  <c r="K5833" i="1"/>
  <c r="L5833" i="1" s="1"/>
  <c r="K5834" i="1"/>
  <c r="L5834" i="1" s="1"/>
  <c r="K5835" i="1"/>
  <c r="L5835" i="1" s="1"/>
  <c r="K1325" i="1"/>
  <c r="L1325" i="1" s="1"/>
  <c r="K1581" i="1"/>
  <c r="L1581" i="1" s="1"/>
  <c r="K5836" i="1"/>
  <c r="L5836" i="1" s="1"/>
  <c r="K1326" i="1"/>
  <c r="L1326" i="1" s="1"/>
  <c r="K5837" i="1"/>
  <c r="L5837" i="1" s="1"/>
  <c r="K1327" i="1"/>
  <c r="L1327" i="1" s="1"/>
  <c r="K5838" i="1"/>
  <c r="L5838" i="1" s="1"/>
  <c r="K5839" i="1"/>
  <c r="L5839" i="1" s="1"/>
  <c r="K5840" i="1"/>
  <c r="L5840" i="1" s="1"/>
  <c r="K5841" i="1"/>
  <c r="L5841" i="1" s="1"/>
  <c r="K5842" i="1"/>
  <c r="L5842" i="1" s="1"/>
  <c r="K5843" i="1"/>
  <c r="L5843" i="1" s="1"/>
  <c r="K5844" i="1"/>
  <c r="L5844" i="1" s="1"/>
  <c r="K5845" i="1"/>
  <c r="L5845" i="1" s="1"/>
  <c r="K1970" i="1"/>
  <c r="L1970" i="1" s="1"/>
  <c r="K1971" i="1"/>
  <c r="L1971" i="1" s="1"/>
  <c r="K1972" i="1"/>
  <c r="L1972" i="1" s="1"/>
  <c r="K1973" i="1"/>
  <c r="L1973" i="1" s="1"/>
  <c r="K1328" i="1"/>
  <c r="L1328" i="1" s="1"/>
  <c r="K126" i="1"/>
  <c r="L126" i="1" s="1"/>
  <c r="K5846" i="1"/>
  <c r="L5846" i="1" s="1"/>
  <c r="K1329" i="1"/>
  <c r="L1329" i="1" s="1"/>
  <c r="K1582" i="1"/>
  <c r="L1582" i="1" s="1"/>
  <c r="K1330" i="1"/>
  <c r="L1330" i="1" s="1"/>
  <c r="K1974" i="1"/>
  <c r="L1974" i="1" s="1"/>
  <c r="K5847" i="1"/>
  <c r="L5847" i="1" s="1"/>
  <c r="K5848" i="1"/>
  <c r="L5848" i="1" s="1"/>
  <c r="K5849" i="1"/>
  <c r="L5849" i="1" s="1"/>
  <c r="K1331" i="1"/>
  <c r="L1331" i="1" s="1"/>
  <c r="K5850" i="1"/>
  <c r="L5850" i="1" s="1"/>
  <c r="K1332" i="1"/>
  <c r="L1332" i="1" s="1"/>
  <c r="K5851" i="1"/>
  <c r="L5851" i="1" s="1"/>
  <c r="K5852" i="1"/>
  <c r="L5852" i="1" s="1"/>
  <c r="K5853" i="1"/>
  <c r="L5853" i="1" s="1"/>
  <c r="K1583" i="1"/>
  <c r="L1583" i="1" s="1"/>
  <c r="K1333" i="1"/>
  <c r="L1333" i="1" s="1"/>
  <c r="K1334" i="1"/>
  <c r="L1334" i="1" s="1"/>
  <c r="K5854" i="1"/>
  <c r="L5854" i="1" s="1"/>
  <c r="K5855" i="1"/>
  <c r="L5855" i="1" s="1"/>
  <c r="K1335" i="1"/>
  <c r="L1335" i="1" s="1"/>
  <c r="K5856" i="1"/>
  <c r="L5856" i="1" s="1"/>
  <c r="K5857" i="1"/>
  <c r="L5857" i="1" s="1"/>
  <c r="K5858" i="1"/>
  <c r="L5858" i="1" s="1"/>
  <c r="K5859" i="1"/>
  <c r="L5859" i="1" s="1"/>
  <c r="K5860" i="1"/>
  <c r="L5860" i="1" s="1"/>
  <c r="K5861" i="1"/>
  <c r="L5861" i="1" s="1"/>
  <c r="K5862" i="1"/>
  <c r="L5862" i="1" s="1"/>
  <c r="K5863" i="1"/>
  <c r="L5863" i="1" s="1"/>
  <c r="K5864" i="1"/>
  <c r="L5864" i="1" s="1"/>
  <c r="K1584" i="1"/>
  <c r="L1584" i="1" s="1"/>
  <c r="K1975" i="1"/>
  <c r="L1975" i="1" s="1"/>
  <c r="K5865" i="1"/>
  <c r="L5865" i="1" s="1"/>
  <c r="K5866" i="1"/>
  <c r="L5866" i="1" s="1"/>
  <c r="K5867" i="1"/>
  <c r="L5867" i="1" s="1"/>
  <c r="K5868" i="1"/>
  <c r="L5868" i="1" s="1"/>
  <c r="K1585" i="1"/>
  <c r="L1585" i="1" s="1"/>
  <c r="K1586" i="1"/>
  <c r="L1586" i="1" s="1"/>
  <c r="K5869" i="1"/>
  <c r="L5869" i="1" s="1"/>
  <c r="K5870" i="1"/>
  <c r="L5870" i="1" s="1"/>
  <c r="K1336" i="1"/>
  <c r="L1336" i="1" s="1"/>
  <c r="K5871" i="1"/>
  <c r="L5871" i="1" s="1"/>
  <c r="K1976" i="1"/>
  <c r="L1976" i="1" s="1"/>
  <c r="K5872" i="1"/>
  <c r="L5872" i="1" s="1"/>
  <c r="K1337" i="1"/>
  <c r="L1337" i="1" s="1"/>
  <c r="K5873" i="1"/>
  <c r="L5873" i="1" s="1"/>
  <c r="K5874" i="1"/>
  <c r="L5874" i="1" s="1"/>
  <c r="K5875" i="1"/>
  <c r="L5875" i="1" s="1"/>
  <c r="K5876" i="1"/>
  <c r="L5876" i="1" s="1"/>
  <c r="K5877" i="1"/>
  <c r="L5877" i="1" s="1"/>
  <c r="K1338" i="1"/>
  <c r="L1338" i="1" s="1"/>
  <c r="K5878" i="1"/>
  <c r="L5878" i="1" s="1"/>
  <c r="K5879" i="1"/>
  <c r="L5879" i="1" s="1"/>
  <c r="K1339" i="1"/>
  <c r="L1339" i="1" s="1"/>
  <c r="K5880" i="1"/>
  <c r="L5880" i="1" s="1"/>
  <c r="K5881" i="1"/>
  <c r="L5881" i="1" s="1"/>
  <c r="K127" i="1"/>
  <c r="L127" i="1" s="1"/>
  <c r="K1340" i="1"/>
  <c r="L1340" i="1" s="1"/>
  <c r="K1977" i="1"/>
  <c r="L1977" i="1" s="1"/>
  <c r="K1978" i="1"/>
  <c r="L1978" i="1" s="1"/>
  <c r="K5882" i="1"/>
  <c r="L5882" i="1" s="1"/>
  <c r="K1341" i="1"/>
  <c r="L1341" i="1" s="1"/>
  <c r="K5883" i="1"/>
  <c r="L5883" i="1" s="1"/>
  <c r="K1342" i="1"/>
  <c r="L1342" i="1" s="1"/>
  <c r="K5884" i="1"/>
  <c r="L5884" i="1" s="1"/>
  <c r="K1343" i="1"/>
  <c r="L1343" i="1" s="1"/>
  <c r="K1979" i="1"/>
  <c r="L1979" i="1" s="1"/>
  <c r="K1344" i="1"/>
  <c r="L1344" i="1" s="1"/>
  <c r="K5885" i="1"/>
  <c r="L5885" i="1" s="1"/>
  <c r="K5886" i="1"/>
  <c r="L5886" i="1" s="1"/>
  <c r="K5887" i="1"/>
  <c r="L5887" i="1" s="1"/>
  <c r="K1345" i="1"/>
  <c r="L1345" i="1" s="1"/>
  <c r="K5888" i="1"/>
  <c r="L5888" i="1" s="1"/>
  <c r="K1587" i="1"/>
  <c r="L1587" i="1" s="1"/>
  <c r="K5889" i="1"/>
  <c r="L5889" i="1" s="1"/>
  <c r="K1346" i="1"/>
  <c r="L1346" i="1" s="1"/>
  <c r="K5890" i="1"/>
  <c r="L5890" i="1" s="1"/>
  <c r="K5891" i="1"/>
  <c r="L5891" i="1" s="1"/>
  <c r="K1347" i="1"/>
  <c r="L1347" i="1" s="1"/>
  <c r="K5892" i="1"/>
  <c r="L5892" i="1" s="1"/>
  <c r="K1588" i="1"/>
  <c r="L1588" i="1" s="1"/>
  <c r="K1348" i="1"/>
  <c r="L1348" i="1" s="1"/>
  <c r="K1589" i="1"/>
  <c r="L1589" i="1" s="1"/>
  <c r="K1349" i="1"/>
  <c r="L1349" i="1" s="1"/>
  <c r="K1590" i="1"/>
  <c r="L1590" i="1" s="1"/>
  <c r="K1350" i="1"/>
  <c r="L1350" i="1" s="1"/>
  <c r="K1351" i="1"/>
  <c r="L1351" i="1" s="1"/>
  <c r="K5893" i="1"/>
  <c r="L5893" i="1" s="1"/>
  <c r="K5894" i="1"/>
  <c r="L5894" i="1" s="1"/>
  <c r="K5895" i="1"/>
  <c r="L5895" i="1" s="1"/>
  <c r="K5896" i="1"/>
  <c r="L5896" i="1" s="1"/>
  <c r="K1352" i="1"/>
  <c r="L1352" i="1" s="1"/>
  <c r="K1353" i="1"/>
  <c r="L1353" i="1" s="1"/>
  <c r="K1591" i="1"/>
  <c r="L1591" i="1" s="1"/>
  <c r="K5897" i="1"/>
  <c r="L5897" i="1" s="1"/>
  <c r="K5898" i="1"/>
  <c r="L5898" i="1" s="1"/>
  <c r="K5899" i="1"/>
  <c r="L5899" i="1" s="1"/>
  <c r="K1592" i="1"/>
  <c r="L1592" i="1" s="1"/>
  <c r="K5900" i="1"/>
  <c r="L5900" i="1" s="1"/>
  <c r="K1593" i="1"/>
  <c r="L1593" i="1" s="1"/>
  <c r="K5901" i="1"/>
  <c r="L5901" i="1" s="1"/>
  <c r="K5902" i="1"/>
  <c r="L5902" i="1" s="1"/>
  <c r="K5903" i="1"/>
  <c r="L5903" i="1" s="1"/>
  <c r="K5904" i="1"/>
  <c r="L5904" i="1" s="1"/>
  <c r="K5905" i="1"/>
  <c r="L5905" i="1" s="1"/>
  <c r="K1980" i="1"/>
  <c r="L1980" i="1" s="1"/>
  <c r="K5906" i="1"/>
  <c r="L5906" i="1" s="1"/>
  <c r="K5907" i="1"/>
  <c r="L5907" i="1" s="1"/>
  <c r="K5908" i="1"/>
  <c r="L5908" i="1" s="1"/>
  <c r="K5909" i="1"/>
  <c r="L5909" i="1" s="1"/>
  <c r="K5910" i="1"/>
  <c r="L5910" i="1" s="1"/>
  <c r="K5911" i="1"/>
  <c r="L5911" i="1" s="1"/>
  <c r="K5912" i="1"/>
  <c r="L5912" i="1" s="1"/>
  <c r="K5913" i="1"/>
  <c r="L5913" i="1" s="1"/>
  <c r="K5914" i="1"/>
  <c r="L5914" i="1" s="1"/>
  <c r="K5915" i="1"/>
  <c r="L5915" i="1" s="1"/>
  <c r="K1354" i="1"/>
  <c r="L1354" i="1" s="1"/>
  <c r="K1594" i="1"/>
  <c r="L1594" i="1" s="1"/>
  <c r="K5916" i="1"/>
  <c r="L5916" i="1" s="1"/>
  <c r="K1355" i="1"/>
  <c r="L1355" i="1" s="1"/>
  <c r="K5917" i="1"/>
  <c r="L5917" i="1" s="1"/>
  <c r="K1356" i="1"/>
  <c r="L1356" i="1" s="1"/>
  <c r="K5918" i="1"/>
  <c r="L5918" i="1" s="1"/>
  <c r="K5919" i="1"/>
  <c r="L5919" i="1" s="1"/>
  <c r="K5920" i="1"/>
  <c r="L5920" i="1" s="1"/>
  <c r="K5921" i="1"/>
  <c r="L5921" i="1" s="1"/>
  <c r="K5922" i="1"/>
  <c r="L5922" i="1" s="1"/>
  <c r="K5923" i="1"/>
  <c r="L5923" i="1" s="1"/>
  <c r="K5924" i="1"/>
  <c r="L5924" i="1" s="1"/>
  <c r="K5925" i="1"/>
  <c r="L5925" i="1" s="1"/>
  <c r="K5926" i="1"/>
  <c r="L5926" i="1" s="1"/>
  <c r="K5927" i="1"/>
  <c r="L5927" i="1" s="1"/>
  <c r="K5928" i="1"/>
  <c r="L5928" i="1" s="1"/>
  <c r="K5929" i="1"/>
  <c r="L5929" i="1" s="1"/>
  <c r="K5930" i="1"/>
  <c r="L5930" i="1" s="1"/>
  <c r="K5931" i="1"/>
  <c r="L5931" i="1" s="1"/>
  <c r="K5932" i="1"/>
  <c r="L5932" i="1" s="1"/>
  <c r="K5933" i="1"/>
  <c r="L5933" i="1" s="1"/>
  <c r="K5934" i="1"/>
  <c r="L5934" i="1" s="1"/>
  <c r="K5935" i="1"/>
  <c r="L5935" i="1" s="1"/>
  <c r="K5936" i="1"/>
  <c r="L5936" i="1" s="1"/>
  <c r="K5937" i="1"/>
  <c r="L5937" i="1" s="1"/>
  <c r="K5938" i="1"/>
  <c r="L5938" i="1" s="1"/>
  <c r="K5939" i="1"/>
  <c r="L5939" i="1" s="1"/>
  <c r="K5940" i="1"/>
  <c r="L5940" i="1" s="1"/>
  <c r="K5941" i="1"/>
  <c r="L5941" i="1" s="1"/>
  <c r="K5942" i="1"/>
  <c r="L5942" i="1" s="1"/>
  <c r="K5943" i="1"/>
  <c r="L5943" i="1" s="1"/>
  <c r="K5944" i="1"/>
  <c r="L5944" i="1" s="1"/>
  <c r="K5945" i="1"/>
  <c r="L5945" i="1" s="1"/>
  <c r="K5946" i="1"/>
  <c r="L5946" i="1" s="1"/>
  <c r="K5947" i="1"/>
  <c r="L5947" i="1" s="1"/>
  <c r="K5948" i="1"/>
  <c r="L5948" i="1" s="1"/>
  <c r="K5949" i="1"/>
  <c r="L5949" i="1" s="1"/>
  <c r="K5950" i="1"/>
  <c r="L5950" i="1" s="1"/>
  <c r="K5951" i="1"/>
  <c r="L5951" i="1" s="1"/>
  <c r="K5952" i="1"/>
  <c r="L5952" i="1" s="1"/>
  <c r="K5953" i="1"/>
  <c r="L5953" i="1" s="1"/>
  <c r="K5954" i="1"/>
  <c r="L5954" i="1" s="1"/>
  <c r="K5955" i="1"/>
  <c r="L5955" i="1" s="1"/>
  <c r="K5956" i="1"/>
  <c r="L5956" i="1" s="1"/>
  <c r="K5957" i="1"/>
  <c r="L5957" i="1" s="1"/>
  <c r="K5958" i="1"/>
  <c r="L5958" i="1" s="1"/>
  <c r="K5959" i="1"/>
  <c r="L5959" i="1" s="1"/>
  <c r="K5960" i="1"/>
  <c r="L5960" i="1" s="1"/>
  <c r="K5961" i="1"/>
  <c r="L5961" i="1" s="1"/>
  <c r="K5962" i="1"/>
  <c r="L5962" i="1" s="1"/>
  <c r="K5963" i="1"/>
  <c r="L5963" i="1" s="1"/>
  <c r="K5964" i="1"/>
  <c r="L5964" i="1" s="1"/>
  <c r="K5965" i="1"/>
  <c r="L5965" i="1" s="1"/>
  <c r="K5966" i="1"/>
  <c r="L5966" i="1" s="1"/>
  <c r="K5967" i="1"/>
  <c r="L5967" i="1" s="1"/>
  <c r="K5968" i="1"/>
  <c r="L5968" i="1" s="1"/>
  <c r="K5969" i="1"/>
  <c r="L5969" i="1" s="1"/>
  <c r="K5970" i="1"/>
  <c r="L5970" i="1" s="1"/>
  <c r="K5971" i="1"/>
  <c r="L5971" i="1" s="1"/>
  <c r="K5972" i="1"/>
  <c r="L5972" i="1" s="1"/>
  <c r="K5973" i="1"/>
  <c r="L5973" i="1" s="1"/>
  <c r="K5974" i="1"/>
  <c r="L5974" i="1" s="1"/>
  <c r="K5975" i="1"/>
  <c r="L5975" i="1" s="1"/>
  <c r="K5976" i="1"/>
  <c r="L5976" i="1" s="1"/>
  <c r="K5977" i="1"/>
  <c r="L5977" i="1" s="1"/>
  <c r="K5978" i="1"/>
  <c r="L5978" i="1" s="1"/>
  <c r="K5979" i="1"/>
  <c r="L5979" i="1" s="1"/>
  <c r="K5980" i="1"/>
  <c r="L5980" i="1" s="1"/>
  <c r="K5981" i="1"/>
  <c r="L5981" i="1" s="1"/>
  <c r="K5982" i="1"/>
  <c r="L5982" i="1" s="1"/>
  <c r="K5983" i="1"/>
  <c r="L5983" i="1" s="1"/>
  <c r="K5984" i="1"/>
  <c r="L5984" i="1" s="1"/>
  <c r="K5985" i="1"/>
  <c r="L5985" i="1" s="1"/>
  <c r="K5986" i="1"/>
  <c r="L5986" i="1" s="1"/>
  <c r="K1357" i="1"/>
  <c r="L1357" i="1" s="1"/>
  <c r="K1358" i="1"/>
  <c r="L1358" i="1" s="1"/>
  <c r="K1359" i="1"/>
  <c r="L1359" i="1" s="1"/>
  <c r="K5987" i="1"/>
  <c r="L5987" i="1" s="1"/>
  <c r="K128" i="1"/>
  <c r="L128" i="1" s="1"/>
  <c r="K1595" i="1"/>
  <c r="L1595" i="1" s="1"/>
  <c r="K5988" i="1"/>
  <c r="L5988" i="1" s="1"/>
  <c r="K5989" i="1"/>
  <c r="L5989" i="1" s="1"/>
  <c r="K5990" i="1"/>
  <c r="L5990" i="1" s="1"/>
  <c r="K5991" i="1"/>
  <c r="L5991" i="1" s="1"/>
  <c r="K5992" i="1"/>
  <c r="L5992" i="1" s="1"/>
  <c r="K5993" i="1"/>
  <c r="L5993" i="1" s="1"/>
  <c r="K5994" i="1"/>
  <c r="L5994" i="1" s="1"/>
  <c r="K1360" i="1"/>
  <c r="L1360" i="1" s="1"/>
  <c r="K1361" i="1"/>
  <c r="L1361" i="1" s="1"/>
  <c r="K5995" i="1"/>
  <c r="L5995" i="1" s="1"/>
  <c r="K5996" i="1"/>
  <c r="L5996" i="1" s="1"/>
  <c r="K1362" i="1"/>
  <c r="L1362" i="1" s="1"/>
  <c r="K5997" i="1"/>
  <c r="L5997" i="1" s="1"/>
  <c r="K1981" i="1"/>
  <c r="L1981" i="1" s="1"/>
  <c r="K5998" i="1"/>
  <c r="L5998" i="1" s="1"/>
  <c r="K5999" i="1"/>
  <c r="L5999" i="1" s="1"/>
  <c r="K1363" i="1"/>
  <c r="L1363" i="1" s="1"/>
  <c r="K6000" i="1"/>
  <c r="L6000" i="1" s="1"/>
  <c r="K6001" i="1"/>
  <c r="L6001" i="1" s="1"/>
  <c r="K6002" i="1"/>
  <c r="L6002" i="1" s="1"/>
  <c r="K1982" i="1"/>
  <c r="L1982" i="1" s="1"/>
  <c r="K6003" i="1"/>
  <c r="L6003" i="1" s="1"/>
  <c r="K6004" i="1"/>
  <c r="L6004" i="1" s="1"/>
  <c r="K1983" i="1"/>
  <c r="L1983" i="1" s="1"/>
  <c r="K6005" i="1"/>
  <c r="L6005" i="1" s="1"/>
  <c r="K6006" i="1"/>
  <c r="L6006" i="1" s="1"/>
  <c r="K6007" i="1"/>
  <c r="L6007" i="1" s="1"/>
  <c r="K6008" i="1"/>
  <c r="L6008" i="1" s="1"/>
  <c r="K1364" i="1"/>
  <c r="L1364" i="1" s="1"/>
  <c r="K1365" i="1"/>
  <c r="L1365" i="1" s="1"/>
  <c r="K1366" i="1"/>
  <c r="L1366" i="1" s="1"/>
  <c r="K129" i="1"/>
  <c r="L129" i="1" s="1"/>
  <c r="K1596" i="1"/>
  <c r="L1596" i="1" s="1"/>
  <c r="K6009" i="1"/>
  <c r="L6009" i="1" s="1"/>
  <c r="K1367" i="1"/>
  <c r="L1367" i="1" s="1"/>
  <c r="K6010" i="1"/>
  <c r="L6010" i="1" s="1"/>
  <c r="K1368" i="1"/>
  <c r="L1368" i="1" s="1"/>
  <c r="K6011" i="1"/>
  <c r="L6011" i="1" s="1"/>
  <c r="K6012" i="1"/>
  <c r="L6012" i="1" s="1"/>
  <c r="K6013" i="1"/>
  <c r="L6013" i="1" s="1"/>
  <c r="K6014" i="1"/>
  <c r="L6014" i="1" s="1"/>
  <c r="K6015" i="1"/>
  <c r="L6015" i="1" s="1"/>
  <c r="K6016" i="1"/>
  <c r="L6016" i="1" s="1"/>
  <c r="K1369" i="1"/>
  <c r="L1369" i="1" s="1"/>
  <c r="K6017" i="1"/>
  <c r="L6017" i="1" s="1"/>
  <c r="K1370" i="1"/>
  <c r="L1370" i="1" s="1"/>
  <c r="K6018" i="1"/>
  <c r="L6018" i="1" s="1"/>
  <c r="K6019" i="1"/>
  <c r="L6019" i="1" s="1"/>
  <c r="K6020" i="1"/>
  <c r="L6020" i="1" s="1"/>
  <c r="K6021" i="1"/>
  <c r="L6021" i="1" s="1"/>
  <c r="K1625" i="1"/>
  <c r="L1625" i="1" s="1"/>
  <c r="K6022" i="1"/>
  <c r="L6022" i="1" s="1"/>
  <c r="K6023" i="1"/>
  <c r="L6023" i="1" s="1"/>
  <c r="K6024" i="1"/>
  <c r="L6024" i="1" s="1"/>
  <c r="K6025" i="1"/>
  <c r="L6025" i="1" s="1"/>
  <c r="K6026" i="1"/>
  <c r="L6026" i="1" s="1"/>
  <c r="K6027" i="1"/>
  <c r="L6027" i="1" s="1"/>
  <c r="K6028" i="1"/>
  <c r="L6028" i="1" s="1"/>
  <c r="K6029" i="1"/>
  <c r="L6029" i="1" s="1"/>
  <c r="K1371" i="1"/>
  <c r="L1371" i="1" s="1"/>
  <c r="K1372" i="1"/>
  <c r="L1372" i="1" s="1"/>
  <c r="K6030" i="1"/>
  <c r="L6030" i="1" s="1"/>
  <c r="K1373" i="1"/>
  <c r="L1373" i="1" s="1"/>
  <c r="K1374" i="1"/>
  <c r="L1374" i="1" s="1"/>
  <c r="K1375" i="1"/>
  <c r="L1375" i="1" s="1"/>
  <c r="K6031" i="1"/>
  <c r="L6031" i="1" s="1"/>
  <c r="K6032" i="1"/>
  <c r="L6032" i="1" s="1"/>
  <c r="K6033" i="1"/>
  <c r="L6033" i="1" s="1"/>
  <c r="K6034" i="1"/>
  <c r="L6034" i="1" s="1"/>
  <c r="K6035" i="1"/>
  <c r="L6035" i="1" s="1"/>
  <c r="K6036" i="1"/>
  <c r="L6036" i="1" s="1"/>
  <c r="K1376" i="1"/>
  <c r="L1376" i="1" s="1"/>
  <c r="K1377" i="1"/>
  <c r="L1377" i="1" s="1"/>
  <c r="K6037" i="1"/>
  <c r="L6037" i="1" s="1"/>
  <c r="K6038" i="1"/>
  <c r="L6038" i="1" s="1"/>
  <c r="K6039" i="1"/>
  <c r="L6039" i="1" s="1"/>
  <c r="K6040" i="1"/>
  <c r="L6040" i="1" s="1"/>
  <c r="K1378" i="1"/>
  <c r="L1378" i="1" s="1"/>
  <c r="K6041" i="1"/>
  <c r="L6041" i="1" s="1"/>
  <c r="K1379" i="1"/>
  <c r="L1379" i="1" s="1"/>
  <c r="K1380" i="1"/>
  <c r="L1380" i="1" s="1"/>
  <c r="K1381" i="1"/>
  <c r="L1381" i="1" s="1"/>
  <c r="K1597" i="1"/>
  <c r="L1597" i="1" s="1"/>
  <c r="K6042" i="1"/>
  <c r="L6042" i="1" s="1"/>
  <c r="K6043" i="1"/>
  <c r="L6043" i="1" s="1"/>
  <c r="K1984" i="1"/>
  <c r="L1984" i="1" s="1"/>
  <c r="K6044" i="1"/>
  <c r="L6044" i="1" s="1"/>
  <c r="K6045" i="1"/>
  <c r="L6045" i="1" s="1"/>
  <c r="K6046" i="1"/>
  <c r="L6046" i="1" s="1"/>
  <c r="K1382" i="1"/>
  <c r="L1382" i="1" s="1"/>
  <c r="K6047" i="1"/>
  <c r="L6047" i="1" s="1"/>
  <c r="K1985" i="1"/>
  <c r="L1985" i="1" s="1"/>
  <c r="K6048" i="1"/>
  <c r="L6048" i="1" s="1"/>
  <c r="K6049" i="1"/>
  <c r="L6049" i="1" s="1"/>
  <c r="K6050" i="1"/>
  <c r="L6050" i="1" s="1"/>
  <c r="K1986" i="1"/>
  <c r="L1986" i="1" s="1"/>
  <c r="K6051" i="1"/>
  <c r="L6051" i="1" s="1"/>
  <c r="K1383" i="1"/>
  <c r="L1383" i="1" s="1"/>
  <c r="K6052" i="1"/>
  <c r="L6052" i="1" s="1"/>
  <c r="K6053" i="1"/>
  <c r="L6053" i="1" s="1"/>
  <c r="K1384" i="1"/>
  <c r="L1384" i="1" s="1"/>
  <c r="K1598" i="1"/>
  <c r="L1598" i="1" s="1"/>
  <c r="K6054" i="1"/>
  <c r="L6054" i="1" s="1"/>
  <c r="K6055" i="1"/>
  <c r="L6055" i="1" s="1"/>
  <c r="K6056" i="1"/>
  <c r="L6056" i="1" s="1"/>
  <c r="K1385" i="1"/>
  <c r="L1385" i="1" s="1"/>
  <c r="K6057" i="1"/>
  <c r="L6057" i="1" s="1"/>
  <c r="K6058" i="1"/>
  <c r="L6058" i="1" s="1"/>
  <c r="K6059" i="1"/>
  <c r="L6059" i="1" s="1"/>
  <c r="K6060" i="1"/>
  <c r="L6060" i="1" s="1"/>
  <c r="K1599" i="1"/>
  <c r="L1599" i="1" s="1"/>
  <c r="K1386" i="1"/>
  <c r="L1386" i="1" s="1"/>
  <c r="K6061" i="1"/>
  <c r="L6061" i="1" s="1"/>
  <c r="K1387" i="1"/>
  <c r="L1387" i="1" s="1"/>
  <c r="K1388" i="1"/>
  <c r="L1388" i="1" s="1"/>
  <c r="K6062" i="1"/>
  <c r="L6062" i="1" s="1"/>
  <c r="K6063" i="1"/>
  <c r="L6063" i="1" s="1"/>
  <c r="K6064" i="1"/>
  <c r="L6064" i="1" s="1"/>
  <c r="K1389" i="1"/>
  <c r="L1389" i="1" s="1"/>
  <c r="K6065" i="1"/>
  <c r="L6065" i="1" s="1"/>
  <c r="K1987" i="1"/>
  <c r="L1987" i="1" s="1"/>
  <c r="K6066" i="1"/>
  <c r="L6066" i="1" s="1"/>
  <c r="K1390" i="1"/>
  <c r="L1390" i="1" s="1"/>
  <c r="K6067" i="1"/>
  <c r="L6067" i="1" s="1"/>
  <c r="K1391" i="1"/>
  <c r="L1391" i="1" s="1"/>
  <c r="K6068" i="1"/>
  <c r="L6068" i="1" s="1"/>
  <c r="K6069" i="1"/>
  <c r="L6069" i="1" s="1"/>
  <c r="K6070" i="1"/>
  <c r="L6070" i="1" s="1"/>
  <c r="K6071" i="1"/>
  <c r="L6071" i="1" s="1"/>
  <c r="K6072" i="1"/>
  <c r="L6072" i="1" s="1"/>
  <c r="K1392" i="1"/>
  <c r="L1392" i="1" s="1"/>
  <c r="K6073" i="1"/>
  <c r="L6073" i="1" s="1"/>
  <c r="K6074" i="1"/>
  <c r="L6074" i="1" s="1"/>
  <c r="K1393" i="1"/>
  <c r="L1393" i="1" s="1"/>
  <c r="K6075" i="1"/>
  <c r="L6075" i="1" s="1"/>
  <c r="K1394" i="1"/>
  <c r="L1394" i="1" s="1"/>
  <c r="K6076" i="1"/>
  <c r="L6076" i="1" s="1"/>
  <c r="K1395" i="1"/>
  <c r="L1395" i="1" s="1"/>
  <c r="K6077" i="1"/>
  <c r="L6077" i="1" s="1"/>
  <c r="K6078" i="1"/>
  <c r="L6078" i="1" s="1"/>
  <c r="K6079" i="1"/>
  <c r="L6079" i="1" s="1"/>
  <c r="K130" i="1"/>
  <c r="L130" i="1" s="1"/>
  <c r="K6080" i="1"/>
  <c r="L6080" i="1" s="1"/>
  <c r="K6081" i="1"/>
  <c r="L6081" i="1" s="1"/>
  <c r="K6082" i="1"/>
  <c r="L6082" i="1" s="1"/>
  <c r="K6083" i="1"/>
  <c r="L6083" i="1" s="1"/>
  <c r="K6084" i="1"/>
  <c r="L6084" i="1" s="1"/>
  <c r="K6085" i="1"/>
  <c r="L6085" i="1" s="1"/>
  <c r="K6086" i="1"/>
  <c r="L6086" i="1" s="1"/>
  <c r="K1988" i="1"/>
  <c r="L1988" i="1" s="1"/>
  <c r="K1989" i="1"/>
  <c r="L1989" i="1" s="1"/>
  <c r="K1990" i="1"/>
  <c r="L1990" i="1" s="1"/>
  <c r="K6087" i="1"/>
  <c r="L6087" i="1" s="1"/>
  <c r="K6088" i="1"/>
  <c r="L6088" i="1" s="1"/>
  <c r="K6089" i="1"/>
  <c r="L6089" i="1" s="1"/>
  <c r="K6090" i="1"/>
  <c r="L6090" i="1" s="1"/>
  <c r="K6091" i="1"/>
  <c r="L6091" i="1" s="1"/>
  <c r="K6092" i="1"/>
  <c r="L6092" i="1" s="1"/>
  <c r="K6093" i="1"/>
  <c r="L6093" i="1" s="1"/>
  <c r="K6094" i="1"/>
  <c r="L6094" i="1" s="1"/>
  <c r="K6095" i="1"/>
  <c r="L6095" i="1" s="1"/>
  <c r="K6096" i="1"/>
  <c r="L6096" i="1" s="1"/>
  <c r="K6097" i="1"/>
  <c r="L6097" i="1" s="1"/>
  <c r="K6098" i="1"/>
  <c r="L6098" i="1" s="1"/>
  <c r="K6099" i="1"/>
  <c r="L6099" i="1" s="1"/>
  <c r="K6100" i="1"/>
  <c r="L6100" i="1" s="1"/>
  <c r="K6101" i="1"/>
  <c r="L6101" i="1" s="1"/>
  <c r="K6102" i="1"/>
  <c r="L6102" i="1" s="1"/>
  <c r="K6103" i="1"/>
  <c r="L6103" i="1" s="1"/>
  <c r="K6104" i="1"/>
  <c r="L6104" i="1" s="1"/>
  <c r="K6105" i="1"/>
  <c r="L6105" i="1" s="1"/>
  <c r="K6106" i="1"/>
  <c r="L6106" i="1" s="1"/>
  <c r="K6107" i="1"/>
  <c r="L6107" i="1" s="1"/>
  <c r="K6108" i="1"/>
  <c r="L6108" i="1" s="1"/>
  <c r="K6109" i="1"/>
  <c r="L6109" i="1" s="1"/>
  <c r="K6110" i="1"/>
  <c r="L6110" i="1" s="1"/>
  <c r="K6111" i="1"/>
  <c r="L6111" i="1" s="1"/>
  <c r="K6112" i="1"/>
  <c r="L6112" i="1" s="1"/>
  <c r="K6113" i="1"/>
  <c r="L6113" i="1" s="1"/>
  <c r="K6114" i="1"/>
  <c r="L6114" i="1" s="1"/>
  <c r="K1396" i="1"/>
  <c r="L1396" i="1" s="1"/>
  <c r="K6115" i="1"/>
  <c r="L6115" i="1" s="1"/>
  <c r="K1397" i="1"/>
  <c r="L1397" i="1" s="1"/>
  <c r="K1398" i="1"/>
  <c r="L1398" i="1" s="1"/>
  <c r="K6116" i="1"/>
  <c r="L6116" i="1" s="1"/>
  <c r="K6117" i="1"/>
  <c r="L6117" i="1" s="1"/>
  <c r="K6118" i="1"/>
  <c r="L6118" i="1" s="1"/>
  <c r="K6119" i="1"/>
  <c r="L6119" i="1" s="1"/>
  <c r="K1399" i="1"/>
  <c r="L1399" i="1" s="1"/>
  <c r="K6120" i="1"/>
  <c r="L6120" i="1" s="1"/>
  <c r="K6121" i="1"/>
  <c r="L6121" i="1" s="1"/>
  <c r="K6122" i="1"/>
  <c r="L6122" i="1" s="1"/>
  <c r="K149" i="1"/>
  <c r="L149" i="1" s="1"/>
  <c r="K6123" i="1"/>
  <c r="L6123" i="1" s="1"/>
  <c r="K6124" i="1"/>
  <c r="L6124" i="1" s="1"/>
  <c r="K1400" i="1"/>
  <c r="L1400" i="1" s="1"/>
  <c r="K6125" i="1"/>
  <c r="L6125" i="1" s="1"/>
  <c r="K1401" i="1"/>
  <c r="L1401" i="1" s="1"/>
  <c r="K6126" i="1"/>
  <c r="L6126" i="1" s="1"/>
  <c r="K6127" i="1"/>
  <c r="L6127" i="1" s="1"/>
  <c r="K6128" i="1"/>
  <c r="L6128" i="1" s="1"/>
  <c r="K1402" i="1"/>
  <c r="L1402" i="1" s="1"/>
  <c r="K6129" i="1"/>
  <c r="L6129" i="1" s="1"/>
  <c r="K131" i="1"/>
  <c r="L131" i="1" s="1"/>
  <c r="K6130" i="1"/>
  <c r="L6130" i="1" s="1"/>
  <c r="K6131" i="1"/>
  <c r="L6131" i="1" s="1"/>
  <c r="K6132" i="1"/>
  <c r="L6132" i="1" s="1"/>
  <c r="K6133" i="1"/>
  <c r="L6133" i="1" s="1"/>
  <c r="K6134" i="1"/>
  <c r="L6134" i="1" s="1"/>
  <c r="K6135" i="1"/>
  <c r="L6135" i="1" s="1"/>
  <c r="K6136" i="1"/>
  <c r="L6136" i="1" s="1"/>
  <c r="K6137" i="1"/>
  <c r="L6137" i="1" s="1"/>
  <c r="K6138" i="1"/>
  <c r="L6138" i="1" s="1"/>
  <c r="K6139" i="1"/>
  <c r="L6139" i="1" s="1"/>
  <c r="K6140" i="1"/>
  <c r="L6140" i="1" s="1"/>
  <c r="K6141" i="1"/>
  <c r="L6141" i="1" s="1"/>
  <c r="K6142" i="1"/>
  <c r="L6142" i="1" s="1"/>
  <c r="K6143" i="1"/>
  <c r="L6143" i="1" s="1"/>
  <c r="K6144" i="1"/>
  <c r="L6144" i="1" s="1"/>
  <c r="K6145" i="1"/>
  <c r="L6145" i="1" s="1"/>
  <c r="K6146" i="1"/>
  <c r="L6146" i="1" s="1"/>
  <c r="K6147" i="1"/>
  <c r="L6147" i="1" s="1"/>
  <c r="K6148" i="1"/>
  <c r="L6148" i="1" s="1"/>
  <c r="K1403" i="1"/>
  <c r="L1403" i="1" s="1"/>
  <c r="K6149" i="1"/>
  <c r="L6149" i="1" s="1"/>
  <c r="K6150" i="1"/>
  <c r="L6150" i="1" s="1"/>
  <c r="K6151" i="1"/>
  <c r="L6151" i="1" s="1"/>
  <c r="K6152" i="1"/>
  <c r="L6152" i="1" s="1"/>
  <c r="K6153" i="1"/>
  <c r="L6153" i="1" s="1"/>
  <c r="K1404" i="1"/>
  <c r="L1404" i="1" s="1"/>
  <c r="K6154" i="1"/>
  <c r="L6154" i="1" s="1"/>
  <c r="K6155" i="1"/>
  <c r="L6155" i="1" s="1"/>
  <c r="K6156" i="1"/>
  <c r="L6156" i="1" s="1"/>
  <c r="K6157" i="1"/>
  <c r="L6157" i="1" s="1"/>
  <c r="K1405" i="1"/>
  <c r="L1405" i="1" s="1"/>
  <c r="K6158" i="1"/>
  <c r="L6158" i="1" s="1"/>
  <c r="K6159" i="1"/>
  <c r="L6159" i="1" s="1"/>
  <c r="K1406" i="1"/>
  <c r="L1406" i="1" s="1"/>
  <c r="K6160" i="1"/>
  <c r="L6160" i="1" s="1"/>
  <c r="K1407" i="1"/>
  <c r="L1407" i="1" s="1"/>
  <c r="K6161" i="1"/>
  <c r="L6161" i="1" s="1"/>
  <c r="K1408" i="1"/>
  <c r="L1408" i="1" s="1"/>
  <c r="K6162" i="1"/>
  <c r="L6162" i="1" s="1"/>
  <c r="K1409" i="1"/>
  <c r="L1409" i="1" s="1"/>
  <c r="K6163" i="1"/>
  <c r="L6163" i="1" s="1"/>
  <c r="K6164" i="1"/>
  <c r="L6164" i="1" s="1"/>
  <c r="K6165" i="1"/>
  <c r="L6165" i="1" s="1"/>
  <c r="K6166" i="1"/>
  <c r="L6166" i="1" s="1"/>
  <c r="K6167" i="1"/>
  <c r="L6167" i="1" s="1"/>
  <c r="K6168" i="1"/>
  <c r="L6168" i="1" s="1"/>
  <c r="K150" i="1"/>
  <c r="L150" i="1" s="1"/>
  <c r="K6169" i="1"/>
  <c r="L6169" i="1" s="1"/>
  <c r="K1991" i="1"/>
  <c r="L1991" i="1" s="1"/>
  <c r="K1600" i="1"/>
  <c r="L1600" i="1" s="1"/>
  <c r="K6170" i="1"/>
  <c r="L6170" i="1" s="1"/>
  <c r="K1410" i="1"/>
  <c r="L1410" i="1" s="1"/>
  <c r="K6171" i="1"/>
  <c r="L6171" i="1" s="1"/>
  <c r="K6172" i="1"/>
  <c r="L6172" i="1" s="1"/>
  <c r="K6173" i="1"/>
  <c r="L6173" i="1" s="1"/>
  <c r="K6174" i="1"/>
  <c r="L6174" i="1" s="1"/>
  <c r="K132" i="1"/>
  <c r="L132" i="1" s="1"/>
  <c r="K6175" i="1"/>
  <c r="L6175" i="1" s="1"/>
  <c r="K1411" i="1"/>
  <c r="L1411" i="1" s="1"/>
  <c r="K6176" i="1"/>
  <c r="L6176" i="1" s="1"/>
  <c r="K6177" i="1"/>
  <c r="L6177" i="1" s="1"/>
  <c r="K6178" i="1"/>
  <c r="L6178" i="1" s="1"/>
  <c r="K6179" i="1"/>
  <c r="L6179" i="1" s="1"/>
  <c r="K6180" i="1"/>
  <c r="L6180" i="1" s="1"/>
  <c r="K6181" i="1"/>
  <c r="L6181" i="1" s="1"/>
  <c r="K6182" i="1"/>
  <c r="L6182" i="1" s="1"/>
  <c r="K6183" i="1"/>
  <c r="L6183" i="1" s="1"/>
  <c r="K1412" i="1"/>
  <c r="L1412" i="1" s="1"/>
  <c r="K6184" i="1"/>
  <c r="L6184" i="1" s="1"/>
  <c r="K6185" i="1"/>
  <c r="L6185" i="1" s="1"/>
  <c r="K6186" i="1"/>
  <c r="L6186" i="1" s="1"/>
  <c r="K6187" i="1"/>
  <c r="L6187" i="1" s="1"/>
  <c r="K6188" i="1"/>
  <c r="L6188" i="1" s="1"/>
  <c r="K6189" i="1"/>
  <c r="L6189" i="1" s="1"/>
  <c r="K6190" i="1"/>
  <c r="L6190" i="1" s="1"/>
  <c r="K6191" i="1"/>
  <c r="L6191" i="1" s="1"/>
  <c r="K6192" i="1"/>
  <c r="L6192" i="1" s="1"/>
  <c r="K6193" i="1"/>
  <c r="L6193" i="1" s="1"/>
  <c r="K6194" i="1"/>
  <c r="L6194" i="1" s="1"/>
  <c r="K6195" i="1"/>
  <c r="L6195" i="1" s="1"/>
  <c r="K6196" i="1"/>
  <c r="L6196" i="1" s="1"/>
  <c r="K6197" i="1"/>
  <c r="L6197" i="1" s="1"/>
  <c r="K6198" i="1"/>
  <c r="L6198" i="1" s="1"/>
  <c r="K6199" i="1"/>
  <c r="L6199" i="1" s="1"/>
  <c r="K6200" i="1"/>
  <c r="L6200" i="1" s="1"/>
  <c r="K6201" i="1"/>
  <c r="L6201" i="1" s="1"/>
  <c r="K6202" i="1"/>
  <c r="L6202" i="1" s="1"/>
  <c r="K6203" i="1"/>
  <c r="L6203" i="1" s="1"/>
  <c r="K6204" i="1"/>
  <c r="L6204" i="1" s="1"/>
  <c r="K6205" i="1"/>
  <c r="L6205" i="1" s="1"/>
  <c r="K6206" i="1"/>
  <c r="L6206" i="1" s="1"/>
  <c r="K6207" i="1"/>
  <c r="L6207" i="1" s="1"/>
  <c r="K6208" i="1"/>
  <c r="L6208" i="1" s="1"/>
  <c r="K133" i="1"/>
  <c r="L133" i="1" s="1"/>
  <c r="K6209" i="1"/>
  <c r="L6209" i="1" s="1"/>
  <c r="K6210" i="1"/>
  <c r="L6210" i="1" s="1"/>
  <c r="K6211" i="1"/>
  <c r="L6211" i="1" s="1"/>
  <c r="K6212" i="1"/>
  <c r="L6212" i="1" s="1"/>
  <c r="K1601" i="1"/>
  <c r="L1601" i="1" s="1"/>
  <c r="K6213" i="1"/>
  <c r="L6213" i="1" s="1"/>
  <c r="K6214" i="1"/>
  <c r="L6214" i="1" s="1"/>
  <c r="K6215" i="1"/>
  <c r="L6215" i="1" s="1"/>
  <c r="K1992" i="1"/>
  <c r="L1992" i="1" s="1"/>
  <c r="K6216" i="1"/>
  <c r="L6216" i="1" s="1"/>
  <c r="K6217" i="1"/>
  <c r="L6217" i="1" s="1"/>
  <c r="K6218" i="1"/>
  <c r="L6218" i="1" s="1"/>
  <c r="K6219" i="1"/>
  <c r="L6219" i="1" s="1"/>
  <c r="K6220" i="1"/>
  <c r="L6220" i="1" s="1"/>
  <c r="K6221" i="1"/>
  <c r="L6221" i="1" s="1"/>
  <c r="K6222" i="1"/>
  <c r="L6222" i="1" s="1"/>
  <c r="K1993" i="1"/>
  <c r="L1993" i="1" s="1"/>
  <c r="K6223" i="1"/>
  <c r="L6223" i="1" s="1"/>
  <c r="K6224" i="1"/>
  <c r="L6224" i="1" s="1"/>
  <c r="K6225" i="1"/>
  <c r="L6225" i="1" s="1"/>
  <c r="K6226" i="1"/>
  <c r="L6226" i="1" s="1"/>
  <c r="K6227" i="1"/>
  <c r="L6227" i="1" s="1"/>
  <c r="K1413" i="1"/>
  <c r="L1413" i="1" s="1"/>
  <c r="K6228" i="1"/>
  <c r="L6228" i="1" s="1"/>
  <c r="K6229" i="1"/>
  <c r="L6229" i="1" s="1"/>
  <c r="K6230" i="1"/>
  <c r="L6230" i="1" s="1"/>
  <c r="K6231" i="1"/>
  <c r="L6231" i="1" s="1"/>
  <c r="K6232" i="1"/>
  <c r="L6232" i="1" s="1"/>
  <c r="K6233" i="1"/>
  <c r="L6233" i="1" s="1"/>
  <c r="K6234" i="1"/>
  <c r="L6234" i="1" s="1"/>
  <c r="K6235" i="1"/>
  <c r="L6235" i="1" s="1"/>
  <c r="K6236" i="1"/>
  <c r="L6236" i="1" s="1"/>
  <c r="K6237" i="1"/>
  <c r="L6237" i="1" s="1"/>
  <c r="K6238" i="1"/>
  <c r="L6238" i="1" s="1"/>
  <c r="K6239" i="1"/>
  <c r="L6239" i="1" s="1"/>
  <c r="K6240" i="1"/>
  <c r="L6240" i="1" s="1"/>
  <c r="K6241" i="1"/>
  <c r="L6241" i="1" s="1"/>
  <c r="K6242" i="1"/>
  <c r="L6242" i="1" s="1"/>
  <c r="K6243" i="1"/>
  <c r="L6243" i="1" s="1"/>
  <c r="K6244" i="1"/>
  <c r="L6244" i="1" s="1"/>
  <c r="K6245" i="1"/>
  <c r="L6245" i="1" s="1"/>
  <c r="K6246" i="1"/>
  <c r="L6246" i="1" s="1"/>
  <c r="K6247" i="1"/>
  <c r="L6247" i="1" s="1"/>
  <c r="K6248" i="1"/>
  <c r="L6248" i="1" s="1"/>
  <c r="K6249" i="1"/>
  <c r="L6249" i="1" s="1"/>
  <c r="K6250" i="1"/>
  <c r="L6250" i="1" s="1"/>
  <c r="K6251" i="1"/>
  <c r="L6251" i="1" s="1"/>
  <c r="K6252" i="1"/>
  <c r="L6252" i="1" s="1"/>
  <c r="K6253" i="1"/>
  <c r="L6253" i="1" s="1"/>
  <c r="K6254" i="1"/>
  <c r="L6254" i="1" s="1"/>
  <c r="K6255" i="1"/>
  <c r="L6255" i="1" s="1"/>
  <c r="K6256" i="1"/>
  <c r="L6256" i="1" s="1"/>
  <c r="K6257" i="1"/>
  <c r="L6257" i="1" s="1"/>
  <c r="K6258" i="1"/>
  <c r="L6258" i="1" s="1"/>
  <c r="K6259" i="1"/>
  <c r="L6259" i="1" s="1"/>
  <c r="K6260" i="1"/>
  <c r="L6260" i="1" s="1"/>
  <c r="K6261" i="1"/>
  <c r="L6261" i="1" s="1"/>
  <c r="K6262" i="1"/>
  <c r="L6262" i="1" s="1"/>
  <c r="K6263" i="1"/>
  <c r="L6263" i="1" s="1"/>
  <c r="K6264" i="1"/>
  <c r="L6264" i="1" s="1"/>
  <c r="K6265" i="1"/>
  <c r="L6265" i="1" s="1"/>
  <c r="K6266" i="1"/>
  <c r="L6266" i="1" s="1"/>
  <c r="K6267" i="1"/>
  <c r="L6267" i="1" s="1"/>
  <c r="K6268" i="1"/>
  <c r="L6268" i="1" s="1"/>
  <c r="K6269" i="1"/>
  <c r="L6269" i="1" s="1"/>
  <c r="K6270" i="1"/>
  <c r="L6270" i="1" s="1"/>
  <c r="K6271" i="1"/>
  <c r="L6271" i="1" s="1"/>
  <c r="K6272" i="1"/>
  <c r="L6272" i="1" s="1"/>
  <c r="K6273" i="1"/>
  <c r="L6273" i="1" s="1"/>
  <c r="K6274" i="1"/>
  <c r="L6274" i="1" s="1"/>
  <c r="K6275" i="1"/>
  <c r="L6275" i="1" s="1"/>
  <c r="K6276" i="1"/>
  <c r="L6276" i="1" s="1"/>
  <c r="K6277" i="1"/>
  <c r="L6277" i="1" s="1"/>
  <c r="K6278" i="1"/>
  <c r="L6278" i="1" s="1"/>
  <c r="K6279" i="1"/>
  <c r="L6279" i="1" s="1"/>
  <c r="K6280" i="1"/>
  <c r="L6280" i="1" s="1"/>
  <c r="K6281" i="1"/>
  <c r="L6281" i="1" s="1"/>
  <c r="K6282" i="1"/>
  <c r="L6282" i="1" s="1"/>
  <c r="K6283" i="1"/>
  <c r="L6283" i="1" s="1"/>
  <c r="K6284" i="1"/>
  <c r="L6284" i="1" s="1"/>
  <c r="K6285" i="1"/>
  <c r="L6285" i="1" s="1"/>
  <c r="K6286" i="1"/>
  <c r="L6286" i="1" s="1"/>
  <c r="K6287" i="1"/>
  <c r="L6287" i="1" s="1"/>
  <c r="K6288" i="1"/>
  <c r="L6288" i="1" s="1"/>
  <c r="K6289" i="1"/>
  <c r="L6289" i="1" s="1"/>
  <c r="K6290" i="1"/>
  <c r="L6290" i="1" s="1"/>
  <c r="K6291" i="1"/>
  <c r="L6291" i="1" s="1"/>
  <c r="K6292" i="1"/>
  <c r="L6292" i="1" s="1"/>
  <c r="K6293" i="1"/>
  <c r="L6293" i="1" s="1"/>
  <c r="K6294" i="1"/>
  <c r="L6294" i="1" s="1"/>
  <c r="K6295" i="1"/>
  <c r="L6295" i="1" s="1"/>
  <c r="K6296" i="1"/>
  <c r="L6296" i="1" s="1"/>
  <c r="K6297" i="1"/>
  <c r="L6297" i="1" s="1"/>
  <c r="K6298" i="1"/>
  <c r="L6298" i="1" s="1"/>
  <c r="K6299" i="1"/>
  <c r="L6299" i="1" s="1"/>
  <c r="K6300" i="1"/>
  <c r="L6300" i="1" s="1"/>
  <c r="K6301" i="1"/>
  <c r="L6301" i="1" s="1"/>
  <c r="K6302" i="1"/>
  <c r="L6302" i="1" s="1"/>
  <c r="K6303" i="1"/>
  <c r="L6303" i="1" s="1"/>
  <c r="K6304" i="1"/>
  <c r="L6304" i="1" s="1"/>
  <c r="K6305" i="1"/>
  <c r="L6305" i="1" s="1"/>
  <c r="K6306" i="1"/>
  <c r="L6306" i="1" s="1"/>
  <c r="K6307" i="1"/>
  <c r="L6307" i="1" s="1"/>
  <c r="K6308" i="1"/>
  <c r="L6308" i="1" s="1"/>
  <c r="K6309" i="1"/>
  <c r="L6309" i="1" s="1"/>
  <c r="K6310" i="1"/>
  <c r="L6310" i="1" s="1"/>
  <c r="K6311" i="1"/>
  <c r="L6311" i="1" s="1"/>
  <c r="K6312" i="1"/>
  <c r="L6312" i="1" s="1"/>
  <c r="K6313" i="1"/>
  <c r="L6313" i="1" s="1"/>
  <c r="K6314" i="1"/>
  <c r="L6314" i="1" s="1"/>
  <c r="K6315" i="1"/>
  <c r="L6315" i="1" s="1"/>
  <c r="K6316" i="1"/>
  <c r="L6316" i="1" s="1"/>
  <c r="K6317" i="1"/>
  <c r="L6317" i="1" s="1"/>
  <c r="K6318" i="1"/>
  <c r="L6318" i="1" s="1"/>
  <c r="K6319" i="1"/>
  <c r="L6319" i="1" s="1"/>
  <c r="K6320" i="1"/>
  <c r="L6320" i="1" s="1"/>
  <c r="K6321" i="1"/>
  <c r="L6321" i="1" s="1"/>
  <c r="K6322" i="1"/>
  <c r="L6322" i="1" s="1"/>
  <c r="K6323" i="1"/>
  <c r="L6323" i="1" s="1"/>
  <c r="K6324" i="1"/>
  <c r="L6324" i="1" s="1"/>
  <c r="K6325" i="1"/>
  <c r="L6325" i="1" s="1"/>
  <c r="K6326" i="1"/>
  <c r="L6326" i="1" s="1"/>
  <c r="K6327" i="1"/>
  <c r="L6327" i="1" s="1"/>
  <c r="K6328" i="1"/>
  <c r="L6328" i="1" s="1"/>
  <c r="K6329" i="1"/>
  <c r="L6329" i="1" s="1"/>
  <c r="K6330" i="1"/>
  <c r="L6330" i="1" s="1"/>
  <c r="K6331" i="1"/>
  <c r="L6331" i="1" s="1"/>
  <c r="K6332" i="1"/>
  <c r="L6332" i="1" s="1"/>
  <c r="K6333" i="1"/>
  <c r="L6333" i="1" s="1"/>
  <c r="K6334" i="1"/>
  <c r="L6334" i="1" s="1"/>
  <c r="K6335" i="1"/>
  <c r="L6335" i="1" s="1"/>
  <c r="K6336" i="1"/>
  <c r="L6336" i="1" s="1"/>
  <c r="K6337" i="1"/>
  <c r="L6337" i="1" s="1"/>
  <c r="K6338" i="1"/>
  <c r="L6338" i="1" s="1"/>
  <c r="K6339" i="1"/>
  <c r="L6339" i="1" s="1"/>
  <c r="K6340" i="1"/>
  <c r="L6340" i="1" s="1"/>
  <c r="K6341" i="1"/>
  <c r="L6341" i="1" s="1"/>
  <c r="K6342" i="1"/>
  <c r="L6342" i="1" s="1"/>
  <c r="K6343" i="1"/>
  <c r="L6343" i="1" s="1"/>
  <c r="K6344" i="1"/>
  <c r="L6344" i="1" s="1"/>
  <c r="K6345" i="1"/>
  <c r="L6345" i="1" s="1"/>
  <c r="K6346" i="1"/>
  <c r="L6346" i="1" s="1"/>
  <c r="K6347" i="1"/>
  <c r="L6347" i="1" s="1"/>
  <c r="K6348" i="1"/>
  <c r="L6348" i="1" s="1"/>
  <c r="K6349" i="1"/>
  <c r="L6349" i="1" s="1"/>
  <c r="K6350" i="1"/>
  <c r="L6350" i="1" s="1"/>
  <c r="K6351" i="1"/>
  <c r="L6351" i="1" s="1"/>
  <c r="K6352" i="1"/>
  <c r="L6352" i="1" s="1"/>
  <c r="K6353" i="1"/>
  <c r="L6353" i="1" s="1"/>
  <c r="K6354" i="1"/>
  <c r="L6354" i="1" s="1"/>
  <c r="K6355" i="1"/>
  <c r="L6355" i="1" s="1"/>
  <c r="K6356" i="1"/>
  <c r="L6356" i="1" s="1"/>
  <c r="K6357" i="1"/>
  <c r="L6357" i="1" s="1"/>
  <c r="K6358" i="1"/>
  <c r="L6358" i="1" s="1"/>
  <c r="K6359" i="1"/>
  <c r="L6359" i="1" s="1"/>
  <c r="K6360" i="1"/>
  <c r="L6360" i="1" s="1"/>
  <c r="K6361" i="1"/>
  <c r="L6361" i="1" s="1"/>
  <c r="K6362" i="1"/>
  <c r="L6362" i="1" s="1"/>
  <c r="K6363" i="1"/>
  <c r="L6363" i="1" s="1"/>
  <c r="K6364" i="1"/>
  <c r="L6364" i="1" s="1"/>
  <c r="K6365" i="1"/>
  <c r="L6365" i="1" s="1"/>
  <c r="K6366" i="1"/>
  <c r="L6366" i="1" s="1"/>
  <c r="K6367" i="1"/>
  <c r="L6367" i="1" s="1"/>
  <c r="K6368" i="1"/>
  <c r="L6368" i="1" s="1"/>
  <c r="K134" i="1"/>
  <c r="L134" i="1" s="1"/>
  <c r="K1414" i="1"/>
  <c r="L1414" i="1" s="1"/>
  <c r="K1415" i="1"/>
  <c r="L1415" i="1" s="1"/>
  <c r="K6369" i="1"/>
  <c r="L6369" i="1" s="1"/>
  <c r="K6370" i="1"/>
  <c r="L6370" i="1" s="1"/>
  <c r="K1416" i="1"/>
  <c r="L1416" i="1" s="1"/>
  <c r="K6371" i="1"/>
  <c r="L6371" i="1" s="1"/>
  <c r="K6372" i="1"/>
  <c r="L6372" i="1" s="1"/>
  <c r="K6373" i="1"/>
  <c r="L6373" i="1" s="1"/>
  <c r="K6374" i="1"/>
  <c r="L6374" i="1" s="1"/>
  <c r="K6375" i="1"/>
  <c r="L6375" i="1" s="1"/>
  <c r="K6376" i="1"/>
  <c r="L6376" i="1" s="1"/>
  <c r="K6377" i="1"/>
  <c r="L6377" i="1" s="1"/>
  <c r="K6378" i="1"/>
  <c r="L6378" i="1" s="1"/>
  <c r="K1417" i="1"/>
  <c r="L1417" i="1" s="1"/>
  <c r="K6379" i="1"/>
  <c r="L6379" i="1" s="1"/>
  <c r="K6380" i="1"/>
  <c r="L6380" i="1" s="1"/>
  <c r="K6381" i="1"/>
  <c r="L6381" i="1" s="1"/>
  <c r="K1418" i="1"/>
  <c r="L1418" i="1" s="1"/>
  <c r="K6382" i="1"/>
  <c r="L6382" i="1" s="1"/>
  <c r="K1419" i="1"/>
  <c r="L1419" i="1" s="1"/>
  <c r="K1420" i="1"/>
  <c r="L1420" i="1" s="1"/>
  <c r="K6383" i="1"/>
  <c r="L6383" i="1" s="1"/>
  <c r="K6384" i="1"/>
  <c r="L6384" i="1" s="1"/>
  <c r="K1421" i="1"/>
  <c r="L1421" i="1" s="1"/>
  <c r="K1422" i="1"/>
  <c r="L1422" i="1" s="1"/>
  <c r="K1423" i="1"/>
  <c r="L1423" i="1" s="1"/>
  <c r="K6385" i="1"/>
  <c r="L6385" i="1" s="1"/>
  <c r="K6386" i="1"/>
  <c r="L6386" i="1" s="1"/>
  <c r="K135" i="1"/>
  <c r="L135" i="1" s="1"/>
  <c r="K1994" i="1"/>
  <c r="L1994" i="1" s="1"/>
  <c r="K1424" i="1"/>
  <c r="L1424" i="1" s="1"/>
  <c r="K6387" i="1"/>
  <c r="L6387" i="1" s="1"/>
  <c r="K136" i="1"/>
  <c r="L136" i="1" s="1"/>
  <c r="K6388" i="1"/>
  <c r="L6388" i="1" s="1"/>
  <c r="K6389" i="1"/>
  <c r="L6389" i="1" s="1"/>
  <c r="K1425" i="1"/>
  <c r="L1425" i="1" s="1"/>
  <c r="K6390" i="1"/>
  <c r="L6390" i="1" s="1"/>
  <c r="K137" i="1"/>
  <c r="L137" i="1" s="1"/>
  <c r="K6391" i="1"/>
  <c r="L6391" i="1" s="1"/>
  <c r="K1426" i="1"/>
  <c r="L1426" i="1" s="1"/>
  <c r="K6392" i="1"/>
  <c r="L6392" i="1" s="1"/>
  <c r="K6393" i="1"/>
  <c r="L6393" i="1" s="1"/>
  <c r="K6394" i="1"/>
  <c r="L6394" i="1" s="1"/>
  <c r="K6395" i="1"/>
  <c r="L6395" i="1" s="1"/>
  <c r="K6396" i="1"/>
  <c r="L6396" i="1" s="1"/>
  <c r="K6397" i="1"/>
  <c r="L6397" i="1" s="1"/>
  <c r="K6398" i="1"/>
  <c r="L6398" i="1" s="1"/>
  <c r="K6399" i="1"/>
  <c r="L6399" i="1" s="1"/>
  <c r="K6400" i="1"/>
  <c r="L6400" i="1" s="1"/>
  <c r="K6401" i="1"/>
  <c r="L6401" i="1" s="1"/>
  <c r="K6402" i="1"/>
  <c r="L6402" i="1" s="1"/>
  <c r="K6403" i="1"/>
  <c r="L6403" i="1" s="1"/>
  <c r="K6404" i="1"/>
  <c r="L6404" i="1" s="1"/>
  <c r="K1427" i="1"/>
  <c r="L1427" i="1" s="1"/>
  <c r="K6405" i="1"/>
  <c r="L6405" i="1" s="1"/>
  <c r="K151" i="1"/>
  <c r="L151" i="1" s="1"/>
  <c r="K1428" i="1"/>
  <c r="L1428" i="1" s="1"/>
  <c r="K6406" i="1"/>
  <c r="L6406" i="1" s="1"/>
  <c r="K1429" i="1"/>
  <c r="L1429" i="1" s="1"/>
  <c r="K1602" i="1"/>
  <c r="L1602" i="1" s="1"/>
  <c r="K6407" i="1"/>
  <c r="L6407" i="1" s="1"/>
  <c r="K6408" i="1"/>
  <c r="L6408" i="1" s="1"/>
  <c r="K6409" i="1"/>
  <c r="L6409" i="1" s="1"/>
  <c r="K1430" i="1"/>
  <c r="L1430" i="1" s="1"/>
  <c r="K6410" i="1"/>
  <c r="L6410" i="1" s="1"/>
  <c r="K6411" i="1"/>
  <c r="L6411" i="1" s="1"/>
  <c r="K6412" i="1"/>
  <c r="L6412" i="1" s="1"/>
  <c r="K6413" i="1"/>
  <c r="L6413" i="1" s="1"/>
  <c r="K6414" i="1"/>
  <c r="L6414" i="1" s="1"/>
  <c r="K6415" i="1"/>
  <c r="L6415" i="1" s="1"/>
  <c r="K1995" i="1"/>
  <c r="L1995" i="1" s="1"/>
  <c r="K6416" i="1"/>
  <c r="L6416" i="1" s="1"/>
  <c r="K1996" i="1"/>
  <c r="L1996" i="1" s="1"/>
  <c r="K6417" i="1"/>
  <c r="L6417" i="1" s="1"/>
  <c r="K1431" i="1"/>
  <c r="L1431" i="1" s="1"/>
  <c r="K1432" i="1"/>
  <c r="L1432" i="1" s="1"/>
  <c r="K6418" i="1"/>
  <c r="L6418" i="1" s="1"/>
  <c r="I152" i="1"/>
  <c r="J152" i="1" s="1"/>
  <c r="Q152" i="1" s="1"/>
  <c r="I1997" i="1"/>
  <c r="J1997" i="1" s="1"/>
  <c r="Q1997" i="1" s="1"/>
  <c r="I1998" i="1"/>
  <c r="J1998" i="1" s="1"/>
  <c r="Q1998" i="1" s="1"/>
  <c r="I153" i="1"/>
  <c r="J153" i="1" s="1"/>
  <c r="Q153" i="1" s="1"/>
  <c r="I154" i="1"/>
  <c r="J154" i="1" s="1"/>
  <c r="Q154" i="1" s="1"/>
  <c r="I1999" i="1"/>
  <c r="J1999" i="1" s="1"/>
  <c r="Q1999" i="1" s="1"/>
  <c r="I2000" i="1"/>
  <c r="J2000" i="1" s="1"/>
  <c r="Q2000" i="1" s="1"/>
  <c r="I2001" i="1"/>
  <c r="J2001" i="1" s="1"/>
  <c r="Q2001" i="1" s="1"/>
  <c r="I2002" i="1"/>
  <c r="J2002" i="1" s="1"/>
  <c r="Q2002" i="1" s="1"/>
  <c r="I155" i="1"/>
  <c r="J155" i="1" s="1"/>
  <c r="Q155" i="1" s="1"/>
  <c r="I2003" i="1"/>
  <c r="J2003" i="1" s="1"/>
  <c r="Q2003" i="1" s="1"/>
  <c r="I156" i="1"/>
  <c r="J156" i="1" s="1"/>
  <c r="Q156" i="1" s="1"/>
  <c r="I2004" i="1"/>
  <c r="J2004" i="1" s="1"/>
  <c r="Q2004" i="1" s="1"/>
  <c r="I2005" i="1"/>
  <c r="J2005" i="1" s="1"/>
  <c r="Q2005" i="1" s="1"/>
  <c r="I2" i="1"/>
  <c r="J2" i="1" s="1"/>
  <c r="I2006" i="1"/>
  <c r="J2006" i="1" s="1"/>
  <c r="Q2006" i="1" s="1"/>
  <c r="I2007" i="1"/>
  <c r="J2007" i="1" s="1"/>
  <c r="Q2007" i="1" s="1"/>
  <c r="I157" i="1"/>
  <c r="J157" i="1" s="1"/>
  <c r="Q157" i="1" s="1"/>
  <c r="I2008" i="1"/>
  <c r="J2008" i="1" s="1"/>
  <c r="Q2008" i="1" s="1"/>
  <c r="I2009" i="1"/>
  <c r="J2009" i="1" s="1"/>
  <c r="Q2009" i="1" s="1"/>
  <c r="I158" i="1"/>
  <c r="J158" i="1" s="1"/>
  <c r="Q158" i="1" s="1"/>
  <c r="I2010" i="1"/>
  <c r="J2010" i="1" s="1"/>
  <c r="Q2010" i="1" s="1"/>
  <c r="I1626" i="1"/>
  <c r="J1626" i="1" s="1"/>
  <c r="Q1626" i="1" s="1"/>
  <c r="I2011" i="1"/>
  <c r="J2011" i="1" s="1"/>
  <c r="Q2011" i="1" s="1"/>
  <c r="I2012" i="1"/>
  <c r="J2012" i="1" s="1"/>
  <c r="Q2012" i="1" s="1"/>
  <c r="I2013" i="1"/>
  <c r="J2013" i="1" s="1"/>
  <c r="Q2013" i="1" s="1"/>
  <c r="I2014" i="1"/>
  <c r="J2014" i="1" s="1"/>
  <c r="Q2014" i="1" s="1"/>
  <c r="I159" i="1"/>
  <c r="J159" i="1" s="1"/>
  <c r="Q159" i="1" s="1"/>
  <c r="I2015" i="1"/>
  <c r="J2015" i="1" s="1"/>
  <c r="Q2015" i="1" s="1"/>
  <c r="I160" i="1"/>
  <c r="J160" i="1" s="1"/>
  <c r="Q160" i="1" s="1"/>
  <c r="I2016" i="1"/>
  <c r="J2016" i="1" s="1"/>
  <c r="Q2016" i="1" s="1"/>
  <c r="I2017" i="1"/>
  <c r="J2017" i="1" s="1"/>
  <c r="Q2017" i="1" s="1"/>
  <c r="I2018" i="1"/>
  <c r="J2018" i="1" s="1"/>
  <c r="Q2018" i="1" s="1"/>
  <c r="I161" i="1"/>
  <c r="J161" i="1" s="1"/>
  <c r="Q161" i="1" s="1"/>
  <c r="I162" i="1"/>
  <c r="J162" i="1" s="1"/>
  <c r="Q162" i="1" s="1"/>
  <c r="I2019" i="1"/>
  <c r="J2019" i="1" s="1"/>
  <c r="Q2019" i="1" s="1"/>
  <c r="I2020" i="1"/>
  <c r="J2020" i="1" s="1"/>
  <c r="Q2020" i="1" s="1"/>
  <c r="I2021" i="1"/>
  <c r="J2021" i="1" s="1"/>
  <c r="Q2021" i="1" s="1"/>
  <c r="I2022" i="1"/>
  <c r="J2022" i="1" s="1"/>
  <c r="Q2022" i="1" s="1"/>
  <c r="I1433" i="1"/>
  <c r="J1433" i="1" s="1"/>
  <c r="Q1433" i="1" s="1"/>
  <c r="I163" i="1"/>
  <c r="J163" i="1" s="1"/>
  <c r="Q163" i="1" s="1"/>
  <c r="I2023" i="1"/>
  <c r="J2023" i="1" s="1"/>
  <c r="Q2023" i="1" s="1"/>
  <c r="I2024" i="1"/>
  <c r="J2024" i="1" s="1"/>
  <c r="Q2024" i="1" s="1"/>
  <c r="I2025" i="1"/>
  <c r="J2025" i="1" s="1"/>
  <c r="Q2025" i="1" s="1"/>
  <c r="I2026" i="1"/>
  <c r="J2026" i="1" s="1"/>
  <c r="Q2026" i="1" s="1"/>
  <c r="I164" i="1"/>
  <c r="J164" i="1" s="1"/>
  <c r="Q164" i="1" s="1"/>
  <c r="I1434" i="1"/>
  <c r="J1434" i="1" s="1"/>
  <c r="Q1434" i="1" s="1"/>
  <c r="I1627" i="1"/>
  <c r="J1627" i="1" s="1"/>
  <c r="Q1627" i="1" s="1"/>
  <c r="I2027" i="1"/>
  <c r="J2027" i="1" s="1"/>
  <c r="Q2027" i="1" s="1"/>
  <c r="I165" i="1"/>
  <c r="J165" i="1" s="1"/>
  <c r="Q165" i="1" s="1"/>
  <c r="I2028" i="1"/>
  <c r="J2028" i="1" s="1"/>
  <c r="Q2028" i="1" s="1"/>
  <c r="I1435" i="1"/>
  <c r="J1435" i="1" s="1"/>
  <c r="Q1435" i="1" s="1"/>
  <c r="I2029" i="1"/>
  <c r="J2029" i="1" s="1"/>
  <c r="Q2029" i="1" s="1"/>
  <c r="I166" i="1"/>
  <c r="J166" i="1" s="1"/>
  <c r="Q166" i="1" s="1"/>
  <c r="I2030" i="1"/>
  <c r="J2030" i="1" s="1"/>
  <c r="Q2030" i="1" s="1"/>
  <c r="I2031" i="1"/>
  <c r="J2031" i="1" s="1"/>
  <c r="Q2031" i="1" s="1"/>
  <c r="I167" i="1"/>
  <c r="J167" i="1" s="1"/>
  <c r="Q167" i="1" s="1"/>
  <c r="I2032" i="1"/>
  <c r="J2032" i="1" s="1"/>
  <c r="Q2032" i="1" s="1"/>
  <c r="I2033" i="1"/>
  <c r="J2033" i="1" s="1"/>
  <c r="Q2033" i="1" s="1"/>
  <c r="I2034" i="1"/>
  <c r="J2034" i="1" s="1"/>
  <c r="Q2034" i="1" s="1"/>
  <c r="I2035" i="1"/>
  <c r="J2035" i="1" s="1"/>
  <c r="Q2035" i="1" s="1"/>
  <c r="I2036" i="1"/>
  <c r="J2036" i="1" s="1"/>
  <c r="Q2036" i="1" s="1"/>
  <c r="I2037" i="1"/>
  <c r="J2037" i="1" s="1"/>
  <c r="Q2037" i="1" s="1"/>
  <c r="I168" i="1"/>
  <c r="J168" i="1" s="1"/>
  <c r="Q168" i="1" s="1"/>
  <c r="I2038" i="1"/>
  <c r="J2038" i="1" s="1"/>
  <c r="Q2038" i="1" s="1"/>
  <c r="I169" i="1"/>
  <c r="J169" i="1" s="1"/>
  <c r="Q169" i="1" s="1"/>
  <c r="I2039" i="1"/>
  <c r="J2039" i="1" s="1"/>
  <c r="Q2039" i="1" s="1"/>
  <c r="I170" i="1"/>
  <c r="J170" i="1" s="1"/>
  <c r="Q170" i="1" s="1"/>
  <c r="I171" i="1"/>
  <c r="J171" i="1" s="1"/>
  <c r="Q171" i="1" s="1"/>
  <c r="I2040" i="1"/>
  <c r="J2040" i="1" s="1"/>
  <c r="Q2040" i="1" s="1"/>
  <c r="I2041" i="1"/>
  <c r="J2041" i="1" s="1"/>
  <c r="Q2041" i="1" s="1"/>
  <c r="I2042" i="1"/>
  <c r="J2042" i="1" s="1"/>
  <c r="Q2042" i="1" s="1"/>
  <c r="I2043" i="1"/>
  <c r="J2043" i="1" s="1"/>
  <c r="Q2043" i="1" s="1"/>
  <c r="I1628" i="1"/>
  <c r="J1628" i="1" s="1"/>
  <c r="Q1628" i="1" s="1"/>
  <c r="I172" i="1"/>
  <c r="J172" i="1" s="1"/>
  <c r="Q172" i="1" s="1"/>
  <c r="I173" i="1"/>
  <c r="J173" i="1" s="1"/>
  <c r="Q173" i="1" s="1"/>
  <c r="I2044" i="1"/>
  <c r="J2044" i="1" s="1"/>
  <c r="Q2044" i="1" s="1"/>
  <c r="I174" i="1"/>
  <c r="J174" i="1" s="1"/>
  <c r="Q174" i="1" s="1"/>
  <c r="I175" i="1"/>
  <c r="J175" i="1" s="1"/>
  <c r="Q175" i="1" s="1"/>
  <c r="I2045" i="1"/>
  <c r="J2045" i="1" s="1"/>
  <c r="Q2045" i="1" s="1"/>
  <c r="I1629" i="1"/>
  <c r="J1629" i="1" s="1"/>
  <c r="Q1629" i="1" s="1"/>
  <c r="I176" i="1"/>
  <c r="J176" i="1" s="1"/>
  <c r="Q176" i="1" s="1"/>
  <c r="I2046" i="1"/>
  <c r="J2046" i="1" s="1"/>
  <c r="Q2046" i="1" s="1"/>
  <c r="I2047" i="1"/>
  <c r="J2047" i="1" s="1"/>
  <c r="Q2047" i="1" s="1"/>
  <c r="I177" i="1"/>
  <c r="J177" i="1" s="1"/>
  <c r="Q177" i="1" s="1"/>
  <c r="I178" i="1"/>
  <c r="J178" i="1" s="1"/>
  <c r="Q178" i="1" s="1"/>
  <c r="I2048" i="1"/>
  <c r="J2048" i="1" s="1"/>
  <c r="Q2048" i="1" s="1"/>
  <c r="I2049" i="1"/>
  <c r="J2049" i="1" s="1"/>
  <c r="Q2049" i="1" s="1"/>
  <c r="I2050" i="1"/>
  <c r="J2050" i="1" s="1"/>
  <c r="Q2050" i="1" s="1"/>
  <c r="I3" i="1"/>
  <c r="J3" i="1" s="1"/>
  <c r="Q3" i="1" s="1"/>
  <c r="I2051" i="1"/>
  <c r="J2051" i="1" s="1"/>
  <c r="Q2051" i="1" s="1"/>
  <c r="I179" i="1"/>
  <c r="J179" i="1" s="1"/>
  <c r="Q179" i="1" s="1"/>
  <c r="I2052" i="1"/>
  <c r="J2052" i="1" s="1"/>
  <c r="Q2052" i="1" s="1"/>
  <c r="I180" i="1"/>
  <c r="J180" i="1" s="1"/>
  <c r="Q180" i="1" s="1"/>
  <c r="I2053" i="1"/>
  <c r="J2053" i="1" s="1"/>
  <c r="Q2053" i="1" s="1"/>
  <c r="I2054" i="1"/>
  <c r="J2054" i="1" s="1"/>
  <c r="Q2054" i="1" s="1"/>
  <c r="I2055" i="1"/>
  <c r="J2055" i="1" s="1"/>
  <c r="Q2055" i="1" s="1"/>
  <c r="I2056" i="1"/>
  <c r="J2056" i="1" s="1"/>
  <c r="Q2056" i="1" s="1"/>
  <c r="I2057" i="1"/>
  <c r="J2057" i="1" s="1"/>
  <c r="Q2057" i="1" s="1"/>
  <c r="I2058" i="1"/>
  <c r="J2058" i="1" s="1"/>
  <c r="Q2058" i="1" s="1"/>
  <c r="I181" i="1"/>
  <c r="J181" i="1" s="1"/>
  <c r="Q181" i="1" s="1"/>
  <c r="I2059" i="1"/>
  <c r="J2059" i="1" s="1"/>
  <c r="Q2059" i="1" s="1"/>
  <c r="I2060" i="1"/>
  <c r="J2060" i="1" s="1"/>
  <c r="Q2060" i="1" s="1"/>
  <c r="I2061" i="1"/>
  <c r="J2061" i="1" s="1"/>
  <c r="Q2061" i="1" s="1"/>
  <c r="I2062" i="1"/>
  <c r="J2062" i="1" s="1"/>
  <c r="Q2062" i="1" s="1"/>
  <c r="I182" i="1"/>
  <c r="J182" i="1" s="1"/>
  <c r="Q182" i="1" s="1"/>
  <c r="I2063" i="1"/>
  <c r="J2063" i="1" s="1"/>
  <c r="Q2063" i="1" s="1"/>
  <c r="I2064" i="1"/>
  <c r="J2064" i="1" s="1"/>
  <c r="Q2064" i="1" s="1"/>
  <c r="I2065" i="1"/>
  <c r="J2065" i="1" s="1"/>
  <c r="Q2065" i="1" s="1"/>
  <c r="I2066" i="1"/>
  <c r="J2066" i="1" s="1"/>
  <c r="Q2066" i="1" s="1"/>
  <c r="I2067" i="1"/>
  <c r="J2067" i="1" s="1"/>
  <c r="Q2067" i="1" s="1"/>
  <c r="I2068" i="1"/>
  <c r="J2068" i="1" s="1"/>
  <c r="Q2068" i="1" s="1"/>
  <c r="I2069" i="1"/>
  <c r="J2069" i="1" s="1"/>
  <c r="Q2069" i="1" s="1"/>
  <c r="I2070" i="1"/>
  <c r="J2070" i="1" s="1"/>
  <c r="Q2070" i="1" s="1"/>
  <c r="I2071" i="1"/>
  <c r="J2071" i="1" s="1"/>
  <c r="Q2071" i="1" s="1"/>
  <c r="I2072" i="1"/>
  <c r="J2072" i="1" s="1"/>
  <c r="Q2072" i="1" s="1"/>
  <c r="I2073" i="1"/>
  <c r="J2073" i="1" s="1"/>
  <c r="Q2073" i="1" s="1"/>
  <c r="I2074" i="1"/>
  <c r="J2074" i="1" s="1"/>
  <c r="Q2074" i="1" s="1"/>
  <c r="I183" i="1"/>
  <c r="J183" i="1" s="1"/>
  <c r="Q183" i="1" s="1"/>
  <c r="I2075" i="1"/>
  <c r="J2075" i="1" s="1"/>
  <c r="Q2075" i="1" s="1"/>
  <c r="I2076" i="1"/>
  <c r="J2076" i="1" s="1"/>
  <c r="Q2076" i="1" s="1"/>
  <c r="I2077" i="1"/>
  <c r="J2077" i="1" s="1"/>
  <c r="Q2077" i="1" s="1"/>
  <c r="I2078" i="1"/>
  <c r="J2078" i="1" s="1"/>
  <c r="Q2078" i="1" s="1"/>
  <c r="I2079" i="1"/>
  <c r="J2079" i="1" s="1"/>
  <c r="Q2079" i="1" s="1"/>
  <c r="I2080" i="1"/>
  <c r="J2080" i="1" s="1"/>
  <c r="Q2080" i="1" s="1"/>
  <c r="I184" i="1"/>
  <c r="J184" i="1" s="1"/>
  <c r="Q184" i="1" s="1"/>
  <c r="I2081" i="1"/>
  <c r="J2081" i="1" s="1"/>
  <c r="Q2081" i="1" s="1"/>
  <c r="I2082" i="1"/>
  <c r="J2082" i="1" s="1"/>
  <c r="Q2082" i="1" s="1"/>
  <c r="I2083" i="1"/>
  <c r="J2083" i="1" s="1"/>
  <c r="Q2083" i="1" s="1"/>
  <c r="I2084" i="1"/>
  <c r="J2084" i="1" s="1"/>
  <c r="Q2084" i="1" s="1"/>
  <c r="I2085" i="1"/>
  <c r="J2085" i="1" s="1"/>
  <c r="Q2085" i="1" s="1"/>
  <c r="I2086" i="1"/>
  <c r="J2086" i="1" s="1"/>
  <c r="Q2086" i="1" s="1"/>
  <c r="I2087" i="1"/>
  <c r="J2087" i="1" s="1"/>
  <c r="Q2087" i="1" s="1"/>
  <c r="I2088" i="1"/>
  <c r="J2088" i="1" s="1"/>
  <c r="Q2088" i="1" s="1"/>
  <c r="I2089" i="1"/>
  <c r="J2089" i="1" s="1"/>
  <c r="Q2089" i="1" s="1"/>
  <c r="I2090" i="1"/>
  <c r="J2090" i="1" s="1"/>
  <c r="Q2090" i="1" s="1"/>
  <c r="I185" i="1"/>
  <c r="J185" i="1" s="1"/>
  <c r="Q185" i="1" s="1"/>
  <c r="I2091" i="1"/>
  <c r="J2091" i="1" s="1"/>
  <c r="Q2091" i="1" s="1"/>
  <c r="I2092" i="1"/>
  <c r="J2092" i="1" s="1"/>
  <c r="Q2092" i="1" s="1"/>
  <c r="I2093" i="1"/>
  <c r="J2093" i="1" s="1"/>
  <c r="Q2093" i="1" s="1"/>
  <c r="I2094" i="1"/>
  <c r="J2094" i="1" s="1"/>
  <c r="Q2094" i="1" s="1"/>
  <c r="I2095" i="1"/>
  <c r="J2095" i="1" s="1"/>
  <c r="Q2095" i="1" s="1"/>
  <c r="I1630" i="1"/>
  <c r="J1630" i="1" s="1"/>
  <c r="Q1630" i="1" s="1"/>
  <c r="I2096" i="1"/>
  <c r="J2096" i="1" s="1"/>
  <c r="Q2096" i="1" s="1"/>
  <c r="I2097" i="1"/>
  <c r="J2097" i="1" s="1"/>
  <c r="Q2097" i="1" s="1"/>
  <c r="I2098" i="1"/>
  <c r="J2098" i="1" s="1"/>
  <c r="Q2098" i="1" s="1"/>
  <c r="I2099" i="1"/>
  <c r="J2099" i="1" s="1"/>
  <c r="Q2099" i="1" s="1"/>
  <c r="I2100" i="1"/>
  <c r="J2100" i="1" s="1"/>
  <c r="Q2100" i="1" s="1"/>
  <c r="I2101" i="1"/>
  <c r="J2101" i="1" s="1"/>
  <c r="Q2101" i="1" s="1"/>
  <c r="I2102" i="1"/>
  <c r="J2102" i="1" s="1"/>
  <c r="Q2102" i="1" s="1"/>
  <c r="I186" i="1"/>
  <c r="J186" i="1" s="1"/>
  <c r="Q186" i="1" s="1"/>
  <c r="I187" i="1"/>
  <c r="J187" i="1" s="1"/>
  <c r="Q187" i="1" s="1"/>
  <c r="I2103" i="1"/>
  <c r="J2103" i="1" s="1"/>
  <c r="Q2103" i="1" s="1"/>
  <c r="I2104" i="1"/>
  <c r="J2104" i="1" s="1"/>
  <c r="Q2104" i="1" s="1"/>
  <c r="I188" i="1"/>
  <c r="J188" i="1" s="1"/>
  <c r="Q188" i="1" s="1"/>
  <c r="I189" i="1"/>
  <c r="J189" i="1" s="1"/>
  <c r="Q189" i="1" s="1"/>
  <c r="I190" i="1"/>
  <c r="J190" i="1" s="1"/>
  <c r="Q190" i="1" s="1"/>
  <c r="I2105" i="1"/>
  <c r="J2105" i="1" s="1"/>
  <c r="Q2105" i="1" s="1"/>
  <c r="I2106" i="1"/>
  <c r="J2106" i="1" s="1"/>
  <c r="Q2106" i="1" s="1"/>
  <c r="I2107" i="1"/>
  <c r="J2107" i="1" s="1"/>
  <c r="Q2107" i="1" s="1"/>
  <c r="I191" i="1"/>
  <c r="J191" i="1" s="1"/>
  <c r="Q191" i="1" s="1"/>
  <c r="I2108" i="1"/>
  <c r="J2108" i="1" s="1"/>
  <c r="Q2108" i="1" s="1"/>
  <c r="I2109" i="1"/>
  <c r="J2109" i="1" s="1"/>
  <c r="Q2109" i="1" s="1"/>
  <c r="I192" i="1"/>
  <c r="J192" i="1" s="1"/>
  <c r="Q192" i="1" s="1"/>
  <c r="I2110" i="1"/>
  <c r="J2110" i="1" s="1"/>
  <c r="Q2110" i="1" s="1"/>
  <c r="I1436" i="1"/>
  <c r="J1436" i="1" s="1"/>
  <c r="Q1436" i="1" s="1"/>
  <c r="I2111" i="1"/>
  <c r="J2111" i="1" s="1"/>
  <c r="Q2111" i="1" s="1"/>
  <c r="I2112" i="1"/>
  <c r="J2112" i="1" s="1"/>
  <c r="Q2112" i="1" s="1"/>
  <c r="I193" i="1"/>
  <c r="J193" i="1" s="1"/>
  <c r="Q193" i="1" s="1"/>
  <c r="I2113" i="1"/>
  <c r="J2113" i="1" s="1"/>
  <c r="Q2113" i="1" s="1"/>
  <c r="I4" i="1"/>
  <c r="J4" i="1" s="1"/>
  <c r="Q4" i="1" s="1"/>
  <c r="I2114" i="1"/>
  <c r="J2114" i="1" s="1"/>
  <c r="Q2114" i="1" s="1"/>
  <c r="I2115" i="1"/>
  <c r="J2115" i="1" s="1"/>
  <c r="Q2115" i="1" s="1"/>
  <c r="I2116" i="1"/>
  <c r="J2116" i="1" s="1"/>
  <c r="Q2116" i="1" s="1"/>
  <c r="I1631" i="1"/>
  <c r="J1631" i="1" s="1"/>
  <c r="Q1631" i="1" s="1"/>
  <c r="I2117" i="1"/>
  <c r="J2117" i="1" s="1"/>
  <c r="Q2117" i="1" s="1"/>
  <c r="I2118" i="1"/>
  <c r="J2118" i="1" s="1"/>
  <c r="Q2118" i="1" s="1"/>
  <c r="I194" i="1"/>
  <c r="J194" i="1" s="1"/>
  <c r="Q194" i="1" s="1"/>
  <c r="I2119" i="1"/>
  <c r="J2119" i="1" s="1"/>
  <c r="Q2119" i="1" s="1"/>
  <c r="I5" i="1"/>
  <c r="J5" i="1" s="1"/>
  <c r="Q5" i="1" s="1"/>
  <c r="I195" i="1"/>
  <c r="J195" i="1" s="1"/>
  <c r="Q195" i="1" s="1"/>
  <c r="I2120" i="1"/>
  <c r="J2120" i="1" s="1"/>
  <c r="Q2120" i="1" s="1"/>
  <c r="I2121" i="1"/>
  <c r="J2121" i="1" s="1"/>
  <c r="Q2121" i="1" s="1"/>
  <c r="I2122" i="1"/>
  <c r="J2122" i="1" s="1"/>
  <c r="Q2122" i="1" s="1"/>
  <c r="I2123" i="1"/>
  <c r="J2123" i="1" s="1"/>
  <c r="Q2123" i="1" s="1"/>
  <c r="I196" i="1"/>
  <c r="J196" i="1" s="1"/>
  <c r="Q196" i="1" s="1"/>
  <c r="I197" i="1"/>
  <c r="J197" i="1" s="1"/>
  <c r="Q197" i="1" s="1"/>
  <c r="I198" i="1"/>
  <c r="J198" i="1" s="1"/>
  <c r="Q198" i="1" s="1"/>
  <c r="I199" i="1"/>
  <c r="J199" i="1" s="1"/>
  <c r="Q199" i="1" s="1"/>
  <c r="I2124" i="1"/>
  <c r="J2124" i="1" s="1"/>
  <c r="Q2124" i="1" s="1"/>
  <c r="I1632" i="1"/>
  <c r="J1632" i="1" s="1"/>
  <c r="Q1632" i="1" s="1"/>
  <c r="I1633" i="1"/>
  <c r="J1633" i="1" s="1"/>
  <c r="Q1633" i="1" s="1"/>
  <c r="I2125" i="1"/>
  <c r="J2125" i="1" s="1"/>
  <c r="Q2125" i="1" s="1"/>
  <c r="I2126" i="1"/>
  <c r="J2126" i="1" s="1"/>
  <c r="Q2126" i="1" s="1"/>
  <c r="I2127" i="1"/>
  <c r="J2127" i="1" s="1"/>
  <c r="Q2127" i="1" s="1"/>
  <c r="I1634" i="1"/>
  <c r="J1634" i="1" s="1"/>
  <c r="Q1634" i="1" s="1"/>
  <c r="I200" i="1"/>
  <c r="J200" i="1" s="1"/>
  <c r="Q200" i="1" s="1"/>
  <c r="I201" i="1"/>
  <c r="J201" i="1" s="1"/>
  <c r="Q201" i="1" s="1"/>
  <c r="I2128" i="1"/>
  <c r="J2128" i="1" s="1"/>
  <c r="Q2128" i="1" s="1"/>
  <c r="I2129" i="1"/>
  <c r="J2129" i="1" s="1"/>
  <c r="Q2129" i="1" s="1"/>
  <c r="I2130" i="1"/>
  <c r="J2130" i="1" s="1"/>
  <c r="Q2130" i="1" s="1"/>
  <c r="I2131" i="1"/>
  <c r="J2131" i="1" s="1"/>
  <c r="Q2131" i="1" s="1"/>
  <c r="I202" i="1"/>
  <c r="J202" i="1" s="1"/>
  <c r="Q202" i="1" s="1"/>
  <c r="I2132" i="1"/>
  <c r="J2132" i="1" s="1"/>
  <c r="Q2132" i="1" s="1"/>
  <c r="I2133" i="1"/>
  <c r="J2133" i="1" s="1"/>
  <c r="Q2133" i="1" s="1"/>
  <c r="I203" i="1"/>
  <c r="J203" i="1" s="1"/>
  <c r="Q203" i="1" s="1"/>
  <c r="I204" i="1"/>
  <c r="J204" i="1" s="1"/>
  <c r="Q204" i="1" s="1"/>
  <c r="I2134" i="1"/>
  <c r="J2134" i="1" s="1"/>
  <c r="Q2134" i="1" s="1"/>
  <c r="I2135" i="1"/>
  <c r="J2135" i="1" s="1"/>
  <c r="Q2135" i="1" s="1"/>
  <c r="I1635" i="1"/>
  <c r="J1635" i="1" s="1"/>
  <c r="Q1635" i="1" s="1"/>
  <c r="I2136" i="1"/>
  <c r="J2136" i="1" s="1"/>
  <c r="Q2136" i="1" s="1"/>
  <c r="I205" i="1"/>
  <c r="J205" i="1" s="1"/>
  <c r="Q205" i="1" s="1"/>
  <c r="I2137" i="1"/>
  <c r="J2137" i="1" s="1"/>
  <c r="Q2137" i="1" s="1"/>
  <c r="I2138" i="1"/>
  <c r="J2138" i="1" s="1"/>
  <c r="Q2138" i="1" s="1"/>
  <c r="I2139" i="1"/>
  <c r="J2139" i="1" s="1"/>
  <c r="Q2139" i="1" s="1"/>
  <c r="I2140" i="1"/>
  <c r="J2140" i="1" s="1"/>
  <c r="Q2140" i="1" s="1"/>
  <c r="I2141" i="1"/>
  <c r="J2141" i="1" s="1"/>
  <c r="Q2141" i="1" s="1"/>
  <c r="I206" i="1"/>
  <c r="J206" i="1" s="1"/>
  <c r="Q206" i="1" s="1"/>
  <c r="I2142" i="1"/>
  <c r="J2142" i="1" s="1"/>
  <c r="Q2142" i="1" s="1"/>
  <c r="I207" i="1"/>
  <c r="J207" i="1" s="1"/>
  <c r="Q207" i="1" s="1"/>
  <c r="I2143" i="1"/>
  <c r="J2143" i="1" s="1"/>
  <c r="Q2143" i="1" s="1"/>
  <c r="I2144" i="1"/>
  <c r="J2144" i="1" s="1"/>
  <c r="Q2144" i="1" s="1"/>
  <c r="I2145" i="1"/>
  <c r="J2145" i="1" s="1"/>
  <c r="Q2145" i="1" s="1"/>
  <c r="I2146" i="1"/>
  <c r="J2146" i="1" s="1"/>
  <c r="Q2146" i="1" s="1"/>
  <c r="I2147" i="1"/>
  <c r="J2147" i="1" s="1"/>
  <c r="Q2147" i="1" s="1"/>
  <c r="I2148" i="1"/>
  <c r="J2148" i="1" s="1"/>
  <c r="Q2148" i="1" s="1"/>
  <c r="I2149" i="1"/>
  <c r="J2149" i="1" s="1"/>
  <c r="Q2149" i="1" s="1"/>
  <c r="I2150" i="1"/>
  <c r="J2150" i="1" s="1"/>
  <c r="Q2150" i="1" s="1"/>
  <c r="I2151" i="1"/>
  <c r="J2151" i="1" s="1"/>
  <c r="Q2151" i="1" s="1"/>
  <c r="I208" i="1"/>
  <c r="J208" i="1" s="1"/>
  <c r="Q208" i="1" s="1"/>
  <c r="I209" i="1"/>
  <c r="J209" i="1" s="1"/>
  <c r="Q209" i="1" s="1"/>
  <c r="I2152" i="1"/>
  <c r="J2152" i="1" s="1"/>
  <c r="Q2152" i="1" s="1"/>
  <c r="I2153" i="1"/>
  <c r="J2153" i="1" s="1"/>
  <c r="Q2153" i="1" s="1"/>
  <c r="I2154" i="1"/>
  <c r="J2154" i="1" s="1"/>
  <c r="Q2154" i="1" s="1"/>
  <c r="I2155" i="1"/>
  <c r="J2155" i="1" s="1"/>
  <c r="Q2155" i="1" s="1"/>
  <c r="I210" i="1"/>
  <c r="J210" i="1" s="1"/>
  <c r="Q210" i="1" s="1"/>
  <c r="I2156" i="1"/>
  <c r="J2156" i="1" s="1"/>
  <c r="Q2156" i="1" s="1"/>
  <c r="I6" i="1"/>
  <c r="J6" i="1" s="1"/>
  <c r="Q6" i="1" s="1"/>
  <c r="I2157" i="1"/>
  <c r="J2157" i="1" s="1"/>
  <c r="Q2157" i="1" s="1"/>
  <c r="I2158" i="1"/>
  <c r="J2158" i="1" s="1"/>
  <c r="Q2158" i="1" s="1"/>
  <c r="I211" i="1"/>
  <c r="J211" i="1" s="1"/>
  <c r="Q211" i="1" s="1"/>
  <c r="I2159" i="1"/>
  <c r="J2159" i="1" s="1"/>
  <c r="Q2159" i="1" s="1"/>
  <c r="I2160" i="1"/>
  <c r="J2160" i="1" s="1"/>
  <c r="Q2160" i="1" s="1"/>
  <c r="I2161" i="1"/>
  <c r="J2161" i="1" s="1"/>
  <c r="Q2161" i="1" s="1"/>
  <c r="I2162" i="1"/>
  <c r="J2162" i="1" s="1"/>
  <c r="Q2162" i="1" s="1"/>
  <c r="I212" i="1"/>
  <c r="J212" i="1" s="1"/>
  <c r="Q212" i="1" s="1"/>
  <c r="I2163" i="1"/>
  <c r="J2163" i="1" s="1"/>
  <c r="Q2163" i="1" s="1"/>
  <c r="I2164" i="1"/>
  <c r="J2164" i="1" s="1"/>
  <c r="Q2164" i="1" s="1"/>
  <c r="I2165" i="1"/>
  <c r="J2165" i="1" s="1"/>
  <c r="Q2165" i="1" s="1"/>
  <c r="I2166" i="1"/>
  <c r="J2166" i="1" s="1"/>
  <c r="Q2166" i="1" s="1"/>
  <c r="I213" i="1"/>
  <c r="J213" i="1" s="1"/>
  <c r="Q213" i="1" s="1"/>
  <c r="I2167" i="1"/>
  <c r="J2167" i="1" s="1"/>
  <c r="Q2167" i="1" s="1"/>
  <c r="I2168" i="1"/>
  <c r="J2168" i="1" s="1"/>
  <c r="Q2168" i="1" s="1"/>
  <c r="I214" i="1"/>
  <c r="J214" i="1" s="1"/>
  <c r="Q214" i="1" s="1"/>
  <c r="I2169" i="1"/>
  <c r="J2169" i="1" s="1"/>
  <c r="Q2169" i="1" s="1"/>
  <c r="I215" i="1"/>
  <c r="J215" i="1" s="1"/>
  <c r="Q215" i="1" s="1"/>
  <c r="I1636" i="1"/>
  <c r="J1636" i="1" s="1"/>
  <c r="Q1636" i="1" s="1"/>
  <c r="I216" i="1"/>
  <c r="J216" i="1" s="1"/>
  <c r="Q216" i="1" s="1"/>
  <c r="I2170" i="1"/>
  <c r="J2170" i="1" s="1"/>
  <c r="Q2170" i="1" s="1"/>
  <c r="I2171" i="1"/>
  <c r="J2171" i="1" s="1"/>
  <c r="Q2171" i="1" s="1"/>
  <c r="I2172" i="1"/>
  <c r="J2172" i="1" s="1"/>
  <c r="Q2172" i="1" s="1"/>
  <c r="I2173" i="1"/>
  <c r="J2173" i="1" s="1"/>
  <c r="Q2173" i="1" s="1"/>
  <c r="I2174" i="1"/>
  <c r="J2174" i="1" s="1"/>
  <c r="Q2174" i="1" s="1"/>
  <c r="I2175" i="1"/>
  <c r="J2175" i="1" s="1"/>
  <c r="Q2175" i="1" s="1"/>
  <c r="I2176" i="1"/>
  <c r="J2176" i="1" s="1"/>
  <c r="Q2176" i="1" s="1"/>
  <c r="I217" i="1"/>
  <c r="J217" i="1" s="1"/>
  <c r="Q217" i="1" s="1"/>
  <c r="I218" i="1"/>
  <c r="J218" i="1" s="1"/>
  <c r="Q218" i="1" s="1"/>
  <c r="I1437" i="1"/>
  <c r="J1437" i="1" s="1"/>
  <c r="Q1437" i="1" s="1"/>
  <c r="I2177" i="1"/>
  <c r="J2177" i="1" s="1"/>
  <c r="Q2177" i="1" s="1"/>
  <c r="I2178" i="1"/>
  <c r="J2178" i="1" s="1"/>
  <c r="Q2178" i="1" s="1"/>
  <c r="I219" i="1"/>
  <c r="J219" i="1" s="1"/>
  <c r="Q219" i="1" s="1"/>
  <c r="I2179" i="1"/>
  <c r="J2179" i="1" s="1"/>
  <c r="Q2179" i="1" s="1"/>
  <c r="I2180" i="1"/>
  <c r="J2180" i="1" s="1"/>
  <c r="Q2180" i="1" s="1"/>
  <c r="I1637" i="1"/>
  <c r="J1637" i="1" s="1"/>
  <c r="Q1637" i="1" s="1"/>
  <c r="I2181" i="1"/>
  <c r="J2181" i="1" s="1"/>
  <c r="Q2181" i="1" s="1"/>
  <c r="I220" i="1"/>
  <c r="J220" i="1" s="1"/>
  <c r="Q220" i="1" s="1"/>
  <c r="I2182" i="1"/>
  <c r="J2182" i="1" s="1"/>
  <c r="Q2182" i="1" s="1"/>
  <c r="I221" i="1"/>
  <c r="J221" i="1" s="1"/>
  <c r="Q221" i="1" s="1"/>
  <c r="I1638" i="1"/>
  <c r="J1638" i="1" s="1"/>
  <c r="Q1638" i="1" s="1"/>
  <c r="I222" i="1"/>
  <c r="J222" i="1" s="1"/>
  <c r="Q222" i="1" s="1"/>
  <c r="I2183" i="1"/>
  <c r="J2183" i="1" s="1"/>
  <c r="Q2183" i="1" s="1"/>
  <c r="I2184" i="1"/>
  <c r="J2184" i="1" s="1"/>
  <c r="Q2184" i="1" s="1"/>
  <c r="I223" i="1"/>
  <c r="J223" i="1" s="1"/>
  <c r="Q223" i="1" s="1"/>
  <c r="I7" i="1"/>
  <c r="J7" i="1" s="1"/>
  <c r="Q7" i="1" s="1"/>
  <c r="I2185" i="1"/>
  <c r="J2185" i="1" s="1"/>
  <c r="Q2185" i="1" s="1"/>
  <c r="I2186" i="1"/>
  <c r="J2186" i="1" s="1"/>
  <c r="Q2186" i="1" s="1"/>
  <c r="I224" i="1"/>
  <c r="J224" i="1" s="1"/>
  <c r="Q224" i="1" s="1"/>
  <c r="I2187" i="1"/>
  <c r="J2187" i="1" s="1"/>
  <c r="Q2187" i="1" s="1"/>
  <c r="I2188" i="1"/>
  <c r="J2188" i="1" s="1"/>
  <c r="Q2188" i="1" s="1"/>
  <c r="I225" i="1"/>
  <c r="J225" i="1" s="1"/>
  <c r="Q225" i="1" s="1"/>
  <c r="I226" i="1"/>
  <c r="J226" i="1" s="1"/>
  <c r="Q226" i="1" s="1"/>
  <c r="I2189" i="1"/>
  <c r="J2189" i="1" s="1"/>
  <c r="Q2189" i="1" s="1"/>
  <c r="I2190" i="1"/>
  <c r="J2190" i="1" s="1"/>
  <c r="Q2190" i="1" s="1"/>
  <c r="I2191" i="1"/>
  <c r="J2191" i="1" s="1"/>
  <c r="Q2191" i="1" s="1"/>
  <c r="I2192" i="1"/>
  <c r="J2192" i="1" s="1"/>
  <c r="Q2192" i="1" s="1"/>
  <c r="I227" i="1"/>
  <c r="J227" i="1" s="1"/>
  <c r="Q227" i="1" s="1"/>
  <c r="I2193" i="1"/>
  <c r="J2193" i="1" s="1"/>
  <c r="Q2193" i="1" s="1"/>
  <c r="I228" i="1"/>
  <c r="J228" i="1" s="1"/>
  <c r="Q228" i="1" s="1"/>
  <c r="I2194" i="1"/>
  <c r="J2194" i="1" s="1"/>
  <c r="Q2194" i="1" s="1"/>
  <c r="I2195" i="1"/>
  <c r="J2195" i="1" s="1"/>
  <c r="Q2195" i="1" s="1"/>
  <c r="I8" i="1"/>
  <c r="J8" i="1" s="1"/>
  <c r="Q8" i="1" s="1"/>
  <c r="I2196" i="1"/>
  <c r="J2196" i="1" s="1"/>
  <c r="Q2196" i="1" s="1"/>
  <c r="I2197" i="1"/>
  <c r="J2197" i="1" s="1"/>
  <c r="Q2197" i="1" s="1"/>
  <c r="I229" i="1"/>
  <c r="J229" i="1" s="1"/>
  <c r="Q229" i="1" s="1"/>
  <c r="I2198" i="1"/>
  <c r="J2198" i="1" s="1"/>
  <c r="Q2198" i="1" s="1"/>
  <c r="I2199" i="1"/>
  <c r="J2199" i="1" s="1"/>
  <c r="Q2199" i="1" s="1"/>
  <c r="I230" i="1"/>
  <c r="J230" i="1" s="1"/>
  <c r="Q230" i="1" s="1"/>
  <c r="I2200" i="1"/>
  <c r="J2200" i="1" s="1"/>
  <c r="Q2200" i="1" s="1"/>
  <c r="I1639" i="1"/>
  <c r="J1639" i="1" s="1"/>
  <c r="Q1639" i="1" s="1"/>
  <c r="I2201" i="1"/>
  <c r="J2201" i="1" s="1"/>
  <c r="Q2201" i="1" s="1"/>
  <c r="I2202" i="1"/>
  <c r="J2202" i="1" s="1"/>
  <c r="Q2202" i="1" s="1"/>
  <c r="I2203" i="1"/>
  <c r="J2203" i="1" s="1"/>
  <c r="Q2203" i="1" s="1"/>
  <c r="I2204" i="1"/>
  <c r="J2204" i="1" s="1"/>
  <c r="Q2204" i="1" s="1"/>
  <c r="I231" i="1"/>
  <c r="J231" i="1" s="1"/>
  <c r="Q231" i="1" s="1"/>
  <c r="I2205" i="1"/>
  <c r="J2205" i="1" s="1"/>
  <c r="Q2205" i="1" s="1"/>
  <c r="I232" i="1"/>
  <c r="J232" i="1" s="1"/>
  <c r="Q232" i="1" s="1"/>
  <c r="I2206" i="1"/>
  <c r="J2206" i="1" s="1"/>
  <c r="Q2206" i="1" s="1"/>
  <c r="I2207" i="1"/>
  <c r="J2207" i="1" s="1"/>
  <c r="Q2207" i="1" s="1"/>
  <c r="I2208" i="1"/>
  <c r="J2208" i="1" s="1"/>
  <c r="Q2208" i="1" s="1"/>
  <c r="I233" i="1"/>
  <c r="J233" i="1" s="1"/>
  <c r="Q233" i="1" s="1"/>
  <c r="I234" i="1"/>
  <c r="J234" i="1" s="1"/>
  <c r="Q234" i="1" s="1"/>
  <c r="I2209" i="1"/>
  <c r="J2209" i="1" s="1"/>
  <c r="Q2209" i="1" s="1"/>
  <c r="I2210" i="1"/>
  <c r="J2210" i="1" s="1"/>
  <c r="Q2210" i="1" s="1"/>
  <c r="I2211" i="1"/>
  <c r="J2211" i="1" s="1"/>
  <c r="Q2211" i="1" s="1"/>
  <c r="I2212" i="1"/>
  <c r="J2212" i="1" s="1"/>
  <c r="Q2212" i="1" s="1"/>
  <c r="I1438" i="1"/>
  <c r="J1438" i="1" s="1"/>
  <c r="Q1438" i="1" s="1"/>
  <c r="I235" i="1"/>
  <c r="J235" i="1" s="1"/>
  <c r="Q235" i="1" s="1"/>
  <c r="I2213" i="1"/>
  <c r="J2213" i="1" s="1"/>
  <c r="Q2213" i="1" s="1"/>
  <c r="I2214" i="1"/>
  <c r="J2214" i="1" s="1"/>
  <c r="Q2214" i="1" s="1"/>
  <c r="I2215" i="1"/>
  <c r="J2215" i="1" s="1"/>
  <c r="Q2215" i="1" s="1"/>
  <c r="I2216" i="1"/>
  <c r="J2216" i="1" s="1"/>
  <c r="Q2216" i="1" s="1"/>
  <c r="I236" i="1"/>
  <c r="J236" i="1" s="1"/>
  <c r="Q236" i="1" s="1"/>
  <c r="I1439" i="1"/>
  <c r="J1439" i="1" s="1"/>
  <c r="Q1439" i="1" s="1"/>
  <c r="I1640" i="1"/>
  <c r="J1640" i="1" s="1"/>
  <c r="Q1640" i="1" s="1"/>
  <c r="I2217" i="1"/>
  <c r="J2217" i="1" s="1"/>
  <c r="Q2217" i="1" s="1"/>
  <c r="I237" i="1"/>
  <c r="J237" i="1" s="1"/>
  <c r="Q237" i="1" s="1"/>
  <c r="I2218" i="1"/>
  <c r="J2218" i="1" s="1"/>
  <c r="Q2218" i="1" s="1"/>
  <c r="I1440" i="1"/>
  <c r="J1440" i="1" s="1"/>
  <c r="Q1440" i="1" s="1"/>
  <c r="I2219" i="1"/>
  <c r="J2219" i="1" s="1"/>
  <c r="Q2219" i="1" s="1"/>
  <c r="I238" i="1"/>
  <c r="J238" i="1" s="1"/>
  <c r="Q238" i="1" s="1"/>
  <c r="I2220" i="1"/>
  <c r="J2220" i="1" s="1"/>
  <c r="Q2220" i="1" s="1"/>
  <c r="I2221" i="1"/>
  <c r="J2221" i="1" s="1"/>
  <c r="Q2221" i="1" s="1"/>
  <c r="I239" i="1"/>
  <c r="J239" i="1" s="1"/>
  <c r="Q239" i="1" s="1"/>
  <c r="I2222" i="1"/>
  <c r="J2222" i="1" s="1"/>
  <c r="Q2222" i="1" s="1"/>
  <c r="I2223" i="1"/>
  <c r="J2223" i="1" s="1"/>
  <c r="Q2223" i="1" s="1"/>
  <c r="I2224" i="1"/>
  <c r="J2224" i="1" s="1"/>
  <c r="Q2224" i="1" s="1"/>
  <c r="I2225" i="1"/>
  <c r="J2225" i="1" s="1"/>
  <c r="Q2225" i="1" s="1"/>
  <c r="I2226" i="1"/>
  <c r="J2226" i="1" s="1"/>
  <c r="Q2226" i="1" s="1"/>
  <c r="I2227" i="1"/>
  <c r="J2227" i="1" s="1"/>
  <c r="Q2227" i="1" s="1"/>
  <c r="I240" i="1"/>
  <c r="J240" i="1" s="1"/>
  <c r="Q240" i="1" s="1"/>
  <c r="I2228" i="1"/>
  <c r="J2228" i="1" s="1"/>
  <c r="Q2228" i="1" s="1"/>
  <c r="I241" i="1"/>
  <c r="J241" i="1" s="1"/>
  <c r="Q241" i="1" s="1"/>
  <c r="I2229" i="1"/>
  <c r="J2229" i="1" s="1"/>
  <c r="Q2229" i="1" s="1"/>
  <c r="I242" i="1"/>
  <c r="J242" i="1" s="1"/>
  <c r="Q242" i="1" s="1"/>
  <c r="I243" i="1"/>
  <c r="J243" i="1" s="1"/>
  <c r="Q243" i="1" s="1"/>
  <c r="I2230" i="1"/>
  <c r="J2230" i="1" s="1"/>
  <c r="Q2230" i="1" s="1"/>
  <c r="I2231" i="1"/>
  <c r="J2231" i="1" s="1"/>
  <c r="Q2231" i="1" s="1"/>
  <c r="I2232" i="1"/>
  <c r="J2232" i="1" s="1"/>
  <c r="Q2232" i="1" s="1"/>
  <c r="I2233" i="1"/>
  <c r="J2233" i="1" s="1"/>
  <c r="Q2233" i="1" s="1"/>
  <c r="I1641" i="1"/>
  <c r="J1641" i="1" s="1"/>
  <c r="Q1641" i="1" s="1"/>
  <c r="I244" i="1"/>
  <c r="J244" i="1" s="1"/>
  <c r="Q244" i="1" s="1"/>
  <c r="I245" i="1"/>
  <c r="J245" i="1" s="1"/>
  <c r="Q245" i="1" s="1"/>
  <c r="I2234" i="1"/>
  <c r="J2234" i="1" s="1"/>
  <c r="Q2234" i="1" s="1"/>
  <c r="I246" i="1"/>
  <c r="J246" i="1" s="1"/>
  <c r="Q246" i="1" s="1"/>
  <c r="I247" i="1"/>
  <c r="J247" i="1" s="1"/>
  <c r="Q247" i="1" s="1"/>
  <c r="I2235" i="1"/>
  <c r="J2235" i="1" s="1"/>
  <c r="Q2235" i="1" s="1"/>
  <c r="I1642" i="1"/>
  <c r="J1642" i="1" s="1"/>
  <c r="Q1642" i="1" s="1"/>
  <c r="I248" i="1"/>
  <c r="J248" i="1" s="1"/>
  <c r="Q248" i="1" s="1"/>
  <c r="I2236" i="1"/>
  <c r="J2236" i="1" s="1"/>
  <c r="Q2236" i="1" s="1"/>
  <c r="I2237" i="1"/>
  <c r="J2237" i="1" s="1"/>
  <c r="Q2237" i="1" s="1"/>
  <c r="I249" i="1"/>
  <c r="J249" i="1" s="1"/>
  <c r="Q249" i="1" s="1"/>
  <c r="I250" i="1"/>
  <c r="J250" i="1" s="1"/>
  <c r="Q250" i="1" s="1"/>
  <c r="I2238" i="1"/>
  <c r="J2238" i="1" s="1"/>
  <c r="Q2238" i="1" s="1"/>
  <c r="I2239" i="1"/>
  <c r="J2239" i="1" s="1"/>
  <c r="Q2239" i="1" s="1"/>
  <c r="I2240" i="1"/>
  <c r="J2240" i="1" s="1"/>
  <c r="Q2240" i="1" s="1"/>
  <c r="I9" i="1"/>
  <c r="J9" i="1" s="1"/>
  <c r="Q9" i="1" s="1"/>
  <c r="I2241" i="1"/>
  <c r="J2241" i="1" s="1"/>
  <c r="Q2241" i="1" s="1"/>
  <c r="I251" i="1"/>
  <c r="J251" i="1" s="1"/>
  <c r="Q251" i="1" s="1"/>
  <c r="I2242" i="1"/>
  <c r="J2242" i="1" s="1"/>
  <c r="Q2242" i="1" s="1"/>
  <c r="I252" i="1"/>
  <c r="J252" i="1" s="1"/>
  <c r="Q252" i="1" s="1"/>
  <c r="I2243" i="1"/>
  <c r="J2243" i="1" s="1"/>
  <c r="Q2243" i="1" s="1"/>
  <c r="I2244" i="1"/>
  <c r="J2244" i="1" s="1"/>
  <c r="Q2244" i="1" s="1"/>
  <c r="I2245" i="1"/>
  <c r="J2245" i="1" s="1"/>
  <c r="Q2245" i="1" s="1"/>
  <c r="I2246" i="1"/>
  <c r="J2246" i="1" s="1"/>
  <c r="Q2246" i="1" s="1"/>
  <c r="I2247" i="1"/>
  <c r="J2247" i="1" s="1"/>
  <c r="Q2247" i="1" s="1"/>
  <c r="I2248" i="1"/>
  <c r="J2248" i="1" s="1"/>
  <c r="Q2248" i="1" s="1"/>
  <c r="I253" i="1"/>
  <c r="J253" i="1" s="1"/>
  <c r="Q253" i="1" s="1"/>
  <c r="I2249" i="1"/>
  <c r="J2249" i="1" s="1"/>
  <c r="Q2249" i="1" s="1"/>
  <c r="I2250" i="1"/>
  <c r="J2250" i="1" s="1"/>
  <c r="Q2250" i="1" s="1"/>
  <c r="I2251" i="1"/>
  <c r="J2251" i="1" s="1"/>
  <c r="Q2251" i="1" s="1"/>
  <c r="I2252" i="1"/>
  <c r="J2252" i="1" s="1"/>
  <c r="Q2252" i="1" s="1"/>
  <c r="I254" i="1"/>
  <c r="J254" i="1" s="1"/>
  <c r="Q254" i="1" s="1"/>
  <c r="I2253" i="1"/>
  <c r="J2253" i="1" s="1"/>
  <c r="Q2253" i="1" s="1"/>
  <c r="I2254" i="1"/>
  <c r="J2254" i="1" s="1"/>
  <c r="Q2254" i="1" s="1"/>
  <c r="I2255" i="1"/>
  <c r="J2255" i="1" s="1"/>
  <c r="Q2255" i="1" s="1"/>
  <c r="I2256" i="1"/>
  <c r="J2256" i="1" s="1"/>
  <c r="Q2256" i="1" s="1"/>
  <c r="I2257" i="1"/>
  <c r="J2257" i="1" s="1"/>
  <c r="Q2257" i="1" s="1"/>
  <c r="I2258" i="1"/>
  <c r="J2258" i="1" s="1"/>
  <c r="Q2258" i="1" s="1"/>
  <c r="I2259" i="1"/>
  <c r="J2259" i="1" s="1"/>
  <c r="Q2259" i="1" s="1"/>
  <c r="I2260" i="1"/>
  <c r="J2260" i="1" s="1"/>
  <c r="Q2260" i="1" s="1"/>
  <c r="I2261" i="1"/>
  <c r="J2261" i="1" s="1"/>
  <c r="Q2261" i="1" s="1"/>
  <c r="I2262" i="1"/>
  <c r="J2262" i="1" s="1"/>
  <c r="Q2262" i="1" s="1"/>
  <c r="I2263" i="1"/>
  <c r="J2263" i="1" s="1"/>
  <c r="Q2263" i="1" s="1"/>
  <c r="I2264" i="1"/>
  <c r="J2264" i="1" s="1"/>
  <c r="Q2264" i="1" s="1"/>
  <c r="I255" i="1"/>
  <c r="J255" i="1" s="1"/>
  <c r="Q255" i="1" s="1"/>
  <c r="I2265" i="1"/>
  <c r="J2265" i="1" s="1"/>
  <c r="Q2265" i="1" s="1"/>
  <c r="I2266" i="1"/>
  <c r="J2266" i="1" s="1"/>
  <c r="Q2266" i="1" s="1"/>
  <c r="I2267" i="1"/>
  <c r="J2267" i="1" s="1"/>
  <c r="Q2267" i="1" s="1"/>
  <c r="I2268" i="1"/>
  <c r="J2268" i="1" s="1"/>
  <c r="Q2268" i="1" s="1"/>
  <c r="I2269" i="1"/>
  <c r="J2269" i="1" s="1"/>
  <c r="Q2269" i="1" s="1"/>
  <c r="I2270" i="1"/>
  <c r="J2270" i="1" s="1"/>
  <c r="Q2270" i="1" s="1"/>
  <c r="I256" i="1"/>
  <c r="J256" i="1" s="1"/>
  <c r="Q256" i="1" s="1"/>
  <c r="I2271" i="1"/>
  <c r="J2271" i="1" s="1"/>
  <c r="Q2271" i="1" s="1"/>
  <c r="I2272" i="1"/>
  <c r="J2272" i="1" s="1"/>
  <c r="Q2272" i="1" s="1"/>
  <c r="I2273" i="1"/>
  <c r="J2273" i="1" s="1"/>
  <c r="Q2273" i="1" s="1"/>
  <c r="I2274" i="1"/>
  <c r="J2274" i="1" s="1"/>
  <c r="Q2274" i="1" s="1"/>
  <c r="I2275" i="1"/>
  <c r="J2275" i="1" s="1"/>
  <c r="Q2275" i="1" s="1"/>
  <c r="I2276" i="1"/>
  <c r="J2276" i="1" s="1"/>
  <c r="Q2276" i="1" s="1"/>
  <c r="I2277" i="1"/>
  <c r="J2277" i="1" s="1"/>
  <c r="Q2277" i="1" s="1"/>
  <c r="I2278" i="1"/>
  <c r="J2278" i="1" s="1"/>
  <c r="Q2278" i="1" s="1"/>
  <c r="I2279" i="1"/>
  <c r="J2279" i="1" s="1"/>
  <c r="Q2279" i="1" s="1"/>
  <c r="I2280" i="1"/>
  <c r="J2280" i="1" s="1"/>
  <c r="Q2280" i="1" s="1"/>
  <c r="I257" i="1"/>
  <c r="J257" i="1" s="1"/>
  <c r="Q257" i="1" s="1"/>
  <c r="I2281" i="1"/>
  <c r="J2281" i="1" s="1"/>
  <c r="Q2281" i="1" s="1"/>
  <c r="I2282" i="1"/>
  <c r="J2282" i="1" s="1"/>
  <c r="Q2282" i="1" s="1"/>
  <c r="I2283" i="1"/>
  <c r="J2283" i="1" s="1"/>
  <c r="Q2283" i="1" s="1"/>
  <c r="I2284" i="1"/>
  <c r="J2284" i="1" s="1"/>
  <c r="Q2284" i="1" s="1"/>
  <c r="I2285" i="1"/>
  <c r="J2285" i="1" s="1"/>
  <c r="Q2285" i="1" s="1"/>
  <c r="I1643" i="1"/>
  <c r="J1643" i="1" s="1"/>
  <c r="Q1643" i="1" s="1"/>
  <c r="I2286" i="1"/>
  <c r="J2286" i="1" s="1"/>
  <c r="Q2286" i="1" s="1"/>
  <c r="I2287" i="1"/>
  <c r="J2287" i="1" s="1"/>
  <c r="Q2287" i="1" s="1"/>
  <c r="I2288" i="1"/>
  <c r="J2288" i="1" s="1"/>
  <c r="Q2288" i="1" s="1"/>
  <c r="I2289" i="1"/>
  <c r="J2289" i="1" s="1"/>
  <c r="Q2289" i="1" s="1"/>
  <c r="I2290" i="1"/>
  <c r="J2290" i="1" s="1"/>
  <c r="Q2290" i="1" s="1"/>
  <c r="I2291" i="1"/>
  <c r="J2291" i="1" s="1"/>
  <c r="Q2291" i="1" s="1"/>
  <c r="I2292" i="1"/>
  <c r="J2292" i="1" s="1"/>
  <c r="Q2292" i="1" s="1"/>
  <c r="I258" i="1"/>
  <c r="J258" i="1" s="1"/>
  <c r="Q258" i="1" s="1"/>
  <c r="I259" i="1"/>
  <c r="J259" i="1" s="1"/>
  <c r="Q259" i="1" s="1"/>
  <c r="I2293" i="1"/>
  <c r="J2293" i="1" s="1"/>
  <c r="Q2293" i="1" s="1"/>
  <c r="I2294" i="1"/>
  <c r="J2294" i="1" s="1"/>
  <c r="Q2294" i="1" s="1"/>
  <c r="I260" i="1"/>
  <c r="J260" i="1" s="1"/>
  <c r="Q260" i="1" s="1"/>
  <c r="I261" i="1"/>
  <c r="J261" i="1" s="1"/>
  <c r="Q261" i="1" s="1"/>
  <c r="I262" i="1"/>
  <c r="J262" i="1" s="1"/>
  <c r="Q262" i="1" s="1"/>
  <c r="I2295" i="1"/>
  <c r="J2295" i="1" s="1"/>
  <c r="Q2295" i="1" s="1"/>
  <c r="I2296" i="1"/>
  <c r="J2296" i="1" s="1"/>
  <c r="Q2296" i="1" s="1"/>
  <c r="I2297" i="1"/>
  <c r="J2297" i="1" s="1"/>
  <c r="Q2297" i="1" s="1"/>
  <c r="I263" i="1"/>
  <c r="J263" i="1" s="1"/>
  <c r="Q263" i="1" s="1"/>
  <c r="I2298" i="1"/>
  <c r="J2298" i="1" s="1"/>
  <c r="Q2298" i="1" s="1"/>
  <c r="I2299" i="1"/>
  <c r="J2299" i="1" s="1"/>
  <c r="Q2299" i="1" s="1"/>
  <c r="I264" i="1"/>
  <c r="J264" i="1" s="1"/>
  <c r="Q264" i="1" s="1"/>
  <c r="I2300" i="1"/>
  <c r="J2300" i="1" s="1"/>
  <c r="Q2300" i="1" s="1"/>
  <c r="I1441" i="1"/>
  <c r="J1441" i="1" s="1"/>
  <c r="Q1441" i="1" s="1"/>
  <c r="I2301" i="1"/>
  <c r="J2301" i="1" s="1"/>
  <c r="Q2301" i="1" s="1"/>
  <c r="I2302" i="1"/>
  <c r="J2302" i="1" s="1"/>
  <c r="Q2302" i="1" s="1"/>
  <c r="I265" i="1"/>
  <c r="J265" i="1" s="1"/>
  <c r="Q265" i="1" s="1"/>
  <c r="I2303" i="1"/>
  <c r="J2303" i="1" s="1"/>
  <c r="Q2303" i="1" s="1"/>
  <c r="I10" i="1"/>
  <c r="J10" i="1" s="1"/>
  <c r="Q10" i="1" s="1"/>
  <c r="I2304" i="1"/>
  <c r="J2304" i="1" s="1"/>
  <c r="Q2304" i="1" s="1"/>
  <c r="I2305" i="1"/>
  <c r="J2305" i="1" s="1"/>
  <c r="Q2305" i="1" s="1"/>
  <c r="I2306" i="1"/>
  <c r="J2306" i="1" s="1"/>
  <c r="Q2306" i="1" s="1"/>
  <c r="I1644" i="1"/>
  <c r="J1644" i="1" s="1"/>
  <c r="Q1644" i="1" s="1"/>
  <c r="I2307" i="1"/>
  <c r="J2307" i="1" s="1"/>
  <c r="Q2307" i="1" s="1"/>
  <c r="I2308" i="1"/>
  <c r="J2308" i="1" s="1"/>
  <c r="Q2308" i="1" s="1"/>
  <c r="I266" i="1"/>
  <c r="J266" i="1" s="1"/>
  <c r="Q266" i="1" s="1"/>
  <c r="I2309" i="1"/>
  <c r="J2309" i="1" s="1"/>
  <c r="Q2309" i="1" s="1"/>
  <c r="I11" i="1"/>
  <c r="J11" i="1" s="1"/>
  <c r="Q11" i="1" s="1"/>
  <c r="I267" i="1"/>
  <c r="J267" i="1" s="1"/>
  <c r="Q267" i="1" s="1"/>
  <c r="I2310" i="1"/>
  <c r="J2310" i="1" s="1"/>
  <c r="Q2310" i="1" s="1"/>
  <c r="I2311" i="1"/>
  <c r="J2311" i="1" s="1"/>
  <c r="Q2311" i="1" s="1"/>
  <c r="I2312" i="1"/>
  <c r="J2312" i="1" s="1"/>
  <c r="Q2312" i="1" s="1"/>
  <c r="I2313" i="1"/>
  <c r="J2313" i="1" s="1"/>
  <c r="Q2313" i="1" s="1"/>
  <c r="I268" i="1"/>
  <c r="J268" i="1" s="1"/>
  <c r="Q268" i="1" s="1"/>
  <c r="I269" i="1"/>
  <c r="J269" i="1" s="1"/>
  <c r="Q269" i="1" s="1"/>
  <c r="I270" i="1"/>
  <c r="J270" i="1" s="1"/>
  <c r="Q270" i="1" s="1"/>
  <c r="I271" i="1"/>
  <c r="J271" i="1" s="1"/>
  <c r="Q271" i="1" s="1"/>
  <c r="I2314" i="1"/>
  <c r="J2314" i="1" s="1"/>
  <c r="Q2314" i="1" s="1"/>
  <c r="I1645" i="1"/>
  <c r="J1645" i="1" s="1"/>
  <c r="Q1645" i="1" s="1"/>
  <c r="I1646" i="1"/>
  <c r="J1646" i="1" s="1"/>
  <c r="Q1646" i="1" s="1"/>
  <c r="I2315" i="1"/>
  <c r="J2315" i="1" s="1"/>
  <c r="Q2315" i="1" s="1"/>
  <c r="I2316" i="1"/>
  <c r="J2316" i="1" s="1"/>
  <c r="Q2316" i="1" s="1"/>
  <c r="I2317" i="1"/>
  <c r="J2317" i="1" s="1"/>
  <c r="Q2317" i="1" s="1"/>
  <c r="I1647" i="1"/>
  <c r="J1647" i="1" s="1"/>
  <c r="Q1647" i="1" s="1"/>
  <c r="I272" i="1"/>
  <c r="J272" i="1" s="1"/>
  <c r="Q272" i="1" s="1"/>
  <c r="I273" i="1"/>
  <c r="J273" i="1" s="1"/>
  <c r="Q273" i="1" s="1"/>
  <c r="I2318" i="1"/>
  <c r="J2318" i="1" s="1"/>
  <c r="Q2318" i="1" s="1"/>
  <c r="I2319" i="1"/>
  <c r="J2319" i="1" s="1"/>
  <c r="Q2319" i="1" s="1"/>
  <c r="I2320" i="1"/>
  <c r="J2320" i="1" s="1"/>
  <c r="Q2320" i="1" s="1"/>
  <c r="I2321" i="1"/>
  <c r="J2321" i="1" s="1"/>
  <c r="Q2321" i="1" s="1"/>
  <c r="I274" i="1"/>
  <c r="J274" i="1" s="1"/>
  <c r="Q274" i="1" s="1"/>
  <c r="I2322" i="1"/>
  <c r="J2322" i="1" s="1"/>
  <c r="Q2322" i="1" s="1"/>
  <c r="I2323" i="1"/>
  <c r="J2323" i="1" s="1"/>
  <c r="Q2323" i="1" s="1"/>
  <c r="I275" i="1"/>
  <c r="J275" i="1" s="1"/>
  <c r="Q275" i="1" s="1"/>
  <c r="I276" i="1"/>
  <c r="J276" i="1" s="1"/>
  <c r="Q276" i="1" s="1"/>
  <c r="I2324" i="1"/>
  <c r="J2324" i="1" s="1"/>
  <c r="Q2324" i="1" s="1"/>
  <c r="I2325" i="1"/>
  <c r="J2325" i="1" s="1"/>
  <c r="Q2325" i="1" s="1"/>
  <c r="I1648" i="1"/>
  <c r="J1648" i="1" s="1"/>
  <c r="Q1648" i="1" s="1"/>
  <c r="I2326" i="1"/>
  <c r="J2326" i="1" s="1"/>
  <c r="Q2326" i="1" s="1"/>
  <c r="I277" i="1"/>
  <c r="J277" i="1" s="1"/>
  <c r="Q277" i="1" s="1"/>
  <c r="I2327" i="1"/>
  <c r="J2327" i="1" s="1"/>
  <c r="Q2327" i="1" s="1"/>
  <c r="I2328" i="1"/>
  <c r="J2328" i="1" s="1"/>
  <c r="Q2328" i="1" s="1"/>
  <c r="I2329" i="1"/>
  <c r="J2329" i="1" s="1"/>
  <c r="Q2329" i="1" s="1"/>
  <c r="I2330" i="1"/>
  <c r="J2330" i="1" s="1"/>
  <c r="Q2330" i="1" s="1"/>
  <c r="I2331" i="1"/>
  <c r="J2331" i="1" s="1"/>
  <c r="Q2331" i="1" s="1"/>
  <c r="I278" i="1"/>
  <c r="J278" i="1" s="1"/>
  <c r="Q278" i="1" s="1"/>
  <c r="I2332" i="1"/>
  <c r="J2332" i="1" s="1"/>
  <c r="Q2332" i="1" s="1"/>
  <c r="I279" i="1"/>
  <c r="J279" i="1" s="1"/>
  <c r="Q279" i="1" s="1"/>
  <c r="I2333" i="1"/>
  <c r="J2333" i="1" s="1"/>
  <c r="Q2333" i="1" s="1"/>
  <c r="I2334" i="1"/>
  <c r="J2334" i="1" s="1"/>
  <c r="Q2334" i="1" s="1"/>
  <c r="I2335" i="1"/>
  <c r="J2335" i="1" s="1"/>
  <c r="Q2335" i="1" s="1"/>
  <c r="I2336" i="1"/>
  <c r="J2336" i="1" s="1"/>
  <c r="Q2336" i="1" s="1"/>
  <c r="I2337" i="1"/>
  <c r="J2337" i="1" s="1"/>
  <c r="Q2337" i="1" s="1"/>
  <c r="I2338" i="1"/>
  <c r="J2338" i="1" s="1"/>
  <c r="Q2338" i="1" s="1"/>
  <c r="I2339" i="1"/>
  <c r="J2339" i="1" s="1"/>
  <c r="Q2339" i="1" s="1"/>
  <c r="I2340" i="1"/>
  <c r="J2340" i="1" s="1"/>
  <c r="Q2340" i="1" s="1"/>
  <c r="I2341" i="1"/>
  <c r="J2341" i="1" s="1"/>
  <c r="Q2341" i="1" s="1"/>
  <c r="I280" i="1"/>
  <c r="J280" i="1" s="1"/>
  <c r="Q280" i="1" s="1"/>
  <c r="I281" i="1"/>
  <c r="J281" i="1" s="1"/>
  <c r="Q281" i="1" s="1"/>
  <c r="I2342" i="1"/>
  <c r="J2342" i="1" s="1"/>
  <c r="Q2342" i="1" s="1"/>
  <c r="I2343" i="1"/>
  <c r="J2343" i="1" s="1"/>
  <c r="Q2343" i="1" s="1"/>
  <c r="I2344" i="1"/>
  <c r="J2344" i="1" s="1"/>
  <c r="Q2344" i="1" s="1"/>
  <c r="I2345" i="1"/>
  <c r="J2345" i="1" s="1"/>
  <c r="Q2345" i="1" s="1"/>
  <c r="I282" i="1"/>
  <c r="J282" i="1" s="1"/>
  <c r="Q282" i="1" s="1"/>
  <c r="I2346" i="1"/>
  <c r="J2346" i="1" s="1"/>
  <c r="Q2346" i="1" s="1"/>
  <c r="I12" i="1"/>
  <c r="J12" i="1" s="1"/>
  <c r="Q12" i="1" s="1"/>
  <c r="I2347" i="1"/>
  <c r="J2347" i="1" s="1"/>
  <c r="Q2347" i="1" s="1"/>
  <c r="I2348" i="1"/>
  <c r="J2348" i="1" s="1"/>
  <c r="Q2348" i="1" s="1"/>
  <c r="I283" i="1"/>
  <c r="J283" i="1" s="1"/>
  <c r="Q283" i="1" s="1"/>
  <c r="I2349" i="1"/>
  <c r="J2349" i="1" s="1"/>
  <c r="Q2349" i="1" s="1"/>
  <c r="I2350" i="1"/>
  <c r="J2350" i="1" s="1"/>
  <c r="Q2350" i="1" s="1"/>
  <c r="I2351" i="1"/>
  <c r="J2351" i="1" s="1"/>
  <c r="Q2351" i="1" s="1"/>
  <c r="I2352" i="1"/>
  <c r="J2352" i="1" s="1"/>
  <c r="Q2352" i="1" s="1"/>
  <c r="I284" i="1"/>
  <c r="J284" i="1" s="1"/>
  <c r="Q284" i="1" s="1"/>
  <c r="I2353" i="1"/>
  <c r="J2353" i="1" s="1"/>
  <c r="Q2353" i="1" s="1"/>
  <c r="I2354" i="1"/>
  <c r="J2354" i="1" s="1"/>
  <c r="Q2354" i="1" s="1"/>
  <c r="I2355" i="1"/>
  <c r="J2355" i="1" s="1"/>
  <c r="Q2355" i="1" s="1"/>
  <c r="I2356" i="1"/>
  <c r="J2356" i="1" s="1"/>
  <c r="Q2356" i="1" s="1"/>
  <c r="I285" i="1"/>
  <c r="J285" i="1" s="1"/>
  <c r="Q285" i="1" s="1"/>
  <c r="I2357" i="1"/>
  <c r="J2357" i="1" s="1"/>
  <c r="Q2357" i="1" s="1"/>
  <c r="I2358" i="1"/>
  <c r="J2358" i="1" s="1"/>
  <c r="Q2358" i="1" s="1"/>
  <c r="I286" i="1"/>
  <c r="J286" i="1" s="1"/>
  <c r="Q286" i="1" s="1"/>
  <c r="I2359" i="1"/>
  <c r="J2359" i="1" s="1"/>
  <c r="Q2359" i="1" s="1"/>
  <c r="I287" i="1"/>
  <c r="J287" i="1" s="1"/>
  <c r="Q287" i="1" s="1"/>
  <c r="I1649" i="1"/>
  <c r="J1649" i="1" s="1"/>
  <c r="Q1649" i="1" s="1"/>
  <c r="I288" i="1"/>
  <c r="J288" i="1" s="1"/>
  <c r="Q288" i="1" s="1"/>
  <c r="I2360" i="1"/>
  <c r="J2360" i="1" s="1"/>
  <c r="Q2360" i="1" s="1"/>
  <c r="I2361" i="1"/>
  <c r="J2361" i="1" s="1"/>
  <c r="Q2361" i="1" s="1"/>
  <c r="I2362" i="1"/>
  <c r="J2362" i="1" s="1"/>
  <c r="Q2362" i="1" s="1"/>
  <c r="I2363" i="1"/>
  <c r="J2363" i="1" s="1"/>
  <c r="Q2363" i="1" s="1"/>
  <c r="I2364" i="1"/>
  <c r="J2364" i="1" s="1"/>
  <c r="Q2364" i="1" s="1"/>
  <c r="I2365" i="1"/>
  <c r="J2365" i="1" s="1"/>
  <c r="Q2365" i="1" s="1"/>
  <c r="I2366" i="1"/>
  <c r="J2366" i="1" s="1"/>
  <c r="Q2366" i="1" s="1"/>
  <c r="I289" i="1"/>
  <c r="J289" i="1" s="1"/>
  <c r="Q289" i="1" s="1"/>
  <c r="I290" i="1"/>
  <c r="J290" i="1" s="1"/>
  <c r="Q290" i="1" s="1"/>
  <c r="I1442" i="1"/>
  <c r="J1442" i="1" s="1"/>
  <c r="Q1442" i="1" s="1"/>
  <c r="I2367" i="1"/>
  <c r="J2367" i="1" s="1"/>
  <c r="Q2367" i="1" s="1"/>
  <c r="I2368" i="1"/>
  <c r="J2368" i="1" s="1"/>
  <c r="Q2368" i="1" s="1"/>
  <c r="I291" i="1"/>
  <c r="J291" i="1" s="1"/>
  <c r="Q291" i="1" s="1"/>
  <c r="I2369" i="1"/>
  <c r="J2369" i="1" s="1"/>
  <c r="Q2369" i="1" s="1"/>
  <c r="I2370" i="1"/>
  <c r="J2370" i="1" s="1"/>
  <c r="Q2370" i="1" s="1"/>
  <c r="I1650" i="1"/>
  <c r="J1650" i="1" s="1"/>
  <c r="Q1650" i="1" s="1"/>
  <c r="I2371" i="1"/>
  <c r="J2371" i="1" s="1"/>
  <c r="Q2371" i="1" s="1"/>
  <c r="I292" i="1"/>
  <c r="J292" i="1" s="1"/>
  <c r="Q292" i="1" s="1"/>
  <c r="I2372" i="1"/>
  <c r="J2372" i="1" s="1"/>
  <c r="Q2372" i="1" s="1"/>
  <c r="I293" i="1"/>
  <c r="J293" i="1" s="1"/>
  <c r="Q293" i="1" s="1"/>
  <c r="I1651" i="1"/>
  <c r="J1651" i="1" s="1"/>
  <c r="Q1651" i="1" s="1"/>
  <c r="I294" i="1"/>
  <c r="J294" i="1" s="1"/>
  <c r="Q294" i="1" s="1"/>
  <c r="I2373" i="1"/>
  <c r="J2373" i="1" s="1"/>
  <c r="Q2373" i="1" s="1"/>
  <c r="I2374" i="1"/>
  <c r="J2374" i="1" s="1"/>
  <c r="Q2374" i="1" s="1"/>
  <c r="I295" i="1"/>
  <c r="J295" i="1" s="1"/>
  <c r="Q295" i="1" s="1"/>
  <c r="I13" i="1"/>
  <c r="J13" i="1" s="1"/>
  <c r="Q13" i="1" s="1"/>
  <c r="I2375" i="1"/>
  <c r="J2375" i="1" s="1"/>
  <c r="Q2375" i="1" s="1"/>
  <c r="I1652" i="1"/>
  <c r="J1652" i="1" s="1"/>
  <c r="Q1652" i="1" s="1"/>
  <c r="I1653" i="1"/>
  <c r="J1653" i="1" s="1"/>
  <c r="Q1653" i="1" s="1"/>
  <c r="I2376" i="1"/>
  <c r="J2376" i="1" s="1"/>
  <c r="Q2376" i="1" s="1"/>
  <c r="I2377" i="1"/>
  <c r="J2377" i="1" s="1"/>
  <c r="Q2377" i="1" s="1"/>
  <c r="I2378" i="1"/>
  <c r="J2378" i="1" s="1"/>
  <c r="Q2378" i="1" s="1"/>
  <c r="I1654" i="1"/>
  <c r="J1654" i="1" s="1"/>
  <c r="Q1654" i="1" s="1"/>
  <c r="I2379" i="1"/>
  <c r="J2379" i="1" s="1"/>
  <c r="Q2379" i="1" s="1"/>
  <c r="I1655" i="1"/>
  <c r="J1655" i="1" s="1"/>
  <c r="Q1655" i="1" s="1"/>
  <c r="I2380" i="1"/>
  <c r="J2380" i="1" s="1"/>
  <c r="Q2380" i="1" s="1"/>
  <c r="I2381" i="1"/>
  <c r="J2381" i="1" s="1"/>
  <c r="Q2381" i="1" s="1"/>
  <c r="I2382" i="1"/>
  <c r="J2382" i="1" s="1"/>
  <c r="Q2382" i="1" s="1"/>
  <c r="I2383" i="1"/>
  <c r="J2383" i="1" s="1"/>
  <c r="Q2383" i="1" s="1"/>
  <c r="I296" i="1"/>
  <c r="J296" i="1" s="1"/>
  <c r="Q296" i="1" s="1"/>
  <c r="I2384" i="1"/>
  <c r="J2384" i="1" s="1"/>
  <c r="Q2384" i="1" s="1"/>
  <c r="I297" i="1"/>
  <c r="J297" i="1" s="1"/>
  <c r="Q297" i="1" s="1"/>
  <c r="I298" i="1"/>
  <c r="J298" i="1" s="1"/>
  <c r="Q298" i="1" s="1"/>
  <c r="I2385" i="1"/>
  <c r="J2385" i="1" s="1"/>
  <c r="Q2385" i="1" s="1"/>
  <c r="I299" i="1"/>
  <c r="J299" i="1" s="1"/>
  <c r="Q299" i="1" s="1"/>
  <c r="I2386" i="1"/>
  <c r="J2386" i="1" s="1"/>
  <c r="Q2386" i="1" s="1"/>
  <c r="I2387" i="1"/>
  <c r="J2387" i="1" s="1"/>
  <c r="Q2387" i="1" s="1"/>
  <c r="I2388" i="1"/>
  <c r="J2388" i="1" s="1"/>
  <c r="Q2388" i="1" s="1"/>
  <c r="I2389" i="1"/>
  <c r="J2389" i="1" s="1"/>
  <c r="Q2389" i="1" s="1"/>
  <c r="I300" i="1"/>
  <c r="J300" i="1" s="1"/>
  <c r="Q300" i="1" s="1"/>
  <c r="I2390" i="1"/>
  <c r="J2390" i="1" s="1"/>
  <c r="Q2390" i="1" s="1"/>
  <c r="I301" i="1"/>
  <c r="J301" i="1" s="1"/>
  <c r="Q301" i="1" s="1"/>
  <c r="I1656" i="1"/>
  <c r="J1656" i="1" s="1"/>
  <c r="Q1656" i="1" s="1"/>
  <c r="I302" i="1"/>
  <c r="J302" i="1" s="1"/>
  <c r="Q302" i="1" s="1"/>
  <c r="I2391" i="1"/>
  <c r="J2391" i="1" s="1"/>
  <c r="Q2391" i="1" s="1"/>
  <c r="I2392" i="1"/>
  <c r="J2392" i="1" s="1"/>
  <c r="Q2392" i="1" s="1"/>
  <c r="I2393" i="1"/>
  <c r="J2393" i="1" s="1"/>
  <c r="Q2393" i="1" s="1"/>
  <c r="I1443" i="1"/>
  <c r="J1443" i="1" s="1"/>
  <c r="Q1443" i="1" s="1"/>
  <c r="I2394" i="1"/>
  <c r="J2394" i="1" s="1"/>
  <c r="Q2394" i="1" s="1"/>
  <c r="I2395" i="1"/>
  <c r="J2395" i="1" s="1"/>
  <c r="Q2395" i="1" s="1"/>
  <c r="I303" i="1"/>
  <c r="J303" i="1" s="1"/>
  <c r="Q303" i="1" s="1"/>
  <c r="I1657" i="1"/>
  <c r="J1657" i="1" s="1"/>
  <c r="Q1657" i="1" s="1"/>
  <c r="I2396" i="1"/>
  <c r="J2396" i="1" s="1"/>
  <c r="Q2396" i="1" s="1"/>
  <c r="I2397" i="1"/>
  <c r="J2397" i="1" s="1"/>
  <c r="Q2397" i="1" s="1"/>
  <c r="I2398" i="1"/>
  <c r="J2398" i="1" s="1"/>
  <c r="Q2398" i="1" s="1"/>
  <c r="I2399" i="1"/>
  <c r="J2399" i="1" s="1"/>
  <c r="Q2399" i="1" s="1"/>
  <c r="I2400" i="1"/>
  <c r="J2400" i="1" s="1"/>
  <c r="Q2400" i="1" s="1"/>
  <c r="I2401" i="1"/>
  <c r="J2401" i="1" s="1"/>
  <c r="Q2401" i="1" s="1"/>
  <c r="I2402" i="1"/>
  <c r="J2402" i="1" s="1"/>
  <c r="Q2402" i="1" s="1"/>
  <c r="I2403" i="1"/>
  <c r="J2403" i="1" s="1"/>
  <c r="Q2403" i="1" s="1"/>
  <c r="I2404" i="1"/>
  <c r="J2404" i="1" s="1"/>
  <c r="Q2404" i="1" s="1"/>
  <c r="I304" i="1"/>
  <c r="J304" i="1" s="1"/>
  <c r="Q304" i="1" s="1"/>
  <c r="I2405" i="1"/>
  <c r="J2405" i="1" s="1"/>
  <c r="Q2405" i="1" s="1"/>
  <c r="I2406" i="1"/>
  <c r="J2406" i="1" s="1"/>
  <c r="Q2406" i="1" s="1"/>
  <c r="I2407" i="1"/>
  <c r="J2407" i="1" s="1"/>
  <c r="Q2407" i="1" s="1"/>
  <c r="I305" i="1"/>
  <c r="J305" i="1" s="1"/>
  <c r="Q305" i="1" s="1"/>
  <c r="I306" i="1"/>
  <c r="J306" i="1" s="1"/>
  <c r="Q306" i="1" s="1"/>
  <c r="I307" i="1"/>
  <c r="J307" i="1" s="1"/>
  <c r="Q307" i="1" s="1"/>
  <c r="I1444" i="1"/>
  <c r="J1444" i="1" s="1"/>
  <c r="Q1444" i="1" s="1"/>
  <c r="I2408" i="1"/>
  <c r="J2408" i="1" s="1"/>
  <c r="Q2408" i="1" s="1"/>
  <c r="I2409" i="1"/>
  <c r="J2409" i="1" s="1"/>
  <c r="Q2409" i="1" s="1"/>
  <c r="I308" i="1"/>
  <c r="J308" i="1" s="1"/>
  <c r="Q308" i="1" s="1"/>
  <c r="I309" i="1"/>
  <c r="J309" i="1" s="1"/>
  <c r="Q309" i="1" s="1"/>
  <c r="I2410" i="1"/>
  <c r="J2410" i="1" s="1"/>
  <c r="Q2410" i="1" s="1"/>
  <c r="I2411" i="1"/>
  <c r="J2411" i="1" s="1"/>
  <c r="Q2411" i="1" s="1"/>
  <c r="I2412" i="1"/>
  <c r="J2412" i="1" s="1"/>
  <c r="Q2412" i="1" s="1"/>
  <c r="I310" i="1"/>
  <c r="J310" i="1" s="1"/>
  <c r="Q310" i="1" s="1"/>
  <c r="I311" i="1"/>
  <c r="J311" i="1" s="1"/>
  <c r="Q311" i="1" s="1"/>
  <c r="I2413" i="1"/>
  <c r="J2413" i="1" s="1"/>
  <c r="Q2413" i="1" s="1"/>
  <c r="I2414" i="1"/>
  <c r="J2414" i="1" s="1"/>
  <c r="Q2414" i="1" s="1"/>
  <c r="I2415" i="1"/>
  <c r="J2415" i="1" s="1"/>
  <c r="Q2415" i="1" s="1"/>
  <c r="I2416" i="1"/>
  <c r="J2416" i="1" s="1"/>
  <c r="Q2416" i="1" s="1"/>
  <c r="I2417" i="1"/>
  <c r="J2417" i="1" s="1"/>
  <c r="Q2417" i="1" s="1"/>
  <c r="I2418" i="1"/>
  <c r="J2418" i="1" s="1"/>
  <c r="Q2418" i="1" s="1"/>
  <c r="I2419" i="1"/>
  <c r="J2419" i="1" s="1"/>
  <c r="Q2419" i="1" s="1"/>
  <c r="I2420" i="1"/>
  <c r="J2420" i="1" s="1"/>
  <c r="Q2420" i="1" s="1"/>
  <c r="I2421" i="1"/>
  <c r="J2421" i="1" s="1"/>
  <c r="Q2421" i="1" s="1"/>
  <c r="I2422" i="1"/>
  <c r="J2422" i="1" s="1"/>
  <c r="Q2422" i="1" s="1"/>
  <c r="I2423" i="1"/>
  <c r="J2423" i="1" s="1"/>
  <c r="Q2423" i="1" s="1"/>
  <c r="I2424" i="1"/>
  <c r="J2424" i="1" s="1"/>
  <c r="Q2424" i="1" s="1"/>
  <c r="I2425" i="1"/>
  <c r="J2425" i="1" s="1"/>
  <c r="Q2425" i="1" s="1"/>
  <c r="I2426" i="1"/>
  <c r="J2426" i="1" s="1"/>
  <c r="Q2426" i="1" s="1"/>
  <c r="I2427" i="1"/>
  <c r="J2427" i="1" s="1"/>
  <c r="Q2427" i="1" s="1"/>
  <c r="I2428" i="1"/>
  <c r="J2428" i="1" s="1"/>
  <c r="Q2428" i="1" s="1"/>
  <c r="I2429" i="1"/>
  <c r="J2429" i="1" s="1"/>
  <c r="Q2429" i="1" s="1"/>
  <c r="I2430" i="1"/>
  <c r="J2430" i="1" s="1"/>
  <c r="Q2430" i="1" s="1"/>
  <c r="I2431" i="1"/>
  <c r="J2431" i="1" s="1"/>
  <c r="Q2431" i="1" s="1"/>
  <c r="I312" i="1"/>
  <c r="J312" i="1" s="1"/>
  <c r="Q312" i="1" s="1"/>
  <c r="I2432" i="1"/>
  <c r="J2432" i="1" s="1"/>
  <c r="Q2432" i="1" s="1"/>
  <c r="I2433" i="1"/>
  <c r="J2433" i="1" s="1"/>
  <c r="Q2433" i="1" s="1"/>
  <c r="I2434" i="1"/>
  <c r="J2434" i="1" s="1"/>
  <c r="Q2434" i="1" s="1"/>
  <c r="I2435" i="1"/>
  <c r="J2435" i="1" s="1"/>
  <c r="Q2435" i="1" s="1"/>
  <c r="I1658" i="1"/>
  <c r="J1658" i="1" s="1"/>
  <c r="Q1658" i="1" s="1"/>
  <c r="I313" i="1"/>
  <c r="J313" i="1" s="1"/>
  <c r="Q313" i="1" s="1"/>
  <c r="I2436" i="1"/>
  <c r="J2436" i="1" s="1"/>
  <c r="Q2436" i="1" s="1"/>
  <c r="I1445" i="1"/>
  <c r="J1445" i="1" s="1"/>
  <c r="Q1445" i="1" s="1"/>
  <c r="I2437" i="1"/>
  <c r="J2437" i="1" s="1"/>
  <c r="Q2437" i="1" s="1"/>
  <c r="I2438" i="1"/>
  <c r="J2438" i="1" s="1"/>
  <c r="Q2438" i="1" s="1"/>
  <c r="I2439" i="1"/>
  <c r="J2439" i="1" s="1"/>
  <c r="Q2439" i="1" s="1"/>
  <c r="I2440" i="1"/>
  <c r="J2440" i="1" s="1"/>
  <c r="Q2440" i="1" s="1"/>
  <c r="I314" i="1"/>
  <c r="J314" i="1" s="1"/>
  <c r="Q314" i="1" s="1"/>
  <c r="I2441" i="1"/>
  <c r="J2441" i="1" s="1"/>
  <c r="Q2441" i="1" s="1"/>
  <c r="I2442" i="1"/>
  <c r="J2442" i="1" s="1"/>
  <c r="Q2442" i="1" s="1"/>
  <c r="I2443" i="1"/>
  <c r="J2443" i="1" s="1"/>
  <c r="Q2443" i="1" s="1"/>
  <c r="I2444" i="1"/>
  <c r="J2444" i="1" s="1"/>
  <c r="Q2444" i="1" s="1"/>
  <c r="I1659" i="1"/>
  <c r="J1659" i="1" s="1"/>
  <c r="Q1659" i="1" s="1"/>
  <c r="I1446" i="1"/>
  <c r="J1446" i="1" s="1"/>
  <c r="Q1446" i="1" s="1"/>
  <c r="I2445" i="1"/>
  <c r="J2445" i="1" s="1"/>
  <c r="Q2445" i="1" s="1"/>
  <c r="I315" i="1"/>
  <c r="J315" i="1" s="1"/>
  <c r="Q315" i="1" s="1"/>
  <c r="I2446" i="1"/>
  <c r="J2446" i="1" s="1"/>
  <c r="Q2446" i="1" s="1"/>
  <c r="I2447" i="1"/>
  <c r="J2447" i="1" s="1"/>
  <c r="Q2447" i="1" s="1"/>
  <c r="I2448" i="1"/>
  <c r="J2448" i="1" s="1"/>
  <c r="Q2448" i="1" s="1"/>
  <c r="I2449" i="1"/>
  <c r="J2449" i="1" s="1"/>
  <c r="Q2449" i="1" s="1"/>
  <c r="I2450" i="1"/>
  <c r="J2450" i="1" s="1"/>
  <c r="Q2450" i="1" s="1"/>
  <c r="I316" i="1"/>
  <c r="J316" i="1" s="1"/>
  <c r="Q316" i="1" s="1"/>
  <c r="I2451" i="1"/>
  <c r="J2451" i="1" s="1"/>
  <c r="Q2451" i="1" s="1"/>
  <c r="I1447" i="1"/>
  <c r="J1447" i="1" s="1"/>
  <c r="Q1447" i="1" s="1"/>
  <c r="I2452" i="1"/>
  <c r="J2452" i="1" s="1"/>
  <c r="Q2452" i="1" s="1"/>
  <c r="I2453" i="1"/>
  <c r="J2453" i="1" s="1"/>
  <c r="Q2453" i="1" s="1"/>
  <c r="I2454" i="1"/>
  <c r="J2454" i="1" s="1"/>
  <c r="Q2454" i="1" s="1"/>
  <c r="I317" i="1"/>
  <c r="J317" i="1" s="1"/>
  <c r="Q317" i="1" s="1"/>
  <c r="I2455" i="1"/>
  <c r="J2455" i="1" s="1"/>
  <c r="Q2455" i="1" s="1"/>
  <c r="I318" i="1"/>
  <c r="J318" i="1" s="1"/>
  <c r="Q318" i="1" s="1"/>
  <c r="I319" i="1"/>
  <c r="J319" i="1" s="1"/>
  <c r="Q319" i="1" s="1"/>
  <c r="I2456" i="1"/>
  <c r="J2456" i="1" s="1"/>
  <c r="Q2456" i="1" s="1"/>
  <c r="I2457" i="1"/>
  <c r="J2457" i="1" s="1"/>
  <c r="Q2457" i="1" s="1"/>
  <c r="I2458" i="1"/>
  <c r="J2458" i="1" s="1"/>
  <c r="Q2458" i="1" s="1"/>
  <c r="I2459" i="1"/>
  <c r="J2459" i="1" s="1"/>
  <c r="Q2459" i="1" s="1"/>
  <c r="I2460" i="1"/>
  <c r="J2460" i="1" s="1"/>
  <c r="Q2460" i="1" s="1"/>
  <c r="I2461" i="1"/>
  <c r="J2461" i="1" s="1"/>
  <c r="Q2461" i="1" s="1"/>
  <c r="I2462" i="1"/>
  <c r="J2462" i="1" s="1"/>
  <c r="Q2462" i="1" s="1"/>
  <c r="I2463" i="1"/>
  <c r="J2463" i="1" s="1"/>
  <c r="Q2463" i="1" s="1"/>
  <c r="I320" i="1"/>
  <c r="J320" i="1" s="1"/>
  <c r="Q320" i="1" s="1"/>
  <c r="I2464" i="1"/>
  <c r="J2464" i="1" s="1"/>
  <c r="Q2464" i="1" s="1"/>
  <c r="I2465" i="1"/>
  <c r="J2465" i="1" s="1"/>
  <c r="Q2465" i="1" s="1"/>
  <c r="I2466" i="1"/>
  <c r="J2466" i="1" s="1"/>
  <c r="Q2466" i="1" s="1"/>
  <c r="I1660" i="1"/>
  <c r="J1660" i="1" s="1"/>
  <c r="Q1660" i="1" s="1"/>
  <c r="I2467" i="1"/>
  <c r="J2467" i="1" s="1"/>
  <c r="Q2467" i="1" s="1"/>
  <c r="I2468" i="1"/>
  <c r="J2468" i="1" s="1"/>
  <c r="Q2468" i="1" s="1"/>
  <c r="I2469" i="1"/>
  <c r="J2469" i="1" s="1"/>
  <c r="Q2469" i="1" s="1"/>
  <c r="I2470" i="1"/>
  <c r="J2470" i="1" s="1"/>
  <c r="Q2470" i="1" s="1"/>
  <c r="I2471" i="1"/>
  <c r="J2471" i="1" s="1"/>
  <c r="Q2471" i="1" s="1"/>
  <c r="I2472" i="1"/>
  <c r="J2472" i="1" s="1"/>
  <c r="Q2472" i="1" s="1"/>
  <c r="I2473" i="1"/>
  <c r="J2473" i="1" s="1"/>
  <c r="Q2473" i="1" s="1"/>
  <c r="I14" i="1"/>
  <c r="J14" i="1" s="1"/>
  <c r="Q14" i="1" s="1"/>
  <c r="I2474" i="1"/>
  <c r="J2474" i="1" s="1"/>
  <c r="Q2474" i="1" s="1"/>
  <c r="I2475" i="1"/>
  <c r="J2475" i="1" s="1"/>
  <c r="Q2475" i="1" s="1"/>
  <c r="I2476" i="1"/>
  <c r="J2476" i="1" s="1"/>
  <c r="Q2476" i="1" s="1"/>
  <c r="I321" i="1"/>
  <c r="J321" i="1" s="1"/>
  <c r="Q321" i="1" s="1"/>
  <c r="I322" i="1"/>
  <c r="J322" i="1" s="1"/>
  <c r="Q322" i="1" s="1"/>
  <c r="I2477" i="1"/>
  <c r="J2477" i="1" s="1"/>
  <c r="Q2477" i="1" s="1"/>
  <c r="I323" i="1"/>
  <c r="J323" i="1" s="1"/>
  <c r="Q323" i="1" s="1"/>
  <c r="I324" i="1"/>
  <c r="J324" i="1" s="1"/>
  <c r="Q324" i="1" s="1"/>
  <c r="I2478" i="1"/>
  <c r="J2478" i="1" s="1"/>
  <c r="Q2478" i="1" s="1"/>
  <c r="I2479" i="1"/>
  <c r="J2479" i="1" s="1"/>
  <c r="Q2479" i="1" s="1"/>
  <c r="I2480" i="1"/>
  <c r="J2480" i="1" s="1"/>
  <c r="Q2480" i="1" s="1"/>
  <c r="I2481" i="1"/>
  <c r="J2481" i="1" s="1"/>
  <c r="Q2481" i="1" s="1"/>
  <c r="I2482" i="1"/>
  <c r="J2482" i="1" s="1"/>
  <c r="Q2482" i="1" s="1"/>
  <c r="I2483" i="1"/>
  <c r="J2483" i="1" s="1"/>
  <c r="Q2483" i="1" s="1"/>
  <c r="I2484" i="1"/>
  <c r="J2484" i="1" s="1"/>
  <c r="Q2484" i="1" s="1"/>
  <c r="I2485" i="1"/>
  <c r="J2485" i="1" s="1"/>
  <c r="Q2485" i="1" s="1"/>
  <c r="I2486" i="1"/>
  <c r="J2486" i="1" s="1"/>
  <c r="Q2486" i="1" s="1"/>
  <c r="I2487" i="1"/>
  <c r="J2487" i="1" s="1"/>
  <c r="Q2487" i="1" s="1"/>
  <c r="I15" i="1"/>
  <c r="J15" i="1" s="1"/>
  <c r="Q15" i="1" s="1"/>
  <c r="I2488" i="1"/>
  <c r="J2488" i="1" s="1"/>
  <c r="Q2488" i="1" s="1"/>
  <c r="I2489" i="1"/>
  <c r="J2489" i="1" s="1"/>
  <c r="Q2489" i="1" s="1"/>
  <c r="I2490" i="1"/>
  <c r="J2490" i="1" s="1"/>
  <c r="Q2490" i="1" s="1"/>
  <c r="I2491" i="1"/>
  <c r="J2491" i="1" s="1"/>
  <c r="Q2491" i="1" s="1"/>
  <c r="I1661" i="1"/>
  <c r="J1661" i="1" s="1"/>
  <c r="Q1661" i="1" s="1"/>
  <c r="I325" i="1"/>
  <c r="J325" i="1" s="1"/>
  <c r="Q325" i="1" s="1"/>
  <c r="I2492" i="1"/>
  <c r="J2492" i="1" s="1"/>
  <c r="Q2492" i="1" s="1"/>
  <c r="I2493" i="1"/>
  <c r="J2493" i="1" s="1"/>
  <c r="Q2493" i="1" s="1"/>
  <c r="I326" i="1"/>
  <c r="J326" i="1" s="1"/>
  <c r="Q326" i="1" s="1"/>
  <c r="I2494" i="1"/>
  <c r="J2494" i="1" s="1"/>
  <c r="Q2494" i="1" s="1"/>
  <c r="I327" i="1"/>
  <c r="J327" i="1" s="1"/>
  <c r="Q327" i="1" s="1"/>
  <c r="I2495" i="1"/>
  <c r="J2495" i="1" s="1"/>
  <c r="Q2495" i="1" s="1"/>
  <c r="I328" i="1"/>
  <c r="J328" i="1" s="1"/>
  <c r="Q328" i="1" s="1"/>
  <c r="I2496" i="1"/>
  <c r="J2496" i="1" s="1"/>
  <c r="Q2496" i="1" s="1"/>
  <c r="I2497" i="1"/>
  <c r="J2497" i="1" s="1"/>
  <c r="Q2497" i="1" s="1"/>
  <c r="I2498" i="1"/>
  <c r="J2498" i="1" s="1"/>
  <c r="Q2498" i="1" s="1"/>
  <c r="I2499" i="1"/>
  <c r="J2499" i="1" s="1"/>
  <c r="Q2499" i="1" s="1"/>
  <c r="I2500" i="1"/>
  <c r="J2500" i="1" s="1"/>
  <c r="Q2500" i="1" s="1"/>
  <c r="I2501" i="1"/>
  <c r="J2501" i="1" s="1"/>
  <c r="Q2501" i="1" s="1"/>
  <c r="I2502" i="1"/>
  <c r="J2502" i="1" s="1"/>
  <c r="Q2502" i="1" s="1"/>
  <c r="I2503" i="1"/>
  <c r="J2503" i="1" s="1"/>
  <c r="Q2503" i="1" s="1"/>
  <c r="I329" i="1"/>
  <c r="J329" i="1" s="1"/>
  <c r="Q329" i="1" s="1"/>
  <c r="I330" i="1"/>
  <c r="J330" i="1" s="1"/>
  <c r="Q330" i="1" s="1"/>
  <c r="I2504" i="1"/>
  <c r="J2504" i="1" s="1"/>
  <c r="Q2504" i="1" s="1"/>
  <c r="I331" i="1"/>
  <c r="J331" i="1" s="1"/>
  <c r="Q331" i="1" s="1"/>
  <c r="I16" i="1"/>
  <c r="J16" i="1" s="1"/>
  <c r="Q16" i="1" s="1"/>
  <c r="I2505" i="1"/>
  <c r="J2505" i="1" s="1"/>
  <c r="Q2505" i="1" s="1"/>
  <c r="I332" i="1"/>
  <c r="J332" i="1" s="1"/>
  <c r="Q332" i="1" s="1"/>
  <c r="I2506" i="1"/>
  <c r="J2506" i="1" s="1"/>
  <c r="Q2506" i="1" s="1"/>
  <c r="I2507" i="1"/>
  <c r="J2507" i="1" s="1"/>
  <c r="Q2507" i="1" s="1"/>
  <c r="I2508" i="1"/>
  <c r="J2508" i="1" s="1"/>
  <c r="Q2508" i="1" s="1"/>
  <c r="I2509" i="1"/>
  <c r="J2509" i="1" s="1"/>
  <c r="Q2509" i="1" s="1"/>
  <c r="I2510" i="1"/>
  <c r="J2510" i="1" s="1"/>
  <c r="Q2510" i="1" s="1"/>
  <c r="I2511" i="1"/>
  <c r="J2511" i="1" s="1"/>
  <c r="Q2511" i="1" s="1"/>
  <c r="I2512" i="1"/>
  <c r="J2512" i="1" s="1"/>
  <c r="Q2512" i="1" s="1"/>
  <c r="I2513" i="1"/>
  <c r="J2513" i="1" s="1"/>
  <c r="Q2513" i="1" s="1"/>
  <c r="I138" i="1"/>
  <c r="J138" i="1" s="1"/>
  <c r="Q138" i="1" s="1"/>
  <c r="I2514" i="1"/>
  <c r="J2514" i="1" s="1"/>
  <c r="Q2514" i="1" s="1"/>
  <c r="I333" i="1"/>
  <c r="J333" i="1" s="1"/>
  <c r="Q333" i="1" s="1"/>
  <c r="I2515" i="1"/>
  <c r="J2515" i="1" s="1"/>
  <c r="Q2515" i="1" s="1"/>
  <c r="I2516" i="1"/>
  <c r="J2516" i="1" s="1"/>
  <c r="Q2516" i="1" s="1"/>
  <c r="I1448" i="1"/>
  <c r="J1448" i="1" s="1"/>
  <c r="Q1448" i="1" s="1"/>
  <c r="I1449" i="1"/>
  <c r="J1449" i="1" s="1"/>
  <c r="Q1449" i="1" s="1"/>
  <c r="I2517" i="1"/>
  <c r="J2517" i="1" s="1"/>
  <c r="Q2517" i="1" s="1"/>
  <c r="I334" i="1"/>
  <c r="J334" i="1" s="1"/>
  <c r="Q334" i="1" s="1"/>
  <c r="I335" i="1"/>
  <c r="J335" i="1" s="1"/>
  <c r="Q335" i="1" s="1"/>
  <c r="I2518" i="1"/>
  <c r="J2518" i="1" s="1"/>
  <c r="Q2518" i="1" s="1"/>
  <c r="I1662" i="1"/>
  <c r="J1662" i="1" s="1"/>
  <c r="Q1662" i="1" s="1"/>
  <c r="I2519" i="1"/>
  <c r="J2519" i="1" s="1"/>
  <c r="Q2519" i="1" s="1"/>
  <c r="I2520" i="1"/>
  <c r="J2520" i="1" s="1"/>
  <c r="Q2520" i="1" s="1"/>
  <c r="I2521" i="1"/>
  <c r="J2521" i="1" s="1"/>
  <c r="Q2521" i="1" s="1"/>
  <c r="I2522" i="1"/>
  <c r="J2522" i="1" s="1"/>
  <c r="Q2522" i="1" s="1"/>
  <c r="I2523" i="1"/>
  <c r="J2523" i="1" s="1"/>
  <c r="Q2523" i="1" s="1"/>
  <c r="I2524" i="1"/>
  <c r="J2524" i="1" s="1"/>
  <c r="Q2524" i="1" s="1"/>
  <c r="I2525" i="1"/>
  <c r="J2525" i="1" s="1"/>
  <c r="Q2525" i="1" s="1"/>
  <c r="I2526" i="1"/>
  <c r="J2526" i="1" s="1"/>
  <c r="Q2526" i="1" s="1"/>
  <c r="I17" i="1"/>
  <c r="J17" i="1" s="1"/>
  <c r="Q17" i="1" s="1"/>
  <c r="I2527" i="1"/>
  <c r="J2527" i="1" s="1"/>
  <c r="Q2527" i="1" s="1"/>
  <c r="I2528" i="1"/>
  <c r="J2528" i="1" s="1"/>
  <c r="Q2528" i="1" s="1"/>
  <c r="I2529" i="1"/>
  <c r="J2529" i="1" s="1"/>
  <c r="Q2529" i="1" s="1"/>
  <c r="I336" i="1"/>
  <c r="J336" i="1" s="1"/>
  <c r="Q336" i="1" s="1"/>
  <c r="I2530" i="1"/>
  <c r="J2530" i="1" s="1"/>
  <c r="Q2530" i="1" s="1"/>
  <c r="I2531" i="1"/>
  <c r="J2531" i="1" s="1"/>
  <c r="Q2531" i="1" s="1"/>
  <c r="I337" i="1"/>
  <c r="J337" i="1" s="1"/>
  <c r="Q337" i="1" s="1"/>
  <c r="I2532" i="1"/>
  <c r="J2532" i="1" s="1"/>
  <c r="Q2532" i="1" s="1"/>
  <c r="I2533" i="1"/>
  <c r="J2533" i="1" s="1"/>
  <c r="Q2533" i="1" s="1"/>
  <c r="I2534" i="1"/>
  <c r="J2534" i="1" s="1"/>
  <c r="Q2534" i="1" s="1"/>
  <c r="I2535" i="1"/>
  <c r="J2535" i="1" s="1"/>
  <c r="Q2535" i="1" s="1"/>
  <c r="I2536" i="1"/>
  <c r="J2536" i="1" s="1"/>
  <c r="Q2536" i="1" s="1"/>
  <c r="I18" i="1"/>
  <c r="J18" i="1" s="1"/>
  <c r="Q18" i="1" s="1"/>
  <c r="I2537" i="1"/>
  <c r="J2537" i="1" s="1"/>
  <c r="Q2537" i="1" s="1"/>
  <c r="I139" i="1"/>
  <c r="J139" i="1" s="1"/>
  <c r="Q139" i="1" s="1"/>
  <c r="I2538" i="1"/>
  <c r="J2538" i="1" s="1"/>
  <c r="Q2538" i="1" s="1"/>
  <c r="I2539" i="1"/>
  <c r="J2539" i="1" s="1"/>
  <c r="Q2539" i="1" s="1"/>
  <c r="I2540" i="1"/>
  <c r="J2540" i="1" s="1"/>
  <c r="Q2540" i="1" s="1"/>
  <c r="I2541" i="1"/>
  <c r="J2541" i="1" s="1"/>
  <c r="Q2541" i="1" s="1"/>
  <c r="I2542" i="1"/>
  <c r="J2542" i="1" s="1"/>
  <c r="Q2542" i="1" s="1"/>
  <c r="I140" i="1"/>
  <c r="J140" i="1" s="1"/>
  <c r="Q140" i="1" s="1"/>
  <c r="I2543" i="1"/>
  <c r="J2543" i="1" s="1"/>
  <c r="Q2543" i="1" s="1"/>
  <c r="I2544" i="1"/>
  <c r="J2544" i="1" s="1"/>
  <c r="Q2544" i="1" s="1"/>
  <c r="I2545" i="1"/>
  <c r="J2545" i="1" s="1"/>
  <c r="Q2545" i="1" s="1"/>
  <c r="I2546" i="1"/>
  <c r="J2546" i="1" s="1"/>
  <c r="Q2546" i="1" s="1"/>
  <c r="I2547" i="1"/>
  <c r="J2547" i="1" s="1"/>
  <c r="Q2547" i="1" s="1"/>
  <c r="I2548" i="1"/>
  <c r="J2548" i="1" s="1"/>
  <c r="Q2548" i="1" s="1"/>
  <c r="I2549" i="1"/>
  <c r="J2549" i="1" s="1"/>
  <c r="Q2549" i="1" s="1"/>
  <c r="I2550" i="1"/>
  <c r="J2550" i="1" s="1"/>
  <c r="Q2550" i="1" s="1"/>
  <c r="I2551" i="1"/>
  <c r="J2551" i="1" s="1"/>
  <c r="Q2551" i="1" s="1"/>
  <c r="I2552" i="1"/>
  <c r="J2552" i="1" s="1"/>
  <c r="Q2552" i="1" s="1"/>
  <c r="I338" i="1"/>
  <c r="J338" i="1" s="1"/>
  <c r="Q338" i="1" s="1"/>
  <c r="I2553" i="1"/>
  <c r="J2553" i="1" s="1"/>
  <c r="Q2553" i="1" s="1"/>
  <c r="I2554" i="1"/>
  <c r="J2554" i="1" s="1"/>
  <c r="Q2554" i="1" s="1"/>
  <c r="I339" i="1"/>
  <c r="J339" i="1" s="1"/>
  <c r="Q339" i="1" s="1"/>
  <c r="I2555" i="1"/>
  <c r="J2555" i="1" s="1"/>
  <c r="Q2555" i="1" s="1"/>
  <c r="I340" i="1"/>
  <c r="J340" i="1" s="1"/>
  <c r="Q340" i="1" s="1"/>
  <c r="I341" i="1"/>
  <c r="J341" i="1" s="1"/>
  <c r="Q341" i="1" s="1"/>
  <c r="I19" i="1"/>
  <c r="J19" i="1" s="1"/>
  <c r="Q19" i="1" s="1"/>
  <c r="I342" i="1"/>
  <c r="J342" i="1" s="1"/>
  <c r="Q342" i="1" s="1"/>
  <c r="I2556" i="1"/>
  <c r="J2556" i="1" s="1"/>
  <c r="Q2556" i="1" s="1"/>
  <c r="I20" i="1"/>
  <c r="J20" i="1" s="1"/>
  <c r="Q20" i="1" s="1"/>
  <c r="I2557" i="1"/>
  <c r="J2557" i="1" s="1"/>
  <c r="Q2557" i="1" s="1"/>
  <c r="I2558" i="1"/>
  <c r="J2558" i="1" s="1"/>
  <c r="Q2558" i="1" s="1"/>
  <c r="I2559" i="1"/>
  <c r="J2559" i="1" s="1"/>
  <c r="Q2559" i="1" s="1"/>
  <c r="I2560" i="1"/>
  <c r="J2560" i="1" s="1"/>
  <c r="Q2560" i="1" s="1"/>
  <c r="I2561" i="1"/>
  <c r="J2561" i="1" s="1"/>
  <c r="Q2561" i="1" s="1"/>
  <c r="I2562" i="1"/>
  <c r="J2562" i="1" s="1"/>
  <c r="Q2562" i="1" s="1"/>
  <c r="I2563" i="1"/>
  <c r="J2563" i="1" s="1"/>
  <c r="Q2563" i="1" s="1"/>
  <c r="I343" i="1"/>
  <c r="J343" i="1" s="1"/>
  <c r="Q343" i="1" s="1"/>
  <c r="I2564" i="1"/>
  <c r="J2564" i="1" s="1"/>
  <c r="Q2564" i="1" s="1"/>
  <c r="I2565" i="1"/>
  <c r="J2565" i="1" s="1"/>
  <c r="Q2565" i="1" s="1"/>
  <c r="I2566" i="1"/>
  <c r="J2566" i="1" s="1"/>
  <c r="Q2566" i="1" s="1"/>
  <c r="I2567" i="1"/>
  <c r="J2567" i="1" s="1"/>
  <c r="Q2567" i="1" s="1"/>
  <c r="I2568" i="1"/>
  <c r="J2568" i="1" s="1"/>
  <c r="Q2568" i="1" s="1"/>
  <c r="I2569" i="1"/>
  <c r="J2569" i="1" s="1"/>
  <c r="Q2569" i="1" s="1"/>
  <c r="I1450" i="1"/>
  <c r="J1450" i="1" s="1"/>
  <c r="Q1450" i="1" s="1"/>
  <c r="I1663" i="1"/>
  <c r="J1663" i="1" s="1"/>
  <c r="Q1663" i="1" s="1"/>
  <c r="I2570" i="1"/>
  <c r="J2570" i="1" s="1"/>
  <c r="Q2570" i="1" s="1"/>
  <c r="I344" i="1"/>
  <c r="J344" i="1" s="1"/>
  <c r="Q344" i="1" s="1"/>
  <c r="I1664" i="1"/>
  <c r="J1664" i="1" s="1"/>
  <c r="Q1664" i="1" s="1"/>
  <c r="I345" i="1"/>
  <c r="J345" i="1" s="1"/>
  <c r="Q345" i="1" s="1"/>
  <c r="I2571" i="1"/>
  <c r="J2571" i="1" s="1"/>
  <c r="Q2571" i="1" s="1"/>
  <c r="I1665" i="1"/>
  <c r="J1665" i="1" s="1"/>
  <c r="Q1665" i="1" s="1"/>
  <c r="I1666" i="1"/>
  <c r="J1666" i="1" s="1"/>
  <c r="Q1666" i="1" s="1"/>
  <c r="I2572" i="1"/>
  <c r="J2572" i="1" s="1"/>
  <c r="Q2572" i="1" s="1"/>
  <c r="I2573" i="1"/>
  <c r="J2573" i="1" s="1"/>
  <c r="Q2573" i="1" s="1"/>
  <c r="I1667" i="1"/>
  <c r="J1667" i="1" s="1"/>
  <c r="Q1667" i="1" s="1"/>
  <c r="I2574" i="1"/>
  <c r="J2574" i="1" s="1"/>
  <c r="Q2574" i="1" s="1"/>
  <c r="I2575" i="1"/>
  <c r="J2575" i="1" s="1"/>
  <c r="Q2575" i="1" s="1"/>
  <c r="I2576" i="1"/>
  <c r="J2576" i="1" s="1"/>
  <c r="Q2576" i="1" s="1"/>
  <c r="I2577" i="1"/>
  <c r="J2577" i="1" s="1"/>
  <c r="Q2577" i="1" s="1"/>
  <c r="I2578" i="1"/>
  <c r="J2578" i="1" s="1"/>
  <c r="Q2578" i="1" s="1"/>
  <c r="I2579" i="1"/>
  <c r="J2579" i="1" s="1"/>
  <c r="Q2579" i="1" s="1"/>
  <c r="I2580" i="1"/>
  <c r="J2580" i="1" s="1"/>
  <c r="Q2580" i="1" s="1"/>
  <c r="I2581" i="1"/>
  <c r="J2581" i="1" s="1"/>
  <c r="Q2581" i="1" s="1"/>
  <c r="I346" i="1"/>
  <c r="J346" i="1" s="1"/>
  <c r="Q346" i="1" s="1"/>
  <c r="I347" i="1"/>
  <c r="J347" i="1" s="1"/>
  <c r="Q347" i="1" s="1"/>
  <c r="I2582" i="1"/>
  <c r="J2582" i="1" s="1"/>
  <c r="Q2582" i="1" s="1"/>
  <c r="I2583" i="1"/>
  <c r="J2583" i="1" s="1"/>
  <c r="Q2583" i="1" s="1"/>
  <c r="I2584" i="1"/>
  <c r="J2584" i="1" s="1"/>
  <c r="Q2584" i="1" s="1"/>
  <c r="I2585" i="1"/>
  <c r="J2585" i="1" s="1"/>
  <c r="Q2585" i="1" s="1"/>
  <c r="I348" i="1"/>
  <c r="J348" i="1" s="1"/>
  <c r="Q348" i="1" s="1"/>
  <c r="I349" i="1"/>
  <c r="J349" i="1" s="1"/>
  <c r="Q349" i="1" s="1"/>
  <c r="I2586" i="1"/>
  <c r="J2586" i="1" s="1"/>
  <c r="Q2586" i="1" s="1"/>
  <c r="I350" i="1"/>
  <c r="J350" i="1" s="1"/>
  <c r="Q350" i="1" s="1"/>
  <c r="I351" i="1"/>
  <c r="J351" i="1" s="1"/>
  <c r="Q351" i="1" s="1"/>
  <c r="I2587" i="1"/>
  <c r="J2587" i="1" s="1"/>
  <c r="Q2587" i="1" s="1"/>
  <c r="I2588" i="1"/>
  <c r="J2588" i="1" s="1"/>
  <c r="Q2588" i="1" s="1"/>
  <c r="I2589" i="1"/>
  <c r="J2589" i="1" s="1"/>
  <c r="Q2589" i="1" s="1"/>
  <c r="I2590" i="1"/>
  <c r="J2590" i="1" s="1"/>
  <c r="Q2590" i="1" s="1"/>
  <c r="I352" i="1"/>
  <c r="J352" i="1" s="1"/>
  <c r="Q352" i="1" s="1"/>
  <c r="I2591" i="1"/>
  <c r="J2591" i="1" s="1"/>
  <c r="Q2591" i="1" s="1"/>
  <c r="I2592" i="1"/>
  <c r="J2592" i="1" s="1"/>
  <c r="Q2592" i="1" s="1"/>
  <c r="I2593" i="1"/>
  <c r="J2593" i="1" s="1"/>
  <c r="Q2593" i="1" s="1"/>
  <c r="I141" i="1"/>
  <c r="J141" i="1" s="1"/>
  <c r="Q141" i="1" s="1"/>
  <c r="I2594" i="1"/>
  <c r="J2594" i="1" s="1"/>
  <c r="Q2594" i="1" s="1"/>
  <c r="I2595" i="1"/>
  <c r="J2595" i="1" s="1"/>
  <c r="Q2595" i="1" s="1"/>
  <c r="I353" i="1"/>
  <c r="J353" i="1" s="1"/>
  <c r="Q353" i="1" s="1"/>
  <c r="I2596" i="1"/>
  <c r="J2596" i="1" s="1"/>
  <c r="Q2596" i="1" s="1"/>
  <c r="I354" i="1"/>
  <c r="J354" i="1" s="1"/>
  <c r="Q354" i="1" s="1"/>
  <c r="I2597" i="1"/>
  <c r="J2597" i="1" s="1"/>
  <c r="Q2597" i="1" s="1"/>
  <c r="I2598" i="1"/>
  <c r="J2598" i="1" s="1"/>
  <c r="Q2598" i="1" s="1"/>
  <c r="I2599" i="1"/>
  <c r="J2599" i="1" s="1"/>
  <c r="Q2599" i="1" s="1"/>
  <c r="I355" i="1"/>
  <c r="J355" i="1" s="1"/>
  <c r="Q355" i="1" s="1"/>
  <c r="I2600" i="1"/>
  <c r="J2600" i="1" s="1"/>
  <c r="Q2600" i="1" s="1"/>
  <c r="I21" i="1"/>
  <c r="J21" i="1" s="1"/>
  <c r="Q21" i="1" s="1"/>
  <c r="I2601" i="1"/>
  <c r="J2601" i="1" s="1"/>
  <c r="Q2601" i="1" s="1"/>
  <c r="I1451" i="1"/>
  <c r="J1451" i="1" s="1"/>
  <c r="Q1451" i="1" s="1"/>
  <c r="I2602" i="1"/>
  <c r="J2602" i="1" s="1"/>
  <c r="Q2602" i="1" s="1"/>
  <c r="I2603" i="1"/>
  <c r="J2603" i="1" s="1"/>
  <c r="Q2603" i="1" s="1"/>
  <c r="I2604" i="1"/>
  <c r="J2604" i="1" s="1"/>
  <c r="Q2604" i="1" s="1"/>
  <c r="I2605" i="1"/>
  <c r="J2605" i="1" s="1"/>
  <c r="Q2605" i="1" s="1"/>
  <c r="I356" i="1"/>
  <c r="J356" i="1" s="1"/>
  <c r="Q356" i="1" s="1"/>
  <c r="I357" i="1"/>
  <c r="J357" i="1" s="1"/>
  <c r="Q357" i="1" s="1"/>
  <c r="I2606" i="1"/>
  <c r="J2606" i="1" s="1"/>
  <c r="Q2606" i="1" s="1"/>
  <c r="I2607" i="1"/>
  <c r="J2607" i="1" s="1"/>
  <c r="Q2607" i="1" s="1"/>
  <c r="I2608" i="1"/>
  <c r="J2608" i="1" s="1"/>
  <c r="Q2608" i="1" s="1"/>
  <c r="I2609" i="1"/>
  <c r="J2609" i="1" s="1"/>
  <c r="Q2609" i="1" s="1"/>
  <c r="I2610" i="1"/>
  <c r="J2610" i="1" s="1"/>
  <c r="Q2610" i="1" s="1"/>
  <c r="I2611" i="1"/>
  <c r="J2611" i="1" s="1"/>
  <c r="Q2611" i="1" s="1"/>
  <c r="I2612" i="1"/>
  <c r="J2612" i="1" s="1"/>
  <c r="Q2612" i="1" s="1"/>
  <c r="I2613" i="1"/>
  <c r="J2613" i="1" s="1"/>
  <c r="Q2613" i="1" s="1"/>
  <c r="I358" i="1"/>
  <c r="J358" i="1" s="1"/>
  <c r="Q358" i="1" s="1"/>
  <c r="I2614" i="1"/>
  <c r="J2614" i="1" s="1"/>
  <c r="Q2614" i="1" s="1"/>
  <c r="I2615" i="1"/>
  <c r="J2615" i="1" s="1"/>
  <c r="Q2615" i="1" s="1"/>
  <c r="I359" i="1"/>
  <c r="J359" i="1" s="1"/>
  <c r="Q359" i="1" s="1"/>
  <c r="I2616" i="1"/>
  <c r="J2616" i="1" s="1"/>
  <c r="Q2616" i="1" s="1"/>
  <c r="I2617" i="1"/>
  <c r="J2617" i="1" s="1"/>
  <c r="Q2617" i="1" s="1"/>
  <c r="I2618" i="1"/>
  <c r="J2618" i="1" s="1"/>
  <c r="Q2618" i="1" s="1"/>
  <c r="I2619" i="1"/>
  <c r="J2619" i="1" s="1"/>
  <c r="Q2619" i="1" s="1"/>
  <c r="I2620" i="1"/>
  <c r="J2620" i="1" s="1"/>
  <c r="Q2620" i="1" s="1"/>
  <c r="I360" i="1"/>
  <c r="J360" i="1" s="1"/>
  <c r="Q360" i="1" s="1"/>
  <c r="I2621" i="1"/>
  <c r="J2621" i="1" s="1"/>
  <c r="Q2621" i="1" s="1"/>
  <c r="I2622" i="1"/>
  <c r="J2622" i="1" s="1"/>
  <c r="Q2622" i="1" s="1"/>
  <c r="I2623" i="1"/>
  <c r="J2623" i="1" s="1"/>
  <c r="Q2623" i="1" s="1"/>
  <c r="I1452" i="1"/>
  <c r="J1452" i="1" s="1"/>
  <c r="Q1452" i="1" s="1"/>
  <c r="I361" i="1"/>
  <c r="J361" i="1" s="1"/>
  <c r="Q361" i="1" s="1"/>
  <c r="I2624" i="1"/>
  <c r="J2624" i="1" s="1"/>
  <c r="Q2624" i="1" s="1"/>
  <c r="I2625" i="1"/>
  <c r="J2625" i="1" s="1"/>
  <c r="Q2625" i="1" s="1"/>
  <c r="I362" i="1"/>
  <c r="J362" i="1" s="1"/>
  <c r="Q362" i="1" s="1"/>
  <c r="I2626" i="1"/>
  <c r="J2626" i="1" s="1"/>
  <c r="Q2626" i="1" s="1"/>
  <c r="I363" i="1"/>
  <c r="J363" i="1" s="1"/>
  <c r="Q363" i="1" s="1"/>
  <c r="I1453" i="1"/>
  <c r="J1453" i="1" s="1"/>
  <c r="Q1453" i="1" s="1"/>
  <c r="I364" i="1"/>
  <c r="J364" i="1" s="1"/>
  <c r="Q364" i="1" s="1"/>
  <c r="I2627" i="1"/>
  <c r="J2627" i="1" s="1"/>
  <c r="Q2627" i="1" s="1"/>
  <c r="I365" i="1"/>
  <c r="J365" i="1" s="1"/>
  <c r="Q365" i="1" s="1"/>
  <c r="I2628" i="1"/>
  <c r="J2628" i="1" s="1"/>
  <c r="Q2628" i="1" s="1"/>
  <c r="I2629" i="1"/>
  <c r="J2629" i="1" s="1"/>
  <c r="Q2629" i="1" s="1"/>
  <c r="I2630" i="1"/>
  <c r="J2630" i="1" s="1"/>
  <c r="Q2630" i="1" s="1"/>
  <c r="I2631" i="1"/>
  <c r="J2631" i="1" s="1"/>
  <c r="Q2631" i="1" s="1"/>
  <c r="I2632" i="1"/>
  <c r="J2632" i="1" s="1"/>
  <c r="Q2632" i="1" s="1"/>
  <c r="I2633" i="1"/>
  <c r="J2633" i="1" s="1"/>
  <c r="Q2633" i="1" s="1"/>
  <c r="I142" i="1"/>
  <c r="J142" i="1" s="1"/>
  <c r="Q142" i="1" s="1"/>
  <c r="I2634" i="1"/>
  <c r="J2634" i="1" s="1"/>
  <c r="Q2634" i="1" s="1"/>
  <c r="I1668" i="1"/>
  <c r="J1668" i="1" s="1"/>
  <c r="Q1668" i="1" s="1"/>
  <c r="I1454" i="1"/>
  <c r="J1454" i="1" s="1"/>
  <c r="Q1454" i="1" s="1"/>
  <c r="I2635" i="1"/>
  <c r="J2635" i="1" s="1"/>
  <c r="Q2635" i="1" s="1"/>
  <c r="I366" i="1"/>
  <c r="J366" i="1" s="1"/>
  <c r="Q366" i="1" s="1"/>
  <c r="I2636" i="1"/>
  <c r="J2636" i="1" s="1"/>
  <c r="Q2636" i="1" s="1"/>
  <c r="I2637" i="1"/>
  <c r="J2637" i="1" s="1"/>
  <c r="Q2637" i="1" s="1"/>
  <c r="I2638" i="1"/>
  <c r="J2638" i="1" s="1"/>
  <c r="Q2638" i="1" s="1"/>
  <c r="I2639" i="1"/>
  <c r="J2639" i="1" s="1"/>
  <c r="Q2639" i="1" s="1"/>
  <c r="I22" i="1"/>
  <c r="J22" i="1" s="1"/>
  <c r="Q22" i="1" s="1"/>
  <c r="I2640" i="1"/>
  <c r="J2640" i="1" s="1"/>
  <c r="Q2640" i="1" s="1"/>
  <c r="I367" i="1"/>
  <c r="J367" i="1" s="1"/>
  <c r="Q367" i="1" s="1"/>
  <c r="I2641" i="1"/>
  <c r="J2641" i="1" s="1"/>
  <c r="Q2641" i="1" s="1"/>
  <c r="I2642" i="1"/>
  <c r="J2642" i="1" s="1"/>
  <c r="Q2642" i="1" s="1"/>
  <c r="I2643" i="1"/>
  <c r="J2643" i="1" s="1"/>
  <c r="Q2643" i="1" s="1"/>
  <c r="I2644" i="1"/>
  <c r="J2644" i="1" s="1"/>
  <c r="Q2644" i="1" s="1"/>
  <c r="I2645" i="1"/>
  <c r="J2645" i="1" s="1"/>
  <c r="Q2645" i="1" s="1"/>
  <c r="I2646" i="1"/>
  <c r="J2646" i="1" s="1"/>
  <c r="Q2646" i="1" s="1"/>
  <c r="I2647" i="1"/>
  <c r="J2647" i="1" s="1"/>
  <c r="Q2647" i="1" s="1"/>
  <c r="I2648" i="1"/>
  <c r="J2648" i="1" s="1"/>
  <c r="Q2648" i="1" s="1"/>
  <c r="I368" i="1"/>
  <c r="J368" i="1" s="1"/>
  <c r="Q368" i="1" s="1"/>
  <c r="I2649" i="1"/>
  <c r="J2649" i="1" s="1"/>
  <c r="Q2649" i="1" s="1"/>
  <c r="I2650" i="1"/>
  <c r="J2650" i="1" s="1"/>
  <c r="Q2650" i="1" s="1"/>
  <c r="I2651" i="1"/>
  <c r="J2651" i="1" s="1"/>
  <c r="Q2651" i="1" s="1"/>
  <c r="I2652" i="1"/>
  <c r="J2652" i="1" s="1"/>
  <c r="Q2652" i="1" s="1"/>
  <c r="I2653" i="1"/>
  <c r="J2653" i="1" s="1"/>
  <c r="Q2653" i="1" s="1"/>
  <c r="I2654" i="1"/>
  <c r="J2654" i="1" s="1"/>
  <c r="Q2654" i="1" s="1"/>
  <c r="I2655" i="1"/>
  <c r="J2655" i="1" s="1"/>
  <c r="Q2655" i="1" s="1"/>
  <c r="I2656" i="1"/>
  <c r="J2656" i="1" s="1"/>
  <c r="Q2656" i="1" s="1"/>
  <c r="I2657" i="1"/>
  <c r="J2657" i="1" s="1"/>
  <c r="Q2657" i="1" s="1"/>
  <c r="I2658" i="1"/>
  <c r="J2658" i="1" s="1"/>
  <c r="Q2658" i="1" s="1"/>
  <c r="I2659" i="1"/>
  <c r="J2659" i="1" s="1"/>
  <c r="Q2659" i="1" s="1"/>
  <c r="I2660" i="1"/>
  <c r="J2660" i="1" s="1"/>
  <c r="Q2660" i="1" s="1"/>
  <c r="I2661" i="1"/>
  <c r="J2661" i="1" s="1"/>
  <c r="Q2661" i="1" s="1"/>
  <c r="I2662" i="1"/>
  <c r="J2662" i="1" s="1"/>
  <c r="Q2662" i="1" s="1"/>
  <c r="I2663" i="1"/>
  <c r="J2663" i="1" s="1"/>
  <c r="Q2663" i="1" s="1"/>
  <c r="I2664" i="1"/>
  <c r="J2664" i="1" s="1"/>
  <c r="Q2664" i="1" s="1"/>
  <c r="I2665" i="1"/>
  <c r="J2665" i="1" s="1"/>
  <c r="Q2665" i="1" s="1"/>
  <c r="I2666" i="1"/>
  <c r="J2666" i="1" s="1"/>
  <c r="Q2666" i="1" s="1"/>
  <c r="I2667" i="1"/>
  <c r="J2667" i="1" s="1"/>
  <c r="Q2667" i="1" s="1"/>
  <c r="I2668" i="1"/>
  <c r="J2668" i="1" s="1"/>
  <c r="Q2668" i="1" s="1"/>
  <c r="I369" i="1"/>
  <c r="J369" i="1" s="1"/>
  <c r="Q369" i="1" s="1"/>
  <c r="I2669" i="1"/>
  <c r="J2669" i="1" s="1"/>
  <c r="Q2669" i="1" s="1"/>
  <c r="I2670" i="1"/>
  <c r="J2670" i="1" s="1"/>
  <c r="Q2670" i="1" s="1"/>
  <c r="I2671" i="1"/>
  <c r="J2671" i="1" s="1"/>
  <c r="Q2671" i="1" s="1"/>
  <c r="I2672" i="1"/>
  <c r="J2672" i="1" s="1"/>
  <c r="Q2672" i="1" s="1"/>
  <c r="I23" i="1"/>
  <c r="J23" i="1" s="1"/>
  <c r="Q23" i="1" s="1"/>
  <c r="I2673" i="1"/>
  <c r="J2673" i="1" s="1"/>
  <c r="Q2673" i="1" s="1"/>
  <c r="I2674" i="1"/>
  <c r="J2674" i="1" s="1"/>
  <c r="Q2674" i="1" s="1"/>
  <c r="I2675" i="1"/>
  <c r="J2675" i="1" s="1"/>
  <c r="Q2675" i="1" s="1"/>
  <c r="I2676" i="1"/>
  <c r="J2676" i="1" s="1"/>
  <c r="Q2676" i="1" s="1"/>
  <c r="I1455" i="1"/>
  <c r="J1455" i="1" s="1"/>
  <c r="Q1455" i="1" s="1"/>
  <c r="I2677" i="1"/>
  <c r="J2677" i="1" s="1"/>
  <c r="Q2677" i="1" s="1"/>
  <c r="I2678" i="1"/>
  <c r="J2678" i="1" s="1"/>
  <c r="Q2678" i="1" s="1"/>
  <c r="I2679" i="1"/>
  <c r="J2679" i="1" s="1"/>
  <c r="Q2679" i="1" s="1"/>
  <c r="I1669" i="1"/>
  <c r="J1669" i="1" s="1"/>
  <c r="Q1669" i="1" s="1"/>
  <c r="I2680" i="1"/>
  <c r="J2680" i="1" s="1"/>
  <c r="Q2680" i="1" s="1"/>
  <c r="I1670" i="1"/>
  <c r="J1670" i="1" s="1"/>
  <c r="Q1670" i="1" s="1"/>
  <c r="I2681" i="1"/>
  <c r="J2681" i="1" s="1"/>
  <c r="Q2681" i="1" s="1"/>
  <c r="I2682" i="1"/>
  <c r="J2682" i="1" s="1"/>
  <c r="Q2682" i="1" s="1"/>
  <c r="I2683" i="1"/>
  <c r="J2683" i="1" s="1"/>
  <c r="Q2683" i="1" s="1"/>
  <c r="I2684" i="1"/>
  <c r="J2684" i="1" s="1"/>
  <c r="Q2684" i="1" s="1"/>
  <c r="I2685" i="1"/>
  <c r="J2685" i="1" s="1"/>
  <c r="Q2685" i="1" s="1"/>
  <c r="I1671" i="1"/>
  <c r="J1671" i="1" s="1"/>
  <c r="Q1671" i="1" s="1"/>
  <c r="I1672" i="1"/>
  <c r="J1672" i="1" s="1"/>
  <c r="Q1672" i="1" s="1"/>
  <c r="I2686" i="1"/>
  <c r="J2686" i="1" s="1"/>
  <c r="Q2686" i="1" s="1"/>
  <c r="I2687" i="1"/>
  <c r="J2687" i="1" s="1"/>
  <c r="Q2687" i="1" s="1"/>
  <c r="I2688" i="1"/>
  <c r="J2688" i="1" s="1"/>
  <c r="Q2688" i="1" s="1"/>
  <c r="I2689" i="1"/>
  <c r="J2689" i="1" s="1"/>
  <c r="Q2689" i="1" s="1"/>
  <c r="I370" i="1"/>
  <c r="J370" i="1" s="1"/>
  <c r="Q370" i="1" s="1"/>
  <c r="I2690" i="1"/>
  <c r="J2690" i="1" s="1"/>
  <c r="Q2690" i="1" s="1"/>
  <c r="I2691" i="1"/>
  <c r="J2691" i="1" s="1"/>
  <c r="Q2691" i="1" s="1"/>
  <c r="I2692" i="1"/>
  <c r="J2692" i="1" s="1"/>
  <c r="Q2692" i="1" s="1"/>
  <c r="I2693" i="1"/>
  <c r="J2693" i="1" s="1"/>
  <c r="Q2693" i="1" s="1"/>
  <c r="I2694" i="1"/>
  <c r="J2694" i="1" s="1"/>
  <c r="Q2694" i="1" s="1"/>
  <c r="I2695" i="1"/>
  <c r="J2695" i="1" s="1"/>
  <c r="Q2695" i="1" s="1"/>
  <c r="I2696" i="1"/>
  <c r="J2696" i="1" s="1"/>
  <c r="Q2696" i="1" s="1"/>
  <c r="I371" i="1"/>
  <c r="J371" i="1" s="1"/>
  <c r="Q371" i="1" s="1"/>
  <c r="I372" i="1"/>
  <c r="J372" i="1" s="1"/>
  <c r="Q372" i="1" s="1"/>
  <c r="I2697" i="1"/>
  <c r="J2697" i="1" s="1"/>
  <c r="Q2697" i="1" s="1"/>
  <c r="I373" i="1"/>
  <c r="J373" i="1" s="1"/>
  <c r="Q373" i="1" s="1"/>
  <c r="I2698" i="1"/>
  <c r="J2698" i="1" s="1"/>
  <c r="Q2698" i="1" s="1"/>
  <c r="I24" i="1"/>
  <c r="J24" i="1" s="1"/>
  <c r="Q24" i="1" s="1"/>
  <c r="I2699" i="1"/>
  <c r="J2699" i="1" s="1"/>
  <c r="Q2699" i="1" s="1"/>
  <c r="I374" i="1"/>
  <c r="J374" i="1" s="1"/>
  <c r="Q374" i="1" s="1"/>
  <c r="I2700" i="1"/>
  <c r="J2700" i="1" s="1"/>
  <c r="Q2700" i="1" s="1"/>
  <c r="I2701" i="1"/>
  <c r="J2701" i="1" s="1"/>
  <c r="Q2701" i="1" s="1"/>
  <c r="I2702" i="1"/>
  <c r="J2702" i="1" s="1"/>
  <c r="Q2702" i="1" s="1"/>
  <c r="I2703" i="1"/>
  <c r="J2703" i="1" s="1"/>
  <c r="Q2703" i="1" s="1"/>
  <c r="I375" i="1"/>
  <c r="J375" i="1" s="1"/>
  <c r="Q375" i="1" s="1"/>
  <c r="I2704" i="1"/>
  <c r="J2704" i="1" s="1"/>
  <c r="Q2704" i="1" s="1"/>
  <c r="I2705" i="1"/>
  <c r="J2705" i="1" s="1"/>
  <c r="Q2705" i="1" s="1"/>
  <c r="I2706" i="1"/>
  <c r="J2706" i="1" s="1"/>
  <c r="Q2706" i="1" s="1"/>
  <c r="I2707" i="1"/>
  <c r="J2707" i="1" s="1"/>
  <c r="Q2707" i="1" s="1"/>
  <c r="I2708" i="1"/>
  <c r="J2708" i="1" s="1"/>
  <c r="Q2708" i="1" s="1"/>
  <c r="I2709" i="1"/>
  <c r="J2709" i="1" s="1"/>
  <c r="Q2709" i="1" s="1"/>
  <c r="I2710" i="1"/>
  <c r="J2710" i="1" s="1"/>
  <c r="Q2710" i="1" s="1"/>
  <c r="I2711" i="1"/>
  <c r="J2711" i="1" s="1"/>
  <c r="Q2711" i="1" s="1"/>
  <c r="I2712" i="1"/>
  <c r="J2712" i="1" s="1"/>
  <c r="Q2712" i="1" s="1"/>
  <c r="I2713" i="1"/>
  <c r="J2713" i="1" s="1"/>
  <c r="Q2713" i="1" s="1"/>
  <c r="I2714" i="1"/>
  <c r="J2714" i="1" s="1"/>
  <c r="Q2714" i="1" s="1"/>
  <c r="I376" i="1"/>
  <c r="J376" i="1" s="1"/>
  <c r="Q376" i="1" s="1"/>
  <c r="I2715" i="1"/>
  <c r="J2715" i="1" s="1"/>
  <c r="Q2715" i="1" s="1"/>
  <c r="I2716" i="1"/>
  <c r="J2716" i="1" s="1"/>
  <c r="Q2716" i="1" s="1"/>
  <c r="I25" i="1"/>
  <c r="J25" i="1" s="1"/>
  <c r="Q25" i="1" s="1"/>
  <c r="I2717" i="1"/>
  <c r="J2717" i="1" s="1"/>
  <c r="Q2717" i="1" s="1"/>
  <c r="I2718" i="1"/>
  <c r="J2718" i="1" s="1"/>
  <c r="Q2718" i="1" s="1"/>
  <c r="I2719" i="1"/>
  <c r="J2719" i="1" s="1"/>
  <c r="Q2719" i="1" s="1"/>
  <c r="I2720" i="1"/>
  <c r="J2720" i="1" s="1"/>
  <c r="Q2720" i="1" s="1"/>
  <c r="I2721" i="1"/>
  <c r="J2721" i="1" s="1"/>
  <c r="Q2721" i="1" s="1"/>
  <c r="I2722" i="1"/>
  <c r="J2722" i="1" s="1"/>
  <c r="Q2722" i="1" s="1"/>
  <c r="I2723" i="1"/>
  <c r="J2723" i="1" s="1"/>
  <c r="Q2723" i="1" s="1"/>
  <c r="I2724" i="1"/>
  <c r="J2724" i="1" s="1"/>
  <c r="Q2724" i="1" s="1"/>
  <c r="I2725" i="1"/>
  <c r="J2725" i="1" s="1"/>
  <c r="Q2725" i="1" s="1"/>
  <c r="I377" i="1"/>
  <c r="J377" i="1" s="1"/>
  <c r="Q377" i="1" s="1"/>
  <c r="I2726" i="1"/>
  <c r="J2726" i="1" s="1"/>
  <c r="Q2726" i="1" s="1"/>
  <c r="I378" i="1"/>
  <c r="J378" i="1" s="1"/>
  <c r="Q378" i="1" s="1"/>
  <c r="I2727" i="1"/>
  <c r="J2727" i="1" s="1"/>
  <c r="Q2727" i="1" s="1"/>
  <c r="I2728" i="1"/>
  <c r="J2728" i="1" s="1"/>
  <c r="Q2728" i="1" s="1"/>
  <c r="I379" i="1"/>
  <c r="J379" i="1" s="1"/>
  <c r="Q379" i="1" s="1"/>
  <c r="I380" i="1"/>
  <c r="J380" i="1" s="1"/>
  <c r="Q380" i="1" s="1"/>
  <c r="I2729" i="1"/>
  <c r="J2729" i="1" s="1"/>
  <c r="Q2729" i="1" s="1"/>
  <c r="I381" i="1"/>
  <c r="J381" i="1" s="1"/>
  <c r="Q381" i="1" s="1"/>
  <c r="I382" i="1"/>
  <c r="J382" i="1" s="1"/>
  <c r="Q382" i="1" s="1"/>
  <c r="I26" i="1"/>
  <c r="J26" i="1" s="1"/>
  <c r="Q26" i="1" s="1"/>
  <c r="I2730" i="1"/>
  <c r="J2730" i="1" s="1"/>
  <c r="Q2730" i="1" s="1"/>
  <c r="I2731" i="1"/>
  <c r="J2731" i="1" s="1"/>
  <c r="Q2731" i="1" s="1"/>
  <c r="I2732" i="1"/>
  <c r="J2732" i="1" s="1"/>
  <c r="Q2732" i="1" s="1"/>
  <c r="I2733" i="1"/>
  <c r="J2733" i="1" s="1"/>
  <c r="Q2733" i="1" s="1"/>
  <c r="I2734" i="1"/>
  <c r="J2734" i="1" s="1"/>
  <c r="Q2734" i="1" s="1"/>
  <c r="I383" i="1"/>
  <c r="J383" i="1" s="1"/>
  <c r="Q383" i="1" s="1"/>
  <c r="I2735" i="1"/>
  <c r="J2735" i="1" s="1"/>
  <c r="Q2735" i="1" s="1"/>
  <c r="I2736" i="1"/>
  <c r="J2736" i="1" s="1"/>
  <c r="Q2736" i="1" s="1"/>
  <c r="I2737" i="1"/>
  <c r="J2737" i="1" s="1"/>
  <c r="Q2737" i="1" s="1"/>
  <c r="I2738" i="1"/>
  <c r="J2738" i="1" s="1"/>
  <c r="Q2738" i="1" s="1"/>
  <c r="I384" i="1"/>
  <c r="J384" i="1" s="1"/>
  <c r="Q384" i="1" s="1"/>
  <c r="I2739" i="1"/>
  <c r="J2739" i="1" s="1"/>
  <c r="Q2739" i="1" s="1"/>
  <c r="I2740" i="1"/>
  <c r="J2740" i="1" s="1"/>
  <c r="Q2740" i="1" s="1"/>
  <c r="I2741" i="1"/>
  <c r="J2741" i="1" s="1"/>
  <c r="Q2741" i="1" s="1"/>
  <c r="I385" i="1"/>
  <c r="J385" i="1" s="1"/>
  <c r="Q385" i="1" s="1"/>
  <c r="I2742" i="1"/>
  <c r="J2742" i="1" s="1"/>
  <c r="Q2742" i="1" s="1"/>
  <c r="I2743" i="1"/>
  <c r="J2743" i="1" s="1"/>
  <c r="Q2743" i="1" s="1"/>
  <c r="I386" i="1"/>
  <c r="J386" i="1" s="1"/>
  <c r="Q386" i="1" s="1"/>
  <c r="I387" i="1"/>
  <c r="J387" i="1" s="1"/>
  <c r="Q387" i="1" s="1"/>
  <c r="I2744" i="1"/>
  <c r="J2744" i="1" s="1"/>
  <c r="Q2744" i="1" s="1"/>
  <c r="I2745" i="1"/>
  <c r="J2745" i="1" s="1"/>
  <c r="Q2745" i="1" s="1"/>
  <c r="I2746" i="1"/>
  <c r="J2746" i="1" s="1"/>
  <c r="Q2746" i="1" s="1"/>
  <c r="I2747" i="1"/>
  <c r="J2747" i="1" s="1"/>
  <c r="Q2747" i="1" s="1"/>
  <c r="I2748" i="1"/>
  <c r="J2748" i="1" s="1"/>
  <c r="Q2748" i="1" s="1"/>
  <c r="I2749" i="1"/>
  <c r="J2749" i="1" s="1"/>
  <c r="Q2749" i="1" s="1"/>
  <c r="I2750" i="1"/>
  <c r="J2750" i="1" s="1"/>
  <c r="Q2750" i="1" s="1"/>
  <c r="I2751" i="1"/>
  <c r="J2751" i="1" s="1"/>
  <c r="Q2751" i="1" s="1"/>
  <c r="I2752" i="1"/>
  <c r="J2752" i="1" s="1"/>
  <c r="Q2752" i="1" s="1"/>
  <c r="I2753" i="1"/>
  <c r="J2753" i="1" s="1"/>
  <c r="Q2753" i="1" s="1"/>
  <c r="I2754" i="1"/>
  <c r="J2754" i="1" s="1"/>
  <c r="Q2754" i="1" s="1"/>
  <c r="I2755" i="1"/>
  <c r="J2755" i="1" s="1"/>
  <c r="Q2755" i="1" s="1"/>
  <c r="I2756" i="1"/>
  <c r="J2756" i="1" s="1"/>
  <c r="Q2756" i="1" s="1"/>
  <c r="I2757" i="1"/>
  <c r="J2757" i="1" s="1"/>
  <c r="Q2757" i="1" s="1"/>
  <c r="I388" i="1"/>
  <c r="J388" i="1" s="1"/>
  <c r="Q388" i="1" s="1"/>
  <c r="I389" i="1"/>
  <c r="J389" i="1" s="1"/>
  <c r="Q389" i="1" s="1"/>
  <c r="I2758" i="1"/>
  <c r="J2758" i="1" s="1"/>
  <c r="Q2758" i="1" s="1"/>
  <c r="I2759" i="1"/>
  <c r="J2759" i="1" s="1"/>
  <c r="Q2759" i="1" s="1"/>
  <c r="I2760" i="1"/>
  <c r="J2760" i="1" s="1"/>
  <c r="Q2760" i="1" s="1"/>
  <c r="I2761" i="1"/>
  <c r="J2761" i="1" s="1"/>
  <c r="Q2761" i="1" s="1"/>
  <c r="I2762" i="1"/>
  <c r="J2762" i="1" s="1"/>
  <c r="Q2762" i="1" s="1"/>
  <c r="I2763" i="1"/>
  <c r="J2763" i="1" s="1"/>
  <c r="Q2763" i="1" s="1"/>
  <c r="I2764" i="1"/>
  <c r="J2764" i="1" s="1"/>
  <c r="Q2764" i="1" s="1"/>
  <c r="I1603" i="1"/>
  <c r="J1603" i="1" s="1"/>
  <c r="Q1603" i="1" s="1"/>
  <c r="I390" i="1"/>
  <c r="J390" i="1" s="1"/>
  <c r="Q390" i="1" s="1"/>
  <c r="I391" i="1"/>
  <c r="J391" i="1" s="1"/>
  <c r="Q391" i="1" s="1"/>
  <c r="I2765" i="1"/>
  <c r="J2765" i="1" s="1"/>
  <c r="Q2765" i="1" s="1"/>
  <c r="I2766" i="1"/>
  <c r="J2766" i="1" s="1"/>
  <c r="Q2766" i="1" s="1"/>
  <c r="I392" i="1"/>
  <c r="J392" i="1" s="1"/>
  <c r="Q392" i="1" s="1"/>
  <c r="I2767" i="1"/>
  <c r="J2767" i="1" s="1"/>
  <c r="Q2767" i="1" s="1"/>
  <c r="I2768" i="1"/>
  <c r="J2768" i="1" s="1"/>
  <c r="Q2768" i="1" s="1"/>
  <c r="I2769" i="1"/>
  <c r="J2769" i="1" s="1"/>
  <c r="Q2769" i="1" s="1"/>
  <c r="I2770" i="1"/>
  <c r="J2770" i="1" s="1"/>
  <c r="Q2770" i="1" s="1"/>
  <c r="I2771" i="1"/>
  <c r="J2771" i="1" s="1"/>
  <c r="Q2771" i="1" s="1"/>
  <c r="I393" i="1"/>
  <c r="J393" i="1" s="1"/>
  <c r="Q393" i="1" s="1"/>
  <c r="I2772" i="1"/>
  <c r="J2772" i="1" s="1"/>
  <c r="Q2772" i="1" s="1"/>
  <c r="I2773" i="1"/>
  <c r="J2773" i="1" s="1"/>
  <c r="Q2773" i="1" s="1"/>
  <c r="I394" i="1"/>
  <c r="J394" i="1" s="1"/>
  <c r="Q394" i="1" s="1"/>
  <c r="I2774" i="1"/>
  <c r="J2774" i="1" s="1"/>
  <c r="Q2774" i="1" s="1"/>
  <c r="I2775" i="1"/>
  <c r="J2775" i="1" s="1"/>
  <c r="Q2775" i="1" s="1"/>
  <c r="I395" i="1"/>
  <c r="J395" i="1" s="1"/>
  <c r="Q395" i="1" s="1"/>
  <c r="I2776" i="1"/>
  <c r="J2776" i="1" s="1"/>
  <c r="Q2776" i="1" s="1"/>
  <c r="I2777" i="1"/>
  <c r="J2777" i="1" s="1"/>
  <c r="Q2777" i="1" s="1"/>
  <c r="I2778" i="1"/>
  <c r="J2778" i="1" s="1"/>
  <c r="Q2778" i="1" s="1"/>
  <c r="I396" i="1"/>
  <c r="J396" i="1" s="1"/>
  <c r="Q396" i="1" s="1"/>
  <c r="I397" i="1"/>
  <c r="J397" i="1" s="1"/>
  <c r="Q397" i="1" s="1"/>
  <c r="I2779" i="1"/>
  <c r="J2779" i="1" s="1"/>
  <c r="Q2779" i="1" s="1"/>
  <c r="I398" i="1"/>
  <c r="J398" i="1" s="1"/>
  <c r="Q398" i="1" s="1"/>
  <c r="I2780" i="1"/>
  <c r="J2780" i="1" s="1"/>
  <c r="Q2780" i="1" s="1"/>
  <c r="I2781" i="1"/>
  <c r="J2781" i="1" s="1"/>
  <c r="Q2781" i="1" s="1"/>
  <c r="I2782" i="1"/>
  <c r="J2782" i="1" s="1"/>
  <c r="Q2782" i="1" s="1"/>
  <c r="I2783" i="1"/>
  <c r="J2783" i="1" s="1"/>
  <c r="Q2783" i="1" s="1"/>
  <c r="I2784" i="1"/>
  <c r="J2784" i="1" s="1"/>
  <c r="Q2784" i="1" s="1"/>
  <c r="I2785" i="1"/>
  <c r="J2785" i="1" s="1"/>
  <c r="Q2785" i="1" s="1"/>
  <c r="I399" i="1"/>
  <c r="J399" i="1" s="1"/>
  <c r="Q399" i="1" s="1"/>
  <c r="I2786" i="1"/>
  <c r="J2786" i="1" s="1"/>
  <c r="Q2786" i="1" s="1"/>
  <c r="I2787" i="1"/>
  <c r="J2787" i="1" s="1"/>
  <c r="Q2787" i="1" s="1"/>
  <c r="I400" i="1"/>
  <c r="J400" i="1" s="1"/>
  <c r="Q400" i="1" s="1"/>
  <c r="I401" i="1"/>
  <c r="J401" i="1" s="1"/>
  <c r="Q401" i="1" s="1"/>
  <c r="I2788" i="1"/>
  <c r="J2788" i="1" s="1"/>
  <c r="Q2788" i="1" s="1"/>
  <c r="I2789" i="1"/>
  <c r="J2789" i="1" s="1"/>
  <c r="Q2789" i="1" s="1"/>
  <c r="I2790" i="1"/>
  <c r="J2790" i="1" s="1"/>
  <c r="Q2790" i="1" s="1"/>
  <c r="I2791" i="1"/>
  <c r="J2791" i="1" s="1"/>
  <c r="Q2791" i="1" s="1"/>
  <c r="I2792" i="1"/>
  <c r="J2792" i="1" s="1"/>
  <c r="Q2792" i="1" s="1"/>
  <c r="I2793" i="1"/>
  <c r="J2793" i="1" s="1"/>
  <c r="Q2793" i="1" s="1"/>
  <c r="I2794" i="1"/>
  <c r="J2794" i="1" s="1"/>
  <c r="Q2794" i="1" s="1"/>
  <c r="I2795" i="1"/>
  <c r="J2795" i="1" s="1"/>
  <c r="Q2795" i="1" s="1"/>
  <c r="I402" i="1"/>
  <c r="J402" i="1" s="1"/>
  <c r="Q402" i="1" s="1"/>
  <c r="I2796" i="1"/>
  <c r="J2796" i="1" s="1"/>
  <c r="Q2796" i="1" s="1"/>
  <c r="I2797" i="1"/>
  <c r="J2797" i="1" s="1"/>
  <c r="Q2797" i="1" s="1"/>
  <c r="I2798" i="1"/>
  <c r="J2798" i="1" s="1"/>
  <c r="Q2798" i="1" s="1"/>
  <c r="I2799" i="1"/>
  <c r="J2799" i="1" s="1"/>
  <c r="Q2799" i="1" s="1"/>
  <c r="I2800" i="1"/>
  <c r="J2800" i="1" s="1"/>
  <c r="Q2800" i="1" s="1"/>
  <c r="I2801" i="1"/>
  <c r="J2801" i="1" s="1"/>
  <c r="Q2801" i="1" s="1"/>
  <c r="I2802" i="1"/>
  <c r="J2802" i="1" s="1"/>
  <c r="Q2802" i="1" s="1"/>
  <c r="I2803" i="1"/>
  <c r="J2803" i="1" s="1"/>
  <c r="Q2803" i="1" s="1"/>
  <c r="I2804" i="1"/>
  <c r="J2804" i="1" s="1"/>
  <c r="Q2804" i="1" s="1"/>
  <c r="I2805" i="1"/>
  <c r="J2805" i="1" s="1"/>
  <c r="Q2805" i="1" s="1"/>
  <c r="I2806" i="1"/>
  <c r="J2806" i="1" s="1"/>
  <c r="Q2806" i="1" s="1"/>
  <c r="I2807" i="1"/>
  <c r="J2807" i="1" s="1"/>
  <c r="Q2807" i="1" s="1"/>
  <c r="I2808" i="1"/>
  <c r="J2808" i="1" s="1"/>
  <c r="Q2808" i="1" s="1"/>
  <c r="I2809" i="1"/>
  <c r="J2809" i="1" s="1"/>
  <c r="Q2809" i="1" s="1"/>
  <c r="I2810" i="1"/>
  <c r="J2810" i="1" s="1"/>
  <c r="Q2810" i="1" s="1"/>
  <c r="I403" i="1"/>
  <c r="J403" i="1" s="1"/>
  <c r="Q403" i="1" s="1"/>
  <c r="I2811" i="1"/>
  <c r="J2811" i="1" s="1"/>
  <c r="Q2811" i="1" s="1"/>
  <c r="I2812" i="1"/>
  <c r="J2812" i="1" s="1"/>
  <c r="Q2812" i="1" s="1"/>
  <c r="I2813" i="1"/>
  <c r="J2813" i="1" s="1"/>
  <c r="Q2813" i="1" s="1"/>
  <c r="I2814" i="1"/>
  <c r="J2814" i="1" s="1"/>
  <c r="Q2814" i="1" s="1"/>
  <c r="I2815" i="1"/>
  <c r="J2815" i="1" s="1"/>
  <c r="Q2815" i="1" s="1"/>
  <c r="I2816" i="1"/>
  <c r="J2816" i="1" s="1"/>
  <c r="Q2816" i="1" s="1"/>
  <c r="I2817" i="1"/>
  <c r="J2817" i="1" s="1"/>
  <c r="Q2817" i="1" s="1"/>
  <c r="I2818" i="1"/>
  <c r="J2818" i="1" s="1"/>
  <c r="Q2818" i="1" s="1"/>
  <c r="I2819" i="1"/>
  <c r="J2819" i="1" s="1"/>
  <c r="Q2819" i="1" s="1"/>
  <c r="I2820" i="1"/>
  <c r="J2820" i="1" s="1"/>
  <c r="Q2820" i="1" s="1"/>
  <c r="I2821" i="1"/>
  <c r="J2821" i="1" s="1"/>
  <c r="Q2821" i="1" s="1"/>
  <c r="I2822" i="1"/>
  <c r="J2822" i="1" s="1"/>
  <c r="Q2822" i="1" s="1"/>
  <c r="I2823" i="1"/>
  <c r="J2823" i="1" s="1"/>
  <c r="Q2823" i="1" s="1"/>
  <c r="I27" i="1"/>
  <c r="J27" i="1" s="1"/>
  <c r="Q27" i="1" s="1"/>
  <c r="I2824" i="1"/>
  <c r="J2824" i="1" s="1"/>
  <c r="Q2824" i="1" s="1"/>
  <c r="I404" i="1"/>
  <c r="J404" i="1" s="1"/>
  <c r="Q404" i="1" s="1"/>
  <c r="I2825" i="1"/>
  <c r="J2825" i="1" s="1"/>
  <c r="Q2825" i="1" s="1"/>
  <c r="I405" i="1"/>
  <c r="J405" i="1" s="1"/>
  <c r="Q405" i="1" s="1"/>
  <c r="I2826" i="1"/>
  <c r="J2826" i="1" s="1"/>
  <c r="Q2826" i="1" s="1"/>
  <c r="I406" i="1"/>
  <c r="J406" i="1" s="1"/>
  <c r="Q406" i="1" s="1"/>
  <c r="I2827" i="1"/>
  <c r="J2827" i="1" s="1"/>
  <c r="Q2827" i="1" s="1"/>
  <c r="I2828" i="1"/>
  <c r="J2828" i="1" s="1"/>
  <c r="Q2828" i="1" s="1"/>
  <c r="I407" i="1"/>
  <c r="J407" i="1" s="1"/>
  <c r="Q407" i="1" s="1"/>
  <c r="I1673" i="1"/>
  <c r="J1673" i="1" s="1"/>
  <c r="Q1673" i="1" s="1"/>
  <c r="I2829" i="1"/>
  <c r="J2829" i="1" s="1"/>
  <c r="Q2829" i="1" s="1"/>
  <c r="I408" i="1"/>
  <c r="J408" i="1" s="1"/>
  <c r="Q408" i="1" s="1"/>
  <c r="I2830" i="1"/>
  <c r="J2830" i="1" s="1"/>
  <c r="Q2830" i="1" s="1"/>
  <c r="I2831" i="1"/>
  <c r="J2831" i="1" s="1"/>
  <c r="Q2831" i="1" s="1"/>
  <c r="I2832" i="1"/>
  <c r="J2832" i="1" s="1"/>
  <c r="Q2832" i="1" s="1"/>
  <c r="I2833" i="1"/>
  <c r="J2833" i="1" s="1"/>
  <c r="Q2833" i="1" s="1"/>
  <c r="I2834" i="1"/>
  <c r="J2834" i="1" s="1"/>
  <c r="Q2834" i="1" s="1"/>
  <c r="I2835" i="1"/>
  <c r="J2835" i="1" s="1"/>
  <c r="Q2835" i="1" s="1"/>
  <c r="I2836" i="1"/>
  <c r="J2836" i="1" s="1"/>
  <c r="Q2836" i="1" s="1"/>
  <c r="I2837" i="1"/>
  <c r="J2837" i="1" s="1"/>
  <c r="Q2837" i="1" s="1"/>
  <c r="I2838" i="1"/>
  <c r="J2838" i="1" s="1"/>
  <c r="Q2838" i="1" s="1"/>
  <c r="I2839" i="1"/>
  <c r="J2839" i="1" s="1"/>
  <c r="Q2839" i="1" s="1"/>
  <c r="I2840" i="1"/>
  <c r="J2840" i="1" s="1"/>
  <c r="Q2840" i="1" s="1"/>
  <c r="I409" i="1"/>
  <c r="J409" i="1" s="1"/>
  <c r="Q409" i="1" s="1"/>
  <c r="I2841" i="1"/>
  <c r="J2841" i="1" s="1"/>
  <c r="Q2841" i="1" s="1"/>
  <c r="I2842" i="1"/>
  <c r="J2842" i="1" s="1"/>
  <c r="Q2842" i="1" s="1"/>
  <c r="I2843" i="1"/>
  <c r="J2843" i="1" s="1"/>
  <c r="Q2843" i="1" s="1"/>
  <c r="I2844" i="1"/>
  <c r="J2844" i="1" s="1"/>
  <c r="Q2844" i="1" s="1"/>
  <c r="I2845" i="1"/>
  <c r="J2845" i="1" s="1"/>
  <c r="Q2845" i="1" s="1"/>
  <c r="I2846" i="1"/>
  <c r="J2846" i="1" s="1"/>
  <c r="Q2846" i="1" s="1"/>
  <c r="I410" i="1"/>
  <c r="J410" i="1" s="1"/>
  <c r="Q410" i="1" s="1"/>
  <c r="I2847" i="1"/>
  <c r="J2847" i="1" s="1"/>
  <c r="Q2847" i="1" s="1"/>
  <c r="I2848" i="1"/>
  <c r="J2848" i="1" s="1"/>
  <c r="Q2848" i="1" s="1"/>
  <c r="I28" i="1"/>
  <c r="J28" i="1" s="1"/>
  <c r="Q28" i="1" s="1"/>
  <c r="I2849" i="1"/>
  <c r="J2849" i="1" s="1"/>
  <c r="Q2849" i="1" s="1"/>
  <c r="I2850" i="1"/>
  <c r="J2850" i="1" s="1"/>
  <c r="Q2850" i="1" s="1"/>
  <c r="I2851" i="1"/>
  <c r="J2851" i="1" s="1"/>
  <c r="Q2851" i="1" s="1"/>
  <c r="I411" i="1"/>
  <c r="J411" i="1" s="1"/>
  <c r="Q411" i="1" s="1"/>
  <c r="I2852" i="1"/>
  <c r="J2852" i="1" s="1"/>
  <c r="Q2852" i="1" s="1"/>
  <c r="I2853" i="1"/>
  <c r="J2853" i="1" s="1"/>
  <c r="Q2853" i="1" s="1"/>
  <c r="I2854" i="1"/>
  <c r="J2854" i="1" s="1"/>
  <c r="Q2854" i="1" s="1"/>
  <c r="I2855" i="1"/>
  <c r="J2855" i="1" s="1"/>
  <c r="Q2855" i="1" s="1"/>
  <c r="I2856" i="1"/>
  <c r="J2856" i="1" s="1"/>
  <c r="Q2856" i="1" s="1"/>
  <c r="I1674" i="1"/>
  <c r="J1674" i="1" s="1"/>
  <c r="Q1674" i="1" s="1"/>
  <c r="I2857" i="1"/>
  <c r="J2857" i="1" s="1"/>
  <c r="Q2857" i="1" s="1"/>
  <c r="I2858" i="1"/>
  <c r="J2858" i="1" s="1"/>
  <c r="Q2858" i="1" s="1"/>
  <c r="I2859" i="1"/>
  <c r="J2859" i="1" s="1"/>
  <c r="Q2859" i="1" s="1"/>
  <c r="I2860" i="1"/>
  <c r="J2860" i="1" s="1"/>
  <c r="Q2860" i="1" s="1"/>
  <c r="I2861" i="1"/>
  <c r="J2861" i="1" s="1"/>
  <c r="Q2861" i="1" s="1"/>
  <c r="I412" i="1"/>
  <c r="J412" i="1" s="1"/>
  <c r="Q412" i="1" s="1"/>
  <c r="I2862" i="1"/>
  <c r="J2862" i="1" s="1"/>
  <c r="Q2862" i="1" s="1"/>
  <c r="I2863" i="1"/>
  <c r="J2863" i="1" s="1"/>
  <c r="Q2863" i="1" s="1"/>
  <c r="I2864" i="1"/>
  <c r="J2864" i="1" s="1"/>
  <c r="Q2864" i="1" s="1"/>
  <c r="I2865" i="1"/>
  <c r="J2865" i="1" s="1"/>
  <c r="Q2865" i="1" s="1"/>
  <c r="I2866" i="1"/>
  <c r="J2866" i="1" s="1"/>
  <c r="Q2866" i="1" s="1"/>
  <c r="I2867" i="1"/>
  <c r="J2867" i="1" s="1"/>
  <c r="Q2867" i="1" s="1"/>
  <c r="I413" i="1"/>
  <c r="J413" i="1" s="1"/>
  <c r="Q413" i="1" s="1"/>
  <c r="I414" i="1"/>
  <c r="J414" i="1" s="1"/>
  <c r="Q414" i="1" s="1"/>
  <c r="I2868" i="1"/>
  <c r="J2868" i="1" s="1"/>
  <c r="Q2868" i="1" s="1"/>
  <c r="I2869" i="1"/>
  <c r="J2869" i="1" s="1"/>
  <c r="Q2869" i="1" s="1"/>
  <c r="I1675" i="1"/>
  <c r="J1675" i="1" s="1"/>
  <c r="Q1675" i="1" s="1"/>
  <c r="I2870" i="1"/>
  <c r="J2870" i="1" s="1"/>
  <c r="Q2870" i="1" s="1"/>
  <c r="I415" i="1"/>
  <c r="J415" i="1" s="1"/>
  <c r="Q415" i="1" s="1"/>
  <c r="I1676" i="1"/>
  <c r="J1676" i="1" s="1"/>
  <c r="Q1676" i="1" s="1"/>
  <c r="I416" i="1"/>
  <c r="J416" i="1" s="1"/>
  <c r="Q416" i="1" s="1"/>
  <c r="I417" i="1"/>
  <c r="J417" i="1" s="1"/>
  <c r="Q417" i="1" s="1"/>
  <c r="I2871" i="1"/>
  <c r="J2871" i="1" s="1"/>
  <c r="Q2871" i="1" s="1"/>
  <c r="I2872" i="1"/>
  <c r="J2872" i="1" s="1"/>
  <c r="Q2872" i="1" s="1"/>
  <c r="I418" i="1"/>
  <c r="J418" i="1" s="1"/>
  <c r="Q418" i="1" s="1"/>
  <c r="I2873" i="1"/>
  <c r="J2873" i="1" s="1"/>
  <c r="Q2873" i="1" s="1"/>
  <c r="I419" i="1"/>
  <c r="J419" i="1" s="1"/>
  <c r="Q419" i="1" s="1"/>
  <c r="I2874" i="1"/>
  <c r="J2874" i="1" s="1"/>
  <c r="Q2874" i="1" s="1"/>
  <c r="I420" i="1"/>
  <c r="J420" i="1" s="1"/>
  <c r="Q420" i="1" s="1"/>
  <c r="I2875" i="1"/>
  <c r="J2875" i="1" s="1"/>
  <c r="Q2875" i="1" s="1"/>
  <c r="I2876" i="1"/>
  <c r="J2876" i="1" s="1"/>
  <c r="Q2876" i="1" s="1"/>
  <c r="I2877" i="1"/>
  <c r="J2877" i="1" s="1"/>
  <c r="Q2877" i="1" s="1"/>
  <c r="I1677" i="1"/>
  <c r="J1677" i="1" s="1"/>
  <c r="Q1677" i="1" s="1"/>
  <c r="I2878" i="1"/>
  <c r="J2878" i="1" s="1"/>
  <c r="Q2878" i="1" s="1"/>
  <c r="I421" i="1"/>
  <c r="J421" i="1" s="1"/>
  <c r="Q421" i="1" s="1"/>
  <c r="I2879" i="1"/>
  <c r="J2879" i="1" s="1"/>
  <c r="Q2879" i="1" s="1"/>
  <c r="I2880" i="1"/>
  <c r="J2880" i="1" s="1"/>
  <c r="Q2880" i="1" s="1"/>
  <c r="I1456" i="1"/>
  <c r="J1456" i="1" s="1"/>
  <c r="Q1456" i="1" s="1"/>
  <c r="I2881" i="1"/>
  <c r="J2881" i="1" s="1"/>
  <c r="Q2881" i="1" s="1"/>
  <c r="I1457" i="1"/>
  <c r="J1457" i="1" s="1"/>
  <c r="Q1457" i="1" s="1"/>
  <c r="I2882" i="1"/>
  <c r="J2882" i="1" s="1"/>
  <c r="Q2882" i="1" s="1"/>
  <c r="I2883" i="1"/>
  <c r="J2883" i="1" s="1"/>
  <c r="Q2883" i="1" s="1"/>
  <c r="I1678" i="1"/>
  <c r="J1678" i="1" s="1"/>
  <c r="Q1678" i="1" s="1"/>
  <c r="I2884" i="1"/>
  <c r="J2884" i="1" s="1"/>
  <c r="Q2884" i="1" s="1"/>
  <c r="I2885" i="1"/>
  <c r="J2885" i="1" s="1"/>
  <c r="Q2885" i="1" s="1"/>
  <c r="I2886" i="1"/>
  <c r="J2886" i="1" s="1"/>
  <c r="Q2886" i="1" s="1"/>
  <c r="I422" i="1"/>
  <c r="J422" i="1" s="1"/>
  <c r="Q422" i="1" s="1"/>
  <c r="I423" i="1"/>
  <c r="J423" i="1" s="1"/>
  <c r="Q423" i="1" s="1"/>
  <c r="I1679" i="1"/>
  <c r="J1679" i="1" s="1"/>
  <c r="Q1679" i="1" s="1"/>
  <c r="I2887" i="1"/>
  <c r="J2887" i="1" s="1"/>
  <c r="Q2887" i="1" s="1"/>
  <c r="I2888" i="1"/>
  <c r="J2888" i="1" s="1"/>
  <c r="Q2888" i="1" s="1"/>
  <c r="I2889" i="1"/>
  <c r="J2889" i="1" s="1"/>
  <c r="Q2889" i="1" s="1"/>
  <c r="I2890" i="1"/>
  <c r="J2890" i="1" s="1"/>
  <c r="Q2890" i="1" s="1"/>
  <c r="I1680" i="1"/>
  <c r="J1680" i="1" s="1"/>
  <c r="Q1680" i="1" s="1"/>
  <c r="I424" i="1"/>
  <c r="J424" i="1" s="1"/>
  <c r="Q424" i="1" s="1"/>
  <c r="I1604" i="1"/>
  <c r="J1604" i="1" s="1"/>
  <c r="Q1604" i="1" s="1"/>
  <c r="I425" i="1"/>
  <c r="J425" i="1" s="1"/>
  <c r="Q425" i="1" s="1"/>
  <c r="I2891" i="1"/>
  <c r="J2891" i="1" s="1"/>
  <c r="Q2891" i="1" s="1"/>
  <c r="I2892" i="1"/>
  <c r="J2892" i="1" s="1"/>
  <c r="Q2892" i="1" s="1"/>
  <c r="I2893" i="1"/>
  <c r="J2893" i="1" s="1"/>
  <c r="Q2893" i="1" s="1"/>
  <c r="I2894" i="1"/>
  <c r="J2894" i="1" s="1"/>
  <c r="Q2894" i="1" s="1"/>
  <c r="I2895" i="1"/>
  <c r="J2895" i="1" s="1"/>
  <c r="Q2895" i="1" s="1"/>
  <c r="I29" i="1"/>
  <c r="J29" i="1" s="1"/>
  <c r="Q29" i="1" s="1"/>
  <c r="I2896" i="1"/>
  <c r="J2896" i="1" s="1"/>
  <c r="Q2896" i="1" s="1"/>
  <c r="I2897" i="1"/>
  <c r="J2897" i="1" s="1"/>
  <c r="Q2897" i="1" s="1"/>
  <c r="I2898" i="1"/>
  <c r="J2898" i="1" s="1"/>
  <c r="Q2898" i="1" s="1"/>
  <c r="I2899" i="1"/>
  <c r="J2899" i="1" s="1"/>
  <c r="Q2899" i="1" s="1"/>
  <c r="I426" i="1"/>
  <c r="J426" i="1" s="1"/>
  <c r="Q426" i="1" s="1"/>
  <c r="I427" i="1"/>
  <c r="J427" i="1" s="1"/>
  <c r="Q427" i="1" s="1"/>
  <c r="I2900" i="1"/>
  <c r="J2900" i="1" s="1"/>
  <c r="Q2900" i="1" s="1"/>
  <c r="I428" i="1"/>
  <c r="J428" i="1" s="1"/>
  <c r="Q428" i="1" s="1"/>
  <c r="I2901" i="1"/>
  <c r="J2901" i="1" s="1"/>
  <c r="Q2901" i="1" s="1"/>
  <c r="I2902" i="1"/>
  <c r="J2902" i="1" s="1"/>
  <c r="Q2902" i="1" s="1"/>
  <c r="I2903" i="1"/>
  <c r="J2903" i="1" s="1"/>
  <c r="Q2903" i="1" s="1"/>
  <c r="I429" i="1"/>
  <c r="J429" i="1" s="1"/>
  <c r="Q429" i="1" s="1"/>
  <c r="I430" i="1"/>
  <c r="J430" i="1" s="1"/>
  <c r="Q430" i="1" s="1"/>
  <c r="I1681" i="1"/>
  <c r="J1681" i="1" s="1"/>
  <c r="Q1681" i="1" s="1"/>
  <c r="I2904" i="1"/>
  <c r="J2904" i="1" s="1"/>
  <c r="Q2904" i="1" s="1"/>
  <c r="I30" i="1"/>
  <c r="J30" i="1" s="1"/>
  <c r="Q30" i="1" s="1"/>
  <c r="I2905" i="1"/>
  <c r="J2905" i="1" s="1"/>
  <c r="Q2905" i="1" s="1"/>
  <c r="I2906" i="1"/>
  <c r="J2906" i="1" s="1"/>
  <c r="Q2906" i="1" s="1"/>
  <c r="I2907" i="1"/>
  <c r="J2907" i="1" s="1"/>
  <c r="Q2907" i="1" s="1"/>
  <c r="I2908" i="1"/>
  <c r="J2908" i="1" s="1"/>
  <c r="Q2908" i="1" s="1"/>
  <c r="I1682" i="1"/>
  <c r="J1682" i="1" s="1"/>
  <c r="Q1682" i="1" s="1"/>
  <c r="I2909" i="1"/>
  <c r="J2909" i="1" s="1"/>
  <c r="Q2909" i="1" s="1"/>
  <c r="I431" i="1"/>
  <c r="J431" i="1" s="1"/>
  <c r="Q431" i="1" s="1"/>
  <c r="I432" i="1"/>
  <c r="J432" i="1" s="1"/>
  <c r="Q432" i="1" s="1"/>
  <c r="I2910" i="1"/>
  <c r="J2910" i="1" s="1"/>
  <c r="Q2910" i="1" s="1"/>
  <c r="I2911" i="1"/>
  <c r="J2911" i="1" s="1"/>
  <c r="Q2911" i="1" s="1"/>
  <c r="I1683" i="1"/>
  <c r="J1683" i="1" s="1"/>
  <c r="Q1683" i="1" s="1"/>
  <c r="I2912" i="1"/>
  <c r="J2912" i="1" s="1"/>
  <c r="Q2912" i="1" s="1"/>
  <c r="I2913" i="1"/>
  <c r="J2913" i="1" s="1"/>
  <c r="Q2913" i="1" s="1"/>
  <c r="I433" i="1"/>
  <c r="J433" i="1" s="1"/>
  <c r="Q433" i="1" s="1"/>
  <c r="I2914" i="1"/>
  <c r="J2914" i="1" s="1"/>
  <c r="Q2914" i="1" s="1"/>
  <c r="I2915" i="1"/>
  <c r="J2915" i="1" s="1"/>
  <c r="Q2915" i="1" s="1"/>
  <c r="I2916" i="1"/>
  <c r="J2916" i="1" s="1"/>
  <c r="Q2916" i="1" s="1"/>
  <c r="I2917" i="1"/>
  <c r="J2917" i="1" s="1"/>
  <c r="Q2917" i="1" s="1"/>
  <c r="I434" i="1"/>
  <c r="J434" i="1" s="1"/>
  <c r="Q434" i="1" s="1"/>
  <c r="I2918" i="1"/>
  <c r="J2918" i="1" s="1"/>
  <c r="Q2918" i="1" s="1"/>
  <c r="I2919" i="1"/>
  <c r="J2919" i="1" s="1"/>
  <c r="Q2919" i="1" s="1"/>
  <c r="I2920" i="1"/>
  <c r="J2920" i="1" s="1"/>
  <c r="Q2920" i="1" s="1"/>
  <c r="I2921" i="1"/>
  <c r="J2921" i="1" s="1"/>
  <c r="Q2921" i="1" s="1"/>
  <c r="I2922" i="1"/>
  <c r="J2922" i="1" s="1"/>
  <c r="Q2922" i="1" s="1"/>
  <c r="I2923" i="1"/>
  <c r="J2923" i="1" s="1"/>
  <c r="Q2923" i="1" s="1"/>
  <c r="I2924" i="1"/>
  <c r="J2924" i="1" s="1"/>
  <c r="Q2924" i="1" s="1"/>
  <c r="I2925" i="1"/>
  <c r="J2925" i="1" s="1"/>
  <c r="Q2925" i="1" s="1"/>
  <c r="I1458" i="1"/>
  <c r="J1458" i="1" s="1"/>
  <c r="Q1458" i="1" s="1"/>
  <c r="I2926" i="1"/>
  <c r="J2926" i="1" s="1"/>
  <c r="Q2926" i="1" s="1"/>
  <c r="I1459" i="1"/>
  <c r="J1459" i="1" s="1"/>
  <c r="Q1459" i="1" s="1"/>
  <c r="I2927" i="1"/>
  <c r="J2927" i="1" s="1"/>
  <c r="Q2927" i="1" s="1"/>
  <c r="I2928" i="1"/>
  <c r="J2928" i="1" s="1"/>
  <c r="Q2928" i="1" s="1"/>
  <c r="I2929" i="1"/>
  <c r="J2929" i="1" s="1"/>
  <c r="Q2929" i="1" s="1"/>
  <c r="I2930" i="1"/>
  <c r="J2930" i="1" s="1"/>
  <c r="Q2930" i="1" s="1"/>
  <c r="I2931" i="1"/>
  <c r="J2931" i="1" s="1"/>
  <c r="Q2931" i="1" s="1"/>
  <c r="I2932" i="1"/>
  <c r="J2932" i="1" s="1"/>
  <c r="Q2932" i="1" s="1"/>
  <c r="I2933" i="1"/>
  <c r="J2933" i="1" s="1"/>
  <c r="Q2933" i="1" s="1"/>
  <c r="I2934" i="1"/>
  <c r="J2934" i="1" s="1"/>
  <c r="Q2934" i="1" s="1"/>
  <c r="I435" i="1"/>
  <c r="J435" i="1" s="1"/>
  <c r="Q435" i="1" s="1"/>
  <c r="I2935" i="1"/>
  <c r="J2935" i="1" s="1"/>
  <c r="Q2935" i="1" s="1"/>
  <c r="I31" i="1"/>
  <c r="J31" i="1" s="1"/>
  <c r="Q31" i="1" s="1"/>
  <c r="I2936" i="1"/>
  <c r="J2936" i="1" s="1"/>
  <c r="Q2936" i="1" s="1"/>
  <c r="I2937" i="1"/>
  <c r="J2937" i="1" s="1"/>
  <c r="Q2937" i="1" s="1"/>
  <c r="I2938" i="1"/>
  <c r="J2938" i="1" s="1"/>
  <c r="Q2938" i="1" s="1"/>
  <c r="I436" i="1"/>
  <c r="J436" i="1" s="1"/>
  <c r="Q436" i="1" s="1"/>
  <c r="I437" i="1"/>
  <c r="J437" i="1" s="1"/>
  <c r="Q437" i="1" s="1"/>
  <c r="I2939" i="1"/>
  <c r="J2939" i="1" s="1"/>
  <c r="Q2939" i="1" s="1"/>
  <c r="I438" i="1"/>
  <c r="J438" i="1" s="1"/>
  <c r="Q438" i="1" s="1"/>
  <c r="I2940" i="1"/>
  <c r="J2940" i="1" s="1"/>
  <c r="Q2940" i="1" s="1"/>
  <c r="I2941" i="1"/>
  <c r="J2941" i="1" s="1"/>
  <c r="Q2941" i="1" s="1"/>
  <c r="I2942" i="1"/>
  <c r="J2942" i="1" s="1"/>
  <c r="Q2942" i="1" s="1"/>
  <c r="I2943" i="1"/>
  <c r="J2943" i="1" s="1"/>
  <c r="Q2943" i="1" s="1"/>
  <c r="I2944" i="1"/>
  <c r="J2944" i="1" s="1"/>
  <c r="Q2944" i="1" s="1"/>
  <c r="I2945" i="1"/>
  <c r="J2945" i="1" s="1"/>
  <c r="Q2945" i="1" s="1"/>
  <c r="I2946" i="1"/>
  <c r="J2946" i="1" s="1"/>
  <c r="Q2946" i="1" s="1"/>
  <c r="I2947" i="1"/>
  <c r="J2947" i="1" s="1"/>
  <c r="Q2947" i="1" s="1"/>
  <c r="I2948" i="1"/>
  <c r="J2948" i="1" s="1"/>
  <c r="Q2948" i="1" s="1"/>
  <c r="I439" i="1"/>
  <c r="J439" i="1" s="1"/>
  <c r="Q439" i="1" s="1"/>
  <c r="I2949" i="1"/>
  <c r="J2949" i="1" s="1"/>
  <c r="Q2949" i="1" s="1"/>
  <c r="I2950" i="1"/>
  <c r="J2950" i="1" s="1"/>
  <c r="Q2950" i="1" s="1"/>
  <c r="I440" i="1"/>
  <c r="J440" i="1" s="1"/>
  <c r="Q440" i="1" s="1"/>
  <c r="I441" i="1"/>
  <c r="J441" i="1" s="1"/>
  <c r="Q441" i="1" s="1"/>
  <c r="I2951" i="1"/>
  <c r="J2951" i="1" s="1"/>
  <c r="Q2951" i="1" s="1"/>
  <c r="I2952" i="1"/>
  <c r="J2952" i="1" s="1"/>
  <c r="Q2952" i="1" s="1"/>
  <c r="I2953" i="1"/>
  <c r="J2953" i="1" s="1"/>
  <c r="Q2953" i="1" s="1"/>
  <c r="I442" i="1"/>
  <c r="J442" i="1" s="1"/>
  <c r="Q442" i="1" s="1"/>
  <c r="I2954" i="1"/>
  <c r="J2954" i="1" s="1"/>
  <c r="Q2954" i="1" s="1"/>
  <c r="I2955" i="1"/>
  <c r="J2955" i="1" s="1"/>
  <c r="Q2955" i="1" s="1"/>
  <c r="I2956" i="1"/>
  <c r="J2956" i="1" s="1"/>
  <c r="Q2956" i="1" s="1"/>
  <c r="I2957" i="1"/>
  <c r="J2957" i="1" s="1"/>
  <c r="Q2957" i="1" s="1"/>
  <c r="I2958" i="1"/>
  <c r="J2958" i="1" s="1"/>
  <c r="Q2958" i="1" s="1"/>
  <c r="I443" i="1"/>
  <c r="J443" i="1" s="1"/>
  <c r="Q443" i="1" s="1"/>
  <c r="I2959" i="1"/>
  <c r="J2959" i="1" s="1"/>
  <c r="Q2959" i="1" s="1"/>
  <c r="I444" i="1"/>
  <c r="J444" i="1" s="1"/>
  <c r="Q444" i="1" s="1"/>
  <c r="I445" i="1"/>
  <c r="J445" i="1" s="1"/>
  <c r="Q445" i="1" s="1"/>
  <c r="I2960" i="1"/>
  <c r="J2960" i="1" s="1"/>
  <c r="Q2960" i="1" s="1"/>
  <c r="I2961" i="1"/>
  <c r="J2961" i="1" s="1"/>
  <c r="Q2961" i="1" s="1"/>
  <c r="I446" i="1"/>
  <c r="J446" i="1" s="1"/>
  <c r="Q446" i="1" s="1"/>
  <c r="I2962" i="1"/>
  <c r="J2962" i="1" s="1"/>
  <c r="Q2962" i="1" s="1"/>
  <c r="I447" i="1"/>
  <c r="J447" i="1" s="1"/>
  <c r="Q447" i="1" s="1"/>
  <c r="I2963" i="1"/>
  <c r="J2963" i="1" s="1"/>
  <c r="Q2963" i="1" s="1"/>
  <c r="I448" i="1"/>
  <c r="J448" i="1" s="1"/>
  <c r="Q448" i="1" s="1"/>
  <c r="I449" i="1"/>
  <c r="J449" i="1" s="1"/>
  <c r="Q449" i="1" s="1"/>
  <c r="I2964" i="1"/>
  <c r="J2964" i="1" s="1"/>
  <c r="Q2964" i="1" s="1"/>
  <c r="I450" i="1"/>
  <c r="J450" i="1" s="1"/>
  <c r="Q450" i="1" s="1"/>
  <c r="I2965" i="1"/>
  <c r="J2965" i="1" s="1"/>
  <c r="Q2965" i="1" s="1"/>
  <c r="I451" i="1"/>
  <c r="J451" i="1" s="1"/>
  <c r="Q451" i="1" s="1"/>
  <c r="I2966" i="1"/>
  <c r="J2966" i="1" s="1"/>
  <c r="Q2966" i="1" s="1"/>
  <c r="I2967" i="1"/>
  <c r="J2967" i="1" s="1"/>
  <c r="Q2967" i="1" s="1"/>
  <c r="I2968" i="1"/>
  <c r="J2968" i="1" s="1"/>
  <c r="Q2968" i="1" s="1"/>
  <c r="I1460" i="1"/>
  <c r="J1460" i="1" s="1"/>
  <c r="Q1460" i="1" s="1"/>
  <c r="I2969" i="1"/>
  <c r="J2969" i="1" s="1"/>
  <c r="Q2969" i="1" s="1"/>
  <c r="I452" i="1"/>
  <c r="J452" i="1" s="1"/>
  <c r="Q452" i="1" s="1"/>
  <c r="I453" i="1"/>
  <c r="J453" i="1" s="1"/>
  <c r="Q453" i="1" s="1"/>
  <c r="I32" i="1"/>
  <c r="J32" i="1" s="1"/>
  <c r="Q32" i="1" s="1"/>
  <c r="I454" i="1"/>
  <c r="J454" i="1" s="1"/>
  <c r="Q454" i="1" s="1"/>
  <c r="I455" i="1"/>
  <c r="J455" i="1" s="1"/>
  <c r="Q455" i="1" s="1"/>
  <c r="I2970" i="1"/>
  <c r="J2970" i="1" s="1"/>
  <c r="Q2970" i="1" s="1"/>
  <c r="I2971" i="1"/>
  <c r="J2971" i="1" s="1"/>
  <c r="Q2971" i="1" s="1"/>
  <c r="I456" i="1"/>
  <c r="J456" i="1" s="1"/>
  <c r="Q456" i="1" s="1"/>
  <c r="I2972" i="1"/>
  <c r="J2972" i="1" s="1"/>
  <c r="Q2972" i="1" s="1"/>
  <c r="I2973" i="1"/>
  <c r="J2973" i="1" s="1"/>
  <c r="Q2973" i="1" s="1"/>
  <c r="I2974" i="1"/>
  <c r="J2974" i="1" s="1"/>
  <c r="Q2974" i="1" s="1"/>
  <c r="I2975" i="1"/>
  <c r="J2975" i="1" s="1"/>
  <c r="Q2975" i="1" s="1"/>
  <c r="I2976" i="1"/>
  <c r="J2976" i="1" s="1"/>
  <c r="Q2976" i="1" s="1"/>
  <c r="I2977" i="1"/>
  <c r="J2977" i="1" s="1"/>
  <c r="Q2977" i="1" s="1"/>
  <c r="I2978" i="1"/>
  <c r="J2978" i="1" s="1"/>
  <c r="Q2978" i="1" s="1"/>
  <c r="I2979" i="1"/>
  <c r="J2979" i="1" s="1"/>
  <c r="Q2979" i="1" s="1"/>
  <c r="I457" i="1"/>
  <c r="J457" i="1" s="1"/>
  <c r="Q457" i="1" s="1"/>
  <c r="I2980" i="1"/>
  <c r="J2980" i="1" s="1"/>
  <c r="Q2980" i="1" s="1"/>
  <c r="I2981" i="1"/>
  <c r="J2981" i="1" s="1"/>
  <c r="Q2981" i="1" s="1"/>
  <c r="I2982" i="1"/>
  <c r="J2982" i="1" s="1"/>
  <c r="Q2982" i="1" s="1"/>
  <c r="I458" i="1"/>
  <c r="J458" i="1" s="1"/>
  <c r="Q458" i="1" s="1"/>
  <c r="I2983" i="1"/>
  <c r="J2983" i="1" s="1"/>
  <c r="Q2983" i="1" s="1"/>
  <c r="I459" i="1"/>
  <c r="J459" i="1" s="1"/>
  <c r="Q459" i="1" s="1"/>
  <c r="I460" i="1"/>
  <c r="J460" i="1" s="1"/>
  <c r="Q460" i="1" s="1"/>
  <c r="I2984" i="1"/>
  <c r="J2984" i="1" s="1"/>
  <c r="Q2984" i="1" s="1"/>
  <c r="I2985" i="1"/>
  <c r="J2985" i="1" s="1"/>
  <c r="Q2985" i="1" s="1"/>
  <c r="I461" i="1"/>
  <c r="J461" i="1" s="1"/>
  <c r="Q461" i="1" s="1"/>
  <c r="I462" i="1"/>
  <c r="J462" i="1" s="1"/>
  <c r="Q462" i="1" s="1"/>
  <c r="I463" i="1"/>
  <c r="J463" i="1" s="1"/>
  <c r="Q463" i="1" s="1"/>
  <c r="I2986" i="1"/>
  <c r="J2986" i="1" s="1"/>
  <c r="Q2986" i="1" s="1"/>
  <c r="I2987" i="1"/>
  <c r="J2987" i="1" s="1"/>
  <c r="Q2987" i="1" s="1"/>
  <c r="I33" i="1"/>
  <c r="J33" i="1" s="1"/>
  <c r="Q33" i="1" s="1"/>
  <c r="I1684" i="1"/>
  <c r="J1684" i="1" s="1"/>
  <c r="Q1684" i="1" s="1"/>
  <c r="I464" i="1"/>
  <c r="J464" i="1" s="1"/>
  <c r="Q464" i="1" s="1"/>
  <c r="I2988" i="1"/>
  <c r="J2988" i="1" s="1"/>
  <c r="Q2988" i="1" s="1"/>
  <c r="I34" i="1"/>
  <c r="J34" i="1" s="1"/>
  <c r="Q34" i="1" s="1"/>
  <c r="I2989" i="1"/>
  <c r="J2989" i="1" s="1"/>
  <c r="Q2989" i="1" s="1"/>
  <c r="I2990" i="1"/>
  <c r="J2990" i="1" s="1"/>
  <c r="Q2990" i="1" s="1"/>
  <c r="I465" i="1"/>
  <c r="J465" i="1" s="1"/>
  <c r="Q465" i="1" s="1"/>
  <c r="I2991" i="1"/>
  <c r="J2991" i="1" s="1"/>
  <c r="Q2991" i="1" s="1"/>
  <c r="I35" i="1"/>
  <c r="J35" i="1" s="1"/>
  <c r="Q35" i="1" s="1"/>
  <c r="I2992" i="1"/>
  <c r="J2992" i="1" s="1"/>
  <c r="Q2992" i="1" s="1"/>
  <c r="I466" i="1"/>
  <c r="J466" i="1" s="1"/>
  <c r="Q466" i="1" s="1"/>
  <c r="I2993" i="1"/>
  <c r="J2993" i="1" s="1"/>
  <c r="Q2993" i="1" s="1"/>
  <c r="I2994" i="1"/>
  <c r="J2994" i="1" s="1"/>
  <c r="Q2994" i="1" s="1"/>
  <c r="I2995" i="1"/>
  <c r="J2995" i="1" s="1"/>
  <c r="Q2995" i="1" s="1"/>
  <c r="I2996" i="1"/>
  <c r="J2996" i="1" s="1"/>
  <c r="Q2996" i="1" s="1"/>
  <c r="I2997" i="1"/>
  <c r="J2997" i="1" s="1"/>
  <c r="Q2997" i="1" s="1"/>
  <c r="I2998" i="1"/>
  <c r="J2998" i="1" s="1"/>
  <c r="Q2998" i="1" s="1"/>
  <c r="I2999" i="1"/>
  <c r="J2999" i="1" s="1"/>
  <c r="Q2999" i="1" s="1"/>
  <c r="I3000" i="1"/>
  <c r="J3000" i="1" s="1"/>
  <c r="Q3000" i="1" s="1"/>
  <c r="I3001" i="1"/>
  <c r="J3001" i="1" s="1"/>
  <c r="Q3001" i="1" s="1"/>
  <c r="I3002" i="1"/>
  <c r="J3002" i="1" s="1"/>
  <c r="Q3002" i="1" s="1"/>
  <c r="I3003" i="1"/>
  <c r="J3003" i="1" s="1"/>
  <c r="Q3003" i="1" s="1"/>
  <c r="I3004" i="1"/>
  <c r="J3004" i="1" s="1"/>
  <c r="Q3004" i="1" s="1"/>
  <c r="I3005" i="1"/>
  <c r="J3005" i="1" s="1"/>
  <c r="Q3005" i="1" s="1"/>
  <c r="I467" i="1"/>
  <c r="J467" i="1" s="1"/>
  <c r="Q467" i="1" s="1"/>
  <c r="I3006" i="1"/>
  <c r="J3006" i="1" s="1"/>
  <c r="Q3006" i="1" s="1"/>
  <c r="I143" i="1"/>
  <c r="J143" i="1" s="1"/>
  <c r="Q143" i="1" s="1"/>
  <c r="I468" i="1"/>
  <c r="J468" i="1" s="1"/>
  <c r="Q468" i="1" s="1"/>
  <c r="I3007" i="1"/>
  <c r="J3007" i="1" s="1"/>
  <c r="Q3007" i="1" s="1"/>
  <c r="I469" i="1"/>
  <c r="J469" i="1" s="1"/>
  <c r="Q469" i="1" s="1"/>
  <c r="I1461" i="1"/>
  <c r="J1461" i="1" s="1"/>
  <c r="Q1461" i="1" s="1"/>
  <c r="I3008" i="1"/>
  <c r="J3008" i="1" s="1"/>
  <c r="Q3008" i="1" s="1"/>
  <c r="I3009" i="1"/>
  <c r="J3009" i="1" s="1"/>
  <c r="Q3009" i="1" s="1"/>
  <c r="I3010" i="1"/>
  <c r="J3010" i="1" s="1"/>
  <c r="Q3010" i="1" s="1"/>
  <c r="I470" i="1"/>
  <c r="J470" i="1" s="1"/>
  <c r="Q470" i="1" s="1"/>
  <c r="I3011" i="1"/>
  <c r="J3011" i="1" s="1"/>
  <c r="Q3011" i="1" s="1"/>
  <c r="I3012" i="1"/>
  <c r="J3012" i="1" s="1"/>
  <c r="Q3012" i="1" s="1"/>
  <c r="I3013" i="1"/>
  <c r="J3013" i="1" s="1"/>
  <c r="Q3013" i="1" s="1"/>
  <c r="I3014" i="1"/>
  <c r="J3014" i="1" s="1"/>
  <c r="Q3014" i="1" s="1"/>
  <c r="I3015" i="1"/>
  <c r="J3015" i="1" s="1"/>
  <c r="Q3015" i="1" s="1"/>
  <c r="I3016" i="1"/>
  <c r="J3016" i="1" s="1"/>
  <c r="Q3016" i="1" s="1"/>
  <c r="I1685" i="1"/>
  <c r="J1685" i="1" s="1"/>
  <c r="Q1685" i="1" s="1"/>
  <c r="I3017" i="1"/>
  <c r="J3017" i="1" s="1"/>
  <c r="Q3017" i="1" s="1"/>
  <c r="I1686" i="1"/>
  <c r="J1686" i="1" s="1"/>
  <c r="Q1686" i="1" s="1"/>
  <c r="I3018" i="1"/>
  <c r="J3018" i="1" s="1"/>
  <c r="Q3018" i="1" s="1"/>
  <c r="I471" i="1"/>
  <c r="J471" i="1" s="1"/>
  <c r="Q471" i="1" s="1"/>
  <c r="I472" i="1"/>
  <c r="J472" i="1" s="1"/>
  <c r="Q472" i="1" s="1"/>
  <c r="I3019" i="1"/>
  <c r="J3019" i="1" s="1"/>
  <c r="Q3019" i="1" s="1"/>
  <c r="I3020" i="1"/>
  <c r="J3020" i="1" s="1"/>
  <c r="Q3020" i="1" s="1"/>
  <c r="I3021" i="1"/>
  <c r="J3021" i="1" s="1"/>
  <c r="Q3021" i="1" s="1"/>
  <c r="I3022" i="1"/>
  <c r="J3022" i="1" s="1"/>
  <c r="Q3022" i="1" s="1"/>
  <c r="I3023" i="1"/>
  <c r="J3023" i="1" s="1"/>
  <c r="Q3023" i="1" s="1"/>
  <c r="I36" i="1"/>
  <c r="J36" i="1" s="1"/>
  <c r="Q36" i="1" s="1"/>
  <c r="I3024" i="1"/>
  <c r="J3024" i="1" s="1"/>
  <c r="Q3024" i="1" s="1"/>
  <c r="I37" i="1"/>
  <c r="J37" i="1" s="1"/>
  <c r="Q37" i="1" s="1"/>
  <c r="I3025" i="1"/>
  <c r="J3025" i="1" s="1"/>
  <c r="Q3025" i="1" s="1"/>
  <c r="I3026" i="1"/>
  <c r="J3026" i="1" s="1"/>
  <c r="Q3026" i="1" s="1"/>
  <c r="I3027" i="1"/>
  <c r="J3027" i="1" s="1"/>
  <c r="Q3027" i="1" s="1"/>
  <c r="I3028" i="1"/>
  <c r="J3028" i="1" s="1"/>
  <c r="Q3028" i="1" s="1"/>
  <c r="I3029" i="1"/>
  <c r="J3029" i="1" s="1"/>
  <c r="Q3029" i="1" s="1"/>
  <c r="I473" i="1"/>
  <c r="J473" i="1" s="1"/>
  <c r="Q473" i="1" s="1"/>
  <c r="I474" i="1"/>
  <c r="J474" i="1" s="1"/>
  <c r="Q474" i="1" s="1"/>
  <c r="I3030" i="1"/>
  <c r="J3030" i="1" s="1"/>
  <c r="Q3030" i="1" s="1"/>
  <c r="I3031" i="1"/>
  <c r="J3031" i="1" s="1"/>
  <c r="Q3031" i="1" s="1"/>
  <c r="I475" i="1"/>
  <c r="J475" i="1" s="1"/>
  <c r="Q475" i="1" s="1"/>
  <c r="I3032" i="1"/>
  <c r="J3032" i="1" s="1"/>
  <c r="Q3032" i="1" s="1"/>
  <c r="I3033" i="1"/>
  <c r="J3033" i="1" s="1"/>
  <c r="Q3033" i="1" s="1"/>
  <c r="I3034" i="1"/>
  <c r="J3034" i="1" s="1"/>
  <c r="Q3034" i="1" s="1"/>
  <c r="I3035" i="1"/>
  <c r="J3035" i="1" s="1"/>
  <c r="Q3035" i="1" s="1"/>
  <c r="I38" i="1"/>
  <c r="J38" i="1" s="1"/>
  <c r="Q38" i="1" s="1"/>
  <c r="I3036" i="1"/>
  <c r="J3036" i="1" s="1"/>
  <c r="Q3036" i="1" s="1"/>
  <c r="I476" i="1"/>
  <c r="J476" i="1" s="1"/>
  <c r="Q476" i="1" s="1"/>
  <c r="I3037" i="1"/>
  <c r="J3037" i="1" s="1"/>
  <c r="Q3037" i="1" s="1"/>
  <c r="I1687" i="1"/>
  <c r="J1687" i="1" s="1"/>
  <c r="Q1687" i="1" s="1"/>
  <c r="I3038" i="1"/>
  <c r="J3038" i="1" s="1"/>
  <c r="Q3038" i="1" s="1"/>
  <c r="I3039" i="1"/>
  <c r="J3039" i="1" s="1"/>
  <c r="Q3039" i="1" s="1"/>
  <c r="I3040" i="1"/>
  <c r="J3040" i="1" s="1"/>
  <c r="Q3040" i="1" s="1"/>
  <c r="I3041" i="1"/>
  <c r="J3041" i="1" s="1"/>
  <c r="Q3041" i="1" s="1"/>
  <c r="I477" i="1"/>
  <c r="J477" i="1" s="1"/>
  <c r="Q477" i="1" s="1"/>
  <c r="I478" i="1"/>
  <c r="J478" i="1" s="1"/>
  <c r="Q478" i="1" s="1"/>
  <c r="I3042" i="1"/>
  <c r="J3042" i="1" s="1"/>
  <c r="Q3042" i="1" s="1"/>
  <c r="I3043" i="1"/>
  <c r="J3043" i="1" s="1"/>
  <c r="Q3043" i="1" s="1"/>
  <c r="I3044" i="1"/>
  <c r="J3044" i="1" s="1"/>
  <c r="Q3044" i="1" s="1"/>
  <c r="I3045" i="1"/>
  <c r="J3045" i="1" s="1"/>
  <c r="Q3045" i="1" s="1"/>
  <c r="I3046" i="1"/>
  <c r="J3046" i="1" s="1"/>
  <c r="Q3046" i="1" s="1"/>
  <c r="I479" i="1"/>
  <c r="J479" i="1" s="1"/>
  <c r="Q479" i="1" s="1"/>
  <c r="I3047" i="1"/>
  <c r="J3047" i="1" s="1"/>
  <c r="Q3047" i="1" s="1"/>
  <c r="I3048" i="1"/>
  <c r="J3048" i="1" s="1"/>
  <c r="Q3048" i="1" s="1"/>
  <c r="I3049" i="1"/>
  <c r="J3049" i="1" s="1"/>
  <c r="Q3049" i="1" s="1"/>
  <c r="I480" i="1"/>
  <c r="J480" i="1" s="1"/>
  <c r="Q480" i="1" s="1"/>
  <c r="I3050" i="1"/>
  <c r="J3050" i="1" s="1"/>
  <c r="Q3050" i="1" s="1"/>
  <c r="I3051" i="1"/>
  <c r="J3051" i="1" s="1"/>
  <c r="Q3051" i="1" s="1"/>
  <c r="I3052" i="1"/>
  <c r="J3052" i="1" s="1"/>
  <c r="Q3052" i="1" s="1"/>
  <c r="I3053" i="1"/>
  <c r="J3053" i="1" s="1"/>
  <c r="Q3053" i="1" s="1"/>
  <c r="I3054" i="1"/>
  <c r="J3054" i="1" s="1"/>
  <c r="Q3054" i="1" s="1"/>
  <c r="I481" i="1"/>
  <c r="J481" i="1" s="1"/>
  <c r="Q481" i="1" s="1"/>
  <c r="I3055" i="1"/>
  <c r="J3055" i="1" s="1"/>
  <c r="Q3055" i="1" s="1"/>
  <c r="I3056" i="1"/>
  <c r="J3056" i="1" s="1"/>
  <c r="Q3056" i="1" s="1"/>
  <c r="I3057" i="1"/>
  <c r="J3057" i="1" s="1"/>
  <c r="Q3057" i="1" s="1"/>
  <c r="I482" i="1"/>
  <c r="J482" i="1" s="1"/>
  <c r="Q482" i="1" s="1"/>
  <c r="I3058" i="1"/>
  <c r="J3058" i="1" s="1"/>
  <c r="Q3058" i="1" s="1"/>
  <c r="I1688" i="1"/>
  <c r="J1688" i="1" s="1"/>
  <c r="Q1688" i="1" s="1"/>
  <c r="I3059" i="1"/>
  <c r="J3059" i="1" s="1"/>
  <c r="Q3059" i="1" s="1"/>
  <c r="I3060" i="1"/>
  <c r="J3060" i="1" s="1"/>
  <c r="Q3060" i="1" s="1"/>
  <c r="I3061" i="1"/>
  <c r="J3061" i="1" s="1"/>
  <c r="Q3061" i="1" s="1"/>
  <c r="I1689" i="1"/>
  <c r="J1689" i="1" s="1"/>
  <c r="Q1689" i="1" s="1"/>
  <c r="I3062" i="1"/>
  <c r="J3062" i="1" s="1"/>
  <c r="Q3062" i="1" s="1"/>
  <c r="I3063" i="1"/>
  <c r="J3063" i="1" s="1"/>
  <c r="Q3063" i="1" s="1"/>
  <c r="I3064" i="1"/>
  <c r="J3064" i="1" s="1"/>
  <c r="Q3064" i="1" s="1"/>
  <c r="I3065" i="1"/>
  <c r="J3065" i="1" s="1"/>
  <c r="Q3065" i="1" s="1"/>
  <c r="I483" i="1"/>
  <c r="J483" i="1" s="1"/>
  <c r="Q483" i="1" s="1"/>
  <c r="I3066" i="1"/>
  <c r="J3066" i="1" s="1"/>
  <c r="Q3066" i="1" s="1"/>
  <c r="I3067" i="1"/>
  <c r="J3067" i="1" s="1"/>
  <c r="Q3067" i="1" s="1"/>
  <c r="I3068" i="1"/>
  <c r="J3068" i="1" s="1"/>
  <c r="Q3068" i="1" s="1"/>
  <c r="I484" i="1"/>
  <c r="J484" i="1" s="1"/>
  <c r="Q484" i="1" s="1"/>
  <c r="I3069" i="1"/>
  <c r="J3069" i="1" s="1"/>
  <c r="Q3069" i="1" s="1"/>
  <c r="I3070" i="1"/>
  <c r="J3070" i="1" s="1"/>
  <c r="Q3070" i="1" s="1"/>
  <c r="I3071" i="1"/>
  <c r="J3071" i="1" s="1"/>
  <c r="Q3071" i="1" s="1"/>
  <c r="I3072" i="1"/>
  <c r="J3072" i="1" s="1"/>
  <c r="Q3072" i="1" s="1"/>
  <c r="I39" i="1"/>
  <c r="J39" i="1" s="1"/>
  <c r="Q39" i="1" s="1"/>
  <c r="I3073" i="1"/>
  <c r="J3073" i="1" s="1"/>
  <c r="Q3073" i="1" s="1"/>
  <c r="I3074" i="1"/>
  <c r="J3074" i="1" s="1"/>
  <c r="Q3074" i="1" s="1"/>
  <c r="I3075" i="1"/>
  <c r="J3075" i="1" s="1"/>
  <c r="Q3075" i="1" s="1"/>
  <c r="I3076" i="1"/>
  <c r="J3076" i="1" s="1"/>
  <c r="Q3076" i="1" s="1"/>
  <c r="I3077" i="1"/>
  <c r="J3077" i="1" s="1"/>
  <c r="Q3077" i="1" s="1"/>
  <c r="I3078" i="1"/>
  <c r="J3078" i="1" s="1"/>
  <c r="Q3078" i="1" s="1"/>
  <c r="I1690" i="1"/>
  <c r="J1690" i="1" s="1"/>
  <c r="Q1690" i="1" s="1"/>
  <c r="I3079" i="1"/>
  <c r="J3079" i="1" s="1"/>
  <c r="Q3079" i="1" s="1"/>
  <c r="I40" i="1"/>
  <c r="J40" i="1" s="1"/>
  <c r="Q40" i="1" s="1"/>
  <c r="I3080" i="1"/>
  <c r="J3080" i="1" s="1"/>
  <c r="Q3080" i="1" s="1"/>
  <c r="I3081" i="1"/>
  <c r="J3081" i="1" s="1"/>
  <c r="Q3081" i="1" s="1"/>
  <c r="I41" i="1"/>
  <c r="J41" i="1" s="1"/>
  <c r="Q41" i="1" s="1"/>
  <c r="I42" i="1"/>
  <c r="J42" i="1" s="1"/>
  <c r="Q42" i="1" s="1"/>
  <c r="I3082" i="1"/>
  <c r="J3082" i="1" s="1"/>
  <c r="Q3082" i="1" s="1"/>
  <c r="I3083" i="1"/>
  <c r="J3083" i="1" s="1"/>
  <c r="Q3083" i="1" s="1"/>
  <c r="I485" i="1"/>
  <c r="J485" i="1" s="1"/>
  <c r="Q485" i="1" s="1"/>
  <c r="I3084" i="1"/>
  <c r="J3084" i="1" s="1"/>
  <c r="Q3084" i="1" s="1"/>
  <c r="I3085" i="1"/>
  <c r="J3085" i="1" s="1"/>
  <c r="Q3085" i="1" s="1"/>
  <c r="I486" i="1"/>
  <c r="J486" i="1" s="1"/>
  <c r="Q486" i="1" s="1"/>
  <c r="I3086" i="1"/>
  <c r="J3086" i="1" s="1"/>
  <c r="Q3086" i="1" s="1"/>
  <c r="I487" i="1"/>
  <c r="J487" i="1" s="1"/>
  <c r="Q487" i="1" s="1"/>
  <c r="I1462" i="1"/>
  <c r="J1462" i="1" s="1"/>
  <c r="Q1462" i="1" s="1"/>
  <c r="I3087" i="1"/>
  <c r="J3087" i="1" s="1"/>
  <c r="Q3087" i="1" s="1"/>
  <c r="I3088" i="1"/>
  <c r="J3088" i="1" s="1"/>
  <c r="Q3088" i="1" s="1"/>
  <c r="I3089" i="1"/>
  <c r="J3089" i="1" s="1"/>
  <c r="Q3089" i="1" s="1"/>
  <c r="I3090" i="1"/>
  <c r="J3090" i="1" s="1"/>
  <c r="Q3090" i="1" s="1"/>
  <c r="I3091" i="1"/>
  <c r="J3091" i="1" s="1"/>
  <c r="Q3091" i="1" s="1"/>
  <c r="I1463" i="1"/>
  <c r="J1463" i="1" s="1"/>
  <c r="Q1463" i="1" s="1"/>
  <c r="I3092" i="1"/>
  <c r="J3092" i="1" s="1"/>
  <c r="Q3092" i="1" s="1"/>
  <c r="I488" i="1"/>
  <c r="J488" i="1" s="1"/>
  <c r="Q488" i="1" s="1"/>
  <c r="I3093" i="1"/>
  <c r="J3093" i="1" s="1"/>
  <c r="Q3093" i="1" s="1"/>
  <c r="I3094" i="1"/>
  <c r="J3094" i="1" s="1"/>
  <c r="Q3094" i="1" s="1"/>
  <c r="I3095" i="1"/>
  <c r="J3095" i="1" s="1"/>
  <c r="Q3095" i="1" s="1"/>
  <c r="I3096" i="1"/>
  <c r="J3096" i="1" s="1"/>
  <c r="Q3096" i="1" s="1"/>
  <c r="I489" i="1"/>
  <c r="J489" i="1" s="1"/>
  <c r="Q489" i="1" s="1"/>
  <c r="I3097" i="1"/>
  <c r="J3097" i="1" s="1"/>
  <c r="Q3097" i="1" s="1"/>
  <c r="I3098" i="1"/>
  <c r="J3098" i="1" s="1"/>
  <c r="Q3098" i="1" s="1"/>
  <c r="I3099" i="1"/>
  <c r="J3099" i="1" s="1"/>
  <c r="Q3099" i="1" s="1"/>
  <c r="I1691" i="1"/>
  <c r="J1691" i="1" s="1"/>
  <c r="Q1691" i="1" s="1"/>
  <c r="I3100" i="1"/>
  <c r="J3100" i="1" s="1"/>
  <c r="Q3100" i="1" s="1"/>
  <c r="I3101" i="1"/>
  <c r="J3101" i="1" s="1"/>
  <c r="Q3101" i="1" s="1"/>
  <c r="I3102" i="1"/>
  <c r="J3102" i="1" s="1"/>
  <c r="Q3102" i="1" s="1"/>
  <c r="I1464" i="1"/>
  <c r="J1464" i="1" s="1"/>
  <c r="Q1464" i="1" s="1"/>
  <c r="I3103" i="1"/>
  <c r="J3103" i="1" s="1"/>
  <c r="Q3103" i="1" s="1"/>
  <c r="I3104" i="1"/>
  <c r="J3104" i="1" s="1"/>
  <c r="Q3104" i="1" s="1"/>
  <c r="I3105" i="1"/>
  <c r="J3105" i="1" s="1"/>
  <c r="Q3105" i="1" s="1"/>
  <c r="I3106" i="1"/>
  <c r="J3106" i="1" s="1"/>
  <c r="Q3106" i="1" s="1"/>
  <c r="I3107" i="1"/>
  <c r="J3107" i="1" s="1"/>
  <c r="Q3107" i="1" s="1"/>
  <c r="I3108" i="1"/>
  <c r="J3108" i="1" s="1"/>
  <c r="Q3108" i="1" s="1"/>
  <c r="I3109" i="1"/>
  <c r="J3109" i="1" s="1"/>
  <c r="Q3109" i="1" s="1"/>
  <c r="I3110" i="1"/>
  <c r="J3110" i="1" s="1"/>
  <c r="Q3110" i="1" s="1"/>
  <c r="I3111" i="1"/>
  <c r="J3111" i="1" s="1"/>
  <c r="Q3111" i="1" s="1"/>
  <c r="I3112" i="1"/>
  <c r="J3112" i="1" s="1"/>
  <c r="Q3112" i="1" s="1"/>
  <c r="I3113" i="1"/>
  <c r="J3113" i="1" s="1"/>
  <c r="Q3113" i="1" s="1"/>
  <c r="I3114" i="1"/>
  <c r="J3114" i="1" s="1"/>
  <c r="Q3114" i="1" s="1"/>
  <c r="I3115" i="1"/>
  <c r="J3115" i="1" s="1"/>
  <c r="Q3115" i="1" s="1"/>
  <c r="I490" i="1"/>
  <c r="J490" i="1" s="1"/>
  <c r="Q490" i="1" s="1"/>
  <c r="I3116" i="1"/>
  <c r="J3116" i="1" s="1"/>
  <c r="Q3116" i="1" s="1"/>
  <c r="I3117" i="1"/>
  <c r="J3117" i="1" s="1"/>
  <c r="Q3117" i="1" s="1"/>
  <c r="I3118" i="1"/>
  <c r="J3118" i="1" s="1"/>
  <c r="Q3118" i="1" s="1"/>
  <c r="I491" i="1"/>
  <c r="J491" i="1" s="1"/>
  <c r="Q491" i="1" s="1"/>
  <c r="I3119" i="1"/>
  <c r="J3119" i="1" s="1"/>
  <c r="Q3119" i="1" s="1"/>
  <c r="I3120" i="1"/>
  <c r="J3120" i="1" s="1"/>
  <c r="Q3120" i="1" s="1"/>
  <c r="I3121" i="1"/>
  <c r="J3121" i="1" s="1"/>
  <c r="Q3121" i="1" s="1"/>
  <c r="I3122" i="1"/>
  <c r="J3122" i="1" s="1"/>
  <c r="Q3122" i="1" s="1"/>
  <c r="I3123" i="1"/>
  <c r="J3123" i="1" s="1"/>
  <c r="Q3123" i="1" s="1"/>
  <c r="I492" i="1"/>
  <c r="J492" i="1" s="1"/>
  <c r="Q492" i="1" s="1"/>
  <c r="I3124" i="1"/>
  <c r="J3124" i="1" s="1"/>
  <c r="Q3124" i="1" s="1"/>
  <c r="I3125" i="1"/>
  <c r="J3125" i="1" s="1"/>
  <c r="Q3125" i="1" s="1"/>
  <c r="I3126" i="1"/>
  <c r="J3126" i="1" s="1"/>
  <c r="Q3126" i="1" s="1"/>
  <c r="I3127" i="1"/>
  <c r="J3127" i="1" s="1"/>
  <c r="Q3127" i="1" s="1"/>
  <c r="I493" i="1"/>
  <c r="J493" i="1" s="1"/>
  <c r="Q493" i="1" s="1"/>
  <c r="I3128" i="1"/>
  <c r="J3128" i="1" s="1"/>
  <c r="Q3128" i="1" s="1"/>
  <c r="I1692" i="1"/>
  <c r="J1692" i="1" s="1"/>
  <c r="Q1692" i="1" s="1"/>
  <c r="I3129" i="1"/>
  <c r="J3129" i="1" s="1"/>
  <c r="Q3129" i="1" s="1"/>
  <c r="I3130" i="1"/>
  <c r="J3130" i="1" s="1"/>
  <c r="Q3130" i="1" s="1"/>
  <c r="I3131" i="1"/>
  <c r="J3131" i="1" s="1"/>
  <c r="Q3131" i="1" s="1"/>
  <c r="I3132" i="1"/>
  <c r="J3132" i="1" s="1"/>
  <c r="Q3132" i="1" s="1"/>
  <c r="I3133" i="1"/>
  <c r="J3133" i="1" s="1"/>
  <c r="Q3133" i="1" s="1"/>
  <c r="I494" i="1"/>
  <c r="J494" i="1" s="1"/>
  <c r="Q494" i="1" s="1"/>
  <c r="I495" i="1"/>
  <c r="J495" i="1" s="1"/>
  <c r="Q495" i="1" s="1"/>
  <c r="I3134" i="1"/>
  <c r="J3134" i="1" s="1"/>
  <c r="Q3134" i="1" s="1"/>
  <c r="I496" i="1"/>
  <c r="J496" i="1" s="1"/>
  <c r="Q496" i="1" s="1"/>
  <c r="I3135" i="1"/>
  <c r="J3135" i="1" s="1"/>
  <c r="Q3135" i="1" s="1"/>
  <c r="I3136" i="1"/>
  <c r="J3136" i="1" s="1"/>
  <c r="Q3136" i="1" s="1"/>
  <c r="I3137" i="1"/>
  <c r="J3137" i="1" s="1"/>
  <c r="Q3137" i="1" s="1"/>
  <c r="I497" i="1"/>
  <c r="J497" i="1" s="1"/>
  <c r="Q497" i="1" s="1"/>
  <c r="I3138" i="1"/>
  <c r="J3138" i="1" s="1"/>
  <c r="Q3138" i="1" s="1"/>
  <c r="I3139" i="1"/>
  <c r="J3139" i="1" s="1"/>
  <c r="Q3139" i="1" s="1"/>
  <c r="I3140" i="1"/>
  <c r="J3140" i="1" s="1"/>
  <c r="Q3140" i="1" s="1"/>
  <c r="I3141" i="1"/>
  <c r="J3141" i="1" s="1"/>
  <c r="Q3141" i="1" s="1"/>
  <c r="I498" i="1"/>
  <c r="J498" i="1" s="1"/>
  <c r="Q498" i="1" s="1"/>
  <c r="I3142" i="1"/>
  <c r="J3142" i="1" s="1"/>
  <c r="Q3142" i="1" s="1"/>
  <c r="I3143" i="1"/>
  <c r="J3143" i="1" s="1"/>
  <c r="Q3143" i="1" s="1"/>
  <c r="I3144" i="1"/>
  <c r="J3144" i="1" s="1"/>
  <c r="Q3144" i="1" s="1"/>
  <c r="I3145" i="1"/>
  <c r="J3145" i="1" s="1"/>
  <c r="Q3145" i="1" s="1"/>
  <c r="I3146" i="1"/>
  <c r="J3146" i="1" s="1"/>
  <c r="Q3146" i="1" s="1"/>
  <c r="I3147" i="1"/>
  <c r="J3147" i="1" s="1"/>
  <c r="Q3147" i="1" s="1"/>
  <c r="I499" i="1"/>
  <c r="J499" i="1" s="1"/>
  <c r="Q499" i="1" s="1"/>
  <c r="I3148" i="1"/>
  <c r="J3148" i="1" s="1"/>
  <c r="Q3148" i="1" s="1"/>
  <c r="I43" i="1"/>
  <c r="J43" i="1" s="1"/>
  <c r="Q43" i="1" s="1"/>
  <c r="I3149" i="1"/>
  <c r="J3149" i="1" s="1"/>
  <c r="Q3149" i="1" s="1"/>
  <c r="I1693" i="1"/>
  <c r="J1693" i="1" s="1"/>
  <c r="Q1693" i="1" s="1"/>
  <c r="I3150" i="1"/>
  <c r="J3150" i="1" s="1"/>
  <c r="Q3150" i="1" s="1"/>
  <c r="I500" i="1"/>
  <c r="J500" i="1" s="1"/>
  <c r="Q500" i="1" s="1"/>
  <c r="I3151" i="1"/>
  <c r="J3151" i="1" s="1"/>
  <c r="Q3151" i="1" s="1"/>
  <c r="I44" i="1"/>
  <c r="J44" i="1" s="1"/>
  <c r="Q44" i="1" s="1"/>
  <c r="I3152" i="1"/>
  <c r="J3152" i="1" s="1"/>
  <c r="Q3152" i="1" s="1"/>
  <c r="I501" i="1"/>
  <c r="J501" i="1" s="1"/>
  <c r="Q501" i="1" s="1"/>
  <c r="I3153" i="1"/>
  <c r="J3153" i="1" s="1"/>
  <c r="Q3153" i="1" s="1"/>
  <c r="I3154" i="1"/>
  <c r="J3154" i="1" s="1"/>
  <c r="Q3154" i="1" s="1"/>
  <c r="I3155" i="1"/>
  <c r="J3155" i="1" s="1"/>
  <c r="Q3155" i="1" s="1"/>
  <c r="I3156" i="1"/>
  <c r="J3156" i="1" s="1"/>
  <c r="Q3156" i="1" s="1"/>
  <c r="I3157" i="1"/>
  <c r="J3157" i="1" s="1"/>
  <c r="Q3157" i="1" s="1"/>
  <c r="I502" i="1"/>
  <c r="J502" i="1" s="1"/>
  <c r="Q502" i="1" s="1"/>
  <c r="I3158" i="1"/>
  <c r="J3158" i="1" s="1"/>
  <c r="Q3158" i="1" s="1"/>
  <c r="I3159" i="1"/>
  <c r="J3159" i="1" s="1"/>
  <c r="Q3159" i="1" s="1"/>
  <c r="I1694" i="1"/>
  <c r="J1694" i="1" s="1"/>
  <c r="Q1694" i="1" s="1"/>
  <c r="I3160" i="1"/>
  <c r="J3160" i="1" s="1"/>
  <c r="Q3160" i="1" s="1"/>
  <c r="I3161" i="1"/>
  <c r="J3161" i="1" s="1"/>
  <c r="Q3161" i="1" s="1"/>
  <c r="I3162" i="1"/>
  <c r="J3162" i="1" s="1"/>
  <c r="Q3162" i="1" s="1"/>
  <c r="I3163" i="1"/>
  <c r="J3163" i="1" s="1"/>
  <c r="Q3163" i="1" s="1"/>
  <c r="I503" i="1"/>
  <c r="J503" i="1" s="1"/>
  <c r="Q503" i="1" s="1"/>
  <c r="I3164" i="1"/>
  <c r="J3164" i="1" s="1"/>
  <c r="Q3164" i="1" s="1"/>
  <c r="I3165" i="1"/>
  <c r="J3165" i="1" s="1"/>
  <c r="Q3165" i="1" s="1"/>
  <c r="I3166" i="1"/>
  <c r="J3166" i="1" s="1"/>
  <c r="Q3166" i="1" s="1"/>
  <c r="I3167" i="1"/>
  <c r="J3167" i="1" s="1"/>
  <c r="Q3167" i="1" s="1"/>
  <c r="I3168" i="1"/>
  <c r="J3168" i="1" s="1"/>
  <c r="Q3168" i="1" s="1"/>
  <c r="I504" i="1"/>
  <c r="J504" i="1" s="1"/>
  <c r="Q504" i="1" s="1"/>
  <c r="I3169" i="1"/>
  <c r="J3169" i="1" s="1"/>
  <c r="Q3169" i="1" s="1"/>
  <c r="I3170" i="1"/>
  <c r="J3170" i="1" s="1"/>
  <c r="Q3170" i="1" s="1"/>
  <c r="I3171" i="1"/>
  <c r="J3171" i="1" s="1"/>
  <c r="Q3171" i="1" s="1"/>
  <c r="I1465" i="1"/>
  <c r="J1465" i="1" s="1"/>
  <c r="Q1465" i="1" s="1"/>
  <c r="I3172" i="1"/>
  <c r="J3172" i="1" s="1"/>
  <c r="Q3172" i="1" s="1"/>
  <c r="I505" i="1"/>
  <c r="J505" i="1" s="1"/>
  <c r="Q505" i="1" s="1"/>
  <c r="I3173" i="1"/>
  <c r="J3173" i="1" s="1"/>
  <c r="Q3173" i="1" s="1"/>
  <c r="I3174" i="1"/>
  <c r="J3174" i="1" s="1"/>
  <c r="Q3174" i="1" s="1"/>
  <c r="I1695" i="1"/>
  <c r="J1695" i="1" s="1"/>
  <c r="Q1695" i="1" s="1"/>
  <c r="I3175" i="1"/>
  <c r="J3175" i="1" s="1"/>
  <c r="Q3175" i="1" s="1"/>
  <c r="I3176" i="1"/>
  <c r="J3176" i="1" s="1"/>
  <c r="Q3176" i="1" s="1"/>
  <c r="I506" i="1"/>
  <c r="J506" i="1" s="1"/>
  <c r="Q506" i="1" s="1"/>
  <c r="I3177" i="1"/>
  <c r="J3177" i="1" s="1"/>
  <c r="Q3177" i="1" s="1"/>
  <c r="I3178" i="1"/>
  <c r="J3178" i="1" s="1"/>
  <c r="Q3178" i="1" s="1"/>
  <c r="I3179" i="1"/>
  <c r="J3179" i="1" s="1"/>
  <c r="Q3179" i="1" s="1"/>
  <c r="I3180" i="1"/>
  <c r="J3180" i="1" s="1"/>
  <c r="Q3180" i="1" s="1"/>
  <c r="I507" i="1"/>
  <c r="J507" i="1" s="1"/>
  <c r="Q507" i="1" s="1"/>
  <c r="I3181" i="1"/>
  <c r="J3181" i="1" s="1"/>
  <c r="Q3181" i="1" s="1"/>
  <c r="I508" i="1"/>
  <c r="J508" i="1" s="1"/>
  <c r="Q508" i="1" s="1"/>
  <c r="I3182" i="1"/>
  <c r="J3182" i="1" s="1"/>
  <c r="Q3182" i="1" s="1"/>
  <c r="I3183" i="1"/>
  <c r="J3183" i="1" s="1"/>
  <c r="Q3183" i="1" s="1"/>
  <c r="I3184" i="1"/>
  <c r="J3184" i="1" s="1"/>
  <c r="Q3184" i="1" s="1"/>
  <c r="I3185" i="1"/>
  <c r="J3185" i="1" s="1"/>
  <c r="Q3185" i="1" s="1"/>
  <c r="I3186" i="1"/>
  <c r="J3186" i="1" s="1"/>
  <c r="Q3186" i="1" s="1"/>
  <c r="I3187" i="1"/>
  <c r="J3187" i="1" s="1"/>
  <c r="Q3187" i="1" s="1"/>
  <c r="I3188" i="1"/>
  <c r="J3188" i="1" s="1"/>
  <c r="Q3188" i="1" s="1"/>
  <c r="I3189" i="1"/>
  <c r="J3189" i="1" s="1"/>
  <c r="Q3189" i="1" s="1"/>
  <c r="I3190" i="1"/>
  <c r="J3190" i="1" s="1"/>
  <c r="Q3190" i="1" s="1"/>
  <c r="I3191" i="1"/>
  <c r="J3191" i="1" s="1"/>
  <c r="Q3191" i="1" s="1"/>
  <c r="I3192" i="1"/>
  <c r="J3192" i="1" s="1"/>
  <c r="Q3192" i="1" s="1"/>
  <c r="I3193" i="1"/>
  <c r="J3193" i="1" s="1"/>
  <c r="Q3193" i="1" s="1"/>
  <c r="I1466" i="1"/>
  <c r="J1466" i="1" s="1"/>
  <c r="Q1466" i="1" s="1"/>
  <c r="I3194" i="1"/>
  <c r="J3194" i="1" s="1"/>
  <c r="Q3194" i="1" s="1"/>
  <c r="I1467" i="1"/>
  <c r="J1467" i="1" s="1"/>
  <c r="Q1467" i="1" s="1"/>
  <c r="I3195" i="1"/>
  <c r="J3195" i="1" s="1"/>
  <c r="Q3195" i="1" s="1"/>
  <c r="I509" i="1"/>
  <c r="J509" i="1" s="1"/>
  <c r="Q509" i="1" s="1"/>
  <c r="I510" i="1"/>
  <c r="J510" i="1" s="1"/>
  <c r="Q510" i="1" s="1"/>
  <c r="I3196" i="1"/>
  <c r="J3196" i="1" s="1"/>
  <c r="Q3196" i="1" s="1"/>
  <c r="I3197" i="1"/>
  <c r="J3197" i="1" s="1"/>
  <c r="Q3197" i="1" s="1"/>
  <c r="I511" i="1"/>
  <c r="J511" i="1" s="1"/>
  <c r="Q511" i="1" s="1"/>
  <c r="I3198" i="1"/>
  <c r="J3198" i="1" s="1"/>
  <c r="Q3198" i="1" s="1"/>
  <c r="I512" i="1"/>
  <c r="J512" i="1" s="1"/>
  <c r="Q512" i="1" s="1"/>
  <c r="I3199" i="1"/>
  <c r="J3199" i="1" s="1"/>
  <c r="Q3199" i="1" s="1"/>
  <c r="I3200" i="1"/>
  <c r="J3200" i="1" s="1"/>
  <c r="Q3200" i="1" s="1"/>
  <c r="I3201" i="1"/>
  <c r="J3201" i="1" s="1"/>
  <c r="Q3201" i="1" s="1"/>
  <c r="I3202" i="1"/>
  <c r="J3202" i="1" s="1"/>
  <c r="Q3202" i="1" s="1"/>
  <c r="I3203" i="1"/>
  <c r="J3203" i="1" s="1"/>
  <c r="Q3203" i="1" s="1"/>
  <c r="I3204" i="1"/>
  <c r="J3204" i="1" s="1"/>
  <c r="Q3204" i="1" s="1"/>
  <c r="I513" i="1"/>
  <c r="J513" i="1" s="1"/>
  <c r="Q513" i="1" s="1"/>
  <c r="I3205" i="1"/>
  <c r="J3205" i="1" s="1"/>
  <c r="Q3205" i="1" s="1"/>
  <c r="I3206" i="1"/>
  <c r="J3206" i="1" s="1"/>
  <c r="Q3206" i="1" s="1"/>
  <c r="I3207" i="1"/>
  <c r="J3207" i="1" s="1"/>
  <c r="Q3207" i="1" s="1"/>
  <c r="I45" i="1"/>
  <c r="J45" i="1" s="1"/>
  <c r="Q45" i="1" s="1"/>
  <c r="I514" i="1"/>
  <c r="J514" i="1" s="1"/>
  <c r="Q514" i="1" s="1"/>
  <c r="I515" i="1"/>
  <c r="J515" i="1" s="1"/>
  <c r="Q515" i="1" s="1"/>
  <c r="I516" i="1"/>
  <c r="J516" i="1" s="1"/>
  <c r="Q516" i="1" s="1"/>
  <c r="I3208" i="1"/>
  <c r="J3208" i="1" s="1"/>
  <c r="Q3208" i="1" s="1"/>
  <c r="I3209" i="1"/>
  <c r="J3209" i="1" s="1"/>
  <c r="Q3209" i="1" s="1"/>
  <c r="I3210" i="1"/>
  <c r="J3210" i="1" s="1"/>
  <c r="Q3210" i="1" s="1"/>
  <c r="I3211" i="1"/>
  <c r="J3211" i="1" s="1"/>
  <c r="Q3211" i="1" s="1"/>
  <c r="I3212" i="1"/>
  <c r="J3212" i="1" s="1"/>
  <c r="Q3212" i="1" s="1"/>
  <c r="I517" i="1"/>
  <c r="J517" i="1" s="1"/>
  <c r="Q517" i="1" s="1"/>
  <c r="I3213" i="1"/>
  <c r="J3213" i="1" s="1"/>
  <c r="Q3213" i="1" s="1"/>
  <c r="I3214" i="1"/>
  <c r="J3214" i="1" s="1"/>
  <c r="Q3214" i="1" s="1"/>
  <c r="I518" i="1"/>
  <c r="J518" i="1" s="1"/>
  <c r="Q518" i="1" s="1"/>
  <c r="I3215" i="1"/>
  <c r="J3215" i="1" s="1"/>
  <c r="Q3215" i="1" s="1"/>
  <c r="I519" i="1"/>
  <c r="J519" i="1" s="1"/>
  <c r="Q519" i="1" s="1"/>
  <c r="I3216" i="1"/>
  <c r="J3216" i="1" s="1"/>
  <c r="Q3216" i="1" s="1"/>
  <c r="I1696" i="1"/>
  <c r="J1696" i="1" s="1"/>
  <c r="Q1696" i="1" s="1"/>
  <c r="I520" i="1"/>
  <c r="J520" i="1" s="1"/>
  <c r="Q520" i="1" s="1"/>
  <c r="I3217" i="1"/>
  <c r="J3217" i="1" s="1"/>
  <c r="Q3217" i="1" s="1"/>
  <c r="I521" i="1"/>
  <c r="J521" i="1" s="1"/>
  <c r="Q521" i="1" s="1"/>
  <c r="I522" i="1"/>
  <c r="J522" i="1" s="1"/>
  <c r="Q522" i="1" s="1"/>
  <c r="I3218" i="1"/>
  <c r="J3218" i="1" s="1"/>
  <c r="Q3218" i="1" s="1"/>
  <c r="I523" i="1"/>
  <c r="J523" i="1" s="1"/>
  <c r="Q523" i="1" s="1"/>
  <c r="I3219" i="1"/>
  <c r="J3219" i="1" s="1"/>
  <c r="Q3219" i="1" s="1"/>
  <c r="I3220" i="1"/>
  <c r="J3220" i="1" s="1"/>
  <c r="Q3220" i="1" s="1"/>
  <c r="I524" i="1"/>
  <c r="J524" i="1" s="1"/>
  <c r="Q524" i="1" s="1"/>
  <c r="I3221" i="1"/>
  <c r="J3221" i="1" s="1"/>
  <c r="Q3221" i="1" s="1"/>
  <c r="I3222" i="1"/>
  <c r="J3222" i="1" s="1"/>
  <c r="Q3222" i="1" s="1"/>
  <c r="I3223" i="1"/>
  <c r="J3223" i="1" s="1"/>
  <c r="Q3223" i="1" s="1"/>
  <c r="I525" i="1"/>
  <c r="J525" i="1" s="1"/>
  <c r="Q525" i="1" s="1"/>
  <c r="I3224" i="1"/>
  <c r="J3224" i="1" s="1"/>
  <c r="Q3224" i="1" s="1"/>
  <c r="I526" i="1"/>
  <c r="J526" i="1" s="1"/>
  <c r="Q526" i="1" s="1"/>
  <c r="I3225" i="1"/>
  <c r="J3225" i="1" s="1"/>
  <c r="Q3225" i="1" s="1"/>
  <c r="I3226" i="1"/>
  <c r="J3226" i="1" s="1"/>
  <c r="Q3226" i="1" s="1"/>
  <c r="I3227" i="1"/>
  <c r="J3227" i="1" s="1"/>
  <c r="Q3227" i="1" s="1"/>
  <c r="I3228" i="1"/>
  <c r="J3228" i="1" s="1"/>
  <c r="Q3228" i="1" s="1"/>
  <c r="I3229" i="1"/>
  <c r="J3229" i="1" s="1"/>
  <c r="Q3229" i="1" s="1"/>
  <c r="I1605" i="1"/>
  <c r="J1605" i="1" s="1"/>
  <c r="Q1605" i="1" s="1"/>
  <c r="I3230" i="1"/>
  <c r="J3230" i="1" s="1"/>
  <c r="Q3230" i="1" s="1"/>
  <c r="I3231" i="1"/>
  <c r="J3231" i="1" s="1"/>
  <c r="Q3231" i="1" s="1"/>
  <c r="I3232" i="1"/>
  <c r="J3232" i="1" s="1"/>
  <c r="Q3232" i="1" s="1"/>
  <c r="I527" i="1"/>
  <c r="J527" i="1" s="1"/>
  <c r="Q527" i="1" s="1"/>
  <c r="I3233" i="1"/>
  <c r="J3233" i="1" s="1"/>
  <c r="Q3233" i="1" s="1"/>
  <c r="I3234" i="1"/>
  <c r="J3234" i="1" s="1"/>
  <c r="Q3234" i="1" s="1"/>
  <c r="I3235" i="1"/>
  <c r="J3235" i="1" s="1"/>
  <c r="Q3235" i="1" s="1"/>
  <c r="I528" i="1"/>
  <c r="J528" i="1" s="1"/>
  <c r="Q528" i="1" s="1"/>
  <c r="I3236" i="1"/>
  <c r="J3236" i="1" s="1"/>
  <c r="Q3236" i="1" s="1"/>
  <c r="I3237" i="1"/>
  <c r="J3237" i="1" s="1"/>
  <c r="Q3237" i="1" s="1"/>
  <c r="I3238" i="1"/>
  <c r="J3238" i="1" s="1"/>
  <c r="Q3238" i="1" s="1"/>
  <c r="I3239" i="1"/>
  <c r="J3239" i="1" s="1"/>
  <c r="Q3239" i="1" s="1"/>
  <c r="I529" i="1"/>
  <c r="J529" i="1" s="1"/>
  <c r="Q529" i="1" s="1"/>
  <c r="I3240" i="1"/>
  <c r="J3240" i="1" s="1"/>
  <c r="Q3240" i="1" s="1"/>
  <c r="I46" i="1"/>
  <c r="J46" i="1" s="1"/>
  <c r="Q46" i="1" s="1"/>
  <c r="I3241" i="1"/>
  <c r="J3241" i="1" s="1"/>
  <c r="Q3241" i="1" s="1"/>
  <c r="I3242" i="1"/>
  <c r="J3242" i="1" s="1"/>
  <c r="Q3242" i="1" s="1"/>
  <c r="I3243" i="1"/>
  <c r="J3243" i="1" s="1"/>
  <c r="Q3243" i="1" s="1"/>
  <c r="I3244" i="1"/>
  <c r="J3244" i="1" s="1"/>
  <c r="Q3244" i="1" s="1"/>
  <c r="I3245" i="1"/>
  <c r="J3245" i="1" s="1"/>
  <c r="Q3245" i="1" s="1"/>
  <c r="I530" i="1"/>
  <c r="J530" i="1" s="1"/>
  <c r="Q530" i="1" s="1"/>
  <c r="I531" i="1"/>
  <c r="J531" i="1" s="1"/>
  <c r="Q531" i="1" s="1"/>
  <c r="I3246" i="1"/>
  <c r="J3246" i="1" s="1"/>
  <c r="Q3246" i="1" s="1"/>
  <c r="I3247" i="1"/>
  <c r="J3247" i="1" s="1"/>
  <c r="Q3247" i="1" s="1"/>
  <c r="I1468" i="1"/>
  <c r="J1468" i="1" s="1"/>
  <c r="Q1468" i="1" s="1"/>
  <c r="I3248" i="1"/>
  <c r="J3248" i="1" s="1"/>
  <c r="Q3248" i="1" s="1"/>
  <c r="I3249" i="1"/>
  <c r="J3249" i="1" s="1"/>
  <c r="Q3249" i="1" s="1"/>
  <c r="I532" i="1"/>
  <c r="J532" i="1" s="1"/>
  <c r="Q532" i="1" s="1"/>
  <c r="I533" i="1"/>
  <c r="J533" i="1" s="1"/>
  <c r="Q533" i="1" s="1"/>
  <c r="I3250" i="1"/>
  <c r="J3250" i="1" s="1"/>
  <c r="Q3250" i="1" s="1"/>
  <c r="I1697" i="1"/>
  <c r="J1697" i="1" s="1"/>
  <c r="Q1697" i="1" s="1"/>
  <c r="I534" i="1"/>
  <c r="J534" i="1" s="1"/>
  <c r="Q534" i="1" s="1"/>
  <c r="I3251" i="1"/>
  <c r="J3251" i="1" s="1"/>
  <c r="Q3251" i="1" s="1"/>
  <c r="I3252" i="1"/>
  <c r="J3252" i="1" s="1"/>
  <c r="Q3252" i="1" s="1"/>
  <c r="I535" i="1"/>
  <c r="J535" i="1" s="1"/>
  <c r="Q535" i="1" s="1"/>
  <c r="I3253" i="1"/>
  <c r="J3253" i="1" s="1"/>
  <c r="Q3253" i="1" s="1"/>
  <c r="I3254" i="1"/>
  <c r="J3254" i="1" s="1"/>
  <c r="Q3254" i="1" s="1"/>
  <c r="I3255" i="1"/>
  <c r="J3255" i="1" s="1"/>
  <c r="Q3255" i="1" s="1"/>
  <c r="I3256" i="1"/>
  <c r="J3256" i="1" s="1"/>
  <c r="Q3256" i="1" s="1"/>
  <c r="I3257" i="1"/>
  <c r="J3257" i="1" s="1"/>
  <c r="Q3257" i="1" s="1"/>
  <c r="I3258" i="1"/>
  <c r="J3258" i="1" s="1"/>
  <c r="Q3258" i="1" s="1"/>
  <c r="I3259" i="1"/>
  <c r="J3259" i="1" s="1"/>
  <c r="Q3259" i="1" s="1"/>
  <c r="I536" i="1"/>
  <c r="J536" i="1" s="1"/>
  <c r="Q536" i="1" s="1"/>
  <c r="I3260" i="1"/>
  <c r="J3260" i="1" s="1"/>
  <c r="Q3260" i="1" s="1"/>
  <c r="I3261" i="1"/>
  <c r="J3261" i="1" s="1"/>
  <c r="Q3261" i="1" s="1"/>
  <c r="I3262" i="1"/>
  <c r="J3262" i="1" s="1"/>
  <c r="Q3262" i="1" s="1"/>
  <c r="I3263" i="1"/>
  <c r="J3263" i="1" s="1"/>
  <c r="Q3263" i="1" s="1"/>
  <c r="I537" i="1"/>
  <c r="J537" i="1" s="1"/>
  <c r="Q537" i="1" s="1"/>
  <c r="I3264" i="1"/>
  <c r="J3264" i="1" s="1"/>
  <c r="Q3264" i="1" s="1"/>
  <c r="I3265" i="1"/>
  <c r="J3265" i="1" s="1"/>
  <c r="Q3265" i="1" s="1"/>
  <c r="I3266" i="1"/>
  <c r="J3266" i="1" s="1"/>
  <c r="Q3266" i="1" s="1"/>
  <c r="I3267" i="1"/>
  <c r="J3267" i="1" s="1"/>
  <c r="Q3267" i="1" s="1"/>
  <c r="I1469" i="1"/>
  <c r="J1469" i="1" s="1"/>
  <c r="Q1469" i="1" s="1"/>
  <c r="I3268" i="1"/>
  <c r="J3268" i="1" s="1"/>
  <c r="Q3268" i="1" s="1"/>
  <c r="I3269" i="1"/>
  <c r="J3269" i="1" s="1"/>
  <c r="Q3269" i="1" s="1"/>
  <c r="I1470" i="1"/>
  <c r="J1470" i="1" s="1"/>
  <c r="Q1470" i="1" s="1"/>
  <c r="I3270" i="1"/>
  <c r="J3270" i="1" s="1"/>
  <c r="Q3270" i="1" s="1"/>
  <c r="I3271" i="1"/>
  <c r="J3271" i="1" s="1"/>
  <c r="Q3271" i="1" s="1"/>
  <c r="I3272" i="1"/>
  <c r="J3272" i="1" s="1"/>
  <c r="Q3272" i="1" s="1"/>
  <c r="I1471" i="1"/>
  <c r="J1471" i="1" s="1"/>
  <c r="Q1471" i="1" s="1"/>
  <c r="I3273" i="1"/>
  <c r="J3273" i="1" s="1"/>
  <c r="Q3273" i="1" s="1"/>
  <c r="I3274" i="1"/>
  <c r="J3274" i="1" s="1"/>
  <c r="Q3274" i="1" s="1"/>
  <c r="I3275" i="1"/>
  <c r="J3275" i="1" s="1"/>
  <c r="Q3275" i="1" s="1"/>
  <c r="I3276" i="1"/>
  <c r="J3276" i="1" s="1"/>
  <c r="Q3276" i="1" s="1"/>
  <c r="I1472" i="1"/>
  <c r="J1472" i="1" s="1"/>
  <c r="Q1472" i="1" s="1"/>
  <c r="I3277" i="1"/>
  <c r="J3277" i="1" s="1"/>
  <c r="Q3277" i="1" s="1"/>
  <c r="I538" i="1"/>
  <c r="J538" i="1" s="1"/>
  <c r="Q538" i="1" s="1"/>
  <c r="I539" i="1"/>
  <c r="J539" i="1" s="1"/>
  <c r="Q539" i="1" s="1"/>
  <c r="I3278" i="1"/>
  <c r="J3278" i="1" s="1"/>
  <c r="Q3278" i="1" s="1"/>
  <c r="I3279" i="1"/>
  <c r="J3279" i="1" s="1"/>
  <c r="Q3279" i="1" s="1"/>
  <c r="I3280" i="1"/>
  <c r="J3280" i="1" s="1"/>
  <c r="Q3280" i="1" s="1"/>
  <c r="I1606" i="1"/>
  <c r="J1606" i="1" s="1"/>
  <c r="Q1606" i="1" s="1"/>
  <c r="I3281" i="1"/>
  <c r="J3281" i="1" s="1"/>
  <c r="Q3281" i="1" s="1"/>
  <c r="I3282" i="1"/>
  <c r="J3282" i="1" s="1"/>
  <c r="Q3282" i="1" s="1"/>
  <c r="I3283" i="1"/>
  <c r="J3283" i="1" s="1"/>
  <c r="Q3283" i="1" s="1"/>
  <c r="I47" i="1"/>
  <c r="J47" i="1" s="1"/>
  <c r="Q47" i="1" s="1"/>
  <c r="I1473" i="1"/>
  <c r="J1473" i="1" s="1"/>
  <c r="Q1473" i="1" s="1"/>
  <c r="I3284" i="1"/>
  <c r="J3284" i="1" s="1"/>
  <c r="Q3284" i="1" s="1"/>
  <c r="I3285" i="1"/>
  <c r="J3285" i="1" s="1"/>
  <c r="Q3285" i="1" s="1"/>
  <c r="I1474" i="1"/>
  <c r="J1474" i="1" s="1"/>
  <c r="Q1474" i="1" s="1"/>
  <c r="I3286" i="1"/>
  <c r="J3286" i="1" s="1"/>
  <c r="Q3286" i="1" s="1"/>
  <c r="I1475" i="1"/>
  <c r="J1475" i="1" s="1"/>
  <c r="Q1475" i="1" s="1"/>
  <c r="I3287" i="1"/>
  <c r="J3287" i="1" s="1"/>
  <c r="Q3287" i="1" s="1"/>
  <c r="I540" i="1"/>
  <c r="J540" i="1" s="1"/>
  <c r="Q540" i="1" s="1"/>
  <c r="I3288" i="1"/>
  <c r="J3288" i="1" s="1"/>
  <c r="Q3288" i="1" s="1"/>
  <c r="I541" i="1"/>
  <c r="J541" i="1" s="1"/>
  <c r="Q541" i="1" s="1"/>
  <c r="I3289" i="1"/>
  <c r="J3289" i="1" s="1"/>
  <c r="Q3289" i="1" s="1"/>
  <c r="I3290" i="1"/>
  <c r="J3290" i="1" s="1"/>
  <c r="Q3290" i="1" s="1"/>
  <c r="I3291" i="1"/>
  <c r="J3291" i="1" s="1"/>
  <c r="Q3291" i="1" s="1"/>
  <c r="I3292" i="1"/>
  <c r="J3292" i="1" s="1"/>
  <c r="Q3292" i="1" s="1"/>
  <c r="I3293" i="1"/>
  <c r="J3293" i="1" s="1"/>
  <c r="Q3293" i="1" s="1"/>
  <c r="I542" i="1"/>
  <c r="J542" i="1" s="1"/>
  <c r="Q542" i="1" s="1"/>
  <c r="I1476" i="1"/>
  <c r="J1476" i="1" s="1"/>
  <c r="Q1476" i="1" s="1"/>
  <c r="I1698" i="1"/>
  <c r="J1698" i="1" s="1"/>
  <c r="Q1698" i="1" s="1"/>
  <c r="I3294" i="1"/>
  <c r="J3294" i="1" s="1"/>
  <c r="Q3294" i="1" s="1"/>
  <c r="I1699" i="1"/>
  <c r="J1699" i="1" s="1"/>
  <c r="Q1699" i="1" s="1"/>
  <c r="I3295" i="1"/>
  <c r="J3295" i="1" s="1"/>
  <c r="Q3295" i="1" s="1"/>
  <c r="I3296" i="1"/>
  <c r="J3296" i="1" s="1"/>
  <c r="Q3296" i="1" s="1"/>
  <c r="I3297" i="1"/>
  <c r="J3297" i="1" s="1"/>
  <c r="Q3297" i="1" s="1"/>
  <c r="I3298" i="1"/>
  <c r="J3298" i="1" s="1"/>
  <c r="Q3298" i="1" s="1"/>
  <c r="I3299" i="1"/>
  <c r="J3299" i="1" s="1"/>
  <c r="Q3299" i="1" s="1"/>
  <c r="I3300" i="1"/>
  <c r="J3300" i="1" s="1"/>
  <c r="Q3300" i="1" s="1"/>
  <c r="I3301" i="1"/>
  <c r="J3301" i="1" s="1"/>
  <c r="Q3301" i="1" s="1"/>
  <c r="I3302" i="1"/>
  <c r="J3302" i="1" s="1"/>
  <c r="Q3302" i="1" s="1"/>
  <c r="I3303" i="1"/>
  <c r="J3303" i="1" s="1"/>
  <c r="Q3303" i="1" s="1"/>
  <c r="I1700" i="1"/>
  <c r="J1700" i="1" s="1"/>
  <c r="Q1700" i="1" s="1"/>
  <c r="I3304" i="1"/>
  <c r="J3304" i="1" s="1"/>
  <c r="Q3304" i="1" s="1"/>
  <c r="I3305" i="1"/>
  <c r="J3305" i="1" s="1"/>
  <c r="Q3305" i="1" s="1"/>
  <c r="I3306" i="1"/>
  <c r="J3306" i="1" s="1"/>
  <c r="Q3306" i="1" s="1"/>
  <c r="I3307" i="1"/>
  <c r="J3307" i="1" s="1"/>
  <c r="Q3307" i="1" s="1"/>
  <c r="I543" i="1"/>
  <c r="J543" i="1" s="1"/>
  <c r="Q543" i="1" s="1"/>
  <c r="I3308" i="1"/>
  <c r="J3308" i="1" s="1"/>
  <c r="Q3308" i="1" s="1"/>
  <c r="I3309" i="1"/>
  <c r="J3309" i="1" s="1"/>
  <c r="Q3309" i="1" s="1"/>
  <c r="I3310" i="1"/>
  <c r="J3310" i="1" s="1"/>
  <c r="Q3310" i="1" s="1"/>
  <c r="I3311" i="1"/>
  <c r="J3311" i="1" s="1"/>
  <c r="Q3311" i="1" s="1"/>
  <c r="I144" i="1"/>
  <c r="J144" i="1" s="1"/>
  <c r="Q144" i="1" s="1"/>
  <c r="I3312" i="1"/>
  <c r="J3312" i="1" s="1"/>
  <c r="Q3312" i="1" s="1"/>
  <c r="I544" i="1"/>
  <c r="J544" i="1" s="1"/>
  <c r="Q544" i="1" s="1"/>
  <c r="I3313" i="1"/>
  <c r="J3313" i="1" s="1"/>
  <c r="Q3313" i="1" s="1"/>
  <c r="I3314" i="1"/>
  <c r="J3314" i="1" s="1"/>
  <c r="Q3314" i="1" s="1"/>
  <c r="I3315" i="1"/>
  <c r="J3315" i="1" s="1"/>
  <c r="Q3315" i="1" s="1"/>
  <c r="I1701" i="1"/>
  <c r="J1701" i="1" s="1"/>
  <c r="Q1701" i="1" s="1"/>
  <c r="I545" i="1"/>
  <c r="J545" i="1" s="1"/>
  <c r="Q545" i="1" s="1"/>
  <c r="I3316" i="1"/>
  <c r="J3316" i="1" s="1"/>
  <c r="Q3316" i="1" s="1"/>
  <c r="I3317" i="1"/>
  <c r="J3317" i="1" s="1"/>
  <c r="Q3317" i="1" s="1"/>
  <c r="I3318" i="1"/>
  <c r="J3318" i="1" s="1"/>
  <c r="Q3318" i="1" s="1"/>
  <c r="I546" i="1"/>
  <c r="J546" i="1" s="1"/>
  <c r="Q546" i="1" s="1"/>
  <c r="I3319" i="1"/>
  <c r="J3319" i="1" s="1"/>
  <c r="Q3319" i="1" s="1"/>
  <c r="I547" i="1"/>
  <c r="J547" i="1" s="1"/>
  <c r="Q547" i="1" s="1"/>
  <c r="I3320" i="1"/>
  <c r="J3320" i="1" s="1"/>
  <c r="Q3320" i="1" s="1"/>
  <c r="I3321" i="1"/>
  <c r="J3321" i="1" s="1"/>
  <c r="Q3321" i="1" s="1"/>
  <c r="I3322" i="1"/>
  <c r="J3322" i="1" s="1"/>
  <c r="Q3322" i="1" s="1"/>
  <c r="I548" i="1"/>
  <c r="J548" i="1" s="1"/>
  <c r="Q548" i="1" s="1"/>
  <c r="I3323" i="1"/>
  <c r="J3323" i="1" s="1"/>
  <c r="Q3323" i="1" s="1"/>
  <c r="I3324" i="1"/>
  <c r="J3324" i="1" s="1"/>
  <c r="Q3324" i="1" s="1"/>
  <c r="I3325" i="1"/>
  <c r="J3325" i="1" s="1"/>
  <c r="Q3325" i="1" s="1"/>
  <c r="I3326" i="1"/>
  <c r="J3326" i="1" s="1"/>
  <c r="Q3326" i="1" s="1"/>
  <c r="I3327" i="1"/>
  <c r="J3327" i="1" s="1"/>
  <c r="Q3327" i="1" s="1"/>
  <c r="I3328" i="1"/>
  <c r="J3328" i="1" s="1"/>
  <c r="Q3328" i="1" s="1"/>
  <c r="I3329" i="1"/>
  <c r="J3329" i="1" s="1"/>
  <c r="Q3329" i="1" s="1"/>
  <c r="I3330" i="1"/>
  <c r="J3330" i="1" s="1"/>
  <c r="Q3330" i="1" s="1"/>
  <c r="I3331" i="1"/>
  <c r="J3331" i="1" s="1"/>
  <c r="Q3331" i="1" s="1"/>
  <c r="I145" i="1"/>
  <c r="J145" i="1" s="1"/>
  <c r="Q145" i="1" s="1"/>
  <c r="I3332" i="1"/>
  <c r="J3332" i="1" s="1"/>
  <c r="Q3332" i="1" s="1"/>
  <c r="I48" i="1"/>
  <c r="J48" i="1" s="1"/>
  <c r="Q48" i="1" s="1"/>
  <c r="I549" i="1"/>
  <c r="J549" i="1" s="1"/>
  <c r="Q549" i="1" s="1"/>
  <c r="I3333" i="1"/>
  <c r="J3333" i="1" s="1"/>
  <c r="Q3333" i="1" s="1"/>
  <c r="I3334" i="1"/>
  <c r="J3334" i="1" s="1"/>
  <c r="Q3334" i="1" s="1"/>
  <c r="I3335" i="1"/>
  <c r="J3335" i="1" s="1"/>
  <c r="Q3335" i="1" s="1"/>
  <c r="I3336" i="1"/>
  <c r="J3336" i="1" s="1"/>
  <c r="Q3336" i="1" s="1"/>
  <c r="I550" i="1"/>
  <c r="J550" i="1" s="1"/>
  <c r="Q550" i="1" s="1"/>
  <c r="I551" i="1"/>
  <c r="J551" i="1" s="1"/>
  <c r="Q551" i="1" s="1"/>
  <c r="I3337" i="1"/>
  <c r="J3337" i="1" s="1"/>
  <c r="Q3337" i="1" s="1"/>
  <c r="I552" i="1"/>
  <c r="J552" i="1" s="1"/>
  <c r="Q552" i="1" s="1"/>
  <c r="I553" i="1"/>
  <c r="J553" i="1" s="1"/>
  <c r="Q553" i="1" s="1"/>
  <c r="I3338" i="1"/>
  <c r="J3338" i="1" s="1"/>
  <c r="Q3338" i="1" s="1"/>
  <c r="I3339" i="1"/>
  <c r="J3339" i="1" s="1"/>
  <c r="Q3339" i="1" s="1"/>
  <c r="I3340" i="1"/>
  <c r="J3340" i="1" s="1"/>
  <c r="Q3340" i="1" s="1"/>
  <c r="I554" i="1"/>
  <c r="J554" i="1" s="1"/>
  <c r="Q554" i="1" s="1"/>
  <c r="I3341" i="1"/>
  <c r="J3341" i="1" s="1"/>
  <c r="Q3341" i="1" s="1"/>
  <c r="I3342" i="1"/>
  <c r="J3342" i="1" s="1"/>
  <c r="Q3342" i="1" s="1"/>
  <c r="I3343" i="1"/>
  <c r="J3343" i="1" s="1"/>
  <c r="Q3343" i="1" s="1"/>
  <c r="I3344" i="1"/>
  <c r="J3344" i="1" s="1"/>
  <c r="Q3344" i="1" s="1"/>
  <c r="I3345" i="1"/>
  <c r="J3345" i="1" s="1"/>
  <c r="Q3345" i="1" s="1"/>
  <c r="I555" i="1"/>
  <c r="J555" i="1" s="1"/>
  <c r="Q555" i="1" s="1"/>
  <c r="I3346" i="1"/>
  <c r="J3346" i="1" s="1"/>
  <c r="Q3346" i="1" s="1"/>
  <c r="I1607" i="1"/>
  <c r="J1607" i="1" s="1"/>
  <c r="Q1607" i="1" s="1"/>
  <c r="I3347" i="1"/>
  <c r="J3347" i="1" s="1"/>
  <c r="Q3347" i="1" s="1"/>
  <c r="I3348" i="1"/>
  <c r="J3348" i="1" s="1"/>
  <c r="Q3348" i="1" s="1"/>
  <c r="I556" i="1"/>
  <c r="J556" i="1" s="1"/>
  <c r="Q556" i="1" s="1"/>
  <c r="I557" i="1"/>
  <c r="J557" i="1" s="1"/>
  <c r="Q557" i="1" s="1"/>
  <c r="I3349" i="1"/>
  <c r="J3349" i="1" s="1"/>
  <c r="Q3349" i="1" s="1"/>
  <c r="I1702" i="1"/>
  <c r="J1702" i="1" s="1"/>
  <c r="Q1702" i="1" s="1"/>
  <c r="I558" i="1"/>
  <c r="J558" i="1" s="1"/>
  <c r="Q558" i="1" s="1"/>
  <c r="I559" i="1"/>
  <c r="J559" i="1" s="1"/>
  <c r="Q559" i="1" s="1"/>
  <c r="I3350" i="1"/>
  <c r="J3350" i="1" s="1"/>
  <c r="Q3350" i="1" s="1"/>
  <c r="I3351" i="1"/>
  <c r="J3351" i="1" s="1"/>
  <c r="Q3351" i="1" s="1"/>
  <c r="I3352" i="1"/>
  <c r="J3352" i="1" s="1"/>
  <c r="Q3352" i="1" s="1"/>
  <c r="I3353" i="1"/>
  <c r="J3353" i="1" s="1"/>
  <c r="Q3353" i="1" s="1"/>
  <c r="I3354" i="1"/>
  <c r="J3354" i="1" s="1"/>
  <c r="Q3354" i="1" s="1"/>
  <c r="I3355" i="1"/>
  <c r="J3355" i="1" s="1"/>
  <c r="Q3355" i="1" s="1"/>
  <c r="I3356" i="1"/>
  <c r="J3356" i="1" s="1"/>
  <c r="Q3356" i="1" s="1"/>
  <c r="I3357" i="1"/>
  <c r="J3357" i="1" s="1"/>
  <c r="Q3357" i="1" s="1"/>
  <c r="I3358" i="1"/>
  <c r="J3358" i="1" s="1"/>
  <c r="Q3358" i="1" s="1"/>
  <c r="I3359" i="1"/>
  <c r="J3359" i="1" s="1"/>
  <c r="Q3359" i="1" s="1"/>
  <c r="I560" i="1"/>
  <c r="J560" i="1" s="1"/>
  <c r="Q560" i="1" s="1"/>
  <c r="I561" i="1"/>
  <c r="J561" i="1" s="1"/>
  <c r="Q561" i="1" s="1"/>
  <c r="I3360" i="1"/>
  <c r="J3360" i="1" s="1"/>
  <c r="Q3360" i="1" s="1"/>
  <c r="I3361" i="1"/>
  <c r="J3361" i="1" s="1"/>
  <c r="Q3361" i="1" s="1"/>
  <c r="I562" i="1"/>
  <c r="J562" i="1" s="1"/>
  <c r="Q562" i="1" s="1"/>
  <c r="I3362" i="1"/>
  <c r="J3362" i="1" s="1"/>
  <c r="Q3362" i="1" s="1"/>
  <c r="I3363" i="1"/>
  <c r="J3363" i="1" s="1"/>
  <c r="Q3363" i="1" s="1"/>
  <c r="I3364" i="1"/>
  <c r="J3364" i="1" s="1"/>
  <c r="Q3364" i="1" s="1"/>
  <c r="I3365" i="1"/>
  <c r="J3365" i="1" s="1"/>
  <c r="Q3365" i="1" s="1"/>
  <c r="I3366" i="1"/>
  <c r="J3366" i="1" s="1"/>
  <c r="Q3366" i="1" s="1"/>
  <c r="I3367" i="1"/>
  <c r="J3367" i="1" s="1"/>
  <c r="Q3367" i="1" s="1"/>
  <c r="I3368" i="1"/>
  <c r="J3368" i="1" s="1"/>
  <c r="Q3368" i="1" s="1"/>
  <c r="I3369" i="1"/>
  <c r="J3369" i="1" s="1"/>
  <c r="Q3369" i="1" s="1"/>
  <c r="I3370" i="1"/>
  <c r="J3370" i="1" s="1"/>
  <c r="Q3370" i="1" s="1"/>
  <c r="I3371" i="1"/>
  <c r="J3371" i="1" s="1"/>
  <c r="Q3371" i="1" s="1"/>
  <c r="I3372" i="1"/>
  <c r="J3372" i="1" s="1"/>
  <c r="Q3372" i="1" s="1"/>
  <c r="I3373" i="1"/>
  <c r="J3373" i="1" s="1"/>
  <c r="Q3373" i="1" s="1"/>
  <c r="I3374" i="1"/>
  <c r="J3374" i="1" s="1"/>
  <c r="Q3374" i="1" s="1"/>
  <c r="I3375" i="1"/>
  <c r="J3375" i="1" s="1"/>
  <c r="Q3375" i="1" s="1"/>
  <c r="I1703" i="1"/>
  <c r="J1703" i="1" s="1"/>
  <c r="Q1703" i="1" s="1"/>
  <c r="I1704" i="1"/>
  <c r="J1704" i="1" s="1"/>
  <c r="Q1704" i="1" s="1"/>
  <c r="I3376" i="1"/>
  <c r="J3376" i="1" s="1"/>
  <c r="Q3376" i="1" s="1"/>
  <c r="I1705" i="1"/>
  <c r="J1705" i="1" s="1"/>
  <c r="Q1705" i="1" s="1"/>
  <c r="I1706" i="1"/>
  <c r="J1706" i="1" s="1"/>
  <c r="Q1706" i="1" s="1"/>
  <c r="I3377" i="1"/>
  <c r="J3377" i="1" s="1"/>
  <c r="Q3377" i="1" s="1"/>
  <c r="I3378" i="1"/>
  <c r="J3378" i="1" s="1"/>
  <c r="Q3378" i="1" s="1"/>
  <c r="I563" i="1"/>
  <c r="J563" i="1" s="1"/>
  <c r="Q563" i="1" s="1"/>
  <c r="I3379" i="1"/>
  <c r="J3379" i="1" s="1"/>
  <c r="Q3379" i="1" s="1"/>
  <c r="I564" i="1"/>
  <c r="J564" i="1" s="1"/>
  <c r="Q564" i="1" s="1"/>
  <c r="I1477" i="1"/>
  <c r="J1477" i="1" s="1"/>
  <c r="Q1477" i="1" s="1"/>
  <c r="I3380" i="1"/>
  <c r="J3380" i="1" s="1"/>
  <c r="Q3380" i="1" s="1"/>
  <c r="I3381" i="1"/>
  <c r="J3381" i="1" s="1"/>
  <c r="Q3381" i="1" s="1"/>
  <c r="I3382" i="1"/>
  <c r="J3382" i="1" s="1"/>
  <c r="Q3382" i="1" s="1"/>
  <c r="I1707" i="1"/>
  <c r="J1707" i="1" s="1"/>
  <c r="Q1707" i="1" s="1"/>
  <c r="I565" i="1"/>
  <c r="J565" i="1" s="1"/>
  <c r="Q565" i="1" s="1"/>
  <c r="I3383" i="1"/>
  <c r="J3383" i="1" s="1"/>
  <c r="Q3383" i="1" s="1"/>
  <c r="I566" i="1"/>
  <c r="J566" i="1" s="1"/>
  <c r="Q566" i="1" s="1"/>
  <c r="I3384" i="1"/>
  <c r="J3384" i="1" s="1"/>
  <c r="Q3384" i="1" s="1"/>
  <c r="I3385" i="1"/>
  <c r="J3385" i="1" s="1"/>
  <c r="Q3385" i="1" s="1"/>
  <c r="I3386" i="1"/>
  <c r="J3386" i="1" s="1"/>
  <c r="Q3386" i="1" s="1"/>
  <c r="I1478" i="1"/>
  <c r="J1478" i="1" s="1"/>
  <c r="Q1478" i="1" s="1"/>
  <c r="I3387" i="1"/>
  <c r="J3387" i="1" s="1"/>
  <c r="Q3387" i="1" s="1"/>
  <c r="I567" i="1"/>
  <c r="J567" i="1" s="1"/>
  <c r="Q567" i="1" s="1"/>
  <c r="I568" i="1"/>
  <c r="J568" i="1" s="1"/>
  <c r="Q568" i="1" s="1"/>
  <c r="I3388" i="1"/>
  <c r="J3388" i="1" s="1"/>
  <c r="Q3388" i="1" s="1"/>
  <c r="I3389" i="1"/>
  <c r="J3389" i="1" s="1"/>
  <c r="Q3389" i="1" s="1"/>
  <c r="I3390" i="1"/>
  <c r="J3390" i="1" s="1"/>
  <c r="Q3390" i="1" s="1"/>
  <c r="I3391" i="1"/>
  <c r="J3391" i="1" s="1"/>
  <c r="Q3391" i="1" s="1"/>
  <c r="I1708" i="1"/>
  <c r="J1708" i="1" s="1"/>
  <c r="Q1708" i="1" s="1"/>
  <c r="I3392" i="1"/>
  <c r="J3392" i="1" s="1"/>
  <c r="Q3392" i="1" s="1"/>
  <c r="I3393" i="1"/>
  <c r="J3393" i="1" s="1"/>
  <c r="Q3393" i="1" s="1"/>
  <c r="I569" i="1"/>
  <c r="J569" i="1" s="1"/>
  <c r="Q569" i="1" s="1"/>
  <c r="I570" i="1"/>
  <c r="J570" i="1" s="1"/>
  <c r="Q570" i="1" s="1"/>
  <c r="I3394" i="1"/>
  <c r="J3394" i="1" s="1"/>
  <c r="Q3394" i="1" s="1"/>
  <c r="I3395" i="1"/>
  <c r="J3395" i="1" s="1"/>
  <c r="Q3395" i="1" s="1"/>
  <c r="I3396" i="1"/>
  <c r="J3396" i="1" s="1"/>
  <c r="Q3396" i="1" s="1"/>
  <c r="I3397" i="1"/>
  <c r="J3397" i="1" s="1"/>
  <c r="Q3397" i="1" s="1"/>
  <c r="I3398" i="1"/>
  <c r="J3398" i="1" s="1"/>
  <c r="Q3398" i="1" s="1"/>
  <c r="I3399" i="1"/>
  <c r="J3399" i="1" s="1"/>
  <c r="Q3399" i="1" s="1"/>
  <c r="I1709" i="1"/>
  <c r="J1709" i="1" s="1"/>
  <c r="Q1709" i="1" s="1"/>
  <c r="I1710" i="1"/>
  <c r="J1710" i="1" s="1"/>
  <c r="Q1710" i="1" s="1"/>
  <c r="I3400" i="1"/>
  <c r="J3400" i="1" s="1"/>
  <c r="Q3400" i="1" s="1"/>
  <c r="I3401" i="1"/>
  <c r="J3401" i="1" s="1"/>
  <c r="Q3401" i="1" s="1"/>
  <c r="I3402" i="1"/>
  <c r="J3402" i="1" s="1"/>
  <c r="Q3402" i="1" s="1"/>
  <c r="I3403" i="1"/>
  <c r="J3403" i="1" s="1"/>
  <c r="Q3403" i="1" s="1"/>
  <c r="I3404" i="1"/>
  <c r="J3404" i="1" s="1"/>
  <c r="Q3404" i="1" s="1"/>
  <c r="I3405" i="1"/>
  <c r="J3405" i="1" s="1"/>
  <c r="Q3405" i="1" s="1"/>
  <c r="I571" i="1"/>
  <c r="J571" i="1" s="1"/>
  <c r="Q571" i="1" s="1"/>
  <c r="I3406" i="1"/>
  <c r="J3406" i="1" s="1"/>
  <c r="Q3406" i="1" s="1"/>
  <c r="I1711" i="1"/>
  <c r="J1711" i="1" s="1"/>
  <c r="Q1711" i="1" s="1"/>
  <c r="I3407" i="1"/>
  <c r="J3407" i="1" s="1"/>
  <c r="Q3407" i="1" s="1"/>
  <c r="I3408" i="1"/>
  <c r="J3408" i="1" s="1"/>
  <c r="Q3408" i="1" s="1"/>
  <c r="I572" i="1"/>
  <c r="J572" i="1" s="1"/>
  <c r="Q572" i="1" s="1"/>
  <c r="I1608" i="1"/>
  <c r="J1608" i="1" s="1"/>
  <c r="Q1608" i="1" s="1"/>
  <c r="I3409" i="1"/>
  <c r="J3409" i="1" s="1"/>
  <c r="Q3409" i="1" s="1"/>
  <c r="I573" i="1"/>
  <c r="J573" i="1" s="1"/>
  <c r="Q573" i="1" s="1"/>
  <c r="I3410" i="1"/>
  <c r="J3410" i="1" s="1"/>
  <c r="Q3410" i="1" s="1"/>
  <c r="I3411" i="1"/>
  <c r="J3411" i="1" s="1"/>
  <c r="Q3411" i="1" s="1"/>
  <c r="I574" i="1"/>
  <c r="J574" i="1" s="1"/>
  <c r="Q574" i="1" s="1"/>
  <c r="I3412" i="1"/>
  <c r="J3412" i="1" s="1"/>
  <c r="Q3412" i="1" s="1"/>
  <c r="I3413" i="1"/>
  <c r="J3413" i="1" s="1"/>
  <c r="Q3413" i="1" s="1"/>
  <c r="I3414" i="1"/>
  <c r="J3414" i="1" s="1"/>
  <c r="Q3414" i="1" s="1"/>
  <c r="I575" i="1"/>
  <c r="J575" i="1" s="1"/>
  <c r="Q575" i="1" s="1"/>
  <c r="I576" i="1"/>
  <c r="J576" i="1" s="1"/>
  <c r="Q576" i="1" s="1"/>
  <c r="I3415" i="1"/>
  <c r="J3415" i="1" s="1"/>
  <c r="Q3415" i="1" s="1"/>
  <c r="I3416" i="1"/>
  <c r="J3416" i="1" s="1"/>
  <c r="Q3416" i="1" s="1"/>
  <c r="I3417" i="1"/>
  <c r="J3417" i="1" s="1"/>
  <c r="Q3417" i="1" s="1"/>
  <c r="I3418" i="1"/>
  <c r="J3418" i="1" s="1"/>
  <c r="Q3418" i="1" s="1"/>
  <c r="I3419" i="1"/>
  <c r="J3419" i="1" s="1"/>
  <c r="Q3419" i="1" s="1"/>
  <c r="I3420" i="1"/>
  <c r="J3420" i="1" s="1"/>
  <c r="Q3420" i="1" s="1"/>
  <c r="I577" i="1"/>
  <c r="J577" i="1" s="1"/>
  <c r="Q577" i="1" s="1"/>
  <c r="I3421" i="1"/>
  <c r="J3421" i="1" s="1"/>
  <c r="Q3421" i="1" s="1"/>
  <c r="I3422" i="1"/>
  <c r="J3422" i="1" s="1"/>
  <c r="Q3422" i="1" s="1"/>
  <c r="I3423" i="1"/>
  <c r="J3423" i="1" s="1"/>
  <c r="Q3423" i="1" s="1"/>
  <c r="I578" i="1"/>
  <c r="J578" i="1" s="1"/>
  <c r="Q578" i="1" s="1"/>
  <c r="I3424" i="1"/>
  <c r="J3424" i="1" s="1"/>
  <c r="Q3424" i="1" s="1"/>
  <c r="I3425" i="1"/>
  <c r="J3425" i="1" s="1"/>
  <c r="Q3425" i="1" s="1"/>
  <c r="I3426" i="1"/>
  <c r="J3426" i="1" s="1"/>
  <c r="Q3426" i="1" s="1"/>
  <c r="I3427" i="1"/>
  <c r="J3427" i="1" s="1"/>
  <c r="Q3427" i="1" s="1"/>
  <c r="I3428" i="1"/>
  <c r="J3428" i="1" s="1"/>
  <c r="Q3428" i="1" s="1"/>
  <c r="I3429" i="1"/>
  <c r="J3429" i="1" s="1"/>
  <c r="Q3429" i="1" s="1"/>
  <c r="I3430" i="1"/>
  <c r="J3430" i="1" s="1"/>
  <c r="Q3430" i="1" s="1"/>
  <c r="I579" i="1"/>
  <c r="J579" i="1" s="1"/>
  <c r="Q579" i="1" s="1"/>
  <c r="I1712" i="1"/>
  <c r="J1712" i="1" s="1"/>
  <c r="Q1712" i="1" s="1"/>
  <c r="I3431" i="1"/>
  <c r="J3431" i="1" s="1"/>
  <c r="Q3431" i="1" s="1"/>
  <c r="I3432" i="1"/>
  <c r="J3432" i="1" s="1"/>
  <c r="Q3432" i="1" s="1"/>
  <c r="I3433" i="1"/>
  <c r="J3433" i="1" s="1"/>
  <c r="Q3433" i="1" s="1"/>
  <c r="I3434" i="1"/>
  <c r="J3434" i="1" s="1"/>
  <c r="Q3434" i="1" s="1"/>
  <c r="I3435" i="1"/>
  <c r="J3435" i="1" s="1"/>
  <c r="Q3435" i="1" s="1"/>
  <c r="I3436" i="1"/>
  <c r="J3436" i="1" s="1"/>
  <c r="Q3436" i="1" s="1"/>
  <c r="I580" i="1"/>
  <c r="J580" i="1" s="1"/>
  <c r="Q580" i="1" s="1"/>
  <c r="I3437" i="1"/>
  <c r="J3437" i="1" s="1"/>
  <c r="Q3437" i="1" s="1"/>
  <c r="I3438" i="1"/>
  <c r="J3438" i="1" s="1"/>
  <c r="Q3438" i="1" s="1"/>
  <c r="I3439" i="1"/>
  <c r="J3439" i="1" s="1"/>
  <c r="Q3439" i="1" s="1"/>
  <c r="I581" i="1"/>
  <c r="J581" i="1" s="1"/>
  <c r="Q581" i="1" s="1"/>
  <c r="I582" i="1"/>
  <c r="J582" i="1" s="1"/>
  <c r="Q582" i="1" s="1"/>
  <c r="I3440" i="1"/>
  <c r="J3440" i="1" s="1"/>
  <c r="Q3440" i="1" s="1"/>
  <c r="I583" i="1"/>
  <c r="J583" i="1" s="1"/>
  <c r="Q583" i="1" s="1"/>
  <c r="I3441" i="1"/>
  <c r="J3441" i="1" s="1"/>
  <c r="Q3441" i="1" s="1"/>
  <c r="I3442" i="1"/>
  <c r="J3442" i="1" s="1"/>
  <c r="Q3442" i="1" s="1"/>
  <c r="I3443" i="1"/>
  <c r="J3443" i="1" s="1"/>
  <c r="Q3443" i="1" s="1"/>
  <c r="I584" i="1"/>
  <c r="J584" i="1" s="1"/>
  <c r="Q584" i="1" s="1"/>
  <c r="I1713" i="1"/>
  <c r="J1713" i="1" s="1"/>
  <c r="Q1713" i="1" s="1"/>
  <c r="I3444" i="1"/>
  <c r="J3444" i="1" s="1"/>
  <c r="Q3444" i="1" s="1"/>
  <c r="I3445" i="1"/>
  <c r="J3445" i="1" s="1"/>
  <c r="Q3445" i="1" s="1"/>
  <c r="I585" i="1"/>
  <c r="J585" i="1" s="1"/>
  <c r="Q585" i="1" s="1"/>
  <c r="I3446" i="1"/>
  <c r="J3446" i="1" s="1"/>
  <c r="Q3446" i="1" s="1"/>
  <c r="I3447" i="1"/>
  <c r="J3447" i="1" s="1"/>
  <c r="Q3447" i="1" s="1"/>
  <c r="I3448" i="1"/>
  <c r="J3448" i="1" s="1"/>
  <c r="Q3448" i="1" s="1"/>
  <c r="I3449" i="1"/>
  <c r="J3449" i="1" s="1"/>
  <c r="Q3449" i="1" s="1"/>
  <c r="I3450" i="1"/>
  <c r="J3450" i="1" s="1"/>
  <c r="Q3450" i="1" s="1"/>
  <c r="I3451" i="1"/>
  <c r="J3451" i="1" s="1"/>
  <c r="Q3451" i="1" s="1"/>
  <c r="I1714" i="1"/>
  <c r="J1714" i="1" s="1"/>
  <c r="Q1714" i="1" s="1"/>
  <c r="I586" i="1"/>
  <c r="J586" i="1" s="1"/>
  <c r="Q586" i="1" s="1"/>
  <c r="I587" i="1"/>
  <c r="J587" i="1" s="1"/>
  <c r="Q587" i="1" s="1"/>
  <c r="I3452" i="1"/>
  <c r="J3452" i="1" s="1"/>
  <c r="Q3452" i="1" s="1"/>
  <c r="I1715" i="1"/>
  <c r="J1715" i="1" s="1"/>
  <c r="Q1715" i="1" s="1"/>
  <c r="I1716" i="1"/>
  <c r="J1716" i="1" s="1"/>
  <c r="Q1716" i="1" s="1"/>
  <c r="I588" i="1"/>
  <c r="J588" i="1" s="1"/>
  <c r="Q588" i="1" s="1"/>
  <c r="I3453" i="1"/>
  <c r="J3453" i="1" s="1"/>
  <c r="Q3453" i="1" s="1"/>
  <c r="I3454" i="1"/>
  <c r="J3454" i="1" s="1"/>
  <c r="Q3454" i="1" s="1"/>
  <c r="I3455" i="1"/>
  <c r="J3455" i="1" s="1"/>
  <c r="Q3455" i="1" s="1"/>
  <c r="I3456" i="1"/>
  <c r="J3456" i="1" s="1"/>
  <c r="Q3456" i="1" s="1"/>
  <c r="I3457" i="1"/>
  <c r="J3457" i="1" s="1"/>
  <c r="Q3457" i="1" s="1"/>
  <c r="I3458" i="1"/>
  <c r="J3458" i="1" s="1"/>
  <c r="Q3458" i="1" s="1"/>
  <c r="I3459" i="1"/>
  <c r="J3459" i="1" s="1"/>
  <c r="Q3459" i="1" s="1"/>
  <c r="I3460" i="1"/>
  <c r="J3460" i="1" s="1"/>
  <c r="Q3460" i="1" s="1"/>
  <c r="I49" i="1"/>
  <c r="J49" i="1" s="1"/>
  <c r="Q49" i="1" s="1"/>
  <c r="I3461" i="1"/>
  <c r="J3461" i="1" s="1"/>
  <c r="Q3461" i="1" s="1"/>
  <c r="I3462" i="1"/>
  <c r="J3462" i="1" s="1"/>
  <c r="Q3462" i="1" s="1"/>
  <c r="I3463" i="1"/>
  <c r="J3463" i="1" s="1"/>
  <c r="Q3463" i="1" s="1"/>
  <c r="I3464" i="1"/>
  <c r="J3464" i="1" s="1"/>
  <c r="Q3464" i="1" s="1"/>
  <c r="I3465" i="1"/>
  <c r="J3465" i="1" s="1"/>
  <c r="Q3465" i="1" s="1"/>
  <c r="I3466" i="1"/>
  <c r="J3466" i="1" s="1"/>
  <c r="Q3466" i="1" s="1"/>
  <c r="I3467" i="1"/>
  <c r="J3467" i="1" s="1"/>
  <c r="Q3467" i="1" s="1"/>
  <c r="I3468" i="1"/>
  <c r="J3468" i="1" s="1"/>
  <c r="Q3468" i="1" s="1"/>
  <c r="I589" i="1"/>
  <c r="J589" i="1" s="1"/>
  <c r="Q589" i="1" s="1"/>
  <c r="I3469" i="1"/>
  <c r="J3469" i="1" s="1"/>
  <c r="Q3469" i="1" s="1"/>
  <c r="I3470" i="1"/>
  <c r="J3470" i="1" s="1"/>
  <c r="Q3470" i="1" s="1"/>
  <c r="I3471" i="1"/>
  <c r="J3471" i="1" s="1"/>
  <c r="Q3471" i="1" s="1"/>
  <c r="I3472" i="1"/>
  <c r="J3472" i="1" s="1"/>
  <c r="Q3472" i="1" s="1"/>
  <c r="I3473" i="1"/>
  <c r="J3473" i="1" s="1"/>
  <c r="Q3473" i="1" s="1"/>
  <c r="I3474" i="1"/>
  <c r="J3474" i="1" s="1"/>
  <c r="Q3474" i="1" s="1"/>
  <c r="I590" i="1"/>
  <c r="J590" i="1" s="1"/>
  <c r="Q590" i="1" s="1"/>
  <c r="I591" i="1"/>
  <c r="J591" i="1" s="1"/>
  <c r="Q591" i="1" s="1"/>
  <c r="I3475" i="1"/>
  <c r="J3475" i="1" s="1"/>
  <c r="Q3475" i="1" s="1"/>
  <c r="I3476" i="1"/>
  <c r="J3476" i="1" s="1"/>
  <c r="Q3476" i="1" s="1"/>
  <c r="I592" i="1"/>
  <c r="J592" i="1" s="1"/>
  <c r="Q592" i="1" s="1"/>
  <c r="I3477" i="1"/>
  <c r="J3477" i="1" s="1"/>
  <c r="Q3477" i="1" s="1"/>
  <c r="I593" i="1"/>
  <c r="J593" i="1" s="1"/>
  <c r="Q593" i="1" s="1"/>
  <c r="I594" i="1"/>
  <c r="J594" i="1" s="1"/>
  <c r="Q594" i="1" s="1"/>
  <c r="I595" i="1"/>
  <c r="J595" i="1" s="1"/>
  <c r="Q595" i="1" s="1"/>
  <c r="I596" i="1"/>
  <c r="J596" i="1" s="1"/>
  <c r="Q596" i="1" s="1"/>
  <c r="I3478" i="1"/>
  <c r="J3478" i="1" s="1"/>
  <c r="Q3478" i="1" s="1"/>
  <c r="I3479" i="1"/>
  <c r="J3479" i="1" s="1"/>
  <c r="Q3479" i="1" s="1"/>
  <c r="I597" i="1"/>
  <c r="J597" i="1" s="1"/>
  <c r="Q597" i="1" s="1"/>
  <c r="I598" i="1"/>
  <c r="J598" i="1" s="1"/>
  <c r="Q598" i="1" s="1"/>
  <c r="I599" i="1"/>
  <c r="J599" i="1" s="1"/>
  <c r="Q599" i="1" s="1"/>
  <c r="I3480" i="1"/>
  <c r="J3480" i="1" s="1"/>
  <c r="Q3480" i="1" s="1"/>
  <c r="I3481" i="1"/>
  <c r="J3481" i="1" s="1"/>
  <c r="Q3481" i="1" s="1"/>
  <c r="I3482" i="1"/>
  <c r="J3482" i="1" s="1"/>
  <c r="Q3482" i="1" s="1"/>
  <c r="I3483" i="1"/>
  <c r="J3483" i="1" s="1"/>
  <c r="Q3483" i="1" s="1"/>
  <c r="I3484" i="1"/>
  <c r="J3484" i="1" s="1"/>
  <c r="Q3484" i="1" s="1"/>
  <c r="I600" i="1"/>
  <c r="J600" i="1" s="1"/>
  <c r="Q600" i="1" s="1"/>
  <c r="I3485" i="1"/>
  <c r="J3485" i="1" s="1"/>
  <c r="Q3485" i="1" s="1"/>
  <c r="I3486" i="1"/>
  <c r="J3486" i="1" s="1"/>
  <c r="Q3486" i="1" s="1"/>
  <c r="I3487" i="1"/>
  <c r="J3487" i="1" s="1"/>
  <c r="Q3487" i="1" s="1"/>
  <c r="I601" i="1"/>
  <c r="J601" i="1" s="1"/>
  <c r="Q601" i="1" s="1"/>
  <c r="I3488" i="1"/>
  <c r="J3488" i="1" s="1"/>
  <c r="Q3488" i="1" s="1"/>
  <c r="I602" i="1"/>
  <c r="J602" i="1" s="1"/>
  <c r="Q602" i="1" s="1"/>
  <c r="I603" i="1"/>
  <c r="J603" i="1" s="1"/>
  <c r="Q603" i="1" s="1"/>
  <c r="I604" i="1"/>
  <c r="J604" i="1" s="1"/>
  <c r="Q604" i="1" s="1"/>
  <c r="I3489" i="1"/>
  <c r="J3489" i="1" s="1"/>
  <c r="Q3489" i="1" s="1"/>
  <c r="I1479" i="1"/>
  <c r="J1479" i="1" s="1"/>
  <c r="Q1479" i="1" s="1"/>
  <c r="I3490" i="1"/>
  <c r="J3490" i="1" s="1"/>
  <c r="Q3490" i="1" s="1"/>
  <c r="I1717" i="1"/>
  <c r="J1717" i="1" s="1"/>
  <c r="Q1717" i="1" s="1"/>
  <c r="I3491" i="1"/>
  <c r="J3491" i="1" s="1"/>
  <c r="Q3491" i="1" s="1"/>
  <c r="I3492" i="1"/>
  <c r="J3492" i="1" s="1"/>
  <c r="Q3492" i="1" s="1"/>
  <c r="I605" i="1"/>
  <c r="J605" i="1" s="1"/>
  <c r="Q605" i="1" s="1"/>
  <c r="I3493" i="1"/>
  <c r="J3493" i="1" s="1"/>
  <c r="Q3493" i="1" s="1"/>
  <c r="I3494" i="1"/>
  <c r="J3494" i="1" s="1"/>
  <c r="Q3494" i="1" s="1"/>
  <c r="I3495" i="1"/>
  <c r="J3495" i="1" s="1"/>
  <c r="Q3495" i="1" s="1"/>
  <c r="I3496" i="1"/>
  <c r="J3496" i="1" s="1"/>
  <c r="Q3496" i="1" s="1"/>
  <c r="I606" i="1"/>
  <c r="J606" i="1" s="1"/>
  <c r="Q606" i="1" s="1"/>
  <c r="I3497" i="1"/>
  <c r="J3497" i="1" s="1"/>
  <c r="Q3497" i="1" s="1"/>
  <c r="I3498" i="1"/>
  <c r="J3498" i="1" s="1"/>
  <c r="Q3498" i="1" s="1"/>
  <c r="I607" i="1"/>
  <c r="J607" i="1" s="1"/>
  <c r="Q607" i="1" s="1"/>
  <c r="I3499" i="1"/>
  <c r="J3499" i="1" s="1"/>
  <c r="Q3499" i="1" s="1"/>
  <c r="I608" i="1"/>
  <c r="J608" i="1" s="1"/>
  <c r="Q608" i="1" s="1"/>
  <c r="I50" i="1"/>
  <c r="J50" i="1" s="1"/>
  <c r="Q50" i="1" s="1"/>
  <c r="I609" i="1"/>
  <c r="J609" i="1" s="1"/>
  <c r="Q609" i="1" s="1"/>
  <c r="I3500" i="1"/>
  <c r="J3500" i="1" s="1"/>
  <c r="Q3500" i="1" s="1"/>
  <c r="I1718" i="1"/>
  <c r="J1718" i="1" s="1"/>
  <c r="Q1718" i="1" s="1"/>
  <c r="I3501" i="1"/>
  <c r="J3501" i="1" s="1"/>
  <c r="Q3501" i="1" s="1"/>
  <c r="I3502" i="1"/>
  <c r="J3502" i="1" s="1"/>
  <c r="Q3502" i="1" s="1"/>
  <c r="I1719" i="1"/>
  <c r="J1719" i="1" s="1"/>
  <c r="Q1719" i="1" s="1"/>
  <c r="I610" i="1"/>
  <c r="J610" i="1" s="1"/>
  <c r="Q610" i="1" s="1"/>
  <c r="I3503" i="1"/>
  <c r="J3503" i="1" s="1"/>
  <c r="Q3503" i="1" s="1"/>
  <c r="I611" i="1"/>
  <c r="J611" i="1" s="1"/>
  <c r="Q611" i="1" s="1"/>
  <c r="I3504" i="1"/>
  <c r="J3504" i="1" s="1"/>
  <c r="Q3504" i="1" s="1"/>
  <c r="I612" i="1"/>
  <c r="J612" i="1" s="1"/>
  <c r="Q612" i="1" s="1"/>
  <c r="I3505" i="1"/>
  <c r="J3505" i="1" s="1"/>
  <c r="Q3505" i="1" s="1"/>
  <c r="I3506" i="1"/>
  <c r="J3506" i="1" s="1"/>
  <c r="Q3506" i="1" s="1"/>
  <c r="I3507" i="1"/>
  <c r="J3507" i="1" s="1"/>
  <c r="Q3507" i="1" s="1"/>
  <c r="I1480" i="1"/>
  <c r="J1480" i="1" s="1"/>
  <c r="Q1480" i="1" s="1"/>
  <c r="I613" i="1"/>
  <c r="J613" i="1" s="1"/>
  <c r="Q613" i="1" s="1"/>
  <c r="I1720" i="1"/>
  <c r="J1720" i="1" s="1"/>
  <c r="Q1720" i="1" s="1"/>
  <c r="I3508" i="1"/>
  <c r="J3508" i="1" s="1"/>
  <c r="Q3508" i="1" s="1"/>
  <c r="I3509" i="1"/>
  <c r="J3509" i="1" s="1"/>
  <c r="Q3509" i="1" s="1"/>
  <c r="I1721" i="1"/>
  <c r="J1721" i="1" s="1"/>
  <c r="Q1721" i="1" s="1"/>
  <c r="I3510" i="1"/>
  <c r="J3510" i="1" s="1"/>
  <c r="Q3510" i="1" s="1"/>
  <c r="I614" i="1"/>
  <c r="J614" i="1" s="1"/>
  <c r="Q614" i="1" s="1"/>
  <c r="I3511" i="1"/>
  <c r="J3511" i="1" s="1"/>
  <c r="Q3511" i="1" s="1"/>
  <c r="I3512" i="1"/>
  <c r="J3512" i="1" s="1"/>
  <c r="Q3512" i="1" s="1"/>
  <c r="I3513" i="1"/>
  <c r="J3513" i="1" s="1"/>
  <c r="Q3513" i="1" s="1"/>
  <c r="I3514" i="1"/>
  <c r="J3514" i="1" s="1"/>
  <c r="Q3514" i="1" s="1"/>
  <c r="I3515" i="1"/>
  <c r="J3515" i="1" s="1"/>
  <c r="Q3515" i="1" s="1"/>
  <c r="I3516" i="1"/>
  <c r="J3516" i="1" s="1"/>
  <c r="Q3516" i="1" s="1"/>
  <c r="I615" i="1"/>
  <c r="J615" i="1" s="1"/>
  <c r="Q615" i="1" s="1"/>
  <c r="I3517" i="1"/>
  <c r="J3517" i="1" s="1"/>
  <c r="Q3517" i="1" s="1"/>
  <c r="I3518" i="1"/>
  <c r="J3518" i="1" s="1"/>
  <c r="Q3518" i="1" s="1"/>
  <c r="I3519" i="1"/>
  <c r="J3519" i="1" s="1"/>
  <c r="Q3519" i="1" s="1"/>
  <c r="I616" i="1"/>
  <c r="J616" i="1" s="1"/>
  <c r="Q616" i="1" s="1"/>
  <c r="I3520" i="1"/>
  <c r="J3520" i="1" s="1"/>
  <c r="Q3520" i="1" s="1"/>
  <c r="I3521" i="1"/>
  <c r="J3521" i="1" s="1"/>
  <c r="Q3521" i="1" s="1"/>
  <c r="I3522" i="1"/>
  <c r="J3522" i="1" s="1"/>
  <c r="Q3522" i="1" s="1"/>
  <c r="I3523" i="1"/>
  <c r="J3523" i="1" s="1"/>
  <c r="Q3523" i="1" s="1"/>
  <c r="I3524" i="1"/>
  <c r="J3524" i="1" s="1"/>
  <c r="Q3524" i="1" s="1"/>
  <c r="I3525" i="1"/>
  <c r="J3525" i="1" s="1"/>
  <c r="Q3525" i="1" s="1"/>
  <c r="I617" i="1"/>
  <c r="J617" i="1" s="1"/>
  <c r="Q617" i="1" s="1"/>
  <c r="I3526" i="1"/>
  <c r="J3526" i="1" s="1"/>
  <c r="Q3526" i="1" s="1"/>
  <c r="I3527" i="1"/>
  <c r="J3527" i="1" s="1"/>
  <c r="Q3527" i="1" s="1"/>
  <c r="I3528" i="1"/>
  <c r="J3528" i="1" s="1"/>
  <c r="Q3528" i="1" s="1"/>
  <c r="I3529" i="1"/>
  <c r="J3529" i="1" s="1"/>
  <c r="Q3529" i="1" s="1"/>
  <c r="I3530" i="1"/>
  <c r="J3530" i="1" s="1"/>
  <c r="Q3530" i="1" s="1"/>
  <c r="I1722" i="1"/>
  <c r="J1722" i="1" s="1"/>
  <c r="Q1722" i="1" s="1"/>
  <c r="I3531" i="1"/>
  <c r="J3531" i="1" s="1"/>
  <c r="Q3531" i="1" s="1"/>
  <c r="I3532" i="1"/>
  <c r="J3532" i="1" s="1"/>
  <c r="Q3532" i="1" s="1"/>
  <c r="I1723" i="1"/>
  <c r="J1723" i="1" s="1"/>
  <c r="Q1723" i="1" s="1"/>
  <c r="I3533" i="1"/>
  <c r="J3533" i="1" s="1"/>
  <c r="Q3533" i="1" s="1"/>
  <c r="I3534" i="1"/>
  <c r="J3534" i="1" s="1"/>
  <c r="Q3534" i="1" s="1"/>
  <c r="I618" i="1"/>
  <c r="J618" i="1" s="1"/>
  <c r="Q618" i="1" s="1"/>
  <c r="I619" i="1"/>
  <c r="J619" i="1" s="1"/>
  <c r="Q619" i="1" s="1"/>
  <c r="I3535" i="1"/>
  <c r="J3535" i="1" s="1"/>
  <c r="Q3535" i="1" s="1"/>
  <c r="I3536" i="1"/>
  <c r="J3536" i="1" s="1"/>
  <c r="Q3536" i="1" s="1"/>
  <c r="I620" i="1"/>
  <c r="J620" i="1" s="1"/>
  <c r="Q620" i="1" s="1"/>
  <c r="I1724" i="1"/>
  <c r="J1724" i="1" s="1"/>
  <c r="Q1724" i="1" s="1"/>
  <c r="I3537" i="1"/>
  <c r="J3537" i="1" s="1"/>
  <c r="Q3537" i="1" s="1"/>
  <c r="I3538" i="1"/>
  <c r="J3538" i="1" s="1"/>
  <c r="Q3538" i="1" s="1"/>
  <c r="I1481" i="1"/>
  <c r="J1481" i="1" s="1"/>
  <c r="Q1481" i="1" s="1"/>
  <c r="I3539" i="1"/>
  <c r="J3539" i="1" s="1"/>
  <c r="Q3539" i="1" s="1"/>
  <c r="I3540" i="1"/>
  <c r="J3540" i="1" s="1"/>
  <c r="Q3540" i="1" s="1"/>
  <c r="I3541" i="1"/>
  <c r="J3541" i="1" s="1"/>
  <c r="Q3541" i="1" s="1"/>
  <c r="I3542" i="1"/>
  <c r="J3542" i="1" s="1"/>
  <c r="Q3542" i="1" s="1"/>
  <c r="I621" i="1"/>
  <c r="J621" i="1" s="1"/>
  <c r="Q621" i="1" s="1"/>
  <c r="I1482" i="1"/>
  <c r="J1482" i="1" s="1"/>
  <c r="Q1482" i="1" s="1"/>
  <c r="I3543" i="1"/>
  <c r="J3543" i="1" s="1"/>
  <c r="Q3543" i="1" s="1"/>
  <c r="I51" i="1"/>
  <c r="J51" i="1" s="1"/>
  <c r="Q51" i="1" s="1"/>
  <c r="I3544" i="1"/>
  <c r="J3544" i="1" s="1"/>
  <c r="Q3544" i="1" s="1"/>
  <c r="I3545" i="1"/>
  <c r="J3545" i="1" s="1"/>
  <c r="Q3545" i="1" s="1"/>
  <c r="I3546" i="1"/>
  <c r="J3546" i="1" s="1"/>
  <c r="Q3546" i="1" s="1"/>
  <c r="I3547" i="1"/>
  <c r="J3547" i="1" s="1"/>
  <c r="Q3547" i="1" s="1"/>
  <c r="I1725" i="1"/>
  <c r="J1725" i="1" s="1"/>
  <c r="Q1725" i="1" s="1"/>
  <c r="I3548" i="1"/>
  <c r="J3548" i="1" s="1"/>
  <c r="Q3548" i="1" s="1"/>
  <c r="I3549" i="1"/>
  <c r="J3549" i="1" s="1"/>
  <c r="Q3549" i="1" s="1"/>
  <c r="I3550" i="1"/>
  <c r="J3550" i="1" s="1"/>
  <c r="Q3550" i="1" s="1"/>
  <c r="I3551" i="1"/>
  <c r="J3551" i="1" s="1"/>
  <c r="Q3551" i="1" s="1"/>
  <c r="I3552" i="1"/>
  <c r="J3552" i="1" s="1"/>
  <c r="Q3552" i="1" s="1"/>
  <c r="I3553" i="1"/>
  <c r="J3553" i="1" s="1"/>
  <c r="Q3553" i="1" s="1"/>
  <c r="I3554" i="1"/>
  <c r="J3554" i="1" s="1"/>
  <c r="Q3554" i="1" s="1"/>
  <c r="I3555" i="1"/>
  <c r="J3555" i="1" s="1"/>
  <c r="Q3555" i="1" s="1"/>
  <c r="I622" i="1"/>
  <c r="J622" i="1" s="1"/>
  <c r="Q622" i="1" s="1"/>
  <c r="I623" i="1"/>
  <c r="J623" i="1" s="1"/>
  <c r="Q623" i="1" s="1"/>
  <c r="I3556" i="1"/>
  <c r="J3556" i="1" s="1"/>
  <c r="Q3556" i="1" s="1"/>
  <c r="I3557" i="1"/>
  <c r="J3557" i="1" s="1"/>
  <c r="Q3557" i="1" s="1"/>
  <c r="I624" i="1"/>
  <c r="J624" i="1" s="1"/>
  <c r="Q624" i="1" s="1"/>
  <c r="I625" i="1"/>
  <c r="J625" i="1" s="1"/>
  <c r="Q625" i="1" s="1"/>
  <c r="I1726" i="1"/>
  <c r="J1726" i="1" s="1"/>
  <c r="Q1726" i="1" s="1"/>
  <c r="I3558" i="1"/>
  <c r="J3558" i="1" s="1"/>
  <c r="Q3558" i="1" s="1"/>
  <c r="I3559" i="1"/>
  <c r="J3559" i="1" s="1"/>
  <c r="Q3559" i="1" s="1"/>
  <c r="I3560" i="1"/>
  <c r="J3560" i="1" s="1"/>
  <c r="Q3560" i="1" s="1"/>
  <c r="I3561" i="1"/>
  <c r="J3561" i="1" s="1"/>
  <c r="Q3561" i="1" s="1"/>
  <c r="I3562" i="1"/>
  <c r="J3562" i="1" s="1"/>
  <c r="Q3562" i="1" s="1"/>
  <c r="I626" i="1"/>
  <c r="J626" i="1" s="1"/>
  <c r="Q626" i="1" s="1"/>
  <c r="I3563" i="1"/>
  <c r="J3563" i="1" s="1"/>
  <c r="Q3563" i="1" s="1"/>
  <c r="I3564" i="1"/>
  <c r="J3564" i="1" s="1"/>
  <c r="Q3564" i="1" s="1"/>
  <c r="I3565" i="1"/>
  <c r="J3565" i="1" s="1"/>
  <c r="Q3565" i="1" s="1"/>
  <c r="I3566" i="1"/>
  <c r="J3566" i="1" s="1"/>
  <c r="Q3566" i="1" s="1"/>
  <c r="I3567" i="1"/>
  <c r="J3567" i="1" s="1"/>
  <c r="Q3567" i="1" s="1"/>
  <c r="I1727" i="1"/>
  <c r="J1727" i="1" s="1"/>
  <c r="Q1727" i="1" s="1"/>
  <c r="I1483" i="1"/>
  <c r="J1483" i="1" s="1"/>
  <c r="Q1483" i="1" s="1"/>
  <c r="I3568" i="1"/>
  <c r="J3568" i="1" s="1"/>
  <c r="Q3568" i="1" s="1"/>
  <c r="I3569" i="1"/>
  <c r="J3569" i="1" s="1"/>
  <c r="Q3569" i="1" s="1"/>
  <c r="I52" i="1"/>
  <c r="J52" i="1" s="1"/>
  <c r="Q52" i="1" s="1"/>
  <c r="I3570" i="1"/>
  <c r="J3570" i="1" s="1"/>
  <c r="Q3570" i="1" s="1"/>
  <c r="I3571" i="1"/>
  <c r="J3571" i="1" s="1"/>
  <c r="Q3571" i="1" s="1"/>
  <c r="I1484" i="1"/>
  <c r="J1484" i="1" s="1"/>
  <c r="Q1484" i="1" s="1"/>
  <c r="I1728" i="1"/>
  <c r="J1728" i="1" s="1"/>
  <c r="Q1728" i="1" s="1"/>
  <c r="I3572" i="1"/>
  <c r="J3572" i="1" s="1"/>
  <c r="Q3572" i="1" s="1"/>
  <c r="I3573" i="1"/>
  <c r="J3573" i="1" s="1"/>
  <c r="Q3573" i="1" s="1"/>
  <c r="I627" i="1"/>
  <c r="J627" i="1" s="1"/>
  <c r="Q627" i="1" s="1"/>
  <c r="I3574" i="1"/>
  <c r="J3574" i="1" s="1"/>
  <c r="Q3574" i="1" s="1"/>
  <c r="I3575" i="1"/>
  <c r="J3575" i="1" s="1"/>
  <c r="Q3575" i="1" s="1"/>
  <c r="I53" i="1"/>
  <c r="J53" i="1" s="1"/>
  <c r="Q53" i="1" s="1"/>
  <c r="I3576" i="1"/>
  <c r="J3576" i="1" s="1"/>
  <c r="Q3576" i="1" s="1"/>
  <c r="I3577" i="1"/>
  <c r="J3577" i="1" s="1"/>
  <c r="Q3577" i="1" s="1"/>
  <c r="I3578" i="1"/>
  <c r="J3578" i="1" s="1"/>
  <c r="Q3578" i="1" s="1"/>
  <c r="I628" i="1"/>
  <c r="J628" i="1" s="1"/>
  <c r="Q628" i="1" s="1"/>
  <c r="I3579" i="1"/>
  <c r="J3579" i="1" s="1"/>
  <c r="Q3579" i="1" s="1"/>
  <c r="I629" i="1"/>
  <c r="J629" i="1" s="1"/>
  <c r="Q629" i="1" s="1"/>
  <c r="I630" i="1"/>
  <c r="J630" i="1" s="1"/>
  <c r="Q630" i="1" s="1"/>
  <c r="I3580" i="1"/>
  <c r="J3580" i="1" s="1"/>
  <c r="Q3580" i="1" s="1"/>
  <c r="I1729" i="1"/>
  <c r="J1729" i="1" s="1"/>
  <c r="Q1729" i="1" s="1"/>
  <c r="I631" i="1"/>
  <c r="J631" i="1" s="1"/>
  <c r="Q631" i="1" s="1"/>
  <c r="I3581" i="1"/>
  <c r="J3581" i="1" s="1"/>
  <c r="Q3581" i="1" s="1"/>
  <c r="I632" i="1"/>
  <c r="J632" i="1" s="1"/>
  <c r="Q632" i="1" s="1"/>
  <c r="I3582" i="1"/>
  <c r="J3582" i="1" s="1"/>
  <c r="Q3582" i="1" s="1"/>
  <c r="I3583" i="1"/>
  <c r="J3583" i="1" s="1"/>
  <c r="Q3583" i="1" s="1"/>
  <c r="I3584" i="1"/>
  <c r="J3584" i="1" s="1"/>
  <c r="Q3584" i="1" s="1"/>
  <c r="I633" i="1"/>
  <c r="J633" i="1" s="1"/>
  <c r="Q633" i="1" s="1"/>
  <c r="I3585" i="1"/>
  <c r="J3585" i="1" s="1"/>
  <c r="Q3585" i="1" s="1"/>
  <c r="I3586" i="1"/>
  <c r="J3586" i="1" s="1"/>
  <c r="Q3586" i="1" s="1"/>
  <c r="I3587" i="1"/>
  <c r="J3587" i="1" s="1"/>
  <c r="Q3587" i="1" s="1"/>
  <c r="I3588" i="1"/>
  <c r="J3588" i="1" s="1"/>
  <c r="Q3588" i="1" s="1"/>
  <c r="I634" i="1"/>
  <c r="J634" i="1" s="1"/>
  <c r="Q634" i="1" s="1"/>
  <c r="I3589" i="1"/>
  <c r="J3589" i="1" s="1"/>
  <c r="Q3589" i="1" s="1"/>
  <c r="I54" i="1"/>
  <c r="J54" i="1" s="1"/>
  <c r="Q54" i="1" s="1"/>
  <c r="I3590" i="1"/>
  <c r="J3590" i="1" s="1"/>
  <c r="Q3590" i="1" s="1"/>
  <c r="I3591" i="1"/>
  <c r="J3591" i="1" s="1"/>
  <c r="Q3591" i="1" s="1"/>
  <c r="I1485" i="1"/>
  <c r="J1485" i="1" s="1"/>
  <c r="Q1485" i="1" s="1"/>
  <c r="I3592" i="1"/>
  <c r="J3592" i="1" s="1"/>
  <c r="Q3592" i="1" s="1"/>
  <c r="I1730" i="1"/>
  <c r="J1730" i="1" s="1"/>
  <c r="Q1730" i="1" s="1"/>
  <c r="I3593" i="1"/>
  <c r="J3593" i="1" s="1"/>
  <c r="Q3593" i="1" s="1"/>
  <c r="I3594" i="1"/>
  <c r="J3594" i="1" s="1"/>
  <c r="Q3594" i="1" s="1"/>
  <c r="I635" i="1"/>
  <c r="J635" i="1" s="1"/>
  <c r="Q635" i="1" s="1"/>
  <c r="I3595" i="1"/>
  <c r="J3595" i="1" s="1"/>
  <c r="Q3595" i="1" s="1"/>
  <c r="I636" i="1"/>
  <c r="J636" i="1" s="1"/>
  <c r="Q636" i="1" s="1"/>
  <c r="I3596" i="1"/>
  <c r="J3596" i="1" s="1"/>
  <c r="Q3596" i="1" s="1"/>
  <c r="I637" i="1"/>
  <c r="J637" i="1" s="1"/>
  <c r="Q637" i="1" s="1"/>
  <c r="I3597" i="1"/>
  <c r="J3597" i="1" s="1"/>
  <c r="Q3597" i="1" s="1"/>
  <c r="I3598" i="1"/>
  <c r="J3598" i="1" s="1"/>
  <c r="Q3598" i="1" s="1"/>
  <c r="I1486" i="1"/>
  <c r="J1486" i="1" s="1"/>
  <c r="Q1486" i="1" s="1"/>
  <c r="I55" i="1"/>
  <c r="J55" i="1" s="1"/>
  <c r="Q55" i="1" s="1"/>
  <c r="I1487" i="1"/>
  <c r="J1487" i="1" s="1"/>
  <c r="Q1487" i="1" s="1"/>
  <c r="I3599" i="1"/>
  <c r="J3599" i="1" s="1"/>
  <c r="Q3599" i="1" s="1"/>
  <c r="I3600" i="1"/>
  <c r="J3600" i="1" s="1"/>
  <c r="Q3600" i="1" s="1"/>
  <c r="I3601" i="1"/>
  <c r="J3601" i="1" s="1"/>
  <c r="Q3601" i="1" s="1"/>
  <c r="I3602" i="1"/>
  <c r="J3602" i="1" s="1"/>
  <c r="Q3602" i="1" s="1"/>
  <c r="I1488" i="1"/>
  <c r="J1488" i="1" s="1"/>
  <c r="Q1488" i="1" s="1"/>
  <c r="I638" i="1"/>
  <c r="J638" i="1" s="1"/>
  <c r="Q638" i="1" s="1"/>
  <c r="I3603" i="1"/>
  <c r="J3603" i="1" s="1"/>
  <c r="Q3603" i="1" s="1"/>
  <c r="I639" i="1"/>
  <c r="J639" i="1" s="1"/>
  <c r="Q639" i="1" s="1"/>
  <c r="I1609" i="1"/>
  <c r="J1609" i="1" s="1"/>
  <c r="Q1609" i="1" s="1"/>
  <c r="I3604" i="1"/>
  <c r="J3604" i="1" s="1"/>
  <c r="Q3604" i="1" s="1"/>
  <c r="I640" i="1"/>
  <c r="J640" i="1" s="1"/>
  <c r="Q640" i="1" s="1"/>
  <c r="I3605" i="1"/>
  <c r="J3605" i="1" s="1"/>
  <c r="Q3605" i="1" s="1"/>
  <c r="I3606" i="1"/>
  <c r="J3606" i="1" s="1"/>
  <c r="Q3606" i="1" s="1"/>
  <c r="I3607" i="1"/>
  <c r="J3607" i="1" s="1"/>
  <c r="Q3607" i="1" s="1"/>
  <c r="I3608" i="1"/>
  <c r="J3608" i="1" s="1"/>
  <c r="Q3608" i="1" s="1"/>
  <c r="I3609" i="1"/>
  <c r="J3609" i="1" s="1"/>
  <c r="Q3609" i="1" s="1"/>
  <c r="I641" i="1"/>
  <c r="J641" i="1" s="1"/>
  <c r="Q641" i="1" s="1"/>
  <c r="I1731" i="1"/>
  <c r="J1731" i="1" s="1"/>
  <c r="Q1731" i="1" s="1"/>
  <c r="I642" i="1"/>
  <c r="J642" i="1" s="1"/>
  <c r="Q642" i="1" s="1"/>
  <c r="I643" i="1"/>
  <c r="J643" i="1" s="1"/>
  <c r="Q643" i="1" s="1"/>
  <c r="I1732" i="1"/>
  <c r="J1732" i="1" s="1"/>
  <c r="Q1732" i="1" s="1"/>
  <c r="I3610" i="1"/>
  <c r="J3610" i="1" s="1"/>
  <c r="Q3610" i="1" s="1"/>
  <c r="I644" i="1"/>
  <c r="J644" i="1" s="1"/>
  <c r="Q644" i="1" s="1"/>
  <c r="I3611" i="1"/>
  <c r="J3611" i="1" s="1"/>
  <c r="Q3611" i="1" s="1"/>
  <c r="I3612" i="1"/>
  <c r="J3612" i="1" s="1"/>
  <c r="Q3612" i="1" s="1"/>
  <c r="I3613" i="1"/>
  <c r="J3613" i="1" s="1"/>
  <c r="Q3613" i="1" s="1"/>
  <c r="I56" i="1"/>
  <c r="J56" i="1" s="1"/>
  <c r="Q56" i="1" s="1"/>
  <c r="I3614" i="1"/>
  <c r="J3614" i="1" s="1"/>
  <c r="Q3614" i="1" s="1"/>
  <c r="I645" i="1"/>
  <c r="J645" i="1" s="1"/>
  <c r="Q645" i="1" s="1"/>
  <c r="I3615" i="1"/>
  <c r="J3615" i="1" s="1"/>
  <c r="Q3615" i="1" s="1"/>
  <c r="I3616" i="1"/>
  <c r="J3616" i="1" s="1"/>
  <c r="Q3616" i="1" s="1"/>
  <c r="I646" i="1"/>
  <c r="J646" i="1" s="1"/>
  <c r="Q646" i="1" s="1"/>
  <c r="I3617" i="1"/>
  <c r="J3617" i="1" s="1"/>
  <c r="Q3617" i="1" s="1"/>
  <c r="I3618" i="1"/>
  <c r="J3618" i="1" s="1"/>
  <c r="Q3618" i="1" s="1"/>
  <c r="I647" i="1"/>
  <c r="J647" i="1" s="1"/>
  <c r="Q647" i="1" s="1"/>
  <c r="I3619" i="1"/>
  <c r="J3619" i="1" s="1"/>
  <c r="Q3619" i="1" s="1"/>
  <c r="I1733" i="1"/>
  <c r="J1733" i="1" s="1"/>
  <c r="Q1733" i="1" s="1"/>
  <c r="I3620" i="1"/>
  <c r="J3620" i="1" s="1"/>
  <c r="Q3620" i="1" s="1"/>
  <c r="I3621" i="1"/>
  <c r="J3621" i="1" s="1"/>
  <c r="Q3621" i="1" s="1"/>
  <c r="I3622" i="1"/>
  <c r="J3622" i="1" s="1"/>
  <c r="Q3622" i="1" s="1"/>
  <c r="I3623" i="1"/>
  <c r="J3623" i="1" s="1"/>
  <c r="Q3623" i="1" s="1"/>
  <c r="I1734" i="1"/>
  <c r="J1734" i="1" s="1"/>
  <c r="Q1734" i="1" s="1"/>
  <c r="I648" i="1"/>
  <c r="J648" i="1" s="1"/>
  <c r="Q648" i="1" s="1"/>
  <c r="I3624" i="1"/>
  <c r="J3624" i="1" s="1"/>
  <c r="Q3624" i="1" s="1"/>
  <c r="I3625" i="1"/>
  <c r="J3625" i="1" s="1"/>
  <c r="Q3625" i="1" s="1"/>
  <c r="I3626" i="1"/>
  <c r="J3626" i="1" s="1"/>
  <c r="Q3626" i="1" s="1"/>
  <c r="I3627" i="1"/>
  <c r="J3627" i="1" s="1"/>
  <c r="Q3627" i="1" s="1"/>
  <c r="I3628" i="1"/>
  <c r="J3628" i="1" s="1"/>
  <c r="Q3628" i="1" s="1"/>
  <c r="I3629" i="1"/>
  <c r="J3629" i="1" s="1"/>
  <c r="Q3629" i="1" s="1"/>
  <c r="I3630" i="1"/>
  <c r="J3630" i="1" s="1"/>
  <c r="Q3630" i="1" s="1"/>
  <c r="I3631" i="1"/>
  <c r="J3631" i="1" s="1"/>
  <c r="Q3631" i="1" s="1"/>
  <c r="I1735" i="1"/>
  <c r="J1735" i="1" s="1"/>
  <c r="Q1735" i="1" s="1"/>
  <c r="I1736" i="1"/>
  <c r="J1736" i="1" s="1"/>
  <c r="Q1736" i="1" s="1"/>
  <c r="I3632" i="1"/>
  <c r="J3632" i="1" s="1"/>
  <c r="Q3632" i="1" s="1"/>
  <c r="I1489" i="1"/>
  <c r="J1489" i="1" s="1"/>
  <c r="Q1489" i="1" s="1"/>
  <c r="I649" i="1"/>
  <c r="J649" i="1" s="1"/>
  <c r="Q649" i="1" s="1"/>
  <c r="I3633" i="1"/>
  <c r="J3633" i="1" s="1"/>
  <c r="Q3633" i="1" s="1"/>
  <c r="I3634" i="1"/>
  <c r="J3634" i="1" s="1"/>
  <c r="Q3634" i="1" s="1"/>
  <c r="I3635" i="1"/>
  <c r="J3635" i="1" s="1"/>
  <c r="Q3635" i="1" s="1"/>
  <c r="I1737" i="1"/>
  <c r="J1737" i="1" s="1"/>
  <c r="Q1737" i="1" s="1"/>
  <c r="I3636" i="1"/>
  <c r="J3636" i="1" s="1"/>
  <c r="Q3636" i="1" s="1"/>
  <c r="I3637" i="1"/>
  <c r="J3637" i="1" s="1"/>
  <c r="Q3637" i="1" s="1"/>
  <c r="I650" i="1"/>
  <c r="J650" i="1" s="1"/>
  <c r="Q650" i="1" s="1"/>
  <c r="I3638" i="1"/>
  <c r="J3638" i="1" s="1"/>
  <c r="Q3638" i="1" s="1"/>
  <c r="I3639" i="1"/>
  <c r="J3639" i="1" s="1"/>
  <c r="Q3639" i="1" s="1"/>
  <c r="I3640" i="1"/>
  <c r="J3640" i="1" s="1"/>
  <c r="Q3640" i="1" s="1"/>
  <c r="I3641" i="1"/>
  <c r="J3641" i="1" s="1"/>
  <c r="Q3641" i="1" s="1"/>
  <c r="I3642" i="1"/>
  <c r="J3642" i="1" s="1"/>
  <c r="Q3642" i="1" s="1"/>
  <c r="I3643" i="1"/>
  <c r="J3643" i="1" s="1"/>
  <c r="Q3643" i="1" s="1"/>
  <c r="I3644" i="1"/>
  <c r="J3644" i="1" s="1"/>
  <c r="Q3644" i="1" s="1"/>
  <c r="I3645" i="1"/>
  <c r="J3645" i="1" s="1"/>
  <c r="Q3645" i="1" s="1"/>
  <c r="I3646" i="1"/>
  <c r="J3646" i="1" s="1"/>
  <c r="Q3646" i="1" s="1"/>
  <c r="I3647" i="1"/>
  <c r="J3647" i="1" s="1"/>
  <c r="Q3647" i="1" s="1"/>
  <c r="I3648" i="1"/>
  <c r="J3648" i="1" s="1"/>
  <c r="Q3648" i="1" s="1"/>
  <c r="I3649" i="1"/>
  <c r="J3649" i="1" s="1"/>
  <c r="Q3649" i="1" s="1"/>
  <c r="I1738" i="1"/>
  <c r="J1738" i="1" s="1"/>
  <c r="Q1738" i="1" s="1"/>
  <c r="I146" i="1"/>
  <c r="J146" i="1" s="1"/>
  <c r="Q146" i="1" s="1"/>
  <c r="I3650" i="1"/>
  <c r="J3650" i="1" s="1"/>
  <c r="Q3650" i="1" s="1"/>
  <c r="I3651" i="1"/>
  <c r="J3651" i="1" s="1"/>
  <c r="Q3651" i="1" s="1"/>
  <c r="I651" i="1"/>
  <c r="J651" i="1" s="1"/>
  <c r="Q651" i="1" s="1"/>
  <c r="I3652" i="1"/>
  <c r="J3652" i="1" s="1"/>
  <c r="Q3652" i="1" s="1"/>
  <c r="I1490" i="1"/>
  <c r="J1490" i="1" s="1"/>
  <c r="Q1490" i="1" s="1"/>
  <c r="I3653" i="1"/>
  <c r="J3653" i="1" s="1"/>
  <c r="Q3653" i="1" s="1"/>
  <c r="I3654" i="1"/>
  <c r="J3654" i="1" s="1"/>
  <c r="Q3654" i="1" s="1"/>
  <c r="I652" i="1"/>
  <c r="J652" i="1" s="1"/>
  <c r="Q652" i="1" s="1"/>
  <c r="I653" i="1"/>
  <c r="J653" i="1" s="1"/>
  <c r="Q653" i="1" s="1"/>
  <c r="I57" i="1"/>
  <c r="J57" i="1" s="1"/>
  <c r="Q57" i="1" s="1"/>
  <c r="I3655" i="1"/>
  <c r="J3655" i="1" s="1"/>
  <c r="Q3655" i="1" s="1"/>
  <c r="I3656" i="1"/>
  <c r="J3656" i="1" s="1"/>
  <c r="Q3656" i="1" s="1"/>
  <c r="I58" i="1"/>
  <c r="J58" i="1" s="1"/>
  <c r="Q58" i="1" s="1"/>
  <c r="I3657" i="1"/>
  <c r="J3657" i="1" s="1"/>
  <c r="Q3657" i="1" s="1"/>
  <c r="I1739" i="1"/>
  <c r="J1739" i="1" s="1"/>
  <c r="Q1739" i="1" s="1"/>
  <c r="I3658" i="1"/>
  <c r="J3658" i="1" s="1"/>
  <c r="Q3658" i="1" s="1"/>
  <c r="I3659" i="1"/>
  <c r="J3659" i="1" s="1"/>
  <c r="Q3659" i="1" s="1"/>
  <c r="I3660" i="1"/>
  <c r="J3660" i="1" s="1"/>
  <c r="Q3660" i="1" s="1"/>
  <c r="I3661" i="1"/>
  <c r="J3661" i="1" s="1"/>
  <c r="Q3661" i="1" s="1"/>
  <c r="I3662" i="1"/>
  <c r="J3662" i="1" s="1"/>
  <c r="Q3662" i="1" s="1"/>
  <c r="I1740" i="1"/>
  <c r="J1740" i="1" s="1"/>
  <c r="Q1740" i="1" s="1"/>
  <c r="I3663" i="1"/>
  <c r="J3663" i="1" s="1"/>
  <c r="Q3663" i="1" s="1"/>
  <c r="I3664" i="1"/>
  <c r="J3664" i="1" s="1"/>
  <c r="Q3664" i="1" s="1"/>
  <c r="I654" i="1"/>
  <c r="J654" i="1" s="1"/>
  <c r="Q654" i="1" s="1"/>
  <c r="I1741" i="1"/>
  <c r="J1741" i="1" s="1"/>
  <c r="Q1741" i="1" s="1"/>
  <c r="I3665" i="1"/>
  <c r="J3665" i="1" s="1"/>
  <c r="Q3665" i="1" s="1"/>
  <c r="I59" i="1"/>
  <c r="J59" i="1" s="1"/>
  <c r="Q59" i="1" s="1"/>
  <c r="I3666" i="1"/>
  <c r="J3666" i="1" s="1"/>
  <c r="Q3666" i="1" s="1"/>
  <c r="I3667" i="1"/>
  <c r="J3667" i="1" s="1"/>
  <c r="Q3667" i="1" s="1"/>
  <c r="I3668" i="1"/>
  <c r="J3668" i="1" s="1"/>
  <c r="Q3668" i="1" s="1"/>
  <c r="I3669" i="1"/>
  <c r="J3669" i="1" s="1"/>
  <c r="Q3669" i="1" s="1"/>
  <c r="I3670" i="1"/>
  <c r="J3670" i="1" s="1"/>
  <c r="Q3670" i="1" s="1"/>
  <c r="I3671" i="1"/>
  <c r="J3671" i="1" s="1"/>
  <c r="Q3671" i="1" s="1"/>
  <c r="I3672" i="1"/>
  <c r="J3672" i="1" s="1"/>
  <c r="Q3672" i="1" s="1"/>
  <c r="I1491" i="1"/>
  <c r="J1491" i="1" s="1"/>
  <c r="Q1491" i="1" s="1"/>
  <c r="I3673" i="1"/>
  <c r="J3673" i="1" s="1"/>
  <c r="Q3673" i="1" s="1"/>
  <c r="I3674" i="1"/>
  <c r="J3674" i="1" s="1"/>
  <c r="Q3674" i="1" s="1"/>
  <c r="I3675" i="1"/>
  <c r="J3675" i="1" s="1"/>
  <c r="Q3675" i="1" s="1"/>
  <c r="I3676" i="1"/>
  <c r="J3676" i="1" s="1"/>
  <c r="Q3676" i="1" s="1"/>
  <c r="I3677" i="1"/>
  <c r="J3677" i="1" s="1"/>
  <c r="Q3677" i="1" s="1"/>
  <c r="I3678" i="1"/>
  <c r="J3678" i="1" s="1"/>
  <c r="Q3678" i="1" s="1"/>
  <c r="I3679" i="1"/>
  <c r="J3679" i="1" s="1"/>
  <c r="Q3679" i="1" s="1"/>
  <c r="I3680" i="1"/>
  <c r="J3680" i="1" s="1"/>
  <c r="Q3680" i="1" s="1"/>
  <c r="I655" i="1"/>
  <c r="J655" i="1" s="1"/>
  <c r="Q655" i="1" s="1"/>
  <c r="I656" i="1"/>
  <c r="J656" i="1" s="1"/>
  <c r="Q656" i="1" s="1"/>
  <c r="I1492" i="1"/>
  <c r="J1492" i="1" s="1"/>
  <c r="Q1492" i="1" s="1"/>
  <c r="I3681" i="1"/>
  <c r="J3681" i="1" s="1"/>
  <c r="Q3681" i="1" s="1"/>
  <c r="I3682" i="1"/>
  <c r="J3682" i="1" s="1"/>
  <c r="Q3682" i="1" s="1"/>
  <c r="I1493" i="1"/>
  <c r="J1493" i="1" s="1"/>
  <c r="Q1493" i="1" s="1"/>
  <c r="I3683" i="1"/>
  <c r="J3683" i="1" s="1"/>
  <c r="Q3683" i="1" s="1"/>
  <c r="I3684" i="1"/>
  <c r="J3684" i="1" s="1"/>
  <c r="Q3684" i="1" s="1"/>
  <c r="I3685" i="1"/>
  <c r="J3685" i="1" s="1"/>
  <c r="Q3685" i="1" s="1"/>
  <c r="I657" i="1"/>
  <c r="J657" i="1" s="1"/>
  <c r="Q657" i="1" s="1"/>
  <c r="I3686" i="1"/>
  <c r="J3686" i="1" s="1"/>
  <c r="Q3686" i="1" s="1"/>
  <c r="I3687" i="1"/>
  <c r="J3687" i="1" s="1"/>
  <c r="Q3687" i="1" s="1"/>
  <c r="I658" i="1"/>
  <c r="J658" i="1" s="1"/>
  <c r="Q658" i="1" s="1"/>
  <c r="I3688" i="1"/>
  <c r="J3688" i="1" s="1"/>
  <c r="Q3688" i="1" s="1"/>
  <c r="I3689" i="1"/>
  <c r="J3689" i="1" s="1"/>
  <c r="Q3689" i="1" s="1"/>
  <c r="I3690" i="1"/>
  <c r="J3690" i="1" s="1"/>
  <c r="Q3690" i="1" s="1"/>
  <c r="I3691" i="1"/>
  <c r="J3691" i="1" s="1"/>
  <c r="Q3691" i="1" s="1"/>
  <c r="I3692" i="1"/>
  <c r="J3692" i="1" s="1"/>
  <c r="Q3692" i="1" s="1"/>
  <c r="I3693" i="1"/>
  <c r="J3693" i="1" s="1"/>
  <c r="Q3693" i="1" s="1"/>
  <c r="I3694" i="1"/>
  <c r="J3694" i="1" s="1"/>
  <c r="Q3694" i="1" s="1"/>
  <c r="I3695" i="1"/>
  <c r="J3695" i="1" s="1"/>
  <c r="Q3695" i="1" s="1"/>
  <c r="I3696" i="1"/>
  <c r="J3696" i="1" s="1"/>
  <c r="Q3696" i="1" s="1"/>
  <c r="I3697" i="1"/>
  <c r="J3697" i="1" s="1"/>
  <c r="Q3697" i="1" s="1"/>
  <c r="I3698" i="1"/>
  <c r="J3698" i="1" s="1"/>
  <c r="Q3698" i="1" s="1"/>
  <c r="I3699" i="1"/>
  <c r="J3699" i="1" s="1"/>
  <c r="Q3699" i="1" s="1"/>
  <c r="I659" i="1"/>
  <c r="J659" i="1" s="1"/>
  <c r="Q659" i="1" s="1"/>
  <c r="I3700" i="1"/>
  <c r="J3700" i="1" s="1"/>
  <c r="Q3700" i="1" s="1"/>
  <c r="I660" i="1"/>
  <c r="J660" i="1" s="1"/>
  <c r="Q660" i="1" s="1"/>
  <c r="I661" i="1"/>
  <c r="J661" i="1" s="1"/>
  <c r="Q661" i="1" s="1"/>
  <c r="I3701" i="1"/>
  <c r="J3701" i="1" s="1"/>
  <c r="Q3701" i="1" s="1"/>
  <c r="I3702" i="1"/>
  <c r="J3702" i="1" s="1"/>
  <c r="Q3702" i="1" s="1"/>
  <c r="I3703" i="1"/>
  <c r="J3703" i="1" s="1"/>
  <c r="Q3703" i="1" s="1"/>
  <c r="I662" i="1"/>
  <c r="J662" i="1" s="1"/>
  <c r="Q662" i="1" s="1"/>
  <c r="I663" i="1"/>
  <c r="J663" i="1" s="1"/>
  <c r="Q663" i="1" s="1"/>
  <c r="I3704" i="1"/>
  <c r="J3704" i="1" s="1"/>
  <c r="Q3704" i="1" s="1"/>
  <c r="I3705" i="1"/>
  <c r="J3705" i="1" s="1"/>
  <c r="Q3705" i="1" s="1"/>
  <c r="I3706" i="1"/>
  <c r="J3706" i="1" s="1"/>
  <c r="Q3706" i="1" s="1"/>
  <c r="I3707" i="1"/>
  <c r="J3707" i="1" s="1"/>
  <c r="Q3707" i="1" s="1"/>
  <c r="I3708" i="1"/>
  <c r="J3708" i="1" s="1"/>
  <c r="Q3708" i="1" s="1"/>
  <c r="I664" i="1"/>
  <c r="J664" i="1" s="1"/>
  <c r="Q664" i="1" s="1"/>
  <c r="I665" i="1"/>
  <c r="J665" i="1" s="1"/>
  <c r="Q665" i="1" s="1"/>
  <c r="I3709" i="1"/>
  <c r="J3709" i="1" s="1"/>
  <c r="Q3709" i="1" s="1"/>
  <c r="I666" i="1"/>
  <c r="J666" i="1" s="1"/>
  <c r="Q666" i="1" s="1"/>
  <c r="I3710" i="1"/>
  <c r="J3710" i="1" s="1"/>
  <c r="Q3710" i="1" s="1"/>
  <c r="I667" i="1"/>
  <c r="J667" i="1" s="1"/>
  <c r="Q667" i="1" s="1"/>
  <c r="I3711" i="1"/>
  <c r="J3711" i="1" s="1"/>
  <c r="Q3711" i="1" s="1"/>
  <c r="I668" i="1"/>
  <c r="J668" i="1" s="1"/>
  <c r="Q668" i="1" s="1"/>
  <c r="I3712" i="1"/>
  <c r="J3712" i="1" s="1"/>
  <c r="Q3712" i="1" s="1"/>
  <c r="I3713" i="1"/>
  <c r="J3713" i="1" s="1"/>
  <c r="Q3713" i="1" s="1"/>
  <c r="I3714" i="1"/>
  <c r="J3714" i="1" s="1"/>
  <c r="Q3714" i="1" s="1"/>
  <c r="I1494" i="1"/>
  <c r="J1494" i="1" s="1"/>
  <c r="Q1494" i="1" s="1"/>
  <c r="I3715" i="1"/>
  <c r="J3715" i="1" s="1"/>
  <c r="Q3715" i="1" s="1"/>
  <c r="I3716" i="1"/>
  <c r="J3716" i="1" s="1"/>
  <c r="Q3716" i="1" s="1"/>
  <c r="I3717" i="1"/>
  <c r="J3717" i="1" s="1"/>
  <c r="Q3717" i="1" s="1"/>
  <c r="I1742" i="1"/>
  <c r="J1742" i="1" s="1"/>
  <c r="Q1742" i="1" s="1"/>
  <c r="I3718" i="1"/>
  <c r="J3718" i="1" s="1"/>
  <c r="Q3718" i="1" s="1"/>
  <c r="I3719" i="1"/>
  <c r="J3719" i="1" s="1"/>
  <c r="Q3719" i="1" s="1"/>
  <c r="I3720" i="1"/>
  <c r="J3720" i="1" s="1"/>
  <c r="Q3720" i="1" s="1"/>
  <c r="I3721" i="1"/>
  <c r="J3721" i="1" s="1"/>
  <c r="Q3721" i="1" s="1"/>
  <c r="I3722" i="1"/>
  <c r="J3722" i="1" s="1"/>
  <c r="Q3722" i="1" s="1"/>
  <c r="I3723" i="1"/>
  <c r="J3723" i="1" s="1"/>
  <c r="Q3723" i="1" s="1"/>
  <c r="I3724" i="1"/>
  <c r="J3724" i="1" s="1"/>
  <c r="Q3724" i="1" s="1"/>
  <c r="I669" i="1"/>
  <c r="J669" i="1" s="1"/>
  <c r="Q669" i="1" s="1"/>
  <c r="I3725" i="1"/>
  <c r="J3725" i="1" s="1"/>
  <c r="Q3725" i="1" s="1"/>
  <c r="I1743" i="1"/>
  <c r="J1743" i="1" s="1"/>
  <c r="Q1743" i="1" s="1"/>
  <c r="I670" i="1"/>
  <c r="J670" i="1" s="1"/>
  <c r="Q670" i="1" s="1"/>
  <c r="I671" i="1"/>
  <c r="J671" i="1" s="1"/>
  <c r="Q671" i="1" s="1"/>
  <c r="I3726" i="1"/>
  <c r="J3726" i="1" s="1"/>
  <c r="Q3726" i="1" s="1"/>
  <c r="I1744" i="1"/>
  <c r="J1744" i="1" s="1"/>
  <c r="Q1744" i="1" s="1"/>
  <c r="I3727" i="1"/>
  <c r="J3727" i="1" s="1"/>
  <c r="Q3727" i="1" s="1"/>
  <c r="I1745" i="1"/>
  <c r="J1745" i="1" s="1"/>
  <c r="Q1745" i="1" s="1"/>
  <c r="I672" i="1"/>
  <c r="J672" i="1" s="1"/>
  <c r="Q672" i="1" s="1"/>
  <c r="I673" i="1"/>
  <c r="J673" i="1" s="1"/>
  <c r="Q673" i="1" s="1"/>
  <c r="I674" i="1"/>
  <c r="J674" i="1" s="1"/>
  <c r="Q674" i="1" s="1"/>
  <c r="I3728" i="1"/>
  <c r="J3728" i="1" s="1"/>
  <c r="Q3728" i="1" s="1"/>
  <c r="I675" i="1"/>
  <c r="J675" i="1" s="1"/>
  <c r="Q675" i="1" s="1"/>
  <c r="I3729" i="1"/>
  <c r="J3729" i="1" s="1"/>
  <c r="Q3729" i="1" s="1"/>
  <c r="I676" i="1"/>
  <c r="J676" i="1" s="1"/>
  <c r="Q676" i="1" s="1"/>
  <c r="I3730" i="1"/>
  <c r="J3730" i="1" s="1"/>
  <c r="Q3730" i="1" s="1"/>
  <c r="I3731" i="1"/>
  <c r="J3731" i="1" s="1"/>
  <c r="Q3731" i="1" s="1"/>
  <c r="I3732" i="1"/>
  <c r="J3732" i="1" s="1"/>
  <c r="Q3732" i="1" s="1"/>
  <c r="I677" i="1"/>
  <c r="J677" i="1" s="1"/>
  <c r="Q677" i="1" s="1"/>
  <c r="I678" i="1"/>
  <c r="J678" i="1" s="1"/>
  <c r="Q678" i="1" s="1"/>
  <c r="I1746" i="1"/>
  <c r="J1746" i="1" s="1"/>
  <c r="Q1746" i="1" s="1"/>
  <c r="I679" i="1"/>
  <c r="J679" i="1" s="1"/>
  <c r="Q679" i="1" s="1"/>
  <c r="I3733" i="1"/>
  <c r="J3733" i="1" s="1"/>
  <c r="Q3733" i="1" s="1"/>
  <c r="I3734" i="1"/>
  <c r="J3734" i="1" s="1"/>
  <c r="Q3734" i="1" s="1"/>
  <c r="I680" i="1"/>
  <c r="J680" i="1" s="1"/>
  <c r="Q680" i="1" s="1"/>
  <c r="I3735" i="1"/>
  <c r="J3735" i="1" s="1"/>
  <c r="Q3735" i="1" s="1"/>
  <c r="I3736" i="1"/>
  <c r="J3736" i="1" s="1"/>
  <c r="Q3736" i="1" s="1"/>
  <c r="I3737" i="1"/>
  <c r="J3737" i="1" s="1"/>
  <c r="Q3737" i="1" s="1"/>
  <c r="I3738" i="1"/>
  <c r="J3738" i="1" s="1"/>
  <c r="Q3738" i="1" s="1"/>
  <c r="I681" i="1"/>
  <c r="J681" i="1" s="1"/>
  <c r="Q681" i="1" s="1"/>
  <c r="I682" i="1"/>
  <c r="J682" i="1" s="1"/>
  <c r="Q682" i="1" s="1"/>
  <c r="I3739" i="1"/>
  <c r="J3739" i="1" s="1"/>
  <c r="Q3739" i="1" s="1"/>
  <c r="I3740" i="1"/>
  <c r="J3740" i="1" s="1"/>
  <c r="Q3740" i="1" s="1"/>
  <c r="I683" i="1"/>
  <c r="J683" i="1" s="1"/>
  <c r="Q683" i="1" s="1"/>
  <c r="I684" i="1"/>
  <c r="J684" i="1" s="1"/>
  <c r="Q684" i="1" s="1"/>
  <c r="I3741" i="1"/>
  <c r="J3741" i="1" s="1"/>
  <c r="Q3741" i="1" s="1"/>
  <c r="I3742" i="1"/>
  <c r="J3742" i="1" s="1"/>
  <c r="Q3742" i="1" s="1"/>
  <c r="I3743" i="1"/>
  <c r="J3743" i="1" s="1"/>
  <c r="Q3743" i="1" s="1"/>
  <c r="I685" i="1"/>
  <c r="J685" i="1" s="1"/>
  <c r="Q685" i="1" s="1"/>
  <c r="I686" i="1"/>
  <c r="J686" i="1" s="1"/>
  <c r="Q686" i="1" s="1"/>
  <c r="I3744" i="1"/>
  <c r="J3744" i="1" s="1"/>
  <c r="Q3744" i="1" s="1"/>
  <c r="I3745" i="1"/>
  <c r="J3745" i="1" s="1"/>
  <c r="Q3745" i="1" s="1"/>
  <c r="I687" i="1"/>
  <c r="J687" i="1" s="1"/>
  <c r="Q687" i="1" s="1"/>
  <c r="I688" i="1"/>
  <c r="J688" i="1" s="1"/>
  <c r="Q688" i="1" s="1"/>
  <c r="I689" i="1"/>
  <c r="J689" i="1" s="1"/>
  <c r="Q689" i="1" s="1"/>
  <c r="I690" i="1"/>
  <c r="J690" i="1" s="1"/>
  <c r="Q690" i="1" s="1"/>
  <c r="I3746" i="1"/>
  <c r="J3746" i="1" s="1"/>
  <c r="Q3746" i="1" s="1"/>
  <c r="I3747" i="1"/>
  <c r="J3747" i="1" s="1"/>
  <c r="Q3747" i="1" s="1"/>
  <c r="I3748" i="1"/>
  <c r="J3748" i="1" s="1"/>
  <c r="Q3748" i="1" s="1"/>
  <c r="I3749" i="1"/>
  <c r="J3749" i="1" s="1"/>
  <c r="Q3749" i="1" s="1"/>
  <c r="I3750" i="1"/>
  <c r="J3750" i="1" s="1"/>
  <c r="Q3750" i="1" s="1"/>
  <c r="I3751" i="1"/>
  <c r="J3751" i="1" s="1"/>
  <c r="Q3751" i="1" s="1"/>
  <c r="I3752" i="1"/>
  <c r="J3752" i="1" s="1"/>
  <c r="Q3752" i="1" s="1"/>
  <c r="I3753" i="1"/>
  <c r="J3753" i="1" s="1"/>
  <c r="Q3753" i="1" s="1"/>
  <c r="I3754" i="1"/>
  <c r="J3754" i="1" s="1"/>
  <c r="Q3754" i="1" s="1"/>
  <c r="I3755" i="1"/>
  <c r="J3755" i="1" s="1"/>
  <c r="Q3755" i="1" s="1"/>
  <c r="I3756" i="1"/>
  <c r="J3756" i="1" s="1"/>
  <c r="Q3756" i="1" s="1"/>
  <c r="I691" i="1"/>
  <c r="J691" i="1" s="1"/>
  <c r="Q691" i="1" s="1"/>
  <c r="I3757" i="1"/>
  <c r="J3757" i="1" s="1"/>
  <c r="Q3757" i="1" s="1"/>
  <c r="I3758" i="1"/>
  <c r="J3758" i="1" s="1"/>
  <c r="Q3758" i="1" s="1"/>
  <c r="I692" i="1"/>
  <c r="J692" i="1" s="1"/>
  <c r="Q692" i="1" s="1"/>
  <c r="I3759" i="1"/>
  <c r="J3759" i="1" s="1"/>
  <c r="Q3759" i="1" s="1"/>
  <c r="I3760" i="1"/>
  <c r="J3760" i="1" s="1"/>
  <c r="Q3760" i="1" s="1"/>
  <c r="I3761" i="1"/>
  <c r="J3761" i="1" s="1"/>
  <c r="Q3761" i="1" s="1"/>
  <c r="I693" i="1"/>
  <c r="J693" i="1" s="1"/>
  <c r="Q693" i="1" s="1"/>
  <c r="I694" i="1"/>
  <c r="J694" i="1" s="1"/>
  <c r="Q694" i="1" s="1"/>
  <c r="I695" i="1"/>
  <c r="J695" i="1" s="1"/>
  <c r="Q695" i="1" s="1"/>
  <c r="I3762" i="1"/>
  <c r="J3762" i="1" s="1"/>
  <c r="Q3762" i="1" s="1"/>
  <c r="I3763" i="1"/>
  <c r="J3763" i="1" s="1"/>
  <c r="Q3763" i="1" s="1"/>
  <c r="I3764" i="1"/>
  <c r="J3764" i="1" s="1"/>
  <c r="Q3764" i="1" s="1"/>
  <c r="I1747" i="1"/>
  <c r="J1747" i="1" s="1"/>
  <c r="Q1747" i="1" s="1"/>
  <c r="I696" i="1"/>
  <c r="J696" i="1" s="1"/>
  <c r="Q696" i="1" s="1"/>
  <c r="I3765" i="1"/>
  <c r="J3765" i="1" s="1"/>
  <c r="Q3765" i="1" s="1"/>
  <c r="I3766" i="1"/>
  <c r="J3766" i="1" s="1"/>
  <c r="Q3766" i="1" s="1"/>
  <c r="I3767" i="1"/>
  <c r="J3767" i="1" s="1"/>
  <c r="Q3767" i="1" s="1"/>
  <c r="I3768" i="1"/>
  <c r="J3768" i="1" s="1"/>
  <c r="Q3768" i="1" s="1"/>
  <c r="I3769" i="1"/>
  <c r="J3769" i="1" s="1"/>
  <c r="Q3769" i="1" s="1"/>
  <c r="I3770" i="1"/>
  <c r="J3770" i="1" s="1"/>
  <c r="Q3770" i="1" s="1"/>
  <c r="I697" i="1"/>
  <c r="J697" i="1" s="1"/>
  <c r="Q697" i="1" s="1"/>
  <c r="I698" i="1"/>
  <c r="J698" i="1" s="1"/>
  <c r="Q698" i="1" s="1"/>
  <c r="I3771" i="1"/>
  <c r="J3771" i="1" s="1"/>
  <c r="Q3771" i="1" s="1"/>
  <c r="I3772" i="1"/>
  <c r="J3772" i="1" s="1"/>
  <c r="Q3772" i="1" s="1"/>
  <c r="I3773" i="1"/>
  <c r="J3773" i="1" s="1"/>
  <c r="Q3773" i="1" s="1"/>
  <c r="I3774" i="1"/>
  <c r="J3774" i="1" s="1"/>
  <c r="Q3774" i="1" s="1"/>
  <c r="I699" i="1"/>
  <c r="J699" i="1" s="1"/>
  <c r="Q699" i="1" s="1"/>
  <c r="I700" i="1"/>
  <c r="J700" i="1" s="1"/>
  <c r="Q700" i="1" s="1"/>
  <c r="I701" i="1"/>
  <c r="J701" i="1" s="1"/>
  <c r="Q701" i="1" s="1"/>
  <c r="I702" i="1"/>
  <c r="J702" i="1" s="1"/>
  <c r="Q702" i="1" s="1"/>
  <c r="I3775" i="1"/>
  <c r="J3775" i="1" s="1"/>
  <c r="Q3775" i="1" s="1"/>
  <c r="I703" i="1"/>
  <c r="J703" i="1" s="1"/>
  <c r="Q703" i="1" s="1"/>
  <c r="I704" i="1"/>
  <c r="J704" i="1" s="1"/>
  <c r="Q704" i="1" s="1"/>
  <c r="I3776" i="1"/>
  <c r="J3776" i="1" s="1"/>
  <c r="Q3776" i="1" s="1"/>
  <c r="I1748" i="1"/>
  <c r="J1748" i="1" s="1"/>
  <c r="Q1748" i="1" s="1"/>
  <c r="I1749" i="1"/>
  <c r="J1749" i="1" s="1"/>
  <c r="Q1749" i="1" s="1"/>
  <c r="I3777" i="1"/>
  <c r="J3777" i="1" s="1"/>
  <c r="Q3777" i="1" s="1"/>
  <c r="I1750" i="1"/>
  <c r="J1750" i="1" s="1"/>
  <c r="Q1750" i="1" s="1"/>
  <c r="I3778" i="1"/>
  <c r="J3778" i="1" s="1"/>
  <c r="Q3778" i="1" s="1"/>
  <c r="I3779" i="1"/>
  <c r="J3779" i="1" s="1"/>
  <c r="Q3779" i="1" s="1"/>
  <c r="I3780" i="1"/>
  <c r="J3780" i="1" s="1"/>
  <c r="Q3780" i="1" s="1"/>
  <c r="I3781" i="1"/>
  <c r="J3781" i="1" s="1"/>
  <c r="Q3781" i="1" s="1"/>
  <c r="I705" i="1"/>
  <c r="J705" i="1" s="1"/>
  <c r="Q705" i="1" s="1"/>
  <c r="I3782" i="1"/>
  <c r="J3782" i="1" s="1"/>
  <c r="Q3782" i="1" s="1"/>
  <c r="I3783" i="1"/>
  <c r="J3783" i="1" s="1"/>
  <c r="Q3783" i="1" s="1"/>
  <c r="I3784" i="1"/>
  <c r="J3784" i="1" s="1"/>
  <c r="Q3784" i="1" s="1"/>
  <c r="I3785" i="1"/>
  <c r="J3785" i="1" s="1"/>
  <c r="Q3785" i="1" s="1"/>
  <c r="I3786" i="1"/>
  <c r="J3786" i="1" s="1"/>
  <c r="Q3786" i="1" s="1"/>
  <c r="I3787" i="1"/>
  <c r="J3787" i="1" s="1"/>
  <c r="Q3787" i="1" s="1"/>
  <c r="I706" i="1"/>
  <c r="J706" i="1" s="1"/>
  <c r="Q706" i="1" s="1"/>
  <c r="I3788" i="1"/>
  <c r="J3788" i="1" s="1"/>
  <c r="Q3788" i="1" s="1"/>
  <c r="I3789" i="1"/>
  <c r="J3789" i="1" s="1"/>
  <c r="Q3789" i="1" s="1"/>
  <c r="I1495" i="1"/>
  <c r="J1495" i="1" s="1"/>
  <c r="Q1495" i="1" s="1"/>
  <c r="I3790" i="1"/>
  <c r="J3790" i="1" s="1"/>
  <c r="Q3790" i="1" s="1"/>
  <c r="I707" i="1"/>
  <c r="J707" i="1" s="1"/>
  <c r="Q707" i="1" s="1"/>
  <c r="I3791" i="1"/>
  <c r="J3791" i="1" s="1"/>
  <c r="Q3791" i="1" s="1"/>
  <c r="I1751" i="1"/>
  <c r="J1751" i="1" s="1"/>
  <c r="Q1751" i="1" s="1"/>
  <c r="I1752" i="1"/>
  <c r="J1752" i="1" s="1"/>
  <c r="Q1752" i="1" s="1"/>
  <c r="I3792" i="1"/>
  <c r="J3792" i="1" s="1"/>
  <c r="Q3792" i="1" s="1"/>
  <c r="I3793" i="1"/>
  <c r="J3793" i="1" s="1"/>
  <c r="Q3793" i="1" s="1"/>
  <c r="I3794" i="1"/>
  <c r="J3794" i="1" s="1"/>
  <c r="Q3794" i="1" s="1"/>
  <c r="I3795" i="1"/>
  <c r="J3795" i="1" s="1"/>
  <c r="Q3795" i="1" s="1"/>
  <c r="I3796" i="1"/>
  <c r="J3796" i="1" s="1"/>
  <c r="Q3796" i="1" s="1"/>
  <c r="I1753" i="1"/>
  <c r="J1753" i="1" s="1"/>
  <c r="Q1753" i="1" s="1"/>
  <c r="I3797" i="1"/>
  <c r="J3797" i="1" s="1"/>
  <c r="Q3797" i="1" s="1"/>
  <c r="I3798" i="1"/>
  <c r="J3798" i="1" s="1"/>
  <c r="Q3798" i="1" s="1"/>
  <c r="I3799" i="1"/>
  <c r="J3799" i="1" s="1"/>
  <c r="Q3799" i="1" s="1"/>
  <c r="I1754" i="1"/>
  <c r="J1754" i="1" s="1"/>
  <c r="Q1754" i="1" s="1"/>
  <c r="I3800" i="1"/>
  <c r="J3800" i="1" s="1"/>
  <c r="Q3800" i="1" s="1"/>
  <c r="I3801" i="1"/>
  <c r="J3801" i="1" s="1"/>
  <c r="Q3801" i="1" s="1"/>
  <c r="I1755" i="1"/>
  <c r="J1755" i="1" s="1"/>
  <c r="Q1755" i="1" s="1"/>
  <c r="I1610" i="1"/>
  <c r="J1610" i="1" s="1"/>
  <c r="Q1610" i="1" s="1"/>
  <c r="I3802" i="1"/>
  <c r="J3802" i="1" s="1"/>
  <c r="Q3802" i="1" s="1"/>
  <c r="I1756" i="1"/>
  <c r="J1756" i="1" s="1"/>
  <c r="Q1756" i="1" s="1"/>
  <c r="I1757" i="1"/>
  <c r="J1757" i="1" s="1"/>
  <c r="Q1757" i="1" s="1"/>
  <c r="I3803" i="1"/>
  <c r="J3803" i="1" s="1"/>
  <c r="Q3803" i="1" s="1"/>
  <c r="I3804" i="1"/>
  <c r="J3804" i="1" s="1"/>
  <c r="Q3804" i="1" s="1"/>
  <c r="I3805" i="1"/>
  <c r="J3805" i="1" s="1"/>
  <c r="Q3805" i="1" s="1"/>
  <c r="I3806" i="1"/>
  <c r="J3806" i="1" s="1"/>
  <c r="Q3806" i="1" s="1"/>
  <c r="I3807" i="1"/>
  <c r="J3807" i="1" s="1"/>
  <c r="Q3807" i="1" s="1"/>
  <c r="I3808" i="1"/>
  <c r="J3808" i="1" s="1"/>
  <c r="Q3808" i="1" s="1"/>
  <c r="I3809" i="1"/>
  <c r="J3809" i="1" s="1"/>
  <c r="Q3809" i="1" s="1"/>
  <c r="I3810" i="1"/>
  <c r="J3810" i="1" s="1"/>
  <c r="Q3810" i="1" s="1"/>
  <c r="I3811" i="1"/>
  <c r="J3811" i="1" s="1"/>
  <c r="Q3811" i="1" s="1"/>
  <c r="I3812" i="1"/>
  <c r="J3812" i="1" s="1"/>
  <c r="Q3812" i="1" s="1"/>
  <c r="I3813" i="1"/>
  <c r="J3813" i="1" s="1"/>
  <c r="Q3813" i="1" s="1"/>
  <c r="I3814" i="1"/>
  <c r="J3814" i="1" s="1"/>
  <c r="Q3814" i="1" s="1"/>
  <c r="I1758" i="1"/>
  <c r="J1758" i="1" s="1"/>
  <c r="Q1758" i="1" s="1"/>
  <c r="I3815" i="1"/>
  <c r="J3815" i="1" s="1"/>
  <c r="Q3815" i="1" s="1"/>
  <c r="I1759" i="1"/>
  <c r="J1759" i="1" s="1"/>
  <c r="Q1759" i="1" s="1"/>
  <c r="I3816" i="1"/>
  <c r="J3816" i="1" s="1"/>
  <c r="Q3816" i="1" s="1"/>
  <c r="I3817" i="1"/>
  <c r="J3817" i="1" s="1"/>
  <c r="Q3817" i="1" s="1"/>
  <c r="I3818" i="1"/>
  <c r="J3818" i="1" s="1"/>
  <c r="Q3818" i="1" s="1"/>
  <c r="I708" i="1"/>
  <c r="J708" i="1" s="1"/>
  <c r="Q708" i="1" s="1"/>
  <c r="I709" i="1"/>
  <c r="J709" i="1" s="1"/>
  <c r="Q709" i="1" s="1"/>
  <c r="I710" i="1"/>
  <c r="J710" i="1" s="1"/>
  <c r="Q710" i="1" s="1"/>
  <c r="I3819" i="1"/>
  <c r="J3819" i="1" s="1"/>
  <c r="Q3819" i="1" s="1"/>
  <c r="I3820" i="1"/>
  <c r="J3820" i="1" s="1"/>
  <c r="Q3820" i="1" s="1"/>
  <c r="I3821" i="1"/>
  <c r="J3821" i="1" s="1"/>
  <c r="Q3821" i="1" s="1"/>
  <c r="I3822" i="1"/>
  <c r="J3822" i="1" s="1"/>
  <c r="Q3822" i="1" s="1"/>
  <c r="I3823" i="1"/>
  <c r="J3823" i="1" s="1"/>
  <c r="Q3823" i="1" s="1"/>
  <c r="I3824" i="1"/>
  <c r="J3824" i="1" s="1"/>
  <c r="Q3824" i="1" s="1"/>
  <c r="I3825" i="1"/>
  <c r="J3825" i="1" s="1"/>
  <c r="Q3825" i="1" s="1"/>
  <c r="I1760" i="1"/>
  <c r="J1760" i="1" s="1"/>
  <c r="Q1760" i="1" s="1"/>
  <c r="I711" i="1"/>
  <c r="J711" i="1" s="1"/>
  <c r="Q711" i="1" s="1"/>
  <c r="I3826" i="1"/>
  <c r="J3826" i="1" s="1"/>
  <c r="Q3826" i="1" s="1"/>
  <c r="I712" i="1"/>
  <c r="J712" i="1" s="1"/>
  <c r="Q712" i="1" s="1"/>
  <c r="I713" i="1"/>
  <c r="J713" i="1" s="1"/>
  <c r="Q713" i="1" s="1"/>
  <c r="I1496" i="1"/>
  <c r="J1496" i="1" s="1"/>
  <c r="Q1496" i="1" s="1"/>
  <c r="I714" i="1"/>
  <c r="J714" i="1" s="1"/>
  <c r="Q714" i="1" s="1"/>
  <c r="I3827" i="1"/>
  <c r="J3827" i="1" s="1"/>
  <c r="Q3827" i="1" s="1"/>
  <c r="I1761" i="1"/>
  <c r="J1761" i="1" s="1"/>
  <c r="Q1761" i="1" s="1"/>
  <c r="I3828" i="1"/>
  <c r="J3828" i="1" s="1"/>
  <c r="Q3828" i="1" s="1"/>
  <c r="I1762" i="1"/>
  <c r="J1762" i="1" s="1"/>
  <c r="Q1762" i="1" s="1"/>
  <c r="I3829" i="1"/>
  <c r="J3829" i="1" s="1"/>
  <c r="Q3829" i="1" s="1"/>
  <c r="I3830" i="1"/>
  <c r="J3830" i="1" s="1"/>
  <c r="Q3830" i="1" s="1"/>
  <c r="I3831" i="1"/>
  <c r="J3831" i="1" s="1"/>
  <c r="Q3831" i="1" s="1"/>
  <c r="I715" i="1"/>
  <c r="J715" i="1" s="1"/>
  <c r="Q715" i="1" s="1"/>
  <c r="I3832" i="1"/>
  <c r="J3832" i="1" s="1"/>
  <c r="Q3832" i="1" s="1"/>
  <c r="I3833" i="1"/>
  <c r="J3833" i="1" s="1"/>
  <c r="Q3833" i="1" s="1"/>
  <c r="I3834" i="1"/>
  <c r="J3834" i="1" s="1"/>
  <c r="Q3834" i="1" s="1"/>
  <c r="I716" i="1"/>
  <c r="J716" i="1" s="1"/>
  <c r="Q716" i="1" s="1"/>
  <c r="I3835" i="1"/>
  <c r="J3835" i="1" s="1"/>
  <c r="Q3835" i="1" s="1"/>
  <c r="I3836" i="1"/>
  <c r="J3836" i="1" s="1"/>
  <c r="Q3836" i="1" s="1"/>
  <c r="I3837" i="1"/>
  <c r="J3837" i="1" s="1"/>
  <c r="Q3837" i="1" s="1"/>
  <c r="I3838" i="1"/>
  <c r="J3838" i="1" s="1"/>
  <c r="Q3838" i="1" s="1"/>
  <c r="I1497" i="1"/>
  <c r="J1497" i="1" s="1"/>
  <c r="Q1497" i="1" s="1"/>
  <c r="I3839" i="1"/>
  <c r="J3839" i="1" s="1"/>
  <c r="Q3839" i="1" s="1"/>
  <c r="I3840" i="1"/>
  <c r="J3840" i="1" s="1"/>
  <c r="Q3840" i="1" s="1"/>
  <c r="I717" i="1"/>
  <c r="J717" i="1" s="1"/>
  <c r="Q717" i="1" s="1"/>
  <c r="I3841" i="1"/>
  <c r="J3841" i="1" s="1"/>
  <c r="Q3841" i="1" s="1"/>
  <c r="I3842" i="1"/>
  <c r="J3842" i="1" s="1"/>
  <c r="Q3842" i="1" s="1"/>
  <c r="I3843" i="1"/>
  <c r="J3843" i="1" s="1"/>
  <c r="Q3843" i="1" s="1"/>
  <c r="I3844" i="1"/>
  <c r="J3844" i="1" s="1"/>
  <c r="Q3844" i="1" s="1"/>
  <c r="I718" i="1"/>
  <c r="J718" i="1" s="1"/>
  <c r="Q718" i="1" s="1"/>
  <c r="I1763" i="1"/>
  <c r="J1763" i="1" s="1"/>
  <c r="Q1763" i="1" s="1"/>
  <c r="I3845" i="1"/>
  <c r="J3845" i="1" s="1"/>
  <c r="Q3845" i="1" s="1"/>
  <c r="I3846" i="1"/>
  <c r="J3846" i="1" s="1"/>
  <c r="Q3846" i="1" s="1"/>
  <c r="I60" i="1"/>
  <c r="J60" i="1" s="1"/>
  <c r="Q60" i="1" s="1"/>
  <c r="I3847" i="1"/>
  <c r="J3847" i="1" s="1"/>
  <c r="Q3847" i="1" s="1"/>
  <c r="I3848" i="1"/>
  <c r="J3848" i="1" s="1"/>
  <c r="Q3848" i="1" s="1"/>
  <c r="I719" i="1"/>
  <c r="J719" i="1" s="1"/>
  <c r="Q719" i="1" s="1"/>
  <c r="I3849" i="1"/>
  <c r="J3849" i="1" s="1"/>
  <c r="Q3849" i="1" s="1"/>
  <c r="I3850" i="1"/>
  <c r="J3850" i="1" s="1"/>
  <c r="Q3850" i="1" s="1"/>
  <c r="I720" i="1"/>
  <c r="J720" i="1" s="1"/>
  <c r="Q720" i="1" s="1"/>
  <c r="I3851" i="1"/>
  <c r="J3851" i="1" s="1"/>
  <c r="Q3851" i="1" s="1"/>
  <c r="I3852" i="1"/>
  <c r="J3852" i="1" s="1"/>
  <c r="Q3852" i="1" s="1"/>
  <c r="I3853" i="1"/>
  <c r="J3853" i="1" s="1"/>
  <c r="Q3853" i="1" s="1"/>
  <c r="I3854" i="1"/>
  <c r="J3854" i="1" s="1"/>
  <c r="Q3854" i="1" s="1"/>
  <c r="I3855" i="1"/>
  <c r="J3855" i="1" s="1"/>
  <c r="Q3855" i="1" s="1"/>
  <c r="I3856" i="1"/>
  <c r="J3856" i="1" s="1"/>
  <c r="Q3856" i="1" s="1"/>
  <c r="I3857" i="1"/>
  <c r="J3857" i="1" s="1"/>
  <c r="Q3857" i="1" s="1"/>
  <c r="I3858" i="1"/>
  <c r="J3858" i="1" s="1"/>
  <c r="Q3858" i="1" s="1"/>
  <c r="I3859" i="1"/>
  <c r="J3859" i="1" s="1"/>
  <c r="Q3859" i="1" s="1"/>
  <c r="I3860" i="1"/>
  <c r="J3860" i="1" s="1"/>
  <c r="Q3860" i="1" s="1"/>
  <c r="I3861" i="1"/>
  <c r="J3861" i="1" s="1"/>
  <c r="Q3861" i="1" s="1"/>
  <c r="I3862" i="1"/>
  <c r="J3862" i="1" s="1"/>
  <c r="Q3862" i="1" s="1"/>
  <c r="I3863" i="1"/>
  <c r="J3863" i="1" s="1"/>
  <c r="Q3863" i="1" s="1"/>
  <c r="I3864" i="1"/>
  <c r="J3864" i="1" s="1"/>
  <c r="Q3864" i="1" s="1"/>
  <c r="I3865" i="1"/>
  <c r="J3865" i="1" s="1"/>
  <c r="Q3865" i="1" s="1"/>
  <c r="I3866" i="1"/>
  <c r="J3866" i="1" s="1"/>
  <c r="Q3866" i="1" s="1"/>
  <c r="I3867" i="1"/>
  <c r="J3867" i="1" s="1"/>
  <c r="Q3867" i="1" s="1"/>
  <c r="I3868" i="1"/>
  <c r="J3868" i="1" s="1"/>
  <c r="Q3868" i="1" s="1"/>
  <c r="I3869" i="1"/>
  <c r="J3869" i="1" s="1"/>
  <c r="Q3869" i="1" s="1"/>
  <c r="I3870" i="1"/>
  <c r="J3870" i="1" s="1"/>
  <c r="Q3870" i="1" s="1"/>
  <c r="I721" i="1"/>
  <c r="J721" i="1" s="1"/>
  <c r="Q721" i="1" s="1"/>
  <c r="I3871" i="1"/>
  <c r="J3871" i="1" s="1"/>
  <c r="Q3871" i="1" s="1"/>
  <c r="I3872" i="1"/>
  <c r="J3872" i="1" s="1"/>
  <c r="Q3872" i="1" s="1"/>
  <c r="I3873" i="1"/>
  <c r="J3873" i="1" s="1"/>
  <c r="Q3873" i="1" s="1"/>
  <c r="I1764" i="1"/>
  <c r="J1764" i="1" s="1"/>
  <c r="Q1764" i="1" s="1"/>
  <c r="I3874" i="1"/>
  <c r="J3874" i="1" s="1"/>
  <c r="Q3874" i="1" s="1"/>
  <c r="I722" i="1"/>
  <c r="J722" i="1" s="1"/>
  <c r="Q722" i="1" s="1"/>
  <c r="I3875" i="1"/>
  <c r="J3875" i="1" s="1"/>
  <c r="Q3875" i="1" s="1"/>
  <c r="I1498" i="1"/>
  <c r="J1498" i="1" s="1"/>
  <c r="Q1498" i="1" s="1"/>
  <c r="I1765" i="1"/>
  <c r="J1765" i="1" s="1"/>
  <c r="Q1765" i="1" s="1"/>
  <c r="I3876" i="1"/>
  <c r="J3876" i="1" s="1"/>
  <c r="Q3876" i="1" s="1"/>
  <c r="I1611" i="1"/>
  <c r="J1611" i="1" s="1"/>
  <c r="Q1611" i="1" s="1"/>
  <c r="I3877" i="1"/>
  <c r="J3877" i="1" s="1"/>
  <c r="Q3877" i="1" s="1"/>
  <c r="I723" i="1"/>
  <c r="J723" i="1" s="1"/>
  <c r="Q723" i="1" s="1"/>
  <c r="I724" i="1"/>
  <c r="J724" i="1" s="1"/>
  <c r="Q724" i="1" s="1"/>
  <c r="I3878" i="1"/>
  <c r="J3878" i="1" s="1"/>
  <c r="Q3878" i="1" s="1"/>
  <c r="I3879" i="1"/>
  <c r="J3879" i="1" s="1"/>
  <c r="Q3879" i="1" s="1"/>
  <c r="I3880" i="1"/>
  <c r="J3880" i="1" s="1"/>
  <c r="Q3880" i="1" s="1"/>
  <c r="I3881" i="1"/>
  <c r="J3881" i="1" s="1"/>
  <c r="Q3881" i="1" s="1"/>
  <c r="I3882" i="1"/>
  <c r="J3882" i="1" s="1"/>
  <c r="Q3882" i="1" s="1"/>
  <c r="I3883" i="1"/>
  <c r="J3883" i="1" s="1"/>
  <c r="Q3883" i="1" s="1"/>
  <c r="I3884" i="1"/>
  <c r="J3884" i="1" s="1"/>
  <c r="Q3884" i="1" s="1"/>
  <c r="I3885" i="1"/>
  <c r="J3885" i="1" s="1"/>
  <c r="Q3885" i="1" s="1"/>
  <c r="I3886" i="1"/>
  <c r="J3886" i="1" s="1"/>
  <c r="Q3886" i="1" s="1"/>
  <c r="I3887" i="1"/>
  <c r="J3887" i="1" s="1"/>
  <c r="Q3887" i="1" s="1"/>
  <c r="I3888" i="1"/>
  <c r="J3888" i="1" s="1"/>
  <c r="Q3888" i="1" s="1"/>
  <c r="I61" i="1"/>
  <c r="J61" i="1" s="1"/>
  <c r="Q61" i="1" s="1"/>
  <c r="I3889" i="1"/>
  <c r="J3889" i="1" s="1"/>
  <c r="Q3889" i="1" s="1"/>
  <c r="I1766" i="1"/>
  <c r="J1766" i="1" s="1"/>
  <c r="Q1766" i="1" s="1"/>
  <c r="I3890" i="1"/>
  <c r="J3890" i="1" s="1"/>
  <c r="Q3890" i="1" s="1"/>
  <c r="I1499" i="1"/>
  <c r="J1499" i="1" s="1"/>
  <c r="Q1499" i="1" s="1"/>
  <c r="I3891" i="1"/>
  <c r="J3891" i="1" s="1"/>
  <c r="Q3891" i="1" s="1"/>
  <c r="I725" i="1"/>
  <c r="J725" i="1" s="1"/>
  <c r="Q725" i="1" s="1"/>
  <c r="I3892" i="1"/>
  <c r="J3892" i="1" s="1"/>
  <c r="Q3892" i="1" s="1"/>
  <c r="I726" i="1"/>
  <c r="J726" i="1" s="1"/>
  <c r="Q726" i="1" s="1"/>
  <c r="I727" i="1"/>
  <c r="J727" i="1" s="1"/>
  <c r="Q727" i="1" s="1"/>
  <c r="I3893" i="1"/>
  <c r="J3893" i="1" s="1"/>
  <c r="Q3893" i="1" s="1"/>
  <c r="I3894" i="1"/>
  <c r="J3894" i="1" s="1"/>
  <c r="Q3894" i="1" s="1"/>
  <c r="I3895" i="1"/>
  <c r="J3895" i="1" s="1"/>
  <c r="Q3895" i="1" s="1"/>
  <c r="I1767" i="1"/>
  <c r="J1767" i="1" s="1"/>
  <c r="Q1767" i="1" s="1"/>
  <c r="I728" i="1"/>
  <c r="J728" i="1" s="1"/>
  <c r="Q728" i="1" s="1"/>
  <c r="I3896" i="1"/>
  <c r="J3896" i="1" s="1"/>
  <c r="Q3896" i="1" s="1"/>
  <c r="I3897" i="1"/>
  <c r="J3897" i="1" s="1"/>
  <c r="Q3897" i="1" s="1"/>
  <c r="I3898" i="1"/>
  <c r="J3898" i="1" s="1"/>
  <c r="Q3898" i="1" s="1"/>
  <c r="I729" i="1"/>
  <c r="J729" i="1" s="1"/>
  <c r="Q729" i="1" s="1"/>
  <c r="I3899" i="1"/>
  <c r="J3899" i="1" s="1"/>
  <c r="Q3899" i="1" s="1"/>
  <c r="I3900" i="1"/>
  <c r="J3900" i="1" s="1"/>
  <c r="Q3900" i="1" s="1"/>
  <c r="I3901" i="1"/>
  <c r="J3901" i="1" s="1"/>
  <c r="Q3901" i="1" s="1"/>
  <c r="I3902" i="1"/>
  <c r="J3902" i="1" s="1"/>
  <c r="Q3902" i="1" s="1"/>
  <c r="I730" i="1"/>
  <c r="J730" i="1" s="1"/>
  <c r="Q730" i="1" s="1"/>
  <c r="I3903" i="1"/>
  <c r="J3903" i="1" s="1"/>
  <c r="Q3903" i="1" s="1"/>
  <c r="I62" i="1"/>
  <c r="J62" i="1" s="1"/>
  <c r="Q62" i="1" s="1"/>
  <c r="I731" i="1"/>
  <c r="J731" i="1" s="1"/>
  <c r="Q731" i="1" s="1"/>
  <c r="I1500" i="1"/>
  <c r="J1500" i="1" s="1"/>
  <c r="Q1500" i="1" s="1"/>
  <c r="I1768" i="1"/>
  <c r="J1768" i="1" s="1"/>
  <c r="Q1768" i="1" s="1"/>
  <c r="I3904" i="1"/>
  <c r="J3904" i="1" s="1"/>
  <c r="Q3904" i="1" s="1"/>
  <c r="I3905" i="1"/>
  <c r="J3905" i="1" s="1"/>
  <c r="Q3905" i="1" s="1"/>
  <c r="I732" i="1"/>
  <c r="J732" i="1" s="1"/>
  <c r="Q732" i="1" s="1"/>
  <c r="I733" i="1"/>
  <c r="J733" i="1" s="1"/>
  <c r="Q733" i="1" s="1"/>
  <c r="I3906" i="1"/>
  <c r="J3906" i="1" s="1"/>
  <c r="Q3906" i="1" s="1"/>
  <c r="I734" i="1"/>
  <c r="J734" i="1" s="1"/>
  <c r="Q734" i="1" s="1"/>
  <c r="I735" i="1"/>
  <c r="J735" i="1" s="1"/>
  <c r="Q735" i="1" s="1"/>
  <c r="I1769" i="1"/>
  <c r="J1769" i="1" s="1"/>
  <c r="Q1769" i="1" s="1"/>
  <c r="I1770" i="1"/>
  <c r="J1770" i="1" s="1"/>
  <c r="Q1770" i="1" s="1"/>
  <c r="I1771" i="1"/>
  <c r="J1771" i="1" s="1"/>
  <c r="Q1771" i="1" s="1"/>
  <c r="I3907" i="1"/>
  <c r="J3907" i="1" s="1"/>
  <c r="Q3907" i="1" s="1"/>
  <c r="I3908" i="1"/>
  <c r="J3908" i="1" s="1"/>
  <c r="Q3908" i="1" s="1"/>
  <c r="I736" i="1"/>
  <c r="J736" i="1" s="1"/>
  <c r="Q736" i="1" s="1"/>
  <c r="I3909" i="1"/>
  <c r="J3909" i="1" s="1"/>
  <c r="Q3909" i="1" s="1"/>
  <c r="I3910" i="1"/>
  <c r="J3910" i="1" s="1"/>
  <c r="Q3910" i="1" s="1"/>
  <c r="I3911" i="1"/>
  <c r="J3911" i="1" s="1"/>
  <c r="Q3911" i="1" s="1"/>
  <c r="I3912" i="1"/>
  <c r="J3912" i="1" s="1"/>
  <c r="Q3912" i="1" s="1"/>
  <c r="I737" i="1"/>
  <c r="J737" i="1" s="1"/>
  <c r="Q737" i="1" s="1"/>
  <c r="I3913" i="1"/>
  <c r="J3913" i="1" s="1"/>
  <c r="Q3913" i="1" s="1"/>
  <c r="I3914" i="1"/>
  <c r="J3914" i="1" s="1"/>
  <c r="Q3914" i="1" s="1"/>
  <c r="I3915" i="1"/>
  <c r="J3915" i="1" s="1"/>
  <c r="Q3915" i="1" s="1"/>
  <c r="I3916" i="1"/>
  <c r="J3916" i="1" s="1"/>
  <c r="Q3916" i="1" s="1"/>
  <c r="I3917" i="1"/>
  <c r="J3917" i="1" s="1"/>
  <c r="Q3917" i="1" s="1"/>
  <c r="I3918" i="1"/>
  <c r="J3918" i="1" s="1"/>
  <c r="Q3918" i="1" s="1"/>
  <c r="I1612" i="1"/>
  <c r="J1612" i="1" s="1"/>
  <c r="Q1612" i="1" s="1"/>
  <c r="I3919" i="1"/>
  <c r="J3919" i="1" s="1"/>
  <c r="Q3919" i="1" s="1"/>
  <c r="I3920" i="1"/>
  <c r="J3920" i="1" s="1"/>
  <c r="Q3920" i="1" s="1"/>
  <c r="I3921" i="1"/>
  <c r="J3921" i="1" s="1"/>
  <c r="Q3921" i="1" s="1"/>
  <c r="I3922" i="1"/>
  <c r="J3922" i="1" s="1"/>
  <c r="Q3922" i="1" s="1"/>
  <c r="I738" i="1"/>
  <c r="J738" i="1" s="1"/>
  <c r="Q738" i="1" s="1"/>
  <c r="I3923" i="1"/>
  <c r="J3923" i="1" s="1"/>
  <c r="Q3923" i="1" s="1"/>
  <c r="I1501" i="1"/>
  <c r="J1501" i="1" s="1"/>
  <c r="Q1501" i="1" s="1"/>
  <c r="I739" i="1"/>
  <c r="J739" i="1" s="1"/>
  <c r="Q739" i="1" s="1"/>
  <c r="I3924" i="1"/>
  <c r="J3924" i="1" s="1"/>
  <c r="Q3924" i="1" s="1"/>
  <c r="I3925" i="1"/>
  <c r="J3925" i="1" s="1"/>
  <c r="Q3925" i="1" s="1"/>
  <c r="I3926" i="1"/>
  <c r="J3926" i="1" s="1"/>
  <c r="Q3926" i="1" s="1"/>
  <c r="I1772" i="1"/>
  <c r="J1772" i="1" s="1"/>
  <c r="Q1772" i="1" s="1"/>
  <c r="I3927" i="1"/>
  <c r="J3927" i="1" s="1"/>
  <c r="Q3927" i="1" s="1"/>
  <c r="I1502" i="1"/>
  <c r="J1502" i="1" s="1"/>
  <c r="Q1502" i="1" s="1"/>
  <c r="I3928" i="1"/>
  <c r="J3928" i="1" s="1"/>
  <c r="Q3928" i="1" s="1"/>
  <c r="I740" i="1"/>
  <c r="J740" i="1" s="1"/>
  <c r="Q740" i="1" s="1"/>
  <c r="I741" i="1"/>
  <c r="J741" i="1" s="1"/>
  <c r="Q741" i="1" s="1"/>
  <c r="I3929" i="1"/>
  <c r="J3929" i="1" s="1"/>
  <c r="Q3929" i="1" s="1"/>
  <c r="I3930" i="1"/>
  <c r="J3930" i="1" s="1"/>
  <c r="Q3930" i="1" s="1"/>
  <c r="I3931" i="1"/>
  <c r="J3931" i="1" s="1"/>
  <c r="Q3931" i="1" s="1"/>
  <c r="I3932" i="1"/>
  <c r="J3932" i="1" s="1"/>
  <c r="Q3932" i="1" s="1"/>
  <c r="I3933" i="1"/>
  <c r="J3933" i="1" s="1"/>
  <c r="Q3933" i="1" s="1"/>
  <c r="I742" i="1"/>
  <c r="J742" i="1" s="1"/>
  <c r="Q742" i="1" s="1"/>
  <c r="I63" i="1"/>
  <c r="J63" i="1" s="1"/>
  <c r="Q63" i="1" s="1"/>
  <c r="I743" i="1"/>
  <c r="J743" i="1" s="1"/>
  <c r="Q743" i="1" s="1"/>
  <c r="I3934" i="1"/>
  <c r="J3934" i="1" s="1"/>
  <c r="Q3934" i="1" s="1"/>
  <c r="I3935" i="1"/>
  <c r="J3935" i="1" s="1"/>
  <c r="Q3935" i="1" s="1"/>
  <c r="I744" i="1"/>
  <c r="J744" i="1" s="1"/>
  <c r="Q744" i="1" s="1"/>
  <c r="I3936" i="1"/>
  <c r="J3936" i="1" s="1"/>
  <c r="Q3936" i="1" s="1"/>
  <c r="I745" i="1"/>
  <c r="J745" i="1" s="1"/>
  <c r="Q745" i="1" s="1"/>
  <c r="I3937" i="1"/>
  <c r="J3937" i="1" s="1"/>
  <c r="Q3937" i="1" s="1"/>
  <c r="I3938" i="1"/>
  <c r="J3938" i="1" s="1"/>
  <c r="Q3938" i="1" s="1"/>
  <c r="I3939" i="1"/>
  <c r="J3939" i="1" s="1"/>
  <c r="Q3939" i="1" s="1"/>
  <c r="I3940" i="1"/>
  <c r="J3940" i="1" s="1"/>
  <c r="Q3940" i="1" s="1"/>
  <c r="I746" i="1"/>
  <c r="J746" i="1" s="1"/>
  <c r="Q746" i="1" s="1"/>
  <c r="I3941" i="1"/>
  <c r="J3941" i="1" s="1"/>
  <c r="Q3941" i="1" s="1"/>
  <c r="I3942" i="1"/>
  <c r="J3942" i="1" s="1"/>
  <c r="Q3942" i="1" s="1"/>
  <c r="I3943" i="1"/>
  <c r="J3943" i="1" s="1"/>
  <c r="Q3943" i="1" s="1"/>
  <c r="I3944" i="1"/>
  <c r="J3944" i="1" s="1"/>
  <c r="Q3944" i="1" s="1"/>
  <c r="I747" i="1"/>
  <c r="J747" i="1" s="1"/>
  <c r="Q747" i="1" s="1"/>
  <c r="I3945" i="1"/>
  <c r="J3945" i="1" s="1"/>
  <c r="Q3945" i="1" s="1"/>
  <c r="I3946" i="1"/>
  <c r="J3946" i="1" s="1"/>
  <c r="Q3946" i="1" s="1"/>
  <c r="I1613" i="1"/>
  <c r="J1613" i="1" s="1"/>
  <c r="Q1613" i="1" s="1"/>
  <c r="I3947" i="1"/>
  <c r="J3947" i="1" s="1"/>
  <c r="Q3947" i="1" s="1"/>
  <c r="I3948" i="1"/>
  <c r="J3948" i="1" s="1"/>
  <c r="Q3948" i="1" s="1"/>
  <c r="I748" i="1"/>
  <c r="J748" i="1" s="1"/>
  <c r="Q748" i="1" s="1"/>
  <c r="I749" i="1"/>
  <c r="J749" i="1" s="1"/>
  <c r="Q749" i="1" s="1"/>
  <c r="I3949" i="1"/>
  <c r="J3949" i="1" s="1"/>
  <c r="Q3949" i="1" s="1"/>
  <c r="I3950" i="1"/>
  <c r="J3950" i="1" s="1"/>
  <c r="Q3950" i="1" s="1"/>
  <c r="I750" i="1"/>
  <c r="J750" i="1" s="1"/>
  <c r="Q750" i="1" s="1"/>
  <c r="I3951" i="1"/>
  <c r="J3951" i="1" s="1"/>
  <c r="Q3951" i="1" s="1"/>
  <c r="I3952" i="1"/>
  <c r="J3952" i="1" s="1"/>
  <c r="Q3952" i="1" s="1"/>
  <c r="I3953" i="1"/>
  <c r="J3953" i="1" s="1"/>
  <c r="Q3953" i="1" s="1"/>
  <c r="I3954" i="1"/>
  <c r="J3954" i="1" s="1"/>
  <c r="Q3954" i="1" s="1"/>
  <c r="I3955" i="1"/>
  <c r="J3955" i="1" s="1"/>
  <c r="Q3955" i="1" s="1"/>
  <c r="I3956" i="1"/>
  <c r="J3956" i="1" s="1"/>
  <c r="Q3956" i="1" s="1"/>
  <c r="I3957" i="1"/>
  <c r="J3957" i="1" s="1"/>
  <c r="Q3957" i="1" s="1"/>
  <c r="I3958" i="1"/>
  <c r="J3958" i="1" s="1"/>
  <c r="Q3958" i="1" s="1"/>
  <c r="I751" i="1"/>
  <c r="J751" i="1" s="1"/>
  <c r="Q751" i="1" s="1"/>
  <c r="I3959" i="1"/>
  <c r="J3959" i="1" s="1"/>
  <c r="Q3959" i="1" s="1"/>
  <c r="I752" i="1"/>
  <c r="J752" i="1" s="1"/>
  <c r="Q752" i="1" s="1"/>
  <c r="I3960" i="1"/>
  <c r="J3960" i="1" s="1"/>
  <c r="Q3960" i="1" s="1"/>
  <c r="I753" i="1"/>
  <c r="J753" i="1" s="1"/>
  <c r="Q753" i="1" s="1"/>
  <c r="I754" i="1"/>
  <c r="J754" i="1" s="1"/>
  <c r="Q754" i="1" s="1"/>
  <c r="I755" i="1"/>
  <c r="J755" i="1" s="1"/>
  <c r="Q755" i="1" s="1"/>
  <c r="I3961" i="1"/>
  <c r="J3961" i="1" s="1"/>
  <c r="Q3961" i="1" s="1"/>
  <c r="I3962" i="1"/>
  <c r="J3962" i="1" s="1"/>
  <c r="Q3962" i="1" s="1"/>
  <c r="I3963" i="1"/>
  <c r="J3963" i="1" s="1"/>
  <c r="Q3963" i="1" s="1"/>
  <c r="I3964" i="1"/>
  <c r="J3964" i="1" s="1"/>
  <c r="Q3964" i="1" s="1"/>
  <c r="I756" i="1"/>
  <c r="J756" i="1" s="1"/>
  <c r="Q756" i="1" s="1"/>
  <c r="I757" i="1"/>
  <c r="J757" i="1" s="1"/>
  <c r="Q757" i="1" s="1"/>
  <c r="I3965" i="1"/>
  <c r="J3965" i="1" s="1"/>
  <c r="Q3965" i="1" s="1"/>
  <c r="I758" i="1"/>
  <c r="J758" i="1" s="1"/>
  <c r="Q758" i="1" s="1"/>
  <c r="I3966" i="1"/>
  <c r="J3966" i="1" s="1"/>
  <c r="Q3966" i="1" s="1"/>
  <c r="I3967" i="1"/>
  <c r="J3967" i="1" s="1"/>
  <c r="Q3967" i="1" s="1"/>
  <c r="I759" i="1"/>
  <c r="J759" i="1" s="1"/>
  <c r="Q759" i="1" s="1"/>
  <c r="I3968" i="1"/>
  <c r="J3968" i="1" s="1"/>
  <c r="Q3968" i="1" s="1"/>
  <c r="I3969" i="1"/>
  <c r="J3969" i="1" s="1"/>
  <c r="Q3969" i="1" s="1"/>
  <c r="I760" i="1"/>
  <c r="J760" i="1" s="1"/>
  <c r="Q760" i="1" s="1"/>
  <c r="I3970" i="1"/>
  <c r="J3970" i="1" s="1"/>
  <c r="Q3970" i="1" s="1"/>
  <c r="I1773" i="1"/>
  <c r="J1773" i="1" s="1"/>
  <c r="Q1773" i="1" s="1"/>
  <c r="I3971" i="1"/>
  <c r="J3971" i="1" s="1"/>
  <c r="Q3971" i="1" s="1"/>
  <c r="I3972" i="1"/>
  <c r="J3972" i="1" s="1"/>
  <c r="Q3972" i="1" s="1"/>
  <c r="I3973" i="1"/>
  <c r="J3973" i="1" s="1"/>
  <c r="Q3973" i="1" s="1"/>
  <c r="I3974" i="1"/>
  <c r="J3974" i="1" s="1"/>
  <c r="Q3974" i="1" s="1"/>
  <c r="I1774" i="1"/>
  <c r="J1774" i="1" s="1"/>
  <c r="Q1774" i="1" s="1"/>
  <c r="I761" i="1"/>
  <c r="J761" i="1" s="1"/>
  <c r="Q761" i="1" s="1"/>
  <c r="I3975" i="1"/>
  <c r="J3975" i="1" s="1"/>
  <c r="Q3975" i="1" s="1"/>
  <c r="I3976" i="1"/>
  <c r="J3976" i="1" s="1"/>
  <c r="Q3976" i="1" s="1"/>
  <c r="I3977" i="1"/>
  <c r="J3977" i="1" s="1"/>
  <c r="Q3977" i="1" s="1"/>
  <c r="I1775" i="1"/>
  <c r="J1775" i="1" s="1"/>
  <c r="Q1775" i="1" s="1"/>
  <c r="I3978" i="1"/>
  <c r="J3978" i="1" s="1"/>
  <c r="Q3978" i="1" s="1"/>
  <c r="I762" i="1"/>
  <c r="J762" i="1" s="1"/>
  <c r="Q762" i="1" s="1"/>
  <c r="I763" i="1"/>
  <c r="J763" i="1" s="1"/>
  <c r="Q763" i="1" s="1"/>
  <c r="I3979" i="1"/>
  <c r="J3979" i="1" s="1"/>
  <c r="Q3979" i="1" s="1"/>
  <c r="I3980" i="1"/>
  <c r="J3980" i="1" s="1"/>
  <c r="Q3980" i="1" s="1"/>
  <c r="I3981" i="1"/>
  <c r="J3981" i="1" s="1"/>
  <c r="Q3981" i="1" s="1"/>
  <c r="I3982" i="1"/>
  <c r="J3982" i="1" s="1"/>
  <c r="Q3982" i="1" s="1"/>
  <c r="I3983" i="1"/>
  <c r="J3983" i="1" s="1"/>
  <c r="Q3983" i="1" s="1"/>
  <c r="I3984" i="1"/>
  <c r="J3984" i="1" s="1"/>
  <c r="Q3984" i="1" s="1"/>
  <c r="I764" i="1"/>
  <c r="J764" i="1" s="1"/>
  <c r="Q764" i="1" s="1"/>
  <c r="I765" i="1"/>
  <c r="J765" i="1" s="1"/>
  <c r="Q765" i="1" s="1"/>
  <c r="I3985" i="1"/>
  <c r="J3985" i="1" s="1"/>
  <c r="Q3985" i="1" s="1"/>
  <c r="I3986" i="1"/>
  <c r="J3986" i="1" s="1"/>
  <c r="Q3986" i="1" s="1"/>
  <c r="I3987" i="1"/>
  <c r="J3987" i="1" s="1"/>
  <c r="Q3987" i="1" s="1"/>
  <c r="I3988" i="1"/>
  <c r="J3988" i="1" s="1"/>
  <c r="Q3988" i="1" s="1"/>
  <c r="I1776" i="1"/>
  <c r="J1776" i="1" s="1"/>
  <c r="Q1776" i="1" s="1"/>
  <c r="I3989" i="1"/>
  <c r="J3989" i="1" s="1"/>
  <c r="Q3989" i="1" s="1"/>
  <c r="I3990" i="1"/>
  <c r="J3990" i="1" s="1"/>
  <c r="Q3990" i="1" s="1"/>
  <c r="I1777" i="1"/>
  <c r="J1777" i="1" s="1"/>
  <c r="Q1777" i="1" s="1"/>
  <c r="I3991" i="1"/>
  <c r="J3991" i="1" s="1"/>
  <c r="Q3991" i="1" s="1"/>
  <c r="I766" i="1"/>
  <c r="J766" i="1" s="1"/>
  <c r="Q766" i="1" s="1"/>
  <c r="I3992" i="1"/>
  <c r="J3992" i="1" s="1"/>
  <c r="Q3992" i="1" s="1"/>
  <c r="I3993" i="1"/>
  <c r="J3993" i="1" s="1"/>
  <c r="Q3993" i="1" s="1"/>
  <c r="I3994" i="1"/>
  <c r="J3994" i="1" s="1"/>
  <c r="Q3994" i="1" s="1"/>
  <c r="I3995" i="1"/>
  <c r="J3995" i="1" s="1"/>
  <c r="Q3995" i="1" s="1"/>
  <c r="I3996" i="1"/>
  <c r="J3996" i="1" s="1"/>
  <c r="Q3996" i="1" s="1"/>
  <c r="I3997" i="1"/>
  <c r="J3997" i="1" s="1"/>
  <c r="Q3997" i="1" s="1"/>
  <c r="I3998" i="1"/>
  <c r="J3998" i="1" s="1"/>
  <c r="Q3998" i="1" s="1"/>
  <c r="I767" i="1"/>
  <c r="J767" i="1" s="1"/>
  <c r="Q767" i="1" s="1"/>
  <c r="I3999" i="1"/>
  <c r="J3999" i="1" s="1"/>
  <c r="Q3999" i="1" s="1"/>
  <c r="I4000" i="1"/>
  <c r="J4000" i="1" s="1"/>
  <c r="Q4000" i="1" s="1"/>
  <c r="I4001" i="1"/>
  <c r="J4001" i="1" s="1"/>
  <c r="Q4001" i="1" s="1"/>
  <c r="I64" i="1"/>
  <c r="J64" i="1" s="1"/>
  <c r="Q64" i="1" s="1"/>
  <c r="I4002" i="1"/>
  <c r="J4002" i="1" s="1"/>
  <c r="Q4002" i="1" s="1"/>
  <c r="I4003" i="1"/>
  <c r="J4003" i="1" s="1"/>
  <c r="Q4003" i="1" s="1"/>
  <c r="I4004" i="1"/>
  <c r="J4004" i="1" s="1"/>
  <c r="Q4004" i="1" s="1"/>
  <c r="I4005" i="1"/>
  <c r="J4005" i="1" s="1"/>
  <c r="Q4005" i="1" s="1"/>
  <c r="I768" i="1"/>
  <c r="J768" i="1" s="1"/>
  <c r="Q768" i="1" s="1"/>
  <c r="I769" i="1"/>
  <c r="J769" i="1" s="1"/>
  <c r="Q769" i="1" s="1"/>
  <c r="I770" i="1"/>
  <c r="J770" i="1" s="1"/>
  <c r="Q770" i="1" s="1"/>
  <c r="I4006" i="1"/>
  <c r="J4006" i="1" s="1"/>
  <c r="Q4006" i="1" s="1"/>
  <c r="I771" i="1"/>
  <c r="J771" i="1" s="1"/>
  <c r="Q771" i="1" s="1"/>
  <c r="I4007" i="1"/>
  <c r="J4007" i="1" s="1"/>
  <c r="Q4007" i="1" s="1"/>
  <c r="I4008" i="1"/>
  <c r="J4008" i="1" s="1"/>
  <c r="Q4008" i="1" s="1"/>
  <c r="I772" i="1"/>
  <c r="J772" i="1" s="1"/>
  <c r="Q772" i="1" s="1"/>
  <c r="I4009" i="1"/>
  <c r="J4009" i="1" s="1"/>
  <c r="Q4009" i="1" s="1"/>
  <c r="I4010" i="1"/>
  <c r="J4010" i="1" s="1"/>
  <c r="Q4010" i="1" s="1"/>
  <c r="I1614" i="1"/>
  <c r="J1614" i="1" s="1"/>
  <c r="Q1614" i="1" s="1"/>
  <c r="I4011" i="1"/>
  <c r="J4011" i="1" s="1"/>
  <c r="Q4011" i="1" s="1"/>
  <c r="I4012" i="1"/>
  <c r="J4012" i="1" s="1"/>
  <c r="Q4012" i="1" s="1"/>
  <c r="I773" i="1"/>
  <c r="J773" i="1" s="1"/>
  <c r="Q773" i="1" s="1"/>
  <c r="I4013" i="1"/>
  <c r="J4013" i="1" s="1"/>
  <c r="Q4013" i="1" s="1"/>
  <c r="I1778" i="1"/>
  <c r="J1778" i="1" s="1"/>
  <c r="Q1778" i="1" s="1"/>
  <c r="I4014" i="1"/>
  <c r="J4014" i="1" s="1"/>
  <c r="Q4014" i="1" s="1"/>
  <c r="I774" i="1"/>
  <c r="J774" i="1" s="1"/>
  <c r="Q774" i="1" s="1"/>
  <c r="I4015" i="1"/>
  <c r="J4015" i="1" s="1"/>
  <c r="Q4015" i="1" s="1"/>
  <c r="I4016" i="1"/>
  <c r="J4016" i="1" s="1"/>
  <c r="Q4016" i="1" s="1"/>
  <c r="I4017" i="1"/>
  <c r="J4017" i="1" s="1"/>
  <c r="Q4017" i="1" s="1"/>
  <c r="I775" i="1"/>
  <c r="J775" i="1" s="1"/>
  <c r="Q775" i="1" s="1"/>
  <c r="I4018" i="1"/>
  <c r="J4018" i="1" s="1"/>
  <c r="Q4018" i="1" s="1"/>
  <c r="I1779" i="1"/>
  <c r="J1779" i="1" s="1"/>
  <c r="Q1779" i="1" s="1"/>
  <c r="I1780" i="1"/>
  <c r="J1780" i="1" s="1"/>
  <c r="Q1780" i="1" s="1"/>
  <c r="I4019" i="1"/>
  <c r="J4019" i="1" s="1"/>
  <c r="Q4019" i="1" s="1"/>
  <c r="I4020" i="1"/>
  <c r="J4020" i="1" s="1"/>
  <c r="Q4020" i="1" s="1"/>
  <c r="I4021" i="1"/>
  <c r="J4021" i="1" s="1"/>
  <c r="Q4021" i="1" s="1"/>
  <c r="I776" i="1"/>
  <c r="J776" i="1" s="1"/>
  <c r="Q776" i="1" s="1"/>
  <c r="I4022" i="1"/>
  <c r="J4022" i="1" s="1"/>
  <c r="Q4022" i="1" s="1"/>
  <c r="I4023" i="1"/>
  <c r="J4023" i="1" s="1"/>
  <c r="Q4023" i="1" s="1"/>
  <c r="I4024" i="1"/>
  <c r="J4024" i="1" s="1"/>
  <c r="Q4024" i="1" s="1"/>
  <c r="I777" i="1"/>
  <c r="J777" i="1" s="1"/>
  <c r="Q777" i="1" s="1"/>
  <c r="I778" i="1"/>
  <c r="J778" i="1" s="1"/>
  <c r="Q778" i="1" s="1"/>
  <c r="I4025" i="1"/>
  <c r="J4025" i="1" s="1"/>
  <c r="Q4025" i="1" s="1"/>
  <c r="I4026" i="1"/>
  <c r="J4026" i="1" s="1"/>
  <c r="Q4026" i="1" s="1"/>
  <c r="I4027" i="1"/>
  <c r="J4027" i="1" s="1"/>
  <c r="Q4027" i="1" s="1"/>
  <c r="I779" i="1"/>
  <c r="J779" i="1" s="1"/>
  <c r="Q779" i="1" s="1"/>
  <c r="I4028" i="1"/>
  <c r="J4028" i="1" s="1"/>
  <c r="Q4028" i="1" s="1"/>
  <c r="I4029" i="1"/>
  <c r="J4029" i="1" s="1"/>
  <c r="Q4029" i="1" s="1"/>
  <c r="I4030" i="1"/>
  <c r="J4030" i="1" s="1"/>
  <c r="Q4030" i="1" s="1"/>
  <c r="I4031" i="1"/>
  <c r="J4031" i="1" s="1"/>
  <c r="Q4031" i="1" s="1"/>
  <c r="I4032" i="1"/>
  <c r="J4032" i="1" s="1"/>
  <c r="Q4032" i="1" s="1"/>
  <c r="I780" i="1"/>
  <c r="J780" i="1" s="1"/>
  <c r="Q780" i="1" s="1"/>
  <c r="I4033" i="1"/>
  <c r="J4033" i="1" s="1"/>
  <c r="Q4033" i="1" s="1"/>
  <c r="I1781" i="1"/>
  <c r="J1781" i="1" s="1"/>
  <c r="Q1781" i="1" s="1"/>
  <c r="I4034" i="1"/>
  <c r="J4034" i="1" s="1"/>
  <c r="Q4034" i="1" s="1"/>
  <c r="I65" i="1"/>
  <c r="J65" i="1" s="1"/>
  <c r="Q65" i="1" s="1"/>
  <c r="I4035" i="1"/>
  <c r="J4035" i="1" s="1"/>
  <c r="Q4035" i="1" s="1"/>
  <c r="I4036" i="1"/>
  <c r="J4036" i="1" s="1"/>
  <c r="Q4036" i="1" s="1"/>
  <c r="I1782" i="1"/>
  <c r="J1782" i="1" s="1"/>
  <c r="Q1782" i="1" s="1"/>
  <c r="I1783" i="1"/>
  <c r="J1783" i="1" s="1"/>
  <c r="Q1783" i="1" s="1"/>
  <c r="I781" i="1"/>
  <c r="J781" i="1" s="1"/>
  <c r="Q781" i="1" s="1"/>
  <c r="I4037" i="1"/>
  <c r="J4037" i="1" s="1"/>
  <c r="Q4037" i="1" s="1"/>
  <c r="I782" i="1"/>
  <c r="J782" i="1" s="1"/>
  <c r="Q782" i="1" s="1"/>
  <c r="I1784" i="1"/>
  <c r="J1784" i="1" s="1"/>
  <c r="Q1784" i="1" s="1"/>
  <c r="I4038" i="1"/>
  <c r="J4038" i="1" s="1"/>
  <c r="Q4038" i="1" s="1"/>
  <c r="I4039" i="1"/>
  <c r="J4039" i="1" s="1"/>
  <c r="Q4039" i="1" s="1"/>
  <c r="I783" i="1"/>
  <c r="J783" i="1" s="1"/>
  <c r="Q783" i="1" s="1"/>
  <c r="I4040" i="1"/>
  <c r="J4040" i="1" s="1"/>
  <c r="Q4040" i="1" s="1"/>
  <c r="I784" i="1"/>
  <c r="J784" i="1" s="1"/>
  <c r="Q784" i="1" s="1"/>
  <c r="I4041" i="1"/>
  <c r="J4041" i="1" s="1"/>
  <c r="Q4041" i="1" s="1"/>
  <c r="I4042" i="1"/>
  <c r="J4042" i="1" s="1"/>
  <c r="Q4042" i="1" s="1"/>
  <c r="I4043" i="1"/>
  <c r="J4043" i="1" s="1"/>
  <c r="Q4043" i="1" s="1"/>
  <c r="I4044" i="1"/>
  <c r="J4044" i="1" s="1"/>
  <c r="Q4044" i="1" s="1"/>
  <c r="I4045" i="1"/>
  <c r="J4045" i="1" s="1"/>
  <c r="Q4045" i="1" s="1"/>
  <c r="I4046" i="1"/>
  <c r="J4046" i="1" s="1"/>
  <c r="Q4046" i="1" s="1"/>
  <c r="I785" i="1"/>
  <c r="J785" i="1" s="1"/>
  <c r="Q785" i="1" s="1"/>
  <c r="I786" i="1"/>
  <c r="J786" i="1" s="1"/>
  <c r="Q786" i="1" s="1"/>
  <c r="I4047" i="1"/>
  <c r="J4047" i="1" s="1"/>
  <c r="Q4047" i="1" s="1"/>
  <c r="I4048" i="1"/>
  <c r="J4048" i="1" s="1"/>
  <c r="Q4048" i="1" s="1"/>
  <c r="I4049" i="1"/>
  <c r="J4049" i="1" s="1"/>
  <c r="Q4049" i="1" s="1"/>
  <c r="I4050" i="1"/>
  <c r="J4050" i="1" s="1"/>
  <c r="Q4050" i="1" s="1"/>
  <c r="I4051" i="1"/>
  <c r="J4051" i="1" s="1"/>
  <c r="Q4051" i="1" s="1"/>
  <c r="I4052" i="1"/>
  <c r="J4052" i="1" s="1"/>
  <c r="Q4052" i="1" s="1"/>
  <c r="I4053" i="1"/>
  <c r="J4053" i="1" s="1"/>
  <c r="Q4053" i="1" s="1"/>
  <c r="I4054" i="1"/>
  <c r="J4054" i="1" s="1"/>
  <c r="Q4054" i="1" s="1"/>
  <c r="I787" i="1"/>
  <c r="J787" i="1" s="1"/>
  <c r="Q787" i="1" s="1"/>
  <c r="I4055" i="1"/>
  <c r="J4055" i="1" s="1"/>
  <c r="Q4055" i="1" s="1"/>
  <c r="I4056" i="1"/>
  <c r="J4056" i="1" s="1"/>
  <c r="Q4056" i="1" s="1"/>
  <c r="I4057" i="1"/>
  <c r="J4057" i="1" s="1"/>
  <c r="Q4057" i="1" s="1"/>
  <c r="I1785" i="1"/>
  <c r="J1785" i="1" s="1"/>
  <c r="Q1785" i="1" s="1"/>
  <c r="I4058" i="1"/>
  <c r="J4058" i="1" s="1"/>
  <c r="Q4058" i="1" s="1"/>
  <c r="I788" i="1"/>
  <c r="J788" i="1" s="1"/>
  <c r="Q788" i="1" s="1"/>
  <c r="I4059" i="1"/>
  <c r="J4059" i="1" s="1"/>
  <c r="Q4059" i="1" s="1"/>
  <c r="I4060" i="1"/>
  <c r="J4060" i="1" s="1"/>
  <c r="Q4060" i="1" s="1"/>
  <c r="I4061" i="1"/>
  <c r="J4061" i="1" s="1"/>
  <c r="Q4061" i="1" s="1"/>
  <c r="I4062" i="1"/>
  <c r="J4062" i="1" s="1"/>
  <c r="Q4062" i="1" s="1"/>
  <c r="I4063" i="1"/>
  <c r="J4063" i="1" s="1"/>
  <c r="Q4063" i="1" s="1"/>
  <c r="I4064" i="1"/>
  <c r="J4064" i="1" s="1"/>
  <c r="Q4064" i="1" s="1"/>
  <c r="I4065" i="1"/>
  <c r="J4065" i="1" s="1"/>
  <c r="Q4065" i="1" s="1"/>
  <c r="I4066" i="1"/>
  <c r="J4066" i="1" s="1"/>
  <c r="Q4066" i="1" s="1"/>
  <c r="I4067" i="1"/>
  <c r="J4067" i="1" s="1"/>
  <c r="Q4067" i="1" s="1"/>
  <c r="I4068" i="1"/>
  <c r="J4068" i="1" s="1"/>
  <c r="Q4068" i="1" s="1"/>
  <c r="I4069" i="1"/>
  <c r="J4069" i="1" s="1"/>
  <c r="Q4069" i="1" s="1"/>
  <c r="I4070" i="1"/>
  <c r="J4070" i="1" s="1"/>
  <c r="Q4070" i="1" s="1"/>
  <c r="I4071" i="1"/>
  <c r="J4071" i="1" s="1"/>
  <c r="Q4071" i="1" s="1"/>
  <c r="I4072" i="1"/>
  <c r="J4072" i="1" s="1"/>
  <c r="Q4072" i="1" s="1"/>
  <c r="I4073" i="1"/>
  <c r="J4073" i="1" s="1"/>
  <c r="Q4073" i="1" s="1"/>
  <c r="I4074" i="1"/>
  <c r="J4074" i="1" s="1"/>
  <c r="Q4074" i="1" s="1"/>
  <c r="I4075" i="1"/>
  <c r="J4075" i="1" s="1"/>
  <c r="Q4075" i="1" s="1"/>
  <c r="I4076" i="1"/>
  <c r="J4076" i="1" s="1"/>
  <c r="Q4076" i="1" s="1"/>
  <c r="I1786" i="1"/>
  <c r="J1786" i="1" s="1"/>
  <c r="Q1786" i="1" s="1"/>
  <c r="I4077" i="1"/>
  <c r="J4077" i="1" s="1"/>
  <c r="Q4077" i="1" s="1"/>
  <c r="I4078" i="1"/>
  <c r="J4078" i="1" s="1"/>
  <c r="Q4078" i="1" s="1"/>
  <c r="I4079" i="1"/>
  <c r="J4079" i="1" s="1"/>
  <c r="Q4079" i="1" s="1"/>
  <c r="I4080" i="1"/>
  <c r="J4080" i="1" s="1"/>
  <c r="Q4080" i="1" s="1"/>
  <c r="I789" i="1"/>
  <c r="J789" i="1" s="1"/>
  <c r="Q789" i="1" s="1"/>
  <c r="I4081" i="1"/>
  <c r="J4081" i="1" s="1"/>
  <c r="Q4081" i="1" s="1"/>
  <c r="I4082" i="1"/>
  <c r="J4082" i="1" s="1"/>
  <c r="Q4082" i="1" s="1"/>
  <c r="I4083" i="1"/>
  <c r="J4083" i="1" s="1"/>
  <c r="Q4083" i="1" s="1"/>
  <c r="I4084" i="1"/>
  <c r="J4084" i="1" s="1"/>
  <c r="Q4084" i="1" s="1"/>
  <c r="I790" i="1"/>
  <c r="J790" i="1" s="1"/>
  <c r="Q790" i="1" s="1"/>
  <c r="I4085" i="1"/>
  <c r="J4085" i="1" s="1"/>
  <c r="Q4085" i="1" s="1"/>
  <c r="I4086" i="1"/>
  <c r="J4086" i="1" s="1"/>
  <c r="Q4086" i="1" s="1"/>
  <c r="I791" i="1"/>
  <c r="J791" i="1" s="1"/>
  <c r="Q791" i="1" s="1"/>
  <c r="I4087" i="1"/>
  <c r="J4087" i="1" s="1"/>
  <c r="Q4087" i="1" s="1"/>
  <c r="I4088" i="1"/>
  <c r="J4088" i="1" s="1"/>
  <c r="Q4088" i="1" s="1"/>
  <c r="I792" i="1"/>
  <c r="J792" i="1" s="1"/>
  <c r="Q792" i="1" s="1"/>
  <c r="I4089" i="1"/>
  <c r="J4089" i="1" s="1"/>
  <c r="Q4089" i="1" s="1"/>
  <c r="I4090" i="1"/>
  <c r="J4090" i="1" s="1"/>
  <c r="Q4090" i="1" s="1"/>
  <c r="I793" i="1"/>
  <c r="J793" i="1" s="1"/>
  <c r="Q793" i="1" s="1"/>
  <c r="I4091" i="1"/>
  <c r="J4091" i="1" s="1"/>
  <c r="Q4091" i="1" s="1"/>
  <c r="I4092" i="1"/>
  <c r="J4092" i="1" s="1"/>
  <c r="Q4092" i="1" s="1"/>
  <c r="I4093" i="1"/>
  <c r="J4093" i="1" s="1"/>
  <c r="Q4093" i="1" s="1"/>
  <c r="I4094" i="1"/>
  <c r="J4094" i="1" s="1"/>
  <c r="Q4094" i="1" s="1"/>
  <c r="I4095" i="1"/>
  <c r="J4095" i="1" s="1"/>
  <c r="Q4095" i="1" s="1"/>
  <c r="I794" i="1"/>
  <c r="J794" i="1" s="1"/>
  <c r="Q794" i="1" s="1"/>
  <c r="I4096" i="1"/>
  <c r="J4096" i="1" s="1"/>
  <c r="Q4096" i="1" s="1"/>
  <c r="I4097" i="1"/>
  <c r="J4097" i="1" s="1"/>
  <c r="Q4097" i="1" s="1"/>
  <c r="I4098" i="1"/>
  <c r="J4098" i="1" s="1"/>
  <c r="Q4098" i="1" s="1"/>
  <c r="I4099" i="1"/>
  <c r="J4099" i="1" s="1"/>
  <c r="Q4099" i="1" s="1"/>
  <c r="I4100" i="1"/>
  <c r="J4100" i="1" s="1"/>
  <c r="Q4100" i="1" s="1"/>
  <c r="I4101" i="1"/>
  <c r="J4101" i="1" s="1"/>
  <c r="Q4101" i="1" s="1"/>
  <c r="I1787" i="1"/>
  <c r="J1787" i="1" s="1"/>
  <c r="Q1787" i="1" s="1"/>
  <c r="I1788" i="1"/>
  <c r="J1788" i="1" s="1"/>
  <c r="Q1788" i="1" s="1"/>
  <c r="I4102" i="1"/>
  <c r="J4102" i="1" s="1"/>
  <c r="Q4102" i="1" s="1"/>
  <c r="I4103" i="1"/>
  <c r="J4103" i="1" s="1"/>
  <c r="Q4103" i="1" s="1"/>
  <c r="I4104" i="1"/>
  <c r="J4104" i="1" s="1"/>
  <c r="Q4104" i="1" s="1"/>
  <c r="I795" i="1"/>
  <c r="J795" i="1" s="1"/>
  <c r="Q795" i="1" s="1"/>
  <c r="I4105" i="1"/>
  <c r="J4105" i="1" s="1"/>
  <c r="Q4105" i="1" s="1"/>
  <c r="I796" i="1"/>
  <c r="J796" i="1" s="1"/>
  <c r="Q796" i="1" s="1"/>
  <c r="I1789" i="1"/>
  <c r="J1789" i="1" s="1"/>
  <c r="Q1789" i="1" s="1"/>
  <c r="I4106" i="1"/>
  <c r="J4106" i="1" s="1"/>
  <c r="Q4106" i="1" s="1"/>
  <c r="I4107" i="1"/>
  <c r="J4107" i="1" s="1"/>
  <c r="Q4107" i="1" s="1"/>
  <c r="I4108" i="1"/>
  <c r="J4108" i="1" s="1"/>
  <c r="Q4108" i="1" s="1"/>
  <c r="I4109" i="1"/>
  <c r="J4109" i="1" s="1"/>
  <c r="Q4109" i="1" s="1"/>
  <c r="I66" i="1"/>
  <c r="J66" i="1" s="1"/>
  <c r="Q66" i="1" s="1"/>
  <c r="I4110" i="1"/>
  <c r="J4110" i="1" s="1"/>
  <c r="Q4110" i="1" s="1"/>
  <c r="I4111" i="1"/>
  <c r="J4111" i="1" s="1"/>
  <c r="Q4111" i="1" s="1"/>
  <c r="I4112" i="1"/>
  <c r="J4112" i="1" s="1"/>
  <c r="Q4112" i="1" s="1"/>
  <c r="I4113" i="1"/>
  <c r="J4113" i="1" s="1"/>
  <c r="Q4113" i="1" s="1"/>
  <c r="I797" i="1"/>
  <c r="J797" i="1" s="1"/>
  <c r="Q797" i="1" s="1"/>
  <c r="I1503" i="1"/>
  <c r="J1503" i="1" s="1"/>
  <c r="Q1503" i="1" s="1"/>
  <c r="I4114" i="1"/>
  <c r="J4114" i="1" s="1"/>
  <c r="Q4114" i="1" s="1"/>
  <c r="I4115" i="1"/>
  <c r="J4115" i="1" s="1"/>
  <c r="Q4115" i="1" s="1"/>
  <c r="I4116" i="1"/>
  <c r="J4116" i="1" s="1"/>
  <c r="Q4116" i="1" s="1"/>
  <c r="I4117" i="1"/>
  <c r="J4117" i="1" s="1"/>
  <c r="Q4117" i="1" s="1"/>
  <c r="I4118" i="1"/>
  <c r="J4118" i="1" s="1"/>
  <c r="Q4118" i="1" s="1"/>
  <c r="I4119" i="1"/>
  <c r="J4119" i="1" s="1"/>
  <c r="Q4119" i="1" s="1"/>
  <c r="I4120" i="1"/>
  <c r="J4120" i="1" s="1"/>
  <c r="Q4120" i="1" s="1"/>
  <c r="I798" i="1"/>
  <c r="J798" i="1" s="1"/>
  <c r="Q798" i="1" s="1"/>
  <c r="I4121" i="1"/>
  <c r="J4121" i="1" s="1"/>
  <c r="Q4121" i="1" s="1"/>
  <c r="I1790" i="1"/>
  <c r="J1790" i="1" s="1"/>
  <c r="Q1790" i="1" s="1"/>
  <c r="I4122" i="1"/>
  <c r="J4122" i="1" s="1"/>
  <c r="Q4122" i="1" s="1"/>
  <c r="I4123" i="1"/>
  <c r="J4123" i="1" s="1"/>
  <c r="Q4123" i="1" s="1"/>
  <c r="I799" i="1"/>
  <c r="J799" i="1" s="1"/>
  <c r="Q799" i="1" s="1"/>
  <c r="I4124" i="1"/>
  <c r="J4124" i="1" s="1"/>
  <c r="Q4124" i="1" s="1"/>
  <c r="I4125" i="1"/>
  <c r="J4125" i="1" s="1"/>
  <c r="Q4125" i="1" s="1"/>
  <c r="I800" i="1"/>
  <c r="J800" i="1" s="1"/>
  <c r="Q800" i="1" s="1"/>
  <c r="I4126" i="1"/>
  <c r="J4126" i="1" s="1"/>
  <c r="Q4126" i="1" s="1"/>
  <c r="I4127" i="1"/>
  <c r="J4127" i="1" s="1"/>
  <c r="Q4127" i="1" s="1"/>
  <c r="I801" i="1"/>
  <c r="J801" i="1" s="1"/>
  <c r="Q801" i="1" s="1"/>
  <c r="I4128" i="1"/>
  <c r="J4128" i="1" s="1"/>
  <c r="Q4128" i="1" s="1"/>
  <c r="I4129" i="1"/>
  <c r="J4129" i="1" s="1"/>
  <c r="Q4129" i="1" s="1"/>
  <c r="I802" i="1"/>
  <c r="J802" i="1" s="1"/>
  <c r="Q802" i="1" s="1"/>
  <c r="I803" i="1"/>
  <c r="J803" i="1" s="1"/>
  <c r="Q803" i="1" s="1"/>
  <c r="I4130" i="1"/>
  <c r="J4130" i="1" s="1"/>
  <c r="Q4130" i="1" s="1"/>
  <c r="I1791" i="1"/>
  <c r="J1791" i="1" s="1"/>
  <c r="Q1791" i="1" s="1"/>
  <c r="I1792" i="1"/>
  <c r="J1792" i="1" s="1"/>
  <c r="Q1792" i="1" s="1"/>
  <c r="I804" i="1"/>
  <c r="J804" i="1" s="1"/>
  <c r="Q804" i="1" s="1"/>
  <c r="I805" i="1"/>
  <c r="J805" i="1" s="1"/>
  <c r="Q805" i="1" s="1"/>
  <c r="I806" i="1"/>
  <c r="J806" i="1" s="1"/>
  <c r="Q806" i="1" s="1"/>
  <c r="I4131" i="1"/>
  <c r="J4131" i="1" s="1"/>
  <c r="Q4131" i="1" s="1"/>
  <c r="I4132" i="1"/>
  <c r="J4132" i="1" s="1"/>
  <c r="Q4132" i="1" s="1"/>
  <c r="I807" i="1"/>
  <c r="J807" i="1" s="1"/>
  <c r="Q807" i="1" s="1"/>
  <c r="I808" i="1"/>
  <c r="J808" i="1" s="1"/>
  <c r="Q808" i="1" s="1"/>
  <c r="I809" i="1"/>
  <c r="J809" i="1" s="1"/>
  <c r="Q809" i="1" s="1"/>
  <c r="I4133" i="1"/>
  <c r="J4133" i="1" s="1"/>
  <c r="Q4133" i="1" s="1"/>
  <c r="I4134" i="1"/>
  <c r="J4134" i="1" s="1"/>
  <c r="Q4134" i="1" s="1"/>
  <c r="I4135" i="1"/>
  <c r="J4135" i="1" s="1"/>
  <c r="Q4135" i="1" s="1"/>
  <c r="I4136" i="1"/>
  <c r="J4136" i="1" s="1"/>
  <c r="Q4136" i="1" s="1"/>
  <c r="I810" i="1"/>
  <c r="J810" i="1" s="1"/>
  <c r="Q810" i="1" s="1"/>
  <c r="I4137" i="1"/>
  <c r="J4137" i="1" s="1"/>
  <c r="Q4137" i="1" s="1"/>
  <c r="I4138" i="1"/>
  <c r="J4138" i="1" s="1"/>
  <c r="Q4138" i="1" s="1"/>
  <c r="I4139" i="1"/>
  <c r="J4139" i="1" s="1"/>
  <c r="Q4139" i="1" s="1"/>
  <c r="I1504" i="1"/>
  <c r="J1504" i="1" s="1"/>
  <c r="Q1504" i="1" s="1"/>
  <c r="I4140" i="1"/>
  <c r="J4140" i="1" s="1"/>
  <c r="Q4140" i="1" s="1"/>
  <c r="I4141" i="1"/>
  <c r="J4141" i="1" s="1"/>
  <c r="Q4141" i="1" s="1"/>
  <c r="I4142" i="1"/>
  <c r="J4142" i="1" s="1"/>
  <c r="Q4142" i="1" s="1"/>
  <c r="I67" i="1"/>
  <c r="J67" i="1" s="1"/>
  <c r="Q67" i="1" s="1"/>
  <c r="I4143" i="1"/>
  <c r="J4143" i="1" s="1"/>
  <c r="Q4143" i="1" s="1"/>
  <c r="I1793" i="1"/>
  <c r="J1793" i="1" s="1"/>
  <c r="Q1793" i="1" s="1"/>
  <c r="I1794" i="1"/>
  <c r="J1794" i="1" s="1"/>
  <c r="Q1794" i="1" s="1"/>
  <c r="I4144" i="1"/>
  <c r="J4144" i="1" s="1"/>
  <c r="Q4144" i="1" s="1"/>
  <c r="I811" i="1"/>
  <c r="J811" i="1" s="1"/>
  <c r="Q811" i="1" s="1"/>
  <c r="I4145" i="1"/>
  <c r="J4145" i="1" s="1"/>
  <c r="Q4145" i="1" s="1"/>
  <c r="I812" i="1"/>
  <c r="J812" i="1" s="1"/>
  <c r="Q812" i="1" s="1"/>
  <c r="I4146" i="1"/>
  <c r="J4146" i="1" s="1"/>
  <c r="Q4146" i="1" s="1"/>
  <c r="I813" i="1"/>
  <c r="J813" i="1" s="1"/>
  <c r="Q813" i="1" s="1"/>
  <c r="I4147" i="1"/>
  <c r="J4147" i="1" s="1"/>
  <c r="Q4147" i="1" s="1"/>
  <c r="I4148" i="1"/>
  <c r="J4148" i="1" s="1"/>
  <c r="Q4148" i="1" s="1"/>
  <c r="I4149" i="1"/>
  <c r="J4149" i="1" s="1"/>
  <c r="Q4149" i="1" s="1"/>
  <c r="I1795" i="1"/>
  <c r="J1795" i="1" s="1"/>
  <c r="Q1795" i="1" s="1"/>
  <c r="I4150" i="1"/>
  <c r="J4150" i="1" s="1"/>
  <c r="Q4150" i="1" s="1"/>
  <c r="I4151" i="1"/>
  <c r="J4151" i="1" s="1"/>
  <c r="Q4151" i="1" s="1"/>
  <c r="I4152" i="1"/>
  <c r="J4152" i="1" s="1"/>
  <c r="Q4152" i="1" s="1"/>
  <c r="I4153" i="1"/>
  <c r="J4153" i="1" s="1"/>
  <c r="Q4153" i="1" s="1"/>
  <c r="I4154" i="1"/>
  <c r="J4154" i="1" s="1"/>
  <c r="Q4154" i="1" s="1"/>
  <c r="I814" i="1"/>
  <c r="J814" i="1" s="1"/>
  <c r="Q814" i="1" s="1"/>
  <c r="I4155" i="1"/>
  <c r="J4155" i="1" s="1"/>
  <c r="Q4155" i="1" s="1"/>
  <c r="I68" i="1"/>
  <c r="J68" i="1" s="1"/>
  <c r="Q68" i="1" s="1"/>
  <c r="I4156" i="1"/>
  <c r="J4156" i="1" s="1"/>
  <c r="Q4156" i="1" s="1"/>
  <c r="I815" i="1"/>
  <c r="J815" i="1" s="1"/>
  <c r="Q815" i="1" s="1"/>
  <c r="I4157" i="1"/>
  <c r="J4157" i="1" s="1"/>
  <c r="Q4157" i="1" s="1"/>
  <c r="I816" i="1"/>
  <c r="J816" i="1" s="1"/>
  <c r="Q816" i="1" s="1"/>
  <c r="I4158" i="1"/>
  <c r="J4158" i="1" s="1"/>
  <c r="Q4158" i="1" s="1"/>
  <c r="I4159" i="1"/>
  <c r="J4159" i="1" s="1"/>
  <c r="Q4159" i="1" s="1"/>
  <c r="I4160" i="1"/>
  <c r="J4160" i="1" s="1"/>
  <c r="Q4160" i="1" s="1"/>
  <c r="I817" i="1"/>
  <c r="J817" i="1" s="1"/>
  <c r="Q817" i="1" s="1"/>
  <c r="I4161" i="1"/>
  <c r="J4161" i="1" s="1"/>
  <c r="Q4161" i="1" s="1"/>
  <c r="I4162" i="1"/>
  <c r="J4162" i="1" s="1"/>
  <c r="Q4162" i="1" s="1"/>
  <c r="I4163" i="1"/>
  <c r="J4163" i="1" s="1"/>
  <c r="Q4163" i="1" s="1"/>
  <c r="I4164" i="1"/>
  <c r="J4164" i="1" s="1"/>
  <c r="Q4164" i="1" s="1"/>
  <c r="I4165" i="1"/>
  <c r="J4165" i="1" s="1"/>
  <c r="Q4165" i="1" s="1"/>
  <c r="I4166" i="1"/>
  <c r="J4166" i="1" s="1"/>
  <c r="Q4166" i="1" s="1"/>
  <c r="I4167" i="1"/>
  <c r="J4167" i="1" s="1"/>
  <c r="Q4167" i="1" s="1"/>
  <c r="I818" i="1"/>
  <c r="J818" i="1" s="1"/>
  <c r="Q818" i="1" s="1"/>
  <c r="I4168" i="1"/>
  <c r="J4168" i="1" s="1"/>
  <c r="Q4168" i="1" s="1"/>
  <c r="I4169" i="1"/>
  <c r="J4169" i="1" s="1"/>
  <c r="Q4169" i="1" s="1"/>
  <c r="I4170" i="1"/>
  <c r="J4170" i="1" s="1"/>
  <c r="Q4170" i="1" s="1"/>
  <c r="I1615" i="1"/>
  <c r="J1615" i="1" s="1"/>
  <c r="Q1615" i="1" s="1"/>
  <c r="I4171" i="1"/>
  <c r="J4171" i="1" s="1"/>
  <c r="Q4171" i="1" s="1"/>
  <c r="I4172" i="1"/>
  <c r="J4172" i="1" s="1"/>
  <c r="Q4172" i="1" s="1"/>
  <c r="I4173" i="1"/>
  <c r="J4173" i="1" s="1"/>
  <c r="Q4173" i="1" s="1"/>
  <c r="I4174" i="1"/>
  <c r="J4174" i="1" s="1"/>
  <c r="Q4174" i="1" s="1"/>
  <c r="I4175" i="1"/>
  <c r="J4175" i="1" s="1"/>
  <c r="Q4175" i="1" s="1"/>
  <c r="I819" i="1"/>
  <c r="J819" i="1" s="1"/>
  <c r="Q819" i="1" s="1"/>
  <c r="I4176" i="1"/>
  <c r="J4176" i="1" s="1"/>
  <c r="Q4176" i="1" s="1"/>
  <c r="I820" i="1"/>
  <c r="J820" i="1" s="1"/>
  <c r="Q820" i="1" s="1"/>
  <c r="I821" i="1"/>
  <c r="J821" i="1" s="1"/>
  <c r="Q821" i="1" s="1"/>
  <c r="I822" i="1"/>
  <c r="J822" i="1" s="1"/>
  <c r="Q822" i="1" s="1"/>
  <c r="I4177" i="1"/>
  <c r="J4177" i="1" s="1"/>
  <c r="Q4177" i="1" s="1"/>
  <c r="I4178" i="1"/>
  <c r="J4178" i="1" s="1"/>
  <c r="Q4178" i="1" s="1"/>
  <c r="I4179" i="1"/>
  <c r="J4179" i="1" s="1"/>
  <c r="Q4179" i="1" s="1"/>
  <c r="I823" i="1"/>
  <c r="J823" i="1" s="1"/>
  <c r="Q823" i="1" s="1"/>
  <c r="I4180" i="1"/>
  <c r="J4180" i="1" s="1"/>
  <c r="Q4180" i="1" s="1"/>
  <c r="I4181" i="1"/>
  <c r="J4181" i="1" s="1"/>
  <c r="Q4181" i="1" s="1"/>
  <c r="I4182" i="1"/>
  <c r="J4182" i="1" s="1"/>
  <c r="Q4182" i="1" s="1"/>
  <c r="I824" i="1"/>
  <c r="J824" i="1" s="1"/>
  <c r="Q824" i="1" s="1"/>
  <c r="I825" i="1"/>
  <c r="J825" i="1" s="1"/>
  <c r="Q825" i="1" s="1"/>
  <c r="I4183" i="1"/>
  <c r="J4183" i="1" s="1"/>
  <c r="Q4183" i="1" s="1"/>
  <c r="I4184" i="1"/>
  <c r="J4184" i="1" s="1"/>
  <c r="Q4184" i="1" s="1"/>
  <c r="I4185" i="1"/>
  <c r="J4185" i="1" s="1"/>
  <c r="Q4185" i="1" s="1"/>
  <c r="I4186" i="1"/>
  <c r="J4186" i="1" s="1"/>
  <c r="Q4186" i="1" s="1"/>
  <c r="I4187" i="1"/>
  <c r="J4187" i="1" s="1"/>
  <c r="Q4187" i="1" s="1"/>
  <c r="I4188" i="1"/>
  <c r="J4188" i="1" s="1"/>
  <c r="Q4188" i="1" s="1"/>
  <c r="I4189" i="1"/>
  <c r="J4189" i="1" s="1"/>
  <c r="Q4189" i="1" s="1"/>
  <c r="I826" i="1"/>
  <c r="J826" i="1" s="1"/>
  <c r="Q826" i="1" s="1"/>
  <c r="I827" i="1"/>
  <c r="J827" i="1" s="1"/>
  <c r="Q827" i="1" s="1"/>
  <c r="I828" i="1"/>
  <c r="J828" i="1" s="1"/>
  <c r="Q828" i="1" s="1"/>
  <c r="I4190" i="1"/>
  <c r="J4190" i="1" s="1"/>
  <c r="Q4190" i="1" s="1"/>
  <c r="I4191" i="1"/>
  <c r="J4191" i="1" s="1"/>
  <c r="Q4191" i="1" s="1"/>
  <c r="I4192" i="1"/>
  <c r="J4192" i="1" s="1"/>
  <c r="Q4192" i="1" s="1"/>
  <c r="I4193" i="1"/>
  <c r="J4193" i="1" s="1"/>
  <c r="Q4193" i="1" s="1"/>
  <c r="I829" i="1"/>
  <c r="J829" i="1" s="1"/>
  <c r="Q829" i="1" s="1"/>
  <c r="I4194" i="1"/>
  <c r="J4194" i="1" s="1"/>
  <c r="Q4194" i="1" s="1"/>
  <c r="I830" i="1"/>
  <c r="J830" i="1" s="1"/>
  <c r="Q830" i="1" s="1"/>
  <c r="I4195" i="1"/>
  <c r="J4195" i="1" s="1"/>
  <c r="Q4195" i="1" s="1"/>
  <c r="I4196" i="1"/>
  <c r="J4196" i="1" s="1"/>
  <c r="Q4196" i="1" s="1"/>
  <c r="I831" i="1"/>
  <c r="J831" i="1" s="1"/>
  <c r="Q831" i="1" s="1"/>
  <c r="I1796" i="1"/>
  <c r="J1796" i="1" s="1"/>
  <c r="Q1796" i="1" s="1"/>
  <c r="I4197" i="1"/>
  <c r="J4197" i="1" s="1"/>
  <c r="Q4197" i="1" s="1"/>
  <c r="I832" i="1"/>
  <c r="J832" i="1" s="1"/>
  <c r="Q832" i="1" s="1"/>
  <c r="I4198" i="1"/>
  <c r="J4198" i="1" s="1"/>
  <c r="Q4198" i="1" s="1"/>
  <c r="I4199" i="1"/>
  <c r="J4199" i="1" s="1"/>
  <c r="Q4199" i="1" s="1"/>
  <c r="I833" i="1"/>
  <c r="J833" i="1" s="1"/>
  <c r="Q833" i="1" s="1"/>
  <c r="I834" i="1"/>
  <c r="J834" i="1" s="1"/>
  <c r="Q834" i="1" s="1"/>
  <c r="I835" i="1"/>
  <c r="J835" i="1" s="1"/>
  <c r="Q835" i="1" s="1"/>
  <c r="I4200" i="1"/>
  <c r="J4200" i="1" s="1"/>
  <c r="Q4200" i="1" s="1"/>
  <c r="I836" i="1"/>
  <c r="J836" i="1" s="1"/>
  <c r="Q836" i="1" s="1"/>
  <c r="I837" i="1"/>
  <c r="J837" i="1" s="1"/>
  <c r="Q837" i="1" s="1"/>
  <c r="I4201" i="1"/>
  <c r="J4201" i="1" s="1"/>
  <c r="Q4201" i="1" s="1"/>
  <c r="I1797" i="1"/>
  <c r="J1797" i="1" s="1"/>
  <c r="Q1797" i="1" s="1"/>
  <c r="I4202" i="1"/>
  <c r="J4202" i="1" s="1"/>
  <c r="Q4202" i="1" s="1"/>
  <c r="I4203" i="1"/>
  <c r="J4203" i="1" s="1"/>
  <c r="Q4203" i="1" s="1"/>
  <c r="I838" i="1"/>
  <c r="J838" i="1" s="1"/>
  <c r="Q838" i="1" s="1"/>
  <c r="I4204" i="1"/>
  <c r="J4204" i="1" s="1"/>
  <c r="Q4204" i="1" s="1"/>
  <c r="I4205" i="1"/>
  <c r="J4205" i="1" s="1"/>
  <c r="Q4205" i="1" s="1"/>
  <c r="I4206" i="1"/>
  <c r="J4206" i="1" s="1"/>
  <c r="Q4206" i="1" s="1"/>
  <c r="I839" i="1"/>
  <c r="J839" i="1" s="1"/>
  <c r="Q839" i="1" s="1"/>
  <c r="I1798" i="1"/>
  <c r="J1798" i="1" s="1"/>
  <c r="Q1798" i="1" s="1"/>
  <c r="I840" i="1"/>
  <c r="J840" i="1" s="1"/>
  <c r="Q840" i="1" s="1"/>
  <c r="I69" i="1"/>
  <c r="J69" i="1" s="1"/>
  <c r="Q69" i="1" s="1"/>
  <c r="I4207" i="1"/>
  <c r="J4207" i="1" s="1"/>
  <c r="Q4207" i="1" s="1"/>
  <c r="I4208" i="1"/>
  <c r="J4208" i="1" s="1"/>
  <c r="Q4208" i="1" s="1"/>
  <c r="I4209" i="1"/>
  <c r="J4209" i="1" s="1"/>
  <c r="Q4209" i="1" s="1"/>
  <c r="I4210" i="1"/>
  <c r="J4210" i="1" s="1"/>
  <c r="Q4210" i="1" s="1"/>
  <c r="I4211" i="1"/>
  <c r="J4211" i="1" s="1"/>
  <c r="Q4211" i="1" s="1"/>
  <c r="I1799" i="1"/>
  <c r="J1799" i="1" s="1"/>
  <c r="Q1799" i="1" s="1"/>
  <c r="I1800" i="1"/>
  <c r="J1800" i="1" s="1"/>
  <c r="Q1800" i="1" s="1"/>
  <c r="I4212" i="1"/>
  <c r="J4212" i="1" s="1"/>
  <c r="Q4212" i="1" s="1"/>
  <c r="I4213" i="1"/>
  <c r="J4213" i="1" s="1"/>
  <c r="Q4213" i="1" s="1"/>
  <c r="I4214" i="1"/>
  <c r="J4214" i="1" s="1"/>
  <c r="Q4214" i="1" s="1"/>
  <c r="I841" i="1"/>
  <c r="J841" i="1" s="1"/>
  <c r="Q841" i="1" s="1"/>
  <c r="I4215" i="1"/>
  <c r="J4215" i="1" s="1"/>
  <c r="Q4215" i="1" s="1"/>
  <c r="I4216" i="1"/>
  <c r="J4216" i="1" s="1"/>
  <c r="Q4216" i="1" s="1"/>
  <c r="I1801" i="1"/>
  <c r="J1801" i="1" s="1"/>
  <c r="Q1801" i="1" s="1"/>
  <c r="I4217" i="1"/>
  <c r="J4217" i="1" s="1"/>
  <c r="Q4217" i="1" s="1"/>
  <c r="I1802" i="1"/>
  <c r="J1802" i="1" s="1"/>
  <c r="Q1802" i="1" s="1"/>
  <c r="I1803" i="1"/>
  <c r="J1803" i="1" s="1"/>
  <c r="Q1803" i="1" s="1"/>
  <c r="I4218" i="1"/>
  <c r="J4218" i="1" s="1"/>
  <c r="Q4218" i="1" s="1"/>
  <c r="I842" i="1"/>
  <c r="J842" i="1" s="1"/>
  <c r="Q842" i="1" s="1"/>
  <c r="I4219" i="1"/>
  <c r="J4219" i="1" s="1"/>
  <c r="Q4219" i="1" s="1"/>
  <c r="I4220" i="1"/>
  <c r="J4220" i="1" s="1"/>
  <c r="Q4220" i="1" s="1"/>
  <c r="I4221" i="1"/>
  <c r="J4221" i="1" s="1"/>
  <c r="Q4221" i="1" s="1"/>
  <c r="I4222" i="1"/>
  <c r="J4222" i="1" s="1"/>
  <c r="Q4222" i="1" s="1"/>
  <c r="I1505" i="1"/>
  <c r="J1505" i="1" s="1"/>
  <c r="Q1505" i="1" s="1"/>
  <c r="I843" i="1"/>
  <c r="J843" i="1" s="1"/>
  <c r="Q843" i="1" s="1"/>
  <c r="I844" i="1"/>
  <c r="J844" i="1" s="1"/>
  <c r="Q844" i="1" s="1"/>
  <c r="I845" i="1"/>
  <c r="J845" i="1" s="1"/>
  <c r="Q845" i="1" s="1"/>
  <c r="I70" i="1"/>
  <c r="J70" i="1" s="1"/>
  <c r="Q70" i="1" s="1"/>
  <c r="I846" i="1"/>
  <c r="J846" i="1" s="1"/>
  <c r="Q846" i="1" s="1"/>
  <c r="I4223" i="1"/>
  <c r="J4223" i="1" s="1"/>
  <c r="Q4223" i="1" s="1"/>
  <c r="I847" i="1"/>
  <c r="J847" i="1" s="1"/>
  <c r="Q847" i="1" s="1"/>
  <c r="I4224" i="1"/>
  <c r="J4224" i="1" s="1"/>
  <c r="Q4224" i="1" s="1"/>
  <c r="I848" i="1"/>
  <c r="J848" i="1" s="1"/>
  <c r="Q848" i="1" s="1"/>
  <c r="I4225" i="1"/>
  <c r="J4225" i="1" s="1"/>
  <c r="Q4225" i="1" s="1"/>
  <c r="I849" i="1"/>
  <c r="J849" i="1" s="1"/>
  <c r="Q849" i="1" s="1"/>
  <c r="I4226" i="1"/>
  <c r="J4226" i="1" s="1"/>
  <c r="Q4226" i="1" s="1"/>
  <c r="I1804" i="1"/>
  <c r="J1804" i="1" s="1"/>
  <c r="Q1804" i="1" s="1"/>
  <c r="I1805" i="1"/>
  <c r="J1805" i="1" s="1"/>
  <c r="Q1805" i="1" s="1"/>
  <c r="I4227" i="1"/>
  <c r="J4227" i="1" s="1"/>
  <c r="Q4227" i="1" s="1"/>
  <c r="I4228" i="1"/>
  <c r="J4228" i="1" s="1"/>
  <c r="Q4228" i="1" s="1"/>
  <c r="I4229" i="1"/>
  <c r="J4229" i="1" s="1"/>
  <c r="Q4229" i="1" s="1"/>
  <c r="I4230" i="1"/>
  <c r="J4230" i="1" s="1"/>
  <c r="Q4230" i="1" s="1"/>
  <c r="I4231" i="1"/>
  <c r="J4231" i="1" s="1"/>
  <c r="Q4231" i="1" s="1"/>
  <c r="I4232" i="1"/>
  <c r="J4232" i="1" s="1"/>
  <c r="Q4232" i="1" s="1"/>
  <c r="I4233" i="1"/>
  <c r="J4233" i="1" s="1"/>
  <c r="Q4233" i="1" s="1"/>
  <c r="I4234" i="1"/>
  <c r="J4234" i="1" s="1"/>
  <c r="Q4234" i="1" s="1"/>
  <c r="I4235" i="1"/>
  <c r="J4235" i="1" s="1"/>
  <c r="Q4235" i="1" s="1"/>
  <c r="I4236" i="1"/>
  <c r="J4236" i="1" s="1"/>
  <c r="Q4236" i="1" s="1"/>
  <c r="I4237" i="1"/>
  <c r="J4237" i="1" s="1"/>
  <c r="Q4237" i="1" s="1"/>
  <c r="I4238" i="1"/>
  <c r="J4238" i="1" s="1"/>
  <c r="Q4238" i="1" s="1"/>
  <c r="I850" i="1"/>
  <c r="J850" i="1" s="1"/>
  <c r="Q850" i="1" s="1"/>
  <c r="I4239" i="1"/>
  <c r="J4239" i="1" s="1"/>
  <c r="Q4239" i="1" s="1"/>
  <c r="I4240" i="1"/>
  <c r="J4240" i="1" s="1"/>
  <c r="Q4240" i="1" s="1"/>
  <c r="I4241" i="1"/>
  <c r="J4241" i="1" s="1"/>
  <c r="Q4241" i="1" s="1"/>
  <c r="I4242" i="1"/>
  <c r="J4242" i="1" s="1"/>
  <c r="Q4242" i="1" s="1"/>
  <c r="I4243" i="1"/>
  <c r="J4243" i="1" s="1"/>
  <c r="Q4243" i="1" s="1"/>
  <c r="I4244" i="1"/>
  <c r="J4244" i="1" s="1"/>
  <c r="Q4244" i="1" s="1"/>
  <c r="I1806" i="1"/>
  <c r="J1806" i="1" s="1"/>
  <c r="Q1806" i="1" s="1"/>
  <c r="I4245" i="1"/>
  <c r="J4245" i="1" s="1"/>
  <c r="Q4245" i="1" s="1"/>
  <c r="I4246" i="1"/>
  <c r="J4246" i="1" s="1"/>
  <c r="Q4246" i="1" s="1"/>
  <c r="I4247" i="1"/>
  <c r="J4247" i="1" s="1"/>
  <c r="Q4247" i="1" s="1"/>
  <c r="I4248" i="1"/>
  <c r="J4248" i="1" s="1"/>
  <c r="Q4248" i="1" s="1"/>
  <c r="I4249" i="1"/>
  <c r="J4249" i="1" s="1"/>
  <c r="Q4249" i="1" s="1"/>
  <c r="I4250" i="1"/>
  <c r="J4250" i="1" s="1"/>
  <c r="Q4250" i="1" s="1"/>
  <c r="I4251" i="1"/>
  <c r="J4251" i="1" s="1"/>
  <c r="Q4251" i="1" s="1"/>
  <c r="I71" i="1"/>
  <c r="J71" i="1" s="1"/>
  <c r="Q71" i="1" s="1"/>
  <c r="I72" i="1"/>
  <c r="J72" i="1" s="1"/>
  <c r="Q72" i="1" s="1"/>
  <c r="I851" i="1"/>
  <c r="J851" i="1" s="1"/>
  <c r="Q851" i="1" s="1"/>
  <c r="I4252" i="1"/>
  <c r="J4252" i="1" s="1"/>
  <c r="Q4252" i="1" s="1"/>
  <c r="I4253" i="1"/>
  <c r="J4253" i="1" s="1"/>
  <c r="Q4253" i="1" s="1"/>
  <c r="I4254" i="1"/>
  <c r="J4254" i="1" s="1"/>
  <c r="Q4254" i="1" s="1"/>
  <c r="I852" i="1"/>
  <c r="J852" i="1" s="1"/>
  <c r="Q852" i="1" s="1"/>
  <c r="I4255" i="1"/>
  <c r="J4255" i="1" s="1"/>
  <c r="Q4255" i="1" s="1"/>
  <c r="I4256" i="1"/>
  <c r="J4256" i="1" s="1"/>
  <c r="Q4256" i="1" s="1"/>
  <c r="I853" i="1"/>
  <c r="J853" i="1" s="1"/>
  <c r="Q853" i="1" s="1"/>
  <c r="I4257" i="1"/>
  <c r="J4257" i="1" s="1"/>
  <c r="Q4257" i="1" s="1"/>
  <c r="I4258" i="1"/>
  <c r="J4258" i="1" s="1"/>
  <c r="Q4258" i="1" s="1"/>
  <c r="I4259" i="1"/>
  <c r="J4259" i="1" s="1"/>
  <c r="Q4259" i="1" s="1"/>
  <c r="I4260" i="1"/>
  <c r="J4260" i="1" s="1"/>
  <c r="Q4260" i="1" s="1"/>
  <c r="I854" i="1"/>
  <c r="J854" i="1" s="1"/>
  <c r="Q854" i="1" s="1"/>
  <c r="I4261" i="1"/>
  <c r="J4261" i="1" s="1"/>
  <c r="Q4261" i="1" s="1"/>
  <c r="I4262" i="1"/>
  <c r="J4262" i="1" s="1"/>
  <c r="Q4262" i="1" s="1"/>
  <c r="I4263" i="1"/>
  <c r="J4263" i="1" s="1"/>
  <c r="Q4263" i="1" s="1"/>
  <c r="I4264" i="1"/>
  <c r="J4264" i="1" s="1"/>
  <c r="Q4264" i="1" s="1"/>
  <c r="I1506" i="1"/>
  <c r="J1506" i="1" s="1"/>
  <c r="Q1506" i="1" s="1"/>
  <c r="I855" i="1"/>
  <c r="J855" i="1" s="1"/>
  <c r="Q855" i="1" s="1"/>
  <c r="I4265" i="1"/>
  <c r="J4265" i="1" s="1"/>
  <c r="Q4265" i="1" s="1"/>
  <c r="I4266" i="1"/>
  <c r="J4266" i="1" s="1"/>
  <c r="Q4266" i="1" s="1"/>
  <c r="I856" i="1"/>
  <c r="J856" i="1" s="1"/>
  <c r="Q856" i="1" s="1"/>
  <c r="I4267" i="1"/>
  <c r="J4267" i="1" s="1"/>
  <c r="Q4267" i="1" s="1"/>
  <c r="I4268" i="1"/>
  <c r="J4268" i="1" s="1"/>
  <c r="Q4268" i="1" s="1"/>
  <c r="I4269" i="1"/>
  <c r="J4269" i="1" s="1"/>
  <c r="Q4269" i="1" s="1"/>
  <c r="I4270" i="1"/>
  <c r="J4270" i="1" s="1"/>
  <c r="Q4270" i="1" s="1"/>
  <c r="I4271" i="1"/>
  <c r="J4271" i="1" s="1"/>
  <c r="Q4271" i="1" s="1"/>
  <c r="I4272" i="1"/>
  <c r="J4272" i="1" s="1"/>
  <c r="Q4272" i="1" s="1"/>
  <c r="I4273" i="1"/>
  <c r="J4273" i="1" s="1"/>
  <c r="Q4273" i="1" s="1"/>
  <c r="I4274" i="1"/>
  <c r="J4274" i="1" s="1"/>
  <c r="Q4274" i="1" s="1"/>
  <c r="I1807" i="1"/>
  <c r="J1807" i="1" s="1"/>
  <c r="Q1807" i="1" s="1"/>
  <c r="I4275" i="1"/>
  <c r="J4275" i="1" s="1"/>
  <c r="Q4275" i="1" s="1"/>
  <c r="I1808" i="1"/>
  <c r="J1808" i="1" s="1"/>
  <c r="Q1808" i="1" s="1"/>
  <c r="I1809" i="1"/>
  <c r="J1809" i="1" s="1"/>
  <c r="Q1809" i="1" s="1"/>
  <c r="I4276" i="1"/>
  <c r="J4276" i="1" s="1"/>
  <c r="Q4276" i="1" s="1"/>
  <c r="I4277" i="1"/>
  <c r="J4277" i="1" s="1"/>
  <c r="Q4277" i="1" s="1"/>
  <c r="I4278" i="1"/>
  <c r="J4278" i="1" s="1"/>
  <c r="Q4278" i="1" s="1"/>
  <c r="I4279" i="1"/>
  <c r="J4279" i="1" s="1"/>
  <c r="Q4279" i="1" s="1"/>
  <c r="I4280" i="1"/>
  <c r="J4280" i="1" s="1"/>
  <c r="Q4280" i="1" s="1"/>
  <c r="I4281" i="1"/>
  <c r="J4281" i="1" s="1"/>
  <c r="Q4281" i="1" s="1"/>
  <c r="I4282" i="1"/>
  <c r="J4282" i="1" s="1"/>
  <c r="Q4282" i="1" s="1"/>
  <c r="I4283" i="1"/>
  <c r="J4283" i="1" s="1"/>
  <c r="Q4283" i="1" s="1"/>
  <c r="I4284" i="1"/>
  <c r="J4284" i="1" s="1"/>
  <c r="Q4284" i="1" s="1"/>
  <c r="I4285" i="1"/>
  <c r="J4285" i="1" s="1"/>
  <c r="Q4285" i="1" s="1"/>
  <c r="I857" i="1"/>
  <c r="J857" i="1" s="1"/>
  <c r="Q857" i="1" s="1"/>
  <c r="I4286" i="1"/>
  <c r="J4286" i="1" s="1"/>
  <c r="Q4286" i="1" s="1"/>
  <c r="I4287" i="1"/>
  <c r="J4287" i="1" s="1"/>
  <c r="Q4287" i="1" s="1"/>
  <c r="I858" i="1"/>
  <c r="J858" i="1" s="1"/>
  <c r="Q858" i="1" s="1"/>
  <c r="I4288" i="1"/>
  <c r="J4288" i="1" s="1"/>
  <c r="Q4288" i="1" s="1"/>
  <c r="I1810" i="1"/>
  <c r="J1810" i="1" s="1"/>
  <c r="Q1810" i="1" s="1"/>
  <c r="I859" i="1"/>
  <c r="J859" i="1" s="1"/>
  <c r="Q859" i="1" s="1"/>
  <c r="I4289" i="1"/>
  <c r="J4289" i="1" s="1"/>
  <c r="Q4289" i="1" s="1"/>
  <c r="I4290" i="1"/>
  <c r="J4290" i="1" s="1"/>
  <c r="Q4290" i="1" s="1"/>
  <c r="I4291" i="1"/>
  <c r="J4291" i="1" s="1"/>
  <c r="Q4291" i="1" s="1"/>
  <c r="I860" i="1"/>
  <c r="J860" i="1" s="1"/>
  <c r="Q860" i="1" s="1"/>
  <c r="I861" i="1"/>
  <c r="J861" i="1" s="1"/>
  <c r="Q861" i="1" s="1"/>
  <c r="I4292" i="1"/>
  <c r="J4292" i="1" s="1"/>
  <c r="Q4292" i="1" s="1"/>
  <c r="I4293" i="1"/>
  <c r="J4293" i="1" s="1"/>
  <c r="Q4293" i="1" s="1"/>
  <c r="I4294" i="1"/>
  <c r="J4294" i="1" s="1"/>
  <c r="Q4294" i="1" s="1"/>
  <c r="I4295" i="1"/>
  <c r="J4295" i="1" s="1"/>
  <c r="Q4295" i="1" s="1"/>
  <c r="I4296" i="1"/>
  <c r="J4296" i="1" s="1"/>
  <c r="Q4296" i="1" s="1"/>
  <c r="I1811" i="1"/>
  <c r="J1811" i="1" s="1"/>
  <c r="Q1811" i="1" s="1"/>
  <c r="I4297" i="1"/>
  <c r="J4297" i="1" s="1"/>
  <c r="Q4297" i="1" s="1"/>
  <c r="I1507" i="1"/>
  <c r="J1507" i="1" s="1"/>
  <c r="Q1507" i="1" s="1"/>
  <c r="I862" i="1"/>
  <c r="J862" i="1" s="1"/>
  <c r="Q862" i="1" s="1"/>
  <c r="I4298" i="1"/>
  <c r="J4298" i="1" s="1"/>
  <c r="Q4298" i="1" s="1"/>
  <c r="I4299" i="1"/>
  <c r="J4299" i="1" s="1"/>
  <c r="Q4299" i="1" s="1"/>
  <c r="I863" i="1"/>
  <c r="J863" i="1" s="1"/>
  <c r="Q863" i="1" s="1"/>
  <c r="I1812" i="1"/>
  <c r="J1812" i="1" s="1"/>
  <c r="Q1812" i="1" s="1"/>
  <c r="I864" i="1"/>
  <c r="J864" i="1" s="1"/>
  <c r="Q864" i="1" s="1"/>
  <c r="I865" i="1"/>
  <c r="J865" i="1" s="1"/>
  <c r="Q865" i="1" s="1"/>
  <c r="I4300" i="1"/>
  <c r="J4300" i="1" s="1"/>
  <c r="Q4300" i="1" s="1"/>
  <c r="I4301" i="1"/>
  <c r="J4301" i="1" s="1"/>
  <c r="Q4301" i="1" s="1"/>
  <c r="I4302" i="1"/>
  <c r="J4302" i="1" s="1"/>
  <c r="Q4302" i="1" s="1"/>
  <c r="I4303" i="1"/>
  <c r="J4303" i="1" s="1"/>
  <c r="Q4303" i="1" s="1"/>
  <c r="I4304" i="1"/>
  <c r="J4304" i="1" s="1"/>
  <c r="Q4304" i="1" s="1"/>
  <c r="I4305" i="1"/>
  <c r="J4305" i="1" s="1"/>
  <c r="Q4305" i="1" s="1"/>
  <c r="I866" i="1"/>
  <c r="J866" i="1" s="1"/>
  <c r="Q866" i="1" s="1"/>
  <c r="I4306" i="1"/>
  <c r="J4306" i="1" s="1"/>
  <c r="Q4306" i="1" s="1"/>
  <c r="I4307" i="1"/>
  <c r="J4307" i="1" s="1"/>
  <c r="Q4307" i="1" s="1"/>
  <c r="I1813" i="1"/>
  <c r="J1813" i="1" s="1"/>
  <c r="Q1813" i="1" s="1"/>
  <c r="I4308" i="1"/>
  <c r="J4308" i="1" s="1"/>
  <c r="Q4308" i="1" s="1"/>
  <c r="I867" i="1"/>
  <c r="J867" i="1" s="1"/>
  <c r="Q867" i="1" s="1"/>
  <c r="I4309" i="1"/>
  <c r="J4309" i="1" s="1"/>
  <c r="Q4309" i="1" s="1"/>
  <c r="I4310" i="1"/>
  <c r="J4310" i="1" s="1"/>
  <c r="Q4310" i="1" s="1"/>
  <c r="I4311" i="1"/>
  <c r="J4311" i="1" s="1"/>
  <c r="Q4311" i="1" s="1"/>
  <c r="I868" i="1"/>
  <c r="J868" i="1" s="1"/>
  <c r="Q868" i="1" s="1"/>
  <c r="I4312" i="1"/>
  <c r="J4312" i="1" s="1"/>
  <c r="Q4312" i="1" s="1"/>
  <c r="I4313" i="1"/>
  <c r="J4313" i="1" s="1"/>
  <c r="Q4313" i="1" s="1"/>
  <c r="I869" i="1"/>
  <c r="J869" i="1" s="1"/>
  <c r="Q869" i="1" s="1"/>
  <c r="I4314" i="1"/>
  <c r="J4314" i="1" s="1"/>
  <c r="Q4314" i="1" s="1"/>
  <c r="I4315" i="1"/>
  <c r="J4315" i="1" s="1"/>
  <c r="Q4315" i="1" s="1"/>
  <c r="I4316" i="1"/>
  <c r="J4316" i="1" s="1"/>
  <c r="Q4316" i="1" s="1"/>
  <c r="I870" i="1"/>
  <c r="J870" i="1" s="1"/>
  <c r="Q870" i="1" s="1"/>
  <c r="I4317" i="1"/>
  <c r="J4317" i="1" s="1"/>
  <c r="Q4317" i="1" s="1"/>
  <c r="I871" i="1"/>
  <c r="J871" i="1" s="1"/>
  <c r="Q871" i="1" s="1"/>
  <c r="I4318" i="1"/>
  <c r="J4318" i="1" s="1"/>
  <c r="Q4318" i="1" s="1"/>
  <c r="I4319" i="1"/>
  <c r="J4319" i="1" s="1"/>
  <c r="Q4319" i="1" s="1"/>
  <c r="I4320" i="1"/>
  <c r="J4320" i="1" s="1"/>
  <c r="Q4320" i="1" s="1"/>
  <c r="I872" i="1"/>
  <c r="J872" i="1" s="1"/>
  <c r="Q872" i="1" s="1"/>
  <c r="I4321" i="1"/>
  <c r="J4321" i="1" s="1"/>
  <c r="Q4321" i="1" s="1"/>
  <c r="I873" i="1"/>
  <c r="J873" i="1" s="1"/>
  <c r="Q873" i="1" s="1"/>
  <c r="I4322" i="1"/>
  <c r="J4322" i="1" s="1"/>
  <c r="Q4322" i="1" s="1"/>
  <c r="I4323" i="1"/>
  <c r="J4323" i="1" s="1"/>
  <c r="Q4323" i="1" s="1"/>
  <c r="I874" i="1"/>
  <c r="J874" i="1" s="1"/>
  <c r="Q874" i="1" s="1"/>
  <c r="I4324" i="1"/>
  <c r="J4324" i="1" s="1"/>
  <c r="Q4324" i="1" s="1"/>
  <c r="I1814" i="1"/>
  <c r="J1814" i="1" s="1"/>
  <c r="Q1814" i="1" s="1"/>
  <c r="I73" i="1"/>
  <c r="J73" i="1" s="1"/>
  <c r="Q73" i="1" s="1"/>
  <c r="I4325" i="1"/>
  <c r="J4325" i="1" s="1"/>
  <c r="Q4325" i="1" s="1"/>
  <c r="I875" i="1"/>
  <c r="J875" i="1" s="1"/>
  <c r="Q875" i="1" s="1"/>
  <c r="I4326" i="1"/>
  <c r="J4326" i="1" s="1"/>
  <c r="Q4326" i="1" s="1"/>
  <c r="I876" i="1"/>
  <c r="J876" i="1" s="1"/>
  <c r="Q876" i="1" s="1"/>
  <c r="I4327" i="1"/>
  <c r="J4327" i="1" s="1"/>
  <c r="Q4327" i="1" s="1"/>
  <c r="I877" i="1"/>
  <c r="J877" i="1" s="1"/>
  <c r="Q877" i="1" s="1"/>
  <c r="I878" i="1"/>
  <c r="J878" i="1" s="1"/>
  <c r="Q878" i="1" s="1"/>
  <c r="I147" i="1"/>
  <c r="J147" i="1" s="1"/>
  <c r="Q147" i="1" s="1"/>
  <c r="I4328" i="1"/>
  <c r="J4328" i="1" s="1"/>
  <c r="Q4328" i="1" s="1"/>
  <c r="I1508" i="1"/>
  <c r="J1508" i="1" s="1"/>
  <c r="Q1508" i="1" s="1"/>
  <c r="I4329" i="1"/>
  <c r="J4329" i="1" s="1"/>
  <c r="Q4329" i="1" s="1"/>
  <c r="I879" i="1"/>
  <c r="J879" i="1" s="1"/>
  <c r="Q879" i="1" s="1"/>
  <c r="I4330" i="1"/>
  <c r="J4330" i="1" s="1"/>
  <c r="Q4330" i="1" s="1"/>
  <c r="I880" i="1"/>
  <c r="J880" i="1" s="1"/>
  <c r="Q880" i="1" s="1"/>
  <c r="I881" i="1"/>
  <c r="J881" i="1" s="1"/>
  <c r="Q881" i="1" s="1"/>
  <c r="I4331" i="1"/>
  <c r="J4331" i="1" s="1"/>
  <c r="Q4331" i="1" s="1"/>
  <c r="I882" i="1"/>
  <c r="J882" i="1" s="1"/>
  <c r="Q882" i="1" s="1"/>
  <c r="I4332" i="1"/>
  <c r="J4332" i="1" s="1"/>
  <c r="Q4332" i="1" s="1"/>
  <c r="I4333" i="1"/>
  <c r="J4333" i="1" s="1"/>
  <c r="Q4333" i="1" s="1"/>
  <c r="I4334" i="1"/>
  <c r="J4334" i="1" s="1"/>
  <c r="Q4334" i="1" s="1"/>
  <c r="I4335" i="1"/>
  <c r="J4335" i="1" s="1"/>
  <c r="Q4335" i="1" s="1"/>
  <c r="I4336" i="1"/>
  <c r="J4336" i="1" s="1"/>
  <c r="Q4336" i="1" s="1"/>
  <c r="I883" i="1"/>
  <c r="J883" i="1" s="1"/>
  <c r="Q883" i="1" s="1"/>
  <c r="I1815" i="1"/>
  <c r="J1815" i="1" s="1"/>
  <c r="Q1815" i="1" s="1"/>
  <c r="I4337" i="1"/>
  <c r="J4337" i="1" s="1"/>
  <c r="Q4337" i="1" s="1"/>
  <c r="I4338" i="1"/>
  <c r="J4338" i="1" s="1"/>
  <c r="Q4338" i="1" s="1"/>
  <c r="I4339" i="1"/>
  <c r="J4339" i="1" s="1"/>
  <c r="Q4339" i="1" s="1"/>
  <c r="I4340" i="1"/>
  <c r="J4340" i="1" s="1"/>
  <c r="Q4340" i="1" s="1"/>
  <c r="I4341" i="1"/>
  <c r="J4341" i="1" s="1"/>
  <c r="Q4341" i="1" s="1"/>
  <c r="I4342" i="1"/>
  <c r="J4342" i="1" s="1"/>
  <c r="Q4342" i="1" s="1"/>
  <c r="I4343" i="1"/>
  <c r="J4343" i="1" s="1"/>
  <c r="Q4343" i="1" s="1"/>
  <c r="I4344" i="1"/>
  <c r="J4344" i="1" s="1"/>
  <c r="Q4344" i="1" s="1"/>
  <c r="I4345" i="1"/>
  <c r="J4345" i="1" s="1"/>
  <c r="Q4345" i="1" s="1"/>
  <c r="I4346" i="1"/>
  <c r="J4346" i="1" s="1"/>
  <c r="Q4346" i="1" s="1"/>
  <c r="I4347" i="1"/>
  <c r="J4347" i="1" s="1"/>
  <c r="Q4347" i="1" s="1"/>
  <c r="I4348" i="1"/>
  <c r="J4348" i="1" s="1"/>
  <c r="Q4348" i="1" s="1"/>
  <c r="I4349" i="1"/>
  <c r="J4349" i="1" s="1"/>
  <c r="Q4349" i="1" s="1"/>
  <c r="I4350" i="1"/>
  <c r="J4350" i="1" s="1"/>
  <c r="Q4350" i="1" s="1"/>
  <c r="I4351" i="1"/>
  <c r="J4351" i="1" s="1"/>
  <c r="Q4351" i="1" s="1"/>
  <c r="I4352" i="1"/>
  <c r="J4352" i="1" s="1"/>
  <c r="Q4352" i="1" s="1"/>
  <c r="I884" i="1"/>
  <c r="J884" i="1" s="1"/>
  <c r="Q884" i="1" s="1"/>
  <c r="I4353" i="1"/>
  <c r="J4353" i="1" s="1"/>
  <c r="Q4353" i="1" s="1"/>
  <c r="I4354" i="1"/>
  <c r="J4354" i="1" s="1"/>
  <c r="Q4354" i="1" s="1"/>
  <c r="I885" i="1"/>
  <c r="J885" i="1" s="1"/>
  <c r="Q885" i="1" s="1"/>
  <c r="I886" i="1"/>
  <c r="J886" i="1" s="1"/>
  <c r="Q886" i="1" s="1"/>
  <c r="I4355" i="1"/>
  <c r="J4355" i="1" s="1"/>
  <c r="Q4355" i="1" s="1"/>
  <c r="I74" i="1"/>
  <c r="J74" i="1" s="1"/>
  <c r="Q74" i="1" s="1"/>
  <c r="I4356" i="1"/>
  <c r="J4356" i="1" s="1"/>
  <c r="Q4356" i="1" s="1"/>
  <c r="I4357" i="1"/>
  <c r="J4357" i="1" s="1"/>
  <c r="Q4357" i="1" s="1"/>
  <c r="I1509" i="1"/>
  <c r="J1509" i="1" s="1"/>
  <c r="Q1509" i="1" s="1"/>
  <c r="I4358" i="1"/>
  <c r="J4358" i="1" s="1"/>
  <c r="Q4358" i="1" s="1"/>
  <c r="I1816" i="1"/>
  <c r="J1816" i="1" s="1"/>
  <c r="Q1816" i="1" s="1"/>
  <c r="I4359" i="1"/>
  <c r="J4359" i="1" s="1"/>
  <c r="Q4359" i="1" s="1"/>
  <c r="I4360" i="1"/>
  <c r="J4360" i="1" s="1"/>
  <c r="Q4360" i="1" s="1"/>
  <c r="I1817" i="1"/>
  <c r="J1817" i="1" s="1"/>
  <c r="Q1817" i="1" s="1"/>
  <c r="I4361" i="1"/>
  <c r="J4361" i="1" s="1"/>
  <c r="Q4361" i="1" s="1"/>
  <c r="I1818" i="1"/>
  <c r="J1818" i="1" s="1"/>
  <c r="Q1818" i="1" s="1"/>
  <c r="I887" i="1"/>
  <c r="J887" i="1" s="1"/>
  <c r="Q887" i="1" s="1"/>
  <c r="I4362" i="1"/>
  <c r="J4362" i="1" s="1"/>
  <c r="Q4362" i="1" s="1"/>
  <c r="I4363" i="1"/>
  <c r="J4363" i="1" s="1"/>
  <c r="Q4363" i="1" s="1"/>
  <c r="I4364" i="1"/>
  <c r="J4364" i="1" s="1"/>
  <c r="Q4364" i="1" s="1"/>
  <c r="I1510" i="1"/>
  <c r="J1510" i="1" s="1"/>
  <c r="Q1510" i="1" s="1"/>
  <c r="I1819" i="1"/>
  <c r="J1819" i="1" s="1"/>
  <c r="Q1819" i="1" s="1"/>
  <c r="I4365" i="1"/>
  <c r="J4365" i="1" s="1"/>
  <c r="Q4365" i="1" s="1"/>
  <c r="I4366" i="1"/>
  <c r="J4366" i="1" s="1"/>
  <c r="Q4366" i="1" s="1"/>
  <c r="I4367" i="1"/>
  <c r="J4367" i="1" s="1"/>
  <c r="Q4367" i="1" s="1"/>
  <c r="I4368" i="1"/>
  <c r="J4368" i="1" s="1"/>
  <c r="Q4368" i="1" s="1"/>
  <c r="I888" i="1"/>
  <c r="J888" i="1" s="1"/>
  <c r="Q888" i="1" s="1"/>
  <c r="I4369" i="1"/>
  <c r="J4369" i="1" s="1"/>
  <c r="Q4369" i="1" s="1"/>
  <c r="I4370" i="1"/>
  <c r="J4370" i="1" s="1"/>
  <c r="Q4370" i="1" s="1"/>
  <c r="I4371" i="1"/>
  <c r="J4371" i="1" s="1"/>
  <c r="Q4371" i="1" s="1"/>
  <c r="I4372" i="1"/>
  <c r="J4372" i="1" s="1"/>
  <c r="Q4372" i="1" s="1"/>
  <c r="I889" i="1"/>
  <c r="J889" i="1" s="1"/>
  <c r="Q889" i="1" s="1"/>
  <c r="I4373" i="1"/>
  <c r="J4373" i="1" s="1"/>
  <c r="Q4373" i="1" s="1"/>
  <c r="I4374" i="1"/>
  <c r="J4374" i="1" s="1"/>
  <c r="Q4374" i="1" s="1"/>
  <c r="I1820" i="1"/>
  <c r="J1820" i="1" s="1"/>
  <c r="Q1820" i="1" s="1"/>
  <c r="I4375" i="1"/>
  <c r="J4375" i="1" s="1"/>
  <c r="Q4375" i="1" s="1"/>
  <c r="I1821" i="1"/>
  <c r="J1821" i="1" s="1"/>
  <c r="Q1821" i="1" s="1"/>
  <c r="I4376" i="1"/>
  <c r="J4376" i="1" s="1"/>
  <c r="Q4376" i="1" s="1"/>
  <c r="I4377" i="1"/>
  <c r="J4377" i="1" s="1"/>
  <c r="Q4377" i="1" s="1"/>
  <c r="I4378" i="1"/>
  <c r="J4378" i="1" s="1"/>
  <c r="Q4378" i="1" s="1"/>
  <c r="I4379" i="1"/>
  <c r="J4379" i="1" s="1"/>
  <c r="Q4379" i="1" s="1"/>
  <c r="I4380" i="1"/>
  <c r="J4380" i="1" s="1"/>
  <c r="Q4380" i="1" s="1"/>
  <c r="I4381" i="1"/>
  <c r="J4381" i="1" s="1"/>
  <c r="Q4381" i="1" s="1"/>
  <c r="I4382" i="1"/>
  <c r="J4382" i="1" s="1"/>
  <c r="Q4382" i="1" s="1"/>
  <c r="I4383" i="1"/>
  <c r="J4383" i="1" s="1"/>
  <c r="Q4383" i="1" s="1"/>
  <c r="I4384" i="1"/>
  <c r="J4384" i="1" s="1"/>
  <c r="Q4384" i="1" s="1"/>
  <c r="I4385" i="1"/>
  <c r="J4385" i="1" s="1"/>
  <c r="Q4385" i="1" s="1"/>
  <c r="I4386" i="1"/>
  <c r="J4386" i="1" s="1"/>
  <c r="Q4386" i="1" s="1"/>
  <c r="I4387" i="1"/>
  <c r="J4387" i="1" s="1"/>
  <c r="Q4387" i="1" s="1"/>
  <c r="I4388" i="1"/>
  <c r="J4388" i="1" s="1"/>
  <c r="Q4388" i="1" s="1"/>
  <c r="I1822" i="1"/>
  <c r="J1822" i="1" s="1"/>
  <c r="Q1822" i="1" s="1"/>
  <c r="I4389" i="1"/>
  <c r="J4389" i="1" s="1"/>
  <c r="Q4389" i="1" s="1"/>
  <c r="I890" i="1"/>
  <c r="J890" i="1" s="1"/>
  <c r="Q890" i="1" s="1"/>
  <c r="I891" i="1"/>
  <c r="J891" i="1" s="1"/>
  <c r="Q891" i="1" s="1"/>
  <c r="I4390" i="1"/>
  <c r="J4390" i="1" s="1"/>
  <c r="Q4390" i="1" s="1"/>
  <c r="I4391" i="1"/>
  <c r="J4391" i="1" s="1"/>
  <c r="Q4391" i="1" s="1"/>
  <c r="I4392" i="1"/>
  <c r="J4392" i="1" s="1"/>
  <c r="Q4392" i="1" s="1"/>
  <c r="I4393" i="1"/>
  <c r="J4393" i="1" s="1"/>
  <c r="Q4393" i="1" s="1"/>
  <c r="I4394" i="1"/>
  <c r="J4394" i="1" s="1"/>
  <c r="Q4394" i="1" s="1"/>
  <c r="I4395" i="1"/>
  <c r="J4395" i="1" s="1"/>
  <c r="Q4395" i="1" s="1"/>
  <c r="I4396" i="1"/>
  <c r="J4396" i="1" s="1"/>
  <c r="Q4396" i="1" s="1"/>
  <c r="I4397" i="1"/>
  <c r="J4397" i="1" s="1"/>
  <c r="Q4397" i="1" s="1"/>
  <c r="I4398" i="1"/>
  <c r="J4398" i="1" s="1"/>
  <c r="Q4398" i="1" s="1"/>
  <c r="I4399" i="1"/>
  <c r="J4399" i="1" s="1"/>
  <c r="Q4399" i="1" s="1"/>
  <c r="I4400" i="1"/>
  <c r="J4400" i="1" s="1"/>
  <c r="Q4400" i="1" s="1"/>
  <c r="I892" i="1"/>
  <c r="J892" i="1" s="1"/>
  <c r="Q892" i="1" s="1"/>
  <c r="I4401" i="1"/>
  <c r="J4401" i="1" s="1"/>
  <c r="Q4401" i="1" s="1"/>
  <c r="I4402" i="1"/>
  <c r="J4402" i="1" s="1"/>
  <c r="Q4402" i="1" s="1"/>
  <c r="I4403" i="1"/>
  <c r="J4403" i="1" s="1"/>
  <c r="Q4403" i="1" s="1"/>
  <c r="I4404" i="1"/>
  <c r="J4404" i="1" s="1"/>
  <c r="Q4404" i="1" s="1"/>
  <c r="I4405" i="1"/>
  <c r="J4405" i="1" s="1"/>
  <c r="Q4405" i="1" s="1"/>
  <c r="I4406" i="1"/>
  <c r="J4406" i="1" s="1"/>
  <c r="Q4406" i="1" s="1"/>
  <c r="I893" i="1"/>
  <c r="J893" i="1" s="1"/>
  <c r="Q893" i="1" s="1"/>
  <c r="I894" i="1"/>
  <c r="J894" i="1" s="1"/>
  <c r="Q894" i="1" s="1"/>
  <c r="I4407" i="1"/>
  <c r="J4407" i="1" s="1"/>
  <c r="Q4407" i="1" s="1"/>
  <c r="I4408" i="1"/>
  <c r="J4408" i="1" s="1"/>
  <c r="Q4408" i="1" s="1"/>
  <c r="I1511" i="1"/>
  <c r="J1511" i="1" s="1"/>
  <c r="Q1511" i="1" s="1"/>
  <c r="I4409" i="1"/>
  <c r="J4409" i="1" s="1"/>
  <c r="Q4409" i="1" s="1"/>
  <c r="I895" i="1"/>
  <c r="J895" i="1" s="1"/>
  <c r="Q895" i="1" s="1"/>
  <c r="I4410" i="1"/>
  <c r="J4410" i="1" s="1"/>
  <c r="Q4410" i="1" s="1"/>
  <c r="I4411" i="1"/>
  <c r="J4411" i="1" s="1"/>
  <c r="Q4411" i="1" s="1"/>
  <c r="I4412" i="1"/>
  <c r="J4412" i="1" s="1"/>
  <c r="Q4412" i="1" s="1"/>
  <c r="I4413" i="1"/>
  <c r="J4413" i="1" s="1"/>
  <c r="Q4413" i="1" s="1"/>
  <c r="I1512" i="1"/>
  <c r="J1512" i="1" s="1"/>
  <c r="Q1512" i="1" s="1"/>
  <c r="I896" i="1"/>
  <c r="J896" i="1" s="1"/>
  <c r="Q896" i="1" s="1"/>
  <c r="I4414" i="1"/>
  <c r="J4414" i="1" s="1"/>
  <c r="Q4414" i="1" s="1"/>
  <c r="I4415" i="1"/>
  <c r="J4415" i="1" s="1"/>
  <c r="Q4415" i="1" s="1"/>
  <c r="I1513" i="1"/>
  <c r="J1513" i="1" s="1"/>
  <c r="Q1513" i="1" s="1"/>
  <c r="I4416" i="1"/>
  <c r="J4416" i="1" s="1"/>
  <c r="Q4416" i="1" s="1"/>
  <c r="I4417" i="1"/>
  <c r="J4417" i="1" s="1"/>
  <c r="Q4417" i="1" s="1"/>
  <c r="I4418" i="1"/>
  <c r="J4418" i="1" s="1"/>
  <c r="Q4418" i="1" s="1"/>
  <c r="I4419" i="1"/>
  <c r="J4419" i="1" s="1"/>
  <c r="Q4419" i="1" s="1"/>
  <c r="I4420" i="1"/>
  <c r="J4420" i="1" s="1"/>
  <c r="Q4420" i="1" s="1"/>
  <c r="I897" i="1"/>
  <c r="J897" i="1" s="1"/>
  <c r="Q897" i="1" s="1"/>
  <c r="I4421" i="1"/>
  <c r="J4421" i="1" s="1"/>
  <c r="Q4421" i="1" s="1"/>
  <c r="I4422" i="1"/>
  <c r="J4422" i="1" s="1"/>
  <c r="Q4422" i="1" s="1"/>
  <c r="I4423" i="1"/>
  <c r="J4423" i="1" s="1"/>
  <c r="Q4423" i="1" s="1"/>
  <c r="I4424" i="1"/>
  <c r="J4424" i="1" s="1"/>
  <c r="Q4424" i="1" s="1"/>
  <c r="I4425" i="1"/>
  <c r="J4425" i="1" s="1"/>
  <c r="Q4425" i="1" s="1"/>
  <c r="I4426" i="1"/>
  <c r="J4426" i="1" s="1"/>
  <c r="Q4426" i="1" s="1"/>
  <c r="I4427" i="1"/>
  <c r="J4427" i="1" s="1"/>
  <c r="Q4427" i="1" s="1"/>
  <c r="I4428" i="1"/>
  <c r="J4428" i="1" s="1"/>
  <c r="Q4428" i="1" s="1"/>
  <c r="I4429" i="1"/>
  <c r="J4429" i="1" s="1"/>
  <c r="Q4429" i="1" s="1"/>
  <c r="I898" i="1"/>
  <c r="J898" i="1" s="1"/>
  <c r="Q898" i="1" s="1"/>
  <c r="I4430" i="1"/>
  <c r="J4430" i="1" s="1"/>
  <c r="Q4430" i="1" s="1"/>
  <c r="I4431" i="1"/>
  <c r="J4431" i="1" s="1"/>
  <c r="Q4431" i="1" s="1"/>
  <c r="I4432" i="1"/>
  <c r="J4432" i="1" s="1"/>
  <c r="Q4432" i="1" s="1"/>
  <c r="I1514" i="1"/>
  <c r="J1514" i="1" s="1"/>
  <c r="Q1514" i="1" s="1"/>
  <c r="I4433" i="1"/>
  <c r="J4433" i="1" s="1"/>
  <c r="Q4433" i="1" s="1"/>
  <c r="I4434" i="1"/>
  <c r="J4434" i="1" s="1"/>
  <c r="Q4434" i="1" s="1"/>
  <c r="I4435" i="1"/>
  <c r="J4435" i="1" s="1"/>
  <c r="Q4435" i="1" s="1"/>
  <c r="I4436" i="1"/>
  <c r="J4436" i="1" s="1"/>
  <c r="Q4436" i="1" s="1"/>
  <c r="I4437" i="1"/>
  <c r="J4437" i="1" s="1"/>
  <c r="Q4437" i="1" s="1"/>
  <c r="I4438" i="1"/>
  <c r="J4438" i="1" s="1"/>
  <c r="Q4438" i="1" s="1"/>
  <c r="I4439" i="1"/>
  <c r="J4439" i="1" s="1"/>
  <c r="Q4439" i="1" s="1"/>
  <c r="I4440" i="1"/>
  <c r="J4440" i="1" s="1"/>
  <c r="Q4440" i="1" s="1"/>
  <c r="I4441" i="1"/>
  <c r="J4441" i="1" s="1"/>
  <c r="Q4441" i="1" s="1"/>
  <c r="I1515" i="1"/>
  <c r="J1515" i="1" s="1"/>
  <c r="Q1515" i="1" s="1"/>
  <c r="I1823" i="1"/>
  <c r="J1823" i="1" s="1"/>
  <c r="Q1823" i="1" s="1"/>
  <c r="I4442" i="1"/>
  <c r="J4442" i="1" s="1"/>
  <c r="Q4442" i="1" s="1"/>
  <c r="I4443" i="1"/>
  <c r="J4443" i="1" s="1"/>
  <c r="Q4443" i="1" s="1"/>
  <c r="I4444" i="1"/>
  <c r="J4444" i="1" s="1"/>
  <c r="Q4444" i="1" s="1"/>
  <c r="I4445" i="1"/>
  <c r="J4445" i="1" s="1"/>
  <c r="Q4445" i="1" s="1"/>
  <c r="I899" i="1"/>
  <c r="J899" i="1" s="1"/>
  <c r="Q899" i="1" s="1"/>
  <c r="I4446" i="1"/>
  <c r="J4446" i="1" s="1"/>
  <c r="Q4446" i="1" s="1"/>
  <c r="I4447" i="1"/>
  <c r="J4447" i="1" s="1"/>
  <c r="Q4447" i="1" s="1"/>
  <c r="I4448" i="1"/>
  <c r="J4448" i="1" s="1"/>
  <c r="Q4448" i="1" s="1"/>
  <c r="I4449" i="1"/>
  <c r="J4449" i="1" s="1"/>
  <c r="Q4449" i="1" s="1"/>
  <c r="I900" i="1"/>
  <c r="J900" i="1" s="1"/>
  <c r="Q900" i="1" s="1"/>
  <c r="I4450" i="1"/>
  <c r="J4450" i="1" s="1"/>
  <c r="Q4450" i="1" s="1"/>
  <c r="I4451" i="1"/>
  <c r="J4451" i="1" s="1"/>
  <c r="Q4451" i="1" s="1"/>
  <c r="I901" i="1"/>
  <c r="J901" i="1" s="1"/>
  <c r="Q901" i="1" s="1"/>
  <c r="I4452" i="1"/>
  <c r="J4452" i="1" s="1"/>
  <c r="Q4452" i="1" s="1"/>
  <c r="I4453" i="1"/>
  <c r="J4453" i="1" s="1"/>
  <c r="Q4453" i="1" s="1"/>
  <c r="I902" i="1"/>
  <c r="J902" i="1" s="1"/>
  <c r="Q902" i="1" s="1"/>
  <c r="I903" i="1"/>
  <c r="J903" i="1" s="1"/>
  <c r="Q903" i="1" s="1"/>
  <c r="I904" i="1"/>
  <c r="J904" i="1" s="1"/>
  <c r="Q904" i="1" s="1"/>
  <c r="I4454" i="1"/>
  <c r="J4454" i="1" s="1"/>
  <c r="Q4454" i="1" s="1"/>
  <c r="I4455" i="1"/>
  <c r="J4455" i="1" s="1"/>
  <c r="Q4455" i="1" s="1"/>
  <c r="I905" i="1"/>
  <c r="J905" i="1" s="1"/>
  <c r="Q905" i="1" s="1"/>
  <c r="I906" i="1"/>
  <c r="J906" i="1" s="1"/>
  <c r="Q906" i="1" s="1"/>
  <c r="I4456" i="1"/>
  <c r="J4456" i="1" s="1"/>
  <c r="Q4456" i="1" s="1"/>
  <c r="I4457" i="1"/>
  <c r="J4457" i="1" s="1"/>
  <c r="Q4457" i="1" s="1"/>
  <c r="I4458" i="1"/>
  <c r="J4458" i="1" s="1"/>
  <c r="Q4458" i="1" s="1"/>
  <c r="I4459" i="1"/>
  <c r="J4459" i="1" s="1"/>
  <c r="Q4459" i="1" s="1"/>
  <c r="I907" i="1"/>
  <c r="J907" i="1" s="1"/>
  <c r="Q907" i="1" s="1"/>
  <c r="I908" i="1"/>
  <c r="J908" i="1" s="1"/>
  <c r="Q908" i="1" s="1"/>
  <c r="I909" i="1"/>
  <c r="J909" i="1" s="1"/>
  <c r="Q909" i="1" s="1"/>
  <c r="I910" i="1"/>
  <c r="J910" i="1" s="1"/>
  <c r="Q910" i="1" s="1"/>
  <c r="I4460" i="1"/>
  <c r="J4460" i="1" s="1"/>
  <c r="Q4460" i="1" s="1"/>
  <c r="I1824" i="1"/>
  <c r="J1824" i="1" s="1"/>
  <c r="Q1824" i="1" s="1"/>
  <c r="I4461" i="1"/>
  <c r="J4461" i="1" s="1"/>
  <c r="Q4461" i="1" s="1"/>
  <c r="I911" i="1"/>
  <c r="J911" i="1" s="1"/>
  <c r="Q911" i="1" s="1"/>
  <c r="I4462" i="1"/>
  <c r="J4462" i="1" s="1"/>
  <c r="Q4462" i="1" s="1"/>
  <c r="I4463" i="1"/>
  <c r="J4463" i="1" s="1"/>
  <c r="Q4463" i="1" s="1"/>
  <c r="I912" i="1"/>
  <c r="J912" i="1" s="1"/>
  <c r="Q912" i="1" s="1"/>
  <c r="I4464" i="1"/>
  <c r="J4464" i="1" s="1"/>
  <c r="Q4464" i="1" s="1"/>
  <c r="I1825" i="1"/>
  <c r="J1825" i="1" s="1"/>
  <c r="Q1825" i="1" s="1"/>
  <c r="I913" i="1"/>
  <c r="J913" i="1" s="1"/>
  <c r="Q913" i="1" s="1"/>
  <c r="I4465" i="1"/>
  <c r="J4465" i="1" s="1"/>
  <c r="Q4465" i="1" s="1"/>
  <c r="I1516" i="1"/>
  <c r="J1516" i="1" s="1"/>
  <c r="Q1516" i="1" s="1"/>
  <c r="I4466" i="1"/>
  <c r="J4466" i="1" s="1"/>
  <c r="Q4466" i="1" s="1"/>
  <c r="I914" i="1"/>
  <c r="J914" i="1" s="1"/>
  <c r="Q914" i="1" s="1"/>
  <c r="I4467" i="1"/>
  <c r="J4467" i="1" s="1"/>
  <c r="Q4467" i="1" s="1"/>
  <c r="I4468" i="1"/>
  <c r="J4468" i="1" s="1"/>
  <c r="Q4468" i="1" s="1"/>
  <c r="I4469" i="1"/>
  <c r="J4469" i="1" s="1"/>
  <c r="Q4469" i="1" s="1"/>
  <c r="I4470" i="1"/>
  <c r="J4470" i="1" s="1"/>
  <c r="Q4470" i="1" s="1"/>
  <c r="I4471" i="1"/>
  <c r="J4471" i="1" s="1"/>
  <c r="Q4471" i="1" s="1"/>
  <c r="I4472" i="1"/>
  <c r="J4472" i="1" s="1"/>
  <c r="Q4472" i="1" s="1"/>
  <c r="I1826" i="1"/>
  <c r="J1826" i="1" s="1"/>
  <c r="Q1826" i="1" s="1"/>
  <c r="I4473" i="1"/>
  <c r="J4473" i="1" s="1"/>
  <c r="Q4473" i="1" s="1"/>
  <c r="I4474" i="1"/>
  <c r="J4474" i="1" s="1"/>
  <c r="Q4474" i="1" s="1"/>
  <c r="I4475" i="1"/>
  <c r="J4475" i="1" s="1"/>
  <c r="Q4475" i="1" s="1"/>
  <c r="I4476" i="1"/>
  <c r="J4476" i="1" s="1"/>
  <c r="Q4476" i="1" s="1"/>
  <c r="I1517" i="1"/>
  <c r="J1517" i="1" s="1"/>
  <c r="Q1517" i="1" s="1"/>
  <c r="I4477" i="1"/>
  <c r="J4477" i="1" s="1"/>
  <c r="Q4477" i="1" s="1"/>
  <c r="I4478" i="1"/>
  <c r="J4478" i="1" s="1"/>
  <c r="Q4478" i="1" s="1"/>
  <c r="I4479" i="1"/>
  <c r="J4479" i="1" s="1"/>
  <c r="Q4479" i="1" s="1"/>
  <c r="I915" i="1"/>
  <c r="J915" i="1" s="1"/>
  <c r="Q915" i="1" s="1"/>
  <c r="I4480" i="1"/>
  <c r="J4480" i="1" s="1"/>
  <c r="Q4480" i="1" s="1"/>
  <c r="I916" i="1"/>
  <c r="J916" i="1" s="1"/>
  <c r="Q916" i="1" s="1"/>
  <c r="I917" i="1"/>
  <c r="J917" i="1" s="1"/>
  <c r="Q917" i="1" s="1"/>
  <c r="I4481" i="1"/>
  <c r="J4481" i="1" s="1"/>
  <c r="Q4481" i="1" s="1"/>
  <c r="I4482" i="1"/>
  <c r="J4482" i="1" s="1"/>
  <c r="Q4482" i="1" s="1"/>
  <c r="I4483" i="1"/>
  <c r="J4483" i="1" s="1"/>
  <c r="Q4483" i="1" s="1"/>
  <c r="I4484" i="1"/>
  <c r="J4484" i="1" s="1"/>
  <c r="Q4484" i="1" s="1"/>
  <c r="I4485" i="1"/>
  <c r="J4485" i="1" s="1"/>
  <c r="Q4485" i="1" s="1"/>
  <c r="I918" i="1"/>
  <c r="J918" i="1" s="1"/>
  <c r="Q918" i="1" s="1"/>
  <c r="I4486" i="1"/>
  <c r="J4486" i="1" s="1"/>
  <c r="Q4486" i="1" s="1"/>
  <c r="I4487" i="1"/>
  <c r="J4487" i="1" s="1"/>
  <c r="Q4487" i="1" s="1"/>
  <c r="I4488" i="1"/>
  <c r="J4488" i="1" s="1"/>
  <c r="Q4488" i="1" s="1"/>
  <c r="I4489" i="1"/>
  <c r="J4489" i="1" s="1"/>
  <c r="Q4489" i="1" s="1"/>
  <c r="I919" i="1"/>
  <c r="J919" i="1" s="1"/>
  <c r="Q919" i="1" s="1"/>
  <c r="I4490" i="1"/>
  <c r="J4490" i="1" s="1"/>
  <c r="Q4490" i="1" s="1"/>
  <c r="I920" i="1"/>
  <c r="J920" i="1" s="1"/>
  <c r="Q920" i="1" s="1"/>
  <c r="I4491" i="1"/>
  <c r="J4491" i="1" s="1"/>
  <c r="Q4491" i="1" s="1"/>
  <c r="I4492" i="1"/>
  <c r="J4492" i="1" s="1"/>
  <c r="Q4492" i="1" s="1"/>
  <c r="I1827" i="1"/>
  <c r="J1827" i="1" s="1"/>
  <c r="Q1827" i="1" s="1"/>
  <c r="I4493" i="1"/>
  <c r="J4493" i="1" s="1"/>
  <c r="Q4493" i="1" s="1"/>
  <c r="I4494" i="1"/>
  <c r="J4494" i="1" s="1"/>
  <c r="Q4494" i="1" s="1"/>
  <c r="I4495" i="1"/>
  <c r="J4495" i="1" s="1"/>
  <c r="Q4495" i="1" s="1"/>
  <c r="I1828" i="1"/>
  <c r="J1828" i="1" s="1"/>
  <c r="Q1828" i="1" s="1"/>
  <c r="I4496" i="1"/>
  <c r="J4496" i="1" s="1"/>
  <c r="Q4496" i="1" s="1"/>
  <c r="I921" i="1"/>
  <c r="J921" i="1" s="1"/>
  <c r="Q921" i="1" s="1"/>
  <c r="I4497" i="1"/>
  <c r="J4497" i="1" s="1"/>
  <c r="Q4497" i="1" s="1"/>
  <c r="I1829" i="1"/>
  <c r="J1829" i="1" s="1"/>
  <c r="Q1829" i="1" s="1"/>
  <c r="I4498" i="1"/>
  <c r="J4498" i="1" s="1"/>
  <c r="Q4498" i="1" s="1"/>
  <c r="I4499" i="1"/>
  <c r="J4499" i="1" s="1"/>
  <c r="Q4499" i="1" s="1"/>
  <c r="I4500" i="1"/>
  <c r="J4500" i="1" s="1"/>
  <c r="Q4500" i="1" s="1"/>
  <c r="I4501" i="1"/>
  <c r="J4501" i="1" s="1"/>
  <c r="Q4501" i="1" s="1"/>
  <c r="I4502" i="1"/>
  <c r="J4502" i="1" s="1"/>
  <c r="Q4502" i="1" s="1"/>
  <c r="I1830" i="1"/>
  <c r="J1830" i="1" s="1"/>
  <c r="Q1830" i="1" s="1"/>
  <c r="I4503" i="1"/>
  <c r="J4503" i="1" s="1"/>
  <c r="Q4503" i="1" s="1"/>
  <c r="I922" i="1"/>
  <c r="J922" i="1" s="1"/>
  <c r="Q922" i="1" s="1"/>
  <c r="I923" i="1"/>
  <c r="J923" i="1" s="1"/>
  <c r="Q923" i="1" s="1"/>
  <c r="I4504" i="1"/>
  <c r="J4504" i="1" s="1"/>
  <c r="Q4504" i="1" s="1"/>
  <c r="I4505" i="1"/>
  <c r="J4505" i="1" s="1"/>
  <c r="Q4505" i="1" s="1"/>
  <c r="I4506" i="1"/>
  <c r="J4506" i="1" s="1"/>
  <c r="Q4506" i="1" s="1"/>
  <c r="I4507" i="1"/>
  <c r="J4507" i="1" s="1"/>
  <c r="Q4507" i="1" s="1"/>
  <c r="I4508" i="1"/>
  <c r="J4508" i="1" s="1"/>
  <c r="Q4508" i="1" s="1"/>
  <c r="I1831" i="1"/>
  <c r="J1831" i="1" s="1"/>
  <c r="Q1831" i="1" s="1"/>
  <c r="I4509" i="1"/>
  <c r="J4509" i="1" s="1"/>
  <c r="Q4509" i="1" s="1"/>
  <c r="I4510" i="1"/>
  <c r="J4510" i="1" s="1"/>
  <c r="Q4510" i="1" s="1"/>
  <c r="I924" i="1"/>
  <c r="J924" i="1" s="1"/>
  <c r="Q924" i="1" s="1"/>
  <c r="I75" i="1"/>
  <c r="J75" i="1" s="1"/>
  <c r="Q75" i="1" s="1"/>
  <c r="I4511" i="1"/>
  <c r="J4511" i="1" s="1"/>
  <c r="Q4511" i="1" s="1"/>
  <c r="I4512" i="1"/>
  <c r="J4512" i="1" s="1"/>
  <c r="Q4512" i="1" s="1"/>
  <c r="I4513" i="1"/>
  <c r="J4513" i="1" s="1"/>
  <c r="Q4513" i="1" s="1"/>
  <c r="I925" i="1"/>
  <c r="J925" i="1" s="1"/>
  <c r="Q925" i="1" s="1"/>
  <c r="I4514" i="1"/>
  <c r="J4514" i="1" s="1"/>
  <c r="Q4514" i="1" s="1"/>
  <c r="I4515" i="1"/>
  <c r="J4515" i="1" s="1"/>
  <c r="Q4515" i="1" s="1"/>
  <c r="I4516" i="1"/>
  <c r="J4516" i="1" s="1"/>
  <c r="Q4516" i="1" s="1"/>
  <c r="I4517" i="1"/>
  <c r="J4517" i="1" s="1"/>
  <c r="Q4517" i="1" s="1"/>
  <c r="I4518" i="1"/>
  <c r="J4518" i="1" s="1"/>
  <c r="Q4518" i="1" s="1"/>
  <c r="I4519" i="1"/>
  <c r="J4519" i="1" s="1"/>
  <c r="Q4519" i="1" s="1"/>
  <c r="I4520" i="1"/>
  <c r="J4520" i="1" s="1"/>
  <c r="Q4520" i="1" s="1"/>
  <c r="I4521" i="1"/>
  <c r="J4521" i="1" s="1"/>
  <c r="Q4521" i="1" s="1"/>
  <c r="I4522" i="1"/>
  <c r="J4522" i="1" s="1"/>
  <c r="Q4522" i="1" s="1"/>
  <c r="I4523" i="1"/>
  <c r="J4523" i="1" s="1"/>
  <c r="Q4523" i="1" s="1"/>
  <c r="I1518" i="1"/>
  <c r="J1518" i="1" s="1"/>
  <c r="Q1518" i="1" s="1"/>
  <c r="I4524" i="1"/>
  <c r="J4524" i="1" s="1"/>
  <c r="Q4524" i="1" s="1"/>
  <c r="I4525" i="1"/>
  <c r="J4525" i="1" s="1"/>
  <c r="Q4525" i="1" s="1"/>
  <c r="I4526" i="1"/>
  <c r="J4526" i="1" s="1"/>
  <c r="Q4526" i="1" s="1"/>
  <c r="I4527" i="1"/>
  <c r="J4527" i="1" s="1"/>
  <c r="Q4527" i="1" s="1"/>
  <c r="I4528" i="1"/>
  <c r="J4528" i="1" s="1"/>
  <c r="Q4528" i="1" s="1"/>
  <c r="I4529" i="1"/>
  <c r="J4529" i="1" s="1"/>
  <c r="Q4529" i="1" s="1"/>
  <c r="I1519" i="1"/>
  <c r="J1519" i="1" s="1"/>
  <c r="Q1519" i="1" s="1"/>
  <c r="I4530" i="1"/>
  <c r="J4530" i="1" s="1"/>
  <c r="Q4530" i="1" s="1"/>
  <c r="I4531" i="1"/>
  <c r="J4531" i="1" s="1"/>
  <c r="Q4531" i="1" s="1"/>
  <c r="I4532" i="1"/>
  <c r="J4532" i="1" s="1"/>
  <c r="Q4532" i="1" s="1"/>
  <c r="I4533" i="1"/>
  <c r="J4533" i="1" s="1"/>
  <c r="Q4533" i="1" s="1"/>
  <c r="I926" i="1"/>
  <c r="J926" i="1" s="1"/>
  <c r="Q926" i="1" s="1"/>
  <c r="I4534" i="1"/>
  <c r="J4534" i="1" s="1"/>
  <c r="Q4534" i="1" s="1"/>
  <c r="I927" i="1"/>
  <c r="J927" i="1" s="1"/>
  <c r="Q927" i="1" s="1"/>
  <c r="I4535" i="1"/>
  <c r="J4535" i="1" s="1"/>
  <c r="Q4535" i="1" s="1"/>
  <c r="I928" i="1"/>
  <c r="J928" i="1" s="1"/>
  <c r="Q928" i="1" s="1"/>
  <c r="I4536" i="1"/>
  <c r="J4536" i="1" s="1"/>
  <c r="Q4536" i="1" s="1"/>
  <c r="I4537" i="1"/>
  <c r="J4537" i="1" s="1"/>
  <c r="Q4537" i="1" s="1"/>
  <c r="I1520" i="1"/>
  <c r="J1520" i="1" s="1"/>
  <c r="Q1520" i="1" s="1"/>
  <c r="I4538" i="1"/>
  <c r="J4538" i="1" s="1"/>
  <c r="Q4538" i="1" s="1"/>
  <c r="I4539" i="1"/>
  <c r="J4539" i="1" s="1"/>
  <c r="Q4539" i="1" s="1"/>
  <c r="I4540" i="1"/>
  <c r="J4540" i="1" s="1"/>
  <c r="Q4540" i="1" s="1"/>
  <c r="I1521" i="1"/>
  <c r="J1521" i="1" s="1"/>
  <c r="Q1521" i="1" s="1"/>
  <c r="I1832" i="1"/>
  <c r="J1832" i="1" s="1"/>
  <c r="Q1832" i="1" s="1"/>
  <c r="I929" i="1"/>
  <c r="J929" i="1" s="1"/>
  <c r="Q929" i="1" s="1"/>
  <c r="I1522" i="1"/>
  <c r="J1522" i="1" s="1"/>
  <c r="Q1522" i="1" s="1"/>
  <c r="I1833" i="1"/>
  <c r="J1833" i="1" s="1"/>
  <c r="Q1833" i="1" s="1"/>
  <c r="I4541" i="1"/>
  <c r="J4541" i="1" s="1"/>
  <c r="Q4541" i="1" s="1"/>
  <c r="I1523" i="1"/>
  <c r="J1523" i="1" s="1"/>
  <c r="Q1523" i="1" s="1"/>
  <c r="I930" i="1"/>
  <c r="J930" i="1" s="1"/>
  <c r="Q930" i="1" s="1"/>
  <c r="I931" i="1"/>
  <c r="J931" i="1" s="1"/>
  <c r="Q931" i="1" s="1"/>
  <c r="I4542" i="1"/>
  <c r="J4542" i="1" s="1"/>
  <c r="Q4542" i="1" s="1"/>
  <c r="I4543" i="1"/>
  <c r="J4543" i="1" s="1"/>
  <c r="Q4543" i="1" s="1"/>
  <c r="I4544" i="1"/>
  <c r="J4544" i="1" s="1"/>
  <c r="Q4544" i="1" s="1"/>
  <c r="I4545" i="1"/>
  <c r="J4545" i="1" s="1"/>
  <c r="Q4545" i="1" s="1"/>
  <c r="I4546" i="1"/>
  <c r="J4546" i="1" s="1"/>
  <c r="Q4546" i="1" s="1"/>
  <c r="I4547" i="1"/>
  <c r="J4547" i="1" s="1"/>
  <c r="Q4547" i="1" s="1"/>
  <c r="I1834" i="1"/>
  <c r="J1834" i="1" s="1"/>
  <c r="Q1834" i="1" s="1"/>
  <c r="I4548" i="1"/>
  <c r="J4548" i="1" s="1"/>
  <c r="Q4548" i="1" s="1"/>
  <c r="I1835" i="1"/>
  <c r="J1835" i="1" s="1"/>
  <c r="Q1835" i="1" s="1"/>
  <c r="I4549" i="1"/>
  <c r="J4549" i="1" s="1"/>
  <c r="Q4549" i="1" s="1"/>
  <c r="I76" i="1"/>
  <c r="J76" i="1" s="1"/>
  <c r="Q76" i="1" s="1"/>
  <c r="I4550" i="1"/>
  <c r="J4550" i="1" s="1"/>
  <c r="Q4550" i="1" s="1"/>
  <c r="I4551" i="1"/>
  <c r="J4551" i="1" s="1"/>
  <c r="Q4551" i="1" s="1"/>
  <c r="I932" i="1"/>
  <c r="J932" i="1" s="1"/>
  <c r="Q932" i="1" s="1"/>
  <c r="I933" i="1"/>
  <c r="J933" i="1" s="1"/>
  <c r="Q933" i="1" s="1"/>
  <c r="I77" i="1"/>
  <c r="J77" i="1" s="1"/>
  <c r="Q77" i="1" s="1"/>
  <c r="I1836" i="1"/>
  <c r="J1836" i="1" s="1"/>
  <c r="Q1836" i="1" s="1"/>
  <c r="I78" i="1"/>
  <c r="J78" i="1" s="1"/>
  <c r="Q78" i="1" s="1"/>
  <c r="I4552" i="1"/>
  <c r="J4552" i="1" s="1"/>
  <c r="Q4552" i="1" s="1"/>
  <c r="I4553" i="1"/>
  <c r="J4553" i="1" s="1"/>
  <c r="Q4553" i="1" s="1"/>
  <c r="I1837" i="1"/>
  <c r="J1837" i="1" s="1"/>
  <c r="Q1837" i="1" s="1"/>
  <c r="I79" i="1"/>
  <c r="J79" i="1" s="1"/>
  <c r="Q79" i="1" s="1"/>
  <c r="I934" i="1"/>
  <c r="J934" i="1" s="1"/>
  <c r="Q934" i="1" s="1"/>
  <c r="I1524" i="1"/>
  <c r="J1524" i="1" s="1"/>
  <c r="Q1524" i="1" s="1"/>
  <c r="I935" i="1"/>
  <c r="J935" i="1" s="1"/>
  <c r="Q935" i="1" s="1"/>
  <c r="I936" i="1"/>
  <c r="J936" i="1" s="1"/>
  <c r="Q936" i="1" s="1"/>
  <c r="I80" i="1"/>
  <c r="J80" i="1" s="1"/>
  <c r="Q80" i="1" s="1"/>
  <c r="I4554" i="1"/>
  <c r="J4554" i="1" s="1"/>
  <c r="Q4554" i="1" s="1"/>
  <c r="I937" i="1"/>
  <c r="J937" i="1" s="1"/>
  <c r="Q937" i="1" s="1"/>
  <c r="I938" i="1"/>
  <c r="J938" i="1" s="1"/>
  <c r="Q938" i="1" s="1"/>
  <c r="I4555" i="1"/>
  <c r="J4555" i="1" s="1"/>
  <c r="Q4555" i="1" s="1"/>
  <c r="I4556" i="1"/>
  <c r="J4556" i="1" s="1"/>
  <c r="Q4556" i="1" s="1"/>
  <c r="I4557" i="1"/>
  <c r="J4557" i="1" s="1"/>
  <c r="Q4557" i="1" s="1"/>
  <c r="I4558" i="1"/>
  <c r="J4558" i="1" s="1"/>
  <c r="Q4558" i="1" s="1"/>
  <c r="I939" i="1"/>
  <c r="J939" i="1" s="1"/>
  <c r="Q939" i="1" s="1"/>
  <c r="I940" i="1"/>
  <c r="J940" i="1" s="1"/>
  <c r="Q940" i="1" s="1"/>
  <c r="I4559" i="1"/>
  <c r="J4559" i="1" s="1"/>
  <c r="Q4559" i="1" s="1"/>
  <c r="I4560" i="1"/>
  <c r="J4560" i="1" s="1"/>
  <c r="Q4560" i="1" s="1"/>
  <c r="I4561" i="1"/>
  <c r="J4561" i="1" s="1"/>
  <c r="Q4561" i="1" s="1"/>
  <c r="I4562" i="1"/>
  <c r="J4562" i="1" s="1"/>
  <c r="Q4562" i="1" s="1"/>
  <c r="I4563" i="1"/>
  <c r="J4563" i="1" s="1"/>
  <c r="Q4563" i="1" s="1"/>
  <c r="I1838" i="1"/>
  <c r="J1838" i="1" s="1"/>
  <c r="Q1838" i="1" s="1"/>
  <c r="I4564" i="1"/>
  <c r="J4564" i="1" s="1"/>
  <c r="Q4564" i="1" s="1"/>
  <c r="I941" i="1"/>
  <c r="J941" i="1" s="1"/>
  <c r="Q941" i="1" s="1"/>
  <c r="I4565" i="1"/>
  <c r="J4565" i="1" s="1"/>
  <c r="Q4565" i="1" s="1"/>
  <c r="I4566" i="1"/>
  <c r="J4566" i="1" s="1"/>
  <c r="Q4566" i="1" s="1"/>
  <c r="I942" i="1"/>
  <c r="J942" i="1" s="1"/>
  <c r="Q942" i="1" s="1"/>
  <c r="I4567" i="1"/>
  <c r="J4567" i="1" s="1"/>
  <c r="Q4567" i="1" s="1"/>
  <c r="I4568" i="1"/>
  <c r="J4568" i="1" s="1"/>
  <c r="Q4568" i="1" s="1"/>
  <c r="I943" i="1"/>
  <c r="J943" i="1" s="1"/>
  <c r="Q943" i="1" s="1"/>
  <c r="I4569" i="1"/>
  <c r="J4569" i="1" s="1"/>
  <c r="Q4569" i="1" s="1"/>
  <c r="I944" i="1"/>
  <c r="J944" i="1" s="1"/>
  <c r="Q944" i="1" s="1"/>
  <c r="I1839" i="1"/>
  <c r="J1839" i="1" s="1"/>
  <c r="Q1839" i="1" s="1"/>
  <c r="I4570" i="1"/>
  <c r="J4570" i="1" s="1"/>
  <c r="Q4570" i="1" s="1"/>
  <c r="I945" i="1"/>
  <c r="J945" i="1" s="1"/>
  <c r="Q945" i="1" s="1"/>
  <c r="I946" i="1"/>
  <c r="J946" i="1" s="1"/>
  <c r="Q946" i="1" s="1"/>
  <c r="I4571" i="1"/>
  <c r="J4571" i="1" s="1"/>
  <c r="Q4571" i="1" s="1"/>
  <c r="I4572" i="1"/>
  <c r="J4572" i="1" s="1"/>
  <c r="Q4572" i="1" s="1"/>
  <c r="I4573" i="1"/>
  <c r="J4573" i="1" s="1"/>
  <c r="Q4573" i="1" s="1"/>
  <c r="I1840" i="1"/>
  <c r="J1840" i="1" s="1"/>
  <c r="Q1840" i="1" s="1"/>
  <c r="I4574" i="1"/>
  <c r="J4574" i="1" s="1"/>
  <c r="Q4574" i="1" s="1"/>
  <c r="I947" i="1"/>
  <c r="J947" i="1" s="1"/>
  <c r="Q947" i="1" s="1"/>
  <c r="I948" i="1"/>
  <c r="J948" i="1" s="1"/>
  <c r="Q948" i="1" s="1"/>
  <c r="I949" i="1"/>
  <c r="J949" i="1" s="1"/>
  <c r="Q949" i="1" s="1"/>
  <c r="I4575" i="1"/>
  <c r="J4575" i="1" s="1"/>
  <c r="Q4575" i="1" s="1"/>
  <c r="I4576" i="1"/>
  <c r="J4576" i="1" s="1"/>
  <c r="Q4576" i="1" s="1"/>
  <c r="I4577" i="1"/>
  <c r="J4577" i="1" s="1"/>
  <c r="Q4577" i="1" s="1"/>
  <c r="I4578" i="1"/>
  <c r="J4578" i="1" s="1"/>
  <c r="Q4578" i="1" s="1"/>
  <c r="I4579" i="1"/>
  <c r="J4579" i="1" s="1"/>
  <c r="Q4579" i="1" s="1"/>
  <c r="I4580" i="1"/>
  <c r="J4580" i="1" s="1"/>
  <c r="Q4580" i="1" s="1"/>
  <c r="I4581" i="1"/>
  <c r="J4581" i="1" s="1"/>
  <c r="Q4581" i="1" s="1"/>
  <c r="I4582" i="1"/>
  <c r="J4582" i="1" s="1"/>
  <c r="Q4582" i="1" s="1"/>
  <c r="I1525" i="1"/>
  <c r="J1525" i="1" s="1"/>
  <c r="Q1525" i="1" s="1"/>
  <c r="I4583" i="1"/>
  <c r="J4583" i="1" s="1"/>
  <c r="Q4583" i="1" s="1"/>
  <c r="I4584" i="1"/>
  <c r="J4584" i="1" s="1"/>
  <c r="Q4584" i="1" s="1"/>
  <c r="I4585" i="1"/>
  <c r="J4585" i="1" s="1"/>
  <c r="Q4585" i="1" s="1"/>
  <c r="I4586" i="1"/>
  <c r="J4586" i="1" s="1"/>
  <c r="Q4586" i="1" s="1"/>
  <c r="I950" i="1"/>
  <c r="J950" i="1" s="1"/>
  <c r="Q950" i="1" s="1"/>
  <c r="I4587" i="1"/>
  <c r="J4587" i="1" s="1"/>
  <c r="Q4587" i="1" s="1"/>
  <c r="I1841" i="1"/>
  <c r="J1841" i="1" s="1"/>
  <c r="Q1841" i="1" s="1"/>
  <c r="I4588" i="1"/>
  <c r="J4588" i="1" s="1"/>
  <c r="Q4588" i="1" s="1"/>
  <c r="I4589" i="1"/>
  <c r="J4589" i="1" s="1"/>
  <c r="Q4589" i="1" s="1"/>
  <c r="I4590" i="1"/>
  <c r="J4590" i="1" s="1"/>
  <c r="Q4590" i="1" s="1"/>
  <c r="I1526" i="1"/>
  <c r="J1526" i="1" s="1"/>
  <c r="Q1526" i="1" s="1"/>
  <c r="I4591" i="1"/>
  <c r="J4591" i="1" s="1"/>
  <c r="Q4591" i="1" s="1"/>
  <c r="I4592" i="1"/>
  <c r="J4592" i="1" s="1"/>
  <c r="Q4592" i="1" s="1"/>
  <c r="I4593" i="1"/>
  <c r="J4593" i="1" s="1"/>
  <c r="Q4593" i="1" s="1"/>
  <c r="I4594" i="1"/>
  <c r="J4594" i="1" s="1"/>
  <c r="Q4594" i="1" s="1"/>
  <c r="I4595" i="1"/>
  <c r="J4595" i="1" s="1"/>
  <c r="Q4595" i="1" s="1"/>
  <c r="I4596" i="1"/>
  <c r="J4596" i="1" s="1"/>
  <c r="Q4596" i="1" s="1"/>
  <c r="I4597" i="1"/>
  <c r="J4597" i="1" s="1"/>
  <c r="Q4597" i="1" s="1"/>
  <c r="I4598" i="1"/>
  <c r="J4598" i="1" s="1"/>
  <c r="Q4598" i="1" s="1"/>
  <c r="I4599" i="1"/>
  <c r="J4599" i="1" s="1"/>
  <c r="Q4599" i="1" s="1"/>
  <c r="I4600" i="1"/>
  <c r="J4600" i="1" s="1"/>
  <c r="Q4600" i="1" s="1"/>
  <c r="I4601" i="1"/>
  <c r="J4601" i="1" s="1"/>
  <c r="Q4601" i="1" s="1"/>
  <c r="I4602" i="1"/>
  <c r="J4602" i="1" s="1"/>
  <c r="Q4602" i="1" s="1"/>
  <c r="I4603" i="1"/>
  <c r="J4603" i="1" s="1"/>
  <c r="Q4603" i="1" s="1"/>
  <c r="I951" i="1"/>
  <c r="J951" i="1" s="1"/>
  <c r="Q951" i="1" s="1"/>
  <c r="I952" i="1"/>
  <c r="J952" i="1" s="1"/>
  <c r="Q952" i="1" s="1"/>
  <c r="I4604" i="1"/>
  <c r="J4604" i="1" s="1"/>
  <c r="Q4604" i="1" s="1"/>
  <c r="I1842" i="1"/>
  <c r="J1842" i="1" s="1"/>
  <c r="Q1842" i="1" s="1"/>
  <c r="I953" i="1"/>
  <c r="J953" i="1" s="1"/>
  <c r="Q953" i="1" s="1"/>
  <c r="I4605" i="1"/>
  <c r="J4605" i="1" s="1"/>
  <c r="Q4605" i="1" s="1"/>
  <c r="I4606" i="1"/>
  <c r="J4606" i="1" s="1"/>
  <c r="Q4606" i="1" s="1"/>
  <c r="I4607" i="1"/>
  <c r="J4607" i="1" s="1"/>
  <c r="Q4607" i="1" s="1"/>
  <c r="I1527" i="1"/>
  <c r="J1527" i="1" s="1"/>
  <c r="Q1527" i="1" s="1"/>
  <c r="I4608" i="1"/>
  <c r="J4608" i="1" s="1"/>
  <c r="Q4608" i="1" s="1"/>
  <c r="I4609" i="1"/>
  <c r="J4609" i="1" s="1"/>
  <c r="Q4609" i="1" s="1"/>
  <c r="I4610" i="1"/>
  <c r="J4610" i="1" s="1"/>
  <c r="Q4610" i="1" s="1"/>
  <c r="I954" i="1"/>
  <c r="J954" i="1" s="1"/>
  <c r="Q954" i="1" s="1"/>
  <c r="I4611" i="1"/>
  <c r="J4611" i="1" s="1"/>
  <c r="Q4611" i="1" s="1"/>
  <c r="I955" i="1"/>
  <c r="J955" i="1" s="1"/>
  <c r="Q955" i="1" s="1"/>
  <c r="I4612" i="1"/>
  <c r="J4612" i="1" s="1"/>
  <c r="Q4612" i="1" s="1"/>
  <c r="I4613" i="1"/>
  <c r="J4613" i="1" s="1"/>
  <c r="Q4613" i="1" s="1"/>
  <c r="I956" i="1"/>
  <c r="J956" i="1" s="1"/>
  <c r="Q956" i="1" s="1"/>
  <c r="I4614" i="1"/>
  <c r="J4614" i="1" s="1"/>
  <c r="Q4614" i="1" s="1"/>
  <c r="I957" i="1"/>
  <c r="J957" i="1" s="1"/>
  <c r="Q957" i="1" s="1"/>
  <c r="I4615" i="1"/>
  <c r="J4615" i="1" s="1"/>
  <c r="Q4615" i="1" s="1"/>
  <c r="I4616" i="1"/>
  <c r="J4616" i="1" s="1"/>
  <c r="Q4616" i="1" s="1"/>
  <c r="I4617" i="1"/>
  <c r="J4617" i="1" s="1"/>
  <c r="Q4617" i="1" s="1"/>
  <c r="I4618" i="1"/>
  <c r="J4618" i="1" s="1"/>
  <c r="Q4618" i="1" s="1"/>
  <c r="I958" i="1"/>
  <c r="J958" i="1" s="1"/>
  <c r="Q958" i="1" s="1"/>
  <c r="I4619" i="1"/>
  <c r="J4619" i="1" s="1"/>
  <c r="Q4619" i="1" s="1"/>
  <c r="I4620" i="1"/>
  <c r="J4620" i="1" s="1"/>
  <c r="Q4620" i="1" s="1"/>
  <c r="I1843" i="1"/>
  <c r="J1843" i="1" s="1"/>
  <c r="Q1843" i="1" s="1"/>
  <c r="I4621" i="1"/>
  <c r="J4621" i="1" s="1"/>
  <c r="Q4621" i="1" s="1"/>
  <c r="I4622" i="1"/>
  <c r="J4622" i="1" s="1"/>
  <c r="Q4622" i="1" s="1"/>
  <c r="I4623" i="1"/>
  <c r="J4623" i="1" s="1"/>
  <c r="Q4623" i="1" s="1"/>
  <c r="I4624" i="1"/>
  <c r="J4624" i="1" s="1"/>
  <c r="Q4624" i="1" s="1"/>
  <c r="I1528" i="1"/>
  <c r="J1528" i="1" s="1"/>
  <c r="Q1528" i="1" s="1"/>
  <c r="I4625" i="1"/>
  <c r="J4625" i="1" s="1"/>
  <c r="Q4625" i="1" s="1"/>
  <c r="I959" i="1"/>
  <c r="J959" i="1" s="1"/>
  <c r="Q959" i="1" s="1"/>
  <c r="I960" i="1"/>
  <c r="J960" i="1" s="1"/>
  <c r="Q960" i="1" s="1"/>
  <c r="I961" i="1"/>
  <c r="J961" i="1" s="1"/>
  <c r="Q961" i="1" s="1"/>
  <c r="I1844" i="1"/>
  <c r="J1844" i="1" s="1"/>
  <c r="Q1844" i="1" s="1"/>
  <c r="I4626" i="1"/>
  <c r="J4626" i="1" s="1"/>
  <c r="Q4626" i="1" s="1"/>
  <c r="I962" i="1"/>
  <c r="J962" i="1" s="1"/>
  <c r="Q962" i="1" s="1"/>
  <c r="I1845" i="1"/>
  <c r="J1845" i="1" s="1"/>
  <c r="Q1845" i="1" s="1"/>
  <c r="I4627" i="1"/>
  <c r="J4627" i="1" s="1"/>
  <c r="Q4627" i="1" s="1"/>
  <c r="I1846" i="1"/>
  <c r="J1846" i="1" s="1"/>
  <c r="Q1846" i="1" s="1"/>
  <c r="I963" i="1"/>
  <c r="J963" i="1" s="1"/>
  <c r="Q963" i="1" s="1"/>
  <c r="I4628" i="1"/>
  <c r="J4628" i="1" s="1"/>
  <c r="Q4628" i="1" s="1"/>
  <c r="I4629" i="1"/>
  <c r="J4629" i="1" s="1"/>
  <c r="Q4629" i="1" s="1"/>
  <c r="I4630" i="1"/>
  <c r="J4630" i="1" s="1"/>
  <c r="Q4630" i="1" s="1"/>
  <c r="I4631" i="1"/>
  <c r="J4631" i="1" s="1"/>
  <c r="Q4631" i="1" s="1"/>
  <c r="I4632" i="1"/>
  <c r="J4632" i="1" s="1"/>
  <c r="Q4632" i="1" s="1"/>
  <c r="I4633" i="1"/>
  <c r="J4633" i="1" s="1"/>
  <c r="Q4633" i="1" s="1"/>
  <c r="I1847" i="1"/>
  <c r="J1847" i="1" s="1"/>
  <c r="Q1847" i="1" s="1"/>
  <c r="I4634" i="1"/>
  <c r="J4634" i="1" s="1"/>
  <c r="Q4634" i="1" s="1"/>
  <c r="I964" i="1"/>
  <c r="J964" i="1" s="1"/>
  <c r="Q964" i="1" s="1"/>
  <c r="I4635" i="1"/>
  <c r="J4635" i="1" s="1"/>
  <c r="Q4635" i="1" s="1"/>
  <c r="I4636" i="1"/>
  <c r="J4636" i="1" s="1"/>
  <c r="Q4636" i="1" s="1"/>
  <c r="I81" i="1"/>
  <c r="J81" i="1" s="1"/>
  <c r="Q81" i="1" s="1"/>
  <c r="I4637" i="1"/>
  <c r="J4637" i="1" s="1"/>
  <c r="Q4637" i="1" s="1"/>
  <c r="I965" i="1"/>
  <c r="J965" i="1" s="1"/>
  <c r="Q965" i="1" s="1"/>
  <c r="I1848" i="1"/>
  <c r="J1848" i="1" s="1"/>
  <c r="Q1848" i="1" s="1"/>
  <c r="I4638" i="1"/>
  <c r="J4638" i="1" s="1"/>
  <c r="Q4638" i="1" s="1"/>
  <c r="I4639" i="1"/>
  <c r="J4639" i="1" s="1"/>
  <c r="Q4639" i="1" s="1"/>
  <c r="I966" i="1"/>
  <c r="J966" i="1" s="1"/>
  <c r="Q966" i="1" s="1"/>
  <c r="I4640" i="1"/>
  <c r="J4640" i="1" s="1"/>
  <c r="Q4640" i="1" s="1"/>
  <c r="I4641" i="1"/>
  <c r="J4641" i="1" s="1"/>
  <c r="Q4641" i="1" s="1"/>
  <c r="I4642" i="1"/>
  <c r="J4642" i="1" s="1"/>
  <c r="Q4642" i="1" s="1"/>
  <c r="I4643" i="1"/>
  <c r="J4643" i="1" s="1"/>
  <c r="Q4643" i="1" s="1"/>
  <c r="I4644" i="1"/>
  <c r="J4644" i="1" s="1"/>
  <c r="Q4644" i="1" s="1"/>
  <c r="I4645" i="1"/>
  <c r="J4645" i="1" s="1"/>
  <c r="Q4645" i="1" s="1"/>
  <c r="I4646" i="1"/>
  <c r="J4646" i="1" s="1"/>
  <c r="Q4646" i="1" s="1"/>
  <c r="I4647" i="1"/>
  <c r="J4647" i="1" s="1"/>
  <c r="Q4647" i="1" s="1"/>
  <c r="I1849" i="1"/>
  <c r="J1849" i="1" s="1"/>
  <c r="Q1849" i="1" s="1"/>
  <c r="I4648" i="1"/>
  <c r="J4648" i="1" s="1"/>
  <c r="Q4648" i="1" s="1"/>
  <c r="I4649" i="1"/>
  <c r="J4649" i="1" s="1"/>
  <c r="Q4649" i="1" s="1"/>
  <c r="I4650" i="1"/>
  <c r="J4650" i="1" s="1"/>
  <c r="Q4650" i="1" s="1"/>
  <c r="I4651" i="1"/>
  <c r="J4651" i="1" s="1"/>
  <c r="Q4651" i="1" s="1"/>
  <c r="I4652" i="1"/>
  <c r="J4652" i="1" s="1"/>
  <c r="Q4652" i="1" s="1"/>
  <c r="I4653" i="1"/>
  <c r="J4653" i="1" s="1"/>
  <c r="Q4653" i="1" s="1"/>
  <c r="I967" i="1"/>
  <c r="J967" i="1" s="1"/>
  <c r="Q967" i="1" s="1"/>
  <c r="I4654" i="1"/>
  <c r="J4654" i="1" s="1"/>
  <c r="Q4654" i="1" s="1"/>
  <c r="I1850" i="1"/>
  <c r="J1850" i="1" s="1"/>
  <c r="Q1850" i="1" s="1"/>
  <c r="I4655" i="1"/>
  <c r="J4655" i="1" s="1"/>
  <c r="Q4655" i="1" s="1"/>
  <c r="I4656" i="1"/>
  <c r="J4656" i="1" s="1"/>
  <c r="Q4656" i="1" s="1"/>
  <c r="I968" i="1"/>
  <c r="J968" i="1" s="1"/>
  <c r="Q968" i="1" s="1"/>
  <c r="I1851" i="1"/>
  <c r="J1851" i="1" s="1"/>
  <c r="Q1851" i="1" s="1"/>
  <c r="I82" i="1"/>
  <c r="J82" i="1" s="1"/>
  <c r="Q82" i="1" s="1"/>
  <c r="I4657" i="1"/>
  <c r="J4657" i="1" s="1"/>
  <c r="Q4657" i="1" s="1"/>
  <c r="I4658" i="1"/>
  <c r="J4658" i="1" s="1"/>
  <c r="Q4658" i="1" s="1"/>
  <c r="I4659" i="1"/>
  <c r="J4659" i="1" s="1"/>
  <c r="Q4659" i="1" s="1"/>
  <c r="I4660" i="1"/>
  <c r="J4660" i="1" s="1"/>
  <c r="Q4660" i="1" s="1"/>
  <c r="I4661" i="1"/>
  <c r="J4661" i="1" s="1"/>
  <c r="Q4661" i="1" s="1"/>
  <c r="I4662" i="1"/>
  <c r="J4662" i="1" s="1"/>
  <c r="Q4662" i="1" s="1"/>
  <c r="I4663" i="1"/>
  <c r="J4663" i="1" s="1"/>
  <c r="Q4663" i="1" s="1"/>
  <c r="I1852" i="1"/>
  <c r="J1852" i="1" s="1"/>
  <c r="Q1852" i="1" s="1"/>
  <c r="I4664" i="1"/>
  <c r="J4664" i="1" s="1"/>
  <c r="Q4664" i="1" s="1"/>
  <c r="I4665" i="1"/>
  <c r="J4665" i="1" s="1"/>
  <c r="Q4665" i="1" s="1"/>
  <c r="I1616" i="1"/>
  <c r="J1616" i="1" s="1"/>
  <c r="Q1616" i="1" s="1"/>
  <c r="I4666" i="1"/>
  <c r="J4666" i="1" s="1"/>
  <c r="Q4666" i="1" s="1"/>
  <c r="I83" i="1"/>
  <c r="J83" i="1" s="1"/>
  <c r="Q83" i="1" s="1"/>
  <c r="I969" i="1"/>
  <c r="J969" i="1" s="1"/>
  <c r="Q969" i="1" s="1"/>
  <c r="I1853" i="1"/>
  <c r="J1853" i="1" s="1"/>
  <c r="Q1853" i="1" s="1"/>
  <c r="I970" i="1"/>
  <c r="J970" i="1" s="1"/>
  <c r="Q970" i="1" s="1"/>
  <c r="I4667" i="1"/>
  <c r="J4667" i="1" s="1"/>
  <c r="Q4667" i="1" s="1"/>
  <c r="I4668" i="1"/>
  <c r="J4668" i="1" s="1"/>
  <c r="Q4668" i="1" s="1"/>
  <c r="I4669" i="1"/>
  <c r="J4669" i="1" s="1"/>
  <c r="Q4669" i="1" s="1"/>
  <c r="I4670" i="1"/>
  <c r="J4670" i="1" s="1"/>
  <c r="Q4670" i="1" s="1"/>
  <c r="I4671" i="1"/>
  <c r="J4671" i="1" s="1"/>
  <c r="Q4671" i="1" s="1"/>
  <c r="I4672" i="1"/>
  <c r="J4672" i="1" s="1"/>
  <c r="Q4672" i="1" s="1"/>
  <c r="I971" i="1"/>
  <c r="J971" i="1" s="1"/>
  <c r="Q971" i="1" s="1"/>
  <c r="I972" i="1"/>
  <c r="J972" i="1" s="1"/>
  <c r="Q972" i="1" s="1"/>
  <c r="I4673" i="1"/>
  <c r="J4673" i="1" s="1"/>
  <c r="Q4673" i="1" s="1"/>
  <c r="I4674" i="1"/>
  <c r="J4674" i="1" s="1"/>
  <c r="Q4674" i="1" s="1"/>
  <c r="I4675" i="1"/>
  <c r="J4675" i="1" s="1"/>
  <c r="Q4675" i="1" s="1"/>
  <c r="I4676" i="1"/>
  <c r="J4676" i="1" s="1"/>
  <c r="Q4676" i="1" s="1"/>
  <c r="I1854" i="1"/>
  <c r="J1854" i="1" s="1"/>
  <c r="Q1854" i="1" s="1"/>
  <c r="I4677" i="1"/>
  <c r="J4677" i="1" s="1"/>
  <c r="Q4677" i="1" s="1"/>
  <c r="I4678" i="1"/>
  <c r="J4678" i="1" s="1"/>
  <c r="Q4678" i="1" s="1"/>
  <c r="I973" i="1"/>
  <c r="J973" i="1" s="1"/>
  <c r="Q973" i="1" s="1"/>
  <c r="I4679" i="1"/>
  <c r="J4679" i="1" s="1"/>
  <c r="Q4679" i="1" s="1"/>
  <c r="I974" i="1"/>
  <c r="J974" i="1" s="1"/>
  <c r="Q974" i="1" s="1"/>
  <c r="I4680" i="1"/>
  <c r="J4680" i="1" s="1"/>
  <c r="Q4680" i="1" s="1"/>
  <c r="I1855" i="1"/>
  <c r="J1855" i="1" s="1"/>
  <c r="Q1855" i="1" s="1"/>
  <c r="I84" i="1"/>
  <c r="J84" i="1" s="1"/>
  <c r="Q84" i="1" s="1"/>
  <c r="I4681" i="1"/>
  <c r="J4681" i="1" s="1"/>
  <c r="Q4681" i="1" s="1"/>
  <c r="I4682" i="1"/>
  <c r="J4682" i="1" s="1"/>
  <c r="Q4682" i="1" s="1"/>
  <c r="I85" i="1"/>
  <c r="J85" i="1" s="1"/>
  <c r="Q85" i="1" s="1"/>
  <c r="I86" i="1"/>
  <c r="J86" i="1" s="1"/>
  <c r="Q86" i="1" s="1"/>
  <c r="I4683" i="1"/>
  <c r="J4683" i="1" s="1"/>
  <c r="Q4683" i="1" s="1"/>
  <c r="I975" i="1"/>
  <c r="J975" i="1" s="1"/>
  <c r="Q975" i="1" s="1"/>
  <c r="I4684" i="1"/>
  <c r="J4684" i="1" s="1"/>
  <c r="Q4684" i="1" s="1"/>
  <c r="I1529" i="1"/>
  <c r="J1529" i="1" s="1"/>
  <c r="Q1529" i="1" s="1"/>
  <c r="I4685" i="1"/>
  <c r="J4685" i="1" s="1"/>
  <c r="Q4685" i="1" s="1"/>
  <c r="I4686" i="1"/>
  <c r="J4686" i="1" s="1"/>
  <c r="Q4686" i="1" s="1"/>
  <c r="I4687" i="1"/>
  <c r="J4687" i="1" s="1"/>
  <c r="Q4687" i="1" s="1"/>
  <c r="I4688" i="1"/>
  <c r="J4688" i="1" s="1"/>
  <c r="Q4688" i="1" s="1"/>
  <c r="I4689" i="1"/>
  <c r="J4689" i="1" s="1"/>
  <c r="Q4689" i="1" s="1"/>
  <c r="I4690" i="1"/>
  <c r="J4690" i="1" s="1"/>
  <c r="Q4690" i="1" s="1"/>
  <c r="I4691" i="1"/>
  <c r="J4691" i="1" s="1"/>
  <c r="Q4691" i="1" s="1"/>
  <c r="I87" i="1"/>
  <c r="J87" i="1" s="1"/>
  <c r="Q87" i="1" s="1"/>
  <c r="I4692" i="1"/>
  <c r="J4692" i="1" s="1"/>
  <c r="Q4692" i="1" s="1"/>
  <c r="I4693" i="1"/>
  <c r="J4693" i="1" s="1"/>
  <c r="Q4693" i="1" s="1"/>
  <c r="I4694" i="1"/>
  <c r="J4694" i="1" s="1"/>
  <c r="Q4694" i="1" s="1"/>
  <c r="I976" i="1"/>
  <c r="J976" i="1" s="1"/>
  <c r="Q976" i="1" s="1"/>
  <c r="I4695" i="1"/>
  <c r="J4695" i="1" s="1"/>
  <c r="Q4695" i="1" s="1"/>
  <c r="I4696" i="1"/>
  <c r="J4696" i="1" s="1"/>
  <c r="Q4696" i="1" s="1"/>
  <c r="I1856" i="1"/>
  <c r="J1856" i="1" s="1"/>
  <c r="Q1856" i="1" s="1"/>
  <c r="I4697" i="1"/>
  <c r="J4697" i="1" s="1"/>
  <c r="Q4697" i="1" s="1"/>
  <c r="I88" i="1"/>
  <c r="J88" i="1" s="1"/>
  <c r="Q88" i="1" s="1"/>
  <c r="I4698" i="1"/>
  <c r="J4698" i="1" s="1"/>
  <c r="Q4698" i="1" s="1"/>
  <c r="I4699" i="1"/>
  <c r="J4699" i="1" s="1"/>
  <c r="Q4699" i="1" s="1"/>
  <c r="I977" i="1"/>
  <c r="J977" i="1" s="1"/>
  <c r="Q977" i="1" s="1"/>
  <c r="I4700" i="1"/>
  <c r="J4700" i="1" s="1"/>
  <c r="Q4700" i="1" s="1"/>
  <c r="I4701" i="1"/>
  <c r="J4701" i="1" s="1"/>
  <c r="Q4701" i="1" s="1"/>
  <c r="I4702" i="1"/>
  <c r="J4702" i="1" s="1"/>
  <c r="Q4702" i="1" s="1"/>
  <c r="I4703" i="1"/>
  <c r="J4703" i="1" s="1"/>
  <c r="Q4703" i="1" s="1"/>
  <c r="I4704" i="1"/>
  <c r="J4704" i="1" s="1"/>
  <c r="Q4704" i="1" s="1"/>
  <c r="I4705" i="1"/>
  <c r="J4705" i="1" s="1"/>
  <c r="Q4705" i="1" s="1"/>
  <c r="I4706" i="1"/>
  <c r="J4706" i="1" s="1"/>
  <c r="Q4706" i="1" s="1"/>
  <c r="I4707" i="1"/>
  <c r="J4707" i="1" s="1"/>
  <c r="Q4707" i="1" s="1"/>
  <c r="I4708" i="1"/>
  <c r="J4708" i="1" s="1"/>
  <c r="Q4708" i="1" s="1"/>
  <c r="I4709" i="1"/>
  <c r="J4709" i="1" s="1"/>
  <c r="Q4709" i="1" s="1"/>
  <c r="I4710" i="1"/>
  <c r="J4710" i="1" s="1"/>
  <c r="Q4710" i="1" s="1"/>
  <c r="I4711" i="1"/>
  <c r="J4711" i="1" s="1"/>
  <c r="Q4711" i="1" s="1"/>
  <c r="I978" i="1"/>
  <c r="J978" i="1" s="1"/>
  <c r="Q978" i="1" s="1"/>
  <c r="I979" i="1"/>
  <c r="J979" i="1" s="1"/>
  <c r="Q979" i="1" s="1"/>
  <c r="I4712" i="1"/>
  <c r="J4712" i="1" s="1"/>
  <c r="Q4712" i="1" s="1"/>
  <c r="I4713" i="1"/>
  <c r="J4713" i="1" s="1"/>
  <c r="Q4713" i="1" s="1"/>
  <c r="I980" i="1"/>
  <c r="J980" i="1" s="1"/>
  <c r="Q980" i="1" s="1"/>
  <c r="I4714" i="1"/>
  <c r="J4714" i="1" s="1"/>
  <c r="Q4714" i="1" s="1"/>
  <c r="I4715" i="1"/>
  <c r="J4715" i="1" s="1"/>
  <c r="Q4715" i="1" s="1"/>
  <c r="I981" i="1"/>
  <c r="J981" i="1" s="1"/>
  <c r="Q981" i="1" s="1"/>
  <c r="I4716" i="1"/>
  <c r="J4716" i="1" s="1"/>
  <c r="Q4716" i="1" s="1"/>
  <c r="I4717" i="1"/>
  <c r="J4717" i="1" s="1"/>
  <c r="Q4717" i="1" s="1"/>
  <c r="I4718" i="1"/>
  <c r="J4718" i="1" s="1"/>
  <c r="Q4718" i="1" s="1"/>
  <c r="I982" i="1"/>
  <c r="J982" i="1" s="1"/>
  <c r="Q982" i="1" s="1"/>
  <c r="I4719" i="1"/>
  <c r="J4719" i="1" s="1"/>
  <c r="Q4719" i="1" s="1"/>
  <c r="I4720" i="1"/>
  <c r="J4720" i="1" s="1"/>
  <c r="Q4720" i="1" s="1"/>
  <c r="I983" i="1"/>
  <c r="J983" i="1" s="1"/>
  <c r="Q983" i="1" s="1"/>
  <c r="I4721" i="1"/>
  <c r="J4721" i="1" s="1"/>
  <c r="Q4721" i="1" s="1"/>
  <c r="I4722" i="1"/>
  <c r="J4722" i="1" s="1"/>
  <c r="Q4722" i="1" s="1"/>
  <c r="I4723" i="1"/>
  <c r="J4723" i="1" s="1"/>
  <c r="Q4723" i="1" s="1"/>
  <c r="I4724" i="1"/>
  <c r="J4724" i="1" s="1"/>
  <c r="Q4724" i="1" s="1"/>
  <c r="I1530" i="1"/>
  <c r="J1530" i="1" s="1"/>
  <c r="Q1530" i="1" s="1"/>
  <c r="I984" i="1"/>
  <c r="J984" i="1" s="1"/>
  <c r="Q984" i="1" s="1"/>
  <c r="I4725" i="1"/>
  <c r="J4725" i="1" s="1"/>
  <c r="Q4725" i="1" s="1"/>
  <c r="I4726" i="1"/>
  <c r="J4726" i="1" s="1"/>
  <c r="Q4726" i="1" s="1"/>
  <c r="I4727" i="1"/>
  <c r="J4727" i="1" s="1"/>
  <c r="Q4727" i="1" s="1"/>
  <c r="I4728" i="1"/>
  <c r="J4728" i="1" s="1"/>
  <c r="Q4728" i="1" s="1"/>
  <c r="I4729" i="1"/>
  <c r="J4729" i="1" s="1"/>
  <c r="Q4729" i="1" s="1"/>
  <c r="I4730" i="1"/>
  <c r="J4730" i="1" s="1"/>
  <c r="Q4730" i="1" s="1"/>
  <c r="I4731" i="1"/>
  <c r="J4731" i="1" s="1"/>
  <c r="Q4731" i="1" s="1"/>
  <c r="I4732" i="1"/>
  <c r="J4732" i="1" s="1"/>
  <c r="Q4732" i="1" s="1"/>
  <c r="I1531" i="1"/>
  <c r="J1531" i="1" s="1"/>
  <c r="Q1531" i="1" s="1"/>
  <c r="I985" i="1"/>
  <c r="J985" i="1" s="1"/>
  <c r="Q985" i="1" s="1"/>
  <c r="I4733" i="1"/>
  <c r="J4733" i="1" s="1"/>
  <c r="Q4733" i="1" s="1"/>
  <c r="I4734" i="1"/>
  <c r="J4734" i="1" s="1"/>
  <c r="Q4734" i="1" s="1"/>
  <c r="I986" i="1"/>
  <c r="J986" i="1" s="1"/>
  <c r="Q986" i="1" s="1"/>
  <c r="I4735" i="1"/>
  <c r="J4735" i="1" s="1"/>
  <c r="Q4735" i="1" s="1"/>
  <c r="I4736" i="1"/>
  <c r="J4736" i="1" s="1"/>
  <c r="Q4736" i="1" s="1"/>
  <c r="I4737" i="1"/>
  <c r="J4737" i="1" s="1"/>
  <c r="Q4737" i="1" s="1"/>
  <c r="I89" i="1"/>
  <c r="J89" i="1" s="1"/>
  <c r="Q89" i="1" s="1"/>
  <c r="I4738" i="1"/>
  <c r="J4738" i="1" s="1"/>
  <c r="Q4738" i="1" s="1"/>
  <c r="I90" i="1"/>
  <c r="J90" i="1" s="1"/>
  <c r="Q90" i="1" s="1"/>
  <c r="I1857" i="1"/>
  <c r="J1857" i="1" s="1"/>
  <c r="Q1857" i="1" s="1"/>
  <c r="I4739" i="1"/>
  <c r="J4739" i="1" s="1"/>
  <c r="Q4739" i="1" s="1"/>
  <c r="I4740" i="1"/>
  <c r="J4740" i="1" s="1"/>
  <c r="Q4740" i="1" s="1"/>
  <c r="I987" i="1"/>
  <c r="J987" i="1" s="1"/>
  <c r="Q987" i="1" s="1"/>
  <c r="I4741" i="1"/>
  <c r="J4741" i="1" s="1"/>
  <c r="Q4741" i="1" s="1"/>
  <c r="I4742" i="1"/>
  <c r="J4742" i="1" s="1"/>
  <c r="Q4742" i="1" s="1"/>
  <c r="I4743" i="1"/>
  <c r="J4743" i="1" s="1"/>
  <c r="Q4743" i="1" s="1"/>
  <c r="I4744" i="1"/>
  <c r="J4744" i="1" s="1"/>
  <c r="Q4744" i="1" s="1"/>
  <c r="I4745" i="1"/>
  <c r="J4745" i="1" s="1"/>
  <c r="Q4745" i="1" s="1"/>
  <c r="I988" i="1"/>
  <c r="J988" i="1" s="1"/>
  <c r="Q988" i="1" s="1"/>
  <c r="I4746" i="1"/>
  <c r="J4746" i="1" s="1"/>
  <c r="Q4746" i="1" s="1"/>
  <c r="I989" i="1"/>
  <c r="J989" i="1" s="1"/>
  <c r="Q989" i="1" s="1"/>
  <c r="I4747" i="1"/>
  <c r="J4747" i="1" s="1"/>
  <c r="Q4747" i="1" s="1"/>
  <c r="I990" i="1"/>
  <c r="J990" i="1" s="1"/>
  <c r="Q990" i="1" s="1"/>
  <c r="I991" i="1"/>
  <c r="J991" i="1" s="1"/>
  <c r="Q991" i="1" s="1"/>
  <c r="I4748" i="1"/>
  <c r="J4748" i="1" s="1"/>
  <c r="Q4748" i="1" s="1"/>
  <c r="I4749" i="1"/>
  <c r="J4749" i="1" s="1"/>
  <c r="Q4749" i="1" s="1"/>
  <c r="I4750" i="1"/>
  <c r="J4750" i="1" s="1"/>
  <c r="Q4750" i="1" s="1"/>
  <c r="I4751" i="1"/>
  <c r="J4751" i="1" s="1"/>
  <c r="Q4751" i="1" s="1"/>
  <c r="I4752" i="1"/>
  <c r="J4752" i="1" s="1"/>
  <c r="Q4752" i="1" s="1"/>
  <c r="I4753" i="1"/>
  <c r="J4753" i="1" s="1"/>
  <c r="Q4753" i="1" s="1"/>
  <c r="I4754" i="1"/>
  <c r="J4754" i="1" s="1"/>
  <c r="Q4754" i="1" s="1"/>
  <c r="I4755" i="1"/>
  <c r="J4755" i="1" s="1"/>
  <c r="Q4755" i="1" s="1"/>
  <c r="I4756" i="1"/>
  <c r="J4756" i="1" s="1"/>
  <c r="Q4756" i="1" s="1"/>
  <c r="I992" i="1"/>
  <c r="J992" i="1" s="1"/>
  <c r="Q992" i="1" s="1"/>
  <c r="I4757" i="1"/>
  <c r="J4757" i="1" s="1"/>
  <c r="Q4757" i="1" s="1"/>
  <c r="I4758" i="1"/>
  <c r="J4758" i="1" s="1"/>
  <c r="Q4758" i="1" s="1"/>
  <c r="I1858" i="1"/>
  <c r="J1858" i="1" s="1"/>
  <c r="Q1858" i="1" s="1"/>
  <c r="I4759" i="1"/>
  <c r="J4759" i="1" s="1"/>
  <c r="Q4759" i="1" s="1"/>
  <c r="I4760" i="1"/>
  <c r="J4760" i="1" s="1"/>
  <c r="Q4760" i="1" s="1"/>
  <c r="I4761" i="1"/>
  <c r="J4761" i="1" s="1"/>
  <c r="Q4761" i="1" s="1"/>
  <c r="I4762" i="1"/>
  <c r="J4762" i="1" s="1"/>
  <c r="Q4762" i="1" s="1"/>
  <c r="I4763" i="1"/>
  <c r="J4763" i="1" s="1"/>
  <c r="Q4763" i="1" s="1"/>
  <c r="I4764" i="1"/>
  <c r="J4764" i="1" s="1"/>
  <c r="Q4764" i="1" s="1"/>
  <c r="I4765" i="1"/>
  <c r="J4765" i="1" s="1"/>
  <c r="Q4765" i="1" s="1"/>
  <c r="I4766" i="1"/>
  <c r="J4766" i="1" s="1"/>
  <c r="Q4766" i="1" s="1"/>
  <c r="I4767" i="1"/>
  <c r="J4767" i="1" s="1"/>
  <c r="Q4767" i="1" s="1"/>
  <c r="I4768" i="1"/>
  <c r="J4768" i="1" s="1"/>
  <c r="Q4768" i="1" s="1"/>
  <c r="I4769" i="1"/>
  <c r="J4769" i="1" s="1"/>
  <c r="Q4769" i="1" s="1"/>
  <c r="I4770" i="1"/>
  <c r="J4770" i="1" s="1"/>
  <c r="Q4770" i="1" s="1"/>
  <c r="I4771" i="1"/>
  <c r="J4771" i="1" s="1"/>
  <c r="Q4771" i="1" s="1"/>
  <c r="I1859" i="1"/>
  <c r="J1859" i="1" s="1"/>
  <c r="Q1859" i="1" s="1"/>
  <c r="I4772" i="1"/>
  <c r="J4772" i="1" s="1"/>
  <c r="Q4772" i="1" s="1"/>
  <c r="I4773" i="1"/>
  <c r="J4773" i="1" s="1"/>
  <c r="Q4773" i="1" s="1"/>
  <c r="I4774" i="1"/>
  <c r="J4774" i="1" s="1"/>
  <c r="Q4774" i="1" s="1"/>
  <c r="I4775" i="1"/>
  <c r="J4775" i="1" s="1"/>
  <c r="Q4775" i="1" s="1"/>
  <c r="I4776" i="1"/>
  <c r="J4776" i="1" s="1"/>
  <c r="Q4776" i="1" s="1"/>
  <c r="I1617" i="1"/>
  <c r="J1617" i="1" s="1"/>
  <c r="Q1617" i="1" s="1"/>
  <c r="I4777" i="1"/>
  <c r="J4777" i="1" s="1"/>
  <c r="Q4777" i="1" s="1"/>
  <c r="I4778" i="1"/>
  <c r="J4778" i="1" s="1"/>
  <c r="Q4778" i="1" s="1"/>
  <c r="I4779" i="1"/>
  <c r="J4779" i="1" s="1"/>
  <c r="Q4779" i="1" s="1"/>
  <c r="I4780" i="1"/>
  <c r="J4780" i="1" s="1"/>
  <c r="Q4780" i="1" s="1"/>
  <c r="I993" i="1"/>
  <c r="J993" i="1" s="1"/>
  <c r="Q993" i="1" s="1"/>
  <c r="I4781" i="1"/>
  <c r="J4781" i="1" s="1"/>
  <c r="Q4781" i="1" s="1"/>
  <c r="I4782" i="1"/>
  <c r="J4782" i="1" s="1"/>
  <c r="Q4782" i="1" s="1"/>
  <c r="I4783" i="1"/>
  <c r="J4783" i="1" s="1"/>
  <c r="Q4783" i="1" s="1"/>
  <c r="I4784" i="1"/>
  <c r="J4784" i="1" s="1"/>
  <c r="Q4784" i="1" s="1"/>
  <c r="I4785" i="1"/>
  <c r="J4785" i="1" s="1"/>
  <c r="Q4785" i="1" s="1"/>
  <c r="I4786" i="1"/>
  <c r="J4786" i="1" s="1"/>
  <c r="Q4786" i="1" s="1"/>
  <c r="I4787" i="1"/>
  <c r="J4787" i="1" s="1"/>
  <c r="Q4787" i="1" s="1"/>
  <c r="I4788" i="1"/>
  <c r="J4788" i="1" s="1"/>
  <c r="Q4788" i="1" s="1"/>
  <c r="I994" i="1"/>
  <c r="J994" i="1" s="1"/>
  <c r="Q994" i="1" s="1"/>
  <c r="I4789" i="1"/>
  <c r="J4789" i="1" s="1"/>
  <c r="Q4789" i="1" s="1"/>
  <c r="I995" i="1"/>
  <c r="J995" i="1" s="1"/>
  <c r="Q995" i="1" s="1"/>
  <c r="I4790" i="1"/>
  <c r="J4790" i="1" s="1"/>
  <c r="Q4790" i="1" s="1"/>
  <c r="I4791" i="1"/>
  <c r="J4791" i="1" s="1"/>
  <c r="Q4791" i="1" s="1"/>
  <c r="I4792" i="1"/>
  <c r="J4792" i="1" s="1"/>
  <c r="Q4792" i="1" s="1"/>
  <c r="I4793" i="1"/>
  <c r="J4793" i="1" s="1"/>
  <c r="Q4793" i="1" s="1"/>
  <c r="I4794" i="1"/>
  <c r="J4794" i="1" s="1"/>
  <c r="Q4794" i="1" s="1"/>
  <c r="I4795" i="1"/>
  <c r="J4795" i="1" s="1"/>
  <c r="Q4795" i="1" s="1"/>
  <c r="I1860" i="1"/>
  <c r="J1860" i="1" s="1"/>
  <c r="Q1860" i="1" s="1"/>
  <c r="I996" i="1"/>
  <c r="J996" i="1" s="1"/>
  <c r="Q996" i="1" s="1"/>
  <c r="I4796" i="1"/>
  <c r="J4796" i="1" s="1"/>
  <c r="Q4796" i="1" s="1"/>
  <c r="I4797" i="1"/>
  <c r="J4797" i="1" s="1"/>
  <c r="Q4797" i="1" s="1"/>
  <c r="I997" i="1"/>
  <c r="J997" i="1" s="1"/>
  <c r="Q997" i="1" s="1"/>
  <c r="I4798" i="1"/>
  <c r="J4798" i="1" s="1"/>
  <c r="Q4798" i="1" s="1"/>
  <c r="I4799" i="1"/>
  <c r="J4799" i="1" s="1"/>
  <c r="Q4799" i="1" s="1"/>
  <c r="I4800" i="1"/>
  <c r="J4800" i="1" s="1"/>
  <c r="Q4800" i="1" s="1"/>
  <c r="I4801" i="1"/>
  <c r="J4801" i="1" s="1"/>
  <c r="Q4801" i="1" s="1"/>
  <c r="I998" i="1"/>
  <c r="J998" i="1" s="1"/>
  <c r="Q998" i="1" s="1"/>
  <c r="I4802" i="1"/>
  <c r="J4802" i="1" s="1"/>
  <c r="Q4802" i="1" s="1"/>
  <c r="I999" i="1"/>
  <c r="J999" i="1" s="1"/>
  <c r="Q999" i="1" s="1"/>
  <c r="I4803" i="1"/>
  <c r="J4803" i="1" s="1"/>
  <c r="Q4803" i="1" s="1"/>
  <c r="I4804" i="1"/>
  <c r="J4804" i="1" s="1"/>
  <c r="Q4804" i="1" s="1"/>
  <c r="I4805" i="1"/>
  <c r="J4805" i="1" s="1"/>
  <c r="Q4805" i="1" s="1"/>
  <c r="I1618" i="1"/>
  <c r="J1618" i="1" s="1"/>
  <c r="Q1618" i="1" s="1"/>
  <c r="I4806" i="1"/>
  <c r="J4806" i="1" s="1"/>
  <c r="Q4806" i="1" s="1"/>
  <c r="I1000" i="1"/>
  <c r="J1000" i="1" s="1"/>
  <c r="Q1000" i="1" s="1"/>
  <c r="I4807" i="1"/>
  <c r="J4807" i="1" s="1"/>
  <c r="Q4807" i="1" s="1"/>
  <c r="I4808" i="1"/>
  <c r="J4808" i="1" s="1"/>
  <c r="Q4808" i="1" s="1"/>
  <c r="I91" i="1"/>
  <c r="J91" i="1" s="1"/>
  <c r="Q91" i="1" s="1"/>
  <c r="I1001" i="1"/>
  <c r="J1001" i="1" s="1"/>
  <c r="Q1001" i="1" s="1"/>
  <c r="I4809" i="1"/>
  <c r="J4809" i="1" s="1"/>
  <c r="Q4809" i="1" s="1"/>
  <c r="I92" i="1"/>
  <c r="J92" i="1" s="1"/>
  <c r="Q92" i="1" s="1"/>
  <c r="I1861" i="1"/>
  <c r="J1861" i="1" s="1"/>
  <c r="Q1861" i="1" s="1"/>
  <c r="I93" i="1"/>
  <c r="J93" i="1" s="1"/>
  <c r="Q93" i="1" s="1"/>
  <c r="I1002" i="1"/>
  <c r="J1002" i="1" s="1"/>
  <c r="Q1002" i="1" s="1"/>
  <c r="I4810" i="1"/>
  <c r="J4810" i="1" s="1"/>
  <c r="Q4810" i="1" s="1"/>
  <c r="I4811" i="1"/>
  <c r="J4811" i="1" s="1"/>
  <c r="Q4811" i="1" s="1"/>
  <c r="I4812" i="1"/>
  <c r="J4812" i="1" s="1"/>
  <c r="Q4812" i="1" s="1"/>
  <c r="I4813" i="1"/>
  <c r="J4813" i="1" s="1"/>
  <c r="Q4813" i="1" s="1"/>
  <c r="I4814" i="1"/>
  <c r="J4814" i="1" s="1"/>
  <c r="Q4814" i="1" s="1"/>
  <c r="I4815" i="1"/>
  <c r="J4815" i="1" s="1"/>
  <c r="Q4815" i="1" s="1"/>
  <c r="I1862" i="1"/>
  <c r="J1862" i="1" s="1"/>
  <c r="Q1862" i="1" s="1"/>
  <c r="I4816" i="1"/>
  <c r="J4816" i="1" s="1"/>
  <c r="Q4816" i="1" s="1"/>
  <c r="I4817" i="1"/>
  <c r="J4817" i="1" s="1"/>
  <c r="Q4817" i="1" s="1"/>
  <c r="I94" i="1"/>
  <c r="J94" i="1" s="1"/>
  <c r="Q94" i="1" s="1"/>
  <c r="I4818" i="1"/>
  <c r="J4818" i="1" s="1"/>
  <c r="Q4818" i="1" s="1"/>
  <c r="I1003" i="1"/>
  <c r="J1003" i="1" s="1"/>
  <c r="Q1003" i="1" s="1"/>
  <c r="I1863" i="1"/>
  <c r="J1863" i="1" s="1"/>
  <c r="Q1863" i="1" s="1"/>
  <c r="I4819" i="1"/>
  <c r="J4819" i="1" s="1"/>
  <c r="Q4819" i="1" s="1"/>
  <c r="I4820" i="1"/>
  <c r="J4820" i="1" s="1"/>
  <c r="Q4820" i="1" s="1"/>
  <c r="I1864" i="1"/>
  <c r="J1864" i="1" s="1"/>
  <c r="Q1864" i="1" s="1"/>
  <c r="I1004" i="1"/>
  <c r="J1004" i="1" s="1"/>
  <c r="Q1004" i="1" s="1"/>
  <c r="I4821" i="1"/>
  <c r="J4821" i="1" s="1"/>
  <c r="Q4821" i="1" s="1"/>
  <c r="I4822" i="1"/>
  <c r="J4822" i="1" s="1"/>
  <c r="Q4822" i="1" s="1"/>
  <c r="I4823" i="1"/>
  <c r="J4823" i="1" s="1"/>
  <c r="Q4823" i="1" s="1"/>
  <c r="I4824" i="1"/>
  <c r="J4824" i="1" s="1"/>
  <c r="Q4824" i="1" s="1"/>
  <c r="I4825" i="1"/>
  <c r="J4825" i="1" s="1"/>
  <c r="Q4825" i="1" s="1"/>
  <c r="I4826" i="1"/>
  <c r="J4826" i="1" s="1"/>
  <c r="Q4826" i="1" s="1"/>
  <c r="I4827" i="1"/>
  <c r="J4827" i="1" s="1"/>
  <c r="Q4827" i="1" s="1"/>
  <c r="I4828" i="1"/>
  <c r="J4828" i="1" s="1"/>
  <c r="Q4828" i="1" s="1"/>
  <c r="I4829" i="1"/>
  <c r="J4829" i="1" s="1"/>
  <c r="Q4829" i="1" s="1"/>
  <c r="I4830" i="1"/>
  <c r="J4830" i="1" s="1"/>
  <c r="Q4830" i="1" s="1"/>
  <c r="I1005" i="1"/>
  <c r="J1005" i="1" s="1"/>
  <c r="Q1005" i="1" s="1"/>
  <c r="I1006" i="1"/>
  <c r="J1006" i="1" s="1"/>
  <c r="Q1006" i="1" s="1"/>
  <c r="I4831" i="1"/>
  <c r="J4831" i="1" s="1"/>
  <c r="Q4831" i="1" s="1"/>
  <c r="I4832" i="1"/>
  <c r="J4832" i="1" s="1"/>
  <c r="Q4832" i="1" s="1"/>
  <c r="I4833" i="1"/>
  <c r="J4833" i="1" s="1"/>
  <c r="Q4833" i="1" s="1"/>
  <c r="I1007" i="1"/>
  <c r="J1007" i="1" s="1"/>
  <c r="Q1007" i="1" s="1"/>
  <c r="I4834" i="1"/>
  <c r="J4834" i="1" s="1"/>
  <c r="Q4834" i="1" s="1"/>
  <c r="I4835" i="1"/>
  <c r="J4835" i="1" s="1"/>
  <c r="Q4835" i="1" s="1"/>
  <c r="I4836" i="1"/>
  <c r="J4836" i="1" s="1"/>
  <c r="Q4836" i="1" s="1"/>
  <c r="I4837" i="1"/>
  <c r="J4837" i="1" s="1"/>
  <c r="Q4837" i="1" s="1"/>
  <c r="I4838" i="1"/>
  <c r="J4838" i="1" s="1"/>
  <c r="Q4838" i="1" s="1"/>
  <c r="I4839" i="1"/>
  <c r="J4839" i="1" s="1"/>
  <c r="Q4839" i="1" s="1"/>
  <c r="I1008" i="1"/>
  <c r="J1008" i="1" s="1"/>
  <c r="Q1008" i="1" s="1"/>
  <c r="I4840" i="1"/>
  <c r="J4840" i="1" s="1"/>
  <c r="Q4840" i="1" s="1"/>
  <c r="I1009" i="1"/>
  <c r="J1009" i="1" s="1"/>
  <c r="Q1009" i="1" s="1"/>
  <c r="I1010" i="1"/>
  <c r="J1010" i="1" s="1"/>
  <c r="Q1010" i="1" s="1"/>
  <c r="I4841" i="1"/>
  <c r="J4841" i="1" s="1"/>
  <c r="Q4841" i="1" s="1"/>
  <c r="I4842" i="1"/>
  <c r="J4842" i="1" s="1"/>
  <c r="Q4842" i="1" s="1"/>
  <c r="I1865" i="1"/>
  <c r="J1865" i="1" s="1"/>
  <c r="Q1865" i="1" s="1"/>
  <c r="I4843" i="1"/>
  <c r="J4843" i="1" s="1"/>
  <c r="Q4843" i="1" s="1"/>
  <c r="I4844" i="1"/>
  <c r="J4844" i="1" s="1"/>
  <c r="Q4844" i="1" s="1"/>
  <c r="I4845" i="1"/>
  <c r="J4845" i="1" s="1"/>
  <c r="Q4845" i="1" s="1"/>
  <c r="I4846" i="1"/>
  <c r="J4846" i="1" s="1"/>
  <c r="Q4846" i="1" s="1"/>
  <c r="I1011" i="1"/>
  <c r="J1011" i="1" s="1"/>
  <c r="Q1011" i="1" s="1"/>
  <c r="I4847" i="1"/>
  <c r="J4847" i="1" s="1"/>
  <c r="Q4847" i="1" s="1"/>
  <c r="I4848" i="1"/>
  <c r="J4848" i="1" s="1"/>
  <c r="Q4848" i="1" s="1"/>
  <c r="I4849" i="1"/>
  <c r="J4849" i="1" s="1"/>
  <c r="Q4849" i="1" s="1"/>
  <c r="I4850" i="1"/>
  <c r="J4850" i="1" s="1"/>
  <c r="Q4850" i="1" s="1"/>
  <c r="I4851" i="1"/>
  <c r="J4851" i="1" s="1"/>
  <c r="Q4851" i="1" s="1"/>
  <c r="I4852" i="1"/>
  <c r="J4852" i="1" s="1"/>
  <c r="Q4852" i="1" s="1"/>
  <c r="I4853" i="1"/>
  <c r="J4853" i="1" s="1"/>
  <c r="Q4853" i="1" s="1"/>
  <c r="I4854" i="1"/>
  <c r="J4854" i="1" s="1"/>
  <c r="Q4854" i="1" s="1"/>
  <c r="I4855" i="1"/>
  <c r="J4855" i="1" s="1"/>
  <c r="Q4855" i="1" s="1"/>
  <c r="I1012" i="1"/>
  <c r="J1012" i="1" s="1"/>
  <c r="Q1012" i="1" s="1"/>
  <c r="I4856" i="1"/>
  <c r="J4856" i="1" s="1"/>
  <c r="Q4856" i="1" s="1"/>
  <c r="I4857" i="1"/>
  <c r="J4857" i="1" s="1"/>
  <c r="Q4857" i="1" s="1"/>
  <c r="I4858" i="1"/>
  <c r="J4858" i="1" s="1"/>
  <c r="Q4858" i="1" s="1"/>
  <c r="I4859" i="1"/>
  <c r="J4859" i="1" s="1"/>
  <c r="Q4859" i="1" s="1"/>
  <c r="I1866" i="1"/>
  <c r="J1866" i="1" s="1"/>
  <c r="Q1866" i="1" s="1"/>
  <c r="I4860" i="1"/>
  <c r="J4860" i="1" s="1"/>
  <c r="Q4860" i="1" s="1"/>
  <c r="I4861" i="1"/>
  <c r="J4861" i="1" s="1"/>
  <c r="Q4861" i="1" s="1"/>
  <c r="I4862" i="1"/>
  <c r="J4862" i="1" s="1"/>
  <c r="Q4862" i="1" s="1"/>
  <c r="I4863" i="1"/>
  <c r="J4863" i="1" s="1"/>
  <c r="Q4863" i="1" s="1"/>
  <c r="I4864" i="1"/>
  <c r="J4864" i="1" s="1"/>
  <c r="Q4864" i="1" s="1"/>
  <c r="I4865" i="1"/>
  <c r="J4865" i="1" s="1"/>
  <c r="Q4865" i="1" s="1"/>
  <c r="I4866" i="1"/>
  <c r="J4866" i="1" s="1"/>
  <c r="Q4866" i="1" s="1"/>
  <c r="I1013" i="1"/>
  <c r="J1013" i="1" s="1"/>
  <c r="Q1013" i="1" s="1"/>
  <c r="I4867" i="1"/>
  <c r="J4867" i="1" s="1"/>
  <c r="Q4867" i="1" s="1"/>
  <c r="I4868" i="1"/>
  <c r="J4868" i="1" s="1"/>
  <c r="Q4868" i="1" s="1"/>
  <c r="I4869" i="1"/>
  <c r="J4869" i="1" s="1"/>
  <c r="Q4869" i="1" s="1"/>
  <c r="I4870" i="1"/>
  <c r="J4870" i="1" s="1"/>
  <c r="Q4870" i="1" s="1"/>
  <c r="I4871" i="1"/>
  <c r="J4871" i="1" s="1"/>
  <c r="Q4871" i="1" s="1"/>
  <c r="I4872" i="1"/>
  <c r="J4872" i="1" s="1"/>
  <c r="Q4872" i="1" s="1"/>
  <c r="I4873" i="1"/>
  <c r="J4873" i="1" s="1"/>
  <c r="Q4873" i="1" s="1"/>
  <c r="I4874" i="1"/>
  <c r="J4874" i="1" s="1"/>
  <c r="Q4874" i="1" s="1"/>
  <c r="I4875" i="1"/>
  <c r="J4875" i="1" s="1"/>
  <c r="Q4875" i="1" s="1"/>
  <c r="I1867" i="1"/>
  <c r="J1867" i="1" s="1"/>
  <c r="Q1867" i="1" s="1"/>
  <c r="I4876" i="1"/>
  <c r="J4876" i="1" s="1"/>
  <c r="Q4876" i="1" s="1"/>
  <c r="I4877" i="1"/>
  <c r="J4877" i="1" s="1"/>
  <c r="Q4877" i="1" s="1"/>
  <c r="I4878" i="1"/>
  <c r="J4878" i="1" s="1"/>
  <c r="Q4878" i="1" s="1"/>
  <c r="I4879" i="1"/>
  <c r="J4879" i="1" s="1"/>
  <c r="Q4879" i="1" s="1"/>
  <c r="I4880" i="1"/>
  <c r="J4880" i="1" s="1"/>
  <c r="Q4880" i="1" s="1"/>
  <c r="I4881" i="1"/>
  <c r="J4881" i="1" s="1"/>
  <c r="Q4881" i="1" s="1"/>
  <c r="I1868" i="1"/>
  <c r="J1868" i="1" s="1"/>
  <c r="Q1868" i="1" s="1"/>
  <c r="I4882" i="1"/>
  <c r="J4882" i="1" s="1"/>
  <c r="Q4882" i="1" s="1"/>
  <c r="I1869" i="1"/>
  <c r="J1869" i="1" s="1"/>
  <c r="Q1869" i="1" s="1"/>
  <c r="I4883" i="1"/>
  <c r="J4883" i="1" s="1"/>
  <c r="Q4883" i="1" s="1"/>
  <c r="I4884" i="1"/>
  <c r="J4884" i="1" s="1"/>
  <c r="Q4884" i="1" s="1"/>
  <c r="I4885" i="1"/>
  <c r="J4885" i="1" s="1"/>
  <c r="Q4885" i="1" s="1"/>
  <c r="I1870" i="1"/>
  <c r="J1870" i="1" s="1"/>
  <c r="Q1870" i="1" s="1"/>
  <c r="I1014" i="1"/>
  <c r="J1014" i="1" s="1"/>
  <c r="Q1014" i="1" s="1"/>
  <c r="I4886" i="1"/>
  <c r="J4886" i="1" s="1"/>
  <c r="Q4886" i="1" s="1"/>
  <c r="I1871" i="1"/>
  <c r="J1871" i="1" s="1"/>
  <c r="Q1871" i="1" s="1"/>
  <c r="I1872" i="1"/>
  <c r="J1872" i="1" s="1"/>
  <c r="Q1872" i="1" s="1"/>
  <c r="I1873" i="1"/>
  <c r="J1873" i="1" s="1"/>
  <c r="Q1873" i="1" s="1"/>
  <c r="I4887" i="1"/>
  <c r="J4887" i="1" s="1"/>
  <c r="Q4887" i="1" s="1"/>
  <c r="I1874" i="1"/>
  <c r="J1874" i="1" s="1"/>
  <c r="Q1874" i="1" s="1"/>
  <c r="I4888" i="1"/>
  <c r="J4888" i="1" s="1"/>
  <c r="Q4888" i="1" s="1"/>
  <c r="I1532" i="1"/>
  <c r="J1532" i="1" s="1"/>
  <c r="Q1532" i="1" s="1"/>
  <c r="I1015" i="1"/>
  <c r="J1015" i="1" s="1"/>
  <c r="Q1015" i="1" s="1"/>
  <c r="I1016" i="1"/>
  <c r="J1016" i="1" s="1"/>
  <c r="Q1016" i="1" s="1"/>
  <c r="I148" i="1"/>
  <c r="J148" i="1" s="1"/>
  <c r="Q148" i="1" s="1"/>
  <c r="I1533" i="1"/>
  <c r="J1533" i="1" s="1"/>
  <c r="Q1533" i="1" s="1"/>
  <c r="I4889" i="1"/>
  <c r="J4889" i="1" s="1"/>
  <c r="Q4889" i="1" s="1"/>
  <c r="I4890" i="1"/>
  <c r="J4890" i="1" s="1"/>
  <c r="Q4890" i="1" s="1"/>
  <c r="I1534" i="1"/>
  <c r="J1534" i="1" s="1"/>
  <c r="Q1534" i="1" s="1"/>
  <c r="I4891" i="1"/>
  <c r="J4891" i="1" s="1"/>
  <c r="Q4891" i="1" s="1"/>
  <c r="I4892" i="1"/>
  <c r="J4892" i="1" s="1"/>
  <c r="Q4892" i="1" s="1"/>
  <c r="I4893" i="1"/>
  <c r="J4893" i="1" s="1"/>
  <c r="Q4893" i="1" s="1"/>
  <c r="I4894" i="1"/>
  <c r="J4894" i="1" s="1"/>
  <c r="Q4894" i="1" s="1"/>
  <c r="I4895" i="1"/>
  <c r="J4895" i="1" s="1"/>
  <c r="Q4895" i="1" s="1"/>
  <c r="I4896" i="1"/>
  <c r="J4896" i="1" s="1"/>
  <c r="Q4896" i="1" s="1"/>
  <c r="I4897" i="1"/>
  <c r="J4897" i="1" s="1"/>
  <c r="Q4897" i="1" s="1"/>
  <c r="I4898" i="1"/>
  <c r="J4898" i="1" s="1"/>
  <c r="Q4898" i="1" s="1"/>
  <c r="I4899" i="1"/>
  <c r="J4899" i="1" s="1"/>
  <c r="Q4899" i="1" s="1"/>
  <c r="I4900" i="1"/>
  <c r="J4900" i="1" s="1"/>
  <c r="Q4900" i="1" s="1"/>
  <c r="I4901" i="1"/>
  <c r="J4901" i="1" s="1"/>
  <c r="Q4901" i="1" s="1"/>
  <c r="I4902" i="1"/>
  <c r="J4902" i="1" s="1"/>
  <c r="Q4902" i="1" s="1"/>
  <c r="I4903" i="1"/>
  <c r="J4903" i="1" s="1"/>
  <c r="Q4903" i="1" s="1"/>
  <c r="I1017" i="1"/>
  <c r="J1017" i="1" s="1"/>
  <c r="Q1017" i="1" s="1"/>
  <c r="I95" i="1"/>
  <c r="J95" i="1" s="1"/>
  <c r="Q95" i="1" s="1"/>
  <c r="I4904" i="1"/>
  <c r="J4904" i="1" s="1"/>
  <c r="Q4904" i="1" s="1"/>
  <c r="I4905" i="1"/>
  <c r="J4905" i="1" s="1"/>
  <c r="Q4905" i="1" s="1"/>
  <c r="I4906" i="1"/>
  <c r="J4906" i="1" s="1"/>
  <c r="Q4906" i="1" s="1"/>
  <c r="I4907" i="1"/>
  <c r="J4907" i="1" s="1"/>
  <c r="Q4907" i="1" s="1"/>
  <c r="I1018" i="1"/>
  <c r="J1018" i="1" s="1"/>
  <c r="Q1018" i="1" s="1"/>
  <c r="I4908" i="1"/>
  <c r="J4908" i="1" s="1"/>
  <c r="Q4908" i="1" s="1"/>
  <c r="I1019" i="1"/>
  <c r="J1019" i="1" s="1"/>
  <c r="Q1019" i="1" s="1"/>
  <c r="I1020" i="1"/>
  <c r="J1020" i="1" s="1"/>
  <c r="Q1020" i="1" s="1"/>
  <c r="I4909" i="1"/>
  <c r="J4909" i="1" s="1"/>
  <c r="Q4909" i="1" s="1"/>
  <c r="I4910" i="1"/>
  <c r="J4910" i="1" s="1"/>
  <c r="Q4910" i="1" s="1"/>
  <c r="I4911" i="1"/>
  <c r="J4911" i="1" s="1"/>
  <c r="Q4911" i="1" s="1"/>
  <c r="I1021" i="1"/>
  <c r="J1021" i="1" s="1"/>
  <c r="Q1021" i="1" s="1"/>
  <c r="I4912" i="1"/>
  <c r="J4912" i="1" s="1"/>
  <c r="Q4912" i="1" s="1"/>
  <c r="I4913" i="1"/>
  <c r="J4913" i="1" s="1"/>
  <c r="Q4913" i="1" s="1"/>
  <c r="I96" i="1"/>
  <c r="J96" i="1" s="1"/>
  <c r="Q96" i="1" s="1"/>
  <c r="I4914" i="1"/>
  <c r="J4914" i="1" s="1"/>
  <c r="Q4914" i="1" s="1"/>
  <c r="I4915" i="1"/>
  <c r="J4915" i="1" s="1"/>
  <c r="Q4915" i="1" s="1"/>
  <c r="I4916" i="1"/>
  <c r="J4916" i="1" s="1"/>
  <c r="Q4916" i="1" s="1"/>
  <c r="I4917" i="1"/>
  <c r="J4917" i="1" s="1"/>
  <c r="Q4917" i="1" s="1"/>
  <c r="I1535" i="1"/>
  <c r="J1535" i="1" s="1"/>
  <c r="Q1535" i="1" s="1"/>
  <c r="I1875" i="1"/>
  <c r="J1875" i="1" s="1"/>
  <c r="Q1875" i="1" s="1"/>
  <c r="I1022" i="1"/>
  <c r="J1022" i="1" s="1"/>
  <c r="Q1022" i="1" s="1"/>
  <c r="I4918" i="1"/>
  <c r="J4918" i="1" s="1"/>
  <c r="Q4918" i="1" s="1"/>
  <c r="I4919" i="1"/>
  <c r="J4919" i="1" s="1"/>
  <c r="Q4919" i="1" s="1"/>
  <c r="I4920" i="1"/>
  <c r="J4920" i="1" s="1"/>
  <c r="Q4920" i="1" s="1"/>
  <c r="I4921" i="1"/>
  <c r="J4921" i="1" s="1"/>
  <c r="Q4921" i="1" s="1"/>
  <c r="I4922" i="1"/>
  <c r="J4922" i="1" s="1"/>
  <c r="Q4922" i="1" s="1"/>
  <c r="I1023" i="1"/>
  <c r="J1023" i="1" s="1"/>
  <c r="Q1023" i="1" s="1"/>
  <c r="I1024" i="1"/>
  <c r="J1024" i="1" s="1"/>
  <c r="Q1024" i="1" s="1"/>
  <c r="I4923" i="1"/>
  <c r="J4923" i="1" s="1"/>
  <c r="Q4923" i="1" s="1"/>
  <c r="I1025" i="1"/>
  <c r="J1025" i="1" s="1"/>
  <c r="Q1025" i="1" s="1"/>
  <c r="I4924" i="1"/>
  <c r="J4924" i="1" s="1"/>
  <c r="Q4924" i="1" s="1"/>
  <c r="I4925" i="1"/>
  <c r="J4925" i="1" s="1"/>
  <c r="Q4925" i="1" s="1"/>
  <c r="I4926" i="1"/>
  <c r="J4926" i="1" s="1"/>
  <c r="Q4926" i="1" s="1"/>
  <c r="I4927" i="1"/>
  <c r="J4927" i="1" s="1"/>
  <c r="Q4927" i="1" s="1"/>
  <c r="I1026" i="1"/>
  <c r="J1026" i="1" s="1"/>
  <c r="Q1026" i="1" s="1"/>
  <c r="I4928" i="1"/>
  <c r="J4928" i="1" s="1"/>
  <c r="Q4928" i="1" s="1"/>
  <c r="I4929" i="1"/>
  <c r="J4929" i="1" s="1"/>
  <c r="Q4929" i="1" s="1"/>
  <c r="I1027" i="1"/>
  <c r="J1027" i="1" s="1"/>
  <c r="Q1027" i="1" s="1"/>
  <c r="I4930" i="1"/>
  <c r="J4930" i="1" s="1"/>
  <c r="Q4930" i="1" s="1"/>
  <c r="I4931" i="1"/>
  <c r="J4931" i="1" s="1"/>
  <c r="Q4931" i="1" s="1"/>
  <c r="I1028" i="1"/>
  <c r="J1028" i="1" s="1"/>
  <c r="Q1028" i="1" s="1"/>
  <c r="I4932" i="1"/>
  <c r="J4932" i="1" s="1"/>
  <c r="Q4932" i="1" s="1"/>
  <c r="I97" i="1"/>
  <c r="J97" i="1" s="1"/>
  <c r="Q97" i="1" s="1"/>
  <c r="I4933" i="1"/>
  <c r="J4933" i="1" s="1"/>
  <c r="Q4933" i="1" s="1"/>
  <c r="I4934" i="1"/>
  <c r="J4934" i="1" s="1"/>
  <c r="Q4934" i="1" s="1"/>
  <c r="I4935" i="1"/>
  <c r="J4935" i="1" s="1"/>
  <c r="Q4935" i="1" s="1"/>
  <c r="I4936" i="1"/>
  <c r="J4936" i="1" s="1"/>
  <c r="Q4936" i="1" s="1"/>
  <c r="I4937" i="1"/>
  <c r="J4937" i="1" s="1"/>
  <c r="Q4937" i="1" s="1"/>
  <c r="I4938" i="1"/>
  <c r="J4938" i="1" s="1"/>
  <c r="Q4938" i="1" s="1"/>
  <c r="I1029" i="1"/>
  <c r="J1029" i="1" s="1"/>
  <c r="Q1029" i="1" s="1"/>
  <c r="I4939" i="1"/>
  <c r="J4939" i="1" s="1"/>
  <c r="Q4939" i="1" s="1"/>
  <c r="I1030" i="1"/>
  <c r="J1030" i="1" s="1"/>
  <c r="Q1030" i="1" s="1"/>
  <c r="I4940" i="1"/>
  <c r="J4940" i="1" s="1"/>
  <c r="Q4940" i="1" s="1"/>
  <c r="I4941" i="1"/>
  <c r="J4941" i="1" s="1"/>
  <c r="Q4941" i="1" s="1"/>
  <c r="I4942" i="1"/>
  <c r="J4942" i="1" s="1"/>
  <c r="Q4942" i="1" s="1"/>
  <c r="I4943" i="1"/>
  <c r="J4943" i="1" s="1"/>
  <c r="Q4943" i="1" s="1"/>
  <c r="I1031" i="1"/>
  <c r="J1031" i="1" s="1"/>
  <c r="Q1031" i="1" s="1"/>
  <c r="I4944" i="1"/>
  <c r="J4944" i="1" s="1"/>
  <c r="Q4944" i="1" s="1"/>
  <c r="I1032" i="1"/>
  <c r="J1032" i="1" s="1"/>
  <c r="Q1032" i="1" s="1"/>
  <c r="I4945" i="1"/>
  <c r="J4945" i="1" s="1"/>
  <c r="Q4945" i="1" s="1"/>
  <c r="I4946" i="1"/>
  <c r="J4946" i="1" s="1"/>
  <c r="Q4946" i="1" s="1"/>
  <c r="I1033" i="1"/>
  <c r="J1033" i="1" s="1"/>
  <c r="Q1033" i="1" s="1"/>
  <c r="I1034" i="1"/>
  <c r="J1034" i="1" s="1"/>
  <c r="Q1034" i="1" s="1"/>
  <c r="I4947" i="1"/>
  <c r="J4947" i="1" s="1"/>
  <c r="Q4947" i="1" s="1"/>
  <c r="I4948" i="1"/>
  <c r="J4948" i="1" s="1"/>
  <c r="Q4948" i="1" s="1"/>
  <c r="I1035" i="1"/>
  <c r="J1035" i="1" s="1"/>
  <c r="Q1035" i="1" s="1"/>
  <c r="I4949" i="1"/>
  <c r="J4949" i="1" s="1"/>
  <c r="Q4949" i="1" s="1"/>
  <c r="I1036" i="1"/>
  <c r="J1036" i="1" s="1"/>
  <c r="Q1036" i="1" s="1"/>
  <c r="I4950" i="1"/>
  <c r="J4950" i="1" s="1"/>
  <c r="Q4950" i="1" s="1"/>
  <c r="I98" i="1"/>
  <c r="J98" i="1" s="1"/>
  <c r="Q98" i="1" s="1"/>
  <c r="I4951" i="1"/>
  <c r="J4951" i="1" s="1"/>
  <c r="Q4951" i="1" s="1"/>
  <c r="I1037" i="1"/>
  <c r="J1037" i="1" s="1"/>
  <c r="Q1037" i="1" s="1"/>
  <c r="I1038" i="1"/>
  <c r="J1038" i="1" s="1"/>
  <c r="Q1038" i="1" s="1"/>
  <c r="I1876" i="1"/>
  <c r="J1876" i="1" s="1"/>
  <c r="Q1876" i="1" s="1"/>
  <c r="I1039" i="1"/>
  <c r="J1039" i="1" s="1"/>
  <c r="Q1039" i="1" s="1"/>
  <c r="I1040" i="1"/>
  <c r="J1040" i="1" s="1"/>
  <c r="Q1040" i="1" s="1"/>
  <c r="I4952" i="1"/>
  <c r="J4952" i="1" s="1"/>
  <c r="Q4952" i="1" s="1"/>
  <c r="I4953" i="1"/>
  <c r="J4953" i="1" s="1"/>
  <c r="Q4953" i="1" s="1"/>
  <c r="I4954" i="1"/>
  <c r="J4954" i="1" s="1"/>
  <c r="Q4954" i="1" s="1"/>
  <c r="I4955" i="1"/>
  <c r="J4955" i="1" s="1"/>
  <c r="Q4955" i="1" s="1"/>
  <c r="I99" i="1"/>
  <c r="J99" i="1" s="1"/>
  <c r="Q99" i="1" s="1"/>
  <c r="I1877" i="1"/>
  <c r="J1877" i="1" s="1"/>
  <c r="Q1877" i="1" s="1"/>
  <c r="I1041" i="1"/>
  <c r="J1041" i="1" s="1"/>
  <c r="Q1041" i="1" s="1"/>
  <c r="I4956" i="1"/>
  <c r="J4956" i="1" s="1"/>
  <c r="Q4956" i="1" s="1"/>
  <c r="I1878" i="1"/>
  <c r="J1878" i="1" s="1"/>
  <c r="Q1878" i="1" s="1"/>
  <c r="I1879" i="1"/>
  <c r="J1879" i="1" s="1"/>
  <c r="Q1879" i="1" s="1"/>
  <c r="I4957" i="1"/>
  <c r="J4957" i="1" s="1"/>
  <c r="Q4957" i="1" s="1"/>
  <c r="I4958" i="1"/>
  <c r="J4958" i="1" s="1"/>
  <c r="Q4958" i="1" s="1"/>
  <c r="I4959" i="1"/>
  <c r="J4959" i="1" s="1"/>
  <c r="Q4959" i="1" s="1"/>
  <c r="I4960" i="1"/>
  <c r="J4960" i="1" s="1"/>
  <c r="Q4960" i="1" s="1"/>
  <c r="I4961" i="1"/>
  <c r="J4961" i="1" s="1"/>
  <c r="Q4961" i="1" s="1"/>
  <c r="I4962" i="1"/>
  <c r="J4962" i="1" s="1"/>
  <c r="Q4962" i="1" s="1"/>
  <c r="I1042" i="1"/>
  <c r="J1042" i="1" s="1"/>
  <c r="Q1042" i="1" s="1"/>
  <c r="I4963" i="1"/>
  <c r="J4963" i="1" s="1"/>
  <c r="Q4963" i="1" s="1"/>
  <c r="I4964" i="1"/>
  <c r="J4964" i="1" s="1"/>
  <c r="Q4964" i="1" s="1"/>
  <c r="I4965" i="1"/>
  <c r="J4965" i="1" s="1"/>
  <c r="Q4965" i="1" s="1"/>
  <c r="I4966" i="1"/>
  <c r="J4966" i="1" s="1"/>
  <c r="Q4966" i="1" s="1"/>
  <c r="I4967" i="1"/>
  <c r="J4967" i="1" s="1"/>
  <c r="Q4967" i="1" s="1"/>
  <c r="I4968" i="1"/>
  <c r="J4968" i="1" s="1"/>
  <c r="Q4968" i="1" s="1"/>
  <c r="I4969" i="1"/>
  <c r="J4969" i="1" s="1"/>
  <c r="Q4969" i="1" s="1"/>
  <c r="I1880" i="1"/>
  <c r="J1880" i="1" s="1"/>
  <c r="Q1880" i="1" s="1"/>
  <c r="I4970" i="1"/>
  <c r="J4970" i="1" s="1"/>
  <c r="Q4970" i="1" s="1"/>
  <c r="I1881" i="1"/>
  <c r="J1881" i="1" s="1"/>
  <c r="Q1881" i="1" s="1"/>
  <c r="I4971" i="1"/>
  <c r="J4971" i="1" s="1"/>
  <c r="Q4971" i="1" s="1"/>
  <c r="I4972" i="1"/>
  <c r="J4972" i="1" s="1"/>
  <c r="Q4972" i="1" s="1"/>
  <c r="I4973" i="1"/>
  <c r="J4973" i="1" s="1"/>
  <c r="Q4973" i="1" s="1"/>
  <c r="I4974" i="1"/>
  <c r="J4974" i="1" s="1"/>
  <c r="Q4974" i="1" s="1"/>
  <c r="I4975" i="1"/>
  <c r="J4975" i="1" s="1"/>
  <c r="Q4975" i="1" s="1"/>
  <c r="I4976" i="1"/>
  <c r="J4976" i="1" s="1"/>
  <c r="Q4976" i="1" s="1"/>
  <c r="I1043" i="1"/>
  <c r="J1043" i="1" s="1"/>
  <c r="Q1043" i="1" s="1"/>
  <c r="I4977" i="1"/>
  <c r="J4977" i="1" s="1"/>
  <c r="Q4977" i="1" s="1"/>
  <c r="I4978" i="1"/>
  <c r="J4978" i="1" s="1"/>
  <c r="Q4978" i="1" s="1"/>
  <c r="I4979" i="1"/>
  <c r="J4979" i="1" s="1"/>
  <c r="Q4979" i="1" s="1"/>
  <c r="I1044" i="1"/>
  <c r="J1044" i="1" s="1"/>
  <c r="Q1044" i="1" s="1"/>
  <c r="I1882" i="1"/>
  <c r="J1882" i="1" s="1"/>
  <c r="Q1882" i="1" s="1"/>
  <c r="I1045" i="1"/>
  <c r="J1045" i="1" s="1"/>
  <c r="Q1045" i="1" s="1"/>
  <c r="I4980" i="1"/>
  <c r="J4980" i="1" s="1"/>
  <c r="Q4980" i="1" s="1"/>
  <c r="I1883" i="1"/>
  <c r="J1883" i="1" s="1"/>
  <c r="Q1883" i="1" s="1"/>
  <c r="I1046" i="1"/>
  <c r="J1046" i="1" s="1"/>
  <c r="Q1046" i="1" s="1"/>
  <c r="I1536" i="1"/>
  <c r="J1536" i="1" s="1"/>
  <c r="Q1536" i="1" s="1"/>
  <c r="I4981" i="1"/>
  <c r="J4981" i="1" s="1"/>
  <c r="Q4981" i="1" s="1"/>
  <c r="I4982" i="1"/>
  <c r="J4982" i="1" s="1"/>
  <c r="Q4982" i="1" s="1"/>
  <c r="I4983" i="1"/>
  <c r="J4983" i="1" s="1"/>
  <c r="Q4983" i="1" s="1"/>
  <c r="I4984" i="1"/>
  <c r="J4984" i="1" s="1"/>
  <c r="Q4984" i="1" s="1"/>
  <c r="I4985" i="1"/>
  <c r="J4985" i="1" s="1"/>
  <c r="Q4985" i="1" s="1"/>
  <c r="I1047" i="1"/>
  <c r="J1047" i="1" s="1"/>
  <c r="Q1047" i="1" s="1"/>
  <c r="I4986" i="1"/>
  <c r="J4986" i="1" s="1"/>
  <c r="Q4986" i="1" s="1"/>
  <c r="I1048" i="1"/>
  <c r="J1048" i="1" s="1"/>
  <c r="Q1048" i="1" s="1"/>
  <c r="I4987" i="1"/>
  <c r="J4987" i="1" s="1"/>
  <c r="Q4987" i="1" s="1"/>
  <c r="I4988" i="1"/>
  <c r="J4988" i="1" s="1"/>
  <c r="Q4988" i="1" s="1"/>
  <c r="I4989" i="1"/>
  <c r="J4989" i="1" s="1"/>
  <c r="Q4989" i="1" s="1"/>
  <c r="I4990" i="1"/>
  <c r="J4990" i="1" s="1"/>
  <c r="Q4990" i="1" s="1"/>
  <c r="I4991" i="1"/>
  <c r="J4991" i="1" s="1"/>
  <c r="Q4991" i="1" s="1"/>
  <c r="I4992" i="1"/>
  <c r="J4992" i="1" s="1"/>
  <c r="Q4992" i="1" s="1"/>
  <c r="I4993" i="1"/>
  <c r="J4993" i="1" s="1"/>
  <c r="Q4993" i="1" s="1"/>
  <c r="I1049" i="1"/>
  <c r="J1049" i="1" s="1"/>
  <c r="Q1049" i="1" s="1"/>
  <c r="I1050" i="1"/>
  <c r="J1050" i="1" s="1"/>
  <c r="Q1050" i="1" s="1"/>
  <c r="I4994" i="1"/>
  <c r="J4994" i="1" s="1"/>
  <c r="Q4994" i="1" s="1"/>
  <c r="I4995" i="1"/>
  <c r="J4995" i="1" s="1"/>
  <c r="Q4995" i="1" s="1"/>
  <c r="I4996" i="1"/>
  <c r="J4996" i="1" s="1"/>
  <c r="Q4996" i="1" s="1"/>
  <c r="I4997" i="1"/>
  <c r="J4997" i="1" s="1"/>
  <c r="Q4997" i="1" s="1"/>
  <c r="I4998" i="1"/>
  <c r="J4998" i="1" s="1"/>
  <c r="Q4998" i="1" s="1"/>
  <c r="I4999" i="1"/>
  <c r="J4999" i="1" s="1"/>
  <c r="Q4999" i="1" s="1"/>
  <c r="I1051" i="1"/>
  <c r="J1051" i="1" s="1"/>
  <c r="Q1051" i="1" s="1"/>
  <c r="I5000" i="1"/>
  <c r="J5000" i="1" s="1"/>
  <c r="Q5000" i="1" s="1"/>
  <c r="I5001" i="1"/>
  <c r="J5001" i="1" s="1"/>
  <c r="Q5001" i="1" s="1"/>
  <c r="I5002" i="1"/>
  <c r="J5002" i="1" s="1"/>
  <c r="Q5002" i="1" s="1"/>
  <c r="I5003" i="1"/>
  <c r="J5003" i="1" s="1"/>
  <c r="Q5003" i="1" s="1"/>
  <c r="I1884" i="1"/>
  <c r="J1884" i="1" s="1"/>
  <c r="Q1884" i="1" s="1"/>
  <c r="I5004" i="1"/>
  <c r="J5004" i="1" s="1"/>
  <c r="Q5004" i="1" s="1"/>
  <c r="I5005" i="1"/>
  <c r="J5005" i="1" s="1"/>
  <c r="Q5005" i="1" s="1"/>
  <c r="I5006" i="1"/>
  <c r="J5006" i="1" s="1"/>
  <c r="Q5006" i="1" s="1"/>
  <c r="I5007" i="1"/>
  <c r="J5007" i="1" s="1"/>
  <c r="Q5007" i="1" s="1"/>
  <c r="I5008" i="1"/>
  <c r="J5008" i="1" s="1"/>
  <c r="Q5008" i="1" s="1"/>
  <c r="I5009" i="1"/>
  <c r="J5009" i="1" s="1"/>
  <c r="Q5009" i="1" s="1"/>
  <c r="I5010" i="1"/>
  <c r="J5010" i="1" s="1"/>
  <c r="Q5010" i="1" s="1"/>
  <c r="I5011" i="1"/>
  <c r="J5011" i="1" s="1"/>
  <c r="Q5011" i="1" s="1"/>
  <c r="I5012" i="1"/>
  <c r="J5012" i="1" s="1"/>
  <c r="Q5012" i="1" s="1"/>
  <c r="I5013" i="1"/>
  <c r="J5013" i="1" s="1"/>
  <c r="Q5013" i="1" s="1"/>
  <c r="I5014" i="1"/>
  <c r="J5014" i="1" s="1"/>
  <c r="Q5014" i="1" s="1"/>
  <c r="I5015" i="1"/>
  <c r="J5015" i="1" s="1"/>
  <c r="Q5015" i="1" s="1"/>
  <c r="I5016" i="1"/>
  <c r="J5016" i="1" s="1"/>
  <c r="Q5016" i="1" s="1"/>
  <c r="I1052" i="1"/>
  <c r="J1052" i="1" s="1"/>
  <c r="Q1052" i="1" s="1"/>
  <c r="I5017" i="1"/>
  <c r="J5017" i="1" s="1"/>
  <c r="Q5017" i="1" s="1"/>
  <c r="I5018" i="1"/>
  <c r="J5018" i="1" s="1"/>
  <c r="Q5018" i="1" s="1"/>
  <c r="I5019" i="1"/>
  <c r="J5019" i="1" s="1"/>
  <c r="Q5019" i="1" s="1"/>
  <c r="I5020" i="1"/>
  <c r="J5020" i="1" s="1"/>
  <c r="Q5020" i="1" s="1"/>
  <c r="I5021" i="1"/>
  <c r="J5021" i="1" s="1"/>
  <c r="Q5021" i="1" s="1"/>
  <c r="I5022" i="1"/>
  <c r="J5022" i="1" s="1"/>
  <c r="Q5022" i="1" s="1"/>
  <c r="I5023" i="1"/>
  <c r="J5023" i="1" s="1"/>
  <c r="Q5023" i="1" s="1"/>
  <c r="I1053" i="1"/>
  <c r="J1053" i="1" s="1"/>
  <c r="Q1053" i="1" s="1"/>
  <c r="I5024" i="1"/>
  <c r="J5024" i="1" s="1"/>
  <c r="Q5024" i="1" s="1"/>
  <c r="I5025" i="1"/>
  <c r="J5025" i="1" s="1"/>
  <c r="Q5025" i="1" s="1"/>
  <c r="I5026" i="1"/>
  <c r="J5026" i="1" s="1"/>
  <c r="Q5026" i="1" s="1"/>
  <c r="I100" i="1"/>
  <c r="J100" i="1" s="1"/>
  <c r="Q100" i="1" s="1"/>
  <c r="I1054" i="1"/>
  <c r="J1054" i="1" s="1"/>
  <c r="Q1054" i="1" s="1"/>
  <c r="I5027" i="1"/>
  <c r="J5027" i="1" s="1"/>
  <c r="Q5027" i="1" s="1"/>
  <c r="I5028" i="1"/>
  <c r="J5028" i="1" s="1"/>
  <c r="Q5028" i="1" s="1"/>
  <c r="I5029" i="1"/>
  <c r="J5029" i="1" s="1"/>
  <c r="Q5029" i="1" s="1"/>
  <c r="I5030" i="1"/>
  <c r="J5030" i="1" s="1"/>
  <c r="Q5030" i="1" s="1"/>
  <c r="I5031" i="1"/>
  <c r="J5031" i="1" s="1"/>
  <c r="Q5031" i="1" s="1"/>
  <c r="I1619" i="1"/>
  <c r="J1619" i="1" s="1"/>
  <c r="Q1619" i="1" s="1"/>
  <c r="I5032" i="1"/>
  <c r="J5032" i="1" s="1"/>
  <c r="Q5032" i="1" s="1"/>
  <c r="I5033" i="1"/>
  <c r="J5033" i="1" s="1"/>
  <c r="Q5033" i="1" s="1"/>
  <c r="I1055" i="1"/>
  <c r="J1055" i="1" s="1"/>
  <c r="Q1055" i="1" s="1"/>
  <c r="I5034" i="1"/>
  <c r="J5034" i="1" s="1"/>
  <c r="Q5034" i="1" s="1"/>
  <c r="I5035" i="1"/>
  <c r="J5035" i="1" s="1"/>
  <c r="Q5035" i="1" s="1"/>
  <c r="I5036" i="1"/>
  <c r="J5036" i="1" s="1"/>
  <c r="Q5036" i="1" s="1"/>
  <c r="I5037" i="1"/>
  <c r="J5037" i="1" s="1"/>
  <c r="Q5037" i="1" s="1"/>
  <c r="I1620" i="1"/>
  <c r="J1620" i="1" s="1"/>
  <c r="Q1620" i="1" s="1"/>
  <c r="I5038" i="1"/>
  <c r="J5038" i="1" s="1"/>
  <c r="Q5038" i="1" s="1"/>
  <c r="I1885" i="1"/>
  <c r="J1885" i="1" s="1"/>
  <c r="Q1885" i="1" s="1"/>
  <c r="I5039" i="1"/>
  <c r="J5039" i="1" s="1"/>
  <c r="Q5039" i="1" s="1"/>
  <c r="I5040" i="1"/>
  <c r="J5040" i="1" s="1"/>
  <c r="Q5040" i="1" s="1"/>
  <c r="I1056" i="1"/>
  <c r="J1056" i="1" s="1"/>
  <c r="Q1056" i="1" s="1"/>
  <c r="I1886" i="1"/>
  <c r="J1886" i="1" s="1"/>
  <c r="Q1886" i="1" s="1"/>
  <c r="I1057" i="1"/>
  <c r="J1057" i="1" s="1"/>
  <c r="Q1057" i="1" s="1"/>
  <c r="I5041" i="1"/>
  <c r="J5041" i="1" s="1"/>
  <c r="Q5041" i="1" s="1"/>
  <c r="I5042" i="1"/>
  <c r="J5042" i="1" s="1"/>
  <c r="Q5042" i="1" s="1"/>
  <c r="I101" i="1"/>
  <c r="J101" i="1" s="1"/>
  <c r="Q101" i="1" s="1"/>
  <c r="I1058" i="1"/>
  <c r="J1058" i="1" s="1"/>
  <c r="Q1058" i="1" s="1"/>
  <c r="I1059" i="1"/>
  <c r="J1059" i="1" s="1"/>
  <c r="Q1059" i="1" s="1"/>
  <c r="I5043" i="1"/>
  <c r="J5043" i="1" s="1"/>
  <c r="Q5043" i="1" s="1"/>
  <c r="I1060" i="1"/>
  <c r="J1060" i="1" s="1"/>
  <c r="Q1060" i="1" s="1"/>
  <c r="I5044" i="1"/>
  <c r="J5044" i="1" s="1"/>
  <c r="Q5044" i="1" s="1"/>
  <c r="I1537" i="1"/>
  <c r="J1537" i="1" s="1"/>
  <c r="Q1537" i="1" s="1"/>
  <c r="I102" i="1"/>
  <c r="J102" i="1" s="1"/>
  <c r="Q102" i="1" s="1"/>
  <c r="I5045" i="1"/>
  <c r="J5045" i="1" s="1"/>
  <c r="Q5045" i="1" s="1"/>
  <c r="I5046" i="1"/>
  <c r="J5046" i="1" s="1"/>
  <c r="Q5046" i="1" s="1"/>
  <c r="I1887" i="1"/>
  <c r="J1887" i="1" s="1"/>
  <c r="Q1887" i="1" s="1"/>
  <c r="I5047" i="1"/>
  <c r="J5047" i="1" s="1"/>
  <c r="Q5047" i="1" s="1"/>
  <c r="I5048" i="1"/>
  <c r="J5048" i="1" s="1"/>
  <c r="Q5048" i="1" s="1"/>
  <c r="I1061" i="1"/>
  <c r="J1061" i="1" s="1"/>
  <c r="Q1061" i="1" s="1"/>
  <c r="I5049" i="1"/>
  <c r="J5049" i="1" s="1"/>
  <c r="Q5049" i="1" s="1"/>
  <c r="I1062" i="1"/>
  <c r="J1062" i="1" s="1"/>
  <c r="Q1062" i="1" s="1"/>
  <c r="I5050" i="1"/>
  <c r="J5050" i="1" s="1"/>
  <c r="Q5050" i="1" s="1"/>
  <c r="I1063" i="1"/>
  <c r="J1063" i="1" s="1"/>
  <c r="Q1063" i="1" s="1"/>
  <c r="I1064" i="1"/>
  <c r="J1064" i="1" s="1"/>
  <c r="Q1064" i="1" s="1"/>
  <c r="I5051" i="1"/>
  <c r="J5051" i="1" s="1"/>
  <c r="Q5051" i="1" s="1"/>
  <c r="I5052" i="1"/>
  <c r="J5052" i="1" s="1"/>
  <c r="Q5052" i="1" s="1"/>
  <c r="I5053" i="1"/>
  <c r="J5053" i="1" s="1"/>
  <c r="Q5053" i="1" s="1"/>
  <c r="I1065" i="1"/>
  <c r="J1065" i="1" s="1"/>
  <c r="Q1065" i="1" s="1"/>
  <c r="I1066" i="1"/>
  <c r="J1066" i="1" s="1"/>
  <c r="Q1066" i="1" s="1"/>
  <c r="I5054" i="1"/>
  <c r="J5054" i="1" s="1"/>
  <c r="Q5054" i="1" s="1"/>
  <c r="I5055" i="1"/>
  <c r="J5055" i="1" s="1"/>
  <c r="Q5055" i="1" s="1"/>
  <c r="I5056" i="1"/>
  <c r="J5056" i="1" s="1"/>
  <c r="Q5056" i="1" s="1"/>
  <c r="I5057" i="1"/>
  <c r="J5057" i="1" s="1"/>
  <c r="Q5057" i="1" s="1"/>
  <c r="I5058" i="1"/>
  <c r="J5058" i="1" s="1"/>
  <c r="Q5058" i="1" s="1"/>
  <c r="I5059" i="1"/>
  <c r="J5059" i="1" s="1"/>
  <c r="Q5059" i="1" s="1"/>
  <c r="I1067" i="1"/>
  <c r="J1067" i="1" s="1"/>
  <c r="Q1067" i="1" s="1"/>
  <c r="I1068" i="1"/>
  <c r="J1068" i="1" s="1"/>
  <c r="Q1068" i="1" s="1"/>
  <c r="I5060" i="1"/>
  <c r="J5060" i="1" s="1"/>
  <c r="Q5060" i="1" s="1"/>
  <c r="I5061" i="1"/>
  <c r="J5061" i="1" s="1"/>
  <c r="Q5061" i="1" s="1"/>
  <c r="I5062" i="1"/>
  <c r="J5062" i="1" s="1"/>
  <c r="Q5062" i="1" s="1"/>
  <c r="I1069" i="1"/>
  <c r="J1069" i="1" s="1"/>
  <c r="Q1069" i="1" s="1"/>
  <c r="I5063" i="1"/>
  <c r="J5063" i="1" s="1"/>
  <c r="Q5063" i="1" s="1"/>
  <c r="I1070" i="1"/>
  <c r="J1070" i="1" s="1"/>
  <c r="Q1070" i="1" s="1"/>
  <c r="I5064" i="1"/>
  <c r="J5064" i="1" s="1"/>
  <c r="Q5064" i="1" s="1"/>
  <c r="I5065" i="1"/>
  <c r="J5065" i="1" s="1"/>
  <c r="Q5065" i="1" s="1"/>
  <c r="I5066" i="1"/>
  <c r="J5066" i="1" s="1"/>
  <c r="Q5066" i="1" s="1"/>
  <c r="I1538" i="1"/>
  <c r="J1538" i="1" s="1"/>
  <c r="Q1538" i="1" s="1"/>
  <c r="I1071" i="1"/>
  <c r="J1071" i="1" s="1"/>
  <c r="Q1071" i="1" s="1"/>
  <c r="I5067" i="1"/>
  <c r="J5067" i="1" s="1"/>
  <c r="Q5067" i="1" s="1"/>
  <c r="I5068" i="1"/>
  <c r="J5068" i="1" s="1"/>
  <c r="Q5068" i="1" s="1"/>
  <c r="I5069" i="1"/>
  <c r="J5069" i="1" s="1"/>
  <c r="Q5069" i="1" s="1"/>
  <c r="I1072" i="1"/>
  <c r="J1072" i="1" s="1"/>
  <c r="Q1072" i="1" s="1"/>
  <c r="I5070" i="1"/>
  <c r="J5070" i="1" s="1"/>
  <c r="Q5070" i="1" s="1"/>
  <c r="I1073" i="1"/>
  <c r="J1073" i="1" s="1"/>
  <c r="Q1073" i="1" s="1"/>
  <c r="I5071" i="1"/>
  <c r="J5071" i="1" s="1"/>
  <c r="Q5071" i="1" s="1"/>
  <c r="I1074" i="1"/>
  <c r="J1074" i="1" s="1"/>
  <c r="Q1074" i="1" s="1"/>
  <c r="I1075" i="1"/>
  <c r="J1075" i="1" s="1"/>
  <c r="Q1075" i="1" s="1"/>
  <c r="I5072" i="1"/>
  <c r="J5072" i="1" s="1"/>
  <c r="Q5072" i="1" s="1"/>
  <c r="I1076" i="1"/>
  <c r="J1076" i="1" s="1"/>
  <c r="Q1076" i="1" s="1"/>
  <c r="I5073" i="1"/>
  <c r="J5073" i="1" s="1"/>
  <c r="Q5073" i="1" s="1"/>
  <c r="I1888" i="1"/>
  <c r="J1888" i="1" s="1"/>
  <c r="Q1888" i="1" s="1"/>
  <c r="I1077" i="1"/>
  <c r="J1077" i="1" s="1"/>
  <c r="Q1077" i="1" s="1"/>
  <c r="I5074" i="1"/>
  <c r="J5074" i="1" s="1"/>
  <c r="Q5074" i="1" s="1"/>
  <c r="I5075" i="1"/>
  <c r="J5075" i="1" s="1"/>
  <c r="Q5075" i="1" s="1"/>
  <c r="I5076" i="1"/>
  <c r="J5076" i="1" s="1"/>
  <c r="Q5076" i="1" s="1"/>
  <c r="I5077" i="1"/>
  <c r="J5077" i="1" s="1"/>
  <c r="Q5077" i="1" s="1"/>
  <c r="I5078" i="1"/>
  <c r="J5078" i="1" s="1"/>
  <c r="Q5078" i="1" s="1"/>
  <c r="I5079" i="1"/>
  <c r="J5079" i="1" s="1"/>
  <c r="Q5079" i="1" s="1"/>
  <c r="I5080" i="1"/>
  <c r="J5080" i="1" s="1"/>
  <c r="Q5080" i="1" s="1"/>
  <c r="I5081" i="1"/>
  <c r="J5081" i="1" s="1"/>
  <c r="Q5081" i="1" s="1"/>
  <c r="I5082" i="1"/>
  <c r="J5082" i="1" s="1"/>
  <c r="Q5082" i="1" s="1"/>
  <c r="I5083" i="1"/>
  <c r="J5083" i="1" s="1"/>
  <c r="Q5083" i="1" s="1"/>
  <c r="I5084" i="1"/>
  <c r="J5084" i="1" s="1"/>
  <c r="Q5084" i="1" s="1"/>
  <c r="I1078" i="1"/>
  <c r="J1078" i="1" s="1"/>
  <c r="Q1078" i="1" s="1"/>
  <c r="I5085" i="1"/>
  <c r="J5085" i="1" s="1"/>
  <c r="Q5085" i="1" s="1"/>
  <c r="I5086" i="1"/>
  <c r="J5086" i="1" s="1"/>
  <c r="Q5086" i="1" s="1"/>
  <c r="I1539" i="1"/>
  <c r="J1539" i="1" s="1"/>
  <c r="Q1539" i="1" s="1"/>
  <c r="I1079" i="1"/>
  <c r="J1079" i="1" s="1"/>
  <c r="Q1079" i="1" s="1"/>
  <c r="I1540" i="1"/>
  <c r="J1540" i="1" s="1"/>
  <c r="Q1540" i="1" s="1"/>
  <c r="I5087" i="1"/>
  <c r="J5087" i="1" s="1"/>
  <c r="Q5087" i="1" s="1"/>
  <c r="I1080" i="1"/>
  <c r="J1080" i="1" s="1"/>
  <c r="Q1080" i="1" s="1"/>
  <c r="I1889" i="1"/>
  <c r="J1889" i="1" s="1"/>
  <c r="Q1889" i="1" s="1"/>
  <c r="I5088" i="1"/>
  <c r="J5088" i="1" s="1"/>
  <c r="Q5088" i="1" s="1"/>
  <c r="I5089" i="1"/>
  <c r="J5089" i="1" s="1"/>
  <c r="Q5089" i="1" s="1"/>
  <c r="I5090" i="1"/>
  <c r="J5090" i="1" s="1"/>
  <c r="Q5090" i="1" s="1"/>
  <c r="I5091" i="1"/>
  <c r="J5091" i="1" s="1"/>
  <c r="Q5091" i="1" s="1"/>
  <c r="I1081" i="1"/>
  <c r="J1081" i="1" s="1"/>
  <c r="Q1081" i="1" s="1"/>
  <c r="I5092" i="1"/>
  <c r="J5092" i="1" s="1"/>
  <c r="Q5092" i="1" s="1"/>
  <c r="I5093" i="1"/>
  <c r="J5093" i="1" s="1"/>
  <c r="Q5093" i="1" s="1"/>
  <c r="I1890" i="1"/>
  <c r="J1890" i="1" s="1"/>
  <c r="Q1890" i="1" s="1"/>
  <c r="I1891" i="1"/>
  <c r="J1891" i="1" s="1"/>
  <c r="Q1891" i="1" s="1"/>
  <c r="I5094" i="1"/>
  <c r="J5094" i="1" s="1"/>
  <c r="Q5094" i="1" s="1"/>
  <c r="I5095" i="1"/>
  <c r="J5095" i="1" s="1"/>
  <c r="Q5095" i="1" s="1"/>
  <c r="I1082" i="1"/>
  <c r="J1082" i="1" s="1"/>
  <c r="Q1082" i="1" s="1"/>
  <c r="I5096" i="1"/>
  <c r="J5096" i="1" s="1"/>
  <c r="Q5096" i="1" s="1"/>
  <c r="I5097" i="1"/>
  <c r="J5097" i="1" s="1"/>
  <c r="Q5097" i="1" s="1"/>
  <c r="I5098" i="1"/>
  <c r="J5098" i="1" s="1"/>
  <c r="Q5098" i="1" s="1"/>
  <c r="I5099" i="1"/>
  <c r="J5099" i="1" s="1"/>
  <c r="Q5099" i="1" s="1"/>
  <c r="I1083" i="1"/>
  <c r="J1083" i="1" s="1"/>
  <c r="Q1083" i="1" s="1"/>
  <c r="I5100" i="1"/>
  <c r="J5100" i="1" s="1"/>
  <c r="Q5100" i="1" s="1"/>
  <c r="I5101" i="1"/>
  <c r="J5101" i="1" s="1"/>
  <c r="Q5101" i="1" s="1"/>
  <c r="I5102" i="1"/>
  <c r="J5102" i="1" s="1"/>
  <c r="Q5102" i="1" s="1"/>
  <c r="I5103" i="1"/>
  <c r="J5103" i="1" s="1"/>
  <c r="Q5103" i="1" s="1"/>
  <c r="I5104" i="1"/>
  <c r="J5104" i="1" s="1"/>
  <c r="Q5104" i="1" s="1"/>
  <c r="I1084" i="1"/>
  <c r="J1084" i="1" s="1"/>
  <c r="Q1084" i="1" s="1"/>
  <c r="I1085" i="1"/>
  <c r="J1085" i="1" s="1"/>
  <c r="Q1085" i="1" s="1"/>
  <c r="I5105" i="1"/>
  <c r="J5105" i="1" s="1"/>
  <c r="Q5105" i="1" s="1"/>
  <c r="I5106" i="1"/>
  <c r="J5106" i="1" s="1"/>
  <c r="Q5106" i="1" s="1"/>
  <c r="I5107" i="1"/>
  <c r="J5107" i="1" s="1"/>
  <c r="Q5107" i="1" s="1"/>
  <c r="I5108" i="1"/>
  <c r="J5108" i="1" s="1"/>
  <c r="Q5108" i="1" s="1"/>
  <c r="I5109" i="1"/>
  <c r="J5109" i="1" s="1"/>
  <c r="Q5109" i="1" s="1"/>
  <c r="I5110" i="1"/>
  <c r="J5110" i="1" s="1"/>
  <c r="Q5110" i="1" s="1"/>
  <c r="I1086" i="1"/>
  <c r="J1086" i="1" s="1"/>
  <c r="Q1086" i="1" s="1"/>
  <c r="I5111" i="1"/>
  <c r="J5111" i="1" s="1"/>
  <c r="Q5111" i="1" s="1"/>
  <c r="I5112" i="1"/>
  <c r="J5112" i="1" s="1"/>
  <c r="Q5112" i="1" s="1"/>
  <c r="I5113" i="1"/>
  <c r="J5113" i="1" s="1"/>
  <c r="Q5113" i="1" s="1"/>
  <c r="I5114" i="1"/>
  <c r="J5114" i="1" s="1"/>
  <c r="Q5114" i="1" s="1"/>
  <c r="I5115" i="1"/>
  <c r="J5115" i="1" s="1"/>
  <c r="Q5115" i="1" s="1"/>
  <c r="I1087" i="1"/>
  <c r="J1087" i="1" s="1"/>
  <c r="Q1087" i="1" s="1"/>
  <c r="I1088" i="1"/>
  <c r="J1088" i="1" s="1"/>
  <c r="Q1088" i="1" s="1"/>
  <c r="I5116" i="1"/>
  <c r="J5116" i="1" s="1"/>
  <c r="Q5116" i="1" s="1"/>
  <c r="I1089" i="1"/>
  <c r="J1089" i="1" s="1"/>
  <c r="Q1089" i="1" s="1"/>
  <c r="I1090" i="1"/>
  <c r="J1090" i="1" s="1"/>
  <c r="Q1090" i="1" s="1"/>
  <c r="I5117" i="1"/>
  <c r="J5117" i="1" s="1"/>
  <c r="Q5117" i="1" s="1"/>
  <c r="I5118" i="1"/>
  <c r="J5118" i="1" s="1"/>
  <c r="Q5118" i="1" s="1"/>
  <c r="I1091" i="1"/>
  <c r="J1091" i="1" s="1"/>
  <c r="Q1091" i="1" s="1"/>
  <c r="I1541" i="1"/>
  <c r="J1541" i="1" s="1"/>
  <c r="Q1541" i="1" s="1"/>
  <c r="I5119" i="1"/>
  <c r="J5119" i="1" s="1"/>
  <c r="Q5119" i="1" s="1"/>
  <c r="I5120" i="1"/>
  <c r="J5120" i="1" s="1"/>
  <c r="Q5120" i="1" s="1"/>
  <c r="I5121" i="1"/>
  <c r="J5121" i="1" s="1"/>
  <c r="Q5121" i="1" s="1"/>
  <c r="I1892" i="1"/>
  <c r="J1892" i="1" s="1"/>
  <c r="Q1892" i="1" s="1"/>
  <c r="I5122" i="1"/>
  <c r="J5122" i="1" s="1"/>
  <c r="Q5122" i="1" s="1"/>
  <c r="I1092" i="1"/>
  <c r="J1092" i="1" s="1"/>
  <c r="Q1092" i="1" s="1"/>
  <c r="I5123" i="1"/>
  <c r="J5123" i="1" s="1"/>
  <c r="Q5123" i="1" s="1"/>
  <c r="I5124" i="1"/>
  <c r="J5124" i="1" s="1"/>
  <c r="Q5124" i="1" s="1"/>
  <c r="I1093" i="1"/>
  <c r="J1093" i="1" s="1"/>
  <c r="Q1093" i="1" s="1"/>
  <c r="I5125" i="1"/>
  <c r="J5125" i="1" s="1"/>
  <c r="Q5125" i="1" s="1"/>
  <c r="I5126" i="1"/>
  <c r="J5126" i="1" s="1"/>
  <c r="Q5126" i="1" s="1"/>
  <c r="I5127" i="1"/>
  <c r="J5127" i="1" s="1"/>
  <c r="Q5127" i="1" s="1"/>
  <c r="I1893" i="1"/>
  <c r="J1893" i="1" s="1"/>
  <c r="Q1893" i="1" s="1"/>
  <c r="I5128" i="1"/>
  <c r="J5128" i="1" s="1"/>
  <c r="Q5128" i="1" s="1"/>
  <c r="I1094" i="1"/>
  <c r="J1094" i="1" s="1"/>
  <c r="Q1094" i="1" s="1"/>
  <c r="I5129" i="1"/>
  <c r="J5129" i="1" s="1"/>
  <c r="Q5129" i="1" s="1"/>
  <c r="I5130" i="1"/>
  <c r="J5130" i="1" s="1"/>
  <c r="Q5130" i="1" s="1"/>
  <c r="I5131" i="1"/>
  <c r="J5131" i="1" s="1"/>
  <c r="Q5131" i="1" s="1"/>
  <c r="I5132" i="1"/>
  <c r="J5132" i="1" s="1"/>
  <c r="Q5132" i="1" s="1"/>
  <c r="I5133" i="1"/>
  <c r="J5133" i="1" s="1"/>
  <c r="Q5133" i="1" s="1"/>
  <c r="I5134" i="1"/>
  <c r="J5134" i="1" s="1"/>
  <c r="Q5134" i="1" s="1"/>
  <c r="I5135" i="1"/>
  <c r="J5135" i="1" s="1"/>
  <c r="Q5135" i="1" s="1"/>
  <c r="I5136" i="1"/>
  <c r="J5136" i="1" s="1"/>
  <c r="Q5136" i="1" s="1"/>
  <c r="I5137" i="1"/>
  <c r="J5137" i="1" s="1"/>
  <c r="Q5137" i="1" s="1"/>
  <c r="I5138" i="1"/>
  <c r="J5138" i="1" s="1"/>
  <c r="Q5138" i="1" s="1"/>
  <c r="I5139" i="1"/>
  <c r="J5139" i="1" s="1"/>
  <c r="Q5139" i="1" s="1"/>
  <c r="I5140" i="1"/>
  <c r="J5140" i="1" s="1"/>
  <c r="Q5140" i="1" s="1"/>
  <c r="I5141" i="1"/>
  <c r="J5141" i="1" s="1"/>
  <c r="Q5141" i="1" s="1"/>
  <c r="I5142" i="1"/>
  <c r="J5142" i="1" s="1"/>
  <c r="Q5142" i="1" s="1"/>
  <c r="I5143" i="1"/>
  <c r="J5143" i="1" s="1"/>
  <c r="Q5143" i="1" s="1"/>
  <c r="I5144" i="1"/>
  <c r="J5144" i="1" s="1"/>
  <c r="Q5144" i="1" s="1"/>
  <c r="I5145" i="1"/>
  <c r="J5145" i="1" s="1"/>
  <c r="Q5145" i="1" s="1"/>
  <c r="I1542" i="1"/>
  <c r="J1542" i="1" s="1"/>
  <c r="Q1542" i="1" s="1"/>
  <c r="I5146" i="1"/>
  <c r="J5146" i="1" s="1"/>
  <c r="Q5146" i="1" s="1"/>
  <c r="I1095" i="1"/>
  <c r="J1095" i="1" s="1"/>
  <c r="Q1095" i="1" s="1"/>
  <c r="I5147" i="1"/>
  <c r="J5147" i="1" s="1"/>
  <c r="Q5147" i="1" s="1"/>
  <c r="I5148" i="1"/>
  <c r="J5148" i="1" s="1"/>
  <c r="Q5148" i="1" s="1"/>
  <c r="I5149" i="1"/>
  <c r="J5149" i="1" s="1"/>
  <c r="Q5149" i="1" s="1"/>
  <c r="I5150" i="1"/>
  <c r="J5150" i="1" s="1"/>
  <c r="Q5150" i="1" s="1"/>
  <c r="I1096" i="1"/>
  <c r="J1096" i="1" s="1"/>
  <c r="Q1096" i="1" s="1"/>
  <c r="I5151" i="1"/>
  <c r="J5151" i="1" s="1"/>
  <c r="Q5151" i="1" s="1"/>
  <c r="I5152" i="1"/>
  <c r="J5152" i="1" s="1"/>
  <c r="Q5152" i="1" s="1"/>
  <c r="I5153" i="1"/>
  <c r="J5153" i="1" s="1"/>
  <c r="Q5153" i="1" s="1"/>
  <c r="I1097" i="1"/>
  <c r="J1097" i="1" s="1"/>
  <c r="Q1097" i="1" s="1"/>
  <c r="I5154" i="1"/>
  <c r="J5154" i="1" s="1"/>
  <c r="Q5154" i="1" s="1"/>
  <c r="I5155" i="1"/>
  <c r="J5155" i="1" s="1"/>
  <c r="Q5155" i="1" s="1"/>
  <c r="I5156" i="1"/>
  <c r="J5156" i="1" s="1"/>
  <c r="Q5156" i="1" s="1"/>
  <c r="I1098" i="1"/>
  <c r="J1098" i="1" s="1"/>
  <c r="Q1098" i="1" s="1"/>
  <c r="I5157" i="1"/>
  <c r="J5157" i="1" s="1"/>
  <c r="Q5157" i="1" s="1"/>
  <c r="I5158" i="1"/>
  <c r="J5158" i="1" s="1"/>
  <c r="Q5158" i="1" s="1"/>
  <c r="I1099" i="1"/>
  <c r="J1099" i="1" s="1"/>
  <c r="Q1099" i="1" s="1"/>
  <c r="I1100" i="1"/>
  <c r="J1100" i="1" s="1"/>
  <c r="Q1100" i="1" s="1"/>
  <c r="I5159" i="1"/>
  <c r="J5159" i="1" s="1"/>
  <c r="Q5159" i="1" s="1"/>
  <c r="I5160" i="1"/>
  <c r="J5160" i="1" s="1"/>
  <c r="Q5160" i="1" s="1"/>
  <c r="I103" i="1"/>
  <c r="J103" i="1" s="1"/>
  <c r="Q103" i="1" s="1"/>
  <c r="I5161" i="1"/>
  <c r="J5161" i="1" s="1"/>
  <c r="Q5161" i="1" s="1"/>
  <c r="I5162" i="1"/>
  <c r="J5162" i="1" s="1"/>
  <c r="Q5162" i="1" s="1"/>
  <c r="I5163" i="1"/>
  <c r="J5163" i="1" s="1"/>
  <c r="Q5163" i="1" s="1"/>
  <c r="I5164" i="1"/>
  <c r="J5164" i="1" s="1"/>
  <c r="Q5164" i="1" s="1"/>
  <c r="I5165" i="1"/>
  <c r="J5165" i="1" s="1"/>
  <c r="Q5165" i="1" s="1"/>
  <c r="I5166" i="1"/>
  <c r="J5166" i="1" s="1"/>
  <c r="Q5166" i="1" s="1"/>
  <c r="I5167" i="1"/>
  <c r="J5167" i="1" s="1"/>
  <c r="Q5167" i="1" s="1"/>
  <c r="I5168" i="1"/>
  <c r="J5168" i="1" s="1"/>
  <c r="Q5168" i="1" s="1"/>
  <c r="I5169" i="1"/>
  <c r="J5169" i="1" s="1"/>
  <c r="Q5169" i="1" s="1"/>
  <c r="I5170" i="1"/>
  <c r="J5170" i="1" s="1"/>
  <c r="Q5170" i="1" s="1"/>
  <c r="I5171" i="1"/>
  <c r="J5171" i="1" s="1"/>
  <c r="Q5171" i="1" s="1"/>
  <c r="I1101" i="1"/>
  <c r="J1101" i="1" s="1"/>
  <c r="Q1101" i="1" s="1"/>
  <c r="I1102" i="1"/>
  <c r="J1102" i="1" s="1"/>
  <c r="Q1102" i="1" s="1"/>
  <c r="I1103" i="1"/>
  <c r="J1103" i="1" s="1"/>
  <c r="Q1103" i="1" s="1"/>
  <c r="I1104" i="1"/>
  <c r="J1104" i="1" s="1"/>
  <c r="Q1104" i="1" s="1"/>
  <c r="I5172" i="1"/>
  <c r="J5172" i="1" s="1"/>
  <c r="Q5172" i="1" s="1"/>
  <c r="I5173" i="1"/>
  <c r="J5173" i="1" s="1"/>
  <c r="Q5173" i="1" s="1"/>
  <c r="I1105" i="1"/>
  <c r="J1105" i="1" s="1"/>
  <c r="Q1105" i="1" s="1"/>
  <c r="I5174" i="1"/>
  <c r="J5174" i="1" s="1"/>
  <c r="Q5174" i="1" s="1"/>
  <c r="I5175" i="1"/>
  <c r="J5175" i="1" s="1"/>
  <c r="Q5175" i="1" s="1"/>
  <c r="I5176" i="1"/>
  <c r="J5176" i="1" s="1"/>
  <c r="Q5176" i="1" s="1"/>
  <c r="I5177" i="1"/>
  <c r="J5177" i="1" s="1"/>
  <c r="Q5177" i="1" s="1"/>
  <c r="I5178" i="1"/>
  <c r="J5178" i="1" s="1"/>
  <c r="Q5178" i="1" s="1"/>
  <c r="I5179" i="1"/>
  <c r="J5179" i="1" s="1"/>
  <c r="Q5179" i="1" s="1"/>
  <c r="I5180" i="1"/>
  <c r="J5180" i="1" s="1"/>
  <c r="Q5180" i="1" s="1"/>
  <c r="I5181" i="1"/>
  <c r="J5181" i="1" s="1"/>
  <c r="Q5181" i="1" s="1"/>
  <c r="I5182" i="1"/>
  <c r="J5182" i="1" s="1"/>
  <c r="Q5182" i="1" s="1"/>
  <c r="I1106" i="1"/>
  <c r="J1106" i="1" s="1"/>
  <c r="Q1106" i="1" s="1"/>
  <c r="I5183" i="1"/>
  <c r="J5183" i="1" s="1"/>
  <c r="Q5183" i="1" s="1"/>
  <c r="I1107" i="1"/>
  <c r="J1107" i="1" s="1"/>
  <c r="Q1107" i="1" s="1"/>
  <c r="I1108" i="1"/>
  <c r="J1108" i="1" s="1"/>
  <c r="Q1108" i="1" s="1"/>
  <c r="I5184" i="1"/>
  <c r="J5184" i="1" s="1"/>
  <c r="Q5184" i="1" s="1"/>
  <c r="I1109" i="1"/>
  <c r="J1109" i="1" s="1"/>
  <c r="Q1109" i="1" s="1"/>
  <c r="I5185" i="1"/>
  <c r="J5185" i="1" s="1"/>
  <c r="Q5185" i="1" s="1"/>
  <c r="I5186" i="1"/>
  <c r="J5186" i="1" s="1"/>
  <c r="Q5186" i="1" s="1"/>
  <c r="I1110" i="1"/>
  <c r="J1110" i="1" s="1"/>
  <c r="Q1110" i="1" s="1"/>
  <c r="I1111" i="1"/>
  <c r="J1111" i="1" s="1"/>
  <c r="Q1111" i="1" s="1"/>
  <c r="I1112" i="1"/>
  <c r="J1112" i="1" s="1"/>
  <c r="Q1112" i="1" s="1"/>
  <c r="I5187" i="1"/>
  <c r="J5187" i="1" s="1"/>
  <c r="Q5187" i="1" s="1"/>
  <c r="I1894" i="1"/>
  <c r="J1894" i="1" s="1"/>
  <c r="Q1894" i="1" s="1"/>
  <c r="I5188" i="1"/>
  <c r="J5188" i="1" s="1"/>
  <c r="Q5188" i="1" s="1"/>
  <c r="I5189" i="1"/>
  <c r="J5189" i="1" s="1"/>
  <c r="Q5189" i="1" s="1"/>
  <c r="I5190" i="1"/>
  <c r="J5190" i="1" s="1"/>
  <c r="Q5190" i="1" s="1"/>
  <c r="I5191" i="1"/>
  <c r="J5191" i="1" s="1"/>
  <c r="Q5191" i="1" s="1"/>
  <c r="I5192" i="1"/>
  <c r="J5192" i="1" s="1"/>
  <c r="Q5192" i="1" s="1"/>
  <c r="I5193" i="1"/>
  <c r="J5193" i="1" s="1"/>
  <c r="Q5193" i="1" s="1"/>
  <c r="I5194" i="1"/>
  <c r="J5194" i="1" s="1"/>
  <c r="Q5194" i="1" s="1"/>
  <c r="I1113" i="1"/>
  <c r="J1113" i="1" s="1"/>
  <c r="Q1113" i="1" s="1"/>
  <c r="I5195" i="1"/>
  <c r="J5195" i="1" s="1"/>
  <c r="Q5195" i="1" s="1"/>
  <c r="I1114" i="1"/>
  <c r="J1114" i="1" s="1"/>
  <c r="Q1114" i="1" s="1"/>
  <c r="I1115" i="1"/>
  <c r="J1115" i="1" s="1"/>
  <c r="Q1115" i="1" s="1"/>
  <c r="I1116" i="1"/>
  <c r="J1116" i="1" s="1"/>
  <c r="Q1116" i="1" s="1"/>
  <c r="I5196" i="1"/>
  <c r="J5196" i="1" s="1"/>
  <c r="Q5196" i="1" s="1"/>
  <c r="I5197" i="1"/>
  <c r="J5197" i="1" s="1"/>
  <c r="Q5197" i="1" s="1"/>
  <c r="I1117" i="1"/>
  <c r="J1117" i="1" s="1"/>
  <c r="Q1117" i="1" s="1"/>
  <c r="I1118" i="1"/>
  <c r="J1118" i="1" s="1"/>
  <c r="Q1118" i="1" s="1"/>
  <c r="I5198" i="1"/>
  <c r="J5198" i="1" s="1"/>
  <c r="Q5198" i="1" s="1"/>
  <c r="I5199" i="1"/>
  <c r="J5199" i="1" s="1"/>
  <c r="Q5199" i="1" s="1"/>
  <c r="I5200" i="1"/>
  <c r="J5200" i="1" s="1"/>
  <c r="Q5200" i="1" s="1"/>
  <c r="I104" i="1"/>
  <c r="J104" i="1" s="1"/>
  <c r="Q104" i="1" s="1"/>
  <c r="I5201" i="1"/>
  <c r="J5201" i="1" s="1"/>
  <c r="Q5201" i="1" s="1"/>
  <c r="I5202" i="1"/>
  <c r="J5202" i="1" s="1"/>
  <c r="Q5202" i="1" s="1"/>
  <c r="I1119" i="1"/>
  <c r="J1119" i="1" s="1"/>
  <c r="Q1119" i="1" s="1"/>
  <c r="I5203" i="1"/>
  <c r="J5203" i="1" s="1"/>
  <c r="Q5203" i="1" s="1"/>
  <c r="I5204" i="1"/>
  <c r="J5204" i="1" s="1"/>
  <c r="Q5204" i="1" s="1"/>
  <c r="I5205" i="1"/>
  <c r="J5205" i="1" s="1"/>
  <c r="Q5205" i="1" s="1"/>
  <c r="I1120" i="1"/>
  <c r="J1120" i="1" s="1"/>
  <c r="Q1120" i="1" s="1"/>
  <c r="I1895" i="1"/>
  <c r="J1895" i="1" s="1"/>
  <c r="Q1895" i="1" s="1"/>
  <c r="I105" i="1"/>
  <c r="J105" i="1" s="1"/>
  <c r="Q105" i="1" s="1"/>
  <c r="I1121" i="1"/>
  <c r="J1121" i="1" s="1"/>
  <c r="Q1121" i="1" s="1"/>
  <c r="I5206" i="1"/>
  <c r="J5206" i="1" s="1"/>
  <c r="Q5206" i="1" s="1"/>
  <c r="I1896" i="1"/>
  <c r="J1896" i="1" s="1"/>
  <c r="Q1896" i="1" s="1"/>
  <c r="I5207" i="1"/>
  <c r="J5207" i="1" s="1"/>
  <c r="Q5207" i="1" s="1"/>
  <c r="I5208" i="1"/>
  <c r="J5208" i="1" s="1"/>
  <c r="Q5208" i="1" s="1"/>
  <c r="I5209" i="1"/>
  <c r="J5209" i="1" s="1"/>
  <c r="Q5209" i="1" s="1"/>
  <c r="I5210" i="1"/>
  <c r="J5210" i="1" s="1"/>
  <c r="Q5210" i="1" s="1"/>
  <c r="I5211" i="1"/>
  <c r="J5211" i="1" s="1"/>
  <c r="Q5211" i="1" s="1"/>
  <c r="I5212" i="1"/>
  <c r="J5212" i="1" s="1"/>
  <c r="Q5212" i="1" s="1"/>
  <c r="I1897" i="1"/>
  <c r="J1897" i="1" s="1"/>
  <c r="Q1897" i="1" s="1"/>
  <c r="I5213" i="1"/>
  <c r="J5213" i="1" s="1"/>
  <c r="Q5213" i="1" s="1"/>
  <c r="I1122" i="1"/>
  <c r="J1122" i="1" s="1"/>
  <c r="Q1122" i="1" s="1"/>
  <c r="I5214" i="1"/>
  <c r="J5214" i="1" s="1"/>
  <c r="Q5214" i="1" s="1"/>
  <c r="I5215" i="1"/>
  <c r="J5215" i="1" s="1"/>
  <c r="Q5215" i="1" s="1"/>
  <c r="I5216" i="1"/>
  <c r="J5216" i="1" s="1"/>
  <c r="Q5216" i="1" s="1"/>
  <c r="I106" i="1"/>
  <c r="J106" i="1" s="1"/>
  <c r="Q106" i="1" s="1"/>
  <c r="I5217" i="1"/>
  <c r="J5217" i="1" s="1"/>
  <c r="Q5217" i="1" s="1"/>
  <c r="I5218" i="1"/>
  <c r="J5218" i="1" s="1"/>
  <c r="Q5218" i="1" s="1"/>
  <c r="I5219" i="1"/>
  <c r="J5219" i="1" s="1"/>
  <c r="Q5219" i="1" s="1"/>
  <c r="I1123" i="1"/>
  <c r="J1123" i="1" s="1"/>
  <c r="Q1123" i="1" s="1"/>
  <c r="I5220" i="1"/>
  <c r="J5220" i="1" s="1"/>
  <c r="Q5220" i="1" s="1"/>
  <c r="I5221" i="1"/>
  <c r="J5221" i="1" s="1"/>
  <c r="Q5221" i="1" s="1"/>
  <c r="I5222" i="1"/>
  <c r="J5222" i="1" s="1"/>
  <c r="Q5222" i="1" s="1"/>
  <c r="I5223" i="1"/>
  <c r="J5223" i="1" s="1"/>
  <c r="Q5223" i="1" s="1"/>
  <c r="I1543" i="1"/>
  <c r="J1543" i="1" s="1"/>
  <c r="Q1543" i="1" s="1"/>
  <c r="I1124" i="1"/>
  <c r="J1124" i="1" s="1"/>
  <c r="Q1124" i="1" s="1"/>
  <c r="I5224" i="1"/>
  <c r="J5224" i="1" s="1"/>
  <c r="Q5224" i="1" s="1"/>
  <c r="I5225" i="1"/>
  <c r="J5225" i="1" s="1"/>
  <c r="Q5225" i="1" s="1"/>
  <c r="I5226" i="1"/>
  <c r="J5226" i="1" s="1"/>
  <c r="Q5226" i="1" s="1"/>
  <c r="I5227" i="1"/>
  <c r="J5227" i="1" s="1"/>
  <c r="Q5227" i="1" s="1"/>
  <c r="I5228" i="1"/>
  <c r="J5228" i="1" s="1"/>
  <c r="Q5228" i="1" s="1"/>
  <c r="I5229" i="1"/>
  <c r="J5229" i="1" s="1"/>
  <c r="Q5229" i="1" s="1"/>
  <c r="I1898" i="1"/>
  <c r="J1898" i="1" s="1"/>
  <c r="Q1898" i="1" s="1"/>
  <c r="I5230" i="1"/>
  <c r="J5230" i="1" s="1"/>
  <c r="Q5230" i="1" s="1"/>
  <c r="I5231" i="1"/>
  <c r="J5231" i="1" s="1"/>
  <c r="Q5231" i="1" s="1"/>
  <c r="I1125" i="1"/>
  <c r="J1125" i="1" s="1"/>
  <c r="Q1125" i="1" s="1"/>
  <c r="I1899" i="1"/>
  <c r="J1899" i="1" s="1"/>
  <c r="Q1899" i="1" s="1"/>
  <c r="I5232" i="1"/>
  <c r="J5232" i="1" s="1"/>
  <c r="Q5232" i="1" s="1"/>
  <c r="I1900" i="1"/>
  <c r="J1900" i="1" s="1"/>
  <c r="Q1900" i="1" s="1"/>
  <c r="I5233" i="1"/>
  <c r="J5233" i="1" s="1"/>
  <c r="Q5233" i="1" s="1"/>
  <c r="I1126" i="1"/>
  <c r="J1126" i="1" s="1"/>
  <c r="Q1126" i="1" s="1"/>
  <c r="I1127" i="1"/>
  <c r="J1127" i="1" s="1"/>
  <c r="Q1127" i="1" s="1"/>
  <c r="I5234" i="1"/>
  <c r="J5234" i="1" s="1"/>
  <c r="Q5234" i="1" s="1"/>
  <c r="I5235" i="1"/>
  <c r="J5235" i="1" s="1"/>
  <c r="Q5235" i="1" s="1"/>
  <c r="I5236" i="1"/>
  <c r="J5236" i="1" s="1"/>
  <c r="Q5236" i="1" s="1"/>
  <c r="I1901" i="1"/>
  <c r="J1901" i="1" s="1"/>
  <c r="Q1901" i="1" s="1"/>
  <c r="I1902" i="1"/>
  <c r="J1902" i="1" s="1"/>
  <c r="Q1902" i="1" s="1"/>
  <c r="I1544" i="1"/>
  <c r="J1544" i="1" s="1"/>
  <c r="Q1544" i="1" s="1"/>
  <c r="I5237" i="1"/>
  <c r="J5237" i="1" s="1"/>
  <c r="Q5237" i="1" s="1"/>
  <c r="I5238" i="1"/>
  <c r="J5238" i="1" s="1"/>
  <c r="Q5238" i="1" s="1"/>
  <c r="I5239" i="1"/>
  <c r="J5239" i="1" s="1"/>
  <c r="Q5239" i="1" s="1"/>
  <c r="I1128" i="1"/>
  <c r="J1128" i="1" s="1"/>
  <c r="Q1128" i="1" s="1"/>
  <c r="I5240" i="1"/>
  <c r="J5240" i="1" s="1"/>
  <c r="Q5240" i="1" s="1"/>
  <c r="I5241" i="1"/>
  <c r="J5241" i="1" s="1"/>
  <c r="Q5241" i="1" s="1"/>
  <c r="I5242" i="1"/>
  <c r="J5242" i="1" s="1"/>
  <c r="Q5242" i="1" s="1"/>
  <c r="I5243" i="1"/>
  <c r="J5243" i="1" s="1"/>
  <c r="Q5243" i="1" s="1"/>
  <c r="I1903" i="1"/>
  <c r="J1903" i="1" s="1"/>
  <c r="Q1903" i="1" s="1"/>
  <c r="I5244" i="1"/>
  <c r="J5244" i="1" s="1"/>
  <c r="Q5244" i="1" s="1"/>
  <c r="I5245" i="1"/>
  <c r="J5245" i="1" s="1"/>
  <c r="Q5245" i="1" s="1"/>
  <c r="I5246" i="1"/>
  <c r="J5246" i="1" s="1"/>
  <c r="Q5246" i="1" s="1"/>
  <c r="I5247" i="1"/>
  <c r="J5247" i="1" s="1"/>
  <c r="Q5247" i="1" s="1"/>
  <c r="I5248" i="1"/>
  <c r="J5248" i="1" s="1"/>
  <c r="Q5248" i="1" s="1"/>
  <c r="I5249" i="1"/>
  <c r="J5249" i="1" s="1"/>
  <c r="Q5249" i="1" s="1"/>
  <c r="I1129" i="1"/>
  <c r="J1129" i="1" s="1"/>
  <c r="Q1129" i="1" s="1"/>
  <c r="I1130" i="1"/>
  <c r="J1130" i="1" s="1"/>
  <c r="Q1130" i="1" s="1"/>
  <c r="I1131" i="1"/>
  <c r="J1131" i="1" s="1"/>
  <c r="Q1131" i="1" s="1"/>
  <c r="I5250" i="1"/>
  <c r="J5250" i="1" s="1"/>
  <c r="Q5250" i="1" s="1"/>
  <c r="I1132" i="1"/>
  <c r="J1132" i="1" s="1"/>
  <c r="Q1132" i="1" s="1"/>
  <c r="I1133" i="1"/>
  <c r="J1133" i="1" s="1"/>
  <c r="Q1133" i="1" s="1"/>
  <c r="I5251" i="1"/>
  <c r="J5251" i="1" s="1"/>
  <c r="Q5251" i="1" s="1"/>
  <c r="I1134" i="1"/>
  <c r="J1134" i="1" s="1"/>
  <c r="Q1134" i="1" s="1"/>
  <c r="I1135" i="1"/>
  <c r="J1135" i="1" s="1"/>
  <c r="Q1135" i="1" s="1"/>
  <c r="I1904" i="1"/>
  <c r="J1904" i="1" s="1"/>
  <c r="Q1904" i="1" s="1"/>
  <c r="I5252" i="1"/>
  <c r="J5252" i="1" s="1"/>
  <c r="Q5252" i="1" s="1"/>
  <c r="I1136" i="1"/>
  <c r="J1136" i="1" s="1"/>
  <c r="Q1136" i="1" s="1"/>
  <c r="I5253" i="1"/>
  <c r="J5253" i="1" s="1"/>
  <c r="Q5253" i="1" s="1"/>
  <c r="I5254" i="1"/>
  <c r="J5254" i="1" s="1"/>
  <c r="Q5254" i="1" s="1"/>
  <c r="I5255" i="1"/>
  <c r="J5255" i="1" s="1"/>
  <c r="Q5255" i="1" s="1"/>
  <c r="I5256" i="1"/>
  <c r="J5256" i="1" s="1"/>
  <c r="Q5256" i="1" s="1"/>
  <c r="I5257" i="1"/>
  <c r="J5257" i="1" s="1"/>
  <c r="Q5257" i="1" s="1"/>
  <c r="I1137" i="1"/>
  <c r="J1137" i="1" s="1"/>
  <c r="Q1137" i="1" s="1"/>
  <c r="I1905" i="1"/>
  <c r="J1905" i="1" s="1"/>
  <c r="Q1905" i="1" s="1"/>
  <c r="I5258" i="1"/>
  <c r="J5258" i="1" s="1"/>
  <c r="Q5258" i="1" s="1"/>
  <c r="I5259" i="1"/>
  <c r="J5259" i="1" s="1"/>
  <c r="Q5259" i="1" s="1"/>
  <c r="I5260" i="1"/>
  <c r="J5260" i="1" s="1"/>
  <c r="Q5260" i="1" s="1"/>
  <c r="I5261" i="1"/>
  <c r="J5261" i="1" s="1"/>
  <c r="Q5261" i="1" s="1"/>
  <c r="I5262" i="1"/>
  <c r="J5262" i="1" s="1"/>
  <c r="Q5262" i="1" s="1"/>
  <c r="I1138" i="1"/>
  <c r="J1138" i="1" s="1"/>
  <c r="Q1138" i="1" s="1"/>
  <c r="I5263" i="1"/>
  <c r="J5263" i="1" s="1"/>
  <c r="Q5263" i="1" s="1"/>
  <c r="I1139" i="1"/>
  <c r="J1139" i="1" s="1"/>
  <c r="Q1139" i="1" s="1"/>
  <c r="I5264" i="1"/>
  <c r="J5264" i="1" s="1"/>
  <c r="Q5264" i="1" s="1"/>
  <c r="I5265" i="1"/>
  <c r="J5265" i="1" s="1"/>
  <c r="Q5265" i="1" s="1"/>
  <c r="I1140" i="1"/>
  <c r="J1140" i="1" s="1"/>
  <c r="Q1140" i="1" s="1"/>
  <c r="I5266" i="1"/>
  <c r="J5266" i="1" s="1"/>
  <c r="Q5266" i="1" s="1"/>
  <c r="I1141" i="1"/>
  <c r="J1141" i="1" s="1"/>
  <c r="Q1141" i="1" s="1"/>
  <c r="I5267" i="1"/>
  <c r="J5267" i="1" s="1"/>
  <c r="Q5267" i="1" s="1"/>
  <c r="I5268" i="1"/>
  <c r="J5268" i="1" s="1"/>
  <c r="Q5268" i="1" s="1"/>
  <c r="I1142" i="1"/>
  <c r="J1142" i="1" s="1"/>
  <c r="Q1142" i="1" s="1"/>
  <c r="I5269" i="1"/>
  <c r="J5269" i="1" s="1"/>
  <c r="Q5269" i="1" s="1"/>
  <c r="I1143" i="1"/>
  <c r="J1143" i="1" s="1"/>
  <c r="Q1143" i="1" s="1"/>
  <c r="I107" i="1"/>
  <c r="J107" i="1" s="1"/>
  <c r="Q107" i="1" s="1"/>
  <c r="I5270" i="1"/>
  <c r="J5270" i="1" s="1"/>
  <c r="Q5270" i="1" s="1"/>
  <c r="I1144" i="1"/>
  <c r="J1144" i="1" s="1"/>
  <c r="Q1144" i="1" s="1"/>
  <c r="I1145" i="1"/>
  <c r="J1145" i="1" s="1"/>
  <c r="Q1145" i="1" s="1"/>
  <c r="I1146" i="1"/>
  <c r="J1146" i="1" s="1"/>
  <c r="Q1146" i="1" s="1"/>
  <c r="I5271" i="1"/>
  <c r="J5271" i="1" s="1"/>
  <c r="Q5271" i="1" s="1"/>
  <c r="I1147" i="1"/>
  <c r="J1147" i="1" s="1"/>
  <c r="Q1147" i="1" s="1"/>
  <c r="I5272" i="1"/>
  <c r="J5272" i="1" s="1"/>
  <c r="Q5272" i="1" s="1"/>
  <c r="I5273" i="1"/>
  <c r="J5273" i="1" s="1"/>
  <c r="Q5273" i="1" s="1"/>
  <c r="I5274" i="1"/>
  <c r="J5274" i="1" s="1"/>
  <c r="Q5274" i="1" s="1"/>
  <c r="I5275" i="1"/>
  <c r="J5275" i="1" s="1"/>
  <c r="Q5275" i="1" s="1"/>
  <c r="I5276" i="1"/>
  <c r="J5276" i="1" s="1"/>
  <c r="Q5276" i="1" s="1"/>
  <c r="I5277" i="1"/>
  <c r="J5277" i="1" s="1"/>
  <c r="Q5277" i="1" s="1"/>
  <c r="I5278" i="1"/>
  <c r="J5278" i="1" s="1"/>
  <c r="Q5278" i="1" s="1"/>
  <c r="I1148" i="1"/>
  <c r="J1148" i="1" s="1"/>
  <c r="Q1148" i="1" s="1"/>
  <c r="I5279" i="1"/>
  <c r="J5279" i="1" s="1"/>
  <c r="Q5279" i="1" s="1"/>
  <c r="I5280" i="1"/>
  <c r="J5280" i="1" s="1"/>
  <c r="Q5280" i="1" s="1"/>
  <c r="I5281" i="1"/>
  <c r="J5281" i="1" s="1"/>
  <c r="Q5281" i="1" s="1"/>
  <c r="I5282" i="1"/>
  <c r="J5282" i="1" s="1"/>
  <c r="Q5282" i="1" s="1"/>
  <c r="I5283" i="1"/>
  <c r="J5283" i="1" s="1"/>
  <c r="Q5283" i="1" s="1"/>
  <c r="I5284" i="1"/>
  <c r="J5284" i="1" s="1"/>
  <c r="Q5284" i="1" s="1"/>
  <c r="I1149" i="1"/>
  <c r="J1149" i="1" s="1"/>
  <c r="Q1149" i="1" s="1"/>
  <c r="I1906" i="1"/>
  <c r="J1906" i="1" s="1"/>
  <c r="Q1906" i="1" s="1"/>
  <c r="I5285" i="1"/>
  <c r="J5285" i="1" s="1"/>
  <c r="Q5285" i="1" s="1"/>
  <c r="I5286" i="1"/>
  <c r="J5286" i="1" s="1"/>
  <c r="Q5286" i="1" s="1"/>
  <c r="I5287" i="1"/>
  <c r="J5287" i="1" s="1"/>
  <c r="Q5287" i="1" s="1"/>
  <c r="I5288" i="1"/>
  <c r="J5288" i="1" s="1"/>
  <c r="Q5288" i="1" s="1"/>
  <c r="I1150" i="1"/>
  <c r="J1150" i="1" s="1"/>
  <c r="Q1150" i="1" s="1"/>
  <c r="I1151" i="1"/>
  <c r="J1151" i="1" s="1"/>
  <c r="Q1151" i="1" s="1"/>
  <c r="I1152" i="1"/>
  <c r="J1152" i="1" s="1"/>
  <c r="Q1152" i="1" s="1"/>
  <c r="I1153" i="1"/>
  <c r="J1153" i="1" s="1"/>
  <c r="Q1153" i="1" s="1"/>
  <c r="I5289" i="1"/>
  <c r="J5289" i="1" s="1"/>
  <c r="Q5289" i="1" s="1"/>
  <c r="I5290" i="1"/>
  <c r="J5290" i="1" s="1"/>
  <c r="Q5290" i="1" s="1"/>
  <c r="I5291" i="1"/>
  <c r="J5291" i="1" s="1"/>
  <c r="Q5291" i="1" s="1"/>
  <c r="I5292" i="1"/>
  <c r="J5292" i="1" s="1"/>
  <c r="Q5292" i="1" s="1"/>
  <c r="I5293" i="1"/>
  <c r="J5293" i="1" s="1"/>
  <c r="Q5293" i="1" s="1"/>
  <c r="I5294" i="1"/>
  <c r="J5294" i="1" s="1"/>
  <c r="Q5294" i="1" s="1"/>
  <c r="I5295" i="1"/>
  <c r="J5295" i="1" s="1"/>
  <c r="Q5295" i="1" s="1"/>
  <c r="I1154" i="1"/>
  <c r="J1154" i="1" s="1"/>
  <c r="Q1154" i="1" s="1"/>
  <c r="I1545" i="1"/>
  <c r="J1545" i="1" s="1"/>
  <c r="Q1545" i="1" s="1"/>
  <c r="I5296" i="1"/>
  <c r="J5296" i="1" s="1"/>
  <c r="Q5296" i="1" s="1"/>
  <c r="I5297" i="1"/>
  <c r="J5297" i="1" s="1"/>
  <c r="Q5297" i="1" s="1"/>
  <c r="I5298" i="1"/>
  <c r="J5298" i="1" s="1"/>
  <c r="Q5298" i="1" s="1"/>
  <c r="I5299" i="1"/>
  <c r="J5299" i="1" s="1"/>
  <c r="Q5299" i="1" s="1"/>
  <c r="I5300" i="1"/>
  <c r="J5300" i="1" s="1"/>
  <c r="Q5300" i="1" s="1"/>
  <c r="I5301" i="1"/>
  <c r="J5301" i="1" s="1"/>
  <c r="Q5301" i="1" s="1"/>
  <c r="I5302" i="1"/>
  <c r="J5302" i="1" s="1"/>
  <c r="Q5302" i="1" s="1"/>
  <c r="I5303" i="1"/>
  <c r="J5303" i="1" s="1"/>
  <c r="Q5303" i="1" s="1"/>
  <c r="I5304" i="1"/>
  <c r="J5304" i="1" s="1"/>
  <c r="Q5304" i="1" s="1"/>
  <c r="I1155" i="1"/>
  <c r="J1155" i="1" s="1"/>
  <c r="Q1155" i="1" s="1"/>
  <c r="I5305" i="1"/>
  <c r="J5305" i="1" s="1"/>
  <c r="Q5305" i="1" s="1"/>
  <c r="I5306" i="1"/>
  <c r="J5306" i="1" s="1"/>
  <c r="Q5306" i="1" s="1"/>
  <c r="I5307" i="1"/>
  <c r="J5307" i="1" s="1"/>
  <c r="Q5307" i="1" s="1"/>
  <c r="I5308" i="1"/>
  <c r="J5308" i="1" s="1"/>
  <c r="Q5308" i="1" s="1"/>
  <c r="I5309" i="1"/>
  <c r="J5309" i="1" s="1"/>
  <c r="Q5309" i="1" s="1"/>
  <c r="I1156" i="1"/>
  <c r="J1156" i="1" s="1"/>
  <c r="Q1156" i="1" s="1"/>
  <c r="I5310" i="1"/>
  <c r="J5310" i="1" s="1"/>
  <c r="Q5310" i="1" s="1"/>
  <c r="I1157" i="1"/>
  <c r="J1157" i="1" s="1"/>
  <c r="Q1157" i="1" s="1"/>
  <c r="I1546" i="1"/>
  <c r="J1546" i="1" s="1"/>
  <c r="Q1546" i="1" s="1"/>
  <c r="I1158" i="1"/>
  <c r="J1158" i="1" s="1"/>
  <c r="Q1158" i="1" s="1"/>
  <c r="I5311" i="1"/>
  <c r="J5311" i="1" s="1"/>
  <c r="Q5311" i="1" s="1"/>
  <c r="I5312" i="1"/>
  <c r="J5312" i="1" s="1"/>
  <c r="Q5312" i="1" s="1"/>
  <c r="I5313" i="1"/>
  <c r="J5313" i="1" s="1"/>
  <c r="Q5313" i="1" s="1"/>
  <c r="I1159" i="1"/>
  <c r="J1159" i="1" s="1"/>
  <c r="Q1159" i="1" s="1"/>
  <c r="I5314" i="1"/>
  <c r="J5314" i="1" s="1"/>
  <c r="Q5314" i="1" s="1"/>
  <c r="I1160" i="1"/>
  <c r="J1160" i="1" s="1"/>
  <c r="Q1160" i="1" s="1"/>
  <c r="I1547" i="1"/>
  <c r="J1547" i="1" s="1"/>
  <c r="Q1547" i="1" s="1"/>
  <c r="I5315" i="1"/>
  <c r="J5315" i="1" s="1"/>
  <c r="Q5315" i="1" s="1"/>
  <c r="I5316" i="1"/>
  <c r="J5316" i="1" s="1"/>
  <c r="Q5316" i="1" s="1"/>
  <c r="I1907" i="1"/>
  <c r="J1907" i="1" s="1"/>
  <c r="Q1907" i="1" s="1"/>
  <c r="I5317" i="1"/>
  <c r="J5317" i="1" s="1"/>
  <c r="Q5317" i="1" s="1"/>
  <c r="I5318" i="1"/>
  <c r="J5318" i="1" s="1"/>
  <c r="Q5318" i="1" s="1"/>
  <c r="I5319" i="1"/>
  <c r="J5319" i="1" s="1"/>
  <c r="Q5319" i="1" s="1"/>
  <c r="I1161" i="1"/>
  <c r="J1161" i="1" s="1"/>
  <c r="Q1161" i="1" s="1"/>
  <c r="I5320" i="1"/>
  <c r="J5320" i="1" s="1"/>
  <c r="Q5320" i="1" s="1"/>
  <c r="I5321" i="1"/>
  <c r="J5321" i="1" s="1"/>
  <c r="Q5321" i="1" s="1"/>
  <c r="I5322" i="1"/>
  <c r="J5322" i="1" s="1"/>
  <c r="Q5322" i="1" s="1"/>
  <c r="I5323" i="1"/>
  <c r="J5323" i="1" s="1"/>
  <c r="Q5323" i="1" s="1"/>
  <c r="I5324" i="1"/>
  <c r="J5324" i="1" s="1"/>
  <c r="Q5324" i="1" s="1"/>
  <c r="I1162" i="1"/>
  <c r="J1162" i="1" s="1"/>
  <c r="Q1162" i="1" s="1"/>
  <c r="I1163" i="1"/>
  <c r="J1163" i="1" s="1"/>
  <c r="Q1163" i="1" s="1"/>
  <c r="I1164" i="1"/>
  <c r="J1164" i="1" s="1"/>
  <c r="Q1164" i="1" s="1"/>
  <c r="I5325" i="1"/>
  <c r="J5325" i="1" s="1"/>
  <c r="Q5325" i="1" s="1"/>
  <c r="I5326" i="1"/>
  <c r="J5326" i="1" s="1"/>
  <c r="Q5326" i="1" s="1"/>
  <c r="I5327" i="1"/>
  <c r="J5327" i="1" s="1"/>
  <c r="Q5327" i="1" s="1"/>
  <c r="I1165" i="1"/>
  <c r="J1165" i="1" s="1"/>
  <c r="Q1165" i="1" s="1"/>
  <c r="I1166" i="1"/>
  <c r="J1166" i="1" s="1"/>
  <c r="Q1166" i="1" s="1"/>
  <c r="I1167" i="1"/>
  <c r="J1167" i="1" s="1"/>
  <c r="Q1167" i="1" s="1"/>
  <c r="I5328" i="1"/>
  <c r="J5328" i="1" s="1"/>
  <c r="Q5328" i="1" s="1"/>
  <c r="I1908" i="1"/>
  <c r="J1908" i="1" s="1"/>
  <c r="Q1908" i="1" s="1"/>
  <c r="I1168" i="1"/>
  <c r="J1168" i="1" s="1"/>
  <c r="Q1168" i="1" s="1"/>
  <c r="I1169" i="1"/>
  <c r="J1169" i="1" s="1"/>
  <c r="Q1169" i="1" s="1"/>
  <c r="I1548" i="1"/>
  <c r="J1548" i="1" s="1"/>
  <c r="Q1548" i="1" s="1"/>
  <c r="I5329" i="1"/>
  <c r="J5329" i="1" s="1"/>
  <c r="Q5329" i="1" s="1"/>
  <c r="I108" i="1"/>
  <c r="J108" i="1" s="1"/>
  <c r="Q108" i="1" s="1"/>
  <c r="I1170" i="1"/>
  <c r="J1170" i="1" s="1"/>
  <c r="Q1170" i="1" s="1"/>
  <c r="I5330" i="1"/>
  <c r="J5330" i="1" s="1"/>
  <c r="Q5330" i="1" s="1"/>
  <c r="I1171" i="1"/>
  <c r="J1171" i="1" s="1"/>
  <c r="Q1171" i="1" s="1"/>
  <c r="I5331" i="1"/>
  <c r="J5331" i="1" s="1"/>
  <c r="Q5331" i="1" s="1"/>
  <c r="I1172" i="1"/>
  <c r="J1172" i="1" s="1"/>
  <c r="Q1172" i="1" s="1"/>
  <c r="I1173" i="1"/>
  <c r="J1173" i="1" s="1"/>
  <c r="Q1173" i="1" s="1"/>
  <c r="I5332" i="1"/>
  <c r="J5332" i="1" s="1"/>
  <c r="Q5332" i="1" s="1"/>
  <c r="I5333" i="1"/>
  <c r="J5333" i="1" s="1"/>
  <c r="Q5333" i="1" s="1"/>
  <c r="I5334" i="1"/>
  <c r="J5334" i="1" s="1"/>
  <c r="Q5334" i="1" s="1"/>
  <c r="I5335" i="1"/>
  <c r="J5335" i="1" s="1"/>
  <c r="Q5335" i="1" s="1"/>
  <c r="I109" i="1"/>
  <c r="J109" i="1" s="1"/>
  <c r="Q109" i="1" s="1"/>
  <c r="I5336" i="1"/>
  <c r="J5336" i="1" s="1"/>
  <c r="Q5336" i="1" s="1"/>
  <c r="I5337" i="1"/>
  <c r="J5337" i="1" s="1"/>
  <c r="Q5337" i="1" s="1"/>
  <c r="I1174" i="1"/>
  <c r="J1174" i="1" s="1"/>
  <c r="Q1174" i="1" s="1"/>
  <c r="I5338" i="1"/>
  <c r="J5338" i="1" s="1"/>
  <c r="Q5338" i="1" s="1"/>
  <c r="I5339" i="1"/>
  <c r="J5339" i="1" s="1"/>
  <c r="Q5339" i="1" s="1"/>
  <c r="I5340" i="1"/>
  <c r="J5340" i="1" s="1"/>
  <c r="Q5340" i="1" s="1"/>
  <c r="I5341" i="1"/>
  <c r="J5341" i="1" s="1"/>
  <c r="Q5341" i="1" s="1"/>
  <c r="I5342" i="1"/>
  <c r="J5342" i="1" s="1"/>
  <c r="Q5342" i="1" s="1"/>
  <c r="I1175" i="1"/>
  <c r="J1175" i="1" s="1"/>
  <c r="Q1175" i="1" s="1"/>
  <c r="I1176" i="1"/>
  <c r="J1176" i="1" s="1"/>
  <c r="Q1176" i="1" s="1"/>
  <c r="I1177" i="1"/>
  <c r="J1177" i="1" s="1"/>
  <c r="Q1177" i="1" s="1"/>
  <c r="I5343" i="1"/>
  <c r="J5343" i="1" s="1"/>
  <c r="Q5343" i="1" s="1"/>
  <c r="I5344" i="1"/>
  <c r="J5344" i="1" s="1"/>
  <c r="Q5344" i="1" s="1"/>
  <c r="I5345" i="1"/>
  <c r="J5345" i="1" s="1"/>
  <c r="Q5345" i="1" s="1"/>
  <c r="I5346" i="1"/>
  <c r="J5346" i="1" s="1"/>
  <c r="Q5346" i="1" s="1"/>
  <c r="I5347" i="1"/>
  <c r="J5347" i="1" s="1"/>
  <c r="Q5347" i="1" s="1"/>
  <c r="I5348" i="1"/>
  <c r="J5348" i="1" s="1"/>
  <c r="Q5348" i="1" s="1"/>
  <c r="I5349" i="1"/>
  <c r="J5349" i="1" s="1"/>
  <c r="Q5349" i="1" s="1"/>
  <c r="I5350" i="1"/>
  <c r="J5350" i="1" s="1"/>
  <c r="Q5350" i="1" s="1"/>
  <c r="I5351" i="1"/>
  <c r="J5351" i="1" s="1"/>
  <c r="Q5351" i="1" s="1"/>
  <c r="I1909" i="1"/>
  <c r="J1909" i="1" s="1"/>
  <c r="Q1909" i="1" s="1"/>
  <c r="I5352" i="1"/>
  <c r="J5352" i="1" s="1"/>
  <c r="Q5352" i="1" s="1"/>
  <c r="I5353" i="1"/>
  <c r="J5353" i="1" s="1"/>
  <c r="Q5353" i="1" s="1"/>
  <c r="I5354" i="1"/>
  <c r="J5354" i="1" s="1"/>
  <c r="Q5354" i="1" s="1"/>
  <c r="I5355" i="1"/>
  <c r="J5355" i="1" s="1"/>
  <c r="Q5355" i="1" s="1"/>
  <c r="I5356" i="1"/>
  <c r="J5356" i="1" s="1"/>
  <c r="Q5356" i="1" s="1"/>
  <c r="I1549" i="1"/>
  <c r="J1549" i="1" s="1"/>
  <c r="Q1549" i="1" s="1"/>
  <c r="I5357" i="1"/>
  <c r="J5357" i="1" s="1"/>
  <c r="Q5357" i="1" s="1"/>
  <c r="I110" i="1"/>
  <c r="J110" i="1" s="1"/>
  <c r="Q110" i="1" s="1"/>
  <c r="I5358" i="1"/>
  <c r="J5358" i="1" s="1"/>
  <c r="Q5358" i="1" s="1"/>
  <c r="I1178" i="1"/>
  <c r="J1178" i="1" s="1"/>
  <c r="Q1178" i="1" s="1"/>
  <c r="I5359" i="1"/>
  <c r="J5359" i="1" s="1"/>
  <c r="Q5359" i="1" s="1"/>
  <c r="I1179" i="1"/>
  <c r="J1179" i="1" s="1"/>
  <c r="Q1179" i="1" s="1"/>
  <c r="I1910" i="1"/>
  <c r="J1910" i="1" s="1"/>
  <c r="Q1910" i="1" s="1"/>
  <c r="I5360" i="1"/>
  <c r="J5360" i="1" s="1"/>
  <c r="Q5360" i="1" s="1"/>
  <c r="I1180" i="1"/>
  <c r="J1180" i="1" s="1"/>
  <c r="Q1180" i="1" s="1"/>
  <c r="I1911" i="1"/>
  <c r="J1911" i="1" s="1"/>
  <c r="Q1911" i="1" s="1"/>
  <c r="I5361" i="1"/>
  <c r="J5361" i="1" s="1"/>
  <c r="Q5361" i="1" s="1"/>
  <c r="I5362" i="1"/>
  <c r="J5362" i="1" s="1"/>
  <c r="Q5362" i="1" s="1"/>
  <c r="I111" i="1"/>
  <c r="J111" i="1" s="1"/>
  <c r="Q111" i="1" s="1"/>
  <c r="I5363" i="1"/>
  <c r="J5363" i="1" s="1"/>
  <c r="Q5363" i="1" s="1"/>
  <c r="I5364" i="1"/>
  <c r="J5364" i="1" s="1"/>
  <c r="Q5364" i="1" s="1"/>
  <c r="I5365" i="1"/>
  <c r="J5365" i="1" s="1"/>
  <c r="Q5365" i="1" s="1"/>
  <c r="I5366" i="1"/>
  <c r="J5366" i="1" s="1"/>
  <c r="Q5366" i="1" s="1"/>
  <c r="I5367" i="1"/>
  <c r="J5367" i="1" s="1"/>
  <c r="Q5367" i="1" s="1"/>
  <c r="I1550" i="1"/>
  <c r="J1550" i="1" s="1"/>
  <c r="Q1550" i="1" s="1"/>
  <c r="I5368" i="1"/>
  <c r="J5368" i="1" s="1"/>
  <c r="Q5368" i="1" s="1"/>
  <c r="I1912" i="1"/>
  <c r="J1912" i="1" s="1"/>
  <c r="Q1912" i="1" s="1"/>
  <c r="I5369" i="1"/>
  <c r="J5369" i="1" s="1"/>
  <c r="Q5369" i="1" s="1"/>
  <c r="I5370" i="1"/>
  <c r="J5370" i="1" s="1"/>
  <c r="Q5370" i="1" s="1"/>
  <c r="I1913" i="1"/>
  <c r="J1913" i="1" s="1"/>
  <c r="Q1913" i="1" s="1"/>
  <c r="I5371" i="1"/>
  <c r="J5371" i="1" s="1"/>
  <c r="Q5371" i="1" s="1"/>
  <c r="I5372" i="1"/>
  <c r="J5372" i="1" s="1"/>
  <c r="Q5372" i="1" s="1"/>
  <c r="I5373" i="1"/>
  <c r="J5373" i="1" s="1"/>
  <c r="Q5373" i="1" s="1"/>
  <c r="I5374" i="1"/>
  <c r="J5374" i="1" s="1"/>
  <c r="Q5374" i="1" s="1"/>
  <c r="I1181" i="1"/>
  <c r="J1181" i="1" s="1"/>
  <c r="Q1181" i="1" s="1"/>
  <c r="I5375" i="1"/>
  <c r="J5375" i="1" s="1"/>
  <c r="Q5375" i="1" s="1"/>
  <c r="I1182" i="1"/>
  <c r="J1182" i="1" s="1"/>
  <c r="Q1182" i="1" s="1"/>
  <c r="I5376" i="1"/>
  <c r="J5376" i="1" s="1"/>
  <c r="Q5376" i="1" s="1"/>
  <c r="I5377" i="1"/>
  <c r="J5377" i="1" s="1"/>
  <c r="Q5377" i="1" s="1"/>
  <c r="I1183" i="1"/>
  <c r="J1183" i="1" s="1"/>
  <c r="Q1183" i="1" s="1"/>
  <c r="I1184" i="1"/>
  <c r="J1184" i="1" s="1"/>
  <c r="Q1184" i="1" s="1"/>
  <c r="I1185" i="1"/>
  <c r="J1185" i="1" s="1"/>
  <c r="Q1185" i="1" s="1"/>
  <c r="I5378" i="1"/>
  <c r="J5378" i="1" s="1"/>
  <c r="Q5378" i="1" s="1"/>
  <c r="I1186" i="1"/>
  <c r="J1186" i="1" s="1"/>
  <c r="Q1186" i="1" s="1"/>
  <c r="I1187" i="1"/>
  <c r="J1187" i="1" s="1"/>
  <c r="Q1187" i="1" s="1"/>
  <c r="I5379" i="1"/>
  <c r="J5379" i="1" s="1"/>
  <c r="Q5379" i="1" s="1"/>
  <c r="I5380" i="1"/>
  <c r="J5380" i="1" s="1"/>
  <c r="Q5380" i="1" s="1"/>
  <c r="I5381" i="1"/>
  <c r="J5381" i="1" s="1"/>
  <c r="Q5381" i="1" s="1"/>
  <c r="I5382" i="1"/>
  <c r="J5382" i="1" s="1"/>
  <c r="Q5382" i="1" s="1"/>
  <c r="I5383" i="1"/>
  <c r="J5383" i="1" s="1"/>
  <c r="Q5383" i="1" s="1"/>
  <c r="I1621" i="1"/>
  <c r="J1621" i="1" s="1"/>
  <c r="Q1621" i="1" s="1"/>
  <c r="I5384" i="1"/>
  <c r="J5384" i="1" s="1"/>
  <c r="Q5384" i="1" s="1"/>
  <c r="I5385" i="1"/>
  <c r="J5385" i="1" s="1"/>
  <c r="Q5385" i="1" s="1"/>
  <c r="I5386" i="1"/>
  <c r="J5386" i="1" s="1"/>
  <c r="Q5386" i="1" s="1"/>
  <c r="I5387" i="1"/>
  <c r="J5387" i="1" s="1"/>
  <c r="Q5387" i="1" s="1"/>
  <c r="I1188" i="1"/>
  <c r="J1188" i="1" s="1"/>
  <c r="Q1188" i="1" s="1"/>
  <c r="I1189" i="1"/>
  <c r="J1189" i="1" s="1"/>
  <c r="Q1189" i="1" s="1"/>
  <c r="I1190" i="1"/>
  <c r="J1190" i="1" s="1"/>
  <c r="Q1190" i="1" s="1"/>
  <c r="I5388" i="1"/>
  <c r="J5388" i="1" s="1"/>
  <c r="Q5388" i="1" s="1"/>
  <c r="I5389" i="1"/>
  <c r="J5389" i="1" s="1"/>
  <c r="Q5389" i="1" s="1"/>
  <c r="I1191" i="1"/>
  <c r="J1191" i="1" s="1"/>
  <c r="Q1191" i="1" s="1"/>
  <c r="I1914" i="1"/>
  <c r="J1914" i="1" s="1"/>
  <c r="Q1914" i="1" s="1"/>
  <c r="I5390" i="1"/>
  <c r="J5390" i="1" s="1"/>
  <c r="Q5390" i="1" s="1"/>
  <c r="I5391" i="1"/>
  <c r="J5391" i="1" s="1"/>
  <c r="Q5391" i="1" s="1"/>
  <c r="I1192" i="1"/>
  <c r="J1192" i="1" s="1"/>
  <c r="Q1192" i="1" s="1"/>
  <c r="I5392" i="1"/>
  <c r="J5392" i="1" s="1"/>
  <c r="Q5392" i="1" s="1"/>
  <c r="I1193" i="1"/>
  <c r="J1193" i="1" s="1"/>
  <c r="Q1193" i="1" s="1"/>
  <c r="I5393" i="1"/>
  <c r="J5393" i="1" s="1"/>
  <c r="Q5393" i="1" s="1"/>
  <c r="I5394" i="1"/>
  <c r="J5394" i="1" s="1"/>
  <c r="Q5394" i="1" s="1"/>
  <c r="I5395" i="1"/>
  <c r="J5395" i="1" s="1"/>
  <c r="Q5395" i="1" s="1"/>
  <c r="I5396" i="1"/>
  <c r="J5396" i="1" s="1"/>
  <c r="Q5396" i="1" s="1"/>
  <c r="I5397" i="1"/>
  <c r="J5397" i="1" s="1"/>
  <c r="Q5397" i="1" s="1"/>
  <c r="I1194" i="1"/>
  <c r="J1194" i="1" s="1"/>
  <c r="Q1194" i="1" s="1"/>
  <c r="I5398" i="1"/>
  <c r="J5398" i="1" s="1"/>
  <c r="Q5398" i="1" s="1"/>
  <c r="I5399" i="1"/>
  <c r="J5399" i="1" s="1"/>
  <c r="Q5399" i="1" s="1"/>
  <c r="I5400" i="1"/>
  <c r="J5400" i="1" s="1"/>
  <c r="Q5400" i="1" s="1"/>
  <c r="I5401" i="1"/>
  <c r="J5401" i="1" s="1"/>
  <c r="Q5401" i="1" s="1"/>
  <c r="I5402" i="1"/>
  <c r="J5402" i="1" s="1"/>
  <c r="Q5402" i="1" s="1"/>
  <c r="I5403" i="1"/>
  <c r="J5403" i="1" s="1"/>
  <c r="Q5403" i="1" s="1"/>
  <c r="I5404" i="1"/>
  <c r="J5404" i="1" s="1"/>
  <c r="Q5404" i="1" s="1"/>
  <c r="I1915" i="1"/>
  <c r="J1915" i="1" s="1"/>
  <c r="Q1915" i="1" s="1"/>
  <c r="I5405" i="1"/>
  <c r="J5405" i="1" s="1"/>
  <c r="Q5405" i="1" s="1"/>
  <c r="I5406" i="1"/>
  <c r="J5406" i="1" s="1"/>
  <c r="Q5406" i="1" s="1"/>
  <c r="I5407" i="1"/>
  <c r="J5407" i="1" s="1"/>
  <c r="Q5407" i="1" s="1"/>
  <c r="I5408" i="1"/>
  <c r="J5408" i="1" s="1"/>
  <c r="Q5408" i="1" s="1"/>
  <c r="I5409" i="1"/>
  <c r="J5409" i="1" s="1"/>
  <c r="Q5409" i="1" s="1"/>
  <c r="I5410" i="1"/>
  <c r="J5410" i="1" s="1"/>
  <c r="Q5410" i="1" s="1"/>
  <c r="I1195" i="1"/>
  <c r="J1195" i="1" s="1"/>
  <c r="Q1195" i="1" s="1"/>
  <c r="I5411" i="1"/>
  <c r="J5411" i="1" s="1"/>
  <c r="Q5411" i="1" s="1"/>
  <c r="I1196" i="1"/>
  <c r="J1196" i="1" s="1"/>
  <c r="Q1196" i="1" s="1"/>
  <c r="I1197" i="1"/>
  <c r="J1197" i="1" s="1"/>
  <c r="Q1197" i="1" s="1"/>
  <c r="I5412" i="1"/>
  <c r="J5412" i="1" s="1"/>
  <c r="Q5412" i="1" s="1"/>
  <c r="I5413" i="1"/>
  <c r="J5413" i="1" s="1"/>
  <c r="Q5413" i="1" s="1"/>
  <c r="I1916" i="1"/>
  <c r="J1916" i="1" s="1"/>
  <c r="Q1916" i="1" s="1"/>
  <c r="I5414" i="1"/>
  <c r="J5414" i="1" s="1"/>
  <c r="Q5414" i="1" s="1"/>
  <c r="I5415" i="1"/>
  <c r="J5415" i="1" s="1"/>
  <c r="Q5415" i="1" s="1"/>
  <c r="I5416" i="1"/>
  <c r="J5416" i="1" s="1"/>
  <c r="Q5416" i="1" s="1"/>
  <c r="I5417" i="1"/>
  <c r="J5417" i="1" s="1"/>
  <c r="Q5417" i="1" s="1"/>
  <c r="I5418" i="1"/>
  <c r="J5418" i="1" s="1"/>
  <c r="Q5418" i="1" s="1"/>
  <c r="I5419" i="1"/>
  <c r="J5419" i="1" s="1"/>
  <c r="Q5419" i="1" s="1"/>
  <c r="I1198" i="1"/>
  <c r="J1198" i="1" s="1"/>
  <c r="Q1198" i="1" s="1"/>
  <c r="I5420" i="1"/>
  <c r="J5420" i="1" s="1"/>
  <c r="Q5420" i="1" s="1"/>
  <c r="I5421" i="1"/>
  <c r="J5421" i="1" s="1"/>
  <c r="Q5421" i="1" s="1"/>
  <c r="I5422" i="1"/>
  <c r="J5422" i="1" s="1"/>
  <c r="Q5422" i="1" s="1"/>
  <c r="I1199" i="1"/>
  <c r="J1199" i="1" s="1"/>
  <c r="Q1199" i="1" s="1"/>
  <c r="I1200" i="1"/>
  <c r="J1200" i="1" s="1"/>
  <c r="Q1200" i="1" s="1"/>
  <c r="I5423" i="1"/>
  <c r="J5423" i="1" s="1"/>
  <c r="Q5423" i="1" s="1"/>
  <c r="I5424" i="1"/>
  <c r="J5424" i="1" s="1"/>
  <c r="Q5424" i="1" s="1"/>
  <c r="I1917" i="1"/>
  <c r="J1917" i="1" s="1"/>
  <c r="Q1917" i="1" s="1"/>
  <c r="I5425" i="1"/>
  <c r="J5425" i="1" s="1"/>
  <c r="Q5425" i="1" s="1"/>
  <c r="I5426" i="1"/>
  <c r="J5426" i="1" s="1"/>
  <c r="Q5426" i="1" s="1"/>
  <c r="I5427" i="1"/>
  <c r="J5427" i="1" s="1"/>
  <c r="Q5427" i="1" s="1"/>
  <c r="I5428" i="1"/>
  <c r="J5428" i="1" s="1"/>
  <c r="Q5428" i="1" s="1"/>
  <c r="I5429" i="1"/>
  <c r="J5429" i="1" s="1"/>
  <c r="Q5429" i="1" s="1"/>
  <c r="I112" i="1"/>
  <c r="J112" i="1" s="1"/>
  <c r="Q112" i="1" s="1"/>
  <c r="I5430" i="1"/>
  <c r="J5430" i="1" s="1"/>
  <c r="Q5430" i="1" s="1"/>
  <c r="I5431" i="1"/>
  <c r="J5431" i="1" s="1"/>
  <c r="Q5431" i="1" s="1"/>
  <c r="I1201" i="1"/>
  <c r="J1201" i="1" s="1"/>
  <c r="Q1201" i="1" s="1"/>
  <c r="I5432" i="1"/>
  <c r="J5432" i="1" s="1"/>
  <c r="Q5432" i="1" s="1"/>
  <c r="I5433" i="1"/>
  <c r="J5433" i="1" s="1"/>
  <c r="Q5433" i="1" s="1"/>
  <c r="I113" i="1"/>
  <c r="J113" i="1" s="1"/>
  <c r="Q113" i="1" s="1"/>
  <c r="I5434" i="1"/>
  <c r="J5434" i="1" s="1"/>
  <c r="Q5434" i="1" s="1"/>
  <c r="I5435" i="1"/>
  <c r="J5435" i="1" s="1"/>
  <c r="Q5435" i="1" s="1"/>
  <c r="I1918" i="1"/>
  <c r="J1918" i="1" s="1"/>
  <c r="Q1918" i="1" s="1"/>
  <c r="I1202" i="1"/>
  <c r="J1202" i="1" s="1"/>
  <c r="Q1202" i="1" s="1"/>
  <c r="I5436" i="1"/>
  <c r="J5436" i="1" s="1"/>
  <c r="Q5436" i="1" s="1"/>
  <c r="I5437" i="1"/>
  <c r="J5437" i="1" s="1"/>
  <c r="Q5437" i="1" s="1"/>
  <c r="I1919" i="1"/>
  <c r="J1919" i="1" s="1"/>
  <c r="Q1919" i="1" s="1"/>
  <c r="I1203" i="1"/>
  <c r="J1203" i="1" s="1"/>
  <c r="Q1203" i="1" s="1"/>
  <c r="I5438" i="1"/>
  <c r="J5438" i="1" s="1"/>
  <c r="Q5438" i="1" s="1"/>
  <c r="I5439" i="1"/>
  <c r="J5439" i="1" s="1"/>
  <c r="Q5439" i="1" s="1"/>
  <c r="I1920" i="1"/>
  <c r="J1920" i="1" s="1"/>
  <c r="Q1920" i="1" s="1"/>
  <c r="I1204" i="1"/>
  <c r="J1204" i="1" s="1"/>
  <c r="Q1204" i="1" s="1"/>
  <c r="I5440" i="1"/>
  <c r="J5440" i="1" s="1"/>
  <c r="Q5440" i="1" s="1"/>
  <c r="I5441" i="1"/>
  <c r="J5441" i="1" s="1"/>
  <c r="Q5441" i="1" s="1"/>
  <c r="I5442" i="1"/>
  <c r="J5442" i="1" s="1"/>
  <c r="Q5442" i="1" s="1"/>
  <c r="I5443" i="1"/>
  <c r="J5443" i="1" s="1"/>
  <c r="Q5443" i="1" s="1"/>
  <c r="I5444" i="1"/>
  <c r="J5444" i="1" s="1"/>
  <c r="Q5444" i="1" s="1"/>
  <c r="I1921" i="1"/>
  <c r="J1921" i="1" s="1"/>
  <c r="Q1921" i="1" s="1"/>
  <c r="I5445" i="1"/>
  <c r="J5445" i="1" s="1"/>
  <c r="Q5445" i="1" s="1"/>
  <c r="I5446" i="1"/>
  <c r="J5446" i="1" s="1"/>
  <c r="Q5446" i="1" s="1"/>
  <c r="I5447" i="1"/>
  <c r="J5447" i="1" s="1"/>
  <c r="Q5447" i="1" s="1"/>
  <c r="I1205" i="1"/>
  <c r="J1205" i="1" s="1"/>
  <c r="Q1205" i="1" s="1"/>
  <c r="I5448" i="1"/>
  <c r="J5448" i="1" s="1"/>
  <c r="Q5448" i="1" s="1"/>
  <c r="I1922" i="1"/>
  <c r="J1922" i="1" s="1"/>
  <c r="Q1922" i="1" s="1"/>
  <c r="I5449" i="1"/>
  <c r="J5449" i="1" s="1"/>
  <c r="Q5449" i="1" s="1"/>
  <c r="I5450" i="1"/>
  <c r="J5450" i="1" s="1"/>
  <c r="Q5450" i="1" s="1"/>
  <c r="I1923" i="1"/>
  <c r="J1923" i="1" s="1"/>
  <c r="Q1923" i="1" s="1"/>
  <c r="I5451" i="1"/>
  <c r="J5451" i="1" s="1"/>
  <c r="Q5451" i="1" s="1"/>
  <c r="I5452" i="1"/>
  <c r="J5452" i="1" s="1"/>
  <c r="Q5452" i="1" s="1"/>
  <c r="I1206" i="1"/>
  <c r="J1206" i="1" s="1"/>
  <c r="Q1206" i="1" s="1"/>
  <c r="I1207" i="1"/>
  <c r="J1207" i="1" s="1"/>
  <c r="Q1207" i="1" s="1"/>
  <c r="I5453" i="1"/>
  <c r="J5453" i="1" s="1"/>
  <c r="Q5453" i="1" s="1"/>
  <c r="I1551" i="1"/>
  <c r="J1551" i="1" s="1"/>
  <c r="Q1551" i="1" s="1"/>
  <c r="I5454" i="1"/>
  <c r="J5454" i="1" s="1"/>
  <c r="Q5454" i="1" s="1"/>
  <c r="I5455" i="1"/>
  <c r="J5455" i="1" s="1"/>
  <c r="Q5455" i="1" s="1"/>
  <c r="I5456" i="1"/>
  <c r="J5456" i="1" s="1"/>
  <c r="Q5456" i="1" s="1"/>
  <c r="I5457" i="1"/>
  <c r="J5457" i="1" s="1"/>
  <c r="Q5457" i="1" s="1"/>
  <c r="I5458" i="1"/>
  <c r="J5458" i="1" s="1"/>
  <c r="Q5458" i="1" s="1"/>
  <c r="I5459" i="1"/>
  <c r="J5459" i="1" s="1"/>
  <c r="Q5459" i="1" s="1"/>
  <c r="I5460" i="1"/>
  <c r="J5460" i="1" s="1"/>
  <c r="Q5460" i="1" s="1"/>
  <c r="I1924" i="1"/>
  <c r="J1924" i="1" s="1"/>
  <c r="Q1924" i="1" s="1"/>
  <c r="I5461" i="1"/>
  <c r="J5461" i="1" s="1"/>
  <c r="Q5461" i="1" s="1"/>
  <c r="I1208" i="1"/>
  <c r="J1208" i="1" s="1"/>
  <c r="Q1208" i="1" s="1"/>
  <c r="I1209" i="1"/>
  <c r="J1209" i="1" s="1"/>
  <c r="Q1209" i="1" s="1"/>
  <c r="I1210" i="1"/>
  <c r="J1210" i="1" s="1"/>
  <c r="Q1210" i="1" s="1"/>
  <c r="I1211" i="1"/>
  <c r="J1211" i="1" s="1"/>
  <c r="Q1211" i="1" s="1"/>
  <c r="I5462" i="1"/>
  <c r="J5462" i="1" s="1"/>
  <c r="Q5462" i="1" s="1"/>
  <c r="I5463" i="1"/>
  <c r="J5463" i="1" s="1"/>
  <c r="Q5463" i="1" s="1"/>
  <c r="I1552" i="1"/>
  <c r="J1552" i="1" s="1"/>
  <c r="Q1552" i="1" s="1"/>
  <c r="I5464" i="1"/>
  <c r="J5464" i="1" s="1"/>
  <c r="Q5464" i="1" s="1"/>
  <c r="I1212" i="1"/>
  <c r="J1212" i="1" s="1"/>
  <c r="Q1212" i="1" s="1"/>
  <c r="I5465" i="1"/>
  <c r="J5465" i="1" s="1"/>
  <c r="Q5465" i="1" s="1"/>
  <c r="I5466" i="1"/>
  <c r="J5466" i="1" s="1"/>
  <c r="Q5466" i="1" s="1"/>
  <c r="I1925" i="1"/>
  <c r="J1925" i="1" s="1"/>
  <c r="Q1925" i="1" s="1"/>
  <c r="I5467" i="1"/>
  <c r="J5467" i="1" s="1"/>
  <c r="Q5467" i="1" s="1"/>
  <c r="I5468" i="1"/>
  <c r="J5468" i="1" s="1"/>
  <c r="Q5468" i="1" s="1"/>
  <c r="I5469" i="1"/>
  <c r="J5469" i="1" s="1"/>
  <c r="Q5469" i="1" s="1"/>
  <c r="I5470" i="1"/>
  <c r="J5470" i="1" s="1"/>
  <c r="Q5470" i="1" s="1"/>
  <c r="I5471" i="1"/>
  <c r="J5471" i="1" s="1"/>
  <c r="Q5471" i="1" s="1"/>
  <c r="I1213" i="1"/>
  <c r="J1213" i="1" s="1"/>
  <c r="Q1213" i="1" s="1"/>
  <c r="I5472" i="1"/>
  <c r="J5472" i="1" s="1"/>
  <c r="Q5472" i="1" s="1"/>
  <c r="I5473" i="1"/>
  <c r="J5473" i="1" s="1"/>
  <c r="Q5473" i="1" s="1"/>
  <c r="I5474" i="1"/>
  <c r="J5474" i="1" s="1"/>
  <c r="Q5474" i="1" s="1"/>
  <c r="I5475" i="1"/>
  <c r="J5475" i="1" s="1"/>
  <c r="Q5475" i="1" s="1"/>
  <c r="I114" i="1"/>
  <c r="J114" i="1" s="1"/>
  <c r="Q114" i="1" s="1"/>
  <c r="I5476" i="1"/>
  <c r="J5476" i="1" s="1"/>
  <c r="Q5476" i="1" s="1"/>
  <c r="I5477" i="1"/>
  <c r="J5477" i="1" s="1"/>
  <c r="Q5477" i="1" s="1"/>
  <c r="I5478" i="1"/>
  <c r="J5478" i="1" s="1"/>
  <c r="Q5478" i="1" s="1"/>
  <c r="I5479" i="1"/>
  <c r="J5479" i="1" s="1"/>
  <c r="Q5479" i="1" s="1"/>
  <c r="I5480" i="1"/>
  <c r="J5480" i="1" s="1"/>
  <c r="Q5480" i="1" s="1"/>
  <c r="I5481" i="1"/>
  <c r="J5481" i="1" s="1"/>
  <c r="Q5481" i="1" s="1"/>
  <c r="I1553" i="1"/>
  <c r="J1553" i="1" s="1"/>
  <c r="Q1553" i="1" s="1"/>
  <c r="I5482" i="1"/>
  <c r="J5482" i="1" s="1"/>
  <c r="Q5482" i="1" s="1"/>
  <c r="I1214" i="1"/>
  <c r="J1214" i="1" s="1"/>
  <c r="Q1214" i="1" s="1"/>
  <c r="I5483" i="1"/>
  <c r="J5483" i="1" s="1"/>
  <c r="Q5483" i="1" s="1"/>
  <c r="I5484" i="1"/>
  <c r="J5484" i="1" s="1"/>
  <c r="Q5484" i="1" s="1"/>
  <c r="I5485" i="1"/>
  <c r="J5485" i="1" s="1"/>
  <c r="Q5485" i="1" s="1"/>
  <c r="I5486" i="1"/>
  <c r="J5486" i="1" s="1"/>
  <c r="Q5486" i="1" s="1"/>
  <c r="I1215" i="1"/>
  <c r="J1215" i="1" s="1"/>
  <c r="Q1215" i="1" s="1"/>
  <c r="I5487" i="1"/>
  <c r="J5487" i="1" s="1"/>
  <c r="Q5487" i="1" s="1"/>
  <c r="I1926" i="1"/>
  <c r="J1926" i="1" s="1"/>
  <c r="Q1926" i="1" s="1"/>
  <c r="I5488" i="1"/>
  <c r="J5488" i="1" s="1"/>
  <c r="Q5488" i="1" s="1"/>
  <c r="I5489" i="1"/>
  <c r="J5489" i="1" s="1"/>
  <c r="Q5489" i="1" s="1"/>
  <c r="I1927" i="1"/>
  <c r="J1927" i="1" s="1"/>
  <c r="Q1927" i="1" s="1"/>
  <c r="I5490" i="1"/>
  <c r="J5490" i="1" s="1"/>
  <c r="Q5490" i="1" s="1"/>
  <c r="I5491" i="1"/>
  <c r="J5491" i="1" s="1"/>
  <c r="Q5491" i="1" s="1"/>
  <c r="I1928" i="1"/>
  <c r="J1928" i="1" s="1"/>
  <c r="Q1928" i="1" s="1"/>
  <c r="I1929" i="1"/>
  <c r="J1929" i="1" s="1"/>
  <c r="Q1929" i="1" s="1"/>
  <c r="I1930" i="1"/>
  <c r="J1930" i="1" s="1"/>
  <c r="Q1930" i="1" s="1"/>
  <c r="I5492" i="1"/>
  <c r="J5492" i="1" s="1"/>
  <c r="Q5492" i="1" s="1"/>
  <c r="I5493" i="1"/>
  <c r="J5493" i="1" s="1"/>
  <c r="Q5493" i="1" s="1"/>
  <c r="I5494" i="1"/>
  <c r="J5494" i="1" s="1"/>
  <c r="Q5494" i="1" s="1"/>
  <c r="I5495" i="1"/>
  <c r="J5495" i="1" s="1"/>
  <c r="Q5495" i="1" s="1"/>
  <c r="I1931" i="1"/>
  <c r="J1931" i="1" s="1"/>
  <c r="Q1931" i="1" s="1"/>
  <c r="I1216" i="1"/>
  <c r="J1216" i="1" s="1"/>
  <c r="Q1216" i="1" s="1"/>
  <c r="I5496" i="1"/>
  <c r="J5496" i="1" s="1"/>
  <c r="Q5496" i="1" s="1"/>
  <c r="I5497" i="1"/>
  <c r="J5497" i="1" s="1"/>
  <c r="Q5497" i="1" s="1"/>
  <c r="I5498" i="1"/>
  <c r="J5498" i="1" s="1"/>
  <c r="Q5498" i="1" s="1"/>
  <c r="I1217" i="1"/>
  <c r="J1217" i="1" s="1"/>
  <c r="Q1217" i="1" s="1"/>
  <c r="I5499" i="1"/>
  <c r="J5499" i="1" s="1"/>
  <c r="Q5499" i="1" s="1"/>
  <c r="I5500" i="1"/>
  <c r="J5500" i="1" s="1"/>
  <c r="Q5500" i="1" s="1"/>
  <c r="I5501" i="1"/>
  <c r="J5501" i="1" s="1"/>
  <c r="Q5501" i="1" s="1"/>
  <c r="I5502" i="1"/>
  <c r="J5502" i="1" s="1"/>
  <c r="Q5502" i="1" s="1"/>
  <c r="I5503" i="1"/>
  <c r="J5503" i="1" s="1"/>
  <c r="Q5503" i="1" s="1"/>
  <c r="I5504" i="1"/>
  <c r="J5504" i="1" s="1"/>
  <c r="Q5504" i="1" s="1"/>
  <c r="I5505" i="1"/>
  <c r="J5505" i="1" s="1"/>
  <c r="Q5505" i="1" s="1"/>
  <c r="I5506" i="1"/>
  <c r="J5506" i="1" s="1"/>
  <c r="Q5506" i="1" s="1"/>
  <c r="I5507" i="1"/>
  <c r="J5507" i="1" s="1"/>
  <c r="Q5507" i="1" s="1"/>
  <c r="I1932" i="1"/>
  <c r="J1932" i="1" s="1"/>
  <c r="Q1932" i="1" s="1"/>
  <c r="I5508" i="1"/>
  <c r="J5508" i="1" s="1"/>
  <c r="Q5508" i="1" s="1"/>
  <c r="I1933" i="1"/>
  <c r="J1933" i="1" s="1"/>
  <c r="Q1933" i="1" s="1"/>
  <c r="I5509" i="1"/>
  <c r="J5509" i="1" s="1"/>
  <c r="Q5509" i="1" s="1"/>
  <c r="I5510" i="1"/>
  <c r="J5510" i="1" s="1"/>
  <c r="Q5510" i="1" s="1"/>
  <c r="I5511" i="1"/>
  <c r="J5511" i="1" s="1"/>
  <c r="Q5511" i="1" s="1"/>
  <c r="I1218" i="1"/>
  <c r="J1218" i="1" s="1"/>
  <c r="Q1218" i="1" s="1"/>
  <c r="I1934" i="1"/>
  <c r="J1934" i="1" s="1"/>
  <c r="Q1934" i="1" s="1"/>
  <c r="I5512" i="1"/>
  <c r="J5512" i="1" s="1"/>
  <c r="Q5512" i="1" s="1"/>
  <c r="I1935" i="1"/>
  <c r="J1935" i="1" s="1"/>
  <c r="Q1935" i="1" s="1"/>
  <c r="I1219" i="1"/>
  <c r="J1219" i="1" s="1"/>
  <c r="Q1219" i="1" s="1"/>
  <c r="I5513" i="1"/>
  <c r="J5513" i="1" s="1"/>
  <c r="Q5513" i="1" s="1"/>
  <c r="I5514" i="1"/>
  <c r="J5514" i="1" s="1"/>
  <c r="Q5514" i="1" s="1"/>
  <c r="I5515" i="1"/>
  <c r="J5515" i="1" s="1"/>
  <c r="Q5515" i="1" s="1"/>
  <c r="I5516" i="1"/>
  <c r="J5516" i="1" s="1"/>
  <c r="Q5516" i="1" s="1"/>
  <c r="I5517" i="1"/>
  <c r="J5517" i="1" s="1"/>
  <c r="Q5517" i="1" s="1"/>
  <c r="I5518" i="1"/>
  <c r="J5518" i="1" s="1"/>
  <c r="Q5518" i="1" s="1"/>
  <c r="I5519" i="1"/>
  <c r="J5519" i="1" s="1"/>
  <c r="Q5519" i="1" s="1"/>
  <c r="I5520" i="1"/>
  <c r="J5520" i="1" s="1"/>
  <c r="Q5520" i="1" s="1"/>
  <c r="I5521" i="1"/>
  <c r="J5521" i="1" s="1"/>
  <c r="Q5521" i="1" s="1"/>
  <c r="I1220" i="1"/>
  <c r="J1220" i="1" s="1"/>
  <c r="Q1220" i="1" s="1"/>
  <c r="I1221" i="1"/>
  <c r="J1221" i="1" s="1"/>
  <c r="Q1221" i="1" s="1"/>
  <c r="I1554" i="1"/>
  <c r="J1554" i="1" s="1"/>
  <c r="Q1554" i="1" s="1"/>
  <c r="I1936" i="1"/>
  <c r="J1936" i="1" s="1"/>
  <c r="Q1936" i="1" s="1"/>
  <c r="I5522" i="1"/>
  <c r="J5522" i="1" s="1"/>
  <c r="Q5522" i="1" s="1"/>
  <c r="I1555" i="1"/>
  <c r="J1555" i="1" s="1"/>
  <c r="Q1555" i="1" s="1"/>
  <c r="I1222" i="1"/>
  <c r="J1222" i="1" s="1"/>
  <c r="Q1222" i="1" s="1"/>
  <c r="I1937" i="1"/>
  <c r="J1937" i="1" s="1"/>
  <c r="Q1937" i="1" s="1"/>
  <c r="I1223" i="1"/>
  <c r="J1223" i="1" s="1"/>
  <c r="Q1223" i="1" s="1"/>
  <c r="I5523" i="1"/>
  <c r="J5523" i="1" s="1"/>
  <c r="Q5523" i="1" s="1"/>
  <c r="I1556" i="1"/>
  <c r="J1556" i="1" s="1"/>
  <c r="Q1556" i="1" s="1"/>
  <c r="I5524" i="1"/>
  <c r="J5524" i="1" s="1"/>
  <c r="Q5524" i="1" s="1"/>
  <c r="I1224" i="1"/>
  <c r="J1224" i="1" s="1"/>
  <c r="Q1224" i="1" s="1"/>
  <c r="I1225" i="1"/>
  <c r="J1225" i="1" s="1"/>
  <c r="Q1225" i="1" s="1"/>
  <c r="I5525" i="1"/>
  <c r="J5525" i="1" s="1"/>
  <c r="Q5525" i="1" s="1"/>
  <c r="I5526" i="1"/>
  <c r="J5526" i="1" s="1"/>
  <c r="Q5526" i="1" s="1"/>
  <c r="I5527" i="1"/>
  <c r="J5527" i="1" s="1"/>
  <c r="Q5527" i="1" s="1"/>
  <c r="I5528" i="1"/>
  <c r="J5528" i="1" s="1"/>
  <c r="Q5528" i="1" s="1"/>
  <c r="I5529" i="1"/>
  <c r="J5529" i="1" s="1"/>
  <c r="Q5529" i="1" s="1"/>
  <c r="I5530" i="1"/>
  <c r="J5530" i="1" s="1"/>
  <c r="Q5530" i="1" s="1"/>
  <c r="I1938" i="1"/>
  <c r="J1938" i="1" s="1"/>
  <c r="Q1938" i="1" s="1"/>
  <c r="I5531" i="1"/>
  <c r="J5531" i="1" s="1"/>
  <c r="Q5531" i="1" s="1"/>
  <c r="I5532" i="1"/>
  <c r="J5532" i="1" s="1"/>
  <c r="Q5532" i="1" s="1"/>
  <c r="I5533" i="1"/>
  <c r="J5533" i="1" s="1"/>
  <c r="Q5533" i="1" s="1"/>
  <c r="I1939" i="1"/>
  <c r="J1939" i="1" s="1"/>
  <c r="Q1939" i="1" s="1"/>
  <c r="I5534" i="1"/>
  <c r="J5534" i="1" s="1"/>
  <c r="Q5534" i="1" s="1"/>
  <c r="I1226" i="1"/>
  <c r="J1226" i="1" s="1"/>
  <c r="Q1226" i="1" s="1"/>
  <c r="I5535" i="1"/>
  <c r="J5535" i="1" s="1"/>
  <c r="Q5535" i="1" s="1"/>
  <c r="I1557" i="1"/>
  <c r="J1557" i="1" s="1"/>
  <c r="Q1557" i="1" s="1"/>
  <c r="I5536" i="1"/>
  <c r="J5536" i="1" s="1"/>
  <c r="Q5536" i="1" s="1"/>
  <c r="I5537" i="1"/>
  <c r="J5537" i="1" s="1"/>
  <c r="Q5537" i="1" s="1"/>
  <c r="I1227" i="1"/>
  <c r="J1227" i="1" s="1"/>
  <c r="Q1227" i="1" s="1"/>
  <c r="I5538" i="1"/>
  <c r="J5538" i="1" s="1"/>
  <c r="Q5538" i="1" s="1"/>
  <c r="I1228" i="1"/>
  <c r="J1228" i="1" s="1"/>
  <c r="Q1228" i="1" s="1"/>
  <c r="I1229" i="1"/>
  <c r="J1229" i="1" s="1"/>
  <c r="Q1229" i="1" s="1"/>
  <c r="I5539" i="1"/>
  <c r="J5539" i="1" s="1"/>
  <c r="Q5539" i="1" s="1"/>
  <c r="I115" i="1"/>
  <c r="J115" i="1" s="1"/>
  <c r="Q115" i="1" s="1"/>
  <c r="I5540" i="1"/>
  <c r="J5540" i="1" s="1"/>
  <c r="Q5540" i="1" s="1"/>
  <c r="I5541" i="1"/>
  <c r="J5541" i="1" s="1"/>
  <c r="Q5541" i="1" s="1"/>
  <c r="I5542" i="1"/>
  <c r="J5542" i="1" s="1"/>
  <c r="Q5542" i="1" s="1"/>
  <c r="I5543" i="1"/>
  <c r="J5543" i="1" s="1"/>
  <c r="Q5543" i="1" s="1"/>
  <c r="I5544" i="1"/>
  <c r="J5544" i="1" s="1"/>
  <c r="Q5544" i="1" s="1"/>
  <c r="I1230" i="1"/>
  <c r="J1230" i="1" s="1"/>
  <c r="Q1230" i="1" s="1"/>
  <c r="I1558" i="1"/>
  <c r="J1558" i="1" s="1"/>
  <c r="Q1558" i="1" s="1"/>
  <c r="I1231" i="1"/>
  <c r="J1231" i="1" s="1"/>
  <c r="Q1231" i="1" s="1"/>
  <c r="I5545" i="1"/>
  <c r="J5545" i="1" s="1"/>
  <c r="Q5545" i="1" s="1"/>
  <c r="I1559" i="1"/>
  <c r="J1559" i="1" s="1"/>
  <c r="Q1559" i="1" s="1"/>
  <c r="I5546" i="1"/>
  <c r="J5546" i="1" s="1"/>
  <c r="Q5546" i="1" s="1"/>
  <c r="I1232" i="1"/>
  <c r="J1232" i="1" s="1"/>
  <c r="Q1232" i="1" s="1"/>
  <c r="I1233" i="1"/>
  <c r="J1233" i="1" s="1"/>
  <c r="Q1233" i="1" s="1"/>
  <c r="I1234" i="1"/>
  <c r="J1234" i="1" s="1"/>
  <c r="Q1234" i="1" s="1"/>
  <c r="I1235" i="1"/>
  <c r="J1235" i="1" s="1"/>
  <c r="Q1235" i="1" s="1"/>
  <c r="I5547" i="1"/>
  <c r="J5547" i="1" s="1"/>
  <c r="Q5547" i="1" s="1"/>
  <c r="I116" i="1"/>
  <c r="J116" i="1" s="1"/>
  <c r="Q116" i="1" s="1"/>
  <c r="I1560" i="1"/>
  <c r="J1560" i="1" s="1"/>
  <c r="Q1560" i="1" s="1"/>
  <c r="I5548" i="1"/>
  <c r="J5548" i="1" s="1"/>
  <c r="Q5548" i="1" s="1"/>
  <c r="I5549" i="1"/>
  <c r="J5549" i="1" s="1"/>
  <c r="Q5549" i="1" s="1"/>
  <c r="I5550" i="1"/>
  <c r="J5550" i="1" s="1"/>
  <c r="Q5550" i="1" s="1"/>
  <c r="I5551" i="1"/>
  <c r="J5551" i="1" s="1"/>
  <c r="Q5551" i="1" s="1"/>
  <c r="I5552" i="1"/>
  <c r="J5552" i="1" s="1"/>
  <c r="Q5552" i="1" s="1"/>
  <c r="I5553" i="1"/>
  <c r="J5553" i="1" s="1"/>
  <c r="Q5553" i="1" s="1"/>
  <c r="I5554" i="1"/>
  <c r="J5554" i="1" s="1"/>
  <c r="Q5554" i="1" s="1"/>
  <c r="I1236" i="1"/>
  <c r="J1236" i="1" s="1"/>
  <c r="Q1236" i="1" s="1"/>
  <c r="I1237" i="1"/>
  <c r="J1237" i="1" s="1"/>
  <c r="Q1237" i="1" s="1"/>
  <c r="I5555" i="1"/>
  <c r="J5555" i="1" s="1"/>
  <c r="Q5555" i="1" s="1"/>
  <c r="I5556" i="1"/>
  <c r="J5556" i="1" s="1"/>
  <c r="Q5556" i="1" s="1"/>
  <c r="I1238" i="1"/>
  <c r="J1238" i="1" s="1"/>
  <c r="Q1238" i="1" s="1"/>
  <c r="I5557" i="1"/>
  <c r="J5557" i="1" s="1"/>
  <c r="Q5557" i="1" s="1"/>
  <c r="I1940" i="1"/>
  <c r="J1940" i="1" s="1"/>
  <c r="Q1940" i="1" s="1"/>
  <c r="I5558" i="1"/>
  <c r="J5558" i="1" s="1"/>
  <c r="Q5558" i="1" s="1"/>
  <c r="I5559" i="1"/>
  <c r="J5559" i="1" s="1"/>
  <c r="Q5559" i="1" s="1"/>
  <c r="I1239" i="1"/>
  <c r="J1239" i="1" s="1"/>
  <c r="Q1239" i="1" s="1"/>
  <c r="I5560" i="1"/>
  <c r="J5560" i="1" s="1"/>
  <c r="Q5560" i="1" s="1"/>
  <c r="I5561" i="1"/>
  <c r="J5561" i="1" s="1"/>
  <c r="Q5561" i="1" s="1"/>
  <c r="I5562" i="1"/>
  <c r="J5562" i="1" s="1"/>
  <c r="Q5562" i="1" s="1"/>
  <c r="I1941" i="1"/>
  <c r="J1941" i="1" s="1"/>
  <c r="Q1941" i="1" s="1"/>
  <c r="I5563" i="1"/>
  <c r="J5563" i="1" s="1"/>
  <c r="Q5563" i="1" s="1"/>
  <c r="I5564" i="1"/>
  <c r="J5564" i="1" s="1"/>
  <c r="Q5564" i="1" s="1"/>
  <c r="I1942" i="1"/>
  <c r="J1942" i="1" s="1"/>
  <c r="Q1942" i="1" s="1"/>
  <c r="I5565" i="1"/>
  <c r="J5565" i="1" s="1"/>
  <c r="Q5565" i="1" s="1"/>
  <c r="I5566" i="1"/>
  <c r="J5566" i="1" s="1"/>
  <c r="Q5566" i="1" s="1"/>
  <c r="I5567" i="1"/>
  <c r="J5567" i="1" s="1"/>
  <c r="Q5567" i="1" s="1"/>
  <c r="I5568" i="1"/>
  <c r="J5568" i="1" s="1"/>
  <c r="Q5568" i="1" s="1"/>
  <c r="I1240" i="1"/>
  <c r="J1240" i="1" s="1"/>
  <c r="Q1240" i="1" s="1"/>
  <c r="I1241" i="1"/>
  <c r="J1241" i="1" s="1"/>
  <c r="Q1241" i="1" s="1"/>
  <c r="I1242" i="1"/>
  <c r="J1242" i="1" s="1"/>
  <c r="Q1242" i="1" s="1"/>
  <c r="I117" i="1"/>
  <c r="J117" i="1" s="1"/>
  <c r="Q117" i="1" s="1"/>
  <c r="I1561" i="1"/>
  <c r="J1561" i="1" s="1"/>
  <c r="Q1561" i="1" s="1"/>
  <c r="I5569" i="1"/>
  <c r="J5569" i="1" s="1"/>
  <c r="Q5569" i="1" s="1"/>
  <c r="I1243" i="1"/>
  <c r="J1243" i="1" s="1"/>
  <c r="Q1243" i="1" s="1"/>
  <c r="I5570" i="1"/>
  <c r="J5570" i="1" s="1"/>
  <c r="Q5570" i="1" s="1"/>
  <c r="I1244" i="1"/>
  <c r="J1244" i="1" s="1"/>
  <c r="Q1244" i="1" s="1"/>
  <c r="I5571" i="1"/>
  <c r="J5571" i="1" s="1"/>
  <c r="Q5571" i="1" s="1"/>
  <c r="I5572" i="1"/>
  <c r="J5572" i="1" s="1"/>
  <c r="Q5572" i="1" s="1"/>
  <c r="I5573" i="1"/>
  <c r="J5573" i="1" s="1"/>
  <c r="Q5573" i="1" s="1"/>
  <c r="I5574" i="1"/>
  <c r="J5574" i="1" s="1"/>
  <c r="Q5574" i="1" s="1"/>
  <c r="I5575" i="1"/>
  <c r="J5575" i="1" s="1"/>
  <c r="Q5575" i="1" s="1"/>
  <c r="I5576" i="1"/>
  <c r="J5576" i="1" s="1"/>
  <c r="Q5576" i="1" s="1"/>
  <c r="I1245" i="1"/>
  <c r="J1245" i="1" s="1"/>
  <c r="Q1245" i="1" s="1"/>
  <c r="I5577" i="1"/>
  <c r="J5577" i="1" s="1"/>
  <c r="Q5577" i="1" s="1"/>
  <c r="I1246" i="1"/>
  <c r="J1246" i="1" s="1"/>
  <c r="Q1246" i="1" s="1"/>
  <c r="I5578" i="1"/>
  <c r="J5578" i="1" s="1"/>
  <c r="Q5578" i="1" s="1"/>
  <c r="I5579" i="1"/>
  <c r="J5579" i="1" s="1"/>
  <c r="Q5579" i="1" s="1"/>
  <c r="I5580" i="1"/>
  <c r="J5580" i="1" s="1"/>
  <c r="Q5580" i="1" s="1"/>
  <c r="I5581" i="1"/>
  <c r="J5581" i="1" s="1"/>
  <c r="Q5581" i="1" s="1"/>
  <c r="I1622" i="1"/>
  <c r="J1622" i="1" s="1"/>
  <c r="Q1622" i="1" s="1"/>
  <c r="I5582" i="1"/>
  <c r="J5582" i="1" s="1"/>
  <c r="Q5582" i="1" s="1"/>
  <c r="I5583" i="1"/>
  <c r="J5583" i="1" s="1"/>
  <c r="Q5583" i="1" s="1"/>
  <c r="I5584" i="1"/>
  <c r="J5584" i="1" s="1"/>
  <c r="Q5584" i="1" s="1"/>
  <c r="I5585" i="1"/>
  <c r="J5585" i="1" s="1"/>
  <c r="Q5585" i="1" s="1"/>
  <c r="I5586" i="1"/>
  <c r="J5586" i="1" s="1"/>
  <c r="Q5586" i="1" s="1"/>
  <c r="I5587" i="1"/>
  <c r="J5587" i="1" s="1"/>
  <c r="Q5587" i="1" s="1"/>
  <c r="I5588" i="1"/>
  <c r="J5588" i="1" s="1"/>
  <c r="Q5588" i="1" s="1"/>
  <c r="I5589" i="1"/>
  <c r="J5589" i="1" s="1"/>
  <c r="Q5589" i="1" s="1"/>
  <c r="I1247" i="1"/>
  <c r="J1247" i="1" s="1"/>
  <c r="Q1247" i="1" s="1"/>
  <c r="I1248" i="1"/>
  <c r="J1248" i="1" s="1"/>
  <c r="Q1248" i="1" s="1"/>
  <c r="I5590" i="1"/>
  <c r="J5590" i="1" s="1"/>
  <c r="Q5590" i="1" s="1"/>
  <c r="I1249" i="1"/>
  <c r="J1249" i="1" s="1"/>
  <c r="Q1249" i="1" s="1"/>
  <c r="I1250" i="1"/>
  <c r="J1250" i="1" s="1"/>
  <c r="Q1250" i="1" s="1"/>
  <c r="I1251" i="1"/>
  <c r="J1251" i="1" s="1"/>
  <c r="Q1251" i="1" s="1"/>
  <c r="I5591" i="1"/>
  <c r="J5591" i="1" s="1"/>
  <c r="Q5591" i="1" s="1"/>
  <c r="I5592" i="1"/>
  <c r="J5592" i="1" s="1"/>
  <c r="Q5592" i="1" s="1"/>
  <c r="I5593" i="1"/>
  <c r="J5593" i="1" s="1"/>
  <c r="Q5593" i="1" s="1"/>
  <c r="I5594" i="1"/>
  <c r="J5594" i="1" s="1"/>
  <c r="Q5594" i="1" s="1"/>
  <c r="I5595" i="1"/>
  <c r="J5595" i="1" s="1"/>
  <c r="Q5595" i="1" s="1"/>
  <c r="I5596" i="1"/>
  <c r="J5596" i="1" s="1"/>
  <c r="Q5596" i="1" s="1"/>
  <c r="I1252" i="1"/>
  <c r="J1252" i="1" s="1"/>
  <c r="Q1252" i="1" s="1"/>
  <c r="I1253" i="1"/>
  <c r="J1253" i="1" s="1"/>
  <c r="Q1253" i="1" s="1"/>
  <c r="I5597" i="1"/>
  <c r="J5597" i="1" s="1"/>
  <c r="Q5597" i="1" s="1"/>
  <c r="I5598" i="1"/>
  <c r="J5598" i="1" s="1"/>
  <c r="Q5598" i="1" s="1"/>
  <c r="I5599" i="1"/>
  <c r="J5599" i="1" s="1"/>
  <c r="Q5599" i="1" s="1"/>
  <c r="I5600" i="1"/>
  <c r="J5600" i="1" s="1"/>
  <c r="Q5600" i="1" s="1"/>
  <c r="I1254" i="1"/>
  <c r="J1254" i="1" s="1"/>
  <c r="Q1254" i="1" s="1"/>
  <c r="I5601" i="1"/>
  <c r="J5601" i="1" s="1"/>
  <c r="Q5601" i="1" s="1"/>
  <c r="I1255" i="1"/>
  <c r="J1255" i="1" s="1"/>
  <c r="Q1255" i="1" s="1"/>
  <c r="I1256" i="1"/>
  <c r="J1256" i="1" s="1"/>
  <c r="Q1256" i="1" s="1"/>
  <c r="I1257" i="1"/>
  <c r="J1257" i="1" s="1"/>
  <c r="Q1257" i="1" s="1"/>
  <c r="I1562" i="1"/>
  <c r="J1562" i="1" s="1"/>
  <c r="Q1562" i="1" s="1"/>
  <c r="I5602" i="1"/>
  <c r="J5602" i="1" s="1"/>
  <c r="Q5602" i="1" s="1"/>
  <c r="I5603" i="1"/>
  <c r="J5603" i="1" s="1"/>
  <c r="Q5603" i="1" s="1"/>
  <c r="I1943" i="1"/>
  <c r="J1943" i="1" s="1"/>
  <c r="Q1943" i="1" s="1"/>
  <c r="I5604" i="1"/>
  <c r="J5604" i="1" s="1"/>
  <c r="Q5604" i="1" s="1"/>
  <c r="I5605" i="1"/>
  <c r="J5605" i="1" s="1"/>
  <c r="Q5605" i="1" s="1"/>
  <c r="I5606" i="1"/>
  <c r="J5606" i="1" s="1"/>
  <c r="Q5606" i="1" s="1"/>
  <c r="I1258" i="1"/>
  <c r="J1258" i="1" s="1"/>
  <c r="Q1258" i="1" s="1"/>
  <c r="I5607" i="1"/>
  <c r="J5607" i="1" s="1"/>
  <c r="Q5607" i="1" s="1"/>
  <c r="I1944" i="1"/>
  <c r="J1944" i="1" s="1"/>
  <c r="Q1944" i="1" s="1"/>
  <c r="I5608" i="1"/>
  <c r="J5608" i="1" s="1"/>
  <c r="Q5608" i="1" s="1"/>
  <c r="I5609" i="1"/>
  <c r="J5609" i="1" s="1"/>
  <c r="Q5609" i="1" s="1"/>
  <c r="I5610" i="1"/>
  <c r="J5610" i="1" s="1"/>
  <c r="Q5610" i="1" s="1"/>
  <c r="I1945" i="1"/>
  <c r="J1945" i="1" s="1"/>
  <c r="Q1945" i="1" s="1"/>
  <c r="I5611" i="1"/>
  <c r="J5611" i="1" s="1"/>
  <c r="Q5611" i="1" s="1"/>
  <c r="I1259" i="1"/>
  <c r="J1259" i="1" s="1"/>
  <c r="Q1259" i="1" s="1"/>
  <c r="I5612" i="1"/>
  <c r="J5612" i="1" s="1"/>
  <c r="Q5612" i="1" s="1"/>
  <c r="I5613" i="1"/>
  <c r="J5613" i="1" s="1"/>
  <c r="Q5613" i="1" s="1"/>
  <c r="I1260" i="1"/>
  <c r="J1260" i="1" s="1"/>
  <c r="Q1260" i="1" s="1"/>
  <c r="I1563" i="1"/>
  <c r="J1563" i="1" s="1"/>
  <c r="Q1563" i="1" s="1"/>
  <c r="I5614" i="1"/>
  <c r="J5614" i="1" s="1"/>
  <c r="Q5614" i="1" s="1"/>
  <c r="I5615" i="1"/>
  <c r="J5615" i="1" s="1"/>
  <c r="Q5615" i="1" s="1"/>
  <c r="I5616" i="1"/>
  <c r="J5616" i="1" s="1"/>
  <c r="Q5616" i="1" s="1"/>
  <c r="I1261" i="1"/>
  <c r="J1261" i="1" s="1"/>
  <c r="Q1261" i="1" s="1"/>
  <c r="I5617" i="1"/>
  <c r="J5617" i="1" s="1"/>
  <c r="Q5617" i="1" s="1"/>
  <c r="I5618" i="1"/>
  <c r="J5618" i="1" s="1"/>
  <c r="Q5618" i="1" s="1"/>
  <c r="I5619" i="1"/>
  <c r="J5619" i="1" s="1"/>
  <c r="Q5619" i="1" s="1"/>
  <c r="I5620" i="1"/>
  <c r="J5620" i="1" s="1"/>
  <c r="Q5620" i="1" s="1"/>
  <c r="I1564" i="1"/>
  <c r="J1564" i="1" s="1"/>
  <c r="Q1564" i="1" s="1"/>
  <c r="I1262" i="1"/>
  <c r="J1262" i="1" s="1"/>
  <c r="Q1262" i="1" s="1"/>
  <c r="I5621" i="1"/>
  <c r="J5621" i="1" s="1"/>
  <c r="Q5621" i="1" s="1"/>
  <c r="I1263" i="1"/>
  <c r="J1263" i="1" s="1"/>
  <c r="Q1263" i="1" s="1"/>
  <c r="I1264" i="1"/>
  <c r="J1264" i="1" s="1"/>
  <c r="Q1264" i="1" s="1"/>
  <c r="I5622" i="1"/>
  <c r="J5622" i="1" s="1"/>
  <c r="Q5622" i="1" s="1"/>
  <c r="I5623" i="1"/>
  <c r="J5623" i="1" s="1"/>
  <c r="Q5623" i="1" s="1"/>
  <c r="I5624" i="1"/>
  <c r="J5624" i="1" s="1"/>
  <c r="Q5624" i="1" s="1"/>
  <c r="I1265" i="1"/>
  <c r="J1265" i="1" s="1"/>
  <c r="Q1265" i="1" s="1"/>
  <c r="I5625" i="1"/>
  <c r="J5625" i="1" s="1"/>
  <c r="Q5625" i="1" s="1"/>
  <c r="I1946" i="1"/>
  <c r="J1946" i="1" s="1"/>
  <c r="Q1946" i="1" s="1"/>
  <c r="I5626" i="1"/>
  <c r="J5626" i="1" s="1"/>
  <c r="Q5626" i="1" s="1"/>
  <c r="I1266" i="1"/>
  <c r="J1266" i="1" s="1"/>
  <c r="Q1266" i="1" s="1"/>
  <c r="I5627" i="1"/>
  <c r="J5627" i="1" s="1"/>
  <c r="Q5627" i="1" s="1"/>
  <c r="I1267" i="1"/>
  <c r="J1267" i="1" s="1"/>
  <c r="Q1267" i="1" s="1"/>
  <c r="I5628" i="1"/>
  <c r="J5628" i="1" s="1"/>
  <c r="Q5628" i="1" s="1"/>
  <c r="I5629" i="1"/>
  <c r="J5629" i="1" s="1"/>
  <c r="Q5629" i="1" s="1"/>
  <c r="I5630" i="1"/>
  <c r="J5630" i="1" s="1"/>
  <c r="Q5630" i="1" s="1"/>
  <c r="I5631" i="1"/>
  <c r="J5631" i="1" s="1"/>
  <c r="Q5631" i="1" s="1"/>
  <c r="I5632" i="1"/>
  <c r="J5632" i="1" s="1"/>
  <c r="Q5632" i="1" s="1"/>
  <c r="I1268" i="1"/>
  <c r="J1268" i="1" s="1"/>
  <c r="Q1268" i="1" s="1"/>
  <c r="I5633" i="1"/>
  <c r="J5633" i="1" s="1"/>
  <c r="Q5633" i="1" s="1"/>
  <c r="I5634" i="1"/>
  <c r="J5634" i="1" s="1"/>
  <c r="Q5634" i="1" s="1"/>
  <c r="I1269" i="1"/>
  <c r="J1269" i="1" s="1"/>
  <c r="Q1269" i="1" s="1"/>
  <c r="I5635" i="1"/>
  <c r="J5635" i="1" s="1"/>
  <c r="Q5635" i="1" s="1"/>
  <c r="I1270" i="1"/>
  <c r="J1270" i="1" s="1"/>
  <c r="Q1270" i="1" s="1"/>
  <c r="I5636" i="1"/>
  <c r="J5636" i="1" s="1"/>
  <c r="Q5636" i="1" s="1"/>
  <c r="I1271" i="1"/>
  <c r="J1271" i="1" s="1"/>
  <c r="Q1271" i="1" s="1"/>
  <c r="I5637" i="1"/>
  <c r="J5637" i="1" s="1"/>
  <c r="Q5637" i="1" s="1"/>
  <c r="I5638" i="1"/>
  <c r="J5638" i="1" s="1"/>
  <c r="Q5638" i="1" s="1"/>
  <c r="I5639" i="1"/>
  <c r="J5639" i="1" s="1"/>
  <c r="Q5639" i="1" s="1"/>
  <c r="I118" i="1"/>
  <c r="J118" i="1" s="1"/>
  <c r="Q118" i="1" s="1"/>
  <c r="I5640" i="1"/>
  <c r="J5640" i="1" s="1"/>
  <c r="Q5640" i="1" s="1"/>
  <c r="I5641" i="1"/>
  <c r="J5641" i="1" s="1"/>
  <c r="Q5641" i="1" s="1"/>
  <c r="I5642" i="1"/>
  <c r="J5642" i="1" s="1"/>
  <c r="Q5642" i="1" s="1"/>
  <c r="I5643" i="1"/>
  <c r="J5643" i="1" s="1"/>
  <c r="Q5643" i="1" s="1"/>
  <c r="I5644" i="1"/>
  <c r="J5644" i="1" s="1"/>
  <c r="Q5644" i="1" s="1"/>
  <c r="I5645" i="1"/>
  <c r="J5645" i="1" s="1"/>
  <c r="Q5645" i="1" s="1"/>
  <c r="I5646" i="1"/>
  <c r="J5646" i="1" s="1"/>
  <c r="Q5646" i="1" s="1"/>
  <c r="I1947" i="1"/>
  <c r="J1947" i="1" s="1"/>
  <c r="Q1947" i="1" s="1"/>
  <c r="I1948" i="1"/>
  <c r="J1948" i="1" s="1"/>
  <c r="Q1948" i="1" s="1"/>
  <c r="I1949" i="1"/>
  <c r="J1949" i="1" s="1"/>
  <c r="Q1949" i="1" s="1"/>
  <c r="I5647" i="1"/>
  <c r="J5647" i="1" s="1"/>
  <c r="Q5647" i="1" s="1"/>
  <c r="I1272" i="1"/>
  <c r="J1272" i="1" s="1"/>
  <c r="Q1272" i="1" s="1"/>
  <c r="I5648" i="1"/>
  <c r="J5648" i="1" s="1"/>
  <c r="Q5648" i="1" s="1"/>
  <c r="I5649" i="1"/>
  <c r="J5649" i="1" s="1"/>
  <c r="Q5649" i="1" s="1"/>
  <c r="I1950" i="1"/>
  <c r="J1950" i="1" s="1"/>
  <c r="Q1950" i="1" s="1"/>
  <c r="I5650" i="1"/>
  <c r="J5650" i="1" s="1"/>
  <c r="Q5650" i="1" s="1"/>
  <c r="I5651" i="1"/>
  <c r="J5651" i="1" s="1"/>
  <c r="Q5651" i="1" s="1"/>
  <c r="I5652" i="1"/>
  <c r="J5652" i="1" s="1"/>
  <c r="Q5652" i="1" s="1"/>
  <c r="I5653" i="1"/>
  <c r="J5653" i="1" s="1"/>
  <c r="Q5653" i="1" s="1"/>
  <c r="I5654" i="1"/>
  <c r="J5654" i="1" s="1"/>
  <c r="Q5654" i="1" s="1"/>
  <c r="I5655" i="1"/>
  <c r="J5655" i="1" s="1"/>
  <c r="Q5655" i="1" s="1"/>
  <c r="I5656" i="1"/>
  <c r="J5656" i="1" s="1"/>
  <c r="Q5656" i="1" s="1"/>
  <c r="I1951" i="1"/>
  <c r="J1951" i="1" s="1"/>
  <c r="Q1951" i="1" s="1"/>
  <c r="I1273" i="1"/>
  <c r="J1273" i="1" s="1"/>
  <c r="Q1273" i="1" s="1"/>
  <c r="I1952" i="1"/>
  <c r="J1952" i="1" s="1"/>
  <c r="Q1952" i="1" s="1"/>
  <c r="I5657" i="1"/>
  <c r="J5657" i="1" s="1"/>
  <c r="Q5657" i="1" s="1"/>
  <c r="I1565" i="1"/>
  <c r="J1565" i="1" s="1"/>
  <c r="Q1565" i="1" s="1"/>
  <c r="I5658" i="1"/>
  <c r="J5658" i="1" s="1"/>
  <c r="Q5658" i="1" s="1"/>
  <c r="I1953" i="1"/>
  <c r="J1953" i="1" s="1"/>
  <c r="Q1953" i="1" s="1"/>
  <c r="I5659" i="1"/>
  <c r="J5659" i="1" s="1"/>
  <c r="Q5659" i="1" s="1"/>
  <c r="I5660" i="1"/>
  <c r="J5660" i="1" s="1"/>
  <c r="Q5660" i="1" s="1"/>
  <c r="I5661" i="1"/>
  <c r="J5661" i="1" s="1"/>
  <c r="Q5661" i="1" s="1"/>
  <c r="I5662" i="1"/>
  <c r="J5662" i="1" s="1"/>
  <c r="Q5662" i="1" s="1"/>
  <c r="I5663" i="1"/>
  <c r="J5663" i="1" s="1"/>
  <c r="Q5663" i="1" s="1"/>
  <c r="I1274" i="1"/>
  <c r="J1274" i="1" s="1"/>
  <c r="Q1274" i="1" s="1"/>
  <c r="I5664" i="1"/>
  <c r="J5664" i="1" s="1"/>
  <c r="Q5664" i="1" s="1"/>
  <c r="I5665" i="1"/>
  <c r="J5665" i="1" s="1"/>
  <c r="Q5665" i="1" s="1"/>
  <c r="I5666" i="1"/>
  <c r="J5666" i="1" s="1"/>
  <c r="Q5666" i="1" s="1"/>
  <c r="I1275" i="1"/>
  <c r="J1275" i="1" s="1"/>
  <c r="Q1275" i="1" s="1"/>
  <c r="I1954" i="1"/>
  <c r="J1954" i="1" s="1"/>
  <c r="Q1954" i="1" s="1"/>
  <c r="I5667" i="1"/>
  <c r="J5667" i="1" s="1"/>
  <c r="Q5667" i="1" s="1"/>
  <c r="I5668" i="1"/>
  <c r="J5668" i="1" s="1"/>
  <c r="Q5668" i="1" s="1"/>
  <c r="I5669" i="1"/>
  <c r="J5669" i="1" s="1"/>
  <c r="Q5669" i="1" s="1"/>
  <c r="I5670" i="1"/>
  <c r="J5670" i="1" s="1"/>
  <c r="Q5670" i="1" s="1"/>
  <c r="I5671" i="1"/>
  <c r="J5671" i="1" s="1"/>
  <c r="Q5671" i="1" s="1"/>
  <c r="I5672" i="1"/>
  <c r="J5672" i="1" s="1"/>
  <c r="Q5672" i="1" s="1"/>
  <c r="I5673" i="1"/>
  <c r="J5673" i="1" s="1"/>
  <c r="Q5673" i="1" s="1"/>
  <c r="I5674" i="1"/>
  <c r="J5674" i="1" s="1"/>
  <c r="Q5674" i="1" s="1"/>
  <c r="I5675" i="1"/>
  <c r="J5675" i="1" s="1"/>
  <c r="Q5675" i="1" s="1"/>
  <c r="I1276" i="1"/>
  <c r="J1276" i="1" s="1"/>
  <c r="Q1276" i="1" s="1"/>
  <c r="I5676" i="1"/>
  <c r="J5676" i="1" s="1"/>
  <c r="Q5676" i="1" s="1"/>
  <c r="I5677" i="1"/>
  <c r="J5677" i="1" s="1"/>
  <c r="Q5677" i="1" s="1"/>
  <c r="I5678" i="1"/>
  <c r="J5678" i="1" s="1"/>
  <c r="Q5678" i="1" s="1"/>
  <c r="I1277" i="1"/>
  <c r="J1277" i="1" s="1"/>
  <c r="Q1277" i="1" s="1"/>
  <c r="I5679" i="1"/>
  <c r="J5679" i="1" s="1"/>
  <c r="Q5679" i="1" s="1"/>
  <c r="I5680" i="1"/>
  <c r="J5680" i="1" s="1"/>
  <c r="Q5680" i="1" s="1"/>
  <c r="I5681" i="1"/>
  <c r="J5681" i="1" s="1"/>
  <c r="Q5681" i="1" s="1"/>
  <c r="I5682" i="1"/>
  <c r="J5682" i="1" s="1"/>
  <c r="Q5682" i="1" s="1"/>
  <c r="I5683" i="1"/>
  <c r="J5683" i="1" s="1"/>
  <c r="Q5683" i="1" s="1"/>
  <c r="I1955" i="1"/>
  <c r="J1955" i="1" s="1"/>
  <c r="Q1955" i="1" s="1"/>
  <c r="I5684" i="1"/>
  <c r="J5684" i="1" s="1"/>
  <c r="Q5684" i="1" s="1"/>
  <c r="I5685" i="1"/>
  <c r="J5685" i="1" s="1"/>
  <c r="Q5685" i="1" s="1"/>
  <c r="I1278" i="1"/>
  <c r="J1278" i="1" s="1"/>
  <c r="Q1278" i="1" s="1"/>
  <c r="I5686" i="1"/>
  <c r="J5686" i="1" s="1"/>
  <c r="Q5686" i="1" s="1"/>
  <c r="I5687" i="1"/>
  <c r="J5687" i="1" s="1"/>
  <c r="Q5687" i="1" s="1"/>
  <c r="I1279" i="1"/>
  <c r="J1279" i="1" s="1"/>
  <c r="Q1279" i="1" s="1"/>
  <c r="I1956" i="1"/>
  <c r="J1956" i="1" s="1"/>
  <c r="Q1956" i="1" s="1"/>
  <c r="I5688" i="1"/>
  <c r="J5688" i="1" s="1"/>
  <c r="Q5688" i="1" s="1"/>
  <c r="I5689" i="1"/>
  <c r="J5689" i="1" s="1"/>
  <c r="Q5689" i="1" s="1"/>
  <c r="I5690" i="1"/>
  <c r="J5690" i="1" s="1"/>
  <c r="Q5690" i="1" s="1"/>
  <c r="I1280" i="1"/>
  <c r="J1280" i="1" s="1"/>
  <c r="Q1280" i="1" s="1"/>
  <c r="I5691" i="1"/>
  <c r="J5691" i="1" s="1"/>
  <c r="Q5691" i="1" s="1"/>
  <c r="I5692" i="1"/>
  <c r="J5692" i="1" s="1"/>
  <c r="Q5692" i="1" s="1"/>
  <c r="I5693" i="1"/>
  <c r="J5693" i="1" s="1"/>
  <c r="Q5693" i="1" s="1"/>
  <c r="I5694" i="1"/>
  <c r="J5694" i="1" s="1"/>
  <c r="Q5694" i="1" s="1"/>
  <c r="I5695" i="1"/>
  <c r="J5695" i="1" s="1"/>
  <c r="Q5695" i="1" s="1"/>
  <c r="I1281" i="1"/>
  <c r="J1281" i="1" s="1"/>
  <c r="Q1281" i="1" s="1"/>
  <c r="I5696" i="1"/>
  <c r="J5696" i="1" s="1"/>
  <c r="Q5696" i="1" s="1"/>
  <c r="I1623" i="1"/>
  <c r="J1623" i="1" s="1"/>
  <c r="Q1623" i="1" s="1"/>
  <c r="I1282" i="1"/>
  <c r="J1282" i="1" s="1"/>
  <c r="Q1282" i="1" s="1"/>
  <c r="I5697" i="1"/>
  <c r="J5697" i="1" s="1"/>
  <c r="Q5697" i="1" s="1"/>
  <c r="I5698" i="1"/>
  <c r="J5698" i="1" s="1"/>
  <c r="Q5698" i="1" s="1"/>
  <c r="I5699" i="1"/>
  <c r="J5699" i="1" s="1"/>
  <c r="Q5699" i="1" s="1"/>
  <c r="I5700" i="1"/>
  <c r="J5700" i="1" s="1"/>
  <c r="Q5700" i="1" s="1"/>
  <c r="I5701" i="1"/>
  <c r="J5701" i="1" s="1"/>
  <c r="Q5701" i="1" s="1"/>
  <c r="I1283" i="1"/>
  <c r="J1283" i="1" s="1"/>
  <c r="Q1283" i="1" s="1"/>
  <c r="I119" i="1"/>
  <c r="J119" i="1" s="1"/>
  <c r="Q119" i="1" s="1"/>
  <c r="I5702" i="1"/>
  <c r="J5702" i="1" s="1"/>
  <c r="Q5702" i="1" s="1"/>
  <c r="I120" i="1"/>
  <c r="J120" i="1" s="1"/>
  <c r="Q120" i="1" s="1"/>
  <c r="I1284" i="1"/>
  <c r="J1284" i="1" s="1"/>
  <c r="Q1284" i="1" s="1"/>
  <c r="I5703" i="1"/>
  <c r="J5703" i="1" s="1"/>
  <c r="Q5703" i="1" s="1"/>
  <c r="I121" i="1"/>
  <c r="J121" i="1" s="1"/>
  <c r="Q121" i="1" s="1"/>
  <c r="I5704" i="1"/>
  <c r="J5704" i="1" s="1"/>
  <c r="Q5704" i="1" s="1"/>
  <c r="I5705" i="1"/>
  <c r="J5705" i="1" s="1"/>
  <c r="Q5705" i="1" s="1"/>
  <c r="I5706" i="1"/>
  <c r="J5706" i="1" s="1"/>
  <c r="Q5706" i="1" s="1"/>
  <c r="I1566" i="1"/>
  <c r="J1566" i="1" s="1"/>
  <c r="Q1566" i="1" s="1"/>
  <c r="I122" i="1"/>
  <c r="J122" i="1" s="1"/>
  <c r="Q122" i="1" s="1"/>
  <c r="I1285" i="1"/>
  <c r="J1285" i="1" s="1"/>
  <c r="Q1285" i="1" s="1"/>
  <c r="I5707" i="1"/>
  <c r="J5707" i="1" s="1"/>
  <c r="Q5707" i="1" s="1"/>
  <c r="I1286" i="1"/>
  <c r="J1286" i="1" s="1"/>
  <c r="Q1286" i="1" s="1"/>
  <c r="I5708" i="1"/>
  <c r="J5708" i="1" s="1"/>
  <c r="Q5708" i="1" s="1"/>
  <c r="I1957" i="1"/>
  <c r="J1957" i="1" s="1"/>
  <c r="Q1957" i="1" s="1"/>
  <c r="I5709" i="1"/>
  <c r="J5709" i="1" s="1"/>
  <c r="Q5709" i="1" s="1"/>
  <c r="I5710" i="1"/>
  <c r="J5710" i="1" s="1"/>
  <c r="Q5710" i="1" s="1"/>
  <c r="I5711" i="1"/>
  <c r="J5711" i="1" s="1"/>
  <c r="Q5711" i="1" s="1"/>
  <c r="I1287" i="1"/>
  <c r="J1287" i="1" s="1"/>
  <c r="Q1287" i="1" s="1"/>
  <c r="I5712" i="1"/>
  <c r="J5712" i="1" s="1"/>
  <c r="Q5712" i="1" s="1"/>
  <c r="I5713" i="1"/>
  <c r="J5713" i="1" s="1"/>
  <c r="Q5713" i="1" s="1"/>
  <c r="I5714" i="1"/>
  <c r="J5714" i="1" s="1"/>
  <c r="Q5714" i="1" s="1"/>
  <c r="I5715" i="1"/>
  <c r="J5715" i="1" s="1"/>
  <c r="Q5715" i="1" s="1"/>
  <c r="I5716" i="1"/>
  <c r="J5716" i="1" s="1"/>
  <c r="Q5716" i="1" s="1"/>
  <c r="I5717" i="1"/>
  <c r="J5717" i="1" s="1"/>
  <c r="Q5717" i="1" s="1"/>
  <c r="I1567" i="1"/>
  <c r="J1567" i="1" s="1"/>
  <c r="Q1567" i="1" s="1"/>
  <c r="I5718" i="1"/>
  <c r="J5718" i="1" s="1"/>
  <c r="Q5718" i="1" s="1"/>
  <c r="I5719" i="1"/>
  <c r="J5719" i="1" s="1"/>
  <c r="Q5719" i="1" s="1"/>
  <c r="I1288" i="1"/>
  <c r="J1288" i="1" s="1"/>
  <c r="Q1288" i="1" s="1"/>
  <c r="I5720" i="1"/>
  <c r="J5720" i="1" s="1"/>
  <c r="Q5720" i="1" s="1"/>
  <c r="I5721" i="1"/>
  <c r="J5721" i="1" s="1"/>
  <c r="Q5721" i="1" s="1"/>
  <c r="I5722" i="1"/>
  <c r="J5722" i="1" s="1"/>
  <c r="Q5722" i="1" s="1"/>
  <c r="I5723" i="1"/>
  <c r="J5723" i="1" s="1"/>
  <c r="Q5723" i="1" s="1"/>
  <c r="I5724" i="1"/>
  <c r="J5724" i="1" s="1"/>
  <c r="Q5724" i="1" s="1"/>
  <c r="I5725" i="1"/>
  <c r="J5725" i="1" s="1"/>
  <c r="Q5725" i="1" s="1"/>
  <c r="I5726" i="1"/>
  <c r="J5726" i="1" s="1"/>
  <c r="Q5726" i="1" s="1"/>
  <c r="I5727" i="1"/>
  <c r="J5727" i="1" s="1"/>
  <c r="Q5727" i="1" s="1"/>
  <c r="I5728" i="1"/>
  <c r="J5728" i="1" s="1"/>
  <c r="Q5728" i="1" s="1"/>
  <c r="I5729" i="1"/>
  <c r="J5729" i="1" s="1"/>
  <c r="Q5729" i="1" s="1"/>
  <c r="I5730" i="1"/>
  <c r="J5730" i="1" s="1"/>
  <c r="Q5730" i="1" s="1"/>
  <c r="I5731" i="1"/>
  <c r="J5731" i="1" s="1"/>
  <c r="Q5731" i="1" s="1"/>
  <c r="I5732" i="1"/>
  <c r="J5732" i="1" s="1"/>
  <c r="Q5732" i="1" s="1"/>
  <c r="I5733" i="1"/>
  <c r="J5733" i="1" s="1"/>
  <c r="Q5733" i="1" s="1"/>
  <c r="I1289" i="1"/>
  <c r="J1289" i="1" s="1"/>
  <c r="Q1289" i="1" s="1"/>
  <c r="I5734" i="1"/>
  <c r="J5734" i="1" s="1"/>
  <c r="Q5734" i="1" s="1"/>
  <c r="I5735" i="1"/>
  <c r="J5735" i="1" s="1"/>
  <c r="Q5735" i="1" s="1"/>
  <c r="I5736" i="1"/>
  <c r="J5736" i="1" s="1"/>
  <c r="Q5736" i="1" s="1"/>
  <c r="I1290" i="1"/>
  <c r="J1290" i="1" s="1"/>
  <c r="Q1290" i="1" s="1"/>
  <c r="I1291" i="1"/>
  <c r="J1291" i="1" s="1"/>
  <c r="Q1291" i="1" s="1"/>
  <c r="I5737" i="1"/>
  <c r="J5737" i="1" s="1"/>
  <c r="Q5737" i="1" s="1"/>
  <c r="I1292" i="1"/>
  <c r="J1292" i="1" s="1"/>
  <c r="Q1292" i="1" s="1"/>
  <c r="I5738" i="1"/>
  <c r="J5738" i="1" s="1"/>
  <c r="Q5738" i="1" s="1"/>
  <c r="I5739" i="1"/>
  <c r="J5739" i="1" s="1"/>
  <c r="Q5739" i="1" s="1"/>
  <c r="I1958" i="1"/>
  <c r="J1958" i="1" s="1"/>
  <c r="Q1958" i="1" s="1"/>
  <c r="I5740" i="1"/>
  <c r="J5740" i="1" s="1"/>
  <c r="Q5740" i="1" s="1"/>
  <c r="I5741" i="1"/>
  <c r="J5741" i="1" s="1"/>
  <c r="Q5741" i="1" s="1"/>
  <c r="I5742" i="1"/>
  <c r="J5742" i="1" s="1"/>
  <c r="Q5742" i="1" s="1"/>
  <c r="I1293" i="1"/>
  <c r="J1293" i="1" s="1"/>
  <c r="Q1293" i="1" s="1"/>
  <c r="I5743" i="1"/>
  <c r="J5743" i="1" s="1"/>
  <c r="Q5743" i="1" s="1"/>
  <c r="I5744" i="1"/>
  <c r="J5744" i="1" s="1"/>
  <c r="Q5744" i="1" s="1"/>
  <c r="I5745" i="1"/>
  <c r="J5745" i="1" s="1"/>
  <c r="Q5745" i="1" s="1"/>
  <c r="I5746" i="1"/>
  <c r="J5746" i="1" s="1"/>
  <c r="Q5746" i="1" s="1"/>
  <c r="I5747" i="1"/>
  <c r="J5747" i="1" s="1"/>
  <c r="Q5747" i="1" s="1"/>
  <c r="I1294" i="1"/>
  <c r="J1294" i="1" s="1"/>
  <c r="Q1294" i="1" s="1"/>
  <c r="I123" i="1"/>
  <c r="J123" i="1" s="1"/>
  <c r="Q123" i="1" s="1"/>
  <c r="I5748" i="1"/>
  <c r="J5748" i="1" s="1"/>
  <c r="Q5748" i="1" s="1"/>
  <c r="I5749" i="1"/>
  <c r="J5749" i="1" s="1"/>
  <c r="Q5749" i="1" s="1"/>
  <c r="I5750" i="1"/>
  <c r="J5750" i="1" s="1"/>
  <c r="Q5750" i="1" s="1"/>
  <c r="I5751" i="1"/>
  <c r="J5751" i="1" s="1"/>
  <c r="Q5751" i="1" s="1"/>
  <c r="I5752" i="1"/>
  <c r="J5752" i="1" s="1"/>
  <c r="Q5752" i="1" s="1"/>
  <c r="I5753" i="1"/>
  <c r="J5753" i="1" s="1"/>
  <c r="Q5753" i="1" s="1"/>
  <c r="I5754" i="1"/>
  <c r="J5754" i="1" s="1"/>
  <c r="Q5754" i="1" s="1"/>
  <c r="I5755" i="1"/>
  <c r="J5755" i="1" s="1"/>
  <c r="Q5755" i="1" s="1"/>
  <c r="I5756" i="1"/>
  <c r="J5756" i="1" s="1"/>
  <c r="Q5756" i="1" s="1"/>
  <c r="I1295" i="1"/>
  <c r="J1295" i="1" s="1"/>
  <c r="Q1295" i="1" s="1"/>
  <c r="I5757" i="1"/>
  <c r="J5757" i="1" s="1"/>
  <c r="Q5757" i="1" s="1"/>
  <c r="I1296" i="1"/>
  <c r="J1296" i="1" s="1"/>
  <c r="Q1296" i="1" s="1"/>
  <c r="I5758" i="1"/>
  <c r="J5758" i="1" s="1"/>
  <c r="Q5758" i="1" s="1"/>
  <c r="I1297" i="1"/>
  <c r="J1297" i="1" s="1"/>
  <c r="Q1297" i="1" s="1"/>
  <c r="I1624" i="1"/>
  <c r="J1624" i="1" s="1"/>
  <c r="Q1624" i="1" s="1"/>
  <c r="I5759" i="1"/>
  <c r="J5759" i="1" s="1"/>
  <c r="Q5759" i="1" s="1"/>
  <c r="I1959" i="1"/>
  <c r="J1959" i="1" s="1"/>
  <c r="Q1959" i="1" s="1"/>
  <c r="I5760" i="1"/>
  <c r="J5760" i="1" s="1"/>
  <c r="Q5760" i="1" s="1"/>
  <c r="I5761" i="1"/>
  <c r="J5761" i="1" s="1"/>
  <c r="Q5761" i="1" s="1"/>
  <c r="I1568" i="1"/>
  <c r="J1568" i="1" s="1"/>
  <c r="Q1568" i="1" s="1"/>
  <c r="I5762" i="1"/>
  <c r="J5762" i="1" s="1"/>
  <c r="Q5762" i="1" s="1"/>
  <c r="I5763" i="1"/>
  <c r="J5763" i="1" s="1"/>
  <c r="Q5763" i="1" s="1"/>
  <c r="I5764" i="1"/>
  <c r="J5764" i="1" s="1"/>
  <c r="Q5764" i="1" s="1"/>
  <c r="I1298" i="1"/>
  <c r="J1298" i="1" s="1"/>
  <c r="Q1298" i="1" s="1"/>
  <c r="I5765" i="1"/>
  <c r="J5765" i="1" s="1"/>
  <c r="Q5765" i="1" s="1"/>
  <c r="I1960" i="1"/>
  <c r="J1960" i="1" s="1"/>
  <c r="Q1960" i="1" s="1"/>
  <c r="I1961" i="1"/>
  <c r="J1961" i="1" s="1"/>
  <c r="Q1961" i="1" s="1"/>
  <c r="I1962" i="1"/>
  <c r="J1962" i="1" s="1"/>
  <c r="Q1962" i="1" s="1"/>
  <c r="I1299" i="1"/>
  <c r="J1299" i="1" s="1"/>
  <c r="Q1299" i="1" s="1"/>
  <c r="I124" i="1"/>
  <c r="J124" i="1" s="1"/>
  <c r="Q124" i="1" s="1"/>
  <c r="I5766" i="1"/>
  <c r="J5766" i="1" s="1"/>
  <c r="Q5766" i="1" s="1"/>
  <c r="I1300" i="1"/>
  <c r="J1300" i="1" s="1"/>
  <c r="Q1300" i="1" s="1"/>
  <c r="I1569" i="1"/>
  <c r="J1569" i="1" s="1"/>
  <c r="Q1569" i="1" s="1"/>
  <c r="I1301" i="1"/>
  <c r="J1301" i="1" s="1"/>
  <c r="Q1301" i="1" s="1"/>
  <c r="I1963" i="1"/>
  <c r="J1963" i="1" s="1"/>
  <c r="Q1963" i="1" s="1"/>
  <c r="I5767" i="1"/>
  <c r="J5767" i="1" s="1"/>
  <c r="Q5767" i="1" s="1"/>
  <c r="I5768" i="1"/>
  <c r="J5768" i="1" s="1"/>
  <c r="Q5768" i="1" s="1"/>
  <c r="I5769" i="1"/>
  <c r="J5769" i="1" s="1"/>
  <c r="Q5769" i="1" s="1"/>
  <c r="I1302" i="1"/>
  <c r="J1302" i="1" s="1"/>
  <c r="Q1302" i="1" s="1"/>
  <c r="I5770" i="1"/>
  <c r="J5770" i="1" s="1"/>
  <c r="Q5770" i="1" s="1"/>
  <c r="I1303" i="1"/>
  <c r="J1303" i="1" s="1"/>
  <c r="Q1303" i="1" s="1"/>
  <c r="I5771" i="1"/>
  <c r="J5771" i="1" s="1"/>
  <c r="Q5771" i="1" s="1"/>
  <c r="I5772" i="1"/>
  <c r="J5772" i="1" s="1"/>
  <c r="Q5772" i="1" s="1"/>
  <c r="I5773" i="1"/>
  <c r="J5773" i="1" s="1"/>
  <c r="Q5773" i="1" s="1"/>
  <c r="I1570" i="1"/>
  <c r="J1570" i="1" s="1"/>
  <c r="Q1570" i="1" s="1"/>
  <c r="I1304" i="1"/>
  <c r="J1304" i="1" s="1"/>
  <c r="Q1304" i="1" s="1"/>
  <c r="I1305" i="1"/>
  <c r="J1305" i="1" s="1"/>
  <c r="Q1305" i="1" s="1"/>
  <c r="I5774" i="1"/>
  <c r="J5774" i="1" s="1"/>
  <c r="Q5774" i="1" s="1"/>
  <c r="I5775" i="1"/>
  <c r="J5775" i="1" s="1"/>
  <c r="Q5775" i="1" s="1"/>
  <c r="I1306" i="1"/>
  <c r="J1306" i="1" s="1"/>
  <c r="Q1306" i="1" s="1"/>
  <c r="I5776" i="1"/>
  <c r="J5776" i="1" s="1"/>
  <c r="Q5776" i="1" s="1"/>
  <c r="I5777" i="1"/>
  <c r="J5777" i="1" s="1"/>
  <c r="Q5777" i="1" s="1"/>
  <c r="I5778" i="1"/>
  <c r="J5778" i="1" s="1"/>
  <c r="Q5778" i="1" s="1"/>
  <c r="I5779" i="1"/>
  <c r="J5779" i="1" s="1"/>
  <c r="Q5779" i="1" s="1"/>
  <c r="I5780" i="1"/>
  <c r="J5780" i="1" s="1"/>
  <c r="Q5780" i="1" s="1"/>
  <c r="I5781" i="1"/>
  <c r="J5781" i="1" s="1"/>
  <c r="Q5781" i="1" s="1"/>
  <c r="I5782" i="1"/>
  <c r="J5782" i="1" s="1"/>
  <c r="Q5782" i="1" s="1"/>
  <c r="I5783" i="1"/>
  <c r="J5783" i="1" s="1"/>
  <c r="Q5783" i="1" s="1"/>
  <c r="I5784" i="1"/>
  <c r="J5784" i="1" s="1"/>
  <c r="Q5784" i="1" s="1"/>
  <c r="I1571" i="1"/>
  <c r="J1571" i="1" s="1"/>
  <c r="Q1571" i="1" s="1"/>
  <c r="I1964" i="1"/>
  <c r="J1964" i="1" s="1"/>
  <c r="Q1964" i="1" s="1"/>
  <c r="I5785" i="1"/>
  <c r="J5785" i="1" s="1"/>
  <c r="Q5785" i="1" s="1"/>
  <c r="I5786" i="1"/>
  <c r="J5786" i="1" s="1"/>
  <c r="Q5786" i="1" s="1"/>
  <c r="I5787" i="1"/>
  <c r="J5787" i="1" s="1"/>
  <c r="Q5787" i="1" s="1"/>
  <c r="I5788" i="1"/>
  <c r="J5788" i="1" s="1"/>
  <c r="Q5788" i="1" s="1"/>
  <c r="I1572" i="1"/>
  <c r="J1572" i="1" s="1"/>
  <c r="Q1572" i="1" s="1"/>
  <c r="I1573" i="1"/>
  <c r="J1573" i="1" s="1"/>
  <c r="Q1573" i="1" s="1"/>
  <c r="I5789" i="1"/>
  <c r="J5789" i="1" s="1"/>
  <c r="Q5789" i="1" s="1"/>
  <c r="I5790" i="1"/>
  <c r="J5790" i="1" s="1"/>
  <c r="Q5790" i="1" s="1"/>
  <c r="I1307" i="1"/>
  <c r="J1307" i="1" s="1"/>
  <c r="Q1307" i="1" s="1"/>
  <c r="I5791" i="1"/>
  <c r="J5791" i="1" s="1"/>
  <c r="Q5791" i="1" s="1"/>
  <c r="I1965" i="1"/>
  <c r="J1965" i="1" s="1"/>
  <c r="Q1965" i="1" s="1"/>
  <c r="I5792" i="1"/>
  <c r="J5792" i="1" s="1"/>
  <c r="Q5792" i="1" s="1"/>
  <c r="I1308" i="1"/>
  <c r="J1308" i="1" s="1"/>
  <c r="Q1308" i="1" s="1"/>
  <c r="I5793" i="1"/>
  <c r="J5793" i="1" s="1"/>
  <c r="Q5793" i="1" s="1"/>
  <c r="I5794" i="1"/>
  <c r="J5794" i="1" s="1"/>
  <c r="Q5794" i="1" s="1"/>
  <c r="I5795" i="1"/>
  <c r="J5795" i="1" s="1"/>
  <c r="Q5795" i="1" s="1"/>
  <c r="I5796" i="1"/>
  <c r="J5796" i="1" s="1"/>
  <c r="Q5796" i="1" s="1"/>
  <c r="I5797" i="1"/>
  <c r="J5797" i="1" s="1"/>
  <c r="Q5797" i="1" s="1"/>
  <c r="I1309" i="1"/>
  <c r="J1309" i="1" s="1"/>
  <c r="Q1309" i="1" s="1"/>
  <c r="I5798" i="1"/>
  <c r="J5798" i="1" s="1"/>
  <c r="Q5798" i="1" s="1"/>
  <c r="I5799" i="1"/>
  <c r="J5799" i="1" s="1"/>
  <c r="Q5799" i="1" s="1"/>
  <c r="I1310" i="1"/>
  <c r="J1310" i="1" s="1"/>
  <c r="Q1310" i="1" s="1"/>
  <c r="I5800" i="1"/>
  <c r="J5800" i="1" s="1"/>
  <c r="Q5800" i="1" s="1"/>
  <c r="I5801" i="1"/>
  <c r="J5801" i="1" s="1"/>
  <c r="Q5801" i="1" s="1"/>
  <c r="I125" i="1"/>
  <c r="J125" i="1" s="1"/>
  <c r="Q125" i="1" s="1"/>
  <c r="I1311" i="1"/>
  <c r="J1311" i="1" s="1"/>
  <c r="Q1311" i="1" s="1"/>
  <c r="I1966" i="1"/>
  <c r="J1966" i="1" s="1"/>
  <c r="Q1966" i="1" s="1"/>
  <c r="I1967" i="1"/>
  <c r="J1967" i="1" s="1"/>
  <c r="Q1967" i="1" s="1"/>
  <c r="I5802" i="1"/>
  <c r="J5802" i="1" s="1"/>
  <c r="Q5802" i="1" s="1"/>
  <c r="I1312" i="1"/>
  <c r="J1312" i="1" s="1"/>
  <c r="Q1312" i="1" s="1"/>
  <c r="I5803" i="1"/>
  <c r="J5803" i="1" s="1"/>
  <c r="Q5803" i="1" s="1"/>
  <c r="I1313" i="1"/>
  <c r="J1313" i="1" s="1"/>
  <c r="Q1313" i="1" s="1"/>
  <c r="I5804" i="1"/>
  <c r="J5804" i="1" s="1"/>
  <c r="Q5804" i="1" s="1"/>
  <c r="I1314" i="1"/>
  <c r="J1314" i="1" s="1"/>
  <c r="Q1314" i="1" s="1"/>
  <c r="I1968" i="1"/>
  <c r="J1968" i="1" s="1"/>
  <c r="Q1968" i="1" s="1"/>
  <c r="I1315" i="1"/>
  <c r="J1315" i="1" s="1"/>
  <c r="Q1315" i="1" s="1"/>
  <c r="I5805" i="1"/>
  <c r="J5805" i="1" s="1"/>
  <c r="Q5805" i="1" s="1"/>
  <c r="I5806" i="1"/>
  <c r="J5806" i="1" s="1"/>
  <c r="Q5806" i="1" s="1"/>
  <c r="I5807" i="1"/>
  <c r="J5807" i="1" s="1"/>
  <c r="Q5807" i="1" s="1"/>
  <c r="I1316" i="1"/>
  <c r="J1316" i="1" s="1"/>
  <c r="Q1316" i="1" s="1"/>
  <c r="I5808" i="1"/>
  <c r="J5808" i="1" s="1"/>
  <c r="Q5808" i="1" s="1"/>
  <c r="I1574" i="1"/>
  <c r="J1574" i="1" s="1"/>
  <c r="Q1574" i="1" s="1"/>
  <c r="I5809" i="1"/>
  <c r="J5809" i="1" s="1"/>
  <c r="Q5809" i="1" s="1"/>
  <c r="I1317" i="1"/>
  <c r="J1317" i="1" s="1"/>
  <c r="Q1317" i="1" s="1"/>
  <c r="I5810" i="1"/>
  <c r="J5810" i="1" s="1"/>
  <c r="Q5810" i="1" s="1"/>
  <c r="I5811" i="1"/>
  <c r="J5811" i="1" s="1"/>
  <c r="Q5811" i="1" s="1"/>
  <c r="I1318" i="1"/>
  <c r="J1318" i="1" s="1"/>
  <c r="Q1318" i="1" s="1"/>
  <c r="I5812" i="1"/>
  <c r="J5812" i="1" s="1"/>
  <c r="Q5812" i="1" s="1"/>
  <c r="I1575" i="1"/>
  <c r="J1575" i="1" s="1"/>
  <c r="Q1575" i="1" s="1"/>
  <c r="I1319" i="1"/>
  <c r="J1319" i="1" s="1"/>
  <c r="Q1319" i="1" s="1"/>
  <c r="I1576" i="1"/>
  <c r="J1576" i="1" s="1"/>
  <c r="Q1576" i="1" s="1"/>
  <c r="I1320" i="1"/>
  <c r="J1320" i="1" s="1"/>
  <c r="Q1320" i="1" s="1"/>
  <c r="I1577" i="1"/>
  <c r="J1577" i="1" s="1"/>
  <c r="Q1577" i="1" s="1"/>
  <c r="I1321" i="1"/>
  <c r="J1321" i="1" s="1"/>
  <c r="Q1321" i="1" s="1"/>
  <c r="I1322" i="1"/>
  <c r="J1322" i="1" s="1"/>
  <c r="Q1322" i="1" s="1"/>
  <c r="I5813" i="1"/>
  <c r="J5813" i="1" s="1"/>
  <c r="Q5813" i="1" s="1"/>
  <c r="I5814" i="1"/>
  <c r="J5814" i="1" s="1"/>
  <c r="Q5814" i="1" s="1"/>
  <c r="I5815" i="1"/>
  <c r="J5815" i="1" s="1"/>
  <c r="Q5815" i="1" s="1"/>
  <c r="I5816" i="1"/>
  <c r="J5816" i="1" s="1"/>
  <c r="Q5816" i="1" s="1"/>
  <c r="I1323" i="1"/>
  <c r="J1323" i="1" s="1"/>
  <c r="Q1323" i="1" s="1"/>
  <c r="I1324" i="1"/>
  <c r="J1324" i="1" s="1"/>
  <c r="Q1324" i="1" s="1"/>
  <c r="I1578" i="1"/>
  <c r="J1578" i="1" s="1"/>
  <c r="Q1578" i="1" s="1"/>
  <c r="I5817" i="1"/>
  <c r="J5817" i="1" s="1"/>
  <c r="Q5817" i="1" s="1"/>
  <c r="I5818" i="1"/>
  <c r="J5818" i="1" s="1"/>
  <c r="Q5818" i="1" s="1"/>
  <c r="I5819" i="1"/>
  <c r="J5819" i="1" s="1"/>
  <c r="Q5819" i="1" s="1"/>
  <c r="I1579" i="1"/>
  <c r="J1579" i="1" s="1"/>
  <c r="Q1579" i="1" s="1"/>
  <c r="I5820" i="1"/>
  <c r="J5820" i="1" s="1"/>
  <c r="Q5820" i="1" s="1"/>
  <c r="I1580" i="1"/>
  <c r="J1580" i="1" s="1"/>
  <c r="Q1580" i="1" s="1"/>
  <c r="I5821" i="1"/>
  <c r="J5821" i="1" s="1"/>
  <c r="Q5821" i="1" s="1"/>
  <c r="I5822" i="1"/>
  <c r="J5822" i="1" s="1"/>
  <c r="Q5822" i="1" s="1"/>
  <c r="I5823" i="1"/>
  <c r="J5823" i="1" s="1"/>
  <c r="Q5823" i="1" s="1"/>
  <c r="I5824" i="1"/>
  <c r="J5824" i="1" s="1"/>
  <c r="Q5824" i="1" s="1"/>
  <c r="I5825" i="1"/>
  <c r="J5825" i="1" s="1"/>
  <c r="Q5825" i="1" s="1"/>
  <c r="I1969" i="1"/>
  <c r="J1969" i="1" s="1"/>
  <c r="Q1969" i="1" s="1"/>
  <c r="I5826" i="1"/>
  <c r="J5826" i="1" s="1"/>
  <c r="Q5826" i="1" s="1"/>
  <c r="I5827" i="1"/>
  <c r="J5827" i="1" s="1"/>
  <c r="Q5827" i="1" s="1"/>
  <c r="I5828" i="1"/>
  <c r="J5828" i="1" s="1"/>
  <c r="Q5828" i="1" s="1"/>
  <c r="I5829" i="1"/>
  <c r="J5829" i="1" s="1"/>
  <c r="Q5829" i="1" s="1"/>
  <c r="I5830" i="1"/>
  <c r="J5830" i="1" s="1"/>
  <c r="Q5830" i="1" s="1"/>
  <c r="I5831" i="1"/>
  <c r="J5831" i="1" s="1"/>
  <c r="Q5831" i="1" s="1"/>
  <c r="I5832" i="1"/>
  <c r="J5832" i="1" s="1"/>
  <c r="Q5832" i="1" s="1"/>
  <c r="I5833" i="1"/>
  <c r="J5833" i="1" s="1"/>
  <c r="Q5833" i="1" s="1"/>
  <c r="I5834" i="1"/>
  <c r="J5834" i="1" s="1"/>
  <c r="Q5834" i="1" s="1"/>
  <c r="I5835" i="1"/>
  <c r="J5835" i="1" s="1"/>
  <c r="Q5835" i="1" s="1"/>
  <c r="I1325" i="1"/>
  <c r="J1325" i="1" s="1"/>
  <c r="Q1325" i="1" s="1"/>
  <c r="I1581" i="1"/>
  <c r="J1581" i="1" s="1"/>
  <c r="Q1581" i="1" s="1"/>
  <c r="I5836" i="1"/>
  <c r="J5836" i="1" s="1"/>
  <c r="Q5836" i="1" s="1"/>
  <c r="I1326" i="1"/>
  <c r="J1326" i="1" s="1"/>
  <c r="Q1326" i="1" s="1"/>
  <c r="I5837" i="1"/>
  <c r="J5837" i="1" s="1"/>
  <c r="Q5837" i="1" s="1"/>
  <c r="I1327" i="1"/>
  <c r="J1327" i="1" s="1"/>
  <c r="Q1327" i="1" s="1"/>
  <c r="I5838" i="1"/>
  <c r="J5838" i="1" s="1"/>
  <c r="Q5838" i="1" s="1"/>
  <c r="I5839" i="1"/>
  <c r="J5839" i="1" s="1"/>
  <c r="Q5839" i="1" s="1"/>
  <c r="I5840" i="1"/>
  <c r="J5840" i="1" s="1"/>
  <c r="Q5840" i="1" s="1"/>
  <c r="I5841" i="1"/>
  <c r="J5841" i="1" s="1"/>
  <c r="Q5841" i="1" s="1"/>
  <c r="I5842" i="1"/>
  <c r="J5842" i="1" s="1"/>
  <c r="Q5842" i="1" s="1"/>
  <c r="I5843" i="1"/>
  <c r="J5843" i="1" s="1"/>
  <c r="Q5843" i="1" s="1"/>
  <c r="I5844" i="1"/>
  <c r="J5844" i="1" s="1"/>
  <c r="Q5844" i="1" s="1"/>
  <c r="I5845" i="1"/>
  <c r="J5845" i="1" s="1"/>
  <c r="Q5845" i="1" s="1"/>
  <c r="I1970" i="1"/>
  <c r="J1970" i="1" s="1"/>
  <c r="Q1970" i="1" s="1"/>
  <c r="I1971" i="1"/>
  <c r="J1971" i="1" s="1"/>
  <c r="Q1971" i="1" s="1"/>
  <c r="I1972" i="1"/>
  <c r="J1972" i="1" s="1"/>
  <c r="Q1972" i="1" s="1"/>
  <c r="I1973" i="1"/>
  <c r="J1973" i="1" s="1"/>
  <c r="Q1973" i="1" s="1"/>
  <c r="I1328" i="1"/>
  <c r="J1328" i="1" s="1"/>
  <c r="Q1328" i="1" s="1"/>
  <c r="I126" i="1"/>
  <c r="J126" i="1" s="1"/>
  <c r="Q126" i="1" s="1"/>
  <c r="I5846" i="1"/>
  <c r="J5846" i="1" s="1"/>
  <c r="Q5846" i="1" s="1"/>
  <c r="I1329" i="1"/>
  <c r="J1329" i="1" s="1"/>
  <c r="Q1329" i="1" s="1"/>
  <c r="I1582" i="1"/>
  <c r="J1582" i="1" s="1"/>
  <c r="Q1582" i="1" s="1"/>
  <c r="I1330" i="1"/>
  <c r="J1330" i="1" s="1"/>
  <c r="Q1330" i="1" s="1"/>
  <c r="I1974" i="1"/>
  <c r="J1974" i="1" s="1"/>
  <c r="Q1974" i="1" s="1"/>
  <c r="I5847" i="1"/>
  <c r="J5847" i="1" s="1"/>
  <c r="Q5847" i="1" s="1"/>
  <c r="I5848" i="1"/>
  <c r="J5848" i="1" s="1"/>
  <c r="Q5848" i="1" s="1"/>
  <c r="I5849" i="1"/>
  <c r="J5849" i="1" s="1"/>
  <c r="Q5849" i="1" s="1"/>
  <c r="I1331" i="1"/>
  <c r="J1331" i="1" s="1"/>
  <c r="Q1331" i="1" s="1"/>
  <c r="I5850" i="1"/>
  <c r="J5850" i="1" s="1"/>
  <c r="Q5850" i="1" s="1"/>
  <c r="I1332" i="1"/>
  <c r="J1332" i="1" s="1"/>
  <c r="Q1332" i="1" s="1"/>
  <c r="I5851" i="1"/>
  <c r="J5851" i="1" s="1"/>
  <c r="Q5851" i="1" s="1"/>
  <c r="I5852" i="1"/>
  <c r="J5852" i="1" s="1"/>
  <c r="Q5852" i="1" s="1"/>
  <c r="I5853" i="1"/>
  <c r="J5853" i="1" s="1"/>
  <c r="Q5853" i="1" s="1"/>
  <c r="I1583" i="1"/>
  <c r="J1583" i="1" s="1"/>
  <c r="Q1583" i="1" s="1"/>
  <c r="I1333" i="1"/>
  <c r="J1333" i="1" s="1"/>
  <c r="Q1333" i="1" s="1"/>
  <c r="I1334" i="1"/>
  <c r="J1334" i="1" s="1"/>
  <c r="Q1334" i="1" s="1"/>
  <c r="I5854" i="1"/>
  <c r="J5854" i="1" s="1"/>
  <c r="Q5854" i="1" s="1"/>
  <c r="I5855" i="1"/>
  <c r="J5855" i="1" s="1"/>
  <c r="Q5855" i="1" s="1"/>
  <c r="I1335" i="1"/>
  <c r="J1335" i="1" s="1"/>
  <c r="Q1335" i="1" s="1"/>
  <c r="I5856" i="1"/>
  <c r="J5856" i="1" s="1"/>
  <c r="Q5856" i="1" s="1"/>
  <c r="I5857" i="1"/>
  <c r="J5857" i="1" s="1"/>
  <c r="Q5857" i="1" s="1"/>
  <c r="I5858" i="1"/>
  <c r="J5858" i="1" s="1"/>
  <c r="Q5858" i="1" s="1"/>
  <c r="I5859" i="1"/>
  <c r="J5859" i="1" s="1"/>
  <c r="Q5859" i="1" s="1"/>
  <c r="I5860" i="1"/>
  <c r="J5860" i="1" s="1"/>
  <c r="Q5860" i="1" s="1"/>
  <c r="I5861" i="1"/>
  <c r="J5861" i="1" s="1"/>
  <c r="Q5861" i="1" s="1"/>
  <c r="I5862" i="1"/>
  <c r="J5862" i="1" s="1"/>
  <c r="Q5862" i="1" s="1"/>
  <c r="I5863" i="1"/>
  <c r="J5863" i="1" s="1"/>
  <c r="Q5863" i="1" s="1"/>
  <c r="I5864" i="1"/>
  <c r="J5864" i="1" s="1"/>
  <c r="Q5864" i="1" s="1"/>
  <c r="I1584" i="1"/>
  <c r="J1584" i="1" s="1"/>
  <c r="Q1584" i="1" s="1"/>
  <c r="I1975" i="1"/>
  <c r="J1975" i="1" s="1"/>
  <c r="Q1975" i="1" s="1"/>
  <c r="I5865" i="1"/>
  <c r="J5865" i="1" s="1"/>
  <c r="Q5865" i="1" s="1"/>
  <c r="I5866" i="1"/>
  <c r="J5866" i="1" s="1"/>
  <c r="Q5866" i="1" s="1"/>
  <c r="I5867" i="1"/>
  <c r="J5867" i="1" s="1"/>
  <c r="Q5867" i="1" s="1"/>
  <c r="I5868" i="1"/>
  <c r="J5868" i="1" s="1"/>
  <c r="Q5868" i="1" s="1"/>
  <c r="I1585" i="1"/>
  <c r="J1585" i="1" s="1"/>
  <c r="Q1585" i="1" s="1"/>
  <c r="I1586" i="1"/>
  <c r="J1586" i="1" s="1"/>
  <c r="Q1586" i="1" s="1"/>
  <c r="I5869" i="1"/>
  <c r="J5869" i="1" s="1"/>
  <c r="Q5869" i="1" s="1"/>
  <c r="I5870" i="1"/>
  <c r="J5870" i="1" s="1"/>
  <c r="Q5870" i="1" s="1"/>
  <c r="I1336" i="1"/>
  <c r="J1336" i="1" s="1"/>
  <c r="Q1336" i="1" s="1"/>
  <c r="I5871" i="1"/>
  <c r="J5871" i="1" s="1"/>
  <c r="Q5871" i="1" s="1"/>
  <c r="I1976" i="1"/>
  <c r="J1976" i="1" s="1"/>
  <c r="Q1976" i="1" s="1"/>
  <c r="I5872" i="1"/>
  <c r="J5872" i="1" s="1"/>
  <c r="Q5872" i="1" s="1"/>
  <c r="I1337" i="1"/>
  <c r="J1337" i="1" s="1"/>
  <c r="Q1337" i="1" s="1"/>
  <c r="I5873" i="1"/>
  <c r="J5873" i="1" s="1"/>
  <c r="Q5873" i="1" s="1"/>
  <c r="I5874" i="1"/>
  <c r="J5874" i="1" s="1"/>
  <c r="Q5874" i="1" s="1"/>
  <c r="I5875" i="1"/>
  <c r="J5875" i="1" s="1"/>
  <c r="Q5875" i="1" s="1"/>
  <c r="I5876" i="1"/>
  <c r="J5876" i="1" s="1"/>
  <c r="Q5876" i="1" s="1"/>
  <c r="I5877" i="1"/>
  <c r="J5877" i="1" s="1"/>
  <c r="Q5877" i="1" s="1"/>
  <c r="I1338" i="1"/>
  <c r="J1338" i="1" s="1"/>
  <c r="Q1338" i="1" s="1"/>
  <c r="I5878" i="1"/>
  <c r="J5878" i="1" s="1"/>
  <c r="Q5878" i="1" s="1"/>
  <c r="I5879" i="1"/>
  <c r="J5879" i="1" s="1"/>
  <c r="Q5879" i="1" s="1"/>
  <c r="I1339" i="1"/>
  <c r="J1339" i="1" s="1"/>
  <c r="Q1339" i="1" s="1"/>
  <c r="I5880" i="1"/>
  <c r="J5880" i="1" s="1"/>
  <c r="Q5880" i="1" s="1"/>
  <c r="I5881" i="1"/>
  <c r="J5881" i="1" s="1"/>
  <c r="Q5881" i="1" s="1"/>
  <c r="I127" i="1"/>
  <c r="J127" i="1" s="1"/>
  <c r="Q127" i="1" s="1"/>
  <c r="I1340" i="1"/>
  <c r="J1340" i="1" s="1"/>
  <c r="Q1340" i="1" s="1"/>
  <c r="I1977" i="1"/>
  <c r="J1977" i="1" s="1"/>
  <c r="Q1977" i="1" s="1"/>
  <c r="I1978" i="1"/>
  <c r="J1978" i="1" s="1"/>
  <c r="Q1978" i="1" s="1"/>
  <c r="I5882" i="1"/>
  <c r="J5882" i="1" s="1"/>
  <c r="Q5882" i="1" s="1"/>
  <c r="I1341" i="1"/>
  <c r="J1341" i="1" s="1"/>
  <c r="Q1341" i="1" s="1"/>
  <c r="I5883" i="1"/>
  <c r="J5883" i="1" s="1"/>
  <c r="Q5883" i="1" s="1"/>
  <c r="I1342" i="1"/>
  <c r="J1342" i="1" s="1"/>
  <c r="Q1342" i="1" s="1"/>
  <c r="I5884" i="1"/>
  <c r="J5884" i="1" s="1"/>
  <c r="Q5884" i="1" s="1"/>
  <c r="I1343" i="1"/>
  <c r="J1343" i="1" s="1"/>
  <c r="Q1343" i="1" s="1"/>
  <c r="I1979" i="1"/>
  <c r="J1979" i="1" s="1"/>
  <c r="Q1979" i="1" s="1"/>
  <c r="I1344" i="1"/>
  <c r="J1344" i="1" s="1"/>
  <c r="Q1344" i="1" s="1"/>
  <c r="I5885" i="1"/>
  <c r="J5885" i="1" s="1"/>
  <c r="Q5885" i="1" s="1"/>
  <c r="I5886" i="1"/>
  <c r="J5886" i="1" s="1"/>
  <c r="Q5886" i="1" s="1"/>
  <c r="I5887" i="1"/>
  <c r="J5887" i="1" s="1"/>
  <c r="Q5887" i="1" s="1"/>
  <c r="I1345" i="1"/>
  <c r="J1345" i="1" s="1"/>
  <c r="Q1345" i="1" s="1"/>
  <c r="I5888" i="1"/>
  <c r="J5888" i="1" s="1"/>
  <c r="Q5888" i="1" s="1"/>
  <c r="I1587" i="1"/>
  <c r="J1587" i="1" s="1"/>
  <c r="Q1587" i="1" s="1"/>
  <c r="I5889" i="1"/>
  <c r="J5889" i="1" s="1"/>
  <c r="Q5889" i="1" s="1"/>
  <c r="I1346" i="1"/>
  <c r="J1346" i="1" s="1"/>
  <c r="Q1346" i="1" s="1"/>
  <c r="I5890" i="1"/>
  <c r="J5890" i="1" s="1"/>
  <c r="Q5890" i="1" s="1"/>
  <c r="I5891" i="1"/>
  <c r="J5891" i="1" s="1"/>
  <c r="Q5891" i="1" s="1"/>
  <c r="I1347" i="1"/>
  <c r="J1347" i="1" s="1"/>
  <c r="Q1347" i="1" s="1"/>
  <c r="I5892" i="1"/>
  <c r="J5892" i="1" s="1"/>
  <c r="Q5892" i="1" s="1"/>
  <c r="I1588" i="1"/>
  <c r="J1588" i="1" s="1"/>
  <c r="Q1588" i="1" s="1"/>
  <c r="I1348" i="1"/>
  <c r="J1348" i="1" s="1"/>
  <c r="Q1348" i="1" s="1"/>
  <c r="I1589" i="1"/>
  <c r="J1589" i="1" s="1"/>
  <c r="Q1589" i="1" s="1"/>
  <c r="I1349" i="1"/>
  <c r="J1349" i="1" s="1"/>
  <c r="Q1349" i="1" s="1"/>
  <c r="I1590" i="1"/>
  <c r="J1590" i="1" s="1"/>
  <c r="Q1590" i="1" s="1"/>
  <c r="I1350" i="1"/>
  <c r="J1350" i="1" s="1"/>
  <c r="Q1350" i="1" s="1"/>
  <c r="I1351" i="1"/>
  <c r="J1351" i="1" s="1"/>
  <c r="Q1351" i="1" s="1"/>
  <c r="I5893" i="1"/>
  <c r="J5893" i="1" s="1"/>
  <c r="Q5893" i="1" s="1"/>
  <c r="I5894" i="1"/>
  <c r="J5894" i="1" s="1"/>
  <c r="Q5894" i="1" s="1"/>
  <c r="I5895" i="1"/>
  <c r="J5895" i="1" s="1"/>
  <c r="Q5895" i="1" s="1"/>
  <c r="I5896" i="1"/>
  <c r="J5896" i="1" s="1"/>
  <c r="Q5896" i="1" s="1"/>
  <c r="I1352" i="1"/>
  <c r="J1352" i="1" s="1"/>
  <c r="Q1352" i="1" s="1"/>
  <c r="I1353" i="1"/>
  <c r="J1353" i="1" s="1"/>
  <c r="Q1353" i="1" s="1"/>
  <c r="I1591" i="1"/>
  <c r="J1591" i="1" s="1"/>
  <c r="Q1591" i="1" s="1"/>
  <c r="I5897" i="1"/>
  <c r="J5897" i="1" s="1"/>
  <c r="Q5897" i="1" s="1"/>
  <c r="I5898" i="1"/>
  <c r="J5898" i="1" s="1"/>
  <c r="Q5898" i="1" s="1"/>
  <c r="I5899" i="1"/>
  <c r="J5899" i="1" s="1"/>
  <c r="Q5899" i="1" s="1"/>
  <c r="I1592" i="1"/>
  <c r="J1592" i="1" s="1"/>
  <c r="Q1592" i="1" s="1"/>
  <c r="I5900" i="1"/>
  <c r="J5900" i="1" s="1"/>
  <c r="Q5900" i="1" s="1"/>
  <c r="I1593" i="1"/>
  <c r="J1593" i="1" s="1"/>
  <c r="Q1593" i="1" s="1"/>
  <c r="I5901" i="1"/>
  <c r="J5901" i="1" s="1"/>
  <c r="Q5901" i="1" s="1"/>
  <c r="I5902" i="1"/>
  <c r="J5902" i="1" s="1"/>
  <c r="Q5902" i="1" s="1"/>
  <c r="I5903" i="1"/>
  <c r="J5903" i="1" s="1"/>
  <c r="Q5903" i="1" s="1"/>
  <c r="I5904" i="1"/>
  <c r="J5904" i="1" s="1"/>
  <c r="Q5904" i="1" s="1"/>
  <c r="I5905" i="1"/>
  <c r="J5905" i="1" s="1"/>
  <c r="Q5905" i="1" s="1"/>
  <c r="I1980" i="1"/>
  <c r="J1980" i="1" s="1"/>
  <c r="Q1980" i="1" s="1"/>
  <c r="I5906" i="1"/>
  <c r="J5906" i="1" s="1"/>
  <c r="Q5906" i="1" s="1"/>
  <c r="I5907" i="1"/>
  <c r="J5907" i="1" s="1"/>
  <c r="Q5907" i="1" s="1"/>
  <c r="I5908" i="1"/>
  <c r="J5908" i="1" s="1"/>
  <c r="Q5908" i="1" s="1"/>
  <c r="I5909" i="1"/>
  <c r="J5909" i="1" s="1"/>
  <c r="Q5909" i="1" s="1"/>
  <c r="I5910" i="1"/>
  <c r="J5910" i="1" s="1"/>
  <c r="Q5910" i="1" s="1"/>
  <c r="I5911" i="1"/>
  <c r="J5911" i="1" s="1"/>
  <c r="Q5911" i="1" s="1"/>
  <c r="I5912" i="1"/>
  <c r="J5912" i="1" s="1"/>
  <c r="Q5912" i="1" s="1"/>
  <c r="I5913" i="1"/>
  <c r="J5913" i="1" s="1"/>
  <c r="Q5913" i="1" s="1"/>
  <c r="I5914" i="1"/>
  <c r="J5914" i="1" s="1"/>
  <c r="Q5914" i="1" s="1"/>
  <c r="I5915" i="1"/>
  <c r="J5915" i="1" s="1"/>
  <c r="Q5915" i="1" s="1"/>
  <c r="I1354" i="1"/>
  <c r="J1354" i="1" s="1"/>
  <c r="Q1354" i="1" s="1"/>
  <c r="I1594" i="1"/>
  <c r="J1594" i="1" s="1"/>
  <c r="Q1594" i="1" s="1"/>
  <c r="I5916" i="1"/>
  <c r="J5916" i="1" s="1"/>
  <c r="Q5916" i="1" s="1"/>
  <c r="I1355" i="1"/>
  <c r="J1355" i="1" s="1"/>
  <c r="Q1355" i="1" s="1"/>
  <c r="I5917" i="1"/>
  <c r="J5917" i="1" s="1"/>
  <c r="Q5917" i="1" s="1"/>
  <c r="I1356" i="1"/>
  <c r="J1356" i="1" s="1"/>
  <c r="Q1356" i="1" s="1"/>
  <c r="I5918" i="1"/>
  <c r="J5918" i="1" s="1"/>
  <c r="Q5918" i="1" s="1"/>
  <c r="I5919" i="1"/>
  <c r="J5919" i="1" s="1"/>
  <c r="Q5919" i="1" s="1"/>
  <c r="I5920" i="1"/>
  <c r="J5920" i="1" s="1"/>
  <c r="Q5920" i="1" s="1"/>
  <c r="I5921" i="1"/>
  <c r="J5921" i="1" s="1"/>
  <c r="Q5921" i="1" s="1"/>
  <c r="I5922" i="1"/>
  <c r="J5922" i="1" s="1"/>
  <c r="Q5922" i="1" s="1"/>
  <c r="I5923" i="1"/>
  <c r="J5923" i="1" s="1"/>
  <c r="Q5923" i="1" s="1"/>
  <c r="I5924" i="1"/>
  <c r="J5924" i="1" s="1"/>
  <c r="Q5924" i="1" s="1"/>
  <c r="I5925" i="1"/>
  <c r="J5925" i="1" s="1"/>
  <c r="Q5925" i="1" s="1"/>
  <c r="I5926" i="1"/>
  <c r="J5926" i="1" s="1"/>
  <c r="Q5926" i="1" s="1"/>
  <c r="I5927" i="1"/>
  <c r="J5927" i="1" s="1"/>
  <c r="Q5927" i="1" s="1"/>
  <c r="I5928" i="1"/>
  <c r="J5928" i="1" s="1"/>
  <c r="Q5928" i="1" s="1"/>
  <c r="I5929" i="1"/>
  <c r="J5929" i="1" s="1"/>
  <c r="Q5929" i="1" s="1"/>
  <c r="I5930" i="1"/>
  <c r="J5930" i="1" s="1"/>
  <c r="Q5930" i="1" s="1"/>
  <c r="I5931" i="1"/>
  <c r="J5931" i="1" s="1"/>
  <c r="Q5931" i="1" s="1"/>
  <c r="I5932" i="1"/>
  <c r="J5932" i="1" s="1"/>
  <c r="Q5932" i="1" s="1"/>
  <c r="I5933" i="1"/>
  <c r="J5933" i="1" s="1"/>
  <c r="Q5933" i="1" s="1"/>
  <c r="I5934" i="1"/>
  <c r="J5934" i="1" s="1"/>
  <c r="Q5934" i="1" s="1"/>
  <c r="I5935" i="1"/>
  <c r="J5935" i="1" s="1"/>
  <c r="Q5935" i="1" s="1"/>
  <c r="I5936" i="1"/>
  <c r="J5936" i="1" s="1"/>
  <c r="Q5936" i="1" s="1"/>
  <c r="I5937" i="1"/>
  <c r="J5937" i="1" s="1"/>
  <c r="Q5937" i="1" s="1"/>
  <c r="I5938" i="1"/>
  <c r="J5938" i="1" s="1"/>
  <c r="Q5938" i="1" s="1"/>
  <c r="I5939" i="1"/>
  <c r="J5939" i="1" s="1"/>
  <c r="Q5939" i="1" s="1"/>
  <c r="I5940" i="1"/>
  <c r="J5940" i="1" s="1"/>
  <c r="Q5940" i="1" s="1"/>
  <c r="I5941" i="1"/>
  <c r="J5941" i="1" s="1"/>
  <c r="Q5941" i="1" s="1"/>
  <c r="I5942" i="1"/>
  <c r="J5942" i="1" s="1"/>
  <c r="Q5942" i="1" s="1"/>
  <c r="I5943" i="1"/>
  <c r="J5943" i="1" s="1"/>
  <c r="Q5943" i="1" s="1"/>
  <c r="I5944" i="1"/>
  <c r="J5944" i="1" s="1"/>
  <c r="Q5944" i="1" s="1"/>
  <c r="I5945" i="1"/>
  <c r="J5945" i="1" s="1"/>
  <c r="Q5945" i="1" s="1"/>
  <c r="I5946" i="1"/>
  <c r="J5946" i="1" s="1"/>
  <c r="Q5946" i="1" s="1"/>
  <c r="I5947" i="1"/>
  <c r="J5947" i="1" s="1"/>
  <c r="Q5947" i="1" s="1"/>
  <c r="I5948" i="1"/>
  <c r="J5948" i="1" s="1"/>
  <c r="Q5948" i="1" s="1"/>
  <c r="I5949" i="1"/>
  <c r="J5949" i="1" s="1"/>
  <c r="Q5949" i="1" s="1"/>
  <c r="I5950" i="1"/>
  <c r="J5950" i="1" s="1"/>
  <c r="Q5950" i="1" s="1"/>
  <c r="I5951" i="1"/>
  <c r="J5951" i="1" s="1"/>
  <c r="Q5951" i="1" s="1"/>
  <c r="I5952" i="1"/>
  <c r="J5952" i="1" s="1"/>
  <c r="Q5952" i="1" s="1"/>
  <c r="I5953" i="1"/>
  <c r="J5953" i="1" s="1"/>
  <c r="Q5953" i="1" s="1"/>
  <c r="I5954" i="1"/>
  <c r="J5954" i="1" s="1"/>
  <c r="Q5954" i="1" s="1"/>
  <c r="I5955" i="1"/>
  <c r="J5955" i="1" s="1"/>
  <c r="Q5955" i="1" s="1"/>
  <c r="I5956" i="1"/>
  <c r="J5956" i="1" s="1"/>
  <c r="Q5956" i="1" s="1"/>
  <c r="I5957" i="1"/>
  <c r="J5957" i="1" s="1"/>
  <c r="Q5957" i="1" s="1"/>
  <c r="I5958" i="1"/>
  <c r="J5958" i="1" s="1"/>
  <c r="Q5958" i="1" s="1"/>
  <c r="I5959" i="1"/>
  <c r="J5959" i="1" s="1"/>
  <c r="Q5959" i="1" s="1"/>
  <c r="I5960" i="1"/>
  <c r="J5960" i="1" s="1"/>
  <c r="Q5960" i="1" s="1"/>
  <c r="I5961" i="1"/>
  <c r="J5961" i="1" s="1"/>
  <c r="Q5961" i="1" s="1"/>
  <c r="I5962" i="1"/>
  <c r="J5962" i="1" s="1"/>
  <c r="Q5962" i="1" s="1"/>
  <c r="I5963" i="1"/>
  <c r="J5963" i="1" s="1"/>
  <c r="Q5963" i="1" s="1"/>
  <c r="I5964" i="1"/>
  <c r="J5964" i="1" s="1"/>
  <c r="Q5964" i="1" s="1"/>
  <c r="I5965" i="1"/>
  <c r="J5965" i="1" s="1"/>
  <c r="Q5965" i="1" s="1"/>
  <c r="I5966" i="1"/>
  <c r="J5966" i="1" s="1"/>
  <c r="Q5966" i="1" s="1"/>
  <c r="I5967" i="1"/>
  <c r="J5967" i="1" s="1"/>
  <c r="Q5967" i="1" s="1"/>
  <c r="I5968" i="1"/>
  <c r="J5968" i="1" s="1"/>
  <c r="Q5968" i="1" s="1"/>
  <c r="I5969" i="1"/>
  <c r="J5969" i="1" s="1"/>
  <c r="Q5969" i="1" s="1"/>
  <c r="I5970" i="1"/>
  <c r="J5970" i="1" s="1"/>
  <c r="Q5970" i="1" s="1"/>
  <c r="I5971" i="1"/>
  <c r="J5971" i="1" s="1"/>
  <c r="Q5971" i="1" s="1"/>
  <c r="I5972" i="1"/>
  <c r="J5972" i="1" s="1"/>
  <c r="Q5972" i="1" s="1"/>
  <c r="I5973" i="1"/>
  <c r="J5973" i="1" s="1"/>
  <c r="Q5973" i="1" s="1"/>
  <c r="I5974" i="1"/>
  <c r="J5974" i="1" s="1"/>
  <c r="Q5974" i="1" s="1"/>
  <c r="I5975" i="1"/>
  <c r="J5975" i="1" s="1"/>
  <c r="Q5975" i="1" s="1"/>
  <c r="I5976" i="1"/>
  <c r="J5976" i="1" s="1"/>
  <c r="Q5976" i="1" s="1"/>
  <c r="I5977" i="1"/>
  <c r="J5977" i="1" s="1"/>
  <c r="Q5977" i="1" s="1"/>
  <c r="I5978" i="1"/>
  <c r="J5978" i="1" s="1"/>
  <c r="Q5978" i="1" s="1"/>
  <c r="I5979" i="1"/>
  <c r="J5979" i="1" s="1"/>
  <c r="Q5979" i="1" s="1"/>
  <c r="I5980" i="1"/>
  <c r="J5980" i="1" s="1"/>
  <c r="Q5980" i="1" s="1"/>
  <c r="I5981" i="1"/>
  <c r="J5981" i="1" s="1"/>
  <c r="Q5981" i="1" s="1"/>
  <c r="I5982" i="1"/>
  <c r="J5982" i="1" s="1"/>
  <c r="Q5982" i="1" s="1"/>
  <c r="I5983" i="1"/>
  <c r="J5983" i="1" s="1"/>
  <c r="Q5983" i="1" s="1"/>
  <c r="I5984" i="1"/>
  <c r="J5984" i="1" s="1"/>
  <c r="Q5984" i="1" s="1"/>
  <c r="I5985" i="1"/>
  <c r="J5985" i="1" s="1"/>
  <c r="Q5985" i="1" s="1"/>
  <c r="I5986" i="1"/>
  <c r="J5986" i="1" s="1"/>
  <c r="Q5986" i="1" s="1"/>
  <c r="I1357" i="1"/>
  <c r="J1357" i="1" s="1"/>
  <c r="Q1357" i="1" s="1"/>
  <c r="I1358" i="1"/>
  <c r="J1358" i="1" s="1"/>
  <c r="Q1358" i="1" s="1"/>
  <c r="I1359" i="1"/>
  <c r="J1359" i="1" s="1"/>
  <c r="Q1359" i="1" s="1"/>
  <c r="I5987" i="1"/>
  <c r="J5987" i="1" s="1"/>
  <c r="Q5987" i="1" s="1"/>
  <c r="I128" i="1"/>
  <c r="J128" i="1" s="1"/>
  <c r="Q128" i="1" s="1"/>
  <c r="I1595" i="1"/>
  <c r="J1595" i="1" s="1"/>
  <c r="Q1595" i="1" s="1"/>
  <c r="I5988" i="1"/>
  <c r="J5988" i="1" s="1"/>
  <c r="Q5988" i="1" s="1"/>
  <c r="I5989" i="1"/>
  <c r="J5989" i="1" s="1"/>
  <c r="Q5989" i="1" s="1"/>
  <c r="I5990" i="1"/>
  <c r="J5990" i="1" s="1"/>
  <c r="Q5990" i="1" s="1"/>
  <c r="I5991" i="1"/>
  <c r="J5991" i="1" s="1"/>
  <c r="Q5991" i="1" s="1"/>
  <c r="I5992" i="1"/>
  <c r="J5992" i="1" s="1"/>
  <c r="Q5992" i="1" s="1"/>
  <c r="I5993" i="1"/>
  <c r="J5993" i="1" s="1"/>
  <c r="Q5993" i="1" s="1"/>
  <c r="I5994" i="1"/>
  <c r="J5994" i="1" s="1"/>
  <c r="Q5994" i="1" s="1"/>
  <c r="I1360" i="1"/>
  <c r="J1360" i="1" s="1"/>
  <c r="Q1360" i="1" s="1"/>
  <c r="I1361" i="1"/>
  <c r="J1361" i="1" s="1"/>
  <c r="Q1361" i="1" s="1"/>
  <c r="I5995" i="1"/>
  <c r="J5995" i="1" s="1"/>
  <c r="Q5995" i="1" s="1"/>
  <c r="I5996" i="1"/>
  <c r="J5996" i="1" s="1"/>
  <c r="Q5996" i="1" s="1"/>
  <c r="I1362" i="1"/>
  <c r="J1362" i="1" s="1"/>
  <c r="Q1362" i="1" s="1"/>
  <c r="I5997" i="1"/>
  <c r="J5997" i="1" s="1"/>
  <c r="Q5997" i="1" s="1"/>
  <c r="I1981" i="1"/>
  <c r="J1981" i="1" s="1"/>
  <c r="Q1981" i="1" s="1"/>
  <c r="I5998" i="1"/>
  <c r="J5998" i="1" s="1"/>
  <c r="Q5998" i="1" s="1"/>
  <c r="I5999" i="1"/>
  <c r="J5999" i="1" s="1"/>
  <c r="Q5999" i="1" s="1"/>
  <c r="I1363" i="1"/>
  <c r="J1363" i="1" s="1"/>
  <c r="Q1363" i="1" s="1"/>
  <c r="I6000" i="1"/>
  <c r="J6000" i="1" s="1"/>
  <c r="Q6000" i="1" s="1"/>
  <c r="I6001" i="1"/>
  <c r="J6001" i="1" s="1"/>
  <c r="Q6001" i="1" s="1"/>
  <c r="I6002" i="1"/>
  <c r="J6002" i="1" s="1"/>
  <c r="Q6002" i="1" s="1"/>
  <c r="I1982" i="1"/>
  <c r="J1982" i="1" s="1"/>
  <c r="Q1982" i="1" s="1"/>
  <c r="I6003" i="1"/>
  <c r="J6003" i="1" s="1"/>
  <c r="Q6003" i="1" s="1"/>
  <c r="I6004" i="1"/>
  <c r="J6004" i="1" s="1"/>
  <c r="Q6004" i="1" s="1"/>
  <c r="I1983" i="1"/>
  <c r="J1983" i="1" s="1"/>
  <c r="Q1983" i="1" s="1"/>
  <c r="I6005" i="1"/>
  <c r="J6005" i="1" s="1"/>
  <c r="Q6005" i="1" s="1"/>
  <c r="I6006" i="1"/>
  <c r="J6006" i="1" s="1"/>
  <c r="Q6006" i="1" s="1"/>
  <c r="I6007" i="1"/>
  <c r="J6007" i="1" s="1"/>
  <c r="Q6007" i="1" s="1"/>
  <c r="I6008" i="1"/>
  <c r="J6008" i="1" s="1"/>
  <c r="Q6008" i="1" s="1"/>
  <c r="I1364" i="1"/>
  <c r="J1364" i="1" s="1"/>
  <c r="Q1364" i="1" s="1"/>
  <c r="I1365" i="1"/>
  <c r="J1365" i="1" s="1"/>
  <c r="Q1365" i="1" s="1"/>
  <c r="I1366" i="1"/>
  <c r="J1366" i="1" s="1"/>
  <c r="Q1366" i="1" s="1"/>
  <c r="I129" i="1"/>
  <c r="J129" i="1" s="1"/>
  <c r="Q129" i="1" s="1"/>
  <c r="I1596" i="1"/>
  <c r="J1596" i="1" s="1"/>
  <c r="Q1596" i="1" s="1"/>
  <c r="I6009" i="1"/>
  <c r="J6009" i="1" s="1"/>
  <c r="Q6009" i="1" s="1"/>
  <c r="I1367" i="1"/>
  <c r="J1367" i="1" s="1"/>
  <c r="Q1367" i="1" s="1"/>
  <c r="I6010" i="1"/>
  <c r="J6010" i="1" s="1"/>
  <c r="Q6010" i="1" s="1"/>
  <c r="I1368" i="1"/>
  <c r="J1368" i="1" s="1"/>
  <c r="Q1368" i="1" s="1"/>
  <c r="I6011" i="1"/>
  <c r="J6011" i="1" s="1"/>
  <c r="Q6011" i="1" s="1"/>
  <c r="I6012" i="1"/>
  <c r="J6012" i="1" s="1"/>
  <c r="Q6012" i="1" s="1"/>
  <c r="I6013" i="1"/>
  <c r="J6013" i="1" s="1"/>
  <c r="Q6013" i="1" s="1"/>
  <c r="I6014" i="1"/>
  <c r="J6014" i="1" s="1"/>
  <c r="Q6014" i="1" s="1"/>
  <c r="I6015" i="1"/>
  <c r="J6015" i="1" s="1"/>
  <c r="Q6015" i="1" s="1"/>
  <c r="I6016" i="1"/>
  <c r="J6016" i="1" s="1"/>
  <c r="Q6016" i="1" s="1"/>
  <c r="I1369" i="1"/>
  <c r="J1369" i="1" s="1"/>
  <c r="Q1369" i="1" s="1"/>
  <c r="I6017" i="1"/>
  <c r="J6017" i="1" s="1"/>
  <c r="Q6017" i="1" s="1"/>
  <c r="I1370" i="1"/>
  <c r="J1370" i="1" s="1"/>
  <c r="Q1370" i="1" s="1"/>
  <c r="I6018" i="1"/>
  <c r="J6018" i="1" s="1"/>
  <c r="Q6018" i="1" s="1"/>
  <c r="I6019" i="1"/>
  <c r="J6019" i="1" s="1"/>
  <c r="Q6019" i="1" s="1"/>
  <c r="I6020" i="1"/>
  <c r="J6020" i="1" s="1"/>
  <c r="Q6020" i="1" s="1"/>
  <c r="I6021" i="1"/>
  <c r="J6021" i="1" s="1"/>
  <c r="Q6021" i="1" s="1"/>
  <c r="I1625" i="1"/>
  <c r="J1625" i="1" s="1"/>
  <c r="Q1625" i="1" s="1"/>
  <c r="I6022" i="1"/>
  <c r="J6022" i="1" s="1"/>
  <c r="Q6022" i="1" s="1"/>
  <c r="I6023" i="1"/>
  <c r="J6023" i="1" s="1"/>
  <c r="Q6023" i="1" s="1"/>
  <c r="I6024" i="1"/>
  <c r="J6024" i="1" s="1"/>
  <c r="Q6024" i="1" s="1"/>
  <c r="I6025" i="1"/>
  <c r="J6025" i="1" s="1"/>
  <c r="Q6025" i="1" s="1"/>
  <c r="I6026" i="1"/>
  <c r="J6026" i="1" s="1"/>
  <c r="Q6026" i="1" s="1"/>
  <c r="I6027" i="1"/>
  <c r="J6027" i="1" s="1"/>
  <c r="Q6027" i="1" s="1"/>
  <c r="I6028" i="1"/>
  <c r="J6028" i="1" s="1"/>
  <c r="Q6028" i="1" s="1"/>
  <c r="I6029" i="1"/>
  <c r="J6029" i="1" s="1"/>
  <c r="Q6029" i="1" s="1"/>
  <c r="I1371" i="1"/>
  <c r="J1371" i="1" s="1"/>
  <c r="Q1371" i="1" s="1"/>
  <c r="I1372" i="1"/>
  <c r="J1372" i="1" s="1"/>
  <c r="Q1372" i="1" s="1"/>
  <c r="I6030" i="1"/>
  <c r="J6030" i="1" s="1"/>
  <c r="Q6030" i="1" s="1"/>
  <c r="I1373" i="1"/>
  <c r="J1373" i="1" s="1"/>
  <c r="Q1373" i="1" s="1"/>
  <c r="I1374" i="1"/>
  <c r="J1374" i="1" s="1"/>
  <c r="Q1374" i="1" s="1"/>
  <c r="I1375" i="1"/>
  <c r="J1375" i="1" s="1"/>
  <c r="Q1375" i="1" s="1"/>
  <c r="I6031" i="1"/>
  <c r="J6031" i="1" s="1"/>
  <c r="Q6031" i="1" s="1"/>
  <c r="I6032" i="1"/>
  <c r="J6032" i="1" s="1"/>
  <c r="Q6032" i="1" s="1"/>
  <c r="I6033" i="1"/>
  <c r="J6033" i="1" s="1"/>
  <c r="Q6033" i="1" s="1"/>
  <c r="I6034" i="1"/>
  <c r="J6034" i="1" s="1"/>
  <c r="Q6034" i="1" s="1"/>
  <c r="I6035" i="1"/>
  <c r="J6035" i="1" s="1"/>
  <c r="Q6035" i="1" s="1"/>
  <c r="I6036" i="1"/>
  <c r="J6036" i="1" s="1"/>
  <c r="Q6036" i="1" s="1"/>
  <c r="I1376" i="1"/>
  <c r="J1376" i="1" s="1"/>
  <c r="Q1376" i="1" s="1"/>
  <c r="I1377" i="1"/>
  <c r="J1377" i="1" s="1"/>
  <c r="Q1377" i="1" s="1"/>
  <c r="I6037" i="1"/>
  <c r="J6037" i="1" s="1"/>
  <c r="Q6037" i="1" s="1"/>
  <c r="I6038" i="1"/>
  <c r="J6038" i="1" s="1"/>
  <c r="Q6038" i="1" s="1"/>
  <c r="I6039" i="1"/>
  <c r="J6039" i="1" s="1"/>
  <c r="Q6039" i="1" s="1"/>
  <c r="I6040" i="1"/>
  <c r="J6040" i="1" s="1"/>
  <c r="Q6040" i="1" s="1"/>
  <c r="I1378" i="1"/>
  <c r="J1378" i="1" s="1"/>
  <c r="Q1378" i="1" s="1"/>
  <c r="I6041" i="1"/>
  <c r="J6041" i="1" s="1"/>
  <c r="Q6041" i="1" s="1"/>
  <c r="I1379" i="1"/>
  <c r="J1379" i="1" s="1"/>
  <c r="Q1379" i="1" s="1"/>
  <c r="I1380" i="1"/>
  <c r="J1380" i="1" s="1"/>
  <c r="Q1380" i="1" s="1"/>
  <c r="I1381" i="1"/>
  <c r="J1381" i="1" s="1"/>
  <c r="Q1381" i="1" s="1"/>
  <c r="I1597" i="1"/>
  <c r="J1597" i="1" s="1"/>
  <c r="Q1597" i="1" s="1"/>
  <c r="I6042" i="1"/>
  <c r="J6042" i="1" s="1"/>
  <c r="Q6042" i="1" s="1"/>
  <c r="I6043" i="1"/>
  <c r="J6043" i="1" s="1"/>
  <c r="Q6043" i="1" s="1"/>
  <c r="I1984" i="1"/>
  <c r="J1984" i="1" s="1"/>
  <c r="Q1984" i="1" s="1"/>
  <c r="I6044" i="1"/>
  <c r="J6044" i="1" s="1"/>
  <c r="Q6044" i="1" s="1"/>
  <c r="I6045" i="1"/>
  <c r="J6045" i="1" s="1"/>
  <c r="Q6045" i="1" s="1"/>
  <c r="I6046" i="1"/>
  <c r="J6046" i="1" s="1"/>
  <c r="Q6046" i="1" s="1"/>
  <c r="I1382" i="1"/>
  <c r="J1382" i="1" s="1"/>
  <c r="Q1382" i="1" s="1"/>
  <c r="I6047" i="1"/>
  <c r="J6047" i="1" s="1"/>
  <c r="Q6047" i="1" s="1"/>
  <c r="I1985" i="1"/>
  <c r="J1985" i="1" s="1"/>
  <c r="Q1985" i="1" s="1"/>
  <c r="I6048" i="1"/>
  <c r="J6048" i="1" s="1"/>
  <c r="Q6048" i="1" s="1"/>
  <c r="I6049" i="1"/>
  <c r="J6049" i="1" s="1"/>
  <c r="Q6049" i="1" s="1"/>
  <c r="I6050" i="1"/>
  <c r="J6050" i="1" s="1"/>
  <c r="Q6050" i="1" s="1"/>
  <c r="I1986" i="1"/>
  <c r="J1986" i="1" s="1"/>
  <c r="Q1986" i="1" s="1"/>
  <c r="I6051" i="1"/>
  <c r="J6051" i="1" s="1"/>
  <c r="Q6051" i="1" s="1"/>
  <c r="I1383" i="1"/>
  <c r="J1383" i="1" s="1"/>
  <c r="Q1383" i="1" s="1"/>
  <c r="I6052" i="1"/>
  <c r="J6052" i="1" s="1"/>
  <c r="Q6052" i="1" s="1"/>
  <c r="I6053" i="1"/>
  <c r="J6053" i="1" s="1"/>
  <c r="Q6053" i="1" s="1"/>
  <c r="I1384" i="1"/>
  <c r="J1384" i="1" s="1"/>
  <c r="Q1384" i="1" s="1"/>
  <c r="I1598" i="1"/>
  <c r="J1598" i="1" s="1"/>
  <c r="Q1598" i="1" s="1"/>
  <c r="I6054" i="1"/>
  <c r="J6054" i="1" s="1"/>
  <c r="Q6054" i="1" s="1"/>
  <c r="I6055" i="1"/>
  <c r="J6055" i="1" s="1"/>
  <c r="Q6055" i="1" s="1"/>
  <c r="I6056" i="1"/>
  <c r="J6056" i="1" s="1"/>
  <c r="Q6056" i="1" s="1"/>
  <c r="I1385" i="1"/>
  <c r="J1385" i="1" s="1"/>
  <c r="Q1385" i="1" s="1"/>
  <c r="I6057" i="1"/>
  <c r="J6057" i="1" s="1"/>
  <c r="Q6057" i="1" s="1"/>
  <c r="I6058" i="1"/>
  <c r="J6058" i="1" s="1"/>
  <c r="Q6058" i="1" s="1"/>
  <c r="I6059" i="1"/>
  <c r="J6059" i="1" s="1"/>
  <c r="Q6059" i="1" s="1"/>
  <c r="I6060" i="1"/>
  <c r="J6060" i="1" s="1"/>
  <c r="Q6060" i="1" s="1"/>
  <c r="I1599" i="1"/>
  <c r="J1599" i="1" s="1"/>
  <c r="Q1599" i="1" s="1"/>
  <c r="I1386" i="1"/>
  <c r="J1386" i="1" s="1"/>
  <c r="Q1386" i="1" s="1"/>
  <c r="I6061" i="1"/>
  <c r="J6061" i="1" s="1"/>
  <c r="Q6061" i="1" s="1"/>
  <c r="I1387" i="1"/>
  <c r="J1387" i="1" s="1"/>
  <c r="Q1387" i="1" s="1"/>
  <c r="I1388" i="1"/>
  <c r="J1388" i="1" s="1"/>
  <c r="Q1388" i="1" s="1"/>
  <c r="I6062" i="1"/>
  <c r="J6062" i="1" s="1"/>
  <c r="Q6062" i="1" s="1"/>
  <c r="I6063" i="1"/>
  <c r="J6063" i="1" s="1"/>
  <c r="Q6063" i="1" s="1"/>
  <c r="I6064" i="1"/>
  <c r="J6064" i="1" s="1"/>
  <c r="Q6064" i="1" s="1"/>
  <c r="I1389" i="1"/>
  <c r="J1389" i="1" s="1"/>
  <c r="Q1389" i="1" s="1"/>
  <c r="I6065" i="1"/>
  <c r="J6065" i="1" s="1"/>
  <c r="Q6065" i="1" s="1"/>
  <c r="I1987" i="1"/>
  <c r="J1987" i="1" s="1"/>
  <c r="Q1987" i="1" s="1"/>
  <c r="I6066" i="1"/>
  <c r="J6066" i="1" s="1"/>
  <c r="Q6066" i="1" s="1"/>
  <c r="I1390" i="1"/>
  <c r="J1390" i="1" s="1"/>
  <c r="Q1390" i="1" s="1"/>
  <c r="I6067" i="1"/>
  <c r="J6067" i="1" s="1"/>
  <c r="Q6067" i="1" s="1"/>
  <c r="I1391" i="1"/>
  <c r="J1391" i="1" s="1"/>
  <c r="Q1391" i="1" s="1"/>
  <c r="I6068" i="1"/>
  <c r="J6068" i="1" s="1"/>
  <c r="Q6068" i="1" s="1"/>
  <c r="I6069" i="1"/>
  <c r="J6069" i="1" s="1"/>
  <c r="Q6069" i="1" s="1"/>
  <c r="I6070" i="1"/>
  <c r="J6070" i="1" s="1"/>
  <c r="Q6070" i="1" s="1"/>
  <c r="I6071" i="1"/>
  <c r="J6071" i="1" s="1"/>
  <c r="Q6071" i="1" s="1"/>
  <c r="I6072" i="1"/>
  <c r="J6072" i="1" s="1"/>
  <c r="Q6072" i="1" s="1"/>
  <c r="I1392" i="1"/>
  <c r="J1392" i="1" s="1"/>
  <c r="Q1392" i="1" s="1"/>
  <c r="I6073" i="1"/>
  <c r="J6073" i="1" s="1"/>
  <c r="Q6073" i="1" s="1"/>
  <c r="I6074" i="1"/>
  <c r="J6074" i="1" s="1"/>
  <c r="Q6074" i="1" s="1"/>
  <c r="I1393" i="1"/>
  <c r="J1393" i="1" s="1"/>
  <c r="Q1393" i="1" s="1"/>
  <c r="I6075" i="1"/>
  <c r="J6075" i="1" s="1"/>
  <c r="Q6075" i="1" s="1"/>
  <c r="I1394" i="1"/>
  <c r="J1394" i="1" s="1"/>
  <c r="Q1394" i="1" s="1"/>
  <c r="I6076" i="1"/>
  <c r="J6076" i="1" s="1"/>
  <c r="Q6076" i="1" s="1"/>
  <c r="I1395" i="1"/>
  <c r="J1395" i="1" s="1"/>
  <c r="Q1395" i="1" s="1"/>
  <c r="I6077" i="1"/>
  <c r="J6077" i="1" s="1"/>
  <c r="Q6077" i="1" s="1"/>
  <c r="I6078" i="1"/>
  <c r="J6078" i="1" s="1"/>
  <c r="Q6078" i="1" s="1"/>
  <c r="I6079" i="1"/>
  <c r="J6079" i="1" s="1"/>
  <c r="Q6079" i="1" s="1"/>
  <c r="I130" i="1"/>
  <c r="J130" i="1" s="1"/>
  <c r="Q130" i="1" s="1"/>
  <c r="I6080" i="1"/>
  <c r="J6080" i="1" s="1"/>
  <c r="Q6080" i="1" s="1"/>
  <c r="I6081" i="1"/>
  <c r="J6081" i="1" s="1"/>
  <c r="Q6081" i="1" s="1"/>
  <c r="I6082" i="1"/>
  <c r="J6082" i="1" s="1"/>
  <c r="Q6082" i="1" s="1"/>
  <c r="I6083" i="1"/>
  <c r="J6083" i="1" s="1"/>
  <c r="Q6083" i="1" s="1"/>
  <c r="I6084" i="1"/>
  <c r="J6084" i="1" s="1"/>
  <c r="Q6084" i="1" s="1"/>
  <c r="I6085" i="1"/>
  <c r="J6085" i="1" s="1"/>
  <c r="Q6085" i="1" s="1"/>
  <c r="I6086" i="1"/>
  <c r="J6086" i="1" s="1"/>
  <c r="Q6086" i="1" s="1"/>
  <c r="I1988" i="1"/>
  <c r="J1988" i="1" s="1"/>
  <c r="Q1988" i="1" s="1"/>
  <c r="I1989" i="1"/>
  <c r="J1989" i="1" s="1"/>
  <c r="Q1989" i="1" s="1"/>
  <c r="I1990" i="1"/>
  <c r="J1990" i="1" s="1"/>
  <c r="Q1990" i="1" s="1"/>
  <c r="I6087" i="1"/>
  <c r="J6087" i="1" s="1"/>
  <c r="Q6087" i="1" s="1"/>
  <c r="I6088" i="1"/>
  <c r="J6088" i="1" s="1"/>
  <c r="Q6088" i="1" s="1"/>
  <c r="I6089" i="1"/>
  <c r="J6089" i="1" s="1"/>
  <c r="Q6089" i="1" s="1"/>
  <c r="I6090" i="1"/>
  <c r="J6090" i="1" s="1"/>
  <c r="Q6090" i="1" s="1"/>
  <c r="I6091" i="1"/>
  <c r="J6091" i="1" s="1"/>
  <c r="Q6091" i="1" s="1"/>
  <c r="I6092" i="1"/>
  <c r="J6092" i="1" s="1"/>
  <c r="Q6092" i="1" s="1"/>
  <c r="I6093" i="1"/>
  <c r="J6093" i="1" s="1"/>
  <c r="Q6093" i="1" s="1"/>
  <c r="I6094" i="1"/>
  <c r="J6094" i="1" s="1"/>
  <c r="Q6094" i="1" s="1"/>
  <c r="I6095" i="1"/>
  <c r="J6095" i="1" s="1"/>
  <c r="Q6095" i="1" s="1"/>
  <c r="I6096" i="1"/>
  <c r="J6096" i="1" s="1"/>
  <c r="Q6096" i="1" s="1"/>
  <c r="I6097" i="1"/>
  <c r="J6097" i="1" s="1"/>
  <c r="Q6097" i="1" s="1"/>
  <c r="I6098" i="1"/>
  <c r="J6098" i="1" s="1"/>
  <c r="Q6098" i="1" s="1"/>
  <c r="I6099" i="1"/>
  <c r="J6099" i="1" s="1"/>
  <c r="Q6099" i="1" s="1"/>
  <c r="I6100" i="1"/>
  <c r="J6100" i="1" s="1"/>
  <c r="Q6100" i="1" s="1"/>
  <c r="I6101" i="1"/>
  <c r="J6101" i="1" s="1"/>
  <c r="Q6101" i="1" s="1"/>
  <c r="I6102" i="1"/>
  <c r="J6102" i="1" s="1"/>
  <c r="Q6102" i="1" s="1"/>
  <c r="I6103" i="1"/>
  <c r="J6103" i="1" s="1"/>
  <c r="Q6103" i="1" s="1"/>
  <c r="I6104" i="1"/>
  <c r="J6104" i="1" s="1"/>
  <c r="Q6104" i="1" s="1"/>
  <c r="I6105" i="1"/>
  <c r="J6105" i="1" s="1"/>
  <c r="Q6105" i="1" s="1"/>
  <c r="I6106" i="1"/>
  <c r="J6106" i="1" s="1"/>
  <c r="Q6106" i="1" s="1"/>
  <c r="I6107" i="1"/>
  <c r="J6107" i="1" s="1"/>
  <c r="Q6107" i="1" s="1"/>
  <c r="I6108" i="1"/>
  <c r="J6108" i="1" s="1"/>
  <c r="Q6108" i="1" s="1"/>
  <c r="I6109" i="1"/>
  <c r="J6109" i="1" s="1"/>
  <c r="Q6109" i="1" s="1"/>
  <c r="I6110" i="1"/>
  <c r="J6110" i="1" s="1"/>
  <c r="Q6110" i="1" s="1"/>
  <c r="I6111" i="1"/>
  <c r="J6111" i="1" s="1"/>
  <c r="Q6111" i="1" s="1"/>
  <c r="I6112" i="1"/>
  <c r="J6112" i="1" s="1"/>
  <c r="Q6112" i="1" s="1"/>
  <c r="I6113" i="1"/>
  <c r="J6113" i="1" s="1"/>
  <c r="Q6113" i="1" s="1"/>
  <c r="I6114" i="1"/>
  <c r="J6114" i="1" s="1"/>
  <c r="Q6114" i="1" s="1"/>
  <c r="I1396" i="1"/>
  <c r="J1396" i="1" s="1"/>
  <c r="Q1396" i="1" s="1"/>
  <c r="I6115" i="1"/>
  <c r="J6115" i="1" s="1"/>
  <c r="Q6115" i="1" s="1"/>
  <c r="I1397" i="1"/>
  <c r="J1397" i="1" s="1"/>
  <c r="Q1397" i="1" s="1"/>
  <c r="I1398" i="1"/>
  <c r="J1398" i="1" s="1"/>
  <c r="Q1398" i="1" s="1"/>
  <c r="I6116" i="1"/>
  <c r="J6116" i="1" s="1"/>
  <c r="Q6116" i="1" s="1"/>
  <c r="I6117" i="1"/>
  <c r="J6117" i="1" s="1"/>
  <c r="Q6117" i="1" s="1"/>
  <c r="I6118" i="1"/>
  <c r="J6118" i="1" s="1"/>
  <c r="Q6118" i="1" s="1"/>
  <c r="I6119" i="1"/>
  <c r="J6119" i="1" s="1"/>
  <c r="Q6119" i="1" s="1"/>
  <c r="I1399" i="1"/>
  <c r="J1399" i="1" s="1"/>
  <c r="Q1399" i="1" s="1"/>
  <c r="I6120" i="1"/>
  <c r="J6120" i="1" s="1"/>
  <c r="Q6120" i="1" s="1"/>
  <c r="I6121" i="1"/>
  <c r="J6121" i="1" s="1"/>
  <c r="Q6121" i="1" s="1"/>
  <c r="I6122" i="1"/>
  <c r="J6122" i="1" s="1"/>
  <c r="Q6122" i="1" s="1"/>
  <c r="I149" i="1"/>
  <c r="J149" i="1" s="1"/>
  <c r="Q149" i="1" s="1"/>
  <c r="I6123" i="1"/>
  <c r="J6123" i="1" s="1"/>
  <c r="Q6123" i="1" s="1"/>
  <c r="I6124" i="1"/>
  <c r="J6124" i="1" s="1"/>
  <c r="Q6124" i="1" s="1"/>
  <c r="I1400" i="1"/>
  <c r="J1400" i="1" s="1"/>
  <c r="Q1400" i="1" s="1"/>
  <c r="I6125" i="1"/>
  <c r="J6125" i="1" s="1"/>
  <c r="Q6125" i="1" s="1"/>
  <c r="I1401" i="1"/>
  <c r="J1401" i="1" s="1"/>
  <c r="Q1401" i="1" s="1"/>
  <c r="I6126" i="1"/>
  <c r="J6126" i="1" s="1"/>
  <c r="Q6126" i="1" s="1"/>
  <c r="I6127" i="1"/>
  <c r="J6127" i="1" s="1"/>
  <c r="Q6127" i="1" s="1"/>
  <c r="I6128" i="1"/>
  <c r="J6128" i="1" s="1"/>
  <c r="Q6128" i="1" s="1"/>
  <c r="I1402" i="1"/>
  <c r="J1402" i="1" s="1"/>
  <c r="Q1402" i="1" s="1"/>
  <c r="I6129" i="1"/>
  <c r="J6129" i="1" s="1"/>
  <c r="Q6129" i="1" s="1"/>
  <c r="I131" i="1"/>
  <c r="J131" i="1" s="1"/>
  <c r="Q131" i="1" s="1"/>
  <c r="I6130" i="1"/>
  <c r="J6130" i="1" s="1"/>
  <c r="Q6130" i="1" s="1"/>
  <c r="I6131" i="1"/>
  <c r="J6131" i="1" s="1"/>
  <c r="Q6131" i="1" s="1"/>
  <c r="I6132" i="1"/>
  <c r="J6132" i="1" s="1"/>
  <c r="Q6132" i="1" s="1"/>
  <c r="I6133" i="1"/>
  <c r="J6133" i="1" s="1"/>
  <c r="Q6133" i="1" s="1"/>
  <c r="I6134" i="1"/>
  <c r="J6134" i="1" s="1"/>
  <c r="Q6134" i="1" s="1"/>
  <c r="I6135" i="1"/>
  <c r="J6135" i="1" s="1"/>
  <c r="Q6135" i="1" s="1"/>
  <c r="I6136" i="1"/>
  <c r="J6136" i="1" s="1"/>
  <c r="Q6136" i="1" s="1"/>
  <c r="I6137" i="1"/>
  <c r="J6137" i="1" s="1"/>
  <c r="Q6137" i="1" s="1"/>
  <c r="I6138" i="1"/>
  <c r="J6138" i="1" s="1"/>
  <c r="Q6138" i="1" s="1"/>
  <c r="I6139" i="1"/>
  <c r="J6139" i="1" s="1"/>
  <c r="Q6139" i="1" s="1"/>
  <c r="I6140" i="1"/>
  <c r="J6140" i="1" s="1"/>
  <c r="Q6140" i="1" s="1"/>
  <c r="I6141" i="1"/>
  <c r="J6141" i="1" s="1"/>
  <c r="Q6141" i="1" s="1"/>
  <c r="I6142" i="1"/>
  <c r="J6142" i="1" s="1"/>
  <c r="Q6142" i="1" s="1"/>
  <c r="I6143" i="1"/>
  <c r="J6143" i="1" s="1"/>
  <c r="Q6143" i="1" s="1"/>
  <c r="I6144" i="1"/>
  <c r="J6144" i="1" s="1"/>
  <c r="Q6144" i="1" s="1"/>
  <c r="I6145" i="1"/>
  <c r="J6145" i="1" s="1"/>
  <c r="Q6145" i="1" s="1"/>
  <c r="I6146" i="1"/>
  <c r="J6146" i="1" s="1"/>
  <c r="Q6146" i="1" s="1"/>
  <c r="I6147" i="1"/>
  <c r="J6147" i="1" s="1"/>
  <c r="Q6147" i="1" s="1"/>
  <c r="I6148" i="1"/>
  <c r="J6148" i="1" s="1"/>
  <c r="Q6148" i="1" s="1"/>
  <c r="I1403" i="1"/>
  <c r="J1403" i="1" s="1"/>
  <c r="Q1403" i="1" s="1"/>
  <c r="I6149" i="1"/>
  <c r="J6149" i="1" s="1"/>
  <c r="Q6149" i="1" s="1"/>
  <c r="I6150" i="1"/>
  <c r="J6150" i="1" s="1"/>
  <c r="Q6150" i="1" s="1"/>
  <c r="I6151" i="1"/>
  <c r="J6151" i="1" s="1"/>
  <c r="Q6151" i="1" s="1"/>
  <c r="I6152" i="1"/>
  <c r="J6152" i="1" s="1"/>
  <c r="Q6152" i="1" s="1"/>
  <c r="I6153" i="1"/>
  <c r="J6153" i="1" s="1"/>
  <c r="Q6153" i="1" s="1"/>
  <c r="I1404" i="1"/>
  <c r="J1404" i="1" s="1"/>
  <c r="Q1404" i="1" s="1"/>
  <c r="I6154" i="1"/>
  <c r="J6154" i="1" s="1"/>
  <c r="Q6154" i="1" s="1"/>
  <c r="I6155" i="1"/>
  <c r="J6155" i="1" s="1"/>
  <c r="Q6155" i="1" s="1"/>
  <c r="I6156" i="1"/>
  <c r="J6156" i="1" s="1"/>
  <c r="Q6156" i="1" s="1"/>
  <c r="I6157" i="1"/>
  <c r="J6157" i="1" s="1"/>
  <c r="Q6157" i="1" s="1"/>
  <c r="I1405" i="1"/>
  <c r="J1405" i="1" s="1"/>
  <c r="Q1405" i="1" s="1"/>
  <c r="I6158" i="1"/>
  <c r="J6158" i="1" s="1"/>
  <c r="Q6158" i="1" s="1"/>
  <c r="I6159" i="1"/>
  <c r="J6159" i="1" s="1"/>
  <c r="Q6159" i="1" s="1"/>
  <c r="I1406" i="1"/>
  <c r="J1406" i="1" s="1"/>
  <c r="Q1406" i="1" s="1"/>
  <c r="I6160" i="1"/>
  <c r="J6160" i="1" s="1"/>
  <c r="Q6160" i="1" s="1"/>
  <c r="I1407" i="1"/>
  <c r="J1407" i="1" s="1"/>
  <c r="Q1407" i="1" s="1"/>
  <c r="I6161" i="1"/>
  <c r="J6161" i="1" s="1"/>
  <c r="Q6161" i="1" s="1"/>
  <c r="I1408" i="1"/>
  <c r="J1408" i="1" s="1"/>
  <c r="Q1408" i="1" s="1"/>
  <c r="I6162" i="1"/>
  <c r="J6162" i="1" s="1"/>
  <c r="Q6162" i="1" s="1"/>
  <c r="I1409" i="1"/>
  <c r="J1409" i="1" s="1"/>
  <c r="Q1409" i="1" s="1"/>
  <c r="I6163" i="1"/>
  <c r="J6163" i="1" s="1"/>
  <c r="Q6163" i="1" s="1"/>
  <c r="I6164" i="1"/>
  <c r="J6164" i="1" s="1"/>
  <c r="Q6164" i="1" s="1"/>
  <c r="I6165" i="1"/>
  <c r="J6165" i="1" s="1"/>
  <c r="Q6165" i="1" s="1"/>
  <c r="I6166" i="1"/>
  <c r="J6166" i="1" s="1"/>
  <c r="Q6166" i="1" s="1"/>
  <c r="I6167" i="1"/>
  <c r="J6167" i="1" s="1"/>
  <c r="Q6167" i="1" s="1"/>
  <c r="I6168" i="1"/>
  <c r="J6168" i="1" s="1"/>
  <c r="Q6168" i="1" s="1"/>
  <c r="I150" i="1"/>
  <c r="J150" i="1" s="1"/>
  <c r="Q150" i="1" s="1"/>
  <c r="I6169" i="1"/>
  <c r="J6169" i="1" s="1"/>
  <c r="Q6169" i="1" s="1"/>
  <c r="I1991" i="1"/>
  <c r="J1991" i="1" s="1"/>
  <c r="Q1991" i="1" s="1"/>
  <c r="I1600" i="1"/>
  <c r="J1600" i="1" s="1"/>
  <c r="Q1600" i="1" s="1"/>
  <c r="I6170" i="1"/>
  <c r="J6170" i="1" s="1"/>
  <c r="Q6170" i="1" s="1"/>
  <c r="I1410" i="1"/>
  <c r="J1410" i="1" s="1"/>
  <c r="Q1410" i="1" s="1"/>
  <c r="I6171" i="1"/>
  <c r="J6171" i="1" s="1"/>
  <c r="Q6171" i="1" s="1"/>
  <c r="I6172" i="1"/>
  <c r="J6172" i="1" s="1"/>
  <c r="Q6172" i="1" s="1"/>
  <c r="I6173" i="1"/>
  <c r="J6173" i="1" s="1"/>
  <c r="Q6173" i="1" s="1"/>
  <c r="I6174" i="1"/>
  <c r="J6174" i="1" s="1"/>
  <c r="Q6174" i="1" s="1"/>
  <c r="I132" i="1"/>
  <c r="J132" i="1" s="1"/>
  <c r="Q132" i="1" s="1"/>
  <c r="I6175" i="1"/>
  <c r="J6175" i="1" s="1"/>
  <c r="Q6175" i="1" s="1"/>
  <c r="I1411" i="1"/>
  <c r="J1411" i="1" s="1"/>
  <c r="Q1411" i="1" s="1"/>
  <c r="I6176" i="1"/>
  <c r="J6176" i="1" s="1"/>
  <c r="Q6176" i="1" s="1"/>
  <c r="I6177" i="1"/>
  <c r="J6177" i="1" s="1"/>
  <c r="Q6177" i="1" s="1"/>
  <c r="I6178" i="1"/>
  <c r="J6178" i="1" s="1"/>
  <c r="Q6178" i="1" s="1"/>
  <c r="I6179" i="1"/>
  <c r="J6179" i="1" s="1"/>
  <c r="Q6179" i="1" s="1"/>
  <c r="I6180" i="1"/>
  <c r="J6180" i="1" s="1"/>
  <c r="Q6180" i="1" s="1"/>
  <c r="I6181" i="1"/>
  <c r="J6181" i="1" s="1"/>
  <c r="Q6181" i="1" s="1"/>
  <c r="I6182" i="1"/>
  <c r="J6182" i="1" s="1"/>
  <c r="Q6182" i="1" s="1"/>
  <c r="I6183" i="1"/>
  <c r="J6183" i="1" s="1"/>
  <c r="Q6183" i="1" s="1"/>
  <c r="I1412" i="1"/>
  <c r="J1412" i="1" s="1"/>
  <c r="Q1412" i="1" s="1"/>
  <c r="I6184" i="1"/>
  <c r="J6184" i="1" s="1"/>
  <c r="Q6184" i="1" s="1"/>
  <c r="I6185" i="1"/>
  <c r="J6185" i="1" s="1"/>
  <c r="Q6185" i="1" s="1"/>
  <c r="I6186" i="1"/>
  <c r="J6186" i="1" s="1"/>
  <c r="Q6186" i="1" s="1"/>
  <c r="I6187" i="1"/>
  <c r="J6187" i="1" s="1"/>
  <c r="Q6187" i="1" s="1"/>
  <c r="I6188" i="1"/>
  <c r="J6188" i="1" s="1"/>
  <c r="Q6188" i="1" s="1"/>
  <c r="I6189" i="1"/>
  <c r="J6189" i="1" s="1"/>
  <c r="Q6189" i="1" s="1"/>
  <c r="I6190" i="1"/>
  <c r="J6190" i="1" s="1"/>
  <c r="Q6190" i="1" s="1"/>
  <c r="I6191" i="1"/>
  <c r="J6191" i="1" s="1"/>
  <c r="Q6191" i="1" s="1"/>
  <c r="I6192" i="1"/>
  <c r="J6192" i="1" s="1"/>
  <c r="Q6192" i="1" s="1"/>
  <c r="I6193" i="1"/>
  <c r="J6193" i="1" s="1"/>
  <c r="Q6193" i="1" s="1"/>
  <c r="I6194" i="1"/>
  <c r="J6194" i="1" s="1"/>
  <c r="Q6194" i="1" s="1"/>
  <c r="I6195" i="1"/>
  <c r="J6195" i="1" s="1"/>
  <c r="Q6195" i="1" s="1"/>
  <c r="I6196" i="1"/>
  <c r="J6196" i="1" s="1"/>
  <c r="Q6196" i="1" s="1"/>
  <c r="I6197" i="1"/>
  <c r="J6197" i="1" s="1"/>
  <c r="Q6197" i="1" s="1"/>
  <c r="I6198" i="1"/>
  <c r="J6198" i="1" s="1"/>
  <c r="Q6198" i="1" s="1"/>
  <c r="I6199" i="1"/>
  <c r="J6199" i="1" s="1"/>
  <c r="Q6199" i="1" s="1"/>
  <c r="I6200" i="1"/>
  <c r="J6200" i="1" s="1"/>
  <c r="Q6200" i="1" s="1"/>
  <c r="I6201" i="1"/>
  <c r="J6201" i="1" s="1"/>
  <c r="Q6201" i="1" s="1"/>
  <c r="I6202" i="1"/>
  <c r="J6202" i="1" s="1"/>
  <c r="Q6202" i="1" s="1"/>
  <c r="I6203" i="1"/>
  <c r="J6203" i="1" s="1"/>
  <c r="Q6203" i="1" s="1"/>
  <c r="I6204" i="1"/>
  <c r="J6204" i="1" s="1"/>
  <c r="Q6204" i="1" s="1"/>
  <c r="I6205" i="1"/>
  <c r="J6205" i="1" s="1"/>
  <c r="Q6205" i="1" s="1"/>
  <c r="I6206" i="1"/>
  <c r="J6206" i="1" s="1"/>
  <c r="Q6206" i="1" s="1"/>
  <c r="I6207" i="1"/>
  <c r="J6207" i="1" s="1"/>
  <c r="Q6207" i="1" s="1"/>
  <c r="I6208" i="1"/>
  <c r="J6208" i="1" s="1"/>
  <c r="Q6208" i="1" s="1"/>
  <c r="I133" i="1"/>
  <c r="J133" i="1" s="1"/>
  <c r="Q133" i="1" s="1"/>
  <c r="I6209" i="1"/>
  <c r="J6209" i="1" s="1"/>
  <c r="Q6209" i="1" s="1"/>
  <c r="I6210" i="1"/>
  <c r="J6210" i="1" s="1"/>
  <c r="Q6210" i="1" s="1"/>
  <c r="I6211" i="1"/>
  <c r="J6211" i="1" s="1"/>
  <c r="Q6211" i="1" s="1"/>
  <c r="I6212" i="1"/>
  <c r="J6212" i="1" s="1"/>
  <c r="Q6212" i="1" s="1"/>
  <c r="I1601" i="1"/>
  <c r="J1601" i="1" s="1"/>
  <c r="Q1601" i="1" s="1"/>
  <c r="I6213" i="1"/>
  <c r="J6213" i="1" s="1"/>
  <c r="Q6213" i="1" s="1"/>
  <c r="I6214" i="1"/>
  <c r="J6214" i="1" s="1"/>
  <c r="Q6214" i="1" s="1"/>
  <c r="I6215" i="1"/>
  <c r="J6215" i="1" s="1"/>
  <c r="Q6215" i="1" s="1"/>
  <c r="I1992" i="1"/>
  <c r="J1992" i="1" s="1"/>
  <c r="Q1992" i="1" s="1"/>
  <c r="I6216" i="1"/>
  <c r="J6216" i="1" s="1"/>
  <c r="Q6216" i="1" s="1"/>
  <c r="I6217" i="1"/>
  <c r="J6217" i="1" s="1"/>
  <c r="Q6217" i="1" s="1"/>
  <c r="I6218" i="1"/>
  <c r="J6218" i="1" s="1"/>
  <c r="Q6218" i="1" s="1"/>
  <c r="I6219" i="1"/>
  <c r="J6219" i="1" s="1"/>
  <c r="Q6219" i="1" s="1"/>
  <c r="I6220" i="1"/>
  <c r="J6220" i="1" s="1"/>
  <c r="Q6220" i="1" s="1"/>
  <c r="I6221" i="1"/>
  <c r="J6221" i="1" s="1"/>
  <c r="Q6221" i="1" s="1"/>
  <c r="I6222" i="1"/>
  <c r="J6222" i="1" s="1"/>
  <c r="Q6222" i="1" s="1"/>
  <c r="I1993" i="1"/>
  <c r="J1993" i="1" s="1"/>
  <c r="Q1993" i="1" s="1"/>
  <c r="I6223" i="1"/>
  <c r="J6223" i="1" s="1"/>
  <c r="Q6223" i="1" s="1"/>
  <c r="I6224" i="1"/>
  <c r="J6224" i="1" s="1"/>
  <c r="Q6224" i="1" s="1"/>
  <c r="I6225" i="1"/>
  <c r="J6225" i="1" s="1"/>
  <c r="Q6225" i="1" s="1"/>
  <c r="I6226" i="1"/>
  <c r="J6226" i="1" s="1"/>
  <c r="Q6226" i="1" s="1"/>
  <c r="I6227" i="1"/>
  <c r="J6227" i="1" s="1"/>
  <c r="Q6227" i="1" s="1"/>
  <c r="I1413" i="1"/>
  <c r="J1413" i="1" s="1"/>
  <c r="Q1413" i="1" s="1"/>
  <c r="I6228" i="1"/>
  <c r="J6228" i="1" s="1"/>
  <c r="Q6228" i="1" s="1"/>
  <c r="I6229" i="1"/>
  <c r="J6229" i="1" s="1"/>
  <c r="Q6229" i="1" s="1"/>
  <c r="I6230" i="1"/>
  <c r="J6230" i="1" s="1"/>
  <c r="Q6230" i="1" s="1"/>
  <c r="I6231" i="1"/>
  <c r="J6231" i="1" s="1"/>
  <c r="Q6231" i="1" s="1"/>
  <c r="I6232" i="1"/>
  <c r="J6232" i="1" s="1"/>
  <c r="Q6232" i="1" s="1"/>
  <c r="I6233" i="1"/>
  <c r="J6233" i="1" s="1"/>
  <c r="Q6233" i="1" s="1"/>
  <c r="I6234" i="1"/>
  <c r="J6234" i="1" s="1"/>
  <c r="Q6234" i="1" s="1"/>
  <c r="I6235" i="1"/>
  <c r="J6235" i="1" s="1"/>
  <c r="Q6235" i="1" s="1"/>
  <c r="I6236" i="1"/>
  <c r="J6236" i="1" s="1"/>
  <c r="Q6236" i="1" s="1"/>
  <c r="I6237" i="1"/>
  <c r="J6237" i="1" s="1"/>
  <c r="Q6237" i="1" s="1"/>
  <c r="I6238" i="1"/>
  <c r="J6238" i="1" s="1"/>
  <c r="Q6238" i="1" s="1"/>
  <c r="I6239" i="1"/>
  <c r="J6239" i="1" s="1"/>
  <c r="Q6239" i="1" s="1"/>
  <c r="I6240" i="1"/>
  <c r="J6240" i="1" s="1"/>
  <c r="Q6240" i="1" s="1"/>
  <c r="I6241" i="1"/>
  <c r="J6241" i="1" s="1"/>
  <c r="Q6241" i="1" s="1"/>
  <c r="I6242" i="1"/>
  <c r="J6242" i="1" s="1"/>
  <c r="Q6242" i="1" s="1"/>
  <c r="I6243" i="1"/>
  <c r="J6243" i="1" s="1"/>
  <c r="Q6243" i="1" s="1"/>
  <c r="I6244" i="1"/>
  <c r="J6244" i="1" s="1"/>
  <c r="Q6244" i="1" s="1"/>
  <c r="I6245" i="1"/>
  <c r="J6245" i="1" s="1"/>
  <c r="Q6245" i="1" s="1"/>
  <c r="I6246" i="1"/>
  <c r="J6246" i="1" s="1"/>
  <c r="Q6246" i="1" s="1"/>
  <c r="I6247" i="1"/>
  <c r="J6247" i="1" s="1"/>
  <c r="Q6247" i="1" s="1"/>
  <c r="I6248" i="1"/>
  <c r="J6248" i="1" s="1"/>
  <c r="Q6248" i="1" s="1"/>
  <c r="I6249" i="1"/>
  <c r="J6249" i="1" s="1"/>
  <c r="Q6249" i="1" s="1"/>
  <c r="I6250" i="1"/>
  <c r="J6250" i="1" s="1"/>
  <c r="Q6250" i="1" s="1"/>
  <c r="I6251" i="1"/>
  <c r="J6251" i="1" s="1"/>
  <c r="Q6251" i="1" s="1"/>
  <c r="I6252" i="1"/>
  <c r="J6252" i="1" s="1"/>
  <c r="Q6252" i="1" s="1"/>
  <c r="I6253" i="1"/>
  <c r="J6253" i="1" s="1"/>
  <c r="Q6253" i="1" s="1"/>
  <c r="I6254" i="1"/>
  <c r="J6254" i="1" s="1"/>
  <c r="Q6254" i="1" s="1"/>
  <c r="I6255" i="1"/>
  <c r="J6255" i="1" s="1"/>
  <c r="Q6255" i="1" s="1"/>
  <c r="I6256" i="1"/>
  <c r="J6256" i="1" s="1"/>
  <c r="Q6256" i="1" s="1"/>
  <c r="I6257" i="1"/>
  <c r="J6257" i="1" s="1"/>
  <c r="Q6257" i="1" s="1"/>
  <c r="I6258" i="1"/>
  <c r="J6258" i="1" s="1"/>
  <c r="Q6258" i="1" s="1"/>
  <c r="I6259" i="1"/>
  <c r="J6259" i="1" s="1"/>
  <c r="Q6259" i="1" s="1"/>
  <c r="I6260" i="1"/>
  <c r="J6260" i="1" s="1"/>
  <c r="Q6260" i="1" s="1"/>
  <c r="I6261" i="1"/>
  <c r="J6261" i="1" s="1"/>
  <c r="Q6261" i="1" s="1"/>
  <c r="I6262" i="1"/>
  <c r="J6262" i="1" s="1"/>
  <c r="Q6262" i="1" s="1"/>
  <c r="I6263" i="1"/>
  <c r="J6263" i="1" s="1"/>
  <c r="Q6263" i="1" s="1"/>
  <c r="I6264" i="1"/>
  <c r="J6264" i="1" s="1"/>
  <c r="Q6264" i="1" s="1"/>
  <c r="I6265" i="1"/>
  <c r="J6265" i="1" s="1"/>
  <c r="Q6265" i="1" s="1"/>
  <c r="I6266" i="1"/>
  <c r="J6266" i="1" s="1"/>
  <c r="Q6266" i="1" s="1"/>
  <c r="I6267" i="1"/>
  <c r="J6267" i="1" s="1"/>
  <c r="Q6267" i="1" s="1"/>
  <c r="I6268" i="1"/>
  <c r="J6268" i="1" s="1"/>
  <c r="Q6268" i="1" s="1"/>
  <c r="I6269" i="1"/>
  <c r="J6269" i="1" s="1"/>
  <c r="Q6269" i="1" s="1"/>
  <c r="I6270" i="1"/>
  <c r="J6270" i="1" s="1"/>
  <c r="Q6270" i="1" s="1"/>
  <c r="I6271" i="1"/>
  <c r="J6271" i="1" s="1"/>
  <c r="Q6271" i="1" s="1"/>
  <c r="I6272" i="1"/>
  <c r="J6272" i="1" s="1"/>
  <c r="Q6272" i="1" s="1"/>
  <c r="I6273" i="1"/>
  <c r="J6273" i="1" s="1"/>
  <c r="Q6273" i="1" s="1"/>
  <c r="I6274" i="1"/>
  <c r="J6274" i="1" s="1"/>
  <c r="Q6274" i="1" s="1"/>
  <c r="I6275" i="1"/>
  <c r="J6275" i="1" s="1"/>
  <c r="Q6275" i="1" s="1"/>
  <c r="I6276" i="1"/>
  <c r="J6276" i="1" s="1"/>
  <c r="Q6276" i="1" s="1"/>
  <c r="I6277" i="1"/>
  <c r="J6277" i="1" s="1"/>
  <c r="Q6277" i="1" s="1"/>
  <c r="I6278" i="1"/>
  <c r="J6278" i="1" s="1"/>
  <c r="Q6278" i="1" s="1"/>
  <c r="I6279" i="1"/>
  <c r="J6279" i="1" s="1"/>
  <c r="Q6279" i="1" s="1"/>
  <c r="I6280" i="1"/>
  <c r="J6280" i="1" s="1"/>
  <c r="Q6280" i="1" s="1"/>
  <c r="I6281" i="1"/>
  <c r="J6281" i="1" s="1"/>
  <c r="Q6281" i="1" s="1"/>
  <c r="I6282" i="1"/>
  <c r="J6282" i="1" s="1"/>
  <c r="Q6282" i="1" s="1"/>
  <c r="I6283" i="1"/>
  <c r="J6283" i="1" s="1"/>
  <c r="Q6283" i="1" s="1"/>
  <c r="I6284" i="1"/>
  <c r="J6284" i="1" s="1"/>
  <c r="Q6284" i="1" s="1"/>
  <c r="I6285" i="1"/>
  <c r="J6285" i="1" s="1"/>
  <c r="Q6285" i="1" s="1"/>
  <c r="I6286" i="1"/>
  <c r="J6286" i="1" s="1"/>
  <c r="Q6286" i="1" s="1"/>
  <c r="I6287" i="1"/>
  <c r="J6287" i="1" s="1"/>
  <c r="Q6287" i="1" s="1"/>
  <c r="I6288" i="1"/>
  <c r="J6288" i="1" s="1"/>
  <c r="Q6288" i="1" s="1"/>
  <c r="I6289" i="1"/>
  <c r="J6289" i="1" s="1"/>
  <c r="Q6289" i="1" s="1"/>
  <c r="I6290" i="1"/>
  <c r="J6290" i="1" s="1"/>
  <c r="Q6290" i="1" s="1"/>
  <c r="I6291" i="1"/>
  <c r="J6291" i="1" s="1"/>
  <c r="Q6291" i="1" s="1"/>
  <c r="I6292" i="1"/>
  <c r="J6292" i="1" s="1"/>
  <c r="Q6292" i="1" s="1"/>
  <c r="I6293" i="1"/>
  <c r="J6293" i="1" s="1"/>
  <c r="Q6293" i="1" s="1"/>
  <c r="I6294" i="1"/>
  <c r="J6294" i="1" s="1"/>
  <c r="Q6294" i="1" s="1"/>
  <c r="I6295" i="1"/>
  <c r="J6295" i="1" s="1"/>
  <c r="Q6295" i="1" s="1"/>
  <c r="I6296" i="1"/>
  <c r="J6296" i="1" s="1"/>
  <c r="Q6296" i="1" s="1"/>
  <c r="I6297" i="1"/>
  <c r="J6297" i="1" s="1"/>
  <c r="Q6297" i="1" s="1"/>
  <c r="I6298" i="1"/>
  <c r="J6298" i="1" s="1"/>
  <c r="Q6298" i="1" s="1"/>
  <c r="I6299" i="1"/>
  <c r="J6299" i="1" s="1"/>
  <c r="Q6299" i="1" s="1"/>
  <c r="I6300" i="1"/>
  <c r="J6300" i="1" s="1"/>
  <c r="Q6300" i="1" s="1"/>
  <c r="I6301" i="1"/>
  <c r="J6301" i="1" s="1"/>
  <c r="Q6301" i="1" s="1"/>
  <c r="I6302" i="1"/>
  <c r="J6302" i="1" s="1"/>
  <c r="Q6302" i="1" s="1"/>
  <c r="I6303" i="1"/>
  <c r="J6303" i="1" s="1"/>
  <c r="Q6303" i="1" s="1"/>
  <c r="I6304" i="1"/>
  <c r="J6304" i="1" s="1"/>
  <c r="Q6304" i="1" s="1"/>
  <c r="I6305" i="1"/>
  <c r="J6305" i="1" s="1"/>
  <c r="Q6305" i="1" s="1"/>
  <c r="I6306" i="1"/>
  <c r="J6306" i="1" s="1"/>
  <c r="Q6306" i="1" s="1"/>
  <c r="I6307" i="1"/>
  <c r="J6307" i="1" s="1"/>
  <c r="Q6307" i="1" s="1"/>
  <c r="I6308" i="1"/>
  <c r="J6308" i="1" s="1"/>
  <c r="Q6308" i="1" s="1"/>
  <c r="I6309" i="1"/>
  <c r="J6309" i="1" s="1"/>
  <c r="Q6309" i="1" s="1"/>
  <c r="I6310" i="1"/>
  <c r="J6310" i="1" s="1"/>
  <c r="Q6310" i="1" s="1"/>
  <c r="I6311" i="1"/>
  <c r="J6311" i="1" s="1"/>
  <c r="Q6311" i="1" s="1"/>
  <c r="I6312" i="1"/>
  <c r="J6312" i="1" s="1"/>
  <c r="Q6312" i="1" s="1"/>
  <c r="I6313" i="1"/>
  <c r="J6313" i="1" s="1"/>
  <c r="Q6313" i="1" s="1"/>
  <c r="I6314" i="1"/>
  <c r="J6314" i="1" s="1"/>
  <c r="Q6314" i="1" s="1"/>
  <c r="I6315" i="1"/>
  <c r="J6315" i="1" s="1"/>
  <c r="Q6315" i="1" s="1"/>
  <c r="I6316" i="1"/>
  <c r="J6316" i="1" s="1"/>
  <c r="Q6316" i="1" s="1"/>
  <c r="I6317" i="1"/>
  <c r="J6317" i="1" s="1"/>
  <c r="Q6317" i="1" s="1"/>
  <c r="I6318" i="1"/>
  <c r="J6318" i="1" s="1"/>
  <c r="Q6318" i="1" s="1"/>
  <c r="I6319" i="1"/>
  <c r="J6319" i="1" s="1"/>
  <c r="Q6319" i="1" s="1"/>
  <c r="I6320" i="1"/>
  <c r="J6320" i="1" s="1"/>
  <c r="Q6320" i="1" s="1"/>
  <c r="I6321" i="1"/>
  <c r="J6321" i="1" s="1"/>
  <c r="Q6321" i="1" s="1"/>
  <c r="I6322" i="1"/>
  <c r="J6322" i="1" s="1"/>
  <c r="Q6322" i="1" s="1"/>
  <c r="I6323" i="1"/>
  <c r="J6323" i="1" s="1"/>
  <c r="Q6323" i="1" s="1"/>
  <c r="I6324" i="1"/>
  <c r="J6324" i="1" s="1"/>
  <c r="Q6324" i="1" s="1"/>
  <c r="I6325" i="1"/>
  <c r="J6325" i="1" s="1"/>
  <c r="Q6325" i="1" s="1"/>
  <c r="I6326" i="1"/>
  <c r="J6326" i="1" s="1"/>
  <c r="Q6326" i="1" s="1"/>
  <c r="I6327" i="1"/>
  <c r="J6327" i="1" s="1"/>
  <c r="Q6327" i="1" s="1"/>
  <c r="I6328" i="1"/>
  <c r="J6328" i="1" s="1"/>
  <c r="Q6328" i="1" s="1"/>
  <c r="I6329" i="1"/>
  <c r="J6329" i="1" s="1"/>
  <c r="Q6329" i="1" s="1"/>
  <c r="I6330" i="1"/>
  <c r="J6330" i="1" s="1"/>
  <c r="Q6330" i="1" s="1"/>
  <c r="I6331" i="1"/>
  <c r="J6331" i="1" s="1"/>
  <c r="Q6331" i="1" s="1"/>
  <c r="I6332" i="1"/>
  <c r="J6332" i="1" s="1"/>
  <c r="Q6332" i="1" s="1"/>
  <c r="I6333" i="1"/>
  <c r="J6333" i="1" s="1"/>
  <c r="Q6333" i="1" s="1"/>
  <c r="I6334" i="1"/>
  <c r="J6334" i="1" s="1"/>
  <c r="Q6334" i="1" s="1"/>
  <c r="I6335" i="1"/>
  <c r="J6335" i="1" s="1"/>
  <c r="Q6335" i="1" s="1"/>
  <c r="I6336" i="1"/>
  <c r="J6336" i="1" s="1"/>
  <c r="Q6336" i="1" s="1"/>
  <c r="I6337" i="1"/>
  <c r="J6337" i="1" s="1"/>
  <c r="Q6337" i="1" s="1"/>
  <c r="I6338" i="1"/>
  <c r="J6338" i="1" s="1"/>
  <c r="Q6338" i="1" s="1"/>
  <c r="I6339" i="1"/>
  <c r="J6339" i="1" s="1"/>
  <c r="Q6339" i="1" s="1"/>
  <c r="I6340" i="1"/>
  <c r="J6340" i="1" s="1"/>
  <c r="Q6340" i="1" s="1"/>
  <c r="I6341" i="1"/>
  <c r="J6341" i="1" s="1"/>
  <c r="Q6341" i="1" s="1"/>
  <c r="I6342" i="1"/>
  <c r="J6342" i="1" s="1"/>
  <c r="Q6342" i="1" s="1"/>
  <c r="I6343" i="1"/>
  <c r="J6343" i="1" s="1"/>
  <c r="Q6343" i="1" s="1"/>
  <c r="I6344" i="1"/>
  <c r="J6344" i="1" s="1"/>
  <c r="Q6344" i="1" s="1"/>
  <c r="I6345" i="1"/>
  <c r="J6345" i="1" s="1"/>
  <c r="Q6345" i="1" s="1"/>
  <c r="I6346" i="1"/>
  <c r="J6346" i="1" s="1"/>
  <c r="Q6346" i="1" s="1"/>
  <c r="I6347" i="1"/>
  <c r="J6347" i="1" s="1"/>
  <c r="Q6347" i="1" s="1"/>
  <c r="I6348" i="1"/>
  <c r="J6348" i="1" s="1"/>
  <c r="Q6348" i="1" s="1"/>
  <c r="I6349" i="1"/>
  <c r="J6349" i="1" s="1"/>
  <c r="Q6349" i="1" s="1"/>
  <c r="I6350" i="1"/>
  <c r="J6350" i="1" s="1"/>
  <c r="Q6350" i="1" s="1"/>
  <c r="I6351" i="1"/>
  <c r="J6351" i="1" s="1"/>
  <c r="Q6351" i="1" s="1"/>
  <c r="I6352" i="1"/>
  <c r="J6352" i="1" s="1"/>
  <c r="Q6352" i="1" s="1"/>
  <c r="I6353" i="1"/>
  <c r="J6353" i="1" s="1"/>
  <c r="Q6353" i="1" s="1"/>
  <c r="I6354" i="1"/>
  <c r="J6354" i="1" s="1"/>
  <c r="Q6354" i="1" s="1"/>
  <c r="I6355" i="1"/>
  <c r="J6355" i="1" s="1"/>
  <c r="Q6355" i="1" s="1"/>
  <c r="I6356" i="1"/>
  <c r="J6356" i="1" s="1"/>
  <c r="Q6356" i="1" s="1"/>
  <c r="I6357" i="1"/>
  <c r="J6357" i="1" s="1"/>
  <c r="Q6357" i="1" s="1"/>
  <c r="I6358" i="1"/>
  <c r="J6358" i="1" s="1"/>
  <c r="Q6358" i="1" s="1"/>
  <c r="I6359" i="1"/>
  <c r="J6359" i="1" s="1"/>
  <c r="Q6359" i="1" s="1"/>
  <c r="I6360" i="1"/>
  <c r="J6360" i="1" s="1"/>
  <c r="Q6360" i="1" s="1"/>
  <c r="I6361" i="1"/>
  <c r="J6361" i="1" s="1"/>
  <c r="Q6361" i="1" s="1"/>
  <c r="I6362" i="1"/>
  <c r="J6362" i="1" s="1"/>
  <c r="Q6362" i="1" s="1"/>
  <c r="I6363" i="1"/>
  <c r="J6363" i="1" s="1"/>
  <c r="Q6363" i="1" s="1"/>
  <c r="I6364" i="1"/>
  <c r="J6364" i="1" s="1"/>
  <c r="Q6364" i="1" s="1"/>
  <c r="I6365" i="1"/>
  <c r="J6365" i="1" s="1"/>
  <c r="Q6365" i="1" s="1"/>
  <c r="I6366" i="1"/>
  <c r="J6366" i="1" s="1"/>
  <c r="Q6366" i="1" s="1"/>
  <c r="I6367" i="1"/>
  <c r="J6367" i="1" s="1"/>
  <c r="Q6367" i="1" s="1"/>
  <c r="I6368" i="1"/>
  <c r="J6368" i="1" s="1"/>
  <c r="Q6368" i="1" s="1"/>
  <c r="I134" i="1"/>
  <c r="J134" i="1" s="1"/>
  <c r="Q134" i="1" s="1"/>
  <c r="I1414" i="1"/>
  <c r="J1414" i="1" s="1"/>
  <c r="Q1414" i="1" s="1"/>
  <c r="I1415" i="1"/>
  <c r="J1415" i="1" s="1"/>
  <c r="Q1415" i="1" s="1"/>
  <c r="I6369" i="1"/>
  <c r="J6369" i="1" s="1"/>
  <c r="Q6369" i="1" s="1"/>
  <c r="I6370" i="1"/>
  <c r="J6370" i="1" s="1"/>
  <c r="Q6370" i="1" s="1"/>
  <c r="I1416" i="1"/>
  <c r="J1416" i="1" s="1"/>
  <c r="Q1416" i="1" s="1"/>
  <c r="I6371" i="1"/>
  <c r="J6371" i="1" s="1"/>
  <c r="Q6371" i="1" s="1"/>
  <c r="I6372" i="1"/>
  <c r="J6372" i="1" s="1"/>
  <c r="Q6372" i="1" s="1"/>
  <c r="I6373" i="1"/>
  <c r="J6373" i="1" s="1"/>
  <c r="Q6373" i="1" s="1"/>
  <c r="I6374" i="1"/>
  <c r="J6374" i="1" s="1"/>
  <c r="Q6374" i="1" s="1"/>
  <c r="I6375" i="1"/>
  <c r="J6375" i="1" s="1"/>
  <c r="Q6375" i="1" s="1"/>
  <c r="I6376" i="1"/>
  <c r="J6376" i="1" s="1"/>
  <c r="Q6376" i="1" s="1"/>
  <c r="I6377" i="1"/>
  <c r="J6377" i="1" s="1"/>
  <c r="Q6377" i="1" s="1"/>
  <c r="I6378" i="1"/>
  <c r="J6378" i="1" s="1"/>
  <c r="Q6378" i="1" s="1"/>
  <c r="I1417" i="1"/>
  <c r="J1417" i="1" s="1"/>
  <c r="Q1417" i="1" s="1"/>
  <c r="I6379" i="1"/>
  <c r="J6379" i="1" s="1"/>
  <c r="Q6379" i="1" s="1"/>
  <c r="I6380" i="1"/>
  <c r="J6380" i="1" s="1"/>
  <c r="Q6380" i="1" s="1"/>
  <c r="I6381" i="1"/>
  <c r="J6381" i="1" s="1"/>
  <c r="Q6381" i="1" s="1"/>
  <c r="I1418" i="1"/>
  <c r="J1418" i="1" s="1"/>
  <c r="Q1418" i="1" s="1"/>
  <c r="I6382" i="1"/>
  <c r="J6382" i="1" s="1"/>
  <c r="Q6382" i="1" s="1"/>
  <c r="I1419" i="1"/>
  <c r="J1419" i="1" s="1"/>
  <c r="Q1419" i="1" s="1"/>
  <c r="I1420" i="1"/>
  <c r="J1420" i="1" s="1"/>
  <c r="Q1420" i="1" s="1"/>
  <c r="I6383" i="1"/>
  <c r="J6383" i="1" s="1"/>
  <c r="Q6383" i="1" s="1"/>
  <c r="I6384" i="1"/>
  <c r="J6384" i="1" s="1"/>
  <c r="Q6384" i="1" s="1"/>
  <c r="I1421" i="1"/>
  <c r="J1421" i="1" s="1"/>
  <c r="Q1421" i="1" s="1"/>
  <c r="I1422" i="1"/>
  <c r="J1422" i="1" s="1"/>
  <c r="Q1422" i="1" s="1"/>
  <c r="I1423" i="1"/>
  <c r="J1423" i="1" s="1"/>
  <c r="Q1423" i="1" s="1"/>
  <c r="I6385" i="1"/>
  <c r="J6385" i="1" s="1"/>
  <c r="Q6385" i="1" s="1"/>
  <c r="I6386" i="1"/>
  <c r="J6386" i="1" s="1"/>
  <c r="Q6386" i="1" s="1"/>
  <c r="I135" i="1"/>
  <c r="J135" i="1" s="1"/>
  <c r="Q135" i="1" s="1"/>
  <c r="I1994" i="1"/>
  <c r="J1994" i="1" s="1"/>
  <c r="Q1994" i="1" s="1"/>
  <c r="I1424" i="1"/>
  <c r="J1424" i="1" s="1"/>
  <c r="Q1424" i="1" s="1"/>
  <c r="I6387" i="1"/>
  <c r="J6387" i="1" s="1"/>
  <c r="Q6387" i="1" s="1"/>
  <c r="I136" i="1"/>
  <c r="J136" i="1" s="1"/>
  <c r="Q136" i="1" s="1"/>
  <c r="I6388" i="1"/>
  <c r="J6388" i="1" s="1"/>
  <c r="Q6388" i="1" s="1"/>
  <c r="I6389" i="1"/>
  <c r="J6389" i="1" s="1"/>
  <c r="Q6389" i="1" s="1"/>
  <c r="I1425" i="1"/>
  <c r="J1425" i="1" s="1"/>
  <c r="Q1425" i="1" s="1"/>
  <c r="I6390" i="1"/>
  <c r="J6390" i="1" s="1"/>
  <c r="Q6390" i="1" s="1"/>
  <c r="I137" i="1"/>
  <c r="J137" i="1" s="1"/>
  <c r="Q137" i="1" s="1"/>
  <c r="I6391" i="1"/>
  <c r="J6391" i="1" s="1"/>
  <c r="Q6391" i="1" s="1"/>
  <c r="I1426" i="1"/>
  <c r="J1426" i="1" s="1"/>
  <c r="Q1426" i="1" s="1"/>
  <c r="I6392" i="1"/>
  <c r="J6392" i="1" s="1"/>
  <c r="Q6392" i="1" s="1"/>
  <c r="I6393" i="1"/>
  <c r="J6393" i="1" s="1"/>
  <c r="Q6393" i="1" s="1"/>
  <c r="I6394" i="1"/>
  <c r="J6394" i="1" s="1"/>
  <c r="Q6394" i="1" s="1"/>
  <c r="I6395" i="1"/>
  <c r="J6395" i="1" s="1"/>
  <c r="Q6395" i="1" s="1"/>
  <c r="I6396" i="1"/>
  <c r="J6396" i="1" s="1"/>
  <c r="Q6396" i="1" s="1"/>
  <c r="I6397" i="1"/>
  <c r="J6397" i="1" s="1"/>
  <c r="Q6397" i="1" s="1"/>
  <c r="I6398" i="1"/>
  <c r="J6398" i="1" s="1"/>
  <c r="Q6398" i="1" s="1"/>
  <c r="I6399" i="1"/>
  <c r="J6399" i="1" s="1"/>
  <c r="Q6399" i="1" s="1"/>
  <c r="I6400" i="1"/>
  <c r="J6400" i="1" s="1"/>
  <c r="Q6400" i="1" s="1"/>
  <c r="I6401" i="1"/>
  <c r="J6401" i="1" s="1"/>
  <c r="Q6401" i="1" s="1"/>
  <c r="I6402" i="1"/>
  <c r="J6402" i="1" s="1"/>
  <c r="Q6402" i="1" s="1"/>
  <c r="I6403" i="1"/>
  <c r="J6403" i="1" s="1"/>
  <c r="Q6403" i="1" s="1"/>
  <c r="I6404" i="1"/>
  <c r="J6404" i="1" s="1"/>
  <c r="Q6404" i="1" s="1"/>
  <c r="I1427" i="1"/>
  <c r="J1427" i="1" s="1"/>
  <c r="Q1427" i="1" s="1"/>
  <c r="I6405" i="1"/>
  <c r="J6405" i="1" s="1"/>
  <c r="Q6405" i="1" s="1"/>
  <c r="I151" i="1"/>
  <c r="J151" i="1" s="1"/>
  <c r="Q151" i="1" s="1"/>
  <c r="I1428" i="1"/>
  <c r="J1428" i="1" s="1"/>
  <c r="Q1428" i="1" s="1"/>
  <c r="I6406" i="1"/>
  <c r="J6406" i="1" s="1"/>
  <c r="Q6406" i="1" s="1"/>
  <c r="I1429" i="1"/>
  <c r="J1429" i="1" s="1"/>
  <c r="Q1429" i="1" s="1"/>
  <c r="I1602" i="1"/>
  <c r="J1602" i="1" s="1"/>
  <c r="Q1602" i="1" s="1"/>
  <c r="I6407" i="1"/>
  <c r="J6407" i="1" s="1"/>
  <c r="Q6407" i="1" s="1"/>
  <c r="I6408" i="1"/>
  <c r="J6408" i="1" s="1"/>
  <c r="Q6408" i="1" s="1"/>
  <c r="I6409" i="1"/>
  <c r="J6409" i="1" s="1"/>
  <c r="Q6409" i="1" s="1"/>
  <c r="I1430" i="1"/>
  <c r="J1430" i="1" s="1"/>
  <c r="Q1430" i="1" s="1"/>
  <c r="I6410" i="1"/>
  <c r="J6410" i="1" s="1"/>
  <c r="Q6410" i="1" s="1"/>
  <c r="I6411" i="1"/>
  <c r="J6411" i="1" s="1"/>
  <c r="Q6411" i="1" s="1"/>
  <c r="I6412" i="1"/>
  <c r="J6412" i="1" s="1"/>
  <c r="Q6412" i="1" s="1"/>
  <c r="I6413" i="1"/>
  <c r="J6413" i="1" s="1"/>
  <c r="Q6413" i="1" s="1"/>
  <c r="I6414" i="1"/>
  <c r="J6414" i="1" s="1"/>
  <c r="Q6414" i="1" s="1"/>
  <c r="I6415" i="1"/>
  <c r="J6415" i="1" s="1"/>
  <c r="Q6415" i="1" s="1"/>
  <c r="I1995" i="1"/>
  <c r="J1995" i="1" s="1"/>
  <c r="Q1995" i="1" s="1"/>
  <c r="I6416" i="1"/>
  <c r="J6416" i="1" s="1"/>
  <c r="Q6416" i="1" s="1"/>
  <c r="I1996" i="1"/>
  <c r="J1996" i="1" s="1"/>
  <c r="Q1996" i="1" s="1"/>
  <c r="I6417" i="1"/>
  <c r="J6417" i="1" s="1"/>
  <c r="Q6417" i="1" s="1"/>
  <c r="I1431" i="1"/>
  <c r="J1431" i="1" s="1"/>
  <c r="Q1431" i="1" s="1"/>
  <c r="I1432" i="1"/>
  <c r="J1432" i="1" s="1"/>
  <c r="Q1432" i="1" s="1"/>
  <c r="I6418" i="1"/>
  <c r="J6418" i="1" s="1"/>
  <c r="Q6418" i="1" s="1"/>
  <c r="AJ9" i="4" l="1" a="1"/>
  <c r="AJ9" i="4" s="1"/>
  <c r="AL6" i="4" a="1"/>
  <c r="AL6" i="4" s="1"/>
  <c r="AL8" i="4" a="1"/>
  <c r="AL8" i="4" s="1"/>
  <c r="AL10" i="4" a="1"/>
  <c r="AL10" i="4" s="1"/>
  <c r="AL12" i="4" a="1"/>
  <c r="AL12" i="4" s="1"/>
  <c r="AL14" i="4" a="1"/>
  <c r="AL14" i="4" s="1"/>
  <c r="AL16" i="4" a="1"/>
  <c r="AL16" i="4" s="1"/>
  <c r="AL18" i="4" a="1"/>
  <c r="AL18" i="4" s="1"/>
  <c r="AL20" i="4" a="1"/>
  <c r="AL20" i="4" s="1"/>
  <c r="AL22" i="4" a="1"/>
  <c r="AL22" i="4" s="1"/>
  <c r="AL24" i="4" a="1"/>
  <c r="AL24" i="4" s="1"/>
  <c r="AL26" i="4" a="1"/>
  <c r="AL26" i="4" s="1"/>
  <c r="AL28" i="4" a="1"/>
  <c r="AL28" i="4" s="1"/>
  <c r="AL30" i="4" a="1"/>
  <c r="AL30" i="4" s="1"/>
  <c r="AL32" i="4" a="1"/>
  <c r="AL32" i="4" s="1"/>
  <c r="AL34" i="4" a="1"/>
  <c r="AL34" i="4" s="1"/>
  <c r="AL36" i="4" a="1"/>
  <c r="AL36" i="4" s="1"/>
  <c r="AH8" i="4" a="1"/>
  <c r="AH8" i="4" s="1"/>
  <c r="AH16" i="4" a="1"/>
  <c r="AH16" i="4" s="1"/>
  <c r="AH24" i="4" a="1"/>
  <c r="AH24" i="4" s="1"/>
  <c r="AH32" i="4" a="1"/>
  <c r="AH32" i="4" s="1"/>
  <c r="AG7" i="4" a="1"/>
  <c r="AG7" i="4" s="1"/>
  <c r="AG15" i="4" a="1"/>
  <c r="AG15" i="4" s="1"/>
  <c r="AG23" i="4" a="1"/>
  <c r="AG23" i="4" s="1"/>
  <c r="AG31" i="4" a="1"/>
  <c r="AG31" i="4" s="1"/>
  <c r="AL4" i="4" a="1"/>
  <c r="AL4" i="4" s="1"/>
  <c r="AH17" i="4" a="1"/>
  <c r="AH17" i="4" s="1"/>
  <c r="AH25" i="4" a="1"/>
  <c r="AH25" i="4" s="1"/>
  <c r="AG8" i="4" a="1"/>
  <c r="AG8" i="4" s="1"/>
  <c r="AG16" i="4" a="1"/>
  <c r="AG16" i="4" s="1"/>
  <c r="AG32" i="4" a="1"/>
  <c r="AG32" i="4" s="1"/>
  <c r="AJ11" i="4" a="1"/>
  <c r="AJ11" i="4" s="1"/>
  <c r="AJ13" i="4" a="1"/>
  <c r="AJ13" i="4" s="1"/>
  <c r="AJ15" i="4" a="1"/>
  <c r="AJ15" i="4" s="1"/>
  <c r="AJ17" i="4" a="1"/>
  <c r="AJ17" i="4" s="1"/>
  <c r="AJ19" i="4" a="1"/>
  <c r="AJ19" i="4" s="1"/>
  <c r="AJ25" i="4" a="1"/>
  <c r="AJ25" i="4" s="1"/>
  <c r="AJ27" i="4" a="1"/>
  <c r="AJ27" i="4" s="1"/>
  <c r="AJ29" i="4" a="1"/>
  <c r="AJ29" i="4" s="1"/>
  <c r="AJ31" i="4" a="1"/>
  <c r="AJ31" i="4" s="1"/>
  <c r="AJ33" i="4" a="1"/>
  <c r="AJ33" i="4" s="1"/>
  <c r="AJ35" i="4" a="1"/>
  <c r="AJ35" i="4" s="1"/>
  <c r="AH18" i="4" a="1"/>
  <c r="AH18" i="4" s="1"/>
  <c r="AH34" i="4" a="1"/>
  <c r="AH34" i="4" s="1"/>
  <c r="AG17" i="4" a="1"/>
  <c r="AG17" i="4" s="1"/>
  <c r="AG25" i="4" a="1"/>
  <c r="AG25" i="4" s="1"/>
  <c r="AI26" i="4" a="1"/>
  <c r="AI26" i="4" s="1"/>
  <c r="AI28" i="4" a="1"/>
  <c r="AI28" i="4" s="1"/>
  <c r="AI32" i="4" a="1"/>
  <c r="AI32" i="4" s="1"/>
  <c r="AI36" i="4" a="1"/>
  <c r="AI36" i="4" s="1"/>
  <c r="AH13" i="4" a="1"/>
  <c r="AH13" i="4" s="1"/>
  <c r="AH21" i="4" a="1"/>
  <c r="AH21" i="4" s="1"/>
  <c r="AG12" i="4" a="1"/>
  <c r="AG12" i="4" s="1"/>
  <c r="AJ10" i="4" a="1"/>
  <c r="AJ10" i="4" s="1"/>
  <c r="AJ14" i="4" a="1"/>
  <c r="AJ14" i="4" s="1"/>
  <c r="AJ16" i="4" a="1"/>
  <c r="AJ16" i="4" s="1"/>
  <c r="AJ20" i="4" a="1"/>
  <c r="AJ20" i="4" s="1"/>
  <c r="AJ22" i="4" a="1"/>
  <c r="AJ22" i="4" s="1"/>
  <c r="AH6" i="4" a="1"/>
  <c r="AH6" i="4" s="1"/>
  <c r="AH14" i="4" a="1"/>
  <c r="AH14" i="4" s="1"/>
  <c r="AH30" i="4" a="1"/>
  <c r="AH30" i="4" s="1"/>
  <c r="AG13" i="4" a="1"/>
  <c r="AG13" i="4" s="1"/>
  <c r="AG21" i="4" a="1"/>
  <c r="AG21" i="4" s="1"/>
  <c r="AG4" i="4" a="1"/>
  <c r="AG4" i="4" s="1"/>
  <c r="AK8" i="4" a="1"/>
  <c r="AK8" i="4" s="1"/>
  <c r="AK10" i="4" a="1"/>
  <c r="AK10" i="4" s="1"/>
  <c r="AK14" i="4" a="1"/>
  <c r="AK14" i="4" s="1"/>
  <c r="AK16" i="4" a="1"/>
  <c r="AK16" i="4" s="1"/>
  <c r="AK20" i="4" a="1"/>
  <c r="AK20" i="4" s="1"/>
  <c r="AH23" i="4" a="1"/>
  <c r="AH23" i="4" s="1"/>
  <c r="AH31" i="4" a="1"/>
  <c r="AH31" i="4" s="1"/>
  <c r="AI5" i="4" a="1"/>
  <c r="AI5" i="4" s="1"/>
  <c r="AI7" i="4" a="1"/>
  <c r="AI7" i="4" s="1"/>
  <c r="AI9" i="4" a="1"/>
  <c r="AI9" i="4" s="1"/>
  <c r="AI11" i="4" a="1"/>
  <c r="AI11" i="4" s="1"/>
  <c r="AI13" i="4" a="1"/>
  <c r="AI13" i="4" s="1"/>
  <c r="AI15" i="4" a="1"/>
  <c r="AI15" i="4" s="1"/>
  <c r="AI17" i="4" a="1"/>
  <c r="AI17" i="4" s="1"/>
  <c r="AI19" i="4" a="1"/>
  <c r="AI19" i="4" s="1"/>
  <c r="AI21" i="4" a="1"/>
  <c r="AI21" i="4" s="1"/>
  <c r="AI23" i="4" a="1"/>
  <c r="AI23" i="4" s="1"/>
  <c r="AI25" i="4" a="1"/>
  <c r="AI25" i="4" s="1"/>
  <c r="AI27" i="4" a="1"/>
  <c r="AI27" i="4" s="1"/>
  <c r="AI29" i="4" a="1"/>
  <c r="AI29" i="4" s="1"/>
  <c r="AI31" i="4" a="1"/>
  <c r="AI31" i="4" s="1"/>
  <c r="AI33" i="4" a="1"/>
  <c r="AI33" i="4" s="1"/>
  <c r="AI35" i="4" a="1"/>
  <c r="AI35" i="4" s="1"/>
  <c r="AH9" i="4" a="1"/>
  <c r="AH9" i="4" s="1"/>
  <c r="AH33" i="4" a="1"/>
  <c r="AH33" i="4" s="1"/>
  <c r="AG24" i="4" a="1"/>
  <c r="AG24" i="4" s="1"/>
  <c r="AJ21" i="4" a="1"/>
  <c r="AJ21" i="4" s="1"/>
  <c r="AJ23" i="4" a="1"/>
  <c r="AJ23" i="4" s="1"/>
  <c r="AK4" i="4" a="1"/>
  <c r="AK4" i="4" s="1"/>
  <c r="AH10" i="4" a="1"/>
  <c r="AH10" i="4" s="1"/>
  <c r="AH26" i="4" a="1"/>
  <c r="AH26" i="4" s="1"/>
  <c r="AG9" i="4" a="1"/>
  <c r="AG9" i="4" s="1"/>
  <c r="AG33" i="4" a="1"/>
  <c r="AG33" i="4" s="1"/>
  <c r="AI30" i="4" a="1"/>
  <c r="AI30" i="4" s="1"/>
  <c r="AG28" i="4" a="1"/>
  <c r="AG28" i="4" s="1"/>
  <c r="AJ6" i="4" a="1"/>
  <c r="AJ6" i="4" s="1"/>
  <c r="AJ26" i="4" a="1"/>
  <c r="AJ26" i="4" s="1"/>
  <c r="AJ30" i="4" a="1"/>
  <c r="AJ30" i="4" s="1"/>
  <c r="AJ34" i="4" a="1"/>
  <c r="AJ34" i="4" s="1"/>
  <c r="AK6" i="4" a="1"/>
  <c r="AK6" i="4" s="1"/>
  <c r="AK12" i="4" a="1"/>
  <c r="AK12" i="4" s="1"/>
  <c r="AK18" i="4" a="1"/>
  <c r="AK18" i="4" s="1"/>
  <c r="AH7" i="4" a="1"/>
  <c r="AH7" i="4" s="1"/>
  <c r="AJ5" i="4" a="1"/>
  <c r="AJ5" i="4" s="1"/>
  <c r="AJ7" i="4" a="1"/>
  <c r="AJ7" i="4" s="1"/>
  <c r="AK5" i="4" a="1"/>
  <c r="AK5" i="4" s="1"/>
  <c r="AK7" i="4" a="1"/>
  <c r="AK7" i="4" s="1"/>
  <c r="AK9" i="4" a="1"/>
  <c r="AK9" i="4" s="1"/>
  <c r="AK11" i="4" a="1"/>
  <c r="AK11" i="4" s="1"/>
  <c r="AK13" i="4" a="1"/>
  <c r="AK13" i="4" s="1"/>
  <c r="AK15" i="4" a="1"/>
  <c r="AK15" i="4" s="1"/>
  <c r="AK17" i="4" a="1"/>
  <c r="AK17" i="4" s="1"/>
  <c r="AK19" i="4" a="1"/>
  <c r="AK19" i="4" s="1"/>
  <c r="AK21" i="4" a="1"/>
  <c r="AK21" i="4" s="1"/>
  <c r="AK23" i="4" a="1"/>
  <c r="AK23" i="4" s="1"/>
  <c r="AK25" i="4" a="1"/>
  <c r="AK25" i="4" s="1"/>
  <c r="AK27" i="4" a="1"/>
  <c r="AK27" i="4" s="1"/>
  <c r="AK29" i="4" a="1"/>
  <c r="AK29" i="4" s="1"/>
  <c r="AK31" i="4" a="1"/>
  <c r="AK31" i="4" s="1"/>
  <c r="AK33" i="4" a="1"/>
  <c r="AK33" i="4" s="1"/>
  <c r="AK35" i="4" a="1"/>
  <c r="AK35" i="4" s="1"/>
  <c r="AJ4" i="4" a="1"/>
  <c r="AJ4" i="4" s="1"/>
  <c r="AH11" i="4" a="1"/>
  <c r="AH11" i="4" s="1"/>
  <c r="AH19" i="4" a="1"/>
  <c r="AH19" i="4" s="1"/>
  <c r="AH27" i="4" a="1"/>
  <c r="AH27" i="4" s="1"/>
  <c r="AH35" i="4" a="1"/>
  <c r="AH35" i="4" s="1"/>
  <c r="AG10" i="4" a="1"/>
  <c r="AG10" i="4" s="1"/>
  <c r="AG18" i="4" a="1"/>
  <c r="AG18" i="4" s="1"/>
  <c r="AG26" i="4" a="1"/>
  <c r="AG26" i="4" s="1"/>
  <c r="AG34" i="4" a="1"/>
  <c r="AG34" i="4" s="1"/>
  <c r="AL29" i="4" a="1"/>
  <c r="AL29" i="4" s="1"/>
  <c r="AL33" i="4" a="1"/>
  <c r="AL33" i="4" s="1"/>
  <c r="AL35" i="4" a="1"/>
  <c r="AL35" i="4" s="1"/>
  <c r="AH12" i="4" a="1"/>
  <c r="AH12" i="4" s="1"/>
  <c r="AH20" i="4" a="1"/>
  <c r="AH20" i="4" s="1"/>
  <c r="AH36" i="4" a="1"/>
  <c r="AH36" i="4" s="1"/>
  <c r="AL5" i="4" a="1"/>
  <c r="AL5" i="4" s="1"/>
  <c r="AL7" i="4" a="1"/>
  <c r="AL7" i="4" s="1"/>
  <c r="AL9" i="4" a="1"/>
  <c r="AL9" i="4" s="1"/>
  <c r="AL11" i="4" a="1"/>
  <c r="AL11" i="4" s="1"/>
  <c r="AL13" i="4" a="1"/>
  <c r="AL13" i="4" s="1"/>
  <c r="AL15" i="4" a="1"/>
  <c r="AL15" i="4" s="1"/>
  <c r="AL17" i="4" a="1"/>
  <c r="AL17" i="4" s="1"/>
  <c r="AL19" i="4" a="1"/>
  <c r="AL19" i="4" s="1"/>
  <c r="AL21" i="4" a="1"/>
  <c r="AL21" i="4" s="1"/>
  <c r="AL23" i="4" a="1"/>
  <c r="AL23" i="4" s="1"/>
  <c r="AL25" i="4" a="1"/>
  <c r="AL25" i="4" s="1"/>
  <c r="AL27" i="4" a="1"/>
  <c r="AL27" i="4" s="1"/>
  <c r="AL31" i="4" a="1"/>
  <c r="AL31" i="4" s="1"/>
  <c r="AI4" i="4" a="1"/>
  <c r="AI4" i="4" s="1"/>
  <c r="AH28" i="4" a="1"/>
  <c r="AH28" i="4" s="1"/>
  <c r="AG11" i="4" a="1"/>
  <c r="AG11" i="4" s="1"/>
  <c r="AG19" i="4" a="1"/>
  <c r="AG19" i="4" s="1"/>
  <c r="AG27" i="4" a="1"/>
  <c r="AG27" i="4" s="1"/>
  <c r="AG35" i="4" a="1"/>
  <c r="AG35" i="4" s="1"/>
  <c r="AI12" i="4" a="1"/>
  <c r="AI12" i="4" s="1"/>
  <c r="AI14" i="4" a="1"/>
  <c r="AI14" i="4" s="1"/>
  <c r="AI16" i="4" a="1"/>
  <c r="AI16" i="4" s="1"/>
  <c r="AI18" i="4" a="1"/>
  <c r="AI18" i="4" s="1"/>
  <c r="AI20" i="4" a="1"/>
  <c r="AI20" i="4" s="1"/>
  <c r="AI22" i="4" a="1"/>
  <c r="AI22" i="4" s="1"/>
  <c r="AI24" i="4" a="1"/>
  <c r="AI24" i="4" s="1"/>
  <c r="AI34" i="4" a="1"/>
  <c r="AI34" i="4" s="1"/>
  <c r="AH5" i="4" a="1"/>
  <c r="AH5" i="4" s="1"/>
  <c r="AH29" i="4" a="1"/>
  <c r="AH29" i="4" s="1"/>
  <c r="AG20" i="4" a="1"/>
  <c r="AG20" i="4" s="1"/>
  <c r="AG36" i="4" a="1"/>
  <c r="AG36" i="4" s="1"/>
  <c r="AJ8" i="4" a="1"/>
  <c r="AJ8" i="4" s="1"/>
  <c r="AJ12" i="4" a="1"/>
  <c r="AJ12" i="4" s="1"/>
  <c r="AJ18" i="4" a="1"/>
  <c r="AJ18" i="4" s="1"/>
  <c r="AJ24" i="4" a="1"/>
  <c r="AJ24" i="4" s="1"/>
  <c r="AJ28" i="4" a="1"/>
  <c r="AJ28" i="4" s="1"/>
  <c r="AJ32" i="4" a="1"/>
  <c r="AJ32" i="4" s="1"/>
  <c r="AJ36" i="4" a="1"/>
  <c r="AJ36" i="4" s="1"/>
  <c r="AH22" i="4" a="1"/>
  <c r="AH22" i="4" s="1"/>
  <c r="AG5" i="4" a="1"/>
  <c r="AG5" i="4" s="1"/>
  <c r="AG29" i="4" a="1"/>
  <c r="AG29" i="4" s="1"/>
  <c r="AH15" i="4" a="1"/>
  <c r="AH15" i="4" s="1"/>
  <c r="AI6" i="4" a="1"/>
  <c r="AI6" i="4" s="1"/>
  <c r="AI8" i="4" a="1"/>
  <c r="AI8" i="4" s="1"/>
  <c r="AK22" i="4" a="1"/>
  <c r="AK22" i="4" s="1"/>
  <c r="AK34" i="4" a="1"/>
  <c r="AK34" i="4" s="1"/>
  <c r="AK36" i="4" a="1"/>
  <c r="AK36" i="4" s="1"/>
  <c r="AK24" i="4" a="1"/>
  <c r="AK24" i="4" s="1"/>
  <c r="AK30" i="4" a="1"/>
  <c r="AK30" i="4" s="1"/>
  <c r="AK28" i="4" a="1"/>
  <c r="AK28" i="4" s="1"/>
  <c r="AK26" i="4" a="1"/>
  <c r="AK26" i="4" s="1"/>
  <c r="AK32" i="4" a="1"/>
  <c r="AK32" i="4" s="1"/>
  <c r="AI10" i="4" a="1"/>
  <c r="AI10" i="4" s="1"/>
  <c r="AG22" i="4" a="1"/>
  <c r="AG22" i="4" s="1"/>
  <c r="AG6" i="4" a="1"/>
  <c r="AG6" i="4" s="1"/>
  <c r="AG30" i="4" a="1"/>
  <c r="AG30" i="4" s="1"/>
  <c r="AG14" i="4" a="1"/>
  <c r="AG14" i="4" s="1"/>
  <c r="AB5" i="4"/>
  <c r="AB13" i="4"/>
  <c r="AB21" i="4"/>
  <c r="AB29" i="4"/>
  <c r="AB4" i="4"/>
  <c r="AB6" i="4"/>
  <c r="AB14" i="4"/>
  <c r="AB22" i="4"/>
  <c r="AB30" i="4"/>
  <c r="AB7" i="4"/>
  <c r="AB15" i="4"/>
  <c r="AB23" i="4"/>
  <c r="AB31" i="4"/>
  <c r="AB12" i="4"/>
  <c r="AB8" i="4"/>
  <c r="AB16" i="4"/>
  <c r="AB24" i="4"/>
  <c r="AB32" i="4"/>
  <c r="AB9" i="4"/>
  <c r="AB17" i="4"/>
  <c r="AB25" i="4"/>
  <c r="AB33" i="4"/>
  <c r="AB28" i="4"/>
  <c r="AB36" i="4"/>
  <c r="AC36" i="4" s="1"/>
  <c r="AB10" i="4"/>
  <c r="AB18" i="4"/>
  <c r="AB26" i="4"/>
  <c r="AB34" i="4"/>
  <c r="U15" i="4"/>
  <c r="AB20" i="4"/>
  <c r="R25" i="4"/>
  <c r="AB11" i="4"/>
  <c r="AB19" i="4"/>
  <c r="AB27" i="4"/>
  <c r="AB35" i="4"/>
  <c r="Z34" i="4"/>
  <c r="W25" i="4"/>
  <c r="W33" i="4"/>
  <c r="U8" i="4"/>
  <c r="R10" i="4"/>
  <c r="L1603" i="1"/>
  <c r="W32" i="4" s="1"/>
  <c r="Q2" i="1"/>
  <c r="Z28" i="4" s="1"/>
  <c r="L2" i="1"/>
  <c r="U26" i="4" s="1"/>
  <c r="AD33" i="4"/>
  <c r="AD32" i="4"/>
  <c r="AD31" i="4"/>
  <c r="AD30" i="4"/>
  <c r="AD29" i="4"/>
  <c r="AD28" i="4"/>
  <c r="AD27" i="4"/>
  <c r="AD26" i="4"/>
  <c r="AD25" i="4"/>
  <c r="AD24" i="4"/>
  <c r="AD23" i="4"/>
  <c r="AD22" i="4"/>
  <c r="AD21" i="4"/>
  <c r="AD20" i="4"/>
  <c r="AD19" i="4"/>
  <c r="AD18" i="4"/>
  <c r="AD17" i="4"/>
  <c r="AD16" i="4"/>
  <c r="AD15" i="4"/>
  <c r="AD14" i="4"/>
  <c r="AD13" i="4"/>
  <c r="AD12" i="4"/>
  <c r="AD11" i="4"/>
  <c r="AD10" i="4"/>
  <c r="AD9" i="4"/>
  <c r="AD8" i="4"/>
  <c r="AD7" i="4"/>
  <c r="AD6" i="4"/>
  <c r="AD5" i="4"/>
  <c r="AD4" i="4"/>
  <c r="AD36" i="4"/>
  <c r="AD34" i="4"/>
  <c r="AD35" i="4"/>
  <c r="L152" i="1"/>
  <c r="Q2" i="4"/>
  <c r="P2" i="4"/>
  <c r="M4385" i="1"/>
  <c r="M6418" i="1"/>
  <c r="M1996" i="1"/>
  <c r="M6414" i="1"/>
  <c r="M6410" i="1"/>
  <c r="M6407" i="1"/>
  <c r="M1428" i="1"/>
  <c r="M6404" i="1"/>
  <c r="M6400" i="1"/>
  <c r="M6396" i="1"/>
  <c r="M6392" i="1"/>
  <c r="M6390" i="1"/>
  <c r="M136" i="1"/>
  <c r="M135" i="1"/>
  <c r="M1422" i="1"/>
  <c r="M1420" i="1"/>
  <c r="M6381" i="1"/>
  <c r="M6378" i="1"/>
  <c r="M6374" i="1"/>
  <c r="M1416" i="1"/>
  <c r="M1414" i="1"/>
  <c r="M6366" i="1"/>
  <c r="M6362" i="1"/>
  <c r="M6358" i="1"/>
  <c r="M6354" i="1"/>
  <c r="M6350" i="1"/>
  <c r="M6346" i="1"/>
  <c r="M6342" i="1"/>
  <c r="M6338" i="1"/>
  <c r="M6334" i="1"/>
  <c r="M6330" i="1"/>
  <c r="M6326" i="1"/>
  <c r="M6322" i="1"/>
  <c r="M6318" i="1"/>
  <c r="M6314" i="1"/>
  <c r="M6310" i="1"/>
  <c r="M6306" i="1"/>
  <c r="M6302" i="1"/>
  <c r="M6298" i="1"/>
  <c r="M6294" i="1"/>
  <c r="M6290" i="1"/>
  <c r="M6286" i="1"/>
  <c r="M6282" i="1"/>
  <c r="M6278" i="1"/>
  <c r="M6274" i="1"/>
  <c r="M6270" i="1"/>
  <c r="M6417" i="1"/>
  <c r="M6415" i="1"/>
  <c r="M6411" i="1"/>
  <c r="M6408" i="1"/>
  <c r="M6406" i="1"/>
  <c r="M1427" i="1"/>
  <c r="M6401" i="1"/>
  <c r="M6397" i="1"/>
  <c r="M6393" i="1"/>
  <c r="M137" i="1"/>
  <c r="M6388" i="1"/>
  <c r="M1994" i="1"/>
  <c r="M1423" i="1"/>
  <c r="M6383" i="1"/>
  <c r="M1418" i="1"/>
  <c r="M1417" i="1"/>
  <c r="M6375" i="1"/>
  <c r="M6371" i="1"/>
  <c r="M1415" i="1"/>
  <c r="M6367" i="1"/>
  <c r="M6363" i="1"/>
  <c r="M6359" i="1"/>
  <c r="M6355" i="1"/>
  <c r="M6351" i="1"/>
  <c r="M6347" i="1"/>
  <c r="M6343" i="1"/>
  <c r="M6339" i="1"/>
  <c r="M6335" i="1"/>
  <c r="M6331" i="1"/>
  <c r="M6327" i="1"/>
  <c r="M6323" i="1"/>
  <c r="M6319" i="1"/>
  <c r="M6315" i="1"/>
  <c r="M6311" i="1"/>
  <c r="M6307" i="1"/>
  <c r="M6303" i="1"/>
  <c r="M6299" i="1"/>
  <c r="M6295" i="1"/>
  <c r="M6291" i="1"/>
  <c r="M6287" i="1"/>
  <c r="M6283" i="1"/>
  <c r="M6279" i="1"/>
  <c r="M6275" i="1"/>
  <c r="M6271" i="1"/>
  <c r="M6267" i="1"/>
  <c r="M6263" i="1"/>
  <c r="M6259" i="1"/>
  <c r="M6255" i="1"/>
  <c r="M6251" i="1"/>
  <c r="M6247" i="1"/>
  <c r="M6243" i="1"/>
  <c r="M6239" i="1"/>
  <c r="M6235" i="1"/>
  <c r="M6231" i="1"/>
  <c r="M1413" i="1"/>
  <c r="M6224" i="1"/>
  <c r="M6221" i="1"/>
  <c r="M6217" i="1"/>
  <c r="M6214" i="1"/>
  <c r="M6211" i="1"/>
  <c r="M6208" i="1"/>
  <c r="M6204" i="1"/>
  <c r="M6200" i="1"/>
  <c r="M6196" i="1"/>
  <c r="M6192" i="1"/>
  <c r="M6188" i="1"/>
  <c r="M6184" i="1"/>
  <c r="M6181" i="1"/>
  <c r="M6177" i="1"/>
  <c r="M132" i="1"/>
  <c r="M6171" i="1"/>
  <c r="M1991" i="1"/>
  <c r="M6167" i="1"/>
  <c r="M6163" i="1"/>
  <c r="M6161" i="1"/>
  <c r="M6159" i="1"/>
  <c r="M6156" i="1"/>
  <c r="M6153" i="1"/>
  <c r="M6149" i="1"/>
  <c r="M6146" i="1"/>
  <c r="M6142" i="1"/>
  <c r="M6138" i="1"/>
  <c r="M6134" i="1"/>
  <c r="M6130" i="1"/>
  <c r="M6128" i="1"/>
  <c r="M6125" i="1"/>
  <c r="M149" i="1"/>
  <c r="M1399" i="1"/>
  <c r="M6116" i="1"/>
  <c r="M1396" i="1"/>
  <c r="M6111" i="1"/>
  <c r="M6107" i="1"/>
  <c r="M6103" i="1"/>
  <c r="M6099" i="1"/>
  <c r="M6095" i="1"/>
  <c r="M6091" i="1"/>
  <c r="M6087" i="1"/>
  <c r="M6086" i="1"/>
  <c r="M6082" i="1"/>
  <c r="M6079" i="1"/>
  <c r="M6076" i="1"/>
  <c r="M6074" i="1"/>
  <c r="M6071" i="1"/>
  <c r="M1391" i="1"/>
  <c r="M1987" i="1"/>
  <c r="M6063" i="1"/>
  <c r="M6061" i="1"/>
  <c r="M6059" i="1"/>
  <c r="M6056" i="1"/>
  <c r="M1384" i="1"/>
  <c r="M6051" i="1"/>
  <c r="M6048" i="1"/>
  <c r="M6046" i="1"/>
  <c r="M6043" i="1"/>
  <c r="M1380" i="1"/>
  <c r="M6040" i="1"/>
  <c r="M1377" i="1"/>
  <c r="M6034" i="1"/>
  <c r="M1375" i="1"/>
  <c r="M1372" i="1"/>
  <c r="M6027" i="1"/>
  <c r="M6023" i="1"/>
  <c r="M6020" i="1"/>
  <c r="M6017" i="1"/>
  <c r="M6014" i="1"/>
  <c r="M1368" i="1"/>
  <c r="M1596" i="1"/>
  <c r="M1364" i="1"/>
  <c r="M6005" i="1"/>
  <c r="M1982" i="1"/>
  <c r="M1363" i="1"/>
  <c r="M5997" i="1"/>
  <c r="M1361" i="1"/>
  <c r="M5992" i="1"/>
  <c r="M1431" i="1"/>
  <c r="M1995" i="1"/>
  <c r="M6412" i="1"/>
  <c r="M6409" i="1"/>
  <c r="M1429" i="1"/>
  <c r="M6405" i="1"/>
  <c r="M6402" i="1"/>
  <c r="M6398" i="1"/>
  <c r="M6394" i="1"/>
  <c r="M6391" i="1"/>
  <c r="M6389" i="1"/>
  <c r="M1424" i="1"/>
  <c r="M6385" i="1"/>
  <c r="M6384" i="1"/>
  <c r="M6382" i="1"/>
  <c r="M6379" i="1"/>
  <c r="M6376" i="1"/>
  <c r="M6372" i="1"/>
  <c r="M6369" i="1"/>
  <c r="M6368" i="1"/>
  <c r="M6364" i="1"/>
  <c r="M6360" i="1"/>
  <c r="M6356" i="1"/>
  <c r="M6352" i="1"/>
  <c r="M6348" i="1"/>
  <c r="M6344" i="1"/>
  <c r="M6340" i="1"/>
  <c r="M6336" i="1"/>
  <c r="M6332" i="1"/>
  <c r="M6328" i="1"/>
  <c r="M6324" i="1"/>
  <c r="M6320" i="1"/>
  <c r="M6316" i="1"/>
  <c r="M6312" i="1"/>
  <c r="M6308" i="1"/>
  <c r="M6304" i="1"/>
  <c r="M6300" i="1"/>
  <c r="M6296" i="1"/>
  <c r="M6292" i="1"/>
  <c r="M6288" i="1"/>
  <c r="M6284" i="1"/>
  <c r="M6280" i="1"/>
  <c r="M6276" i="1"/>
  <c r="M6272" i="1"/>
  <c r="M6268" i="1"/>
  <c r="M6264" i="1"/>
  <c r="M6260" i="1"/>
  <c r="M6256" i="1"/>
  <c r="M6252" i="1"/>
  <c r="M6248" i="1"/>
  <c r="M6244" i="1"/>
  <c r="M6240" i="1"/>
  <c r="M6236" i="1"/>
  <c r="M6232" i="1"/>
  <c r="M6228" i="1"/>
  <c r="M6225" i="1"/>
  <c r="M6222" i="1"/>
  <c r="M6218" i="1"/>
  <c r="M6215" i="1"/>
  <c r="M6212" i="1"/>
  <c r="M133" i="1"/>
  <c r="M6205" i="1"/>
  <c r="M6201" i="1"/>
  <c r="M6197" i="1"/>
  <c r="M6193" i="1"/>
  <c r="M6189" i="1"/>
  <c r="M6185" i="1"/>
  <c r="M6182" i="1"/>
  <c r="M6178" i="1"/>
  <c r="M6175" i="1"/>
  <c r="M6172" i="1"/>
  <c r="M1600" i="1"/>
  <c r="M6168" i="1"/>
  <c r="M6164" i="1"/>
  <c r="M1408" i="1"/>
  <c r="M1406" i="1"/>
  <c r="M6157" i="1"/>
  <c r="M1404" i="1"/>
  <c r="M6150" i="1"/>
  <c r="M6147" i="1"/>
  <c r="M6143" i="1"/>
  <c r="M6139" i="1"/>
  <c r="M6135" i="1"/>
  <c r="M6131" i="1"/>
  <c r="M1402" i="1"/>
  <c r="M1401" i="1"/>
  <c r="M6123" i="1"/>
  <c r="M6120" i="1"/>
  <c r="M6117" i="1"/>
  <c r="M6115" i="1"/>
  <c r="M6112" i="1"/>
  <c r="M6108" i="1"/>
  <c r="M6104" i="1"/>
  <c r="M6100" i="1"/>
  <c r="M6096" i="1"/>
  <c r="M6092" i="1"/>
  <c r="M6088" i="1"/>
  <c r="M1988" i="1"/>
  <c r="M6083" i="1"/>
  <c r="M130" i="1"/>
  <c r="M1395" i="1"/>
  <c r="M1393" i="1"/>
  <c r="M6072" i="1"/>
  <c r="M6068" i="1"/>
  <c r="M6066" i="1"/>
  <c r="M6064" i="1"/>
  <c r="M1387" i="1"/>
  <c r="M6060" i="1"/>
  <c r="M1385" i="1"/>
  <c r="M1598" i="1"/>
  <c r="M1383" i="1"/>
  <c r="M6049" i="1"/>
  <c r="M1382" i="1"/>
  <c r="M1984" i="1"/>
  <c r="M1381" i="1"/>
  <c r="M1378" i="1"/>
  <c r="M6037" i="1"/>
  <c r="M6035" i="1"/>
  <c r="M6031" i="1"/>
  <c r="M6030" i="1"/>
  <c r="M6028" i="1"/>
  <c r="M6024" i="1"/>
  <c r="M6021" i="1"/>
  <c r="M1370" i="1"/>
  <c r="M6015" i="1"/>
  <c r="M6011" i="1"/>
  <c r="M6009" i="1"/>
  <c r="M1365" i="1"/>
  <c r="M6006" i="1"/>
  <c r="M6003" i="1"/>
  <c r="M6000" i="1"/>
  <c r="M1981" i="1"/>
  <c r="M5995" i="1"/>
  <c r="M5993" i="1"/>
  <c r="M5989" i="1"/>
  <c r="M5987" i="1"/>
  <c r="M5986" i="1"/>
  <c r="M5982" i="1"/>
  <c r="M5978" i="1"/>
  <c r="M5974" i="1"/>
  <c r="M5970" i="1"/>
  <c r="M5966" i="1"/>
  <c r="M5962" i="1"/>
  <c r="M5958" i="1"/>
  <c r="M5954" i="1"/>
  <c r="M5950" i="1"/>
  <c r="M5946" i="1"/>
  <c r="M5942" i="1"/>
  <c r="M5938" i="1"/>
  <c r="M5934" i="1"/>
  <c r="M5930" i="1"/>
  <c r="M5926" i="1"/>
  <c r="M5922" i="1"/>
  <c r="M5918" i="1"/>
  <c r="M5916" i="1"/>
  <c r="M5914" i="1"/>
  <c r="M5910" i="1"/>
  <c r="M5906" i="1"/>
  <c r="M5903" i="1"/>
  <c r="M5900" i="1"/>
  <c r="M5897" i="1"/>
  <c r="M5896" i="1"/>
  <c r="M1351" i="1"/>
  <c r="M1589" i="1"/>
  <c r="M1347" i="1"/>
  <c r="M5889" i="1"/>
  <c r="M5887" i="1"/>
  <c r="M1979" i="1"/>
  <c r="M5883" i="1"/>
  <c r="M1977" i="1"/>
  <c r="M5880" i="1"/>
  <c r="M1338" i="1"/>
  <c r="M5874" i="1"/>
  <c r="M1976" i="1"/>
  <c r="M5869" i="1"/>
  <c r="M5867" i="1"/>
  <c r="M1584" i="1"/>
  <c r="M5861" i="1"/>
  <c r="M5857" i="1"/>
  <c r="M5854" i="1"/>
  <c r="M5853" i="1"/>
  <c r="M5850" i="1"/>
  <c r="M5847" i="1"/>
  <c r="M1329" i="1"/>
  <c r="M1973" i="1"/>
  <c r="M5845" i="1"/>
  <c r="M5841" i="1"/>
  <c r="M1327" i="1"/>
  <c r="M1581" i="1"/>
  <c r="M5833" i="1"/>
  <c r="M5829" i="1"/>
  <c r="M1969" i="1"/>
  <c r="M5822" i="1"/>
  <c r="M1579" i="1"/>
  <c r="M1578" i="1"/>
  <c r="M5815" i="1"/>
  <c r="M1321" i="1"/>
  <c r="M1319" i="1"/>
  <c r="M5811" i="1"/>
  <c r="M1574" i="1"/>
  <c r="M5806" i="1"/>
  <c r="M1314" i="1"/>
  <c r="M1312" i="1"/>
  <c r="M1311" i="1"/>
  <c r="M1310" i="1"/>
  <c r="M5797" i="1"/>
  <c r="M5793" i="1"/>
  <c r="M5791" i="1"/>
  <c r="M1573" i="1"/>
  <c r="M5786" i="1"/>
  <c r="M5784" i="1"/>
  <c r="M5780" i="1"/>
  <c r="M5776" i="1"/>
  <c r="M1305" i="1"/>
  <c r="M5772" i="1"/>
  <c r="M1302" i="1"/>
  <c r="M1963" i="1"/>
  <c r="M5766" i="1"/>
  <c r="M1961" i="1"/>
  <c r="M5764" i="1"/>
  <c r="M5761" i="1"/>
  <c r="M1624" i="1"/>
  <c r="M5757" i="1"/>
  <c r="M5754" i="1"/>
  <c r="M5750" i="1"/>
  <c r="M1294" i="1"/>
  <c r="M5744" i="1"/>
  <c r="M1432" i="1"/>
  <c r="M6416" i="1"/>
  <c r="M6413" i="1"/>
  <c r="M1430" i="1"/>
  <c r="M1602" i="1"/>
  <c r="M151" i="1"/>
  <c r="M6403" i="1"/>
  <c r="M6399" i="1"/>
  <c r="M6395" i="1"/>
  <c r="M1426" i="1"/>
  <c r="M1425" i="1"/>
  <c r="M6387" i="1"/>
  <c r="M6386" i="1"/>
  <c r="M1421" i="1"/>
  <c r="M1419" i="1"/>
  <c r="M6380" i="1"/>
  <c r="M6377" i="1"/>
  <c r="M6373" i="1"/>
  <c r="M6370" i="1"/>
  <c r="M134" i="1"/>
  <c r="M6365" i="1"/>
  <c r="M6361" i="1"/>
  <c r="M6357" i="1"/>
  <c r="M6353" i="1"/>
  <c r="M6349" i="1"/>
  <c r="M6345" i="1"/>
  <c r="M6341" i="1"/>
  <c r="M6337" i="1"/>
  <c r="M6333" i="1"/>
  <c r="M6329" i="1"/>
  <c r="M6325" i="1"/>
  <c r="M6321" i="1"/>
  <c r="M6317" i="1"/>
  <c r="M6313" i="1"/>
  <c r="M6309" i="1"/>
  <c r="M6305" i="1"/>
  <c r="M6301" i="1"/>
  <c r="M6297" i="1"/>
  <c r="M6293" i="1"/>
  <c r="M6289" i="1"/>
  <c r="M6285" i="1"/>
  <c r="M6281" i="1"/>
  <c r="M6277" i="1"/>
  <c r="M6273" i="1"/>
  <c r="M6269" i="1"/>
  <c r="M6265" i="1"/>
  <c r="M6261" i="1"/>
  <c r="M6257" i="1"/>
  <c r="M6253" i="1"/>
  <c r="M6249" i="1"/>
  <c r="M6245" i="1"/>
  <c r="M6241" i="1"/>
  <c r="M6237" i="1"/>
  <c r="M6233" i="1"/>
  <c r="M6229" i="1"/>
  <c r="M6226" i="1"/>
  <c r="M1993" i="1"/>
  <c r="M6219" i="1"/>
  <c r="M1992" i="1"/>
  <c r="M1601" i="1"/>
  <c r="M6209" i="1"/>
  <c r="M6206" i="1"/>
  <c r="M6266" i="1"/>
  <c r="M6262" i="1"/>
  <c r="M6258" i="1"/>
  <c r="M6254" i="1"/>
  <c r="M6250" i="1"/>
  <c r="M6246" i="1"/>
  <c r="M6242" i="1"/>
  <c r="M6238" i="1"/>
  <c r="M6234" i="1"/>
  <c r="M6230" i="1"/>
  <c r="M6227" i="1"/>
  <c r="M6223" i="1"/>
  <c r="M6220" i="1"/>
  <c r="M6216" i="1"/>
  <c r="M6213" i="1"/>
  <c r="M6210" i="1"/>
  <c r="M6207" i="1"/>
  <c r="M6203" i="1"/>
  <c r="M6199" i="1"/>
  <c r="M6195" i="1"/>
  <c r="M6191" i="1"/>
  <c r="M6187" i="1"/>
  <c r="M1412" i="1"/>
  <c r="M6180" i="1"/>
  <c r="M6176" i="1"/>
  <c r="M6174" i="1"/>
  <c r="M1410" i="1"/>
  <c r="M6169" i="1"/>
  <c r="M6166" i="1"/>
  <c r="M1409" i="1"/>
  <c r="M1407" i="1"/>
  <c r="M6158" i="1"/>
  <c r="M6155" i="1"/>
  <c r="M6152" i="1"/>
  <c r="M1403" i="1"/>
  <c r="M6145" i="1"/>
  <c r="M6141" i="1"/>
  <c r="M6137" i="1"/>
  <c r="M6133" i="1"/>
  <c r="M131" i="1"/>
  <c r="M6127" i="1"/>
  <c r="M1400" i="1"/>
  <c r="M6122" i="1"/>
  <c r="M6119" i="1"/>
  <c r="M1398" i="1"/>
  <c r="M6114" i="1"/>
  <c r="M6110" i="1"/>
  <c r="M6106" i="1"/>
  <c r="M6102" i="1"/>
  <c r="M6098" i="1"/>
  <c r="M6094" i="1"/>
  <c r="M6090" i="1"/>
  <c r="M1990" i="1"/>
  <c r="M6085" i="1"/>
  <c r="M6081" i="1"/>
  <c r="M6078" i="1"/>
  <c r="M1394" i="1"/>
  <c r="M6073" i="1"/>
  <c r="M6070" i="1"/>
  <c r="M6067" i="1"/>
  <c r="M6065" i="1"/>
  <c r="M6062" i="1"/>
  <c r="M1386" i="1"/>
  <c r="M6058" i="1"/>
  <c r="M6055" i="1"/>
  <c r="M6053" i="1"/>
  <c r="M1986" i="1"/>
  <c r="M1985" i="1"/>
  <c r="M6045" i="1"/>
  <c r="M6042" i="1"/>
  <c r="M1379" i="1"/>
  <c r="M6039" i="1"/>
  <c r="M1376" i="1"/>
  <c r="M6033" i="1"/>
  <c r="M1374" i="1"/>
  <c r="M1371" i="1"/>
  <c r="M6026" i="1"/>
  <c r="M6022" i="1"/>
  <c r="M6019" i="1"/>
  <c r="M1369" i="1"/>
  <c r="M6013" i="1"/>
  <c r="M6010" i="1"/>
  <c r="M129" i="1"/>
  <c r="M6008" i="1"/>
  <c r="M1983" i="1"/>
  <c r="M6002" i="1"/>
  <c r="M5999" i="1"/>
  <c r="M1362" i="1"/>
  <c r="M1360" i="1"/>
  <c r="M5991" i="1"/>
  <c r="M1595" i="1"/>
  <c r="M1358" i="1"/>
  <c r="M5984" i="1"/>
  <c r="M5980" i="1"/>
  <c r="M5976" i="1"/>
  <c r="M5972" i="1"/>
  <c r="M5968" i="1"/>
  <c r="M5964" i="1"/>
  <c r="M5960" i="1"/>
  <c r="M5956" i="1"/>
  <c r="M5952" i="1"/>
  <c r="M5948" i="1"/>
  <c r="M5944" i="1"/>
  <c r="M5940" i="1"/>
  <c r="M5936" i="1"/>
  <c r="M5932" i="1"/>
  <c r="M5928" i="1"/>
  <c r="M5924" i="1"/>
  <c r="M5920" i="1"/>
  <c r="M5917" i="1"/>
  <c r="M1354" i="1"/>
  <c r="M5912" i="1"/>
  <c r="M5908" i="1"/>
  <c r="M5905" i="1"/>
  <c r="M5901" i="1"/>
  <c r="M5899" i="1"/>
  <c r="M1353" i="1"/>
  <c r="M5894" i="1"/>
  <c r="M1590" i="1"/>
  <c r="M1588" i="1"/>
  <c r="M5890" i="1"/>
  <c r="M5888" i="1"/>
  <c r="M5885" i="1"/>
  <c r="M5884" i="1"/>
  <c r="M5882" i="1"/>
  <c r="M127" i="1"/>
  <c r="M5879" i="1"/>
  <c r="M5876" i="1"/>
  <c r="M1337" i="1"/>
  <c r="M1336" i="1"/>
  <c r="M1585" i="1"/>
  <c r="M5865" i="1"/>
  <c r="M5863" i="1"/>
  <c r="M5859" i="1"/>
  <c r="M1335" i="1"/>
  <c r="M1333" i="1"/>
  <c r="M5851" i="1"/>
  <c r="M5849" i="1"/>
  <c r="M1330" i="1"/>
  <c r="M126" i="1"/>
  <c r="M1971" i="1"/>
  <c r="M5843" i="1"/>
  <c r="M5839" i="1"/>
  <c r="M1326" i="1"/>
  <c r="M5835" i="1"/>
  <c r="M5831" i="1"/>
  <c r="M5827" i="1"/>
  <c r="M5824" i="1"/>
  <c r="M1580" i="1"/>
  <c r="M5818" i="1"/>
  <c r="M1323" i="1"/>
  <c r="M5813" i="1"/>
  <c r="M1320" i="1"/>
  <c r="M5812" i="1"/>
  <c r="M1317" i="1"/>
  <c r="M1316" i="1"/>
  <c r="M1315" i="1"/>
  <c r="M1313" i="1"/>
  <c r="M1967" i="1"/>
  <c r="M5801" i="1"/>
  <c r="M5798" i="1"/>
  <c r="M5795" i="1"/>
  <c r="M5792" i="1"/>
  <c r="M5790" i="1"/>
  <c r="M5788" i="1"/>
  <c r="M1964" i="1"/>
  <c r="M5782" i="1"/>
  <c r="M5778" i="1"/>
  <c r="M5775" i="1"/>
  <c r="M1570" i="1"/>
  <c r="M1303" i="1"/>
  <c r="M5768" i="1"/>
  <c r="M1569" i="1"/>
  <c r="M1299" i="1"/>
  <c r="M5765" i="1"/>
  <c r="M5762" i="1"/>
  <c r="M1959" i="1"/>
  <c r="M5758" i="1"/>
  <c r="M5756" i="1"/>
  <c r="M5752" i="1"/>
  <c r="M5748" i="1"/>
  <c r="M5746" i="1"/>
  <c r="M1293" i="1"/>
  <c r="M1958" i="1"/>
  <c r="M5737" i="1"/>
  <c r="M5735" i="1"/>
  <c r="M5732" i="1"/>
  <c r="M5728" i="1"/>
  <c r="M5724" i="1"/>
  <c r="M5720" i="1"/>
  <c r="M1567" i="1"/>
  <c r="M5714" i="1"/>
  <c r="M5711" i="1"/>
  <c r="M5708" i="1"/>
  <c r="M122" i="1"/>
  <c r="M5704" i="1"/>
  <c r="M120" i="1"/>
  <c r="M5701" i="1"/>
  <c r="M5697" i="1"/>
  <c r="M1281" i="1"/>
  <c r="M5692" i="1"/>
  <c r="M5689" i="1"/>
  <c r="M5687" i="1"/>
  <c r="M5684" i="1"/>
  <c r="M5681" i="1"/>
  <c r="M5678" i="1"/>
  <c r="M5675" i="1"/>
  <c r="M5671" i="1"/>
  <c r="M5667" i="1"/>
  <c r="M5665" i="1"/>
  <c r="M5662" i="1"/>
  <c r="M1953" i="1"/>
  <c r="M1952" i="1"/>
  <c r="M5655" i="1"/>
  <c r="M5651" i="1"/>
  <c r="M5648" i="1"/>
  <c r="M1948" i="1"/>
  <c r="M5644" i="1"/>
  <c r="M5640" i="1"/>
  <c r="M5637" i="1"/>
  <c r="M5635" i="1"/>
  <c r="M1268" i="1"/>
  <c r="M5629" i="1"/>
  <c r="M1266" i="1"/>
  <c r="M1265" i="1"/>
  <c r="M1264" i="1"/>
  <c r="M1564" i="1"/>
  <c r="M5617" i="1"/>
  <c r="M5614" i="1"/>
  <c r="M5612" i="1"/>
  <c r="M5610" i="1"/>
  <c r="M5607" i="1"/>
  <c r="M5604" i="1"/>
  <c r="M1562" i="1"/>
  <c r="M5601" i="1"/>
  <c r="M5598" i="1"/>
  <c r="M5596" i="1"/>
  <c r="M5592" i="1"/>
  <c r="M1249" i="1"/>
  <c r="M5589" i="1"/>
  <c r="M5585" i="1"/>
  <c r="M1622" i="1"/>
  <c r="M5578" i="1"/>
  <c r="M5576" i="1"/>
  <c r="M5572" i="1"/>
  <c r="M1243" i="1"/>
  <c r="M1242" i="1"/>
  <c r="M5567" i="1"/>
  <c r="M5564" i="1"/>
  <c r="M5561" i="1"/>
  <c r="M5558" i="1"/>
  <c r="M5556" i="1"/>
  <c r="M5554" i="1"/>
  <c r="M5550" i="1"/>
  <c r="M116" i="1"/>
  <c r="M1233" i="1"/>
  <c r="M5545" i="1"/>
  <c r="M5544" i="1"/>
  <c r="M5540" i="1"/>
  <c r="M1228" i="1"/>
  <c r="M5536" i="1"/>
  <c r="M5534" i="1"/>
  <c r="M5531" i="1"/>
  <c r="M5528" i="1"/>
  <c r="M1225" i="1"/>
  <c r="M5523" i="1"/>
  <c r="M1555" i="1"/>
  <c r="M1221" i="1"/>
  <c r="M5519" i="1"/>
  <c r="M5515" i="1"/>
  <c r="M1935" i="1"/>
  <c r="M5511" i="1"/>
  <c r="M5508" i="1"/>
  <c r="M5505" i="1"/>
  <c r="M5501" i="1"/>
  <c r="M5498" i="1"/>
  <c r="M1931" i="1"/>
  <c r="M5492" i="1"/>
  <c r="M5491" i="1"/>
  <c r="M5488" i="1"/>
  <c r="M5486" i="1"/>
  <c r="M1214" i="1"/>
  <c r="M5480" i="1"/>
  <c r="M5476" i="1"/>
  <c r="M5473" i="1"/>
  <c r="M5470" i="1"/>
  <c r="M1925" i="1"/>
  <c r="M5464" i="1"/>
  <c r="M1211" i="1"/>
  <c r="M5461" i="1"/>
  <c r="M5458" i="1"/>
  <c r="M5454" i="1"/>
  <c r="M1206" i="1"/>
  <c r="M5450" i="1"/>
  <c r="M1205" i="1"/>
  <c r="M1921" i="1"/>
  <c r="M5441" i="1"/>
  <c r="M5439" i="1"/>
  <c r="M5437" i="1"/>
  <c r="M5435" i="1"/>
  <c r="M5432" i="1"/>
  <c r="M112" i="1"/>
  <c r="M5426" i="1"/>
  <c r="M5423" i="1"/>
  <c r="M5421" i="1"/>
  <c r="M5418" i="1"/>
  <c r="M5414" i="1"/>
  <c r="M1197" i="1"/>
  <c r="M5410" i="1"/>
  <c r="M5406" i="1"/>
  <c r="M5403" i="1"/>
  <c r="M5399" i="1"/>
  <c r="M5396" i="1"/>
  <c r="M1193" i="1"/>
  <c r="M5390" i="1"/>
  <c r="M5388" i="1"/>
  <c r="M5387" i="1"/>
  <c r="M1621" i="1"/>
  <c r="M5380" i="1"/>
  <c r="M5378" i="1"/>
  <c r="M5377" i="1"/>
  <c r="M1181" i="1"/>
  <c r="M5371" i="1"/>
  <c r="M1912" i="1"/>
  <c r="M5366" i="1"/>
  <c r="M111" i="1"/>
  <c r="M1180" i="1"/>
  <c r="M5359" i="1"/>
  <c r="M5357" i="1"/>
  <c r="M5354" i="1"/>
  <c r="M5351" i="1"/>
  <c r="M5347" i="1"/>
  <c r="M5343" i="1"/>
  <c r="M5342" i="1"/>
  <c r="M5338" i="1"/>
  <c r="M109" i="1"/>
  <c r="M5332" i="1"/>
  <c r="M1171" i="1"/>
  <c r="M5329" i="1"/>
  <c r="M1908" i="1"/>
  <c r="M1165" i="1"/>
  <c r="M1164" i="1"/>
  <c r="M5323" i="1"/>
  <c r="M1161" i="1"/>
  <c r="M1907" i="1"/>
  <c r="M1160" i="1"/>
  <c r="M5312" i="1"/>
  <c r="M1157" i="1"/>
  <c r="M5308" i="1"/>
  <c r="M1155" i="1"/>
  <c r="M5301" i="1"/>
  <c r="M5297" i="1"/>
  <c r="M5295" i="1"/>
  <c r="M5291" i="1"/>
  <c r="M1152" i="1"/>
  <c r="M5287" i="1"/>
  <c r="M1149" i="1"/>
  <c r="M5281" i="1"/>
  <c r="M5278" i="1"/>
  <c r="M5274" i="1"/>
  <c r="M5271" i="1"/>
  <c r="M5270" i="1"/>
  <c r="M1142" i="1"/>
  <c r="M5266" i="1"/>
  <c r="M1139" i="1"/>
  <c r="M5261" i="1"/>
  <c r="M1905" i="1"/>
  <c r="M5255" i="1"/>
  <c r="M5252" i="1"/>
  <c r="M5251" i="1"/>
  <c r="M1131" i="1"/>
  <c r="M5248" i="1"/>
  <c r="M5244" i="1"/>
  <c r="M5241" i="1"/>
  <c r="M5238" i="1"/>
  <c r="M1901" i="1"/>
  <c r="M1127" i="1"/>
  <c r="M5232" i="1"/>
  <c r="M5230" i="1"/>
  <c r="M5227" i="1"/>
  <c r="M1124" i="1"/>
  <c r="M5221" i="1"/>
  <c r="M5218" i="1"/>
  <c r="M5215" i="1"/>
  <c r="M1897" i="1"/>
  <c r="M5209" i="1"/>
  <c r="M5206" i="1"/>
  <c r="M1120" i="1"/>
  <c r="M1119" i="1"/>
  <c r="M5200" i="1"/>
  <c r="M1117" i="1"/>
  <c r="M1115" i="1"/>
  <c r="M5194" i="1"/>
  <c r="M5190" i="1"/>
  <c r="M5187" i="1"/>
  <c r="M5186" i="1"/>
  <c r="M1108" i="1"/>
  <c r="M5182" i="1"/>
  <c r="M5178" i="1"/>
  <c r="M5174" i="1"/>
  <c r="M1104" i="1"/>
  <c r="M5171" i="1"/>
  <c r="M5167" i="1"/>
  <c r="M5163" i="1"/>
  <c r="M5160" i="1"/>
  <c r="M5158" i="1"/>
  <c r="M5155" i="1"/>
  <c r="M5152" i="1"/>
  <c r="M5149" i="1"/>
  <c r="M5146" i="1"/>
  <c r="M5143" i="1"/>
  <c r="M5139" i="1"/>
  <c r="M5135" i="1"/>
  <c r="M5131" i="1"/>
  <c r="M5128" i="1"/>
  <c r="M5125" i="1"/>
  <c r="M1092" i="1"/>
  <c r="M5120" i="1"/>
  <c r="M5118" i="1"/>
  <c r="M5116" i="1"/>
  <c r="M5114" i="1"/>
  <c r="M1086" i="1"/>
  <c r="M5107" i="1"/>
  <c r="M1084" i="1"/>
  <c r="M5101" i="1"/>
  <c r="M5098" i="1"/>
  <c r="M5095" i="1"/>
  <c r="M5093" i="1"/>
  <c r="M5090" i="1"/>
  <c r="M1080" i="1"/>
  <c r="M1539" i="1"/>
  <c r="M5084" i="1"/>
  <c r="M5080" i="1"/>
  <c r="M5076" i="1"/>
  <c r="M1888" i="1"/>
  <c r="M1075" i="1"/>
  <c r="M5070" i="1"/>
  <c r="M5067" i="1"/>
  <c r="M5065" i="1"/>
  <c r="M1069" i="1"/>
  <c r="M1068" i="1"/>
  <c r="M5057" i="1"/>
  <c r="M1066" i="1"/>
  <c r="M5051" i="1"/>
  <c r="M1062" i="1"/>
  <c r="M5047" i="1"/>
  <c r="M102" i="1"/>
  <c r="M5043" i="1"/>
  <c r="M5042" i="1"/>
  <c r="M1056" i="1"/>
  <c r="M5038" i="1"/>
  <c r="M5035" i="1"/>
  <c r="M5032" i="1"/>
  <c r="M5029" i="1"/>
  <c r="M100" i="1"/>
  <c r="M1053" i="1"/>
  <c r="M5020" i="1"/>
  <c r="M1052" i="1"/>
  <c r="M5013" i="1"/>
  <c r="M5009" i="1"/>
  <c r="M5005" i="1"/>
  <c r="M5002" i="1"/>
  <c r="M4999" i="1"/>
  <c r="M4995" i="1"/>
  <c r="M4993" i="1"/>
  <c r="M4989" i="1"/>
  <c r="M4986" i="1"/>
  <c r="M4983" i="1"/>
  <c r="M1046" i="1"/>
  <c r="M1882" i="1"/>
  <c r="M4977" i="1"/>
  <c r="M4974" i="1"/>
  <c r="M1881" i="1"/>
  <c r="M4968" i="1"/>
  <c r="M4964" i="1"/>
  <c r="M4961" i="1"/>
  <c r="M4957" i="1"/>
  <c r="M1041" i="1"/>
  <c r="M4954" i="1"/>
  <c r="M1039" i="1"/>
  <c r="M4951" i="1"/>
  <c r="M4949" i="1"/>
  <c r="M1034" i="1"/>
  <c r="M1032" i="1"/>
  <c r="M4942" i="1"/>
  <c r="M4939" i="1"/>
  <c r="M4936" i="1"/>
  <c r="M97" i="1"/>
  <c r="M4930" i="1"/>
  <c r="M1026" i="1"/>
  <c r="M4924" i="1"/>
  <c r="M1023" i="1"/>
  <c r="M4919" i="1"/>
  <c r="M1535" i="1"/>
  <c r="M4914" i="1"/>
  <c r="M1021" i="1"/>
  <c r="M1020" i="1"/>
  <c r="M4907" i="1"/>
  <c r="M95" i="1"/>
  <c r="M4901" i="1"/>
  <c r="M4897" i="1"/>
  <c r="M4893" i="1"/>
  <c r="M4890" i="1"/>
  <c r="M1016" i="1"/>
  <c r="M1874" i="1"/>
  <c r="M1871" i="1"/>
  <c r="M4885" i="1"/>
  <c r="M4882" i="1"/>
  <c r="M4879" i="1"/>
  <c r="M1867" i="1"/>
  <c r="M4872" i="1"/>
  <c r="M4868" i="1"/>
  <c r="M5988" i="1"/>
  <c r="M1359" i="1"/>
  <c r="M5985" i="1"/>
  <c r="M5981" i="1"/>
  <c r="M5977" i="1"/>
  <c r="M5973" i="1"/>
  <c r="M5969" i="1"/>
  <c r="M5965" i="1"/>
  <c r="M5961" i="1"/>
  <c r="M5957" i="1"/>
  <c r="M5953" i="1"/>
  <c r="M5949" i="1"/>
  <c r="M5945" i="1"/>
  <c r="M5941" i="1"/>
  <c r="M5937" i="1"/>
  <c r="M5933" i="1"/>
  <c r="M5929" i="1"/>
  <c r="M5925" i="1"/>
  <c r="M5921" i="1"/>
  <c r="M1356" i="1"/>
  <c r="M1594" i="1"/>
  <c r="M5913" i="1"/>
  <c r="M5909" i="1"/>
  <c r="M1980" i="1"/>
  <c r="M5902" i="1"/>
  <c r="M1592" i="1"/>
  <c r="M1591" i="1"/>
  <c r="M5895" i="1"/>
  <c r="M1350" i="1"/>
  <c r="M1348" i="1"/>
  <c r="M5891" i="1"/>
  <c r="M1587" i="1"/>
  <c r="M5886" i="1"/>
  <c r="M1343" i="1"/>
  <c r="M1341" i="1"/>
  <c r="M1340" i="1"/>
  <c r="M1339" i="1"/>
  <c r="M5877" i="1"/>
  <c r="M5873" i="1"/>
  <c r="M5871" i="1"/>
  <c r="M1586" i="1"/>
  <c r="M5866" i="1"/>
  <c r="M5864" i="1"/>
  <c r="M5860" i="1"/>
  <c r="M5856" i="1"/>
  <c r="M1334" i="1"/>
  <c r="M5852" i="1"/>
  <c r="M1331" i="1"/>
  <c r="M1974" i="1"/>
  <c r="M5846" i="1"/>
  <c r="M1972" i="1"/>
  <c r="M5844" i="1"/>
  <c r="M5840" i="1"/>
  <c r="M5837" i="1"/>
  <c r="M1325" i="1"/>
  <c r="M5832" i="1"/>
  <c r="M5828" i="1"/>
  <c r="M5825" i="1"/>
  <c r="M5821" i="1"/>
  <c r="M5819" i="1"/>
  <c r="M1324" i="1"/>
  <c r="M5814" i="1"/>
  <c r="M1577" i="1"/>
  <c r="M1575" i="1"/>
  <c r="M5810" i="1"/>
  <c r="M5808" i="1"/>
  <c r="M5805" i="1"/>
  <c r="M5804" i="1"/>
  <c r="M5802" i="1"/>
  <c r="M125" i="1"/>
  <c r="M5799" i="1"/>
  <c r="M5796" i="1"/>
  <c r="M1308" i="1"/>
  <c r="M1307" i="1"/>
  <c r="M1572" i="1"/>
  <c r="M5785" i="1"/>
  <c r="M5783" i="1"/>
  <c r="M5779" i="1"/>
  <c r="M1306" i="1"/>
  <c r="M1304" i="1"/>
  <c r="M5771" i="1"/>
  <c r="M5769" i="1"/>
  <c r="M1301" i="1"/>
  <c r="M124" i="1"/>
  <c r="M1960" i="1"/>
  <c r="M5763" i="1"/>
  <c r="M5760" i="1"/>
  <c r="M1297" i="1"/>
  <c r="M1295" i="1"/>
  <c r="M5753" i="1"/>
  <c r="M5749" i="1"/>
  <c r="M5747" i="1"/>
  <c r="M5743" i="1"/>
  <c r="M5740" i="1"/>
  <c r="M1292" i="1"/>
  <c r="M5736" i="1"/>
  <c r="M5733" i="1"/>
  <c r="M5729" i="1"/>
  <c r="M5725" i="1"/>
  <c r="M5721" i="1"/>
  <c r="M5718" i="1"/>
  <c r="M5715" i="1"/>
  <c r="M1287" i="1"/>
  <c r="M1957" i="1"/>
  <c r="M1285" i="1"/>
  <c r="M5705" i="1"/>
  <c r="M1284" i="1"/>
  <c r="M1283" i="1"/>
  <c r="M5698" i="1"/>
  <c r="M5696" i="1"/>
  <c r="M5693" i="1"/>
  <c r="M5690" i="1"/>
  <c r="M1279" i="1"/>
  <c r="M5685" i="1"/>
  <c r="M5682" i="1"/>
  <c r="M1277" i="1"/>
  <c r="M1276" i="1"/>
  <c r="M5672" i="1"/>
  <c r="M5668" i="1"/>
  <c r="M5666" i="1"/>
  <c r="M5663" i="1"/>
  <c r="M5659" i="1"/>
  <c r="M5657" i="1"/>
  <c r="M5656" i="1"/>
  <c r="M5652" i="1"/>
  <c r="M5649" i="1"/>
  <c r="M1949" i="1"/>
  <c r="M5645" i="1"/>
  <c r="M5641" i="1"/>
  <c r="M5638" i="1"/>
  <c r="M1270" i="1"/>
  <c r="M5633" i="1"/>
  <c r="M5630" i="1"/>
  <c r="M5627" i="1"/>
  <c r="M5625" i="1"/>
  <c r="M5622" i="1"/>
  <c r="M1262" i="1"/>
  <c r="M5618" i="1"/>
  <c r="M5615" i="1"/>
  <c r="M5613" i="1"/>
  <c r="M1945" i="1"/>
  <c r="M1944" i="1"/>
  <c r="M5605" i="1"/>
  <c r="M5602" i="1"/>
  <c r="M1255" i="1"/>
  <c r="M5599" i="1"/>
  <c r="M1252" i="1"/>
  <c r="M5593" i="1"/>
  <c r="M1250" i="1"/>
  <c r="M1247" i="1"/>
  <c r="M5586" i="1"/>
  <c r="M5582" i="1"/>
  <c r="M5579" i="1"/>
  <c r="M1245" i="1"/>
  <c r="M5573" i="1"/>
  <c r="M5570" i="1"/>
  <c r="M117" i="1"/>
  <c r="M5568" i="1"/>
  <c r="M1942" i="1"/>
  <c r="M5562" i="1"/>
  <c r="M5559" i="1"/>
  <c r="M1238" i="1"/>
  <c r="M1236" i="1"/>
  <c r="M5551" i="1"/>
  <c r="M1560" i="1"/>
  <c r="M1234" i="1"/>
  <c r="M1559" i="1"/>
  <c r="M1230" i="1"/>
  <c r="M5541" i="1"/>
  <c r="M1229" i="1"/>
  <c r="M5537" i="1"/>
  <c r="M1226" i="1"/>
  <c r="M5532" i="1"/>
  <c r="M5529" i="1"/>
  <c r="M5525" i="1"/>
  <c r="M1556" i="1"/>
  <c r="M1222" i="1"/>
  <c r="M1554" i="1"/>
  <c r="M5520" i="1"/>
  <c r="M5516" i="1"/>
  <c r="M1219" i="1"/>
  <c r="M1218" i="1"/>
  <c r="M1933" i="1"/>
  <c r="M5506" i="1"/>
  <c r="M5502" i="1"/>
  <c r="M1217" i="1"/>
  <c r="M1216" i="1"/>
  <c r="M5493" i="1"/>
  <c r="M1928" i="1"/>
  <c r="M5489" i="1"/>
  <c r="M1215" i="1"/>
  <c r="M5483" i="1"/>
  <c r="M5481" i="1"/>
  <c r="M5477" i="1"/>
  <c r="M5474" i="1"/>
  <c r="M5471" i="1"/>
  <c r="M5467" i="1"/>
  <c r="M1212" i="1"/>
  <c r="M5462" i="1"/>
  <c r="M1208" i="1"/>
  <c r="M5459" i="1"/>
  <c r="M5455" i="1"/>
  <c r="M1207" i="1"/>
  <c r="M1923" i="1"/>
  <c r="M5448" i="1"/>
  <c r="M5445" i="1"/>
  <c r="M5442" i="1"/>
  <c r="M1920" i="1"/>
  <c r="M1919" i="1"/>
  <c r="M1918" i="1"/>
  <c r="M5433" i="1"/>
  <c r="M5430" i="1"/>
  <c r="M5427" i="1"/>
  <c r="M5424" i="1"/>
  <c r="M5422" i="1"/>
  <c r="M5419" i="1"/>
  <c r="M5415" i="1"/>
  <c r="M5412" i="1"/>
  <c r="M1195" i="1"/>
  <c r="M5407" i="1"/>
  <c r="M5404" i="1"/>
  <c r="M5400" i="1"/>
  <c r="M5397" i="1"/>
  <c r="M5393" i="1"/>
  <c r="M5391" i="1"/>
  <c r="M5389" i="1"/>
  <c r="M1188" i="1"/>
  <c r="M5384" i="1"/>
  <c r="M5381" i="1"/>
  <c r="M1186" i="1"/>
  <c r="M1183" i="1"/>
  <c r="M5375" i="1"/>
  <c r="M5372" i="1"/>
  <c r="M5369" i="1"/>
  <c r="M5367" i="1"/>
  <c r="M5363" i="1"/>
  <c r="M1911" i="1"/>
  <c r="M1179" i="1"/>
  <c r="M110" i="1"/>
  <c r="M5355" i="1"/>
  <c r="M1909" i="1"/>
  <c r="M5348" i="1"/>
  <c r="M5344" i="1"/>
  <c r="M1175" i="1"/>
  <c r="M5339" i="1"/>
  <c r="M5336" i="1"/>
  <c r="M5333" i="1"/>
  <c r="M5331" i="1"/>
  <c r="M108" i="1"/>
  <c r="M1168" i="1"/>
  <c r="M1166" i="1"/>
  <c r="M5325" i="1"/>
  <c r="M5324" i="1"/>
  <c r="M5320" i="1"/>
  <c r="M5317" i="1"/>
  <c r="M1547" i="1"/>
  <c r="M5313" i="1"/>
  <c r="M1546" i="1"/>
  <c r="M5309" i="1"/>
  <c r="M5305" i="1"/>
  <c r="M5302" i="1"/>
  <c r="M5298" i="1"/>
  <c r="M1154" i="1"/>
  <c r="M5292" i="1"/>
  <c r="M1153" i="1"/>
  <c r="M5288" i="1"/>
  <c r="M1906" i="1"/>
  <c r="M5282" i="1"/>
  <c r="M1148" i="1"/>
  <c r="M5275" i="1"/>
  <c r="M1147" i="1"/>
  <c r="M1144" i="1"/>
  <c r="M5269" i="1"/>
  <c r="M1141" i="1"/>
  <c r="M5264" i="1"/>
  <c r="M5262" i="1"/>
  <c r="M5258" i="1"/>
  <c r="M5256" i="1"/>
  <c r="M1136" i="1"/>
  <c r="M1134" i="1"/>
  <c r="M5250" i="1"/>
  <c r="M5249" i="1"/>
  <c r="M5245" i="1"/>
  <c r="M5242" i="1"/>
  <c r="M5239" i="1"/>
  <c r="M1902" i="1"/>
  <c r="M5234" i="1"/>
  <c r="M1900" i="1"/>
  <c r="M5231" i="1"/>
  <c r="M5228" i="1"/>
  <c r="M5224" i="1"/>
  <c r="M5222" i="1"/>
  <c r="M5219" i="1"/>
  <c r="M5216" i="1"/>
  <c r="M5213" i="1"/>
  <c r="M5210" i="1"/>
  <c r="M1896" i="1"/>
  <c r="M1895" i="1"/>
  <c r="M5203" i="1"/>
  <c r="M104" i="1"/>
  <c r="M1118" i="1"/>
  <c r="M1116" i="1"/>
  <c r="M1113" i="1"/>
  <c r="M5191" i="1"/>
  <c r="M1894" i="1"/>
  <c r="M1110" i="1"/>
  <c r="M5184" i="1"/>
  <c r="M1106" i="1"/>
  <c r="M5179" i="1"/>
  <c r="M5175" i="1"/>
  <c r="M5172" i="1"/>
  <c r="M1101" i="1"/>
  <c r="M5168" i="1"/>
  <c r="M5164" i="1"/>
  <c r="M103" i="1"/>
  <c r="M1099" i="1"/>
  <c r="M5156" i="1"/>
  <c r="M5153" i="1"/>
  <c r="M5150" i="1"/>
  <c r="M1095" i="1"/>
  <c r="M5144" i="1"/>
  <c r="M5140" i="1"/>
  <c r="M5136" i="1"/>
  <c r="M5132" i="1"/>
  <c r="M1094" i="1"/>
  <c r="M5126" i="1"/>
  <c r="M5123" i="1"/>
  <c r="M5121" i="1"/>
  <c r="M1091" i="1"/>
  <c r="M1089" i="1"/>
  <c r="M5115" i="1"/>
  <c r="M5111" i="1"/>
  <c r="M5108" i="1"/>
  <c r="M1085" i="1"/>
  <c r="M5102" i="1"/>
  <c r="M5099" i="1"/>
  <c r="M1082" i="1"/>
  <c r="M1890" i="1"/>
  <c r="M5091" i="1"/>
  <c r="M1889" i="1"/>
  <c r="M1079" i="1"/>
  <c r="M1078" i="1"/>
  <c r="M5081" i="1"/>
  <c r="M5077" i="1"/>
  <c r="M1077" i="1"/>
  <c r="M5072" i="1"/>
  <c r="M1073" i="1"/>
  <c r="M5068" i="1"/>
  <c r="M5066" i="1"/>
  <c r="M5063" i="1"/>
  <c r="M5060" i="1"/>
  <c r="M5058" i="1"/>
  <c r="M5054" i="1"/>
  <c r="M5052" i="1"/>
  <c r="M5050" i="1"/>
  <c r="M5048" i="1"/>
  <c r="M5045" i="1"/>
  <c r="M1060" i="1"/>
  <c r="M101" i="1"/>
  <c r="M1886" i="1"/>
  <c r="M1885" i="1"/>
  <c r="M5036" i="1"/>
  <c r="M5033" i="1"/>
  <c r="M5030" i="1"/>
  <c r="M1054" i="1"/>
  <c r="M5024" i="1"/>
  <c r="M5021" i="1"/>
  <c r="M5017" i="1"/>
  <c r="M5014" i="1"/>
  <c r="M5010" i="1"/>
  <c r="M5006" i="1"/>
  <c r="M5003" i="1"/>
  <c r="M1051" i="1"/>
  <c r="M4996" i="1"/>
  <c r="M1049" i="1"/>
  <c r="M4990" i="1"/>
  <c r="M1048" i="1"/>
  <c r="M4984" i="1"/>
  <c r="M1536" i="1"/>
  <c r="M1045" i="1"/>
  <c r="M4978" i="1"/>
  <c r="M4975" i="1"/>
  <c r="M4971" i="1"/>
  <c r="M4969" i="1"/>
  <c r="M4965" i="1"/>
  <c r="M4962" i="1"/>
  <c r="M4958" i="1"/>
  <c r="M4956" i="1"/>
  <c r="M4955" i="1"/>
  <c r="M1040" i="1"/>
  <c r="M1037" i="1"/>
  <c r="M1036" i="1"/>
  <c r="M4947" i="1"/>
  <c r="M4945" i="1"/>
  <c r="M4943" i="1"/>
  <c r="M1030" i="1"/>
  <c r="M4937" i="1"/>
  <c r="M4933" i="1"/>
  <c r="M4931" i="1"/>
  <c r="M4928" i="1"/>
  <c r="M4925" i="1"/>
  <c r="M1024" i="1"/>
  <c r="M4920" i="1"/>
  <c r="M1875" i="1"/>
  <c r="M4915" i="1"/>
  <c r="M4912" i="1"/>
  <c r="M4909" i="1"/>
  <c r="M1018" i="1"/>
  <c r="M4904" i="1"/>
  <c r="M4902" i="1"/>
  <c r="M4898" i="1"/>
  <c r="M4894" i="1"/>
  <c r="M1534" i="1"/>
  <c r="M148" i="1"/>
  <c r="M4888" i="1"/>
  <c r="M1872" i="1"/>
  <c r="M1870" i="1"/>
  <c r="M1869" i="1"/>
  <c r="M4880" i="1"/>
  <c r="M4876" i="1"/>
  <c r="M4873" i="1"/>
  <c r="M4869" i="1"/>
  <c r="M4866" i="1"/>
  <c r="M4862" i="1"/>
  <c r="M4859" i="1"/>
  <c r="M1012" i="1"/>
  <c r="M4852" i="1"/>
  <c r="M4848" i="1"/>
  <c r="M4845" i="1"/>
  <c r="M4842" i="1"/>
  <c r="M4840" i="1"/>
  <c r="M4837" i="1"/>
  <c r="M1007" i="1"/>
  <c r="M1006" i="1"/>
  <c r="M4828" i="1"/>
  <c r="M4824" i="1"/>
  <c r="M1004" i="1"/>
  <c r="M1863" i="1"/>
  <c r="M4817" i="1"/>
  <c r="M4814" i="1"/>
  <c r="M4810" i="1"/>
  <c r="M92" i="1"/>
  <c r="M4808" i="1"/>
  <c r="M1618" i="1"/>
  <c r="M999" i="1"/>
  <c r="M4800" i="1"/>
  <c r="M4797" i="1"/>
  <c r="M4795" i="1"/>
  <c r="M4791" i="1"/>
  <c r="M994" i="1"/>
  <c r="M4785" i="1"/>
  <c r="M4781" i="1"/>
  <c r="M4778" i="1"/>
  <c r="M4775" i="1"/>
  <c r="M1859" i="1"/>
  <c r="M4768" i="1"/>
  <c r="M4764" i="1"/>
  <c r="M4760" i="1"/>
  <c r="M4757" i="1"/>
  <c r="M4754" i="1"/>
  <c r="M4750" i="1"/>
  <c r="M990" i="1"/>
  <c r="M988" i="1"/>
  <c r="M4742" i="1"/>
  <c r="M4739" i="1"/>
  <c r="M89" i="1"/>
  <c r="M986" i="1"/>
  <c r="M1531" i="1"/>
  <c r="M4729" i="1"/>
  <c r="M4725" i="1"/>
  <c r="M4723" i="1"/>
  <c r="M4720" i="1"/>
  <c r="M4717" i="1"/>
  <c r="M4714" i="1"/>
  <c r="M979" i="1"/>
  <c r="M4709" i="1"/>
  <c r="M4705" i="1"/>
  <c r="M4701" i="1"/>
  <c r="M4698" i="1"/>
  <c r="M4696" i="1"/>
  <c r="M4693" i="1"/>
  <c r="M4690" i="1"/>
  <c r="M4686" i="1"/>
  <c r="M975" i="1"/>
  <c r="M4682" i="1"/>
  <c r="M4680" i="1"/>
  <c r="M4678" i="1"/>
  <c r="M4675" i="1"/>
  <c r="M971" i="1"/>
  <c r="M4669" i="1"/>
  <c r="M1853" i="1"/>
  <c r="M1616" i="1"/>
  <c r="M4663" i="1"/>
  <c r="M4659" i="1"/>
  <c r="M1851" i="1"/>
  <c r="M1850" i="1"/>
  <c r="M4652" i="1"/>
  <c r="M4648" i="1"/>
  <c r="M4645" i="1"/>
  <c r="M4641" i="1"/>
  <c r="M4638" i="1"/>
  <c r="M81" i="1"/>
  <c r="M4634" i="1"/>
  <c r="M4631" i="1"/>
  <c r="M963" i="1"/>
  <c r="M962" i="1"/>
  <c r="M960" i="1"/>
  <c r="M4624" i="1"/>
  <c r="M5741" i="1"/>
  <c r="M5738" i="1"/>
  <c r="M1290" i="1"/>
  <c r="M1289" i="1"/>
  <c r="M5730" i="1"/>
  <c r="M5726" i="1"/>
  <c r="M5722" i="1"/>
  <c r="M5719" i="1"/>
  <c r="M5716" i="1"/>
  <c r="M5712" i="1"/>
  <c r="M5709" i="1"/>
  <c r="M5707" i="1"/>
  <c r="M5706" i="1"/>
  <c r="M5703" i="1"/>
  <c r="M119" i="1"/>
  <c r="M5699" i="1"/>
  <c r="M1623" i="1"/>
  <c r="M5694" i="1"/>
  <c r="M1280" i="1"/>
  <c r="M1956" i="1"/>
  <c r="M1278" i="1"/>
  <c r="M5683" i="1"/>
  <c r="M5679" i="1"/>
  <c r="M5676" i="1"/>
  <c r="M5673" i="1"/>
  <c r="M5669" i="1"/>
  <c r="M1275" i="1"/>
  <c r="M1274" i="1"/>
  <c r="M5660" i="1"/>
  <c r="M1565" i="1"/>
  <c r="M1951" i="1"/>
  <c r="M5653" i="1"/>
  <c r="M1950" i="1"/>
  <c r="M5647" i="1"/>
  <c r="M5646" i="1"/>
  <c r="M5642" i="1"/>
  <c r="M5639" i="1"/>
  <c r="M5636" i="1"/>
  <c r="M5634" i="1"/>
  <c r="M5631" i="1"/>
  <c r="M1267" i="1"/>
  <c r="M1946" i="1"/>
  <c r="M5623" i="1"/>
  <c r="M5621" i="1"/>
  <c r="M5619" i="1"/>
  <c r="M5616" i="1"/>
  <c r="M1260" i="1"/>
  <c r="M5611" i="1"/>
  <c r="M5608" i="1"/>
  <c r="M5606" i="1"/>
  <c r="M5603" i="1"/>
  <c r="M1256" i="1"/>
  <c r="M5600" i="1"/>
  <c r="M1253" i="1"/>
  <c r="M5594" i="1"/>
  <c r="M1251" i="1"/>
  <c r="M1248" i="1"/>
  <c r="M5587" i="1"/>
  <c r="M5583" i="1"/>
  <c r="M5580" i="1"/>
  <c r="M5577" i="1"/>
  <c r="M5574" i="1"/>
  <c r="M1244" i="1"/>
  <c r="M1561" i="1"/>
  <c r="M1240" i="1"/>
  <c r="M5565" i="1"/>
  <c r="M1941" i="1"/>
  <c r="M1239" i="1"/>
  <c r="M5557" i="1"/>
  <c r="M1237" i="1"/>
  <c r="M5552" i="1"/>
  <c r="M5548" i="1"/>
  <c r="M1235" i="1"/>
  <c r="M5546" i="1"/>
  <c r="M1558" i="1"/>
  <c r="M5542" i="1"/>
  <c r="M5539" i="1"/>
  <c r="M1227" i="1"/>
  <c r="M5535" i="1"/>
  <c r="M5533" i="1"/>
  <c r="M5530" i="1"/>
  <c r="M5526" i="1"/>
  <c r="M5524" i="1"/>
  <c r="M1937" i="1"/>
  <c r="M1936" i="1"/>
  <c r="M5521" i="1"/>
  <c r="M5517" i="1"/>
  <c r="M5513" i="1"/>
  <c r="M1934" i="1"/>
  <c r="M5509" i="1"/>
  <c r="M5507" i="1"/>
  <c r="M5503" i="1"/>
  <c r="M5499" i="1"/>
  <c r="M5496" i="1"/>
  <c r="M5494" i="1"/>
  <c r="M1929" i="1"/>
  <c r="M1927" i="1"/>
  <c r="M5487" i="1"/>
  <c r="M5484" i="1"/>
  <c r="M1553" i="1"/>
  <c r="M5478" i="1"/>
  <c r="M5475" i="1"/>
  <c r="M1213" i="1"/>
  <c r="M5468" i="1"/>
  <c r="M5465" i="1"/>
  <c r="M5463" i="1"/>
  <c r="M1209" i="1"/>
  <c r="M5460" i="1"/>
  <c r="M5456" i="1"/>
  <c r="M5453" i="1"/>
  <c r="M5451" i="1"/>
  <c r="M1922" i="1"/>
  <c r="M5446" i="1"/>
  <c r="M5443" i="1"/>
  <c r="M1204" i="1"/>
  <c r="M1203" i="1"/>
  <c r="M1202" i="1"/>
  <c r="M113" i="1"/>
  <c r="M5431" i="1"/>
  <c r="M5428" i="1"/>
  <c r="M1917" i="1"/>
  <c r="M1199" i="1"/>
  <c r="M1198" i="1"/>
  <c r="M5416" i="1"/>
  <c r="M5413" i="1"/>
  <c r="M5411" i="1"/>
  <c r="M5408" i="1"/>
  <c r="M1915" i="1"/>
  <c r="M5401" i="1"/>
  <c r="M1194" i="1"/>
  <c r="M5394" i="1"/>
  <c r="M1192" i="1"/>
  <c r="M1191" i="1"/>
  <c r="M1189" i="1"/>
  <c r="M5385" i="1"/>
  <c r="M5382" i="1"/>
  <c r="M1187" i="1"/>
  <c r="M1184" i="1"/>
  <c r="M1182" i="1"/>
  <c r="M5373" i="1"/>
  <c r="M5370" i="1"/>
  <c r="M1550" i="1"/>
  <c r="M5364" i="1"/>
  <c r="M5361" i="1"/>
  <c r="M1910" i="1"/>
  <c r="M5358" i="1"/>
  <c r="M5356" i="1"/>
  <c r="M5352" i="1"/>
  <c r="M5349" i="1"/>
  <c r="M5345" i="1"/>
  <c r="M1176" i="1"/>
  <c r="M5340" i="1"/>
  <c r="M5337" i="1"/>
  <c r="M5334" i="1"/>
  <c r="M1172" i="1"/>
  <c r="M1170" i="1"/>
  <c r="M1169" i="1"/>
  <c r="M1167" i="1"/>
  <c r="M5326" i="1"/>
  <c r="M1162" i="1"/>
  <c r="M5321" i="1"/>
  <c r="M5318" i="1"/>
  <c r="M5315" i="1"/>
  <c r="M1159" i="1"/>
  <c r="M1158" i="1"/>
  <c r="M1156" i="1"/>
  <c r="M5306" i="1"/>
  <c r="M5303" i="1"/>
  <c r="M5299" i="1"/>
  <c r="M1545" i="1"/>
  <c r="M5293" i="1"/>
  <c r="M5289" i="1"/>
  <c r="M1150" i="1"/>
  <c r="M5285" i="1"/>
  <c r="M5283" i="1"/>
  <c r="M5279" i="1"/>
  <c r="M5276" i="1"/>
  <c r="M5272" i="1"/>
  <c r="M1145" i="1"/>
  <c r="M1143" i="1"/>
  <c r="M5267" i="1"/>
  <c r="M5265" i="1"/>
  <c r="M1138" i="1"/>
  <c r="M5259" i="1"/>
  <c r="M5257" i="1"/>
  <c r="M5253" i="1"/>
  <c r="M1135" i="1"/>
  <c r="M1132" i="1"/>
  <c r="M1129" i="1"/>
  <c r="M5246" i="1"/>
  <c r="M5243" i="1"/>
  <c r="M1128" i="1"/>
  <c r="M1544" i="1"/>
  <c r="M5235" i="1"/>
  <c r="M5233" i="1"/>
  <c r="M1125" i="1"/>
  <c r="M5229" i="1"/>
  <c r="M5225" i="1"/>
  <c r="M5223" i="1"/>
  <c r="M1123" i="1"/>
  <c r="M106" i="1"/>
  <c r="M1122" i="1"/>
  <c r="M5211" i="1"/>
  <c r="M5207" i="1"/>
  <c r="M105" i="1"/>
  <c r="M5204" i="1"/>
  <c r="M5201" i="1"/>
  <c r="M5198" i="1"/>
  <c r="M5196" i="1"/>
  <c r="M5195" i="1"/>
  <c r="M5192" i="1"/>
  <c r="M5188" i="1"/>
  <c r="M1111" i="1"/>
  <c r="M1109" i="1"/>
  <c r="M5183" i="1"/>
  <c r="M5180" i="1"/>
  <c r="M5176" i="1"/>
  <c r="M5173" i="1"/>
  <c r="M1102" i="1"/>
  <c r="M5169" i="1"/>
  <c r="M5165" i="1"/>
  <c r="M5161" i="1"/>
  <c r="M1100" i="1"/>
  <c r="M1098" i="1"/>
  <c r="M1097" i="1"/>
  <c r="M1096" i="1"/>
  <c r="M5147" i="1"/>
  <c r="M5145" i="1"/>
  <c r="M5141" i="1"/>
  <c r="M5137" i="1"/>
  <c r="M5133" i="1"/>
  <c r="M5129" i="1"/>
  <c r="M5127" i="1"/>
  <c r="M5124" i="1"/>
  <c r="M1892" i="1"/>
  <c r="M1541" i="1"/>
  <c r="M1090" i="1"/>
  <c r="M1087" i="1"/>
  <c r="M5112" i="1"/>
  <c r="M5109" i="1"/>
  <c r="M5105" i="1"/>
  <c r="M5103" i="1"/>
  <c r="M1083" i="1"/>
  <c r="M5096" i="1"/>
  <c r="M1891" i="1"/>
  <c r="M1081" i="1"/>
  <c r="M5088" i="1"/>
  <c r="M1540" i="1"/>
  <c r="M5085" i="1"/>
  <c r="M5082" i="1"/>
  <c r="M5078" i="1"/>
  <c r="M5074" i="1"/>
  <c r="M1076" i="1"/>
  <c r="M5071" i="1"/>
  <c r="M5069" i="1"/>
  <c r="M1538" i="1"/>
  <c r="M1070" i="1"/>
  <c r="M5061" i="1"/>
  <c r="M5059" i="1"/>
  <c r="M5055" i="1"/>
  <c r="M5053" i="1"/>
  <c r="M1063" i="1"/>
  <c r="M1061" i="1"/>
  <c r="M5046" i="1"/>
  <c r="M5044" i="1"/>
  <c r="M1058" i="1"/>
  <c r="M1057" i="1"/>
  <c r="M5039" i="1"/>
  <c r="M5037" i="1"/>
  <c r="M1055" i="1"/>
  <c r="M5031" i="1"/>
  <c r="M5027" i="1"/>
  <c r="M5025" i="1"/>
  <c r="M5022" i="1"/>
  <c r="M5018" i="1"/>
  <c r="M5015" i="1"/>
  <c r="M5011" i="1"/>
  <c r="M5007" i="1"/>
  <c r="M1884" i="1"/>
  <c r="M5000" i="1"/>
  <c r="M4997" i="1"/>
  <c r="M1050" i="1"/>
  <c r="M4991" i="1"/>
  <c r="M4987" i="1"/>
  <c r="M4985" i="1"/>
  <c r="M4981" i="1"/>
  <c r="M4980" i="1"/>
  <c r="M4979" i="1"/>
  <c r="M4976" i="1"/>
  <c r="M4972" i="1"/>
  <c r="M1880" i="1"/>
  <c r="M4966" i="1"/>
  <c r="M1042" i="1"/>
  <c r="M4959" i="1"/>
  <c r="M1878" i="1"/>
  <c r="M99" i="1"/>
  <c r="M4952" i="1"/>
  <c r="M1038" i="1"/>
  <c r="M4950" i="1"/>
  <c r="M4948" i="1"/>
  <c r="M4946" i="1"/>
  <c r="M1031" i="1"/>
  <c r="M4940" i="1"/>
  <c r="M4938" i="1"/>
  <c r="M4934" i="1"/>
  <c r="M1028" i="1"/>
  <c r="M4929" i="1"/>
  <c r="M4926" i="1"/>
  <c r="M4923" i="1"/>
  <c r="M4921" i="1"/>
  <c r="M1022" i="1"/>
  <c r="M4916" i="1"/>
  <c r="M4913" i="1"/>
  <c r="M4910" i="1"/>
  <c r="M4908" i="1"/>
  <c r="M4905" i="1"/>
  <c r="M4903" i="1"/>
  <c r="M4899" i="1"/>
  <c r="M4895" i="1"/>
  <c r="M4891" i="1"/>
  <c r="M1533" i="1"/>
  <c r="M1532" i="1"/>
  <c r="M1873" i="1"/>
  <c r="M1014" i="1"/>
  <c r="M4883" i="1"/>
  <c r="M4881" i="1"/>
  <c r="M4877" i="1"/>
  <c r="M4874" i="1"/>
  <c r="M4870" i="1"/>
  <c r="M1013" i="1"/>
  <c r="M4863" i="1"/>
  <c r="M1866" i="1"/>
  <c r="M4856" i="1"/>
  <c r="M4853" i="1"/>
  <c r="M4849" i="1"/>
  <c r="M4846" i="1"/>
  <c r="M1865" i="1"/>
  <c r="M1009" i="1"/>
  <c r="M4838" i="1"/>
  <c r="M4834" i="1"/>
  <c r="M4831" i="1"/>
  <c r="M4829" i="1"/>
  <c r="M4825" i="1"/>
  <c r="M4821" i="1"/>
  <c r="M4819" i="1"/>
  <c r="M94" i="1"/>
  <c r="M4815" i="1"/>
  <c r="M4811" i="1"/>
  <c r="M1861" i="1"/>
  <c r="M91" i="1"/>
  <c r="M4806" i="1"/>
  <c r="M4803" i="1"/>
  <c r="M4801" i="1"/>
  <c r="M997" i="1"/>
  <c r="M1860" i="1"/>
  <c r="M4792" i="1"/>
  <c r="M4789" i="1"/>
  <c r="M4786" i="1"/>
  <c r="M4782" i="1"/>
  <c r="M4779" i="1"/>
  <c r="M4776" i="1"/>
  <c r="M4772" i="1"/>
  <c r="M4769" i="1"/>
  <c r="M4765" i="1"/>
  <c r="M4761" i="1"/>
  <c r="M4758" i="1"/>
  <c r="M4755" i="1"/>
  <c r="M4751" i="1"/>
  <c r="M991" i="1"/>
  <c r="M4746" i="1"/>
  <c r="M4743" i="1"/>
  <c r="M4740" i="1"/>
  <c r="M4738" i="1"/>
  <c r="M4735" i="1"/>
  <c r="M985" i="1"/>
  <c r="M4730" i="1"/>
  <c r="M4726" i="1"/>
  <c r="M4724" i="1"/>
  <c r="M983" i="1"/>
  <c r="M4718" i="1"/>
  <c r="M4715" i="1"/>
  <c r="M4712" i="1"/>
  <c r="M4710" i="1"/>
  <c r="M4706" i="1"/>
  <c r="M4702" i="1"/>
  <c r="M4699" i="1"/>
  <c r="M1856" i="1"/>
  <c r="M4694" i="1"/>
  <c r="M4691" i="1"/>
  <c r="M4687" i="1"/>
  <c r="M4684" i="1"/>
  <c r="M85" i="1"/>
  <c r="M1855" i="1"/>
  <c r="M973" i="1"/>
  <c r="M4676" i="1"/>
  <c r="M972" i="1"/>
  <c r="M4670" i="1"/>
  <c r="M970" i="1"/>
  <c r="M4666" i="1"/>
  <c r="M1852" i="1"/>
  <c r="M4660" i="1"/>
  <c r="M82" i="1"/>
  <c r="M4655" i="1"/>
  <c r="M4653" i="1"/>
  <c r="M4649" i="1"/>
  <c r="M4646" i="1"/>
  <c r="M4642" i="1"/>
  <c r="M4639" i="1"/>
  <c r="M4637" i="1"/>
  <c r="M964" i="1"/>
  <c r="M4632" i="1"/>
  <c r="M4628" i="1"/>
  <c r="M1845" i="1"/>
  <c r="M961" i="1"/>
  <c r="M1528" i="1"/>
  <c r="M4621" i="1"/>
  <c r="M958" i="1"/>
  <c r="M4615" i="1"/>
  <c r="M4613" i="1"/>
  <c r="M954" i="1"/>
  <c r="M1527" i="1"/>
  <c r="M953" i="1"/>
  <c r="M951" i="1"/>
  <c r="M4600" i="1"/>
  <c r="M4596" i="1"/>
  <c r="M4592" i="1"/>
  <c r="M4589" i="1"/>
  <c r="M950" i="1"/>
  <c r="M4583" i="1"/>
  <c r="M4580" i="1"/>
  <c r="M4576" i="1"/>
  <c r="M947" i="1"/>
  <c r="M4572" i="1"/>
  <c r="M4570" i="1"/>
  <c r="M943" i="1"/>
  <c r="M4566" i="1"/>
  <c r="M1838" i="1"/>
  <c r="M4560" i="1"/>
  <c r="M4558" i="1"/>
  <c r="M938" i="1"/>
  <c r="M936" i="1"/>
  <c r="M79" i="1"/>
  <c r="M78" i="1"/>
  <c r="M932" i="1"/>
  <c r="M4549" i="1"/>
  <c r="M4547" i="1"/>
  <c r="M4543" i="1"/>
  <c r="M1523" i="1"/>
  <c r="M929" i="1"/>
  <c r="M4539" i="1"/>
  <c r="M4536" i="1"/>
  <c r="M4534" i="1"/>
  <c r="M4531" i="1"/>
  <c r="M4528" i="1"/>
  <c r="M4524" i="1"/>
  <c r="M4521" i="1"/>
  <c r="M4517" i="1"/>
  <c r="M925" i="1"/>
  <c r="M75" i="1"/>
  <c r="M1831" i="1"/>
  <c r="M4505" i="1"/>
  <c r="M4503" i="1"/>
  <c r="M4500" i="1"/>
  <c r="M4497" i="1"/>
  <c r="M4495" i="1"/>
  <c r="M4492" i="1"/>
  <c r="M919" i="1"/>
  <c r="M4486" i="1"/>
  <c r="M4483" i="1"/>
  <c r="M916" i="1"/>
  <c r="M4478" i="1"/>
  <c r="M6202" i="1"/>
  <c r="M6198" i="1"/>
  <c r="M6194" i="1"/>
  <c r="M6190" i="1"/>
  <c r="M6186" i="1"/>
  <c r="M6183" i="1"/>
  <c r="M6179" i="1"/>
  <c r="M1411" i="1"/>
  <c r="M6173" i="1"/>
  <c r="M6170" i="1"/>
  <c r="M150" i="1"/>
  <c r="M6165" i="1"/>
  <c r="M6162" i="1"/>
  <c r="M6160" i="1"/>
  <c r="M1405" i="1"/>
  <c r="M6154" i="1"/>
  <c r="M6151" i="1"/>
  <c r="M6148" i="1"/>
  <c r="M6144" i="1"/>
  <c r="M6140" i="1"/>
  <c r="M6136" i="1"/>
  <c r="M6132" i="1"/>
  <c r="M6129" i="1"/>
  <c r="M6126" i="1"/>
  <c r="M6124" i="1"/>
  <c r="M6121" i="1"/>
  <c r="M6118" i="1"/>
  <c r="M1397" i="1"/>
  <c r="M6113" i="1"/>
  <c r="M6109" i="1"/>
  <c r="M6105" i="1"/>
  <c r="M6101" i="1"/>
  <c r="M6097" i="1"/>
  <c r="M6093" i="1"/>
  <c r="M6089" i="1"/>
  <c r="M1989" i="1"/>
  <c r="M6084" i="1"/>
  <c r="M6080" i="1"/>
  <c r="M6077" i="1"/>
  <c r="M6075" i="1"/>
  <c r="M1392" i="1"/>
  <c r="M6069" i="1"/>
  <c r="M1390" i="1"/>
  <c r="M1389" i="1"/>
  <c r="M1388" i="1"/>
  <c r="M1599" i="1"/>
  <c r="M6057" i="1"/>
  <c r="M6054" i="1"/>
  <c r="M6052" i="1"/>
  <c r="M6050" i="1"/>
  <c r="M6047" i="1"/>
  <c r="M6044" i="1"/>
  <c r="M1597" i="1"/>
  <c r="M6041" i="1"/>
  <c r="M6038" i="1"/>
  <c r="M6036" i="1"/>
  <c r="M6032" i="1"/>
  <c r="M1373" i="1"/>
  <c r="M6029" i="1"/>
  <c r="M6025" i="1"/>
  <c r="M1625" i="1"/>
  <c r="M6018" i="1"/>
  <c r="M6016" i="1"/>
  <c r="M6012" i="1"/>
  <c r="M1367" i="1"/>
  <c r="M1366" i="1"/>
  <c r="M6007" i="1"/>
  <c r="M6004" i="1"/>
  <c r="M6001" i="1"/>
  <c r="M5998" i="1"/>
  <c r="M5996" i="1"/>
  <c r="M5994" i="1"/>
  <c r="M5990" i="1"/>
  <c r="M128" i="1"/>
  <c r="M1357" i="1"/>
  <c r="M5983" i="1"/>
  <c r="M5979" i="1"/>
  <c r="M5975" i="1"/>
  <c r="M5971" i="1"/>
  <c r="M5967" i="1"/>
  <c r="M5963" i="1"/>
  <c r="M5959" i="1"/>
  <c r="M5955" i="1"/>
  <c r="M5951" i="1"/>
  <c r="M5947" i="1"/>
  <c r="M5943" i="1"/>
  <c r="M5939" i="1"/>
  <c r="M5935" i="1"/>
  <c r="M5931" i="1"/>
  <c r="M5927" i="1"/>
  <c r="M5923" i="1"/>
  <c r="M5919" i="1"/>
  <c r="M1355" i="1"/>
  <c r="M5915" i="1"/>
  <c r="M5911" i="1"/>
  <c r="M5907" i="1"/>
  <c r="M5904" i="1"/>
  <c r="M1593" i="1"/>
  <c r="M5898" i="1"/>
  <c r="M1352" i="1"/>
  <c r="M5893" i="1"/>
  <c r="M1349" i="1"/>
  <c r="M5892" i="1"/>
  <c r="M1346" i="1"/>
  <c r="M1345" i="1"/>
  <c r="M1344" i="1"/>
  <c r="M1342" i="1"/>
  <c r="M1978" i="1"/>
  <c r="M5881" i="1"/>
  <c r="M5878" i="1"/>
  <c r="M5875" i="1"/>
  <c r="M5872" i="1"/>
  <c r="M5870" i="1"/>
  <c r="M5868" i="1"/>
  <c r="M1975" i="1"/>
  <c r="M5862" i="1"/>
  <c r="M5858" i="1"/>
  <c r="M5855" i="1"/>
  <c r="M1583" i="1"/>
  <c r="M1332" i="1"/>
  <c r="M5848" i="1"/>
  <c r="M1582" i="1"/>
  <c r="M1328" i="1"/>
  <c r="M1970" i="1"/>
  <c r="M5842" i="1"/>
  <c r="M5838" i="1"/>
  <c r="M5836" i="1"/>
  <c r="M5834" i="1"/>
  <c r="M5830" i="1"/>
  <c r="M5826" i="1"/>
  <c r="M5823" i="1"/>
  <c r="M5820" i="1"/>
  <c r="M5817" i="1"/>
  <c r="M5816" i="1"/>
  <c r="M1322" i="1"/>
  <c r="M1576" i="1"/>
  <c r="M1318" i="1"/>
  <c r="M5809" i="1"/>
  <c r="M5807" i="1"/>
  <c r="M1968" i="1"/>
  <c r="M5803" i="1"/>
  <c r="M1966" i="1"/>
  <c r="M5800" i="1"/>
  <c r="M1309" i="1"/>
  <c r="M5794" i="1"/>
  <c r="M1965" i="1"/>
  <c r="M5789" i="1"/>
  <c r="M5787" i="1"/>
  <c r="M1571" i="1"/>
  <c r="M5781" i="1"/>
  <c r="M5777" i="1"/>
  <c r="M5774" i="1"/>
  <c r="M5773" i="1"/>
  <c r="M5770" i="1"/>
  <c r="M5767" i="1"/>
  <c r="M1300" i="1"/>
  <c r="M1962" i="1"/>
  <c r="M1298" i="1"/>
  <c r="M1568" i="1"/>
  <c r="M5759" i="1"/>
  <c r="M1296" i="1"/>
  <c r="M5755" i="1"/>
  <c r="M5751" i="1"/>
  <c r="M123" i="1"/>
  <c r="M5745" i="1"/>
  <c r="M5742" i="1"/>
  <c r="M5739" i="1"/>
  <c r="M1291" i="1"/>
  <c r="M5734" i="1"/>
  <c r="M5731" i="1"/>
  <c r="M5727" i="1"/>
  <c r="M5723" i="1"/>
  <c r="M1288" i="1"/>
  <c r="M5717" i="1"/>
  <c r="M5713" i="1"/>
  <c r="M5710" i="1"/>
  <c r="M1286" i="1"/>
  <c r="M1566" i="1"/>
  <c r="M121" i="1"/>
  <c r="M5702" i="1"/>
  <c r="M5700" i="1"/>
  <c r="M1282" i="1"/>
  <c r="M5695" i="1"/>
  <c r="M5691" i="1"/>
  <c r="M5688" i="1"/>
  <c r="M5686" i="1"/>
  <c r="M1955" i="1"/>
  <c r="M5680" i="1"/>
  <c r="M5677" i="1"/>
  <c r="M5674" i="1"/>
  <c r="M5670" i="1"/>
  <c r="M1954" i="1"/>
  <c r="M5664" i="1"/>
  <c r="M5661" i="1"/>
  <c r="M5658" i="1"/>
  <c r="M1273" i="1"/>
  <c r="M5654" i="1"/>
  <c r="M5650" i="1"/>
  <c r="M1272" i="1"/>
  <c r="M1947" i="1"/>
  <c r="M5643" i="1"/>
  <c r="M118" i="1"/>
  <c r="M1271" i="1"/>
  <c r="M1269" i="1"/>
  <c r="M5632" i="1"/>
  <c r="M5628" i="1"/>
  <c r="M5626" i="1"/>
  <c r="M5624" i="1"/>
  <c r="M1263" i="1"/>
  <c r="M5620" i="1"/>
  <c r="M1261" i="1"/>
  <c r="M1563" i="1"/>
  <c r="M1259" i="1"/>
  <c r="M5609" i="1"/>
  <c r="M1258" i="1"/>
  <c r="M1943" i="1"/>
  <c r="M1257" i="1"/>
  <c r="M1254" i="1"/>
  <c r="M5597" i="1"/>
  <c r="M5595" i="1"/>
  <c r="M5591" i="1"/>
  <c r="M5590" i="1"/>
  <c r="M5588" i="1"/>
  <c r="M5584" i="1"/>
  <c r="M5581" i="1"/>
  <c r="M1246" i="1"/>
  <c r="M5575" i="1"/>
  <c r="M5571" i="1"/>
  <c r="M5569" i="1"/>
  <c r="M1241" i="1"/>
  <c r="M5566" i="1"/>
  <c r="M5563" i="1"/>
  <c r="M5560" i="1"/>
  <c r="M1940" i="1"/>
  <c r="M5555" i="1"/>
  <c r="M5553" i="1"/>
  <c r="M5549" i="1"/>
  <c r="M5547" i="1"/>
  <c r="M1232" i="1"/>
  <c r="M1231" i="1"/>
  <c r="M5543" i="1"/>
  <c r="M115" i="1"/>
  <c r="M5538" i="1"/>
  <c r="M1557" i="1"/>
  <c r="M1939" i="1"/>
  <c r="M1938" i="1"/>
  <c r="M5527" i="1"/>
  <c r="M1224" i="1"/>
  <c r="M1223" i="1"/>
  <c r="M5522" i="1"/>
  <c r="M1220" i="1"/>
  <c r="M5518" i="1"/>
  <c r="M5514" i="1"/>
  <c r="M5512" i="1"/>
  <c r="M5510" i="1"/>
  <c r="M1932" i="1"/>
  <c r="M5504" i="1"/>
  <c r="M5500" i="1"/>
  <c r="M5497" i="1"/>
  <c r="M5495" i="1"/>
  <c r="M1930" i="1"/>
  <c r="M5490" i="1"/>
  <c r="M1926" i="1"/>
  <c r="M5485" i="1"/>
  <c r="M5482" i="1"/>
  <c r="M5479" i="1"/>
  <c r="M114" i="1"/>
  <c r="M5472" i="1"/>
  <c r="M5469" i="1"/>
  <c r="M5466" i="1"/>
  <c r="M1552" i="1"/>
  <c r="M1210" i="1"/>
  <c r="M1924" i="1"/>
  <c r="M5457" i="1"/>
  <c r="M1551" i="1"/>
  <c r="M5452" i="1"/>
  <c r="M5449" i="1"/>
  <c r="M5447" i="1"/>
  <c r="M5444" i="1"/>
  <c r="M5440" i="1"/>
  <c r="M5438" i="1"/>
  <c r="M5436" i="1"/>
  <c r="M5434" i="1"/>
  <c r="M1201" i="1"/>
  <c r="M5429" i="1"/>
  <c r="M5425" i="1"/>
  <c r="M1200" i="1"/>
  <c r="M5420" i="1"/>
  <c r="M5417" i="1"/>
  <c r="M1916" i="1"/>
  <c r="M1196" i="1"/>
  <c r="M5409" i="1"/>
  <c r="M5405" i="1"/>
  <c r="M5402" i="1"/>
  <c r="M5398" i="1"/>
  <c r="M5395" i="1"/>
  <c r="M5392" i="1"/>
  <c r="M1914" i="1"/>
  <c r="M1190" i="1"/>
  <c r="M5386" i="1"/>
  <c r="M5383" i="1"/>
  <c r="M5379" i="1"/>
  <c r="M1185" i="1"/>
  <c r="M5376" i="1"/>
  <c r="M5374" i="1"/>
  <c r="M1913" i="1"/>
  <c r="M5368" i="1"/>
  <c r="M5365" i="1"/>
  <c r="M5362" i="1"/>
  <c r="M5360" i="1"/>
  <c r="M1178" i="1"/>
  <c r="M1549" i="1"/>
  <c r="M5353" i="1"/>
  <c r="M5350" i="1"/>
  <c r="M5346" i="1"/>
  <c r="M1177" i="1"/>
  <c r="M5341" i="1"/>
  <c r="M1174" i="1"/>
  <c r="M5335" i="1"/>
  <c r="M1173" i="1"/>
  <c r="M5330" i="1"/>
  <c r="M1548" i="1"/>
  <c r="M5328" i="1"/>
  <c r="M5327" i="1"/>
  <c r="M1163" i="1"/>
  <c r="M5322" i="1"/>
  <c r="M5319" i="1"/>
  <c r="M5316" i="1"/>
  <c r="M5314" i="1"/>
  <c r="M5311" i="1"/>
  <c r="M5310" i="1"/>
  <c r="M5307" i="1"/>
  <c r="M5304" i="1"/>
  <c r="M5300" i="1"/>
  <c r="M5296" i="1"/>
  <c r="M5294" i="1"/>
  <c r="M5290" i="1"/>
  <c r="M1151" i="1"/>
  <c r="M5286" i="1"/>
  <c r="M5284" i="1"/>
  <c r="M5280" i="1"/>
  <c r="M5277" i="1"/>
  <c r="M5273" i="1"/>
  <c r="M1146" i="1"/>
  <c r="M107" i="1"/>
  <c r="M5268" i="1"/>
  <c r="M1140" i="1"/>
  <c r="M5263" i="1"/>
  <c r="M5260" i="1"/>
  <c r="M1137" i="1"/>
  <c r="M5254" i="1"/>
  <c r="M1904" i="1"/>
  <c r="M1133" i="1"/>
  <c r="M1130" i="1"/>
  <c r="M5247" i="1"/>
  <c r="M1903" i="1"/>
  <c r="M5240" i="1"/>
  <c r="M5237" i="1"/>
  <c r="M5236" i="1"/>
  <c r="M1126" i="1"/>
  <c r="M1899" i="1"/>
  <c r="M1898" i="1"/>
  <c r="M5226" i="1"/>
  <c r="M1543" i="1"/>
  <c r="M5220" i="1"/>
  <c r="M5217" i="1"/>
  <c r="M5214" i="1"/>
  <c r="M5212" i="1"/>
  <c r="M5208" i="1"/>
  <c r="M1121" i="1"/>
  <c r="M5205" i="1"/>
  <c r="M5202" i="1"/>
  <c r="M5199" i="1"/>
  <c r="M5197" i="1"/>
  <c r="M1114" i="1"/>
  <c r="M5193" i="1"/>
  <c r="M5189" i="1"/>
  <c r="M1112" i="1"/>
  <c r="M5185" i="1"/>
  <c r="M1107" i="1"/>
  <c r="M5181" i="1"/>
  <c r="M5177" i="1"/>
  <c r="M1105" i="1"/>
  <c r="M1103" i="1"/>
  <c r="M5170" i="1"/>
  <c r="M5166" i="1"/>
  <c r="M5162" i="1"/>
  <c r="M5159" i="1"/>
  <c r="M5157" i="1"/>
  <c r="M5154" i="1"/>
  <c r="M5151" i="1"/>
  <c r="M5148" i="1"/>
  <c r="M1542" i="1"/>
  <c r="M5142" i="1"/>
  <c r="M5138" i="1"/>
  <c r="M5134" i="1"/>
  <c r="M5130" i="1"/>
  <c r="M1893" i="1"/>
  <c r="M1093" i="1"/>
  <c r="M5122" i="1"/>
  <c r="M5119" i="1"/>
  <c r="M5117" i="1"/>
  <c r="M1088" i="1"/>
  <c r="M5113" i="1"/>
  <c r="M5110" i="1"/>
  <c r="M5106" i="1"/>
  <c r="M5104" i="1"/>
  <c r="M5100" i="1"/>
  <c r="M5097" i="1"/>
  <c r="M5094" i="1"/>
  <c r="M5092" i="1"/>
  <c r="M5089" i="1"/>
  <c r="M5087" i="1"/>
  <c r="M5086" i="1"/>
  <c r="M5083" i="1"/>
  <c r="M5079" i="1"/>
  <c r="M5075" i="1"/>
  <c r="M5073" i="1"/>
  <c r="M1074" i="1"/>
  <c r="M1072" i="1"/>
  <c r="M1071" i="1"/>
  <c r="M5064" i="1"/>
  <c r="M5062" i="1"/>
  <c r="M1067" i="1"/>
  <c r="M5056" i="1"/>
  <c r="M1065" i="1"/>
  <c r="M1064" i="1"/>
  <c r="M5049" i="1"/>
  <c r="M1887" i="1"/>
  <c r="M1537" i="1"/>
  <c r="M1059" i="1"/>
  <c r="M5041" i="1"/>
  <c r="M5040" i="1"/>
  <c r="M1620" i="1"/>
  <c r="M5034" i="1"/>
  <c r="M1619" i="1"/>
  <c r="M5028" i="1"/>
  <c r="M5026" i="1"/>
  <c r="M5023" i="1"/>
  <c r="M5019" i="1"/>
  <c r="M5016" i="1"/>
  <c r="M5012" i="1"/>
  <c r="M5008" i="1"/>
  <c r="M5004" i="1"/>
  <c r="M5001" i="1"/>
  <c r="M4998" i="1"/>
  <c r="M4994" i="1"/>
  <c r="M4992" i="1"/>
  <c r="M4988" i="1"/>
  <c r="M1047" i="1"/>
  <c r="M4982" i="1"/>
  <c r="M1883" i="1"/>
  <c r="M1044" i="1"/>
  <c r="M1043" i="1"/>
  <c r="M4973" i="1"/>
  <c r="M4970" i="1"/>
  <c r="M4967" i="1"/>
  <c r="M4963" i="1"/>
  <c r="M4960" i="1"/>
  <c r="M1879" i="1"/>
  <c r="M1877" i="1"/>
  <c r="M4953" i="1"/>
  <c r="M1876" i="1"/>
  <c r="M98" i="1"/>
  <c r="M1035" i="1"/>
  <c r="M1033" i="1"/>
  <c r="M4944" i="1"/>
  <c r="M4941" i="1"/>
  <c r="M1029" i="1"/>
  <c r="M4935" i="1"/>
  <c r="M4932" i="1"/>
  <c r="M1027" i="1"/>
  <c r="M4927" i="1"/>
  <c r="M1025" i="1"/>
  <c r="M4922" i="1"/>
  <c r="M4918" i="1"/>
  <c r="M4917" i="1"/>
  <c r="M96" i="1"/>
  <c r="M4911" i="1"/>
  <c r="M1019" i="1"/>
  <c r="M4906" i="1"/>
  <c r="M1017" i="1"/>
  <c r="M4900" i="1"/>
  <c r="M4896" i="1"/>
  <c r="M4892" i="1"/>
  <c r="M4889" i="1"/>
  <c r="M1015" i="1"/>
  <c r="M4887" i="1"/>
  <c r="M4886" i="1"/>
  <c r="M4884" i="1"/>
  <c r="M1868" i="1"/>
  <c r="M4878" i="1"/>
  <c r="M4875" i="1"/>
  <c r="M4871" i="1"/>
  <c r="M4867" i="1"/>
  <c r="M4864" i="1"/>
  <c r="M4860" i="1"/>
  <c r="M4857" i="1"/>
  <c r="M4854" i="1"/>
  <c r="M4850" i="1"/>
  <c r="M1011" i="1"/>
  <c r="M4843" i="1"/>
  <c r="M1010" i="1"/>
  <c r="M4839" i="1"/>
  <c r="M4835" i="1"/>
  <c r="M4832" i="1"/>
  <c r="M4865" i="1"/>
  <c r="M4861" i="1"/>
  <c r="M4858" i="1"/>
  <c r="M4855" i="1"/>
  <c r="M4851" i="1"/>
  <c r="M4847" i="1"/>
  <c r="M4844" i="1"/>
  <c r="M4841" i="1"/>
  <c r="M1008" i="1"/>
  <c r="M4836" i="1"/>
  <c r="M4833" i="1"/>
  <c r="M1005" i="1"/>
  <c r="M4827" i="1"/>
  <c r="M4823" i="1"/>
  <c r="M1864" i="1"/>
  <c r="M1003" i="1"/>
  <c r="M4816" i="1"/>
  <c r="M4813" i="1"/>
  <c r="M1002" i="1"/>
  <c r="M4809" i="1"/>
  <c r="M4807" i="1"/>
  <c r="M4805" i="1"/>
  <c r="M4802" i="1"/>
  <c r="M4799" i="1"/>
  <c r="M4796" i="1"/>
  <c r="M4794" i="1"/>
  <c r="M4790" i="1"/>
  <c r="M4788" i="1"/>
  <c r="M4784" i="1"/>
  <c r="M993" i="1"/>
  <c r="M4777" i="1"/>
  <c r="M4774" i="1"/>
  <c r="M4771" i="1"/>
  <c r="M4767" i="1"/>
  <c r="M4763" i="1"/>
  <c r="M4759" i="1"/>
  <c r="M992" i="1"/>
  <c r="M4753" i="1"/>
  <c r="M4749" i="1"/>
  <c r="M4747" i="1"/>
  <c r="M4745" i="1"/>
  <c r="M4741" i="1"/>
  <c r="M1857" i="1"/>
  <c r="M4737" i="1"/>
  <c r="M4734" i="1"/>
  <c r="M4732" i="1"/>
  <c r="M4728" i="1"/>
  <c r="M984" i="1"/>
  <c r="M4722" i="1"/>
  <c r="M4719" i="1"/>
  <c r="M4716" i="1"/>
  <c r="M980" i="1"/>
  <c r="M978" i="1"/>
  <c r="M4708" i="1"/>
  <c r="M4704" i="1"/>
  <c r="M4700" i="1"/>
  <c r="M88" i="1"/>
  <c r="M4695" i="1"/>
  <c r="M4692" i="1"/>
  <c r="M4689" i="1"/>
  <c r="M4685" i="1"/>
  <c r="M4683" i="1"/>
  <c r="M4681" i="1"/>
  <c r="M974" i="1"/>
  <c r="M4677" i="1"/>
  <c r="M4674" i="1"/>
  <c r="M4672" i="1"/>
  <c r="M4668" i="1"/>
  <c r="M969" i="1"/>
  <c r="M4665" i="1"/>
  <c r="M4662" i="1"/>
  <c r="M4658" i="1"/>
  <c r="M968" i="1"/>
  <c r="M4654" i="1"/>
  <c r="M4651" i="1"/>
  <c r="M1849" i="1"/>
  <c r="M4644" i="1"/>
  <c r="M4640" i="1"/>
  <c r="M1848" i="1"/>
  <c r="M4636" i="1"/>
  <c r="M1847" i="1"/>
  <c r="M4630" i="1"/>
  <c r="M1846" i="1"/>
  <c r="M4626" i="1"/>
  <c r="M959" i="1"/>
  <c r="M4623" i="1"/>
  <c r="M4620" i="1"/>
  <c r="M4617" i="1"/>
  <c r="M4614" i="1"/>
  <c r="M955" i="1"/>
  <c r="M4609" i="1"/>
  <c r="M4606" i="1"/>
  <c r="M4604" i="1"/>
  <c r="M4602" i="1"/>
  <c r="M4598" i="1"/>
  <c r="M4594" i="1"/>
  <c r="M1526" i="1"/>
  <c r="M1841" i="1"/>
  <c r="M4585" i="1"/>
  <c r="M4582" i="1"/>
  <c r="M4578" i="1"/>
  <c r="M949" i="1"/>
  <c r="M1840" i="1"/>
  <c r="M946" i="1"/>
  <c r="M944" i="1"/>
  <c r="M4567" i="1"/>
  <c r="M941" i="1"/>
  <c r="M4562" i="1"/>
  <c r="M940" i="1"/>
  <c r="M4556" i="1"/>
  <c r="M4554" i="1"/>
  <c r="M1524" i="1"/>
  <c r="M4553" i="1"/>
  <c r="M77" i="1"/>
  <c r="M4550" i="1"/>
  <c r="M4548" i="1"/>
  <c r="M4545" i="1"/>
  <c r="M931" i="1"/>
  <c r="M1833" i="1"/>
  <c r="M1521" i="1"/>
  <c r="M1520" i="1"/>
  <c r="M4535" i="1"/>
  <c r="M4533" i="1"/>
  <c r="M1519" i="1"/>
  <c r="M4526" i="1"/>
  <c r="M4523" i="1"/>
  <c r="M4519" i="1"/>
  <c r="M4515" i="1"/>
  <c r="M4512" i="1"/>
  <c r="M4510" i="1"/>
  <c r="M4507" i="1"/>
  <c r="M923" i="1"/>
  <c r="M4502" i="1"/>
  <c r="M4498" i="1"/>
  <c r="M4496" i="1"/>
  <c r="M4493" i="1"/>
  <c r="M920" i="1"/>
  <c r="M4488" i="1"/>
  <c r="M4485" i="1"/>
  <c r="M4481" i="1"/>
  <c r="M915" i="1"/>
  <c r="M1517" i="1"/>
  <c r="M4473" i="1"/>
  <c r="M4470" i="1"/>
  <c r="M914" i="1"/>
  <c r="M913" i="1"/>
  <c r="M4463" i="1"/>
  <c r="M1824" i="1"/>
  <c r="M908" i="1"/>
  <c r="M4457" i="1"/>
  <c r="M4455" i="1"/>
  <c r="M902" i="1"/>
  <c r="M4451" i="1"/>
  <c r="M4448" i="1"/>
  <c r="M4445" i="1"/>
  <c r="M1823" i="1"/>
  <c r="M4439" i="1"/>
  <c r="M4435" i="1"/>
  <c r="M4432" i="1"/>
  <c r="M4429" i="1"/>
  <c r="M4425" i="1"/>
  <c r="M4421" i="1"/>
  <c r="M4418" i="1"/>
  <c r="M4415" i="1"/>
  <c r="M4413" i="1"/>
  <c r="M895" i="1"/>
  <c r="M4407" i="1"/>
  <c r="M4405" i="1"/>
  <c r="M4401" i="1"/>
  <c r="M4398" i="1"/>
  <c r="M4394" i="1"/>
  <c r="M4390" i="1"/>
  <c r="M1822" i="1"/>
  <c r="M4381" i="1"/>
  <c r="M4377" i="1"/>
  <c r="M1820" i="1"/>
  <c r="M4372" i="1"/>
  <c r="M888" i="1"/>
  <c r="M4365" i="1"/>
  <c r="M4363" i="1"/>
  <c r="M4361" i="1"/>
  <c r="M1816" i="1"/>
  <c r="M4356" i="1"/>
  <c r="M885" i="1"/>
  <c r="M4352" i="1"/>
  <c r="M4348" i="1"/>
  <c r="M4344" i="1"/>
  <c r="M4340" i="1"/>
  <c r="M1815" i="1"/>
  <c r="M4334" i="1"/>
  <c r="M4331" i="1"/>
  <c r="M879" i="1"/>
  <c r="M147" i="1"/>
  <c r="M876" i="1"/>
  <c r="M73" i="1"/>
  <c r="M4323" i="1"/>
  <c r="M872" i="1"/>
  <c r="M871" i="1"/>
  <c r="M4315" i="1"/>
  <c r="M4312" i="1"/>
  <c r="M4309" i="1"/>
  <c r="M4307" i="1"/>
  <c r="M4304" i="1"/>
  <c r="M4300" i="1"/>
  <c r="M863" i="1"/>
  <c r="M1507" i="1"/>
  <c r="M4295" i="1"/>
  <c r="M861" i="1"/>
  <c r="M4289" i="1"/>
  <c r="M858" i="1"/>
  <c r="M4285" i="1"/>
  <c r="M4281" i="1"/>
  <c r="M4277" i="1"/>
  <c r="M4275" i="1"/>
  <c r="M4272" i="1"/>
  <c r="M4268" i="1"/>
  <c r="M4265" i="1"/>
  <c r="M4263" i="1"/>
  <c r="M4260" i="1"/>
  <c r="M853" i="1"/>
  <c r="M4254" i="1"/>
  <c r="M72" i="1"/>
  <c r="M4249" i="1"/>
  <c r="M4245" i="1"/>
  <c r="M4242" i="1"/>
  <c r="M850" i="1"/>
  <c r="M4235" i="1"/>
  <c r="M4231" i="1"/>
  <c r="M4227" i="1"/>
  <c r="M849" i="1"/>
  <c r="M847" i="1"/>
  <c r="M845" i="1"/>
  <c r="M4222" i="1"/>
  <c r="M842" i="1"/>
  <c r="M4217" i="1"/>
  <c r="M841" i="1"/>
  <c r="M1800" i="1"/>
  <c r="M4209" i="1"/>
  <c r="M840" i="1"/>
  <c r="M4205" i="1"/>
  <c r="M4202" i="1"/>
  <c r="M836" i="1"/>
  <c r="M833" i="1"/>
  <c r="M4197" i="1"/>
  <c r="M4195" i="1"/>
  <c r="M4193" i="1"/>
  <c r="M828" i="1"/>
  <c r="M4188" i="1"/>
  <c r="M4184" i="1"/>
  <c r="M4182" i="1"/>
  <c r="M4179" i="1"/>
  <c r="M821" i="1"/>
  <c r="M4175" i="1"/>
  <c r="M4171" i="1"/>
  <c r="M4168" i="1"/>
  <c r="M4165" i="1"/>
  <c r="M4161" i="1"/>
  <c r="M4158" i="1"/>
  <c r="M4156" i="1"/>
  <c r="M4154" i="1"/>
  <c r="M4150" i="1"/>
  <c r="M4147" i="1"/>
  <c r="M1843" i="1"/>
  <c r="M4618" i="1"/>
  <c r="M957" i="1"/>
  <c r="M4612" i="1"/>
  <c r="M4610" i="1"/>
  <c r="M4607" i="1"/>
  <c r="M1842" i="1"/>
  <c r="M4603" i="1"/>
  <c r="M4599" i="1"/>
  <c r="M4595" i="1"/>
  <c r="M4591" i="1"/>
  <c r="M4588" i="1"/>
  <c r="M4586" i="1"/>
  <c r="M1525" i="1"/>
  <c r="M4579" i="1"/>
  <c r="M4575" i="1"/>
  <c r="M4574" i="1"/>
  <c r="M4571" i="1"/>
  <c r="M1839" i="1"/>
  <c r="M4568" i="1"/>
  <c r="M4565" i="1"/>
  <c r="M4563" i="1"/>
  <c r="M4559" i="1"/>
  <c r="M4557" i="1"/>
  <c r="M937" i="1"/>
  <c r="M935" i="1"/>
  <c r="M1837" i="1"/>
  <c r="M1836" i="1"/>
  <c r="M4551" i="1"/>
  <c r="M1835" i="1"/>
  <c r="M4546" i="1"/>
  <c r="M4542" i="1"/>
  <c r="M4541" i="1"/>
  <c r="M1832" i="1"/>
  <c r="M4538" i="1"/>
  <c r="M928" i="1"/>
  <c r="M926" i="1"/>
  <c r="M4530" i="1"/>
  <c r="M4527" i="1"/>
  <c r="M1518" i="1"/>
  <c r="M4520" i="1"/>
  <c r="M4516" i="1"/>
  <c r="M4513" i="1"/>
  <c r="M924" i="1"/>
  <c r="M4508" i="1"/>
  <c r="M4504" i="1"/>
  <c r="M1830" i="1"/>
  <c r="M4499" i="1"/>
  <c r="M921" i="1"/>
  <c r="M4494" i="1"/>
  <c r="M4491" i="1"/>
  <c r="M4489" i="1"/>
  <c r="M918" i="1"/>
  <c r="M4482" i="1"/>
  <c r="M4480" i="1"/>
  <c r="M4477" i="1"/>
  <c r="M4474" i="1"/>
  <c r="M4471" i="1"/>
  <c r="M4467" i="1"/>
  <c r="M4465" i="1"/>
  <c r="M912" i="1"/>
  <c r="M4461" i="1"/>
  <c r="M909" i="1"/>
  <c r="M4458" i="1"/>
  <c r="M905" i="1"/>
  <c r="M903" i="1"/>
  <c r="M901" i="1"/>
  <c r="M4449" i="1"/>
  <c r="M899" i="1"/>
  <c r="M4442" i="1"/>
  <c r="M4440" i="1"/>
  <c r="M4436" i="1"/>
  <c r="M1514" i="1"/>
  <c r="M898" i="1"/>
  <c r="M4426" i="1"/>
  <c r="M4422" i="1"/>
  <c r="M4419" i="1"/>
  <c r="M1513" i="1"/>
  <c r="M1512" i="1"/>
  <c r="M4410" i="1"/>
  <c r="M4408" i="1"/>
  <c r="M4406" i="1"/>
  <c r="M4402" i="1"/>
  <c r="M4399" i="1"/>
  <c r="M4395" i="1"/>
  <c r="M4391" i="1"/>
  <c r="M4389" i="1"/>
  <c r="M4386" i="1"/>
  <c r="M4382" i="1"/>
  <c r="M4378" i="1"/>
  <c r="M4375" i="1"/>
  <c r="M889" i="1"/>
  <c r="M4369" i="1"/>
  <c r="M4366" i="1"/>
  <c r="M4364" i="1"/>
  <c r="M1818" i="1"/>
  <c r="M4359" i="1"/>
  <c r="M4357" i="1"/>
  <c r="M886" i="1"/>
  <c r="M884" i="1"/>
  <c r="M4349" i="1"/>
  <c r="M4345" i="1"/>
  <c r="M4341" i="1"/>
  <c r="M4337" i="1"/>
  <c r="M4335" i="1"/>
  <c r="M882" i="1"/>
  <c r="M4330" i="1"/>
  <c r="M4328" i="1"/>
  <c r="M4327" i="1"/>
  <c r="M4325" i="1"/>
  <c r="M874" i="1"/>
  <c r="M4321" i="1"/>
  <c r="M4318" i="1"/>
  <c r="M4316" i="1"/>
  <c r="M4313" i="1"/>
  <c r="M4310" i="1"/>
  <c r="M1813" i="1"/>
  <c r="M4305" i="1"/>
  <c r="M4301" i="1"/>
  <c r="M1812" i="1"/>
  <c r="M862" i="1"/>
  <c r="M4296" i="1"/>
  <c r="M4292" i="1"/>
  <c r="M4290" i="1"/>
  <c r="M4288" i="1"/>
  <c r="M857" i="1"/>
  <c r="M4282" i="1"/>
  <c r="M4278" i="1"/>
  <c r="M1808" i="1"/>
  <c r="M4273" i="1"/>
  <c r="M4269" i="1"/>
  <c r="M4266" i="1"/>
  <c r="M4264" i="1"/>
  <c r="M854" i="1"/>
  <c r="M4257" i="1"/>
  <c r="M852" i="1"/>
  <c r="M851" i="1"/>
  <c r="M4250" i="1"/>
  <c r="M4246" i="1"/>
  <c r="M4243" i="1"/>
  <c r="M4239" i="1"/>
  <c r="M4236" i="1"/>
  <c r="M4232" i="1"/>
  <c r="M4228" i="1"/>
  <c r="M4226" i="1"/>
  <c r="M4224" i="1"/>
  <c r="M70" i="1"/>
  <c r="M1505" i="1"/>
  <c r="M4219" i="1"/>
  <c r="M1802" i="1"/>
  <c r="M4215" i="1"/>
  <c r="M4212" i="1"/>
  <c r="M4210" i="1"/>
  <c r="M69" i="1"/>
  <c r="M4206" i="1"/>
  <c r="M4203" i="1"/>
  <c r="M837" i="1"/>
  <c r="M834" i="1"/>
  <c r="M832" i="1"/>
  <c r="M4196" i="1"/>
  <c r="M829" i="1"/>
  <c r="M4190" i="1"/>
  <c r="M4189" i="1"/>
  <c r="M4185" i="1"/>
  <c r="M824" i="1"/>
  <c r="M823" i="1"/>
  <c r="M822" i="1"/>
  <c r="M819" i="1"/>
  <c r="M4172" i="1"/>
  <c r="M4169" i="1"/>
  <c r="M4166" i="1"/>
  <c r="M4162" i="1"/>
  <c r="M4159" i="1"/>
  <c r="M815" i="1"/>
  <c r="M814" i="1"/>
  <c r="M4151" i="1"/>
  <c r="M4148" i="1"/>
  <c r="M812" i="1"/>
  <c r="M1794" i="1"/>
  <c r="M4142" i="1"/>
  <c r="M4139" i="1"/>
  <c r="M4136" i="1"/>
  <c r="M809" i="1"/>
  <c r="M4131" i="1"/>
  <c r="M1792" i="1"/>
  <c r="M802" i="1"/>
  <c r="M4127" i="1"/>
  <c r="M4124" i="1"/>
  <c r="M1790" i="1"/>
  <c r="M4119" i="1"/>
  <c r="M4115" i="1"/>
  <c r="M4113" i="1"/>
  <c r="M66" i="1"/>
  <c r="M4106" i="1"/>
  <c r="M795" i="1"/>
  <c r="M1788" i="1"/>
  <c r="M4099" i="1"/>
  <c r="M794" i="1"/>
  <c r="M4092" i="1"/>
  <c r="M4089" i="1"/>
  <c r="M791" i="1"/>
  <c r="M4084" i="1"/>
  <c r="M789" i="1"/>
  <c r="M4077" i="1"/>
  <c r="M4074" i="1"/>
  <c r="M4070" i="1"/>
  <c r="M4066" i="1"/>
  <c r="M4062" i="1"/>
  <c r="M788" i="1"/>
  <c r="M4056" i="1"/>
  <c r="M4053" i="1"/>
  <c r="M4049" i="1"/>
  <c r="M785" i="1"/>
  <c r="M4043" i="1"/>
  <c r="M4040" i="1"/>
  <c r="M1784" i="1"/>
  <c r="M1783" i="1"/>
  <c r="M65" i="1"/>
  <c r="M780" i="1"/>
  <c r="M4029" i="1"/>
  <c r="M4026" i="1"/>
  <c r="M4024" i="1"/>
  <c r="M4021" i="1"/>
  <c r="M1779" i="1"/>
  <c r="M4016" i="1"/>
  <c r="M1778" i="1"/>
  <c r="M4011" i="1"/>
  <c r="M772" i="1"/>
  <c r="M4006" i="1"/>
  <c r="M4005" i="1"/>
  <c r="M64" i="1"/>
  <c r="M767" i="1"/>
  <c r="M3995" i="1"/>
  <c r="M766" i="1"/>
  <c r="M3989" i="1"/>
  <c r="M3986" i="1"/>
  <c r="M3984" i="1"/>
  <c r="M3980" i="1"/>
  <c r="M3978" i="1"/>
  <c r="M3975" i="1"/>
  <c r="M3973" i="1"/>
  <c r="M3970" i="1"/>
  <c r="M759" i="1"/>
  <c r="M3965" i="1"/>
  <c r="M3963" i="1"/>
  <c r="M754" i="1"/>
  <c r="M3959" i="1"/>
  <c r="M3956" i="1"/>
  <c r="M3952" i="1"/>
  <c r="M3949" i="1"/>
  <c r="M3947" i="1"/>
  <c r="M747" i="1"/>
  <c r="M3941" i="1"/>
  <c r="M3938" i="1"/>
  <c r="M744" i="1"/>
  <c r="M63" i="1"/>
  <c r="M4475" i="1"/>
  <c r="M4472" i="1"/>
  <c r="M4468" i="1"/>
  <c r="M1516" i="1"/>
  <c r="M4464" i="1"/>
  <c r="M911" i="1"/>
  <c r="M910" i="1"/>
  <c r="M4459" i="1"/>
  <c r="M906" i="1"/>
  <c r="M904" i="1"/>
  <c r="M4452" i="1"/>
  <c r="M900" i="1"/>
  <c r="M4446" i="1"/>
  <c r="M4443" i="1"/>
  <c r="M4441" i="1"/>
  <c r="M4437" i="1"/>
  <c r="M4433" i="1"/>
  <c r="M4430" i="1"/>
  <c r="M4427" i="1"/>
  <c r="M4423" i="1"/>
  <c r="M4420" i="1"/>
  <c r="M4416" i="1"/>
  <c r="M896" i="1"/>
  <c r="M4411" i="1"/>
  <c r="M1511" i="1"/>
  <c r="M893" i="1"/>
  <c r="M4403" i="1"/>
  <c r="M4400" i="1"/>
  <c r="M4396" i="1"/>
  <c r="M4392" i="1"/>
  <c r="M890" i="1"/>
  <c r="M4387" i="1"/>
  <c r="M4383" i="1"/>
  <c r="M4379" i="1"/>
  <c r="M1821" i="1"/>
  <c r="M4373" i="1"/>
  <c r="M4370" i="1"/>
  <c r="M4367" i="1"/>
  <c r="M1510" i="1"/>
  <c r="M887" i="1"/>
  <c r="M4360" i="1"/>
  <c r="M1509" i="1"/>
  <c r="M4355" i="1"/>
  <c r="M4353" i="1"/>
  <c r="M4350" i="1"/>
  <c r="M4346" i="1"/>
  <c r="M4342" i="1"/>
  <c r="M4338" i="1"/>
  <c r="M4336" i="1"/>
  <c r="M4332" i="1"/>
  <c r="M880" i="1"/>
  <c r="M1508" i="1"/>
  <c r="M877" i="1"/>
  <c r="M875" i="1"/>
  <c r="M4324" i="1"/>
  <c r="M873" i="1"/>
  <c r="M4319" i="1"/>
  <c r="M870" i="1"/>
  <c r="M869" i="1"/>
  <c r="M4311" i="1"/>
  <c r="M4308" i="1"/>
  <c r="M866" i="1"/>
  <c r="M4302" i="1"/>
  <c r="M864" i="1"/>
  <c r="M4298" i="1"/>
  <c r="M1811" i="1"/>
  <c r="M4293" i="1"/>
  <c r="M4291" i="1"/>
  <c r="M1810" i="1"/>
  <c r="M4286" i="1"/>
  <c r="M4283" i="1"/>
  <c r="M4279" i="1"/>
  <c r="M1809" i="1"/>
  <c r="M4274" i="1"/>
  <c r="M4270" i="1"/>
  <c r="M856" i="1"/>
  <c r="M1506" i="1"/>
  <c r="M4261" i="1"/>
  <c r="M4258" i="1"/>
  <c r="M4255" i="1"/>
  <c r="M4252" i="1"/>
  <c r="M4251" i="1"/>
  <c r="M4247" i="1"/>
  <c r="M4244" i="1"/>
  <c r="M4240" i="1"/>
  <c r="M4237" i="1"/>
  <c r="M4233" i="1"/>
  <c r="M4229" i="1"/>
  <c r="M1804" i="1"/>
  <c r="M848" i="1"/>
  <c r="M846" i="1"/>
  <c r="M843" i="1"/>
  <c r="M4220" i="1"/>
  <c r="M1803" i="1"/>
  <c r="M4216" i="1"/>
  <c r="M4213" i="1"/>
  <c r="M4211" i="1"/>
  <c r="M4207" i="1"/>
  <c r="M839" i="1"/>
  <c r="M838" i="1"/>
  <c r="M4201" i="1"/>
  <c r="M835" i="1"/>
  <c r="M4198" i="1"/>
  <c r="M831" i="1"/>
  <c r="M4194" i="1"/>
  <c r="M4191" i="1"/>
  <c r="M826" i="1"/>
  <c r="M4186" i="1"/>
  <c r="M825" i="1"/>
  <c r="M4180" i="1"/>
  <c r="M4177" i="1"/>
  <c r="M4176" i="1"/>
  <c r="M4173" i="1"/>
  <c r="M4170" i="1"/>
  <c r="M4167" i="1"/>
  <c r="M4163" i="1"/>
  <c r="M4160" i="1"/>
  <c r="M4157" i="1"/>
  <c r="M4155" i="1"/>
  <c r="M4152" i="1"/>
  <c r="M4149" i="1"/>
  <c r="M4146" i="1"/>
  <c r="M4144" i="1"/>
  <c r="M67" i="1"/>
  <c r="M1504" i="1"/>
  <c r="M810" i="1"/>
  <c r="M4133" i="1"/>
  <c r="M4132" i="1"/>
  <c r="M804" i="1"/>
  <c r="M803" i="1"/>
  <c r="M801" i="1"/>
  <c r="M4125" i="1"/>
  <c r="M4122" i="1"/>
  <c r="M4120" i="1"/>
  <c r="M4116" i="1"/>
  <c r="M797" i="1"/>
  <c r="M4110" i="1"/>
  <c r="M4107" i="1"/>
  <c r="M4105" i="1"/>
  <c r="M4102" i="1"/>
  <c r="M4100" i="1"/>
  <c r="M4096" i="1"/>
  <c r="M4093" i="1"/>
  <c r="M4090" i="1"/>
  <c r="M4087" i="1"/>
  <c r="M790" i="1"/>
  <c r="M4081" i="1"/>
  <c r="M4078" i="1"/>
  <c r="M4075" i="1"/>
  <c r="M4071" i="1"/>
  <c r="M4067" i="1"/>
  <c r="M4063" i="1"/>
  <c r="M4059" i="1"/>
  <c r="M4057" i="1"/>
  <c r="M4054" i="1"/>
  <c r="M4050" i="1"/>
  <c r="M786" i="1"/>
  <c r="M4044" i="1"/>
  <c r="M784" i="1"/>
  <c r="M4038" i="1"/>
  <c r="M781" i="1"/>
  <c r="M4035" i="1"/>
  <c r="M4033" i="1"/>
  <c r="M4030" i="1"/>
  <c r="M4027" i="1"/>
  <c r="M777" i="1"/>
  <c r="M776" i="1"/>
  <c r="M1780" i="1"/>
  <c r="M4017" i="1"/>
  <c r="M4014" i="1"/>
  <c r="M4012" i="1"/>
  <c r="M4009" i="1"/>
  <c r="M771" i="1"/>
  <c r="M768" i="1"/>
  <c r="M4002" i="1"/>
  <c r="M3999" i="1"/>
  <c r="M3996" i="1"/>
  <c r="M3992" i="1"/>
  <c r="M3990" i="1"/>
  <c r="M3987" i="1"/>
  <c r="M764" i="1"/>
  <c r="M3981" i="1"/>
  <c r="M762" i="1"/>
  <c r="M3976" i="1"/>
  <c r="M3974" i="1"/>
  <c r="M1773" i="1"/>
  <c r="M3968" i="1"/>
  <c r="M758" i="1"/>
  <c r="M3964" i="1"/>
  <c r="M755" i="1"/>
  <c r="M752" i="1"/>
  <c r="M3957" i="1"/>
  <c r="M3953" i="1"/>
  <c r="M3950" i="1"/>
  <c r="M3948" i="1"/>
  <c r="M3945" i="1"/>
  <c r="M3942" i="1"/>
  <c r="M3939" i="1"/>
  <c r="M3936" i="1"/>
  <c r="M743" i="1"/>
  <c r="M3932" i="1"/>
  <c r="M741" i="1"/>
  <c r="M3927" i="1"/>
  <c r="M3924" i="1"/>
  <c r="M738" i="1"/>
  <c r="M3919" i="1"/>
  <c r="M3916" i="1"/>
  <c r="M737" i="1"/>
  <c r="M3909" i="1"/>
  <c r="M1771" i="1"/>
  <c r="M734" i="1"/>
  <c r="M3905" i="1"/>
  <c r="M731" i="1"/>
  <c r="M3902" i="1"/>
  <c r="M729" i="1"/>
  <c r="M728" i="1"/>
  <c r="M3893" i="1"/>
  <c r="M725" i="1"/>
  <c r="M1766" i="1"/>
  <c r="M3887" i="1"/>
  <c r="M3883" i="1"/>
  <c r="M3879" i="1"/>
  <c r="M3877" i="1"/>
  <c r="M1498" i="1"/>
  <c r="M1764" i="1"/>
  <c r="M721" i="1"/>
  <c r="M3867" i="1"/>
  <c r="M3863" i="1"/>
  <c r="M4830" i="1"/>
  <c r="M4826" i="1"/>
  <c r="M4822" i="1"/>
  <c r="M4820" i="1"/>
  <c r="M4818" i="1"/>
  <c r="M1862" i="1"/>
  <c r="M4812" i="1"/>
  <c r="M93" i="1"/>
  <c r="M1001" i="1"/>
  <c r="M1000" i="1"/>
  <c r="M4804" i="1"/>
  <c r="M998" i="1"/>
  <c r="M4798" i="1"/>
  <c r="M996" i="1"/>
  <c r="M4793" i="1"/>
  <c r="M995" i="1"/>
  <c r="M4787" i="1"/>
  <c r="M4783" i="1"/>
  <c r="M4780" i="1"/>
  <c r="M1617" i="1"/>
  <c r="M4773" i="1"/>
  <c r="M4770" i="1"/>
  <c r="M4766" i="1"/>
  <c r="M4762" i="1"/>
  <c r="M1858" i="1"/>
  <c r="M4756" i="1"/>
  <c r="M4752" i="1"/>
  <c r="M4748" i="1"/>
  <c r="M989" i="1"/>
  <c r="M4744" i="1"/>
  <c r="M987" i="1"/>
  <c r="M90" i="1"/>
  <c r="M4736" i="1"/>
  <c r="M4733" i="1"/>
  <c r="M4731" i="1"/>
  <c r="M4727" i="1"/>
  <c r="M1530" i="1"/>
  <c r="M4721" i="1"/>
  <c r="M982" i="1"/>
  <c r="M981" i="1"/>
  <c r="M4713" i="1"/>
  <c r="M4711" i="1"/>
  <c r="M4707" i="1"/>
  <c r="M4703" i="1"/>
  <c r="M977" i="1"/>
  <c r="M4697" i="1"/>
  <c r="M976" i="1"/>
  <c r="M87" i="1"/>
  <c r="M4688" i="1"/>
  <c r="M1529" i="1"/>
  <c r="M86" i="1"/>
  <c r="M84" i="1"/>
  <c r="M4679" i="1"/>
  <c r="M1854" i="1"/>
  <c r="M4673" i="1"/>
  <c r="M4671" i="1"/>
  <c r="M4667" i="1"/>
  <c r="M83" i="1"/>
  <c r="M4664" i="1"/>
  <c r="M4661" i="1"/>
  <c r="M4657" i="1"/>
  <c r="M4656" i="1"/>
  <c r="M967" i="1"/>
  <c r="M4650" i="1"/>
  <c r="M4647" i="1"/>
  <c r="M4643" i="1"/>
  <c r="M966" i="1"/>
  <c r="M965" i="1"/>
  <c r="M4635" i="1"/>
  <c r="M4633" i="1"/>
  <c r="M4629" i="1"/>
  <c r="M4627" i="1"/>
  <c r="M1844" i="1"/>
  <c r="M4625" i="1"/>
  <c r="M4622" i="1"/>
  <c r="M4619" i="1"/>
  <c r="M4616" i="1"/>
  <c r="M956" i="1"/>
  <c r="M4611" i="1"/>
  <c r="M4608" i="1"/>
  <c r="M4605" i="1"/>
  <c r="M952" i="1"/>
  <c r="M4601" i="1"/>
  <c r="M4597" i="1"/>
  <c r="M4593" i="1"/>
  <c r="M4590" i="1"/>
  <c r="M4587" i="1"/>
  <c r="M4584" i="1"/>
  <c r="M4581" i="1"/>
  <c r="M4577" i="1"/>
  <c r="M948" i="1"/>
  <c r="M4573" i="1"/>
  <c r="M945" i="1"/>
  <c r="M4569" i="1"/>
  <c r="M942" i="1"/>
  <c r="M4564" i="1"/>
  <c r="M4561" i="1"/>
  <c r="M939" i="1"/>
  <c r="M4555" i="1"/>
  <c r="M80" i="1"/>
  <c r="M934" i="1"/>
  <c r="M4552" i="1"/>
  <c r="M933" i="1"/>
  <c r="M76" i="1"/>
  <c r="M1834" i="1"/>
  <c r="M4544" i="1"/>
  <c r="M930" i="1"/>
  <c r="M1522" i="1"/>
  <c r="M4540" i="1"/>
  <c r="M4537" i="1"/>
  <c r="M927" i="1"/>
  <c r="M4532" i="1"/>
  <c r="M4529" i="1"/>
  <c r="M4525" i="1"/>
  <c r="M4522" i="1"/>
  <c r="M4518" i="1"/>
  <c r="M4514" i="1"/>
  <c r="M4511" i="1"/>
  <c r="M4509" i="1"/>
  <c r="M4506" i="1"/>
  <c r="M922" i="1"/>
  <c r="M4501" i="1"/>
  <c r="M1829" i="1"/>
  <c r="M1828" i="1"/>
  <c r="M1827" i="1"/>
  <c r="M4490" i="1"/>
  <c r="M4487" i="1"/>
  <c r="M4484" i="1"/>
  <c r="M917" i="1"/>
  <c r="M4479" i="1"/>
  <c r="M4476" i="1"/>
  <c r="M1826" i="1"/>
  <c r="M4469" i="1"/>
  <c r="M4466" i="1"/>
  <c r="M1825" i="1"/>
  <c r="M4462" i="1"/>
  <c r="M4460" i="1"/>
  <c r="M907" i="1"/>
  <c r="M4456" i="1"/>
  <c r="M4454" i="1"/>
  <c r="M4453" i="1"/>
  <c r="M4450" i="1"/>
  <c r="M4447" i="1"/>
  <c r="M4444" i="1"/>
  <c r="M1515" i="1"/>
  <c r="M4438" i="1"/>
  <c r="M4434" i="1"/>
  <c r="M4431" i="1"/>
  <c r="M4428" i="1"/>
  <c r="M4424" i="1"/>
  <c r="M897" i="1"/>
  <c r="M4417" i="1"/>
  <c r="M4414" i="1"/>
  <c r="M4412" i="1"/>
  <c r="M4409" i="1"/>
  <c r="M894" i="1"/>
  <c r="M4404" i="1"/>
  <c r="M892" i="1"/>
  <c r="M4397" i="1"/>
  <c r="M4393" i="1"/>
  <c r="M891" i="1"/>
  <c r="M4388" i="1"/>
  <c r="M4384" i="1"/>
  <c r="M4380" i="1"/>
  <c r="M4376" i="1"/>
  <c r="M4374" i="1"/>
  <c r="M4371" i="1"/>
  <c r="M4368" i="1"/>
  <c r="M1819" i="1"/>
  <c r="M4362" i="1"/>
  <c r="M1817" i="1"/>
  <c r="M4358" i="1"/>
  <c r="M74" i="1"/>
  <c r="M4354" i="1"/>
  <c r="M4351" i="1"/>
  <c r="M4347" i="1"/>
  <c r="M4343" i="1"/>
  <c r="M4339" i="1"/>
  <c r="M883" i="1"/>
  <c r="M4333" i="1"/>
  <c r="M881" i="1"/>
  <c r="M4329" i="1"/>
  <c r="M878" i="1"/>
  <c r="M4326" i="1"/>
  <c r="M1814" i="1"/>
  <c r="M4322" i="1"/>
  <c r="M4320" i="1"/>
  <c r="M4317" i="1"/>
  <c r="M4314" i="1"/>
  <c r="M868" i="1"/>
  <c r="M867" i="1"/>
  <c r="M4306" i="1"/>
  <c r="M4303" i="1"/>
  <c r="M865" i="1"/>
  <c r="M4299" i="1"/>
  <c r="M4297" i="1"/>
  <c r="M4294" i="1"/>
  <c r="M860" i="1"/>
  <c r="M859" i="1"/>
  <c r="M4287" i="1"/>
  <c r="M4284" i="1"/>
  <c r="M4280" i="1"/>
  <c r="M4276" i="1"/>
  <c r="M1807" i="1"/>
  <c r="M4271" i="1"/>
  <c r="M4267" i="1"/>
  <c r="M855" i="1"/>
  <c r="M4262" i="1"/>
  <c r="M4259" i="1"/>
  <c r="M4256" i="1"/>
  <c r="M4253" i="1"/>
  <c r="M71" i="1"/>
  <c r="M4248" i="1"/>
  <c r="M1806" i="1"/>
  <c r="M4241" i="1"/>
  <c r="M4238" i="1"/>
  <c r="M4234" i="1"/>
  <c r="M4230" i="1"/>
  <c r="M1805" i="1"/>
  <c r="M4225" i="1"/>
  <c r="M4223" i="1"/>
  <c r="M844" i="1"/>
  <c r="M4221" i="1"/>
  <c r="M4218" i="1"/>
  <c r="M1801" i="1"/>
  <c r="M4214" i="1"/>
  <c r="M1799" i="1"/>
  <c r="M4208" i="1"/>
  <c r="M1798" i="1"/>
  <c r="M4204" i="1"/>
  <c r="M1797" i="1"/>
  <c r="M4200" i="1"/>
  <c r="M4199" i="1"/>
  <c r="M1796" i="1"/>
  <c r="M830" i="1"/>
  <c r="M4192" i="1"/>
  <c r="M827" i="1"/>
  <c r="M4187" i="1"/>
  <c r="M4183" i="1"/>
  <c r="M4181" i="1"/>
  <c r="M4178" i="1"/>
  <c r="M820" i="1"/>
  <c r="M4174" i="1"/>
  <c r="M1615" i="1"/>
  <c r="M818" i="1"/>
  <c r="M4164" i="1"/>
  <c r="M817" i="1"/>
  <c r="M816" i="1"/>
  <c r="M68" i="1"/>
  <c r="M4153" i="1"/>
  <c r="M1795" i="1"/>
  <c r="M813" i="1"/>
  <c r="M811" i="1"/>
  <c r="M4143" i="1"/>
  <c r="M4140" i="1"/>
  <c r="M4137" i="1"/>
  <c r="M4134" i="1"/>
  <c r="M807" i="1"/>
  <c r="M805" i="1"/>
  <c r="M4130" i="1"/>
  <c r="M4128" i="1"/>
  <c r="M800" i="1"/>
  <c r="M4123" i="1"/>
  <c r="M798" i="1"/>
  <c r="M4145" i="1"/>
  <c r="M1793" i="1"/>
  <c r="M4141" i="1"/>
  <c r="M4138" i="1"/>
  <c r="M4135" i="1"/>
  <c r="M808" i="1"/>
  <c r="M806" i="1"/>
  <c r="M1791" i="1"/>
  <c r="M4129" i="1"/>
  <c r="M4126" i="1"/>
  <c r="M799" i="1"/>
  <c r="M4121" i="1"/>
  <c r="M4118" i="1"/>
  <c r="M4114" i="1"/>
  <c r="M4112" i="1"/>
  <c r="M4109" i="1"/>
  <c r="M1789" i="1"/>
  <c r="M4104" i="1"/>
  <c r="M1787" i="1"/>
  <c r="M4098" i="1"/>
  <c r="M4095" i="1"/>
  <c r="M4091" i="1"/>
  <c r="M792" i="1"/>
  <c r="M4086" i="1"/>
  <c r="M4083" i="1"/>
  <c r="M4080" i="1"/>
  <c r="M1786" i="1"/>
  <c r="M4073" i="1"/>
  <c r="M4069" i="1"/>
  <c r="M4065" i="1"/>
  <c r="M4061" i="1"/>
  <c r="M4058" i="1"/>
  <c r="M4055" i="1"/>
  <c r="M4052" i="1"/>
  <c r="M4048" i="1"/>
  <c r="M4046" i="1"/>
  <c r="M4042" i="1"/>
  <c r="M783" i="1"/>
  <c r="M782" i="1"/>
  <c r="M1782" i="1"/>
  <c r="M4034" i="1"/>
  <c r="M4032" i="1"/>
  <c r="M4028" i="1"/>
  <c r="M4025" i="1"/>
  <c r="M4023" i="1"/>
  <c r="M4020" i="1"/>
  <c r="M4018" i="1"/>
  <c r="M4015" i="1"/>
  <c r="M4013" i="1"/>
  <c r="M1614" i="1"/>
  <c r="M4008" i="1"/>
  <c r="M770" i="1"/>
  <c r="M4004" i="1"/>
  <c r="M4001" i="1"/>
  <c r="M3998" i="1"/>
  <c r="M3994" i="1"/>
  <c r="M3991" i="1"/>
  <c r="M1776" i="1"/>
  <c r="M3985" i="1"/>
  <c r="M3983" i="1"/>
  <c r="M3979" i="1"/>
  <c r="M1775" i="1"/>
  <c r="M761" i="1"/>
  <c r="M3972" i="1"/>
  <c r="M760" i="1"/>
  <c r="M3967" i="1"/>
  <c r="M757" i="1"/>
  <c r="M3962" i="1"/>
  <c r="M753" i="1"/>
  <c r="M751" i="1"/>
  <c r="M3955" i="1"/>
  <c r="M3951" i="1"/>
  <c r="M749" i="1"/>
  <c r="M1613" i="1"/>
  <c r="M3944" i="1"/>
  <c r="M746" i="1"/>
  <c r="M3937" i="1"/>
  <c r="M3935" i="1"/>
  <c r="M742" i="1"/>
  <c r="M3930" i="1"/>
  <c r="M3928" i="1"/>
  <c r="M3926" i="1"/>
  <c r="M1501" i="1"/>
  <c r="M3921" i="1"/>
  <c r="M3918" i="1"/>
  <c r="M3914" i="1"/>
  <c r="M3911" i="1"/>
  <c r="M3908" i="1"/>
  <c r="M1769" i="1"/>
  <c r="M733" i="1"/>
  <c r="M1768" i="1"/>
  <c r="M3903" i="1"/>
  <c r="M3900" i="1"/>
  <c r="M3897" i="1"/>
  <c r="M3895" i="1"/>
  <c r="M726" i="1"/>
  <c r="M1499" i="1"/>
  <c r="M61" i="1"/>
  <c r="M3885" i="1"/>
  <c r="M3881" i="1"/>
  <c r="M724" i="1"/>
  <c r="M3876" i="1"/>
  <c r="M722" i="1"/>
  <c r="M3872" i="1"/>
  <c r="M3869" i="1"/>
  <c r="M3865" i="1"/>
  <c r="M3861" i="1"/>
  <c r="M3857" i="1"/>
  <c r="M3853" i="1"/>
  <c r="M3850" i="1"/>
  <c r="M3847" i="1"/>
  <c r="M1763" i="1"/>
  <c r="M3842" i="1"/>
  <c r="M3839" i="1"/>
  <c r="M3836" i="1"/>
  <c r="M3833" i="1"/>
  <c r="M3830" i="1"/>
  <c r="M1761" i="1"/>
  <c r="M713" i="1"/>
  <c r="M1760" i="1"/>
  <c r="M3822" i="1"/>
  <c r="M710" i="1"/>
  <c r="M3817" i="1"/>
  <c r="M1758" i="1"/>
  <c r="M3811" i="1"/>
  <c r="M3807" i="1"/>
  <c r="M3803" i="1"/>
  <c r="M1610" i="1"/>
  <c r="M1754" i="1"/>
  <c r="M1753" i="1"/>
  <c r="M3793" i="1"/>
  <c r="M3791" i="1"/>
  <c r="M3789" i="1"/>
  <c r="M3786" i="1"/>
  <c r="M3782" i="1"/>
  <c r="M3779" i="1"/>
  <c r="M1749" i="1"/>
  <c r="M703" i="1"/>
  <c r="M700" i="1"/>
  <c r="M3772" i="1"/>
  <c r="M3770" i="1"/>
  <c r="M3766" i="1"/>
  <c r="M3764" i="1"/>
  <c r="M694" i="1"/>
  <c r="M3759" i="1"/>
  <c r="M691" i="1"/>
  <c r="M3753" i="1"/>
  <c r="M3749" i="1"/>
  <c r="M690" i="1"/>
  <c r="M3745" i="1"/>
  <c r="M3743" i="1"/>
  <c r="M683" i="1"/>
  <c r="M681" i="1"/>
  <c r="M3735" i="1"/>
  <c r="M679" i="1"/>
  <c r="M3732" i="1"/>
  <c r="M3729" i="1"/>
  <c r="M673" i="1"/>
  <c r="M1744" i="1"/>
  <c r="M1743" i="1"/>
  <c r="M3723" i="1"/>
  <c r="M3719" i="1"/>
  <c r="M3716" i="1"/>
  <c r="M3713" i="1"/>
  <c r="M667" i="1"/>
  <c r="M665" i="1"/>
  <c r="M3706" i="1"/>
  <c r="M662" i="1"/>
  <c r="M661" i="1"/>
  <c r="M3699" i="1"/>
  <c r="M3695" i="1"/>
  <c r="M3691" i="1"/>
  <c r="M658" i="1"/>
  <c r="M3685" i="1"/>
  <c r="M3682" i="1"/>
  <c r="M655" i="1"/>
  <c r="M3677" i="1"/>
  <c r="M3673" i="1"/>
  <c r="M3670" i="1"/>
  <c r="M3666" i="1"/>
  <c r="M654" i="1"/>
  <c r="M3662" i="1"/>
  <c r="M3658" i="1"/>
  <c r="M3656" i="1"/>
  <c r="M652" i="1"/>
  <c r="M3652" i="1"/>
  <c r="M146" i="1"/>
  <c r="M3647" i="1"/>
  <c r="M3643" i="1"/>
  <c r="M3639" i="1"/>
  <c r="M3636" i="1"/>
  <c r="M3633" i="1"/>
  <c r="M1736" i="1"/>
  <c r="M3629" i="1"/>
  <c r="M3625" i="1"/>
  <c r="M3623" i="1"/>
  <c r="M1733" i="1"/>
  <c r="M3617" i="1"/>
  <c r="M645" i="1"/>
  <c r="M3612" i="1"/>
  <c r="M1732" i="1"/>
  <c r="M641" i="1"/>
  <c r="M3606" i="1"/>
  <c r="M1609" i="1"/>
  <c r="M1488" i="1"/>
  <c r="M3599" i="1"/>
  <c r="M3598" i="1"/>
  <c r="M636" i="1"/>
  <c r="M3593" i="1"/>
  <c r="M3591" i="1"/>
  <c r="M634" i="1"/>
  <c r="M3585" i="1"/>
  <c r="M3582" i="1"/>
  <c r="M1729" i="1"/>
  <c r="M3579" i="1"/>
  <c r="M3576" i="1"/>
  <c r="M627" i="1"/>
  <c r="M1484" i="1"/>
  <c r="M3569" i="1"/>
  <c r="M3567" i="1"/>
  <c r="M3563" i="1"/>
  <c r="M3560" i="1"/>
  <c r="M625" i="1"/>
  <c r="M623" i="1"/>
  <c r="M3553" i="1"/>
  <c r="M3549" i="1"/>
  <c r="M3546" i="1"/>
  <c r="M3543" i="1"/>
  <c r="M3541" i="1"/>
  <c r="M3538" i="1"/>
  <c r="M3536" i="1"/>
  <c r="M3534" i="1"/>
  <c r="M3531" i="1"/>
  <c r="M3528" i="1"/>
  <c r="M3525" i="1"/>
  <c r="M3521" i="1"/>
  <c r="M3518" i="1"/>
  <c r="M3515" i="1"/>
  <c r="M3511" i="1"/>
  <c r="M3509" i="1"/>
  <c r="M1480" i="1"/>
  <c r="M612" i="1"/>
  <c r="M610" i="1"/>
  <c r="M1718" i="1"/>
  <c r="M608" i="1"/>
  <c r="M3497" i="1"/>
  <c r="M3494" i="1"/>
  <c r="M3491" i="1"/>
  <c r="M3489" i="1"/>
  <c r="M3488" i="1"/>
  <c r="M3485" i="1"/>
  <c r="M3482" i="1"/>
  <c r="M598" i="1"/>
  <c r="M596" i="1"/>
  <c r="M3477" i="1"/>
  <c r="M591" i="1"/>
  <c r="M3472" i="1"/>
  <c r="M589" i="1"/>
  <c r="M3465" i="1"/>
  <c r="M3461" i="1"/>
  <c r="M3458" i="1"/>
  <c r="M3454" i="1"/>
  <c r="M1715" i="1"/>
  <c r="M1714" i="1"/>
  <c r="M3448" i="1"/>
  <c r="M3931" i="1"/>
  <c r="M740" i="1"/>
  <c r="M1772" i="1"/>
  <c r="M739" i="1"/>
  <c r="M3922" i="1"/>
  <c r="M1612" i="1"/>
  <c r="M3915" i="1"/>
  <c r="M3912" i="1"/>
  <c r="M736" i="1"/>
  <c r="M1770" i="1"/>
  <c r="M3906" i="1"/>
  <c r="M3904" i="1"/>
  <c r="M62" i="1"/>
  <c r="M3901" i="1"/>
  <c r="M3898" i="1"/>
  <c r="M1767" i="1"/>
  <c r="M727" i="1"/>
  <c r="M3891" i="1"/>
  <c r="M3889" i="1"/>
  <c r="M3886" i="1"/>
  <c r="M3882" i="1"/>
  <c r="M3878" i="1"/>
  <c r="M1611" i="1"/>
  <c r="M3875" i="1"/>
  <c r="M3873" i="1"/>
  <c r="M3870" i="1"/>
  <c r="M3866" i="1"/>
  <c r="M3862" i="1"/>
  <c r="M3858" i="1"/>
  <c r="M3854" i="1"/>
  <c r="M720" i="1"/>
  <c r="M3848" i="1"/>
  <c r="M3845" i="1"/>
  <c r="M3843" i="1"/>
  <c r="M3840" i="1"/>
  <c r="M3837" i="1"/>
  <c r="M3834" i="1"/>
  <c r="M3831" i="1"/>
  <c r="M3828" i="1"/>
  <c r="M1496" i="1"/>
  <c r="M711" i="1"/>
  <c r="M3823" i="1"/>
  <c r="M3819" i="1"/>
  <c r="M3818" i="1"/>
  <c r="M3815" i="1"/>
  <c r="M3812" i="1"/>
  <c r="M3808" i="1"/>
  <c r="M3804" i="1"/>
  <c r="M3802" i="1"/>
  <c r="M3800" i="1"/>
  <c r="M3797" i="1"/>
  <c r="M3794" i="1"/>
  <c r="M1751" i="1"/>
  <c r="M1495" i="1"/>
  <c r="M3787" i="1"/>
  <c r="M3783" i="1"/>
  <c r="M3780" i="1"/>
  <c r="M3777" i="1"/>
  <c r="M704" i="1"/>
  <c r="M701" i="1"/>
  <c r="M3773" i="1"/>
  <c r="M697" i="1"/>
  <c r="M3767" i="1"/>
  <c r="M1747" i="1"/>
  <c r="M695" i="1"/>
  <c r="M3760" i="1"/>
  <c r="M3757" i="1"/>
  <c r="M3754" i="1"/>
  <c r="M3750" i="1"/>
  <c r="M3746" i="1"/>
  <c r="M687" i="1"/>
  <c r="M685" i="1"/>
  <c r="M684" i="1"/>
  <c r="M682" i="1"/>
  <c r="M3736" i="1"/>
  <c r="M3733" i="1"/>
  <c r="M677" i="1"/>
  <c r="M676" i="1"/>
  <c r="M674" i="1"/>
  <c r="M3727" i="1"/>
  <c r="M670" i="1"/>
  <c r="M3724" i="1"/>
  <c r="M3720" i="1"/>
  <c r="M3717" i="1"/>
  <c r="M3714" i="1"/>
  <c r="M3711" i="1"/>
  <c r="M3709" i="1"/>
  <c r="M3707" i="1"/>
  <c r="M663" i="1"/>
  <c r="M3701" i="1"/>
  <c r="M659" i="1"/>
  <c r="M3696" i="1"/>
  <c r="M3692" i="1"/>
  <c r="M3688" i="1"/>
  <c r="M657" i="1"/>
  <c r="M1493" i="1"/>
  <c r="M656" i="1"/>
  <c r="M3678" i="1"/>
  <c r="M3674" i="1"/>
  <c r="M3671" i="1"/>
  <c r="M3667" i="1"/>
  <c r="M1741" i="1"/>
  <c r="M1740" i="1"/>
  <c r="M3659" i="1"/>
  <c r="M58" i="1"/>
  <c r="M653" i="1"/>
  <c r="M1490" i="1"/>
  <c r="M3650" i="1"/>
  <c r="M3648" i="1"/>
  <c r="M3644" i="1"/>
  <c r="M3640" i="1"/>
  <c r="M3637" i="1"/>
  <c r="M3634" i="1"/>
  <c r="M3632" i="1"/>
  <c r="M3630" i="1"/>
  <c r="M3626" i="1"/>
  <c r="M1734" i="1"/>
  <c r="M3620" i="1"/>
  <c r="M3618" i="1"/>
  <c r="M3615" i="1"/>
  <c r="M3613" i="1"/>
  <c r="M3610" i="1"/>
  <c r="M1731" i="1"/>
  <c r="M3607" i="1"/>
  <c r="M3604" i="1"/>
  <c r="M638" i="1"/>
  <c r="M3600" i="1"/>
  <c r="M1486" i="1"/>
  <c r="M3596" i="1"/>
  <c r="M3594" i="1"/>
  <c r="M1485" i="1"/>
  <c r="M3589" i="1"/>
  <c r="M3586" i="1"/>
  <c r="M3583" i="1"/>
  <c r="M631" i="1"/>
  <c r="M629" i="1"/>
  <c r="M3577" i="1"/>
  <c r="M3574" i="1"/>
  <c r="M1728" i="1"/>
  <c r="M52" i="1"/>
  <c r="M1727" i="1"/>
  <c r="M3564" i="1"/>
  <c r="M3561" i="1"/>
  <c r="M1726" i="1"/>
  <c r="M3556" i="1"/>
  <c r="M3554" i="1"/>
  <c r="M3550" i="1"/>
  <c r="M3547" i="1"/>
  <c r="M51" i="1"/>
  <c r="M3542" i="1"/>
  <c r="M1481" i="1"/>
  <c r="M620" i="1"/>
  <c r="M618" i="1"/>
  <c r="M3532" i="1"/>
  <c r="M3529" i="1"/>
  <c r="M617" i="1"/>
  <c r="M3522" i="1"/>
  <c r="M3519" i="1"/>
  <c r="M3516" i="1"/>
  <c r="M3512" i="1"/>
  <c r="M1721" i="1"/>
  <c r="M613" i="1"/>
  <c r="M3505" i="1"/>
  <c r="M3503" i="1"/>
  <c r="M3501" i="1"/>
  <c r="M50" i="1"/>
  <c r="M3498" i="1"/>
  <c r="M3495" i="1"/>
  <c r="M3492" i="1"/>
  <c r="M1479" i="1"/>
  <c r="M602" i="1"/>
  <c r="M3486" i="1"/>
  <c r="M3483" i="1"/>
  <c r="M599" i="1"/>
  <c r="M3478" i="1"/>
  <c r="M593" i="1"/>
  <c r="M3475" i="1"/>
  <c r="M3473" i="1"/>
  <c r="M3469" i="1"/>
  <c r="M3466" i="1"/>
  <c r="M3462" i="1"/>
  <c r="M3459" i="1"/>
  <c r="M3455" i="1"/>
  <c r="M1716" i="1"/>
  <c r="M586" i="1"/>
  <c r="M3449" i="1"/>
  <c r="M585" i="1"/>
  <c r="M584" i="1"/>
  <c r="M583" i="1"/>
  <c r="M3439" i="1"/>
  <c r="M3436" i="1"/>
  <c r="M3432" i="1"/>
  <c r="M3430" i="1"/>
  <c r="M3426" i="1"/>
  <c r="M3423" i="1"/>
  <c r="M3420" i="1"/>
  <c r="M3416" i="1"/>
  <c r="M3414" i="1"/>
  <c r="M3411" i="1"/>
  <c r="M1608" i="1"/>
  <c r="M1711" i="1"/>
  <c r="M3404" i="1"/>
  <c r="M3400" i="1"/>
  <c r="M3398" i="1"/>
  <c r="M3394" i="1"/>
  <c r="M3392" i="1"/>
  <c r="M3389" i="1"/>
  <c r="M3387" i="1"/>
  <c r="M3384" i="1"/>
  <c r="M1707" i="1"/>
  <c r="M1477" i="1"/>
  <c r="M3378" i="1"/>
  <c r="M3376" i="1"/>
  <c r="M3374" i="1"/>
  <c r="M3370" i="1"/>
  <c r="M3366" i="1"/>
  <c r="M3362" i="1"/>
  <c r="M561" i="1"/>
  <c r="M3357" i="1"/>
  <c r="M3353" i="1"/>
  <c r="M559" i="1"/>
  <c r="M557" i="1"/>
  <c r="M1607" i="1"/>
  <c r="M3344" i="1"/>
  <c r="M554" i="1"/>
  <c r="M553" i="1"/>
  <c r="M550" i="1"/>
  <c r="M3333" i="1"/>
  <c r="M145" i="1"/>
  <c r="M3328" i="1"/>
  <c r="M3324" i="1"/>
  <c r="M3321" i="1"/>
  <c r="M546" i="1"/>
  <c r="M545" i="1"/>
  <c r="M3313" i="1"/>
  <c r="M3311" i="1"/>
  <c r="M543" i="1"/>
  <c r="M3304" i="1"/>
  <c r="M3301" i="1"/>
  <c r="M3297" i="1"/>
  <c r="M3294" i="1"/>
  <c r="M3293" i="1"/>
  <c r="M3859" i="1"/>
  <c r="M3855" i="1"/>
  <c r="M3851" i="1"/>
  <c r="M719" i="1"/>
  <c r="M3846" i="1"/>
  <c r="M3844" i="1"/>
  <c r="M717" i="1"/>
  <c r="M3838" i="1"/>
  <c r="M716" i="1"/>
  <c r="M715" i="1"/>
  <c r="M1762" i="1"/>
  <c r="M714" i="1"/>
  <c r="M3826" i="1"/>
  <c r="M3824" i="1"/>
  <c r="M3820" i="1"/>
  <c r="M708" i="1"/>
  <c r="M1759" i="1"/>
  <c r="M3813" i="1"/>
  <c r="M3809" i="1"/>
  <c r="M3805" i="1"/>
  <c r="M1756" i="1"/>
  <c r="M3801" i="1"/>
  <c r="M3798" i="1"/>
  <c r="M3795" i="1"/>
  <c r="M1752" i="1"/>
  <c r="M3790" i="1"/>
  <c r="M706" i="1"/>
  <c r="M3784" i="1"/>
  <c r="M3781" i="1"/>
  <c r="M1750" i="1"/>
  <c r="M3776" i="1"/>
  <c r="M702" i="1"/>
  <c r="M3774" i="1"/>
  <c r="M698" i="1"/>
  <c r="M3768" i="1"/>
  <c r="M696" i="1"/>
  <c r="M3762" i="1"/>
  <c r="M3761" i="1"/>
  <c r="M3758" i="1"/>
  <c r="M3755" i="1"/>
  <c r="M3751" i="1"/>
  <c r="M3747" i="1"/>
  <c r="M688" i="1"/>
  <c r="M686" i="1"/>
  <c r="M3741" i="1"/>
  <c r="M3739" i="1"/>
  <c r="M3737" i="1"/>
  <c r="M3734" i="1"/>
  <c r="M678" i="1"/>
  <c r="M3730" i="1"/>
  <c r="M3728" i="1"/>
  <c r="M1745" i="1"/>
  <c r="M671" i="1"/>
  <c r="M669" i="1"/>
  <c r="M3721" i="1"/>
  <c r="M1742" i="1"/>
  <c r="M1494" i="1"/>
  <c r="M668" i="1"/>
  <c r="M666" i="1"/>
  <c r="M3708" i="1"/>
  <c r="M3704" i="1"/>
  <c r="M3702" i="1"/>
  <c r="M3700" i="1"/>
  <c r="M3697" i="1"/>
  <c r="M3693" i="1"/>
  <c r="M3689" i="1"/>
  <c r="M3686" i="1"/>
  <c r="M3683" i="1"/>
  <c r="M1492" i="1"/>
  <c r="M3679" i="1"/>
  <c r="M3675" i="1"/>
  <c r="M3672" i="1"/>
  <c r="M3668" i="1"/>
  <c r="M3665" i="1"/>
  <c r="M3663" i="1"/>
  <c r="M3660" i="1"/>
  <c r="M3657" i="1"/>
  <c r="M57" i="1"/>
  <c r="M3653" i="1"/>
  <c r="M3651" i="1"/>
  <c r="M3649" i="1"/>
  <c r="M3645" i="1"/>
  <c r="M3641" i="1"/>
  <c r="M650" i="1"/>
  <c r="M3635" i="1"/>
  <c r="M1489" i="1"/>
  <c r="M3631" i="1"/>
  <c r="M3627" i="1"/>
  <c r="M648" i="1"/>
  <c r="M3621" i="1"/>
  <c r="M647" i="1"/>
  <c r="M3616" i="1"/>
  <c r="M56" i="1"/>
  <c r="M644" i="1"/>
  <c r="M642" i="1"/>
  <c r="M3608" i="1"/>
  <c r="M640" i="1"/>
  <c r="M3603" i="1"/>
  <c r="M3601" i="1"/>
  <c r="M55" i="1"/>
  <c r="M637" i="1"/>
  <c r="M635" i="1"/>
  <c r="M3592" i="1"/>
  <c r="M54" i="1"/>
  <c r="M3587" i="1"/>
  <c r="M3584" i="1"/>
  <c r="M3581" i="1"/>
  <c r="M630" i="1"/>
  <c r="M3578" i="1"/>
  <c r="M3575" i="1"/>
  <c r="M3572" i="1"/>
  <c r="M3570" i="1"/>
  <c r="M1483" i="1"/>
  <c r="M3565" i="1"/>
  <c r="M3562" i="1"/>
  <c r="M3558" i="1"/>
  <c r="M3557" i="1"/>
  <c r="M3555" i="1"/>
  <c r="M3551" i="1"/>
  <c r="M1725" i="1"/>
  <c r="M3544" i="1"/>
  <c r="M621" i="1"/>
  <c r="M3539" i="1"/>
  <c r="M1724" i="1"/>
  <c r="M619" i="1"/>
  <c r="M1723" i="1"/>
  <c r="M3530" i="1"/>
  <c r="M3526" i="1"/>
  <c r="M3523" i="1"/>
  <c r="M616" i="1"/>
  <c r="M615" i="1"/>
  <c r="M3513" i="1"/>
  <c r="M3510" i="1"/>
  <c r="M1720" i="1"/>
  <c r="M3506" i="1"/>
  <c r="M611" i="1"/>
  <c r="M3502" i="1"/>
  <c r="M609" i="1"/>
  <c r="M607" i="1"/>
  <c r="M3496" i="1"/>
  <c r="M605" i="1"/>
  <c r="M3490" i="1"/>
  <c r="M603" i="1"/>
  <c r="M3487" i="1"/>
  <c r="M3484" i="1"/>
  <c r="M3480" i="1"/>
  <c r="M3479" i="1"/>
  <c r="M594" i="1"/>
  <c r="M3476" i="1"/>
  <c r="M3474" i="1"/>
  <c r="M3470" i="1"/>
  <c r="M3467" i="1"/>
  <c r="M3463" i="1"/>
  <c r="M3460" i="1"/>
  <c r="M3456" i="1"/>
  <c r="M588" i="1"/>
  <c r="M587" i="1"/>
  <c r="M3450" i="1"/>
  <c r="M3446" i="1"/>
  <c r="M1713" i="1"/>
  <c r="M3441" i="1"/>
  <c r="M581" i="1"/>
  <c r="M580" i="1"/>
  <c r="M3433" i="1"/>
  <c r="M579" i="1"/>
  <c r="M3427" i="1"/>
  <c r="M578" i="1"/>
  <c r="M577" i="1"/>
  <c r="M3417" i="1"/>
  <c r="M575" i="1"/>
  <c r="M574" i="1"/>
  <c r="M3409" i="1"/>
  <c r="M3407" i="1"/>
  <c r="M3405" i="1"/>
  <c r="M3401" i="1"/>
  <c r="M3399" i="1"/>
  <c r="M3395" i="1"/>
  <c r="M3393" i="1"/>
  <c r="M3390" i="1"/>
  <c r="M567" i="1"/>
  <c r="M3385" i="1"/>
  <c r="M565" i="1"/>
  <c r="M3380" i="1"/>
  <c r="M563" i="1"/>
  <c r="M1705" i="1"/>
  <c r="M3375" i="1"/>
  <c r="M3371" i="1"/>
  <c r="M3367" i="1"/>
  <c r="M3363" i="1"/>
  <c r="M3360" i="1"/>
  <c r="M3358" i="1"/>
  <c r="M3354" i="1"/>
  <c r="M3350" i="1"/>
  <c r="M3349" i="1"/>
  <c r="M3347" i="1"/>
  <c r="M3345" i="1"/>
  <c r="M3341" i="1"/>
  <c r="M3338" i="1"/>
  <c r="M551" i="1"/>
  <c r="M3334" i="1"/>
  <c r="M3332" i="1"/>
  <c r="M3329" i="1"/>
  <c r="M3325" i="1"/>
  <c r="M3322" i="1"/>
  <c r="M3319" i="1"/>
  <c r="M3316" i="1"/>
  <c r="M3314" i="1"/>
  <c r="M144" i="1"/>
  <c r="M3308" i="1"/>
  <c r="M3305" i="1"/>
  <c r="M3302" i="1"/>
  <c r="M3298" i="1"/>
  <c r="M1699" i="1"/>
  <c r="M542" i="1"/>
  <c r="M3290" i="1"/>
  <c r="M540" i="1"/>
  <c r="M1474" i="1"/>
  <c r="M47" i="1"/>
  <c r="M1606" i="1"/>
  <c r="M539" i="1"/>
  <c r="M3276" i="1"/>
  <c r="M1471" i="1"/>
  <c r="M1470" i="1"/>
  <c r="M3267" i="1"/>
  <c r="M537" i="1"/>
  <c r="M3260" i="1"/>
  <c r="M3257" i="1"/>
  <c r="M3253" i="1"/>
  <c r="M534" i="1"/>
  <c r="M532" i="1"/>
  <c r="M3247" i="1"/>
  <c r="M3245" i="1"/>
  <c r="M3241" i="1"/>
  <c r="M3239" i="1"/>
  <c r="M528" i="1"/>
  <c r="M527" i="1"/>
  <c r="M1605" i="1"/>
  <c r="M3226" i="1"/>
  <c r="M525" i="1"/>
  <c r="M524" i="1"/>
  <c r="M3218" i="1"/>
  <c r="M520" i="1"/>
  <c r="M3215" i="1"/>
  <c r="M517" i="1"/>
  <c r="M3209" i="1"/>
  <c r="M514" i="1"/>
  <c r="M3205" i="1"/>
  <c r="M3202" i="1"/>
  <c r="M512" i="1"/>
  <c r="M3196" i="1"/>
  <c r="M1467" i="1"/>
  <c r="M3192" i="1"/>
  <c r="M3188" i="1"/>
  <c r="M3184" i="1"/>
  <c r="M3181" i="1"/>
  <c r="M3178" i="1"/>
  <c r="M4117" i="1"/>
  <c r="M1503" i="1"/>
  <c r="M4111" i="1"/>
  <c r="M4108" i="1"/>
  <c r="M796" i="1"/>
  <c r="M4103" i="1"/>
  <c r="M4101" i="1"/>
  <c r="M4097" i="1"/>
  <c r="M4094" i="1"/>
  <c r="M793" i="1"/>
  <c r="M4088" i="1"/>
  <c r="M4085" i="1"/>
  <c r="M4082" i="1"/>
  <c r="M4079" i="1"/>
  <c r="M4076" i="1"/>
  <c r="M4072" i="1"/>
  <c r="M4068" i="1"/>
  <c r="M4064" i="1"/>
  <c r="M4060" i="1"/>
  <c r="M1785" i="1"/>
  <c r="M787" i="1"/>
  <c r="M4051" i="1"/>
  <c r="M4047" i="1"/>
  <c r="M4045" i="1"/>
  <c r="M4041" i="1"/>
  <c r="M4039" i="1"/>
  <c r="M4037" i="1"/>
  <c r="M4036" i="1"/>
  <c r="M1781" i="1"/>
  <c r="M4031" i="1"/>
  <c r="M779" i="1"/>
  <c r="M778" i="1"/>
  <c r="M4022" i="1"/>
  <c r="M4019" i="1"/>
  <c r="M775" i="1"/>
  <c r="M774" i="1"/>
  <c r="M773" i="1"/>
  <c r="M4010" i="1"/>
  <c r="M4007" i="1"/>
  <c r="M769" i="1"/>
  <c r="M4003" i="1"/>
  <c r="M4000" i="1"/>
  <c r="M3997" i="1"/>
  <c r="M3993" i="1"/>
  <c r="M1777" i="1"/>
  <c r="M3988" i="1"/>
  <c r="M765" i="1"/>
  <c r="M3982" i="1"/>
  <c r="M763" i="1"/>
  <c r="M3977" i="1"/>
  <c r="M1774" i="1"/>
  <c r="M3971" i="1"/>
  <c r="M3969" i="1"/>
  <c r="M3966" i="1"/>
  <c r="M756" i="1"/>
  <c r="M3961" i="1"/>
  <c r="M3960" i="1"/>
  <c r="M3958" i="1"/>
  <c r="M3954" i="1"/>
  <c r="M750" i="1"/>
  <c r="M748" i="1"/>
  <c r="M3946" i="1"/>
  <c r="M3943" i="1"/>
  <c r="M3940" i="1"/>
  <c r="M745" i="1"/>
  <c r="M3934" i="1"/>
  <c r="M3933" i="1"/>
  <c r="M3929" i="1"/>
  <c r="M1502" i="1"/>
  <c r="M3925" i="1"/>
  <c r="M3923" i="1"/>
  <c r="M3920" i="1"/>
  <c r="M3917" i="1"/>
  <c r="M3913" i="1"/>
  <c r="M3910" i="1"/>
  <c r="M3907" i="1"/>
  <c r="M735" i="1"/>
  <c r="M732" i="1"/>
  <c r="M1500" i="1"/>
  <c r="M730" i="1"/>
  <c r="M3899" i="1"/>
  <c r="M3896" i="1"/>
  <c r="M3894" i="1"/>
  <c r="M3892" i="1"/>
  <c r="M3890" i="1"/>
  <c r="M3888" i="1"/>
  <c r="M3884" i="1"/>
  <c r="M3880" i="1"/>
  <c r="M723" i="1"/>
  <c r="M1765" i="1"/>
  <c r="M3874" i="1"/>
  <c r="M3871" i="1"/>
  <c r="M3868" i="1"/>
  <c r="M3864" i="1"/>
  <c r="M3860" i="1"/>
  <c r="M3856" i="1"/>
  <c r="M3852" i="1"/>
  <c r="M3849" i="1"/>
  <c r="M60" i="1"/>
  <c r="M718" i="1"/>
  <c r="M3841" i="1"/>
  <c r="M1497" i="1"/>
  <c r="M3835" i="1"/>
  <c r="M3832" i="1"/>
  <c r="M3829" i="1"/>
  <c r="M3827" i="1"/>
  <c r="M712" i="1"/>
  <c r="M3825" i="1"/>
  <c r="M3821" i="1"/>
  <c r="M709" i="1"/>
  <c r="M3816" i="1"/>
  <c r="M3814" i="1"/>
  <c r="M3810" i="1"/>
  <c r="M3806" i="1"/>
  <c r="M1757" i="1"/>
  <c r="M1755" i="1"/>
  <c r="M3799" i="1"/>
  <c r="M3796" i="1"/>
  <c r="M3792" i="1"/>
  <c r="M707" i="1"/>
  <c r="M3788" i="1"/>
  <c r="M3785" i="1"/>
  <c r="M705" i="1"/>
  <c r="M3778" i="1"/>
  <c r="M1748" i="1"/>
  <c r="M3775" i="1"/>
  <c r="M699" i="1"/>
  <c r="M3771" i="1"/>
  <c r="M3769" i="1"/>
  <c r="M3765" i="1"/>
  <c r="M3763" i="1"/>
  <c r="M693" i="1"/>
  <c r="M692" i="1"/>
  <c r="M3756" i="1"/>
  <c r="M3752" i="1"/>
  <c r="M3748" i="1"/>
  <c r="M689" i="1"/>
  <c r="M3744" i="1"/>
  <c r="M3742" i="1"/>
  <c r="M3740" i="1"/>
  <c r="M3738" i="1"/>
  <c r="M680" i="1"/>
  <c r="M1746" i="1"/>
  <c r="M3731" i="1"/>
  <c r="M675" i="1"/>
  <c r="M672" i="1"/>
  <c r="M3726" i="1"/>
  <c r="M3725" i="1"/>
  <c r="M3722" i="1"/>
  <c r="M3718" i="1"/>
  <c r="M3715" i="1"/>
  <c r="M3712" i="1"/>
  <c r="M3710" i="1"/>
  <c r="M664" i="1"/>
  <c r="M3705" i="1"/>
  <c r="M3703" i="1"/>
  <c r="M660" i="1"/>
  <c r="M3698" i="1"/>
  <c r="M3694" i="1"/>
  <c r="M3690" i="1"/>
  <c r="M3687" i="1"/>
  <c r="M3684" i="1"/>
  <c r="M3681" i="1"/>
  <c r="M3680" i="1"/>
  <c r="M3676" i="1"/>
  <c r="M1491" i="1"/>
  <c r="M3669" i="1"/>
  <c r="M59" i="1"/>
  <c r="M3664" i="1"/>
  <c r="M3661" i="1"/>
  <c r="M1739" i="1"/>
  <c r="M3655" i="1"/>
  <c r="M3654" i="1"/>
  <c r="M651" i="1"/>
  <c r="M1738" i="1"/>
  <c r="M3646" i="1"/>
  <c r="M3642" i="1"/>
  <c r="M3638" i="1"/>
  <c r="M1737" i="1"/>
  <c r="M649" i="1"/>
  <c r="M1735" i="1"/>
  <c r="M3628" i="1"/>
  <c r="M3624" i="1"/>
  <c r="M3622" i="1"/>
  <c r="M3619" i="1"/>
  <c r="M646" i="1"/>
  <c r="M3614" i="1"/>
  <c r="M3611" i="1"/>
  <c r="M643" i="1"/>
  <c r="M3609" i="1"/>
  <c r="M3605" i="1"/>
  <c r="M639" i="1"/>
  <c r="M3602" i="1"/>
  <c r="M1487" i="1"/>
  <c r="M3597" i="1"/>
  <c r="M3595" i="1"/>
  <c r="M1730" i="1"/>
  <c r="M3590" i="1"/>
  <c r="M3588" i="1"/>
  <c r="M633" i="1"/>
  <c r="M632" i="1"/>
  <c r="M3580" i="1"/>
  <c r="M628" i="1"/>
  <c r="M53" i="1"/>
  <c r="M3573" i="1"/>
  <c r="M3571" i="1"/>
  <c r="M3568" i="1"/>
  <c r="M3566" i="1"/>
  <c r="M626" i="1"/>
  <c r="M3559" i="1"/>
  <c r="M624" i="1"/>
  <c r="M622" i="1"/>
  <c r="M3552" i="1"/>
  <c r="M3548" i="1"/>
  <c r="M3545" i="1"/>
  <c r="M1482" i="1"/>
  <c r="M3540" i="1"/>
  <c r="M3537" i="1"/>
  <c r="M3535" i="1"/>
  <c r="M3533" i="1"/>
  <c r="M1722" i="1"/>
  <c r="M3527" i="1"/>
  <c r="M3524" i="1"/>
  <c r="M3520" i="1"/>
  <c r="M3517" i="1"/>
  <c r="M3514" i="1"/>
  <c r="M614" i="1"/>
  <c r="M3508" i="1"/>
  <c r="M3507" i="1"/>
  <c r="M3504" i="1"/>
  <c r="M1719" i="1"/>
  <c r="M3500" i="1"/>
  <c r="M3499" i="1"/>
  <c r="M606" i="1"/>
  <c r="M3493" i="1"/>
  <c r="M1717" i="1"/>
  <c r="M604" i="1"/>
  <c r="M601" i="1"/>
  <c r="M600" i="1"/>
  <c r="M3481" i="1"/>
  <c r="M597" i="1"/>
  <c r="M595" i="1"/>
  <c r="M592" i="1"/>
  <c r="M590" i="1"/>
  <c r="M3471" i="1"/>
  <c r="M3468" i="1"/>
  <c r="M3464" i="1"/>
  <c r="M49" i="1"/>
  <c r="M3457" i="1"/>
  <c r="M3453" i="1"/>
  <c r="M3452" i="1"/>
  <c r="M3451" i="1"/>
  <c r="M3447" i="1"/>
  <c r="M3444" i="1"/>
  <c r="M3442" i="1"/>
  <c r="M582" i="1"/>
  <c r="M3437" i="1"/>
  <c r="M3434" i="1"/>
  <c r="M1712" i="1"/>
  <c r="M3428" i="1"/>
  <c r="M3424" i="1"/>
  <c r="M3421" i="1"/>
  <c r="M3418" i="1"/>
  <c r="M576" i="1"/>
  <c r="M3412" i="1"/>
  <c r="M573" i="1"/>
  <c r="M3408" i="1"/>
  <c r="M571" i="1"/>
  <c r="M3402" i="1"/>
  <c r="M1709" i="1"/>
  <c r="M3396" i="1"/>
  <c r="M569" i="1"/>
  <c r="M3391" i="1"/>
  <c r="M568" i="1"/>
  <c r="M3386" i="1"/>
  <c r="M3383" i="1"/>
  <c r="M3381" i="1"/>
  <c r="M3379" i="1"/>
  <c r="M1706" i="1"/>
  <c r="M1703" i="1"/>
  <c r="M3372" i="1"/>
  <c r="M3368" i="1"/>
  <c r="M3364" i="1"/>
  <c r="M3361" i="1"/>
  <c r="M3359" i="1"/>
  <c r="M3355" i="1"/>
  <c r="M3351" i="1"/>
  <c r="M1702" i="1"/>
  <c r="M3348" i="1"/>
  <c r="M555" i="1"/>
  <c r="M3342" i="1"/>
  <c r="M3339" i="1"/>
  <c r="M3337" i="1"/>
  <c r="M3335" i="1"/>
  <c r="M48" i="1"/>
  <c r="M3330" i="1"/>
  <c r="M3326" i="1"/>
  <c r="M548" i="1"/>
  <c r="M547" i="1"/>
  <c r="M3317" i="1"/>
  <c r="M3315" i="1"/>
  <c r="M3312" i="1"/>
  <c r="M3309" i="1"/>
  <c r="M3306" i="1"/>
  <c r="M3303" i="1"/>
  <c r="M3299" i="1"/>
  <c r="M3295" i="1"/>
  <c r="M1476" i="1"/>
  <c r="M3291" i="1"/>
  <c r="M3288" i="1"/>
  <c r="M3286" i="1"/>
  <c r="M1473" i="1"/>
  <c r="M3281" i="1"/>
  <c r="M3278" i="1"/>
  <c r="M3445" i="1"/>
  <c r="M3443" i="1"/>
  <c r="M3440" i="1"/>
  <c r="M3438" i="1"/>
  <c r="M3435" i="1"/>
  <c r="M3431" i="1"/>
  <c r="M3429" i="1"/>
  <c r="M3425" i="1"/>
  <c r="M3422" i="1"/>
  <c r="M3419" i="1"/>
  <c r="M3415" i="1"/>
  <c r="M3413" i="1"/>
  <c r="M3410" i="1"/>
  <c r="M572" i="1"/>
  <c r="M3406" i="1"/>
  <c r="M3403" i="1"/>
  <c r="M1710" i="1"/>
  <c r="M3397" i="1"/>
  <c r="M570" i="1"/>
  <c r="M1708" i="1"/>
  <c r="M3388" i="1"/>
  <c r="M1478" i="1"/>
  <c r="M566" i="1"/>
  <c r="M3382" i="1"/>
  <c r="M564" i="1"/>
  <c r="M3377" i="1"/>
  <c r="M1704" i="1"/>
  <c r="M3373" i="1"/>
  <c r="M3369" i="1"/>
  <c r="M3365" i="1"/>
  <c r="M562" i="1"/>
  <c r="M560" i="1"/>
  <c r="M3356" i="1"/>
  <c r="M3352" i="1"/>
  <c r="M558" i="1"/>
  <c r="M556" i="1"/>
  <c r="M3346" i="1"/>
  <c r="M3343" i="1"/>
  <c r="M3340" i="1"/>
  <c r="M552" i="1"/>
  <c r="M3336" i="1"/>
  <c r="M549" i="1"/>
  <c r="M3331" i="1"/>
  <c r="M3327" i="1"/>
  <c r="M3323" i="1"/>
  <c r="M3320" i="1"/>
  <c r="M3318" i="1"/>
  <c r="M1701" i="1"/>
  <c r="M544" i="1"/>
  <c r="M3310" i="1"/>
  <c r="M3307" i="1"/>
  <c r="M1700" i="1"/>
  <c r="M3300" i="1"/>
  <c r="M3296" i="1"/>
  <c r="M1698" i="1"/>
  <c r="M3292" i="1"/>
  <c r="M541" i="1"/>
  <c r="M1475" i="1"/>
  <c r="M3284" i="1"/>
  <c r="M3282" i="1"/>
  <c r="M3279" i="1"/>
  <c r="M3277" i="1"/>
  <c r="M3274" i="1"/>
  <c r="M3271" i="1"/>
  <c r="M3268" i="1"/>
  <c r="M3265" i="1"/>
  <c r="M3262" i="1"/>
  <c r="M3259" i="1"/>
  <c r="M3255" i="1"/>
  <c r="M3252" i="1"/>
  <c r="M3250" i="1"/>
  <c r="M3248" i="1"/>
  <c r="M531" i="1"/>
  <c r="M3243" i="1"/>
  <c r="M3240" i="1"/>
  <c r="M3237" i="1"/>
  <c r="M3234" i="1"/>
  <c r="M3231" i="1"/>
  <c r="M3228" i="1"/>
  <c r="M526" i="1"/>
  <c r="M3222" i="1"/>
  <c r="M3219" i="1"/>
  <c r="M521" i="1"/>
  <c r="M3216" i="1"/>
  <c r="M3214" i="1"/>
  <c r="M3211" i="1"/>
  <c r="M516" i="1"/>
  <c r="M3207" i="1"/>
  <c r="M3204" i="1"/>
  <c r="M3200" i="1"/>
  <c r="M511" i="1"/>
  <c r="M509" i="1"/>
  <c r="M1466" i="1"/>
  <c r="M3190" i="1"/>
  <c r="M3186" i="1"/>
  <c r="M3182" i="1"/>
  <c r="M3180" i="1"/>
  <c r="M506" i="1"/>
  <c r="M3174" i="1"/>
  <c r="M1465" i="1"/>
  <c r="M504" i="1"/>
  <c r="M3165" i="1"/>
  <c r="M3162" i="1"/>
  <c r="M3159" i="1"/>
  <c r="M3156" i="1"/>
  <c r="M501" i="1"/>
  <c r="M500" i="1"/>
  <c r="M43" i="1"/>
  <c r="M3146" i="1"/>
  <c r="M3142" i="1"/>
  <c r="M3139" i="1"/>
  <c r="M3136" i="1"/>
  <c r="M495" i="1"/>
  <c r="M3131" i="1"/>
  <c r="M3128" i="1"/>
  <c r="M3125" i="1"/>
  <c r="M3122" i="1"/>
  <c r="M491" i="1"/>
  <c r="M490" i="1"/>
  <c r="M3112" i="1"/>
  <c r="M3108" i="1"/>
  <c r="M3104" i="1"/>
  <c r="M3101" i="1"/>
  <c r="M3098" i="1"/>
  <c r="M3095" i="1"/>
  <c r="M3092" i="1"/>
  <c r="M3089" i="1"/>
  <c r="M487" i="1"/>
  <c r="M3084" i="1"/>
  <c r="M42" i="1"/>
  <c r="M40" i="1"/>
  <c r="M3077" i="1"/>
  <c r="M3073" i="1"/>
  <c r="M3070" i="1"/>
  <c r="M3067" i="1"/>
  <c r="M3064" i="1"/>
  <c r="M3061" i="1"/>
  <c r="M3058" i="1"/>
  <c r="M3055" i="1"/>
  <c r="M3052" i="1"/>
  <c r="M3049" i="1"/>
  <c r="M3046" i="1"/>
  <c r="M3042" i="1"/>
  <c r="M3040" i="1"/>
  <c r="M3037" i="1"/>
  <c r="M3035" i="1"/>
  <c r="M475" i="1"/>
  <c r="M473" i="1"/>
  <c r="M3026" i="1"/>
  <c r="M36" i="1"/>
  <c r="M3020" i="1"/>
  <c r="M3018" i="1"/>
  <c r="M3016" i="1"/>
  <c r="M3012" i="1"/>
  <c r="M3009" i="1"/>
  <c r="M3007" i="1"/>
  <c r="M467" i="1"/>
  <c r="M3002" i="1"/>
  <c r="M2998" i="1"/>
  <c r="M2994" i="1"/>
  <c r="M35" i="1"/>
  <c r="M2989" i="1"/>
  <c r="M1684" i="1"/>
  <c r="M463" i="1"/>
  <c r="M2984" i="1"/>
  <c r="M458" i="1"/>
  <c r="M457" i="1"/>
  <c r="M2976" i="1"/>
  <c r="M2972" i="1"/>
  <c r="M455" i="1"/>
  <c r="M452" i="1"/>
  <c r="M2967" i="1"/>
  <c r="M450" i="1"/>
  <c r="M2963" i="1"/>
  <c r="M2961" i="1"/>
  <c r="M2959" i="1"/>
  <c r="M2956" i="1"/>
  <c r="M2953" i="1"/>
  <c r="M440" i="1"/>
  <c r="M2948" i="1"/>
  <c r="M2944" i="1"/>
  <c r="M2940" i="1"/>
  <c r="M436" i="1"/>
  <c r="M31" i="1"/>
  <c r="M2933" i="1"/>
  <c r="M2929" i="1"/>
  <c r="M2926" i="1"/>
  <c r="M2923" i="1"/>
  <c r="M2919" i="1"/>
  <c r="M2916" i="1"/>
  <c r="M2913" i="1"/>
  <c r="M2910" i="1"/>
  <c r="M1682" i="1"/>
  <c r="M2905" i="1"/>
  <c r="M430" i="1"/>
  <c r="M2901" i="1"/>
  <c r="M426" i="1"/>
  <c r="M2896" i="1"/>
  <c r="M2893" i="1"/>
  <c r="M1604" i="1"/>
  <c r="M2889" i="1"/>
  <c r="M423" i="1"/>
  <c r="M2884" i="1"/>
  <c r="M1457" i="1"/>
  <c r="M2879" i="1"/>
  <c r="M2877" i="1"/>
  <c r="M2874" i="1"/>
  <c r="M2872" i="1"/>
  <c r="M1676" i="1"/>
  <c r="M2869" i="1"/>
  <c r="M2867" i="1"/>
  <c r="M2863" i="1"/>
  <c r="M2860" i="1"/>
  <c r="M1674" i="1"/>
  <c r="M2853" i="1"/>
  <c r="M2850" i="1"/>
  <c r="M2847" i="1"/>
  <c r="M2844" i="1"/>
  <c r="M409" i="1"/>
  <c r="M2837" i="1"/>
  <c r="M2833" i="1"/>
  <c r="M408" i="1"/>
  <c r="M2828" i="1"/>
  <c r="M405" i="1"/>
  <c r="M27" i="1"/>
  <c r="M2820" i="1"/>
  <c r="M2816" i="1"/>
  <c r="M2812" i="1"/>
  <c r="M2809" i="1"/>
  <c r="M2805" i="1"/>
  <c r="M2801" i="1"/>
  <c r="M2797" i="1"/>
  <c r="M2794" i="1"/>
  <c r="M2790" i="1"/>
  <c r="M400" i="1"/>
  <c r="M2785" i="1"/>
  <c r="M2781" i="1"/>
  <c r="M397" i="1"/>
  <c r="M2776" i="1"/>
  <c r="M394" i="1"/>
  <c r="M2771" i="1"/>
  <c r="M2767" i="1"/>
  <c r="M391" i="1"/>
  <c r="M2763" i="1"/>
  <c r="M2759" i="1"/>
  <c r="M2757" i="1"/>
  <c r="M2753" i="1"/>
  <c r="M2749" i="1"/>
  <c r="M2745" i="1"/>
  <c r="M2743" i="1"/>
  <c r="M2740" i="1"/>
  <c r="M2737" i="1"/>
  <c r="M2734" i="1"/>
  <c r="M2730" i="1"/>
  <c r="M2729" i="1"/>
  <c r="M2727" i="1"/>
  <c r="M2725" i="1"/>
  <c r="M2721" i="1"/>
  <c r="M2717" i="1"/>
  <c r="M376" i="1"/>
  <c r="M2711" i="1"/>
  <c r="M2707" i="1"/>
  <c r="M375" i="1"/>
  <c r="M2700" i="1"/>
  <c r="M2698" i="1"/>
  <c r="M371" i="1"/>
  <c r="M2693" i="1"/>
  <c r="M3289" i="1"/>
  <c r="M3287" i="1"/>
  <c r="M3285" i="1"/>
  <c r="M3283" i="1"/>
  <c r="M3280" i="1"/>
  <c r="M538" i="1"/>
  <c r="M3275" i="1"/>
  <c r="M3272" i="1"/>
  <c r="M3269" i="1"/>
  <c r="M3266" i="1"/>
  <c r="M3263" i="1"/>
  <c r="M536" i="1"/>
  <c r="M3256" i="1"/>
  <c r="M535" i="1"/>
  <c r="M1697" i="1"/>
  <c r="M3249" i="1"/>
  <c r="M3246" i="1"/>
  <c r="M3244" i="1"/>
  <c r="M46" i="1"/>
  <c r="M3238" i="1"/>
  <c r="M3235" i="1"/>
  <c r="M3232" i="1"/>
  <c r="M3229" i="1"/>
  <c r="M3225" i="1"/>
  <c r="M3223" i="1"/>
  <c r="M3220" i="1"/>
  <c r="M522" i="1"/>
  <c r="M1696" i="1"/>
  <c r="M518" i="1"/>
  <c r="M3212" i="1"/>
  <c r="M3208" i="1"/>
  <c r="M45" i="1"/>
  <c r="M513" i="1"/>
  <c r="M3201" i="1"/>
  <c r="M3198" i="1"/>
  <c r="M510" i="1"/>
  <c r="M3194" i="1"/>
  <c r="M3191" i="1"/>
  <c r="M3187" i="1"/>
  <c r="M3183" i="1"/>
  <c r="M507" i="1"/>
  <c r="M3177" i="1"/>
  <c r="M1695" i="1"/>
  <c r="M3172" i="1"/>
  <c r="M3169" i="1"/>
  <c r="M3166" i="1"/>
  <c r="M3163" i="1"/>
  <c r="M1694" i="1"/>
  <c r="M3157" i="1"/>
  <c r="M3153" i="1"/>
  <c r="M3151" i="1"/>
  <c r="M3149" i="1"/>
  <c r="M3147" i="1"/>
  <c r="M3143" i="1"/>
  <c r="M3140" i="1"/>
  <c r="M3137" i="1"/>
  <c r="M3134" i="1"/>
  <c r="M3132" i="1"/>
  <c r="M1692" i="1"/>
  <c r="M3126" i="1"/>
  <c r="M3123" i="1"/>
  <c r="M3119" i="1"/>
  <c r="M3116" i="1"/>
  <c r="M3113" i="1"/>
  <c r="M3109" i="1"/>
  <c r="M3105" i="1"/>
  <c r="M3102" i="1"/>
  <c r="M3099" i="1"/>
  <c r="M3096" i="1"/>
  <c r="M488" i="1"/>
  <c r="M3090" i="1"/>
  <c r="M1462" i="1"/>
  <c r="M3085" i="1"/>
  <c r="M3082" i="1"/>
  <c r="M3080" i="1"/>
  <c r="M3078" i="1"/>
  <c r="M3074" i="1"/>
  <c r="M3071" i="1"/>
  <c r="M3068" i="1"/>
  <c r="M3065" i="1"/>
  <c r="M1689" i="1"/>
  <c r="M1688" i="1"/>
  <c r="M3056" i="1"/>
  <c r="M3053" i="1"/>
  <c r="M480" i="1"/>
  <c r="M479" i="1"/>
  <c r="M3043" i="1"/>
  <c r="M3041" i="1"/>
  <c r="M1687" i="1"/>
  <c r="M38" i="1"/>
  <c r="M3032" i="1"/>
  <c r="M474" i="1"/>
  <c r="M3027" i="1"/>
  <c r="M3024" i="1"/>
  <c r="M3021" i="1"/>
  <c r="M471" i="1"/>
  <c r="M1685" i="1"/>
  <c r="M3013" i="1"/>
  <c r="M3010" i="1"/>
  <c r="M469" i="1"/>
  <c r="M3006" i="1"/>
  <c r="M3003" i="1"/>
  <c r="M2999" i="1"/>
  <c r="M2995" i="1"/>
  <c r="M2992" i="1"/>
  <c r="M2990" i="1"/>
  <c r="M464" i="1"/>
  <c r="M2986" i="1"/>
  <c r="M2985" i="1"/>
  <c r="M2983" i="1"/>
  <c r="M2980" i="1"/>
  <c r="M2977" i="1"/>
  <c r="M2973" i="1"/>
  <c r="M2970" i="1"/>
  <c r="M453" i="1"/>
  <c r="M2968" i="1"/>
  <c r="M2965" i="1"/>
  <c r="M448" i="1"/>
  <c r="M446" i="1"/>
  <c r="M444" i="1"/>
  <c r="M2957" i="1"/>
  <c r="M442" i="1"/>
  <c r="M441" i="1"/>
  <c r="M439" i="1"/>
  <c r="M2945" i="1"/>
  <c r="M2941" i="1"/>
  <c r="M437" i="1"/>
  <c r="M2936" i="1"/>
  <c r="M2934" i="1"/>
  <c r="M2930" i="1"/>
  <c r="M1459" i="1"/>
  <c r="M2924" i="1"/>
  <c r="M2920" i="1"/>
  <c r="M2917" i="1"/>
  <c r="M433" i="1"/>
  <c r="M2911" i="1"/>
  <c r="M2909" i="1"/>
  <c r="M2906" i="1"/>
  <c r="M1681" i="1"/>
  <c r="M2902" i="1"/>
  <c r="M427" i="1"/>
  <c r="M2897" i="1"/>
  <c r="M2894" i="1"/>
  <c r="M425" i="1"/>
  <c r="M2890" i="1"/>
  <c r="M1679" i="1"/>
  <c r="M2885" i="1"/>
  <c r="M2882" i="1"/>
  <c r="M2880" i="1"/>
  <c r="M1677" i="1"/>
  <c r="M420" i="1"/>
  <c r="M418" i="1"/>
  <c r="M416" i="1"/>
  <c r="M1675" i="1"/>
  <c r="M413" i="1"/>
  <c r="M2864" i="1"/>
  <c r="M2861" i="1"/>
  <c r="M2857" i="1"/>
  <c r="M2854" i="1"/>
  <c r="M2851" i="1"/>
  <c r="M2848" i="1"/>
  <c r="M2845" i="1"/>
  <c r="M2841" i="1"/>
  <c r="M2838" i="1"/>
  <c r="M2834" i="1"/>
  <c r="M2830" i="1"/>
  <c r="M407" i="1"/>
  <c r="M2826" i="1"/>
  <c r="M2824" i="1"/>
  <c r="M2821" i="1"/>
  <c r="M2817" i="1"/>
  <c r="M2813" i="1"/>
  <c r="M2810" i="1"/>
  <c r="M2806" i="1"/>
  <c r="M2802" i="1"/>
  <c r="M2798" i="1"/>
  <c r="M2795" i="1"/>
  <c r="M2791" i="1"/>
  <c r="M401" i="1"/>
  <c r="M399" i="1"/>
  <c r="M2782" i="1"/>
  <c r="M2779" i="1"/>
  <c r="M2777" i="1"/>
  <c r="M2774" i="1"/>
  <c r="M393" i="1"/>
  <c r="M2768" i="1"/>
  <c r="M2765" i="1"/>
  <c r="M2764" i="1"/>
  <c r="M2760" i="1"/>
  <c r="M388" i="1"/>
  <c r="M2754" i="1"/>
  <c r="M2750" i="1"/>
  <c r="M2746" i="1"/>
  <c r="M386" i="1"/>
  <c r="M2741" i="1"/>
  <c r="M2738" i="1"/>
  <c r="M383" i="1"/>
  <c r="M2731" i="1"/>
  <c r="M381" i="1"/>
  <c r="M2728" i="1"/>
  <c r="M377" i="1"/>
  <c r="M2722" i="1"/>
  <c r="M2718" i="1"/>
  <c r="M2715" i="1"/>
  <c r="M2712" i="1"/>
  <c r="M2708" i="1"/>
  <c r="M2704" i="1"/>
  <c r="M2701" i="1"/>
  <c r="M3175" i="1"/>
  <c r="M505" i="1"/>
  <c r="M3170" i="1"/>
  <c r="M3167" i="1"/>
  <c r="M503" i="1"/>
  <c r="M3160" i="1"/>
  <c r="M502" i="1"/>
  <c r="M3154" i="1"/>
  <c r="M44" i="1"/>
  <c r="M1693" i="1"/>
  <c r="M499" i="1"/>
  <c r="M3144" i="1"/>
  <c r="M3141" i="1"/>
  <c r="M497" i="1"/>
  <c r="M496" i="1"/>
  <c r="M3133" i="1"/>
  <c r="M3129" i="1"/>
  <c r="M3127" i="1"/>
  <c r="M492" i="1"/>
  <c r="M3120" i="1"/>
  <c r="M3117" i="1"/>
  <c r="M3114" i="1"/>
  <c r="M3110" i="1"/>
  <c r="M3106" i="1"/>
  <c r="M1464" i="1"/>
  <c r="M1691" i="1"/>
  <c r="M489" i="1"/>
  <c r="M3093" i="1"/>
  <c r="M3091" i="1"/>
  <c r="M3087" i="1"/>
  <c r="M486" i="1"/>
  <c r="M3083" i="1"/>
  <c r="M3081" i="1"/>
  <c r="M1690" i="1"/>
  <c r="M3075" i="1"/>
  <c r="M3072" i="1"/>
  <c r="M484" i="1"/>
  <c r="M483" i="1"/>
  <c r="M3062" i="1"/>
  <c r="M3059" i="1"/>
  <c r="M3057" i="1"/>
  <c r="M3054" i="1"/>
  <c r="M3050" i="1"/>
  <c r="M3047" i="1"/>
  <c r="M3044" i="1"/>
  <c r="M477" i="1"/>
  <c r="M3038" i="1"/>
  <c r="M3036" i="1"/>
  <c r="M3033" i="1"/>
  <c r="M3030" i="1"/>
  <c r="M3028" i="1"/>
  <c r="M37" i="1"/>
  <c r="M3022" i="1"/>
  <c r="M472" i="1"/>
  <c r="M3017" i="1"/>
  <c r="M3014" i="1"/>
  <c r="M470" i="1"/>
  <c r="M1461" i="1"/>
  <c r="M143" i="1"/>
  <c r="M3004" i="1"/>
  <c r="M3000" i="1"/>
  <c r="M2996" i="1"/>
  <c r="M466" i="1"/>
  <c r="M465" i="1"/>
  <c r="M2988" i="1"/>
  <c r="M2987" i="1"/>
  <c r="M461" i="1"/>
  <c r="M459" i="1"/>
  <c r="M2981" i="1"/>
  <c r="M2978" i="1"/>
  <c r="M2974" i="1"/>
  <c r="M2971" i="1"/>
  <c r="M32" i="1"/>
  <c r="M1460" i="1"/>
  <c r="M451" i="1"/>
  <c r="M449" i="1"/>
  <c r="M2962" i="1"/>
  <c r="M445" i="1"/>
  <c r="M2958" i="1"/>
  <c r="M2954" i="1"/>
  <c r="M2951" i="1"/>
  <c r="M2949" i="1"/>
  <c r="M2946" i="1"/>
  <c r="M2942" i="1"/>
  <c r="M2939" i="1"/>
  <c r="M2937" i="1"/>
  <c r="M435" i="1"/>
  <c r="M2931" i="1"/>
  <c r="M2927" i="1"/>
  <c r="M2925" i="1"/>
  <c r="M2921" i="1"/>
  <c r="M434" i="1"/>
  <c r="M2914" i="1"/>
  <c r="M1683" i="1"/>
  <c r="M431" i="1"/>
  <c r="M2907" i="1"/>
  <c r="M2904" i="1"/>
  <c r="M2903" i="1"/>
  <c r="M2900" i="1"/>
  <c r="M2898" i="1"/>
  <c r="M2895" i="1"/>
  <c r="M2891" i="1"/>
  <c r="M1680" i="1"/>
  <c r="M2887" i="1"/>
  <c r="M2886" i="1"/>
  <c r="M2883" i="1"/>
  <c r="M1456" i="1"/>
  <c r="M2878" i="1"/>
  <c r="M2875" i="1"/>
  <c r="M2873" i="1"/>
  <c r="M417" i="1"/>
  <c r="M2870" i="1"/>
  <c r="M414" i="1"/>
  <c r="M2865" i="1"/>
  <c r="M412" i="1"/>
  <c r="M2858" i="1"/>
  <c r="M2855" i="1"/>
  <c r="M411" i="1"/>
  <c r="M28" i="1"/>
  <c r="M2846" i="1"/>
  <c r="M2842" i="1"/>
  <c r="M2839" i="1"/>
  <c r="M2835" i="1"/>
  <c r="M2831" i="1"/>
  <c r="M1673" i="1"/>
  <c r="M406" i="1"/>
  <c r="M404" i="1"/>
  <c r="M2822" i="1"/>
  <c r="M2818" i="1"/>
  <c r="M2814" i="1"/>
  <c r="M403" i="1"/>
  <c r="M2807" i="1"/>
  <c r="M2803" i="1"/>
  <c r="M2799" i="1"/>
  <c r="M402" i="1"/>
  <c r="M2792" i="1"/>
  <c r="M2788" i="1"/>
  <c r="M2786" i="1"/>
  <c r="M2783" i="1"/>
  <c r="M398" i="1"/>
  <c r="M2778" i="1"/>
  <c r="M2775" i="1"/>
  <c r="M2772" i="1"/>
  <c r="M2769" i="1"/>
  <c r="M2766" i="1"/>
  <c r="M1603" i="1"/>
  <c r="M2761" i="1"/>
  <c r="M389" i="1"/>
  <c r="M2755" i="1"/>
  <c r="M2751" i="1"/>
  <c r="M2747" i="1"/>
  <c r="M387" i="1"/>
  <c r="M385" i="1"/>
  <c r="M384" i="1"/>
  <c r="M2735" i="1"/>
  <c r="M2732" i="1"/>
  <c r="M382" i="1"/>
  <c r="M379" i="1"/>
  <c r="M2726" i="1"/>
  <c r="M2723" i="1"/>
  <c r="M2719" i="1"/>
  <c r="M2716" i="1"/>
  <c r="M2713" i="1"/>
  <c r="M2709" i="1"/>
  <c r="M2705" i="1"/>
  <c r="M2702" i="1"/>
  <c r="M2699" i="1"/>
  <c r="M2697" i="1"/>
  <c r="M2695" i="1"/>
  <c r="M2691" i="1"/>
  <c r="M2688" i="1"/>
  <c r="M1671" i="1"/>
  <c r="M2682" i="1"/>
  <c r="M1669" i="1"/>
  <c r="M1455" i="1"/>
  <c r="M2673" i="1"/>
  <c r="M2670" i="1"/>
  <c r="M2667" i="1"/>
  <c r="M2663" i="1"/>
  <c r="M2659" i="1"/>
  <c r="M2655" i="1"/>
  <c r="M2651" i="1"/>
  <c r="M2648" i="1"/>
  <c r="M2644" i="1"/>
  <c r="M367" i="1"/>
  <c r="M2638" i="1"/>
  <c r="M2635" i="1"/>
  <c r="M142" i="1"/>
  <c r="M2630" i="1"/>
  <c r="M2627" i="1"/>
  <c r="M2626" i="1"/>
  <c r="M361" i="1"/>
  <c r="M2621" i="1"/>
  <c r="M2618" i="1"/>
  <c r="M2615" i="1"/>
  <c r="M2612" i="1"/>
  <c r="M2608" i="1"/>
  <c r="M356" i="1"/>
  <c r="M2602" i="1"/>
  <c r="M2600" i="1"/>
  <c r="M2597" i="1"/>
  <c r="M2595" i="1"/>
  <c r="M2592" i="1"/>
  <c r="M2589" i="1"/>
  <c r="M350" i="1"/>
  <c r="M2585" i="1"/>
  <c r="M347" i="1"/>
  <c r="M2579" i="1"/>
  <c r="M2575" i="1"/>
  <c r="M2572" i="1"/>
  <c r="M345" i="1"/>
  <c r="M1663" i="1"/>
  <c r="M2567" i="1"/>
  <c r="M343" i="1"/>
  <c r="M2560" i="1"/>
  <c r="M20" i="1"/>
  <c r="M341" i="1"/>
  <c r="M2554" i="1"/>
  <c r="M2551" i="1"/>
  <c r="M2547" i="1"/>
  <c r="M2543" i="1"/>
  <c r="M1472" i="1"/>
  <c r="M3273" i="1"/>
  <c r="M3270" i="1"/>
  <c r="M1469" i="1"/>
  <c r="M3264" i="1"/>
  <c r="M3261" i="1"/>
  <c r="M3258" i="1"/>
  <c r="M3254" i="1"/>
  <c r="M3251" i="1"/>
  <c r="M533" i="1"/>
  <c r="M1468" i="1"/>
  <c r="M530" i="1"/>
  <c r="M3242" i="1"/>
  <c r="M529" i="1"/>
  <c r="M3236" i="1"/>
  <c r="M3233" i="1"/>
  <c r="M3230" i="1"/>
  <c r="M3227" i="1"/>
  <c r="M3224" i="1"/>
  <c r="M3221" i="1"/>
  <c r="M523" i="1"/>
  <c r="M3217" i="1"/>
  <c r="M519" i="1"/>
  <c r="M3213" i="1"/>
  <c r="M3210" i="1"/>
  <c r="M515" i="1"/>
  <c r="M3206" i="1"/>
  <c r="M3203" i="1"/>
  <c r="M3199" i="1"/>
  <c r="M3197" i="1"/>
  <c r="M3195" i="1"/>
  <c r="M3193" i="1"/>
  <c r="M3189" i="1"/>
  <c r="M3185" i="1"/>
  <c r="M508" i="1"/>
  <c r="M3179" i="1"/>
  <c r="M3176" i="1"/>
  <c r="M3173" i="1"/>
  <c r="M3171" i="1"/>
  <c r="M3168" i="1"/>
  <c r="M3164" i="1"/>
  <c r="M3161" i="1"/>
  <c r="M3158" i="1"/>
  <c r="M3155" i="1"/>
  <c r="M3152" i="1"/>
  <c r="M3150" i="1"/>
  <c r="M3148" i="1"/>
  <c r="M3145" i="1"/>
  <c r="M498" i="1"/>
  <c r="M3138" i="1"/>
  <c r="M3135" i="1"/>
  <c r="M494" i="1"/>
  <c r="M3130" i="1"/>
  <c r="M493" i="1"/>
  <c r="M3124" i="1"/>
  <c r="M3121" i="1"/>
  <c r="M3118" i="1"/>
  <c r="M3115" i="1"/>
  <c r="M3111" i="1"/>
  <c r="M3107" i="1"/>
  <c r="M3103" i="1"/>
  <c r="M3100" i="1"/>
  <c r="M3097" i="1"/>
  <c r="M3094" i="1"/>
  <c r="M1463" i="1"/>
  <c r="M3088" i="1"/>
  <c r="M3086" i="1"/>
  <c r="M485" i="1"/>
  <c r="M41" i="1"/>
  <c r="M3079" i="1"/>
  <c r="M3076" i="1"/>
  <c r="M39" i="1"/>
  <c r="M3069" i="1"/>
  <c r="M3066" i="1"/>
  <c r="M3063" i="1"/>
  <c r="M3060" i="1"/>
  <c r="M482" i="1"/>
  <c r="M481" i="1"/>
  <c r="M3051" i="1"/>
  <c r="M3048" i="1"/>
  <c r="M3045" i="1"/>
  <c r="M478" i="1"/>
  <c r="M3039" i="1"/>
  <c r="M476" i="1"/>
  <c r="M3034" i="1"/>
  <c r="M3031" i="1"/>
  <c r="M3029" i="1"/>
  <c r="M3025" i="1"/>
  <c r="M3023" i="1"/>
  <c r="M3019" i="1"/>
  <c r="M1686" i="1"/>
  <c r="M3015" i="1"/>
  <c r="M3011" i="1"/>
  <c r="M3008" i="1"/>
  <c r="M468" i="1"/>
  <c r="M3005" i="1"/>
  <c r="M3001" i="1"/>
  <c r="M2997" i="1"/>
  <c r="M2993" i="1"/>
  <c r="M2991" i="1"/>
  <c r="M34" i="1"/>
  <c r="M33" i="1"/>
  <c r="M462" i="1"/>
  <c r="M460" i="1"/>
  <c r="M2982" i="1"/>
  <c r="M2979" i="1"/>
  <c r="M2975" i="1"/>
  <c r="M456" i="1"/>
  <c r="M454" i="1"/>
  <c r="M2969" i="1"/>
  <c r="M2966" i="1"/>
  <c r="M2964" i="1"/>
  <c r="M447" i="1"/>
  <c r="M2960" i="1"/>
  <c r="M443" i="1"/>
  <c r="M2955" i="1"/>
  <c r="M2952" i="1"/>
  <c r="M2950" i="1"/>
  <c r="M2947" i="1"/>
  <c r="M2943" i="1"/>
  <c r="M438" i="1"/>
  <c r="M2938" i="1"/>
  <c r="M2935" i="1"/>
  <c r="M2932" i="1"/>
  <c r="M2928" i="1"/>
  <c r="M1458" i="1"/>
  <c r="M2922" i="1"/>
  <c r="M2918" i="1"/>
  <c r="M2915" i="1"/>
  <c r="M2912" i="1"/>
  <c r="M432" i="1"/>
  <c r="M2908" i="1"/>
  <c r="M30" i="1"/>
  <c r="M429" i="1"/>
  <c r="M428" i="1"/>
  <c r="M2899" i="1"/>
  <c r="M29" i="1"/>
  <c r="M2892" i="1"/>
  <c r="M424" i="1"/>
  <c r="M2888" i="1"/>
  <c r="M422" i="1"/>
  <c r="M1678" i="1"/>
  <c r="M2881" i="1"/>
  <c r="M421" i="1"/>
  <c r="M2876" i="1"/>
  <c r="M419" i="1"/>
  <c r="M2871" i="1"/>
  <c r="M415" i="1"/>
  <c r="M2868" i="1"/>
  <c r="M2866" i="1"/>
  <c r="M2862" i="1"/>
  <c r="M2859" i="1"/>
  <c r="M2856" i="1"/>
  <c r="M2852" i="1"/>
  <c r="M2849" i="1"/>
  <c r="M410" i="1"/>
  <c r="M2843" i="1"/>
  <c r="M2840" i="1"/>
  <c r="M2836" i="1"/>
  <c r="M2832" i="1"/>
  <c r="M2829" i="1"/>
  <c r="M2827" i="1"/>
  <c r="M2825" i="1"/>
  <c r="M2823" i="1"/>
  <c r="M2819" i="1"/>
  <c r="M2815" i="1"/>
  <c r="M2811" i="1"/>
  <c r="M2808" i="1"/>
  <c r="M2804" i="1"/>
  <c r="M2800" i="1"/>
  <c r="M2796" i="1"/>
  <c r="M2793" i="1"/>
  <c r="M2789" i="1"/>
  <c r="M2787" i="1"/>
  <c r="M2784" i="1"/>
  <c r="M2780" i="1"/>
  <c r="M396" i="1"/>
  <c r="M395" i="1"/>
  <c r="M2773" i="1"/>
  <c r="M2770" i="1"/>
  <c r="M392" i="1"/>
  <c r="M390" i="1"/>
  <c r="M2762" i="1"/>
  <c r="M2758" i="1"/>
  <c r="M2756" i="1"/>
  <c r="M2752" i="1"/>
  <c r="M2748" i="1"/>
  <c r="M2744" i="1"/>
  <c r="M2742" i="1"/>
  <c r="M2739" i="1"/>
  <c r="M2736" i="1"/>
  <c r="M2733" i="1"/>
  <c r="M26" i="1"/>
  <c r="M380" i="1"/>
  <c r="M378" i="1"/>
  <c r="M2724" i="1"/>
  <c r="M2720" i="1"/>
  <c r="M25" i="1"/>
  <c r="M2714" i="1"/>
  <c r="M2710" i="1"/>
  <c r="M2706" i="1"/>
  <c r="M2703" i="1"/>
  <c r="M374" i="1"/>
  <c r="M373" i="1"/>
  <c r="M2696" i="1"/>
  <c r="M2692" i="1"/>
  <c r="M2689" i="1"/>
  <c r="M1672" i="1"/>
  <c r="M2683" i="1"/>
  <c r="M2680" i="1"/>
  <c r="M2677" i="1"/>
  <c r="M2674" i="1"/>
  <c r="M2671" i="1"/>
  <c r="M2668" i="1"/>
  <c r="M2664" i="1"/>
  <c r="M2660" i="1"/>
  <c r="M2656" i="1"/>
  <c r="M2652" i="1"/>
  <c r="M368" i="1"/>
  <c r="M2645" i="1"/>
  <c r="M2641" i="1"/>
  <c r="M2639" i="1"/>
  <c r="M366" i="1"/>
  <c r="M2634" i="1"/>
  <c r="M2631" i="1"/>
  <c r="M365" i="1"/>
  <c r="M363" i="1"/>
  <c r="M2624" i="1"/>
  <c r="M2622" i="1"/>
  <c r="M2619" i="1"/>
  <c r="M359" i="1"/>
  <c r="M2613" i="1"/>
  <c r="M2609" i="1"/>
  <c r="M357" i="1"/>
  <c r="M2603" i="1"/>
  <c r="M21" i="1"/>
  <c r="M2598" i="1"/>
  <c r="M353" i="1"/>
  <c r="M2593" i="1"/>
  <c r="M2590" i="1"/>
  <c r="M351" i="1"/>
  <c r="M348" i="1"/>
  <c r="M2582" i="1"/>
  <c r="M2580" i="1"/>
  <c r="M2576" i="1"/>
  <c r="M2573" i="1"/>
  <c r="M2571" i="1"/>
  <c r="M2570" i="1"/>
  <c r="M2568" i="1"/>
  <c r="M2564" i="1"/>
  <c r="M2561" i="1"/>
  <c r="M2557" i="1"/>
  <c r="M19" i="1"/>
  <c r="M339" i="1"/>
  <c r="M2552" i="1"/>
  <c r="M2548" i="1"/>
  <c r="M24" i="1"/>
  <c r="M372" i="1"/>
  <c r="M2694" i="1"/>
  <c r="M2690" i="1"/>
  <c r="M2687" i="1"/>
  <c r="M2685" i="1"/>
  <c r="M2681" i="1"/>
  <c r="M2679" i="1"/>
  <c r="M2676" i="1"/>
  <c r="M23" i="1"/>
  <c r="M2669" i="1"/>
  <c r="M2666" i="1"/>
  <c r="M2662" i="1"/>
  <c r="M2658" i="1"/>
  <c r="M2654" i="1"/>
  <c r="M2650" i="1"/>
  <c r="M2647" i="1"/>
  <c r="M2643" i="1"/>
  <c r="M2640" i="1"/>
  <c r="M2637" i="1"/>
  <c r="M1454" i="1"/>
  <c r="M2633" i="1"/>
  <c r="M2629" i="1"/>
  <c r="M364" i="1"/>
  <c r="M362" i="1"/>
  <c r="M1452" i="1"/>
  <c r="M360" i="1"/>
  <c r="M2617" i="1"/>
  <c r="M2614" i="1"/>
  <c r="M2611" i="1"/>
  <c r="M2607" i="1"/>
  <c r="M2605" i="1"/>
  <c r="M1451" i="1"/>
  <c r="M355" i="1"/>
  <c r="M354" i="1"/>
  <c r="M2594" i="1"/>
  <c r="M2591" i="1"/>
  <c r="M2588" i="1"/>
  <c r="M2586" i="1"/>
  <c r="M2584" i="1"/>
  <c r="M346" i="1"/>
  <c r="M2578" i="1"/>
  <c r="M2574" i="1"/>
  <c r="M1666" i="1"/>
  <c r="M1664" i="1"/>
  <c r="M1450" i="1"/>
  <c r="M2566" i="1"/>
  <c r="M2563" i="1"/>
  <c r="M2559" i="1"/>
  <c r="M2556" i="1"/>
  <c r="M340" i="1"/>
  <c r="M2553" i="1"/>
  <c r="M2550" i="1"/>
  <c r="M2546" i="1"/>
  <c r="M140" i="1"/>
  <c r="M2539" i="1"/>
  <c r="M18" i="1"/>
  <c r="M2533" i="1"/>
  <c r="M2530" i="1"/>
  <c r="M2527" i="1"/>
  <c r="M2524" i="1"/>
  <c r="M2520" i="1"/>
  <c r="M335" i="1"/>
  <c r="M1448" i="1"/>
  <c r="M2514" i="1"/>
  <c r="M2511" i="1"/>
  <c r="M2507" i="1"/>
  <c r="M16" i="1"/>
  <c r="M329" i="1"/>
  <c r="M2500" i="1"/>
  <c r="M2496" i="1"/>
  <c r="M2494" i="1"/>
  <c r="M325" i="1"/>
  <c r="M2489" i="1"/>
  <c r="M2486" i="1"/>
  <c r="M2482" i="1"/>
  <c r="M2478" i="1"/>
  <c r="M322" i="1"/>
  <c r="M2474" i="1"/>
  <c r="M2471" i="1"/>
  <c r="M2467" i="1"/>
  <c r="M2464" i="1"/>
  <c r="M2461" i="1"/>
  <c r="M2457" i="1"/>
  <c r="M2455" i="1"/>
  <c r="M2452" i="1"/>
  <c r="M2450" i="1"/>
  <c r="M2446" i="1"/>
  <c r="M1659" i="1"/>
  <c r="M2441" i="1"/>
  <c r="M2438" i="1"/>
  <c r="M313" i="1"/>
  <c r="M2433" i="1"/>
  <c r="M2430" i="1"/>
  <c r="M2426" i="1"/>
  <c r="M2422" i="1"/>
  <c r="M2418" i="1"/>
  <c r="M2414" i="1"/>
  <c r="M2412" i="1"/>
  <c r="M308" i="1"/>
  <c r="M307" i="1"/>
  <c r="M2406" i="1"/>
  <c r="M2403" i="1"/>
  <c r="M2399" i="1"/>
  <c r="M1657" i="1"/>
  <c r="M1443" i="1"/>
  <c r="M302" i="1"/>
  <c r="M300" i="1"/>
  <c r="M2386" i="1"/>
  <c r="M297" i="1"/>
  <c r="M2382" i="1"/>
  <c r="M2379" i="1"/>
  <c r="M2376" i="1"/>
  <c r="M13" i="1"/>
  <c r="M294" i="1"/>
  <c r="M292" i="1"/>
  <c r="M2369" i="1"/>
  <c r="M1442" i="1"/>
  <c r="M2365" i="1"/>
  <c r="M2361" i="1"/>
  <c r="M287" i="1"/>
  <c r="M2357" i="1"/>
  <c r="M2354" i="1"/>
  <c r="M2351" i="1"/>
  <c r="M2348" i="1"/>
  <c r="M282" i="1"/>
  <c r="M2342" i="1"/>
  <c r="M2340" i="1"/>
  <c r="M2336" i="1"/>
  <c r="M279" i="1"/>
  <c r="M2330" i="1"/>
  <c r="M277" i="1"/>
  <c r="M2324" i="1"/>
  <c r="M2322" i="1"/>
  <c r="M2319" i="1"/>
  <c r="M1647" i="1"/>
  <c r="M1646" i="1"/>
  <c r="M270" i="1"/>
  <c r="M2312" i="1"/>
  <c r="M11" i="1"/>
  <c r="M2307" i="1"/>
  <c r="M2304" i="1"/>
  <c r="M2302" i="1"/>
  <c r="M264" i="1"/>
  <c r="M2297" i="1"/>
  <c r="M261" i="1"/>
  <c r="M259" i="1"/>
  <c r="M2290" i="1"/>
  <c r="M2286" i="1"/>
  <c r="M2283" i="1"/>
  <c r="M2280" i="1"/>
  <c r="M2276" i="1"/>
  <c r="M2272" i="1"/>
  <c r="M2269" i="1"/>
  <c r="M2265" i="1"/>
  <c r="M2262" i="1"/>
  <c r="M2258" i="1"/>
  <c r="M2254" i="1"/>
  <c r="M2251" i="1"/>
  <c r="M2248" i="1"/>
  <c r="M2244" i="1"/>
  <c r="M251" i="1"/>
  <c r="M2239" i="1"/>
  <c r="M2237" i="1"/>
  <c r="M2235" i="1"/>
  <c r="M245" i="1"/>
  <c r="M2232" i="1"/>
  <c r="M242" i="1"/>
  <c r="M240" i="1"/>
  <c r="M2224" i="1"/>
  <c r="M2221" i="1"/>
  <c r="M1440" i="1"/>
  <c r="M1640" i="1"/>
  <c r="M2215" i="1"/>
  <c r="M1438" i="1"/>
  <c r="M2209" i="1"/>
  <c r="M2207" i="1"/>
  <c r="M231" i="1"/>
  <c r="M2201" i="1"/>
  <c r="M2199" i="1"/>
  <c r="M2196" i="1"/>
  <c r="M228" i="1"/>
  <c r="M2191" i="1"/>
  <c r="M225" i="1"/>
  <c r="M2186" i="1"/>
  <c r="M2184" i="1"/>
  <c r="M221" i="1"/>
  <c r="M1637" i="1"/>
  <c r="M2178" i="1"/>
  <c r="M217" i="1"/>
  <c r="M2173" i="1"/>
  <c r="M216" i="1"/>
  <c r="M214" i="1"/>
  <c r="M2166" i="1"/>
  <c r="M212" i="1"/>
  <c r="M2159" i="1"/>
  <c r="M6" i="1"/>
  <c r="M2154" i="1"/>
  <c r="M208" i="1"/>
  <c r="M2148" i="1"/>
  <c r="M2144" i="1"/>
  <c r="M206" i="1"/>
  <c r="M2138" i="1"/>
  <c r="M1635" i="1"/>
  <c r="M203" i="1"/>
  <c r="M2131" i="1"/>
  <c r="M201" i="1"/>
  <c r="M2126" i="1"/>
  <c r="M2124" i="1"/>
  <c r="M196" i="1"/>
  <c r="M2120" i="1"/>
  <c r="M194" i="1"/>
  <c r="M2116" i="1"/>
  <c r="M2113" i="1"/>
  <c r="M1436" i="1"/>
  <c r="M2108" i="1"/>
  <c r="M2105" i="1"/>
  <c r="M2104" i="1"/>
  <c r="M2102" i="1"/>
  <c r="M2098" i="1"/>
  <c r="M2095" i="1"/>
  <c r="M2091" i="1"/>
  <c r="M2088" i="1"/>
  <c r="M2084" i="1"/>
  <c r="M184" i="1"/>
  <c r="M2077" i="1"/>
  <c r="M2074" i="1"/>
  <c r="M2070" i="1"/>
  <c r="M2066" i="1"/>
  <c r="M182" i="1"/>
  <c r="M2059" i="1"/>
  <c r="M2056" i="1"/>
  <c r="M180" i="1"/>
  <c r="M3" i="1"/>
  <c r="M178" i="1"/>
  <c r="M176" i="1"/>
  <c r="M174" i="1"/>
  <c r="M1628" i="1"/>
  <c r="M2040" i="1"/>
  <c r="M169" i="1"/>
  <c r="M2036" i="1"/>
  <c r="M2032" i="1"/>
  <c r="M166" i="1"/>
  <c r="M165" i="1"/>
  <c r="M164" i="1"/>
  <c r="M2023" i="1"/>
  <c r="M2021" i="1"/>
  <c r="M161" i="1"/>
  <c r="M160" i="1"/>
  <c r="M2013" i="1"/>
  <c r="M2010" i="1"/>
  <c r="M157" i="1"/>
  <c r="M2005" i="1"/>
  <c r="M155" i="1"/>
  <c r="M1999" i="1"/>
  <c r="M1997" i="1"/>
  <c r="M2540" i="1"/>
  <c r="M2537" i="1"/>
  <c r="M2534" i="1"/>
  <c r="M2531" i="1"/>
  <c r="M2528" i="1"/>
  <c r="M2525" i="1"/>
  <c r="M2521" i="1"/>
  <c r="M2518" i="1"/>
  <c r="M1449" i="1"/>
  <c r="M333" i="1"/>
  <c r="M2512" i="1"/>
  <c r="M2508" i="1"/>
  <c r="M2505" i="1"/>
  <c r="M330" i="1"/>
  <c r="M2501" i="1"/>
  <c r="M2497" i="1"/>
  <c r="M327" i="1"/>
  <c r="M2492" i="1"/>
  <c r="M2490" i="1"/>
  <c r="M2487" i="1"/>
  <c r="M2483" i="1"/>
  <c r="M2479" i="1"/>
  <c r="M2477" i="1"/>
  <c r="M2475" i="1"/>
  <c r="M2472" i="1"/>
  <c r="M2468" i="1"/>
  <c r="M2465" i="1"/>
  <c r="M2462" i="1"/>
  <c r="M2458" i="1"/>
  <c r="M318" i="1"/>
  <c r="M2453" i="1"/>
  <c r="M316" i="1"/>
  <c r="M2447" i="1"/>
  <c r="M1446" i="1"/>
  <c r="M2442" i="1"/>
  <c r="M2439" i="1"/>
  <c r="M2436" i="1"/>
  <c r="M2434" i="1"/>
  <c r="M2431" i="1"/>
  <c r="M2427" i="1"/>
  <c r="M2423" i="1"/>
  <c r="M2419" i="1"/>
  <c r="M2415" i="1"/>
  <c r="M310" i="1"/>
  <c r="M309" i="1"/>
  <c r="M1444" i="1"/>
  <c r="M2407" i="1"/>
  <c r="M2404" i="1"/>
  <c r="M2400" i="1"/>
  <c r="M2396" i="1"/>
  <c r="M2394" i="1"/>
  <c r="M2391" i="1"/>
  <c r="M2390" i="1"/>
  <c r="M2387" i="1"/>
  <c r="M298" i="1"/>
  <c r="M2383" i="1"/>
  <c r="M1655" i="1"/>
  <c r="M2377" i="1"/>
  <c r="M2375" i="1"/>
  <c r="M2373" i="1"/>
  <c r="M2372" i="1"/>
  <c r="M2370" i="1"/>
  <c r="M2367" i="1"/>
  <c r="M2366" i="1"/>
  <c r="M2362" i="1"/>
  <c r="M1649" i="1"/>
  <c r="M2358" i="1"/>
  <c r="M2355" i="1"/>
  <c r="M2352" i="1"/>
  <c r="M283" i="1"/>
  <c r="M2346" i="1"/>
  <c r="M2343" i="1"/>
  <c r="M2341" i="1"/>
  <c r="M2337" i="1"/>
  <c r="M2333" i="1"/>
  <c r="M2331" i="1"/>
  <c r="M2327" i="1"/>
  <c r="M2325" i="1"/>
  <c r="M2323" i="1"/>
  <c r="M2320" i="1"/>
  <c r="M272" i="1"/>
  <c r="M2315" i="1"/>
  <c r="M271" i="1"/>
  <c r="M2313" i="1"/>
  <c r="M267" i="1"/>
  <c r="M2308" i="1"/>
  <c r="M2305" i="1"/>
  <c r="M265" i="1"/>
  <c r="M2300" i="1"/>
  <c r="M263" i="1"/>
  <c r="M262" i="1"/>
  <c r="M2293" i="1"/>
  <c r="M2291" i="1"/>
  <c r="M2287" i="1"/>
  <c r="M2284" i="1"/>
  <c r="M257" i="1"/>
  <c r="M2277" i="1"/>
  <c r="M2273" i="1"/>
  <c r="M2270" i="1"/>
  <c r="M2266" i="1"/>
  <c r="M2263" i="1"/>
  <c r="M2259" i="1"/>
  <c r="M2255" i="1"/>
  <c r="M2252" i="1"/>
  <c r="M253" i="1"/>
  <c r="M2245" i="1"/>
  <c r="M2242" i="1"/>
  <c r="M2240" i="1"/>
  <c r="M249" i="1"/>
  <c r="M1642" i="1"/>
  <c r="M2234" i="1"/>
  <c r="M2233" i="1"/>
  <c r="M243" i="1"/>
  <c r="M2228" i="1"/>
  <c r="M2225" i="1"/>
  <c r="M239" i="1"/>
  <c r="M2219" i="1"/>
  <c r="M2217" i="1"/>
  <c r="M2216" i="1"/>
  <c r="M235" i="1"/>
  <c r="M2210" i="1"/>
  <c r="M2208" i="1"/>
  <c r="M2205" i="1"/>
  <c r="M2202" i="1"/>
  <c r="M230" i="1"/>
  <c r="M2197" i="1"/>
  <c r="M2194" i="1"/>
  <c r="M2192" i="1"/>
  <c r="M226" i="1"/>
  <c r="M224" i="1"/>
  <c r="M223" i="1"/>
  <c r="M1638" i="1"/>
  <c r="M2181" i="1"/>
  <c r="M219" i="1"/>
  <c r="M218" i="1"/>
  <c r="M2174" i="1"/>
  <c r="M2170" i="1"/>
  <c r="M2169" i="1"/>
  <c r="M213" i="1"/>
  <c r="M2163" i="1"/>
  <c r="M2160" i="1"/>
  <c r="M2157" i="1"/>
  <c r="M2155" i="1"/>
  <c r="M209" i="1"/>
  <c r="M2149" i="1"/>
  <c r="M2145" i="1"/>
  <c r="M2142" i="1"/>
  <c r="M2139" i="1"/>
  <c r="M2136" i="1"/>
  <c r="M204" i="1"/>
  <c r="M202" i="1"/>
  <c r="M2128" i="1"/>
  <c r="M2127" i="1"/>
  <c r="M1632" i="1"/>
  <c r="M197" i="1"/>
  <c r="M2121" i="1"/>
  <c r="M2119" i="1"/>
  <c r="M1631" i="1"/>
  <c r="M4" i="1"/>
  <c r="M2111" i="1"/>
  <c r="M2109" i="1"/>
  <c r="M2106" i="1"/>
  <c r="M188" i="1"/>
  <c r="M186" i="1"/>
  <c r="M2099" i="1"/>
  <c r="M1630" i="1"/>
  <c r="M2092" i="1"/>
  <c r="M2089" i="1"/>
  <c r="M2085" i="1"/>
  <c r="M2081" i="1"/>
  <c r="M2078" i="1"/>
  <c r="M183" i="1"/>
  <c r="M2071" i="1"/>
  <c r="M2067" i="1"/>
  <c r="M2063" i="1"/>
  <c r="M2060" i="1"/>
  <c r="M2057" i="1"/>
  <c r="M2053" i="1"/>
  <c r="M2051" i="1"/>
  <c r="M2048" i="1"/>
  <c r="M2046" i="1"/>
  <c r="M175" i="1"/>
  <c r="M172" i="1"/>
  <c r="M2041" i="1"/>
  <c r="M2039" i="1"/>
  <c r="M2037" i="1"/>
  <c r="M2033" i="1"/>
  <c r="M2030" i="1"/>
  <c r="M2028" i="1"/>
  <c r="M1434" i="1"/>
  <c r="M2024" i="1"/>
  <c r="M2022" i="1"/>
  <c r="M162" i="1"/>
  <c r="M2016" i="1"/>
  <c r="M2014" i="1"/>
  <c r="M1626" i="1"/>
  <c r="M2008" i="1"/>
  <c r="M2" i="1"/>
  <c r="M2003" i="1"/>
  <c r="M2000" i="1"/>
  <c r="M1998" i="1"/>
  <c r="M2544" i="1"/>
  <c r="M2541" i="1"/>
  <c r="M139" i="1"/>
  <c r="M2535" i="1"/>
  <c r="M337" i="1"/>
  <c r="M2529" i="1"/>
  <c r="M2526" i="1"/>
  <c r="M2522" i="1"/>
  <c r="M1662" i="1"/>
  <c r="M2517" i="1"/>
  <c r="M2515" i="1"/>
  <c r="M2513" i="1"/>
  <c r="M2509" i="1"/>
  <c r="M332" i="1"/>
  <c r="M2504" i="1"/>
  <c r="M2502" i="1"/>
  <c r="M2498" i="1"/>
  <c r="M2495" i="1"/>
  <c r="M2493" i="1"/>
  <c r="M2491" i="1"/>
  <c r="M15" i="1"/>
  <c r="M2484" i="1"/>
  <c r="M2480" i="1"/>
  <c r="M323" i="1"/>
  <c r="M2476" i="1"/>
  <c r="M2473" i="1"/>
  <c r="M2469" i="1"/>
  <c r="M2466" i="1"/>
  <c r="M2463" i="1"/>
  <c r="M2459" i="1"/>
  <c r="M319" i="1"/>
  <c r="M2454" i="1"/>
  <c r="M2451" i="1"/>
  <c r="M2448" i="1"/>
  <c r="M2445" i="1"/>
  <c r="M2443" i="1"/>
  <c r="M2440" i="1"/>
  <c r="M1445" i="1"/>
  <c r="M2435" i="1"/>
  <c r="M312" i="1"/>
  <c r="M2428" i="1"/>
  <c r="M2424" i="1"/>
  <c r="M2420" i="1"/>
  <c r="M2416" i="1"/>
  <c r="M311" i="1"/>
  <c r="M2410" i="1"/>
  <c r="M2408" i="1"/>
  <c r="M305" i="1"/>
  <c r="M304" i="1"/>
  <c r="M2401" i="1"/>
  <c r="M2397" i="1"/>
  <c r="M2395" i="1"/>
  <c r="M2392" i="1"/>
  <c r="M301" i="1"/>
  <c r="M2388" i="1"/>
  <c r="M2385" i="1"/>
  <c r="M296" i="1"/>
  <c r="M2380" i="1"/>
  <c r="M2378" i="1"/>
  <c r="M1652" i="1"/>
  <c r="M2374" i="1"/>
  <c r="M293" i="1"/>
  <c r="M1650" i="1"/>
  <c r="M2368" i="1"/>
  <c r="M289" i="1"/>
  <c r="M2363" i="1"/>
  <c r="M288" i="1"/>
  <c r="M286" i="1"/>
  <c r="M2356" i="1"/>
  <c r="M284" i="1"/>
  <c r="M2349" i="1"/>
  <c r="M12" i="1"/>
  <c r="M2344" i="1"/>
  <c r="M280" i="1"/>
  <c r="M2338" i="1"/>
  <c r="M2334" i="1"/>
  <c r="M278" i="1"/>
  <c r="M2328" i="1"/>
  <c r="M1648" i="1"/>
  <c r="M275" i="1"/>
  <c r="M2321" i="1"/>
  <c r="M273" i="1"/>
  <c r="M2316" i="1"/>
  <c r="M2314" i="1"/>
  <c r="M268" i="1"/>
  <c r="M2310" i="1"/>
  <c r="M266" i="1"/>
  <c r="M2306" i="1"/>
  <c r="M2303" i="1"/>
  <c r="M1441" i="1"/>
  <c r="M2298" i="1"/>
  <c r="M2295" i="1"/>
  <c r="M2294" i="1"/>
  <c r="M2292" i="1"/>
  <c r="M2288" i="1"/>
  <c r="M2285" i="1"/>
  <c r="M2281" i="1"/>
  <c r="M2278" i="1"/>
  <c r="M2274" i="1"/>
  <c r="M256" i="1"/>
  <c r="M2267" i="1"/>
  <c r="M2264" i="1"/>
  <c r="M2260" i="1"/>
  <c r="M2256" i="1"/>
  <c r="M254" i="1"/>
  <c r="M2249" i="1"/>
  <c r="M2246" i="1"/>
  <c r="M252" i="1"/>
  <c r="M9" i="1"/>
  <c r="M250" i="1"/>
  <c r="M248" i="1"/>
  <c r="M246" i="1"/>
  <c r="M1641" i="1"/>
  <c r="M2230" i="1"/>
  <c r="M241" i="1"/>
  <c r="M2226" i="1"/>
  <c r="M2222" i="1"/>
  <c r="M238" i="1"/>
  <c r="M237" i="1"/>
  <c r="M236" i="1"/>
  <c r="M2213" i="1"/>
  <c r="M2211" i="1"/>
  <c r="M233" i="1"/>
  <c r="M232" i="1"/>
  <c r="M2203" i="1"/>
  <c r="M2200" i="1"/>
  <c r="M229" i="1"/>
  <c r="M2195" i="1"/>
  <c r="M227" i="1"/>
  <c r="M2189" i="1"/>
  <c r="M2187" i="1"/>
  <c r="M7" i="1"/>
  <c r="M222" i="1"/>
  <c r="M220" i="1"/>
  <c r="M2179" i="1"/>
  <c r="M1437" i="1"/>
  <c r="M2175" i="1"/>
  <c r="M2171" i="1"/>
  <c r="M215" i="1"/>
  <c r="M2167" i="1"/>
  <c r="M2164" i="1"/>
  <c r="M2161" i="1"/>
  <c r="M2158" i="1"/>
  <c r="M210" i="1"/>
  <c r="M2152" i="1"/>
  <c r="M2150" i="1"/>
  <c r="M2146" i="1"/>
  <c r="M207" i="1"/>
  <c r="M2140" i="1"/>
  <c r="M205" i="1"/>
  <c r="M2134" i="1"/>
  <c r="M2132" i="1"/>
  <c r="M2129" i="1"/>
  <c r="M1634" i="1"/>
  <c r="M1633" i="1"/>
  <c r="M198" i="1"/>
  <c r="M2122" i="1"/>
  <c r="M5" i="1"/>
  <c r="M2117" i="1"/>
  <c r="M2114" i="1"/>
  <c r="M2112" i="1"/>
  <c r="M192" i="1"/>
  <c r="M2107" i="1"/>
  <c r="M189" i="1"/>
  <c r="M187" i="1"/>
  <c r="M2100" i="1"/>
  <c r="M2096" i="1"/>
  <c r="M2093" i="1"/>
  <c r="M2090" i="1"/>
  <c r="M2086" i="1"/>
  <c r="M2082" i="1"/>
  <c r="M2079" i="1"/>
  <c r="M2075" i="1"/>
  <c r="M2072" i="1"/>
  <c r="M2068" i="1"/>
  <c r="M2064" i="1"/>
  <c r="M2061" i="1"/>
  <c r="M2058" i="1"/>
  <c r="M2054" i="1"/>
  <c r="M179" i="1"/>
  <c r="M2049" i="1"/>
  <c r="M2047" i="1"/>
  <c r="M2045" i="1"/>
  <c r="M173" i="1"/>
  <c r="M2042" i="1"/>
  <c r="M170" i="1"/>
  <c r="M168" i="1"/>
  <c r="M2034" i="1"/>
  <c r="M2031" i="1"/>
  <c r="M1435" i="1"/>
  <c r="M1627" i="1"/>
  <c r="M2025" i="1"/>
  <c r="M1433" i="1"/>
  <c r="M2019" i="1"/>
  <c r="M2017" i="1"/>
  <c r="M159" i="1"/>
  <c r="M2011" i="1"/>
  <c r="M2009" i="1"/>
  <c r="M2006" i="1"/>
  <c r="M156" i="1"/>
  <c r="M2001" i="1"/>
  <c r="M153" i="1"/>
  <c r="M370" i="1"/>
  <c r="M2686" i="1"/>
  <c r="M2684" i="1"/>
  <c r="M1670" i="1"/>
  <c r="M2678" i="1"/>
  <c r="M2675" i="1"/>
  <c r="M2672" i="1"/>
  <c r="M369" i="1"/>
  <c r="M2665" i="1"/>
  <c r="M2661" i="1"/>
  <c r="M2657" i="1"/>
  <c r="M2653" i="1"/>
  <c r="M2649" i="1"/>
  <c r="M2646" i="1"/>
  <c r="M2642" i="1"/>
  <c r="M22" i="1"/>
  <c r="M2636" i="1"/>
  <c r="M1668" i="1"/>
  <c r="M2632" i="1"/>
  <c r="M2628" i="1"/>
  <c r="M1453" i="1"/>
  <c r="M2625" i="1"/>
  <c r="M2623" i="1"/>
  <c r="M2620" i="1"/>
  <c r="M2616" i="1"/>
  <c r="M358" i="1"/>
  <c r="M2610" i="1"/>
  <c r="M2606" i="1"/>
  <c r="M2604" i="1"/>
  <c r="M2601" i="1"/>
  <c r="M2599" i="1"/>
  <c r="M2596" i="1"/>
  <c r="M141" i="1"/>
  <c r="M352" i="1"/>
  <c r="M2587" i="1"/>
  <c r="M349" i="1"/>
  <c r="M2583" i="1"/>
  <c r="M2581" i="1"/>
  <c r="M2577" i="1"/>
  <c r="M1667" i="1"/>
  <c r="M1665" i="1"/>
  <c r="M344" i="1"/>
  <c r="M2569" i="1"/>
  <c r="M2565" i="1"/>
  <c r="M2562" i="1"/>
  <c r="M2558" i="1"/>
  <c r="M342" i="1"/>
  <c r="M2555" i="1"/>
  <c r="M338" i="1"/>
  <c r="M2549" i="1"/>
  <c r="M2545" i="1"/>
  <c r="M2542" i="1"/>
  <c r="M2538" i="1"/>
  <c r="M2536" i="1"/>
  <c r="M2532" i="1"/>
  <c r="M336" i="1"/>
  <c r="M17" i="1"/>
  <c r="M2523" i="1"/>
  <c r="M2519" i="1"/>
  <c r="M334" i="1"/>
  <c r="M2516" i="1"/>
  <c r="M138" i="1"/>
  <c r="M2510" i="1"/>
  <c r="M2506" i="1"/>
  <c r="M331" i="1"/>
  <c r="M2503" i="1"/>
  <c r="M2499" i="1"/>
  <c r="M328" i="1"/>
  <c r="M326" i="1"/>
  <c r="M1661" i="1"/>
  <c r="M2488" i="1"/>
  <c r="M2485" i="1"/>
  <c r="M2481" i="1"/>
  <c r="M324" i="1"/>
  <c r="M321" i="1"/>
  <c r="M14" i="1"/>
  <c r="M2470" i="1"/>
  <c r="M1660" i="1"/>
  <c r="M320" i="1"/>
  <c r="M2460" i="1"/>
  <c r="M2456" i="1"/>
  <c r="M317" i="1"/>
  <c r="M1447" i="1"/>
  <c r="M2449" i="1"/>
  <c r="M315" i="1"/>
  <c r="M2444" i="1"/>
  <c r="M314" i="1"/>
  <c r="M2437" i="1"/>
  <c r="M1658" i="1"/>
  <c r="M2432" i="1"/>
  <c r="M2429" i="1"/>
  <c r="M2425" i="1"/>
  <c r="M2421" i="1"/>
  <c r="M2417" i="1"/>
  <c r="M2413" i="1"/>
  <c r="M2411" i="1"/>
  <c r="M2409" i="1"/>
  <c r="M306" i="1"/>
  <c r="M2405" i="1"/>
  <c r="M2402" i="1"/>
  <c r="M2398" i="1"/>
  <c r="M303" i="1"/>
  <c r="M2393" i="1"/>
  <c r="M1656" i="1"/>
  <c r="M2389" i="1"/>
  <c r="M299" i="1"/>
  <c r="M2384" i="1"/>
  <c r="M2381" i="1"/>
  <c r="M1654" i="1"/>
  <c r="M1653" i="1"/>
  <c r="M295" i="1"/>
  <c r="M1651" i="1"/>
  <c r="M2371" i="1"/>
  <c r="M291" i="1"/>
  <c r="M290" i="1"/>
  <c r="M2364" i="1"/>
  <c r="M2360" i="1"/>
  <c r="M2359" i="1"/>
  <c r="M285" i="1"/>
  <c r="M2353" i="1"/>
  <c r="M2350" i="1"/>
  <c r="M2347" i="1"/>
  <c r="M2345" i="1"/>
  <c r="M281" i="1"/>
  <c r="M2339" i="1"/>
  <c r="M2335" i="1"/>
  <c r="M2332" i="1"/>
  <c r="M2329" i="1"/>
  <c r="M2326" i="1"/>
  <c r="M276" i="1"/>
  <c r="M274" i="1"/>
  <c r="M2318" i="1"/>
  <c r="M2317" i="1"/>
  <c r="M1645" i="1"/>
  <c r="M269" i="1"/>
  <c r="M2311" i="1"/>
  <c r="M2309" i="1"/>
  <c r="M1644" i="1"/>
  <c r="M10" i="1"/>
  <c r="M2301" i="1"/>
  <c r="M2299" i="1"/>
  <c r="M2296" i="1"/>
  <c r="M260" i="1"/>
  <c r="M258" i="1"/>
  <c r="M2289" i="1"/>
  <c r="M1643" i="1"/>
  <c r="M2282" i="1"/>
  <c r="M2279" i="1"/>
  <c r="M2275" i="1"/>
  <c r="M2271" i="1"/>
  <c r="M2268" i="1"/>
  <c r="M255" i="1"/>
  <c r="M2261" i="1"/>
  <c r="M2257" i="1"/>
  <c r="M2253" i="1"/>
  <c r="M2250" i="1"/>
  <c r="M2247" i="1"/>
  <c r="M2243" i="1"/>
  <c r="M2241" i="1"/>
  <c r="M2238" i="1"/>
  <c r="M2236" i="1"/>
  <c r="M247" i="1"/>
  <c r="M244" i="1"/>
  <c r="M2231" i="1"/>
  <c r="M2229" i="1"/>
  <c r="M2227" i="1"/>
  <c r="M2223" i="1"/>
  <c r="M2220" i="1"/>
  <c r="M2218" i="1"/>
  <c r="M1439" i="1"/>
  <c r="M2214" i="1"/>
  <c r="M2212" i="1"/>
  <c r="M234" i="1"/>
  <c r="M2206" i="1"/>
  <c r="M2204" i="1"/>
  <c r="M1639" i="1"/>
  <c r="M2198" i="1"/>
  <c r="M8" i="1"/>
  <c r="M2193" i="1"/>
  <c r="M2190" i="1"/>
  <c r="M2188" i="1"/>
  <c r="M2185" i="1"/>
  <c r="M2183" i="1"/>
  <c r="M2182" i="1"/>
  <c r="M2180" i="1"/>
  <c r="M2177" i="1"/>
  <c r="M2176" i="1"/>
  <c r="M2172" i="1"/>
  <c r="M1636" i="1"/>
  <c r="M2168" i="1"/>
  <c r="M2165" i="1"/>
  <c r="M2162" i="1"/>
  <c r="M211" i="1"/>
  <c r="M2156" i="1"/>
  <c r="M2153" i="1"/>
  <c r="M2151" i="1"/>
  <c r="M2147" i="1"/>
  <c r="M2143" i="1"/>
  <c r="M2141" i="1"/>
  <c r="M2137" i="1"/>
  <c r="M2135" i="1"/>
  <c r="M2133" i="1"/>
  <c r="M2130" i="1"/>
  <c r="M200" i="1"/>
  <c r="M2125" i="1"/>
  <c r="M199" i="1"/>
  <c r="M2123" i="1"/>
  <c r="M195" i="1"/>
  <c r="M2118" i="1"/>
  <c r="M2115" i="1"/>
  <c r="M193" i="1"/>
  <c r="M2110" i="1"/>
  <c r="M191" i="1"/>
  <c r="M190" i="1"/>
  <c r="M2103" i="1"/>
  <c r="M2101" i="1"/>
  <c r="M2097" i="1"/>
  <c r="M2094" i="1"/>
  <c r="M185" i="1"/>
  <c r="M2087" i="1"/>
  <c r="M2083" i="1"/>
  <c r="M2080" i="1"/>
  <c r="M2076" i="1"/>
  <c r="M2073" i="1"/>
  <c r="M2069" i="1"/>
  <c r="M2065" i="1"/>
  <c r="M2062" i="1"/>
  <c r="M181" i="1"/>
  <c r="M2055" i="1"/>
  <c r="M2052" i="1"/>
  <c r="M2050" i="1"/>
  <c r="M177" i="1"/>
  <c r="M1629" i="1"/>
  <c r="M2044" i="1"/>
  <c r="M2043" i="1"/>
  <c r="M171" i="1"/>
  <c r="M2038" i="1"/>
  <c r="M2035" i="1"/>
  <c r="M167" i="1"/>
  <c r="M2029" i="1"/>
  <c r="M2027" i="1"/>
  <c r="M2026" i="1"/>
  <c r="M163" i="1"/>
  <c r="M2020" i="1"/>
  <c r="M2018" i="1"/>
  <c r="M2015" i="1"/>
  <c r="M2012" i="1"/>
  <c r="M158" i="1"/>
  <c r="M2007" i="1"/>
  <c r="M2004" i="1"/>
  <c r="M2002" i="1"/>
  <c r="M154" i="1"/>
  <c r="M152" i="1"/>
  <c r="Z26" i="4" l="1"/>
  <c r="R35" i="4"/>
  <c r="W17" i="4"/>
  <c r="Z11" i="4"/>
  <c r="U7" i="4"/>
  <c r="W24" i="4"/>
  <c r="U23" i="4"/>
  <c r="R33" i="4"/>
  <c r="W8" i="4"/>
  <c r="W34" i="4"/>
  <c r="U32" i="4"/>
  <c r="Z18" i="4"/>
  <c r="R19" i="4"/>
  <c r="Z33" i="4"/>
  <c r="W10" i="4"/>
  <c r="W7" i="4"/>
  <c r="U24" i="4"/>
  <c r="R27" i="4"/>
  <c r="Z17" i="4"/>
  <c r="Z27" i="4"/>
  <c r="R13" i="4"/>
  <c r="U18" i="4"/>
  <c r="U22" i="4"/>
  <c r="U21" i="4"/>
  <c r="W28" i="4"/>
  <c r="U16" i="4"/>
  <c r="Z10" i="4"/>
  <c r="R11" i="4"/>
  <c r="W16" i="4"/>
  <c r="R9" i="4"/>
  <c r="Z8" i="4"/>
  <c r="U13" i="4"/>
  <c r="R26" i="4"/>
  <c r="W30" i="4"/>
  <c r="R6" i="4"/>
  <c r="Z23" i="4"/>
  <c r="R30" i="4"/>
  <c r="R34" i="4"/>
  <c r="W9" i="4"/>
  <c r="U31" i="4"/>
  <c r="Z25" i="4"/>
  <c r="U33" i="4"/>
  <c r="Z32" i="4"/>
  <c r="R5" i="4"/>
  <c r="Z15" i="4"/>
  <c r="R4" i="4"/>
  <c r="Z29" i="4"/>
  <c r="Z20" i="4"/>
  <c r="U36" i="4"/>
  <c r="V36" i="4" s="1"/>
  <c r="R28" i="4"/>
  <c r="W4" i="4"/>
  <c r="U6" i="4"/>
  <c r="W22" i="4"/>
  <c r="W26" i="4"/>
  <c r="W5" i="4"/>
  <c r="R15" i="4"/>
  <c r="R17" i="4"/>
  <c r="R12" i="4"/>
  <c r="Z19" i="4"/>
  <c r="W14" i="4"/>
  <c r="Z6" i="4"/>
  <c r="U27" i="4"/>
  <c r="R24" i="4"/>
  <c r="Z16" i="4"/>
  <c r="U28" i="4"/>
  <c r="Z30" i="4"/>
  <c r="W18" i="4"/>
  <c r="W23" i="4"/>
  <c r="U19" i="4"/>
  <c r="Z21" i="4"/>
  <c r="U25" i="4"/>
  <c r="U10" i="4"/>
  <c r="Z12" i="4"/>
  <c r="U4" i="4"/>
  <c r="W6" i="4"/>
  <c r="R21" i="4"/>
  <c r="U20" i="4"/>
  <c r="Z22" i="4"/>
  <c r="Z35" i="4"/>
  <c r="Z24" i="4"/>
  <c r="U11" i="4"/>
  <c r="Z13" i="4"/>
  <c r="R8" i="4"/>
  <c r="S8" i="4" s="1"/>
  <c r="W35" i="4"/>
  <c r="U29" i="4"/>
  <c r="Z31" i="4"/>
  <c r="U9" i="4"/>
  <c r="R29" i="4"/>
  <c r="U12" i="4"/>
  <c r="Z14" i="4"/>
  <c r="R20" i="4"/>
  <c r="R7" i="4"/>
  <c r="W36" i="4"/>
  <c r="X36" i="4" s="1"/>
  <c r="Z5" i="4"/>
  <c r="R16" i="4"/>
  <c r="W27" i="4"/>
  <c r="W19" i="4"/>
  <c r="R14" i="4"/>
  <c r="W29" i="4"/>
  <c r="R36" i="4"/>
  <c r="S36" i="4" s="1"/>
  <c r="R23" i="4"/>
  <c r="W20" i="4"/>
  <c r="R32" i="4"/>
  <c r="W11" i="4"/>
  <c r="Z9" i="4"/>
  <c r="U17" i="4"/>
  <c r="W15" i="4"/>
  <c r="X14" i="4" s="1"/>
  <c r="W31" i="4"/>
  <c r="U5" i="4"/>
  <c r="Z7" i="4"/>
  <c r="R18" i="4"/>
  <c r="R22" i="4"/>
  <c r="W21" i="4"/>
  <c r="U30" i="4"/>
  <c r="R31" i="4"/>
  <c r="W12" i="4"/>
  <c r="U34" i="4"/>
  <c r="Z36" i="4"/>
  <c r="AA36" i="4" s="1"/>
  <c r="W13" i="4"/>
  <c r="U14" i="4"/>
  <c r="U35" i="4"/>
  <c r="V35" i="4" s="1"/>
  <c r="Z4" i="4"/>
  <c r="AC35" i="4"/>
  <c r="AC11" i="4"/>
  <c r="T14" i="3"/>
  <c r="U14" i="3" s="1"/>
  <c r="AC26" i="4"/>
  <c r="AC7" i="4"/>
  <c r="AC27" i="4"/>
  <c r="AC28" i="4"/>
  <c r="AC12" i="4"/>
  <c r="AC18" i="4"/>
  <c r="AC33" i="4"/>
  <c r="AC16" i="4"/>
  <c r="AC24" i="4"/>
  <c r="AC19" i="4"/>
  <c r="AC10" i="4"/>
  <c r="AC25" i="4"/>
  <c r="AC8" i="4"/>
  <c r="AC4" i="4"/>
  <c r="AC17" i="4"/>
  <c r="AC29" i="4"/>
  <c r="AC9" i="4"/>
  <c r="AC30" i="4"/>
  <c r="AC21" i="4"/>
  <c r="F17" i="3"/>
  <c r="AC31" i="4"/>
  <c r="AC22" i="4"/>
  <c r="AC13" i="4"/>
  <c r="AC20" i="4"/>
  <c r="AC23" i="4"/>
  <c r="AC14" i="4"/>
  <c r="AC5" i="4"/>
  <c r="AC34" i="4"/>
  <c r="AC32" i="4"/>
  <c r="AC15" i="4"/>
  <c r="AC6" i="4"/>
  <c r="E19" i="3"/>
  <c r="T15" i="3"/>
  <c r="U15" i="3" s="1"/>
  <c r="F14" i="3"/>
  <c r="E14" i="3"/>
  <c r="T17" i="3"/>
  <c r="U17" i="3" s="1"/>
  <c r="T18" i="3"/>
  <c r="U18" i="3" s="1"/>
  <c r="T16" i="3"/>
  <c r="U16" i="3" s="1"/>
  <c r="T19" i="3"/>
  <c r="U19" i="3" s="1"/>
  <c r="K15" i="3"/>
  <c r="K16" i="3"/>
  <c r="K14" i="3"/>
  <c r="F18" i="3"/>
  <c r="F16" i="3"/>
  <c r="F15" i="3"/>
  <c r="E18" i="3"/>
  <c r="E17" i="3"/>
  <c r="E16" i="3"/>
  <c r="E15" i="3"/>
  <c r="H16" i="3"/>
  <c r="G18" i="3"/>
  <c r="G16" i="3"/>
  <c r="G15" i="3"/>
  <c r="H18" i="3"/>
  <c r="H17" i="3"/>
  <c r="H15" i="3"/>
  <c r="H14" i="3"/>
  <c r="G17" i="3"/>
  <c r="G14" i="3"/>
  <c r="K19" i="3"/>
  <c r="H19" i="3"/>
  <c r="G19" i="3"/>
  <c r="F19" i="3"/>
  <c r="S24" i="4" l="1"/>
  <c r="X7" i="4"/>
  <c r="X26" i="4"/>
  <c r="S6" i="4"/>
  <c r="V23" i="4"/>
  <c r="AA16" i="4"/>
  <c r="X5" i="4"/>
  <c r="AA26" i="4"/>
  <c r="S7" i="4"/>
  <c r="S32" i="4"/>
  <c r="S16" i="4"/>
  <c r="V6" i="4"/>
  <c r="S4" i="4"/>
  <c r="S10" i="4"/>
  <c r="AA8" i="4"/>
  <c r="S9" i="4"/>
  <c r="S25" i="4"/>
  <c r="AA24" i="4"/>
  <c r="S12" i="4"/>
  <c r="AA17" i="4"/>
  <c r="V17" i="4"/>
  <c r="X4" i="4"/>
  <c r="AA10" i="4"/>
  <c r="V34" i="4"/>
  <c r="X11" i="4"/>
  <c r="S29" i="4"/>
  <c r="X6" i="4"/>
  <c r="S34" i="4"/>
  <c r="X24" i="4"/>
  <c r="AA29" i="4"/>
  <c r="AA15" i="4"/>
  <c r="S11" i="4"/>
  <c r="V5" i="4"/>
  <c r="S20" i="4"/>
  <c r="V20" i="4"/>
  <c r="AA19" i="4"/>
  <c r="V7" i="4"/>
  <c r="AA22" i="4"/>
  <c r="AA23" i="4"/>
  <c r="X25" i="4"/>
  <c r="S27" i="4"/>
  <c r="S26" i="4"/>
  <c r="X15" i="4"/>
  <c r="V9" i="4"/>
  <c r="AA25" i="4"/>
  <c r="V27" i="4"/>
  <c r="V18" i="4"/>
  <c r="X21" i="4"/>
  <c r="AA12" i="4"/>
  <c r="X29" i="4"/>
  <c r="S5" i="4"/>
  <c r="X35" i="4"/>
  <c r="X8" i="4"/>
  <c r="V8" i="4"/>
  <c r="X17" i="4"/>
  <c r="V12" i="4"/>
  <c r="V10" i="4"/>
  <c r="S15" i="4"/>
  <c r="S30" i="4"/>
  <c r="S13" i="4"/>
  <c r="V14" i="4"/>
  <c r="AA9" i="4"/>
  <c r="X12" i="4"/>
  <c r="V13" i="4"/>
  <c r="V32" i="4"/>
  <c r="V4" i="4"/>
  <c r="V19" i="4"/>
  <c r="AA11" i="4"/>
  <c r="X34" i="4"/>
  <c r="V26" i="4"/>
  <c r="X30" i="4"/>
  <c r="S31" i="4"/>
  <c r="V16" i="4"/>
  <c r="X28" i="4"/>
  <c r="V29" i="4"/>
  <c r="AA13" i="4"/>
  <c r="X23" i="4"/>
  <c r="X22" i="4"/>
  <c r="X27" i="4"/>
  <c r="V11" i="4"/>
  <c r="V28" i="4"/>
  <c r="AA4" i="4"/>
  <c r="V30" i="4"/>
  <c r="V15" i="4"/>
  <c r="V31" i="4"/>
  <c r="X32" i="4"/>
  <c r="S22" i="4"/>
  <c r="X9" i="4"/>
  <c r="AA14" i="4"/>
  <c r="S19" i="4"/>
  <c r="X31" i="4"/>
  <c r="S33" i="4"/>
  <c r="X33" i="4"/>
  <c r="AA6" i="4"/>
  <c r="X16" i="4"/>
  <c r="AA5" i="4"/>
  <c r="AA21" i="4"/>
  <c r="X20" i="4"/>
  <c r="V22" i="4"/>
  <c r="X19" i="4"/>
  <c r="AA20" i="4"/>
  <c r="X13" i="4"/>
  <c r="S23" i="4"/>
  <c r="V33" i="4"/>
  <c r="S21" i="4"/>
  <c r="S17" i="4"/>
  <c r="X18" i="4"/>
  <c r="AA27" i="4"/>
  <c r="X10" i="4"/>
  <c r="AA35" i="4"/>
  <c r="AA28" i="4"/>
  <c r="AA18" i="4"/>
  <c r="V21" i="4"/>
  <c r="AA31" i="4"/>
  <c r="AA30" i="4"/>
  <c r="S18" i="4"/>
  <c r="S14" i="4"/>
  <c r="S35" i="4"/>
  <c r="AA32" i="4"/>
  <c r="AA34" i="4"/>
  <c r="AA7" i="4"/>
  <c r="V24" i="4"/>
  <c r="S28" i="4"/>
  <c r="AA33" i="4"/>
  <c r="V25" i="4"/>
  <c r="U20" i="3"/>
  <c r="D16" i="3"/>
  <c r="D14" i="3"/>
  <c r="D19" i="3"/>
  <c r="D15" i="3"/>
  <c r="D18" i="3"/>
  <c r="D17" i="3"/>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<sst xmlns="http://schemas.openxmlformats.org/spreadsheetml/2006/main" count="32445" uniqueCount="7467">
  <si>
    <t>Application_ID</t>
  </si>
  <si>
    <t>Date Tagged</t>
  </si>
  <si>
    <t>Date Actioned</t>
  </si>
  <si>
    <t>Outcome</t>
  </si>
  <si>
    <t>Queue Name</t>
  </si>
  <si>
    <t>Analyst</t>
  </si>
  <si>
    <t>Message</t>
  </si>
  <si>
    <t>6311</t>
  </si>
  <si>
    <t>WITHDRAW</t>
  </si>
  <si>
    <t>Consumer Existing</t>
  </si>
  <si>
    <t>NBhatia</t>
  </si>
  <si>
    <t>Further information has been requested as Customer's requirement not tagged/reflecting as what the customer is looking for which handset or SIM Only connection.</t>
  </si>
  <si>
    <t>6247</t>
  </si>
  <si>
    <t>APPROVE</t>
  </si>
  <si>
    <t>Conditionally Approved, if the Customer goes on Direct Debit mode of Payment and pays off the outstanding balance due for $129.29</t>
  </si>
  <si>
    <t>6205</t>
  </si>
  <si>
    <t>CDcosta</t>
  </si>
  <si>
    <t>Approve</t>
  </si>
  <si>
    <t>6156</t>
  </si>
  <si>
    <t>Consumer Post Bureau</t>
  </si>
  <si>
    <t>Please email the Offer letter, Employment letter, or Salary Slips, reflecting the Customer's employment with the Firm. And also provide the Correct LANDLINE number for the company and the contact person to vcredit@Asif Tech.com.au</t>
  </si>
  <si>
    <t>6185</t>
  </si>
  <si>
    <t>Please resubmit next application with passport or Medicare card as part of 100 points of ID</t>
  </si>
  <si>
    <t>6277</t>
  </si>
  <si>
    <t>QMascarenhas</t>
  </si>
  <si>
    <t>6201</t>
  </si>
  <si>
    <t>6140</t>
  </si>
  <si>
    <t>DECLINE</t>
  </si>
  <si>
    <t>Customer has overdue account with Asif Tech</t>
  </si>
  <si>
    <t>6285</t>
  </si>
  <si>
    <t>6375</t>
  </si>
  <si>
    <t>6263</t>
  </si>
  <si>
    <t>6259</t>
  </si>
  <si>
    <t>Please re-submit as self employed.</t>
  </si>
  <si>
    <t>6154</t>
  </si>
  <si>
    <t>Unable to verify employment details provided, -Please email the Offer letter, Employment letter, or Salary Slips, reflecting the Customer's employment with the Firm. to vcredit@Asif Tech.com.au</t>
  </si>
  <si>
    <t>6257</t>
  </si>
  <si>
    <t>Decline</t>
  </si>
  <si>
    <t>6371</t>
  </si>
  <si>
    <t>An account for this applicant already exists with Asif Tech. Please resubmit as existing customer ROW ID 1-88VA7H6</t>
  </si>
  <si>
    <t>6267</t>
  </si>
  <si>
    <t>Approved for 1 handset and 1 MBB</t>
  </si>
  <si>
    <t>6331</t>
  </si>
  <si>
    <t>MDcruz</t>
  </si>
  <si>
    <t>6343</t>
  </si>
  <si>
    <t>Applicants details are incorrect. Please confirm and resubmit customer's home phone number.</t>
  </si>
  <si>
    <t>6367</t>
  </si>
  <si>
    <t>Consumer Pre Bureau</t>
  </si>
  <si>
    <t>6358</t>
  </si>
  <si>
    <t>6353</t>
  </si>
  <si>
    <t>SSyed</t>
  </si>
  <si>
    <t>Please email passport with visa page-Unable to validate passport number</t>
  </si>
  <si>
    <t>6252</t>
  </si>
  <si>
    <t>NVaid</t>
  </si>
  <si>
    <t>6398</t>
  </si>
  <si>
    <t>Withdraw</t>
  </si>
  <si>
    <t>6288</t>
  </si>
  <si>
    <t>Direct debit to bank account or credit card mandatory</t>
  </si>
  <si>
    <t>6397</t>
  </si>
  <si>
    <t>6328</t>
  </si>
  <si>
    <t>6365</t>
  </si>
  <si>
    <t>6321</t>
  </si>
  <si>
    <t>Please resubmit next application with passport as part of 100 points of ID</t>
  </si>
  <si>
    <t>6312</t>
  </si>
  <si>
    <t>6313</t>
  </si>
  <si>
    <t>SBambaras</t>
  </si>
  <si>
    <t>Please re-submit with the correct current address or email proof of address to vcredit@Asif Tech.com.au</t>
  </si>
  <si>
    <t>6378</t>
  </si>
  <si>
    <t>6390</t>
  </si>
  <si>
    <t>6416</t>
  </si>
  <si>
    <t>AAkhundpur</t>
  </si>
  <si>
    <t>Applicant only has bridging visa. Please offer the customer Pre-Paid service only</t>
  </si>
  <si>
    <t>6324</t>
  </si>
  <si>
    <t>Please email 100 pts of ID and Proof of Income to kcredit@Asif Tech.com.au</t>
  </si>
  <si>
    <t>6385</t>
  </si>
  <si>
    <t>6382</t>
  </si>
  <si>
    <t>RBose</t>
  </si>
  <si>
    <t>Approved only with outright purchase of handset or USIM only</t>
  </si>
  <si>
    <t>6238</t>
  </si>
  <si>
    <t>6147</t>
  </si>
  <si>
    <t>6405</t>
  </si>
  <si>
    <t>6413</t>
  </si>
  <si>
    <t>6298</t>
  </si>
  <si>
    <t>Withdrawn, - please email the Offer letter, Employment letter, or Salary Slips, reflecting the Customer's employment with the Firm. to vcredit@Asif Tech.com.au</t>
  </si>
  <si>
    <t>6163</t>
  </si>
  <si>
    <t>6392</t>
  </si>
  <si>
    <t>6403</t>
  </si>
  <si>
    <t>6302</t>
  </si>
  <si>
    <t>6356</t>
  </si>
  <si>
    <t>Please email 100 pts of ID along with proof of employment i.e bank statement or latest payslip to vcredit@Asif Tech.com.au</t>
  </si>
  <si>
    <t>6362</t>
  </si>
  <si>
    <t>Customer has overdue account with Asif Tech account #654154840 - $132.33. Please email Proof of income to kcredit@Asif Tech.com.au</t>
  </si>
  <si>
    <t>6206</t>
  </si>
  <si>
    <t>6268</t>
  </si>
  <si>
    <t>6240</t>
  </si>
  <si>
    <t>Please email 100 pts of ID along with latest payslip or bank statement to vcredit@Asif Tech.com.au</t>
  </si>
  <si>
    <t>6196</t>
  </si>
  <si>
    <t>6213</t>
  </si>
  <si>
    <t>Please resubmit next application with passport / medicare card as part of 100 points of ID, please clear overdue 3 account before resubmitting - 3361108438</t>
  </si>
  <si>
    <t>6258</t>
  </si>
  <si>
    <t>6359</t>
  </si>
  <si>
    <t>Further information has been requested via email. Please email Proof of income to kcredit@Asif Tech.com.au. It could either be payslip / bank statements with wage deposits for 3 months.</t>
  </si>
  <si>
    <t>6211</t>
  </si>
  <si>
    <t>6294</t>
  </si>
  <si>
    <t>6376</t>
  </si>
  <si>
    <t>Please email 100 pts of ID with passport and visa page to vcredit@Asif Tech.com.au</t>
  </si>
  <si>
    <t>6275</t>
  </si>
  <si>
    <t>6393</t>
  </si>
  <si>
    <t>6396</t>
  </si>
  <si>
    <t>6233</t>
  </si>
  <si>
    <t>6384</t>
  </si>
  <si>
    <t>Due to recent payment history with Asif Tech</t>
  </si>
  <si>
    <t>6357</t>
  </si>
  <si>
    <t>Due to credit policy decision by Credit department. Please offer the customer pre-paid service</t>
  </si>
  <si>
    <t>6178</t>
  </si>
  <si>
    <t>Please email Proof of address like Bank Statment or Utility Bill to vcredit@Asif Tech.com.au</t>
  </si>
  <si>
    <t>6387</t>
  </si>
  <si>
    <t>6336</t>
  </si>
  <si>
    <t>Please email passport with visa page</t>
  </si>
  <si>
    <t>6282</t>
  </si>
  <si>
    <t>6366</t>
  </si>
  <si>
    <t>Please email 100 pts of ID and Passport with visa page to vcredit@Asif Tech.com.au</t>
  </si>
  <si>
    <t>6137</t>
  </si>
  <si>
    <t>Please email Employment ID to vcredit@Asif Tech.com.au and re-submit with company landline</t>
  </si>
  <si>
    <t>6303</t>
  </si>
  <si>
    <t>6306</t>
  </si>
  <si>
    <t>6271</t>
  </si>
  <si>
    <t>6309</t>
  </si>
  <si>
    <t>Approved for MBB only</t>
  </si>
  <si>
    <t>6273</t>
  </si>
  <si>
    <t>6241</t>
  </si>
  <si>
    <t>Incorrect info provided - application needs to be resubmitted with correct address - 8 Craigview street, macgregor, QLD 4109</t>
  </si>
  <si>
    <t>6216</t>
  </si>
  <si>
    <t>Please resubmit next application with passport as part of 100 points of ID and apply under a new row ID.</t>
  </si>
  <si>
    <t>6347</t>
  </si>
  <si>
    <t>6139</t>
  </si>
  <si>
    <t>Please email 100 pts of ID to vcredit@Asif Tech.com.au</t>
  </si>
  <si>
    <t>6349</t>
  </si>
  <si>
    <t>Please re-submit as student. Remove all employer details</t>
  </si>
  <si>
    <t>6274</t>
  </si>
  <si>
    <t>6157</t>
  </si>
  <si>
    <t>6401</t>
  </si>
  <si>
    <t>Please email Bank Statement to vcredit@Asif Tech.com.au</t>
  </si>
  <si>
    <t>6368</t>
  </si>
  <si>
    <t>6305</t>
  </si>
  <si>
    <t>6145</t>
  </si>
  <si>
    <t>Please re-submit after customer provides Paid in Full Letter to Asif Tech for written off account row id: 1-5980E69</t>
  </si>
  <si>
    <t>6345</t>
  </si>
  <si>
    <t>Please resubmit following Migration process-3396590295</t>
  </si>
  <si>
    <t>6287</t>
  </si>
  <si>
    <t>Due to credit policy decision by Credit department. Please offer the customer pre-paid service.existing account -755088525 overdue with 2 services.</t>
  </si>
  <si>
    <t>6148</t>
  </si>
  <si>
    <t>6318</t>
  </si>
  <si>
    <t>6307</t>
  </si>
  <si>
    <t>An account for this applicant already exists with Asif Tech. Please resubmit as existing customer- Row ID: 1-853UO3Y</t>
  </si>
  <si>
    <t>6151</t>
  </si>
  <si>
    <t>6186</t>
  </si>
  <si>
    <t>Please resubmit with landline for employer</t>
  </si>
  <si>
    <t>6223</t>
  </si>
  <si>
    <t>6144</t>
  </si>
  <si>
    <t>6190</t>
  </si>
  <si>
    <t>6191</t>
  </si>
  <si>
    <t>6165</t>
  </si>
  <si>
    <t>6243</t>
  </si>
  <si>
    <t>6161</t>
  </si>
  <si>
    <t>6242</t>
  </si>
  <si>
    <t>Passport Visa expires in less than 12 months. Please offer the customer pre-paid service only - Vida expiry date 30/08/2012</t>
  </si>
  <si>
    <t>6143</t>
  </si>
  <si>
    <t>Please email 100 pts of ID with proof of employment i.e bank statement and latest payslip to vcredit@Asif Tech.com.au</t>
  </si>
  <si>
    <t>6354</t>
  </si>
  <si>
    <t>6203</t>
  </si>
  <si>
    <t>6200</t>
  </si>
  <si>
    <t>6244</t>
  </si>
  <si>
    <t>6389</t>
  </si>
  <si>
    <t>6255</t>
  </si>
  <si>
    <t>6383</t>
  </si>
  <si>
    <t>6160</t>
  </si>
  <si>
    <t>6377</t>
  </si>
  <si>
    <t>6399</t>
  </si>
  <si>
    <t>6323</t>
  </si>
  <si>
    <t>6308</t>
  </si>
  <si>
    <t>6406</t>
  </si>
  <si>
    <t>6372</t>
  </si>
  <si>
    <t>Direct debit to credit card / bank account only</t>
  </si>
  <si>
    <t>6325</t>
  </si>
  <si>
    <t>Approved for 2 sim-only services (1 voice + 1 MBB)</t>
  </si>
  <si>
    <t>6415</t>
  </si>
  <si>
    <t>6379</t>
  </si>
  <si>
    <t>6391</t>
  </si>
  <si>
    <t>Please re-submit with name of the suburb on current address.</t>
  </si>
  <si>
    <t>6204</t>
  </si>
  <si>
    <t>6341</t>
  </si>
  <si>
    <t>6402</t>
  </si>
  <si>
    <t>6374</t>
  </si>
  <si>
    <t>6289</t>
  </si>
  <si>
    <t>6210</t>
  </si>
  <si>
    <t>6370</t>
  </si>
  <si>
    <t>6342</t>
  </si>
  <si>
    <t>6279</t>
  </si>
  <si>
    <t>6363</t>
  </si>
  <si>
    <t>Approved only with outright purchase of handset or USIM only Visa exires- 02/03/2013</t>
  </si>
  <si>
    <t>6360</t>
  </si>
  <si>
    <t>6350</t>
  </si>
  <si>
    <t>6215</t>
  </si>
  <si>
    <t>6409</t>
  </si>
  <si>
    <t>6414</t>
  </si>
  <si>
    <t>6320</t>
  </si>
  <si>
    <t>Data obtained from Veda Advantage Credit File. Please offer the customer pre-paid service only</t>
  </si>
  <si>
    <t>6388</t>
  </si>
  <si>
    <t>6332</t>
  </si>
  <si>
    <t>Applicants address is incorrect. Please resubmit with correct address as suburtb is missing.</t>
  </si>
  <si>
    <t>6276</t>
  </si>
  <si>
    <t>6326</t>
  </si>
  <si>
    <t>6220</t>
  </si>
  <si>
    <t>6209</t>
  </si>
  <si>
    <t>6261</t>
  </si>
  <si>
    <t>6193</t>
  </si>
  <si>
    <t>6335</t>
  </si>
  <si>
    <t>6346</t>
  </si>
  <si>
    <t>6330</t>
  </si>
  <si>
    <t>6373</t>
  </si>
  <si>
    <t>6369</t>
  </si>
  <si>
    <t>6270</t>
  </si>
  <si>
    <t>6304</t>
  </si>
  <si>
    <t>6352</t>
  </si>
  <si>
    <t>Please email address proof to vcredit@Asif Tech.com.au</t>
  </si>
  <si>
    <t>6338</t>
  </si>
  <si>
    <t>6364</t>
  </si>
  <si>
    <t>Customer has exceeded approved number of services</t>
  </si>
  <si>
    <t>6351</t>
  </si>
  <si>
    <t>6254</t>
  </si>
  <si>
    <t>Please email copy of Proof of Income (Pay Slips / Bank Statement / Employment Letter) to vcredit@Asif Tech.com.au</t>
  </si>
  <si>
    <t>6319</t>
  </si>
  <si>
    <t>Please email passport with visa page / medical card copy to vcredits@Asif Tech.com.au</t>
  </si>
  <si>
    <t>6410</t>
  </si>
  <si>
    <t>6348</t>
  </si>
  <si>
    <t>6291</t>
  </si>
  <si>
    <t>6299</t>
  </si>
  <si>
    <t>6174</t>
  </si>
  <si>
    <t>Please resubmit with updated employment details</t>
  </si>
  <si>
    <t>6135</t>
  </si>
  <si>
    <t>6316</t>
  </si>
  <si>
    <t>6262</t>
  </si>
  <si>
    <t>Please email Proof of income to vcredit@Asif Tech.com.au (Payslips / Bank Statement for 3 months)</t>
  </si>
  <si>
    <t>6225</t>
  </si>
  <si>
    <t>6245</t>
  </si>
  <si>
    <t>Customer has overdue account with Asif Tech #713504033 - $85.50. Kindly resubmit after payment is made</t>
  </si>
  <si>
    <t>6199</t>
  </si>
  <si>
    <t>6146</t>
  </si>
  <si>
    <t>6138</t>
  </si>
  <si>
    <t>Please email Employment ID or Proof of Income to kcredit@Asif Tech.com.au</t>
  </si>
  <si>
    <t>6224</t>
  </si>
  <si>
    <t>6134</t>
  </si>
  <si>
    <t>An account for this applicant already exists with Asif Tech. Please resubmit as existing customer - Row id 1-89S8DQA</t>
  </si>
  <si>
    <t>6194</t>
  </si>
  <si>
    <t>Approved for 1 Handset/Tablet + 1 MBB</t>
  </si>
  <si>
    <t>6394</t>
  </si>
  <si>
    <t>6317</t>
  </si>
  <si>
    <t>6150</t>
  </si>
  <si>
    <t>6284</t>
  </si>
  <si>
    <t>6300</t>
  </si>
  <si>
    <t>6344</t>
  </si>
  <si>
    <t>Please email passport with visa page and proof of employment to vcredit@Asif Tech.com.au</t>
  </si>
  <si>
    <t>6329</t>
  </si>
  <si>
    <t>6411</t>
  </si>
  <si>
    <t>An account for this applicant already exists with Asif Tech. Please resubmit as existing customer - row id 1-89S8DQA</t>
  </si>
  <si>
    <t>6246</t>
  </si>
  <si>
    <t>6236</t>
  </si>
  <si>
    <t>6228</t>
  </si>
  <si>
    <t>6250</t>
  </si>
  <si>
    <t>6133</t>
  </si>
  <si>
    <t>6292</t>
  </si>
  <si>
    <t>Approved for original request</t>
  </si>
  <si>
    <t>6315</t>
  </si>
  <si>
    <t>ROW ID 1-5RM762R This account is closed, please resubmit under a NEW ROW ID and Resubmit as student. Remove employer details.</t>
  </si>
  <si>
    <t>6290</t>
  </si>
  <si>
    <t>Applicants details are incorrect. Please confirm home phone number</t>
  </si>
  <si>
    <t>6260</t>
  </si>
  <si>
    <t>Please re-submit with correct home phone number.</t>
  </si>
  <si>
    <t>6162</t>
  </si>
  <si>
    <t>6184</t>
  </si>
  <si>
    <t>6142</t>
  </si>
  <si>
    <t>6265</t>
  </si>
  <si>
    <t>6153</t>
  </si>
  <si>
    <t>6297</t>
  </si>
  <si>
    <t>6141</t>
  </si>
  <si>
    <t>6380</t>
  </si>
  <si>
    <t>6283</t>
  </si>
  <si>
    <t>Please re-submit the next application with passport as part of 100 pts of ID.</t>
  </si>
  <si>
    <t>6339</t>
  </si>
  <si>
    <t>Approved only with outright purchase of handset or USIM only - Visa expires on 16/01/2013</t>
  </si>
  <si>
    <t>6264</t>
  </si>
  <si>
    <t>6170</t>
  </si>
  <si>
    <t>6295</t>
  </si>
  <si>
    <t>6198</t>
  </si>
  <si>
    <t>Please email proof of income to kcredit@Asif Tech.com.au (Payslips / Bank Statement for the last 3 months)</t>
  </si>
  <si>
    <t>6195</t>
  </si>
  <si>
    <t>Insufficient billing history with Asif Tech</t>
  </si>
  <si>
    <t>6189</t>
  </si>
  <si>
    <t>Approved only with outright purchase of handset or USIM only Visa expires on 08/05/2013</t>
  </si>
  <si>
    <t>6187</t>
  </si>
  <si>
    <t>6136</t>
  </si>
  <si>
    <t>Please email Passport and Visa page to vcredit@Asif Tech.com.au</t>
  </si>
  <si>
    <t>6230</t>
  </si>
  <si>
    <t>6152</t>
  </si>
  <si>
    <t>6181</t>
  </si>
  <si>
    <t>6256</t>
  </si>
  <si>
    <t>6218</t>
  </si>
  <si>
    <t>6286</t>
  </si>
  <si>
    <t>6221</t>
  </si>
  <si>
    <t>6208</t>
  </si>
  <si>
    <t>6158</t>
  </si>
  <si>
    <t>6229</t>
  </si>
  <si>
    <t>6183</t>
  </si>
  <si>
    <t>No ABN entered in Siebel, please update and resubmit</t>
  </si>
  <si>
    <t>6177</t>
  </si>
  <si>
    <t>6188</t>
  </si>
  <si>
    <t>Please email Proof of Income to vcredit@Asif Tech.com.au (Payslips/Bank Statements with wage deposits for the last 3 months)</t>
  </si>
  <si>
    <t>6172</t>
  </si>
  <si>
    <t>6226</t>
  </si>
  <si>
    <t>6340</t>
  </si>
  <si>
    <t>6179</t>
  </si>
  <si>
    <t>6234</t>
  </si>
  <si>
    <t>6222</t>
  </si>
  <si>
    <t>6180</t>
  </si>
  <si>
    <t>6301</t>
  </si>
  <si>
    <t>6168</t>
  </si>
  <si>
    <t>6219</t>
  </si>
  <si>
    <t>Please resubmit as pensionser -- employer's details not required</t>
  </si>
  <si>
    <t>6175</t>
  </si>
  <si>
    <t>6149</t>
  </si>
  <si>
    <t>6239</t>
  </si>
  <si>
    <t>6155</t>
  </si>
  <si>
    <t>6235</t>
  </si>
  <si>
    <t>6169</t>
  </si>
  <si>
    <t>Please re-submit with the correct current address.</t>
  </si>
  <si>
    <t>6249</t>
  </si>
  <si>
    <t>6173</t>
  </si>
  <si>
    <t>An account for this applicant already exists with Asif Tech. Please resubmit as existing customer under row id - 1-8DO1XIK.</t>
  </si>
  <si>
    <t>6159</t>
  </si>
  <si>
    <t>6207</t>
  </si>
  <si>
    <t>6192</t>
  </si>
  <si>
    <t>Please re-submit with the correct home phone number.</t>
  </si>
  <si>
    <t>6248</t>
  </si>
  <si>
    <t>6166</t>
  </si>
  <si>
    <t>6176</t>
  </si>
  <si>
    <t>6212</t>
  </si>
  <si>
    <t>6182</t>
  </si>
  <si>
    <t>Please re-submit as pensioner correctly. Please remove the employment details.</t>
  </si>
  <si>
    <t>6167</t>
  </si>
  <si>
    <t>6164</t>
  </si>
  <si>
    <t>6171</t>
  </si>
  <si>
    <t>6237</t>
  </si>
  <si>
    <t>6272</t>
  </si>
  <si>
    <t>Please email 100 pts of ID to vcredit@Asif Tech.com.au passport and the visa page</t>
  </si>
  <si>
    <t>6253</t>
  </si>
  <si>
    <t>6408</t>
  </si>
  <si>
    <t>6232</t>
  </si>
  <si>
    <t>6310</t>
  </si>
  <si>
    <t>6251</t>
  </si>
  <si>
    <t>6322</t>
  </si>
  <si>
    <t>6407</t>
  </si>
  <si>
    <t>6217</t>
  </si>
  <si>
    <t>6333</t>
  </si>
  <si>
    <t>6278</t>
  </si>
  <si>
    <t>6314</t>
  </si>
  <si>
    <t>6202</t>
  </si>
  <si>
    <t>6386</t>
  </si>
  <si>
    <t>6227</t>
  </si>
  <si>
    <t>6404</t>
  </si>
  <si>
    <t>Please resubmit next application with Passport or Medicare Card as part of 100 points of ID</t>
  </si>
  <si>
    <t>6281</t>
  </si>
  <si>
    <t>Please email 100 pts of ID along with passport and visa page to kcredit@Asif Tech.com.au</t>
  </si>
  <si>
    <t>6400</t>
  </si>
  <si>
    <t>6197</t>
  </si>
  <si>
    <t>Due to credit policy decision by Credit department. Please offer the customer pre-paid service.Passport not submitted in 100 point ID.</t>
  </si>
  <si>
    <t>6327</t>
  </si>
  <si>
    <t>6293</t>
  </si>
  <si>
    <t>Work number submitted is incorrect for the employer. Please confirm with applicant and resubmit with employer's correct landline number.</t>
  </si>
  <si>
    <t>6214</t>
  </si>
  <si>
    <t>6337</t>
  </si>
  <si>
    <t>6269</t>
  </si>
  <si>
    <t>6231</t>
  </si>
  <si>
    <t>6334</t>
  </si>
  <si>
    <t>Work number submitted is incorrect for the employer. Please confirm with applicant and resubmit.Address incorrect replace 8/10A with 8-10A</t>
  </si>
  <si>
    <t>6266</t>
  </si>
  <si>
    <t>6412</t>
  </si>
  <si>
    <t>Please check DOB, Passport Number and Country, and the Customers Name</t>
  </si>
  <si>
    <t>6381</t>
  </si>
  <si>
    <t>6417</t>
  </si>
  <si>
    <t>6280</t>
  </si>
  <si>
    <t>Data obtained from Veda Advantage Credit File. Please offer the customer pre-paid service only.</t>
  </si>
  <si>
    <t>6355</t>
  </si>
  <si>
    <t>6395</t>
  </si>
  <si>
    <t>Please re-submit with correct home number.</t>
  </si>
  <si>
    <t>6296</t>
  </si>
  <si>
    <t>An account for this applicant already exists with Asif Tech. Please resubmit as existing customer - Row ID 1-7T387ZS</t>
  </si>
  <si>
    <t>6361</t>
  </si>
  <si>
    <t>1</t>
  </si>
  <si>
    <t xml:space="preserve">Approve        </t>
  </si>
  <si>
    <t>191</t>
  </si>
  <si>
    <t>2</t>
  </si>
  <si>
    <t>3</t>
  </si>
  <si>
    <t>192</t>
  </si>
  <si>
    <t>193</t>
  </si>
  <si>
    <t>4</t>
  </si>
  <si>
    <t>5</t>
  </si>
  <si>
    <t>172</t>
  </si>
  <si>
    <t>6</t>
  </si>
  <si>
    <t>194</t>
  </si>
  <si>
    <t>7</t>
  </si>
  <si>
    <t>195</t>
  </si>
  <si>
    <t>173</t>
  </si>
  <si>
    <t>174</t>
  </si>
  <si>
    <t>196</t>
  </si>
  <si>
    <t>8</t>
  </si>
  <si>
    <t>9</t>
  </si>
  <si>
    <t>197</t>
  </si>
  <si>
    <t>10</t>
  </si>
  <si>
    <t>11</t>
  </si>
  <si>
    <t>198</t>
  </si>
  <si>
    <t>12</t>
  </si>
  <si>
    <t>199</t>
  </si>
  <si>
    <t>13</t>
  </si>
  <si>
    <t>14</t>
  </si>
  <si>
    <t>15</t>
  </si>
  <si>
    <t>16</t>
  </si>
  <si>
    <t>200</t>
  </si>
  <si>
    <t>17</t>
  </si>
  <si>
    <t>201</t>
  </si>
  <si>
    <t>18</t>
  </si>
  <si>
    <t>19</t>
  </si>
  <si>
    <t>175</t>
  </si>
  <si>
    <t>202</t>
  </si>
  <si>
    <t>203</t>
  </si>
  <si>
    <t>20</t>
  </si>
  <si>
    <t>21</t>
  </si>
  <si>
    <t>176</t>
  </si>
  <si>
    <t>22</t>
  </si>
  <si>
    <t>204</t>
  </si>
  <si>
    <t>205</t>
  </si>
  <si>
    <t>23</t>
  </si>
  <si>
    <t>24</t>
  </si>
  <si>
    <t>25</t>
  </si>
  <si>
    <t>26</t>
  </si>
  <si>
    <t>206</t>
  </si>
  <si>
    <t>207</t>
  </si>
  <si>
    <t>208</t>
  </si>
  <si>
    <t>27</t>
  </si>
  <si>
    <t>209</t>
  </si>
  <si>
    <t>28</t>
  </si>
  <si>
    <t>210</t>
  </si>
  <si>
    <t>177</t>
  </si>
  <si>
    <t>211</t>
  </si>
  <si>
    <t>29</t>
  </si>
  <si>
    <t>30</t>
  </si>
  <si>
    <t>212</t>
  </si>
  <si>
    <t>31</t>
  </si>
  <si>
    <t>32</t>
  </si>
  <si>
    <t>33</t>
  </si>
  <si>
    <t>34</t>
  </si>
  <si>
    <t>178</t>
  </si>
  <si>
    <t>179</t>
  </si>
  <si>
    <t>213</t>
  </si>
  <si>
    <t>35</t>
  </si>
  <si>
    <t>214</t>
  </si>
  <si>
    <t>36</t>
  </si>
  <si>
    <t>215</t>
  </si>
  <si>
    <t>216</t>
  </si>
  <si>
    <t>37</t>
  </si>
  <si>
    <t>38</t>
  </si>
  <si>
    <t>39</t>
  </si>
  <si>
    <t>40</t>
  </si>
  <si>
    <t>217</t>
  </si>
  <si>
    <t>218</t>
  </si>
  <si>
    <t>219</t>
  </si>
  <si>
    <t>41</t>
  </si>
  <si>
    <t>220</t>
  </si>
  <si>
    <t>221</t>
  </si>
  <si>
    <t>42</t>
  </si>
  <si>
    <t>222</t>
  </si>
  <si>
    <t>223</t>
  </si>
  <si>
    <t>43</t>
  </si>
  <si>
    <t>44</t>
  </si>
  <si>
    <t>224</t>
  </si>
  <si>
    <t>225</t>
  </si>
  <si>
    <t>180</t>
  </si>
  <si>
    <t>45</t>
  </si>
  <si>
    <t>46</t>
  </si>
  <si>
    <t>226</t>
  </si>
  <si>
    <t>47</t>
  </si>
  <si>
    <t>227</t>
  </si>
  <si>
    <t>48</t>
  </si>
  <si>
    <t>228</t>
  </si>
  <si>
    <t>49</t>
  </si>
  <si>
    <t>50</t>
  </si>
  <si>
    <t>51</t>
  </si>
  <si>
    <t>52</t>
  </si>
  <si>
    <t>53</t>
  </si>
  <si>
    <t>181</t>
  </si>
  <si>
    <t>229</t>
  </si>
  <si>
    <t>54</t>
  </si>
  <si>
    <t>55</t>
  </si>
  <si>
    <t>56</t>
  </si>
  <si>
    <t>57</t>
  </si>
  <si>
    <t>230</t>
  </si>
  <si>
    <t>58</t>
  </si>
  <si>
    <t>59</t>
  </si>
  <si>
    <t>60</t>
  </si>
  <si>
    <t>61</t>
  </si>
  <si>
    <t>62</t>
  </si>
  <si>
    <t>63</t>
  </si>
  <si>
    <t>64</t>
  </si>
  <si>
    <t>182</t>
  </si>
  <si>
    <t>65</t>
  </si>
  <si>
    <t>66</t>
  </si>
  <si>
    <t>67</t>
  </si>
  <si>
    <t>68</t>
  </si>
  <si>
    <t>231</t>
  </si>
  <si>
    <t>69</t>
  </si>
  <si>
    <t>70</t>
  </si>
  <si>
    <t>71</t>
  </si>
  <si>
    <t>72</t>
  </si>
  <si>
    <t>73</t>
  </si>
  <si>
    <t>74</t>
  </si>
  <si>
    <t>232</t>
  </si>
  <si>
    <t>75</t>
  </si>
  <si>
    <t>76</t>
  </si>
  <si>
    <t>77</t>
  </si>
  <si>
    <t>78</t>
  </si>
  <si>
    <t>79</t>
  </si>
  <si>
    <t>80</t>
  </si>
  <si>
    <t>81</t>
  </si>
  <si>
    <t>82</t>
  </si>
  <si>
    <t>183</t>
  </si>
  <si>
    <t>83</t>
  </si>
  <si>
    <t>233</t>
  </si>
  <si>
    <t>84</t>
  </si>
  <si>
    <t>85</t>
  </si>
  <si>
    <t>184</t>
  </si>
  <si>
    <t>86</t>
  </si>
  <si>
    <t>87</t>
  </si>
  <si>
    <t>234</t>
  </si>
  <si>
    <t>88</t>
  </si>
  <si>
    <t>89</t>
  </si>
  <si>
    <t>90</t>
  </si>
  <si>
    <t>91</t>
  </si>
  <si>
    <t>92</t>
  </si>
  <si>
    <t>93</t>
  </si>
  <si>
    <t>94</t>
  </si>
  <si>
    <t>235</t>
  </si>
  <si>
    <t>236</t>
  </si>
  <si>
    <t>185</t>
  </si>
  <si>
    <t>95</t>
  </si>
  <si>
    <t>237</t>
  </si>
  <si>
    <t>238</t>
  </si>
  <si>
    <t>239</t>
  </si>
  <si>
    <t>96</t>
  </si>
  <si>
    <t>97</t>
  </si>
  <si>
    <t>98</t>
  </si>
  <si>
    <t>240</t>
  </si>
  <si>
    <t>99</t>
  </si>
  <si>
    <t>100</t>
  </si>
  <si>
    <t>241</t>
  </si>
  <si>
    <t>101</t>
  </si>
  <si>
    <t>242</t>
  </si>
  <si>
    <t>102</t>
  </si>
  <si>
    <t>103</t>
  </si>
  <si>
    <t>243</t>
  </si>
  <si>
    <t>104</t>
  </si>
  <si>
    <t>244</t>
  </si>
  <si>
    <t>105</t>
  </si>
  <si>
    <t>106</t>
  </si>
  <si>
    <t>107</t>
  </si>
  <si>
    <t>245</t>
  </si>
  <si>
    <t>108</t>
  </si>
  <si>
    <t>109</t>
  </si>
  <si>
    <t>246</t>
  </si>
  <si>
    <t>110</t>
  </si>
  <si>
    <t>247</t>
  </si>
  <si>
    <t>248</t>
  </si>
  <si>
    <t>111</t>
  </si>
  <si>
    <t>112</t>
  </si>
  <si>
    <t>113</t>
  </si>
  <si>
    <t>114</t>
  </si>
  <si>
    <t>249</t>
  </si>
  <si>
    <t>250</t>
  </si>
  <si>
    <t>251</t>
  </si>
  <si>
    <t>252</t>
  </si>
  <si>
    <t>115</t>
  </si>
  <si>
    <t>253</t>
  </si>
  <si>
    <t>254</t>
  </si>
  <si>
    <t>116</t>
  </si>
  <si>
    <t>117</t>
  </si>
  <si>
    <t>118</t>
  </si>
  <si>
    <t>255</t>
  </si>
  <si>
    <t>256</t>
  </si>
  <si>
    <t>257</t>
  </si>
  <si>
    <t>119</t>
  </si>
  <si>
    <t>120</t>
  </si>
  <si>
    <t>121</t>
  </si>
  <si>
    <t>122</t>
  </si>
  <si>
    <t>258</t>
  </si>
  <si>
    <t>186</t>
  </si>
  <si>
    <t>123</t>
  </si>
  <si>
    <t>259</t>
  </si>
  <si>
    <t>260</t>
  </si>
  <si>
    <t>124</t>
  </si>
  <si>
    <t>125</t>
  </si>
  <si>
    <t>261</t>
  </si>
  <si>
    <t>126</t>
  </si>
  <si>
    <t>262</t>
  </si>
  <si>
    <t>127</t>
  </si>
  <si>
    <t>128</t>
  </si>
  <si>
    <t>129</t>
  </si>
  <si>
    <t>130</t>
  </si>
  <si>
    <t>131</t>
  </si>
  <si>
    <t>263</t>
  </si>
  <si>
    <t>132</t>
  </si>
  <si>
    <t>264</t>
  </si>
  <si>
    <t>133</t>
  </si>
  <si>
    <t>134</t>
  </si>
  <si>
    <t>135</t>
  </si>
  <si>
    <t>136</t>
  </si>
  <si>
    <t>137</t>
  </si>
  <si>
    <t>138</t>
  </si>
  <si>
    <t>187</t>
  </si>
  <si>
    <t>188</t>
  </si>
  <si>
    <t>139</t>
  </si>
  <si>
    <t>265</t>
  </si>
  <si>
    <t>266</t>
  </si>
  <si>
    <t>140</t>
  </si>
  <si>
    <t>141</t>
  </si>
  <si>
    <t>142</t>
  </si>
  <si>
    <t>143</t>
  </si>
  <si>
    <t>267</t>
  </si>
  <si>
    <t>144</t>
  </si>
  <si>
    <t>268</t>
  </si>
  <si>
    <t>145</t>
  </si>
  <si>
    <t>146</t>
  </si>
  <si>
    <t>269</t>
  </si>
  <si>
    <t>147</t>
  </si>
  <si>
    <t>148</t>
  </si>
  <si>
    <t>149</t>
  </si>
  <si>
    <t>150</t>
  </si>
  <si>
    <t>270</t>
  </si>
  <si>
    <t>151</t>
  </si>
  <si>
    <t>152</t>
  </si>
  <si>
    <t>153</t>
  </si>
  <si>
    <t>154</t>
  </si>
  <si>
    <t>271</t>
  </si>
  <si>
    <t>155</t>
  </si>
  <si>
    <t>156</t>
  </si>
  <si>
    <t>272</t>
  </si>
  <si>
    <t>157</t>
  </si>
  <si>
    <t>273</t>
  </si>
  <si>
    <t>274</t>
  </si>
  <si>
    <t>275</t>
  </si>
  <si>
    <t>158</t>
  </si>
  <si>
    <t>159</t>
  </si>
  <si>
    <t>160</t>
  </si>
  <si>
    <t>161</t>
  </si>
  <si>
    <t>162</t>
  </si>
  <si>
    <t>163</t>
  </si>
  <si>
    <t>164</t>
  </si>
  <si>
    <t>276</t>
  </si>
  <si>
    <t>277</t>
  </si>
  <si>
    <t>278</t>
  </si>
  <si>
    <t>189</t>
  </si>
  <si>
    <t>165</t>
  </si>
  <si>
    <t>279</t>
  </si>
  <si>
    <t>166</t>
  </si>
  <si>
    <t>167</t>
  </si>
  <si>
    <t>280</t>
  </si>
  <si>
    <t>168</t>
  </si>
  <si>
    <t>281</t>
  </si>
  <si>
    <t>169</t>
  </si>
  <si>
    <t>282</t>
  </si>
  <si>
    <t>283</t>
  </si>
  <si>
    <t>284</t>
  </si>
  <si>
    <t>190</t>
  </si>
  <si>
    <t>170</t>
  </si>
  <si>
    <t>285</t>
  </si>
  <si>
    <t>286</t>
  </si>
  <si>
    <t>171</t>
  </si>
  <si>
    <t>287</t>
  </si>
  <si>
    <t>FWadia</t>
  </si>
  <si>
    <t>481</t>
  </si>
  <si>
    <t>291</t>
  </si>
  <si>
    <t>292</t>
  </si>
  <si>
    <t>293</t>
  </si>
  <si>
    <t>482</t>
  </si>
  <si>
    <t>294</t>
  </si>
  <si>
    <t>483</t>
  </si>
  <si>
    <t>295</t>
  </si>
  <si>
    <t>297</t>
  </si>
  <si>
    <t>296</t>
  </si>
  <si>
    <t>298</t>
  </si>
  <si>
    <t>484</t>
  </si>
  <si>
    <t>Please email a copy of proof of employment (Bank Statement / Salary Slip) to vcredit@Asif Tech.com.au. Also please update the correct Work Phone Landline customer and the ABN No. for the customer, if customer's occupation is Taxi Driver.</t>
  </si>
  <si>
    <t>299</t>
  </si>
  <si>
    <t>485</t>
  </si>
  <si>
    <t>486</t>
  </si>
  <si>
    <t>300</t>
  </si>
  <si>
    <t>487</t>
  </si>
  <si>
    <t>301</t>
  </si>
  <si>
    <t>302</t>
  </si>
  <si>
    <t>303</t>
  </si>
  <si>
    <t>304</t>
  </si>
  <si>
    <t>488</t>
  </si>
  <si>
    <t>305</t>
  </si>
  <si>
    <t>489</t>
  </si>
  <si>
    <t>Please email 100 pts of ID to kcredit@Asif Tech.com.au</t>
  </si>
  <si>
    <t>490</t>
  </si>
  <si>
    <t>491</t>
  </si>
  <si>
    <t>306</t>
  </si>
  <si>
    <t>307</t>
  </si>
  <si>
    <t>308</t>
  </si>
  <si>
    <t>Approved for 2 services</t>
  </si>
  <si>
    <t>492</t>
  </si>
  <si>
    <t>309</t>
  </si>
  <si>
    <t>Approved for outright purchase or USIM only due to Visa status</t>
  </si>
  <si>
    <t>310</t>
  </si>
  <si>
    <t>493</t>
  </si>
  <si>
    <t>Applicants details are incorrect(as the Unit Number requested for Address details has not been provided). Please confirm and resubmit</t>
  </si>
  <si>
    <t>494</t>
  </si>
  <si>
    <t>311</t>
  </si>
  <si>
    <t>Direct debit to bank account/Credit card</t>
  </si>
  <si>
    <t>312</t>
  </si>
  <si>
    <t>313</t>
  </si>
  <si>
    <t>314</t>
  </si>
  <si>
    <t>315</t>
  </si>
  <si>
    <t>316</t>
  </si>
  <si>
    <t>317</t>
  </si>
  <si>
    <t>318</t>
  </si>
  <si>
    <t>319</t>
  </si>
  <si>
    <t>495</t>
  </si>
  <si>
    <t>Applicants last name is incorrect. Please confirm and resubmit as we are not able to get the correct details for the customer</t>
  </si>
  <si>
    <t>320</t>
  </si>
  <si>
    <t>Approved for 1 service only</t>
  </si>
  <si>
    <t>321</t>
  </si>
  <si>
    <t>322</t>
  </si>
  <si>
    <t>496</t>
  </si>
  <si>
    <t>Applicants Home is incorrect. Please confirm and resubmit with correct Home number</t>
  </si>
  <si>
    <t>497</t>
  </si>
  <si>
    <t>Please email a copy of customer's passport with visa page as a part of 100pts of id to kcredit@Asif Tech.com.au</t>
  </si>
  <si>
    <t>498</t>
  </si>
  <si>
    <t>Further information has been requested via email-Proof of employment-Bank statement/Salary slip</t>
  </si>
  <si>
    <t>499</t>
  </si>
  <si>
    <t>323</t>
  </si>
  <si>
    <t>324</t>
  </si>
  <si>
    <t>500</t>
  </si>
  <si>
    <t>Please re-submit as self employed</t>
  </si>
  <si>
    <t>501</t>
  </si>
  <si>
    <t>Please email 100 pts of ID to vcredit@Asif Tech.com.au alongwith pensioner card.</t>
  </si>
  <si>
    <t>325</t>
  </si>
  <si>
    <t>326</t>
  </si>
  <si>
    <t>327</t>
  </si>
  <si>
    <t>502</t>
  </si>
  <si>
    <t>Please email passport/visa page and proof of employment- bank statment/salary slip</t>
  </si>
  <si>
    <t>503</t>
  </si>
  <si>
    <t>Please resubmit with updated employment details (SELF EMPLOYED)</t>
  </si>
  <si>
    <t>328</t>
  </si>
  <si>
    <t>329</t>
  </si>
  <si>
    <t>330</t>
  </si>
  <si>
    <t>331</t>
  </si>
  <si>
    <t>Approved for 1 Handset + 1 Tablet</t>
  </si>
  <si>
    <t>332</t>
  </si>
  <si>
    <t>333</t>
  </si>
  <si>
    <t>334</t>
  </si>
  <si>
    <t>464</t>
  </si>
  <si>
    <t>Student applicants cannot have 2 x Voice Services. They are eligible for 1 Voice and 1 MBB only. Customer has an active Voice Service under BA No. 759038169.</t>
  </si>
  <si>
    <t>465</t>
  </si>
  <si>
    <t>335</t>
  </si>
  <si>
    <t>336</t>
  </si>
  <si>
    <t>466</t>
  </si>
  <si>
    <t>337</t>
  </si>
  <si>
    <t>338</t>
  </si>
  <si>
    <t>339</t>
  </si>
  <si>
    <t>340</t>
  </si>
  <si>
    <t>341</t>
  </si>
  <si>
    <t>342</t>
  </si>
  <si>
    <t>343</t>
  </si>
  <si>
    <t>504</t>
  </si>
  <si>
    <t>344</t>
  </si>
  <si>
    <t>Approved for up to 2 services</t>
  </si>
  <si>
    <t>345</t>
  </si>
  <si>
    <t>346</t>
  </si>
  <si>
    <t>347</t>
  </si>
  <si>
    <t>505</t>
  </si>
  <si>
    <t>506</t>
  </si>
  <si>
    <t>348</t>
  </si>
  <si>
    <t>507</t>
  </si>
  <si>
    <t>349</t>
  </si>
  <si>
    <t>350</t>
  </si>
  <si>
    <t>351</t>
  </si>
  <si>
    <t>352</t>
  </si>
  <si>
    <t>508</t>
  </si>
  <si>
    <t>353</t>
  </si>
  <si>
    <t>354</t>
  </si>
  <si>
    <t>355</t>
  </si>
  <si>
    <t>356</t>
  </si>
  <si>
    <t>509</t>
  </si>
  <si>
    <t>510</t>
  </si>
  <si>
    <t>Customer has overdue account with Asif Tech #675218614 - $117.65 and Resubmit with Passport or Medicare Card as 100 Points of ID</t>
  </si>
  <si>
    <t>467</t>
  </si>
  <si>
    <t>Unable to verify employment details provided</t>
  </si>
  <si>
    <t>511</t>
  </si>
  <si>
    <t>Please re-submit with employer's landline number.</t>
  </si>
  <si>
    <t>357</t>
  </si>
  <si>
    <t>358</t>
  </si>
  <si>
    <t>Approved only with outright purchase of handset or USIM only Visa expires on 13/01/2013</t>
  </si>
  <si>
    <t>359</t>
  </si>
  <si>
    <t>360</t>
  </si>
  <si>
    <t>361</t>
  </si>
  <si>
    <t>512</t>
  </si>
  <si>
    <t>Please email 100 pts of ID and Proof of Income / Employment to vcredit@Asif Tech.com.au (Payslips / Bank Statements for 3 months)</t>
  </si>
  <si>
    <t>362</t>
  </si>
  <si>
    <t>513</t>
  </si>
  <si>
    <t>Customer has overdue account with Asif Tech- Acc no : 692422516</t>
  </si>
  <si>
    <t>363</t>
  </si>
  <si>
    <t>364</t>
  </si>
  <si>
    <t>365</t>
  </si>
  <si>
    <t>514</t>
  </si>
  <si>
    <t>Please re-submit as self employed (business/sole trader)</t>
  </si>
  <si>
    <t>366</t>
  </si>
  <si>
    <t>515</t>
  </si>
  <si>
    <t>Please email a copy of passport with visa page/citizen certificate or a copy of medicare card to kcredit@Asif Tech.com.au</t>
  </si>
  <si>
    <t>516</t>
  </si>
  <si>
    <t>Please email 100 pts of ID and Proof of Income to vcredit@Asif Tech.com.au (Payslips / Bank statement showing wage deposits for the last 3 months)</t>
  </si>
  <si>
    <t>367</t>
  </si>
  <si>
    <t>368</t>
  </si>
  <si>
    <t>Approved</t>
  </si>
  <si>
    <t>369</t>
  </si>
  <si>
    <t>468</t>
  </si>
  <si>
    <t>Student applicants cannot have 2 x handsets. They are eligible for 1 handset and 1 MBB only</t>
  </si>
  <si>
    <t>370</t>
  </si>
  <si>
    <t>371</t>
  </si>
  <si>
    <t>372</t>
  </si>
  <si>
    <t>373</t>
  </si>
  <si>
    <t>517</t>
  </si>
  <si>
    <t>374</t>
  </si>
  <si>
    <t>375</t>
  </si>
  <si>
    <t>376</t>
  </si>
  <si>
    <t>518</t>
  </si>
  <si>
    <t>377</t>
  </si>
  <si>
    <t>378</t>
  </si>
  <si>
    <t>379</t>
  </si>
  <si>
    <t>380</t>
  </si>
  <si>
    <t>381</t>
  </si>
  <si>
    <t>469</t>
  </si>
  <si>
    <t>382</t>
  </si>
  <si>
    <t>519</t>
  </si>
  <si>
    <t>383</t>
  </si>
  <si>
    <t>384</t>
  </si>
  <si>
    <t>385</t>
  </si>
  <si>
    <t>520</t>
  </si>
  <si>
    <t>521</t>
  </si>
  <si>
    <t>Please email Employment ID and to vcredit@Asif Tech.com.au and update home number where we can contact customer.</t>
  </si>
  <si>
    <t>386</t>
  </si>
  <si>
    <t>522</t>
  </si>
  <si>
    <t>Please re-submit as student</t>
  </si>
  <si>
    <t>523</t>
  </si>
  <si>
    <t>Please email copy of recent bank statement showing capacity to support service to vcredit@Asif Tech.com.au</t>
  </si>
  <si>
    <t>387</t>
  </si>
  <si>
    <t>388</t>
  </si>
  <si>
    <t>389</t>
  </si>
  <si>
    <t>390</t>
  </si>
  <si>
    <t>391</t>
  </si>
  <si>
    <t>392</t>
  </si>
  <si>
    <t>470</t>
  </si>
  <si>
    <t>Passport Visa expires in less than 12 months. Please offer the customer pre-paid service only</t>
  </si>
  <si>
    <t>393</t>
  </si>
  <si>
    <t>394</t>
  </si>
  <si>
    <t>395</t>
  </si>
  <si>
    <t>524</t>
  </si>
  <si>
    <t>An account for this applicant already exists with Asif Tech. Please resubmit as existing customer - sole trader</t>
  </si>
  <si>
    <t>396</t>
  </si>
  <si>
    <t>397</t>
  </si>
  <si>
    <t>471</t>
  </si>
  <si>
    <t>398</t>
  </si>
  <si>
    <t>525</t>
  </si>
  <si>
    <t>526</t>
  </si>
  <si>
    <t>Please email 100 pts of ID and Proof of Income to vcredit@Asif Tech.com.au (Payslips / Bank statement showing wage deposits for 3 months)</t>
  </si>
  <si>
    <t>399</t>
  </si>
  <si>
    <t>400</t>
  </si>
  <si>
    <t>527</t>
  </si>
  <si>
    <t>401</t>
  </si>
  <si>
    <t>528</t>
  </si>
  <si>
    <t>Applicants details are incorrect. Please confirm and resubmit customer's home phone number</t>
  </si>
  <si>
    <t>402</t>
  </si>
  <si>
    <t>529</t>
  </si>
  <si>
    <t>Please email 100 pts of ID &amp; paysilp to vcredit@Asif Tech.com.au</t>
  </si>
  <si>
    <t>403</t>
  </si>
  <si>
    <t>472</t>
  </si>
  <si>
    <t>404</t>
  </si>
  <si>
    <t>405</t>
  </si>
  <si>
    <t>406</t>
  </si>
  <si>
    <t>407</t>
  </si>
  <si>
    <t>408</t>
  </si>
  <si>
    <t>409</t>
  </si>
  <si>
    <t>530</t>
  </si>
  <si>
    <t>Further information has been requested via email plrease provide pay slip or employment proof.employment check failed.</t>
  </si>
  <si>
    <t>531</t>
  </si>
  <si>
    <t>410</t>
  </si>
  <si>
    <t>532</t>
  </si>
  <si>
    <t>533</t>
  </si>
  <si>
    <t>An account for this applicant already exists with Asif Tech. Please resubmit as exisiting customer under row id - 1-81IY40D.</t>
  </si>
  <si>
    <t>411</t>
  </si>
  <si>
    <t>534</t>
  </si>
  <si>
    <t>Please email 100 pts of ID and Proof of Income to vcredit@Asif Tech.com.au</t>
  </si>
  <si>
    <t>412</t>
  </si>
  <si>
    <t>413</t>
  </si>
  <si>
    <t>414</t>
  </si>
  <si>
    <t>415</t>
  </si>
  <si>
    <t>416</t>
  </si>
  <si>
    <t>417</t>
  </si>
  <si>
    <t>473</t>
  </si>
  <si>
    <t>474</t>
  </si>
  <si>
    <t>535</t>
  </si>
  <si>
    <t>Suspected duplicate application Test application</t>
  </si>
  <si>
    <t>418</t>
  </si>
  <si>
    <t>536</t>
  </si>
  <si>
    <t>Please email passport with visa page.</t>
  </si>
  <si>
    <t>419</t>
  </si>
  <si>
    <t>420</t>
  </si>
  <si>
    <t>537</t>
  </si>
  <si>
    <t>538</t>
  </si>
  <si>
    <t>421</t>
  </si>
  <si>
    <t>539</t>
  </si>
  <si>
    <t>Please Re-Submit Application as a Sole trader or business account. Custoemr has ABN number with 3.</t>
  </si>
  <si>
    <t>540</t>
  </si>
  <si>
    <t>Applicants Work details are incorrect. Please confirm and resubmit</t>
  </si>
  <si>
    <t>422</t>
  </si>
  <si>
    <t>541</t>
  </si>
  <si>
    <t>475</t>
  </si>
  <si>
    <t>423</t>
  </si>
  <si>
    <t>424</t>
  </si>
  <si>
    <t>425</t>
  </si>
  <si>
    <t>426</t>
  </si>
  <si>
    <t>427</t>
  </si>
  <si>
    <t>428</t>
  </si>
  <si>
    <t>429</t>
  </si>
  <si>
    <t>542</t>
  </si>
  <si>
    <t>An account for this applicant already exists with 3. Please resubmit as commercial application - ABN - 25265588580</t>
  </si>
  <si>
    <t>430</t>
  </si>
  <si>
    <t>Approved for 1 service</t>
  </si>
  <si>
    <t>476</t>
  </si>
  <si>
    <t>Unable to verify Visa details provided</t>
  </si>
  <si>
    <t>431</t>
  </si>
  <si>
    <t>543</t>
  </si>
  <si>
    <t>Please email proof of employment i.e bank statement or latest payslip to vcredit@Asif Tech.com.au</t>
  </si>
  <si>
    <t>477</t>
  </si>
  <si>
    <t>478</t>
  </si>
  <si>
    <t>Student applicants cannot have 2 x handsets. They are eligible for 1 handset and 1 MBB only-1-88YRGRM</t>
  </si>
  <si>
    <t>544</t>
  </si>
  <si>
    <t>Applicants details are incorrect. Please confirm and resubmit</t>
  </si>
  <si>
    <t>432</t>
  </si>
  <si>
    <t>433</t>
  </si>
  <si>
    <t>434</t>
  </si>
  <si>
    <t>435</t>
  </si>
  <si>
    <t>436</t>
  </si>
  <si>
    <t>545</t>
  </si>
  <si>
    <t>An account for this applicant already exists with Asif Tech. Please resubmit as existing customer under row id:- 1-8DPC90L</t>
  </si>
  <si>
    <t>437</t>
  </si>
  <si>
    <t>546</t>
  </si>
  <si>
    <t>Suspected duplicate application:Cust has already approved for SIM only under Row ID#1-8DFSLCU &amp; appln # 1411F2F802D on 29th JULY 2012.</t>
  </si>
  <si>
    <t>438</t>
  </si>
  <si>
    <t>439</t>
  </si>
  <si>
    <t>440</t>
  </si>
  <si>
    <t>441</t>
  </si>
  <si>
    <t>442</t>
  </si>
  <si>
    <t>547</t>
  </si>
  <si>
    <t>Suspected duplicate application test applicaitone.</t>
  </si>
  <si>
    <t>443</t>
  </si>
  <si>
    <t>444</t>
  </si>
  <si>
    <t>445</t>
  </si>
  <si>
    <t>479</t>
  </si>
  <si>
    <t>446</t>
  </si>
  <si>
    <t>447</t>
  </si>
  <si>
    <t>480</t>
  </si>
  <si>
    <t>448</t>
  </si>
  <si>
    <t>449</t>
  </si>
  <si>
    <t>450</t>
  </si>
  <si>
    <t>548</t>
  </si>
  <si>
    <t>451</t>
  </si>
  <si>
    <t>452</t>
  </si>
  <si>
    <t>549</t>
  </si>
  <si>
    <t>Please email 100 pts of ID along with bank statement or latest paylsip to vcredit@Asif Tech.com.au</t>
  </si>
  <si>
    <t>453</t>
  </si>
  <si>
    <t>550</t>
  </si>
  <si>
    <t>Further information has been requested via email. Proof of income in the form of recent bank statement showing direct wage deposits from employer or 2 x payslips from employer</t>
  </si>
  <si>
    <t>551</t>
  </si>
  <si>
    <t>552</t>
  </si>
  <si>
    <t>An account for this applicant already exists with Asif Tech. Please resubmit as existing customer ROW ID 1-58PHDTT</t>
  </si>
  <si>
    <t>553</t>
  </si>
  <si>
    <t>Please re-submit with employer's contactable landline number or email a copy of latest payslip.</t>
  </si>
  <si>
    <t>454</t>
  </si>
  <si>
    <t>554</t>
  </si>
  <si>
    <t>An account for this applicant already exists with Asif Tech. Please resubmit as existing customer-1-8DWZHFL .</t>
  </si>
  <si>
    <t>455</t>
  </si>
  <si>
    <t>456</t>
  </si>
  <si>
    <t>457</t>
  </si>
  <si>
    <t>458</t>
  </si>
  <si>
    <t>Approved for up to 3 services</t>
  </si>
  <si>
    <t>459</t>
  </si>
  <si>
    <t>460</t>
  </si>
  <si>
    <t>461</t>
  </si>
  <si>
    <t>555</t>
  </si>
  <si>
    <t>462</t>
  </si>
  <si>
    <t>463</t>
  </si>
  <si>
    <t>290</t>
  </si>
  <si>
    <t>288</t>
  </si>
  <si>
    <t>289</t>
  </si>
  <si>
    <t>556</t>
  </si>
  <si>
    <t>682</t>
  </si>
  <si>
    <t>Customer has overdue account with 3</t>
  </si>
  <si>
    <t>683</t>
  </si>
  <si>
    <t>557</t>
  </si>
  <si>
    <t>684</t>
  </si>
  <si>
    <t>685</t>
  </si>
  <si>
    <t>686</t>
  </si>
  <si>
    <t>558</t>
  </si>
  <si>
    <t>687</t>
  </si>
  <si>
    <t>688</t>
  </si>
  <si>
    <t>559</t>
  </si>
  <si>
    <t>560</t>
  </si>
  <si>
    <t>689</t>
  </si>
  <si>
    <t>561</t>
  </si>
  <si>
    <t>562</t>
  </si>
  <si>
    <t>563</t>
  </si>
  <si>
    <t>564</t>
  </si>
  <si>
    <t>565</t>
  </si>
  <si>
    <t>665</t>
  </si>
  <si>
    <t>566</t>
  </si>
  <si>
    <t>567</t>
  </si>
  <si>
    <t>690</t>
  </si>
  <si>
    <t>Further information has been requested via email- Please send university certificate of enrollment for the course.</t>
  </si>
  <si>
    <t>691</t>
  </si>
  <si>
    <t>568</t>
  </si>
  <si>
    <t>569</t>
  </si>
  <si>
    <t>570</t>
  </si>
  <si>
    <t>571</t>
  </si>
  <si>
    <t>692</t>
  </si>
  <si>
    <t>Please email visa evidence card to vcredit@Asif Tech.com.au</t>
  </si>
  <si>
    <t>693</t>
  </si>
  <si>
    <t>Further information has been requested via email- Proof of address- Utility bill</t>
  </si>
  <si>
    <t>572</t>
  </si>
  <si>
    <t>694</t>
  </si>
  <si>
    <t>695</t>
  </si>
  <si>
    <t>Further information has been requested via email- Proof of employment- bank statment/Salary slip</t>
  </si>
  <si>
    <t>573</t>
  </si>
  <si>
    <t>574</t>
  </si>
  <si>
    <t>575</t>
  </si>
  <si>
    <t>666</t>
  </si>
  <si>
    <t>696</t>
  </si>
  <si>
    <t>576</t>
  </si>
  <si>
    <t>577</t>
  </si>
  <si>
    <t>Approved only with outright purchase of handset or USIM only- Visa &lt;21 months cannot approve for ipad</t>
  </si>
  <si>
    <t>578</t>
  </si>
  <si>
    <t>697</t>
  </si>
  <si>
    <t>Suspected duplicate application. customer has already been approved under Row id : 1-7BC7NKN</t>
  </si>
  <si>
    <t>667</t>
  </si>
  <si>
    <t>579</t>
  </si>
  <si>
    <t>698</t>
  </si>
  <si>
    <t>580</t>
  </si>
  <si>
    <t>699</t>
  </si>
  <si>
    <t>Work number submitted is incorrect for the employer. Please confirm with applicant and resubmit and please apply status as part time.on student visa.</t>
  </si>
  <si>
    <t>581</t>
  </si>
  <si>
    <t>582</t>
  </si>
  <si>
    <t>583</t>
  </si>
  <si>
    <t>700</t>
  </si>
  <si>
    <t>Please contact the customer and re-submit the next application with the correct current address.</t>
  </si>
  <si>
    <t>584</t>
  </si>
  <si>
    <t>701</t>
  </si>
  <si>
    <t>An account for this applicant already exists with Asif Tech. Please resubmit as existing customer under row-id:-1-8D966MM.</t>
  </si>
  <si>
    <t>585</t>
  </si>
  <si>
    <t>702</t>
  </si>
  <si>
    <t>Customer has overdue account with 3 - Account no 3330159265 - has an overdue payment of $542.77</t>
  </si>
  <si>
    <t>668</t>
  </si>
  <si>
    <t>586</t>
  </si>
  <si>
    <t>669</t>
  </si>
  <si>
    <t>587</t>
  </si>
  <si>
    <t>703</t>
  </si>
  <si>
    <t>Incorrect info provided Please resubmit application with correct passport number: PC5444013</t>
  </si>
  <si>
    <t>704</t>
  </si>
  <si>
    <t>Please re-submit the next application with the correct current address as 810/70 MOUNTAIN ST, ULTIMO, NSW, 2007.</t>
  </si>
  <si>
    <t>588</t>
  </si>
  <si>
    <t>670</t>
  </si>
  <si>
    <t>589</t>
  </si>
  <si>
    <t>590</t>
  </si>
  <si>
    <t>591</t>
  </si>
  <si>
    <t>592</t>
  </si>
  <si>
    <t>593</t>
  </si>
  <si>
    <t>594</t>
  </si>
  <si>
    <t>Approved only with outright purchase of handset or USIM only- visa &lt;12 month</t>
  </si>
  <si>
    <t>705</t>
  </si>
  <si>
    <t>JDsouza</t>
  </si>
  <si>
    <t>Incorrect info provided ... please apply as pensioner and remove employment details such as other - 38 hours a week</t>
  </si>
  <si>
    <t>595</t>
  </si>
  <si>
    <t>596</t>
  </si>
  <si>
    <t>706</t>
  </si>
  <si>
    <t>Work number submitted is incorrect for the employer. Please confirm with applicant and resubmit</t>
  </si>
  <si>
    <t>671</t>
  </si>
  <si>
    <t>597</t>
  </si>
  <si>
    <t>598</t>
  </si>
  <si>
    <t>599</t>
  </si>
  <si>
    <t>600</t>
  </si>
  <si>
    <t>707</t>
  </si>
  <si>
    <t>Please resubmit with landline for employer - the landline number provided is incorrect.</t>
  </si>
  <si>
    <t>601</t>
  </si>
  <si>
    <t>602</t>
  </si>
  <si>
    <t>603</t>
  </si>
  <si>
    <t>708</t>
  </si>
  <si>
    <t>Customer has overdue account with 3 : $542.77 Revert with receipt number.</t>
  </si>
  <si>
    <t>709</t>
  </si>
  <si>
    <t>Please re-submit as student correctly. Employment details not required.</t>
  </si>
  <si>
    <t>604</t>
  </si>
  <si>
    <t>605</t>
  </si>
  <si>
    <t>710</t>
  </si>
  <si>
    <t>672</t>
  </si>
  <si>
    <t>711</t>
  </si>
  <si>
    <t>Please re-submit with employer's contactable landline number or email copy of Proof of Income (Pay Slips / Bank Statement / Employment Letter) to vcredit@Asif Tech.com.au</t>
  </si>
  <si>
    <t>712</t>
  </si>
  <si>
    <t>Customer has overdue account with Asif Tech - Account no 609645781</t>
  </si>
  <si>
    <t>713</t>
  </si>
  <si>
    <t>606</t>
  </si>
  <si>
    <t>714</t>
  </si>
  <si>
    <t>Application withdrawn.Please re-submit with employer's contactable landline number or email copy of Proof of Income (Pay Slips / Bank Statement / Employment Letter) to vcredit@Asif Tech.com.au</t>
  </si>
  <si>
    <t>607</t>
  </si>
  <si>
    <t>608</t>
  </si>
  <si>
    <t>609</t>
  </si>
  <si>
    <t>610</t>
  </si>
  <si>
    <t>611</t>
  </si>
  <si>
    <t>612</t>
  </si>
  <si>
    <t>715</t>
  </si>
  <si>
    <t>Suspected duplicate application- Customer already active under row id: 1-56Q45DN.</t>
  </si>
  <si>
    <t>613</t>
  </si>
  <si>
    <t>716</t>
  </si>
  <si>
    <t>717</t>
  </si>
  <si>
    <t>614</t>
  </si>
  <si>
    <t>718</t>
  </si>
  <si>
    <t>Please email passport with visa page and proof of employment bank statement/Salary slip</t>
  </si>
  <si>
    <t>615</t>
  </si>
  <si>
    <t>616</t>
  </si>
  <si>
    <t>617</t>
  </si>
  <si>
    <t>618</t>
  </si>
  <si>
    <t>719</t>
  </si>
  <si>
    <t>An account for this applicant already exists with Asif Tech. Please resubmit as existing customer - Row id 1-8542UUH</t>
  </si>
  <si>
    <t>619</t>
  </si>
  <si>
    <t>720</t>
  </si>
  <si>
    <t>673</t>
  </si>
  <si>
    <t>620</t>
  </si>
  <si>
    <t>674</t>
  </si>
  <si>
    <t>675</t>
  </si>
  <si>
    <t>621</t>
  </si>
  <si>
    <t>622</t>
  </si>
  <si>
    <t>623</t>
  </si>
  <si>
    <t>624</t>
  </si>
  <si>
    <t>721</t>
  </si>
  <si>
    <t>625</t>
  </si>
  <si>
    <t>626</t>
  </si>
  <si>
    <t>627</t>
  </si>
  <si>
    <t>628</t>
  </si>
  <si>
    <t>629</t>
  </si>
  <si>
    <t>630</t>
  </si>
  <si>
    <t>676</t>
  </si>
  <si>
    <t>631</t>
  </si>
  <si>
    <t>632</t>
  </si>
  <si>
    <t>677</t>
  </si>
  <si>
    <t>633</t>
  </si>
  <si>
    <t>634</t>
  </si>
  <si>
    <t>635</t>
  </si>
  <si>
    <t>636</t>
  </si>
  <si>
    <t>637</t>
  </si>
  <si>
    <t>678</t>
  </si>
  <si>
    <t>638</t>
  </si>
  <si>
    <t>639</t>
  </si>
  <si>
    <t>640</t>
  </si>
  <si>
    <t>Direct debit to credit card /credit card</t>
  </si>
  <si>
    <t>641</t>
  </si>
  <si>
    <t>722</t>
  </si>
  <si>
    <t>Please email 100 pts of ID along with bank statement or latest payslip for proof of employment to vcredit@Asif Tech.com.au</t>
  </si>
  <si>
    <t>642</t>
  </si>
  <si>
    <t>643</t>
  </si>
  <si>
    <t>644</t>
  </si>
  <si>
    <t>645</t>
  </si>
  <si>
    <t>723</t>
  </si>
  <si>
    <t>An account for this applicant already exists with Asif Tech. Please resubmit as existing customer- 1-8CIETO1</t>
  </si>
  <si>
    <t>646</t>
  </si>
  <si>
    <t>647</t>
  </si>
  <si>
    <t>648</t>
  </si>
  <si>
    <t>649</t>
  </si>
  <si>
    <t>724</t>
  </si>
  <si>
    <t>650</t>
  </si>
  <si>
    <t>679</t>
  </si>
  <si>
    <t>Customer has exceeded approved number of services.</t>
  </si>
  <si>
    <t>680</t>
  </si>
  <si>
    <t>725</t>
  </si>
  <si>
    <t>651</t>
  </si>
  <si>
    <t>726</t>
  </si>
  <si>
    <t>652</t>
  </si>
  <si>
    <t>681</t>
  </si>
  <si>
    <t>653</t>
  </si>
  <si>
    <t>654</t>
  </si>
  <si>
    <t>655</t>
  </si>
  <si>
    <t>Approved only with outright purchase of handset or USIM only- Visa &lt;12 months.</t>
  </si>
  <si>
    <t>727</t>
  </si>
  <si>
    <t>728</t>
  </si>
  <si>
    <t>656</t>
  </si>
  <si>
    <t>657</t>
  </si>
  <si>
    <t>658</t>
  </si>
  <si>
    <t>659</t>
  </si>
  <si>
    <t>729</t>
  </si>
  <si>
    <t>Please email passport with visa to vcredit@Asif Tech.com.au</t>
  </si>
  <si>
    <t>660</t>
  </si>
  <si>
    <t>661</t>
  </si>
  <si>
    <t>662</t>
  </si>
  <si>
    <t>663</t>
  </si>
  <si>
    <t>664</t>
  </si>
  <si>
    <t>730</t>
  </si>
  <si>
    <t>731</t>
  </si>
  <si>
    <t>HPandya</t>
  </si>
  <si>
    <t>913</t>
  </si>
  <si>
    <t>Please email 100 pts of ID to vcredit@Asif Tech.com.au Payslip or appointment letter</t>
  </si>
  <si>
    <t>914</t>
  </si>
  <si>
    <t>732</t>
  </si>
  <si>
    <t>915</t>
  </si>
  <si>
    <t>RMishra</t>
  </si>
  <si>
    <t>Please resubmit with correct landline for employer OR email proof of income to vcredit@Asif Tech.com.au</t>
  </si>
  <si>
    <t>733</t>
  </si>
  <si>
    <t>916</t>
  </si>
  <si>
    <t>An account for this applicant already exists with Asif Tech. Please resubmit as existing customer (ROW ID:1-7M2R6ZS) Also, the above accout is in overdue status. Please ask customer to make the payment</t>
  </si>
  <si>
    <t>734</t>
  </si>
  <si>
    <t>917</t>
  </si>
  <si>
    <t>Please email 100 pts of ID to kcredit@Asif Tech.com.au Salary slip or appointment letter</t>
  </si>
  <si>
    <t>735</t>
  </si>
  <si>
    <t>736</t>
  </si>
  <si>
    <t>884</t>
  </si>
  <si>
    <t>885</t>
  </si>
  <si>
    <t>918</t>
  </si>
  <si>
    <t>Please email proof of income to vcredit@Asif Tech.com.au</t>
  </si>
  <si>
    <t>737</t>
  </si>
  <si>
    <t>738</t>
  </si>
  <si>
    <t>739</t>
  </si>
  <si>
    <t>740</t>
  </si>
  <si>
    <t>741</t>
  </si>
  <si>
    <t>742</t>
  </si>
  <si>
    <t>743</t>
  </si>
  <si>
    <t>744</t>
  </si>
  <si>
    <t>745</t>
  </si>
  <si>
    <t>746</t>
  </si>
  <si>
    <t>747</t>
  </si>
  <si>
    <t>919</t>
  </si>
  <si>
    <t>886</t>
  </si>
  <si>
    <t>748</t>
  </si>
  <si>
    <t>920</t>
  </si>
  <si>
    <t>An account for this applicant already exists with Asif Tech. Please resubmit as existing customer (ROW ID: 1-8E6O0P0)</t>
  </si>
  <si>
    <t>887</t>
  </si>
  <si>
    <t>Due to recent payment history with Asif Tech - Account no 747997948 - 3 bills overdue due = $101.87</t>
  </si>
  <si>
    <t>749</t>
  </si>
  <si>
    <t>750</t>
  </si>
  <si>
    <t>-</t>
  </si>
  <si>
    <t>751</t>
  </si>
  <si>
    <t>752</t>
  </si>
  <si>
    <t>Direct debit to bank account only</t>
  </si>
  <si>
    <t>888</t>
  </si>
  <si>
    <t>753</t>
  </si>
  <si>
    <t>754</t>
  </si>
  <si>
    <t>755</t>
  </si>
  <si>
    <t>921</t>
  </si>
  <si>
    <t>756</t>
  </si>
  <si>
    <t>922</t>
  </si>
  <si>
    <t>No ABN entered in Siebel, please update the ABN and resubmit as self employed</t>
  </si>
  <si>
    <t>757</t>
  </si>
  <si>
    <t>758</t>
  </si>
  <si>
    <t>923</t>
  </si>
  <si>
    <t>924</t>
  </si>
  <si>
    <t>Further information has been requested via email - please email payslip to vcredit@Asif Tech.com.au</t>
  </si>
  <si>
    <t>759</t>
  </si>
  <si>
    <t>925</t>
  </si>
  <si>
    <t>926</t>
  </si>
  <si>
    <t>WITHDRAW the appln forEmployment Proof Details.Please email to vcredit@Asif Tech.com.au</t>
  </si>
  <si>
    <t>927</t>
  </si>
  <si>
    <t>An account for this applicant already exists with Asif Tech. Please resubmit as existing customer (ROW ID: 1-804NKHZ )</t>
  </si>
  <si>
    <t>760</t>
  </si>
  <si>
    <t>761</t>
  </si>
  <si>
    <t>762</t>
  </si>
  <si>
    <t>763</t>
  </si>
  <si>
    <t>889</t>
  </si>
  <si>
    <t>928</t>
  </si>
  <si>
    <t>764</t>
  </si>
  <si>
    <t>765</t>
  </si>
  <si>
    <t>766</t>
  </si>
  <si>
    <t>767</t>
  </si>
  <si>
    <t>929</t>
  </si>
  <si>
    <t>768</t>
  </si>
  <si>
    <t>769</t>
  </si>
  <si>
    <t>890</t>
  </si>
  <si>
    <t>Customer has overdue account with 3 - Account no 3350822643</t>
  </si>
  <si>
    <t>930</t>
  </si>
  <si>
    <t>Please verify the passport details and DOB and resubmit OR email passport and visa page to vcredit@Asif Tech.com.au</t>
  </si>
  <si>
    <t>891</t>
  </si>
  <si>
    <t>770</t>
  </si>
  <si>
    <t>931</t>
  </si>
  <si>
    <t>Please employment letter and proof of income to vcredit@Asif Tech.com.au</t>
  </si>
  <si>
    <t>932</t>
  </si>
  <si>
    <t>771</t>
  </si>
  <si>
    <t>892</t>
  </si>
  <si>
    <t>772</t>
  </si>
  <si>
    <t>893</t>
  </si>
  <si>
    <t>894</t>
  </si>
  <si>
    <t>773</t>
  </si>
  <si>
    <t>774</t>
  </si>
  <si>
    <t>775</t>
  </si>
  <si>
    <t>776</t>
  </si>
  <si>
    <t>777</t>
  </si>
  <si>
    <t>778</t>
  </si>
  <si>
    <t>779</t>
  </si>
  <si>
    <t>780</t>
  </si>
  <si>
    <t>781</t>
  </si>
  <si>
    <t>933</t>
  </si>
  <si>
    <t>Please resubmit as student correctly. Employment details not required.</t>
  </si>
  <si>
    <t>934</t>
  </si>
  <si>
    <t>782</t>
  </si>
  <si>
    <t>783</t>
  </si>
  <si>
    <t>784</t>
  </si>
  <si>
    <t>785</t>
  </si>
  <si>
    <t>786</t>
  </si>
  <si>
    <t>787</t>
  </si>
  <si>
    <t>788</t>
  </si>
  <si>
    <t>935</t>
  </si>
  <si>
    <t>Applicant has previously approved application under another Row ID 1-7K9GM6M</t>
  </si>
  <si>
    <t>936</t>
  </si>
  <si>
    <t>937</t>
  </si>
  <si>
    <t>Bureau Error - {ITEM:DnB Error Type}</t>
  </si>
  <si>
    <t>789</t>
  </si>
  <si>
    <t>790</t>
  </si>
  <si>
    <t>938</t>
  </si>
  <si>
    <t>This account is closed, please resubmit under a NEW ROW ID</t>
  </si>
  <si>
    <t>791</t>
  </si>
  <si>
    <t>792</t>
  </si>
  <si>
    <t>793</t>
  </si>
  <si>
    <t>794</t>
  </si>
  <si>
    <t>795</t>
  </si>
  <si>
    <t>939</t>
  </si>
  <si>
    <t>796</t>
  </si>
  <si>
    <t>797</t>
  </si>
  <si>
    <t>940</t>
  </si>
  <si>
    <t>798</t>
  </si>
  <si>
    <t>895</t>
  </si>
  <si>
    <t>941</t>
  </si>
  <si>
    <t>Please email 100 pts of ID to vcredit@Asif Tech.com.au appointment letter or salary slip</t>
  </si>
  <si>
    <t>799</t>
  </si>
  <si>
    <t>800</t>
  </si>
  <si>
    <t>801</t>
  </si>
  <si>
    <t>942</t>
  </si>
  <si>
    <t>Please re-submit as student. Kindly remove all employment details</t>
  </si>
  <si>
    <t>943</t>
  </si>
  <si>
    <t>Please email 100 pts of ID along with passport and visa page to vcredit@Asif Tech.com.au</t>
  </si>
  <si>
    <t>802</t>
  </si>
  <si>
    <t>944</t>
  </si>
  <si>
    <t>803</t>
  </si>
  <si>
    <t>804</t>
  </si>
  <si>
    <t>805</t>
  </si>
  <si>
    <t>896</t>
  </si>
  <si>
    <t>Student applicants cannot have 2 x Voice Services. They are eligible for 1 Voice and 1 MBB Service only. Customer has an existing Row ID: 1-5O66C0D with an active Voice Service.</t>
  </si>
  <si>
    <t>806</t>
  </si>
  <si>
    <t>807</t>
  </si>
  <si>
    <t>945</t>
  </si>
  <si>
    <t>Please email 100 points + proof of income to vcredit@Asif Tech.com.au in form of bank statement showing direct wage deposits or 2 x payslips from employer</t>
  </si>
  <si>
    <t>897</t>
  </si>
  <si>
    <t>808</t>
  </si>
  <si>
    <t>946</t>
  </si>
  <si>
    <t>947</t>
  </si>
  <si>
    <t>Incorrect info provided Please provide valid contact number for the custoer</t>
  </si>
  <si>
    <t>809</t>
  </si>
  <si>
    <t>810</t>
  </si>
  <si>
    <t>811</t>
  </si>
  <si>
    <t>898</t>
  </si>
  <si>
    <t>Student applicants cannot have 2 x handsets. They are eligible for 1 handset and 1 MBB only. Customer already has an active voice service under row id: 1-7XJ7I3A</t>
  </si>
  <si>
    <t>812</t>
  </si>
  <si>
    <t>813</t>
  </si>
  <si>
    <t>814</t>
  </si>
  <si>
    <t>815</t>
  </si>
  <si>
    <t>948</t>
  </si>
  <si>
    <t>Work number submitted is incorrect for the customer. Please confirm with applicant and resubmit. Alternatively, please email Proof of Income (Pay Slips / Latest Bank Statement) to vcredit@Asif Tech.com.au.</t>
  </si>
  <si>
    <t>816</t>
  </si>
  <si>
    <t>817</t>
  </si>
  <si>
    <t>818</t>
  </si>
  <si>
    <t>899</t>
  </si>
  <si>
    <t>900</t>
  </si>
  <si>
    <t>Due to Employment details. Previously declined application found within the last 30 days</t>
  </si>
  <si>
    <t>819</t>
  </si>
  <si>
    <t>820</t>
  </si>
  <si>
    <t>901</t>
  </si>
  <si>
    <t>821</t>
  </si>
  <si>
    <t>902</t>
  </si>
  <si>
    <t>903</t>
  </si>
  <si>
    <t>822</t>
  </si>
  <si>
    <t>823</t>
  </si>
  <si>
    <t>824</t>
  </si>
  <si>
    <t>825</t>
  </si>
  <si>
    <t>949</t>
  </si>
  <si>
    <t>826</t>
  </si>
  <si>
    <t>827</t>
  </si>
  <si>
    <t>828</t>
  </si>
  <si>
    <t>829</t>
  </si>
  <si>
    <t>830</t>
  </si>
  <si>
    <t>904</t>
  </si>
  <si>
    <t>Passport Visa expires in less than 12 months. Please offer the customer pre-paid service only - Visa Expires within 12 months Passport Expiry: 15/08/2012</t>
  </si>
  <si>
    <t>831</t>
  </si>
  <si>
    <t>832</t>
  </si>
  <si>
    <t>833</t>
  </si>
  <si>
    <t>834</t>
  </si>
  <si>
    <t>835</t>
  </si>
  <si>
    <t>836</t>
  </si>
  <si>
    <t>905</t>
  </si>
  <si>
    <t>Due to Credit decision</t>
  </si>
  <si>
    <t>950</t>
  </si>
  <si>
    <t>An account for this applicant already exists with Asif Tech. Please re-submit the next application under row-id:-1-68F5YW1.</t>
  </si>
  <si>
    <t>837</t>
  </si>
  <si>
    <t>951</t>
  </si>
  <si>
    <t>838</t>
  </si>
  <si>
    <t>952</t>
  </si>
  <si>
    <t>Please re-submit as self employed (sole trader / commercial)</t>
  </si>
  <si>
    <t>839</t>
  </si>
  <si>
    <t>953</t>
  </si>
  <si>
    <t>Work number submitted is incorrect for the employer. Please confirm with applicant and resubmit with the employer's correct landline number.</t>
  </si>
  <si>
    <t>840</t>
  </si>
  <si>
    <t>841</t>
  </si>
  <si>
    <t>954</t>
  </si>
  <si>
    <t>955</t>
  </si>
  <si>
    <t>906</t>
  </si>
  <si>
    <t>956</t>
  </si>
  <si>
    <t>842</t>
  </si>
  <si>
    <t>843</t>
  </si>
  <si>
    <t>844</t>
  </si>
  <si>
    <t>845</t>
  </si>
  <si>
    <t>846</t>
  </si>
  <si>
    <t>847</t>
  </si>
  <si>
    <t>907</t>
  </si>
  <si>
    <t>908</t>
  </si>
  <si>
    <t>848</t>
  </si>
  <si>
    <t>849</t>
  </si>
  <si>
    <t>850</t>
  </si>
  <si>
    <t>957</t>
  </si>
  <si>
    <t>851</t>
  </si>
  <si>
    <t>852</t>
  </si>
  <si>
    <t>853</t>
  </si>
  <si>
    <t>854</t>
  </si>
  <si>
    <t>909</t>
  </si>
  <si>
    <t>855</t>
  </si>
  <si>
    <t>958</t>
  </si>
  <si>
    <t>Please email copy of Proof of Income (Pay Slips / Bank Statement / Employment Letter</t>
  </si>
  <si>
    <t>856</t>
  </si>
  <si>
    <t>910</t>
  </si>
  <si>
    <t>959</t>
  </si>
  <si>
    <t>An account for this applicant already exists with Asif Tech. Please resubmit as existing customer under row id :-1-5F7CXTD.</t>
  </si>
  <si>
    <t>857</t>
  </si>
  <si>
    <t>858</t>
  </si>
  <si>
    <t>859</t>
  </si>
  <si>
    <t>960</t>
  </si>
  <si>
    <t>Work number submitted is incorrect for the employer. Please re-submit the employer's correct landline number.</t>
  </si>
  <si>
    <t>860</t>
  </si>
  <si>
    <t>861</t>
  </si>
  <si>
    <t>862</t>
  </si>
  <si>
    <t>863</t>
  </si>
  <si>
    <t>864</t>
  </si>
  <si>
    <t>961</t>
  </si>
  <si>
    <t>911</t>
  </si>
  <si>
    <t>865</t>
  </si>
  <si>
    <t>866</t>
  </si>
  <si>
    <t>867</t>
  </si>
  <si>
    <t>868</t>
  </si>
  <si>
    <t>962</t>
  </si>
  <si>
    <t>Visa Check</t>
  </si>
  <si>
    <t>912</t>
  </si>
  <si>
    <t>869</t>
  </si>
  <si>
    <t>870</t>
  </si>
  <si>
    <t>871</t>
  </si>
  <si>
    <t>872</t>
  </si>
  <si>
    <t>873</t>
  </si>
  <si>
    <t>963</t>
  </si>
  <si>
    <t>Please email Appointment/Offer Letter, Salary Slips.to vcredit@Asif Tech.com.au</t>
  </si>
  <si>
    <t>964</t>
  </si>
  <si>
    <t>Please email Employment Proof Details: Appointment/Offer Letter, Salary Slips. to vcredit@Asif Tech.com.au</t>
  </si>
  <si>
    <t>874</t>
  </si>
  <si>
    <t>875</t>
  </si>
  <si>
    <t>965</t>
  </si>
  <si>
    <t>876</t>
  </si>
  <si>
    <t>966</t>
  </si>
  <si>
    <t>This account is closed, please resubmit under a NEW ROW ID Withdrew, as current appln reflects as Cancelled on SIEBEL, Hence the cust has to resubmit under the previous appln#1-86MFD6A</t>
  </si>
  <si>
    <t>967</t>
  </si>
  <si>
    <t>968</t>
  </si>
  <si>
    <t>969</t>
  </si>
  <si>
    <t>877</t>
  </si>
  <si>
    <t>878</t>
  </si>
  <si>
    <t>970</t>
  </si>
  <si>
    <t>879</t>
  </si>
  <si>
    <t>971</t>
  </si>
  <si>
    <t>Please email a copy of passport with visa page as a part of 100 pts of id.</t>
  </si>
  <si>
    <t>880</t>
  </si>
  <si>
    <t>972</t>
  </si>
  <si>
    <t>881</t>
  </si>
  <si>
    <t>882</t>
  </si>
  <si>
    <t>883</t>
  </si>
  <si>
    <t>1115</t>
  </si>
  <si>
    <t>973</t>
  </si>
  <si>
    <t>1116</t>
  </si>
  <si>
    <t>Please verify employement details and employer's LL# OR email proof of income and employment letter to vcredit@Asif Tech.com.au</t>
  </si>
  <si>
    <t>974</t>
  </si>
  <si>
    <t>975</t>
  </si>
  <si>
    <t>1117</t>
  </si>
  <si>
    <t>Customer has overdue account with Asif Tech and 3</t>
  </si>
  <si>
    <t>976</t>
  </si>
  <si>
    <t>1118</t>
  </si>
  <si>
    <t>977</t>
  </si>
  <si>
    <t>1095</t>
  </si>
  <si>
    <t>1119</t>
  </si>
  <si>
    <t>978</t>
  </si>
  <si>
    <t>1096</t>
  </si>
  <si>
    <t>979</t>
  </si>
  <si>
    <t>1120</t>
  </si>
  <si>
    <t>1121</t>
  </si>
  <si>
    <t>Please email passport and visa page to vcredit@Asif Tech.com.au</t>
  </si>
  <si>
    <t>1122</t>
  </si>
  <si>
    <t>980</t>
  </si>
  <si>
    <t>1097</t>
  </si>
  <si>
    <t>981</t>
  </si>
  <si>
    <t>982</t>
  </si>
  <si>
    <t>1123</t>
  </si>
  <si>
    <t>1124</t>
  </si>
  <si>
    <t>1125</t>
  </si>
  <si>
    <t>Applicant has previously approved application under another Row ID 1-8BBSKPY</t>
  </si>
  <si>
    <t>1126</t>
  </si>
  <si>
    <t>Please email passport with visa pageto vcredit@Asif Tech.com.au</t>
  </si>
  <si>
    <t>983</t>
  </si>
  <si>
    <t>984</t>
  </si>
  <si>
    <t>985</t>
  </si>
  <si>
    <t>986</t>
  </si>
  <si>
    <t>1098</t>
  </si>
  <si>
    <t>Due to veda file</t>
  </si>
  <si>
    <t>1127</t>
  </si>
  <si>
    <t>An account for this applicant already exists with Asif Tech. Please resubmit as existing customer (ROW ID: 1-7MZ7FOC)</t>
  </si>
  <si>
    <t>1099</t>
  </si>
  <si>
    <t>987</t>
  </si>
  <si>
    <t>988</t>
  </si>
  <si>
    <t>Approved for 1 handset and 1 MBB. Please dont offer Ipad</t>
  </si>
  <si>
    <t>989</t>
  </si>
  <si>
    <t>1128</t>
  </si>
  <si>
    <t>Please resubmit next application with passport as part of 100 points of ID OR Medicare Card</t>
  </si>
  <si>
    <t>1129</t>
  </si>
  <si>
    <t>Please email employment letter and proof of income to vcredit@Asif Tech.com.au</t>
  </si>
  <si>
    <t>990</t>
  </si>
  <si>
    <t>1130</t>
  </si>
  <si>
    <t>Please email passport with visa page to vcredit@Asif Tech.com.au</t>
  </si>
  <si>
    <t>1100</t>
  </si>
  <si>
    <t>991</t>
  </si>
  <si>
    <t>992</t>
  </si>
  <si>
    <t>1131</t>
  </si>
  <si>
    <t>Applicants DOB is incorrect. Please confirm and resubmit - 31/08/1987</t>
  </si>
  <si>
    <t>1132</t>
  </si>
  <si>
    <t>Please verify passport details and DOB and resubmit OR email passport and visa page to vcredit@Asif Tech.com.au</t>
  </si>
  <si>
    <t>1133</t>
  </si>
  <si>
    <t>993</t>
  </si>
  <si>
    <t>1134</t>
  </si>
  <si>
    <t>An account for this applicant already exists with Asif Tech. Please resubmit as existing customer(1-7MZ7FOC)</t>
  </si>
  <si>
    <t>1101</t>
  </si>
  <si>
    <t>994</t>
  </si>
  <si>
    <t>995</t>
  </si>
  <si>
    <t>996</t>
  </si>
  <si>
    <t>1135</t>
  </si>
  <si>
    <t>1102</t>
  </si>
  <si>
    <t>1136</t>
  </si>
  <si>
    <t>1137</t>
  </si>
  <si>
    <t>Please resubmit the app with the handset type</t>
  </si>
  <si>
    <t>997</t>
  </si>
  <si>
    <t>998</t>
  </si>
  <si>
    <t>1138</t>
  </si>
  <si>
    <t>999</t>
  </si>
  <si>
    <t>1000</t>
  </si>
  <si>
    <t>1139</t>
  </si>
  <si>
    <t>Please email Appointment/offer letter, Salary slips to vcredit@Asif Tech.com.au</t>
  </si>
  <si>
    <t>1001</t>
  </si>
  <si>
    <t>1002</t>
  </si>
  <si>
    <t>1003</t>
  </si>
  <si>
    <t>1004</t>
  </si>
  <si>
    <t>1140</t>
  </si>
  <si>
    <t>1005</t>
  </si>
  <si>
    <t>1006</t>
  </si>
  <si>
    <t>1007</t>
  </si>
  <si>
    <t>1008</t>
  </si>
  <si>
    <t>1009</t>
  </si>
  <si>
    <t>1010</t>
  </si>
  <si>
    <t>1011</t>
  </si>
  <si>
    <t>1012</t>
  </si>
  <si>
    <t>1141</t>
  </si>
  <si>
    <t>1013</t>
  </si>
  <si>
    <t>1142</t>
  </si>
  <si>
    <t>1014</t>
  </si>
  <si>
    <t>1015</t>
  </si>
  <si>
    <t>1103</t>
  </si>
  <si>
    <t>1016</t>
  </si>
  <si>
    <t>1104</t>
  </si>
  <si>
    <t>1017</t>
  </si>
  <si>
    <t>1018</t>
  </si>
  <si>
    <t>1019</t>
  </si>
  <si>
    <t>1143</t>
  </si>
  <si>
    <t>1020</t>
  </si>
  <si>
    <t>1144</t>
  </si>
  <si>
    <t>An account for this applicant already exists with Asif Tech. Please resubmit as existing customer Row id 1-7J8I0DM</t>
  </si>
  <si>
    <t>1021</t>
  </si>
  <si>
    <t>1022</t>
  </si>
  <si>
    <t>1023</t>
  </si>
  <si>
    <t>1145</t>
  </si>
  <si>
    <t>Please email 100 pts of ID to vcredit@Asif Tech.com.au Passport and the visa page</t>
  </si>
  <si>
    <t>1146</t>
  </si>
  <si>
    <t>Please email 100 pts of ID including Passport or Medicare Card to kcredit@Asif Tech.com.au</t>
  </si>
  <si>
    <t>1024</t>
  </si>
  <si>
    <t>1147</t>
  </si>
  <si>
    <t>1105</t>
  </si>
  <si>
    <t>1025</t>
  </si>
  <si>
    <t>1026</t>
  </si>
  <si>
    <t>1027</t>
  </si>
  <si>
    <t>1028</t>
  </si>
  <si>
    <t>1029</t>
  </si>
  <si>
    <t>1030</t>
  </si>
  <si>
    <t>1031</t>
  </si>
  <si>
    <t>1032</t>
  </si>
  <si>
    <t>1148</t>
  </si>
  <si>
    <t>1033</t>
  </si>
  <si>
    <t>1034</t>
  </si>
  <si>
    <t>1149</t>
  </si>
  <si>
    <t>1150</t>
  </si>
  <si>
    <t>1035</t>
  </si>
  <si>
    <t>1036</t>
  </si>
  <si>
    <t>1037</t>
  </si>
  <si>
    <t>1151</t>
  </si>
  <si>
    <t>1038</t>
  </si>
  <si>
    <t>1039</t>
  </si>
  <si>
    <t>1040</t>
  </si>
  <si>
    <t>1041</t>
  </si>
  <si>
    <t>1042</t>
  </si>
  <si>
    <t>1152</t>
  </si>
  <si>
    <t>1043</t>
  </si>
  <si>
    <t>1153</t>
  </si>
  <si>
    <t>1154</t>
  </si>
  <si>
    <t>1106</t>
  </si>
  <si>
    <t>1044</t>
  </si>
  <si>
    <t>1155</t>
  </si>
  <si>
    <t>Please resubmit with 100 points of ID including passport or Medicare Card</t>
  </si>
  <si>
    <t>1045</t>
  </si>
  <si>
    <t>1156</t>
  </si>
  <si>
    <t>Please email passsport with visa page and bank statement or latest payslip to kcredit@Asif Tech.com.au</t>
  </si>
  <si>
    <t>1046</t>
  </si>
  <si>
    <t>1157</t>
  </si>
  <si>
    <t>Please resubmit with correct previous address. "Kindly correct the "Unknown" in the previous address</t>
  </si>
  <si>
    <t>1158</t>
  </si>
  <si>
    <t>1047</t>
  </si>
  <si>
    <t>1159</t>
  </si>
  <si>
    <t>Please email bank statemnt or latest payslip for proof of employment to vcredit@Asif Tech.com.au</t>
  </si>
  <si>
    <t>1048</t>
  </si>
  <si>
    <t>1160</t>
  </si>
  <si>
    <t>1107</t>
  </si>
  <si>
    <t>1049</t>
  </si>
  <si>
    <t>1108</t>
  </si>
  <si>
    <t>1161</t>
  </si>
  <si>
    <t>1050</t>
  </si>
  <si>
    <t>1162</t>
  </si>
  <si>
    <t>1163</t>
  </si>
  <si>
    <t>1164</t>
  </si>
  <si>
    <t>An account for this applicant already exists with Asif Tech. Please resubmit as existing customer 1-8BQ7EH4</t>
  </si>
  <si>
    <t>1165</t>
  </si>
  <si>
    <t>1166</t>
  </si>
  <si>
    <t>Please proof of employment / appointment letter or payslip to kcredit@Asif Tech.com.au</t>
  </si>
  <si>
    <t>1051</t>
  </si>
  <si>
    <t>1052</t>
  </si>
  <si>
    <t>1167</t>
  </si>
  <si>
    <t>1053</t>
  </si>
  <si>
    <t>1054</t>
  </si>
  <si>
    <t>1055</t>
  </si>
  <si>
    <t>1056</t>
  </si>
  <si>
    <t>1057</t>
  </si>
  <si>
    <t>1058</t>
  </si>
  <si>
    <t>1059</t>
  </si>
  <si>
    <t>1060</t>
  </si>
  <si>
    <t>1168</t>
  </si>
  <si>
    <t>1109</t>
  </si>
  <si>
    <t>1110</t>
  </si>
  <si>
    <t>1061</t>
  </si>
  <si>
    <t>1169</t>
  </si>
  <si>
    <t>1062</t>
  </si>
  <si>
    <t>1170</t>
  </si>
  <si>
    <t>Please resubmit as self employed</t>
  </si>
  <si>
    <t>1171</t>
  </si>
  <si>
    <t>Please email Salalry slip, Appointment/Offer letter to vcredit@Asif Tech.com.au</t>
  </si>
  <si>
    <t>1063</t>
  </si>
  <si>
    <t>1064</t>
  </si>
  <si>
    <t>1172</t>
  </si>
  <si>
    <t>1173</t>
  </si>
  <si>
    <t>Please verify passport and DOB and resubmit OR email passport and visa page to vcredit@Asif Tech.com.au</t>
  </si>
  <si>
    <t>1174</t>
  </si>
  <si>
    <t>1111</t>
  </si>
  <si>
    <t>1065</t>
  </si>
  <si>
    <t>1175</t>
  </si>
  <si>
    <t>An account for this applicant already exists with Asif Tech. Please resubmit as existing customer - Row id 1-71Y7Z4V</t>
  </si>
  <si>
    <t>1176</t>
  </si>
  <si>
    <t>1177</t>
  </si>
  <si>
    <t>Please re-submit as student - Please remove all employment details that are mentioned on the application</t>
  </si>
  <si>
    <t>1066</t>
  </si>
  <si>
    <t>1178</t>
  </si>
  <si>
    <t>An account for this applicant already exists with Asif Tech. Please resubmit as existing customer (ROW ID: 1-6XZ6W78)</t>
  </si>
  <si>
    <t>1067</t>
  </si>
  <si>
    <t>1068</t>
  </si>
  <si>
    <t>1179</t>
  </si>
  <si>
    <t>Please remove all employment details</t>
  </si>
  <si>
    <t>1069</t>
  </si>
  <si>
    <t>1180</t>
  </si>
  <si>
    <t>An account for this applicant already exists with Asif Tech. Please resubmit as existing customer (ROW ID: 1-5MPJEN3 )</t>
  </si>
  <si>
    <t>1070</t>
  </si>
  <si>
    <t>1181</t>
  </si>
  <si>
    <t>1112</t>
  </si>
  <si>
    <t>1071</t>
  </si>
  <si>
    <t>1072</t>
  </si>
  <si>
    <t>1073</t>
  </si>
  <si>
    <t>1074</t>
  </si>
  <si>
    <t>1075</t>
  </si>
  <si>
    <t>1076</t>
  </si>
  <si>
    <t>1077</t>
  </si>
  <si>
    <t>1078</t>
  </si>
  <si>
    <t>1079</t>
  </si>
  <si>
    <t>1113</t>
  </si>
  <si>
    <t>Applicant is working outside Visa requirements. Applicant is on student visa</t>
  </si>
  <si>
    <t>1080</t>
  </si>
  <si>
    <t>1081</t>
  </si>
  <si>
    <t>1182</t>
  </si>
  <si>
    <t>Please resubmit with updated employment details, &amp; remove Student ID from the application</t>
  </si>
  <si>
    <t>1082</t>
  </si>
  <si>
    <t>1183</t>
  </si>
  <si>
    <t>Suspected duplicate application #4111F710F7DA</t>
  </si>
  <si>
    <t>1184</t>
  </si>
  <si>
    <t>Please email 100 pts of ID with passport and visa page to kcredit@Asif Tech.com.au</t>
  </si>
  <si>
    <t>1083</t>
  </si>
  <si>
    <t>1185</t>
  </si>
  <si>
    <t>Customer is on a dependent visa</t>
  </si>
  <si>
    <t>1186</t>
  </si>
  <si>
    <t>Customer has overdue account with Asif Tech - Account no 219960571 - $174.77 overdue</t>
  </si>
  <si>
    <t>1084</t>
  </si>
  <si>
    <t>1085</t>
  </si>
  <si>
    <t>1086</t>
  </si>
  <si>
    <t>1187</t>
  </si>
  <si>
    <t>Please resubmit with employment details.</t>
  </si>
  <si>
    <t>1087</t>
  </si>
  <si>
    <t>1088</t>
  </si>
  <si>
    <t>1089</t>
  </si>
  <si>
    <t>1114</t>
  </si>
  <si>
    <t>1090</t>
  </si>
  <si>
    <t>1091</t>
  </si>
  <si>
    <t>1188</t>
  </si>
  <si>
    <t>1092</t>
  </si>
  <si>
    <t>1189</t>
  </si>
  <si>
    <t>1093</t>
  </si>
  <si>
    <t>1190</t>
  </si>
  <si>
    <t>1191</t>
  </si>
  <si>
    <t>1094</t>
  </si>
  <si>
    <t>1192</t>
  </si>
  <si>
    <t>1193</t>
  </si>
  <si>
    <t>1305</t>
  </si>
  <si>
    <t>1194</t>
  </si>
  <si>
    <t>1322</t>
  </si>
  <si>
    <t>An account for this applicant already exists with Asif Tech. Please resubmit as existing customer with row id 1-19PB6DW</t>
  </si>
  <si>
    <t>1195</t>
  </si>
  <si>
    <t>1323</t>
  </si>
  <si>
    <t>An account for this applicant already exists with Asif Tech. Please resubmit as existing customer with the row id 1-7DSF6B2</t>
  </si>
  <si>
    <t>1196</t>
  </si>
  <si>
    <t>1306</t>
  </si>
  <si>
    <t>1197</t>
  </si>
  <si>
    <t>1307</t>
  </si>
  <si>
    <t>1198</t>
  </si>
  <si>
    <t>1324</t>
  </si>
  <si>
    <t>1325</t>
  </si>
  <si>
    <t>1199</t>
  </si>
  <si>
    <t>1308</t>
  </si>
  <si>
    <t>1326</t>
  </si>
  <si>
    <t>Incorrect info provided Please resubmit the application as a pensioner</t>
  </si>
  <si>
    <t>1200</t>
  </si>
  <si>
    <t>Approved for MBB only. Please dont offer a tablet</t>
  </si>
  <si>
    <t>1201</t>
  </si>
  <si>
    <t>1202</t>
  </si>
  <si>
    <t>1203</t>
  </si>
  <si>
    <t>1327</t>
  </si>
  <si>
    <t>An account for this applicant already exists with Asif Tech. Please resubmit as existing customer - Row id 1-7FZLNAQ</t>
  </si>
  <si>
    <t>1204</t>
  </si>
  <si>
    <t>1328</t>
  </si>
  <si>
    <t>Please email 100 pts of ID to vcredit@Asif Tech.com.au Please confirm the ability to support the service with bank statement.</t>
  </si>
  <si>
    <t>1205</t>
  </si>
  <si>
    <t>1329</t>
  </si>
  <si>
    <t>1206</t>
  </si>
  <si>
    <t>1207</t>
  </si>
  <si>
    <t>1208</t>
  </si>
  <si>
    <t>1209</t>
  </si>
  <si>
    <t>1330</t>
  </si>
  <si>
    <t>1331</t>
  </si>
  <si>
    <t>1309</t>
  </si>
  <si>
    <t>Suspected duplicate application</t>
  </si>
  <si>
    <t>1210</t>
  </si>
  <si>
    <t>1211</t>
  </si>
  <si>
    <t>1212</t>
  </si>
  <si>
    <t>Approved for either ipad or iphone. Cannot approve both</t>
  </si>
  <si>
    <t>1213</t>
  </si>
  <si>
    <t>1332</t>
  </si>
  <si>
    <t>1214</t>
  </si>
  <si>
    <t>1215</t>
  </si>
  <si>
    <t>1216</t>
  </si>
  <si>
    <t>1333</t>
  </si>
  <si>
    <t>1217</t>
  </si>
  <si>
    <t>1218</t>
  </si>
  <si>
    <t>1219</t>
  </si>
  <si>
    <t>1220</t>
  </si>
  <si>
    <t>1221</t>
  </si>
  <si>
    <t>1334</t>
  </si>
  <si>
    <t>1222</t>
  </si>
  <si>
    <t>1223</t>
  </si>
  <si>
    <t>1224</t>
  </si>
  <si>
    <t>1335</t>
  </si>
  <si>
    <t>Incorrect info Please resubmit with handset / service / device type</t>
  </si>
  <si>
    <t>1225</t>
  </si>
  <si>
    <t>1336</t>
  </si>
  <si>
    <t>1226</t>
  </si>
  <si>
    <t>1227</t>
  </si>
  <si>
    <t>1228</t>
  </si>
  <si>
    <t>1337</t>
  </si>
  <si>
    <t>1229</t>
  </si>
  <si>
    <t>1230</t>
  </si>
  <si>
    <t>1231</t>
  </si>
  <si>
    <t>1232</t>
  </si>
  <si>
    <t>1338</t>
  </si>
  <si>
    <t>1233</t>
  </si>
  <si>
    <t>1234</t>
  </si>
  <si>
    <t>1235</t>
  </si>
  <si>
    <t>1339</t>
  </si>
  <si>
    <t>Incorrect info provided Please resubmit with a mobile number as an alternate contact. Friend or family member</t>
  </si>
  <si>
    <t>1236</t>
  </si>
  <si>
    <t>1237</t>
  </si>
  <si>
    <t>1238</t>
  </si>
  <si>
    <t>1239</t>
  </si>
  <si>
    <t>1340</t>
  </si>
  <si>
    <t>An account for this applicant already exists with Asif Tech. Please resubmit as existing customer with row id : 1-6MJTO02</t>
  </si>
  <si>
    <t>1310</t>
  </si>
  <si>
    <t>1240</t>
  </si>
  <si>
    <t>1241</t>
  </si>
  <si>
    <t>1242</t>
  </si>
  <si>
    <t>1243</t>
  </si>
  <si>
    <t>1244</t>
  </si>
  <si>
    <t>1341</t>
  </si>
  <si>
    <t>1245</t>
  </si>
  <si>
    <t>1342</t>
  </si>
  <si>
    <t>An account for this applicant already exists with Asif Tech. Please resubmit as existing customer (ROW ID: 1-4T0Z7CB)</t>
  </si>
  <si>
    <t>1246</t>
  </si>
  <si>
    <t>1247</t>
  </si>
  <si>
    <t>1343</t>
  </si>
  <si>
    <t>1344</t>
  </si>
  <si>
    <t>An account for this applicant already exists with Asif Tech. Please resubmit as existing customer (ROW ID: 1-88HJG5I)</t>
  </si>
  <si>
    <t>1248</t>
  </si>
  <si>
    <t>1249</t>
  </si>
  <si>
    <t>1345</t>
  </si>
  <si>
    <t>Applicants details are incorrect. Please confirm and resubmit with the correct address</t>
  </si>
  <si>
    <t>1250</t>
  </si>
  <si>
    <t>1251</t>
  </si>
  <si>
    <t>1346</t>
  </si>
  <si>
    <t>1252</t>
  </si>
  <si>
    <t>1347</t>
  </si>
  <si>
    <t>Hi, The bank statement only shows $100 therefore does not show capacity to support the service. Customer will need to supply a bank statement showing more available funds to support service</t>
  </si>
  <si>
    <t>1348</t>
  </si>
  <si>
    <t>Customer has overdue account with Asif Tech - Account no 660415838 $162.94 Account no 703197346 $25.72</t>
  </si>
  <si>
    <t>1253</t>
  </si>
  <si>
    <t>1254</t>
  </si>
  <si>
    <t>1255</t>
  </si>
  <si>
    <t>1256</t>
  </si>
  <si>
    <t>1257</t>
  </si>
  <si>
    <t>1349</t>
  </si>
  <si>
    <t>1258</t>
  </si>
  <si>
    <t>1350</t>
  </si>
  <si>
    <t>Please resubmit with correct previous address. Kindly check the "Suburb/Town"</t>
  </si>
  <si>
    <t>1259</t>
  </si>
  <si>
    <t>1260</t>
  </si>
  <si>
    <t>1311</t>
  </si>
  <si>
    <t>1261</t>
  </si>
  <si>
    <t>1351</t>
  </si>
  <si>
    <t>Please resubmit with correct address of the applicant</t>
  </si>
  <si>
    <t>1262</t>
  </si>
  <si>
    <t>1263</t>
  </si>
  <si>
    <t>1312</t>
  </si>
  <si>
    <t>1352</t>
  </si>
  <si>
    <t>1313</t>
  </si>
  <si>
    <t>1264</t>
  </si>
  <si>
    <t>1265</t>
  </si>
  <si>
    <t>1353</t>
  </si>
  <si>
    <t>1266</t>
  </si>
  <si>
    <t>1314</t>
  </si>
  <si>
    <t>1267</t>
  </si>
  <si>
    <t>1268</t>
  </si>
  <si>
    <t>1269</t>
  </si>
  <si>
    <t>1315</t>
  </si>
  <si>
    <t>1270</t>
  </si>
  <si>
    <t>1271</t>
  </si>
  <si>
    <t>1272</t>
  </si>
  <si>
    <t>1273</t>
  </si>
  <si>
    <t>1274</t>
  </si>
  <si>
    <t>1275</t>
  </si>
  <si>
    <t>1276</t>
  </si>
  <si>
    <t>1354</t>
  </si>
  <si>
    <t>1277</t>
  </si>
  <si>
    <t>1278</t>
  </si>
  <si>
    <t>1279</t>
  </si>
  <si>
    <t>1355</t>
  </si>
  <si>
    <t>1280</t>
  </si>
  <si>
    <t>1281</t>
  </si>
  <si>
    <t>1282</t>
  </si>
  <si>
    <t>1283</t>
  </si>
  <si>
    <t>1284</t>
  </si>
  <si>
    <t>1356</t>
  </si>
  <si>
    <t>1285</t>
  </si>
  <si>
    <t>1316</t>
  </si>
  <si>
    <t>1317</t>
  </si>
  <si>
    <t>Due to previous account history with Asif Tech. Please offer the customer pre-paid service only</t>
  </si>
  <si>
    <t>1318</t>
  </si>
  <si>
    <t>1357</t>
  </si>
  <si>
    <t>1286</t>
  </si>
  <si>
    <t>1358</t>
  </si>
  <si>
    <t>1287</t>
  </si>
  <si>
    <t>1288</t>
  </si>
  <si>
    <t>1289</t>
  </si>
  <si>
    <t>1290</t>
  </si>
  <si>
    <t>1291</t>
  </si>
  <si>
    <t>1359</t>
  </si>
  <si>
    <t>1360</t>
  </si>
  <si>
    <t>1319</t>
  </si>
  <si>
    <t>1361</t>
  </si>
  <si>
    <t>1292</t>
  </si>
  <si>
    <t>1293</t>
  </si>
  <si>
    <t>1320</t>
  </si>
  <si>
    <t>1362</t>
  </si>
  <si>
    <t>Please resubmit with correct previous address. Kindly add "Suburb/Town"</t>
  </si>
  <si>
    <t>1294</t>
  </si>
  <si>
    <t>1295</t>
  </si>
  <si>
    <t>1296</t>
  </si>
  <si>
    <t>1297</t>
  </si>
  <si>
    <t>1363</t>
  </si>
  <si>
    <t>Please confirm employment details and resubmit OR email employment letter and proof of income to vcredit@Asif Tech.com.au</t>
  </si>
  <si>
    <t>1298</t>
  </si>
  <si>
    <t>1299</t>
  </si>
  <si>
    <t>1300</t>
  </si>
  <si>
    <t>1301</t>
  </si>
  <si>
    <t>1302</t>
  </si>
  <si>
    <t>1303</t>
  </si>
  <si>
    <t>1364</t>
  </si>
  <si>
    <t>1321</t>
  </si>
  <si>
    <t>Student applicants cannot have 2 x handsets. They are eligible for 1 handset and 1 MBB only. Already has an active voice service under row id: 1-89ZHZWG</t>
  </si>
  <si>
    <t>1365</t>
  </si>
  <si>
    <t>An account for this applicant already exists with Asif Tech. Please resubmit as existing customer - Row id 1-7V3JA4L</t>
  </si>
  <si>
    <t>1304</t>
  </si>
  <si>
    <t>1366</t>
  </si>
  <si>
    <t>1367</t>
  </si>
  <si>
    <t>1449</t>
  </si>
  <si>
    <t>Please resubmit with correct address. Kindly check the street type which currently shows as unknown</t>
  </si>
  <si>
    <t>1368</t>
  </si>
  <si>
    <t>1450</t>
  </si>
  <si>
    <t>An account for this applicant already exists with Asif Tech. Please resubmit as existing customer (ROW ID: 1-8EM5CL1 )</t>
  </si>
  <si>
    <t>1369</t>
  </si>
  <si>
    <t>1451</t>
  </si>
  <si>
    <t>1370</t>
  </si>
  <si>
    <t>1371</t>
  </si>
  <si>
    <t>1372</t>
  </si>
  <si>
    <t>1373</t>
  </si>
  <si>
    <t>1374</t>
  </si>
  <si>
    <t>1452</t>
  </si>
  <si>
    <t>1375</t>
  </si>
  <si>
    <t>1376</t>
  </si>
  <si>
    <t>1453</t>
  </si>
  <si>
    <t>1439</t>
  </si>
  <si>
    <t>1377</t>
  </si>
  <si>
    <t>1378</t>
  </si>
  <si>
    <t>1379</t>
  </si>
  <si>
    <t>1454</t>
  </si>
  <si>
    <t>Please resubmit with correct address. Kindly check "State" in the previous address. It shows as other.</t>
  </si>
  <si>
    <t>1380</t>
  </si>
  <si>
    <t>1381</t>
  </si>
  <si>
    <t>1382</t>
  </si>
  <si>
    <t>1383</t>
  </si>
  <si>
    <t>1440</t>
  </si>
  <si>
    <t>1455</t>
  </si>
  <si>
    <t>1384</t>
  </si>
  <si>
    <t>1385</t>
  </si>
  <si>
    <t>1386</t>
  </si>
  <si>
    <t>1456</t>
  </si>
  <si>
    <t>1387</t>
  </si>
  <si>
    <t>1457</t>
  </si>
  <si>
    <t>1388</t>
  </si>
  <si>
    <t>1389</t>
  </si>
  <si>
    <t>1458</t>
  </si>
  <si>
    <t>1390</t>
  </si>
  <si>
    <t>1391</t>
  </si>
  <si>
    <t>1459</t>
  </si>
  <si>
    <t>Please resubmit next application with passport/Medicare Card as part of 100 points of ID</t>
  </si>
  <si>
    <t>1392</t>
  </si>
  <si>
    <t>1393</t>
  </si>
  <si>
    <t>1394</t>
  </si>
  <si>
    <t>1395</t>
  </si>
  <si>
    <t>1460</t>
  </si>
  <si>
    <t>Incorrect info provided Please check the previous address and resubmit with the correct previous address</t>
  </si>
  <si>
    <t>1396</t>
  </si>
  <si>
    <t>1461</t>
  </si>
  <si>
    <t>1397</t>
  </si>
  <si>
    <t>1398</t>
  </si>
  <si>
    <t>1399</t>
  </si>
  <si>
    <t>1400</t>
  </si>
  <si>
    <t>1401</t>
  </si>
  <si>
    <t>1402</t>
  </si>
  <si>
    <t>1441</t>
  </si>
  <si>
    <t>1403</t>
  </si>
  <si>
    <t>1404</t>
  </si>
  <si>
    <t>1405</t>
  </si>
  <si>
    <t>1406</t>
  </si>
  <si>
    <t>1407</t>
  </si>
  <si>
    <t>1462</t>
  </si>
  <si>
    <t>1408</t>
  </si>
  <si>
    <t>1463</t>
  </si>
  <si>
    <t>1409</t>
  </si>
  <si>
    <t>1464</t>
  </si>
  <si>
    <t>Please resubmit with landline for employer and please submit payslips proof to vcredit@Asif Tech.com.au</t>
  </si>
  <si>
    <t>1465</t>
  </si>
  <si>
    <t>Please resubmit with 100 points of ID including either passport or Medicare card OR email 100 pts of ID to vcredit@Asif Tech.com.au</t>
  </si>
  <si>
    <t>1410</t>
  </si>
  <si>
    <t>1442</t>
  </si>
  <si>
    <t>Student applicants cannot have 2 x handsets. They are eligible for 1 handset and 1 MBB only, customer has active acc 1-5NB05XV</t>
  </si>
  <si>
    <t>1466</t>
  </si>
  <si>
    <t>1443</t>
  </si>
  <si>
    <t>1467</t>
  </si>
  <si>
    <t>1411</t>
  </si>
  <si>
    <t>1412</t>
  </si>
  <si>
    <t>1413</t>
  </si>
  <si>
    <t>1414</t>
  </si>
  <si>
    <t>1415</t>
  </si>
  <si>
    <t>1416</t>
  </si>
  <si>
    <t>1468</t>
  </si>
  <si>
    <t>1417</t>
  </si>
  <si>
    <t>1418</t>
  </si>
  <si>
    <t>1419</t>
  </si>
  <si>
    <t>1469</t>
  </si>
  <si>
    <t>An account for this applicant already exists with Asif Tech. Please resubmit as existing customer (ROW ID: 1-2GI6OYF)</t>
  </si>
  <si>
    <t>1470</t>
  </si>
  <si>
    <t>Further information has been requested via email to vcredit@Asif Tech.com.au appointment letter or a salary slip</t>
  </si>
  <si>
    <t>1471</t>
  </si>
  <si>
    <t>Please resubmit with 100 pints of id inclusing either passport or medicare card OR email 100 pts of ID to vcredit@Asif Tech.com.au</t>
  </si>
  <si>
    <t>1472</t>
  </si>
  <si>
    <t>Please email 100 pts of ID along with Passport and Visa page. to vcredit@Asif Tech.com.au</t>
  </si>
  <si>
    <t>1420</t>
  </si>
  <si>
    <t>1444</t>
  </si>
  <si>
    <t>1445</t>
  </si>
  <si>
    <t>1446</t>
  </si>
  <si>
    <t>1421</t>
  </si>
  <si>
    <t>MBB Only with outright purchase</t>
  </si>
  <si>
    <t>1473</t>
  </si>
  <si>
    <t>Please re-submit as student, Customer still has student Visa.</t>
  </si>
  <si>
    <t>1422</t>
  </si>
  <si>
    <t>1423</t>
  </si>
  <si>
    <t>1474</t>
  </si>
  <si>
    <t>1447</t>
  </si>
  <si>
    <t>1475</t>
  </si>
  <si>
    <t>1424</t>
  </si>
  <si>
    <t>1476</t>
  </si>
  <si>
    <t>1477</t>
  </si>
  <si>
    <t>Please email employment letter and bank statement showing (deposits from the employer) to vcredit@Asif Tech.com.au</t>
  </si>
  <si>
    <t>1448</t>
  </si>
  <si>
    <t>1478</t>
  </si>
  <si>
    <t>1479</t>
  </si>
  <si>
    <t>1425</t>
  </si>
  <si>
    <t>1480</t>
  </si>
  <si>
    <t>1426</t>
  </si>
  <si>
    <t>1427</t>
  </si>
  <si>
    <t>1481</t>
  </si>
  <si>
    <t>Please email copy of Proof of Income (Pay Slips / Bank Statement / Employment Letter) to vcredit@Asif Tech.com.au. Also, please update a Valid Work Land Line No. for the customer?s employer.</t>
  </si>
  <si>
    <t>1428</t>
  </si>
  <si>
    <t>1429</t>
  </si>
  <si>
    <t>1430</t>
  </si>
  <si>
    <t>1482</t>
  </si>
  <si>
    <t>1431</t>
  </si>
  <si>
    <t>1483</t>
  </si>
  <si>
    <t>1432</t>
  </si>
  <si>
    <t>1433</t>
  </si>
  <si>
    <t>1434</t>
  </si>
  <si>
    <t>1435</t>
  </si>
  <si>
    <t>1436</t>
  </si>
  <si>
    <t>1484</t>
  </si>
  <si>
    <t>Applicant has previously approved application under another Row ID1-8EQCUV6</t>
  </si>
  <si>
    <t>1437</t>
  </si>
  <si>
    <t>1438</t>
  </si>
  <si>
    <t>1485</t>
  </si>
  <si>
    <t>1630</t>
  </si>
  <si>
    <t>Please re-submit as Self employed.</t>
  </si>
  <si>
    <t>1486</t>
  </si>
  <si>
    <t>1487</t>
  </si>
  <si>
    <t>1488</t>
  </si>
  <si>
    <t>1631</t>
  </si>
  <si>
    <t>1489</t>
  </si>
  <si>
    <t>1604</t>
  </si>
  <si>
    <t>1605</t>
  </si>
  <si>
    <t>1490</t>
  </si>
  <si>
    <t>1632</t>
  </si>
  <si>
    <t>1491</t>
  </si>
  <si>
    <t>1633</t>
  </si>
  <si>
    <t>An account for this applicant already exists with Asif Tech. Please resubmit as existing customer Row ID - 1-89XBGBU</t>
  </si>
  <si>
    <t>1606</t>
  </si>
  <si>
    <t>Declined due to Dun and Bradstreet Credit Bureau information</t>
  </si>
  <si>
    <t>1492</t>
  </si>
  <si>
    <t>1607</t>
  </si>
  <si>
    <t>1493</t>
  </si>
  <si>
    <t>1494</t>
  </si>
  <si>
    <t>1634</t>
  </si>
  <si>
    <t>1635</t>
  </si>
  <si>
    <t>Please email 100 pts of ID to vcredit@Asif Tech.com.au Appoitnment letter OR salary slip</t>
  </si>
  <si>
    <t>1495</t>
  </si>
  <si>
    <t>1496</t>
  </si>
  <si>
    <t>1636</t>
  </si>
  <si>
    <t>1497</t>
  </si>
  <si>
    <t>1498</t>
  </si>
  <si>
    <t>1637</t>
  </si>
  <si>
    <t>1638</t>
  </si>
  <si>
    <t>1499</t>
  </si>
  <si>
    <t>1639</t>
  </si>
  <si>
    <t>1640</t>
  </si>
  <si>
    <t>Work number submitted is incorrect for the employer. Please confirm with applicant and resubmit with contactable employer landline number</t>
  </si>
  <si>
    <t>1500</t>
  </si>
  <si>
    <t>1501</t>
  </si>
  <si>
    <t>1641</t>
  </si>
  <si>
    <t>Please Resubmit as a Sole Trader Account . Customer has a ABN no Listed.</t>
  </si>
  <si>
    <t>1502</t>
  </si>
  <si>
    <t>1503</t>
  </si>
  <si>
    <t>1504</t>
  </si>
  <si>
    <t>1505</t>
  </si>
  <si>
    <t>1506</t>
  </si>
  <si>
    <t>1507</t>
  </si>
  <si>
    <t>1508</t>
  </si>
  <si>
    <t>1642</t>
  </si>
  <si>
    <t>ABN # 30354414682 B BALIC and M MALAS Please resubmit as a commercial or sole trader account</t>
  </si>
  <si>
    <t>1608</t>
  </si>
  <si>
    <t>1509</t>
  </si>
  <si>
    <t>1510</t>
  </si>
  <si>
    <t>1511</t>
  </si>
  <si>
    <t>1643</t>
  </si>
  <si>
    <t>1609</t>
  </si>
  <si>
    <t>1512</t>
  </si>
  <si>
    <t>1513</t>
  </si>
  <si>
    <t>1610</t>
  </si>
  <si>
    <t>1644</t>
  </si>
  <si>
    <t>Please resubmit as existing customer ROW ID 1-6DFG73V. Please pay all overdue accounts before applying.</t>
  </si>
  <si>
    <t>1514</t>
  </si>
  <si>
    <t>1515</t>
  </si>
  <si>
    <t>1645</t>
  </si>
  <si>
    <t>Customer has overdue account with Asif Tech - Account no 656237231 - overdue by $276.52</t>
  </si>
  <si>
    <t>1516</t>
  </si>
  <si>
    <t>1517</t>
  </si>
  <si>
    <t>1518</t>
  </si>
  <si>
    <t>1646</t>
  </si>
  <si>
    <t>1519</t>
  </si>
  <si>
    <t>1611</t>
  </si>
  <si>
    <t>1612</t>
  </si>
  <si>
    <t>1520</t>
  </si>
  <si>
    <t>1647</t>
  </si>
  <si>
    <t>1521</t>
  </si>
  <si>
    <t>1648</t>
  </si>
  <si>
    <t>1649</t>
  </si>
  <si>
    <t>please resubmit with the device/handset details along with service required.</t>
  </si>
  <si>
    <t>1522</t>
  </si>
  <si>
    <t>1523</t>
  </si>
  <si>
    <t>1613</t>
  </si>
  <si>
    <t>1650</t>
  </si>
  <si>
    <t>Applicant has previously approved application under another Row ID 1-6LQLJ73</t>
  </si>
  <si>
    <t>1524</t>
  </si>
  <si>
    <t>1614</t>
  </si>
  <si>
    <t>1615</t>
  </si>
  <si>
    <t>1651</t>
  </si>
  <si>
    <t>An account for this applicant already exists with Asif Tech. Please resubmit as existing customer under row-id:- 1-8E35NM2</t>
  </si>
  <si>
    <t>1652</t>
  </si>
  <si>
    <t>Customer has overdue account with Asif Tech - Account no 669425645 overdue by $226.56</t>
  </si>
  <si>
    <t>1616</t>
  </si>
  <si>
    <t>1617</t>
  </si>
  <si>
    <t>Applicant has a previous bad debt account with Asif Tech. Please offer the customer pre-paid</t>
  </si>
  <si>
    <t>1653</t>
  </si>
  <si>
    <t>Customer has overdue account with Asif Tech - Account no 702641354 overdue by $87.01</t>
  </si>
  <si>
    <t>1525</t>
  </si>
  <si>
    <t>1654</t>
  </si>
  <si>
    <t>1526</t>
  </si>
  <si>
    <t>1655</t>
  </si>
  <si>
    <t>1527</t>
  </si>
  <si>
    <t>1656</t>
  </si>
  <si>
    <t>1528</t>
  </si>
  <si>
    <t>1529</t>
  </si>
  <si>
    <t>1530</t>
  </si>
  <si>
    <t>1531</t>
  </si>
  <si>
    <t>1532</t>
  </si>
  <si>
    <t>1657</t>
  </si>
  <si>
    <t>Please resubmit with Passport as 100 points of ID</t>
  </si>
  <si>
    <t>1658</t>
  </si>
  <si>
    <t>1659</t>
  </si>
  <si>
    <t>1533</t>
  </si>
  <si>
    <t>1660</t>
  </si>
  <si>
    <t>1534</t>
  </si>
  <si>
    <t>1535</t>
  </si>
  <si>
    <t>1536</t>
  </si>
  <si>
    <t>1537</t>
  </si>
  <si>
    <t>1538</t>
  </si>
  <si>
    <t>1618</t>
  </si>
  <si>
    <t>1539</t>
  </si>
  <si>
    <t>1540</t>
  </si>
  <si>
    <t>1541</t>
  </si>
  <si>
    <t>1661</t>
  </si>
  <si>
    <t>1619</t>
  </si>
  <si>
    <t>1542</t>
  </si>
  <si>
    <t>1543</t>
  </si>
  <si>
    <t>1544</t>
  </si>
  <si>
    <t>1662</t>
  </si>
  <si>
    <t>Please email 100 pts of ID to vcredit@Asif Tech.com.au Please email us the proof of residence.</t>
  </si>
  <si>
    <t>1545</t>
  </si>
  <si>
    <t>1546</t>
  </si>
  <si>
    <t>1547</t>
  </si>
  <si>
    <t>1548</t>
  </si>
  <si>
    <t>1663</t>
  </si>
  <si>
    <t>1549</t>
  </si>
  <si>
    <t>1664</t>
  </si>
  <si>
    <t>1550</t>
  </si>
  <si>
    <t>1551</t>
  </si>
  <si>
    <t>1552</t>
  </si>
  <si>
    <t>1665</t>
  </si>
  <si>
    <t>1666</t>
  </si>
  <si>
    <t>Applicants Home is incorrect. Please confirm and resubmit</t>
  </si>
  <si>
    <t>1553</t>
  </si>
  <si>
    <t>1554</t>
  </si>
  <si>
    <t>1555</t>
  </si>
  <si>
    <t>1667</t>
  </si>
  <si>
    <t>1556</t>
  </si>
  <si>
    <t>1668</t>
  </si>
  <si>
    <t>Applicants ID document number was incorrect. Please correct the Passport No. to G59290533 and resubmit.</t>
  </si>
  <si>
    <t>1557</t>
  </si>
  <si>
    <t>1558</t>
  </si>
  <si>
    <t>1559</t>
  </si>
  <si>
    <t>1669</t>
  </si>
  <si>
    <t>Please verify the passport and DOB and resubmit OR email passport and visa page to vcredit@Asif Tech.com.au</t>
  </si>
  <si>
    <t>1560</t>
  </si>
  <si>
    <t>1561</t>
  </si>
  <si>
    <t>1562</t>
  </si>
  <si>
    <t>1563</t>
  </si>
  <si>
    <t>1564</t>
  </si>
  <si>
    <t>1565</t>
  </si>
  <si>
    <t>1566</t>
  </si>
  <si>
    <t>1620</t>
  </si>
  <si>
    <t>1567</t>
  </si>
  <si>
    <t>1670</t>
  </si>
  <si>
    <t>Suspected duplicate application- 1-8EV1KKS- already approved.</t>
  </si>
  <si>
    <t>1568</t>
  </si>
  <si>
    <t>1671</t>
  </si>
  <si>
    <t>An account for this applicant already exists with Asif Tech. Please resubmit as existing customer under row id - 1-8EV8K5G</t>
  </si>
  <si>
    <t>1672</t>
  </si>
  <si>
    <t>1569</t>
  </si>
  <si>
    <t>1570</t>
  </si>
  <si>
    <t>1621</t>
  </si>
  <si>
    <t>Data obtained from Veda Credit File</t>
  </si>
  <si>
    <t>1571</t>
  </si>
  <si>
    <t>1673</t>
  </si>
  <si>
    <t>Please re-submit as student Kindly remove the employement details.</t>
  </si>
  <si>
    <t>1674</t>
  </si>
  <si>
    <t>1572</t>
  </si>
  <si>
    <t>1675</t>
  </si>
  <si>
    <t>Please resubmit with complete passport details. The country is missing.</t>
  </si>
  <si>
    <t>1676</t>
  </si>
  <si>
    <t>1573</t>
  </si>
  <si>
    <t>1574</t>
  </si>
  <si>
    <t>1575</t>
  </si>
  <si>
    <t>1677</t>
  </si>
  <si>
    <t>1576</t>
  </si>
  <si>
    <t>1622</t>
  </si>
  <si>
    <t>1577</t>
  </si>
  <si>
    <t>1578</t>
  </si>
  <si>
    <t>1579</t>
  </si>
  <si>
    <t>1678</t>
  </si>
  <si>
    <t>1580</t>
  </si>
  <si>
    <t>1679</t>
  </si>
  <si>
    <t>Applicant has previously approved application under another Row ID - 1-8EUSIAC</t>
  </si>
  <si>
    <t>1581</t>
  </si>
  <si>
    <t>1582</t>
  </si>
  <si>
    <t>1680</t>
  </si>
  <si>
    <t>Please email 100 pts of ID to vcredit@Asif Tech.com.au Appoitnment letter or salary slip</t>
  </si>
  <si>
    <t>1681</t>
  </si>
  <si>
    <t>Please email passport with visa page and update correct landline number for the employer.</t>
  </si>
  <si>
    <t>1583</t>
  </si>
  <si>
    <t>1682</t>
  </si>
  <si>
    <t>1683</t>
  </si>
  <si>
    <t>1684</t>
  </si>
  <si>
    <t>Requesting copy of Medicare Card through an email</t>
  </si>
  <si>
    <t>1584</t>
  </si>
  <si>
    <t>1623</t>
  </si>
  <si>
    <t>1585</t>
  </si>
  <si>
    <t>1586</t>
  </si>
  <si>
    <t>1587</t>
  </si>
  <si>
    <t>1588</t>
  </si>
  <si>
    <t>1589</t>
  </si>
  <si>
    <t>1624</t>
  </si>
  <si>
    <t>Data obtained from Veda Advantage Credit File. Please offer the customer pre-paid service only (3 account number :- 3330212569)</t>
  </si>
  <si>
    <t>1590</t>
  </si>
  <si>
    <t>1591</t>
  </si>
  <si>
    <t>1685</t>
  </si>
  <si>
    <t>1686</t>
  </si>
  <si>
    <t>1592</t>
  </si>
  <si>
    <t>1593</t>
  </si>
  <si>
    <t>1687</t>
  </si>
  <si>
    <t>Please re-submit as pensioner</t>
  </si>
  <si>
    <t>1594</t>
  </si>
  <si>
    <t>1625</t>
  </si>
  <si>
    <t>1595</t>
  </si>
  <si>
    <t>1626</t>
  </si>
  <si>
    <t>1627</t>
  </si>
  <si>
    <t>1628</t>
  </si>
  <si>
    <t>1596</t>
  </si>
  <si>
    <t>1597</t>
  </si>
  <si>
    <t>1598</t>
  </si>
  <si>
    <t>1629</t>
  </si>
  <si>
    <t>1599</t>
  </si>
  <si>
    <t>1600</t>
  </si>
  <si>
    <t>1601</t>
  </si>
  <si>
    <t>1602</t>
  </si>
  <si>
    <t>1688</t>
  </si>
  <si>
    <t>1689</t>
  </si>
  <si>
    <t>1603</t>
  </si>
  <si>
    <t>1690</t>
  </si>
  <si>
    <t>1817</t>
  </si>
  <si>
    <t>1691</t>
  </si>
  <si>
    <t>1795</t>
  </si>
  <si>
    <t>1818</t>
  </si>
  <si>
    <t>Incorrect info provided Pleasere submit with the valid address.</t>
  </si>
  <si>
    <t>1692</t>
  </si>
  <si>
    <t>1819</t>
  </si>
  <si>
    <t>Please email 100 pts of ID to kcredit@Asif Tech.com.au Proof of Residence/ Utility Bill</t>
  </si>
  <si>
    <t>1820</t>
  </si>
  <si>
    <t>1693</t>
  </si>
  <si>
    <t>1694</t>
  </si>
  <si>
    <t>1695</t>
  </si>
  <si>
    <t>1821</t>
  </si>
  <si>
    <t>1822</t>
  </si>
  <si>
    <t>1696</t>
  </si>
  <si>
    <t>1823</t>
  </si>
  <si>
    <t>Please email 100 pts of ID &amp; passport with Visa page to vcredit@Asif Tech.com.au</t>
  </si>
  <si>
    <t>1697</t>
  </si>
  <si>
    <t>1698</t>
  </si>
  <si>
    <t>1796</t>
  </si>
  <si>
    <t>1824</t>
  </si>
  <si>
    <t>1797</t>
  </si>
  <si>
    <t>1825</t>
  </si>
  <si>
    <t>1826</t>
  </si>
  <si>
    <t>1699</t>
  </si>
  <si>
    <t>1700</t>
  </si>
  <si>
    <t>1798</t>
  </si>
  <si>
    <t>1701</t>
  </si>
  <si>
    <t>1827</t>
  </si>
  <si>
    <t>1702</t>
  </si>
  <si>
    <t>1799</t>
  </si>
  <si>
    <t>1828</t>
  </si>
  <si>
    <t>1829</t>
  </si>
  <si>
    <t>Please email 100 pts of ID to vcredit@Asif Tech.com.au Appointment letter or salary slip</t>
  </si>
  <si>
    <t>1703</t>
  </si>
  <si>
    <t>1704</t>
  </si>
  <si>
    <t>1705</t>
  </si>
  <si>
    <t>1706</t>
  </si>
  <si>
    <t>1707</t>
  </si>
  <si>
    <t>1708</t>
  </si>
  <si>
    <t>1830</t>
  </si>
  <si>
    <t>1831</t>
  </si>
  <si>
    <t>1709</t>
  </si>
  <si>
    <t>1710</t>
  </si>
  <si>
    <t>1711</t>
  </si>
  <si>
    <t>1712</t>
  </si>
  <si>
    <t>1713</t>
  </si>
  <si>
    <t>1714</t>
  </si>
  <si>
    <t>1832</t>
  </si>
  <si>
    <t>Please resubmit with correct driver's license OR email 100 pts of ID (including driver's license) to vcredit@Asif Tech.com.au</t>
  </si>
  <si>
    <t>1715</t>
  </si>
  <si>
    <t>1833</t>
  </si>
  <si>
    <t>1716</t>
  </si>
  <si>
    <t>1717</t>
  </si>
  <si>
    <t>1834</t>
  </si>
  <si>
    <t>1835</t>
  </si>
  <si>
    <t>Applicant has previously approved application under another Row ID 1-8EPMVN4</t>
  </si>
  <si>
    <t>1718</t>
  </si>
  <si>
    <t>1836</t>
  </si>
  <si>
    <t>1719</t>
  </si>
  <si>
    <t>1720</t>
  </si>
  <si>
    <t>1837</t>
  </si>
  <si>
    <t>Please resubmit next application with passport as part of 100 points of ID OR Medicare card</t>
  </si>
  <si>
    <t>1721</t>
  </si>
  <si>
    <t>1722</t>
  </si>
  <si>
    <t>1723</t>
  </si>
  <si>
    <t>1838</t>
  </si>
  <si>
    <t>1839</t>
  </si>
  <si>
    <t>1724</t>
  </si>
  <si>
    <t>1725</t>
  </si>
  <si>
    <t>1726</t>
  </si>
  <si>
    <t>1800</t>
  </si>
  <si>
    <t>Data obtained from Dunn &amp; Bradstreet Credit File</t>
  </si>
  <si>
    <t>1727</t>
  </si>
  <si>
    <t>1801</t>
  </si>
  <si>
    <t>Due to Credit Policy</t>
  </si>
  <si>
    <t>1840</t>
  </si>
  <si>
    <t>Store say they have not submitted this application therefore withdrawn</t>
  </si>
  <si>
    <t>1728</t>
  </si>
  <si>
    <t>1729</t>
  </si>
  <si>
    <t>1802</t>
  </si>
  <si>
    <t>1841</t>
  </si>
  <si>
    <t>1803</t>
  </si>
  <si>
    <t>1730</t>
  </si>
  <si>
    <t>1731</t>
  </si>
  <si>
    <t>1804</t>
  </si>
  <si>
    <t>1732</t>
  </si>
  <si>
    <t>1733</t>
  </si>
  <si>
    <t>1734</t>
  </si>
  <si>
    <t>1842</t>
  </si>
  <si>
    <t>1843</t>
  </si>
  <si>
    <t>1735</t>
  </si>
  <si>
    <t>1736</t>
  </si>
  <si>
    <t>1737</t>
  </si>
  <si>
    <t>1738</t>
  </si>
  <si>
    <t>1805</t>
  </si>
  <si>
    <t>1739</t>
  </si>
  <si>
    <t>1844</t>
  </si>
  <si>
    <t>1806</t>
  </si>
  <si>
    <t>Student applicants cannot have 2 x handsets. They are eligible for 1 handset and 1 MBB only. CUstomer already has 2 voice services under row id: 1-85RNABS</t>
  </si>
  <si>
    <t>1807</t>
  </si>
  <si>
    <t>1740</t>
  </si>
  <si>
    <t>1845</t>
  </si>
  <si>
    <t>1846</t>
  </si>
  <si>
    <t>1741</t>
  </si>
  <si>
    <t>1847</t>
  </si>
  <si>
    <t>1742</t>
  </si>
  <si>
    <t>1743</t>
  </si>
  <si>
    <t>1808</t>
  </si>
  <si>
    <t>1848</t>
  </si>
  <si>
    <t>Please email passport with visa page and Medicare card to vcredit@Asif Tech.com.au</t>
  </si>
  <si>
    <t>1849</t>
  </si>
  <si>
    <t>1744</t>
  </si>
  <si>
    <t>1745</t>
  </si>
  <si>
    <t>1850</t>
  </si>
  <si>
    <t>Please email 100 pts of ID with proof of employment i.e bank statement or latest payslip to vcredit@Asif Tech.com.au</t>
  </si>
  <si>
    <t>1809</t>
  </si>
  <si>
    <t>1746</t>
  </si>
  <si>
    <t>1747</t>
  </si>
  <si>
    <t>1748</t>
  </si>
  <si>
    <t>1749</t>
  </si>
  <si>
    <t>1750</t>
  </si>
  <si>
    <t>1851</t>
  </si>
  <si>
    <t>1852</t>
  </si>
  <si>
    <t>1853</t>
  </si>
  <si>
    <t>1810</t>
  </si>
  <si>
    <t>1854</t>
  </si>
  <si>
    <t>1855</t>
  </si>
  <si>
    <t>1856</t>
  </si>
  <si>
    <t>1751</t>
  </si>
  <si>
    <t>1752</t>
  </si>
  <si>
    <t>1753</t>
  </si>
  <si>
    <t>1811</t>
  </si>
  <si>
    <t>1754</t>
  </si>
  <si>
    <t>1755</t>
  </si>
  <si>
    <t>1756</t>
  </si>
  <si>
    <t>1812</t>
  </si>
  <si>
    <t>1857</t>
  </si>
  <si>
    <t>An account for this applicant already exists with Asif Tech. Please resubmit as existing customer row id :1-8CPNYFA</t>
  </si>
  <si>
    <t>1757</t>
  </si>
  <si>
    <t>1758</t>
  </si>
  <si>
    <t>1759</t>
  </si>
  <si>
    <t>1760</t>
  </si>
  <si>
    <t>1761</t>
  </si>
  <si>
    <t>1762</t>
  </si>
  <si>
    <t>1763</t>
  </si>
  <si>
    <t>1813</t>
  </si>
  <si>
    <t>1858</t>
  </si>
  <si>
    <t>1764</t>
  </si>
  <si>
    <t>1765</t>
  </si>
  <si>
    <t>1766</t>
  </si>
  <si>
    <t>1767</t>
  </si>
  <si>
    <t>1768</t>
  </si>
  <si>
    <t>1769</t>
  </si>
  <si>
    <t>1859</t>
  </si>
  <si>
    <t>1860</t>
  </si>
  <si>
    <t>1770</t>
  </si>
  <si>
    <t>1771</t>
  </si>
  <si>
    <t>1861</t>
  </si>
  <si>
    <t>Please re-submit the next application with the employer's contactable landline number.</t>
  </si>
  <si>
    <t>1772</t>
  </si>
  <si>
    <t>1862</t>
  </si>
  <si>
    <t>Please resubmit with landline number or mobile number for Home. 04 33515475 incorrect.</t>
  </si>
  <si>
    <t>1863</t>
  </si>
  <si>
    <t>Incorrect info provided Please update a valid previous address</t>
  </si>
  <si>
    <t>1864</t>
  </si>
  <si>
    <t>Please resubmit with alternate number as a valid mobile number of friend or family.</t>
  </si>
  <si>
    <t>1865</t>
  </si>
  <si>
    <t>Please resubmit with the correct previous address. it is mentioned "UNKNOWN"</t>
  </si>
  <si>
    <t>1814</t>
  </si>
  <si>
    <t>1773</t>
  </si>
  <si>
    <t>1866</t>
  </si>
  <si>
    <t>1867</t>
  </si>
  <si>
    <t>1868</t>
  </si>
  <si>
    <t>Please resubmit the next application with the employer's contactable landline number.</t>
  </si>
  <si>
    <t>1774</t>
  </si>
  <si>
    <t>1775</t>
  </si>
  <si>
    <t>1776</t>
  </si>
  <si>
    <t>1777</t>
  </si>
  <si>
    <t>1778</t>
  </si>
  <si>
    <t>1869</t>
  </si>
  <si>
    <t>Please email 100 pts of ID to vcredit@Asif Tech.com.au Rental Agreement.</t>
  </si>
  <si>
    <t>1779</t>
  </si>
  <si>
    <t>1815</t>
  </si>
  <si>
    <t>1780</t>
  </si>
  <si>
    <t>1870</t>
  </si>
  <si>
    <t>1781</t>
  </si>
  <si>
    <t>1871</t>
  </si>
  <si>
    <t>1872</t>
  </si>
  <si>
    <t>1873</t>
  </si>
  <si>
    <t>Work number submitted is incorrect for the employer. Please re-submit the next application with the employer's contactable landline number.</t>
  </si>
  <si>
    <t>1782</t>
  </si>
  <si>
    <t>1874</t>
  </si>
  <si>
    <t>1783</t>
  </si>
  <si>
    <t>1875</t>
  </si>
  <si>
    <t>1784</t>
  </si>
  <si>
    <t>1816</t>
  </si>
  <si>
    <t>Passport Visa expires in less than 21 months. Please offer the customer pre-paid service only</t>
  </si>
  <si>
    <t>1876</t>
  </si>
  <si>
    <t>Please resubmit with correct address. Kindly check for post code</t>
  </si>
  <si>
    <t>1785</t>
  </si>
  <si>
    <t>1786</t>
  </si>
  <si>
    <t>1787</t>
  </si>
  <si>
    <t>1788</t>
  </si>
  <si>
    <t>1877</t>
  </si>
  <si>
    <t>1789</t>
  </si>
  <si>
    <t>1790</t>
  </si>
  <si>
    <t>1878</t>
  </si>
  <si>
    <t>Applicants Address details are incorrect. Please confirm and resubmit with proper Postcode.</t>
  </si>
  <si>
    <t>1791</t>
  </si>
  <si>
    <t>1879</t>
  </si>
  <si>
    <t>Please email passport with visa page as unable to check the Passport and Visa Details.</t>
  </si>
  <si>
    <t>1880</t>
  </si>
  <si>
    <t>An account for this applicant already exists with Asif Tech. Please resubmit as existing customer- 1-7IJC7W2</t>
  </si>
  <si>
    <t>1881</t>
  </si>
  <si>
    <t>Applicants details are incorrect. Please resubmit the form with correct address. Kindly check for post code as unable to pull up the Address details, as Post Code is missing.</t>
  </si>
  <si>
    <t>1792</t>
  </si>
  <si>
    <t>1882</t>
  </si>
  <si>
    <t>1793</t>
  </si>
  <si>
    <t>1794</t>
  </si>
  <si>
    <t>1883</t>
  </si>
  <si>
    <t>2011</t>
  </si>
  <si>
    <t>1884</t>
  </si>
  <si>
    <t>2012</t>
  </si>
  <si>
    <t>Please email 100 pts of ID to vcredit@Asif Tech.com.au Appointment letter OR salary slip</t>
  </si>
  <si>
    <t>1885</t>
  </si>
  <si>
    <t>2013</t>
  </si>
  <si>
    <t>At Applicants Request</t>
  </si>
  <si>
    <t>1886</t>
  </si>
  <si>
    <t>1887</t>
  </si>
  <si>
    <t>1888</t>
  </si>
  <si>
    <t>2014</t>
  </si>
  <si>
    <t>2015</t>
  </si>
  <si>
    <t>2016</t>
  </si>
  <si>
    <t>1986</t>
  </si>
  <si>
    <t>1889</t>
  </si>
  <si>
    <t>2017</t>
  </si>
  <si>
    <t>1890</t>
  </si>
  <si>
    <t>2018</t>
  </si>
  <si>
    <t>Please email 100 pts of ID to vcredit@Asif Tech.com.au Appointment letter or Salary slip.</t>
  </si>
  <si>
    <t>1891</t>
  </si>
  <si>
    <t>1892</t>
  </si>
  <si>
    <t>1893</t>
  </si>
  <si>
    <t>1894</t>
  </si>
  <si>
    <t>1895</t>
  </si>
  <si>
    <t>1896</t>
  </si>
  <si>
    <t>2019</t>
  </si>
  <si>
    <t>Please remove numbers from the last name and resubmit.</t>
  </si>
  <si>
    <t>1897</t>
  </si>
  <si>
    <t>1898</t>
  </si>
  <si>
    <t>1899</t>
  </si>
  <si>
    <t>2020</t>
  </si>
  <si>
    <t>Current Address: 10 CHECOULEVARD BLV, ALBANY CREEK, QLD- Postcode is missing.please update and resubmit.</t>
  </si>
  <si>
    <t>1987</t>
  </si>
  <si>
    <t>1900</t>
  </si>
  <si>
    <t>1901</t>
  </si>
  <si>
    <t>1902</t>
  </si>
  <si>
    <t>1988</t>
  </si>
  <si>
    <t>1903</t>
  </si>
  <si>
    <t>2021</t>
  </si>
  <si>
    <t>Please resubmit with a valid mobile number for a friend or family</t>
  </si>
  <si>
    <t>1904</t>
  </si>
  <si>
    <t>1905</t>
  </si>
  <si>
    <t>1989</t>
  </si>
  <si>
    <t>Student applicants cannot have 2 x handsets. They are eligible for 1 handset and 1 MBB only. Customer has an active voice service under row id: 1-84PIP1R</t>
  </si>
  <si>
    <t>1906</t>
  </si>
  <si>
    <t>1990</t>
  </si>
  <si>
    <t>2022</t>
  </si>
  <si>
    <t>1907</t>
  </si>
  <si>
    <t>1908</t>
  </si>
  <si>
    <t>2023</t>
  </si>
  <si>
    <t>1909</t>
  </si>
  <si>
    <t>1910</t>
  </si>
  <si>
    <t>2024</t>
  </si>
  <si>
    <t>2025</t>
  </si>
  <si>
    <t>1911</t>
  </si>
  <si>
    <t>1912</t>
  </si>
  <si>
    <t>2026</t>
  </si>
  <si>
    <t>Please email 100 pts of ID to vcredit@Asif Tech.com.au appointment Letteror salary slip</t>
  </si>
  <si>
    <t>2027</t>
  </si>
  <si>
    <t>1913</t>
  </si>
  <si>
    <t>1914</t>
  </si>
  <si>
    <t>2028</t>
  </si>
  <si>
    <t>1991</t>
  </si>
  <si>
    <t>1992</t>
  </si>
  <si>
    <t>1915</t>
  </si>
  <si>
    <t>1916</t>
  </si>
  <si>
    <t>2029</t>
  </si>
  <si>
    <t>2030</t>
  </si>
  <si>
    <t>Customer has overdue account with 3- Account no 3339924262</t>
  </si>
  <si>
    <t>1993</t>
  </si>
  <si>
    <t>2031</t>
  </si>
  <si>
    <t>An account for this applicant already exists with Asif Tech. Please resubmit as existing customer - Row id 1-7KG1L7K</t>
  </si>
  <si>
    <t>1917</t>
  </si>
  <si>
    <t>1918</t>
  </si>
  <si>
    <t>Direct debit to credit card or Ban Account only</t>
  </si>
  <si>
    <t>1994</t>
  </si>
  <si>
    <t>1919</t>
  </si>
  <si>
    <t>2032</t>
  </si>
  <si>
    <t>1920</t>
  </si>
  <si>
    <t>1921</t>
  </si>
  <si>
    <t>1922</t>
  </si>
  <si>
    <t>1923</t>
  </si>
  <si>
    <t>1924</t>
  </si>
  <si>
    <t>1925</t>
  </si>
  <si>
    <t>1926</t>
  </si>
  <si>
    <t>1995</t>
  </si>
  <si>
    <t>2033</t>
  </si>
  <si>
    <t>2034</t>
  </si>
  <si>
    <t>1996</t>
  </si>
  <si>
    <t>1927</t>
  </si>
  <si>
    <t>2035</t>
  </si>
  <si>
    <t>2036</t>
  </si>
  <si>
    <t>2037</t>
  </si>
  <si>
    <t>1928</t>
  </si>
  <si>
    <t>1929</t>
  </si>
  <si>
    <t>1997</t>
  </si>
  <si>
    <t>1930</t>
  </si>
  <si>
    <t>1931</t>
  </si>
  <si>
    <t>2038</t>
  </si>
  <si>
    <t>Incorrect info provided please upated the requested handset type</t>
  </si>
  <si>
    <t>1932</t>
  </si>
  <si>
    <t>1998</t>
  </si>
  <si>
    <t>1933</t>
  </si>
  <si>
    <t>1934</t>
  </si>
  <si>
    <t>1935</t>
  </si>
  <si>
    <t>2039</t>
  </si>
  <si>
    <t>2040</t>
  </si>
  <si>
    <t>Customer has overdue account with Asif Tech- Asif Tech Account no 219641768 - overdue by $538.28</t>
  </si>
  <si>
    <t>1999</t>
  </si>
  <si>
    <t>1936</t>
  </si>
  <si>
    <t>2041</t>
  </si>
  <si>
    <t>An account for this applicant already exists with Asif Tech. Please resubmit as existing customer- Row id 1-8DT7VJ0</t>
  </si>
  <si>
    <t>1937</t>
  </si>
  <si>
    <t>1938</t>
  </si>
  <si>
    <t>2042</t>
  </si>
  <si>
    <t>2043</t>
  </si>
  <si>
    <t>1939</t>
  </si>
  <si>
    <t>1940</t>
  </si>
  <si>
    <t>2044</t>
  </si>
  <si>
    <t>1941</t>
  </si>
  <si>
    <t>2000</t>
  </si>
  <si>
    <t>2045</t>
  </si>
  <si>
    <t>An account for this applicant already exists with Asif Tech. Please resubmit as existing customer (ROW ID: 1-82DGZHG )</t>
  </si>
  <si>
    <t>2001</t>
  </si>
  <si>
    <t>1942</t>
  </si>
  <si>
    <t>1943</t>
  </si>
  <si>
    <t>2046</t>
  </si>
  <si>
    <t>1944</t>
  </si>
  <si>
    <t>2047</t>
  </si>
  <si>
    <t>Please verify passport and DOB and Resubmit OR email passport and visa page to vcredit@Asif Tech.com.au</t>
  </si>
  <si>
    <t>2048</t>
  </si>
  <si>
    <t>1945</t>
  </si>
  <si>
    <t>2049</t>
  </si>
  <si>
    <t>2050</t>
  </si>
  <si>
    <t>1946</t>
  </si>
  <si>
    <t>2051</t>
  </si>
  <si>
    <t>1947</t>
  </si>
  <si>
    <t>1948</t>
  </si>
  <si>
    <t>1949</t>
  </si>
  <si>
    <t>2052</t>
  </si>
  <si>
    <t>Please email 100 pts of ID to vcredit@Asif Tech.com.au Passport and visa page</t>
  </si>
  <si>
    <t>2002</t>
  </si>
  <si>
    <t>1950</t>
  </si>
  <si>
    <t>2003</t>
  </si>
  <si>
    <t>1951</t>
  </si>
  <si>
    <t>2053</t>
  </si>
  <si>
    <t>1952</t>
  </si>
  <si>
    <t>2054</t>
  </si>
  <si>
    <t>An account for this applicant already exists with Asif Tech. Please resubmit as existing customer - Row id 1-8EA8V91</t>
  </si>
  <si>
    <t>2004</t>
  </si>
  <si>
    <t>Due to credit policy decision by Credit department. Please offer the customer pre-paid service - Applicant has an account under Row id 1-8DF3BMS</t>
  </si>
  <si>
    <t>1953</t>
  </si>
  <si>
    <t>2055</t>
  </si>
  <si>
    <t>1954</t>
  </si>
  <si>
    <t>2056</t>
  </si>
  <si>
    <t>1955</t>
  </si>
  <si>
    <t>1956</t>
  </si>
  <si>
    <t>2057</t>
  </si>
  <si>
    <t>2005</t>
  </si>
  <si>
    <t>2058</t>
  </si>
  <si>
    <t>1957</t>
  </si>
  <si>
    <t>2059</t>
  </si>
  <si>
    <t>Please resubmit with a valid mobile numbe for a friend or family as an alternate contact</t>
  </si>
  <si>
    <t>1958</t>
  </si>
  <si>
    <t>1959</t>
  </si>
  <si>
    <t>2060</t>
  </si>
  <si>
    <t>Customer has overdue account with Asif Tech - Account no 723071712 overdue by $257.35</t>
  </si>
  <si>
    <t>2061</t>
  </si>
  <si>
    <t>An account for this applicant already exists with Asif Tech. Please resubmit as existing customer with row id:1-71Z1HEM</t>
  </si>
  <si>
    <t>2062</t>
  </si>
  <si>
    <t>Customer has overdue account with 3-#3340279789 and also overdue with Asif Tech.</t>
  </si>
  <si>
    <t>1960</t>
  </si>
  <si>
    <t>1961</t>
  </si>
  <si>
    <t>1962</t>
  </si>
  <si>
    <t>1963</t>
  </si>
  <si>
    <t>Approved for 1 sim only service</t>
  </si>
  <si>
    <t>2063</t>
  </si>
  <si>
    <t>2064</t>
  </si>
  <si>
    <t>2006</t>
  </si>
  <si>
    <t>2065</t>
  </si>
  <si>
    <t>2066</t>
  </si>
  <si>
    <t>Applicant has previously approved application under another Row ID 1-8F9JRZO</t>
  </si>
  <si>
    <t>1964</t>
  </si>
  <si>
    <t>2067</t>
  </si>
  <si>
    <t>1965</t>
  </si>
  <si>
    <t>1966</t>
  </si>
  <si>
    <t>2007</t>
  </si>
  <si>
    <t>2008</t>
  </si>
  <si>
    <t>1967</t>
  </si>
  <si>
    <t>Approved for 2 MBB only</t>
  </si>
  <si>
    <t>2068</t>
  </si>
  <si>
    <t>Incorrect info provided Please resubmit Given name or firstname: Kabir Family name RAZWAN</t>
  </si>
  <si>
    <t>2069</t>
  </si>
  <si>
    <t>2070</t>
  </si>
  <si>
    <t>Applicants details are incorrect. Please confirm and resubmit entering the correct home phone number</t>
  </si>
  <si>
    <t>2071</t>
  </si>
  <si>
    <t>Further information has been requested via email- proof of employment bank statemnt/slary slip</t>
  </si>
  <si>
    <t>2072</t>
  </si>
  <si>
    <t>1968</t>
  </si>
  <si>
    <t>2073</t>
  </si>
  <si>
    <t>Further information has been requested via email- Bank statement</t>
  </si>
  <si>
    <t>1969</t>
  </si>
  <si>
    <t>2009</t>
  </si>
  <si>
    <t>1970</t>
  </si>
  <si>
    <t>Direct debit to bank account or credit card only</t>
  </si>
  <si>
    <t>2074</t>
  </si>
  <si>
    <t>An account for this applicant already exists with Asif Tech. Please resubmit as existing customer- 1-5KBXAV5</t>
  </si>
  <si>
    <t>1971</t>
  </si>
  <si>
    <t>2075</t>
  </si>
  <si>
    <t>Incorrect info provided under previous address it is mentioned "Other".please resubmit with correct address.</t>
  </si>
  <si>
    <t>1972</t>
  </si>
  <si>
    <t>1973</t>
  </si>
  <si>
    <t>2076</t>
  </si>
  <si>
    <t>1974</t>
  </si>
  <si>
    <t>1975</t>
  </si>
  <si>
    <t>2077</t>
  </si>
  <si>
    <t>Please resubmit application with the correct previous address-?other? should not be there and email passport and visa page.</t>
  </si>
  <si>
    <t>1976</t>
  </si>
  <si>
    <t>2078</t>
  </si>
  <si>
    <t>1977</t>
  </si>
  <si>
    <t>1978</t>
  </si>
  <si>
    <t>2010</t>
  </si>
  <si>
    <t>1979</t>
  </si>
  <si>
    <t>2079</t>
  </si>
  <si>
    <t>2080</t>
  </si>
  <si>
    <t>-Please resubmit with post code- Application cannot be approved until post code mentioned.</t>
  </si>
  <si>
    <t>1980</t>
  </si>
  <si>
    <t>1981</t>
  </si>
  <si>
    <t>1982</t>
  </si>
  <si>
    <t>1983</t>
  </si>
  <si>
    <t>1984</t>
  </si>
  <si>
    <t>1985</t>
  </si>
  <si>
    <t>2081</t>
  </si>
  <si>
    <t>2208</t>
  </si>
  <si>
    <t>2228</t>
  </si>
  <si>
    <t>2229</t>
  </si>
  <si>
    <t>2082</t>
  </si>
  <si>
    <t>2230</t>
  </si>
  <si>
    <t>2231</t>
  </si>
  <si>
    <t>Please email 100 pts of ID to vcredit@Asif Tech.com.au appointment letter or salary slip.</t>
  </si>
  <si>
    <t>2083</t>
  </si>
  <si>
    <t>2084</t>
  </si>
  <si>
    <t>2085</t>
  </si>
  <si>
    <t>2232</t>
  </si>
  <si>
    <t>2086</t>
  </si>
  <si>
    <t>2087</t>
  </si>
  <si>
    <t>2233</t>
  </si>
  <si>
    <t>2088</t>
  </si>
  <si>
    <t>2089</t>
  </si>
  <si>
    <t>2090</t>
  </si>
  <si>
    <t>2091</t>
  </si>
  <si>
    <t>2092</t>
  </si>
  <si>
    <t>2209</t>
  </si>
  <si>
    <t>2093</t>
  </si>
  <si>
    <t>2094</t>
  </si>
  <si>
    <t>2095</t>
  </si>
  <si>
    <t>2096</t>
  </si>
  <si>
    <t>2097</t>
  </si>
  <si>
    <t>2098</t>
  </si>
  <si>
    <t>2234</t>
  </si>
  <si>
    <t>2235</t>
  </si>
  <si>
    <t>Suspected duplicate application - Application already approved under row id 1-8FBCM0S</t>
  </si>
  <si>
    <t>2099</t>
  </si>
  <si>
    <t>2100</t>
  </si>
  <si>
    <t>2236</t>
  </si>
  <si>
    <t>Please resubmit next application with passport as part of 100 points of ID or Medicare Card</t>
  </si>
  <si>
    <t>2101</t>
  </si>
  <si>
    <t>2237</t>
  </si>
  <si>
    <t>Customer has overdue account with Asif Tech - Account no 715405560 - overdue by $250.24</t>
  </si>
  <si>
    <t>2102</t>
  </si>
  <si>
    <t>2103</t>
  </si>
  <si>
    <t>2238</t>
  </si>
  <si>
    <t>2239</t>
  </si>
  <si>
    <t>2240</t>
  </si>
  <si>
    <t>An account for this applicant already exists with Asif Tech. Please resubmit as existing customer with the row id :1-8BJ8UVK</t>
  </si>
  <si>
    <t>2104</t>
  </si>
  <si>
    <t>2210</t>
  </si>
  <si>
    <t>2241</t>
  </si>
  <si>
    <t>An account for this applicant already exists with Asif Tech. Please resubmit as existing customer under row id- 1-4YH2-1921</t>
  </si>
  <si>
    <t>2211</t>
  </si>
  <si>
    <t>2242</t>
  </si>
  <si>
    <t>2105</t>
  </si>
  <si>
    <t>2212</t>
  </si>
  <si>
    <t>2106</t>
  </si>
  <si>
    <t>2107</t>
  </si>
  <si>
    <t>2108</t>
  </si>
  <si>
    <t>2243</t>
  </si>
  <si>
    <t>2109</t>
  </si>
  <si>
    <t>2110</t>
  </si>
  <si>
    <t>2244</t>
  </si>
  <si>
    <t>Further information has been requested via email - Please email copy of Proof of Income (Pay Slips / Bank Statement) to vcredit@Asif Tech.com.au</t>
  </si>
  <si>
    <t>2245</t>
  </si>
  <si>
    <t>2213</t>
  </si>
  <si>
    <t>2246</t>
  </si>
  <si>
    <t>An account for this applicant already exists with Asif Tech. Please resubmit as existing customer with the row id :1-8E7J4IW</t>
  </si>
  <si>
    <t>2111</t>
  </si>
  <si>
    <t>2112</t>
  </si>
  <si>
    <t>2113</t>
  </si>
  <si>
    <t>2214</t>
  </si>
  <si>
    <t>2114</t>
  </si>
  <si>
    <t>2115</t>
  </si>
  <si>
    <t>2215</t>
  </si>
  <si>
    <t>2247</t>
  </si>
  <si>
    <t>2116</t>
  </si>
  <si>
    <t>2117</t>
  </si>
  <si>
    <t>2118</t>
  </si>
  <si>
    <t>2216</t>
  </si>
  <si>
    <t>Credit score too low - please offer prepaid</t>
  </si>
  <si>
    <t>2119</t>
  </si>
  <si>
    <t>2120</t>
  </si>
  <si>
    <t>2121</t>
  </si>
  <si>
    <t>2122</t>
  </si>
  <si>
    <t>2248</t>
  </si>
  <si>
    <t>Please re-submit with employer's contactable landline number.</t>
  </si>
  <si>
    <t>2249</t>
  </si>
  <si>
    <t>2250</t>
  </si>
  <si>
    <t>Customer has overdue account with Asif Tech - Account no 755509730</t>
  </si>
  <si>
    <t>2123</t>
  </si>
  <si>
    <t>2124</t>
  </si>
  <si>
    <t>2251</t>
  </si>
  <si>
    <t>2125</t>
  </si>
  <si>
    <t>2126</t>
  </si>
  <si>
    <t>2217</t>
  </si>
  <si>
    <t>The applicants Immigration Visa entitlement is for short-term non-work purposes (Tourist)</t>
  </si>
  <si>
    <t>2252</t>
  </si>
  <si>
    <t>2127</t>
  </si>
  <si>
    <t>2128</t>
  </si>
  <si>
    <t>2253</t>
  </si>
  <si>
    <t>Applicants details for Handset are not updated on the application. Please confirm and resubmit</t>
  </si>
  <si>
    <t>2129</t>
  </si>
  <si>
    <t>2130</t>
  </si>
  <si>
    <t>2131</t>
  </si>
  <si>
    <t>2132</t>
  </si>
  <si>
    <t>2133</t>
  </si>
  <si>
    <t>2134</t>
  </si>
  <si>
    <t>2135</t>
  </si>
  <si>
    <t>2136</t>
  </si>
  <si>
    <t>2137</t>
  </si>
  <si>
    <t>2138</t>
  </si>
  <si>
    <t>2139</t>
  </si>
  <si>
    <t>2140</t>
  </si>
  <si>
    <t>2254</t>
  </si>
  <si>
    <t>Please re-submit with a vaild home number.</t>
  </si>
  <si>
    <t>2141</t>
  </si>
  <si>
    <t>2255</t>
  </si>
  <si>
    <t>2256</t>
  </si>
  <si>
    <t>2142</t>
  </si>
  <si>
    <t>2143</t>
  </si>
  <si>
    <t>2144</t>
  </si>
  <si>
    <t>2257</t>
  </si>
  <si>
    <t>Please email Bank Statement and Driver's License to kcredit@Asif Tech.com.au</t>
  </si>
  <si>
    <t>2258</t>
  </si>
  <si>
    <t>2218</t>
  </si>
  <si>
    <t>2145</t>
  </si>
  <si>
    <t>2146</t>
  </si>
  <si>
    <t>2147</t>
  </si>
  <si>
    <t>2148</t>
  </si>
  <si>
    <t>2259</t>
  </si>
  <si>
    <t>2260</t>
  </si>
  <si>
    <t>Please resubmit application with suburb being mentioned in previous address field.</t>
  </si>
  <si>
    <t>2149</t>
  </si>
  <si>
    <t>2261</t>
  </si>
  <si>
    <t>2150</t>
  </si>
  <si>
    <t>2262</t>
  </si>
  <si>
    <t>2151</t>
  </si>
  <si>
    <t>2263</t>
  </si>
  <si>
    <t>2219</t>
  </si>
  <si>
    <t>2152</t>
  </si>
  <si>
    <t>2153</t>
  </si>
  <si>
    <t>2264</t>
  </si>
  <si>
    <t>Customer has overdue account with Asif Tech account no 618205891 - overdue amount $603.40</t>
  </si>
  <si>
    <t>2154</t>
  </si>
  <si>
    <t>2155</t>
  </si>
  <si>
    <t>2156</t>
  </si>
  <si>
    <t>2265</t>
  </si>
  <si>
    <t>2157</t>
  </si>
  <si>
    <t>2158</t>
  </si>
  <si>
    <t>2159</t>
  </si>
  <si>
    <t>2160</t>
  </si>
  <si>
    <t>2161</t>
  </si>
  <si>
    <t>2220</t>
  </si>
  <si>
    <t>2162</t>
  </si>
  <si>
    <t>2266</t>
  </si>
  <si>
    <t>2221</t>
  </si>
  <si>
    <t>2267</t>
  </si>
  <si>
    <t>2268</t>
  </si>
  <si>
    <t>At Applicants Request upgrade, error in the system as confirmed by store</t>
  </si>
  <si>
    <t>2269</t>
  </si>
  <si>
    <t>Please re-submit the next application with passport/ medicare card as a part of 100 pts of id.</t>
  </si>
  <si>
    <t>2163</t>
  </si>
  <si>
    <t>2270</t>
  </si>
  <si>
    <t>2164</t>
  </si>
  <si>
    <t>2271</t>
  </si>
  <si>
    <t>2272</t>
  </si>
  <si>
    <t>2273</t>
  </si>
  <si>
    <t>2274</t>
  </si>
  <si>
    <t>At Applicants Request to upgrade, error in the system as confirmed by store</t>
  </si>
  <si>
    <t>2165</t>
  </si>
  <si>
    <t>2275</t>
  </si>
  <si>
    <t>2166</t>
  </si>
  <si>
    <t>2276</t>
  </si>
  <si>
    <t>Please email copy of Proof of Income (Latest Pay Slips and Latest Bank Statement) to vcredit@Asif Tech.com.au</t>
  </si>
  <si>
    <t>2167</t>
  </si>
  <si>
    <t>2168</t>
  </si>
  <si>
    <t>2222</t>
  </si>
  <si>
    <t>2277</t>
  </si>
  <si>
    <t>For further review of this application, please supply us with proof of income in the form of a recent bank statement showing direct wage deposits or 2 x payslips from employer</t>
  </si>
  <si>
    <t>2278</t>
  </si>
  <si>
    <t>2279</t>
  </si>
  <si>
    <t>2280</t>
  </si>
  <si>
    <t>2169</t>
  </si>
  <si>
    <t>2170</t>
  </si>
  <si>
    <t>2281</t>
  </si>
  <si>
    <t>2171</t>
  </si>
  <si>
    <t>2172</t>
  </si>
  <si>
    <t>2173</t>
  </si>
  <si>
    <t>2223</t>
  </si>
  <si>
    <t>2282</t>
  </si>
  <si>
    <t>2283</t>
  </si>
  <si>
    <t>2174</t>
  </si>
  <si>
    <t>2175</t>
  </si>
  <si>
    <t>2284</t>
  </si>
  <si>
    <t>2285</t>
  </si>
  <si>
    <t>Please email 100 pts of ID to vcredit@Asif Tech.com.au - Please include Passport as part of 100 point id. Email Passport copy and visa page</t>
  </si>
  <si>
    <t>2176</t>
  </si>
  <si>
    <t>2177</t>
  </si>
  <si>
    <t>2178</t>
  </si>
  <si>
    <t>2286</t>
  </si>
  <si>
    <t>2287</t>
  </si>
  <si>
    <t>2179</t>
  </si>
  <si>
    <t>2180</t>
  </si>
  <si>
    <t>2288</t>
  </si>
  <si>
    <t>2289</t>
  </si>
  <si>
    <t>2290</t>
  </si>
  <si>
    <t>2291</t>
  </si>
  <si>
    <t>Please re-submit the next application with the name of the handset and quantity.</t>
  </si>
  <si>
    <t>2181</t>
  </si>
  <si>
    <t>2224</t>
  </si>
  <si>
    <t>2182</t>
  </si>
  <si>
    <t>2225</t>
  </si>
  <si>
    <t>2183</t>
  </si>
  <si>
    <t>2184</t>
  </si>
  <si>
    <t>2185</t>
  </si>
  <si>
    <t>2186</t>
  </si>
  <si>
    <t>2187</t>
  </si>
  <si>
    <t>2188</t>
  </si>
  <si>
    <t>2189</t>
  </si>
  <si>
    <t>2292</t>
  </si>
  <si>
    <t>2190</t>
  </si>
  <si>
    <t>2191</t>
  </si>
  <si>
    <t>2293</t>
  </si>
  <si>
    <t>Work number submitted is incorrect for the employer. Please confirm with applicant and resubmit Salary Slips, Bank statements with Employer Deposits.</t>
  </si>
  <si>
    <t>2192</t>
  </si>
  <si>
    <t>2193</t>
  </si>
  <si>
    <t>2194</t>
  </si>
  <si>
    <t>2294</t>
  </si>
  <si>
    <t>2295</t>
  </si>
  <si>
    <t>2296</t>
  </si>
  <si>
    <t>Please resubmit next application with passport as part of 100 points of ID and send passport copy with visa page to vcredit@Asif Tech.com.au</t>
  </si>
  <si>
    <t>2195</t>
  </si>
  <si>
    <t>2196</t>
  </si>
  <si>
    <t>2197</t>
  </si>
  <si>
    <t>2297</t>
  </si>
  <si>
    <t>2298</t>
  </si>
  <si>
    <t>Please email Bank Statement to kcredit@Asif Tech.com.au</t>
  </si>
  <si>
    <t>2198</t>
  </si>
  <si>
    <t>2226</t>
  </si>
  <si>
    <t>2199</t>
  </si>
  <si>
    <t>2200</t>
  </si>
  <si>
    <t>2201</t>
  </si>
  <si>
    <t>2202</t>
  </si>
  <si>
    <t>2299</t>
  </si>
  <si>
    <t>Please email passport with visa page to vcredit@Asif Tech.com.au and re-submit with company landline and complete company name</t>
  </si>
  <si>
    <t>2300</t>
  </si>
  <si>
    <t>Work number submitted is incorrect for the employer. Please confirm with applicant and resubmit Salary Slips or Bank statements reflecting Employer's deposits.</t>
  </si>
  <si>
    <t>2203</t>
  </si>
  <si>
    <t>2227</t>
  </si>
  <si>
    <t>2204</t>
  </si>
  <si>
    <t>2205</t>
  </si>
  <si>
    <t>2301</t>
  </si>
  <si>
    <t>Please re-submit as student without the employer phone and contact number. Please put status: Other</t>
  </si>
  <si>
    <t>2302</t>
  </si>
  <si>
    <t>2303</t>
  </si>
  <si>
    <t>2304</t>
  </si>
  <si>
    <t>2206</t>
  </si>
  <si>
    <t>2305</t>
  </si>
  <si>
    <t>2306</t>
  </si>
  <si>
    <t>2207</t>
  </si>
  <si>
    <t>2307</t>
  </si>
  <si>
    <t>2438</t>
  </si>
  <si>
    <t>2308</t>
  </si>
  <si>
    <t>2439</t>
  </si>
  <si>
    <t>2309</t>
  </si>
  <si>
    <t>2310</t>
  </si>
  <si>
    <t>2311</t>
  </si>
  <si>
    <t>2413</t>
  </si>
  <si>
    <t>2440</t>
  </si>
  <si>
    <t>Applicants employment details are incorrect. Please confirm and resubmit</t>
  </si>
  <si>
    <t>2414</t>
  </si>
  <si>
    <t>2312</t>
  </si>
  <si>
    <t>2313</t>
  </si>
  <si>
    <t>2314</t>
  </si>
  <si>
    <t>2315</t>
  </si>
  <si>
    <t>2316</t>
  </si>
  <si>
    <t>2441</t>
  </si>
  <si>
    <t>2317</t>
  </si>
  <si>
    <t>2318</t>
  </si>
  <si>
    <t>2442</t>
  </si>
  <si>
    <t>Customer has overdue account with Asif Tech Account 739109470 overdue by $225.61</t>
  </si>
  <si>
    <t>2415</t>
  </si>
  <si>
    <t>2443</t>
  </si>
  <si>
    <t>2319</t>
  </si>
  <si>
    <t>2444</t>
  </si>
  <si>
    <t>2445</t>
  </si>
  <si>
    <t>2320</t>
  </si>
  <si>
    <t>2321</t>
  </si>
  <si>
    <t>2416</t>
  </si>
  <si>
    <t>2322</t>
  </si>
  <si>
    <t>2323</t>
  </si>
  <si>
    <t>2446</t>
  </si>
  <si>
    <t>2417</t>
  </si>
  <si>
    <t>2324</t>
  </si>
  <si>
    <t>2325</t>
  </si>
  <si>
    <t>2447</t>
  </si>
  <si>
    <t>2326</t>
  </si>
  <si>
    <t>2327</t>
  </si>
  <si>
    <t>2448</t>
  </si>
  <si>
    <t>2449</t>
  </si>
  <si>
    <t>Applicant has previously approved application under another Row ID 1-8FPMUHK</t>
  </si>
  <si>
    <t>2328</t>
  </si>
  <si>
    <t>2450</t>
  </si>
  <si>
    <t>2451</t>
  </si>
  <si>
    <t>2418</t>
  </si>
  <si>
    <t>2329</t>
  </si>
  <si>
    <t>2330</t>
  </si>
  <si>
    <t>2331</t>
  </si>
  <si>
    <t>2332</t>
  </si>
  <si>
    <t>2419</t>
  </si>
  <si>
    <t>2420</t>
  </si>
  <si>
    <t>2333</t>
  </si>
  <si>
    <t>2334</t>
  </si>
  <si>
    <t>2335</t>
  </si>
  <si>
    <t>2336</t>
  </si>
  <si>
    <t>2337</t>
  </si>
  <si>
    <t>2452</t>
  </si>
  <si>
    <t>2338</t>
  </si>
  <si>
    <t>2453</t>
  </si>
  <si>
    <t>2339</t>
  </si>
  <si>
    <t>2340</t>
  </si>
  <si>
    <t>2341</t>
  </si>
  <si>
    <t>2454</t>
  </si>
  <si>
    <t>Work number submitted is incorrect for the employer. Please re-submit the next application with the employer's landline number.</t>
  </si>
  <si>
    <t>2455</t>
  </si>
  <si>
    <t>2456</t>
  </si>
  <si>
    <t>Please resubmit with correct landline for employer - The number 61362333904 provided on the application is not correct</t>
  </si>
  <si>
    <t>2342</t>
  </si>
  <si>
    <t>2343</t>
  </si>
  <si>
    <t>2344</t>
  </si>
  <si>
    <t>2345</t>
  </si>
  <si>
    <t>2421</t>
  </si>
  <si>
    <t>2346</t>
  </si>
  <si>
    <t>2347</t>
  </si>
  <si>
    <t>2457</t>
  </si>
  <si>
    <t>2458</t>
  </si>
  <si>
    <t>2348</t>
  </si>
  <si>
    <t>2459</t>
  </si>
  <si>
    <t>2460</t>
  </si>
  <si>
    <t>2461</t>
  </si>
  <si>
    <t>2462</t>
  </si>
  <si>
    <t>2349</t>
  </si>
  <si>
    <t>2463</t>
  </si>
  <si>
    <t>2350</t>
  </si>
  <si>
    <t>2464</t>
  </si>
  <si>
    <t>2351</t>
  </si>
  <si>
    <t>2422</t>
  </si>
  <si>
    <t>2352</t>
  </si>
  <si>
    <t>2465</t>
  </si>
  <si>
    <t>2353</t>
  </si>
  <si>
    <t>2354</t>
  </si>
  <si>
    <t>2355</t>
  </si>
  <si>
    <t>2466</t>
  </si>
  <si>
    <t>2356</t>
  </si>
  <si>
    <t>2357</t>
  </si>
  <si>
    <t>2358</t>
  </si>
  <si>
    <t>2359</t>
  </si>
  <si>
    <t>2467</t>
  </si>
  <si>
    <t>Please email 100 pts of ID, Proof of income and Passport with Visa page or Medicare card to vcredit@Asif Tech.com.au. Please resubmit once overdue amt is paid</t>
  </si>
  <si>
    <t>2360</t>
  </si>
  <si>
    <t>2361</t>
  </si>
  <si>
    <t>2468</t>
  </si>
  <si>
    <t>2362</t>
  </si>
  <si>
    <t>2363</t>
  </si>
  <si>
    <t>2364</t>
  </si>
  <si>
    <t>2365</t>
  </si>
  <si>
    <t>2469</t>
  </si>
  <si>
    <t>Please email 100 pts of ID and Proof of income to kcredit@Asif Tech.com.au</t>
  </si>
  <si>
    <t>2470</t>
  </si>
  <si>
    <t>2423</t>
  </si>
  <si>
    <t>2366</t>
  </si>
  <si>
    <t>2471</t>
  </si>
  <si>
    <t>An account for this applicant already exists with Asif Tech. Please resubmit as existing customer under Row Id 1-7SSOYGA</t>
  </si>
  <si>
    <t>2367</t>
  </si>
  <si>
    <t>2368</t>
  </si>
  <si>
    <t>2472</t>
  </si>
  <si>
    <t>2369</t>
  </si>
  <si>
    <t>2424</t>
  </si>
  <si>
    <t>2473</t>
  </si>
  <si>
    <t>Please email bank statement or latest payslip for proof of employment to vcredit@Asif Tech.com.au</t>
  </si>
  <si>
    <t>2370</t>
  </si>
  <si>
    <t>2425</t>
  </si>
  <si>
    <t>2426</t>
  </si>
  <si>
    <t>2371</t>
  </si>
  <si>
    <t>2372</t>
  </si>
  <si>
    <t>2373</t>
  </si>
  <si>
    <t>2374</t>
  </si>
  <si>
    <t>2375</t>
  </si>
  <si>
    <t>2376</t>
  </si>
  <si>
    <t>2377</t>
  </si>
  <si>
    <t>2378</t>
  </si>
  <si>
    <t>2379</t>
  </si>
  <si>
    <t>2427</t>
  </si>
  <si>
    <t>2380</t>
  </si>
  <si>
    <t>Approved for 3 services</t>
  </si>
  <si>
    <t>2381</t>
  </si>
  <si>
    <t>2382</t>
  </si>
  <si>
    <t>2383</t>
  </si>
  <si>
    <t>2384</t>
  </si>
  <si>
    <t>2428</t>
  </si>
  <si>
    <t>2385</t>
  </si>
  <si>
    <t>2474</t>
  </si>
  <si>
    <t>No ABN entered in application, please update and resubmit</t>
  </si>
  <si>
    <t>2386</t>
  </si>
  <si>
    <t>2387</t>
  </si>
  <si>
    <t>2429</t>
  </si>
  <si>
    <t>2475</t>
  </si>
  <si>
    <t>2388</t>
  </si>
  <si>
    <t>2476</t>
  </si>
  <si>
    <t>Please email 100 pts of ID, proof of income to vcredit@Asif Tech.com.au and resubmit with PP or MCC</t>
  </si>
  <si>
    <t>2389</t>
  </si>
  <si>
    <t>2477</t>
  </si>
  <si>
    <t>2478</t>
  </si>
  <si>
    <t>2390</t>
  </si>
  <si>
    <t>2479</t>
  </si>
  <si>
    <t>Applicant has previously approved application under another Row ID 1-5KP3AG7</t>
  </si>
  <si>
    <t>2391</t>
  </si>
  <si>
    <t>2480</t>
  </si>
  <si>
    <t>2481</t>
  </si>
  <si>
    <t>Please email Proof of income to vcredit@Asif Tech.com.au</t>
  </si>
  <si>
    <t>2392</t>
  </si>
  <si>
    <t>2430</t>
  </si>
  <si>
    <t>2431</t>
  </si>
  <si>
    <t>2432</t>
  </si>
  <si>
    <t>2393</t>
  </si>
  <si>
    <t>2394</t>
  </si>
  <si>
    <t>2395</t>
  </si>
  <si>
    <t>2433</t>
  </si>
  <si>
    <t>2396</t>
  </si>
  <si>
    <t>2397</t>
  </si>
  <si>
    <t>2434</t>
  </si>
  <si>
    <t>2482</t>
  </si>
  <si>
    <t>An account for this applicant already exists with Asif Tech. Please re-submit as existing customer under row-id:- 1-1XEVAI9.</t>
  </si>
  <si>
    <t>2398</t>
  </si>
  <si>
    <t>2483</t>
  </si>
  <si>
    <t>2399</t>
  </si>
  <si>
    <t>2484</t>
  </si>
  <si>
    <t>2400</t>
  </si>
  <si>
    <t>2485</t>
  </si>
  <si>
    <t>Please resubmit with landline for employer and the Salary Slips</t>
  </si>
  <si>
    <t>2401</t>
  </si>
  <si>
    <t>2486</t>
  </si>
  <si>
    <t>2487</t>
  </si>
  <si>
    <t>2402</t>
  </si>
  <si>
    <t>2403</t>
  </si>
  <si>
    <t>2404</t>
  </si>
  <si>
    <t>2488</t>
  </si>
  <si>
    <t>2489</t>
  </si>
  <si>
    <t>Please re-submit the next application with the employer's contactable landline number or email copy of Proof of Income (Pay Slips / Bank Statement / Employment Letter) to vcredit@Asif Tech.com.au</t>
  </si>
  <si>
    <t>2405</t>
  </si>
  <si>
    <t>2406</t>
  </si>
  <si>
    <t>2407</t>
  </si>
  <si>
    <t>2490</t>
  </si>
  <si>
    <t>Please email passport with visa page to vcredit@Asif Tech.com.au Passport to be included as part of 100 points id</t>
  </si>
  <si>
    <t>2408</t>
  </si>
  <si>
    <t>2409</t>
  </si>
  <si>
    <t>2410</t>
  </si>
  <si>
    <t>2411</t>
  </si>
  <si>
    <t>2491</t>
  </si>
  <si>
    <t>2435</t>
  </si>
  <si>
    <t>2492</t>
  </si>
  <si>
    <t>An account for this applicant already exists with Asif Tech. Please resubmit as existing customer - Row id 1-8CTV4B6</t>
  </si>
  <si>
    <t>2493</t>
  </si>
  <si>
    <t>Please email passport with visa page and also remove the slash from the address and Dyer Street is mentioned couple of times, kindly make these changes to the address.</t>
  </si>
  <si>
    <t>2494</t>
  </si>
  <si>
    <t>Customer has overdue account with 3 Account no 3375548785</t>
  </si>
  <si>
    <t>2495</t>
  </si>
  <si>
    <t>2436</t>
  </si>
  <si>
    <t>Applicants ID details are incorrect</t>
  </si>
  <si>
    <t>2437</t>
  </si>
  <si>
    <t>2496</t>
  </si>
  <si>
    <t>2497</t>
  </si>
  <si>
    <t>Please resubmit this application with customer passport as part of 100 points of ID.</t>
  </si>
  <si>
    <t>2412</t>
  </si>
  <si>
    <t>2498</t>
  </si>
  <si>
    <t>2499</t>
  </si>
  <si>
    <t>Please email copy of Proof of Income (2 x Latest Pay Slips / Latest Bank Statement / Employment Letter) to vcredit@Asif Tech.com.au</t>
  </si>
  <si>
    <t>2500</t>
  </si>
  <si>
    <t>2501</t>
  </si>
  <si>
    <t>2614</t>
  </si>
  <si>
    <t>2502</t>
  </si>
  <si>
    <t>2503</t>
  </si>
  <si>
    <t>2615</t>
  </si>
  <si>
    <t>Please email 100 pts of ID to kcredit@Asif Tech.com.au Appointment letter or Salasry slip or Bank statement</t>
  </si>
  <si>
    <t>2504</t>
  </si>
  <si>
    <t>2505</t>
  </si>
  <si>
    <t>2506</t>
  </si>
  <si>
    <t>2507</t>
  </si>
  <si>
    <t>2616</t>
  </si>
  <si>
    <t>2508</t>
  </si>
  <si>
    <t>2591</t>
  </si>
  <si>
    <t>2592</t>
  </si>
  <si>
    <t>Passport Visa expires in less than 4 months. Please offer the customer pre-paid service only</t>
  </si>
  <si>
    <t>2509</t>
  </si>
  <si>
    <t>2510</t>
  </si>
  <si>
    <t>2593</t>
  </si>
  <si>
    <t>2617</t>
  </si>
  <si>
    <t>Applicant has previously approved application under another Row ID :1-8FVW9ZY</t>
  </si>
  <si>
    <t>2511</t>
  </si>
  <si>
    <t>2594</t>
  </si>
  <si>
    <t>2512</t>
  </si>
  <si>
    <t>2513</t>
  </si>
  <si>
    <t>2618</t>
  </si>
  <si>
    <t>2514</t>
  </si>
  <si>
    <t>2619</t>
  </si>
  <si>
    <t>Customer has overdue account with 3 The cust has an overdue account with 3 - Account no 3375548785 overdue $569</t>
  </si>
  <si>
    <t>2620</t>
  </si>
  <si>
    <t>Incorrect info provided Please resubmit with Handset type</t>
  </si>
  <si>
    <t>2515</t>
  </si>
  <si>
    <t>2595</t>
  </si>
  <si>
    <t>2516</t>
  </si>
  <si>
    <t>2621</t>
  </si>
  <si>
    <t>2596</t>
  </si>
  <si>
    <t>2622</t>
  </si>
  <si>
    <t>Customer has overdue account with Asif Tech Account no 685242900 - overdue Please resubmit as commercial account.</t>
  </si>
  <si>
    <t>2517</t>
  </si>
  <si>
    <t>Direct debit to Bank Account / Credit Card</t>
  </si>
  <si>
    <t>2623</t>
  </si>
  <si>
    <t>2624</t>
  </si>
  <si>
    <t>Please email Proof of Employment to vcredit@Asif Tech.com.au</t>
  </si>
  <si>
    <t>2518</t>
  </si>
  <si>
    <t>2519</t>
  </si>
  <si>
    <t>2520</t>
  </si>
  <si>
    <t>2597</t>
  </si>
  <si>
    <t>2598</t>
  </si>
  <si>
    <t>2625</t>
  </si>
  <si>
    <t>2626</t>
  </si>
  <si>
    <t>An account for this applicant already exists with Asif Tech. Please resubmit as existing customer under the Row ID: 1-7ELHYN6</t>
  </si>
  <si>
    <t>2627</t>
  </si>
  <si>
    <t>2521</t>
  </si>
  <si>
    <t>2522</t>
  </si>
  <si>
    <t>2628</t>
  </si>
  <si>
    <t>2523</t>
  </si>
  <si>
    <t>2629</t>
  </si>
  <si>
    <t>Please email 100 pts of ID to vcredit@Asif Tech.com.au Passport with Visa page</t>
  </si>
  <si>
    <t>2599</t>
  </si>
  <si>
    <t>2524</t>
  </si>
  <si>
    <t>2600</t>
  </si>
  <si>
    <t>2525</t>
  </si>
  <si>
    <t>2630</t>
  </si>
  <si>
    <t>2526</t>
  </si>
  <si>
    <t>2527</t>
  </si>
  <si>
    <t>2528</t>
  </si>
  <si>
    <t>2529</t>
  </si>
  <si>
    <t>2631</t>
  </si>
  <si>
    <t>2601</t>
  </si>
  <si>
    <t>2530</t>
  </si>
  <si>
    <t>2632</t>
  </si>
  <si>
    <t>Applicant has previously approved application under another Row ID 1-8F08PSR</t>
  </si>
  <si>
    <t>2531</t>
  </si>
  <si>
    <t>2532</t>
  </si>
  <si>
    <t>2633</t>
  </si>
  <si>
    <t>Please email 100 pts of ID to vcredit@Asif Tech.com.au Passport and the visa page.</t>
  </si>
  <si>
    <t>2634</t>
  </si>
  <si>
    <t>Please email 100 pts of ID and proof of income to vcredit@Asif Tech.com.au</t>
  </si>
  <si>
    <t>2602</t>
  </si>
  <si>
    <t>2533</t>
  </si>
  <si>
    <t>2635</t>
  </si>
  <si>
    <t>Please resubmit with Passport / Medicare Card in 100 points of ID</t>
  </si>
  <si>
    <t>2534</t>
  </si>
  <si>
    <t>2535</t>
  </si>
  <si>
    <t>2536</t>
  </si>
  <si>
    <t>2537</t>
  </si>
  <si>
    <t>2603</t>
  </si>
  <si>
    <t>2538</t>
  </si>
  <si>
    <t>2539</t>
  </si>
  <si>
    <t>2604</t>
  </si>
  <si>
    <t>2636</t>
  </si>
  <si>
    <t>Please email 100 pts of ID to vcredit@Asif Tech.com.au Appointment letter or salary slip.</t>
  </si>
  <si>
    <t>2540</t>
  </si>
  <si>
    <t>2637</t>
  </si>
  <si>
    <t>Work number submitted is incorrect for the employer. Please confirm with applicant and resubmit. Also please resubmit with ABN if customer is self employed.</t>
  </si>
  <si>
    <t>2541</t>
  </si>
  <si>
    <t>2638</t>
  </si>
  <si>
    <t>2639</t>
  </si>
  <si>
    <t>2640</t>
  </si>
  <si>
    <t>2542</t>
  </si>
  <si>
    <t>2605</t>
  </si>
  <si>
    <t>2543</t>
  </si>
  <si>
    <t>2544</t>
  </si>
  <si>
    <t>2641</t>
  </si>
  <si>
    <t>2642</t>
  </si>
  <si>
    <t>2545</t>
  </si>
  <si>
    <t>2643</t>
  </si>
  <si>
    <t>2546</t>
  </si>
  <si>
    <t>2547</t>
  </si>
  <si>
    <t>2644</t>
  </si>
  <si>
    <t>Please update the devices required and resubmit.</t>
  </si>
  <si>
    <t>2548</t>
  </si>
  <si>
    <t>2549</t>
  </si>
  <si>
    <t>2645</t>
  </si>
  <si>
    <t>2550</t>
  </si>
  <si>
    <t>2646</t>
  </si>
  <si>
    <t>2551</t>
  </si>
  <si>
    <t>2552</t>
  </si>
  <si>
    <t>2553</t>
  </si>
  <si>
    <t>2606</t>
  </si>
  <si>
    <t>2647</t>
  </si>
  <si>
    <t>2648</t>
  </si>
  <si>
    <t>Please email 100 pts of ID to vcredit@Asif Tech.com.au Appointment letter and salary slip</t>
  </si>
  <si>
    <t>2554</t>
  </si>
  <si>
    <t>Direct debit to bank account or Credit Card only</t>
  </si>
  <si>
    <t>2607</t>
  </si>
  <si>
    <t>2555</t>
  </si>
  <si>
    <t>2649</t>
  </si>
  <si>
    <t>2556</t>
  </si>
  <si>
    <t>2650</t>
  </si>
  <si>
    <t>2651</t>
  </si>
  <si>
    <t>2557</t>
  </si>
  <si>
    <t>2558</t>
  </si>
  <si>
    <t>2559</t>
  </si>
  <si>
    <t>2560</t>
  </si>
  <si>
    <t>2561</t>
  </si>
  <si>
    <t>2608</t>
  </si>
  <si>
    <t>Passport Visa expires in less than 03 months. Please offer the customer pre-paid service only</t>
  </si>
  <si>
    <t>2652</t>
  </si>
  <si>
    <t>2653</t>
  </si>
  <si>
    <t>Please email 100 pts of ID to vcredit@Asif Tech.com.au Passport and teh visa page</t>
  </si>
  <si>
    <t>2562</t>
  </si>
  <si>
    <t>2563</t>
  </si>
  <si>
    <t>2564</t>
  </si>
  <si>
    <t>2565</t>
  </si>
  <si>
    <t>2654</t>
  </si>
  <si>
    <t>2566</t>
  </si>
  <si>
    <t>2609</t>
  </si>
  <si>
    <t>2655</t>
  </si>
  <si>
    <t>2567</t>
  </si>
  <si>
    <t>2656</t>
  </si>
  <si>
    <t>2568</t>
  </si>
  <si>
    <t>2569</t>
  </si>
  <si>
    <t>2610</t>
  </si>
  <si>
    <t>2570</t>
  </si>
  <si>
    <t>2571</t>
  </si>
  <si>
    <t>2572</t>
  </si>
  <si>
    <t>2573</t>
  </si>
  <si>
    <t>2657</t>
  </si>
  <si>
    <t>Please email 100 pts of ID to vcredit@Asif Tech.com.au appointment letter or Salary slip</t>
  </si>
  <si>
    <t>2574</t>
  </si>
  <si>
    <t>2575</t>
  </si>
  <si>
    <t>2576</t>
  </si>
  <si>
    <t>2658</t>
  </si>
  <si>
    <t>An account for this applicant already exists with Asif Tech. Please resubmit as existing customer with the row id:1-8FYL8WE</t>
  </si>
  <si>
    <t>2577</t>
  </si>
  <si>
    <t>2578</t>
  </si>
  <si>
    <t>2579</t>
  </si>
  <si>
    <t>2580</t>
  </si>
  <si>
    <t>2659</t>
  </si>
  <si>
    <t>2660</t>
  </si>
  <si>
    <t>2661</t>
  </si>
  <si>
    <t>2581</t>
  </si>
  <si>
    <t>2662</t>
  </si>
  <si>
    <t>Please email copy of Proof of Income (2 x Latest Pay Slips / Latest Bank Statement) to vcredit@Asif Tech.com.au</t>
  </si>
  <si>
    <t>2611</t>
  </si>
  <si>
    <t>2582</t>
  </si>
  <si>
    <t>2663</t>
  </si>
  <si>
    <t>Approved only with outright purchase of handset or USIM only- Visa expires&lt;12 months</t>
  </si>
  <si>
    <t>2583</t>
  </si>
  <si>
    <t>2612</t>
  </si>
  <si>
    <t>2664</t>
  </si>
  <si>
    <t>Applicant has previously approved application under another Row ID 1-8FZ5HS6</t>
  </si>
  <si>
    <t>2584</t>
  </si>
  <si>
    <t>2585</t>
  </si>
  <si>
    <t>2665</t>
  </si>
  <si>
    <t>2586</t>
  </si>
  <si>
    <t>2666</t>
  </si>
  <si>
    <t>2613</t>
  </si>
  <si>
    <t>Passport Visa expires in less than 06 months. Please offer the customer pre-paid service only</t>
  </si>
  <si>
    <t>2667</t>
  </si>
  <si>
    <t>2587</t>
  </si>
  <si>
    <t>2588</t>
  </si>
  <si>
    <t>2589</t>
  </si>
  <si>
    <t>2668</t>
  </si>
  <si>
    <t>2590</t>
  </si>
  <si>
    <t>2669</t>
  </si>
  <si>
    <t>2670</t>
  </si>
  <si>
    <t>2671</t>
  </si>
  <si>
    <t>2672</t>
  </si>
  <si>
    <t>2673</t>
  </si>
  <si>
    <t>2756</t>
  </si>
  <si>
    <t>2674</t>
  </si>
  <si>
    <t>2675</t>
  </si>
  <si>
    <t>2741</t>
  </si>
  <si>
    <t>2757</t>
  </si>
  <si>
    <t>Please email 100 pts of ID and Letter of appointment to vcredit@Asif Tech.com.au</t>
  </si>
  <si>
    <t>2758</t>
  </si>
  <si>
    <t>2742</t>
  </si>
  <si>
    <t>2676</t>
  </si>
  <si>
    <t>2677</t>
  </si>
  <si>
    <t>2759</t>
  </si>
  <si>
    <t>Applicants details are incorrect. Withdrew,as previous address Suburb or town not mentioned. 2/19 TRONGATE RD, NSW, 2142 Please mentioned the suburb or town and resubmit.</t>
  </si>
  <si>
    <t>2678</t>
  </si>
  <si>
    <t>2679</t>
  </si>
  <si>
    <t>2680</t>
  </si>
  <si>
    <t>2681</t>
  </si>
  <si>
    <t>2682</t>
  </si>
  <si>
    <t>2760</t>
  </si>
  <si>
    <t>2683</t>
  </si>
  <si>
    <t>2761</t>
  </si>
  <si>
    <t>2684</t>
  </si>
  <si>
    <t>2762</t>
  </si>
  <si>
    <t>An account for this applicant already exists with Asif Tech. Please resubmit as existing customer under row-id:-1-89SZIW2.</t>
  </si>
  <si>
    <t>2685</t>
  </si>
  <si>
    <t>2686</t>
  </si>
  <si>
    <t>2763</t>
  </si>
  <si>
    <t>2764</t>
  </si>
  <si>
    <t>2765</t>
  </si>
  <si>
    <t>2687</t>
  </si>
  <si>
    <t>2766</t>
  </si>
  <si>
    <t>Please email passport with visa page and also Employer's landline number not mentioned. Please resubmit with both the details.</t>
  </si>
  <si>
    <t>2767</t>
  </si>
  <si>
    <t>2688</t>
  </si>
  <si>
    <t>2689</t>
  </si>
  <si>
    <t>2768</t>
  </si>
  <si>
    <t>Please email 100 pts of ID and proof of income to vcredit@Asif Tech.com.au. Resubmit with Passport or Medicare card number as part of ID.</t>
  </si>
  <si>
    <t>2690</t>
  </si>
  <si>
    <t>2769</t>
  </si>
  <si>
    <t>No app put through as confirmed by store</t>
  </si>
  <si>
    <t>2691</t>
  </si>
  <si>
    <t>2692</t>
  </si>
  <si>
    <t>2693</t>
  </si>
  <si>
    <t>2694</t>
  </si>
  <si>
    <t>2695</t>
  </si>
  <si>
    <t>2743</t>
  </si>
  <si>
    <t>2770</t>
  </si>
  <si>
    <t>2771</t>
  </si>
  <si>
    <t>Please re-submit with the complete current address.(suburb/town, state,postcode)</t>
  </si>
  <si>
    <t>2696</t>
  </si>
  <si>
    <t>2697</t>
  </si>
  <si>
    <t>2744</t>
  </si>
  <si>
    <t>2698</t>
  </si>
  <si>
    <t>2699</t>
  </si>
  <si>
    <t>2745</t>
  </si>
  <si>
    <t>2700</t>
  </si>
  <si>
    <t>2701</t>
  </si>
  <si>
    <t>2772</t>
  </si>
  <si>
    <t>2702</t>
  </si>
  <si>
    <t>2703</t>
  </si>
  <si>
    <t>2704</t>
  </si>
  <si>
    <t>2773</t>
  </si>
  <si>
    <t>2705</t>
  </si>
  <si>
    <t>2774</t>
  </si>
  <si>
    <t>Please email 100 pts of ID, Visa page and Proof of income to vcredit@Asif Tech.com.au</t>
  </si>
  <si>
    <t>2746</t>
  </si>
  <si>
    <t>2706</t>
  </si>
  <si>
    <t>2707</t>
  </si>
  <si>
    <t>2747</t>
  </si>
  <si>
    <t>2708</t>
  </si>
  <si>
    <t>2709</t>
  </si>
  <si>
    <t>2710</t>
  </si>
  <si>
    <t>2711</t>
  </si>
  <si>
    <t>2712</t>
  </si>
  <si>
    <t>2713</t>
  </si>
  <si>
    <t>2748</t>
  </si>
  <si>
    <t>2714</t>
  </si>
  <si>
    <t>2749</t>
  </si>
  <si>
    <t>2715</t>
  </si>
  <si>
    <t>2716</t>
  </si>
  <si>
    <t>2717</t>
  </si>
  <si>
    <t>2718</t>
  </si>
  <si>
    <t>2719</t>
  </si>
  <si>
    <t>2775</t>
  </si>
  <si>
    <t>2720</t>
  </si>
  <si>
    <t>2721</t>
  </si>
  <si>
    <t>2750</t>
  </si>
  <si>
    <t>2722</t>
  </si>
  <si>
    <t>2776</t>
  </si>
  <si>
    <t>2723</t>
  </si>
  <si>
    <t>2724</t>
  </si>
  <si>
    <t>2725</t>
  </si>
  <si>
    <t>2726</t>
  </si>
  <si>
    <t>2777</t>
  </si>
  <si>
    <t>Please submit with correct passport number as C4N21761R5.</t>
  </si>
  <si>
    <t>2751</t>
  </si>
  <si>
    <t>2727</t>
  </si>
  <si>
    <t>2778</t>
  </si>
  <si>
    <t>2752</t>
  </si>
  <si>
    <t>2753</t>
  </si>
  <si>
    <t>2779</t>
  </si>
  <si>
    <t>Please resubmit next application with correct passport no. C4N21761R5 and more up to date bank statement.</t>
  </si>
  <si>
    <t>2728</t>
  </si>
  <si>
    <t>2729</t>
  </si>
  <si>
    <t>2780</t>
  </si>
  <si>
    <t>Please resubmit with Detailed and latest(uptodate) Bank Statement which reflects Deposits from the EMPLOYER.</t>
  </si>
  <si>
    <t>2730</t>
  </si>
  <si>
    <t>2731</t>
  </si>
  <si>
    <t>2732</t>
  </si>
  <si>
    <t>2733</t>
  </si>
  <si>
    <t>2734</t>
  </si>
  <si>
    <t>2781</t>
  </si>
  <si>
    <t>Please resubmit with landline for employer and submit Employment Details, like Appointment letter, Offer Letter, Bank Statement reflecting employer's deposits.</t>
  </si>
  <si>
    <t>2754</t>
  </si>
  <si>
    <t>2735</t>
  </si>
  <si>
    <t>2736</t>
  </si>
  <si>
    <t>2737</t>
  </si>
  <si>
    <t>2738</t>
  </si>
  <si>
    <t>2739</t>
  </si>
  <si>
    <t>2782</t>
  </si>
  <si>
    <t>2783</t>
  </si>
  <si>
    <t>2740</t>
  </si>
  <si>
    <t>2755</t>
  </si>
  <si>
    <t>5017</t>
  </si>
  <si>
    <t>2859</t>
  </si>
  <si>
    <t>2784</t>
  </si>
  <si>
    <t>2860</t>
  </si>
  <si>
    <t>Customer is on a Student's Visa, Please re-submit as student &amp; take off all the employment details</t>
  </si>
  <si>
    <t>5300</t>
  </si>
  <si>
    <t>2785</t>
  </si>
  <si>
    <t>2786</t>
  </si>
  <si>
    <t>2787</t>
  </si>
  <si>
    <t>Approved for 2 sim-only services</t>
  </si>
  <si>
    <t>5018</t>
  </si>
  <si>
    <t>2861</t>
  </si>
  <si>
    <t>An account for this applicant already exists with Asif Tech. Please resubmit as existing customer Row ID - 1-4IIHM8J</t>
  </si>
  <si>
    <t>5019</t>
  </si>
  <si>
    <t>5020</t>
  </si>
  <si>
    <t>5021</t>
  </si>
  <si>
    <t>2788</t>
  </si>
  <si>
    <t>2862</t>
  </si>
  <si>
    <t>Please update the previous address correctly.Please mention the postcode on the previous address.</t>
  </si>
  <si>
    <t>2863</t>
  </si>
  <si>
    <t>2789</t>
  </si>
  <si>
    <t>5022</t>
  </si>
  <si>
    <t>2790</t>
  </si>
  <si>
    <t>2791</t>
  </si>
  <si>
    <t>2792</t>
  </si>
  <si>
    <t>2793</t>
  </si>
  <si>
    <t>5023</t>
  </si>
  <si>
    <t>2864</t>
  </si>
  <si>
    <t>2794</t>
  </si>
  <si>
    <t>5301</t>
  </si>
  <si>
    <t>5024</t>
  </si>
  <si>
    <t>5025</t>
  </si>
  <si>
    <t>2865</t>
  </si>
  <si>
    <t>5259</t>
  </si>
  <si>
    <t>2795</t>
  </si>
  <si>
    <t>2866</t>
  </si>
  <si>
    <t>2796</t>
  </si>
  <si>
    <t>2797</t>
  </si>
  <si>
    <t>2867</t>
  </si>
  <si>
    <t>5260</t>
  </si>
  <si>
    <t>2798</t>
  </si>
  <si>
    <t>2868</t>
  </si>
  <si>
    <t>2869</t>
  </si>
  <si>
    <t>5026</t>
  </si>
  <si>
    <t>5302</t>
  </si>
  <si>
    <t>5303</t>
  </si>
  <si>
    <t>2870</t>
  </si>
  <si>
    <t>2871</t>
  </si>
  <si>
    <t>Please email 100 pts of ID and Proof of income to vcredit@Asif Tech.com.au</t>
  </si>
  <si>
    <t>2872</t>
  </si>
  <si>
    <t>2799</t>
  </si>
  <si>
    <t>2800</t>
  </si>
  <si>
    <t>2873</t>
  </si>
  <si>
    <t>Please re-submit the next application with the correct passport number.(Passport number:-840522310)</t>
  </si>
  <si>
    <t>2874</t>
  </si>
  <si>
    <t>2875</t>
  </si>
  <si>
    <t>Incorrect info provided Please resubmit application mentioning the correct nationality. Applicant holds Sri Lankan Passport</t>
  </si>
  <si>
    <t>2801</t>
  </si>
  <si>
    <t>2802</t>
  </si>
  <si>
    <t>5027</t>
  </si>
  <si>
    <t>2803</t>
  </si>
  <si>
    <t>2876</t>
  </si>
  <si>
    <t>2849</t>
  </si>
  <si>
    <t>2804</t>
  </si>
  <si>
    <t>2805</t>
  </si>
  <si>
    <t>2877</t>
  </si>
  <si>
    <t>5028</t>
  </si>
  <si>
    <t>2806</t>
  </si>
  <si>
    <t>2807</t>
  </si>
  <si>
    <t>2878</t>
  </si>
  <si>
    <t>An account for this applicant already exists with Asif Tech. Please re-submit as existing customer under row-id:-1-7PTIPX0.</t>
  </si>
  <si>
    <t>5029</t>
  </si>
  <si>
    <t>5304</t>
  </si>
  <si>
    <t>5305</t>
  </si>
  <si>
    <t>2850</t>
  </si>
  <si>
    <t>2879</t>
  </si>
  <si>
    <t>5030</t>
  </si>
  <si>
    <t>2880</t>
  </si>
  <si>
    <t>Please resubmit application with the following details - Update with the form no - if PL0576, Country needs to be Australia. - Send copy of the file / travel document to vcredit@Asif Tech.com.au</t>
  </si>
  <si>
    <t>2808</t>
  </si>
  <si>
    <t>2881</t>
  </si>
  <si>
    <t>5031</t>
  </si>
  <si>
    <t>2809</t>
  </si>
  <si>
    <t>2810</t>
  </si>
  <si>
    <t>5306</t>
  </si>
  <si>
    <t>5032</t>
  </si>
  <si>
    <t>2811</t>
  </si>
  <si>
    <t>2812</t>
  </si>
  <si>
    <t>2813</t>
  </si>
  <si>
    <t>2814</t>
  </si>
  <si>
    <t>2882</t>
  </si>
  <si>
    <t>5033</t>
  </si>
  <si>
    <t>2883</t>
  </si>
  <si>
    <t>An account for this applicant already exists with Asif Tech. Please resubmit as existing customer Row id 1-8FZ6VCK</t>
  </si>
  <si>
    <t>2851</t>
  </si>
  <si>
    <t>2884</t>
  </si>
  <si>
    <t>5034</t>
  </si>
  <si>
    <t>2885</t>
  </si>
  <si>
    <t>2852</t>
  </si>
  <si>
    <t>2815</t>
  </si>
  <si>
    <t>2816</t>
  </si>
  <si>
    <t>2886</t>
  </si>
  <si>
    <t>2817</t>
  </si>
  <si>
    <t>2853</t>
  </si>
  <si>
    <t>Declined due to Veda Credit Bureau information</t>
  </si>
  <si>
    <t>2854</t>
  </si>
  <si>
    <t>2818</t>
  </si>
  <si>
    <t>5035</t>
  </si>
  <si>
    <t>2819</t>
  </si>
  <si>
    <t>5036</t>
  </si>
  <si>
    <t>2887</t>
  </si>
  <si>
    <t>Please resubmit with landline for employer. The customer wants to apply for the company it has to go under Commercial Application. If the Customer wants to apply for his personal use, the Employment Details should reflect as "Self Employed".</t>
  </si>
  <si>
    <t>2820</t>
  </si>
  <si>
    <t>2821</t>
  </si>
  <si>
    <t>5037</t>
  </si>
  <si>
    <t>2888</t>
  </si>
  <si>
    <t>Applicant has previously approved application under another Row ID 1-8G1EN14</t>
  </si>
  <si>
    <t>2822</t>
  </si>
  <si>
    <t>2823</t>
  </si>
  <si>
    <t>Approved sim only MBB service.</t>
  </si>
  <si>
    <t>5038</t>
  </si>
  <si>
    <t>5039</t>
  </si>
  <si>
    <t>5040</t>
  </si>
  <si>
    <t>2889</t>
  </si>
  <si>
    <t>5041</t>
  </si>
  <si>
    <t>2890</t>
  </si>
  <si>
    <t>Please re-submit the next application with the employer's name as SENSIS PTY LTD.</t>
  </si>
  <si>
    <t>2891</t>
  </si>
  <si>
    <t>Work number submitted is incorrect for the employer. Please confirm with applicant and resubmit with correct landline</t>
  </si>
  <si>
    <t>2892</t>
  </si>
  <si>
    <t>5261</t>
  </si>
  <si>
    <t>2824</t>
  </si>
  <si>
    <t>2825</t>
  </si>
  <si>
    <t>2893</t>
  </si>
  <si>
    <t>Please remove the word 'UNKNOWN' from the previous application and re-submit.</t>
  </si>
  <si>
    <t>5042</t>
  </si>
  <si>
    <t>2826</t>
  </si>
  <si>
    <t>2827</t>
  </si>
  <si>
    <t>2894</t>
  </si>
  <si>
    <t>2895</t>
  </si>
  <si>
    <t>2828</t>
  </si>
  <si>
    <t>5262</t>
  </si>
  <si>
    <t>2829</t>
  </si>
  <si>
    <t>2830</t>
  </si>
  <si>
    <t>2831</t>
  </si>
  <si>
    <t>2832</t>
  </si>
  <si>
    <t>5043</t>
  </si>
  <si>
    <t>2896</t>
  </si>
  <si>
    <t>Please re-submit the next application with a vaild previous address. (Name of the country)</t>
  </si>
  <si>
    <t>2897</t>
  </si>
  <si>
    <t>Please resubmit with correct landline for employer</t>
  </si>
  <si>
    <t>2898</t>
  </si>
  <si>
    <t>Please remove the word 'UNKNOWN' from the previous address and re-submit.</t>
  </si>
  <si>
    <t>2833</t>
  </si>
  <si>
    <t>5044</t>
  </si>
  <si>
    <t>2834</t>
  </si>
  <si>
    <t>5045</t>
  </si>
  <si>
    <t>2899</t>
  </si>
  <si>
    <t>2835</t>
  </si>
  <si>
    <t>2900</t>
  </si>
  <si>
    <t>Please re-submit the next application with the correct passport number (G31990336) and email copy of Proof of Income (Pay Slips / Bank Statement / Employment Letter) to vcredit@Asif Tech.com.au</t>
  </si>
  <si>
    <t>5046</t>
  </si>
  <si>
    <t>2855</t>
  </si>
  <si>
    <t>2901</t>
  </si>
  <si>
    <t>Applicants details(previous address) are incorrect. Please confirm and resubmit</t>
  </si>
  <si>
    <t>5307</t>
  </si>
  <si>
    <t>2836</t>
  </si>
  <si>
    <t>2902</t>
  </si>
  <si>
    <t>2837</t>
  </si>
  <si>
    <t>2856</t>
  </si>
  <si>
    <t>2903</t>
  </si>
  <si>
    <t>2904</t>
  </si>
  <si>
    <t>Please resubmit with updated employment details on the next application with Employer's contactable landline number or email proof of Income (Pay slip, bank statement, Employment letter) to vcredits@Asif Tech.com.au</t>
  </si>
  <si>
    <t>2905</t>
  </si>
  <si>
    <t>2857</t>
  </si>
  <si>
    <t>2906</t>
  </si>
  <si>
    <t>Resubmit as self employed -ABN 17981419511</t>
  </si>
  <si>
    <t>2907</t>
  </si>
  <si>
    <t>Applicants details are incorrect. Please confirm and resubmit customer's previous address to 113A Epsom AVE, REDCLIFFE, WA, 6104</t>
  </si>
  <si>
    <t>5047</t>
  </si>
  <si>
    <t>5308</t>
  </si>
  <si>
    <t>5048</t>
  </si>
  <si>
    <t>2838</t>
  </si>
  <si>
    <t>2908</t>
  </si>
  <si>
    <t>Please email passport with visa page and also update employers landline number</t>
  </si>
  <si>
    <t>5263</t>
  </si>
  <si>
    <t>2839</t>
  </si>
  <si>
    <t>2840</t>
  </si>
  <si>
    <t>2909</t>
  </si>
  <si>
    <t>5309</t>
  </si>
  <si>
    <t>2910</t>
  </si>
  <si>
    <t>2911</t>
  </si>
  <si>
    <t>An account for this applicant already exists with Asif Tech. Please resubmit as existing customer Row id 1-54KCIEJ</t>
  </si>
  <si>
    <t>2841</t>
  </si>
  <si>
    <t>2842</t>
  </si>
  <si>
    <t>2843</t>
  </si>
  <si>
    <t>2844</t>
  </si>
  <si>
    <t>2845</t>
  </si>
  <si>
    <t>5310</t>
  </si>
  <si>
    <t>5311</t>
  </si>
  <si>
    <t>2846</t>
  </si>
  <si>
    <t>5049</t>
  </si>
  <si>
    <t>2847</t>
  </si>
  <si>
    <t>2912</t>
  </si>
  <si>
    <t>Please email 100 pts of ID to kcredit@Asif Tech.com.au Appointment letter or salary slip along with the correct employer LL</t>
  </si>
  <si>
    <t>2848</t>
  </si>
  <si>
    <t>2858</t>
  </si>
  <si>
    <t>5312</t>
  </si>
  <si>
    <t>5050</t>
  </si>
  <si>
    <t>5313</t>
  </si>
  <si>
    <t>5314</t>
  </si>
  <si>
    <t>5051</t>
  </si>
  <si>
    <t>2996</t>
  </si>
  <si>
    <t>Please resubmit with correct landline for employer &amp; please confirm if customer is self-employed</t>
  </si>
  <si>
    <t>2913</t>
  </si>
  <si>
    <t>2974</t>
  </si>
  <si>
    <t>2914</t>
  </si>
  <si>
    <t>5052</t>
  </si>
  <si>
    <t>2997</t>
  </si>
  <si>
    <t>Please resubmit with landline for employer. Also, please advise customer to pay the overdue Invoices.</t>
  </si>
  <si>
    <t>2998</t>
  </si>
  <si>
    <t>2999</t>
  </si>
  <si>
    <t>3000</t>
  </si>
  <si>
    <t>Incorrect info provided. Please resubmit as unemployed or pensioner.</t>
  </si>
  <si>
    <t>3001</t>
  </si>
  <si>
    <t>An account for this applicant already exists with Asif Tech. Please resubmit as existing Commercial a/c - ABN 68 521 508 273</t>
  </si>
  <si>
    <t>3002</t>
  </si>
  <si>
    <t>Please email proof of employment to vcredit@Asif Tech.com.au</t>
  </si>
  <si>
    <t>2915</t>
  </si>
  <si>
    <t>3003</t>
  </si>
  <si>
    <t>5053</t>
  </si>
  <si>
    <t>3004</t>
  </si>
  <si>
    <t>2916</t>
  </si>
  <si>
    <t>3005</t>
  </si>
  <si>
    <t>2917</t>
  </si>
  <si>
    <t>Approved for 1 voice service- iphone 4s 16gb only- NO IPAD</t>
  </si>
  <si>
    <t>5315</t>
  </si>
  <si>
    <t>5316</t>
  </si>
  <si>
    <t>2918</t>
  </si>
  <si>
    <t>2975</t>
  </si>
  <si>
    <t>2919</t>
  </si>
  <si>
    <t>2976</t>
  </si>
  <si>
    <t>5054</t>
  </si>
  <si>
    <t>5055</t>
  </si>
  <si>
    <t>5056</t>
  </si>
  <si>
    <t>5264</t>
  </si>
  <si>
    <t>2920</t>
  </si>
  <si>
    <t>5057</t>
  </si>
  <si>
    <t>2921</t>
  </si>
  <si>
    <t>2922</t>
  </si>
  <si>
    <t>3006</t>
  </si>
  <si>
    <t>Incorrect info provided Please email Employment details like Appointment/Employment Letter, Salary Slips reflecting Employer's Deposits to VCredit@Asif Tech.com.au, store contact number with the ROW ID.</t>
  </si>
  <si>
    <t>2923</t>
  </si>
  <si>
    <t>2977</t>
  </si>
  <si>
    <t>Due to credit policy decision by Credit department. Applicant has a sim only service provisioned on 14/08/2012 on the Asif Tech account.</t>
  </si>
  <si>
    <t>5058</t>
  </si>
  <si>
    <t>2924</t>
  </si>
  <si>
    <t>2978</t>
  </si>
  <si>
    <t>2925</t>
  </si>
  <si>
    <t>5317</t>
  </si>
  <si>
    <t>5265</t>
  </si>
  <si>
    <t>2926</t>
  </si>
  <si>
    <t>2979</t>
  </si>
  <si>
    <t>Unable to verify employment details provided, customer has changed the employment type to home duties, from the previous applictaion.</t>
  </si>
  <si>
    <t>2927</t>
  </si>
  <si>
    <t>2928</t>
  </si>
  <si>
    <t>2929</t>
  </si>
  <si>
    <t>2930</t>
  </si>
  <si>
    <t>3007</t>
  </si>
  <si>
    <t>An account for this applicant already exists with Asif Tech. Please resubmit as existing customer under Row id: 1-8FRF29Q</t>
  </si>
  <si>
    <t>3008</t>
  </si>
  <si>
    <t>An account for this applicant already exists with Asif Tech. Please resubmit as existing customer ? Row ID: 1-86IE183</t>
  </si>
  <si>
    <t>3009</t>
  </si>
  <si>
    <t>2931</t>
  </si>
  <si>
    <t>2932</t>
  </si>
  <si>
    <t>2980</t>
  </si>
  <si>
    <t>3010</t>
  </si>
  <si>
    <t>Please email 100 pts of ID to vcredit@Asif Tech.com.au and give us another Home number as the one given is invalid.</t>
  </si>
  <si>
    <t>2981</t>
  </si>
  <si>
    <t>2982</t>
  </si>
  <si>
    <t>3011</t>
  </si>
  <si>
    <t>Please resubmit with landline for employer (Employers Landline number not mentioned &amp; Address details are Incorrect = extra "CL" mentioned on Address which needs to be removed.</t>
  </si>
  <si>
    <t>2983</t>
  </si>
  <si>
    <t>2933</t>
  </si>
  <si>
    <t>2984</t>
  </si>
  <si>
    <t>5059</t>
  </si>
  <si>
    <t>3012</t>
  </si>
  <si>
    <t>Please resubmit as Existing Commercial a/c, as customer has got a ABN update on Siebel - 28 105 225 349</t>
  </si>
  <si>
    <t>2934</t>
  </si>
  <si>
    <t>5060</t>
  </si>
  <si>
    <t>2985</t>
  </si>
  <si>
    <t>5061</t>
  </si>
  <si>
    <t>3013</t>
  </si>
  <si>
    <t>3014</t>
  </si>
  <si>
    <t>Applicants address provided not correct - 7 LARNOOK CLOSE CL, GREENSBOROUGH, VIC, 3088 Please remove the extra CL after LARNOOK CLOSE and resubmit appliction</t>
  </si>
  <si>
    <t>5062</t>
  </si>
  <si>
    <t>2986</t>
  </si>
  <si>
    <t>3015</t>
  </si>
  <si>
    <t>Please resubmit application with Employment Details as Self Employed.</t>
  </si>
  <si>
    <t>2987</t>
  </si>
  <si>
    <t>2935</t>
  </si>
  <si>
    <t>2936</t>
  </si>
  <si>
    <t>2937</t>
  </si>
  <si>
    <t>5266</t>
  </si>
  <si>
    <t>2938</t>
  </si>
  <si>
    <t>2939</t>
  </si>
  <si>
    <t>2940</t>
  </si>
  <si>
    <t>5318</t>
  </si>
  <si>
    <t>2941</t>
  </si>
  <si>
    <t>5319</t>
  </si>
  <si>
    <t>5320</t>
  </si>
  <si>
    <t>2942</t>
  </si>
  <si>
    <t>5063</t>
  </si>
  <si>
    <t>2988</t>
  </si>
  <si>
    <t>2943</t>
  </si>
  <si>
    <t>2944</t>
  </si>
  <si>
    <t>2945</t>
  </si>
  <si>
    <t>2946</t>
  </si>
  <si>
    <t>2947</t>
  </si>
  <si>
    <t>5064</t>
  </si>
  <si>
    <t>5065</t>
  </si>
  <si>
    <t>3016</t>
  </si>
  <si>
    <t>2948</t>
  </si>
  <si>
    <t>5066</t>
  </si>
  <si>
    <t>3017</t>
  </si>
  <si>
    <t>5067</t>
  </si>
  <si>
    <t>5321</t>
  </si>
  <si>
    <t>3018</t>
  </si>
  <si>
    <t>2949</t>
  </si>
  <si>
    <t>5068</t>
  </si>
  <si>
    <t>2950</t>
  </si>
  <si>
    <t>3019</t>
  </si>
  <si>
    <t>Please resubmit with updated employment details - Employer Name: GENIE SOLUTIONS - Work Phone No. 0738704085</t>
  </si>
  <si>
    <t>3020</t>
  </si>
  <si>
    <t>Incorrect info provided Please email VCredit@Asif Tech.com.au store contact number with the ROW ID 91202D953A and 13120192D15 = as: Consumer Account instead of Commercial account &amp; Employment status, to be changed as Self Employed.</t>
  </si>
  <si>
    <t>5069</t>
  </si>
  <si>
    <t>5070</t>
  </si>
  <si>
    <t>2951</t>
  </si>
  <si>
    <t>2989</t>
  </si>
  <si>
    <t>An account for this applicant already exists with Asif Tech 1-7GFNVMU with voice service - cant approve additional voice services</t>
  </si>
  <si>
    <t>5071</t>
  </si>
  <si>
    <t>5322</t>
  </si>
  <si>
    <t>5267</t>
  </si>
  <si>
    <t>3021</t>
  </si>
  <si>
    <t>3022</t>
  </si>
  <si>
    <t>2952</t>
  </si>
  <si>
    <t>2990</t>
  </si>
  <si>
    <t>3023</t>
  </si>
  <si>
    <t>Please update the Old Passport No. B3708011 on the application and resubmit.</t>
  </si>
  <si>
    <t>5323</t>
  </si>
  <si>
    <t>3024</t>
  </si>
  <si>
    <t>3025</t>
  </si>
  <si>
    <t>5268</t>
  </si>
  <si>
    <t>5072</t>
  </si>
  <si>
    <t>2953</t>
  </si>
  <si>
    <t>2954</t>
  </si>
  <si>
    <t>2955</t>
  </si>
  <si>
    <t>2991</t>
  </si>
  <si>
    <t>3026</t>
  </si>
  <si>
    <t>Please email Passport with Visa Page and Latest Bank Statement to vcredit@Asif Tech.com.au</t>
  </si>
  <si>
    <t>2992</t>
  </si>
  <si>
    <t>2956</t>
  </si>
  <si>
    <t>5324</t>
  </si>
  <si>
    <t>5073</t>
  </si>
  <si>
    <t>3027</t>
  </si>
  <si>
    <t>2957</t>
  </si>
  <si>
    <t>5074</t>
  </si>
  <si>
    <t>5075</t>
  </si>
  <si>
    <t>3028</t>
  </si>
  <si>
    <t>Please email utitlity Bill to confirm address details to vcredit@Asif Tech.com.au</t>
  </si>
  <si>
    <t>2958</t>
  </si>
  <si>
    <t>2959</t>
  </si>
  <si>
    <t>3029</t>
  </si>
  <si>
    <t>Please update the Current Address as 13 Murranji Street, Hawker, ACT, 2614 and Previous Address as 21/3 Currong Street, Braddon, ACT, 2614. Also, please update Medicare Card / passport details on the application within the 100 Points of ID.</t>
  </si>
  <si>
    <t>5076</t>
  </si>
  <si>
    <t>5077</t>
  </si>
  <si>
    <t>2960</t>
  </si>
  <si>
    <t>3030</t>
  </si>
  <si>
    <t>2961</t>
  </si>
  <si>
    <t>3031</t>
  </si>
  <si>
    <t>Please email Offer Letter/Employment letter, and/ or Bank Statement reflecting Employer's Deposits.to vcredit@Asif Tech.com.au</t>
  </si>
  <si>
    <t>5269</t>
  </si>
  <si>
    <t>2962</t>
  </si>
  <si>
    <t>2963</t>
  </si>
  <si>
    <t>3032</t>
  </si>
  <si>
    <t>Work number submitted is incorrect for the employer. Please email copy of Proof of Income (Pay Slips / Bank Statement / Employment Letter) to vcredit@Asif Tech.com.au</t>
  </si>
  <si>
    <t>2964</t>
  </si>
  <si>
    <t>3033</t>
  </si>
  <si>
    <t>2965</t>
  </si>
  <si>
    <t>2966</t>
  </si>
  <si>
    <t>3034</t>
  </si>
  <si>
    <t>5078</t>
  </si>
  <si>
    <t>5325</t>
  </si>
  <si>
    <t>3035</t>
  </si>
  <si>
    <t>An account for this applicant already exists with Asif Tech. Please resubmit as existing customer Row ID - 1-8GC0DTY</t>
  </si>
  <si>
    <t>2993</t>
  </si>
  <si>
    <t>3036</t>
  </si>
  <si>
    <t>Commercial account for HAMMAR AUSTRALIA PTY LIMITED. Please resubmit as commercial account.</t>
  </si>
  <si>
    <t>2994</t>
  </si>
  <si>
    <t>Student applicants cannot have 2 x Voice Services. They are eligible for 1 Voice and 1 MBB only</t>
  </si>
  <si>
    <t>3037</t>
  </si>
  <si>
    <t>Applicants DOB is incorrect. Please confirm and resubmit with correct DOB - 02/03/1981</t>
  </si>
  <si>
    <t>5079</t>
  </si>
  <si>
    <t>3038</t>
  </si>
  <si>
    <t>3039</t>
  </si>
  <si>
    <t>Further information has been requested via email</t>
  </si>
  <si>
    <t>3040</t>
  </si>
  <si>
    <t>5080</t>
  </si>
  <si>
    <t>3041</t>
  </si>
  <si>
    <t>Customer has overdue account with Asif Tech, account no 695840585 overdue by $143.98</t>
  </si>
  <si>
    <t>5270</t>
  </si>
  <si>
    <t>3042</t>
  </si>
  <si>
    <t>2967</t>
  </si>
  <si>
    <t>3043</t>
  </si>
  <si>
    <t>Please resubmit with landline for employer most recent issued payslip or an employment contract from the EMPLOYER LISTED ON APPLICATION.</t>
  </si>
  <si>
    <t>3044</t>
  </si>
  <si>
    <t>Please email 100 pts of ID to kcredit@Asif Tech.com.au Appointment letter and salary slip.</t>
  </si>
  <si>
    <t>5271</t>
  </si>
  <si>
    <t>3045</t>
  </si>
  <si>
    <t>Applicants details are incorrect. Please confirm and resubmit with the correct address 33/259-269 HAY ST, EAST PERTH, WA, 6004</t>
  </si>
  <si>
    <t>2968</t>
  </si>
  <si>
    <t>2969</t>
  </si>
  <si>
    <t>2970</t>
  </si>
  <si>
    <t>5081</t>
  </si>
  <si>
    <t>2971</t>
  </si>
  <si>
    <t>Direct debit to bank account or credit card.</t>
  </si>
  <si>
    <t>3046</t>
  </si>
  <si>
    <t>Please email the Employment Appointment Letter/Offer Letter, Salary Slips reflecting current employer's salary deposits to vcredit@Asif Tech.com.au</t>
  </si>
  <si>
    <t>5326</t>
  </si>
  <si>
    <t>2972</t>
  </si>
  <si>
    <t>5082</t>
  </si>
  <si>
    <t>2995</t>
  </si>
  <si>
    <t>5083</t>
  </si>
  <si>
    <t>2973</t>
  </si>
  <si>
    <t>5272</t>
  </si>
  <si>
    <t>5084</t>
  </si>
  <si>
    <t>5085</t>
  </si>
  <si>
    <t>5086</t>
  </si>
  <si>
    <t>5087</t>
  </si>
  <si>
    <t>5088</t>
  </si>
  <si>
    <t>3113</t>
  </si>
  <si>
    <t>3047</t>
  </si>
  <si>
    <t>5273</t>
  </si>
  <si>
    <t>5089</t>
  </si>
  <si>
    <t>3048</t>
  </si>
  <si>
    <t>3123</t>
  </si>
  <si>
    <t>Please email copy of Proof of Income (Pay Slips / Bank Statement / Employment Letter) to vcredit@Asif Tech.com.au. Also, please update correct Home Phone No. for the customer.</t>
  </si>
  <si>
    <t>3049</t>
  </si>
  <si>
    <t>5090</t>
  </si>
  <si>
    <t>3124</t>
  </si>
  <si>
    <t>3125</t>
  </si>
  <si>
    <t>Please email copy of Proof of Income (Pay Slips / Bank Statement / Employment Letter) to kcredit@Asif Tech.com.au</t>
  </si>
  <si>
    <t>3050</t>
  </si>
  <si>
    <t>3126</t>
  </si>
  <si>
    <t>3051</t>
  </si>
  <si>
    <t>5091</t>
  </si>
  <si>
    <t>3127</t>
  </si>
  <si>
    <t>3052</t>
  </si>
  <si>
    <t>5327</t>
  </si>
  <si>
    <t>3053</t>
  </si>
  <si>
    <t>3054</t>
  </si>
  <si>
    <t>5328</t>
  </si>
  <si>
    <t>5092</t>
  </si>
  <si>
    <t>5329</t>
  </si>
  <si>
    <t>3128</t>
  </si>
  <si>
    <t>3055</t>
  </si>
  <si>
    <t>5093</t>
  </si>
  <si>
    <t>5094</t>
  </si>
  <si>
    <t>3129</t>
  </si>
  <si>
    <t>Customer has overdue account with Asif Tech. Account no 689184281, overdue by $169.62. Please email copy of Proof of Income (Pay Slips / Bank Statement / Employment Letter) to vcredit@Asif Tech.com.au</t>
  </si>
  <si>
    <t>5330</t>
  </si>
  <si>
    <t>3056</t>
  </si>
  <si>
    <t>5095</t>
  </si>
  <si>
    <t>3057</t>
  </si>
  <si>
    <t>5096</t>
  </si>
  <si>
    <t>3130</t>
  </si>
  <si>
    <t>5097</t>
  </si>
  <si>
    <t>3058</t>
  </si>
  <si>
    <t>5098</t>
  </si>
  <si>
    <t>5099</t>
  </si>
  <si>
    <t>3131</t>
  </si>
  <si>
    <t>3059</t>
  </si>
  <si>
    <t>3060</t>
  </si>
  <si>
    <t>Approved for 1 handset/tablet and 1 MBB</t>
  </si>
  <si>
    <t>5331</t>
  </si>
  <si>
    <t>3061</t>
  </si>
  <si>
    <t>5332</t>
  </si>
  <si>
    <t>3062</t>
  </si>
  <si>
    <t>5274</t>
  </si>
  <si>
    <t>5275</t>
  </si>
  <si>
    <t>3063</t>
  </si>
  <si>
    <t>3064</t>
  </si>
  <si>
    <t>5100</t>
  </si>
  <si>
    <t>3065</t>
  </si>
  <si>
    <t>Direct debit to bank account or credit card</t>
  </si>
  <si>
    <t>3066</t>
  </si>
  <si>
    <t>3067</t>
  </si>
  <si>
    <t>3068</t>
  </si>
  <si>
    <t>3069</t>
  </si>
  <si>
    <t>3114</t>
  </si>
  <si>
    <t>3070</t>
  </si>
  <si>
    <t>5333</t>
  </si>
  <si>
    <t>3071</t>
  </si>
  <si>
    <t>Approved only with outright purchase of handset or USIM only visa expires on 31/01/2013</t>
  </si>
  <si>
    <t>3132</t>
  </si>
  <si>
    <t>Please email a copy of customer's employment letter to vcredit@Asif Tech.com.au</t>
  </si>
  <si>
    <t>3133</t>
  </si>
  <si>
    <t>Please resubmit with valid contact number for the cusotmer.</t>
  </si>
  <si>
    <t>5101</t>
  </si>
  <si>
    <t>5276</t>
  </si>
  <si>
    <t>5102</t>
  </si>
  <si>
    <t>5103</t>
  </si>
  <si>
    <t>3115</t>
  </si>
  <si>
    <t>3072</t>
  </si>
  <si>
    <t>5104</t>
  </si>
  <si>
    <t>5105</t>
  </si>
  <si>
    <t>3116</t>
  </si>
  <si>
    <t>3073</t>
  </si>
  <si>
    <t>3074</t>
  </si>
  <si>
    <t>3134</t>
  </si>
  <si>
    <t>Please resubmit as a commercial or a sole trader account. Customer has a ABN number.</t>
  </si>
  <si>
    <t>3075</t>
  </si>
  <si>
    <t>3117</t>
  </si>
  <si>
    <t>3076</t>
  </si>
  <si>
    <t>5106</t>
  </si>
  <si>
    <t>5107</t>
  </si>
  <si>
    <t>3077</t>
  </si>
  <si>
    <t>3135</t>
  </si>
  <si>
    <t>3136</t>
  </si>
  <si>
    <t>Please resubimt with the correct Previous address it is mentioned UNKNOWN on Address please replace</t>
  </si>
  <si>
    <t>3118</t>
  </si>
  <si>
    <t>3078</t>
  </si>
  <si>
    <t>3137</t>
  </si>
  <si>
    <t>Customer has overdue account with Asif Tech, Account 697924831, overdue by $80.25</t>
  </si>
  <si>
    <t>3079</t>
  </si>
  <si>
    <t>3138</t>
  </si>
  <si>
    <t>Please re-submit as Self employed/Commercial</t>
  </si>
  <si>
    <t>5108</t>
  </si>
  <si>
    <t>5109</t>
  </si>
  <si>
    <t>3080</t>
  </si>
  <si>
    <t>5110</t>
  </si>
  <si>
    <t>3139</t>
  </si>
  <si>
    <t>3140</t>
  </si>
  <si>
    <t>Further information has been requested via email. Please submit rent recipt or any Address proof ie:utility bill.</t>
  </si>
  <si>
    <t>5111</t>
  </si>
  <si>
    <t>3081</t>
  </si>
  <si>
    <t>3141</t>
  </si>
  <si>
    <t>5112</t>
  </si>
  <si>
    <t>3082</t>
  </si>
  <si>
    <t>3083</t>
  </si>
  <si>
    <t>3084</t>
  </si>
  <si>
    <t>3085</t>
  </si>
  <si>
    <t>3142</t>
  </si>
  <si>
    <t>Please Proof of income to vcredit@Asif Tech.com.au</t>
  </si>
  <si>
    <t>3086</t>
  </si>
  <si>
    <t>3119</t>
  </si>
  <si>
    <t>5113</t>
  </si>
  <si>
    <t>5114</t>
  </si>
  <si>
    <t>3087</t>
  </si>
  <si>
    <t>3088</t>
  </si>
  <si>
    <t>3089</t>
  </si>
  <si>
    <t>3090</t>
  </si>
  <si>
    <t>3091</t>
  </si>
  <si>
    <t>3143</t>
  </si>
  <si>
    <t>5115</t>
  </si>
  <si>
    <t>3120</t>
  </si>
  <si>
    <t>3092</t>
  </si>
  <si>
    <t>3144</t>
  </si>
  <si>
    <t>5116</t>
  </si>
  <si>
    <t>3093</t>
  </si>
  <si>
    <t>3094</t>
  </si>
  <si>
    <t>5117</t>
  </si>
  <si>
    <t>3095</t>
  </si>
  <si>
    <t>3121</t>
  </si>
  <si>
    <t>5118</t>
  </si>
  <si>
    <t>3096</t>
  </si>
  <si>
    <t>3097</t>
  </si>
  <si>
    <t>3145</t>
  </si>
  <si>
    <t>Customer has overdue account with Asif Tech, account 730753654 - overdue by $78.05</t>
  </si>
  <si>
    <t>5334</t>
  </si>
  <si>
    <t>5119</t>
  </si>
  <si>
    <t>3098</t>
  </si>
  <si>
    <t>3099</t>
  </si>
  <si>
    <t>3122</t>
  </si>
  <si>
    <t>3146</t>
  </si>
  <si>
    <t>5120</t>
  </si>
  <si>
    <t>5121</t>
  </si>
  <si>
    <t>5122</t>
  </si>
  <si>
    <t>3100</t>
  </si>
  <si>
    <t>3147</t>
  </si>
  <si>
    <t>5123</t>
  </si>
  <si>
    <t>5124</t>
  </si>
  <si>
    <t>3148</t>
  </si>
  <si>
    <t>Please email passport with visa page to Vcredit@Asif Tech.com.au</t>
  </si>
  <si>
    <t>3101</t>
  </si>
  <si>
    <t>3102</t>
  </si>
  <si>
    <t>3149</t>
  </si>
  <si>
    <t>Please resubmit next application with passport or medicare card as part of 100 points of ID</t>
  </si>
  <si>
    <t>3150</t>
  </si>
  <si>
    <t>3151</t>
  </si>
  <si>
    <t>3103</t>
  </si>
  <si>
    <t>5125</t>
  </si>
  <si>
    <t>3152</t>
  </si>
  <si>
    <t>3153</t>
  </si>
  <si>
    <t>Please re-submit the next application with the employer's landline number or email copy of Proof of Income (Pay Slips / Bank Statement / Employment Letter) to vcredit@Asif Tech.com.au</t>
  </si>
  <si>
    <t>5126</t>
  </si>
  <si>
    <t>3104</t>
  </si>
  <si>
    <t>3105</t>
  </si>
  <si>
    <t>5127</t>
  </si>
  <si>
    <t>3154</t>
  </si>
  <si>
    <t>3155</t>
  </si>
  <si>
    <t>-Please email copy of Proof of Income (Pay Slips / Bank Statement / Employment Letter) to vcredit@Asif Tech.com.au</t>
  </si>
  <si>
    <t>3156</t>
  </si>
  <si>
    <t>3157</t>
  </si>
  <si>
    <t>Work number submitted is incorrect for the employer. Please confirm with applicant and resubmit. Also, please add the Suburb name in the Previous Address for the customer.</t>
  </si>
  <si>
    <t>5128</t>
  </si>
  <si>
    <t>5335</t>
  </si>
  <si>
    <t>3106</t>
  </si>
  <si>
    <t>3158</t>
  </si>
  <si>
    <t>Please resubmit with landline for employer or email copy of Proof of Income (Pay Slips / Bank Statement / Employment Letter) to vcredit@Asif Tech.com.au</t>
  </si>
  <si>
    <t>3107</t>
  </si>
  <si>
    <t>3108</t>
  </si>
  <si>
    <t>3159</t>
  </si>
  <si>
    <t>5129</t>
  </si>
  <si>
    <t>5336</t>
  </si>
  <si>
    <t>3160</t>
  </si>
  <si>
    <t>5277</t>
  </si>
  <si>
    <t>3161</t>
  </si>
  <si>
    <t>Customer has overdue account with Asif Tech, account no 725763859 overdue by $68.64</t>
  </si>
  <si>
    <t>3109</t>
  </si>
  <si>
    <t>3162</t>
  </si>
  <si>
    <t>Please re-submit as self employed/commercial</t>
  </si>
  <si>
    <t>5130</t>
  </si>
  <si>
    <t>3110</t>
  </si>
  <si>
    <t>5131</t>
  </si>
  <si>
    <t>3111</t>
  </si>
  <si>
    <t>3112</t>
  </si>
  <si>
    <t>5132</t>
  </si>
  <si>
    <t>5337</t>
  </si>
  <si>
    <t>5133</t>
  </si>
  <si>
    <t>3163</t>
  </si>
  <si>
    <t>3164</t>
  </si>
  <si>
    <t>3245</t>
  </si>
  <si>
    <t>3270</t>
  </si>
  <si>
    <t>5134</t>
  </si>
  <si>
    <t>5135</t>
  </si>
  <si>
    <t>3246</t>
  </si>
  <si>
    <t>3271</t>
  </si>
  <si>
    <t>5136</t>
  </si>
  <si>
    <t>3272</t>
  </si>
  <si>
    <t>3273</t>
  </si>
  <si>
    <t>Please re-submit under new row-id and with employer's contactable landline number.</t>
  </si>
  <si>
    <t>5137</t>
  </si>
  <si>
    <t>5138</t>
  </si>
  <si>
    <t>3165</t>
  </si>
  <si>
    <t>5139</t>
  </si>
  <si>
    <t>3166</t>
  </si>
  <si>
    <t>Approve for sim only MBB service.</t>
  </si>
  <si>
    <t>3274</t>
  </si>
  <si>
    <t>3167</t>
  </si>
  <si>
    <t>3247</t>
  </si>
  <si>
    <t>3168</t>
  </si>
  <si>
    <t>3169</t>
  </si>
  <si>
    <t>3275</t>
  </si>
  <si>
    <t>3170</t>
  </si>
  <si>
    <t>3276</t>
  </si>
  <si>
    <t>Please resubmit with updated Employment details like Appointment/Offer Letter, Salary Slips reflecting Employer's deposits etc.</t>
  </si>
  <si>
    <t>3171</t>
  </si>
  <si>
    <t>5140</t>
  </si>
  <si>
    <t>5338</t>
  </si>
  <si>
    <t>3172</t>
  </si>
  <si>
    <t>5278</t>
  </si>
  <si>
    <t>3173</t>
  </si>
  <si>
    <t>5339</t>
  </si>
  <si>
    <t>3174</t>
  </si>
  <si>
    <t>3277</t>
  </si>
  <si>
    <t>Please email passport with visa page. Please email copy of Proof of Income (Pay Slips / Bank Statement / Employment Letter) to vcredit@Asif Tech.com.au</t>
  </si>
  <si>
    <t>3175</t>
  </si>
  <si>
    <t>5340</t>
  </si>
  <si>
    <t>3248</t>
  </si>
  <si>
    <t>3176</t>
  </si>
  <si>
    <t>3249</t>
  </si>
  <si>
    <t>3177</t>
  </si>
  <si>
    <t>5279</t>
  </si>
  <si>
    <t>5341</t>
  </si>
  <si>
    <t>3178</t>
  </si>
  <si>
    <t>3278</t>
  </si>
  <si>
    <t>3279</t>
  </si>
  <si>
    <t>Please resubmit with valid previous address.</t>
  </si>
  <si>
    <t>3179</t>
  </si>
  <si>
    <t>3180</t>
  </si>
  <si>
    <t>3181</t>
  </si>
  <si>
    <t>3250</t>
  </si>
  <si>
    <t>5141</t>
  </si>
  <si>
    <t>5342</t>
  </si>
  <si>
    <t>3182</t>
  </si>
  <si>
    <t>3183</t>
  </si>
  <si>
    <t>3280</t>
  </si>
  <si>
    <t>3281</t>
  </si>
  <si>
    <t>An account for this applicant already exists with Asif Tech. Please resubmit as existing customer- 1-8EZP2O4</t>
  </si>
  <si>
    <t>5142</t>
  </si>
  <si>
    <t>3184</t>
  </si>
  <si>
    <t>3185</t>
  </si>
  <si>
    <t>3282</t>
  </si>
  <si>
    <t>3186</t>
  </si>
  <si>
    <t>5143</t>
  </si>
  <si>
    <t>5144</t>
  </si>
  <si>
    <t>5145</t>
  </si>
  <si>
    <t>3187</t>
  </si>
  <si>
    <t>5146</t>
  </si>
  <si>
    <t>5147</t>
  </si>
  <si>
    <t>3188</t>
  </si>
  <si>
    <t>3189</t>
  </si>
  <si>
    <t>Approved for sim only MBB service.</t>
  </si>
  <si>
    <t>3190</t>
  </si>
  <si>
    <t>3283</t>
  </si>
  <si>
    <t>Customer has overdue account with 3- Account no 3365564503</t>
  </si>
  <si>
    <t>3251</t>
  </si>
  <si>
    <t>3252</t>
  </si>
  <si>
    <t>3191</t>
  </si>
  <si>
    <t>3192</t>
  </si>
  <si>
    <t>3193</t>
  </si>
  <si>
    <t>3194</t>
  </si>
  <si>
    <t>3284</t>
  </si>
  <si>
    <t>5148</t>
  </si>
  <si>
    <t>3253</t>
  </si>
  <si>
    <t>5149</t>
  </si>
  <si>
    <t>5280</t>
  </si>
  <si>
    <t>3285</t>
  </si>
  <si>
    <t>5150</t>
  </si>
  <si>
    <t>3286</t>
  </si>
  <si>
    <t>Please email proof of current employment to kcredit@Asif Tech.com.au</t>
  </si>
  <si>
    <t>3254</t>
  </si>
  <si>
    <t>3287</t>
  </si>
  <si>
    <t>Please email 100 pts of ID to vcredit@Asif Tech.com.au Bank statement.</t>
  </si>
  <si>
    <t>5151</t>
  </si>
  <si>
    <t>3195</t>
  </si>
  <si>
    <t>3288</t>
  </si>
  <si>
    <t>Customer has overdue accounts. Asif Tech account no 749909479 overdue by $424.77 and 3 account no 3339064838 overdue by $96.03</t>
  </si>
  <si>
    <t>3196</t>
  </si>
  <si>
    <t>3197</t>
  </si>
  <si>
    <t>5152</t>
  </si>
  <si>
    <t>3289</t>
  </si>
  <si>
    <t>Customer has overdue account with 3- Account no 3338963881</t>
  </si>
  <si>
    <t>5343</t>
  </si>
  <si>
    <t>3290</t>
  </si>
  <si>
    <t>3291</t>
  </si>
  <si>
    <t>Customer has overdue account with Asif Tech. VF account 720456391 overdue by $700.00</t>
  </si>
  <si>
    <t>5344</t>
  </si>
  <si>
    <t>3198</t>
  </si>
  <si>
    <t>3292</t>
  </si>
  <si>
    <t>3293</t>
  </si>
  <si>
    <t>Please check the applicant's date of birth and passport. If incorrect, please amend and resubmit. Otherwise, send copies of the applicant's 100 points of ID (and their previous Passport # if applicable) to VCredit@Asif Tech.com.au or 1800 656 866</t>
  </si>
  <si>
    <t>3294</t>
  </si>
  <si>
    <t>Please email Appointment/Offer Letter, Bank Statement with Employer's deposits, and latest Salary Slips. to vcredit@Asif Tech.com.au</t>
  </si>
  <si>
    <t>3199</t>
  </si>
  <si>
    <t>3200</t>
  </si>
  <si>
    <t>3201</t>
  </si>
  <si>
    <t>3202</t>
  </si>
  <si>
    <t>3203</t>
  </si>
  <si>
    <t>3204</t>
  </si>
  <si>
    <t>5345</t>
  </si>
  <si>
    <t>5153</t>
  </si>
  <si>
    <t>5346</t>
  </si>
  <si>
    <t>5281</t>
  </si>
  <si>
    <t>3295</t>
  </si>
  <si>
    <t>An account for this applicant already exists with Asif Tech. Please resubmit as existing customer Row id 1-5O0JRV5</t>
  </si>
  <si>
    <t>5154</t>
  </si>
  <si>
    <t>5155</t>
  </si>
  <si>
    <t>3296</t>
  </si>
  <si>
    <t>Please resubmit with valid landline for employer. 0297246404 is not a Valid number</t>
  </si>
  <si>
    <t>3297</t>
  </si>
  <si>
    <t>3298</t>
  </si>
  <si>
    <t>An account for this applicant already exists with Asif Tech. Please resubmit as existing customer- 1-87SFWBK</t>
  </si>
  <si>
    <t>5347</t>
  </si>
  <si>
    <t>3299</t>
  </si>
  <si>
    <t>An account for this applicant already exists with Asif Tech. Please resubmit as existing customer-1-87SFWBK</t>
  </si>
  <si>
    <t>3205</t>
  </si>
  <si>
    <t>3255</t>
  </si>
  <si>
    <t>5348</t>
  </si>
  <si>
    <t>3300</t>
  </si>
  <si>
    <t>3301</t>
  </si>
  <si>
    <t>3302</t>
  </si>
  <si>
    <t>3303</t>
  </si>
  <si>
    <t>Please email Employment details like Appointment/Offer, Salary SLips, etc. to vcredit@Asif Tech.com.au</t>
  </si>
  <si>
    <t>3304</t>
  </si>
  <si>
    <t>Please resubmit next application with passport or Medicare Card as part of 100 points of ID</t>
  </si>
  <si>
    <t>3305</t>
  </si>
  <si>
    <t>An account for this applicant already exists with Asif Tech. Please resubmit as existing customer. Row id 1-50F8U7N</t>
  </si>
  <si>
    <t>3206</t>
  </si>
  <si>
    <t>3306</t>
  </si>
  <si>
    <t>Home number submitted is incorrect. Please confirm with applicant and resubmit</t>
  </si>
  <si>
    <t>3307</t>
  </si>
  <si>
    <t>Please send through a document to confirm the applicants income (either a current bank statement showing wage deposits from their employer, or a recent payslip) in addition to copies of their 100 points of ID to VCredit@Asif Tech.com.au</t>
  </si>
  <si>
    <t>5282</t>
  </si>
  <si>
    <t>3207</t>
  </si>
  <si>
    <t>3208</t>
  </si>
  <si>
    <t>3256</t>
  </si>
  <si>
    <t>3308</t>
  </si>
  <si>
    <t>Please resubmit with correct landline for employer or email copy of Proof of Income (Pay Slips / Bank Statement / Employment Letter) to vcredit@Asif Tech.com.au</t>
  </si>
  <si>
    <t>3309</t>
  </si>
  <si>
    <t>3257</t>
  </si>
  <si>
    <t>5156</t>
  </si>
  <si>
    <t>3209</t>
  </si>
  <si>
    <t>3210</t>
  </si>
  <si>
    <t>3211</t>
  </si>
  <si>
    <t>5349</t>
  </si>
  <si>
    <t>3212</t>
  </si>
  <si>
    <t>3310</t>
  </si>
  <si>
    <t>3213</t>
  </si>
  <si>
    <t>5157</t>
  </si>
  <si>
    <t>3311</t>
  </si>
  <si>
    <t>1-7T7H4QX This account is closed, please resubmit under a NEW ROW ID</t>
  </si>
  <si>
    <t>3214</t>
  </si>
  <si>
    <t>3258</t>
  </si>
  <si>
    <t>3312</t>
  </si>
  <si>
    <t>3215</t>
  </si>
  <si>
    <t>3313</t>
  </si>
  <si>
    <t>This account is closed, please resubmit next application under a NEW ROW ID and update Passport or medicare card as part of id</t>
  </si>
  <si>
    <t>5350</t>
  </si>
  <si>
    <t>3216</t>
  </si>
  <si>
    <t>3314</t>
  </si>
  <si>
    <t>3315</t>
  </si>
  <si>
    <t>3217</t>
  </si>
  <si>
    <t>3218</t>
  </si>
  <si>
    <t>5158</t>
  </si>
  <si>
    <t>5351</t>
  </si>
  <si>
    <t>3219</t>
  </si>
  <si>
    <t>3316</t>
  </si>
  <si>
    <t>Please email passport with visa page. we have not recieved the visa Page.</t>
  </si>
  <si>
    <t>3317</t>
  </si>
  <si>
    <t>3318</t>
  </si>
  <si>
    <t>3220</t>
  </si>
  <si>
    <t>5159</t>
  </si>
  <si>
    <t>3221</t>
  </si>
  <si>
    <t>3259</t>
  </si>
  <si>
    <t>Student applicants cannot have 2 x handsets. They are eligible for 1 handset and 1 MBB only.</t>
  </si>
  <si>
    <t>3222</t>
  </si>
  <si>
    <t>3223</t>
  </si>
  <si>
    <t>3260</t>
  </si>
  <si>
    <t>3261</t>
  </si>
  <si>
    <t>3319</t>
  </si>
  <si>
    <t>3224</t>
  </si>
  <si>
    <t>5160</t>
  </si>
  <si>
    <t>3262</t>
  </si>
  <si>
    <t>3225</t>
  </si>
  <si>
    <t>3320</t>
  </si>
  <si>
    <t>Please email passport with visa page and also provide valid landline number for employer</t>
  </si>
  <si>
    <t>3226</t>
  </si>
  <si>
    <t>5352</t>
  </si>
  <si>
    <t>3227</t>
  </si>
  <si>
    <t>5161</t>
  </si>
  <si>
    <t>5162</t>
  </si>
  <si>
    <t>3321</t>
  </si>
  <si>
    <t>3228</t>
  </si>
  <si>
    <t>3229</t>
  </si>
  <si>
    <t>3263</t>
  </si>
  <si>
    <t>3264</t>
  </si>
  <si>
    <t>3230</t>
  </si>
  <si>
    <t>3265</t>
  </si>
  <si>
    <t>5163</t>
  </si>
  <si>
    <t>3231</t>
  </si>
  <si>
    <t>5164</t>
  </si>
  <si>
    <t>3232</t>
  </si>
  <si>
    <t>3233</t>
  </si>
  <si>
    <t>5283</t>
  </si>
  <si>
    <t>3266</t>
  </si>
  <si>
    <t>3322</t>
  </si>
  <si>
    <t>Applicants ID document number was incorrect Country mentioned as AUSTRALIA, please update Correct Country.</t>
  </si>
  <si>
    <t>3323</t>
  </si>
  <si>
    <t>3267</t>
  </si>
  <si>
    <t>Due to credit policy decision by Credit department. Please offer the customer pre-paid service because Incorrect Information provided.</t>
  </si>
  <si>
    <t>5353</t>
  </si>
  <si>
    <t>3324</t>
  </si>
  <si>
    <t>Please resubmit with correct birthdate for the applicant - the birthdate is 06/10/1977</t>
  </si>
  <si>
    <t>5165</t>
  </si>
  <si>
    <t>3234</t>
  </si>
  <si>
    <t>3235</t>
  </si>
  <si>
    <t>3325</t>
  </si>
  <si>
    <t>Customer has overdue account with Asif Tech. Account no 218968099 - overdue by $340.86</t>
  </si>
  <si>
    <t>3268</t>
  </si>
  <si>
    <t>3236</t>
  </si>
  <si>
    <t>3237</t>
  </si>
  <si>
    <t>3326</t>
  </si>
  <si>
    <t>3238</t>
  </si>
  <si>
    <t>3327</t>
  </si>
  <si>
    <t>3239</t>
  </si>
  <si>
    <t>3240</t>
  </si>
  <si>
    <t>3328</t>
  </si>
  <si>
    <t>3241</t>
  </si>
  <si>
    <t>3329</t>
  </si>
  <si>
    <t>Please resubmit application with correct passport # as G23018913</t>
  </si>
  <si>
    <t>3242</t>
  </si>
  <si>
    <t>5166</t>
  </si>
  <si>
    <t>3243</t>
  </si>
  <si>
    <t>3269</t>
  </si>
  <si>
    <t>3330</t>
  </si>
  <si>
    <t>3244</t>
  </si>
  <si>
    <t>5167</t>
  </si>
  <si>
    <t>5354</t>
  </si>
  <si>
    <t>3394</t>
  </si>
  <si>
    <t>3331</t>
  </si>
  <si>
    <t>3332</t>
  </si>
  <si>
    <t>3333</t>
  </si>
  <si>
    <t>3426</t>
  </si>
  <si>
    <t>5168</t>
  </si>
  <si>
    <t>3427</t>
  </si>
  <si>
    <t>3428</t>
  </si>
  <si>
    <t>3429</t>
  </si>
  <si>
    <t>5355</t>
  </si>
  <si>
    <t>5169</t>
  </si>
  <si>
    <t>3430</t>
  </si>
  <si>
    <t>5356</t>
  </si>
  <si>
    <t>5170</t>
  </si>
  <si>
    <t>5357</t>
  </si>
  <si>
    <t>3431</t>
  </si>
  <si>
    <t>3334</t>
  </si>
  <si>
    <t>5171</t>
  </si>
  <si>
    <t>5172</t>
  </si>
  <si>
    <t>3335</t>
  </si>
  <si>
    <t>5284</t>
  </si>
  <si>
    <t>3336</t>
  </si>
  <si>
    <t>5358</t>
  </si>
  <si>
    <t>3395</t>
  </si>
  <si>
    <t>3432</t>
  </si>
  <si>
    <t>3337</t>
  </si>
  <si>
    <t>5173</t>
  </si>
  <si>
    <t>3433</t>
  </si>
  <si>
    <t>An account for this applicant already exists with Asif Tech. Please resubmit as existing customer under Row id 1-5R0ASL5. Account no 702313788 - overdue by $58.16</t>
  </si>
  <si>
    <t>3396</t>
  </si>
  <si>
    <t>Passport Visa expires in less than 12 months. Please offer the customer pre-paid service only- Expiry date - 26/02/2013</t>
  </si>
  <si>
    <t>3434</t>
  </si>
  <si>
    <t>5359</t>
  </si>
  <si>
    <t>3397</t>
  </si>
  <si>
    <t>5174</t>
  </si>
  <si>
    <t>3435</t>
  </si>
  <si>
    <t>3338</t>
  </si>
  <si>
    <t>3339</t>
  </si>
  <si>
    <t>3340</t>
  </si>
  <si>
    <t>3398</t>
  </si>
  <si>
    <t>3399</t>
  </si>
  <si>
    <t>3341</t>
  </si>
  <si>
    <t>3342</t>
  </si>
  <si>
    <t>3343</t>
  </si>
  <si>
    <t>5360</t>
  </si>
  <si>
    <t>3344</t>
  </si>
  <si>
    <t>3345</t>
  </si>
  <si>
    <t>5285</t>
  </si>
  <si>
    <t>3346</t>
  </si>
  <si>
    <t>3347</t>
  </si>
  <si>
    <t>3400</t>
  </si>
  <si>
    <t>3436</t>
  </si>
  <si>
    <t>3348</t>
  </si>
  <si>
    <t>5361</t>
  </si>
  <si>
    <t>5175</t>
  </si>
  <si>
    <t>3349</t>
  </si>
  <si>
    <t>3437</t>
  </si>
  <si>
    <t>5362</t>
  </si>
  <si>
    <t>3438</t>
  </si>
  <si>
    <t>An account for this applicant already exists with Asif Tech. Please resubmit as existing customer - 1-8GBLC21</t>
  </si>
  <si>
    <t>3350</t>
  </si>
  <si>
    <t>3351</t>
  </si>
  <si>
    <t>3352</t>
  </si>
  <si>
    <t>3353</t>
  </si>
  <si>
    <t>3401</t>
  </si>
  <si>
    <t>3354</t>
  </si>
  <si>
    <t>3355</t>
  </si>
  <si>
    <t>5363</t>
  </si>
  <si>
    <t>5286</t>
  </si>
  <si>
    <t>3402</t>
  </si>
  <si>
    <t>3439</t>
  </si>
  <si>
    <t>Applicant has previously approved application under another Row ID 1-54MKJ83 - application no Application ID 251205B5AC3. Also clarify what device the customer wants</t>
  </si>
  <si>
    <t>3356</t>
  </si>
  <si>
    <t>3440</t>
  </si>
  <si>
    <t>An account for this applicant already exists with Asif Tech. Please resubmit as existing commercial a/c - ABN - 25 205 041 933</t>
  </si>
  <si>
    <t>3441</t>
  </si>
  <si>
    <t>Applicants previous address is not correct, please update the correct address. The customers current address is 17/14 NORTHBOURNE AV, HENTY ST, BRADDON, ACT, 2612, please update the correct address.</t>
  </si>
  <si>
    <t>5364</t>
  </si>
  <si>
    <t>3442</t>
  </si>
  <si>
    <t>5176</t>
  </si>
  <si>
    <t>3403</t>
  </si>
  <si>
    <t>Student applicants cannot have 2 x handsets. They are eligible for 1 handset and 1 MBB only. Already has 1 handset on existing Asif Tech account under row id 1-6OA25DC</t>
  </si>
  <si>
    <t>3357</t>
  </si>
  <si>
    <t>3404</t>
  </si>
  <si>
    <t>5287</t>
  </si>
  <si>
    <t>5177</t>
  </si>
  <si>
    <t>3443</t>
  </si>
  <si>
    <t>The previous address is not correct 79 matina ST, naramundah, UNKNOWN, 2601. Plese remove unknown and resubmit</t>
  </si>
  <si>
    <t>3444</t>
  </si>
  <si>
    <t>Please email 100 pts of ID to vcredit@Asif Tech.com.au Proof of income.</t>
  </si>
  <si>
    <t>3405</t>
  </si>
  <si>
    <t>The applicant has been declined due to information on their Dun &amp; Bradstreet credit bureau file</t>
  </si>
  <si>
    <t>3358</t>
  </si>
  <si>
    <t>3359</t>
  </si>
  <si>
    <t>5178</t>
  </si>
  <si>
    <t>5365</t>
  </si>
  <si>
    <t>3360</t>
  </si>
  <si>
    <t>3361</t>
  </si>
  <si>
    <t>3445</t>
  </si>
  <si>
    <t>3406</t>
  </si>
  <si>
    <t>3446</t>
  </si>
  <si>
    <t>3362</t>
  </si>
  <si>
    <t>5366</t>
  </si>
  <si>
    <t>3447</t>
  </si>
  <si>
    <t>An account for this applicant already exists with Asif Tech. Please resubmit as existing customer row id: 1-6OA25DC.</t>
  </si>
  <si>
    <t>5179</t>
  </si>
  <si>
    <t>5180</t>
  </si>
  <si>
    <t>3448</t>
  </si>
  <si>
    <t>An account for this applicant already exists with Asif Tech. Please resubmit as existing customer- 1-7YRF-2202</t>
  </si>
  <si>
    <t>3449</t>
  </si>
  <si>
    <t>An account for this applicant already exists with Asif Tech. Please resubmit as existing customer - Row ID: 1-7WP6TGC</t>
  </si>
  <si>
    <t>5181</t>
  </si>
  <si>
    <t>3450</t>
  </si>
  <si>
    <t>5182</t>
  </si>
  <si>
    <t>3451</t>
  </si>
  <si>
    <t>3363</t>
  </si>
  <si>
    <t>3364</t>
  </si>
  <si>
    <t>3407</t>
  </si>
  <si>
    <t>3408</t>
  </si>
  <si>
    <t>3365</t>
  </si>
  <si>
    <t>5183</t>
  </si>
  <si>
    <t>5288</t>
  </si>
  <si>
    <t>3452</t>
  </si>
  <si>
    <t>An account for this applicant already exists with Asif Tech. Please resubmit as existing customer row id: 1-60BR26B</t>
  </si>
  <si>
    <t>5289</t>
  </si>
  <si>
    <t>5184</t>
  </si>
  <si>
    <t>5185</t>
  </si>
  <si>
    <t>3453</t>
  </si>
  <si>
    <t>3366</t>
  </si>
  <si>
    <t>5186</t>
  </si>
  <si>
    <t>5367</t>
  </si>
  <si>
    <t>5187</t>
  </si>
  <si>
    <t>3454</t>
  </si>
  <si>
    <t>An account for this applicant already exists with Asif Tech. Please resubmit as existing customer row id: 1-7JBSOS0</t>
  </si>
  <si>
    <t>5188</t>
  </si>
  <si>
    <t>3367</t>
  </si>
  <si>
    <t>3455</t>
  </si>
  <si>
    <t>Please resubmit with a valid mobile number for family or friend.</t>
  </si>
  <si>
    <t>3368</t>
  </si>
  <si>
    <t>3369</t>
  </si>
  <si>
    <t>3370</t>
  </si>
  <si>
    <t>3371</t>
  </si>
  <si>
    <t>3409</t>
  </si>
  <si>
    <t>3372</t>
  </si>
  <si>
    <t>3373</t>
  </si>
  <si>
    <t>5189</t>
  </si>
  <si>
    <t>3374</t>
  </si>
  <si>
    <t>5290</t>
  </si>
  <si>
    <t>3410</t>
  </si>
  <si>
    <t>3375</t>
  </si>
  <si>
    <t>3456</t>
  </si>
  <si>
    <t>Please email 100 pts of ID &amp; payslip or proof of income to vcredit@Asif Tech.com.au</t>
  </si>
  <si>
    <t>3457</t>
  </si>
  <si>
    <t>5190</t>
  </si>
  <si>
    <t>3411</t>
  </si>
  <si>
    <t>3458</t>
  </si>
  <si>
    <t>3412</t>
  </si>
  <si>
    <t>3413</t>
  </si>
  <si>
    <t>3459</t>
  </si>
  <si>
    <t>Resubmit with employer landline number.</t>
  </si>
  <si>
    <t>3376</t>
  </si>
  <si>
    <t>3377</t>
  </si>
  <si>
    <t>3414</t>
  </si>
  <si>
    <t>3460</t>
  </si>
  <si>
    <t>5291</t>
  </si>
  <si>
    <t>3415</t>
  </si>
  <si>
    <t>3461</t>
  </si>
  <si>
    <t>5191</t>
  </si>
  <si>
    <t>3378</t>
  </si>
  <si>
    <t>3379</t>
  </si>
  <si>
    <t>5192</t>
  </si>
  <si>
    <t>3462</t>
  </si>
  <si>
    <t>3463</t>
  </si>
  <si>
    <t>Please email passport with visa page to vcredit@Asif Tech.com.au. Also updated employers landline number.</t>
  </si>
  <si>
    <t>5193</t>
  </si>
  <si>
    <t>5194</t>
  </si>
  <si>
    <t>3416</t>
  </si>
  <si>
    <t>3380</t>
  </si>
  <si>
    <t>Approved only with outright purchase of handset or USIM only- Visa expires on 25/05/2013</t>
  </si>
  <si>
    <t>3417</t>
  </si>
  <si>
    <t>3418</t>
  </si>
  <si>
    <t>3419</t>
  </si>
  <si>
    <t>3420</t>
  </si>
  <si>
    <t>Student applicants cannot have 2 x handsets. They are eligible for 1 handset and 1 MBB only. Customer already has a Voice Service under Row ID: 1-8H2DAE7.</t>
  </si>
  <si>
    <t>3464</t>
  </si>
  <si>
    <t>3465</t>
  </si>
  <si>
    <t>Please resubmit next application with first name PARMJEET and Last name :KAUR</t>
  </si>
  <si>
    <t>3381</t>
  </si>
  <si>
    <t>3382</t>
  </si>
  <si>
    <t>3466</t>
  </si>
  <si>
    <t>Please email 100 pts of ID to vcredit@Asif Tech.com.au Bank statement</t>
  </si>
  <si>
    <t>3383</t>
  </si>
  <si>
    <t>3384</t>
  </si>
  <si>
    <t>3385</t>
  </si>
  <si>
    <t>Approved for 2 MBB Services only</t>
  </si>
  <si>
    <t>3467</t>
  </si>
  <si>
    <t>An account for this applicant already exists with Asif Tech. Please resubmit as existing customer - Row ID: 1-6U4KZW</t>
  </si>
  <si>
    <t>3421</t>
  </si>
  <si>
    <t>3468</t>
  </si>
  <si>
    <t>An account for this applicant already exists with Asif Tech. Please resubmit as existing customer row id: 1-7XAVTFC</t>
  </si>
  <si>
    <t>5368</t>
  </si>
  <si>
    <t>5195</t>
  </si>
  <si>
    <t>3422</t>
  </si>
  <si>
    <t>3469</t>
  </si>
  <si>
    <t>3386</t>
  </si>
  <si>
    <t>5292</t>
  </si>
  <si>
    <t>5196</t>
  </si>
  <si>
    <t>3387</t>
  </si>
  <si>
    <t>5197</t>
  </si>
  <si>
    <t>3470</t>
  </si>
  <si>
    <t>Please resubmit with a valid mobile number for a family or friend.</t>
  </si>
  <si>
    <t>3388</t>
  </si>
  <si>
    <t>3471</t>
  </si>
  <si>
    <t>Please send through a document to confirm the applicants income (either a current bank statement showing wage deposits from their employer, or a recent payslip) in addition to copies of their 100 points of ID to VCredit@Asif Tech.com.au or 1800 656 866</t>
  </si>
  <si>
    <t>5198</t>
  </si>
  <si>
    <t>3472</t>
  </si>
  <si>
    <t>Please update correct addresses: Current Address should be: 2D/19-21 GEORGE ST, NORTH STRATHFIELD, NSW, 2137. And on the previous address please remove UNKNOWN and resubmit applications</t>
  </si>
  <si>
    <t>3473</t>
  </si>
  <si>
    <t>Please resubmit with a valid mobile number for family or friend</t>
  </si>
  <si>
    <t>3389</t>
  </si>
  <si>
    <t>3390</t>
  </si>
  <si>
    <t>Approved for $0 handset on $19-$29 cap only</t>
  </si>
  <si>
    <t>3423</t>
  </si>
  <si>
    <t>3391</t>
  </si>
  <si>
    <t>3392</t>
  </si>
  <si>
    <t>3424</t>
  </si>
  <si>
    <t>3393</t>
  </si>
  <si>
    <t>5199</t>
  </si>
  <si>
    <t>3425</t>
  </si>
  <si>
    <t>3474</t>
  </si>
  <si>
    <t>5200</t>
  </si>
  <si>
    <t>5201</t>
  </si>
  <si>
    <t>5369</t>
  </si>
  <si>
    <t>5202</t>
  </si>
  <si>
    <t>3475</t>
  </si>
  <si>
    <t>3476</t>
  </si>
  <si>
    <t>3477</t>
  </si>
  <si>
    <t>3478</t>
  </si>
  <si>
    <t>5293</t>
  </si>
  <si>
    <t>3479</t>
  </si>
  <si>
    <t>3480</t>
  </si>
  <si>
    <t>5203</t>
  </si>
  <si>
    <t>5204</t>
  </si>
  <si>
    <t>3481</t>
  </si>
  <si>
    <t>3538</t>
  </si>
  <si>
    <t>3482</t>
  </si>
  <si>
    <t>5370</t>
  </si>
  <si>
    <t>3483</t>
  </si>
  <si>
    <t>5294</t>
  </si>
  <si>
    <t>3484</t>
  </si>
  <si>
    <t>3485</t>
  </si>
  <si>
    <t>5205</t>
  </si>
  <si>
    <t>3560</t>
  </si>
  <si>
    <t>The applicant has been previously approved under a different CA Row ID- 1-8H7QCX4 . The applicant will need to proceed with this order or have cancellation of the order confirmed in Siebel before reapplying</t>
  </si>
  <si>
    <t>5295</t>
  </si>
  <si>
    <t>5206</t>
  </si>
  <si>
    <t>5207</t>
  </si>
  <si>
    <t>5208</t>
  </si>
  <si>
    <t>3561</t>
  </si>
  <si>
    <t>Please resubmit a Passport as part of the applicants 100 points of ID and update the customer's tenure on current address. Also add customer's (overseas) previous address</t>
  </si>
  <si>
    <t>5209</t>
  </si>
  <si>
    <t>5210</t>
  </si>
  <si>
    <t>3539</t>
  </si>
  <si>
    <t>The applicant has been declined due to their billing history on their existing Asif Tech account, which is currently overdue</t>
  </si>
  <si>
    <t>3486</t>
  </si>
  <si>
    <t>3487</t>
  </si>
  <si>
    <t>3540</t>
  </si>
  <si>
    <t>The applicant has been declined due to information on their Veda credit bureau file</t>
  </si>
  <si>
    <t>3541</t>
  </si>
  <si>
    <t>Customer on Dependent Visa and listed as Home Duties</t>
  </si>
  <si>
    <t>3488</t>
  </si>
  <si>
    <t>3562</t>
  </si>
  <si>
    <t>The applicant is currently studying Fulltime or is on a Student Visa. Please resubmit as a Student.</t>
  </si>
  <si>
    <t>5211</t>
  </si>
  <si>
    <t>3563</t>
  </si>
  <si>
    <t>3489</t>
  </si>
  <si>
    <t>3490</t>
  </si>
  <si>
    <t>3542</t>
  </si>
  <si>
    <t>Declined as a Credit Decision</t>
  </si>
  <si>
    <t>3543</t>
  </si>
  <si>
    <t>The applicant has been declined due to a previous bad debt account with Asif Tech. 3 Account no : 3400673913</t>
  </si>
  <si>
    <t>3491</t>
  </si>
  <si>
    <t>5212</t>
  </si>
  <si>
    <t>5371</t>
  </si>
  <si>
    <t>3564</t>
  </si>
  <si>
    <t>Please Resubmit this Application as Self Employed. Customer has ABN:35048417322</t>
  </si>
  <si>
    <t>3492</t>
  </si>
  <si>
    <t>5213</t>
  </si>
  <si>
    <t>3565</t>
  </si>
  <si>
    <t>3493</t>
  </si>
  <si>
    <t>3544</t>
  </si>
  <si>
    <t>3545</t>
  </si>
  <si>
    <t>The customer has been declined due to insufficient billing history with Asif Tech</t>
  </si>
  <si>
    <t>5214</t>
  </si>
  <si>
    <t>3566</t>
  </si>
  <si>
    <t>The applicant is currently studying Fulltime or is on a Student Visa. Please resubmit as a Student. Remove employer details</t>
  </si>
  <si>
    <t>3494</t>
  </si>
  <si>
    <t>3567</t>
  </si>
  <si>
    <t>This account is closed, please resubmit under a NEW ROW ID and update landline number for employer</t>
  </si>
  <si>
    <t>5215</t>
  </si>
  <si>
    <t>5216</t>
  </si>
  <si>
    <t>3495</t>
  </si>
  <si>
    <t>3568</t>
  </si>
  <si>
    <t>The applicant has been previously approved under a different CA Row ID : 1-8H872GE . The applicant will need to proceed with this order or have cancellation of the order confirmed in Siebel before reapplying</t>
  </si>
  <si>
    <t>5217</t>
  </si>
  <si>
    <t>3569</t>
  </si>
  <si>
    <t>5218</t>
  </si>
  <si>
    <t>3496</t>
  </si>
  <si>
    <t>3570</t>
  </si>
  <si>
    <t>An account for this applicant already exists with Asif Tech. Please resubmit as existing customer under CA Row ID: 1-80ZXY3Z</t>
  </si>
  <si>
    <t>3571</t>
  </si>
  <si>
    <t>The Work number entered is incorrect for the employer listed on the application. Please verify the details with the applicant and resubmit with a valid Land line number</t>
  </si>
  <si>
    <t>3497</t>
  </si>
  <si>
    <t>3572</t>
  </si>
  <si>
    <t>An account for this applicant already exists with Asif Tech. Please resubmit as existing customer under CA Row ID:1-8F1E4NU</t>
  </si>
  <si>
    <t>5372</t>
  </si>
  <si>
    <t>3573</t>
  </si>
  <si>
    <t>An account for this applicant already exists with Asif Tech. Please resubmit as existing customer under CA Row ID:1-6GL9EA5</t>
  </si>
  <si>
    <t>3574</t>
  </si>
  <si>
    <t>3498</t>
  </si>
  <si>
    <t>5219</t>
  </si>
  <si>
    <t>3546</t>
  </si>
  <si>
    <t>3499</t>
  </si>
  <si>
    <t>3500</t>
  </si>
  <si>
    <t>3547</t>
  </si>
  <si>
    <t>Declined as a Credit Decision. As per previous request please resubmit under a NEW ROW ID</t>
  </si>
  <si>
    <t>5373</t>
  </si>
  <si>
    <t>3501</t>
  </si>
  <si>
    <t>5220</t>
  </si>
  <si>
    <t>3575</t>
  </si>
  <si>
    <t>An account for this applicant already exists with Asif Tech. Please resubmit as existing customer under CA Row ID: 1-1XA04KX</t>
  </si>
  <si>
    <t>3502</t>
  </si>
  <si>
    <t>3576</t>
  </si>
  <si>
    <t>Please send through copies of the applicants 100 points of ID to VCredit@Asif Tech.com.au or 1800 656 866</t>
  </si>
  <si>
    <t>5374</t>
  </si>
  <si>
    <t>3503</t>
  </si>
  <si>
    <t>5221</t>
  </si>
  <si>
    <t>5375</t>
  </si>
  <si>
    <t>3577</t>
  </si>
  <si>
    <t>5222</t>
  </si>
  <si>
    <t>3548</t>
  </si>
  <si>
    <t>3504</t>
  </si>
  <si>
    <t>3549</t>
  </si>
  <si>
    <t>Passport Visa expires in less than 12 months. Please offer the customer pre-paid service only Visa expiry date 31/10/2012</t>
  </si>
  <si>
    <t>3505</t>
  </si>
  <si>
    <t>3506</t>
  </si>
  <si>
    <t>3550</t>
  </si>
  <si>
    <t>Passport Visa expires in less than 12 months. Please offer the customer pre-paid service only - Visa expiry date 08/01/2013</t>
  </si>
  <si>
    <t>3507</t>
  </si>
  <si>
    <t>5223</t>
  </si>
  <si>
    <t>3508</t>
  </si>
  <si>
    <t>3578</t>
  </si>
  <si>
    <t>3579</t>
  </si>
  <si>
    <t>This account is closed, please resubmit under a NEW ROW ID. Please include Passport as a part of 100 points ID</t>
  </si>
  <si>
    <t>3509</t>
  </si>
  <si>
    <t>5224</t>
  </si>
  <si>
    <t>3510</t>
  </si>
  <si>
    <t>3580</t>
  </si>
  <si>
    <t>Please resubmit a Passport/Medicare Card as part of the applicants 100 points of ID</t>
  </si>
  <si>
    <t>3511</t>
  </si>
  <si>
    <t>3512</t>
  </si>
  <si>
    <t>3513</t>
  </si>
  <si>
    <t>3514</t>
  </si>
  <si>
    <t>Approved only with outright purchase of handset or USIM only for MBB service</t>
  </si>
  <si>
    <t>5225</t>
  </si>
  <si>
    <t>3515</t>
  </si>
  <si>
    <t>3581</t>
  </si>
  <si>
    <t>The applicant is currently studying Fulltime or is on a Student Visa. Please resubmit as a Student. Remove employment details</t>
  </si>
  <si>
    <t>3516</t>
  </si>
  <si>
    <t>3582</t>
  </si>
  <si>
    <t>3583</t>
  </si>
  <si>
    <t>5296</t>
  </si>
  <si>
    <t>3551</t>
  </si>
  <si>
    <t>The applicant has been declined due to recent late payments on their account</t>
  </si>
  <si>
    <t>5376</t>
  </si>
  <si>
    <t>5226</t>
  </si>
  <si>
    <t>3517</t>
  </si>
  <si>
    <t>3518</t>
  </si>
  <si>
    <t>5227</t>
  </si>
  <si>
    <t>3584</t>
  </si>
  <si>
    <t>5228</t>
  </si>
  <si>
    <t>3552</t>
  </si>
  <si>
    <t>3519</t>
  </si>
  <si>
    <t>3553</t>
  </si>
  <si>
    <t>3520</t>
  </si>
  <si>
    <t>3554</t>
  </si>
  <si>
    <t>3521</t>
  </si>
  <si>
    <t>Approved only with outright purchase of handset or USIM only- Visa expiry date 13/03/2013</t>
  </si>
  <si>
    <t>3522</t>
  </si>
  <si>
    <t>5229</t>
  </si>
  <si>
    <t>3585</t>
  </si>
  <si>
    <t>Please resubmit a Passport or medicare card as part of the applicants 100 points of ID</t>
  </si>
  <si>
    <t>3523</t>
  </si>
  <si>
    <t>3555</t>
  </si>
  <si>
    <t>3556</t>
  </si>
  <si>
    <t>5230</t>
  </si>
  <si>
    <t>5377</t>
  </si>
  <si>
    <t>5231</t>
  </si>
  <si>
    <t>5232</t>
  </si>
  <si>
    <t>3557</t>
  </si>
  <si>
    <t>3524</t>
  </si>
  <si>
    <t>5233</t>
  </si>
  <si>
    <t>3525</t>
  </si>
  <si>
    <t>3526</t>
  </si>
  <si>
    <t>Approved for 1 voice service</t>
  </si>
  <si>
    <t>3586</t>
  </si>
  <si>
    <t>5234</t>
  </si>
  <si>
    <t>3527</t>
  </si>
  <si>
    <t>3558</t>
  </si>
  <si>
    <t>Passport Visa expires in less than 12 months. Please offer the customer pre-paid service only Visa expiry date 20/07/2013</t>
  </si>
  <si>
    <t>3528</t>
  </si>
  <si>
    <t>3529</t>
  </si>
  <si>
    <t>3530</t>
  </si>
  <si>
    <t>3531</t>
  </si>
  <si>
    <t>3532</t>
  </si>
  <si>
    <t>5235</t>
  </si>
  <si>
    <t>5378</t>
  </si>
  <si>
    <t>5236</t>
  </si>
  <si>
    <t>3533</t>
  </si>
  <si>
    <t>3534</t>
  </si>
  <si>
    <t>5237</t>
  </si>
  <si>
    <t>3535</t>
  </si>
  <si>
    <t>3536</t>
  </si>
  <si>
    <t>5379</t>
  </si>
  <si>
    <t>3537</t>
  </si>
  <si>
    <t>5380</t>
  </si>
  <si>
    <t>3559</t>
  </si>
  <si>
    <t>5238</t>
  </si>
  <si>
    <t>5297</t>
  </si>
  <si>
    <t>5381</t>
  </si>
  <si>
    <t>3587</t>
  </si>
  <si>
    <t>5239</t>
  </si>
  <si>
    <t>5382</t>
  </si>
  <si>
    <t>5383</t>
  </si>
  <si>
    <t>5384</t>
  </si>
  <si>
    <t>5240</t>
  </si>
  <si>
    <t>5385</t>
  </si>
  <si>
    <t>3588</t>
  </si>
  <si>
    <t>3640</t>
  </si>
  <si>
    <t>This customers existing Asif Tech account is currently overdue. Once all outstanding amounts have been paid, please email VCredit@Asif Tech.com.au to request a further review</t>
  </si>
  <si>
    <t>3641</t>
  </si>
  <si>
    <t>Please send through copies of the applicants 100 points of ID (including their Visa page and/or previous Passport number, if applicable) to VCredit@Asif Tech.com.au or 1800 656 866</t>
  </si>
  <si>
    <t>3642</t>
  </si>
  <si>
    <t>3643</t>
  </si>
  <si>
    <t>duplicate account</t>
  </si>
  <si>
    <t>3644</t>
  </si>
  <si>
    <t>5241</t>
  </si>
  <si>
    <t>3589</t>
  </si>
  <si>
    <t>3645</t>
  </si>
  <si>
    <t>Please re-submit the next application once the overdue amount is paid and with copy passport as a part of 100pts id.</t>
  </si>
  <si>
    <t>3590</t>
  </si>
  <si>
    <t>3591</t>
  </si>
  <si>
    <t>5242</t>
  </si>
  <si>
    <t>5243</t>
  </si>
  <si>
    <t>3592</t>
  </si>
  <si>
    <t>3593</t>
  </si>
  <si>
    <t>3632</t>
  </si>
  <si>
    <t>The applicant has been declined as they are on a Bridging Visa. As per the Credit Policy, if the applicant is on an eligible Visa Subclass, send a copy of the 100pts of ID and supporting documents to VCredit@Asif Tech.com.au or 1800 656 866</t>
  </si>
  <si>
    <t>3594</t>
  </si>
  <si>
    <t>3595</t>
  </si>
  <si>
    <t>3633</t>
  </si>
  <si>
    <t>Declined as a Credit Decision (Applicant has been declined previously)</t>
  </si>
  <si>
    <t>3634</t>
  </si>
  <si>
    <t>5244</t>
  </si>
  <si>
    <t>5245</t>
  </si>
  <si>
    <t>3646</t>
  </si>
  <si>
    <t>Please send through copies of the applicants 100 points of ID to VCredit@Asif Tech.com.au or 1800 656 866 Proof of income.</t>
  </si>
  <si>
    <t>3647</t>
  </si>
  <si>
    <t>An account for this applicant already exists with Asif Tech. Please resubmit as existing customer under CA Row ID:1-5NS79QD</t>
  </si>
  <si>
    <t>3596</t>
  </si>
  <si>
    <t>5246</t>
  </si>
  <si>
    <t>3635</t>
  </si>
  <si>
    <t>3597</t>
  </si>
  <si>
    <t>3648</t>
  </si>
  <si>
    <t>3636</t>
  </si>
  <si>
    <t>The applicant has been declined as they are currently on a Tourist Visa and Overdue amouunt of $188.87</t>
  </si>
  <si>
    <t>3649</t>
  </si>
  <si>
    <t>3650</t>
  </si>
  <si>
    <t>Please mention the name of the State on the Previous address and resubmit.</t>
  </si>
  <si>
    <t>3598</t>
  </si>
  <si>
    <t>3599</t>
  </si>
  <si>
    <t>3600</t>
  </si>
  <si>
    <t>3651</t>
  </si>
  <si>
    <t>Please resubmit with the correct country (Brazil) for the passport.</t>
  </si>
  <si>
    <t>3601</t>
  </si>
  <si>
    <t>3602</t>
  </si>
  <si>
    <t>3652</t>
  </si>
  <si>
    <t>An account for this applicant already exists with Asif Tech. Please resubmit as existing customer under CA Row ID:1-6DORXBL</t>
  </si>
  <si>
    <t>3637</t>
  </si>
  <si>
    <t>3638</t>
  </si>
  <si>
    <t>3603</t>
  </si>
  <si>
    <t>3604</t>
  </si>
  <si>
    <t>3653</t>
  </si>
  <si>
    <t>5386</t>
  </si>
  <si>
    <t>3654</t>
  </si>
  <si>
    <t>3639</t>
  </si>
  <si>
    <t>5247</t>
  </si>
  <si>
    <t>5248</t>
  </si>
  <si>
    <t>3605</t>
  </si>
  <si>
    <t>3606</t>
  </si>
  <si>
    <t>3655</t>
  </si>
  <si>
    <t>The Work number entered is incorrect for the employer listed on the application. Please verify the details with the applicant and resubmit with a valid number</t>
  </si>
  <si>
    <t>3656</t>
  </si>
  <si>
    <t>3607</t>
  </si>
  <si>
    <t>3657</t>
  </si>
  <si>
    <t>3608</t>
  </si>
  <si>
    <t>3609</t>
  </si>
  <si>
    <t>3610</t>
  </si>
  <si>
    <t>3611</t>
  </si>
  <si>
    <t>3658</t>
  </si>
  <si>
    <t>Please send through copies of the applicants Visa page and Passport number to VCredit@Asif Tech.com.au or 1800 656 866</t>
  </si>
  <si>
    <t>3612</t>
  </si>
  <si>
    <t>5249</t>
  </si>
  <si>
    <t>3659</t>
  </si>
  <si>
    <t>3613</t>
  </si>
  <si>
    <t>5250</t>
  </si>
  <si>
    <t>3660</t>
  </si>
  <si>
    <t>3614</t>
  </si>
  <si>
    <t>3661</t>
  </si>
  <si>
    <t>An account for this applicant already exists with Asif Tech. Please resubmit as existing customer under CA Row ID: 1-854KYW4</t>
  </si>
  <si>
    <t>3615</t>
  </si>
  <si>
    <t>5251</t>
  </si>
  <si>
    <t>3616</t>
  </si>
  <si>
    <t>3617</t>
  </si>
  <si>
    <t>5252</t>
  </si>
  <si>
    <t>5298</t>
  </si>
  <si>
    <t>3662</t>
  </si>
  <si>
    <t>3618</t>
  </si>
  <si>
    <t>3663</t>
  </si>
  <si>
    <t>Please resubmit a correct passport #</t>
  </si>
  <si>
    <t>3619</t>
  </si>
  <si>
    <t>5253</t>
  </si>
  <si>
    <t>5254</t>
  </si>
  <si>
    <t>3620</t>
  </si>
  <si>
    <t>3664</t>
  </si>
  <si>
    <t>Please resubmit a Passport or medicare as part of the applicants 100 points of ID</t>
  </si>
  <si>
    <t>3621</t>
  </si>
  <si>
    <t>3665</t>
  </si>
  <si>
    <t>Please send a copy of latest bank statement to KCredit@Asif Tech.com.au or 1800 656 866</t>
  </si>
  <si>
    <t>3622</t>
  </si>
  <si>
    <t>3623</t>
  </si>
  <si>
    <t>3666</t>
  </si>
  <si>
    <t>Please resubmit with the correct previous address</t>
  </si>
  <si>
    <t>3667</t>
  </si>
  <si>
    <t>Please resubmit a Passport as part of the applicants 100 points of ID</t>
  </si>
  <si>
    <t>3624</t>
  </si>
  <si>
    <t>3625</t>
  </si>
  <si>
    <t>3668</t>
  </si>
  <si>
    <t>5299</t>
  </si>
  <si>
    <t>3669</t>
  </si>
  <si>
    <t>Please resubmit with a device type requested</t>
  </si>
  <si>
    <t>3626</t>
  </si>
  <si>
    <t>Approved for 1 service ONLY</t>
  </si>
  <si>
    <t>3670</t>
  </si>
  <si>
    <t>An account for this applicant already exists with Asif Tech. Please resubmit as existing customer under CA Row ID: 1-81YAXWO</t>
  </si>
  <si>
    <t>3627</t>
  </si>
  <si>
    <t>3671</t>
  </si>
  <si>
    <t>3672</t>
  </si>
  <si>
    <t>5387</t>
  </si>
  <si>
    <t>3673</t>
  </si>
  <si>
    <t>Please send through a document to confirm the applicants income (Proof of address)100 points of ID to VCredit@Asif Tech.com.au or 1800 656 866</t>
  </si>
  <si>
    <t>3674</t>
  </si>
  <si>
    <t>Please resubmit with the Employer's LANDLINE number.</t>
  </si>
  <si>
    <t>3628</t>
  </si>
  <si>
    <t>5255</t>
  </si>
  <si>
    <t>3629</t>
  </si>
  <si>
    <t>3630</t>
  </si>
  <si>
    <t>3675</t>
  </si>
  <si>
    <t>An account for this applicant already exists with Asif Tech. Please resubmit as existing customer under CA Row ID: 1-59HV829</t>
  </si>
  <si>
    <t>5388</t>
  </si>
  <si>
    <t>3676</t>
  </si>
  <si>
    <t>3631</t>
  </si>
  <si>
    <t>5389</t>
  </si>
  <si>
    <t>5390</t>
  </si>
  <si>
    <t>5256</t>
  </si>
  <si>
    <t>5257</t>
  </si>
  <si>
    <t>5258</t>
  </si>
  <si>
    <t>3677</t>
  </si>
  <si>
    <t>3678</t>
  </si>
  <si>
    <t>3679</t>
  </si>
  <si>
    <t>3812</t>
  </si>
  <si>
    <t>3777</t>
  </si>
  <si>
    <t>3778</t>
  </si>
  <si>
    <t>3680</t>
  </si>
  <si>
    <t>3681</t>
  </si>
  <si>
    <t>3682</t>
  </si>
  <si>
    <t>3683</t>
  </si>
  <si>
    <t>3684</t>
  </si>
  <si>
    <t>3813</t>
  </si>
  <si>
    <t>3685</t>
  </si>
  <si>
    <t>3814</t>
  </si>
  <si>
    <t>3686</t>
  </si>
  <si>
    <t>3687</t>
  </si>
  <si>
    <t>3688</t>
  </si>
  <si>
    <t>3689</t>
  </si>
  <si>
    <t>3779</t>
  </si>
  <si>
    <t>3690</t>
  </si>
  <si>
    <t>3815</t>
  </si>
  <si>
    <t>3691</t>
  </si>
  <si>
    <t>3780</t>
  </si>
  <si>
    <t>3692</t>
  </si>
  <si>
    <t>3816</t>
  </si>
  <si>
    <t>3817</t>
  </si>
  <si>
    <t>3818</t>
  </si>
  <si>
    <t>3693</t>
  </si>
  <si>
    <t>3819</t>
  </si>
  <si>
    <t>3820</t>
  </si>
  <si>
    <t>The applicant has active ABN. Please resubmit as self employed (commercial).</t>
  </si>
  <si>
    <t>3821</t>
  </si>
  <si>
    <t>The applicant is currently studying Fulltime or is on a Student Visa. Please resubmit as a Student. Customer also has overdue balance on Asif Tech</t>
  </si>
  <si>
    <t>3694</t>
  </si>
  <si>
    <t>3695</t>
  </si>
  <si>
    <t>3696</t>
  </si>
  <si>
    <t>3697</t>
  </si>
  <si>
    <t>3698</t>
  </si>
  <si>
    <t>3822</t>
  </si>
  <si>
    <t>3699</t>
  </si>
  <si>
    <t>3823</t>
  </si>
  <si>
    <t>3700</t>
  </si>
  <si>
    <t>3781</t>
  </si>
  <si>
    <t>The applicant has been declined due to recent late payments on their account.</t>
  </si>
  <si>
    <t>3701</t>
  </si>
  <si>
    <t>3702</t>
  </si>
  <si>
    <t>3703</t>
  </si>
  <si>
    <t>3704</t>
  </si>
  <si>
    <t>3705</t>
  </si>
  <si>
    <t>3824</t>
  </si>
  <si>
    <t>3825</t>
  </si>
  <si>
    <t>3706</t>
  </si>
  <si>
    <t>3707</t>
  </si>
  <si>
    <t>3708</t>
  </si>
  <si>
    <t>3709</t>
  </si>
  <si>
    <t>3710</t>
  </si>
  <si>
    <t>3711</t>
  </si>
  <si>
    <t>3826</t>
  </si>
  <si>
    <t>Please resubmit with the passport number as 08CR16234 with '0' and not 'O'.</t>
  </si>
  <si>
    <t>3782</t>
  </si>
  <si>
    <t>3712</t>
  </si>
  <si>
    <t>3713</t>
  </si>
  <si>
    <t>3714</t>
  </si>
  <si>
    <t>3827</t>
  </si>
  <si>
    <t>3715</t>
  </si>
  <si>
    <t>3716</t>
  </si>
  <si>
    <t>3717</t>
  </si>
  <si>
    <t>3718</t>
  </si>
  <si>
    <t>3719</t>
  </si>
  <si>
    <t>3720</t>
  </si>
  <si>
    <t>3721</t>
  </si>
  <si>
    <t>3722</t>
  </si>
  <si>
    <t>3723</t>
  </si>
  <si>
    <t>3724</t>
  </si>
  <si>
    <t>Approved for 1 sim-only service</t>
  </si>
  <si>
    <t>3725</t>
  </si>
  <si>
    <t>3726</t>
  </si>
  <si>
    <t>3783</t>
  </si>
  <si>
    <t>3828</t>
  </si>
  <si>
    <t>Please send rental agreement copy as a proof of address to VCredit@Asif Tech.com.au or 1800 656 866</t>
  </si>
  <si>
    <t>3727</t>
  </si>
  <si>
    <t>3728</t>
  </si>
  <si>
    <t>3729</t>
  </si>
  <si>
    <t>Approved for a tablet.</t>
  </si>
  <si>
    <t>3784</t>
  </si>
  <si>
    <t>3730</t>
  </si>
  <si>
    <t>3785</t>
  </si>
  <si>
    <t>3731</t>
  </si>
  <si>
    <t>3829</t>
  </si>
  <si>
    <t>3786</t>
  </si>
  <si>
    <t>The applicant has been declined as Students are only eligible for 1 Handset (Voice service) Customer has an active voice service under the row id:1-59I9XWO</t>
  </si>
  <si>
    <t>3732</t>
  </si>
  <si>
    <t>3733</t>
  </si>
  <si>
    <t>3830</t>
  </si>
  <si>
    <t>An account for this applicant already exists with Asif Tech. Please resubmit as existing customer under CA Row ID: 1-7ZSF3CC</t>
  </si>
  <si>
    <t>3831</t>
  </si>
  <si>
    <t>3734</t>
  </si>
  <si>
    <t>3787</t>
  </si>
  <si>
    <t>The applicant has been declined as they are currently on a Tourist Visa.</t>
  </si>
  <si>
    <t>3788</t>
  </si>
  <si>
    <t>3735</t>
  </si>
  <si>
    <t>3736</t>
  </si>
  <si>
    <t>3832</t>
  </si>
  <si>
    <t>The applicant has been previously approved under a different CA Row ID. The applicant will need to proceed with this order or have cancellation of the order confirmed in Siebel before reapplying. Also customer name is incorrect on this Application.</t>
  </si>
  <si>
    <t>3737</t>
  </si>
  <si>
    <t>3789</t>
  </si>
  <si>
    <t>The applicant has existing services with 3 Mobile and/or Crazy Johns, and has been declined as they have reached their service limit across all VHA brands</t>
  </si>
  <si>
    <t>3833</t>
  </si>
  <si>
    <t>3790</t>
  </si>
  <si>
    <t>The applicant has been declined as their Visa expires in less than 4 months</t>
  </si>
  <si>
    <t>3791</t>
  </si>
  <si>
    <t>3738</t>
  </si>
  <si>
    <t>3739</t>
  </si>
  <si>
    <t>3834</t>
  </si>
  <si>
    <t>The applicant has been previously approved under a different CA Row ID. Please re-submit under row-id 1-7MU9ZOU. Please update the customer's first name correctly as 'Rowena' on the next application.</t>
  </si>
  <si>
    <t>3792</t>
  </si>
  <si>
    <t>3835</t>
  </si>
  <si>
    <t>3793</t>
  </si>
  <si>
    <t>The applicant has been declined due to a failed employment check. We have confirmed that the applicant is either not known by the employer or no longer works there</t>
  </si>
  <si>
    <t>3794</t>
  </si>
  <si>
    <t>3836</t>
  </si>
  <si>
    <t>The Work number entered is incorrect for the employer listed on the application. Please verify the details with the applicant and resubmit with a valid number and Date of Birth</t>
  </si>
  <si>
    <t>3837</t>
  </si>
  <si>
    <t>3838</t>
  </si>
  <si>
    <t>Please resubmit with a medicare card</t>
  </si>
  <si>
    <t>3795</t>
  </si>
  <si>
    <t>3740</t>
  </si>
  <si>
    <t>3839</t>
  </si>
  <si>
    <t>An account for this applicant already exists with Asif Tech. Please resubmit as existing customer under CA Row ID: 1-85QPU0I</t>
  </si>
  <si>
    <t>3840</t>
  </si>
  <si>
    <t>3841</t>
  </si>
  <si>
    <t>Please resubmit as a self employed</t>
  </si>
  <si>
    <t>3741</t>
  </si>
  <si>
    <t>3842</t>
  </si>
  <si>
    <t>3742</t>
  </si>
  <si>
    <t>3843</t>
  </si>
  <si>
    <t>This customers existing Asif Tech account is currently overdue. Once all outstanding amounts have been paid, please email VCredit@Asif Tech.com.au to request a further review alongwith the Employment details.</t>
  </si>
  <si>
    <t>3844</t>
  </si>
  <si>
    <t>An account for this applicant already exists with Asif Tech. Please resubmit as existing customer under CA Row ID:1-85QPU0I</t>
  </si>
  <si>
    <t>3796</t>
  </si>
  <si>
    <t>3797</t>
  </si>
  <si>
    <t>3845</t>
  </si>
  <si>
    <t>3743</t>
  </si>
  <si>
    <t>3744</t>
  </si>
  <si>
    <t>3846</t>
  </si>
  <si>
    <t>Please resubmit with the Employer's Landline contact number details for the applicants employer (can include 13, 1300 &amp; 1800 numbers)</t>
  </si>
  <si>
    <t>3798</t>
  </si>
  <si>
    <t>3847</t>
  </si>
  <si>
    <t>3745</t>
  </si>
  <si>
    <t>3848</t>
  </si>
  <si>
    <t>3849</t>
  </si>
  <si>
    <t>Please update the previous address.</t>
  </si>
  <si>
    <t>3746</t>
  </si>
  <si>
    <t>3747</t>
  </si>
  <si>
    <t>3748</t>
  </si>
  <si>
    <t>3850</t>
  </si>
  <si>
    <t>Please resubmit with the Previous Address Suburb or town is not mentioned, "CASULA", &amp; also update the Employer's Landline number.</t>
  </si>
  <si>
    <t>3851</t>
  </si>
  <si>
    <t>Please update the home phone number</t>
  </si>
  <si>
    <t>3799</t>
  </si>
  <si>
    <t>Declined as the customer has reached their eligible Service Limit</t>
  </si>
  <si>
    <t>3800</t>
  </si>
  <si>
    <t>3749</t>
  </si>
  <si>
    <t>3801</t>
  </si>
  <si>
    <t>3750</t>
  </si>
  <si>
    <t>3802</t>
  </si>
  <si>
    <t>The applicant has been declined as their Visa expires in less than 21 months</t>
  </si>
  <si>
    <t>3852</t>
  </si>
  <si>
    <t>Please resubmit with a valid Employer name as Chris Hall and No. for the applicants employer as 61293357108 only. Please remove the remaining information from the application.</t>
  </si>
  <si>
    <t>3853</t>
  </si>
  <si>
    <t>Please re-submit with the correct current address as 12 RYAN Road, waterford park, VIC, 3658.</t>
  </si>
  <si>
    <t>3751</t>
  </si>
  <si>
    <t>3752</t>
  </si>
  <si>
    <t>3753</t>
  </si>
  <si>
    <t>3854</t>
  </si>
  <si>
    <t>3754</t>
  </si>
  <si>
    <t>3855</t>
  </si>
  <si>
    <t>3755</t>
  </si>
  <si>
    <t>3756</t>
  </si>
  <si>
    <t>3757</t>
  </si>
  <si>
    <t>3856</t>
  </si>
  <si>
    <t>Overdue amt of $60.64.Please send through a document to confirm the applicants income (either a current bank statement showing wage deposits from their employer, or a recent payslip) to VCredit@Asif Tech.com.au or 1800 656 866</t>
  </si>
  <si>
    <t>3857</t>
  </si>
  <si>
    <t>3758</t>
  </si>
  <si>
    <t>3759</t>
  </si>
  <si>
    <t>3760</t>
  </si>
  <si>
    <t>3858</t>
  </si>
  <si>
    <t>Please resubmit with the employer's landline number.</t>
  </si>
  <si>
    <t>3803</t>
  </si>
  <si>
    <t>3859</t>
  </si>
  <si>
    <t>Please resubmit Passport or medicare as part of the applicants 100 points of ID and email Proof of income to vcredit@Asif Tech.com.au</t>
  </si>
  <si>
    <t>3761</t>
  </si>
  <si>
    <t>3860</t>
  </si>
  <si>
    <t>Please send through copies of the applicants 100 points of ID to VCredit@Asif Tech.com.au or 1800 656 866 Bank statement</t>
  </si>
  <si>
    <t>3861</t>
  </si>
  <si>
    <t>Please send through copies of the applicants Visa page and/or previous Passport number, if applicable to VCredit@Asif Tech.com.au or 1800 656 866.</t>
  </si>
  <si>
    <t>3804</t>
  </si>
  <si>
    <t>3862</t>
  </si>
  <si>
    <t>Please send through copies of the applicants 100 points of ID and bank statement to VCredit@Asif Tech.com.au or 1800 656 866</t>
  </si>
  <si>
    <t>3805</t>
  </si>
  <si>
    <t>3863</t>
  </si>
  <si>
    <t>3864</t>
  </si>
  <si>
    <t>3762</t>
  </si>
  <si>
    <t>3763</t>
  </si>
  <si>
    <t>3764</t>
  </si>
  <si>
    <t>3765</t>
  </si>
  <si>
    <t>3766</t>
  </si>
  <si>
    <t>3767</t>
  </si>
  <si>
    <t>3806</t>
  </si>
  <si>
    <t>3807</t>
  </si>
  <si>
    <t>The applicant has been declined as Students are only eligible for 1 Handset (Voice service)</t>
  </si>
  <si>
    <t>3768</t>
  </si>
  <si>
    <t>3769</t>
  </si>
  <si>
    <t>3770</t>
  </si>
  <si>
    <t>3865</t>
  </si>
  <si>
    <t>3808</t>
  </si>
  <si>
    <t>3771</t>
  </si>
  <si>
    <t>3866</t>
  </si>
  <si>
    <t>3867</t>
  </si>
  <si>
    <t>Please send through copies of the applicants 100 points of ID to KCredit@Asif Tech.com.au or 1800 656 866</t>
  </si>
  <si>
    <t>3868</t>
  </si>
  <si>
    <t>3809</t>
  </si>
  <si>
    <t>3869</t>
  </si>
  <si>
    <t>Please send through a document to confirm the applicants income (either a current bank statement showing wage deposits from their employer, or a recent payslip) in addition to copies of their 100 points of ID to KCredit@Asif Tech.com.au or 1800 656 866</t>
  </si>
  <si>
    <t>3870</t>
  </si>
  <si>
    <t>3772</t>
  </si>
  <si>
    <t>3773</t>
  </si>
  <si>
    <t>3810</t>
  </si>
  <si>
    <t>3774</t>
  </si>
  <si>
    <t>3871</t>
  </si>
  <si>
    <t>The Work number entered is incorrect for the employer listed on the application. Please verify the details with the applicant and resubmit with a valid landline number</t>
  </si>
  <si>
    <t>3775</t>
  </si>
  <si>
    <t>3811</t>
  </si>
  <si>
    <t>3872</t>
  </si>
  <si>
    <t>3873</t>
  </si>
  <si>
    <t>3776</t>
  </si>
  <si>
    <t>3977</t>
  </si>
  <si>
    <t>4016</t>
  </si>
  <si>
    <t>3978</t>
  </si>
  <si>
    <t>3874</t>
  </si>
  <si>
    <t>3979</t>
  </si>
  <si>
    <t>3875</t>
  </si>
  <si>
    <t>4017</t>
  </si>
  <si>
    <t>Please email copy of Proof of Income (Pay Slips / Bank Statement / Employment Letter) to vcredit@Asif Tech.com.au and please update the previous address on the next application.</t>
  </si>
  <si>
    <t>3980</t>
  </si>
  <si>
    <t>3876</t>
  </si>
  <si>
    <t>3877</t>
  </si>
  <si>
    <t>3878</t>
  </si>
  <si>
    <t>3879</t>
  </si>
  <si>
    <t>4018</t>
  </si>
  <si>
    <t>4019</t>
  </si>
  <si>
    <t>3880</t>
  </si>
  <si>
    <t>3881</t>
  </si>
  <si>
    <t>3882</t>
  </si>
  <si>
    <t>3883</t>
  </si>
  <si>
    <t>3884</t>
  </si>
  <si>
    <t>3885</t>
  </si>
  <si>
    <t>4020</t>
  </si>
  <si>
    <t>3886</t>
  </si>
  <si>
    <t>3887</t>
  </si>
  <si>
    <t>3981</t>
  </si>
  <si>
    <t>3982</t>
  </si>
  <si>
    <t>3888</t>
  </si>
  <si>
    <t>4021</t>
  </si>
  <si>
    <t>Please resubmit as Home Duties. Remove employer details.</t>
  </si>
  <si>
    <t>4022</t>
  </si>
  <si>
    <t>3889</t>
  </si>
  <si>
    <t>4023</t>
  </si>
  <si>
    <t>4024</t>
  </si>
  <si>
    <t>3890</t>
  </si>
  <si>
    <t>3891</t>
  </si>
  <si>
    <t>4025</t>
  </si>
  <si>
    <t>Please send through a document to confirm the applicants income, copies of their 100 points of ID to VCredit@Asif Tech.com.au or 1800 656 866 and resubmit with correct previous address. Remove the word Unknon from address.</t>
  </si>
  <si>
    <t>4026</t>
  </si>
  <si>
    <t>3892</t>
  </si>
  <si>
    <t>3983</t>
  </si>
  <si>
    <t>3984</t>
  </si>
  <si>
    <t>4027</t>
  </si>
  <si>
    <t>3985</t>
  </si>
  <si>
    <t>4028</t>
  </si>
  <si>
    <t>Please resubmit with correct current and previous address</t>
  </si>
  <si>
    <t>3986</t>
  </si>
  <si>
    <t>3893</t>
  </si>
  <si>
    <t>4029</t>
  </si>
  <si>
    <t>Please email copy of Proof of Income (Pay Slips / Bank Statement / Employment Letter) to vcredit@Asif Tech.com.au and then re-submit the next application with the correct previous address. Please remove the word 'Unknown'.</t>
  </si>
  <si>
    <t>3894</t>
  </si>
  <si>
    <t>3895</t>
  </si>
  <si>
    <t>3896</t>
  </si>
  <si>
    <t>4030</t>
  </si>
  <si>
    <t>3897</t>
  </si>
  <si>
    <t>4031</t>
  </si>
  <si>
    <t>3898</t>
  </si>
  <si>
    <t>3899</t>
  </si>
  <si>
    <t>3900</t>
  </si>
  <si>
    <t>3987</t>
  </si>
  <si>
    <t>3988</t>
  </si>
  <si>
    <t>3989</t>
  </si>
  <si>
    <t>3901</t>
  </si>
  <si>
    <t>3990</t>
  </si>
  <si>
    <t>3991</t>
  </si>
  <si>
    <t>The application has been declined due to previous account history with Asif Tech.</t>
  </si>
  <si>
    <t>3902</t>
  </si>
  <si>
    <t>3992</t>
  </si>
  <si>
    <t>3903</t>
  </si>
  <si>
    <t>3904</t>
  </si>
  <si>
    <t>3905</t>
  </si>
  <si>
    <t>3906</t>
  </si>
  <si>
    <t>3907</t>
  </si>
  <si>
    <t>3908</t>
  </si>
  <si>
    <t>4032</t>
  </si>
  <si>
    <t>3993</t>
  </si>
  <si>
    <t>4033</t>
  </si>
  <si>
    <t>Please email copy of Proof of Income (Pay Slips / Bank Statement / Employment Letter) to vcredit@Asif Tech.com.au and please update the correct previous address on the next application.</t>
  </si>
  <si>
    <t>3909</t>
  </si>
  <si>
    <t>3994</t>
  </si>
  <si>
    <t>3910</t>
  </si>
  <si>
    <t>3911</t>
  </si>
  <si>
    <t>4034</t>
  </si>
  <si>
    <t>The applicant is currently studying Fulltime or is on a Student Visa. Please resubmit as a Student. and a student ID as part of 100 pt ID</t>
  </si>
  <si>
    <t>3912</t>
  </si>
  <si>
    <t>3913</t>
  </si>
  <si>
    <t>Approved for outright purchase or sim-only service due to the applicants Visa status or expiry</t>
  </si>
  <si>
    <t>3995</t>
  </si>
  <si>
    <t>4035</t>
  </si>
  <si>
    <t>3996</t>
  </si>
  <si>
    <t>3914</t>
  </si>
  <si>
    <t>3997</t>
  </si>
  <si>
    <t>The applicant has been declined due to their billing history on their existing 3 and Asif Tech accounts, which are currently overdue</t>
  </si>
  <si>
    <t>4036</t>
  </si>
  <si>
    <t>3915</t>
  </si>
  <si>
    <t>3916</t>
  </si>
  <si>
    <t>4037</t>
  </si>
  <si>
    <t>4038</t>
  </si>
  <si>
    <t>Please send through copies of the applicants 100 points of ID to VCredit@Asif Tech.com.au or 1800 656 866 Medicare Card/Drivers License</t>
  </si>
  <si>
    <t>3917</t>
  </si>
  <si>
    <t>3918</t>
  </si>
  <si>
    <t>4039</t>
  </si>
  <si>
    <t>An account for this applicant already exists with Asif Tech. Please resubmit as existing customer under CA Row ID: 1-6AXPMD8. BA No. 715309972 is Overdue, please apply for the additional service after the Overdue is paid off.</t>
  </si>
  <si>
    <t>3998</t>
  </si>
  <si>
    <t>3919</t>
  </si>
  <si>
    <t>3920</t>
  </si>
  <si>
    <t>3999</t>
  </si>
  <si>
    <t>3921</t>
  </si>
  <si>
    <t>3922</t>
  </si>
  <si>
    <t>3923</t>
  </si>
  <si>
    <t>3924</t>
  </si>
  <si>
    <t>3925</t>
  </si>
  <si>
    <t>3926</t>
  </si>
  <si>
    <t>3927</t>
  </si>
  <si>
    <t>4040</t>
  </si>
  <si>
    <t>4041</t>
  </si>
  <si>
    <t>4042</t>
  </si>
  <si>
    <t>4043</t>
  </si>
  <si>
    <t>3928</t>
  </si>
  <si>
    <t>3929</t>
  </si>
  <si>
    <t>4044</t>
  </si>
  <si>
    <t>This account has been closed. Please submit a new credit check for the applicant under a new Customer Account Row ID</t>
  </si>
  <si>
    <t>4000</t>
  </si>
  <si>
    <t>3930</t>
  </si>
  <si>
    <t>3931</t>
  </si>
  <si>
    <t>4001</t>
  </si>
  <si>
    <t>3932</t>
  </si>
  <si>
    <t>4002</t>
  </si>
  <si>
    <t>3933</t>
  </si>
  <si>
    <t>3934</t>
  </si>
  <si>
    <t>4003</t>
  </si>
  <si>
    <t>4045</t>
  </si>
  <si>
    <t>3935</t>
  </si>
  <si>
    <t>4046</t>
  </si>
  <si>
    <t>The applicant is currently studying Fulltime or is on a Student Visa. Please resubmit as a Student. Remove employer details.</t>
  </si>
  <si>
    <t>4047</t>
  </si>
  <si>
    <t>4004</t>
  </si>
  <si>
    <t>4048</t>
  </si>
  <si>
    <t>3936</t>
  </si>
  <si>
    <t>4005</t>
  </si>
  <si>
    <t>4049</t>
  </si>
  <si>
    <t>4050</t>
  </si>
  <si>
    <t>Please resubmit with the advertised contact details for the applicants employer (can include 13, 1300 &amp; 1800 numbers)</t>
  </si>
  <si>
    <t>4051</t>
  </si>
  <si>
    <t>Please send through copies of the applicants 100 points of ID and recent Bank Statement to VCredit@Asif Tech.com.au or 1800 656 866</t>
  </si>
  <si>
    <t>3937</t>
  </si>
  <si>
    <t>4052</t>
  </si>
  <si>
    <t>3938</t>
  </si>
  <si>
    <t>3939</t>
  </si>
  <si>
    <t>4006</t>
  </si>
  <si>
    <t>3940</t>
  </si>
  <si>
    <t>3941</t>
  </si>
  <si>
    <t>3942</t>
  </si>
  <si>
    <t>3943</t>
  </si>
  <si>
    <t>4053</t>
  </si>
  <si>
    <t>3944</t>
  </si>
  <si>
    <t>4054</t>
  </si>
  <si>
    <t>Please send through copies of the applicants 100 points of ID to VCredit@Asif Tech.com.au or 1800 656 866.... Please upate PREVIOUS ADDRESS on application...</t>
  </si>
  <si>
    <t>4055</t>
  </si>
  <si>
    <t>4056</t>
  </si>
  <si>
    <t>3945</t>
  </si>
  <si>
    <t>4007</t>
  </si>
  <si>
    <t>4057</t>
  </si>
  <si>
    <t>Please resubmit with correct Home contact no.</t>
  </si>
  <si>
    <t>4058</t>
  </si>
  <si>
    <t>Resubmit as a commercial account ABN #34332896300</t>
  </si>
  <si>
    <t>4008</t>
  </si>
  <si>
    <t>3946</t>
  </si>
  <si>
    <t>3947</t>
  </si>
  <si>
    <t>4059</t>
  </si>
  <si>
    <t>An account for this applicant already exists with Asif Tech. Please resubmit as existing customer under CA Row ID: 1-7WRGLFT</t>
  </si>
  <si>
    <t>3948</t>
  </si>
  <si>
    <t>3949</t>
  </si>
  <si>
    <t>4060</t>
  </si>
  <si>
    <t>The application has been withdrawn at the request of the Sales Agent or applicant as Store Phone No. was mentioned on the account in the Home Phone No. Field.</t>
  </si>
  <si>
    <t>3950</t>
  </si>
  <si>
    <t>3951</t>
  </si>
  <si>
    <t>3952</t>
  </si>
  <si>
    <t>4061</t>
  </si>
  <si>
    <t>Please re-submit with the ABN number and the please update the previous address correctly on the next application.(suburb/town)</t>
  </si>
  <si>
    <t>4062</t>
  </si>
  <si>
    <t>4063</t>
  </si>
  <si>
    <t>An account for this applicant already exists with Asif Tech. Please resubmit as existing customer under CA Row ID: 1-5MBKJFQ</t>
  </si>
  <si>
    <t>4064</t>
  </si>
  <si>
    <t>4009</t>
  </si>
  <si>
    <t>4065</t>
  </si>
  <si>
    <t>3953</t>
  </si>
  <si>
    <t>3954</t>
  </si>
  <si>
    <t>4010</t>
  </si>
  <si>
    <t>3955</t>
  </si>
  <si>
    <t>3956</t>
  </si>
  <si>
    <t>3957</t>
  </si>
  <si>
    <t>4066</t>
  </si>
  <si>
    <t>3958</t>
  </si>
  <si>
    <t>4067</t>
  </si>
  <si>
    <t>Please send through copies of the applicants 100 points of ID (including their Visa page and/or previous Passport number, if applicable) to VCredit@Asif Tech.com.au or 1800 656 866 and resubmit as self employed.</t>
  </si>
  <si>
    <t>3959</t>
  </si>
  <si>
    <t>3960</t>
  </si>
  <si>
    <t>3961</t>
  </si>
  <si>
    <t>4068</t>
  </si>
  <si>
    <t>An account for this applicant already exists with Asif Tech. Please resubmit as existing customer under CA Row ID: 1-8A0FV44</t>
  </si>
  <si>
    <t>3962</t>
  </si>
  <si>
    <t>4011</t>
  </si>
  <si>
    <t>3963</t>
  </si>
  <si>
    <t>4069</t>
  </si>
  <si>
    <t>3964</t>
  </si>
  <si>
    <t>3965</t>
  </si>
  <si>
    <t>3966</t>
  </si>
  <si>
    <t>4012</t>
  </si>
  <si>
    <t>The applicant has been declined as Students are only eligible for 1 Handset (Voice service) Already has an active voice service under the row id: 1-898Z0DI</t>
  </si>
  <si>
    <t>4070</t>
  </si>
  <si>
    <t>1-56N81EJ - This customers existing Asif Tech account is currently overdue. Once all outstanding amounts have been paid, please email VCredit@Asif Tech.com.au to request a further review</t>
  </si>
  <si>
    <t>4071</t>
  </si>
  <si>
    <t>3967</t>
  </si>
  <si>
    <t>3968</t>
  </si>
  <si>
    <t>3969</t>
  </si>
  <si>
    <t>3970</t>
  </si>
  <si>
    <t>3971</t>
  </si>
  <si>
    <t>3972</t>
  </si>
  <si>
    <t>4072</t>
  </si>
  <si>
    <t>4013</t>
  </si>
  <si>
    <t>4014</t>
  </si>
  <si>
    <t>4073</t>
  </si>
  <si>
    <t>4074</t>
  </si>
  <si>
    <t>3973</t>
  </si>
  <si>
    <t>4075</t>
  </si>
  <si>
    <t>3974</t>
  </si>
  <si>
    <t>4076</t>
  </si>
  <si>
    <t>4077</t>
  </si>
  <si>
    <t>3975</t>
  </si>
  <si>
    <t>4015</t>
  </si>
  <si>
    <t>3976</t>
  </si>
  <si>
    <t>4193</t>
  </si>
  <si>
    <t>4194</t>
  </si>
  <si>
    <t>4195</t>
  </si>
  <si>
    <t>4078</t>
  </si>
  <si>
    <t>4079</t>
  </si>
  <si>
    <t>Direct debit to credit card or bank account</t>
  </si>
  <si>
    <t>4080</t>
  </si>
  <si>
    <t>4196</t>
  </si>
  <si>
    <t>4171</t>
  </si>
  <si>
    <t>4081</t>
  </si>
  <si>
    <t>4082</t>
  </si>
  <si>
    <t>4083</t>
  </si>
  <si>
    <t>4197</t>
  </si>
  <si>
    <t>4084</t>
  </si>
  <si>
    <t>4172</t>
  </si>
  <si>
    <t>The applicant has been declined due to the billing history on their existing 3 Mobile account, which is currently overdue account number 3330060847.</t>
  </si>
  <si>
    <t>4085</t>
  </si>
  <si>
    <t>4086</t>
  </si>
  <si>
    <t>4173</t>
  </si>
  <si>
    <t>4087</t>
  </si>
  <si>
    <t>4198</t>
  </si>
  <si>
    <t>4199</t>
  </si>
  <si>
    <t>The Work number entered is incorrect for the employer listed on the application. Please verify the details with the applicant and resubmit with a valid</t>
  </si>
  <si>
    <t>4200</t>
  </si>
  <si>
    <t>4088</t>
  </si>
  <si>
    <t>4201</t>
  </si>
  <si>
    <t>This application has been manually withdrawn due to a Siebel issue - Please resubmit with Handset / Device Details</t>
  </si>
  <si>
    <t>4202</t>
  </si>
  <si>
    <t>Please send through copies of the applicants 100 points of ID to VCredit@Asif Tech.com.au or 1800 656 866 Student ID or bank statement</t>
  </si>
  <si>
    <t>4089</t>
  </si>
  <si>
    <t>4203</t>
  </si>
  <si>
    <t>Please send through a document to confirm the applicants income (current bank statement) in addition to copies of their 100 points of ID to VCredit@Asif Tech.com.au. Please update the correct address as 166 Knox Road, Doonside, New South Wales, 2767.</t>
  </si>
  <si>
    <t>4204</t>
  </si>
  <si>
    <t>Please resubmit with the correct contact number for customer</t>
  </si>
  <si>
    <t>4205</t>
  </si>
  <si>
    <t>4090</t>
  </si>
  <si>
    <t>4206</t>
  </si>
  <si>
    <t>4091</t>
  </si>
  <si>
    <t>4092</t>
  </si>
  <si>
    <t>4093</t>
  </si>
  <si>
    <t>4094</t>
  </si>
  <si>
    <t>4095</t>
  </si>
  <si>
    <t>4207</t>
  </si>
  <si>
    <t>4208</t>
  </si>
  <si>
    <t>4096</t>
  </si>
  <si>
    <t>4097</t>
  </si>
  <si>
    <t>4098</t>
  </si>
  <si>
    <t>4099</t>
  </si>
  <si>
    <t>4100</t>
  </si>
  <si>
    <t>4209</t>
  </si>
  <si>
    <t>Please resubmit as self employed (commercial account)</t>
  </si>
  <si>
    <t>4101</t>
  </si>
  <si>
    <t>4210</t>
  </si>
  <si>
    <t>Please resubmit with correct Current Address along with unit number.</t>
  </si>
  <si>
    <t>4174</t>
  </si>
  <si>
    <t>4102</t>
  </si>
  <si>
    <t>4211</t>
  </si>
  <si>
    <t>4103</t>
  </si>
  <si>
    <t>4212</t>
  </si>
  <si>
    <t>4104</t>
  </si>
  <si>
    <t>4105</t>
  </si>
  <si>
    <t>4213</t>
  </si>
  <si>
    <t>4106</t>
  </si>
  <si>
    <t>4214</t>
  </si>
  <si>
    <t>4215</t>
  </si>
  <si>
    <t>An account for this applicant already exists with Asif Tech. Please resubmit as existing customer under CA Row ID: 1-7XQC963</t>
  </si>
  <si>
    <t>4107</t>
  </si>
  <si>
    <t>4216</t>
  </si>
  <si>
    <t>4217</t>
  </si>
  <si>
    <t>4218</t>
  </si>
  <si>
    <t>Please resubmit with MCC or PP as part of the 110 point ID</t>
  </si>
  <si>
    <t>4108</t>
  </si>
  <si>
    <t>4219</t>
  </si>
  <si>
    <t>Please resubmit with the advertised contact details for the applicants employe's Landline number(can include 13, 1300 &amp; 1800 numbers)</t>
  </si>
  <si>
    <t>4175</t>
  </si>
  <si>
    <t>The applicant has been declined due to a previous bad debt account with Asif Tech.</t>
  </si>
  <si>
    <t>4109</t>
  </si>
  <si>
    <t>4110</t>
  </si>
  <si>
    <t>4111</t>
  </si>
  <si>
    <t>4112</t>
  </si>
  <si>
    <t>4113</t>
  </si>
  <si>
    <t>4176</t>
  </si>
  <si>
    <t>4220</t>
  </si>
  <si>
    <t>4114</t>
  </si>
  <si>
    <t>4115</t>
  </si>
  <si>
    <t>4177</t>
  </si>
  <si>
    <t>4116</t>
  </si>
  <si>
    <t>Approved for 1 Tab and 1 MBB only.</t>
  </si>
  <si>
    <t>4117</t>
  </si>
  <si>
    <t>4118</t>
  </si>
  <si>
    <t>4221</t>
  </si>
  <si>
    <t>Please resubmit with the correct previous address. The address cannot have the word UNKNOWN in it.</t>
  </si>
  <si>
    <t>4222</t>
  </si>
  <si>
    <t>4119</t>
  </si>
  <si>
    <t>4120</t>
  </si>
  <si>
    <t>4121</t>
  </si>
  <si>
    <t>4178</t>
  </si>
  <si>
    <t>4223</t>
  </si>
  <si>
    <t>Please resubmit a Passport as part of the applicants 100 points of ID and also check the applicant's date of birth. If incorrect, please amend and resubmit.</t>
  </si>
  <si>
    <t>4224</t>
  </si>
  <si>
    <t>Please send through copies of the applicants 100 points of ID and proper bank statement showing wage deposits to VCredit@Asif Tech.com.au or 1800 656 866</t>
  </si>
  <si>
    <t>4225</t>
  </si>
  <si>
    <t>4226</t>
  </si>
  <si>
    <t>Please resubmit with the correct address as 3011/283, City Road, South Bank, VIC, 3006.</t>
  </si>
  <si>
    <t>4179</t>
  </si>
  <si>
    <t>4122</t>
  </si>
  <si>
    <t>4180</t>
  </si>
  <si>
    <t>4123</t>
  </si>
  <si>
    <t>4124</t>
  </si>
  <si>
    <t>4125</t>
  </si>
  <si>
    <t>4126</t>
  </si>
  <si>
    <t>4227</t>
  </si>
  <si>
    <t>4228</t>
  </si>
  <si>
    <t>4127</t>
  </si>
  <si>
    <t>4181</t>
  </si>
  <si>
    <t>4128</t>
  </si>
  <si>
    <t>4129</t>
  </si>
  <si>
    <t>4182</t>
  </si>
  <si>
    <t>4183</t>
  </si>
  <si>
    <t>4184</t>
  </si>
  <si>
    <t>4130</t>
  </si>
  <si>
    <t>4131</t>
  </si>
  <si>
    <t>4229</t>
  </si>
  <si>
    <t>4132</t>
  </si>
  <si>
    <t>4133</t>
  </si>
  <si>
    <t>4134</t>
  </si>
  <si>
    <t>4135</t>
  </si>
  <si>
    <t>Approved only with outright purchase of Device or USIM only MBB Service Only</t>
  </si>
  <si>
    <t>4185</t>
  </si>
  <si>
    <t>4230</t>
  </si>
  <si>
    <t>Please resubmit with a valid contact number for a family or friend.</t>
  </si>
  <si>
    <t>4136</t>
  </si>
  <si>
    <t>4231</t>
  </si>
  <si>
    <t>4232</t>
  </si>
  <si>
    <t>This applicant has an existing account with 3 Mobile which is currently overdue. Please only resubmit for review once all outstanding amounts have been paid</t>
  </si>
  <si>
    <t>4233</t>
  </si>
  <si>
    <t>4186</t>
  </si>
  <si>
    <t>4137</t>
  </si>
  <si>
    <t>4138</t>
  </si>
  <si>
    <t>4234</t>
  </si>
  <si>
    <t>Please resubmit with the valid employer LL</t>
  </si>
  <si>
    <t>4139</t>
  </si>
  <si>
    <t>4235</t>
  </si>
  <si>
    <t>4236</t>
  </si>
  <si>
    <t>4140</t>
  </si>
  <si>
    <t>4187</t>
  </si>
  <si>
    <t>4237</t>
  </si>
  <si>
    <t>4141</t>
  </si>
  <si>
    <t>4142</t>
  </si>
  <si>
    <t>4143</t>
  </si>
  <si>
    <t>4238</t>
  </si>
  <si>
    <t>Please resubmit a Passport as part of the applicants 100 points of ID OR Medicare Card</t>
  </si>
  <si>
    <t>4144</t>
  </si>
  <si>
    <t>4145</t>
  </si>
  <si>
    <t>4146</t>
  </si>
  <si>
    <t>4147</t>
  </si>
  <si>
    <t>4148</t>
  </si>
  <si>
    <t>4239</t>
  </si>
  <si>
    <t>4240</t>
  </si>
  <si>
    <t>Please send through copies of the applicants Visa page and / or previous Passport number, if applicable to VCredit@Asif Tech.com.au or 1800 656 866</t>
  </si>
  <si>
    <t>4241</t>
  </si>
  <si>
    <t>Please send through copies of the applicants 100 points of ID to VCredit@Asif Tech.com.au or 1800 656 866 rental agreement.</t>
  </si>
  <si>
    <t>4149</t>
  </si>
  <si>
    <t>4150</t>
  </si>
  <si>
    <t>4151</t>
  </si>
  <si>
    <t>Approved only with outright purchase of handset or 1 USIM only</t>
  </si>
  <si>
    <t>4242</t>
  </si>
  <si>
    <t>Please resubmit with the advertised contact details for the applicants employer Employer's Landline number (can include 13, 1300 &amp; 1800 numbers) and in employment details incorrectly mentioned Type as "Others, instead of the correct option".</t>
  </si>
  <si>
    <t>4243</t>
  </si>
  <si>
    <t>4244</t>
  </si>
  <si>
    <t>4152</t>
  </si>
  <si>
    <t>4245</t>
  </si>
  <si>
    <t>4246</t>
  </si>
  <si>
    <t>4247</t>
  </si>
  <si>
    <t>4248</t>
  </si>
  <si>
    <t>4153</t>
  </si>
  <si>
    <t>4249</t>
  </si>
  <si>
    <t>An account for this applicant already exists with Asif Tech. Please resubmit as existing customer under CA Row ID: 1-868ECO5</t>
  </si>
  <si>
    <t>4250</t>
  </si>
  <si>
    <t>4154</t>
  </si>
  <si>
    <t>4251</t>
  </si>
  <si>
    <t>Please send through copies of the applicants 100 points of ID (including their Visa page and/or previous Passport number, if applicable) to VCredit@Asif Tech.com.au or 1800 656 866 And also provide the Employer's Landline number.</t>
  </si>
  <si>
    <t>4155</t>
  </si>
  <si>
    <t>4252</t>
  </si>
  <si>
    <t>4253</t>
  </si>
  <si>
    <t>4156</t>
  </si>
  <si>
    <t>4157</t>
  </si>
  <si>
    <t>4188</t>
  </si>
  <si>
    <t>4158</t>
  </si>
  <si>
    <t>4254</t>
  </si>
  <si>
    <t>An account for this applicant already exists with Asif Tech. Please resubmit as existing customer under CA Row ID: 1-8B2ZDV2</t>
  </si>
  <si>
    <t>4189</t>
  </si>
  <si>
    <t>4159</t>
  </si>
  <si>
    <t>4255</t>
  </si>
  <si>
    <t>4160</t>
  </si>
  <si>
    <t>4161</t>
  </si>
  <si>
    <t>4162</t>
  </si>
  <si>
    <t>4163</t>
  </si>
  <si>
    <t>4164</t>
  </si>
  <si>
    <t>4256</t>
  </si>
  <si>
    <t>4257</t>
  </si>
  <si>
    <t>4258</t>
  </si>
  <si>
    <t>4165</t>
  </si>
  <si>
    <t>4190</t>
  </si>
  <si>
    <t>4166</t>
  </si>
  <si>
    <t>4191</t>
  </si>
  <si>
    <t>4167</t>
  </si>
  <si>
    <t>4168</t>
  </si>
  <si>
    <t>4192</t>
  </si>
  <si>
    <t>4169</t>
  </si>
  <si>
    <t>4170</t>
  </si>
  <si>
    <t>4415</t>
  </si>
  <si>
    <t>4259</t>
  </si>
  <si>
    <t>4260</t>
  </si>
  <si>
    <t>Approved for MBB only (not for tablet)</t>
  </si>
  <si>
    <t>4261</t>
  </si>
  <si>
    <t>4262</t>
  </si>
  <si>
    <t>4263</t>
  </si>
  <si>
    <t>4416</t>
  </si>
  <si>
    <t>4264</t>
  </si>
  <si>
    <t>4417</t>
  </si>
  <si>
    <t>An account for this applicant already exists with Asif Tech. Please resubmit as existing customer under CA Row ID:1-7TXA1HJ</t>
  </si>
  <si>
    <t>4265</t>
  </si>
  <si>
    <t>4418</t>
  </si>
  <si>
    <t>Please resubmit with a valid company name for the applicants employer if Self employed please mention the ABN number.</t>
  </si>
  <si>
    <t>4266</t>
  </si>
  <si>
    <t>4419</t>
  </si>
  <si>
    <t>4420</t>
  </si>
  <si>
    <t>4267</t>
  </si>
  <si>
    <t>4421</t>
  </si>
  <si>
    <t>4422</t>
  </si>
  <si>
    <t>4268</t>
  </si>
  <si>
    <t>4372</t>
  </si>
  <si>
    <t>4423</t>
  </si>
  <si>
    <t>An account for this applicant already exists with Asif Tech. Please resubmit as existing customer under CA Row ID: 1-7LZQNPT</t>
  </si>
  <si>
    <t>4269</t>
  </si>
  <si>
    <t>4270</t>
  </si>
  <si>
    <t>4271</t>
  </si>
  <si>
    <t>4272</t>
  </si>
  <si>
    <t>4273</t>
  </si>
  <si>
    <t>4424</t>
  </si>
  <si>
    <t>4274</t>
  </si>
  <si>
    <t>4425</t>
  </si>
  <si>
    <t>4275</t>
  </si>
  <si>
    <t>4276</t>
  </si>
  <si>
    <t>4426</t>
  </si>
  <si>
    <t>4277</t>
  </si>
  <si>
    <t>4278</t>
  </si>
  <si>
    <t>4279</t>
  </si>
  <si>
    <t>4280</t>
  </si>
  <si>
    <t>4427</t>
  </si>
  <si>
    <t>Please resubmit the next application as self employed with the ABN number.</t>
  </si>
  <si>
    <t>4281</t>
  </si>
  <si>
    <t>4428</t>
  </si>
  <si>
    <t>4282</t>
  </si>
  <si>
    <t>Approved for outright purchase or sim-only service</t>
  </si>
  <si>
    <t>4283</t>
  </si>
  <si>
    <t>4429</t>
  </si>
  <si>
    <t>4430</t>
  </si>
  <si>
    <t>4431</t>
  </si>
  <si>
    <t>4284</t>
  </si>
  <si>
    <t>4432</t>
  </si>
  <si>
    <t>4433</t>
  </si>
  <si>
    <t>4285</t>
  </si>
  <si>
    <t>4373</t>
  </si>
  <si>
    <t>4286</t>
  </si>
  <si>
    <t>4287</t>
  </si>
  <si>
    <t>4374</t>
  </si>
  <si>
    <t>The applicant has been declined as their Visa expires in less than 12 months</t>
  </si>
  <si>
    <t>4434</t>
  </si>
  <si>
    <t>The applicant has been previously approved under a different CA Row ID. The applicant will need to proceed with this order or have cancellation of the order confirmed in Siebel before reapplying ROW ID : 1-8HU1G5A</t>
  </si>
  <si>
    <t>4288</t>
  </si>
  <si>
    <t>4289</t>
  </si>
  <si>
    <t>4290</t>
  </si>
  <si>
    <t>4291</t>
  </si>
  <si>
    <t>4435</t>
  </si>
  <si>
    <t>4436</t>
  </si>
  <si>
    <t>4437</t>
  </si>
  <si>
    <t>4375</t>
  </si>
  <si>
    <t>4376</t>
  </si>
  <si>
    <t>4438</t>
  </si>
  <si>
    <t>Please resubmit a Passport as part of the applicants 100 points of ID or medicare card.</t>
  </si>
  <si>
    <t>4439</t>
  </si>
  <si>
    <t>4377</t>
  </si>
  <si>
    <t>4292</t>
  </si>
  <si>
    <t>4440</t>
  </si>
  <si>
    <t>Withdrew the application as Address details could not be confirmed, hence would request for Utility Bills.</t>
  </si>
  <si>
    <t>4293</t>
  </si>
  <si>
    <t>4441</t>
  </si>
  <si>
    <t>4294</t>
  </si>
  <si>
    <t>4378</t>
  </si>
  <si>
    <t>4379</t>
  </si>
  <si>
    <t>4295</t>
  </si>
  <si>
    <t>4380</t>
  </si>
  <si>
    <t>The applicant has been declined as Students are only eligible for 1 Handset (Voice service)still on a Student visa.</t>
  </si>
  <si>
    <t>4442</t>
  </si>
  <si>
    <t>Please resubmit a Passport or Medicare card as part of the applicants 100 points of ID</t>
  </si>
  <si>
    <t>4296</t>
  </si>
  <si>
    <t>4381</t>
  </si>
  <si>
    <t>4382</t>
  </si>
  <si>
    <t>4383</t>
  </si>
  <si>
    <t>4384</t>
  </si>
  <si>
    <t>4385</t>
  </si>
  <si>
    <t>4386</t>
  </si>
  <si>
    <t>4443</t>
  </si>
  <si>
    <t>4297</t>
  </si>
  <si>
    <t>4298</t>
  </si>
  <si>
    <t>4387</t>
  </si>
  <si>
    <t>4388</t>
  </si>
  <si>
    <t>4299</t>
  </si>
  <si>
    <t>4300</t>
  </si>
  <si>
    <t>4444</t>
  </si>
  <si>
    <t>Please correct the customer's name as - First Name: Sarah Middle Name: Fanny Last Name: VOITCHOVSKY and resubmit.</t>
  </si>
  <si>
    <t>4301</t>
  </si>
  <si>
    <t>4445</t>
  </si>
  <si>
    <t>Please resubmit with the advertised contact details for the applicants employer (can include 13, 1300 &amp; 1800 numbers) also email Payslips to vcredit@Asif Tech.com.au</t>
  </si>
  <si>
    <t>4446</t>
  </si>
  <si>
    <t>4302</t>
  </si>
  <si>
    <t>4303</t>
  </si>
  <si>
    <t>4447</t>
  </si>
  <si>
    <t>4304</t>
  </si>
  <si>
    <t>4305</t>
  </si>
  <si>
    <t>4389</t>
  </si>
  <si>
    <t>The applicant has been declined due to the billing history on their existing 3 Mobile account, which is currently overdue-3353458866</t>
  </si>
  <si>
    <t>4390</t>
  </si>
  <si>
    <t>4306</t>
  </si>
  <si>
    <t>4391</t>
  </si>
  <si>
    <t>4448</t>
  </si>
  <si>
    <t>Please resubmit with the valid LL for the employer</t>
  </si>
  <si>
    <t>4307</t>
  </si>
  <si>
    <t>4392</t>
  </si>
  <si>
    <t>4308</t>
  </si>
  <si>
    <t>4449</t>
  </si>
  <si>
    <t>4450</t>
  </si>
  <si>
    <t>4393</t>
  </si>
  <si>
    <t>4394</t>
  </si>
  <si>
    <t>4451</t>
  </si>
  <si>
    <t>4309</t>
  </si>
  <si>
    <t>4395</t>
  </si>
  <si>
    <t>4310</t>
  </si>
  <si>
    <t>4396</t>
  </si>
  <si>
    <t>4397</t>
  </si>
  <si>
    <t>4452</t>
  </si>
  <si>
    <t>An account for this applicant already exists with Asif Tech. Please resubmit as existing customer under CA Row ID: 1-4W57NO5</t>
  </si>
  <si>
    <t>4311</t>
  </si>
  <si>
    <t>4312</t>
  </si>
  <si>
    <t>4453</t>
  </si>
  <si>
    <t>4398</t>
  </si>
  <si>
    <t>The applicant has been declined as their Visa expires in less than 12 months and alreay has a approved application 1-8HXM28M</t>
  </si>
  <si>
    <t>4313</t>
  </si>
  <si>
    <t>4454</t>
  </si>
  <si>
    <t>4314</t>
  </si>
  <si>
    <t>4399</t>
  </si>
  <si>
    <t>4455</t>
  </si>
  <si>
    <t>4456</t>
  </si>
  <si>
    <t>The Passport number is LN011498 and not Lno11498 plrease replace with no zero and not alphabet o.</t>
  </si>
  <si>
    <t>4315</t>
  </si>
  <si>
    <t>4316</t>
  </si>
  <si>
    <t>4457</t>
  </si>
  <si>
    <t>4458</t>
  </si>
  <si>
    <t>4400</t>
  </si>
  <si>
    <t>4401</t>
  </si>
  <si>
    <t>4459</t>
  </si>
  <si>
    <t>4460</t>
  </si>
  <si>
    <t>4402</t>
  </si>
  <si>
    <t>4317</t>
  </si>
  <si>
    <t>4318</t>
  </si>
  <si>
    <t>4319</t>
  </si>
  <si>
    <t>Approved for SIM only as requested</t>
  </si>
  <si>
    <t>4403</t>
  </si>
  <si>
    <t>4461</t>
  </si>
  <si>
    <t>4320</t>
  </si>
  <si>
    <t>4321</t>
  </si>
  <si>
    <t>4322</t>
  </si>
  <si>
    <t>4462</t>
  </si>
  <si>
    <t>Please resubmit with Employed and not on Home Duties.</t>
  </si>
  <si>
    <t>4323</t>
  </si>
  <si>
    <t>4463</t>
  </si>
  <si>
    <t>4324</t>
  </si>
  <si>
    <t>4325</t>
  </si>
  <si>
    <t>4464</t>
  </si>
  <si>
    <t>4326</t>
  </si>
  <si>
    <t>4327</t>
  </si>
  <si>
    <t>4465</t>
  </si>
  <si>
    <t>4466</t>
  </si>
  <si>
    <t>Please resubmit a Passport as part of the applicants 100 points of ID as reflecting as Employed, whereas STUDENT-ID given.</t>
  </si>
  <si>
    <t>4404</t>
  </si>
  <si>
    <t>4467</t>
  </si>
  <si>
    <t>The applicant has been declined due to the billing history on their 3 Mobile account #417.26, which is currently overdue</t>
  </si>
  <si>
    <t>4328</t>
  </si>
  <si>
    <t>4329</t>
  </si>
  <si>
    <t>4330</t>
  </si>
  <si>
    <t>4331</t>
  </si>
  <si>
    <t>4332</t>
  </si>
  <si>
    <t>4333</t>
  </si>
  <si>
    <t>4334</t>
  </si>
  <si>
    <t>4468</t>
  </si>
  <si>
    <t>4335</t>
  </si>
  <si>
    <t>4469</t>
  </si>
  <si>
    <t>4470</t>
  </si>
  <si>
    <t>4471</t>
  </si>
  <si>
    <t>4472</t>
  </si>
  <si>
    <t>4336</t>
  </si>
  <si>
    <t>4337</t>
  </si>
  <si>
    <t>4473</t>
  </si>
  <si>
    <t>4405</t>
  </si>
  <si>
    <t>4474</t>
  </si>
  <si>
    <t>This account has been closed. Please submit a new credit check for the applicant under a new Customer Account Row ID updated with Passport or Medicare card as part of 100 points id.</t>
  </si>
  <si>
    <t>4338</t>
  </si>
  <si>
    <t>4339</t>
  </si>
  <si>
    <t>4475</t>
  </si>
  <si>
    <t>4406</t>
  </si>
  <si>
    <t>4340</t>
  </si>
  <si>
    <t>4341</t>
  </si>
  <si>
    <t>4342</t>
  </si>
  <si>
    <t>4407</t>
  </si>
  <si>
    <t>4476</t>
  </si>
  <si>
    <t>4343</t>
  </si>
  <si>
    <t>4344</t>
  </si>
  <si>
    <t>4345</t>
  </si>
  <si>
    <t>4346</t>
  </si>
  <si>
    <t>4477</t>
  </si>
  <si>
    <t>An account for this applicant already exists with Asif Tech. Please resubmit as existing customer under CA Row ID: 1-6B4XEQR</t>
  </si>
  <si>
    <t>4347</t>
  </si>
  <si>
    <t>4348</t>
  </si>
  <si>
    <t>4408</t>
  </si>
  <si>
    <t>4349</t>
  </si>
  <si>
    <t>4350</t>
  </si>
  <si>
    <t>4409</t>
  </si>
  <si>
    <t>4478</t>
  </si>
  <si>
    <t>4351</t>
  </si>
  <si>
    <t>4479</t>
  </si>
  <si>
    <t>4352</t>
  </si>
  <si>
    <t>4353</t>
  </si>
  <si>
    <t>4354</t>
  </si>
  <si>
    <t>4355</t>
  </si>
  <si>
    <t>4480</t>
  </si>
  <si>
    <t>4356</t>
  </si>
  <si>
    <t>4481</t>
  </si>
  <si>
    <t>4357</t>
  </si>
  <si>
    <t>4410</t>
  </si>
  <si>
    <t>4482</t>
  </si>
  <si>
    <t>4411</t>
  </si>
  <si>
    <t>4358</t>
  </si>
  <si>
    <t>4483</t>
  </si>
  <si>
    <t>4484</t>
  </si>
  <si>
    <t>4485</t>
  </si>
  <si>
    <t>4359</t>
  </si>
  <si>
    <t>4360</t>
  </si>
  <si>
    <t>4361</t>
  </si>
  <si>
    <t>4362</t>
  </si>
  <si>
    <t>4486</t>
  </si>
  <si>
    <t>4487</t>
  </si>
  <si>
    <t>4412</t>
  </si>
  <si>
    <t>4363</t>
  </si>
  <si>
    <t>4413</t>
  </si>
  <si>
    <t>4488</t>
  </si>
  <si>
    <t>4364</t>
  </si>
  <si>
    <t>4365</t>
  </si>
  <si>
    <t>4366</t>
  </si>
  <si>
    <t>4367</t>
  </si>
  <si>
    <t>4368</t>
  </si>
  <si>
    <t>4369</t>
  </si>
  <si>
    <t>4414</t>
  </si>
  <si>
    <t>4370</t>
  </si>
  <si>
    <t>4371</t>
  </si>
  <si>
    <t>4489</t>
  </si>
  <si>
    <t>4490</t>
  </si>
  <si>
    <t>4629</t>
  </si>
  <si>
    <t>4491</t>
  </si>
  <si>
    <t>4599</t>
  </si>
  <si>
    <t>4492</t>
  </si>
  <si>
    <t>Approved for 1 service only.</t>
  </si>
  <si>
    <t>4630</t>
  </si>
  <si>
    <t>Please resubmit with the advertised contact details for the applicants employer.Also would requestr the customer to send the Latest SAlary Slip as the Employer's details are differing on the previous Two Applications.(can include 13, 1300 &amp; 1800 numbers)</t>
  </si>
  <si>
    <t>4631</t>
  </si>
  <si>
    <t>4600</t>
  </si>
  <si>
    <t>4632</t>
  </si>
  <si>
    <t>4633</t>
  </si>
  <si>
    <t>Please resubmit with the advertised contact details for the applicants employer &amp; send the Latest SAlary Slip as the Employer's details are differing on the previous Two Applications (can include 13, 1300 &amp; 1800 numbers)</t>
  </si>
  <si>
    <t>4493</t>
  </si>
  <si>
    <t>4494</t>
  </si>
  <si>
    <t>4495</t>
  </si>
  <si>
    <t>4601</t>
  </si>
  <si>
    <t>The customer has been declined due to insufficient billing history with Asif Tech and a invoice overdue.</t>
  </si>
  <si>
    <t>4496</t>
  </si>
  <si>
    <t>4497</t>
  </si>
  <si>
    <t>4498</t>
  </si>
  <si>
    <t>4499</t>
  </si>
  <si>
    <t>4500</t>
  </si>
  <si>
    <t>4634</t>
  </si>
  <si>
    <t>The application has been withdrawn at the request of the applicant</t>
  </si>
  <si>
    <t>4635</t>
  </si>
  <si>
    <t>Please resubmit a Passport / Medicare Card as part of the applicants 100 points of ID as could not confirm MCC and PP, hence would request the customer to send Passport and Visa Page to confirm the customer's details.</t>
  </si>
  <si>
    <t>4636</t>
  </si>
  <si>
    <t>This customers existing Asif Tech account is currently overdue. Once all outstanding amounts have been paid, please email VCredit@Asif Tech.com.au to request a further review. Account no 739113385, overdue amount $178.93</t>
  </si>
  <si>
    <t>4637</t>
  </si>
  <si>
    <t>4602</t>
  </si>
  <si>
    <t>Declined as a Credit Decision as the customer has THREE Existing Accounts/ROW IDs on his name: a) 1-6R4MDVE b) 1-8HNJD7U c) 1-8I6MBNO</t>
  </si>
  <si>
    <t>4638</t>
  </si>
  <si>
    <t>4639</t>
  </si>
  <si>
    <t>Please resubmit a Passport or Medicare Card as part of the applicants 100 points of ID</t>
  </si>
  <si>
    <t>4640</t>
  </si>
  <si>
    <t>4641</t>
  </si>
  <si>
    <t>Please resubmit as Self Employed</t>
  </si>
  <si>
    <t>4501</t>
  </si>
  <si>
    <t>4642</t>
  </si>
  <si>
    <t>4502</t>
  </si>
  <si>
    <t>4643</t>
  </si>
  <si>
    <t>4644</t>
  </si>
  <si>
    <t>4503</t>
  </si>
  <si>
    <t>4504</t>
  </si>
  <si>
    <t>4505</t>
  </si>
  <si>
    <t>4506</t>
  </si>
  <si>
    <t>4507</t>
  </si>
  <si>
    <t>4508</t>
  </si>
  <si>
    <t>4645</t>
  </si>
  <si>
    <t>4603</t>
  </si>
  <si>
    <t>4509</t>
  </si>
  <si>
    <t>4510</t>
  </si>
  <si>
    <t>4646</t>
  </si>
  <si>
    <t>4511</t>
  </si>
  <si>
    <t>4647</t>
  </si>
  <si>
    <t>4512</t>
  </si>
  <si>
    <t>4648</t>
  </si>
  <si>
    <t>4513</t>
  </si>
  <si>
    <t>4514</t>
  </si>
  <si>
    <t>4649</t>
  </si>
  <si>
    <t>4515</t>
  </si>
  <si>
    <t>4650</t>
  </si>
  <si>
    <t>4651</t>
  </si>
  <si>
    <t>Please send through copies of the applicants 100 points of ID to VCredit@Asif Tech.com.au or 1800 656 866 - proof of employment (bank statement / salary slips)</t>
  </si>
  <si>
    <t>4516</t>
  </si>
  <si>
    <t>4652</t>
  </si>
  <si>
    <t>An account for this applicant already exists with Asif Tech. Please resubmit as existing customer under CA Row ID: 1-8HUWF3W</t>
  </si>
  <si>
    <t>4517</t>
  </si>
  <si>
    <t>4518</t>
  </si>
  <si>
    <t>4519</t>
  </si>
  <si>
    <t>4604</t>
  </si>
  <si>
    <t>4520</t>
  </si>
  <si>
    <t>4653</t>
  </si>
  <si>
    <t>Please send through a document to confirm the applicants income (either a current bank statement showing wage deposits from the employer, or a recent payslip reflecting Empl LL#) in addition to copies of their 100 points of ID to VCredit@Asif Tech.com.au</t>
  </si>
  <si>
    <t>4654</t>
  </si>
  <si>
    <t>4655</t>
  </si>
  <si>
    <t>4605</t>
  </si>
  <si>
    <t>4656</t>
  </si>
  <si>
    <t>4521</t>
  </si>
  <si>
    <t>4657</t>
  </si>
  <si>
    <t>4658</t>
  </si>
  <si>
    <t>4659</t>
  </si>
  <si>
    <t>4660</t>
  </si>
  <si>
    <t>4522</t>
  </si>
  <si>
    <t>4661</t>
  </si>
  <si>
    <t>An account for this applicant already exists with Asif Tech. Please resubmit as existing customer under CA Row ID: 1-761XPMX</t>
  </si>
  <si>
    <t>4662</t>
  </si>
  <si>
    <t>4523</t>
  </si>
  <si>
    <t>4524</t>
  </si>
  <si>
    <t>4525</t>
  </si>
  <si>
    <t>4526</t>
  </si>
  <si>
    <t>4606</t>
  </si>
  <si>
    <t>The applicant has been declined as Students are only eligible for 1 Handset (Voice service)and Recent payment History.</t>
  </si>
  <si>
    <t>4527</t>
  </si>
  <si>
    <t>4528</t>
  </si>
  <si>
    <t>4663</t>
  </si>
  <si>
    <t>4664</t>
  </si>
  <si>
    <t>4529</t>
  </si>
  <si>
    <t>4530</t>
  </si>
  <si>
    <t>4665</t>
  </si>
  <si>
    <t>4531</t>
  </si>
  <si>
    <t>4666</t>
  </si>
  <si>
    <t>4532</t>
  </si>
  <si>
    <t>4533</t>
  </si>
  <si>
    <t>4667</t>
  </si>
  <si>
    <t>4534</t>
  </si>
  <si>
    <t>4535</t>
  </si>
  <si>
    <t>4536</t>
  </si>
  <si>
    <t>4668</t>
  </si>
  <si>
    <t>4537</t>
  </si>
  <si>
    <t>4538</t>
  </si>
  <si>
    <t>4669</t>
  </si>
  <si>
    <t>4607</t>
  </si>
  <si>
    <t>Declined as the customer has reached their eligible Service Limit - customer already has 2 services under row id 1-8I025OK</t>
  </si>
  <si>
    <t>4539</t>
  </si>
  <si>
    <t>4540</t>
  </si>
  <si>
    <t>4541</t>
  </si>
  <si>
    <t>4670</t>
  </si>
  <si>
    <t>The applicant is currently studying Fulltime or is on a Student Visa. Please resubmit as a Student. The applicant has less than 12 months left on the Visa - please apply for sim only</t>
  </si>
  <si>
    <t>4671</t>
  </si>
  <si>
    <t>4672</t>
  </si>
  <si>
    <t>The applicant is currently studying Fulltime or is on a Student Visa. Please resubmit as a Student. Remove all employment details</t>
  </si>
  <si>
    <t>4673</t>
  </si>
  <si>
    <t>An account for this applicant already exists with Asif Tech. Please resubmit as existing customer under CA Row ID: 1-60JPE78</t>
  </si>
  <si>
    <t>4674</t>
  </si>
  <si>
    <t>This applicant has an existing account with 3 Mobile which is currently overdue. Please only resubmit for review once all outstanding amounts have been paid Account no -3403779287</t>
  </si>
  <si>
    <t>4542</t>
  </si>
  <si>
    <t>4675</t>
  </si>
  <si>
    <t>4543</t>
  </si>
  <si>
    <t>4676</t>
  </si>
  <si>
    <t>4544</t>
  </si>
  <si>
    <t>4545</t>
  </si>
  <si>
    <t>4546</t>
  </si>
  <si>
    <t>4547</t>
  </si>
  <si>
    <t>4548</t>
  </si>
  <si>
    <t>4608</t>
  </si>
  <si>
    <t>4677</t>
  </si>
  <si>
    <t>4609</t>
  </si>
  <si>
    <t>4678</t>
  </si>
  <si>
    <t>4549</t>
  </si>
  <si>
    <t>4550</t>
  </si>
  <si>
    <t>4551</t>
  </si>
  <si>
    <t>4552</t>
  </si>
  <si>
    <t>4679</t>
  </si>
  <si>
    <t>The applicant has been previously approved under a different CA Row ID 1-8I8QH8V . The applicant will need to proceed with this order or have cancellation of the order confirmed in Siebel before reapplying</t>
  </si>
  <si>
    <t>4610</t>
  </si>
  <si>
    <t>The applicant has been declined as the work contact details submitted on the application do not relate to the company listed as their employer</t>
  </si>
  <si>
    <t>4553</t>
  </si>
  <si>
    <t>4554</t>
  </si>
  <si>
    <t>4555</t>
  </si>
  <si>
    <t>4556</t>
  </si>
  <si>
    <t>4557</t>
  </si>
  <si>
    <t>4558</t>
  </si>
  <si>
    <t>4611</t>
  </si>
  <si>
    <t>4680</t>
  </si>
  <si>
    <t>The applicant is a sole trader. Please resubmit accordingly, with the ABN 86 162 773 572</t>
  </si>
  <si>
    <t>4681</t>
  </si>
  <si>
    <t>4559</t>
  </si>
  <si>
    <t>4682</t>
  </si>
  <si>
    <t>4683</t>
  </si>
  <si>
    <t>4684</t>
  </si>
  <si>
    <t>4612</t>
  </si>
  <si>
    <t>4613</t>
  </si>
  <si>
    <t>Declined as a Credit Decision and exceed handset limit</t>
  </si>
  <si>
    <t>4560</t>
  </si>
  <si>
    <t>Approve for SIM Only as requested.</t>
  </si>
  <si>
    <t>4561</t>
  </si>
  <si>
    <t>4614</t>
  </si>
  <si>
    <t>4562</t>
  </si>
  <si>
    <t>4685</t>
  </si>
  <si>
    <t>One of the applicants ID reference numbers is incorrect. Please confirm all details and resubmit with the correct reference number - Please check Medicare Card number.</t>
  </si>
  <si>
    <t>4686</t>
  </si>
  <si>
    <t>4563</t>
  </si>
  <si>
    <t>4615</t>
  </si>
  <si>
    <t>4616</t>
  </si>
  <si>
    <t>4617</t>
  </si>
  <si>
    <t>The applicant has been declined due to recent late payments on their account and overdue 3 and Asif Tech accounts .</t>
  </si>
  <si>
    <t>4687</t>
  </si>
  <si>
    <t>4618</t>
  </si>
  <si>
    <t>4688</t>
  </si>
  <si>
    <t>Please resubmit the application after removing the word , "UNKNOWN" from the address details.</t>
  </si>
  <si>
    <t>4689</t>
  </si>
  <si>
    <t>4690</t>
  </si>
  <si>
    <t>4691</t>
  </si>
  <si>
    <t>4564</t>
  </si>
  <si>
    <t>4565</t>
  </si>
  <si>
    <t>4692</t>
  </si>
  <si>
    <t>4566</t>
  </si>
  <si>
    <t>4567</t>
  </si>
  <si>
    <t>4568</t>
  </si>
  <si>
    <t>4693</t>
  </si>
  <si>
    <t>Please resubmit the application as STUDENT ID given , and Employment Details reflecting as Employed Full time and also Employer's Landline number.</t>
  </si>
  <si>
    <t>4569</t>
  </si>
  <si>
    <t>4694</t>
  </si>
  <si>
    <t>4570</t>
  </si>
  <si>
    <t>4571</t>
  </si>
  <si>
    <t>4572</t>
  </si>
  <si>
    <t>4695</t>
  </si>
  <si>
    <t>4573</t>
  </si>
  <si>
    <t>4696</t>
  </si>
  <si>
    <t>Please email a copy of payslip or bank statement showing payment received from the employer to vcredit@Asif Tech.com.au and resubmit with the next application with the employer's contactable landline number.</t>
  </si>
  <si>
    <t>4574</t>
  </si>
  <si>
    <t>4575</t>
  </si>
  <si>
    <t>4697</t>
  </si>
  <si>
    <t>4698</t>
  </si>
  <si>
    <t>4576</t>
  </si>
  <si>
    <t>4577</t>
  </si>
  <si>
    <t>4619</t>
  </si>
  <si>
    <t>4699</t>
  </si>
  <si>
    <t>4578</t>
  </si>
  <si>
    <t>4579</t>
  </si>
  <si>
    <t>4620</t>
  </si>
  <si>
    <t>The applicant has been declined due to a failed employment check. Requested proof of employment not received</t>
  </si>
  <si>
    <t>4621</t>
  </si>
  <si>
    <t>4700</t>
  </si>
  <si>
    <t>4701</t>
  </si>
  <si>
    <t>Please resubmit the application mentioning that the applicant is on home duties. Remove all employment details on the application</t>
  </si>
  <si>
    <t>4622</t>
  </si>
  <si>
    <t>4702</t>
  </si>
  <si>
    <t>4703</t>
  </si>
  <si>
    <t>4580</t>
  </si>
  <si>
    <t>4581</t>
  </si>
  <si>
    <t>4582</t>
  </si>
  <si>
    <t>4704</t>
  </si>
  <si>
    <t>Please resubmit as home duties. Remove employment details.</t>
  </si>
  <si>
    <t>4623</t>
  </si>
  <si>
    <t>4705</t>
  </si>
  <si>
    <t>4624</t>
  </si>
  <si>
    <t>4706</t>
  </si>
  <si>
    <t>4583</t>
  </si>
  <si>
    <t>4707</t>
  </si>
  <si>
    <t>4584</t>
  </si>
  <si>
    <t>4585</t>
  </si>
  <si>
    <t>4625</t>
  </si>
  <si>
    <t>4586</t>
  </si>
  <si>
    <t>4587</t>
  </si>
  <si>
    <t>4708</t>
  </si>
  <si>
    <t>4588</t>
  </si>
  <si>
    <t>4589</t>
  </si>
  <si>
    <t>4709</t>
  </si>
  <si>
    <t>4626</t>
  </si>
  <si>
    <t>4710</t>
  </si>
  <si>
    <t>4627</t>
  </si>
  <si>
    <t>4711</t>
  </si>
  <si>
    <t>4590</t>
  </si>
  <si>
    <t>4591</t>
  </si>
  <si>
    <t>4592</t>
  </si>
  <si>
    <t>4712</t>
  </si>
  <si>
    <t>An account for this applicant already exists with Asif Tech. Please resubmit as existing customer under CA Row ID: 1-67BEWG6</t>
  </si>
  <si>
    <t>4593</t>
  </si>
  <si>
    <t>4594</t>
  </si>
  <si>
    <t>4595</t>
  </si>
  <si>
    <t>4596</t>
  </si>
  <si>
    <t>4597</t>
  </si>
  <si>
    <t>4628</t>
  </si>
  <si>
    <t>4598</t>
  </si>
  <si>
    <t>4713</t>
  </si>
  <si>
    <t>4714</t>
  </si>
  <si>
    <t>4715</t>
  </si>
  <si>
    <t>4716</t>
  </si>
  <si>
    <t>4835</t>
  </si>
  <si>
    <t>4717</t>
  </si>
  <si>
    <t>4718</t>
  </si>
  <si>
    <t>4836</t>
  </si>
  <si>
    <t>4719</t>
  </si>
  <si>
    <t>4720</t>
  </si>
  <si>
    <t>4721</t>
  </si>
  <si>
    <t>4722</t>
  </si>
  <si>
    <t>4723</t>
  </si>
  <si>
    <t>4724</t>
  </si>
  <si>
    <t>4725</t>
  </si>
  <si>
    <t>4837</t>
  </si>
  <si>
    <t>4838</t>
  </si>
  <si>
    <t>Please provide employer's complete name and landline number on the next application.</t>
  </si>
  <si>
    <t>4839</t>
  </si>
  <si>
    <t>4726</t>
  </si>
  <si>
    <t>4840</t>
  </si>
  <si>
    <t>4727</t>
  </si>
  <si>
    <t>4841</t>
  </si>
  <si>
    <t>4728</t>
  </si>
  <si>
    <t>4729</t>
  </si>
  <si>
    <t>4730</t>
  </si>
  <si>
    <t>4731</t>
  </si>
  <si>
    <t>4807</t>
  </si>
  <si>
    <t>4842</t>
  </si>
  <si>
    <t>4732</t>
  </si>
  <si>
    <t>4733</t>
  </si>
  <si>
    <t>4734</t>
  </si>
  <si>
    <t>4843</t>
  </si>
  <si>
    <t>The applicant is currently studying Fulltime or is on a Student Visa. Please resubmit as a Student. Remove all details of employment</t>
  </si>
  <si>
    <t>4844</t>
  </si>
  <si>
    <t>4808</t>
  </si>
  <si>
    <t>4735</t>
  </si>
  <si>
    <t>4736</t>
  </si>
  <si>
    <t>4737</t>
  </si>
  <si>
    <t>4738</t>
  </si>
  <si>
    <t>4739</t>
  </si>
  <si>
    <t>4809</t>
  </si>
  <si>
    <t>4740</t>
  </si>
  <si>
    <t>4741</t>
  </si>
  <si>
    <t>4845</t>
  </si>
  <si>
    <t>Please send bank statement or latest paylsip as a proof of employment to VCredit@Asif Tech.com.au or 1800 656 866</t>
  </si>
  <si>
    <t>4742</t>
  </si>
  <si>
    <t>4743</t>
  </si>
  <si>
    <t>4810</t>
  </si>
  <si>
    <t>4846</t>
  </si>
  <si>
    <t>4811</t>
  </si>
  <si>
    <t>4744</t>
  </si>
  <si>
    <t>4745</t>
  </si>
  <si>
    <t>4812</t>
  </si>
  <si>
    <t>4746</t>
  </si>
  <si>
    <t>4847</t>
  </si>
  <si>
    <t>4747</t>
  </si>
  <si>
    <t>4813</t>
  </si>
  <si>
    <t>The applicant has been declined as Students are only eligible for 1 Handset (Voice service). Customer has an existing account with Asif Tech under row-id:-1-83T2DCA.</t>
  </si>
  <si>
    <t>4848</t>
  </si>
  <si>
    <t>4748</t>
  </si>
  <si>
    <t>4749</t>
  </si>
  <si>
    <t>4849</t>
  </si>
  <si>
    <t>Please email applicants proof of income(current bank statement or recent payslip) in addition to copies of their 100 points of ID (passport with visa page) to VCredit@Asif Tech.com.au and resubmit under row-id:-1-5OG81JY.</t>
  </si>
  <si>
    <t>4850</t>
  </si>
  <si>
    <t>4814</t>
  </si>
  <si>
    <t>4750</t>
  </si>
  <si>
    <t>4751</t>
  </si>
  <si>
    <t>4851</t>
  </si>
  <si>
    <t>The applicant is currently is on a Student Visa. Please resubmit as a Student.</t>
  </si>
  <si>
    <t>4752</t>
  </si>
  <si>
    <t>Approved for 1 tablet and 1 MBB</t>
  </si>
  <si>
    <t>4753</t>
  </si>
  <si>
    <t>4754</t>
  </si>
  <si>
    <t>4815</t>
  </si>
  <si>
    <t>Declined as the customer has reached their eligible Service Limit. Already has a service under row id - 1-840B765.</t>
  </si>
  <si>
    <t>4816</t>
  </si>
  <si>
    <t>4852</t>
  </si>
  <si>
    <t>4755</t>
  </si>
  <si>
    <t>4853</t>
  </si>
  <si>
    <t>The applicant has been previously approved under a different CA Row ID 1-8I6URP0 . The applicant will need to proceed with this order or have cancellation of the order confirmed in Siebel before reapplying</t>
  </si>
  <si>
    <t>4854</t>
  </si>
  <si>
    <t>Please re-submit the next application with employer's correct landline number and name of the suburb on previous address.</t>
  </si>
  <si>
    <t>4756</t>
  </si>
  <si>
    <t>4817</t>
  </si>
  <si>
    <t>4757</t>
  </si>
  <si>
    <t>4758</t>
  </si>
  <si>
    <t>4818</t>
  </si>
  <si>
    <t>4855</t>
  </si>
  <si>
    <t>Please send proof of emloyment i.e bank statement or paysip of ID to VCredit@Asif Tech.com.au or 1800 656 866</t>
  </si>
  <si>
    <t>4856</t>
  </si>
  <si>
    <t>An account for this applicant already exists with Asif Tech. Please resubmit as existing customer under CA Row ID: 1-7PK24RC</t>
  </si>
  <si>
    <t>4819</t>
  </si>
  <si>
    <t>4857</t>
  </si>
  <si>
    <t>An account for this applicant already exists with Asif Tech. Please resubmit as existing customer under CA Row ID: 1-56DZWRN</t>
  </si>
  <si>
    <t>4858</t>
  </si>
  <si>
    <t>Please send proof of employment i.e. bank statement or payslip to VCredit@Asif Tech.com.au or 1800 656 866</t>
  </si>
  <si>
    <t>4820</t>
  </si>
  <si>
    <t>4859</t>
  </si>
  <si>
    <t>An account for this applicant already exists with Asif Tech. Please resubmit as existing customer under CA Row ID:1-7BNF0GA</t>
  </si>
  <si>
    <t>4759</t>
  </si>
  <si>
    <t>4760</t>
  </si>
  <si>
    <t>4761</t>
  </si>
  <si>
    <t>4860</t>
  </si>
  <si>
    <t>This customers existing Asif Tech account is currently overdue. Once all outstanding amounts have been paid, please email VCredit@Asif Tech.com.au to request a further review 1-65IQXEW</t>
  </si>
  <si>
    <t>4861</t>
  </si>
  <si>
    <t>An account for this applicant already exists with Asif Tech. Please resubmit as existing customer under CA Row ID: 1-8494OJF</t>
  </si>
  <si>
    <t>4862</t>
  </si>
  <si>
    <t>4762</t>
  </si>
  <si>
    <t>4863</t>
  </si>
  <si>
    <t>4763</t>
  </si>
  <si>
    <t>4864</t>
  </si>
  <si>
    <t>4764</t>
  </si>
  <si>
    <t>4821</t>
  </si>
  <si>
    <t>Declined as the customer has reached their eligible Service Limit.</t>
  </si>
  <si>
    <t>4765</t>
  </si>
  <si>
    <t>4865</t>
  </si>
  <si>
    <t>Please email a copy of passport with visa page and re-submit the next application with employer's landline number.</t>
  </si>
  <si>
    <t>4766</t>
  </si>
  <si>
    <t>4767</t>
  </si>
  <si>
    <t>4822</t>
  </si>
  <si>
    <t>4823</t>
  </si>
  <si>
    <t>4768</t>
  </si>
  <si>
    <t>4769</t>
  </si>
  <si>
    <t>4866</t>
  </si>
  <si>
    <t>4770</t>
  </si>
  <si>
    <t>4771</t>
  </si>
  <si>
    <t>4867</t>
  </si>
  <si>
    <t>4824</t>
  </si>
  <si>
    <t>4772</t>
  </si>
  <si>
    <t>4773</t>
  </si>
  <si>
    <t>Approved for 1 sim only service and 1 MBB service</t>
  </si>
  <si>
    <t>4774</t>
  </si>
  <si>
    <t>4775</t>
  </si>
  <si>
    <t>4776</t>
  </si>
  <si>
    <t>4777</t>
  </si>
  <si>
    <t>Approved for a sim only service and 1 MBB service</t>
  </si>
  <si>
    <t>4778</t>
  </si>
  <si>
    <t>4825</t>
  </si>
  <si>
    <t>4826</t>
  </si>
  <si>
    <t>4779</t>
  </si>
  <si>
    <t>4780</t>
  </si>
  <si>
    <t>4781</t>
  </si>
  <si>
    <t>4827</t>
  </si>
  <si>
    <t>The applicant has been declined as Students are only eligible for 1 Handset (Voice service). The applicant has an actvice voice service under row id 1-83T2DCA</t>
  </si>
  <si>
    <t>4868</t>
  </si>
  <si>
    <t>4782</t>
  </si>
  <si>
    <t>4783</t>
  </si>
  <si>
    <t>4784</t>
  </si>
  <si>
    <t>4869</t>
  </si>
  <si>
    <t>4870</t>
  </si>
  <si>
    <t>Please resubmit with a valid company name for the applicants employer. It is Commonwealth Bank</t>
  </si>
  <si>
    <t>4828</t>
  </si>
  <si>
    <t>4871</t>
  </si>
  <si>
    <t>4785</t>
  </si>
  <si>
    <t>4829</t>
  </si>
  <si>
    <t>4872</t>
  </si>
  <si>
    <t>4786</t>
  </si>
  <si>
    <t>4787</t>
  </si>
  <si>
    <t>4830</t>
  </si>
  <si>
    <t>4873</t>
  </si>
  <si>
    <t>4831</t>
  </si>
  <si>
    <t>4788</t>
  </si>
  <si>
    <t>4832</t>
  </si>
  <si>
    <t>4833</t>
  </si>
  <si>
    <t>The application has been declined due to previous account history with Asif Tech row id: 1-7WJ049Q</t>
  </si>
  <si>
    <t>4789</t>
  </si>
  <si>
    <t>4874</t>
  </si>
  <si>
    <t>The Work number entered is incorrect for the employer listed on the application. Please verify the details with the applicant and resubmit with a valid number or provide proof of employment (Pay Slips /bank Statement ) to vcredit@Asif Tech.com.au</t>
  </si>
  <si>
    <t>4875</t>
  </si>
  <si>
    <t>An account for this applicant already exists with Asif Tech. Please resubmit as existing customer under CA Row ID: 1-898IHSX</t>
  </si>
  <si>
    <t>4790</t>
  </si>
  <si>
    <t>4834</t>
  </si>
  <si>
    <t>4791</t>
  </si>
  <si>
    <t>4792</t>
  </si>
  <si>
    <t>4793</t>
  </si>
  <si>
    <t>4794</t>
  </si>
  <si>
    <t>4795</t>
  </si>
  <si>
    <t>4796</t>
  </si>
  <si>
    <t>4797</t>
  </si>
  <si>
    <t>4876</t>
  </si>
  <si>
    <t>4798</t>
  </si>
  <si>
    <t>4877</t>
  </si>
  <si>
    <t>Please remove the unknown from the previous address and resubmit</t>
  </si>
  <si>
    <t>4799</t>
  </si>
  <si>
    <t>4878</t>
  </si>
  <si>
    <t>-Please send through a document to confirm the applicants income (a current bank statement or a recent payslip) in addition to copies of their 100 points of ID to VCredit@Asif Tech.com.au or 1800 656 866</t>
  </si>
  <si>
    <t>4879</t>
  </si>
  <si>
    <t>The applicant has been previously approved under a different CA Row ID 1-8IEXL3K . The applicant will need to proceed with this order or have cancellation of the order confirmed in Siebel before reapplying</t>
  </si>
  <si>
    <t>4800</t>
  </si>
  <si>
    <t>4880</t>
  </si>
  <si>
    <t>4801</t>
  </si>
  <si>
    <t>4802</t>
  </si>
  <si>
    <t>4881</t>
  </si>
  <si>
    <t>Please email copy of Proof of Income (Pay Slips / Bank Statement / Employment Letter) to vcredit@Asif Tech.com.au Also Clear overdue balance. Account no 679672883, overdue by $81.40</t>
  </si>
  <si>
    <t>4803</t>
  </si>
  <si>
    <t>4804</t>
  </si>
  <si>
    <t>4805</t>
  </si>
  <si>
    <t>4882</t>
  </si>
  <si>
    <t>Please send passport or medicare card alongwith proof of employment i.e. bank statement or payslip to VCredit@Asif Tech.com.au or 1800 656 866</t>
  </si>
  <si>
    <t>4806</t>
  </si>
  <si>
    <t>4962</t>
  </si>
  <si>
    <t>4963</t>
  </si>
  <si>
    <t>4964</t>
  </si>
  <si>
    <t>4965</t>
  </si>
  <si>
    <t>4966</t>
  </si>
  <si>
    <t>An account for this applicant already exists with Asif Tech. Please resubmit as existing customer under CA Row ID: 1-8BMU3SA</t>
  </si>
  <si>
    <t>4883</t>
  </si>
  <si>
    <t>4967</t>
  </si>
  <si>
    <t>Please send through copies of the applicants 100 points of ID to KCredit@Asif Tech.com.au or 1800 656 866 Proof of income</t>
  </si>
  <si>
    <t>4968</t>
  </si>
  <si>
    <t>4969</t>
  </si>
  <si>
    <t>4970</t>
  </si>
  <si>
    <t>4936</t>
  </si>
  <si>
    <t>4884</t>
  </si>
  <si>
    <t>4937</t>
  </si>
  <si>
    <t>4971</t>
  </si>
  <si>
    <t>4885</t>
  </si>
  <si>
    <t>4972</t>
  </si>
  <si>
    <t>4886</t>
  </si>
  <si>
    <t>4887</t>
  </si>
  <si>
    <t>4888</t>
  </si>
  <si>
    <t>4973</t>
  </si>
  <si>
    <t>4974</t>
  </si>
  <si>
    <t>4975</t>
  </si>
  <si>
    <t>4889</t>
  </si>
  <si>
    <t>4938</t>
  </si>
  <si>
    <t>4976</t>
  </si>
  <si>
    <t>4890</t>
  </si>
  <si>
    <t>4939</t>
  </si>
  <si>
    <t>4891</t>
  </si>
  <si>
    <t>4892</t>
  </si>
  <si>
    <t>4893</t>
  </si>
  <si>
    <t>4940</t>
  </si>
  <si>
    <t>4894</t>
  </si>
  <si>
    <t>4895</t>
  </si>
  <si>
    <t>4896</t>
  </si>
  <si>
    <t>4977</t>
  </si>
  <si>
    <t>4978</t>
  </si>
  <si>
    <t>4941</t>
  </si>
  <si>
    <t>4942</t>
  </si>
  <si>
    <t>4897</t>
  </si>
  <si>
    <t>4898</t>
  </si>
  <si>
    <t>4979</t>
  </si>
  <si>
    <t>4980</t>
  </si>
  <si>
    <t>4943</t>
  </si>
  <si>
    <t>4944</t>
  </si>
  <si>
    <t>4981</t>
  </si>
  <si>
    <t>Please resubmit with employer's correct landline number and name of the suburb on the previous address.</t>
  </si>
  <si>
    <t>4899</t>
  </si>
  <si>
    <t>4982</t>
  </si>
  <si>
    <t>4945</t>
  </si>
  <si>
    <t>4983</t>
  </si>
  <si>
    <t>4900</t>
  </si>
  <si>
    <t>4901</t>
  </si>
  <si>
    <t>4902</t>
  </si>
  <si>
    <t>4903</t>
  </si>
  <si>
    <t>4904</t>
  </si>
  <si>
    <t>4984</t>
  </si>
  <si>
    <t>4905</t>
  </si>
  <si>
    <t>4906</t>
  </si>
  <si>
    <t>4985</t>
  </si>
  <si>
    <t>4946</t>
  </si>
  <si>
    <t>4907</t>
  </si>
  <si>
    <t>4986</t>
  </si>
  <si>
    <t>An account for this applicant already exists with Asif Tech. Please resubmit as existing customer under CA Row ID: 1-5LFTJMO</t>
  </si>
  <si>
    <t>4987</t>
  </si>
  <si>
    <t>4988</t>
  </si>
  <si>
    <t>4989</t>
  </si>
  <si>
    <t>4947</t>
  </si>
  <si>
    <t>4990</t>
  </si>
  <si>
    <t>4908</t>
  </si>
  <si>
    <t>4991</t>
  </si>
  <si>
    <t>Please resubmit with a valid alternate contact mobile number for a family or a friend.</t>
  </si>
  <si>
    <t>4909</t>
  </si>
  <si>
    <t>Approved for One Handset and One MBB only.</t>
  </si>
  <si>
    <t>4992</t>
  </si>
  <si>
    <t>Please resubmit with the employer LL as (08) 8947 4070 AND ALSO mentioned the suburb name in the previous address.</t>
  </si>
  <si>
    <t>4993</t>
  </si>
  <si>
    <t>4994</t>
  </si>
  <si>
    <t>4910</t>
  </si>
  <si>
    <t>4911</t>
  </si>
  <si>
    <t>4912</t>
  </si>
  <si>
    <t>4995</t>
  </si>
  <si>
    <t>Please resubmit with the previous address without OTHERS.</t>
  </si>
  <si>
    <t>4948</t>
  </si>
  <si>
    <t>4996</t>
  </si>
  <si>
    <t>4949</t>
  </si>
  <si>
    <t>4997</t>
  </si>
  <si>
    <t>4913</t>
  </si>
  <si>
    <t>4914</t>
  </si>
  <si>
    <t>4998</t>
  </si>
  <si>
    <t>Please resubmit with the employer LL as 0889474070 and also mentioned the suburb name in the previous address.</t>
  </si>
  <si>
    <t>4950</t>
  </si>
  <si>
    <t>4999</t>
  </si>
  <si>
    <t>5000</t>
  </si>
  <si>
    <t>5001</t>
  </si>
  <si>
    <t>5002</t>
  </si>
  <si>
    <t>Please resubmit the requested device type.</t>
  </si>
  <si>
    <t>5003</t>
  </si>
  <si>
    <t>5004</t>
  </si>
  <si>
    <t>Please resubmit with the Valid mobile number to a friend or family.</t>
  </si>
  <si>
    <t>5005</t>
  </si>
  <si>
    <t>Please send through copies of the applicants 100 points of ID to VCredit@Asif Tech.com.au or 1800 656 866 Bank statement and resubmit the application correctly as home duties.</t>
  </si>
  <si>
    <t>4951</t>
  </si>
  <si>
    <t>4915</t>
  </si>
  <si>
    <t>4952</t>
  </si>
  <si>
    <t>4953</t>
  </si>
  <si>
    <t>5006</t>
  </si>
  <si>
    <t>5007</t>
  </si>
  <si>
    <t>5008</t>
  </si>
  <si>
    <t>4916</t>
  </si>
  <si>
    <t>4917</t>
  </si>
  <si>
    <t>4918</t>
  </si>
  <si>
    <t>5009</t>
  </si>
  <si>
    <t>This customers existing Asif Tech account is currently overdue. Once all outstanding amounts have been paid and also Employer's Landline not given., please email VCredit@Asif Tech.com.au to request a further review</t>
  </si>
  <si>
    <t>4919</t>
  </si>
  <si>
    <t>5010</t>
  </si>
  <si>
    <t>4954</t>
  </si>
  <si>
    <t>4955</t>
  </si>
  <si>
    <t>Declined as a Credit Decision- Cust eligible for one voice one MBB only as of now</t>
  </si>
  <si>
    <t>4956</t>
  </si>
  <si>
    <t>4920</t>
  </si>
  <si>
    <t>Approved for outright purchase or sim-only service.</t>
  </si>
  <si>
    <t>4957</t>
  </si>
  <si>
    <t>5011</t>
  </si>
  <si>
    <t>4921</t>
  </si>
  <si>
    <t>4922</t>
  </si>
  <si>
    <t>4923</t>
  </si>
  <si>
    <t>4958</t>
  </si>
  <si>
    <t>4959</t>
  </si>
  <si>
    <t>4924</t>
  </si>
  <si>
    <t>4925</t>
  </si>
  <si>
    <t>4926</t>
  </si>
  <si>
    <t>4927</t>
  </si>
  <si>
    <t>4928</t>
  </si>
  <si>
    <t>5012</t>
  </si>
  <si>
    <t>5013</t>
  </si>
  <si>
    <t>4929</t>
  </si>
  <si>
    <t>5014</t>
  </si>
  <si>
    <t>4930</t>
  </si>
  <si>
    <t>5015</t>
  </si>
  <si>
    <t>Please resubmit the application, with Suburb on Previous application. As Suburb not mentioned on Previous Address details.</t>
  </si>
  <si>
    <t>4931</t>
  </si>
  <si>
    <t>4932</t>
  </si>
  <si>
    <t>4960</t>
  </si>
  <si>
    <t>5391</t>
  </si>
  <si>
    <t>4933</t>
  </si>
  <si>
    <t>4934</t>
  </si>
  <si>
    <t>4935</t>
  </si>
  <si>
    <t>4961</t>
  </si>
  <si>
    <t>5016</t>
  </si>
  <si>
    <t>5466</t>
  </si>
  <si>
    <t>5467</t>
  </si>
  <si>
    <t>5468</t>
  </si>
  <si>
    <t>5469</t>
  </si>
  <si>
    <t>5470</t>
  </si>
  <si>
    <t>5392</t>
  </si>
  <si>
    <t>5471</t>
  </si>
  <si>
    <t>5472</t>
  </si>
  <si>
    <t>5473</t>
  </si>
  <si>
    <t>5474</t>
  </si>
  <si>
    <t>5442</t>
  </si>
  <si>
    <t>5393</t>
  </si>
  <si>
    <t>5443</t>
  </si>
  <si>
    <t>5475</t>
  </si>
  <si>
    <t>5394</t>
  </si>
  <si>
    <t>5476</t>
  </si>
  <si>
    <t>5395</t>
  </si>
  <si>
    <t>5396</t>
  </si>
  <si>
    <t>5397</t>
  </si>
  <si>
    <t>5477</t>
  </si>
  <si>
    <t>5478</t>
  </si>
  <si>
    <t>5479</t>
  </si>
  <si>
    <t>5398</t>
  </si>
  <si>
    <t>5444</t>
  </si>
  <si>
    <t>5480</t>
  </si>
  <si>
    <t>5399</t>
  </si>
  <si>
    <t>5445</t>
  </si>
  <si>
    <t>5400</t>
  </si>
  <si>
    <t>5401</t>
  </si>
  <si>
    <t>5402</t>
  </si>
  <si>
    <t>5446</t>
  </si>
  <si>
    <t>5403</t>
  </si>
  <si>
    <t>5404</t>
  </si>
  <si>
    <t>5405</t>
  </si>
  <si>
    <t>5481</t>
  </si>
  <si>
    <t>5482</t>
  </si>
  <si>
    <t>5447</t>
  </si>
  <si>
    <t>5448</t>
  </si>
  <si>
    <t>5406</t>
  </si>
  <si>
    <t>5407</t>
  </si>
  <si>
    <t>5483</t>
  </si>
  <si>
    <t>5484</t>
  </si>
  <si>
    <t>5449</t>
  </si>
  <si>
    <t>5450</t>
  </si>
  <si>
    <t>5485</t>
  </si>
  <si>
    <t>5408</t>
  </si>
  <si>
    <t>5486</t>
  </si>
  <si>
    <t>5451</t>
  </si>
  <si>
    <t>5487</t>
  </si>
  <si>
    <t>5409</t>
  </si>
  <si>
    <t>5410</t>
  </si>
  <si>
    <t>5411</t>
  </si>
  <si>
    <t>5412</t>
  </si>
  <si>
    <t>5413</t>
  </si>
  <si>
    <t>5488</t>
  </si>
  <si>
    <t>5414</t>
  </si>
  <si>
    <t>5415</t>
  </si>
  <si>
    <t>5489</t>
  </si>
  <si>
    <t>5452</t>
  </si>
  <si>
    <t>5416</t>
  </si>
  <si>
    <t>5490</t>
  </si>
  <si>
    <t>5491</t>
  </si>
  <si>
    <t>5492</t>
  </si>
  <si>
    <t>5493</t>
  </si>
  <si>
    <t>5453</t>
  </si>
  <si>
    <t>5494</t>
  </si>
  <si>
    <t>5417</t>
  </si>
  <si>
    <t>5495</t>
  </si>
  <si>
    <t>5418</t>
  </si>
  <si>
    <t>5496</t>
  </si>
  <si>
    <t>5497</t>
  </si>
  <si>
    <t>5498</t>
  </si>
  <si>
    <t>5419</t>
  </si>
  <si>
    <t>5420</t>
  </si>
  <si>
    <t>5421</t>
  </si>
  <si>
    <t>5499</t>
  </si>
  <si>
    <t>5454</t>
  </si>
  <si>
    <t>5500</t>
  </si>
  <si>
    <t>5455</t>
  </si>
  <si>
    <t>5501</t>
  </si>
  <si>
    <t>5422</t>
  </si>
  <si>
    <t>5423</t>
  </si>
  <si>
    <t>5502</t>
  </si>
  <si>
    <t>5456</t>
  </si>
  <si>
    <t>5503</t>
  </si>
  <si>
    <t>5504</t>
  </si>
  <si>
    <t>5505</t>
  </si>
  <si>
    <t>5506</t>
  </si>
  <si>
    <t>5507</t>
  </si>
  <si>
    <t>5508</t>
  </si>
  <si>
    <t>5509</t>
  </si>
  <si>
    <t>5457</t>
  </si>
  <si>
    <t>5424</t>
  </si>
  <si>
    <t>5458</t>
  </si>
  <si>
    <t>5459</t>
  </si>
  <si>
    <t>5510</t>
  </si>
  <si>
    <t>5511</t>
  </si>
  <si>
    <t>5512</t>
  </si>
  <si>
    <t>5425</t>
  </si>
  <si>
    <t>5426</t>
  </si>
  <si>
    <t>5427</t>
  </si>
  <si>
    <t>5513</t>
  </si>
  <si>
    <t>5428</t>
  </si>
  <si>
    <t>5514</t>
  </si>
  <si>
    <t>5460</t>
  </si>
  <si>
    <t>5461</t>
  </si>
  <si>
    <t>5462</t>
  </si>
  <si>
    <t>5429</t>
  </si>
  <si>
    <t>5463</t>
  </si>
  <si>
    <t>5515</t>
  </si>
  <si>
    <t>5430</t>
  </si>
  <si>
    <t>5431</t>
  </si>
  <si>
    <t>5432</t>
  </si>
  <si>
    <t>5464</t>
  </si>
  <si>
    <t>5465</t>
  </si>
  <si>
    <t>5433</t>
  </si>
  <si>
    <t>5434</t>
  </si>
  <si>
    <t>5435</t>
  </si>
  <si>
    <t>5436</t>
  </si>
  <si>
    <t>5437</t>
  </si>
  <si>
    <t>5516</t>
  </si>
  <si>
    <t>5517</t>
  </si>
  <si>
    <t>5438</t>
  </si>
  <si>
    <t>5518</t>
  </si>
  <si>
    <t>5439</t>
  </si>
  <si>
    <t>5519</t>
  </si>
  <si>
    <t>5440</t>
  </si>
  <si>
    <t>5441</t>
  </si>
  <si>
    <t>5658</t>
  </si>
  <si>
    <t>5520</t>
  </si>
  <si>
    <t>5628</t>
  </si>
  <si>
    <t>5521</t>
  </si>
  <si>
    <t>5659</t>
  </si>
  <si>
    <t>5660</t>
  </si>
  <si>
    <t>5629</t>
  </si>
  <si>
    <t>5661</t>
  </si>
  <si>
    <t>5662</t>
  </si>
  <si>
    <t>5522</t>
  </si>
  <si>
    <t>5523</t>
  </si>
  <si>
    <t>5524</t>
  </si>
  <si>
    <t>5630</t>
  </si>
  <si>
    <t>5525</t>
  </si>
  <si>
    <t>5526</t>
  </si>
  <si>
    <t>5527</t>
  </si>
  <si>
    <t>5528</t>
  </si>
  <si>
    <t>5529</t>
  </si>
  <si>
    <t>5663</t>
  </si>
  <si>
    <t>5664</t>
  </si>
  <si>
    <t>5665</t>
  </si>
  <si>
    <t>5666</t>
  </si>
  <si>
    <t>5631</t>
  </si>
  <si>
    <t>5667</t>
  </si>
  <si>
    <t>5668</t>
  </si>
  <si>
    <t>5669</t>
  </si>
  <si>
    <t>5670</t>
  </si>
  <si>
    <t>5530</t>
  </si>
  <si>
    <t>5671</t>
  </si>
  <si>
    <t>5531</t>
  </si>
  <si>
    <t>5672</t>
  </si>
  <si>
    <t>5673</t>
  </si>
  <si>
    <t>5532</t>
  </si>
  <si>
    <t>5533</t>
  </si>
  <si>
    <t>5534</t>
  </si>
  <si>
    <t>5535</t>
  </si>
  <si>
    <t>5536</t>
  </si>
  <si>
    <t>5537</t>
  </si>
  <si>
    <t>5674</t>
  </si>
  <si>
    <t>5632</t>
  </si>
  <si>
    <t>5538</t>
  </si>
  <si>
    <t>5539</t>
  </si>
  <si>
    <t>5675</t>
  </si>
  <si>
    <t>5540</t>
  </si>
  <si>
    <t>5676</t>
  </si>
  <si>
    <t>5541</t>
  </si>
  <si>
    <t>5677</t>
  </si>
  <si>
    <t>5542</t>
  </si>
  <si>
    <t>5543</t>
  </si>
  <si>
    <t>5678</t>
  </si>
  <si>
    <t>5544</t>
  </si>
  <si>
    <t>5679</t>
  </si>
  <si>
    <t>5680</t>
  </si>
  <si>
    <t>5545</t>
  </si>
  <si>
    <t>5681</t>
  </si>
  <si>
    <t>5546</t>
  </si>
  <si>
    <t>5547</t>
  </si>
  <si>
    <t>5548</t>
  </si>
  <si>
    <t>5633</t>
  </si>
  <si>
    <t>5549</t>
  </si>
  <si>
    <t>5682</t>
  </si>
  <si>
    <t>5683</t>
  </si>
  <si>
    <t>5684</t>
  </si>
  <si>
    <t>5634</t>
  </si>
  <si>
    <t>5685</t>
  </si>
  <si>
    <t>5550</t>
  </si>
  <si>
    <t>5686</t>
  </si>
  <si>
    <t>5687</t>
  </si>
  <si>
    <t>5688</t>
  </si>
  <si>
    <t>5689</t>
  </si>
  <si>
    <t>5551</t>
  </si>
  <si>
    <t>5690</t>
  </si>
  <si>
    <t>5691</t>
  </si>
  <si>
    <t>5552</t>
  </si>
  <si>
    <t>5553</t>
  </si>
  <si>
    <t>5554</t>
  </si>
  <si>
    <t>5555</t>
  </si>
  <si>
    <t>5635</t>
  </si>
  <si>
    <t>5556</t>
  </si>
  <si>
    <t>5557</t>
  </si>
  <si>
    <t>5692</t>
  </si>
  <si>
    <t>5693</t>
  </si>
  <si>
    <t>5558</t>
  </si>
  <si>
    <t>5559</t>
  </si>
  <si>
    <t>5694</t>
  </si>
  <si>
    <t>5560</t>
  </si>
  <si>
    <t>5695</t>
  </si>
  <si>
    <t>5561</t>
  </si>
  <si>
    <t>5562</t>
  </si>
  <si>
    <t>5696</t>
  </si>
  <si>
    <t>5563</t>
  </si>
  <si>
    <t>5564</t>
  </si>
  <si>
    <t>5565</t>
  </si>
  <si>
    <t>5697</t>
  </si>
  <si>
    <t>5566</t>
  </si>
  <si>
    <t>5567</t>
  </si>
  <si>
    <t>5698</t>
  </si>
  <si>
    <t>5636</t>
  </si>
  <si>
    <t>5568</t>
  </si>
  <si>
    <t>5569</t>
  </si>
  <si>
    <t>5570</t>
  </si>
  <si>
    <t>5699</t>
  </si>
  <si>
    <t>5700</t>
  </si>
  <si>
    <t>5701</t>
  </si>
  <si>
    <t>5702</t>
  </si>
  <si>
    <t>5703</t>
  </si>
  <si>
    <t>5571</t>
  </si>
  <si>
    <t>5704</t>
  </si>
  <si>
    <t>5572</t>
  </si>
  <si>
    <t>5705</t>
  </si>
  <si>
    <t>5573</t>
  </si>
  <si>
    <t>5574</t>
  </si>
  <si>
    <t>5575</t>
  </si>
  <si>
    <t>5576</t>
  </si>
  <si>
    <t>5577</t>
  </si>
  <si>
    <t>5637</t>
  </si>
  <si>
    <t>5706</t>
  </si>
  <si>
    <t>5638</t>
  </si>
  <si>
    <t>5707</t>
  </si>
  <si>
    <t>5578</t>
  </si>
  <si>
    <t>5579</t>
  </si>
  <si>
    <t>5580</t>
  </si>
  <si>
    <t>5581</t>
  </si>
  <si>
    <t>5708</t>
  </si>
  <si>
    <t>5639</t>
  </si>
  <si>
    <t>5582</t>
  </si>
  <si>
    <t>5583</t>
  </si>
  <si>
    <t>5584</t>
  </si>
  <si>
    <t>5585</t>
  </si>
  <si>
    <t>5586</t>
  </si>
  <si>
    <t>5587</t>
  </si>
  <si>
    <t>5640</t>
  </si>
  <si>
    <t>5709</t>
  </si>
  <si>
    <t>5710</t>
  </si>
  <si>
    <t>5588</t>
  </si>
  <si>
    <t>5711</t>
  </si>
  <si>
    <t>5712</t>
  </si>
  <si>
    <t>5713</t>
  </si>
  <si>
    <t>5641</t>
  </si>
  <si>
    <t>5642</t>
  </si>
  <si>
    <t>5589</t>
  </si>
  <si>
    <t>5590</t>
  </si>
  <si>
    <t>5643</t>
  </si>
  <si>
    <t>5591</t>
  </si>
  <si>
    <t>5714</t>
  </si>
  <si>
    <t>5715</t>
  </si>
  <si>
    <t>5592</t>
  </si>
  <si>
    <t>5644</t>
  </si>
  <si>
    <t>5645</t>
  </si>
  <si>
    <t>5646</t>
  </si>
  <si>
    <t>5716</t>
  </si>
  <si>
    <t>5647</t>
  </si>
  <si>
    <t>5717</t>
  </si>
  <si>
    <t>5718</t>
  </si>
  <si>
    <t>5719</t>
  </si>
  <si>
    <t>5720</t>
  </si>
  <si>
    <t>5593</t>
  </si>
  <si>
    <t>5594</t>
  </si>
  <si>
    <t>5721</t>
  </si>
  <si>
    <t>5595</t>
  </si>
  <si>
    <t>5596</t>
  </si>
  <si>
    <t>5597</t>
  </si>
  <si>
    <t>5722</t>
  </si>
  <si>
    <t>5598</t>
  </si>
  <si>
    <t>5723</t>
  </si>
  <si>
    <t>5599</t>
  </si>
  <si>
    <t>5600</t>
  </si>
  <si>
    <t>5601</t>
  </si>
  <si>
    <t>5724</t>
  </si>
  <si>
    <t>5602</t>
  </si>
  <si>
    <t>5725</t>
  </si>
  <si>
    <t>5603</t>
  </si>
  <si>
    <t>5604</t>
  </si>
  <si>
    <t>5726</t>
  </si>
  <si>
    <t>5727</t>
  </si>
  <si>
    <t>5605</t>
  </si>
  <si>
    <t>5606</t>
  </si>
  <si>
    <t>5648</t>
  </si>
  <si>
    <t>5728</t>
  </si>
  <si>
    <t>5607</t>
  </si>
  <si>
    <t>5608</t>
  </si>
  <si>
    <t>5649</t>
  </si>
  <si>
    <t>5650</t>
  </si>
  <si>
    <t>5729</t>
  </si>
  <si>
    <t>5730</t>
  </si>
  <si>
    <t>5651</t>
  </si>
  <si>
    <t>5731</t>
  </si>
  <si>
    <t>5732</t>
  </si>
  <si>
    <t>5609</t>
  </si>
  <si>
    <t>5610</t>
  </si>
  <si>
    <t>5611</t>
  </si>
  <si>
    <t>5733</t>
  </si>
  <si>
    <t>5652</t>
  </si>
  <si>
    <t>5734</t>
  </si>
  <si>
    <t>5653</t>
  </si>
  <si>
    <t>5735</t>
  </si>
  <si>
    <t>5612</t>
  </si>
  <si>
    <t>5736</t>
  </si>
  <si>
    <t>5613</t>
  </si>
  <si>
    <t>5614</t>
  </si>
  <si>
    <t>5654</t>
  </si>
  <si>
    <t>5615</t>
  </si>
  <si>
    <t>5616</t>
  </si>
  <si>
    <t>5737</t>
  </si>
  <si>
    <t>5617</t>
  </si>
  <si>
    <t>5618</t>
  </si>
  <si>
    <t>5738</t>
  </si>
  <si>
    <t>5655</t>
  </si>
  <si>
    <t>5739</t>
  </si>
  <si>
    <t>5656</t>
  </si>
  <si>
    <t>5740</t>
  </si>
  <si>
    <t>5619</t>
  </si>
  <si>
    <t>5620</t>
  </si>
  <si>
    <t>5621</t>
  </si>
  <si>
    <t>5741</t>
  </si>
  <si>
    <t>5622</t>
  </si>
  <si>
    <t>5623</t>
  </si>
  <si>
    <t>5624</t>
  </si>
  <si>
    <t>5625</t>
  </si>
  <si>
    <t>5626</t>
  </si>
  <si>
    <t>5657</t>
  </si>
  <si>
    <t>5627</t>
  </si>
  <si>
    <t>5742</t>
  </si>
  <si>
    <t>5743</t>
  </si>
  <si>
    <t>5744</t>
  </si>
  <si>
    <t>5772</t>
  </si>
  <si>
    <t>5768</t>
  </si>
  <si>
    <t>5771</t>
  </si>
  <si>
    <t>5759</t>
  </si>
  <si>
    <t>5792</t>
  </si>
  <si>
    <t>5762</t>
  </si>
  <si>
    <t>5754</t>
  </si>
  <si>
    <t>5766</t>
  </si>
  <si>
    <t>5764</t>
  </si>
  <si>
    <t>5758</t>
  </si>
  <si>
    <t>5749</t>
  </si>
  <si>
    <t>5746</t>
  </si>
  <si>
    <t>5773</t>
  </si>
  <si>
    <t>5747</t>
  </si>
  <si>
    <t>5752</t>
  </si>
  <si>
    <t>5757</t>
  </si>
  <si>
    <t>5755</t>
  </si>
  <si>
    <t>5748</t>
  </si>
  <si>
    <t>5799</t>
  </si>
  <si>
    <t>5780</t>
  </si>
  <si>
    <t>5753</t>
  </si>
  <si>
    <t>5760</t>
  </si>
  <si>
    <t>5750</t>
  </si>
  <si>
    <t>5756</t>
  </si>
  <si>
    <t>5877</t>
  </si>
  <si>
    <t>5804</t>
  </si>
  <si>
    <t>5860</t>
  </si>
  <si>
    <t>5788</t>
  </si>
  <si>
    <t>5871</t>
  </si>
  <si>
    <t>5775</t>
  </si>
  <si>
    <t>5895</t>
  </si>
  <si>
    <t>5847</t>
  </si>
  <si>
    <t>5850</t>
  </si>
  <si>
    <t>5821</t>
  </si>
  <si>
    <t>5853</t>
  </si>
  <si>
    <t>5808</t>
  </si>
  <si>
    <t>5909</t>
  </si>
  <si>
    <t>5833</t>
  </si>
  <si>
    <t>5822</t>
  </si>
  <si>
    <t>5849</t>
  </si>
  <si>
    <t>5825</t>
  </si>
  <si>
    <t>5769</t>
  </si>
  <si>
    <t>5854</t>
  </si>
  <si>
    <t>5876</t>
  </si>
  <si>
    <t>5866</t>
  </si>
  <si>
    <t>5831</t>
  </si>
  <si>
    <t>5843</t>
  </si>
  <si>
    <t>5803</t>
  </si>
  <si>
    <t>5787</t>
  </si>
  <si>
    <t>5904</t>
  </si>
  <si>
    <t>5848</t>
  </si>
  <si>
    <t>5899</t>
  </si>
  <si>
    <t>5856</t>
  </si>
  <si>
    <t>5776</t>
  </si>
  <si>
    <t>5914</t>
  </si>
  <si>
    <t>5811</t>
  </si>
  <si>
    <t>5882</t>
  </si>
  <si>
    <t>5795</t>
  </si>
  <si>
    <t>5782</t>
  </si>
  <si>
    <t>5789</t>
  </si>
  <si>
    <t>5800</t>
  </si>
  <si>
    <t>5767</t>
  </si>
  <si>
    <t>5791</t>
  </si>
  <si>
    <t>5751</t>
  </si>
  <si>
    <t>5874</t>
  </si>
  <si>
    <t>5816</t>
  </si>
  <si>
    <t>5885</t>
  </si>
  <si>
    <t>5793</t>
  </si>
  <si>
    <t>5745</t>
  </si>
  <si>
    <t>5858</t>
  </si>
  <si>
    <t>5781</t>
  </si>
  <si>
    <t>5834</t>
  </si>
  <si>
    <t>5798</t>
  </si>
  <si>
    <t>5813</t>
  </si>
  <si>
    <t>5763</t>
  </si>
  <si>
    <t>5779</t>
  </si>
  <si>
    <t>5815</t>
  </si>
  <si>
    <t>5893</t>
  </si>
  <si>
    <t>5861</t>
  </si>
  <si>
    <t>5898</t>
  </si>
  <si>
    <t>5865</t>
  </si>
  <si>
    <t>5796</t>
  </si>
  <si>
    <t>5828</t>
  </si>
  <si>
    <t>5765</t>
  </si>
  <si>
    <t>5873</t>
  </si>
  <si>
    <t>5889</t>
  </si>
  <si>
    <t>5785</t>
  </si>
  <si>
    <t>5870</t>
  </si>
  <si>
    <t>5797</t>
  </si>
  <si>
    <t>5839</t>
  </si>
  <si>
    <t>5823</t>
  </si>
  <si>
    <t>5852</t>
  </si>
  <si>
    <t>5859</t>
  </si>
  <si>
    <t>5774</t>
  </si>
  <si>
    <t>5801</t>
  </si>
  <si>
    <t>5863</t>
  </si>
  <si>
    <t>5814</t>
  </si>
  <si>
    <t>5824</t>
  </si>
  <si>
    <t>5842</t>
  </si>
  <si>
    <t>5802</t>
  </si>
  <si>
    <t>5812</t>
  </si>
  <si>
    <t>5832</t>
  </si>
  <si>
    <t>5880</t>
  </si>
  <si>
    <t>5896</t>
  </si>
  <si>
    <t>5845</t>
  </si>
  <si>
    <t>5905</t>
  </si>
  <si>
    <t>5883</t>
  </si>
  <si>
    <t>5783</t>
  </si>
  <si>
    <t>5830</t>
  </si>
  <si>
    <t>5838</t>
  </si>
  <si>
    <t>5908</t>
  </si>
  <si>
    <t>5761</t>
  </si>
  <si>
    <t>5794</t>
  </si>
  <si>
    <t>5790</t>
  </si>
  <si>
    <t>5809</t>
  </si>
  <si>
    <t>5894</t>
  </si>
  <si>
    <t>5841</t>
  </si>
  <si>
    <t>5900</t>
  </si>
  <si>
    <t>5857</t>
  </si>
  <si>
    <t>5879</t>
  </si>
  <si>
    <t>5778</t>
  </si>
  <si>
    <t>5891</t>
  </si>
  <si>
    <t>5817</t>
  </si>
  <si>
    <t>5890</t>
  </si>
  <si>
    <t>5869</t>
  </si>
  <si>
    <t>5902</t>
  </si>
  <si>
    <t>5862</t>
  </si>
  <si>
    <t>5784</t>
  </si>
  <si>
    <t>5875</t>
  </si>
  <si>
    <t>5912</t>
  </si>
  <si>
    <t>5892</t>
  </si>
  <si>
    <t>5884</t>
  </si>
  <si>
    <t>5878</t>
  </si>
  <si>
    <t>5836</t>
  </si>
  <si>
    <t>5901</t>
  </si>
  <si>
    <t>5855</t>
  </si>
  <si>
    <t>5819</t>
  </si>
  <si>
    <t>5846</t>
  </si>
  <si>
    <t>5786</t>
  </si>
  <si>
    <t>5864</t>
  </si>
  <si>
    <t>5770</t>
  </si>
  <si>
    <t>5827</t>
  </si>
  <si>
    <t>5851</t>
  </si>
  <si>
    <t>5868</t>
  </si>
  <si>
    <t>5777</t>
  </si>
  <si>
    <t>5881</t>
  </si>
  <si>
    <t>5903</t>
  </si>
  <si>
    <t>5805</t>
  </si>
  <si>
    <t>5837</t>
  </si>
  <si>
    <t>5911</t>
  </si>
  <si>
    <t>5888</t>
  </si>
  <si>
    <t>5844</t>
  </si>
  <si>
    <t>5872</t>
  </si>
  <si>
    <t>5806</t>
  </si>
  <si>
    <t>5835</t>
  </si>
  <si>
    <t>5840</t>
  </si>
  <si>
    <t>5807</t>
  </si>
  <si>
    <t>5820</t>
  </si>
  <si>
    <t>5913</t>
  </si>
  <si>
    <t>5910</t>
  </si>
  <si>
    <t>5897</t>
  </si>
  <si>
    <t>5907</t>
  </si>
  <si>
    <t>5826</t>
  </si>
  <si>
    <t>5810</t>
  </si>
  <si>
    <t>5887</t>
  </si>
  <si>
    <t>5906</t>
  </si>
  <si>
    <t>5818</t>
  </si>
  <si>
    <t>5867</t>
  </si>
  <si>
    <t>5829</t>
  </si>
  <si>
    <t>5886</t>
  </si>
  <si>
    <t>6006</t>
  </si>
  <si>
    <t>6044</t>
  </si>
  <si>
    <t>6009</t>
  </si>
  <si>
    <t>5996</t>
  </si>
  <si>
    <t>6022</t>
  </si>
  <si>
    <t>6130</t>
  </si>
  <si>
    <t>5972</t>
  </si>
  <si>
    <t>6016</t>
  </si>
  <si>
    <t>5947</t>
  </si>
  <si>
    <t>5927</t>
  </si>
  <si>
    <t>5981</t>
  </si>
  <si>
    <t>6108</t>
  </si>
  <si>
    <t>5950</t>
  </si>
  <si>
    <t>6128</t>
  </si>
  <si>
    <t>6094</t>
  </si>
  <si>
    <t>5919</t>
  </si>
  <si>
    <t>6054</t>
  </si>
  <si>
    <t>5984</t>
  </si>
  <si>
    <t>5952</t>
  </si>
  <si>
    <t>5955</t>
  </si>
  <si>
    <t>5961</t>
  </si>
  <si>
    <t>6050</t>
  </si>
  <si>
    <t>5994</t>
  </si>
  <si>
    <t>5930</t>
  </si>
  <si>
    <t>6101</t>
  </si>
  <si>
    <t>5978</t>
  </si>
  <si>
    <t>6132</t>
  </si>
  <si>
    <t>6062</t>
  </si>
  <si>
    <t>6013</t>
  </si>
  <si>
    <t>6103</t>
  </si>
  <si>
    <t>5918</t>
  </si>
  <si>
    <t>5953</t>
  </si>
  <si>
    <t>6114</t>
  </si>
  <si>
    <t>5937</t>
  </si>
  <si>
    <t>6052</t>
  </si>
  <si>
    <t>6046</t>
  </si>
  <si>
    <t>5958</t>
  </si>
  <si>
    <t>6029</t>
  </si>
  <si>
    <t>6106</t>
  </si>
  <si>
    <t>6017</t>
  </si>
  <si>
    <t>6051</t>
  </si>
  <si>
    <t>6059</t>
  </si>
  <si>
    <t>6078</t>
  </si>
  <si>
    <t>6005</t>
  </si>
  <si>
    <t>5941</t>
  </si>
  <si>
    <t>6037</t>
  </si>
  <si>
    <t>6107</t>
  </si>
  <si>
    <t>6083</t>
  </si>
  <si>
    <t>6058</t>
  </si>
  <si>
    <t>5974</t>
  </si>
  <si>
    <t>5987</t>
  </si>
  <si>
    <t>6069</t>
  </si>
  <si>
    <t>5960</t>
  </si>
  <si>
    <t>6081</t>
  </si>
  <si>
    <t>5949</t>
  </si>
  <si>
    <t>5916</t>
  </si>
  <si>
    <t>5915</t>
  </si>
  <si>
    <t>5965</t>
  </si>
  <si>
    <t>6088</t>
  </si>
  <si>
    <t>6011</t>
  </si>
  <si>
    <t>5982</t>
  </si>
  <si>
    <t>5979</t>
  </si>
  <si>
    <t>5917</t>
  </si>
  <si>
    <t>5998</t>
  </si>
  <si>
    <t>5951</t>
  </si>
  <si>
    <t>5990</t>
  </si>
  <si>
    <t>6040</t>
  </si>
  <si>
    <t>5920</t>
  </si>
  <si>
    <t>5964</t>
  </si>
  <si>
    <t>6111</t>
  </si>
  <si>
    <t>5940</t>
  </si>
  <si>
    <t>5956</t>
  </si>
  <si>
    <t>6008</t>
  </si>
  <si>
    <t>6038</t>
  </si>
  <si>
    <t>6122</t>
  </si>
  <si>
    <t>6099</t>
  </si>
  <si>
    <t>6023</t>
  </si>
  <si>
    <t>6097</t>
  </si>
  <si>
    <t>6118</t>
  </si>
  <si>
    <t>5985</t>
  </si>
  <si>
    <t>6071</t>
  </si>
  <si>
    <t>5995</t>
  </si>
  <si>
    <t>6031</t>
  </si>
  <si>
    <t>6096</t>
  </si>
  <si>
    <t>5993</t>
  </si>
  <si>
    <t>6066</t>
  </si>
  <si>
    <t>5983</t>
  </si>
  <si>
    <t>5954</t>
  </si>
  <si>
    <t>5925</t>
  </si>
  <si>
    <t>6042</t>
  </si>
  <si>
    <t>6012</t>
  </si>
  <si>
    <t>6061</t>
  </si>
  <si>
    <t>6057</t>
  </si>
  <si>
    <t>6014</t>
  </si>
  <si>
    <t>5975</t>
  </si>
  <si>
    <t>5931</t>
  </si>
  <si>
    <t>5942</t>
  </si>
  <si>
    <t>6100</t>
  </si>
  <si>
    <t>5991</t>
  </si>
  <si>
    <t>6049</t>
  </si>
  <si>
    <t>5966</t>
  </si>
  <si>
    <t>6015</t>
  </si>
  <si>
    <t>5939</t>
  </si>
  <si>
    <t>6056</t>
  </si>
  <si>
    <t>5943</t>
  </si>
  <si>
    <t>6010</t>
  </si>
  <si>
    <t>6127</t>
  </si>
  <si>
    <t>6041</t>
  </si>
  <si>
    <t>6036</t>
  </si>
  <si>
    <t>5946</t>
  </si>
  <si>
    <t>6032</t>
  </si>
  <si>
    <t>5938</t>
  </si>
  <si>
    <t>5924</t>
  </si>
  <si>
    <t>5957</t>
  </si>
  <si>
    <t>5929</t>
  </si>
  <si>
    <t>5933</t>
  </si>
  <si>
    <t>5944</t>
  </si>
  <si>
    <t>5945</t>
  </si>
  <si>
    <t>6043</t>
  </si>
  <si>
    <t>5992</t>
  </si>
  <si>
    <t>6092</t>
  </si>
  <si>
    <t>5928</t>
  </si>
  <si>
    <t>5973</t>
  </si>
  <si>
    <t>6085</t>
  </si>
  <si>
    <t>5934</t>
  </si>
  <si>
    <t>6028</t>
  </si>
  <si>
    <t>5967</t>
  </si>
  <si>
    <t>6093</t>
  </si>
  <si>
    <t>6035</t>
  </si>
  <si>
    <t>6064</t>
  </si>
  <si>
    <t>5971</t>
  </si>
  <si>
    <t>6113</t>
  </si>
  <si>
    <t>6074</t>
  </si>
  <si>
    <t>6095</t>
  </si>
  <si>
    <t>6131</t>
  </si>
  <si>
    <t>6119</t>
  </si>
  <si>
    <t>6109</t>
  </si>
  <si>
    <t>6123</t>
  </si>
  <si>
    <t>6110</t>
  </si>
  <si>
    <t>6091</t>
  </si>
  <si>
    <t>6047</t>
  </si>
  <si>
    <t>6082</t>
  </si>
  <si>
    <t>6063</t>
  </si>
  <si>
    <t>6102</t>
  </si>
  <si>
    <t>6019</t>
  </si>
  <si>
    <t>6070</t>
  </si>
  <si>
    <t>6090</t>
  </si>
  <si>
    <t>6076</t>
  </si>
  <si>
    <t>6116</t>
  </si>
  <si>
    <t>5988</t>
  </si>
  <si>
    <t>5959</t>
  </si>
  <si>
    <t>6112</t>
  </si>
  <si>
    <t>6026</t>
  </si>
  <si>
    <t>5980</t>
  </si>
  <si>
    <t>6053</t>
  </si>
  <si>
    <t>6021</t>
  </si>
  <si>
    <t>6084</t>
  </si>
  <si>
    <t>6020</t>
  </si>
  <si>
    <t>6104</t>
  </si>
  <si>
    <t>6002</t>
  </si>
  <si>
    <t>6007</t>
  </si>
  <si>
    <t>5969</t>
  </si>
  <si>
    <t>6105</t>
  </si>
  <si>
    <t>6025</t>
  </si>
  <si>
    <t>6073</t>
  </si>
  <si>
    <t>6129</t>
  </si>
  <si>
    <t>6115</t>
  </si>
  <si>
    <t>5926</t>
  </si>
  <si>
    <t>6018</t>
  </si>
  <si>
    <t>6079</t>
  </si>
  <si>
    <t>5935</t>
  </si>
  <si>
    <t>6048</t>
  </si>
  <si>
    <t>5989</t>
  </si>
  <si>
    <t>6027</t>
  </si>
  <si>
    <t>5922</t>
  </si>
  <si>
    <t>6001</t>
  </si>
  <si>
    <t>6024</t>
  </si>
  <si>
    <t>6077</t>
  </si>
  <si>
    <t>6117</t>
  </si>
  <si>
    <t>5999</t>
  </si>
  <si>
    <t>6039</t>
  </si>
  <si>
    <t>5936</t>
  </si>
  <si>
    <t>5932</t>
  </si>
  <si>
    <t>6126</t>
  </si>
  <si>
    <t>6003</t>
  </si>
  <si>
    <t>5977</t>
  </si>
  <si>
    <t>6125</t>
  </si>
  <si>
    <t>6060</t>
  </si>
  <si>
    <t>6045</t>
  </si>
  <si>
    <t>6067</t>
  </si>
  <si>
    <t>6033</t>
  </si>
  <si>
    <t>6075</t>
  </si>
  <si>
    <t>6087</t>
  </si>
  <si>
    <t>6086</t>
  </si>
  <si>
    <t>5948</t>
  </si>
  <si>
    <t>5962</t>
  </si>
  <si>
    <t>5921</t>
  </si>
  <si>
    <t>5923</t>
  </si>
  <si>
    <t>5968</t>
  </si>
  <si>
    <t>5963</t>
  </si>
  <si>
    <t>6034</t>
  </si>
  <si>
    <t>6030</t>
  </si>
  <si>
    <t>6068</t>
  </si>
  <si>
    <t>6000</t>
  </si>
  <si>
    <t>6120</t>
  </si>
  <si>
    <t>6055</t>
  </si>
  <si>
    <t>5997</t>
  </si>
  <si>
    <t>5970</t>
  </si>
  <si>
    <t>5976</t>
  </si>
  <si>
    <t>6089</t>
  </si>
  <si>
    <t>6065</t>
  </si>
  <si>
    <t>6098</t>
  </si>
  <si>
    <t>5986</t>
  </si>
  <si>
    <t>6072</t>
  </si>
  <si>
    <t>6080</t>
  </si>
  <si>
    <t>6121</t>
  </si>
  <si>
    <t>6124</t>
  </si>
  <si>
    <t>6004</t>
  </si>
  <si>
    <t>Lower rate of accuring new consumers</t>
  </si>
  <si>
    <t>Lower rate of applications Handled</t>
  </si>
  <si>
    <t>Higher chrun rate among existing customer</t>
  </si>
  <si>
    <t>Problem statement :</t>
  </si>
  <si>
    <t>sr.no</t>
  </si>
  <si>
    <t>Questions</t>
  </si>
  <si>
    <t>Calculation logic</t>
  </si>
  <si>
    <t>Numerator</t>
  </si>
  <si>
    <t>Denominator</t>
  </si>
  <si>
    <t>% of Applications Approved</t>
  </si>
  <si>
    <t>%</t>
  </si>
  <si>
    <t>% of Applications Declined</t>
  </si>
  <si>
    <t>% of Applications Within SLA (Service Level Agreement)</t>
  </si>
  <si>
    <t>% of Applications Withdraw</t>
  </si>
  <si>
    <t>Average Handling Time (in min)</t>
  </si>
  <si>
    <r>
      <t xml:space="preserve">Total </t>
    </r>
    <r>
      <rPr>
        <b/>
        <sz val="11"/>
        <color theme="1"/>
        <rFont val="Calibri"/>
        <family val="2"/>
        <scheme val="minor"/>
      </rPr>
      <t>Time taken</t>
    </r>
    <r>
      <rPr>
        <sz val="11"/>
        <color theme="1"/>
        <rFont val="Calibri"/>
        <family val="2"/>
        <scheme val="minor"/>
      </rPr>
      <t xml:space="preserve"> to complete all applications Divided by Total number of Applications Actioned</t>
    </r>
  </si>
  <si>
    <t>Total number of Applications Approved Divided by Total number of Applications Actioned</t>
  </si>
  <si>
    <t>Total number of Applications Approved: 3649</t>
  </si>
  <si>
    <t>Total number of Applications Actioned: 6417</t>
  </si>
  <si>
    <t>Total number of Applications Declined Divided by Total number of Applications Actioned</t>
  </si>
  <si>
    <t>Total number of Applications Decline : 773</t>
  </si>
  <si>
    <t>Total number of Applications Withdrawn Divided by Total number of Applications Actioned</t>
  </si>
  <si>
    <t xml:space="preserve">Total number of Applications Completed &gt;= 20 mins Divided by Total number of Applications Actioned </t>
  </si>
  <si>
    <t>Total number of Applications Withdraw : 1995</t>
  </si>
  <si>
    <t>Total number of Applications Actioned</t>
  </si>
  <si>
    <t>Time_taken</t>
  </si>
  <si>
    <t>Time taken in min</t>
  </si>
  <si>
    <t>Total number of Applications Completed Within 20mins: 5655</t>
  </si>
  <si>
    <t>Number of Applications Handled</t>
  </si>
  <si>
    <t>Queue name:</t>
  </si>
  <si>
    <t>Analyst name:</t>
  </si>
  <si>
    <t>KPI#</t>
  </si>
  <si>
    <t>KPI Name</t>
  </si>
  <si>
    <t>Thresholds (RAG)</t>
  </si>
  <si>
    <t>Wow Performance</t>
  </si>
  <si>
    <t>KPI_1</t>
  </si>
  <si>
    <t>KPI_2</t>
  </si>
  <si>
    <t>KPI_3</t>
  </si>
  <si>
    <t>KPI_4</t>
  </si>
  <si>
    <t>KPI_5</t>
  </si>
  <si>
    <t>KPI_6</t>
  </si>
  <si>
    <t>Total Time taken to complete all applications: 131697.25</t>
  </si>
  <si>
    <t>updated_date</t>
  </si>
  <si>
    <t>updated_month</t>
  </si>
  <si>
    <t>Analyst name</t>
  </si>
  <si>
    <t>Analyst ID</t>
  </si>
  <si>
    <t>all</t>
  </si>
  <si>
    <t>updated_outcome</t>
  </si>
  <si>
    <t>updated_queue</t>
  </si>
  <si>
    <t>WEEK</t>
  </si>
  <si>
    <t>sla_met_not_met</t>
  </si>
  <si>
    <t>SLA</t>
  </si>
  <si>
    <t>Month</t>
  </si>
  <si>
    <t>Queue name</t>
  </si>
  <si>
    <t>JULY</t>
  </si>
  <si>
    <t>ALL</t>
  </si>
  <si>
    <t>AUGUST</t>
  </si>
  <si>
    <t>CONSUMER EXISTING</t>
  </si>
  <si>
    <t>CONSUMER POST BUREAU</t>
  </si>
  <si>
    <t>CONSUMER PRE BUREAU</t>
  </si>
  <si>
    <t>VISA CHECK</t>
  </si>
  <si>
    <t>NITESH</t>
  </si>
  <si>
    <t>CAMROOON</t>
  </si>
  <si>
    <t>MERCEDES</t>
  </si>
  <si>
    <t>SHAHID</t>
  </si>
  <si>
    <t>NAVED</t>
  </si>
  <si>
    <t>SAM</t>
  </si>
  <si>
    <t>ASIF</t>
  </si>
  <si>
    <t>ROHAN</t>
  </si>
  <si>
    <t>FARDIN</t>
  </si>
  <si>
    <t>JULIA</t>
  </si>
  <si>
    <t>HARDIK</t>
  </si>
  <si>
    <t>RAJ</t>
  </si>
  <si>
    <t>QUADIR</t>
  </si>
  <si>
    <t>WEEK 3</t>
  </si>
  <si>
    <t>WEEK 4</t>
  </si>
  <si>
    <t>WEEK 2</t>
  </si>
  <si>
    <t>WEEK 1</t>
  </si>
  <si>
    <t xml:space="preserve">R:&lt;75%
A: 75%-85%
G:&gt;85%
</t>
  </si>
  <si>
    <t xml:space="preserve">R: &gt;20%
A: 10% - 20%
G: &lt;10%
</t>
  </si>
  <si>
    <t xml:space="preserve">R:&lt;80%
A: 80%-90%
G: &gt;90%
</t>
  </si>
  <si>
    <t xml:space="preserve">R: &gt;25
A: 20 - 25
G: &lt;20
</t>
  </si>
  <si>
    <t>↑</t>
  </si>
  <si>
    <t>↓</t>
  </si>
  <si>
    <t>↔</t>
  </si>
  <si>
    <t xml:space="preserve"> </t>
  </si>
  <si>
    <t>Dates</t>
  </si>
  <si>
    <t>Applications SLA</t>
  </si>
  <si>
    <t>historical_data</t>
  </si>
  <si>
    <t>Application Approved %</t>
  </si>
  <si>
    <t>Application Decline %</t>
  </si>
  <si>
    <t>Application Withdraw %</t>
  </si>
  <si>
    <t>AHT (Iin min)</t>
  </si>
  <si>
    <t>No Of Apps</t>
  </si>
  <si>
    <t>Approved % Target</t>
  </si>
  <si>
    <t>approved_target</t>
  </si>
  <si>
    <t>SLA % Target</t>
  </si>
  <si>
    <t>sla_target</t>
  </si>
  <si>
    <t>Last 30 Days Trends</t>
  </si>
  <si>
    <t>f</t>
  </si>
  <si>
    <t>Updated_Message</t>
  </si>
  <si>
    <t>Account Already Exists , Re-submit As Consumer Existing</t>
  </si>
  <si>
    <t xml:space="preserve">Previously Approved </t>
  </si>
  <si>
    <t>Reason Unclear</t>
  </si>
  <si>
    <t>Overdue Bills</t>
  </si>
  <si>
    <t>Incorrect/Incomplete Application Details</t>
  </si>
  <si>
    <t>Duplicate Applications</t>
  </si>
  <si>
    <t># Of Apps</t>
  </si>
  <si>
    <t>% Contribution</t>
  </si>
  <si>
    <t>Updated_Reasons</t>
  </si>
  <si>
    <t>Month:</t>
  </si>
  <si>
    <t>Reasons</t>
  </si>
  <si>
    <t>Notes:</t>
  </si>
  <si>
    <r>
      <rPr>
        <vertAlign val="superscript"/>
        <sz val="12"/>
        <color theme="1"/>
        <rFont val="Calibri"/>
        <family val="2"/>
        <scheme val="minor"/>
      </rPr>
      <t>(1)</t>
    </r>
    <r>
      <rPr>
        <sz val="12"/>
        <color theme="1"/>
        <rFont val="Calibri"/>
        <family val="2"/>
        <scheme val="minor"/>
      </rPr>
      <t xml:space="preserve">  Thresholds Not Aplicable as they can be different at Team Level &amp; Analyst Level. Data Bars are added to help compare the values between weeks. Higher the value, longer the bar.</t>
    </r>
  </si>
  <si>
    <r>
      <rPr>
        <vertAlign val="superscript"/>
        <sz val="12"/>
        <color theme="1"/>
        <rFont val="Calibri"/>
        <family val="2"/>
        <scheme val="minor"/>
      </rPr>
      <t>(2)</t>
    </r>
    <r>
      <rPr>
        <sz val="12"/>
        <color theme="1"/>
        <rFont val="Calibri"/>
        <family val="2"/>
        <scheme val="minor"/>
      </rPr>
      <t xml:space="preserve"> Top 40 (by Rank) Reasons are marked in Light Red Background with Red Font.</t>
    </r>
  </si>
  <si>
    <r>
      <rPr>
        <vertAlign val="superscript"/>
        <sz val="12"/>
        <color theme="1"/>
        <rFont val="Calibri"/>
        <family val="2"/>
        <scheme val="minor"/>
      </rPr>
      <t>(3)</t>
    </r>
    <r>
      <rPr>
        <sz val="12"/>
        <color theme="1"/>
        <rFont val="Calibri"/>
        <family val="2"/>
        <scheme val="minor"/>
      </rPr>
      <t xml:space="preserve"> Applications Data is available for analysis only from 29th July</t>
    </r>
  </si>
  <si>
    <r>
      <t xml:space="preserve">See Notes </t>
    </r>
    <r>
      <rPr>
        <vertAlign val="superscript"/>
        <sz val="11"/>
        <color theme="1"/>
        <rFont val="Calibri"/>
        <family val="2"/>
        <scheme val="minor"/>
      </rPr>
      <t>(1)</t>
    </r>
  </si>
  <si>
    <t>Approved %</t>
  </si>
  <si>
    <t xml:space="preserve"> Decline %</t>
  </si>
  <si>
    <t>Withdraw %</t>
  </si>
  <si>
    <t>AHT</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</si>
</sst>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3" formatCode="_ * #,##0.00_ ;_ * \-#,##0.00_ ;_ * &quot;-&quot;??_ ;_ @_ "/>
    <numFmt numFmtId="164" formatCode="m/d/yy\ h:mm;@"/>
    <numFmt numFmtId="165" formatCode="dd\/mm\/yyyy\ hh:mm:ss"/>
    <numFmt numFmtId="166" formatCode="[$-F400]h:mm:ss\ AM/PM"/>
    <numFmt numFmtId="167" formatCode="[$-14009]dd/mm/yyyy;@"/>
    <numFmt numFmtId="168" formatCode="0.0%"/>
    <numFmt numFmtId="169" formatCode="_ * #,##0_ ;_ * \-#,##0_ ;_ * &quot;-&quot;??_ ;_ @_ "/>
  </numFmts>
  <fonts count="34" x14ac:knownFonts="1">
    <font>
      <sz val="11"/>
      <color theme="1"/>
      <name val="Calibri"/>
      <family val="2"/>
      <scheme val="minor"/>
    </font>
    <font>
      <sz val="10"/>
      <name val="Arial"/>
      <family val="2"/>
    </font>
    <font>
      <b/>
      <sz val="10"/>
      <name val="Calibri"/>
      <family val="2"/>
    </font>
    <font>
      <sz val="11"/>
      <color indexed="8"/>
      <name val="Calibri"/>
      <family val="2"/>
    </font>
    <font>
      <sz val="10"/>
      <color indexed="8"/>
      <name val="Calibri"/>
      <family val="2"/>
    </font>
    <font>
      <sz val="10"/>
      <name val="MS Sans Serif"/>
      <family val="2"/>
    </font>
    <font>
      <sz val="10"/>
      <name val="Calibri"/>
      <family val="2"/>
    </font>
    <font>
      <sz val="10"/>
      <color theme="1"/>
      <name val="Calibri"/>
      <family val="2"/>
    </font>
    <font>
      <b/>
      <sz val="11"/>
      <color theme="1"/>
      <name val="Calibri"/>
      <family val="2"/>
      <scheme val="minor"/>
    </font>
    <font>
      <sz val="10"/>
      <name val="Calibri"/>
      <family val="2"/>
    </font>
    <font>
      <b/>
      <sz val="11"/>
      <color theme="1"/>
      <name val="Calibri"/>
      <family val="2"/>
    </font>
    <font>
      <b/>
      <sz val="11"/>
      <name val="Calibri"/>
      <family val="2"/>
    </font>
    <font>
      <sz val="11"/>
      <color theme="1"/>
      <name val="Calibri"/>
      <family val="2"/>
      <scheme val="minor"/>
    </font>
    <font>
      <sz val="11"/>
      <color theme="1"/>
      <name val="Calibri"/>
    </font>
    <font>
      <sz val="10"/>
      <color theme="1"/>
      <name val="Calibri"/>
      <family val="2"/>
      <scheme val="minor"/>
    </font>
    <font>
      <sz val="11"/>
      <color theme="0"/>
      <name val="Calibri"/>
      <family val="2"/>
      <scheme val="minor"/>
    </font>
    <font>
      <sz val="14"/>
      <color theme="1"/>
      <name val="Calibri"/>
      <family val="2"/>
      <scheme val="minor"/>
    </font>
    <font>
      <sz val="18"/>
      <color theme="1"/>
      <name val="Calibri"/>
      <family val="2"/>
      <scheme val="minor"/>
    </font>
    <font>
      <b/>
      <sz val="22"/>
      <color theme="1"/>
      <name val="Calibri"/>
      <family val="2"/>
      <scheme val="minor"/>
    </font>
    <font>
      <sz val="11"/>
      <name val="Calibri"/>
      <family val="2"/>
      <scheme val="minor"/>
    </font>
    <font>
      <sz val="16"/>
      <color theme="1"/>
      <name val="Calibri"/>
      <family val="2"/>
      <scheme val="minor"/>
    </font>
    <font>
      <sz val="16"/>
      <name val="Calibri"/>
      <family val="2"/>
    </font>
    <font>
      <sz val="10"/>
      <name val="Calibri"/>
    </font>
    <font>
      <b/>
      <sz val="10"/>
      <name val="Calibri"/>
    </font>
    <font>
      <b/>
      <sz val="11"/>
      <color theme="0"/>
      <name val="Calibri"/>
      <family val="2"/>
      <scheme val="minor"/>
    </font>
    <font>
      <b/>
      <sz val="14"/>
      <color theme="1"/>
      <name val="Calibri"/>
      <family val="2"/>
      <scheme val="minor"/>
    </font>
    <font>
      <b/>
      <sz val="12"/>
      <color theme="1"/>
      <name val="Calibri"/>
      <family val="2"/>
      <scheme val="minor"/>
    </font>
    <font>
      <sz val="12"/>
      <color theme="1"/>
      <name val="Calibri"/>
      <family val="2"/>
      <scheme val="minor"/>
    </font>
    <font>
      <sz val="10"/>
      <name val="Calibri"/>
      <family val="2"/>
      <scheme val="minor"/>
    </font>
    <font>
      <sz val="11"/>
      <name val="Calibri"/>
      <family val="2"/>
    </font>
    <font>
      <sz val="11"/>
      <color rgb="FF000000"/>
      <name val="Calibri"/>
      <family val="2"/>
      <scheme val="minor"/>
    </font>
    <font>
      <vertAlign val="superscript"/>
      <sz val="12"/>
      <color theme="1"/>
      <name val="Calibri"/>
      <family val="2"/>
      <scheme val="minor"/>
    </font>
    <font>
      <sz val="12"/>
      <color theme="0"/>
      <name val="Calibri"/>
      <family val="2"/>
      <scheme val="minor"/>
    </font>
    <font>
      <vertAlign val="superscript"/>
      <sz val="11"/>
      <color theme="1"/>
      <name val="Calibri"/>
      <family val="2"/>
      <scheme val="minor"/>
    </font>
  </fonts>
  <fills count="12">
    <fill>
      <patternFill patternType="none"/>
    </fill>
    <fill>
      <patternFill patternType="gray125"/>
    </fill>
    <fill>
      <patternFill patternType="solid">
        <fgColor indexed="22"/>
        <bgColor indexed="64"/>
      </patternFill>
    </fill>
    <fill>
      <patternFill patternType="solid">
        <fgColor theme="4" tint="0.79998168889431442"/>
        <bgColor theme="4" tint="0.79998168889431442"/>
      </patternFill>
    </fill>
    <fill>
      <patternFill patternType="solid">
        <fgColor theme="0" tint="-0.14999847407452621"/>
        <bgColor indexed="64"/>
      </patternFill>
    </fill>
    <fill>
      <patternFill patternType="solid">
        <fgColor theme="0" tint="-0.249977111117893"/>
        <bgColor indexed="64"/>
      </patternFill>
    </fill>
    <fill>
      <patternFill patternType="solid">
        <fgColor theme="0"/>
        <bgColor theme="4" tint="0.79998168889431442"/>
      </patternFill>
    </fill>
    <fill>
      <patternFill patternType="solid">
        <fgColor theme="0"/>
        <bgColor indexed="64"/>
      </patternFill>
    </fill>
    <fill>
      <patternFill patternType="solid">
        <fgColor rgb="FFBFBFBF"/>
        <bgColor rgb="FFBFBFBF"/>
      </patternFill>
    </fill>
    <fill>
      <patternFill patternType="solid">
        <fgColor theme="0"/>
        <bgColor theme="0"/>
      </patternFill>
    </fill>
    <fill>
      <patternFill patternType="solid">
        <fgColor theme="7"/>
        <bgColor indexed="64"/>
      </patternFill>
    </fill>
    <fill>
      <patternFill patternType="solid">
        <fgColor theme="4" tint="-0.249977111117893"/>
        <bgColor indexed="64"/>
      </patternFill>
    </fill>
  </fills>
  <borders count="10">
    <border>
      <left/>
      <right/>
      <top/>
      <bottom/>
      <diagonal/>
    </border>
    <border>
      <left style="thin">
        <color indexed="64"/>
      </left>
      <right style="thin">
        <color indexed="64"/>
      </right>
      <top/>
      <bottom style="thin">
        <color indexed="64"/>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top style="thin">
        <color theme="4" tint="0.39997558519241921"/>
      </top>
      <bottom/>
      <diagonal/>
    </border>
    <border>
      <left style="thin">
        <color theme="4" tint="0.39997558519241921"/>
      </left>
      <right/>
      <top style="thin">
        <color theme="4" tint="0.39997558519241921"/>
      </top>
      <bottom/>
      <diagonal/>
    </border>
    <border>
      <left style="thin">
        <color auto="1"/>
      </left>
      <right style="thin">
        <color auto="1"/>
      </right>
      <top style="thin">
        <color auto="1"/>
      </top>
      <bottom style="thin">
        <color auto="1"/>
      </bottom>
      <diagonal/>
    </border>
    <border>
      <left/>
      <right/>
      <top style="thin">
        <color rgb="FF9CC2E5"/>
      </top>
      <bottom style="thin">
        <color rgb="FF9CC2E5"/>
      </bottom>
      <diagonal/>
    </border>
    <border>
      <left/>
      <right/>
      <top/>
      <bottom style="thin">
        <color indexed="64"/>
      </bottom>
      <diagonal/>
    </border>
    <border>
      <left style="thin">
        <color auto="1"/>
      </left>
      <right/>
      <top/>
      <bottom style="thin">
        <color theme="0"/>
      </bottom>
      <diagonal/>
    </border>
  </borders>
  <cellStyleXfs count="9">
    <xf numFmtId="0" fontId="0" fillId="0" borderId="0"/>
    <xf numFmtId="0" fontId="1" fillId="0" borderId="0"/>
    <xf numFmtId="0" fontId="3" fillId="0" borderId="0"/>
    <xf numFmtId="0" fontId="3" fillId="0" borderId="0"/>
    <xf numFmtId="0" fontId="5" fillId="0" borderId="0"/>
    <xf numFmtId="0" fontId="5" fillId="0" borderId="0"/>
    <xf numFmtId="0" fontId="5" fillId="0" borderId="0"/>
    <xf numFmtId="9" fontId="12" fillId="0" borderId="0" applyFont="0" applyFill="0" applyBorder="0" applyAlignment="0" applyProtection="0"/>
    <xf numFmtId="43" fontId="12" fillId="0" borderId="0" applyFont="0" applyFill="0" applyBorder="0" applyAlignment="0" applyProtection="0"/>
  </cellStyleXfs>
  <cellXfs count="142">
    <xf numFmtId="0" fontId="0" fillId="0" borderId="0" xfId="0"/>
    <xf numFmtId="0" fontId="8" fillId="0" borderId="0" xfId="0" applyFont="1"/>
    <xf numFmtId="0" fontId="0" fillId="0" borderId="0" xfId="0" applyAlignment="1">
      <alignment horizontal="left" vertical="center"/>
    </xf>
    <xf numFmtId="0" fontId="8" fillId="0" borderId="0" xfId="0" applyFont="1" applyAlignment="1">
      <alignment horizontal="left" vertical="center"/>
    </xf>
    <xf numFmtId="0" fontId="0" fillId="0" borderId="0" xfId="0" applyAlignment="1">
      <alignment horizontal="left" vertical="center" wrapText="1"/>
    </xf>
    <xf numFmtId="10" fontId="0" fillId="0" borderId="0" xfId="0" applyNumberFormat="1" applyAlignment="1">
      <alignment horizontal="left" vertical="center"/>
    </xf>
    <xf numFmtId="0" fontId="2" fillId="2" borderId="1" xfId="1" applyFont="1" applyFill="1" applyBorder="1" applyAlignment="1">
      <alignment horizontal="center" vertical="center" wrapText="1"/>
    </xf>
    <xf numFmtId="164" fontId="2" fillId="2" borderId="1" xfId="1" applyNumberFormat="1" applyFont="1" applyFill="1" applyBorder="1" applyAlignment="1">
      <alignment horizontal="center" vertical="center" wrapText="1"/>
    </xf>
    <xf numFmtId="49" fontId="6" fillId="0" borderId="2" xfId="1" applyNumberFormat="1" applyFont="1" applyBorder="1"/>
    <xf numFmtId="165" fontId="4" fillId="0" borderId="3" xfId="3" applyNumberFormat="1" applyFont="1" applyBorder="1"/>
    <xf numFmtId="165" fontId="6" fillId="0" borderId="3" xfId="1" applyNumberFormat="1" applyFont="1" applyBorder="1"/>
    <xf numFmtId="49" fontId="6" fillId="0" borderId="3" xfId="1" applyNumberFormat="1" applyFont="1" applyBorder="1"/>
    <xf numFmtId="49" fontId="4" fillId="0" borderId="3" xfId="2" applyNumberFormat="1" applyFont="1" applyBorder="1"/>
    <xf numFmtId="49" fontId="6" fillId="0" borderId="3" xfId="5" applyNumberFormat="1" applyFont="1" applyBorder="1"/>
    <xf numFmtId="49" fontId="6" fillId="3" borderId="2" xfId="4" applyNumberFormat="1" applyFont="1" applyFill="1" applyBorder="1"/>
    <xf numFmtId="165" fontId="4" fillId="3" borderId="3" xfId="3" applyNumberFormat="1" applyFont="1" applyFill="1" applyBorder="1"/>
    <xf numFmtId="165" fontId="6" fillId="3" borderId="3" xfId="4" applyNumberFormat="1" applyFont="1" applyFill="1" applyBorder="1"/>
    <xf numFmtId="49" fontId="6" fillId="3" borderId="3" xfId="4" applyNumberFormat="1" applyFont="1" applyFill="1" applyBorder="1"/>
    <xf numFmtId="49" fontId="4" fillId="3" borderId="3" xfId="2" applyNumberFormat="1" applyFont="1" applyFill="1" applyBorder="1"/>
    <xf numFmtId="49" fontId="6" fillId="3" borderId="3" xfId="5" applyNumberFormat="1" applyFont="1" applyFill="1" applyBorder="1"/>
    <xf numFmtId="49" fontId="4" fillId="0" borderId="2" xfId="2" applyNumberFormat="1" applyFont="1" applyBorder="1"/>
    <xf numFmtId="165" fontId="4" fillId="3" borderId="3" xfId="2" applyNumberFormat="1" applyFont="1" applyFill="1" applyBorder="1"/>
    <xf numFmtId="165" fontId="4" fillId="0" borderId="3" xfId="2" applyNumberFormat="1" applyFont="1" applyBorder="1"/>
    <xf numFmtId="49" fontId="4" fillId="3" borderId="2" xfId="2" applyNumberFormat="1" applyFont="1" applyFill="1" applyBorder="1"/>
    <xf numFmtId="165" fontId="6" fillId="0" borderId="3" xfId="4" applyNumberFormat="1" applyFont="1" applyBorder="1"/>
    <xf numFmtId="49" fontId="6" fillId="0" borderId="3" xfId="4" applyNumberFormat="1" applyFont="1" applyBorder="1"/>
    <xf numFmtId="165" fontId="6" fillId="3" borderId="3" xfId="1" applyNumberFormat="1" applyFont="1" applyFill="1" applyBorder="1"/>
    <xf numFmtId="49" fontId="6" fillId="3" borderId="3" xfId="1" applyNumberFormat="1" applyFont="1" applyFill="1" applyBorder="1"/>
    <xf numFmtId="165" fontId="6" fillId="3" borderId="3" xfId="6" applyNumberFormat="1" applyFont="1" applyFill="1" applyBorder="1"/>
    <xf numFmtId="49" fontId="6" fillId="3" borderId="3" xfId="6" applyNumberFormat="1" applyFont="1" applyFill="1" applyBorder="1"/>
    <xf numFmtId="165" fontId="6" fillId="0" borderId="3" xfId="6" applyNumberFormat="1" applyFont="1" applyBorder="1"/>
    <xf numFmtId="49" fontId="6" fillId="0" borderId="3" xfId="6" applyNumberFormat="1" applyFont="1" applyBorder="1"/>
    <xf numFmtId="49" fontId="7" fillId="3" borderId="3" xfId="0" applyNumberFormat="1" applyFont="1" applyFill="1" applyBorder="1"/>
    <xf numFmtId="49" fontId="7" fillId="0" borderId="3" xfId="0" applyNumberFormat="1" applyFont="1" applyBorder="1"/>
    <xf numFmtId="165" fontId="6" fillId="0" borderId="4" xfId="6" applyNumberFormat="1" applyFont="1" applyBorder="1"/>
    <xf numFmtId="49" fontId="6" fillId="0" borderId="4" xfId="6" applyNumberFormat="1" applyFont="1" applyBorder="1"/>
    <xf numFmtId="49" fontId="6" fillId="3" borderId="4" xfId="6" applyNumberFormat="1" applyFont="1" applyFill="1" applyBorder="1"/>
    <xf numFmtId="49" fontId="4" fillId="0" borderId="5" xfId="2" applyNumberFormat="1" applyFont="1" applyBorder="1"/>
    <xf numFmtId="165" fontId="4" fillId="3" borderId="4" xfId="3" applyNumberFormat="1" applyFont="1" applyFill="1" applyBorder="1"/>
    <xf numFmtId="49" fontId="6" fillId="0" borderId="4" xfId="1" applyNumberFormat="1" applyFont="1" applyBorder="1"/>
    <xf numFmtId="49" fontId="4" fillId="0" borderId="4" xfId="2" applyNumberFormat="1" applyFont="1" applyBorder="1"/>
    <xf numFmtId="49" fontId="6" fillId="0" borderId="4" xfId="5" applyNumberFormat="1" applyFont="1" applyBorder="1"/>
    <xf numFmtId="49" fontId="6" fillId="0" borderId="5" xfId="1" applyNumberFormat="1" applyFont="1" applyBorder="1"/>
    <xf numFmtId="165" fontId="4" fillId="0" borderId="4" xfId="3" applyNumberFormat="1" applyFont="1" applyBorder="1"/>
    <xf numFmtId="165" fontId="6" fillId="0" borderId="4" xfId="1" applyNumberFormat="1" applyFont="1" applyBorder="1"/>
    <xf numFmtId="0" fontId="0" fillId="0" borderId="0" xfId="0" applyAlignment="1">
      <alignment horizontal="left"/>
    </xf>
    <xf numFmtId="2" fontId="6" fillId="0" borderId="0" xfId="1" applyNumberFormat="1" applyFont="1" applyAlignment="1">
      <alignment horizontal="left"/>
    </xf>
    <xf numFmtId="2" fontId="0" fillId="0" borderId="0" xfId="0" applyNumberFormat="1" applyAlignment="1">
      <alignment horizontal="left"/>
    </xf>
    <xf numFmtId="166" fontId="9" fillId="0" borderId="0" xfId="1" applyNumberFormat="1" applyFont="1" applyAlignment="1">
      <alignment horizontal="left"/>
    </xf>
    <xf numFmtId="14" fontId="6" fillId="0" borderId="0" xfId="1" applyNumberFormat="1" applyFont="1" applyAlignment="1">
      <alignment horizontal="left" vertical="center"/>
    </xf>
    <xf numFmtId="0" fontId="6" fillId="0" borderId="0" xfId="1" applyFont="1" applyAlignment="1">
      <alignment horizontal="left" vertical="center"/>
    </xf>
    <xf numFmtId="0" fontId="7" fillId="7" borderId="0" xfId="1" applyFont="1" applyFill="1" applyAlignment="1">
      <alignment horizontal="left" vertical="center"/>
    </xf>
    <xf numFmtId="14" fontId="9" fillId="0" borderId="0" xfId="1" applyNumberFormat="1" applyFont="1" applyAlignment="1">
      <alignment horizontal="left" vertical="center"/>
    </xf>
    <xf numFmtId="167" fontId="11" fillId="2" borderId="1" xfId="1" applyNumberFormat="1" applyFont="1" applyFill="1" applyBorder="1" applyAlignment="1">
      <alignment horizontal="center" vertical="center" wrapText="1"/>
    </xf>
    <xf numFmtId="49" fontId="11" fillId="2" borderId="1" xfId="1" applyNumberFormat="1" applyFont="1" applyFill="1" applyBorder="1" applyAlignment="1">
      <alignment horizontal="center" vertical="center" wrapText="1"/>
    </xf>
    <xf numFmtId="10" fontId="13" fillId="0" borderId="0" xfId="0" applyNumberFormat="1" applyFont="1" applyAlignment="1">
      <alignment horizontal="left" vertical="center"/>
    </xf>
    <xf numFmtId="0" fontId="0" fillId="0" borderId="6" xfId="0" applyBorder="1" applyAlignment="1">
      <alignment horizontal="left" vertical="center"/>
    </xf>
    <xf numFmtId="168" fontId="15" fillId="0" borderId="0" xfId="7" applyNumberFormat="1" applyFont="1"/>
    <xf numFmtId="0" fontId="15" fillId="0" borderId="9" xfId="0" applyFont="1" applyBorder="1"/>
    <xf numFmtId="16" fontId="0" fillId="0" borderId="0" xfId="0" applyNumberFormat="1" applyAlignment="1">
      <alignment horizontal="left" vertical="center"/>
    </xf>
    <xf numFmtId="9" fontId="0" fillId="0" borderId="0" xfId="7" applyFont="1"/>
    <xf numFmtId="9" fontId="0" fillId="0" borderId="0" xfId="7" applyFont="1" applyAlignment="1">
      <alignment wrapText="1"/>
    </xf>
    <xf numFmtId="14" fontId="0" fillId="0" borderId="0" xfId="0" applyNumberFormat="1"/>
    <xf numFmtId="0" fontId="20" fillId="0" borderId="0" xfId="0" applyFont="1" applyAlignment="1">
      <alignment horizontal="center"/>
    </xf>
    <xf numFmtId="9" fontId="17" fillId="0" borderId="0" xfId="7" applyFont="1" applyAlignment="1"/>
    <xf numFmtId="9" fontId="17" fillId="0" borderId="0" xfId="7" applyFont="1"/>
    <xf numFmtId="0" fontId="17" fillId="0" borderId="0" xfId="0" applyFont="1"/>
    <xf numFmtId="2" fontId="17" fillId="0" borderId="0" xfId="7" applyNumberFormat="1" applyFont="1"/>
    <xf numFmtId="16" fontId="17" fillId="0" borderId="0" xfId="0" applyNumberFormat="1" applyFont="1"/>
    <xf numFmtId="0" fontId="8" fillId="5" borderId="6" xfId="0" applyFont="1" applyFill="1" applyBorder="1" applyAlignment="1">
      <alignment horizontal="center" vertical="center"/>
    </xf>
    <xf numFmtId="0" fontId="8" fillId="4" borderId="6" xfId="0" applyFont="1" applyFill="1" applyBorder="1" applyAlignment="1">
      <alignment horizontal="center" vertical="center"/>
    </xf>
    <xf numFmtId="0" fontId="18" fillId="0" borderId="0" xfId="0" applyFont="1" applyAlignment="1">
      <alignment horizontal="center" vertical="center"/>
    </xf>
    <xf numFmtId="0" fontId="18" fillId="0" borderId="0" xfId="0" applyFont="1" applyAlignment="1">
      <alignment horizontal="center"/>
    </xf>
    <xf numFmtId="0" fontId="18" fillId="0" borderId="8" xfId="0" applyFont="1" applyBorder="1" applyAlignment="1">
      <alignment horizontal="center" vertical="center"/>
    </xf>
    <xf numFmtId="169" fontId="16" fillId="0" borderId="6" xfId="8" applyNumberFormat="1" applyFont="1" applyBorder="1" applyAlignment="1">
      <alignment horizontal="right" vertical="center"/>
    </xf>
    <xf numFmtId="0" fontId="18" fillId="0" borderId="6" xfId="0" applyFont="1" applyBorder="1" applyAlignment="1">
      <alignment horizontal="center" vertical="center"/>
    </xf>
    <xf numFmtId="168" fontId="16" fillId="0" borderId="6" xfId="7" applyNumberFormat="1" applyFont="1" applyBorder="1" applyAlignment="1">
      <alignment horizontal="right" vertical="center"/>
    </xf>
    <xf numFmtId="2" fontId="16" fillId="0" borderId="6" xfId="7" applyNumberFormat="1" applyFont="1" applyBorder="1" applyAlignment="1">
      <alignment horizontal="right" vertical="center"/>
    </xf>
    <xf numFmtId="49" fontId="6" fillId="0" borderId="0" xfId="5" applyNumberFormat="1" applyFont="1"/>
    <xf numFmtId="49" fontId="6" fillId="3" borderId="0" xfId="5" applyNumberFormat="1" applyFont="1" applyFill="1"/>
    <xf numFmtId="49" fontId="4" fillId="3" borderId="0" xfId="2" applyNumberFormat="1" applyFont="1" applyFill="1"/>
    <xf numFmtId="49" fontId="4" fillId="0" borderId="0" xfId="2" applyNumberFormat="1" applyFont="1"/>
    <xf numFmtId="49" fontId="6" fillId="0" borderId="0" xfId="4" applyNumberFormat="1" applyFont="1"/>
    <xf numFmtId="49" fontId="6" fillId="3" borderId="0" xfId="4" applyNumberFormat="1" applyFont="1" applyFill="1"/>
    <xf numFmtId="49" fontId="6" fillId="3" borderId="0" xfId="6" applyNumberFormat="1" applyFont="1" applyFill="1"/>
    <xf numFmtId="49" fontId="6" fillId="0" borderId="0" xfId="6" applyNumberFormat="1" applyFont="1"/>
    <xf numFmtId="49" fontId="7" fillId="3" borderId="0" xfId="0" applyNumberFormat="1" applyFont="1" applyFill="1"/>
    <xf numFmtId="49" fontId="7" fillId="0" borderId="0" xfId="0" applyNumberFormat="1" applyFont="1"/>
    <xf numFmtId="0" fontId="20" fillId="7" borderId="0" xfId="0" applyFont="1" applyFill="1" applyAlignment="1">
      <alignment vertical="center"/>
    </xf>
    <xf numFmtId="0" fontId="0" fillId="7" borderId="0" xfId="0" applyFill="1"/>
    <xf numFmtId="49" fontId="21" fillId="7" borderId="0" xfId="5" applyNumberFormat="1" applyFont="1" applyFill="1" applyAlignment="1">
      <alignment wrapText="1"/>
    </xf>
    <xf numFmtId="49" fontId="21" fillId="7" borderId="0" xfId="5" applyNumberFormat="1" applyFont="1" applyFill="1" applyAlignment="1">
      <alignment vertical="center"/>
    </xf>
    <xf numFmtId="49" fontId="6" fillId="3" borderId="5" xfId="4" applyNumberFormat="1" applyFont="1" applyFill="1" applyBorder="1"/>
    <xf numFmtId="49" fontId="7" fillId="3" borderId="4" xfId="0" applyNumberFormat="1" applyFont="1" applyFill="1" applyBorder="1"/>
    <xf numFmtId="49" fontId="22" fillId="0" borderId="0" xfId="1" applyNumberFormat="1" applyFont="1" applyAlignment="1">
      <alignment horizontal="left" vertical="center"/>
    </xf>
    <xf numFmtId="0" fontId="20" fillId="0" borderId="0" xfId="0" applyFont="1"/>
    <xf numFmtId="14" fontId="17" fillId="0" borderId="0" xfId="0" applyNumberFormat="1" applyFont="1"/>
    <xf numFmtId="0" fontId="20" fillId="0" borderId="0" xfId="0" applyFont="1" applyAlignment="1">
      <alignment horizontal="center" vertical="top"/>
    </xf>
    <xf numFmtId="49" fontId="10" fillId="10" borderId="1" xfId="1" applyNumberFormat="1" applyFont="1" applyFill="1" applyBorder="1" applyAlignment="1">
      <alignment horizontal="center" vertical="center" wrapText="1"/>
    </xf>
    <xf numFmtId="2" fontId="11" fillId="10" borderId="1" xfId="1" applyNumberFormat="1" applyFont="1" applyFill="1" applyBorder="1" applyAlignment="1">
      <alignment horizontal="center" vertical="center" wrapText="1"/>
    </xf>
    <xf numFmtId="49" fontId="11" fillId="10" borderId="1" xfId="1" applyNumberFormat="1" applyFont="1" applyFill="1" applyBorder="1" applyAlignment="1">
      <alignment horizontal="center" vertical="center" wrapText="1"/>
    </xf>
    <xf numFmtId="0" fontId="11" fillId="10" borderId="1" xfId="1" applyFont="1" applyFill="1" applyBorder="1" applyAlignment="1">
      <alignment horizontal="center" vertical="center" wrapText="1"/>
    </xf>
    <xf numFmtId="0" fontId="10" fillId="10" borderId="1" xfId="1" applyFont="1" applyFill="1" applyBorder="1" applyAlignment="1">
      <alignment horizontal="center" vertical="center" wrapText="1"/>
    </xf>
    <xf numFmtId="49" fontId="23" fillId="10" borderId="1" xfId="1" applyNumberFormat="1" applyFont="1" applyFill="1" applyBorder="1" applyAlignment="1">
      <alignment horizontal="center" vertical="center" wrapText="1"/>
    </xf>
    <xf numFmtId="0" fontId="8" fillId="8" borderId="0" xfId="0" applyFont="1" applyFill="1" applyAlignment="1">
      <alignment horizontal="center" vertical="center"/>
    </xf>
    <xf numFmtId="0" fontId="25" fillId="8" borderId="0" xfId="0" applyFont="1" applyFill="1" applyAlignment="1">
      <alignment horizontal="center" vertical="center"/>
    </xf>
    <xf numFmtId="0" fontId="8" fillId="8" borderId="0" xfId="0" applyFont="1" applyFill="1" applyAlignment="1">
      <alignment horizontal="center" vertical="center" wrapText="1"/>
    </xf>
    <xf numFmtId="0" fontId="26" fillId="8" borderId="0" xfId="0" applyFont="1" applyFill="1" applyAlignment="1">
      <alignment horizontal="center" vertical="center"/>
    </xf>
    <xf numFmtId="0" fontId="26" fillId="0" borderId="0" xfId="0" applyFont="1" applyAlignment="1">
      <alignment horizontal="center" vertical="center"/>
    </xf>
    <xf numFmtId="9" fontId="0" fillId="0" borderId="0" xfId="0" applyNumberFormat="1"/>
    <xf numFmtId="9" fontId="27" fillId="0" borderId="0" xfId="0" applyNumberFormat="1" applyFont="1" applyAlignment="1">
      <alignment horizontal="right" vertical="center"/>
    </xf>
    <xf numFmtId="49" fontId="28" fillId="6" borderId="0" xfId="1" applyNumberFormat="1" applyFont="1" applyFill="1"/>
    <xf numFmtId="0" fontId="25" fillId="0" borderId="0" xfId="0" applyFont="1" applyAlignment="1">
      <alignment horizontal="center" vertical="center"/>
    </xf>
    <xf numFmtId="0" fontId="19" fillId="0" borderId="0" xfId="0" applyFont="1" applyAlignment="1">
      <alignment horizontal="center" vertical="center"/>
    </xf>
    <xf numFmtId="0" fontId="0" fillId="7" borderId="6" xfId="0" applyFill="1" applyBorder="1" applyAlignment="1">
      <alignment vertical="center" wrapText="1"/>
    </xf>
    <xf numFmtId="0" fontId="0" fillId="7" borderId="6" xfId="7" applyNumberFormat="1" applyFont="1" applyFill="1" applyBorder="1" applyAlignment="1">
      <alignment horizontal="right" vertical="center"/>
    </xf>
    <xf numFmtId="168" fontId="0" fillId="7" borderId="6" xfId="7" applyNumberFormat="1" applyFont="1" applyFill="1" applyBorder="1" applyAlignment="1">
      <alignment horizontal="right" vertical="center"/>
    </xf>
    <xf numFmtId="49" fontId="29" fillId="7" borderId="6" xfId="5" applyNumberFormat="1" applyFont="1" applyFill="1" applyBorder="1" applyAlignment="1">
      <alignment vertical="center" wrapText="1"/>
    </xf>
    <xf numFmtId="0" fontId="0" fillId="7" borderId="6" xfId="0" applyFill="1" applyBorder="1" applyAlignment="1">
      <alignment vertical="center"/>
    </xf>
    <xf numFmtId="49" fontId="29" fillId="7" borderId="6" xfId="5" applyNumberFormat="1" applyFont="1" applyFill="1" applyBorder="1" applyAlignment="1">
      <alignment vertical="center"/>
    </xf>
    <xf numFmtId="0" fontId="27" fillId="7" borderId="6" xfId="0" applyFont="1" applyFill="1" applyBorder="1"/>
    <xf numFmtId="0" fontId="24" fillId="11" borderId="0" xfId="0" applyFont="1" applyFill="1" applyAlignment="1">
      <alignment horizontal="left" vertical="center"/>
    </xf>
    <xf numFmtId="49" fontId="30" fillId="0" borderId="7" xfId="0" applyNumberFormat="1" applyFont="1" applyBorder="1"/>
    <xf numFmtId="49" fontId="30" fillId="9" borderId="7" xfId="0" applyNumberFormat="1" applyFont="1" applyFill="1" applyBorder="1"/>
    <xf numFmtId="49" fontId="0" fillId="9" borderId="7" xfId="0" applyNumberFormat="1" applyFill="1" applyBorder="1"/>
    <xf numFmtId="49" fontId="0" fillId="0" borderId="7" xfId="0" applyNumberFormat="1" applyBorder="1"/>
    <xf numFmtId="0" fontId="24" fillId="7" borderId="0" xfId="0" applyFont="1" applyFill="1" applyAlignment="1">
      <alignment horizontal="left" vertical="center"/>
    </xf>
    <xf numFmtId="0" fontId="0" fillId="0" borderId="6" xfId="0" applyBorder="1" applyAlignment="1">
      <alignment horizontal="left" vertical="center" wrapText="1"/>
    </xf>
    <xf numFmtId="0" fontId="14" fillId="0" borderId="6" xfId="0" applyFont="1" applyBorder="1" applyAlignment="1">
      <alignment horizontal="center" vertical="center"/>
    </xf>
    <xf numFmtId="0" fontId="24" fillId="11" borderId="6" xfId="0" applyFont="1" applyFill="1" applyBorder="1" applyAlignment="1">
      <alignment horizontal="center" vertical="center"/>
    </xf>
    <xf numFmtId="0" fontId="24" fillId="11" borderId="6" xfId="0" applyFont="1" applyFill="1" applyBorder="1" applyAlignment="1">
      <alignment horizontal="center" vertical="center" wrapText="1"/>
    </xf>
    <xf numFmtId="0" fontId="0" fillId="7" borderId="0" xfId="0" applyFill="1" applyAlignment="1">
      <alignment vertical="center"/>
    </xf>
    <xf numFmtId="0" fontId="32" fillId="7" borderId="0" xfId="7" applyNumberFormat="1" applyFont="1" applyFill="1" applyBorder="1" applyAlignment="1">
      <alignment horizontal="right" vertical="center"/>
    </xf>
    <xf numFmtId="168" fontId="15" fillId="0" borderId="0" xfId="0" applyNumberFormat="1" applyFont="1"/>
    <xf numFmtId="0" fontId="27" fillId="7" borderId="0" xfId="0" quotePrefix="1" applyFont="1" applyFill="1" applyAlignment="1">
      <alignment horizontal="left" vertical="center" wrapText="1"/>
    </xf>
    <xf numFmtId="0" fontId="27" fillId="7" borderId="0" xfId="0" quotePrefix="1" applyFont="1" applyFill="1" applyAlignment="1">
      <alignment vertical="center" wrapText="1"/>
    </xf>
    <xf numFmtId="10" fontId="16" fillId="0" borderId="6" xfId="7" applyNumberFormat="1" applyFont="1" applyBorder="1" applyAlignment="1">
      <alignment horizontal="right" vertical="center"/>
    </xf>
    <xf numFmtId="0" fontId="14" fillId="0" borderId="6" xfId="0" applyFont="1" applyBorder="1" applyAlignment="1">
      <alignment horizontal="left" vertical="center" wrapText="1"/>
    </xf>
    <xf numFmtId="0" fontId="0" fillId="7" borderId="6" xfId="0" applyFill="1" applyBorder="1" applyAlignment="1">
      <alignment horizontal="left" vertical="center"/>
    </xf>
    <xf numFmtId="0" fontId="27" fillId="7" borderId="0" xfId="0" quotePrefix="1" applyFont="1" applyFill="1" applyAlignment="1">
      <alignment horizontal="left" vertical="center"/>
    </xf>
    <xf numFmtId="0" fontId="26" fillId="7" borderId="0" xfId="0" applyFont="1" applyFill="1"/>
    <xf numFmtId="0" fontId="27" fillId="7" borderId="0" xfId="0" quotePrefix="1" applyFont="1" applyFill="1" applyAlignment="1">
      <alignment horizontal="left" vertical="center" wrapText="1"/>
    </xf>
  </cellXfs>
  <cellStyles count="9">
    <cellStyle name="Comma" xfId="8" builtinId="3"/>
    <cellStyle name="Normal" xfId="0" builtinId="0"/>
    <cellStyle name="Normal_Brisbane_1" xfId="3"/>
    <cellStyle name="Normal_Mumbai" xfId="1"/>
    <cellStyle name="Normal_Mumbai_1" xfId="5"/>
    <cellStyle name="Normal_Mumbai_3" xfId="2"/>
    <cellStyle name="Normal_Mumbai_4" xfId="4"/>
    <cellStyle name="Normal_Mumbai_5" xfId="6"/>
    <cellStyle name="Percent" xfId="7" builtinId="5"/>
  </cellStyles>
  <dxfs count="59">
    <dxf>
      <font>
        <color rgb="FFA40000"/>
      </font>
      <fill>
        <patternFill>
          <bgColor rgb="FFFFC9C9"/>
        </patternFill>
      </fill>
    </dxf>
    <dxf>
      <font>
        <color theme="0" tint="-0.24994659260841701"/>
      </font>
      <fill>
        <patternFill>
          <bgColor theme="0"/>
        </patternFill>
      </fill>
    </dxf>
    <dxf>
      <font>
        <color theme="0" tint="-0.24994659260841701"/>
      </font>
      <fill>
        <patternFill>
          <bgColor theme="0"/>
        </patternFill>
      </fill>
    </dxf>
    <dxf>
      <font>
        <color theme="0"/>
      </font>
      <fill>
        <patternFill>
          <bgColor rgb="FFFF0000"/>
        </patternFill>
      </fill>
    </dxf>
    <dxf>
      <font>
        <color theme="1"/>
      </font>
      <fill>
        <patternFill>
          <bgColor rgb="FFFFC000"/>
        </patternFill>
      </fill>
    </dxf>
    <dxf>
      <font>
        <color theme="0"/>
      </font>
      <fill>
        <patternFill>
          <bgColor rgb="FF00B050"/>
        </patternFill>
      </fill>
    </dxf>
    <dxf>
      <font>
        <color theme="0" tint="-0.24994659260841701"/>
      </font>
      <fill>
        <patternFill>
          <bgColor theme="0"/>
        </patternFill>
      </fill>
    </dxf>
    <dxf>
      <font>
        <color theme="0"/>
      </font>
      <fill>
        <patternFill>
          <bgColor rgb="FFFF0000"/>
        </patternFill>
      </fill>
    </dxf>
    <dxf>
      <font>
        <color theme="1"/>
      </font>
      <fill>
        <patternFill>
          <bgColor rgb="FFFFC000"/>
        </patternFill>
      </fill>
    </dxf>
    <dxf>
      <font>
        <color theme="0"/>
      </font>
      <fill>
        <patternFill>
          <bgColor rgb="FF00B050"/>
        </patternFill>
      </fill>
    </dxf>
    <dxf>
      <font>
        <color theme="0" tint="-0.24994659260841701"/>
      </font>
      <fill>
        <patternFill>
          <bgColor theme="0"/>
        </patternFill>
      </fill>
    </dxf>
    <dxf>
      <font>
        <color theme="0"/>
      </font>
      <fill>
        <patternFill>
          <bgColor rgb="FFFF0000"/>
        </patternFill>
      </fill>
    </dxf>
    <dxf>
      <font>
        <color theme="1"/>
      </font>
      <fill>
        <patternFill>
          <bgColor rgb="FFFFC000"/>
        </patternFill>
      </fill>
    </dxf>
    <dxf>
      <font>
        <color theme="0"/>
      </font>
      <fill>
        <patternFill>
          <bgColor rgb="FF00B050"/>
        </patternFill>
      </fill>
    </dxf>
    <dxf>
      <font>
        <color theme="0"/>
      </font>
      <fill>
        <patternFill>
          <bgColor rgb="FFFF0000"/>
        </patternFill>
      </fill>
    </dxf>
    <dxf>
      <font>
        <color theme="1"/>
      </font>
      <fill>
        <patternFill>
          <bgColor rgb="FFFFC000"/>
        </patternFill>
      </fill>
    </dxf>
    <dxf>
      <font>
        <color theme="0"/>
      </font>
      <fill>
        <patternFill>
          <bgColor rgb="FF00B050"/>
        </patternFill>
      </fill>
    </dxf>
    <dxf>
      <font>
        <color theme="0" tint="-0.24994659260841701"/>
      </font>
      <fill>
        <patternFill>
          <bgColor theme="0"/>
        </patternFill>
      </fill>
    </dxf>
    <dxf>
      <font>
        <color rgb="FF00B050"/>
      </font>
    </dxf>
    <dxf>
      <font>
        <color rgb="FFFF0000"/>
      </font>
    </dxf>
    <dxf>
      <font>
        <color rgb="FFFFC000"/>
      </font>
    </dxf>
    <dxf>
      <font>
        <color rgb="FF00B050"/>
      </font>
    </dxf>
    <dxf>
      <font>
        <color rgb="FFFF0000"/>
      </font>
    </dxf>
    <dxf>
      <font>
        <color rgb="FFFFC000"/>
      </font>
    </dxf>
    <dxf>
      <font>
        <color rgb="FFFF0000"/>
      </font>
    </dxf>
    <dxf>
      <font>
        <color rgb="FF00B050"/>
      </font>
    </dxf>
    <dxf>
      <font>
        <color rgb="FFFFC000"/>
      </font>
    </dxf>
    <dxf>
      <font>
        <color rgb="FF00B050"/>
      </font>
    </dxf>
    <dxf>
      <font>
        <color rgb="FFFF0000"/>
      </font>
    </dxf>
    <dxf>
      <font>
        <color rgb="FFFFC000"/>
      </font>
    </dxf>
    <dxf>
      <font>
        <color rgb="FF00B050"/>
      </font>
    </dxf>
    <dxf>
      <font>
        <color rgb="FFFF0000"/>
      </font>
    </dxf>
    <dxf>
      <font>
        <color rgb="FFFFC000"/>
      </font>
    </dxf>
    <dxf>
      <font>
        <color theme="0" tint="-0.24994659260841701"/>
      </font>
      <fill>
        <patternFill>
          <bgColor theme="0"/>
        </patternFill>
      </fill>
    </dxf>
    <dxf>
      <font>
        <color rgb="FF00B050"/>
      </font>
    </dxf>
    <dxf>
      <font>
        <color rgb="FFFF0000"/>
      </font>
    </dxf>
    <dxf>
      <font>
        <color rgb="FFFFC000"/>
      </font>
    </dxf>
    <dxf>
      <font>
        <b val="0"/>
        <i val="0"/>
        <strike val="0"/>
        <condense val="0"/>
        <extend val="0"/>
        <outline val="0"/>
        <shadow val="0"/>
        <u val="none"/>
        <vertAlign val="baseline"/>
        <sz val="10"/>
        <color auto="1"/>
        <name val="Calibri"/>
        <scheme val="none"/>
      </font>
      <numFmt numFmtId="30" formatCode="@"/>
      <alignment horizontal="left" vertical="center" textRotation="0" wrapText="0" indent="0" justifyLastLine="0" shrinkToFit="0" readingOrder="0"/>
      <border diagonalUp="0" diagonalDown="0">
        <top/>
        <bottom/>
      </border>
      <protection locked="1" hidden="0"/>
    </dxf>
    <dxf>
      <font>
        <b val="0"/>
        <i val="0"/>
        <strike val="0"/>
        <condense val="0"/>
        <extend val="0"/>
        <outline val="0"/>
        <shadow val="0"/>
        <u val="none"/>
        <vertAlign val="baseline"/>
        <sz val="10"/>
        <color auto="1"/>
        <name val="Calibri"/>
        <scheme val="none"/>
      </font>
      <numFmt numFmtId="0" formatCode="General"/>
      <alignment horizontal="left" vertical="center" textRotation="0" wrapText="0" indent="0" justifyLastLine="0" shrinkToFit="0" readingOrder="0"/>
      <border diagonalUp="0" diagonalDown="0" outline="0">
        <top/>
        <bottom/>
      </border>
      <protection locked="1" hidden="0"/>
    </dxf>
    <dxf>
      <font>
        <b val="0"/>
        <i val="0"/>
        <strike val="0"/>
        <condense val="0"/>
        <extend val="0"/>
        <outline val="0"/>
        <shadow val="0"/>
        <u val="none"/>
        <vertAlign val="baseline"/>
        <sz val="10"/>
        <color auto="1"/>
        <name val="Calibri"/>
        <scheme val="none"/>
      </font>
      <numFmt numFmtId="0" formatCode="General"/>
      <alignment horizontal="left" vertical="center" textRotation="0" wrapText="0" indent="0" justifyLastLine="0" shrinkToFit="0" readingOrder="0"/>
      <protection locked="1" hidden="0"/>
    </dxf>
    <dxf>
      <font>
        <b val="0"/>
        <i val="0"/>
        <strike val="0"/>
        <condense val="0"/>
        <extend val="0"/>
        <outline val="0"/>
        <shadow val="0"/>
        <u val="none"/>
        <vertAlign val="baseline"/>
        <sz val="10"/>
        <color auto="1"/>
        <name val="Calibri"/>
        <scheme val="none"/>
      </font>
      <numFmt numFmtId="0" formatCode="General"/>
      <alignment horizontal="left" vertical="center" textRotation="0" wrapText="0" indent="0" justifyLastLine="0" shrinkToFit="0" readingOrder="0"/>
      <protection locked="1" hidden="0"/>
    </dxf>
    <dxf>
      <font>
        <b val="0"/>
        <i val="0"/>
        <strike val="0"/>
        <condense val="0"/>
        <extend val="0"/>
        <outline val="0"/>
        <shadow val="0"/>
        <u val="none"/>
        <vertAlign val="baseline"/>
        <sz val="10"/>
        <color auto="1"/>
        <name val="Calibri"/>
        <scheme val="none"/>
      </font>
      <numFmt numFmtId="0" formatCode="General"/>
      <alignment horizontal="left" vertical="center" textRotation="0" wrapText="0" indent="0" justifyLastLine="0" shrinkToFit="0" readingOrder="0"/>
      <protection locked="1" hidden="0"/>
    </dxf>
    <dxf>
      <font>
        <b val="0"/>
        <i val="0"/>
        <strike val="0"/>
        <condense val="0"/>
        <extend val="0"/>
        <outline val="0"/>
        <shadow val="0"/>
        <u val="none"/>
        <vertAlign val="baseline"/>
        <sz val="10"/>
        <color auto="1"/>
        <name val="Calibri"/>
        <scheme val="none"/>
      </font>
      <numFmt numFmtId="0" formatCode="General"/>
      <alignment horizontal="left" vertical="center" textRotation="0" wrapText="0" indent="0" justifyLastLine="0" shrinkToFit="0" readingOrder="0"/>
      <protection locked="1" hidden="0"/>
    </dxf>
    <dxf>
      <font>
        <b val="0"/>
        <i val="0"/>
        <strike val="0"/>
        <condense val="0"/>
        <extend val="0"/>
        <outline val="0"/>
        <shadow val="0"/>
        <u val="none"/>
        <vertAlign val="baseline"/>
        <sz val="10"/>
        <color auto="1"/>
        <name val="Calibri"/>
        <scheme val="none"/>
      </font>
      <numFmt numFmtId="0" formatCode="General"/>
      <alignment horizontal="left" vertical="center" textRotation="0" wrapText="0" indent="0" justifyLastLine="0" shrinkToFit="0" readingOrder="0"/>
      <protection locked="1" hidden="0"/>
    </dxf>
    <dxf>
      <font>
        <b val="0"/>
        <i val="0"/>
        <strike val="0"/>
        <condense val="0"/>
        <extend val="0"/>
        <outline val="0"/>
        <shadow val="0"/>
        <u val="none"/>
        <vertAlign val="baseline"/>
        <sz val="10"/>
        <color auto="1"/>
        <name val="Calibri"/>
        <scheme val="none"/>
      </font>
      <numFmt numFmtId="19" formatCode="dd/mm/yyyy"/>
      <alignment horizontal="left" vertical="center" textRotation="0" wrapText="0" indent="0" justifyLastLine="0" shrinkToFit="0" readingOrder="0"/>
      <protection locked="1" hidden="0"/>
    </dxf>
    <dxf>
      <font>
        <b val="0"/>
        <i val="0"/>
        <strike val="0"/>
        <condense val="0"/>
        <extend val="0"/>
        <outline val="0"/>
        <shadow val="0"/>
        <u val="none"/>
        <vertAlign val="baseline"/>
        <sz val="10"/>
        <color auto="1"/>
        <name val="Calibri"/>
        <scheme val="none"/>
      </font>
      <numFmt numFmtId="2" formatCode="0.00"/>
      <alignment horizontal="left" textRotation="0" indent="0" justifyLastLine="0" shrinkToFit="0" readingOrder="0"/>
      <protection locked="1" hidden="0"/>
    </dxf>
    <dxf>
      <font>
        <b val="0"/>
        <i val="0"/>
        <strike val="0"/>
        <condense val="0"/>
        <extend val="0"/>
        <outline val="0"/>
        <shadow val="0"/>
        <u val="none"/>
        <vertAlign val="baseline"/>
        <sz val="10"/>
        <color auto="1"/>
        <name val="Calibri"/>
        <scheme val="none"/>
      </font>
      <numFmt numFmtId="166" formatCode="[$-F400]h:mm:ss\ AM/PM"/>
      <alignment horizontal="left" textRotation="0" indent="0" justifyLastLine="0" shrinkToFit="0" readingOrder="0"/>
      <protection locked="1" hidden="0"/>
    </dxf>
    <dxf>
      <font>
        <b val="0"/>
        <i val="0"/>
        <strike val="0"/>
        <condense val="0"/>
        <extend val="0"/>
        <outline val="0"/>
        <shadow val="0"/>
        <u val="none"/>
        <vertAlign val="baseline"/>
        <sz val="10"/>
        <color auto="1"/>
        <name val="Calibri"/>
        <scheme val="none"/>
      </font>
      <numFmt numFmtId="30" formatCode="@"/>
    </dxf>
    <dxf>
      <font>
        <b val="0"/>
        <i val="0"/>
        <strike val="0"/>
        <condense val="0"/>
        <extend val="0"/>
        <outline val="0"/>
        <shadow val="0"/>
        <u val="none"/>
        <vertAlign val="baseline"/>
        <sz val="10"/>
        <color auto="1"/>
        <name val="Calibri"/>
        <scheme val="none"/>
      </font>
      <numFmt numFmtId="30" formatCode="@"/>
      <border diagonalUp="0" diagonalDown="0">
        <left/>
        <right/>
        <top style="thin">
          <color theme="4" tint="0.39997558519241921"/>
        </top>
        <bottom style="thin">
          <color theme="4" tint="0.39997558519241921"/>
        </bottom>
        <vertical/>
        <horizontal/>
      </border>
      <protection locked="1" hidden="0"/>
    </dxf>
    <dxf>
      <font>
        <b val="0"/>
        <i val="0"/>
        <strike val="0"/>
        <condense val="0"/>
        <extend val="0"/>
        <outline val="0"/>
        <shadow val="0"/>
        <u val="none"/>
        <vertAlign val="baseline"/>
        <sz val="10"/>
        <color auto="1"/>
        <name val="Calibri"/>
        <scheme val="none"/>
      </font>
      <numFmt numFmtId="30" formatCode="@"/>
      <border diagonalUp="0" diagonalDown="0">
        <left/>
        <right/>
        <top style="thin">
          <color theme="4" tint="0.39997558519241921"/>
        </top>
        <bottom style="thin">
          <color theme="4" tint="0.39997558519241921"/>
        </bottom>
        <vertical/>
        <horizontal/>
      </border>
      <protection locked="1" hidden="0"/>
    </dxf>
    <dxf>
      <font>
        <b val="0"/>
        <i val="0"/>
        <strike val="0"/>
        <condense val="0"/>
        <extend val="0"/>
        <outline val="0"/>
        <shadow val="0"/>
        <u val="none"/>
        <vertAlign val="baseline"/>
        <sz val="10"/>
        <color indexed="8"/>
        <name val="Calibri"/>
        <scheme val="none"/>
      </font>
      <numFmt numFmtId="30" formatCode="@"/>
      <border diagonalUp="0" diagonalDown="0">
        <left/>
        <right/>
        <top style="thin">
          <color theme="4" tint="0.39997558519241921"/>
        </top>
        <bottom style="thin">
          <color theme="4" tint="0.39997558519241921"/>
        </bottom>
        <vertical/>
        <horizontal/>
      </border>
      <protection locked="1" hidden="0"/>
    </dxf>
    <dxf>
      <font>
        <b val="0"/>
        <i val="0"/>
        <strike val="0"/>
        <condense val="0"/>
        <extend val="0"/>
        <outline val="0"/>
        <shadow val="0"/>
        <u val="none"/>
        <vertAlign val="baseline"/>
        <sz val="10"/>
        <color auto="1"/>
        <name val="Calibri"/>
        <scheme val="none"/>
      </font>
      <numFmt numFmtId="30" formatCode="@"/>
      <border diagonalUp="0" diagonalDown="0">
        <left/>
        <right/>
        <top style="thin">
          <color theme="4" tint="0.39997558519241921"/>
        </top>
        <bottom style="thin">
          <color theme="4" tint="0.39997558519241921"/>
        </bottom>
        <vertical/>
        <horizontal/>
      </border>
      <protection locked="1" hidden="0"/>
    </dxf>
    <dxf>
      <font>
        <b val="0"/>
        <i val="0"/>
        <strike val="0"/>
        <condense val="0"/>
        <extend val="0"/>
        <outline val="0"/>
        <shadow val="0"/>
        <u val="none"/>
        <vertAlign val="baseline"/>
        <sz val="10"/>
        <color auto="1"/>
        <name val="Calibri"/>
        <scheme val="none"/>
      </font>
      <numFmt numFmtId="165" formatCode="dd\/mm\/yyyy\ hh:mm:ss"/>
      <border diagonalUp="0" diagonalDown="0">
        <left/>
        <right/>
        <top style="thin">
          <color theme="4" tint="0.39997558519241921"/>
        </top>
        <bottom style="thin">
          <color theme="4" tint="0.39997558519241921"/>
        </bottom>
        <vertical/>
        <horizontal/>
      </border>
      <protection locked="1" hidden="0"/>
    </dxf>
    <dxf>
      <font>
        <b val="0"/>
        <i val="0"/>
        <strike val="0"/>
        <condense val="0"/>
        <extend val="0"/>
        <outline val="0"/>
        <shadow val="0"/>
        <u val="none"/>
        <vertAlign val="baseline"/>
        <sz val="10"/>
        <color indexed="8"/>
        <name val="Calibri"/>
        <scheme val="none"/>
      </font>
      <numFmt numFmtId="165" formatCode="dd\/mm\/yyyy\ hh:mm:ss"/>
      <border diagonalUp="0" diagonalDown="0">
        <left/>
        <right/>
        <top style="thin">
          <color theme="4" tint="0.39997558519241921"/>
        </top>
        <bottom style="thin">
          <color theme="4" tint="0.39997558519241921"/>
        </bottom>
        <vertical/>
        <horizontal/>
      </border>
      <protection locked="1" hidden="0"/>
    </dxf>
    <dxf>
      <font>
        <b val="0"/>
        <i val="0"/>
        <strike val="0"/>
        <condense val="0"/>
        <extend val="0"/>
        <outline val="0"/>
        <shadow val="0"/>
        <u val="none"/>
        <vertAlign val="baseline"/>
        <sz val="10"/>
        <color auto="1"/>
        <name val="Calibri"/>
        <scheme val="none"/>
      </font>
      <numFmt numFmtId="30" formatCode="@"/>
      <border diagonalUp="0" diagonalDown="0">
        <left style="thin">
          <color theme="4" tint="0.39997558519241921"/>
        </left>
        <right/>
        <top style="thin">
          <color theme="4" tint="0.39997558519241921"/>
        </top>
        <bottom style="thin">
          <color theme="4" tint="0.39997558519241921"/>
        </bottom>
        <vertical/>
        <horizontal/>
      </border>
      <protection locked="1" hidden="0"/>
    </dxf>
    <dxf>
      <border outline="0">
        <top style="thin">
          <color theme="4" tint="0.39997558519241921"/>
        </top>
      </border>
    </dxf>
    <dxf>
      <font>
        <b val="0"/>
        <i val="0"/>
        <strike val="0"/>
        <condense val="0"/>
        <extend val="0"/>
        <outline val="0"/>
        <shadow val="0"/>
        <u val="none"/>
        <vertAlign val="baseline"/>
        <sz val="10"/>
        <color auto="1"/>
        <name val="Calibri"/>
        <scheme val="none"/>
      </font>
      <numFmt numFmtId="30" formatCode="@"/>
      <alignment textRotation="0" indent="0" justifyLastLine="0" shrinkToFit="0" readingOrder="0"/>
      <border diagonalUp="0" diagonalDown="0">
        <top/>
        <bottom/>
      </border>
      <protection locked="1" hidden="0"/>
    </dxf>
    <dxf>
      <border outline="0">
        <bottom style="thin">
          <color indexed="64"/>
        </bottom>
      </border>
    </dxf>
    <dxf>
      <font>
        <b/>
        <i val="0"/>
        <strike val="0"/>
        <condense val="0"/>
        <extend val="0"/>
        <outline val="0"/>
        <shadow val="0"/>
        <u val="none"/>
        <vertAlign val="baseline"/>
        <sz val="10"/>
        <color auto="1"/>
        <name val="Calibri"/>
        <scheme val="none"/>
      </font>
      <numFmt numFmtId="30" formatCode="@"/>
      <fill>
        <patternFill patternType="solid">
          <fgColor indexed="64"/>
          <bgColor indexed="22"/>
        </patternFill>
      </fill>
      <alignment horizontal="center" vertical="center" textRotation="0" wrapText="1" indent="0" justifyLastLine="0" shrinkToFit="0" readingOrder="0"/>
      <border diagonalUp="0" diagonalDown="0">
        <left style="thin">
          <color indexed="64"/>
        </left>
        <right style="thin">
          <color indexed="64"/>
        </right>
        <top/>
        <bottom/>
      </border>
      <protection locked="1" hidden="0"/>
    </dxf>
  </dxfs>
  <tableStyles count="0" defaultTableStyle="TableStyleMedium2" defaultPivotStyle="PivotStyleLight16"/>
  <colors>
    <mruColors>
      <color rgb="FFFFC9C9"/>
      <color rgb="FFA40000"/>
      <color rgb="FFF4B184"/>
      <color rgb="FFCC0000"/>
      <color rgb="FF4FA792"/>
      <color rgb="FFC92DBE"/>
      <color rgb="FFA452A4"/>
      <color rgb="FFB14597"/>
      <color rgb="FF23D3D3"/>
      <color rgb="FF5B9BD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3" Type="http://schemas.microsoft.com/office/2011/relationships/chartStyle" Target="style1.xml"/><Relationship Id="rId2" Type="http://schemas.microsoft.com/office/2011/relationships/chartColorStyle" Target="colors1.xml"/><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KPI_dashboard!$K$13</c:f>
          <c:strCache>
            <c:ptCount val="1"/>
            <c:pt idx="0">
              <c:v>MONTH: AUGUST;  QUEUE: ALL; ANALYST: ALL</c:v>
            </c:pt>
          </c:strCache>
        </c:strRef>
      </c:tx>
      <c:layout>
        <c:manualLayout>
          <c:xMode val="edge"/>
          <c:yMode val="edge"/>
          <c:x val="0.13930015055998857"/>
          <c:y val="1.6655669494532288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lotArea>
      <c:layout>
        <c:manualLayout>
          <c:layoutTarget val="inner"/>
          <c:xMode val="edge"/>
          <c:yMode val="edge"/>
          <c:x val="0.21404707180544488"/>
          <c:y val="0.11746863787426085"/>
          <c:w val="0.51640324806292526"/>
          <c:h val="0.70763550631772965"/>
        </c:manualLayout>
      </c:layout>
      <c:doughnutChart>
        <c:varyColors val="1"/>
        <c:ser>
          <c:idx val="0"/>
          <c:order val="0"/>
          <c:dPt>
            <c:idx val="0"/>
            <c:bubble3D val="0"/>
            <c:spPr>
              <a:solidFill>
                <a:srgbClr val="00B050"/>
              </a:solidFill>
              <a:ln>
                <a:noFill/>
              </a:ln>
              <a:effectLst>
                <a:outerShdw blurRad="317500" algn="ctr" rotWithShape="0">
                  <a:prstClr val="black">
                    <a:alpha val="25000"/>
                  </a:prstClr>
                </a:outerShdw>
              </a:effectLst>
            </c:spPr>
            <c:extLst xmlns:c16r2="http://schemas.microsoft.com/office/drawing/2015/06/chart">
              <c:ext xmlns:c16="http://schemas.microsoft.com/office/drawing/2014/chart" uri="{C3380CC4-5D6E-409C-BE32-E72D297353CC}">
                <c16:uniqueId val="{00000001-A2D3-422D-9789-3E008042396F}"/>
              </c:ext>
            </c:extLst>
          </c:dPt>
          <c:dPt>
            <c:idx val="1"/>
            <c:bubble3D val="0"/>
            <c:spPr>
              <a:solidFill>
                <a:srgbClr val="FF0000"/>
              </a:solidFill>
              <a:ln>
                <a:noFill/>
              </a:ln>
              <a:effectLst>
                <a:outerShdw blurRad="317500" algn="ctr" rotWithShape="0">
                  <a:prstClr val="black">
                    <a:alpha val="25000"/>
                  </a:prstClr>
                </a:outerShdw>
              </a:effectLst>
            </c:spPr>
            <c:extLst xmlns:c16r2="http://schemas.microsoft.com/office/drawing/2015/06/chart">
              <c:ext xmlns:c16="http://schemas.microsoft.com/office/drawing/2014/chart" uri="{C3380CC4-5D6E-409C-BE32-E72D297353CC}">
                <c16:uniqueId val="{00000003-A2D3-422D-9789-3E008042396F}"/>
              </c:ext>
            </c:extLst>
          </c:dPt>
          <c:dPt>
            <c:idx val="2"/>
            <c:bubble3D val="0"/>
            <c:spPr>
              <a:solidFill>
                <a:srgbClr val="FFC000"/>
              </a:solidFill>
              <a:ln>
                <a:noFill/>
              </a:ln>
              <a:effectLst>
                <a:outerShdw blurRad="317500" algn="ctr" rotWithShape="0">
                  <a:prstClr val="black">
                    <a:alpha val="25000"/>
                  </a:prstClr>
                </a:outerShdw>
              </a:effectLst>
            </c:spPr>
            <c:extLst xmlns:c16r2="http://schemas.microsoft.com/office/drawing/2015/06/chart">
              <c:ext xmlns:c16="http://schemas.microsoft.com/office/drawing/2014/chart" uri="{C3380CC4-5D6E-409C-BE32-E72D297353CC}">
                <c16:uniqueId val="{00000005-A2D3-422D-9789-3E008042396F}"/>
              </c:ext>
            </c:extLst>
          </c:dPt>
          <c:dLbls>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xmlns:c16r2="http://schemas.microsoft.com/office/drawing/2015/06/chart">
              <c:ext xmlns:c15="http://schemas.microsoft.com/office/drawing/2012/chart" uri="{CE6537A1-D6FC-4f65-9D91-7224C49458BB}">
                <c15:layout/>
              </c:ext>
            </c:extLst>
          </c:dLbls>
          <c:cat>
            <c:strRef>
              <c:f>KPI_dashboard!$C$14:$C$16</c:f>
              <c:strCache>
                <c:ptCount val="3"/>
                <c:pt idx="0">
                  <c:v>% of Applications Approved</c:v>
                </c:pt>
                <c:pt idx="1">
                  <c:v>% of Applications Declined</c:v>
                </c:pt>
                <c:pt idx="2">
                  <c:v>% of Applications Withdraw</c:v>
                </c:pt>
              </c:strCache>
            </c:strRef>
          </c:cat>
          <c:val>
            <c:numRef>
              <c:f>KPI_dashboard!$K$14:$K$16</c:f>
              <c:numCache>
                <c:formatCode>0.0%</c:formatCode>
                <c:ptCount val="3"/>
                <c:pt idx="0">
                  <c:v>0.56182795698924726</c:v>
                </c:pt>
                <c:pt idx="1">
                  <c:v>0.12867383512544803</c:v>
                </c:pt>
                <c:pt idx="2">
                  <c:v>0.30949820788530463</c:v>
                </c:pt>
              </c:numCache>
            </c:numRef>
          </c:val>
          <c:extLst xmlns:c16r2="http://schemas.microsoft.com/office/drawing/2015/06/chart">
            <c:ext xmlns:c16="http://schemas.microsoft.com/office/drawing/2014/chart" uri="{C3380CC4-5D6E-409C-BE32-E72D297353CC}">
              <c16:uniqueId val="{00000006-A2D3-422D-9789-3E008042396F}"/>
            </c:ext>
          </c:extLst>
        </c:ser>
        <c:dLbls>
          <c:showLegendKey val="0"/>
          <c:showVal val="0"/>
          <c:showCatName val="0"/>
          <c:showSerName val="0"/>
          <c:showPercent val="1"/>
          <c:showBubbleSize val="0"/>
          <c:showLeaderLines val="1"/>
        </c:dLbls>
        <c:firstSliceAng val="0"/>
        <c:holeSize val="45"/>
      </c:doughnutChart>
      <c:spPr>
        <a:noFill/>
        <a:ln>
          <a:noFill/>
        </a:ln>
        <a:effectLst/>
      </c:spPr>
    </c:plotArea>
    <c:legend>
      <c:legendPos val="b"/>
      <c:layout>
        <c:manualLayout>
          <c:xMode val="edge"/>
          <c:yMode val="edge"/>
          <c:x val="2.983605017269635E-2"/>
          <c:y val="0.87655835012813088"/>
          <c:w val="0.95487799468956491"/>
          <c:h val="9.7806501504242693E-2"/>
        </c:manualLayout>
      </c:layout>
      <c:overlay val="0"/>
      <c:spPr>
        <a:solidFill>
          <a:schemeClr val="lt1">
            <a:alpha val="78000"/>
          </a:schemeClr>
        </a:solidFill>
        <a:ln>
          <a:noFill/>
        </a:ln>
        <a:effectLst/>
      </c:spPr>
      <c:txPr>
        <a:bodyPr rot="0" spcFirstLastPara="1" vertOverflow="ellipsis" vert="horz" wrap="square" anchor="ctr" anchorCtr="1"/>
        <a:lstStyle/>
        <a:p>
          <a:pPr>
            <a:defRPr sz="12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6526059242594679E-2"/>
          <c:y val="8.4968850776898266E-2"/>
          <c:w val="0.87402121609798777"/>
          <c:h val="0.51355650835532107"/>
        </c:manualLayout>
      </c:layout>
      <c:areaChart>
        <c:grouping val="standard"/>
        <c:varyColors val="0"/>
        <c:ser>
          <c:idx val="5"/>
          <c:order val="0"/>
          <c:tx>
            <c:strRef>
              <c:f>Settiings!$AD$3</c:f>
              <c:strCache>
                <c:ptCount val="1"/>
                <c:pt idx="0">
                  <c:v>No Of Apps</c:v>
                </c:pt>
              </c:strCache>
            </c:strRef>
          </c:tx>
          <c:spPr>
            <a:solidFill>
              <a:schemeClr val="accent5">
                <a:lumMod val="40000"/>
                <a:lumOff val="60000"/>
              </a:schemeClr>
            </a:solidFill>
            <a:ln>
              <a:solidFill>
                <a:schemeClr val="accent1">
                  <a:lumMod val="50000"/>
                </a:schemeClr>
              </a:solidFill>
            </a:ln>
            <a:effectLst/>
          </c:spPr>
          <c:cat>
            <c:numRef>
              <c:f>Settiings!$Q$4:$Q$36</c:f>
              <c:numCache>
                <c:formatCode>d\-mmm</c:formatCode>
                <c:ptCount val="33"/>
                <c:pt idx="0">
                  <c:v>45168</c:v>
                </c:pt>
                <c:pt idx="1">
                  <c:v>45167</c:v>
                </c:pt>
                <c:pt idx="2">
                  <c:v>45166</c:v>
                </c:pt>
                <c:pt idx="3">
                  <c:v>45165</c:v>
                </c:pt>
                <c:pt idx="4">
                  <c:v>45164</c:v>
                </c:pt>
                <c:pt idx="5">
                  <c:v>45163</c:v>
                </c:pt>
                <c:pt idx="6">
                  <c:v>45162</c:v>
                </c:pt>
                <c:pt idx="7">
                  <c:v>45161</c:v>
                </c:pt>
                <c:pt idx="8">
                  <c:v>45160</c:v>
                </c:pt>
                <c:pt idx="9">
                  <c:v>45159</c:v>
                </c:pt>
                <c:pt idx="10">
                  <c:v>45158</c:v>
                </c:pt>
                <c:pt idx="11">
                  <c:v>45157</c:v>
                </c:pt>
                <c:pt idx="12">
                  <c:v>45156</c:v>
                </c:pt>
                <c:pt idx="13">
                  <c:v>45155</c:v>
                </c:pt>
                <c:pt idx="14">
                  <c:v>45154</c:v>
                </c:pt>
                <c:pt idx="15">
                  <c:v>45153</c:v>
                </c:pt>
                <c:pt idx="16">
                  <c:v>45152</c:v>
                </c:pt>
                <c:pt idx="17">
                  <c:v>45151</c:v>
                </c:pt>
                <c:pt idx="18">
                  <c:v>45150</c:v>
                </c:pt>
                <c:pt idx="19">
                  <c:v>45149</c:v>
                </c:pt>
                <c:pt idx="20">
                  <c:v>45148</c:v>
                </c:pt>
                <c:pt idx="21">
                  <c:v>45147</c:v>
                </c:pt>
                <c:pt idx="22">
                  <c:v>45146</c:v>
                </c:pt>
                <c:pt idx="23">
                  <c:v>45145</c:v>
                </c:pt>
                <c:pt idx="24">
                  <c:v>45144</c:v>
                </c:pt>
                <c:pt idx="25">
                  <c:v>45143</c:v>
                </c:pt>
                <c:pt idx="26">
                  <c:v>45142</c:v>
                </c:pt>
                <c:pt idx="27">
                  <c:v>45141</c:v>
                </c:pt>
                <c:pt idx="28">
                  <c:v>45140</c:v>
                </c:pt>
                <c:pt idx="29">
                  <c:v>45139</c:v>
                </c:pt>
                <c:pt idx="30">
                  <c:v>45138</c:v>
                </c:pt>
                <c:pt idx="31">
                  <c:v>45137</c:v>
                </c:pt>
                <c:pt idx="32">
                  <c:v>45136</c:v>
                </c:pt>
              </c:numCache>
            </c:numRef>
          </c:cat>
          <c:val>
            <c:numRef>
              <c:f>Settiings!$AD$4:$AD$36</c:f>
              <c:numCache>
                <c:formatCode>General</c:formatCode>
                <c:ptCount val="33"/>
                <c:pt idx="0">
                  <c:v>218</c:v>
                </c:pt>
                <c:pt idx="1">
                  <c:v>170</c:v>
                </c:pt>
                <c:pt idx="2">
                  <c:v>225</c:v>
                </c:pt>
                <c:pt idx="3">
                  <c:v>135</c:v>
                </c:pt>
                <c:pt idx="4">
                  <c:v>129</c:v>
                </c:pt>
                <c:pt idx="5">
                  <c:v>166</c:v>
                </c:pt>
                <c:pt idx="6">
                  <c:v>227</c:v>
                </c:pt>
                <c:pt idx="7">
                  <c:v>233</c:v>
                </c:pt>
                <c:pt idx="8">
                  <c:v>179</c:v>
                </c:pt>
                <c:pt idx="9">
                  <c:v>206</c:v>
                </c:pt>
                <c:pt idx="10">
                  <c:v>197</c:v>
                </c:pt>
                <c:pt idx="11">
                  <c:v>117</c:v>
                </c:pt>
                <c:pt idx="12">
                  <c:v>168</c:v>
                </c:pt>
                <c:pt idx="13">
                  <c:v>202</c:v>
                </c:pt>
                <c:pt idx="14">
                  <c:v>227</c:v>
                </c:pt>
                <c:pt idx="15">
                  <c:v>180</c:v>
                </c:pt>
                <c:pt idx="16">
                  <c:v>191</c:v>
                </c:pt>
                <c:pt idx="17">
                  <c:v>183</c:v>
                </c:pt>
                <c:pt idx="18">
                  <c:v>111</c:v>
                </c:pt>
                <c:pt idx="19">
                  <c:v>167</c:v>
                </c:pt>
                <c:pt idx="20">
                  <c:v>194</c:v>
                </c:pt>
                <c:pt idx="21">
                  <c:v>232</c:v>
                </c:pt>
                <c:pt idx="22">
                  <c:v>197</c:v>
                </c:pt>
                <c:pt idx="23">
                  <c:v>194</c:v>
                </c:pt>
                <c:pt idx="24">
                  <c:v>200</c:v>
                </c:pt>
                <c:pt idx="25">
                  <c:v>119</c:v>
                </c:pt>
                <c:pt idx="26">
                  <c:v>174</c:v>
                </c:pt>
                <c:pt idx="27">
                  <c:v>219</c:v>
                </c:pt>
                <c:pt idx="28">
                  <c:v>247</c:v>
                </c:pt>
                <c:pt idx="29">
                  <c:v>173</c:v>
                </c:pt>
                <c:pt idx="30">
                  <c:v>266</c:v>
                </c:pt>
                <c:pt idx="31">
                  <c:v>286</c:v>
                </c:pt>
                <c:pt idx="32">
                  <c:v>285</c:v>
                </c:pt>
              </c:numCache>
            </c:numRef>
          </c:val>
          <c:extLst xmlns:c16r2="http://schemas.microsoft.com/office/drawing/2015/06/chart">
            <c:ext xmlns:c16="http://schemas.microsoft.com/office/drawing/2014/chart" uri="{C3380CC4-5D6E-409C-BE32-E72D297353CC}">
              <c16:uniqueId val="{00000000-D35E-4571-B759-2D62C5EA7EC2}"/>
            </c:ext>
          </c:extLst>
        </c:ser>
        <c:dLbls>
          <c:showLegendKey val="0"/>
          <c:showVal val="0"/>
          <c:showCatName val="0"/>
          <c:showSerName val="0"/>
          <c:showPercent val="0"/>
          <c:showBubbleSize val="0"/>
        </c:dLbls>
        <c:axId val="255855232"/>
        <c:axId val="255869312"/>
      </c:areaChart>
      <c:lineChart>
        <c:grouping val="standard"/>
        <c:varyColors val="0"/>
        <c:ser>
          <c:idx val="3"/>
          <c:order val="1"/>
          <c:tx>
            <c:strRef>
              <c:f>Settiings!$T$3</c:f>
              <c:strCache>
                <c:ptCount val="1"/>
                <c:pt idx="0">
                  <c:v>Approved % Target</c:v>
                </c:pt>
              </c:strCache>
            </c:strRef>
          </c:tx>
          <c:spPr>
            <a:ln w="38100" cap="rnd">
              <a:solidFill>
                <a:schemeClr val="bg1">
                  <a:lumMod val="50000"/>
                </a:schemeClr>
              </a:solidFill>
              <a:round/>
            </a:ln>
            <a:effectLst/>
          </c:spPr>
          <c:marker>
            <c:symbol val="none"/>
          </c:marker>
          <c:cat>
            <c:numRef>
              <c:f>Settiings!$Q$4:$Q$36</c:f>
              <c:numCache>
                <c:formatCode>d\-mmm</c:formatCode>
                <c:ptCount val="33"/>
                <c:pt idx="0">
                  <c:v>45168</c:v>
                </c:pt>
                <c:pt idx="1">
                  <c:v>45167</c:v>
                </c:pt>
                <c:pt idx="2">
                  <c:v>45166</c:v>
                </c:pt>
                <c:pt idx="3">
                  <c:v>45165</c:v>
                </c:pt>
                <c:pt idx="4">
                  <c:v>45164</c:v>
                </c:pt>
                <c:pt idx="5">
                  <c:v>45163</c:v>
                </c:pt>
                <c:pt idx="6">
                  <c:v>45162</c:v>
                </c:pt>
                <c:pt idx="7">
                  <c:v>45161</c:v>
                </c:pt>
                <c:pt idx="8">
                  <c:v>45160</c:v>
                </c:pt>
                <c:pt idx="9">
                  <c:v>45159</c:v>
                </c:pt>
                <c:pt idx="10">
                  <c:v>45158</c:v>
                </c:pt>
                <c:pt idx="11">
                  <c:v>45157</c:v>
                </c:pt>
                <c:pt idx="12">
                  <c:v>45156</c:v>
                </c:pt>
                <c:pt idx="13">
                  <c:v>45155</c:v>
                </c:pt>
                <c:pt idx="14">
                  <c:v>45154</c:v>
                </c:pt>
                <c:pt idx="15">
                  <c:v>45153</c:v>
                </c:pt>
                <c:pt idx="16">
                  <c:v>45152</c:v>
                </c:pt>
                <c:pt idx="17">
                  <c:v>45151</c:v>
                </c:pt>
                <c:pt idx="18">
                  <c:v>45150</c:v>
                </c:pt>
                <c:pt idx="19">
                  <c:v>45149</c:v>
                </c:pt>
                <c:pt idx="20">
                  <c:v>45148</c:v>
                </c:pt>
                <c:pt idx="21">
                  <c:v>45147</c:v>
                </c:pt>
                <c:pt idx="22">
                  <c:v>45146</c:v>
                </c:pt>
                <c:pt idx="23">
                  <c:v>45145</c:v>
                </c:pt>
                <c:pt idx="24">
                  <c:v>45144</c:v>
                </c:pt>
                <c:pt idx="25">
                  <c:v>45143</c:v>
                </c:pt>
                <c:pt idx="26">
                  <c:v>45142</c:v>
                </c:pt>
                <c:pt idx="27">
                  <c:v>45141</c:v>
                </c:pt>
                <c:pt idx="28">
                  <c:v>45140</c:v>
                </c:pt>
                <c:pt idx="29">
                  <c:v>45139</c:v>
                </c:pt>
                <c:pt idx="30">
                  <c:v>45138</c:v>
                </c:pt>
                <c:pt idx="31">
                  <c:v>45137</c:v>
                </c:pt>
                <c:pt idx="32">
                  <c:v>45136</c:v>
                </c:pt>
              </c:numCache>
            </c:numRef>
          </c:cat>
          <c:val>
            <c:numRef>
              <c:f>Settiings!$T$4:$T$36</c:f>
              <c:numCache>
                <c:formatCode>0%</c:formatCode>
                <c:ptCount val="33"/>
                <c:pt idx="0">
                  <c:v>0.85</c:v>
                </c:pt>
                <c:pt idx="1">
                  <c:v>0.85</c:v>
                </c:pt>
                <c:pt idx="2">
                  <c:v>0.85</c:v>
                </c:pt>
                <c:pt idx="3">
                  <c:v>0.85</c:v>
                </c:pt>
                <c:pt idx="4">
                  <c:v>0.85</c:v>
                </c:pt>
                <c:pt idx="5">
                  <c:v>0.85</c:v>
                </c:pt>
                <c:pt idx="6">
                  <c:v>0.85</c:v>
                </c:pt>
                <c:pt idx="7">
                  <c:v>0.85</c:v>
                </c:pt>
                <c:pt idx="8">
                  <c:v>0.85</c:v>
                </c:pt>
                <c:pt idx="9">
                  <c:v>0.85</c:v>
                </c:pt>
                <c:pt idx="10">
                  <c:v>0.85</c:v>
                </c:pt>
                <c:pt idx="11">
                  <c:v>0.85</c:v>
                </c:pt>
                <c:pt idx="12">
                  <c:v>0.85</c:v>
                </c:pt>
                <c:pt idx="13">
                  <c:v>0.85</c:v>
                </c:pt>
                <c:pt idx="14">
                  <c:v>0.85</c:v>
                </c:pt>
                <c:pt idx="15">
                  <c:v>0.85</c:v>
                </c:pt>
                <c:pt idx="16">
                  <c:v>0.85</c:v>
                </c:pt>
                <c:pt idx="17">
                  <c:v>0.85</c:v>
                </c:pt>
                <c:pt idx="18">
                  <c:v>0.85</c:v>
                </c:pt>
                <c:pt idx="19">
                  <c:v>0.85</c:v>
                </c:pt>
                <c:pt idx="20">
                  <c:v>0.85</c:v>
                </c:pt>
                <c:pt idx="21">
                  <c:v>0.85</c:v>
                </c:pt>
                <c:pt idx="22">
                  <c:v>0.85</c:v>
                </c:pt>
                <c:pt idx="23">
                  <c:v>0.85</c:v>
                </c:pt>
                <c:pt idx="24">
                  <c:v>0.85</c:v>
                </c:pt>
                <c:pt idx="25">
                  <c:v>0.85</c:v>
                </c:pt>
                <c:pt idx="26">
                  <c:v>0.85</c:v>
                </c:pt>
                <c:pt idx="27">
                  <c:v>0.85</c:v>
                </c:pt>
                <c:pt idx="28">
                  <c:v>0.85</c:v>
                </c:pt>
                <c:pt idx="29">
                  <c:v>0.85</c:v>
                </c:pt>
                <c:pt idx="30">
                  <c:v>0.85</c:v>
                </c:pt>
                <c:pt idx="31">
                  <c:v>0.85</c:v>
                </c:pt>
                <c:pt idx="32">
                  <c:v>0.85</c:v>
                </c:pt>
              </c:numCache>
            </c:numRef>
          </c:val>
          <c:smooth val="0"/>
          <c:extLst xmlns:c16r2="http://schemas.microsoft.com/office/drawing/2015/06/chart">
            <c:ext xmlns:c16="http://schemas.microsoft.com/office/drawing/2014/chart" uri="{C3380CC4-5D6E-409C-BE32-E72D297353CC}">
              <c16:uniqueId val="{00000004-D35E-4571-B759-2D62C5EA7EC2}"/>
            </c:ext>
          </c:extLst>
        </c:ser>
        <c:ser>
          <c:idx val="0"/>
          <c:order val="2"/>
          <c:tx>
            <c:strRef>
              <c:f>Settiings!$S$3</c:f>
              <c:strCache>
                <c:ptCount val="1"/>
                <c:pt idx="0">
                  <c:v>Approved %</c:v>
                </c:pt>
              </c:strCache>
            </c:strRef>
          </c:tx>
          <c:spPr>
            <a:ln w="38100" cap="rnd">
              <a:solidFill>
                <a:schemeClr val="accent1"/>
              </a:solidFill>
              <a:round/>
            </a:ln>
            <a:effectLst/>
          </c:spPr>
          <c:marker>
            <c:symbol val="none"/>
          </c:marker>
          <c:cat>
            <c:numRef>
              <c:f>Settiings!$Q$4:$Q$36</c:f>
              <c:numCache>
                <c:formatCode>d\-mmm</c:formatCode>
                <c:ptCount val="33"/>
                <c:pt idx="0">
                  <c:v>45168</c:v>
                </c:pt>
                <c:pt idx="1">
                  <c:v>45167</c:v>
                </c:pt>
                <c:pt idx="2">
                  <c:v>45166</c:v>
                </c:pt>
                <c:pt idx="3">
                  <c:v>45165</c:v>
                </c:pt>
                <c:pt idx="4">
                  <c:v>45164</c:v>
                </c:pt>
                <c:pt idx="5">
                  <c:v>45163</c:v>
                </c:pt>
                <c:pt idx="6">
                  <c:v>45162</c:v>
                </c:pt>
                <c:pt idx="7">
                  <c:v>45161</c:v>
                </c:pt>
                <c:pt idx="8">
                  <c:v>45160</c:v>
                </c:pt>
                <c:pt idx="9">
                  <c:v>45159</c:v>
                </c:pt>
                <c:pt idx="10">
                  <c:v>45158</c:v>
                </c:pt>
                <c:pt idx="11">
                  <c:v>45157</c:v>
                </c:pt>
                <c:pt idx="12">
                  <c:v>45156</c:v>
                </c:pt>
                <c:pt idx="13">
                  <c:v>45155</c:v>
                </c:pt>
                <c:pt idx="14">
                  <c:v>45154</c:v>
                </c:pt>
                <c:pt idx="15">
                  <c:v>45153</c:v>
                </c:pt>
                <c:pt idx="16">
                  <c:v>45152</c:v>
                </c:pt>
                <c:pt idx="17">
                  <c:v>45151</c:v>
                </c:pt>
                <c:pt idx="18">
                  <c:v>45150</c:v>
                </c:pt>
                <c:pt idx="19">
                  <c:v>45149</c:v>
                </c:pt>
                <c:pt idx="20">
                  <c:v>45148</c:v>
                </c:pt>
                <c:pt idx="21">
                  <c:v>45147</c:v>
                </c:pt>
                <c:pt idx="22">
                  <c:v>45146</c:v>
                </c:pt>
                <c:pt idx="23">
                  <c:v>45145</c:v>
                </c:pt>
                <c:pt idx="24">
                  <c:v>45144</c:v>
                </c:pt>
                <c:pt idx="25">
                  <c:v>45143</c:v>
                </c:pt>
                <c:pt idx="26">
                  <c:v>45142</c:v>
                </c:pt>
                <c:pt idx="27">
                  <c:v>45141</c:v>
                </c:pt>
                <c:pt idx="28">
                  <c:v>45140</c:v>
                </c:pt>
                <c:pt idx="29">
                  <c:v>45139</c:v>
                </c:pt>
                <c:pt idx="30">
                  <c:v>45138</c:v>
                </c:pt>
                <c:pt idx="31">
                  <c:v>45137</c:v>
                </c:pt>
                <c:pt idx="32">
                  <c:v>45136</c:v>
                </c:pt>
              </c:numCache>
            </c:numRef>
          </c:cat>
          <c:val>
            <c:numRef>
              <c:f>Settiings!$S$4:$S$36</c:f>
              <c:numCache>
                <c:formatCode>0%</c:formatCode>
                <c:ptCount val="33"/>
                <c:pt idx="0">
                  <c:v>0.59854857058391242</c:v>
                </c:pt>
                <c:pt idx="1">
                  <c:v>0.53634010368880902</c:v>
                </c:pt>
                <c:pt idx="2">
                  <c:v>0.48531652245014617</c:v>
                </c:pt>
                <c:pt idx="3">
                  <c:v>0.46225119102429968</c:v>
                </c:pt>
                <c:pt idx="4">
                  <c:v>0.4850444871136852</c:v>
                </c:pt>
                <c:pt idx="5">
                  <c:v>0.50597471967182472</c:v>
                </c:pt>
                <c:pt idx="6">
                  <c:v>0.50109428422445146</c:v>
                </c:pt>
                <c:pt idx="7">
                  <c:v>0.50933254620720692</c:v>
                </c:pt>
                <c:pt idx="8">
                  <c:v>0.52966771890289466</c:v>
                </c:pt>
                <c:pt idx="9">
                  <c:v>0.52291402677390519</c:v>
                </c:pt>
                <c:pt idx="10">
                  <c:v>0.52687878448315628</c:v>
                </c:pt>
                <c:pt idx="11">
                  <c:v>0.54999215165743709</c:v>
                </c:pt>
                <c:pt idx="12">
                  <c:v>0.54519508717450882</c:v>
                </c:pt>
                <c:pt idx="13">
                  <c:v>0.53434418943836515</c:v>
                </c:pt>
                <c:pt idx="14">
                  <c:v>0.56262890980229341</c:v>
                </c:pt>
                <c:pt idx="15">
                  <c:v>0.56525097844034766</c:v>
                </c:pt>
                <c:pt idx="16">
                  <c:v>0.54683173445409339</c:v>
                </c:pt>
                <c:pt idx="17">
                  <c:v>0.56114839811179329</c:v>
                </c:pt>
                <c:pt idx="18">
                  <c:v>0.55447451943991177</c:v>
                </c:pt>
                <c:pt idx="19">
                  <c:v>0.53736668996094838</c:v>
                </c:pt>
                <c:pt idx="20">
                  <c:v>0.54677986361364295</c:v>
                </c:pt>
                <c:pt idx="21">
                  <c:v>0.55954084429457507</c:v>
                </c:pt>
                <c:pt idx="22">
                  <c:v>0.57563279831756364</c:v>
                </c:pt>
                <c:pt idx="23">
                  <c:v>0.58552548079212496</c:v>
                </c:pt>
                <c:pt idx="24">
                  <c:v>0.60624420861882888</c:v>
                </c:pt>
                <c:pt idx="25">
                  <c:v>0.6139436305841468</c:v>
                </c:pt>
                <c:pt idx="26">
                  <c:v>0.49293522722280231</c:v>
                </c:pt>
                <c:pt idx="27">
                  <c:v>0.36305016975153792</c:v>
                </c:pt>
                <c:pt idx="28">
                  <c:v>0.25163464463738272</c:v>
                </c:pt>
                <c:pt idx="29">
                  <c:v>0.15462427745664739</c:v>
                </c:pt>
                <c:pt idx="30">
                  <c:v>0</c:v>
                </c:pt>
                <c:pt idx="31">
                  <c:v>0</c:v>
                </c:pt>
                <c:pt idx="32">
                  <c:v>0</c:v>
                </c:pt>
              </c:numCache>
            </c:numRef>
          </c:val>
          <c:smooth val="0"/>
          <c:extLst xmlns:c16r2="http://schemas.microsoft.com/office/drawing/2015/06/chart">
            <c:ext xmlns:c16="http://schemas.microsoft.com/office/drawing/2014/chart" uri="{C3380CC4-5D6E-409C-BE32-E72D297353CC}">
              <c16:uniqueId val="{00000000-FC72-4EAF-A626-44F883BD4410}"/>
            </c:ext>
          </c:extLst>
        </c:ser>
        <c:ser>
          <c:idx val="2"/>
          <c:order val="3"/>
          <c:tx>
            <c:strRef>
              <c:f>Settiings!$X$3</c:f>
              <c:strCache>
                <c:ptCount val="1"/>
                <c:pt idx="0">
                  <c:v>Withdraw %</c:v>
                </c:pt>
              </c:strCache>
            </c:strRef>
          </c:tx>
          <c:spPr>
            <a:ln w="38100" cap="rnd">
              <a:solidFill>
                <a:schemeClr val="accent3"/>
              </a:solidFill>
              <a:round/>
            </a:ln>
            <a:effectLst/>
          </c:spPr>
          <c:marker>
            <c:symbol val="none"/>
          </c:marker>
          <c:cat>
            <c:numRef>
              <c:f>Settiings!$Q$4:$Q$36</c:f>
              <c:numCache>
                <c:formatCode>d\-mmm</c:formatCode>
                <c:ptCount val="33"/>
                <c:pt idx="0">
                  <c:v>45168</c:v>
                </c:pt>
                <c:pt idx="1">
                  <c:v>45167</c:v>
                </c:pt>
                <c:pt idx="2">
                  <c:v>45166</c:v>
                </c:pt>
                <c:pt idx="3">
                  <c:v>45165</c:v>
                </c:pt>
                <c:pt idx="4">
                  <c:v>45164</c:v>
                </c:pt>
                <c:pt idx="5">
                  <c:v>45163</c:v>
                </c:pt>
                <c:pt idx="6">
                  <c:v>45162</c:v>
                </c:pt>
                <c:pt idx="7">
                  <c:v>45161</c:v>
                </c:pt>
                <c:pt idx="8">
                  <c:v>45160</c:v>
                </c:pt>
                <c:pt idx="9">
                  <c:v>45159</c:v>
                </c:pt>
                <c:pt idx="10">
                  <c:v>45158</c:v>
                </c:pt>
                <c:pt idx="11">
                  <c:v>45157</c:v>
                </c:pt>
                <c:pt idx="12">
                  <c:v>45156</c:v>
                </c:pt>
                <c:pt idx="13">
                  <c:v>45155</c:v>
                </c:pt>
                <c:pt idx="14">
                  <c:v>45154</c:v>
                </c:pt>
                <c:pt idx="15">
                  <c:v>45153</c:v>
                </c:pt>
                <c:pt idx="16">
                  <c:v>45152</c:v>
                </c:pt>
                <c:pt idx="17">
                  <c:v>45151</c:v>
                </c:pt>
                <c:pt idx="18">
                  <c:v>45150</c:v>
                </c:pt>
                <c:pt idx="19">
                  <c:v>45149</c:v>
                </c:pt>
                <c:pt idx="20">
                  <c:v>45148</c:v>
                </c:pt>
                <c:pt idx="21">
                  <c:v>45147</c:v>
                </c:pt>
                <c:pt idx="22">
                  <c:v>45146</c:v>
                </c:pt>
                <c:pt idx="23">
                  <c:v>45145</c:v>
                </c:pt>
                <c:pt idx="24">
                  <c:v>45144</c:v>
                </c:pt>
                <c:pt idx="25">
                  <c:v>45143</c:v>
                </c:pt>
                <c:pt idx="26">
                  <c:v>45142</c:v>
                </c:pt>
                <c:pt idx="27">
                  <c:v>45141</c:v>
                </c:pt>
                <c:pt idx="28">
                  <c:v>45140</c:v>
                </c:pt>
                <c:pt idx="29">
                  <c:v>45139</c:v>
                </c:pt>
                <c:pt idx="30">
                  <c:v>45138</c:v>
                </c:pt>
                <c:pt idx="31">
                  <c:v>45137</c:v>
                </c:pt>
                <c:pt idx="32">
                  <c:v>45136</c:v>
                </c:pt>
              </c:numCache>
            </c:numRef>
          </c:cat>
          <c:val>
            <c:numRef>
              <c:f>Settiings!$X$4:$X$36</c:f>
              <c:numCache>
                <c:formatCode>0%</c:formatCode>
                <c:ptCount val="33"/>
                <c:pt idx="0">
                  <c:v>0.27538721713467884</c:v>
                </c:pt>
                <c:pt idx="1">
                  <c:v>0.30753046904138825</c:v>
                </c:pt>
                <c:pt idx="2">
                  <c:v>0.35212233221837713</c:v>
                </c:pt>
                <c:pt idx="3">
                  <c:v>0.36408608996754255</c:v>
                </c:pt>
                <c:pt idx="4">
                  <c:v>0.35634762524583763</c:v>
                </c:pt>
                <c:pt idx="5">
                  <c:v>0.33476261734337653</c:v>
                </c:pt>
                <c:pt idx="6">
                  <c:v>0.33784499762592812</c:v>
                </c:pt>
                <c:pt idx="7">
                  <c:v>0.33894443661082957</c:v>
                </c:pt>
                <c:pt idx="8">
                  <c:v>0.32423464711563244</c:v>
                </c:pt>
                <c:pt idx="9">
                  <c:v>0.31385796698951929</c:v>
                </c:pt>
                <c:pt idx="10">
                  <c:v>0.32044451161977461</c:v>
                </c:pt>
                <c:pt idx="11">
                  <c:v>0.31508636159157383</c:v>
                </c:pt>
                <c:pt idx="12">
                  <c:v>0.30556383060307424</c:v>
                </c:pt>
                <c:pt idx="13">
                  <c:v>0.3310712466842608</c:v>
                </c:pt>
                <c:pt idx="14">
                  <c:v>0.31815536050104781</c:v>
                </c:pt>
                <c:pt idx="15">
                  <c:v>0.31530115701374928</c:v>
                </c:pt>
                <c:pt idx="16">
                  <c:v>0.32572498290149271</c:v>
                </c:pt>
                <c:pt idx="17">
                  <c:v>0.32558055249889301</c:v>
                </c:pt>
                <c:pt idx="18">
                  <c:v>0.32436005930869022</c:v>
                </c:pt>
                <c:pt idx="19">
                  <c:v>0.34401270164174491</c:v>
                </c:pt>
                <c:pt idx="20">
                  <c:v>0.336144438168691</c:v>
                </c:pt>
                <c:pt idx="21">
                  <c:v>0.33234993067497193</c:v>
                </c:pt>
                <c:pt idx="22">
                  <c:v>0.31395912607727078</c:v>
                </c:pt>
                <c:pt idx="23">
                  <c:v>0.31118231407995944</c:v>
                </c:pt>
                <c:pt idx="24">
                  <c:v>0.28966221724787139</c:v>
                </c:pt>
                <c:pt idx="25">
                  <c:v>0.28715354672764015</c:v>
                </c:pt>
                <c:pt idx="26">
                  <c:v>0.22496867277806029</c:v>
                </c:pt>
                <c:pt idx="27">
                  <c:v>0.17439396013438213</c:v>
                </c:pt>
                <c:pt idx="28">
                  <c:v>0.10407432543118578</c:v>
                </c:pt>
                <c:pt idx="29">
                  <c:v>6.9364161849710976E-2</c:v>
                </c:pt>
                <c:pt idx="30">
                  <c:v>0</c:v>
                </c:pt>
                <c:pt idx="31">
                  <c:v>0</c:v>
                </c:pt>
                <c:pt idx="32">
                  <c:v>0</c:v>
                </c:pt>
              </c:numCache>
            </c:numRef>
          </c:val>
          <c:smooth val="0"/>
          <c:extLst xmlns:c16r2="http://schemas.microsoft.com/office/drawing/2015/06/chart">
            <c:ext xmlns:c16="http://schemas.microsoft.com/office/drawing/2014/chart" uri="{C3380CC4-5D6E-409C-BE32-E72D297353CC}">
              <c16:uniqueId val="{00000001-FC72-4EAF-A626-44F883BD4410}"/>
            </c:ext>
          </c:extLst>
        </c:ser>
        <c:ser>
          <c:idx val="1"/>
          <c:order val="4"/>
          <c:tx>
            <c:strRef>
              <c:f>Settiings!$V$3</c:f>
              <c:strCache>
                <c:ptCount val="1"/>
                <c:pt idx="0">
                  <c:v> Decline %</c:v>
                </c:pt>
              </c:strCache>
            </c:strRef>
          </c:tx>
          <c:spPr>
            <a:ln w="38100" cap="rnd">
              <a:solidFill>
                <a:schemeClr val="accent2"/>
              </a:solidFill>
              <a:round/>
            </a:ln>
            <a:effectLst/>
          </c:spPr>
          <c:marker>
            <c:symbol val="none"/>
          </c:marker>
          <c:cat>
            <c:numRef>
              <c:f>Settiings!$Q$4:$Q$36</c:f>
              <c:numCache>
                <c:formatCode>d\-mmm</c:formatCode>
                <c:ptCount val="33"/>
                <c:pt idx="0">
                  <c:v>45168</c:v>
                </c:pt>
                <c:pt idx="1">
                  <c:v>45167</c:v>
                </c:pt>
                <c:pt idx="2">
                  <c:v>45166</c:v>
                </c:pt>
                <c:pt idx="3">
                  <c:v>45165</c:v>
                </c:pt>
                <c:pt idx="4">
                  <c:v>45164</c:v>
                </c:pt>
                <c:pt idx="5">
                  <c:v>45163</c:v>
                </c:pt>
                <c:pt idx="6">
                  <c:v>45162</c:v>
                </c:pt>
                <c:pt idx="7">
                  <c:v>45161</c:v>
                </c:pt>
                <c:pt idx="8">
                  <c:v>45160</c:v>
                </c:pt>
                <c:pt idx="9">
                  <c:v>45159</c:v>
                </c:pt>
                <c:pt idx="10">
                  <c:v>45158</c:v>
                </c:pt>
                <c:pt idx="11">
                  <c:v>45157</c:v>
                </c:pt>
                <c:pt idx="12">
                  <c:v>45156</c:v>
                </c:pt>
                <c:pt idx="13">
                  <c:v>45155</c:v>
                </c:pt>
                <c:pt idx="14">
                  <c:v>45154</c:v>
                </c:pt>
                <c:pt idx="15">
                  <c:v>45153</c:v>
                </c:pt>
                <c:pt idx="16">
                  <c:v>45152</c:v>
                </c:pt>
                <c:pt idx="17">
                  <c:v>45151</c:v>
                </c:pt>
                <c:pt idx="18">
                  <c:v>45150</c:v>
                </c:pt>
                <c:pt idx="19">
                  <c:v>45149</c:v>
                </c:pt>
                <c:pt idx="20">
                  <c:v>45148</c:v>
                </c:pt>
                <c:pt idx="21">
                  <c:v>45147</c:v>
                </c:pt>
                <c:pt idx="22">
                  <c:v>45146</c:v>
                </c:pt>
                <c:pt idx="23">
                  <c:v>45145</c:v>
                </c:pt>
                <c:pt idx="24">
                  <c:v>45144</c:v>
                </c:pt>
                <c:pt idx="25">
                  <c:v>45143</c:v>
                </c:pt>
                <c:pt idx="26">
                  <c:v>45142</c:v>
                </c:pt>
                <c:pt idx="27">
                  <c:v>45141</c:v>
                </c:pt>
                <c:pt idx="28">
                  <c:v>45140</c:v>
                </c:pt>
                <c:pt idx="29">
                  <c:v>45139</c:v>
                </c:pt>
                <c:pt idx="30">
                  <c:v>45138</c:v>
                </c:pt>
                <c:pt idx="31">
                  <c:v>45137</c:v>
                </c:pt>
                <c:pt idx="32">
                  <c:v>45136</c:v>
                </c:pt>
              </c:numCache>
            </c:numRef>
          </c:cat>
          <c:val>
            <c:numRef>
              <c:f>Settiings!$V$4:$V$36</c:f>
              <c:numCache>
                <c:formatCode>0%</c:formatCode>
                <c:ptCount val="33"/>
                <c:pt idx="0">
                  <c:v>0.12606421228140879</c:v>
                </c:pt>
                <c:pt idx="1">
                  <c:v>0.15612942726980272</c:v>
                </c:pt>
                <c:pt idx="2">
                  <c:v>0.16256114533147675</c:v>
                </c:pt>
                <c:pt idx="3">
                  <c:v>0.17366271900815772</c:v>
                </c:pt>
                <c:pt idx="4">
                  <c:v>0.1586078876404772</c:v>
                </c:pt>
                <c:pt idx="5">
                  <c:v>0.15926266298479871</c:v>
                </c:pt>
                <c:pt idx="6">
                  <c:v>0.16106071814962042</c:v>
                </c:pt>
                <c:pt idx="7">
                  <c:v>0.15172301718196352</c:v>
                </c:pt>
                <c:pt idx="8">
                  <c:v>0.14609763398147302</c:v>
                </c:pt>
                <c:pt idx="9">
                  <c:v>0.16322800623657563</c:v>
                </c:pt>
                <c:pt idx="10">
                  <c:v>0.15267670389706917</c:v>
                </c:pt>
                <c:pt idx="11">
                  <c:v>0.13492148675098908</c:v>
                </c:pt>
                <c:pt idx="12">
                  <c:v>0.149241082222417</c:v>
                </c:pt>
                <c:pt idx="13">
                  <c:v>0.13458456387737411</c:v>
                </c:pt>
                <c:pt idx="14">
                  <c:v>0.11921572969665872</c:v>
                </c:pt>
                <c:pt idx="15">
                  <c:v>0.11944786454590295</c:v>
                </c:pt>
                <c:pt idx="16">
                  <c:v>0.12744328264441382</c:v>
                </c:pt>
                <c:pt idx="17">
                  <c:v>0.11327104938931365</c:v>
                </c:pt>
                <c:pt idx="18">
                  <c:v>0.12116542125139791</c:v>
                </c:pt>
                <c:pt idx="19">
                  <c:v>0.1186206083973067</c:v>
                </c:pt>
                <c:pt idx="20">
                  <c:v>0.11707569821766599</c:v>
                </c:pt>
                <c:pt idx="21">
                  <c:v>0.10810922503045295</c:v>
                </c:pt>
                <c:pt idx="22">
                  <c:v>0.11040807560516561</c:v>
                </c:pt>
                <c:pt idx="23">
                  <c:v>0.10329220512791552</c:v>
                </c:pt>
                <c:pt idx="24">
                  <c:v>0.10409357413329974</c:v>
                </c:pt>
                <c:pt idx="25">
                  <c:v>9.8902822688213016E-2</c:v>
                </c:pt>
                <c:pt idx="26">
                  <c:v>8.209609999913739E-2</c:v>
                </c:pt>
                <c:pt idx="27">
                  <c:v>6.2555870114079912E-2</c:v>
                </c:pt>
                <c:pt idx="28">
                  <c:v>4.4291029931431511E-2</c:v>
                </c:pt>
                <c:pt idx="29">
                  <c:v>2.6011560693641619E-2</c:v>
                </c:pt>
                <c:pt idx="30">
                  <c:v>0</c:v>
                </c:pt>
                <c:pt idx="31">
                  <c:v>0</c:v>
                </c:pt>
                <c:pt idx="32">
                  <c:v>0</c:v>
                </c:pt>
              </c:numCache>
            </c:numRef>
          </c:val>
          <c:smooth val="0"/>
          <c:extLst xmlns:c16r2="http://schemas.microsoft.com/office/drawing/2015/06/chart">
            <c:ext xmlns:c16="http://schemas.microsoft.com/office/drawing/2014/chart" uri="{C3380CC4-5D6E-409C-BE32-E72D297353CC}">
              <c16:uniqueId val="{00000002-FC72-4EAF-A626-44F883BD4410}"/>
            </c:ext>
          </c:extLst>
        </c:ser>
        <c:dLbls>
          <c:showLegendKey val="0"/>
          <c:showVal val="0"/>
          <c:showCatName val="0"/>
          <c:showSerName val="0"/>
          <c:showPercent val="0"/>
          <c:showBubbleSize val="0"/>
        </c:dLbls>
        <c:marker val="1"/>
        <c:smooth val="0"/>
        <c:axId val="255872384"/>
        <c:axId val="255870848"/>
      </c:lineChart>
      <c:catAx>
        <c:axId val="255855232"/>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255869312"/>
        <c:crosses val="autoZero"/>
        <c:auto val="0"/>
        <c:lblAlgn val="ctr"/>
        <c:lblOffset val="100"/>
        <c:noMultiLvlLbl val="0"/>
      </c:catAx>
      <c:valAx>
        <c:axId val="255869312"/>
        <c:scaling>
          <c:orientation val="minMax"/>
          <c:max val="35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5855232"/>
        <c:crosses val="autoZero"/>
        <c:crossBetween val="between"/>
      </c:valAx>
      <c:valAx>
        <c:axId val="255870848"/>
        <c:scaling>
          <c:orientation val="minMax"/>
          <c:max val="1"/>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5872384"/>
        <c:crosses val="max"/>
        <c:crossBetween val="between"/>
        <c:minorUnit val="0.2"/>
      </c:valAx>
      <c:catAx>
        <c:axId val="255872384"/>
        <c:scaling>
          <c:orientation val="minMax"/>
        </c:scaling>
        <c:delete val="1"/>
        <c:axPos val="b"/>
        <c:numFmt formatCode="d\-mmm" sourceLinked="1"/>
        <c:majorTickMark val="out"/>
        <c:minorTickMark val="none"/>
        <c:tickLblPos val="nextTo"/>
        <c:crossAx val="255870848"/>
        <c:crosses val="autoZero"/>
        <c:auto val="0"/>
        <c:lblAlgn val="ctr"/>
        <c:lblOffset val="100"/>
        <c:noMultiLvlLbl val="0"/>
      </c:catAx>
      <c:spPr>
        <a:noFill/>
        <a:ln>
          <a:noFill/>
        </a:ln>
        <a:effectLst/>
      </c:spPr>
    </c:plotArea>
    <c:legend>
      <c:legendPos val="t"/>
      <c:layout>
        <c:manualLayout>
          <c:xMode val="edge"/>
          <c:yMode val="edge"/>
          <c:x val="1.0787089113860764E-2"/>
          <c:y val="0.80193198475520377"/>
          <c:w val="0.84866508972066224"/>
          <c:h val="7.3615720820305208E-2"/>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72030651340996E-2"/>
          <c:y val="6.5412030855956094E-2"/>
          <c:w val="0.91673838620960968"/>
          <c:h val="0.64036719789914653"/>
        </c:manualLayout>
      </c:layout>
      <c:areaChart>
        <c:grouping val="standard"/>
        <c:varyColors val="0"/>
        <c:ser>
          <c:idx val="5"/>
          <c:order val="0"/>
          <c:tx>
            <c:strRef>
              <c:f>Settiings!$AD$3</c:f>
              <c:strCache>
                <c:ptCount val="1"/>
                <c:pt idx="0">
                  <c:v>No Of Apps</c:v>
                </c:pt>
              </c:strCache>
            </c:strRef>
          </c:tx>
          <c:spPr>
            <a:solidFill>
              <a:schemeClr val="accent5">
                <a:lumMod val="40000"/>
                <a:lumOff val="60000"/>
              </a:schemeClr>
            </a:solidFill>
            <a:ln>
              <a:solidFill>
                <a:schemeClr val="accent1">
                  <a:lumMod val="50000"/>
                </a:schemeClr>
              </a:solidFill>
            </a:ln>
            <a:effectLst/>
          </c:spPr>
          <c:cat>
            <c:numRef>
              <c:f>Settiings!$Q$4:$Q$36</c:f>
              <c:numCache>
                <c:formatCode>d\-mmm</c:formatCode>
                <c:ptCount val="33"/>
                <c:pt idx="0">
                  <c:v>45168</c:v>
                </c:pt>
                <c:pt idx="1">
                  <c:v>45167</c:v>
                </c:pt>
                <c:pt idx="2">
                  <c:v>45166</c:v>
                </c:pt>
                <c:pt idx="3">
                  <c:v>45165</c:v>
                </c:pt>
                <c:pt idx="4">
                  <c:v>45164</c:v>
                </c:pt>
                <c:pt idx="5">
                  <c:v>45163</c:v>
                </c:pt>
                <c:pt idx="6">
                  <c:v>45162</c:v>
                </c:pt>
                <c:pt idx="7">
                  <c:v>45161</c:v>
                </c:pt>
                <c:pt idx="8">
                  <c:v>45160</c:v>
                </c:pt>
                <c:pt idx="9">
                  <c:v>45159</c:v>
                </c:pt>
                <c:pt idx="10">
                  <c:v>45158</c:v>
                </c:pt>
                <c:pt idx="11">
                  <c:v>45157</c:v>
                </c:pt>
                <c:pt idx="12">
                  <c:v>45156</c:v>
                </c:pt>
                <c:pt idx="13">
                  <c:v>45155</c:v>
                </c:pt>
                <c:pt idx="14">
                  <c:v>45154</c:v>
                </c:pt>
                <c:pt idx="15">
                  <c:v>45153</c:v>
                </c:pt>
                <c:pt idx="16">
                  <c:v>45152</c:v>
                </c:pt>
                <c:pt idx="17">
                  <c:v>45151</c:v>
                </c:pt>
                <c:pt idx="18">
                  <c:v>45150</c:v>
                </c:pt>
                <c:pt idx="19">
                  <c:v>45149</c:v>
                </c:pt>
                <c:pt idx="20">
                  <c:v>45148</c:v>
                </c:pt>
                <c:pt idx="21">
                  <c:v>45147</c:v>
                </c:pt>
                <c:pt idx="22">
                  <c:v>45146</c:v>
                </c:pt>
                <c:pt idx="23">
                  <c:v>45145</c:v>
                </c:pt>
                <c:pt idx="24">
                  <c:v>45144</c:v>
                </c:pt>
                <c:pt idx="25">
                  <c:v>45143</c:v>
                </c:pt>
                <c:pt idx="26">
                  <c:v>45142</c:v>
                </c:pt>
                <c:pt idx="27">
                  <c:v>45141</c:v>
                </c:pt>
                <c:pt idx="28">
                  <c:v>45140</c:v>
                </c:pt>
                <c:pt idx="29">
                  <c:v>45139</c:v>
                </c:pt>
                <c:pt idx="30">
                  <c:v>45138</c:v>
                </c:pt>
                <c:pt idx="31">
                  <c:v>45137</c:v>
                </c:pt>
                <c:pt idx="32">
                  <c:v>45136</c:v>
                </c:pt>
              </c:numCache>
            </c:numRef>
          </c:cat>
          <c:val>
            <c:numRef>
              <c:f>Settiings!$AD$4:$AD$36</c:f>
              <c:numCache>
                <c:formatCode>General</c:formatCode>
                <c:ptCount val="33"/>
                <c:pt idx="0">
                  <c:v>218</c:v>
                </c:pt>
                <c:pt idx="1">
                  <c:v>170</c:v>
                </c:pt>
                <c:pt idx="2">
                  <c:v>225</c:v>
                </c:pt>
                <c:pt idx="3">
                  <c:v>135</c:v>
                </c:pt>
                <c:pt idx="4">
                  <c:v>129</c:v>
                </c:pt>
                <c:pt idx="5">
                  <c:v>166</c:v>
                </c:pt>
                <c:pt idx="6">
                  <c:v>227</c:v>
                </c:pt>
                <c:pt idx="7">
                  <c:v>233</c:v>
                </c:pt>
                <c:pt idx="8">
                  <c:v>179</c:v>
                </c:pt>
                <c:pt idx="9">
                  <c:v>206</c:v>
                </c:pt>
                <c:pt idx="10">
                  <c:v>197</c:v>
                </c:pt>
                <c:pt idx="11">
                  <c:v>117</c:v>
                </c:pt>
                <c:pt idx="12">
                  <c:v>168</c:v>
                </c:pt>
                <c:pt idx="13">
                  <c:v>202</c:v>
                </c:pt>
                <c:pt idx="14">
                  <c:v>227</c:v>
                </c:pt>
                <c:pt idx="15">
                  <c:v>180</c:v>
                </c:pt>
                <c:pt idx="16">
                  <c:v>191</c:v>
                </c:pt>
                <c:pt idx="17">
                  <c:v>183</c:v>
                </c:pt>
                <c:pt idx="18">
                  <c:v>111</c:v>
                </c:pt>
                <c:pt idx="19">
                  <c:v>167</c:v>
                </c:pt>
                <c:pt idx="20">
                  <c:v>194</c:v>
                </c:pt>
                <c:pt idx="21">
                  <c:v>232</c:v>
                </c:pt>
                <c:pt idx="22">
                  <c:v>197</c:v>
                </c:pt>
                <c:pt idx="23">
                  <c:v>194</c:v>
                </c:pt>
                <c:pt idx="24">
                  <c:v>200</c:v>
                </c:pt>
                <c:pt idx="25">
                  <c:v>119</c:v>
                </c:pt>
                <c:pt idx="26">
                  <c:v>174</c:v>
                </c:pt>
                <c:pt idx="27">
                  <c:v>219</c:v>
                </c:pt>
                <c:pt idx="28">
                  <c:v>247</c:v>
                </c:pt>
                <c:pt idx="29">
                  <c:v>173</c:v>
                </c:pt>
                <c:pt idx="30">
                  <c:v>266</c:v>
                </c:pt>
                <c:pt idx="31">
                  <c:v>286</c:v>
                </c:pt>
                <c:pt idx="32">
                  <c:v>285</c:v>
                </c:pt>
              </c:numCache>
            </c:numRef>
          </c:val>
          <c:extLst xmlns:c16r2="http://schemas.microsoft.com/office/drawing/2015/06/chart">
            <c:ext xmlns:c16="http://schemas.microsoft.com/office/drawing/2014/chart" uri="{C3380CC4-5D6E-409C-BE32-E72D297353CC}">
              <c16:uniqueId val="{00000000-1EFB-4379-BD7F-D98F594AF560}"/>
            </c:ext>
          </c:extLst>
        </c:ser>
        <c:dLbls>
          <c:showLegendKey val="0"/>
          <c:showVal val="0"/>
          <c:showCatName val="0"/>
          <c:showSerName val="0"/>
          <c:showPercent val="0"/>
          <c:showBubbleSize val="0"/>
        </c:dLbls>
        <c:axId val="255926656"/>
        <c:axId val="255928192"/>
      </c:areaChart>
      <c:lineChart>
        <c:grouping val="standard"/>
        <c:varyColors val="0"/>
        <c:ser>
          <c:idx val="2"/>
          <c:order val="1"/>
          <c:tx>
            <c:strRef>
              <c:f>Settiings!$Y$3</c:f>
              <c:strCache>
                <c:ptCount val="1"/>
                <c:pt idx="0">
                  <c:v>SLA % Target</c:v>
                </c:pt>
              </c:strCache>
            </c:strRef>
          </c:tx>
          <c:spPr>
            <a:ln w="38100" cap="rnd">
              <a:solidFill>
                <a:schemeClr val="accent3"/>
              </a:solidFill>
              <a:round/>
            </a:ln>
            <a:effectLst/>
          </c:spPr>
          <c:marker>
            <c:symbol val="none"/>
          </c:marker>
          <c:cat>
            <c:numRef>
              <c:f>Settiings!$Q$4:$Q$36</c:f>
              <c:numCache>
                <c:formatCode>d\-mmm</c:formatCode>
                <c:ptCount val="33"/>
                <c:pt idx="0">
                  <c:v>45168</c:v>
                </c:pt>
                <c:pt idx="1">
                  <c:v>45167</c:v>
                </c:pt>
                <c:pt idx="2">
                  <c:v>45166</c:v>
                </c:pt>
                <c:pt idx="3">
                  <c:v>45165</c:v>
                </c:pt>
                <c:pt idx="4">
                  <c:v>45164</c:v>
                </c:pt>
                <c:pt idx="5">
                  <c:v>45163</c:v>
                </c:pt>
                <c:pt idx="6">
                  <c:v>45162</c:v>
                </c:pt>
                <c:pt idx="7">
                  <c:v>45161</c:v>
                </c:pt>
                <c:pt idx="8">
                  <c:v>45160</c:v>
                </c:pt>
                <c:pt idx="9">
                  <c:v>45159</c:v>
                </c:pt>
                <c:pt idx="10">
                  <c:v>45158</c:v>
                </c:pt>
                <c:pt idx="11">
                  <c:v>45157</c:v>
                </c:pt>
                <c:pt idx="12">
                  <c:v>45156</c:v>
                </c:pt>
                <c:pt idx="13">
                  <c:v>45155</c:v>
                </c:pt>
                <c:pt idx="14">
                  <c:v>45154</c:v>
                </c:pt>
                <c:pt idx="15">
                  <c:v>45153</c:v>
                </c:pt>
                <c:pt idx="16">
                  <c:v>45152</c:v>
                </c:pt>
                <c:pt idx="17">
                  <c:v>45151</c:v>
                </c:pt>
                <c:pt idx="18">
                  <c:v>45150</c:v>
                </c:pt>
                <c:pt idx="19">
                  <c:v>45149</c:v>
                </c:pt>
                <c:pt idx="20">
                  <c:v>45148</c:v>
                </c:pt>
                <c:pt idx="21">
                  <c:v>45147</c:v>
                </c:pt>
                <c:pt idx="22">
                  <c:v>45146</c:v>
                </c:pt>
                <c:pt idx="23">
                  <c:v>45145</c:v>
                </c:pt>
                <c:pt idx="24">
                  <c:v>45144</c:v>
                </c:pt>
                <c:pt idx="25">
                  <c:v>45143</c:v>
                </c:pt>
                <c:pt idx="26">
                  <c:v>45142</c:v>
                </c:pt>
                <c:pt idx="27">
                  <c:v>45141</c:v>
                </c:pt>
                <c:pt idx="28">
                  <c:v>45140</c:v>
                </c:pt>
                <c:pt idx="29">
                  <c:v>45139</c:v>
                </c:pt>
                <c:pt idx="30">
                  <c:v>45138</c:v>
                </c:pt>
                <c:pt idx="31">
                  <c:v>45137</c:v>
                </c:pt>
                <c:pt idx="32">
                  <c:v>45136</c:v>
                </c:pt>
              </c:numCache>
            </c:numRef>
          </c:cat>
          <c:val>
            <c:numRef>
              <c:f>Settiings!$Y$4:$Y$36</c:f>
              <c:numCache>
                <c:formatCode>0%</c:formatCode>
                <c:ptCount val="33"/>
                <c:pt idx="0">
                  <c:v>0.9</c:v>
                </c:pt>
                <c:pt idx="1">
                  <c:v>0.9</c:v>
                </c:pt>
                <c:pt idx="2">
                  <c:v>0.9</c:v>
                </c:pt>
                <c:pt idx="3">
                  <c:v>0.9</c:v>
                </c:pt>
                <c:pt idx="4">
                  <c:v>0.9</c:v>
                </c:pt>
                <c:pt idx="5">
                  <c:v>0.9</c:v>
                </c:pt>
                <c:pt idx="6">
                  <c:v>0.9</c:v>
                </c:pt>
                <c:pt idx="7">
                  <c:v>0.9</c:v>
                </c:pt>
                <c:pt idx="8">
                  <c:v>0.9</c:v>
                </c:pt>
                <c:pt idx="9">
                  <c:v>0.9</c:v>
                </c:pt>
                <c:pt idx="10">
                  <c:v>0.9</c:v>
                </c:pt>
                <c:pt idx="11">
                  <c:v>0.9</c:v>
                </c:pt>
                <c:pt idx="12">
                  <c:v>0.9</c:v>
                </c:pt>
                <c:pt idx="13">
                  <c:v>0.9</c:v>
                </c:pt>
                <c:pt idx="14">
                  <c:v>0.9</c:v>
                </c:pt>
                <c:pt idx="15">
                  <c:v>0.9</c:v>
                </c:pt>
                <c:pt idx="16">
                  <c:v>0.9</c:v>
                </c:pt>
                <c:pt idx="17">
                  <c:v>0.9</c:v>
                </c:pt>
                <c:pt idx="18">
                  <c:v>0.9</c:v>
                </c:pt>
                <c:pt idx="19">
                  <c:v>0.9</c:v>
                </c:pt>
                <c:pt idx="20">
                  <c:v>0.9</c:v>
                </c:pt>
                <c:pt idx="21">
                  <c:v>0.9</c:v>
                </c:pt>
                <c:pt idx="22">
                  <c:v>0.9</c:v>
                </c:pt>
                <c:pt idx="23">
                  <c:v>0.9</c:v>
                </c:pt>
                <c:pt idx="24">
                  <c:v>0.9</c:v>
                </c:pt>
                <c:pt idx="25">
                  <c:v>0.9</c:v>
                </c:pt>
                <c:pt idx="26">
                  <c:v>0.9</c:v>
                </c:pt>
                <c:pt idx="27">
                  <c:v>0.9</c:v>
                </c:pt>
                <c:pt idx="28">
                  <c:v>0.9</c:v>
                </c:pt>
                <c:pt idx="29">
                  <c:v>0.9</c:v>
                </c:pt>
                <c:pt idx="30">
                  <c:v>0.9</c:v>
                </c:pt>
                <c:pt idx="31">
                  <c:v>0.9</c:v>
                </c:pt>
                <c:pt idx="32">
                  <c:v>0.9</c:v>
                </c:pt>
              </c:numCache>
            </c:numRef>
          </c:val>
          <c:smooth val="0"/>
          <c:extLst xmlns:c16r2="http://schemas.microsoft.com/office/drawing/2015/06/chart">
            <c:ext xmlns:c16="http://schemas.microsoft.com/office/drawing/2014/chart" uri="{C3380CC4-5D6E-409C-BE32-E72D297353CC}">
              <c16:uniqueId val="{00000003-1EFB-4379-BD7F-D98F594AF560}"/>
            </c:ext>
          </c:extLst>
        </c:ser>
        <c:ser>
          <c:idx val="1"/>
          <c:order val="2"/>
          <c:tx>
            <c:strRef>
              <c:f>Settiings!$AA$3</c:f>
              <c:strCache>
                <c:ptCount val="1"/>
                <c:pt idx="0">
                  <c:v>SLA</c:v>
                </c:pt>
              </c:strCache>
            </c:strRef>
          </c:tx>
          <c:spPr>
            <a:ln w="38100" cap="rnd">
              <a:solidFill>
                <a:schemeClr val="accent2"/>
              </a:solidFill>
              <a:round/>
            </a:ln>
            <a:effectLst/>
          </c:spPr>
          <c:marker>
            <c:symbol val="none"/>
          </c:marker>
          <c:cat>
            <c:numRef>
              <c:f>Settiings!$Q$4:$Q$36</c:f>
              <c:numCache>
                <c:formatCode>d\-mmm</c:formatCode>
                <c:ptCount val="33"/>
                <c:pt idx="0">
                  <c:v>45168</c:v>
                </c:pt>
                <c:pt idx="1">
                  <c:v>45167</c:v>
                </c:pt>
                <c:pt idx="2">
                  <c:v>45166</c:v>
                </c:pt>
                <c:pt idx="3">
                  <c:v>45165</c:v>
                </c:pt>
                <c:pt idx="4">
                  <c:v>45164</c:v>
                </c:pt>
                <c:pt idx="5">
                  <c:v>45163</c:v>
                </c:pt>
                <c:pt idx="6">
                  <c:v>45162</c:v>
                </c:pt>
                <c:pt idx="7">
                  <c:v>45161</c:v>
                </c:pt>
                <c:pt idx="8">
                  <c:v>45160</c:v>
                </c:pt>
                <c:pt idx="9">
                  <c:v>45159</c:v>
                </c:pt>
                <c:pt idx="10">
                  <c:v>45158</c:v>
                </c:pt>
                <c:pt idx="11">
                  <c:v>45157</c:v>
                </c:pt>
                <c:pt idx="12">
                  <c:v>45156</c:v>
                </c:pt>
                <c:pt idx="13">
                  <c:v>45155</c:v>
                </c:pt>
                <c:pt idx="14">
                  <c:v>45154</c:v>
                </c:pt>
                <c:pt idx="15">
                  <c:v>45153</c:v>
                </c:pt>
                <c:pt idx="16">
                  <c:v>45152</c:v>
                </c:pt>
                <c:pt idx="17">
                  <c:v>45151</c:v>
                </c:pt>
                <c:pt idx="18">
                  <c:v>45150</c:v>
                </c:pt>
                <c:pt idx="19">
                  <c:v>45149</c:v>
                </c:pt>
                <c:pt idx="20">
                  <c:v>45148</c:v>
                </c:pt>
                <c:pt idx="21">
                  <c:v>45147</c:v>
                </c:pt>
                <c:pt idx="22">
                  <c:v>45146</c:v>
                </c:pt>
                <c:pt idx="23">
                  <c:v>45145</c:v>
                </c:pt>
                <c:pt idx="24">
                  <c:v>45144</c:v>
                </c:pt>
                <c:pt idx="25">
                  <c:v>45143</c:v>
                </c:pt>
                <c:pt idx="26">
                  <c:v>45142</c:v>
                </c:pt>
                <c:pt idx="27">
                  <c:v>45141</c:v>
                </c:pt>
                <c:pt idx="28">
                  <c:v>45140</c:v>
                </c:pt>
                <c:pt idx="29">
                  <c:v>45139</c:v>
                </c:pt>
                <c:pt idx="30">
                  <c:v>45138</c:v>
                </c:pt>
                <c:pt idx="31">
                  <c:v>45137</c:v>
                </c:pt>
                <c:pt idx="32">
                  <c:v>45136</c:v>
                </c:pt>
              </c:numCache>
            </c:numRef>
          </c:cat>
          <c:val>
            <c:numRef>
              <c:f>Settiings!$AA$4:$AA$36</c:f>
              <c:numCache>
                <c:formatCode>0%</c:formatCode>
                <c:ptCount val="33"/>
                <c:pt idx="0">
                  <c:v>0.86869324646626056</c:v>
                </c:pt>
                <c:pt idx="1">
                  <c:v>0.84051816080250474</c:v>
                </c:pt>
                <c:pt idx="2">
                  <c:v>0.85291515484241143</c:v>
                </c:pt>
                <c:pt idx="3">
                  <c:v>0.86590895551003177</c:v>
                </c:pt>
                <c:pt idx="4">
                  <c:v>0.83743802648044363</c:v>
                </c:pt>
                <c:pt idx="5">
                  <c:v>0.83390073439043078</c:v>
                </c:pt>
                <c:pt idx="6">
                  <c:v>0.84891510660008174</c:v>
                </c:pt>
                <c:pt idx="7">
                  <c:v>0.85664883151442317</c:v>
                </c:pt>
                <c:pt idx="8">
                  <c:v>0.85067090386267596</c:v>
                </c:pt>
                <c:pt idx="9">
                  <c:v>0.87609819519516097</c:v>
                </c:pt>
                <c:pt idx="10">
                  <c:v>0.88019553919242366</c:v>
                </c:pt>
                <c:pt idx="11">
                  <c:v>0.88808612012868993</c:v>
                </c:pt>
                <c:pt idx="12">
                  <c:v>0.8726120072723782</c:v>
                </c:pt>
                <c:pt idx="13">
                  <c:v>0.8743684475534087</c:v>
                </c:pt>
                <c:pt idx="14">
                  <c:v>0.89082549866392513</c:v>
                </c:pt>
                <c:pt idx="15">
                  <c:v>0.90598284916116856</c:v>
                </c:pt>
                <c:pt idx="16">
                  <c:v>0.89568502556437579</c:v>
                </c:pt>
                <c:pt idx="17">
                  <c:v>0.91355377443601338</c:v>
                </c:pt>
                <c:pt idx="18">
                  <c:v>0.91799747918761532</c:v>
                </c:pt>
                <c:pt idx="19">
                  <c:v>0.91050235519764589</c:v>
                </c:pt>
                <c:pt idx="20">
                  <c:v>0.91449037914974163</c:v>
                </c:pt>
                <c:pt idx="21">
                  <c:v>0.9341906303842562</c:v>
                </c:pt>
                <c:pt idx="22">
                  <c:v>0.92988028555666991</c:v>
                </c:pt>
                <c:pt idx="23">
                  <c:v>0.93506304985215238</c:v>
                </c:pt>
                <c:pt idx="24">
                  <c:v>0.93610232528100989</c:v>
                </c:pt>
                <c:pt idx="25">
                  <c:v>0.89301562007869784</c:v>
                </c:pt>
                <c:pt idx="26">
                  <c:v>0.8770050053064733</c:v>
                </c:pt>
                <c:pt idx="27">
                  <c:v>0.87247160766962717</c:v>
                </c:pt>
                <c:pt idx="28">
                  <c:v>0.85444709433148736</c:v>
                </c:pt>
                <c:pt idx="29">
                  <c:v>0.84639894888601919</c:v>
                </c:pt>
                <c:pt idx="30">
                  <c:v>0.87034310718521246</c:v>
                </c:pt>
                <c:pt idx="31">
                  <c:v>0.85814623972518711</c:v>
                </c:pt>
                <c:pt idx="32">
                  <c:v>0.85964912280701755</c:v>
                </c:pt>
              </c:numCache>
            </c:numRef>
          </c:val>
          <c:smooth val="0"/>
          <c:extLst xmlns:c16r2="http://schemas.microsoft.com/office/drawing/2015/06/chart">
            <c:ext xmlns:c16="http://schemas.microsoft.com/office/drawing/2014/chart" uri="{C3380CC4-5D6E-409C-BE32-E72D297353CC}">
              <c16:uniqueId val="{00000000-0FC8-4FBD-8F56-B524DB16930F}"/>
            </c:ext>
          </c:extLst>
        </c:ser>
        <c:ser>
          <c:idx val="0"/>
          <c:order val="3"/>
          <c:tx>
            <c:strRef>
              <c:f>Settiings!$AC$3</c:f>
              <c:strCache>
                <c:ptCount val="1"/>
                <c:pt idx="0">
                  <c:v>AHT</c:v>
                </c:pt>
              </c:strCache>
            </c:strRef>
          </c:tx>
          <c:spPr>
            <a:ln w="38100" cap="rnd">
              <a:solidFill>
                <a:schemeClr val="accent1"/>
              </a:solidFill>
              <a:round/>
            </a:ln>
            <a:effectLst/>
          </c:spPr>
          <c:marker>
            <c:symbol val="none"/>
          </c:marker>
          <c:cat>
            <c:numRef>
              <c:f>Settiings!$Q$4:$Q$36</c:f>
              <c:numCache>
                <c:formatCode>d\-mmm</c:formatCode>
                <c:ptCount val="33"/>
                <c:pt idx="0">
                  <c:v>45168</c:v>
                </c:pt>
                <c:pt idx="1">
                  <c:v>45167</c:v>
                </c:pt>
                <c:pt idx="2">
                  <c:v>45166</c:v>
                </c:pt>
                <c:pt idx="3">
                  <c:v>45165</c:v>
                </c:pt>
                <c:pt idx="4">
                  <c:v>45164</c:v>
                </c:pt>
                <c:pt idx="5">
                  <c:v>45163</c:v>
                </c:pt>
                <c:pt idx="6">
                  <c:v>45162</c:v>
                </c:pt>
                <c:pt idx="7">
                  <c:v>45161</c:v>
                </c:pt>
                <c:pt idx="8">
                  <c:v>45160</c:v>
                </c:pt>
                <c:pt idx="9">
                  <c:v>45159</c:v>
                </c:pt>
                <c:pt idx="10">
                  <c:v>45158</c:v>
                </c:pt>
                <c:pt idx="11">
                  <c:v>45157</c:v>
                </c:pt>
                <c:pt idx="12">
                  <c:v>45156</c:v>
                </c:pt>
                <c:pt idx="13">
                  <c:v>45155</c:v>
                </c:pt>
                <c:pt idx="14">
                  <c:v>45154</c:v>
                </c:pt>
                <c:pt idx="15">
                  <c:v>45153</c:v>
                </c:pt>
                <c:pt idx="16">
                  <c:v>45152</c:v>
                </c:pt>
                <c:pt idx="17">
                  <c:v>45151</c:v>
                </c:pt>
                <c:pt idx="18">
                  <c:v>45150</c:v>
                </c:pt>
                <c:pt idx="19">
                  <c:v>45149</c:v>
                </c:pt>
                <c:pt idx="20">
                  <c:v>45148</c:v>
                </c:pt>
                <c:pt idx="21">
                  <c:v>45147</c:v>
                </c:pt>
                <c:pt idx="22">
                  <c:v>45146</c:v>
                </c:pt>
                <c:pt idx="23">
                  <c:v>45145</c:v>
                </c:pt>
                <c:pt idx="24">
                  <c:v>45144</c:v>
                </c:pt>
                <c:pt idx="25">
                  <c:v>45143</c:v>
                </c:pt>
                <c:pt idx="26">
                  <c:v>45142</c:v>
                </c:pt>
                <c:pt idx="27">
                  <c:v>45141</c:v>
                </c:pt>
                <c:pt idx="28">
                  <c:v>45140</c:v>
                </c:pt>
                <c:pt idx="29">
                  <c:v>45139</c:v>
                </c:pt>
                <c:pt idx="30">
                  <c:v>45138</c:v>
                </c:pt>
                <c:pt idx="31">
                  <c:v>45137</c:v>
                </c:pt>
                <c:pt idx="32">
                  <c:v>45136</c:v>
                </c:pt>
              </c:numCache>
            </c:numRef>
          </c:cat>
          <c:val>
            <c:numRef>
              <c:f>Settiings!$AC$4:$AC$36</c:f>
              <c:numCache>
                <c:formatCode>0.00</c:formatCode>
                <c:ptCount val="33"/>
                <c:pt idx="0">
                  <c:v>22.088451313116103</c:v>
                </c:pt>
                <c:pt idx="1">
                  <c:v>23.34137732910667</c:v>
                </c:pt>
                <c:pt idx="2">
                  <c:v>23.877907691031176</c:v>
                </c:pt>
                <c:pt idx="3">
                  <c:v>25.518465376613758</c:v>
                </c:pt>
                <c:pt idx="4">
                  <c:v>19.83094913411427</c:v>
                </c:pt>
                <c:pt idx="5">
                  <c:v>20.244530328765688</c:v>
                </c:pt>
                <c:pt idx="6">
                  <c:v>21.321617662873695</c:v>
                </c:pt>
                <c:pt idx="7">
                  <c:v>26.172805082078742</c:v>
                </c:pt>
                <c:pt idx="8">
                  <c:v>25.287180465279228</c:v>
                </c:pt>
                <c:pt idx="9">
                  <c:v>23.841292233997997</c:v>
                </c:pt>
                <c:pt idx="10">
                  <c:v>22.486552915748135</c:v>
                </c:pt>
                <c:pt idx="11">
                  <c:v>24.49225295334918</c:v>
                </c:pt>
                <c:pt idx="12">
                  <c:v>22.277470805111538</c:v>
                </c:pt>
                <c:pt idx="13">
                  <c:v>24.473796266990281</c:v>
                </c:pt>
                <c:pt idx="14">
                  <c:v>26.388133673703926</c:v>
                </c:pt>
                <c:pt idx="15">
                  <c:v>25.588968567792399</c:v>
                </c:pt>
                <c:pt idx="16">
                  <c:v>22.026353638430049</c:v>
                </c:pt>
                <c:pt idx="17">
                  <c:v>22.721643326701091</c:v>
                </c:pt>
                <c:pt idx="18">
                  <c:v>22.725749639054889</c:v>
                </c:pt>
                <c:pt idx="19">
                  <c:v>25.723076347206337</c:v>
                </c:pt>
                <c:pt idx="20">
                  <c:v>24.861234331238272</c:v>
                </c:pt>
                <c:pt idx="21">
                  <c:v>24.679280477531844</c:v>
                </c:pt>
                <c:pt idx="22">
                  <c:v>20.082484500520351</c:v>
                </c:pt>
                <c:pt idx="23">
                  <c:v>16.922279677799011</c:v>
                </c:pt>
                <c:pt idx="24">
                  <c:v>13.290048226848075</c:v>
                </c:pt>
                <c:pt idx="25">
                  <c:v>16.713794180605301</c:v>
                </c:pt>
                <c:pt idx="26">
                  <c:v>16.999495934991266</c:v>
                </c:pt>
                <c:pt idx="27">
                  <c:v>17.809252385437379</c:v>
                </c:pt>
                <c:pt idx="28">
                  <c:v>18.041494314460849</c:v>
                </c:pt>
                <c:pt idx="29">
                  <c:v>17.038591914668512</c:v>
                </c:pt>
                <c:pt idx="30">
                  <c:v>14.24718485218486</c:v>
                </c:pt>
                <c:pt idx="31">
                  <c:v>14.166046701836185</c:v>
                </c:pt>
                <c:pt idx="32">
                  <c:v>13.212046783625739</c:v>
                </c:pt>
              </c:numCache>
            </c:numRef>
          </c:val>
          <c:smooth val="0"/>
          <c:extLst xmlns:c16r2="http://schemas.microsoft.com/office/drawing/2015/06/chart">
            <c:ext xmlns:c16="http://schemas.microsoft.com/office/drawing/2014/chart" uri="{C3380CC4-5D6E-409C-BE32-E72D297353CC}">
              <c16:uniqueId val="{00000001-0FC8-4FBD-8F56-B524DB16930F}"/>
            </c:ext>
          </c:extLst>
        </c:ser>
        <c:dLbls>
          <c:showLegendKey val="0"/>
          <c:showVal val="0"/>
          <c:showCatName val="0"/>
          <c:showSerName val="0"/>
          <c:showPercent val="0"/>
          <c:showBubbleSize val="0"/>
        </c:dLbls>
        <c:marker val="1"/>
        <c:smooth val="0"/>
        <c:axId val="255931520"/>
        <c:axId val="255929728"/>
      </c:lineChart>
      <c:catAx>
        <c:axId val="255926656"/>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255928192"/>
        <c:crosses val="autoZero"/>
        <c:auto val="0"/>
        <c:lblAlgn val="ctr"/>
        <c:lblOffset val="100"/>
        <c:noMultiLvlLbl val="0"/>
      </c:catAx>
      <c:valAx>
        <c:axId val="255928192"/>
        <c:scaling>
          <c:orientation val="minMax"/>
          <c:max val="35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5926656"/>
        <c:crosses val="autoZero"/>
        <c:crossBetween val="between"/>
      </c:valAx>
      <c:valAx>
        <c:axId val="255929728"/>
        <c:scaling>
          <c:orientation val="minMax"/>
          <c:max val="1"/>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5931520"/>
        <c:crosses val="max"/>
        <c:crossBetween val="between"/>
        <c:minorUnit val="0.2"/>
      </c:valAx>
      <c:dateAx>
        <c:axId val="255931520"/>
        <c:scaling>
          <c:orientation val="minMax"/>
        </c:scaling>
        <c:delete val="1"/>
        <c:axPos val="b"/>
        <c:numFmt formatCode="d\-mmm" sourceLinked="1"/>
        <c:majorTickMark val="out"/>
        <c:minorTickMark val="none"/>
        <c:tickLblPos val="nextTo"/>
        <c:crossAx val="255929728"/>
        <c:crosses val="autoZero"/>
        <c:auto val="1"/>
        <c:lblOffset val="100"/>
        <c:baseTimeUnit val="days"/>
      </c:dateAx>
      <c:spPr>
        <a:noFill/>
        <a:ln>
          <a:noFill/>
        </a:ln>
        <a:effectLst/>
      </c:spPr>
    </c:plotArea>
    <c:legend>
      <c:legendPos val="t"/>
      <c:layout>
        <c:manualLayout>
          <c:xMode val="edge"/>
          <c:yMode val="edge"/>
          <c:x val="8.1867511666036064E-2"/>
          <c:y val="0.89657451870255511"/>
          <c:w val="0.54030900265096604"/>
          <c:h val="9.1556251392551372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4803149606299213" l="0.70866141732283461" r="0.70866141732283461" t="0.74803149606299213" header="0.31496062992125984" footer="0.31496062992125984"/>
    <c:pageSetup orientation="portrait"/>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microsoft.com/office/2007/relationships/hdphoto" Target="../media/hdphoto1.wdp"/><Relationship Id="rId4"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10</xdr:col>
      <xdr:colOff>180109</xdr:colOff>
      <xdr:row>12</xdr:row>
      <xdr:rowOff>41564</xdr:rowOff>
    </xdr:from>
    <xdr:to>
      <xdr:col>16</xdr:col>
      <xdr:colOff>720436</xdr:colOff>
      <xdr:row>19</xdr:row>
      <xdr:rowOff>11414</xdr:rowOff>
    </xdr:to>
    <xdr:graphicFrame macro="">
      <xdr:nvGraphicFramePr>
        <xdr:cNvPr id="5" name="Chart 4">
          <a:extLst>
            <a:ext uri="{FF2B5EF4-FFF2-40B4-BE49-F238E27FC236}">
              <a16:creationId xmlns="" xmlns:a16="http://schemas.microsoft.com/office/drawing/2014/main" id="{00000000-0008-0000-03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5930</xdr:colOff>
      <xdr:row>20</xdr:row>
      <xdr:rowOff>171557</xdr:rowOff>
    </xdr:from>
    <xdr:to>
      <xdr:col>8</xdr:col>
      <xdr:colOff>606489</xdr:colOff>
      <xdr:row>28</xdr:row>
      <xdr:rowOff>342123</xdr:rowOff>
    </xdr:to>
    <xdr:graphicFrame macro="">
      <xdr:nvGraphicFramePr>
        <xdr:cNvPr id="3" name="Chart 2">
          <a:extLst>
            <a:ext uri="{FF2B5EF4-FFF2-40B4-BE49-F238E27FC236}">
              <a16:creationId xmlns="" xmlns:a16="http://schemas.microsoft.com/office/drawing/2014/main" id="{00000000-0008-0000-0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747612</xdr:colOff>
      <xdr:row>20</xdr:row>
      <xdr:rowOff>186613</xdr:rowOff>
    </xdr:from>
    <xdr:to>
      <xdr:col>16</xdr:col>
      <xdr:colOff>761999</xdr:colOff>
      <xdr:row>28</xdr:row>
      <xdr:rowOff>326572</xdr:rowOff>
    </xdr:to>
    <xdr:graphicFrame macro="">
      <xdr:nvGraphicFramePr>
        <xdr:cNvPr id="6" name="Chart 5">
          <a:extLst>
            <a:ext uri="{FF2B5EF4-FFF2-40B4-BE49-F238E27FC236}">
              <a16:creationId xmlns="" xmlns:a16="http://schemas.microsoft.com/office/drawing/2014/main" id="{00000000-0008-0000-03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110834</xdr:colOff>
      <xdr:row>11</xdr:row>
      <xdr:rowOff>41563</xdr:rowOff>
    </xdr:from>
    <xdr:to>
      <xdr:col>16</xdr:col>
      <xdr:colOff>581890</xdr:colOff>
      <xdr:row>12</xdr:row>
      <xdr:rowOff>13855</xdr:rowOff>
    </xdr:to>
    <xdr:sp macro="" textlink="">
      <xdr:nvSpPr>
        <xdr:cNvPr id="7" name="Rectangle 6">
          <a:extLst>
            <a:ext uri="{FF2B5EF4-FFF2-40B4-BE49-F238E27FC236}">
              <a16:creationId xmlns="" xmlns:a16="http://schemas.microsoft.com/office/drawing/2014/main" id="{18F54589-1442-40A1-A240-FC8D2E095ABA}"/>
            </a:ext>
          </a:extLst>
        </xdr:cNvPr>
        <xdr:cNvSpPr/>
      </xdr:nvSpPr>
      <xdr:spPr>
        <a:xfrm rot="10800000" flipV="1">
          <a:off x="10321634" y="2147454"/>
          <a:ext cx="6179129" cy="18011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solidFill>
                <a:schemeClr val="tx1"/>
              </a:solidFill>
            </a:rPr>
            <a:t>Queue</a:t>
          </a:r>
          <a:r>
            <a:rPr lang="en-IN" sz="1600" b="1" baseline="0">
              <a:solidFill>
                <a:schemeClr val="tx1"/>
              </a:solidFill>
            </a:rPr>
            <a:t> Wise Outcome</a:t>
          </a:r>
        </a:p>
      </xdr:txBody>
    </xdr:sp>
    <xdr:clientData/>
  </xdr:twoCellAnchor>
  <xdr:twoCellAnchor>
    <xdr:from>
      <xdr:col>0</xdr:col>
      <xdr:colOff>107443</xdr:colOff>
      <xdr:row>19</xdr:row>
      <xdr:rowOff>124408</xdr:rowOff>
    </xdr:from>
    <xdr:to>
      <xdr:col>8</xdr:col>
      <xdr:colOff>637592</xdr:colOff>
      <xdr:row>20</xdr:row>
      <xdr:rowOff>124409</xdr:rowOff>
    </xdr:to>
    <xdr:sp macro="" textlink="">
      <xdr:nvSpPr>
        <xdr:cNvPr id="8" name="Rectangle 7">
          <a:extLst>
            <a:ext uri="{FF2B5EF4-FFF2-40B4-BE49-F238E27FC236}">
              <a16:creationId xmlns="" xmlns:a16="http://schemas.microsoft.com/office/drawing/2014/main" id="{286DAB1D-B4E8-4F95-AA3C-B3D0A67D0BDF}"/>
            </a:ext>
          </a:extLst>
        </xdr:cNvPr>
        <xdr:cNvSpPr/>
      </xdr:nvSpPr>
      <xdr:spPr>
        <a:xfrm>
          <a:off x="107443" y="6935755"/>
          <a:ext cx="7947986" cy="23326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baseline="0">
              <a:solidFill>
                <a:schemeClr val="tx1"/>
              </a:solidFill>
            </a:rPr>
            <a:t>Outcome Trend Over Time - 5 Days Running Average</a:t>
          </a:r>
        </a:p>
      </xdr:txBody>
    </xdr:sp>
    <xdr:clientData/>
  </xdr:twoCellAnchor>
  <xdr:twoCellAnchor>
    <xdr:from>
      <xdr:col>8</xdr:col>
      <xdr:colOff>777551</xdr:colOff>
      <xdr:row>19</xdr:row>
      <xdr:rowOff>140678</xdr:rowOff>
    </xdr:from>
    <xdr:to>
      <xdr:col>16</xdr:col>
      <xdr:colOff>777551</xdr:colOff>
      <xdr:row>20</xdr:row>
      <xdr:rowOff>155511</xdr:rowOff>
    </xdr:to>
    <xdr:sp macro="" textlink="">
      <xdr:nvSpPr>
        <xdr:cNvPr id="10" name="Rectangle 9">
          <a:extLst>
            <a:ext uri="{FF2B5EF4-FFF2-40B4-BE49-F238E27FC236}">
              <a16:creationId xmlns="" xmlns:a16="http://schemas.microsoft.com/office/drawing/2014/main" id="{6B16B214-EF1C-49A8-84BF-F200231B7D11}"/>
            </a:ext>
          </a:extLst>
        </xdr:cNvPr>
        <xdr:cNvSpPr/>
      </xdr:nvSpPr>
      <xdr:spPr>
        <a:xfrm>
          <a:off x="8195388" y="6952025"/>
          <a:ext cx="8521959" cy="24809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baseline="0">
              <a:solidFill>
                <a:schemeClr val="tx1"/>
              </a:solidFill>
            </a:rPr>
            <a:t>SLA % AHT Trends Over Time - 5 </a:t>
          </a:r>
          <a:r>
            <a:rPr lang="en-IN" sz="1400" b="1" baseline="0">
              <a:solidFill>
                <a:schemeClr val="tx1"/>
              </a:solidFill>
              <a:effectLst/>
              <a:latin typeface="+mn-lt"/>
              <a:ea typeface="+mn-ea"/>
              <a:cs typeface="+mn-cs"/>
            </a:rPr>
            <a:t>Days Running Average</a:t>
          </a:r>
          <a:endParaRPr lang="en-IN" sz="1400" b="1" baseline="0">
            <a:solidFill>
              <a:schemeClr val="tx1"/>
            </a:solidFill>
          </a:endParaRPr>
        </a:p>
      </xdr:txBody>
    </xdr:sp>
    <xdr:clientData/>
  </xdr:twoCellAnchor>
  <xdr:twoCellAnchor editAs="oneCell">
    <xdr:from>
      <xdr:col>0</xdr:col>
      <xdr:colOff>13853</xdr:colOff>
      <xdr:row>0</xdr:row>
      <xdr:rowOff>1</xdr:rowOff>
    </xdr:from>
    <xdr:to>
      <xdr:col>4</xdr:col>
      <xdr:colOff>106689</xdr:colOff>
      <xdr:row>9</xdr:row>
      <xdr:rowOff>143278</xdr:rowOff>
    </xdr:to>
    <xdr:pic>
      <xdr:nvPicPr>
        <xdr:cNvPr id="11" name="Picture 10">
          <a:extLst>
            <a:ext uri="{FF2B5EF4-FFF2-40B4-BE49-F238E27FC236}">
              <a16:creationId xmlns="" xmlns:a16="http://schemas.microsoft.com/office/drawing/2014/main" id="{FBBB8EA4-4919-40D8-97F2-D9D7154DA152}"/>
            </a:ext>
          </a:extLst>
        </xdr:cNvPr>
        <xdr:cNvPicPr>
          <a:picLocks noChangeAspect="1"/>
        </xdr:cNvPicPr>
      </xdr:nvPicPr>
      <xdr:blipFill rotWithShape="1">
        <a:blip xmlns:r="http://schemas.openxmlformats.org/officeDocument/2006/relationships" r:embed="rId4">
          <a:extLst>
            <a:ext uri="{BEBA8EAE-BF5A-486C-A8C5-ECC9F3942E4B}">
              <a14:imgProps xmlns:a14="http://schemas.microsoft.com/office/drawing/2010/main">
                <a14:imgLayer r:embed="rId5">
                  <a14:imgEffect>
                    <a14:sharpenSoften amount="25000"/>
                  </a14:imgEffect>
                </a14:imgLayer>
              </a14:imgProps>
            </a:ext>
            <a:ext uri="{28A0092B-C50C-407E-A947-70E740481C1C}">
              <a14:useLocalDpi xmlns:a14="http://schemas.microsoft.com/office/drawing/2010/main" val="0"/>
            </a:ext>
          </a:extLst>
        </a:blip>
        <a:srcRect t="18149" b="34198"/>
        <a:stretch/>
      </xdr:blipFill>
      <xdr:spPr>
        <a:xfrm>
          <a:off x="13853" y="1"/>
          <a:ext cx="4096800" cy="1833532"/>
        </a:xfrm>
        <a:prstGeom prst="rect">
          <a:avLst/>
        </a:prstGeom>
        <a:ln w="38100" cap="sq">
          <a:solidFill>
            <a:schemeClr val="bg1">
              <a:lumMod val="65000"/>
            </a:schemeClr>
          </a:solidFill>
          <a:prstDash val="solid"/>
          <a:miter lim="800000"/>
        </a:ln>
        <a:effectLst>
          <a:outerShdw blurRad="152400" dist="317500" dir="5400000" sx="90000" sy="-19000" rotWithShape="0">
            <a:prstClr val="black">
              <a:alpha val="15000"/>
            </a:prstClr>
          </a:outerShdw>
        </a:effectLst>
        <a:scene3d>
          <a:camera prst="orthographicFront"/>
          <a:lightRig rig="threePt" dir="t"/>
        </a:scene3d>
        <a:sp3d>
          <a:bevelT/>
        </a:sp3d>
      </xdr:spPr>
    </xdr:pic>
    <xdr:clientData/>
  </xdr:twoCellAnchor>
  <xdr:twoCellAnchor>
    <xdr:from>
      <xdr:col>4</xdr:col>
      <xdr:colOff>166255</xdr:colOff>
      <xdr:row>0</xdr:row>
      <xdr:rowOff>0</xdr:rowOff>
    </xdr:from>
    <xdr:to>
      <xdr:col>21</xdr:col>
      <xdr:colOff>2146301</xdr:colOff>
      <xdr:row>5</xdr:row>
      <xdr:rowOff>60037</xdr:rowOff>
    </xdr:to>
    <xdr:sp macro="" textlink="">
      <xdr:nvSpPr>
        <xdr:cNvPr id="13" name="Rectangle 12">
          <a:extLst>
            <a:ext uri="{FF2B5EF4-FFF2-40B4-BE49-F238E27FC236}">
              <a16:creationId xmlns="" xmlns:a16="http://schemas.microsoft.com/office/drawing/2014/main" id="{8F5936A1-A715-4848-A5E9-322D185CAF74}"/>
            </a:ext>
          </a:extLst>
        </xdr:cNvPr>
        <xdr:cNvSpPr/>
      </xdr:nvSpPr>
      <xdr:spPr>
        <a:xfrm>
          <a:off x="4211782" y="0"/>
          <a:ext cx="19658446" cy="1029855"/>
        </a:xfrm>
        <a:prstGeom prst="rect">
          <a:avLst/>
        </a:prstGeom>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a:scene3d>
          <a:camera prst="orthographicFront"/>
          <a:lightRig rig="threePt" dir="t"/>
        </a:scene3d>
        <a:sp3d>
          <a:bevelT/>
        </a:sp3d>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IN" sz="2400" b="1">
              <a:ln>
                <a:noFill/>
              </a:ln>
              <a:solidFill>
                <a:schemeClr val="bg1">
                  <a:lumMod val="95000"/>
                </a:schemeClr>
              </a:solidFill>
            </a:rPr>
            <a:t>CLEAR WATER COMMUNICATIONS - BUSINESS INSIGHTS</a:t>
          </a:r>
        </a:p>
      </xdr:txBody>
    </xdr:sp>
    <xdr:clientData/>
  </xdr:twoCellAnchor>
  <xdr:twoCellAnchor>
    <xdr:from>
      <xdr:col>4</xdr:col>
      <xdr:colOff>332509</xdr:colOff>
      <xdr:row>9</xdr:row>
      <xdr:rowOff>69272</xdr:rowOff>
    </xdr:from>
    <xdr:to>
      <xdr:col>21</xdr:col>
      <xdr:colOff>2175164</xdr:colOff>
      <xdr:row>9</xdr:row>
      <xdr:rowOff>69272</xdr:rowOff>
    </xdr:to>
    <xdr:cxnSp macro="">
      <xdr:nvCxnSpPr>
        <xdr:cNvPr id="17" name="Straight Connector 16">
          <a:extLst>
            <a:ext uri="{FF2B5EF4-FFF2-40B4-BE49-F238E27FC236}">
              <a16:creationId xmlns="" xmlns:a16="http://schemas.microsoft.com/office/drawing/2014/main" id="{993A61F2-DC92-A4B0-EAEE-4312587EBED9}"/>
            </a:ext>
          </a:extLst>
        </xdr:cNvPr>
        <xdr:cNvCxnSpPr/>
      </xdr:nvCxnSpPr>
      <xdr:spPr>
        <a:xfrm>
          <a:off x="4378036" y="1759527"/>
          <a:ext cx="1952105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xdr:colOff>
      <xdr:row>10</xdr:row>
      <xdr:rowOff>139960</xdr:rowOff>
    </xdr:from>
    <xdr:to>
      <xdr:col>10</xdr:col>
      <xdr:colOff>15551</xdr:colOff>
      <xdr:row>11</xdr:row>
      <xdr:rowOff>186612</xdr:rowOff>
    </xdr:to>
    <xdr:sp macro="" textlink="">
      <xdr:nvSpPr>
        <xdr:cNvPr id="2" name="Rectangle 1">
          <a:extLst>
            <a:ext uri="{FF2B5EF4-FFF2-40B4-BE49-F238E27FC236}">
              <a16:creationId xmlns="" xmlns:a16="http://schemas.microsoft.com/office/drawing/2014/main" id="{512C6652-0412-4D04-9463-D0ECD4E03BE0}"/>
            </a:ext>
          </a:extLst>
        </xdr:cNvPr>
        <xdr:cNvSpPr/>
      </xdr:nvSpPr>
      <xdr:spPr>
        <a:xfrm>
          <a:off x="171062" y="2006082"/>
          <a:ext cx="10061509" cy="26436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solidFill>
                <a:schemeClr val="tx1"/>
              </a:solidFill>
            </a:rPr>
            <a:t>Key Performance Indicators </a:t>
          </a:r>
          <a:r>
            <a:rPr lang="en-IN" sz="1800" b="1" baseline="30000">
              <a:solidFill>
                <a:schemeClr val="tx1"/>
              </a:solidFill>
            </a:rPr>
            <a:t>(3)</a:t>
          </a:r>
          <a:endParaRPr lang="en-IN" sz="1600" b="1">
            <a:solidFill>
              <a:schemeClr val="tx1"/>
            </a:solidFill>
          </a:endParaRPr>
        </a:p>
      </xdr:txBody>
    </xdr:sp>
    <xdr:clientData/>
  </xdr:twoCellAnchor>
  <xdr:twoCellAnchor>
    <xdr:from>
      <xdr:col>18</xdr:col>
      <xdr:colOff>15552</xdr:colOff>
      <xdr:row>10</xdr:row>
      <xdr:rowOff>124410</xdr:rowOff>
    </xdr:from>
    <xdr:to>
      <xdr:col>22</xdr:col>
      <xdr:colOff>31102</xdr:colOff>
      <xdr:row>11</xdr:row>
      <xdr:rowOff>155511</xdr:rowOff>
    </xdr:to>
    <xdr:sp macro="" textlink="">
      <xdr:nvSpPr>
        <xdr:cNvPr id="4" name="Rectangle 3">
          <a:extLst>
            <a:ext uri="{FF2B5EF4-FFF2-40B4-BE49-F238E27FC236}">
              <a16:creationId xmlns="" xmlns:a16="http://schemas.microsoft.com/office/drawing/2014/main" id="{825DEDEB-5C37-49C3-B813-B5B3EA86C5ED}"/>
            </a:ext>
          </a:extLst>
        </xdr:cNvPr>
        <xdr:cNvSpPr/>
      </xdr:nvSpPr>
      <xdr:spPr>
        <a:xfrm>
          <a:off x="17137225" y="1990532"/>
          <a:ext cx="5862734" cy="24881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solidFill>
                <a:schemeClr val="tx1"/>
              </a:solidFill>
            </a:rPr>
            <a:t>Top Reasons for Withdrawing Applications </a:t>
          </a:r>
          <a:r>
            <a:rPr lang="en-IN" sz="1800" b="1" baseline="30000">
              <a:solidFill>
                <a:schemeClr val="tx1"/>
              </a:solidFill>
            </a:rPr>
            <a:t>(2)</a:t>
          </a:r>
        </a:p>
      </xdr:txBody>
    </xdr:sp>
    <xdr:clientData/>
  </xdr:twoCellAnchor>
</xdr:wsDr>
</file>

<file path=xl/drawings/drawing2.xml><?xml version="1.0" encoding="utf-8"?>
<c:userShapes xmlns:c="http://schemas.openxmlformats.org/drawingml/2006/chart">
  <cdr:relSizeAnchor xmlns:cdr="http://schemas.openxmlformats.org/drawingml/2006/chartDrawing">
    <cdr:from>
      <cdr:x>0.35828</cdr:x>
      <cdr:y>0.31384</cdr:y>
    </cdr:from>
    <cdr:to>
      <cdr:x>0.58957</cdr:x>
      <cdr:y>0.63078</cdr:y>
    </cdr:to>
    <cdr:sp macro="" textlink="KPI_dashboard!$K$19">
      <cdr:nvSpPr>
        <cdr:cNvPr id="2" name="Oval 1"/>
        <cdr:cNvSpPr/>
      </cdr:nvSpPr>
      <cdr:spPr>
        <a:xfrm xmlns:a="http://schemas.openxmlformats.org/drawingml/2006/main">
          <a:off x="2189018" y="1399309"/>
          <a:ext cx="1413165" cy="1413163"/>
        </a:xfrm>
        <a:prstGeom xmlns:a="http://schemas.openxmlformats.org/drawingml/2006/main" prst="ellipse">
          <a:avLst/>
        </a:prstGeom>
        <a:ln xmlns:a="http://schemas.openxmlformats.org/drawingml/2006/main">
          <a:solidFill>
            <a:schemeClr val="tx1">
              <a:lumMod val="75000"/>
              <a:lumOff val="25000"/>
            </a:schemeClr>
          </a:solid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nchor="b"/>
        <a:lstStyle xmlns:a="http://schemas.openxmlformats.org/drawingml/2006/main"/>
        <a:p xmlns:a="http://schemas.openxmlformats.org/drawingml/2006/main">
          <a:pPr algn="ctr"/>
          <a:fld id="{9CC47D2C-2675-494A-9A17-A6EBEC3C2702}" type="TxLink">
            <a:rPr lang="en-US" sz="2000" b="1" i="0" u="none" strike="noStrike">
              <a:solidFill>
                <a:schemeClr val="bg1"/>
              </a:solidFill>
              <a:latin typeface="Calibri"/>
              <a:ea typeface="Calibri"/>
              <a:cs typeface="Calibri"/>
            </a:rPr>
            <a:pPr algn="ctr"/>
            <a:t>5580</a:t>
          </a:fld>
          <a:endParaRPr lang="en-US" sz="6000" b="1">
            <a:solidFill>
              <a:schemeClr val="bg1"/>
            </a:solidFill>
          </a:endParaRPr>
        </a:p>
      </cdr:txBody>
    </cdr:sp>
  </cdr:relSizeAnchor>
  <cdr:relSizeAnchor xmlns:cdr="http://schemas.openxmlformats.org/drawingml/2006/chartDrawing">
    <cdr:from>
      <cdr:x>0.36659</cdr:x>
      <cdr:y>0.35941</cdr:y>
    </cdr:from>
    <cdr:to>
      <cdr:x>0.58503</cdr:x>
      <cdr:y>0.50649</cdr:y>
    </cdr:to>
    <cdr:sp macro="" textlink="">
      <cdr:nvSpPr>
        <cdr:cNvPr id="3" name="TextBox 2">
          <a:extLst xmlns:a="http://schemas.openxmlformats.org/drawingml/2006/main">
            <a:ext uri="{FF2B5EF4-FFF2-40B4-BE49-F238E27FC236}">
              <a16:creationId xmlns="" xmlns:a16="http://schemas.microsoft.com/office/drawing/2014/main" id="{00000000-0008-0000-0300-000003000000}"/>
            </a:ext>
          </a:extLst>
        </cdr:cNvPr>
        <cdr:cNvSpPr txBox="1"/>
      </cdr:nvSpPr>
      <cdr:spPr>
        <a:xfrm xmlns:a="http://schemas.openxmlformats.org/drawingml/2006/main">
          <a:off x="2239818" y="1602509"/>
          <a:ext cx="1334656" cy="655782"/>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IN" sz="1600">
              <a:solidFill>
                <a:schemeClr val="bg1"/>
              </a:solidFill>
            </a:rPr>
            <a:t># Of</a:t>
          </a:r>
          <a:r>
            <a:rPr lang="en-IN" sz="1600" baseline="0">
              <a:solidFill>
                <a:schemeClr val="bg1"/>
              </a:solidFill>
            </a:rPr>
            <a:t> Apps</a:t>
          </a:r>
        </a:p>
        <a:p xmlns:a="http://schemas.openxmlformats.org/drawingml/2006/main">
          <a:pPr algn="ctr"/>
          <a:r>
            <a:rPr lang="en-IN" sz="1600" baseline="0">
              <a:solidFill>
                <a:schemeClr val="bg1"/>
              </a:solidFill>
            </a:rPr>
            <a:t> Handled</a:t>
          </a:r>
        </a:p>
        <a:p xmlns:a="http://schemas.openxmlformats.org/drawingml/2006/main">
          <a:pPr algn="ctr"/>
          <a:endParaRPr lang="en-IN" sz="1100"/>
        </a:p>
      </cdr:txBody>
    </cdr:sp>
  </cdr:relSizeAnchor>
  <cdr:relSizeAnchor xmlns:cdr="http://schemas.openxmlformats.org/drawingml/2006/chartDrawing">
    <cdr:from>
      <cdr:x>0.30537</cdr:x>
      <cdr:y>0.5676</cdr:y>
    </cdr:from>
    <cdr:to>
      <cdr:x>0.64067</cdr:x>
      <cdr:y>0.61884</cdr:y>
    </cdr:to>
    <cdr:sp macro="" textlink="flt_month">
      <cdr:nvSpPr>
        <cdr:cNvPr id="4" name="TextBox 11">
          <a:extLst xmlns:a="http://schemas.openxmlformats.org/drawingml/2006/main">
            <a:ext uri="{FF2B5EF4-FFF2-40B4-BE49-F238E27FC236}">
              <a16:creationId xmlns="" xmlns:a16="http://schemas.microsoft.com/office/drawing/2014/main" id="{F22EA7C4-4276-D629-C684-17F1A4EC3E82}"/>
            </a:ext>
          </a:extLst>
        </cdr:cNvPr>
        <cdr:cNvSpPr txBox="1"/>
      </cdr:nvSpPr>
      <cdr:spPr>
        <a:xfrm xmlns:a="http://schemas.openxmlformats.org/drawingml/2006/main">
          <a:off x="1865744" y="2530764"/>
          <a:ext cx="2048661" cy="228483"/>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fld id="{EE05CEF3-C0EB-4AB9-B313-B96955ADE719}" type="TxLink">
            <a:rPr lang="en-US" sz="1200" b="1" i="0" u="none" strike="noStrike">
              <a:solidFill>
                <a:srgbClr val="FFFFFF"/>
              </a:solidFill>
              <a:latin typeface="Calibri"/>
              <a:ea typeface="Calibri"/>
              <a:cs typeface="Calibri"/>
            </a:rPr>
            <a:pPr algn="ctr"/>
            <a:t>AUGUST</a:t>
          </a:fld>
          <a:endParaRPr lang="en-IN" sz="1800" b="0">
            <a:solidFill>
              <a:schemeClr val="bg1"/>
            </a:solidFill>
          </a:endParaRPr>
        </a:p>
      </cdr:txBody>
    </cdr:sp>
  </cdr:relSizeAnchor>
</c:userShapes>
</file>

<file path=xl/tables/table1.xml><?xml version="1.0" encoding="utf-8"?>
<table xmlns="http://schemas.openxmlformats.org/spreadsheetml/2006/main" id="1" name="tbl_raw_data" displayName="tbl_raw_data" ref="A1:R6418" totalsRowShown="0" headerRowDxfId="58" dataDxfId="56" headerRowBorderDxfId="57" totalsRowBorderDxfId="55" headerRowCellStyle="Normal_Mumbai" dataCellStyle="Normal_Mumbai">
  <autoFilter ref="A1:R6418"/>
  <tableColumns count="18">
    <tableColumn id="1" name="Application_ID" dataDxfId="54" dataCellStyle="Normal_Mumbai"/>
    <tableColumn id="2" name="Date Tagged" dataDxfId="53" dataCellStyle="Normal_Brisbane_1"/>
    <tableColumn id="3" name="Date Actioned" dataDxfId="52" dataCellStyle="Normal_Mumbai"/>
    <tableColumn id="4" name="Outcome" dataDxfId="51" dataCellStyle="Normal_Mumbai"/>
    <tableColumn id="5" name="Queue Name" dataDxfId="50" dataCellStyle="Normal_Mumbai_3"/>
    <tableColumn id="6" name="Analyst" dataDxfId="49" dataCellStyle="Normal_Mumbai"/>
    <tableColumn id="7" name="Message" dataDxfId="48" dataCellStyle="Normal_Mumbai_1"/>
    <tableColumn id="17" name="Updated_Message" dataDxfId="47" dataCellStyle="Normal_Mumbai_1"/>
    <tableColumn id="8" name="Time_taken" dataDxfId="46" dataCellStyle="Normal_Mumbai">
      <calculatedColumnFormula>tbl_raw_data[[#This Row],[Date Actioned]]-tbl_raw_data[[#This Row],[Date Tagged]]</calculatedColumnFormula>
    </tableColumn>
    <tableColumn id="9" name="Time taken in min" dataDxfId="45" dataCellStyle="Normal_Mumbai">
      <calculatedColumnFormula>HOUR(tbl_raw_data[[#This Row],[Time_taken]])*60+MINUTE(tbl_raw_data[[#This Row],[Time_taken]])+SECOND(tbl_raw_data[[#This Row],[Time_taken]])/60</calculatedColumnFormula>
    </tableColumn>
    <tableColumn id="10" name="updated_date" dataDxfId="44" dataCellStyle="Normal_Mumbai">
      <calculatedColumnFormula>DATE(YEAR(tbl_raw_data[[#This Row],[Date Actioned]]),MONTH(tbl_raw_data[[#This Row],[Date Actioned]]),DAY(tbl_raw_data[[#This Row],[Date Actioned]]))</calculatedColumnFormula>
    </tableColumn>
    <tableColumn id="11" name="updated_month" dataDxfId="43" dataCellStyle="Normal_Mumbai">
      <calculatedColumnFormula>UPPER(TEXT(tbl_raw_data[[#This Row],[updated_date]],"MMMM"))</calculatedColumnFormula>
    </tableColumn>
    <tableColumn id="12" name="WEEK" dataDxfId="42" dataCellStyle="Normal_Mumbai">
      <calculatedColumnFormula>"WEEK "&amp; IF(ROUNDUP(DAY(tbl_raw_data[[#This Row],[updated_date]])/7,0)=5,4,ROUNDUP(DAY(tbl_raw_data[[#This Row],[updated_date]])/7,0))</calculatedColumnFormula>
    </tableColumn>
    <tableColumn id="13" name="Analyst name" dataDxfId="41" dataCellStyle="Normal_Mumbai">
      <calculatedColumnFormula>UPPER(VLOOKUP(tbl_raw_data[[#This Row],[Analyst]],Settiings!$A$2:$B$16,2,0))</calculatedColumnFormula>
    </tableColumn>
    <tableColumn id="14" name="updated_outcome" dataDxfId="40" dataCellStyle="Normal_Mumbai">
      <calculatedColumnFormula>TRIM(UPPER(tbl_raw_data[[#This Row],[Outcome]]))</calculatedColumnFormula>
    </tableColumn>
    <tableColumn id="15" name="updated_queue" dataDxfId="39" dataCellStyle="Normal_Mumbai">
      <calculatedColumnFormula>TRIM(UPPER(tbl_raw_data[[#This Row],[Queue Name]]))</calculatedColumnFormula>
    </tableColumn>
    <tableColumn id="16" name="sla_met_not_met" dataDxfId="38" dataCellStyle="Normal_Mumbai">
      <calculatedColumnFormula>IF(tbl_raw_data[[#This Row],[Time taken in min]]&lt;=Settiings!$D$2,"SLA_MET","SLA_NOT_MET")</calculatedColumnFormula>
    </tableColumn>
    <tableColumn id="18" name="Updated_Reasons" dataDxfId="37" dataCellStyle="Normal_Mumbai"/>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36"/>
  <sheetViews>
    <sheetView topLeftCell="O1" zoomScale="40" zoomScaleNormal="40" workbookViewId="0">
      <selection activeCell="AH10" sqref="AH10"/>
    </sheetView>
  </sheetViews>
  <sheetFormatPr defaultRowHeight="14.4" x14ac:dyDescent="0.3"/>
  <cols>
    <col min="1" max="1" width="15.6640625" bestFit="1" customWidth="1"/>
    <col min="2" max="2" width="16.88671875" bestFit="1" customWidth="1"/>
    <col min="6" max="6" width="9.6640625" bestFit="1" customWidth="1"/>
    <col min="8" max="8" width="28.21875" bestFit="1" customWidth="1"/>
    <col min="10" max="10" width="16.33203125" customWidth="1"/>
    <col min="11" max="11" width="14.88671875" customWidth="1"/>
    <col min="12" max="12" width="22.109375" bestFit="1" customWidth="1"/>
    <col min="13" max="13" width="16.5546875" customWidth="1"/>
    <col min="14" max="14" width="13.88671875" bestFit="1" customWidth="1"/>
    <col min="15" max="15" width="12.44140625" customWidth="1"/>
    <col min="16" max="16" width="18.44140625" bestFit="1" customWidth="1"/>
    <col min="17" max="17" width="19.109375" customWidth="1"/>
    <col min="18" max="18" width="36" bestFit="1" customWidth="1"/>
    <col min="19" max="19" width="32" customWidth="1"/>
    <col min="20" max="20" width="28.21875" bestFit="1" customWidth="1"/>
    <col min="21" max="21" width="33.6640625" bestFit="1" customWidth="1"/>
    <col min="22" max="22" width="28.6640625" customWidth="1"/>
    <col min="23" max="23" width="36.5546875" bestFit="1" customWidth="1"/>
    <col min="24" max="24" width="18.6640625" customWidth="1"/>
    <col min="25" max="25" width="19.21875" bestFit="1" customWidth="1"/>
    <col min="26" max="27" width="25.44140625" customWidth="1"/>
    <col min="28" max="28" width="20.21875" bestFit="1" customWidth="1"/>
    <col min="29" max="29" width="17.5546875" customWidth="1"/>
    <col min="30" max="30" width="17.44140625" bestFit="1" customWidth="1"/>
    <col min="31" max="32" width="8.5546875" customWidth="1"/>
    <col min="33" max="33" width="27.6640625" customWidth="1"/>
    <col min="34" max="34" width="21.33203125" customWidth="1"/>
    <col min="35" max="35" width="20.6640625" bestFit="1" customWidth="1"/>
    <col min="36" max="36" width="18.33203125" bestFit="1" customWidth="1"/>
    <col min="37" max="37" width="30" bestFit="1" customWidth="1"/>
    <col min="38" max="38" width="28.5546875" bestFit="1" customWidth="1"/>
  </cols>
  <sheetData>
    <row r="1" spans="1:40" ht="38.4" customHeight="1" x14ac:dyDescent="0.3">
      <c r="A1" s="69" t="s">
        <v>7391</v>
      </c>
      <c r="B1" s="69" t="s">
        <v>7390</v>
      </c>
      <c r="D1" s="70" t="s">
        <v>7397</v>
      </c>
      <c r="F1" s="104" t="s">
        <v>7398</v>
      </c>
      <c r="H1" s="105" t="s">
        <v>7399</v>
      </c>
      <c r="J1" s="106" t="s">
        <v>7380</v>
      </c>
      <c r="L1" s="107" t="s">
        <v>7441</v>
      </c>
      <c r="M1" s="108"/>
      <c r="N1" s="107" t="s">
        <v>7443</v>
      </c>
      <c r="P1" s="106" t="s">
        <v>7434</v>
      </c>
    </row>
    <row r="2" spans="1:40" ht="23.4" x14ac:dyDescent="0.45">
      <c r="A2" t="s">
        <v>7392</v>
      </c>
      <c r="B2" t="s">
        <v>7401</v>
      </c>
      <c r="D2">
        <v>20</v>
      </c>
      <c r="F2" t="s">
        <v>7400</v>
      </c>
      <c r="H2" t="s">
        <v>7401</v>
      </c>
      <c r="J2" s="112" t="s">
        <v>7429</v>
      </c>
      <c r="K2" s="108"/>
      <c r="L2" s="109">
        <v>0.85</v>
      </c>
      <c r="M2" s="109"/>
      <c r="N2" s="110">
        <v>0.9</v>
      </c>
      <c r="P2" s="96">
        <f>MIN(tbl_raw_data[updated_date])</f>
        <v>45136</v>
      </c>
      <c r="Q2" s="62">
        <f>MAX(tbl_raw_data[updated_date])</f>
        <v>45168</v>
      </c>
    </row>
    <row r="3" spans="1:40" ht="21" x14ac:dyDescent="0.4">
      <c r="A3" s="111" t="s">
        <v>10</v>
      </c>
      <c r="B3" t="s">
        <v>7407</v>
      </c>
      <c r="F3" t="s">
        <v>7402</v>
      </c>
      <c r="H3" s="122" t="s">
        <v>7403</v>
      </c>
      <c r="J3" s="112" t="s">
        <v>7428</v>
      </c>
      <c r="K3" s="108"/>
      <c r="N3" s="108"/>
      <c r="P3" s="97" t="s">
        <v>7432</v>
      </c>
      <c r="Q3" s="63" t="s">
        <v>7432</v>
      </c>
      <c r="R3" s="63" t="s">
        <v>7435</v>
      </c>
      <c r="S3" s="63" t="s">
        <v>7463</v>
      </c>
      <c r="T3" s="63" t="s">
        <v>7440</v>
      </c>
      <c r="U3" s="63" t="s">
        <v>7436</v>
      </c>
      <c r="V3" s="63" t="s">
        <v>7464</v>
      </c>
      <c r="W3" s="63" t="s">
        <v>7437</v>
      </c>
      <c r="X3" s="63" t="s">
        <v>7465</v>
      </c>
      <c r="Y3" s="63" t="s">
        <v>7442</v>
      </c>
      <c r="Z3" s="63" t="s">
        <v>7433</v>
      </c>
      <c r="AA3" s="63" t="s">
        <v>7397</v>
      </c>
      <c r="AB3" s="63" t="s">
        <v>7438</v>
      </c>
      <c r="AC3" s="63" t="s">
        <v>7466</v>
      </c>
      <c r="AD3" s="63" t="s">
        <v>7439</v>
      </c>
      <c r="AE3" s="63"/>
      <c r="AF3" s="63"/>
      <c r="AG3" s="95" t="s">
        <v>7451</v>
      </c>
      <c r="AH3" s="95" t="s">
        <v>7447</v>
      </c>
      <c r="AI3" s="95" t="s">
        <v>7449</v>
      </c>
      <c r="AJ3" s="95" t="s">
        <v>7450</v>
      </c>
      <c r="AK3" s="95" t="s">
        <v>7452</v>
      </c>
      <c r="AL3" s="63" t="s">
        <v>7448</v>
      </c>
      <c r="AM3" s="63"/>
      <c r="AN3" s="63"/>
    </row>
    <row r="4" spans="1:40" ht="23.4" x14ac:dyDescent="0.45">
      <c r="A4" t="s">
        <v>16</v>
      </c>
      <c r="B4" t="s">
        <v>7408</v>
      </c>
      <c r="H4" s="123" t="s">
        <v>7404</v>
      </c>
      <c r="J4" s="112" t="s">
        <v>7430</v>
      </c>
      <c r="K4" s="108"/>
      <c r="N4" s="108"/>
      <c r="P4" s="96">
        <v>45168</v>
      </c>
      <c r="Q4" s="68">
        <v>45168</v>
      </c>
      <c r="R4" s="64">
        <f>IFERROR(IF(AND(KPI_dashboard!$M$8="All",KPI_dashboard!$Q$8="All" ),COUNTIFS(tbl_raw_data[updated_month],KPI_dashboard!$J$8,tbl_raw_data[updated_outcome],"APPROVE",tbl_raw_data[updated_date],Q4),IF(AND(KPI_dashboard!$M$8&lt;&gt;"All",KPI_dashboard!$Q$8&lt;&gt;"All"),COUNTIFS(tbl_raw_data[updated_queue],KPI_dashboard!$M$8,tbl_raw_data[Analyst name],KPI_dashboard!$Q$8,tbl_raw_data[updated_outcome],"APPROVE",tbl_raw_data[updated_date],Q4),IF(KPI_dashboard!$M$8="All",COUNTIFS(tbl_raw_data[Analyst name],KPI_dashboard!$Q$8,tbl_raw_data[updated_outcome],"APPROVE",tbl_raw_data[updated_date],Q4),IF(KPI_dashboard!$Q$8="All",COUNTIFS(tbl_raw_data[updated_queue],KPI_dashboard!$M$8,tbl_raw_data[updated_outcome],"APPROVE",tbl_raw_data[updated_date],Q4)))))/IF(AND(KPI_dashboard!$M$8="All",KPI_dashboard!$Q$8="All" ),COUNTIFS(tbl_raw_data[updated_date],Q4),IF(AND(KPI_dashboard!$M$8&lt;&gt;"All",KPI_dashboard!$Q$8&lt;&gt;"All"),COUNTIFS(tbl_raw_data[updated_queue],KPI_dashboard!$M$8,tbl_raw_data[Analyst name],KPI_dashboard!$Q$8,tbl_raw_data[updated_date],Q4),IF(KPI_dashboard!$M$8="All",COUNTIFS(tbl_raw_data[Analyst name],KPI_dashboard!$Q$8,tbl_raw_data[updated_date],Q4),IF(KPI_dashboard!$Q$8="All",COUNTIFS(tbl_raw_data[updated_queue],KPI_dashboard!$M$8,tbl_raw_data[updated_date],Q4))))),"-")</f>
        <v>0.85321100917431192</v>
      </c>
      <c r="S4" s="64">
        <f>AVERAGE(R4:R8)</f>
        <v>0.59854857058391242</v>
      </c>
      <c r="T4" s="64">
        <f>Settiings!$L$2</f>
        <v>0.85</v>
      </c>
      <c r="U4" s="65">
        <f>IFERROR(IF(AND(KPI_dashboard!$M$8="All",KPI_dashboard!$Q$8="All" ),COUNTIFS(tbl_raw_data[updated_month],KPI_dashboard!$J$8,tbl_raw_data[updated_outcome],"DECLINE",tbl_raw_data[updated_date],Q4),IF(AND(KPI_dashboard!$M$8&lt;&gt;"All",KPI_dashboard!$Q$8&lt;&gt;"All"),COUNTIFS(tbl_raw_data[updated_queue],KPI_dashboard!$M$8,tbl_raw_data[Analyst name],KPI_dashboard!$Q$8,tbl_raw_data[updated_outcome],"DECLINE",tbl_raw_data[updated_date],Q4),IF(KPI_dashboard!$M$8="All",COUNTIFS(tbl_raw_data[Analyst name],KPI_dashboard!$Q$8,tbl_raw_data[updated_outcome],"DECLINE",tbl_raw_data[updated_date],Q4),IF(KPI_dashboard!$Q$8="All",COUNTIFS(tbl_raw_data[updated_queue],KPI_dashboard!$M$8,tbl_raw_data[updated_outcome],"DECLINE",tbl_raw_data[updated_date],Q4)))))/IF(AND(KPI_dashboard!$M$8="All",KPI_dashboard!$Q$8="All" ),COUNTIFS(tbl_raw_data[updated_date],Q4),IF(AND(KPI_dashboard!$M$8&lt;&gt;"All",KPI_dashboard!$Q$8&lt;&gt;"All"),COUNTIFS(tbl_raw_data[updated_queue],KPI_dashboard!$M$8,tbl_raw_data[Analyst name],KPI_dashboard!$Q$8,tbl_raw_data[updated_date],Q4),IF(KPI_dashboard!$M$8="All",COUNTIFS(tbl_raw_data[Analyst name],KPI_dashboard!$Q$8,tbl_raw_data[updated_date],Q4),IF(KPI_dashboard!$Q$8="All",COUNTIFS(tbl_raw_data[updated_queue],KPI_dashboard!$M$8,tbl_raw_data[updated_date],Q4))))),"-")</f>
        <v>1.834862385321101E-2</v>
      </c>
      <c r="V4" s="65">
        <f>AVERAGE(U4:U8)</f>
        <v>0.12606421228140879</v>
      </c>
      <c r="W4" s="65">
        <f>IFERROR(IF(AND(KPI_dashboard!$M$8="All",KPI_dashboard!$Q$8="All" ),COUNTIFS(tbl_raw_data[updated_month],KPI_dashboard!$J$8,tbl_raw_data[updated_outcome],"WITHDRAW",tbl_raw_data[updated_date],Q4),IF(AND(KPI_dashboard!$M$8&lt;&gt;"All",KPI_dashboard!$Q$8&lt;&gt;"All"),COUNTIFS(tbl_raw_data[updated_queue],KPI_dashboard!$M$8,tbl_raw_data[Analyst name],KPI_dashboard!$Q$8,tbl_raw_data[updated_outcome],"WITHDRAW",tbl_raw_data[updated_date],Q4),IF(KPI_dashboard!$M$8="All",COUNTIFS(tbl_raw_data[Analyst name],KPI_dashboard!$Q$8,tbl_raw_data[updated_outcome],"WITHDRAW",tbl_raw_data[updated_date],Q4),IF(KPI_dashboard!$Q$8="All",COUNTIFS(tbl_raw_data[updated_queue],KPI_dashboard!$M$8,tbl_raw_data[updated_outcome],"WITHDRAW",tbl_raw_data[updated_date],Q4)))))/IF(AND(KPI_dashboard!$M$8="All",KPI_dashboard!$Q$8="All" ),COUNTIFS(tbl_raw_data[updated_date],Q4),IF(AND(KPI_dashboard!$M$8&lt;&gt;"All",KPI_dashboard!$Q$8&lt;&gt;"All"),COUNTIFS(tbl_raw_data[updated_queue],KPI_dashboard!$M$8,tbl_raw_data[Analyst name],KPI_dashboard!$Q$8,tbl_raw_data[updated_date],Q4),IF(KPI_dashboard!$M$8="All",COUNTIFS(tbl_raw_data[Analyst name],KPI_dashboard!$Q$8,tbl_raw_data[updated_date],Q4),IF(KPI_dashboard!$Q$8="All",COUNTIFS(tbl_raw_data[updated_queue],KPI_dashboard!$M$8,tbl_raw_data[updated_date],Q4))))),"-")</f>
        <v>0.12844036697247707</v>
      </c>
      <c r="X4" s="65">
        <f>AVERAGE(W4:W8)</f>
        <v>0.27538721713467884</v>
      </c>
      <c r="Y4" s="65">
        <f>Settiings!$N$2</f>
        <v>0.9</v>
      </c>
      <c r="Z4" s="65">
        <f>IFERROR(IF(AND(KPI_dashboard!$M$8="All",KPI_dashboard!$Q$8="All" ),COUNTIFS(tbl_raw_data[sla_met_not_met],"SLA_MET",tbl_raw_data[updated_date],Q4),
IF(AND(KPI_dashboard!$M$8&lt;&gt;"All",KPI_dashboard!$Q$8&lt;&gt;"All"),COUNTIFS(tbl_raw_data[updated_queue],KPI_dashboard!$M$8,tbl_raw_data[Analyst name],KPI_dashboard!$Q$8,tbl_raw_data[sla_met_not_met],"SLA_MET",tbl_raw_data[updated_date],Q4),
IF(KPI_dashboard!$M$8="All",COUNTIFS(tbl_raw_data[Analyst name],KPI_dashboard!$Q$8,tbl_raw_data[sla_met_not_met],"SLA_MET",tbl_raw_data[updated_date],Q4),
IF(KPI_dashboard!$Q$8="All",COUNTIFS(tbl_raw_data[updated_queue],KPI_dashboard!$M$8,tbl_raw_data[sla_met_not_met],"SLA_MET",tbl_raw_data[updated_date],Q4)))))
/
IF(AND(KPI_dashboard!$M$8="All",KPI_dashboard!$Q$8="All" ),COUNTIFS(tbl_raw_data[updated_date],Q4),
IF(AND(KPI_dashboard!$M$8&lt;&gt;"All",KPI_dashboard!$Q$8&lt;&gt;"All"),COUNTIFS(tbl_raw_data[updated_queue],KPI_dashboard!$M$8,tbl_raw_data[Analyst name],KPI_dashboard!$Q$8,tbl_raw_data[updated_date],Q4),
IF(KPI_dashboard!$M$8="All",COUNTIFS(tbl_raw_data[Analyst name],KPI_dashboard!$Q$8,tbl_raw_data[updated_date],Q4),
IF(KPI_dashboard!$Q$8="All",COUNTIFS(tbl_raw_data[updated_queue],KPI_dashboard!$M$8,tbl_raw_data[updated_date],Q4))))),"-")</f>
        <v>0.95412844036697253</v>
      </c>
      <c r="AA4" s="65">
        <f>AVERAGE(Z4:Z8)</f>
        <v>0.86869324646626056</v>
      </c>
      <c r="AB4" s="67">
        <f>IFERROR(IF(AND(KPI_dashboard!$M$8="All",KPI_dashboard!$Q$8="All"),SUMIFS(tbl_raw_data[Time taken in min],tbl_raw_data[updated_date],Q4),
IF(AND(KPI_dashboard!$M$8&lt;&gt;"All",KPI_dashboard!$Q$8&lt;&gt;"All"),SUMIFS(tbl_raw_data[Time taken in min],tbl_raw_data[updated_queue],KPI_dashboard!$M$8,tbl_raw_data[Analyst name],KPI_dashboard!$Q$8,tbl_raw_data[updated_date],Q4),
IF(KPI_dashboard!$M$8="All",SUMIFS(tbl_raw_data[Time taken in min],tbl_raw_data[Analyst name],KPI_dashboard!$Q$8,tbl_raw_data[updated_date],Q4),
IF(KPI_dashboard!$Q$8="All",SUMIFS(tbl_raw_data[Time taken in min],tbl_raw_data[updated_queue],KPI_dashboard!$M$8,tbl_raw_data[updated_date],Q4)))))
/
IF(AND(KPI_dashboard!$M$8="All",KPI_dashboard!$Q$8="All" ),COUNTIFS(tbl_raw_data[updated_date],Q4),
IF(AND(KPI_dashboard!$M$8&lt;&gt;"All",KPI_dashboard!$Q$8&lt;&gt;"All"),COUNTIFS(tbl_raw_data[updated_queue],KPI_dashboard!$M$8,tbl_raw_data[Analyst name],KPI_dashboard!$Q$8,tbl_raw_data[updated_date],Q4),
IF(KPI_dashboard!$M$8="All",COUNTIFS(tbl_raw_data[Analyst name],KPI_dashboard!$Q$8,tbl_raw_data[updated_date],Q4),
IF(KPI_dashboard!$Q$8="All",COUNTIFS(tbl_raw_data[updated_queue],KPI_dashboard!$M$8,tbl_raw_data[updated_date],Q4))))),"-")</f>
        <v>10.02522935779816</v>
      </c>
      <c r="AC4" s="67">
        <f>AVERAGE(AB4:AB8)</f>
        <v>22.088451313116103</v>
      </c>
      <c r="AD4" s="66">
        <f>IF(AND(KPI_dashboard!$M$8="All",KPI_dashboard!$Q$8="All" ),COUNTIFS(tbl_raw_data[updated_date],Q4),
IF(AND(KPI_dashboard!$M$8&lt;&gt;"All",KPI_dashboard!$Q$8&lt;&gt;"All"),COUNTIFS(tbl_raw_data[updated_queue],KPI_dashboard!$M$8,tbl_raw_data[Analyst name],KPI_dashboard!$Q$8,tbl_raw_data[updated_date],Q4),
IF(KPI_dashboard!$M$8="All",COUNTIFS(tbl_raw_data[Analyst name],KPI_dashboard!$Q$8,tbl_raw_data[updated_date],Q4),
IF(KPI_dashboard!$Q$8="All",COUNTIFS(tbl_raw_data[updated_queue],KPI_dashboard!$M$8,tbl_raw_data[updated_date],Q4)))))</f>
        <v>218</v>
      </c>
      <c r="AE4" s="66"/>
      <c r="AF4" s="66"/>
      <c r="AG4" s="66" cm="1">
        <f t="array" ref="AG4">IF(AND(flt_queue="All",flt_analyst="All"),COUNTIFS(tbl_raw_data[updated_date],P4,tbl_raw_data[Updated_Message],$AG$3),
IF(AND(flt_queue&lt;&gt;"All",flt_analyst&lt;&gt;"All"),COUNTIFS(tbl_raw_data[updated_queue],flt_queue,Settiings,flt_analyst,tbl_raw_data[updated_date],P4, tbl_raw_data[Updated_Message],$AG$3),
IF(flt_queue="All",COUNTIFS(tbl_raw_data[Analyst name],flt_analyst,tbl_raw_data[updated_date],P4,tbl_raw_data[Updated_Message],$AG$3),
IF(flt_analyst="All",COUNTIFS(tbl_raw_data[updated_queue],flt_queue,tbl_raw_data[updated_date],P4,tbl_raw_data[Updated_Message],$AG$3),
))))</f>
        <v>19</v>
      </c>
      <c r="AH4" s="66" cm="1">
        <f t="array" ref="AH4">IF(AND(flt_queue="All",flt_analyst="All"),COUNTIFS(tbl_raw_data[updated_date],P4,tbl_raw_data[Updated_Message],$AH$3),
IF(AND(flt_queue&lt;&gt;"All",flt_analyst&lt;&gt;"All"),COUNTIFS(tbl_raw_data[updated_queue],flt_queue,Settiings,flt_analyst,tbl_raw_data[updated_date],P4, tbl_raw_data[Updated_Message],$AH$3),
IF(flt_queue="All",COUNTIFS(tbl_raw_data[Analyst name],flt_analyst,tbl_raw_data[updated_date],P4,tbl_raw_data[Updated_Message],$AH$3),
IF(flt_analyst="All",COUNTIFS(tbl_raw_data[updated_queue],flt_queue,tbl_raw_data[updated_date],P4,tbl_raw_data[Updated_Message],$AH$3),
))))</f>
        <v>4</v>
      </c>
      <c r="AI4" s="66" cm="1">
        <f t="array" ref="AI4">IF(AND(flt_queue="All",flt_analyst="All"),COUNTIFS(tbl_raw_data[updated_date],P4,tbl_raw_data[Updated_Message],$AI$3),
IF(AND(flt_queue&lt;&gt;"All",flt_analyst&lt;&gt;"All"),COUNTIFS(tbl_raw_data[updated_queue],flt_queue,Settiings,flt_analyst,tbl_raw_data[updated_date],P4, tbl_raw_data[Updated_Message],$AI$3),
IF(flt_queue="All",COUNTIFS(tbl_raw_data[Analyst name],flt_analyst,tbl_raw_data[updated_date],P4,tbl_raw_data[Updated_Message],$AI$3),
IF(flt_analyst="All",COUNTIFS(tbl_raw_data[updated_queue],flt_queue,tbl_raw_data[updated_date],P4,tbl_raw_data[Updated_Message],$AI$3),
))))</f>
        <v>3</v>
      </c>
      <c r="AJ4" s="66" cm="1">
        <f t="array" ref="AJ4">IF(AND(flt_queue="All",flt_analyst="All"),COUNTIFS(tbl_raw_data[updated_date],P4,tbl_raw_data[Updated_Message],$AJ$3),
IF(AND(flt_queue&lt;&gt;"All",flt_analyst&lt;&gt;"All"),COUNTIFS(tbl_raw_data[updated_queue],flt_queue,Settiings,flt_analyst,tbl_raw_data[updated_date],P4, tbl_raw_data[Updated_Message],$AJ$3),
IF(flt_queue="All",COUNTIFS(tbl_raw_data[Analyst name],flt_analyst,tbl_raw_data[updated_date],P4,tbl_raw_data[Updated_Message],$AJ$3),
IF(flt_analyst="All",COUNTIFS(tbl_raw_data[updated_queue],flt_queue,tbl_raw_data[updated_date],P4,tbl_raw_data[Updated_Message],$AJ$3),
))))</f>
        <v>1</v>
      </c>
      <c r="AK4" s="66" cm="1">
        <f t="array" ref="AK4">IF(AND(flt_queue="All",flt_analyst="All"),COUNTIFS(tbl_raw_data[updated_date],P4,tbl_raw_data[Updated_Message],$AK$3),
IF(AND(flt_queue&lt;&gt;"All",flt_analyst&lt;&gt;"All"),COUNTIFS(tbl_raw_data[updated_queue],flt_queue,Settiings,flt_analyst,tbl_raw_data[updated_date],P4, tbl_raw_data[Updated_Message],$AK$3),
IF(flt_queue="All",COUNTIFS(tbl_raw_data[Analyst name],flt_analyst,tbl_raw_data[updated_date],P4,tbl_raw_data[Updated_Message],$AK$3),
IF(flt_analyst="All",COUNTIFS(tbl_raw_data[updated_queue],flt_queue,tbl_raw_data[updated_date],P4,tbl_raw_data[Updated_Message],$AK$3),
))))</f>
        <v>1</v>
      </c>
      <c r="AL4" s="66" cm="1">
        <f t="array" ref="AL4">IF(AND(flt_queue="All",flt_analyst="All"),COUNTIFS(tbl_raw_data[updated_date],P4,tbl_raw_data[Updated_Message],$AL$3),
IF(AND(flt_queue&lt;&gt;"All",flt_analyst&lt;&gt;"All"),COUNTIFS(tbl_raw_data[updated_queue],flt_queue,Settiings,flt_analyst,tbl_raw_data[updated_date],P4, tbl_raw_data[Updated_Message],$AL$3),
IF(flt_queue="All",COUNTIFS(tbl_raw_data[Analyst name],flt_analyst,tbl_raw_data[updated_date],P4,tbl_raw_data[Updated_Message],$AL$3),
IF(flt_analyst="All",COUNTIFS(tbl_raw_data[updated_queue],flt_queue,tbl_raw_data[updated_date],P4,tbl_raw_data[Updated_Message],$AL$3),
))))</f>
        <v>0</v>
      </c>
      <c r="AM4" s="66"/>
    </row>
    <row r="5" spans="1:40" ht="23.4" x14ac:dyDescent="0.45">
      <c r="A5" t="s">
        <v>43</v>
      </c>
      <c r="B5" t="s">
        <v>7409</v>
      </c>
      <c r="H5" s="124" t="s">
        <v>7405</v>
      </c>
      <c r="P5" s="96">
        <v>45167</v>
      </c>
      <c r="Q5" s="68">
        <v>45167</v>
      </c>
      <c r="R5" s="64">
        <f>IFERROR(IF(AND(KPI_dashboard!$M$8="All",KPI_dashboard!$Q$8="All" ),COUNTIFS(tbl_raw_data[updated_month],KPI_dashboard!$J$8,tbl_raw_data[updated_outcome],"APPROVE",tbl_raw_data[updated_date],Q5),IF(AND(KPI_dashboard!$M$8&lt;&gt;"All",KPI_dashboard!$Q$8&lt;&gt;"All"),COUNTIFS(tbl_raw_data[updated_queue],KPI_dashboard!$M$8,tbl_raw_data[Analyst name],KPI_dashboard!$Q$8,tbl_raw_data[updated_outcome],"APPROVE",tbl_raw_data[updated_date],Q5),IF(KPI_dashboard!$M$8="All",COUNTIFS(tbl_raw_data[Analyst name],KPI_dashboard!$Q$8,tbl_raw_data[updated_outcome],"APPROVE",tbl_raw_data[updated_date],Q5),IF(KPI_dashboard!$Q$8="All",COUNTIFS(tbl_raw_data[updated_queue],KPI_dashboard!$M$8,tbl_raw_data[updated_outcome],"APPROVE",tbl_raw_data[updated_date],Q5)))))/IF(AND(KPI_dashboard!$M$8="All",KPI_dashboard!$Q$8="All" ),COUNTIFS(tbl_raw_data[updated_date],Q5),IF(AND(KPI_dashboard!$M$8&lt;&gt;"All",KPI_dashboard!$Q$8&lt;&gt;"All"),COUNTIFS(tbl_raw_data[updated_queue],KPI_dashboard!$M$8,tbl_raw_data[Analyst name],KPI_dashboard!$Q$8,tbl_raw_data[updated_date],Q5),IF(KPI_dashboard!$M$8="All",COUNTIFS(tbl_raw_data[Analyst name],KPI_dashboard!$Q$8,tbl_raw_data[updated_date],Q5),IF(KPI_dashboard!$Q$8="All",COUNTIFS(tbl_raw_data[updated_queue],KPI_dashboard!$M$8,tbl_raw_data[updated_date],Q5))))),"-")</f>
        <v>0.73529411764705888</v>
      </c>
      <c r="S5" s="64">
        <f t="shared" ref="S5:S36" si="0">AVERAGE(R5:R9)</f>
        <v>0.53634010368880902</v>
      </c>
      <c r="T5" s="64">
        <f>Settiings!$L$2</f>
        <v>0.85</v>
      </c>
      <c r="U5" s="65">
        <f>IFERROR(IF(AND(KPI_dashboard!$M$8="All",KPI_dashboard!$Q$8="All" ),COUNTIFS(tbl_raw_data[updated_month],KPI_dashboard!$J$8,tbl_raw_data[updated_outcome],"DECLINE",tbl_raw_data[updated_date],Q5),IF(AND(KPI_dashboard!$M$8&lt;&gt;"All",KPI_dashboard!$Q$8&lt;&gt;"All"),COUNTIFS(tbl_raw_data[updated_queue],KPI_dashboard!$M$8,tbl_raw_data[Analyst name],KPI_dashboard!$Q$8,tbl_raw_data[updated_outcome],"DECLINE",tbl_raw_data[updated_date],Q5),IF(KPI_dashboard!$M$8="All",COUNTIFS(tbl_raw_data[Analyst name],KPI_dashboard!$Q$8,tbl_raw_data[updated_outcome],"DECLINE",tbl_raw_data[updated_date],Q5),IF(KPI_dashboard!$Q$8="All",COUNTIFS(tbl_raw_data[updated_queue],KPI_dashboard!$M$8,tbl_raw_data[updated_outcome],"DECLINE",tbl_raw_data[updated_date],Q5)))))/IF(AND(KPI_dashboard!$M$8="All",KPI_dashboard!$Q$8="All" ),COUNTIFS(tbl_raw_data[updated_date],Q5),IF(AND(KPI_dashboard!$M$8&lt;&gt;"All",KPI_dashboard!$Q$8&lt;&gt;"All"),COUNTIFS(tbl_raw_data[updated_queue],KPI_dashboard!$M$8,tbl_raw_data[Analyst name],KPI_dashboard!$Q$8,tbl_raw_data[updated_date],Q5),IF(KPI_dashboard!$M$8="All",COUNTIFS(tbl_raw_data[Analyst name],KPI_dashboard!$Q$8,tbl_raw_data[updated_date],Q5),IF(KPI_dashboard!$Q$8="All",COUNTIFS(tbl_raw_data[updated_queue],KPI_dashboard!$M$8,tbl_raw_data[updated_date],Q5))))),"-")</f>
        <v>0.1</v>
      </c>
      <c r="V5" s="65">
        <f t="shared" ref="V5:V36" si="1">AVERAGE(U5:U9)</f>
        <v>0.15612942726980272</v>
      </c>
      <c r="W5" s="65">
        <f>IFERROR(IF(AND(KPI_dashboard!$M$8="All",KPI_dashboard!$Q$8="All" ),COUNTIFS(tbl_raw_data[updated_month],KPI_dashboard!$J$8,tbl_raw_data[updated_outcome],"WITHDRAW",tbl_raw_data[updated_date],Q5),IF(AND(KPI_dashboard!$M$8&lt;&gt;"All",KPI_dashboard!$Q$8&lt;&gt;"All"),COUNTIFS(tbl_raw_data[updated_queue],KPI_dashboard!$M$8,tbl_raw_data[Analyst name],KPI_dashboard!$Q$8,tbl_raw_data[updated_outcome],"WITHDRAW",tbl_raw_data[updated_date],Q5),IF(KPI_dashboard!$M$8="All",COUNTIFS(tbl_raw_data[Analyst name],KPI_dashboard!$Q$8,tbl_raw_data[updated_outcome],"WITHDRAW",tbl_raw_data[updated_date],Q5),IF(KPI_dashboard!$Q$8="All",COUNTIFS(tbl_raw_data[updated_queue],KPI_dashboard!$M$8,tbl_raw_data[updated_outcome],"WITHDRAW",tbl_raw_data[updated_date],Q5)))))/IF(AND(KPI_dashboard!$M$8="All",KPI_dashboard!$Q$8="All" ),COUNTIFS(tbl_raw_data[updated_date],Q5),IF(AND(KPI_dashboard!$M$8&lt;&gt;"All",KPI_dashboard!$Q$8&lt;&gt;"All"),COUNTIFS(tbl_raw_data[updated_queue],KPI_dashboard!$M$8,tbl_raw_data[Analyst name],KPI_dashboard!$Q$8,tbl_raw_data[updated_date],Q5),IF(KPI_dashboard!$M$8="All",COUNTIFS(tbl_raw_data[Analyst name],KPI_dashboard!$Q$8,tbl_raw_data[updated_date],Q5),IF(KPI_dashboard!$Q$8="All",COUNTIFS(tbl_raw_data[updated_queue],KPI_dashboard!$M$8,tbl_raw_data[updated_date],Q5))))),"-")</f>
        <v>0.16470588235294117</v>
      </c>
      <c r="X5" s="65">
        <f t="shared" ref="X5:X36" si="2">AVERAGE(W5:W9)</f>
        <v>0.30753046904138825</v>
      </c>
      <c r="Y5" s="65">
        <f>Settiings!$N$2</f>
        <v>0.9</v>
      </c>
      <c r="Z5" s="65">
        <f>IFERROR(IF(AND(KPI_dashboard!$M$8="All",KPI_dashboard!$Q$8="All" ),COUNTIFS(tbl_raw_data[sla_met_not_met],"SLA_MET",tbl_raw_data[updated_date],Q5),
IF(AND(KPI_dashboard!$M$8&lt;&gt;"All",KPI_dashboard!$Q$8&lt;&gt;"All"),COUNTIFS(tbl_raw_data[updated_queue],KPI_dashboard!$M$8,tbl_raw_data[Analyst name],KPI_dashboard!$Q$8,tbl_raw_data[sla_met_not_met],"SLA_MET",tbl_raw_data[updated_date],Q5),
IF(KPI_dashboard!$M$8="All",COUNTIFS(tbl_raw_data[Analyst name],KPI_dashboard!$Q$8,tbl_raw_data[sla_met_not_met],"SLA_MET",tbl_raw_data[updated_date],Q5),
IF(KPI_dashboard!$Q$8="All",COUNTIFS(tbl_raw_data[updated_queue],KPI_dashboard!$M$8,tbl_raw_data[sla_met_not_met],"SLA_MET",tbl_raw_data[updated_date],Q5)))))
/
IF(AND(KPI_dashboard!$M$8="All",KPI_dashboard!$Q$8="All" ),COUNTIFS(tbl_raw_data[updated_date],Q5),
IF(AND(KPI_dashboard!$M$8&lt;&gt;"All",KPI_dashboard!$Q$8&lt;&gt;"All"),COUNTIFS(tbl_raw_data[updated_queue],KPI_dashboard!$M$8,tbl_raw_data[Analyst name],KPI_dashboard!$Q$8,tbl_raw_data[updated_date],Q5),
IF(KPI_dashboard!$M$8="All",COUNTIFS(tbl_raw_data[Analyst name],KPI_dashboard!$Q$8,tbl_raw_data[updated_date],Q5),
IF(KPI_dashboard!$Q$8="All",COUNTIFS(tbl_raw_data[updated_queue],KPI_dashboard!$M$8,tbl_raw_data[updated_date],Q5))))),"-")</f>
        <v>0.78823529411764703</v>
      </c>
      <c r="AA5" s="65">
        <f t="shared" ref="AA5:AA36" si="3">AVERAGE(Z5:Z9)</f>
        <v>0.84051816080250474</v>
      </c>
      <c r="AB5" s="67">
        <f>IFERROR(IF(AND(KPI_dashboard!$M$8="All",KPI_dashboard!$Q$8="All"),SUMIFS(tbl_raw_data[Time taken in min],tbl_raw_data[updated_date],Q5),
IF(AND(KPI_dashboard!$M$8&lt;&gt;"All",KPI_dashboard!$Q$8&lt;&gt;"All"),SUMIFS(tbl_raw_data[Time taken in min],tbl_raw_data[updated_queue],KPI_dashboard!$M$8,tbl_raw_data[Analyst name],KPI_dashboard!$Q$8,tbl_raw_data[updated_date],Q5),
IF(KPI_dashboard!$M$8="All",SUMIFS(tbl_raw_data[Time taken in min],tbl_raw_data[Analyst name],KPI_dashboard!$Q$8,tbl_raw_data[updated_date],Q5),
IF(KPI_dashboard!$Q$8="All",SUMIFS(tbl_raw_data[Time taken in min],tbl_raw_data[updated_queue],KPI_dashboard!$M$8,tbl_raw_data[updated_date],Q5)))))
/
IF(AND(KPI_dashboard!$M$8="All",KPI_dashboard!$Q$8="All" ),COUNTIFS(tbl_raw_data[updated_date],Q5),
IF(AND(KPI_dashboard!$M$8&lt;&gt;"All",KPI_dashboard!$Q$8&lt;&gt;"All"),COUNTIFS(tbl_raw_data[updated_queue],KPI_dashboard!$M$8,tbl_raw_data[Analyst name],KPI_dashboard!$Q$8,tbl_raw_data[updated_date],Q5),
IF(KPI_dashboard!$M$8="All",COUNTIFS(tbl_raw_data[Analyst name],KPI_dashboard!$Q$8,tbl_raw_data[updated_date],Q5),
IF(KPI_dashboard!$Q$8="All",COUNTIFS(tbl_raw_data[updated_queue],KPI_dashboard!$M$8,tbl_raw_data[updated_date],Q5))))),"-")</f>
        <v>14.714117647058821</v>
      </c>
      <c r="AC5" s="67">
        <f t="shared" ref="AC5:AC36" si="4">AVERAGE(AB5:AB9)</f>
        <v>23.34137732910667</v>
      </c>
      <c r="AD5" s="66">
        <f>IF(AND(KPI_dashboard!$M$8="All",KPI_dashboard!$Q$8="All" ),COUNTIFS(tbl_raw_data[updated_date],Q5),
IF(AND(KPI_dashboard!$M$8&lt;&gt;"All",KPI_dashboard!$Q$8&lt;&gt;"All"),COUNTIFS(tbl_raw_data[updated_queue],KPI_dashboard!$M$8,tbl_raw_data[Analyst name],KPI_dashboard!$Q$8,tbl_raw_data[updated_date],Q5),
IF(KPI_dashboard!$M$8="All",COUNTIFS(tbl_raw_data[Analyst name],KPI_dashboard!$Q$8,tbl_raw_data[updated_date],Q5),
IF(KPI_dashboard!$Q$8="All",COUNTIFS(tbl_raw_data[updated_queue],KPI_dashboard!$M$8,tbl_raw_data[updated_date],Q5)))))</f>
        <v>170</v>
      </c>
      <c r="AE5" s="66"/>
      <c r="AF5" s="66"/>
      <c r="AG5" s="66" cm="1">
        <f t="array" ref="AG5">IF(AND(flt_queue="All",flt_analyst="All"),COUNTIFS(tbl_raw_data[updated_date],P5,tbl_raw_data[Updated_Message],$AG$3),
IF(AND(flt_queue&lt;&gt;"All",flt_analyst&lt;&gt;"All"),COUNTIFS(tbl_raw_data[updated_queue],flt_queue,Settiings,flt_analyst,tbl_raw_data[updated_date],P5, tbl_raw_data[Updated_Message],$AG$3),
IF(flt_queue="All",COUNTIFS(tbl_raw_data[Analyst name],flt_analyst,tbl_raw_data[updated_date],P5,tbl_raw_data[Updated_Message],$AG$3),
IF(flt_analyst="All",COUNTIFS(tbl_raw_data[updated_queue],flt_queue,tbl_raw_data[updated_date],P5,tbl_raw_data[Updated_Message],$AG$3),
))))</f>
        <v>18</v>
      </c>
      <c r="AH5" s="66" cm="1">
        <f t="array" ref="AH5">IF(AND(flt_queue="All",flt_analyst="All"),COUNTIFS(tbl_raw_data[updated_date],P5,tbl_raw_data[Updated_Message],$AH$3),
IF(AND(flt_queue&lt;&gt;"All",flt_analyst&lt;&gt;"All"),COUNTIFS(tbl_raw_data[updated_queue],flt_queue,Settiings,flt_analyst,tbl_raw_data[updated_date],P5, tbl_raw_data[Updated_Message],$AH$3),
IF(flt_queue="All",COUNTIFS(tbl_raw_data[Analyst name],flt_analyst,tbl_raw_data[updated_date],P5,tbl_raw_data[Updated_Message],$AH$3),
IF(flt_analyst="All",COUNTIFS(tbl_raw_data[updated_queue],flt_queue,tbl_raw_data[updated_date],P5,tbl_raw_data[Updated_Message],$AH$3),
))))</f>
        <v>3</v>
      </c>
      <c r="AI5" s="66" cm="1">
        <f t="array" ref="AI5">IF(AND(flt_queue="All",flt_analyst="All"),COUNTIFS(tbl_raw_data[updated_date],P5,tbl_raw_data[Updated_Message],$AI$3),
IF(AND(flt_queue&lt;&gt;"All",flt_analyst&lt;&gt;"All"),COUNTIFS(tbl_raw_data[updated_queue],flt_queue,Settiings,flt_analyst,tbl_raw_data[updated_date],P5, tbl_raw_data[Updated_Message],$AI$3),
IF(flt_queue="All",COUNTIFS(tbl_raw_data[Analyst name],flt_analyst,tbl_raw_data[updated_date],P5,tbl_raw_data[Updated_Message],$AI$3),
IF(flt_analyst="All",COUNTIFS(tbl_raw_data[updated_queue],flt_queue,tbl_raw_data[updated_date],P5,tbl_raw_data[Updated_Message],$AI$3),
))))</f>
        <v>3</v>
      </c>
      <c r="AJ5" s="66" cm="1">
        <f t="array" ref="AJ5">IF(AND(flt_queue="All",flt_analyst="All"),COUNTIFS(tbl_raw_data[updated_date],P5,tbl_raw_data[Updated_Message],$AJ$3),
IF(AND(flt_queue&lt;&gt;"All",flt_analyst&lt;&gt;"All"),COUNTIFS(tbl_raw_data[updated_queue],flt_queue,Settiings,flt_analyst,tbl_raw_data[updated_date],P5, tbl_raw_data[Updated_Message],$AJ$3),
IF(flt_queue="All",COUNTIFS(tbl_raw_data[Analyst name],flt_analyst,tbl_raw_data[updated_date],P5,tbl_raw_data[Updated_Message],$AJ$3),
IF(flt_analyst="All",COUNTIFS(tbl_raw_data[updated_queue],flt_queue,tbl_raw_data[updated_date],P5,tbl_raw_data[Updated_Message],$AJ$3),
))))</f>
        <v>2</v>
      </c>
      <c r="AK5" s="66" cm="1">
        <f t="array" ref="AK5">IF(AND(flt_queue="All",flt_analyst="All"),COUNTIFS(tbl_raw_data[updated_date],P5,tbl_raw_data[Updated_Message],$AK$3),
IF(AND(flt_queue&lt;&gt;"All",flt_analyst&lt;&gt;"All"),COUNTIFS(tbl_raw_data[updated_queue],flt_queue,Settiings,flt_analyst,tbl_raw_data[updated_date],P5, tbl_raw_data[Updated_Message],$AK$3),
IF(flt_queue="All",COUNTIFS(tbl_raw_data[Analyst name],flt_analyst,tbl_raw_data[updated_date],P5,tbl_raw_data[Updated_Message],$AK$3),
IF(flt_analyst="All",COUNTIFS(tbl_raw_data[updated_queue],flt_queue,tbl_raw_data[updated_date],P5,tbl_raw_data[Updated_Message],$AK$3),
))))</f>
        <v>2</v>
      </c>
      <c r="AL5" s="66" cm="1">
        <f t="array" ref="AL5">IF(AND(flt_queue="All",flt_analyst="All"),COUNTIFS(tbl_raw_data[updated_date],P5,tbl_raw_data[Updated_Message],$AL$3),
IF(AND(flt_queue&lt;&gt;"All",flt_analyst&lt;&gt;"All"),COUNTIFS(tbl_raw_data[updated_queue],flt_queue,Settiings,flt_analyst,tbl_raw_data[updated_date],P5, tbl_raw_data[Updated_Message],$AL$3),
IF(flt_queue="All",COUNTIFS(tbl_raw_data[Analyst name],flt_analyst,tbl_raw_data[updated_date],P5,tbl_raw_data[Updated_Message],$AL$3),
IF(flt_analyst="All",COUNTIFS(tbl_raw_data[updated_queue],flt_queue,tbl_raw_data[updated_date],P5,tbl_raw_data[Updated_Message],$AL$3),
))))</f>
        <v>0</v>
      </c>
      <c r="AM5" s="66"/>
    </row>
    <row r="6" spans="1:40" ht="23.4" x14ac:dyDescent="0.45">
      <c r="A6" t="s">
        <v>50</v>
      </c>
      <c r="B6" t="s">
        <v>7410</v>
      </c>
      <c r="H6" s="125" t="s">
        <v>7406</v>
      </c>
      <c r="P6" s="96">
        <v>45166</v>
      </c>
      <c r="Q6" s="68">
        <v>45166</v>
      </c>
      <c r="R6" s="64">
        <f>IFERROR(IF(AND(KPI_dashboard!$M$8="All",KPI_dashboard!$Q$8="All" ),COUNTIFS(tbl_raw_data[updated_month],KPI_dashboard!$J$8,tbl_raw_data[updated_outcome],"APPROVE",tbl_raw_data[updated_date],Q6),IF(AND(KPI_dashboard!$M$8&lt;&gt;"All",KPI_dashboard!$Q$8&lt;&gt;"All"),COUNTIFS(tbl_raw_data[updated_queue],KPI_dashboard!$M$8,tbl_raw_data[Analyst name],KPI_dashboard!$Q$8,tbl_raw_data[updated_outcome],"APPROVE",tbl_raw_data[updated_date],Q6),IF(KPI_dashboard!$M$8="All",COUNTIFS(tbl_raw_data[Analyst name],KPI_dashboard!$Q$8,tbl_raw_data[updated_outcome],"APPROVE",tbl_raw_data[updated_date],Q6),IF(KPI_dashboard!$Q$8="All",COUNTIFS(tbl_raw_data[updated_queue],KPI_dashboard!$M$8,tbl_raw_data[updated_outcome],"APPROVE",tbl_raw_data[updated_date],Q6)))))/IF(AND(KPI_dashboard!$M$8="All",KPI_dashboard!$Q$8="All" ),COUNTIFS(tbl_raw_data[updated_date],Q6),IF(AND(KPI_dashboard!$M$8&lt;&gt;"All",KPI_dashboard!$Q$8&lt;&gt;"All"),COUNTIFS(tbl_raw_data[updated_queue],KPI_dashboard!$M$8,tbl_raw_data[Analyst name],KPI_dashboard!$Q$8,tbl_raw_data[updated_date],Q6),IF(KPI_dashboard!$M$8="All",COUNTIFS(tbl_raw_data[Analyst name],KPI_dashboard!$Q$8,tbl_raw_data[updated_date],Q6),IF(KPI_dashboard!$Q$8="All",COUNTIFS(tbl_raw_data[updated_queue],KPI_dashboard!$M$8,tbl_raw_data[updated_date],Q6))))),"-")</f>
        <v>0.60888888888888892</v>
      </c>
      <c r="S6" s="64">
        <f t="shared" si="0"/>
        <v>0.48531652245014617</v>
      </c>
      <c r="T6" s="64">
        <f>Settiings!$L$2</f>
        <v>0.85</v>
      </c>
      <c r="U6" s="65">
        <f>IFERROR(IF(AND(KPI_dashboard!$M$8="All",KPI_dashboard!$Q$8="All" ),COUNTIFS(tbl_raw_data[updated_month],KPI_dashboard!$J$8,tbl_raw_data[updated_outcome],"DECLINE",tbl_raw_data[updated_date],Q6),IF(AND(KPI_dashboard!$M$8&lt;&gt;"All",KPI_dashboard!$Q$8&lt;&gt;"All"),COUNTIFS(tbl_raw_data[updated_queue],KPI_dashboard!$M$8,tbl_raw_data[Analyst name],KPI_dashboard!$Q$8,tbl_raw_data[updated_outcome],"DECLINE",tbl_raw_data[updated_date],Q6),IF(KPI_dashboard!$M$8="All",COUNTIFS(tbl_raw_data[Analyst name],KPI_dashboard!$Q$8,tbl_raw_data[updated_outcome],"DECLINE",tbl_raw_data[updated_date],Q6),IF(KPI_dashboard!$Q$8="All",COUNTIFS(tbl_raw_data[updated_queue],KPI_dashboard!$M$8,tbl_raw_data[updated_outcome],"DECLINE",tbl_raw_data[updated_date],Q6)))))/IF(AND(KPI_dashboard!$M$8="All",KPI_dashboard!$Q$8="All" ),COUNTIFS(tbl_raw_data[updated_date],Q6),IF(AND(KPI_dashboard!$M$8&lt;&gt;"All",KPI_dashboard!$Q$8&lt;&gt;"All"),COUNTIFS(tbl_raw_data[updated_queue],KPI_dashboard!$M$8,tbl_raw_data[Analyst name],KPI_dashboard!$Q$8,tbl_raw_data[updated_date],Q6),IF(KPI_dashboard!$M$8="All",COUNTIFS(tbl_raw_data[Analyst name],KPI_dashboard!$Q$8,tbl_raw_data[updated_date],Q6),IF(KPI_dashboard!$Q$8="All",COUNTIFS(tbl_raw_data[updated_queue],KPI_dashboard!$M$8,tbl_raw_data[updated_date],Q6))))),"-")</f>
        <v>0.13333333333333333</v>
      </c>
      <c r="V6" s="65">
        <f t="shared" si="1"/>
        <v>0.16256114533147675</v>
      </c>
      <c r="W6" s="65">
        <f>IFERROR(IF(AND(KPI_dashboard!$M$8="All",KPI_dashboard!$Q$8="All" ),COUNTIFS(tbl_raw_data[updated_month],KPI_dashboard!$J$8,tbl_raw_data[updated_outcome],"WITHDRAW",tbl_raw_data[updated_date],Q6),IF(AND(KPI_dashboard!$M$8&lt;&gt;"All",KPI_dashboard!$Q$8&lt;&gt;"All"),COUNTIFS(tbl_raw_data[updated_queue],KPI_dashboard!$M$8,tbl_raw_data[Analyst name],KPI_dashboard!$Q$8,tbl_raw_data[updated_outcome],"WITHDRAW",tbl_raw_data[updated_date],Q6),IF(KPI_dashboard!$M$8="All",COUNTIFS(tbl_raw_data[Analyst name],KPI_dashboard!$Q$8,tbl_raw_data[updated_outcome],"WITHDRAW",tbl_raw_data[updated_date],Q6),IF(KPI_dashboard!$Q$8="All",COUNTIFS(tbl_raw_data[updated_queue],KPI_dashboard!$M$8,tbl_raw_data[updated_outcome],"WITHDRAW",tbl_raw_data[updated_date],Q6)))))/IF(AND(KPI_dashboard!$M$8="All",KPI_dashboard!$Q$8="All" ),COUNTIFS(tbl_raw_data[updated_date],Q6),IF(AND(KPI_dashboard!$M$8&lt;&gt;"All",KPI_dashboard!$Q$8&lt;&gt;"All"),COUNTIFS(tbl_raw_data[updated_queue],KPI_dashboard!$M$8,tbl_raw_data[Analyst name],KPI_dashboard!$Q$8,tbl_raw_data[updated_date],Q6),IF(KPI_dashboard!$M$8="All",COUNTIFS(tbl_raw_data[Analyst name],KPI_dashboard!$Q$8,tbl_raw_data[updated_date],Q6),IF(KPI_dashboard!$Q$8="All",COUNTIFS(tbl_raw_data[updated_queue],KPI_dashboard!$M$8,tbl_raw_data[updated_date],Q6))))),"-")</f>
        <v>0.25777777777777777</v>
      </c>
      <c r="X6" s="65">
        <f t="shared" si="2"/>
        <v>0.35212233221837713</v>
      </c>
      <c r="Y6" s="65">
        <f>Settiings!$N$2</f>
        <v>0.9</v>
      </c>
      <c r="Z6" s="65">
        <f>IFERROR(IF(AND(KPI_dashboard!$M$8="All",KPI_dashboard!$Q$8="All" ),COUNTIFS(tbl_raw_data[sla_met_not_met],"SLA_MET",tbl_raw_data[updated_date],Q6),
IF(AND(KPI_dashboard!$M$8&lt;&gt;"All",KPI_dashboard!$Q$8&lt;&gt;"All"),COUNTIFS(tbl_raw_data[updated_queue],KPI_dashboard!$M$8,tbl_raw_data[Analyst name],KPI_dashboard!$Q$8,tbl_raw_data[sla_met_not_met],"SLA_MET",tbl_raw_data[updated_date],Q6),
IF(KPI_dashboard!$M$8="All",COUNTIFS(tbl_raw_data[Analyst name],KPI_dashboard!$Q$8,tbl_raw_data[sla_met_not_met],"SLA_MET",tbl_raw_data[updated_date],Q6),
IF(KPI_dashboard!$Q$8="All",COUNTIFS(tbl_raw_data[updated_queue],KPI_dashboard!$M$8,tbl_raw_data[sla_met_not_met],"SLA_MET",tbl_raw_data[updated_date],Q6)))))
/
IF(AND(KPI_dashboard!$M$8="All",KPI_dashboard!$Q$8="All" ),COUNTIFS(tbl_raw_data[updated_date],Q6),
IF(AND(KPI_dashboard!$M$8&lt;&gt;"All",KPI_dashboard!$Q$8&lt;&gt;"All"),COUNTIFS(tbl_raw_data[updated_queue],KPI_dashboard!$M$8,tbl_raw_data[Analyst name],KPI_dashboard!$Q$8,tbl_raw_data[updated_date],Q6),
IF(KPI_dashboard!$M$8="All",COUNTIFS(tbl_raw_data[Analyst name],KPI_dashboard!$Q$8,tbl_raw_data[updated_date],Q6),
IF(KPI_dashboard!$Q$8="All",COUNTIFS(tbl_raw_data[updated_queue],KPI_dashboard!$M$8,tbl_raw_data[updated_date],Q6))))),"-")</f>
        <v>0.85777777777777775</v>
      </c>
      <c r="AA6" s="65">
        <f t="shared" si="3"/>
        <v>0.85291515484241143</v>
      </c>
      <c r="AB6" s="67">
        <f>IFERROR(IF(AND(KPI_dashboard!$M$8="All",KPI_dashboard!$Q$8="All"),SUMIFS(tbl_raw_data[Time taken in min],tbl_raw_data[updated_date],Q6),
IF(AND(KPI_dashboard!$M$8&lt;&gt;"All",KPI_dashboard!$Q$8&lt;&gt;"All"),SUMIFS(tbl_raw_data[Time taken in min],tbl_raw_data[updated_queue],KPI_dashboard!$M$8,tbl_raw_data[Analyst name],KPI_dashboard!$Q$8,tbl_raw_data[updated_date],Q6),
IF(KPI_dashboard!$M$8="All",SUMIFS(tbl_raw_data[Time taken in min],tbl_raw_data[Analyst name],KPI_dashboard!$Q$8,tbl_raw_data[updated_date],Q6),
IF(KPI_dashboard!$Q$8="All",SUMIFS(tbl_raw_data[Time taken in min],tbl_raw_data[updated_queue],KPI_dashboard!$M$8,tbl_raw_data[updated_date],Q6)))))
/
IF(AND(KPI_dashboard!$M$8="All",KPI_dashboard!$Q$8="All" ),COUNTIFS(tbl_raw_data[updated_date],Q6),
IF(AND(KPI_dashboard!$M$8&lt;&gt;"All",KPI_dashboard!$Q$8&lt;&gt;"All"),COUNTIFS(tbl_raw_data[updated_queue],KPI_dashboard!$M$8,tbl_raw_data[Analyst name],KPI_dashboard!$Q$8,tbl_raw_data[updated_date],Q6),
IF(KPI_dashboard!$M$8="All",COUNTIFS(tbl_raw_data[Analyst name],KPI_dashboard!$Q$8,tbl_raw_data[updated_date],Q6),
IF(KPI_dashboard!$Q$8="All",COUNTIFS(tbl_raw_data[updated_queue],KPI_dashboard!$M$8,tbl_raw_data[updated_date],Q6))))),"-")</f>
        <v>13.075037037037042</v>
      </c>
      <c r="AC6" s="67">
        <f t="shared" si="4"/>
        <v>23.877907691031176</v>
      </c>
      <c r="AD6" s="66">
        <f>IF(AND(KPI_dashboard!$M$8="All",KPI_dashboard!$Q$8="All" ),COUNTIFS(tbl_raw_data[updated_date],Q6),
IF(AND(KPI_dashboard!$M$8&lt;&gt;"All",KPI_dashboard!$Q$8&lt;&gt;"All"),COUNTIFS(tbl_raw_data[updated_queue],KPI_dashboard!$M$8,tbl_raw_data[Analyst name],KPI_dashboard!$Q$8,tbl_raw_data[updated_date],Q6),
IF(KPI_dashboard!$M$8="All",COUNTIFS(tbl_raw_data[Analyst name],KPI_dashboard!$Q$8,tbl_raw_data[updated_date],Q6),
IF(KPI_dashboard!$Q$8="All",COUNTIFS(tbl_raw_data[updated_queue],KPI_dashboard!$M$8,tbl_raw_data[updated_date],Q6)))))</f>
        <v>225</v>
      </c>
      <c r="AE6" s="66"/>
      <c r="AF6" s="66"/>
      <c r="AG6" s="66" cm="1">
        <f t="array" ref="AG6">IF(AND(flt_queue="All",flt_analyst="All"),COUNTIFS(tbl_raw_data[updated_date],P6,tbl_raw_data[Updated_Message],$AG$3),
IF(AND(flt_queue&lt;&gt;"All",flt_analyst&lt;&gt;"All"),COUNTIFS(tbl_raw_data[updated_queue],flt_queue,Settiings,flt_analyst,tbl_raw_data[updated_date],P6, tbl_raw_data[Updated_Message],$AG$3),
IF(flt_queue="All",COUNTIFS(tbl_raw_data[Analyst name],flt_analyst,tbl_raw_data[updated_date],P6,tbl_raw_data[Updated_Message],$AG$3),
IF(flt_analyst="All",COUNTIFS(tbl_raw_data[updated_queue],flt_queue,tbl_raw_data[updated_date],P6,tbl_raw_data[Updated_Message],$AG$3),
))))</f>
        <v>39</v>
      </c>
      <c r="AH6" s="66" cm="1">
        <f t="array" ref="AH6">IF(AND(flt_queue="All",flt_analyst="All"),COUNTIFS(tbl_raw_data[updated_date],P6,tbl_raw_data[Updated_Message],$AH$3),
IF(AND(flt_queue&lt;&gt;"All",flt_analyst&lt;&gt;"All"),COUNTIFS(tbl_raw_data[updated_queue],flt_queue,Settiings,flt_analyst,tbl_raw_data[updated_date],P6, tbl_raw_data[Updated_Message],$AH$3),
IF(flt_queue="All",COUNTIFS(tbl_raw_data[Analyst name],flt_analyst,tbl_raw_data[updated_date],P6,tbl_raw_data[Updated_Message],$AH$3),
IF(flt_analyst="All",COUNTIFS(tbl_raw_data[updated_queue],flt_queue,tbl_raw_data[updated_date],P6,tbl_raw_data[Updated_Message],$AH$3),
))))</f>
        <v>3</v>
      </c>
      <c r="AI6" s="66" cm="1">
        <f t="array" ref="AI6">IF(AND(flt_queue="All",flt_analyst="All"),COUNTIFS(tbl_raw_data[updated_date],P6,tbl_raw_data[Updated_Message],$AI$3),
IF(AND(flt_queue&lt;&gt;"All",flt_analyst&lt;&gt;"All"),COUNTIFS(tbl_raw_data[updated_queue],flt_queue,Settiings,flt_analyst,tbl_raw_data[updated_date],P6, tbl_raw_data[Updated_Message],$AI$3),
IF(flt_queue="All",COUNTIFS(tbl_raw_data[Analyst name],flt_analyst,tbl_raw_data[updated_date],P6,tbl_raw_data[Updated_Message],$AI$3),
IF(flt_analyst="All",COUNTIFS(tbl_raw_data[updated_queue],flt_queue,tbl_raw_data[updated_date],P6,tbl_raw_data[Updated_Message],$AI$3),
))))</f>
        <v>10</v>
      </c>
      <c r="AJ6" s="66" cm="1">
        <f t="array" ref="AJ6">IF(AND(flt_queue="All",flt_analyst="All"),COUNTIFS(tbl_raw_data[updated_date],P6,tbl_raw_data[Updated_Message],$AJ$3),
IF(AND(flt_queue&lt;&gt;"All",flt_analyst&lt;&gt;"All"),COUNTIFS(tbl_raw_data[updated_queue],flt_queue,Settiings,flt_analyst,tbl_raw_data[updated_date],P6, tbl_raw_data[Updated_Message],$AJ$3),
IF(flt_queue="All",COUNTIFS(tbl_raw_data[Analyst name],flt_analyst,tbl_raw_data[updated_date],P6,tbl_raw_data[Updated_Message],$AJ$3),
IF(flt_analyst="All",COUNTIFS(tbl_raw_data[updated_queue],flt_queue,tbl_raw_data[updated_date],P6,tbl_raw_data[Updated_Message],$AJ$3),
))))</f>
        <v>5</v>
      </c>
      <c r="AK6" s="66" cm="1">
        <f t="array" ref="AK6">IF(AND(flt_queue="All",flt_analyst="All"),COUNTIFS(tbl_raw_data[updated_date],P6,tbl_raw_data[Updated_Message],$AK$3),
IF(AND(flt_queue&lt;&gt;"All",flt_analyst&lt;&gt;"All"),COUNTIFS(tbl_raw_data[updated_queue],flt_queue,Settiings,flt_analyst,tbl_raw_data[updated_date],P6, tbl_raw_data[Updated_Message],$AK$3),
IF(flt_queue="All",COUNTIFS(tbl_raw_data[Analyst name],flt_analyst,tbl_raw_data[updated_date],P6,tbl_raw_data[Updated_Message],$AK$3),
IF(flt_analyst="All",COUNTIFS(tbl_raw_data[updated_queue],flt_queue,tbl_raw_data[updated_date],P6,tbl_raw_data[Updated_Message],$AK$3),
))))</f>
        <v>0</v>
      </c>
      <c r="AL6" s="66" cm="1">
        <f t="array" ref="AL6">IF(AND(flt_queue="All",flt_analyst="All"),COUNTIFS(tbl_raw_data[updated_date],P6,tbl_raw_data[Updated_Message],$AL$3),
IF(AND(flt_queue&lt;&gt;"All",flt_analyst&lt;&gt;"All"),COUNTIFS(tbl_raw_data[updated_queue],flt_queue,Settiings,flt_analyst,tbl_raw_data[updated_date],P6, tbl_raw_data[Updated_Message],$AL$3),
IF(flt_queue="All",COUNTIFS(tbl_raw_data[Analyst name],flt_analyst,tbl_raw_data[updated_date],P6,tbl_raw_data[Updated_Message],$AL$3),
IF(flt_analyst="All",COUNTIFS(tbl_raw_data[updated_queue],flt_queue,tbl_raw_data[updated_date],P6,tbl_raw_data[Updated_Message],$AL$3),
))))</f>
        <v>1</v>
      </c>
      <c r="AM6" s="66"/>
    </row>
    <row r="7" spans="1:40" ht="23.4" x14ac:dyDescent="0.45">
      <c r="A7" t="s">
        <v>53</v>
      </c>
      <c r="B7" t="s">
        <v>7411</v>
      </c>
      <c r="P7" s="96">
        <v>45165</v>
      </c>
      <c r="Q7" s="68">
        <v>45165</v>
      </c>
      <c r="R7" s="64">
        <f>IFERROR(IF(AND(KPI_dashboard!$M$8="All",KPI_dashboard!$Q$8="All" ),COUNTIFS(tbl_raw_data[updated_month],KPI_dashboard!$J$8,tbl_raw_data[updated_outcome],"APPROVE",tbl_raw_data[updated_date],Q7),IF(AND(KPI_dashboard!$M$8&lt;&gt;"All",KPI_dashboard!$Q$8&lt;&gt;"All"),COUNTIFS(tbl_raw_data[updated_queue],KPI_dashboard!$M$8,tbl_raw_data[Analyst name],KPI_dashboard!$Q$8,tbl_raw_data[updated_outcome],"APPROVE",tbl_raw_data[updated_date],Q7),IF(KPI_dashboard!$M$8="All",COUNTIFS(tbl_raw_data[Analyst name],KPI_dashboard!$Q$8,tbl_raw_data[updated_outcome],"APPROVE",tbl_raw_data[updated_date],Q7),IF(KPI_dashboard!$Q$8="All",COUNTIFS(tbl_raw_data[updated_queue],KPI_dashboard!$M$8,tbl_raw_data[updated_outcome],"APPROVE",tbl_raw_data[updated_date],Q7)))))/IF(AND(KPI_dashboard!$M$8="All",KPI_dashboard!$Q$8="All" ),COUNTIFS(tbl_raw_data[updated_date],Q7),IF(AND(KPI_dashboard!$M$8&lt;&gt;"All",KPI_dashboard!$Q$8&lt;&gt;"All"),COUNTIFS(tbl_raw_data[updated_queue],KPI_dashboard!$M$8,tbl_raw_data[Analyst name],KPI_dashboard!$Q$8,tbl_raw_data[updated_date],Q7),IF(KPI_dashboard!$M$8="All",COUNTIFS(tbl_raw_data[Analyst name],KPI_dashboard!$Q$8,tbl_raw_data[updated_date],Q7),IF(KPI_dashboard!$Q$8="All",COUNTIFS(tbl_raw_data[updated_queue],KPI_dashboard!$M$8,tbl_raw_data[updated_date],Q7))))),"-")</f>
        <v>0.4</v>
      </c>
      <c r="S7" s="64">
        <f t="shared" si="0"/>
        <v>0.46225119102429968</v>
      </c>
      <c r="T7" s="64">
        <f>Settiings!$L$2</f>
        <v>0.85</v>
      </c>
      <c r="U7" s="65">
        <f>IFERROR(IF(AND(KPI_dashboard!$M$8="All",KPI_dashboard!$Q$8="All" ),COUNTIFS(tbl_raw_data[updated_month],KPI_dashboard!$J$8,tbl_raw_data[updated_outcome],"DECLINE",tbl_raw_data[updated_date],Q7),IF(AND(KPI_dashboard!$M$8&lt;&gt;"All",KPI_dashboard!$Q$8&lt;&gt;"All"),COUNTIFS(tbl_raw_data[updated_queue],KPI_dashboard!$M$8,tbl_raw_data[Analyst name],KPI_dashboard!$Q$8,tbl_raw_data[updated_outcome],"DECLINE",tbl_raw_data[updated_date],Q7),IF(KPI_dashboard!$M$8="All",COUNTIFS(tbl_raw_data[Analyst name],KPI_dashboard!$Q$8,tbl_raw_data[updated_outcome],"DECLINE",tbl_raw_data[updated_date],Q7),IF(KPI_dashboard!$Q$8="All",COUNTIFS(tbl_raw_data[updated_queue],KPI_dashboard!$M$8,tbl_raw_data[updated_outcome],"DECLINE",tbl_raw_data[updated_date],Q7)))))/IF(AND(KPI_dashboard!$M$8="All",KPI_dashboard!$Q$8="All" ),COUNTIFS(tbl_raw_data[updated_date],Q7),IF(AND(KPI_dashboard!$M$8&lt;&gt;"All",KPI_dashboard!$Q$8&lt;&gt;"All"),COUNTIFS(tbl_raw_data[updated_queue],KPI_dashboard!$M$8,tbl_raw_data[Analyst name],KPI_dashboard!$Q$8,tbl_raw_data[updated_date],Q7),IF(KPI_dashboard!$M$8="All",COUNTIFS(tbl_raw_data[Analyst name],KPI_dashboard!$Q$8,tbl_raw_data[updated_date],Q7),IF(KPI_dashboard!$Q$8="All",COUNTIFS(tbl_raw_data[updated_queue],KPI_dashboard!$M$8,tbl_raw_data[updated_date],Q7))))),"-")</f>
        <v>0.19259259259259259</v>
      </c>
      <c r="V7" s="65">
        <f t="shared" si="1"/>
        <v>0.17366271900815772</v>
      </c>
      <c r="W7" s="65">
        <f>IFERROR(IF(AND(KPI_dashboard!$M$8="All",KPI_dashboard!$Q$8="All" ),COUNTIFS(tbl_raw_data[updated_month],KPI_dashboard!$J$8,tbl_raw_data[updated_outcome],"WITHDRAW",tbl_raw_data[updated_date],Q7),IF(AND(KPI_dashboard!$M$8&lt;&gt;"All",KPI_dashboard!$Q$8&lt;&gt;"All"),COUNTIFS(tbl_raw_data[updated_queue],KPI_dashboard!$M$8,tbl_raw_data[Analyst name],KPI_dashboard!$Q$8,tbl_raw_data[updated_outcome],"WITHDRAW",tbl_raw_data[updated_date],Q7),IF(KPI_dashboard!$M$8="All",COUNTIFS(tbl_raw_data[Analyst name],KPI_dashboard!$Q$8,tbl_raw_data[updated_outcome],"WITHDRAW",tbl_raw_data[updated_date],Q7),IF(KPI_dashboard!$Q$8="All",COUNTIFS(tbl_raw_data[updated_queue],KPI_dashboard!$M$8,tbl_raw_data[updated_outcome],"WITHDRAW",tbl_raw_data[updated_date],Q7)))))/IF(AND(KPI_dashboard!$M$8="All",KPI_dashboard!$Q$8="All" ),COUNTIFS(tbl_raw_data[updated_date],Q7),IF(AND(KPI_dashboard!$M$8&lt;&gt;"All",KPI_dashboard!$Q$8&lt;&gt;"All"),COUNTIFS(tbl_raw_data[updated_queue],KPI_dashboard!$M$8,tbl_raw_data[Analyst name],KPI_dashboard!$Q$8,tbl_raw_data[updated_date],Q7),IF(KPI_dashboard!$M$8="All",COUNTIFS(tbl_raw_data[Analyst name],KPI_dashboard!$Q$8,tbl_raw_data[updated_date],Q7),IF(KPI_dashboard!$Q$8="All",COUNTIFS(tbl_raw_data[updated_queue],KPI_dashboard!$M$8,tbl_raw_data[updated_date],Q7))))),"-")</f>
        <v>0.40740740740740738</v>
      </c>
      <c r="X7" s="65">
        <f t="shared" si="2"/>
        <v>0.36408608996754255</v>
      </c>
      <c r="Y7" s="65">
        <f>Settiings!$N$2</f>
        <v>0.9</v>
      </c>
      <c r="Z7" s="65">
        <f>IFERROR(IF(AND(KPI_dashboard!$M$8="All",KPI_dashboard!$Q$8="All" ),COUNTIFS(tbl_raw_data[sla_met_not_met],"SLA_MET",tbl_raw_data[updated_date],Q7),
IF(AND(KPI_dashboard!$M$8&lt;&gt;"All",KPI_dashboard!$Q$8&lt;&gt;"All"),COUNTIFS(tbl_raw_data[updated_queue],KPI_dashboard!$M$8,tbl_raw_data[Analyst name],KPI_dashboard!$Q$8,tbl_raw_data[sla_met_not_met],"SLA_MET",tbl_raw_data[updated_date],Q7),
IF(KPI_dashboard!$M$8="All",COUNTIFS(tbl_raw_data[Analyst name],KPI_dashboard!$Q$8,tbl_raw_data[sla_met_not_met],"SLA_MET",tbl_raw_data[updated_date],Q7),
IF(KPI_dashboard!$Q$8="All",COUNTIFS(tbl_raw_data[updated_queue],KPI_dashboard!$M$8,tbl_raw_data[sla_met_not_met],"SLA_MET",tbl_raw_data[updated_date],Q7)))))
/
IF(AND(KPI_dashboard!$M$8="All",KPI_dashboard!$Q$8="All" ),COUNTIFS(tbl_raw_data[updated_date],Q7),
IF(AND(KPI_dashboard!$M$8&lt;&gt;"All",KPI_dashboard!$Q$8&lt;&gt;"All"),COUNTIFS(tbl_raw_data[updated_queue],KPI_dashboard!$M$8,tbl_raw_data[Analyst name],KPI_dashboard!$Q$8,tbl_raw_data[updated_date],Q7),
IF(KPI_dashboard!$M$8="All",COUNTIFS(tbl_raw_data[Analyst name],KPI_dashboard!$Q$8,tbl_raw_data[updated_date],Q7),
IF(KPI_dashboard!$Q$8="All",COUNTIFS(tbl_raw_data[updated_queue],KPI_dashboard!$M$8,tbl_raw_data[updated_date],Q7))))),"-")</f>
        <v>0.85185185185185186</v>
      </c>
      <c r="AA7" s="65">
        <f t="shared" si="3"/>
        <v>0.86590895551003177</v>
      </c>
      <c r="AB7" s="67">
        <f>IFERROR(IF(AND(KPI_dashboard!$M$8="All",KPI_dashboard!$Q$8="All"),SUMIFS(tbl_raw_data[Time taken in min],tbl_raw_data[updated_date],Q7),
IF(AND(KPI_dashboard!$M$8&lt;&gt;"All",KPI_dashboard!$Q$8&lt;&gt;"All"),SUMIFS(tbl_raw_data[Time taken in min],tbl_raw_data[updated_queue],KPI_dashboard!$M$8,tbl_raw_data[Analyst name],KPI_dashboard!$Q$8,tbl_raw_data[updated_date],Q7),
IF(KPI_dashboard!$M$8="All",SUMIFS(tbl_raw_data[Time taken in min],tbl_raw_data[Analyst name],KPI_dashboard!$Q$8,tbl_raw_data[updated_date],Q7),
IF(KPI_dashboard!$Q$8="All",SUMIFS(tbl_raw_data[Time taken in min],tbl_raw_data[updated_queue],KPI_dashboard!$M$8,tbl_raw_data[updated_date],Q7)))))
/
IF(AND(KPI_dashboard!$M$8="All",KPI_dashboard!$Q$8="All" ),COUNTIFS(tbl_raw_data[updated_date],Q7),
IF(AND(KPI_dashboard!$M$8&lt;&gt;"All",KPI_dashboard!$Q$8&lt;&gt;"All"),COUNTIFS(tbl_raw_data[updated_queue],KPI_dashboard!$M$8,tbl_raw_data[Analyst name],KPI_dashboard!$Q$8,tbl_raw_data[updated_date],Q7),
IF(KPI_dashboard!$M$8="All",COUNTIFS(tbl_raw_data[Analyst name],KPI_dashboard!$Q$8,tbl_raw_data[updated_date],Q7),
IF(KPI_dashboard!$Q$8="All",COUNTIFS(tbl_raw_data[updated_queue],KPI_dashboard!$M$8,tbl_raw_data[updated_date],Q7))))),"-")</f>
        <v>51.322962962962983</v>
      </c>
      <c r="AC7" s="67">
        <f t="shared" si="4"/>
        <v>25.518465376613758</v>
      </c>
      <c r="AD7" s="66">
        <f>IF(AND(KPI_dashboard!$M$8="All",KPI_dashboard!$Q$8="All" ),COUNTIFS(tbl_raw_data[updated_date],Q7),
IF(AND(KPI_dashboard!$M$8&lt;&gt;"All",KPI_dashboard!$Q$8&lt;&gt;"All"),COUNTIFS(tbl_raw_data[updated_queue],KPI_dashboard!$M$8,tbl_raw_data[Analyst name],KPI_dashboard!$Q$8,tbl_raw_data[updated_date],Q7),
IF(KPI_dashboard!$M$8="All",COUNTIFS(tbl_raw_data[Analyst name],KPI_dashboard!$Q$8,tbl_raw_data[updated_date],Q7),
IF(KPI_dashboard!$Q$8="All",COUNTIFS(tbl_raw_data[updated_queue],KPI_dashboard!$M$8,tbl_raw_data[updated_date],Q7)))))</f>
        <v>135</v>
      </c>
      <c r="AE7" s="66"/>
      <c r="AF7" s="66"/>
      <c r="AG7" s="66" cm="1">
        <f t="array" ref="AG7">IF(AND(flt_queue="All",flt_analyst="All"),COUNTIFS(tbl_raw_data[updated_date],P7,tbl_raw_data[Updated_Message],$AG$3),
IF(AND(flt_queue&lt;&gt;"All",flt_analyst&lt;&gt;"All"),COUNTIFS(tbl_raw_data[updated_queue],flt_queue,Settiings,flt_analyst,tbl_raw_data[updated_date],P7, tbl_raw_data[Updated_Message],$AG$3),
IF(flt_queue="All",COUNTIFS(tbl_raw_data[Analyst name],flt_analyst,tbl_raw_data[updated_date],P7,tbl_raw_data[Updated_Message],$AG$3),
IF(flt_analyst="All",COUNTIFS(tbl_raw_data[updated_queue],flt_queue,tbl_raw_data[updated_date],P7,tbl_raw_data[Updated_Message],$AG$3),
))))</f>
        <v>29</v>
      </c>
      <c r="AH7" s="66" cm="1">
        <f t="array" ref="AH7">IF(AND(flt_queue="All",flt_analyst="All"),COUNTIFS(tbl_raw_data[updated_date],P7,tbl_raw_data[Updated_Message],$AH$3),
IF(AND(flt_queue&lt;&gt;"All",flt_analyst&lt;&gt;"All"),COUNTIFS(tbl_raw_data[updated_queue],flt_queue,Settiings,flt_analyst,tbl_raw_data[updated_date],P7, tbl_raw_data[Updated_Message],$AH$3),
IF(flt_queue="All",COUNTIFS(tbl_raw_data[Analyst name],flt_analyst,tbl_raw_data[updated_date],P7,tbl_raw_data[Updated_Message],$AH$3),
IF(flt_analyst="All",COUNTIFS(tbl_raw_data[updated_queue],flt_queue,tbl_raw_data[updated_date],P7,tbl_raw_data[Updated_Message],$AH$3),
))))</f>
        <v>2</v>
      </c>
      <c r="AI7" s="66" cm="1">
        <f t="array" ref="AI7">IF(AND(flt_queue="All",flt_analyst="All"),COUNTIFS(tbl_raw_data[updated_date],P7,tbl_raw_data[Updated_Message],$AI$3),
IF(AND(flt_queue&lt;&gt;"All",flt_analyst&lt;&gt;"All"),COUNTIFS(tbl_raw_data[updated_queue],flt_queue,Settiings,flt_analyst,tbl_raw_data[updated_date],P7, tbl_raw_data[Updated_Message],$AI$3),
IF(flt_queue="All",COUNTIFS(tbl_raw_data[Analyst name],flt_analyst,tbl_raw_data[updated_date],P7,tbl_raw_data[Updated_Message],$AI$3),
IF(flt_analyst="All",COUNTIFS(tbl_raw_data[updated_queue],flt_queue,tbl_raw_data[updated_date],P7,tbl_raw_data[Updated_Message],$AI$3),
))))</f>
        <v>11</v>
      </c>
      <c r="AJ7" s="66" cm="1">
        <f t="array" ref="AJ7">IF(AND(flt_queue="All",flt_analyst="All"),COUNTIFS(tbl_raw_data[updated_date],P7,tbl_raw_data[Updated_Message],$AJ$3),
IF(AND(flt_queue&lt;&gt;"All",flt_analyst&lt;&gt;"All"),COUNTIFS(tbl_raw_data[updated_queue],flt_queue,Settiings,flt_analyst,tbl_raw_data[updated_date],P7, tbl_raw_data[Updated_Message],$AJ$3),
IF(flt_queue="All",COUNTIFS(tbl_raw_data[Analyst name],flt_analyst,tbl_raw_data[updated_date],P7,tbl_raw_data[Updated_Message],$AJ$3),
IF(flt_analyst="All",COUNTIFS(tbl_raw_data[updated_queue],flt_queue,tbl_raw_data[updated_date],P7,tbl_raw_data[Updated_Message],$AJ$3),
))))</f>
        <v>13</v>
      </c>
      <c r="AK7" s="66" cm="1">
        <f t="array" ref="AK7">IF(AND(flt_queue="All",flt_analyst="All"),COUNTIFS(tbl_raw_data[updated_date],P7,tbl_raw_data[Updated_Message],$AK$3),
IF(AND(flt_queue&lt;&gt;"All",flt_analyst&lt;&gt;"All"),COUNTIFS(tbl_raw_data[updated_queue],flt_queue,Settiings,flt_analyst,tbl_raw_data[updated_date],P7, tbl_raw_data[Updated_Message],$AK$3),
IF(flt_queue="All",COUNTIFS(tbl_raw_data[Analyst name],flt_analyst,tbl_raw_data[updated_date],P7,tbl_raw_data[Updated_Message],$AK$3),
IF(flt_analyst="All",COUNTIFS(tbl_raw_data[updated_queue],flt_queue,tbl_raw_data[updated_date],P7,tbl_raw_data[Updated_Message],$AK$3),
))))</f>
        <v>0</v>
      </c>
      <c r="AL7" s="66" cm="1">
        <f t="array" ref="AL7">IF(AND(flt_queue="All",flt_analyst="All"),COUNTIFS(tbl_raw_data[updated_date],P7,tbl_raw_data[Updated_Message],$AL$3),
IF(AND(flt_queue&lt;&gt;"All",flt_analyst&lt;&gt;"All"),COUNTIFS(tbl_raw_data[updated_queue],flt_queue,Settiings,flt_analyst,tbl_raw_data[updated_date],P7, tbl_raw_data[Updated_Message],$AL$3),
IF(flt_queue="All",COUNTIFS(tbl_raw_data[Analyst name],flt_analyst,tbl_raw_data[updated_date],P7,tbl_raw_data[Updated_Message],$AL$3),
IF(flt_analyst="All",COUNTIFS(tbl_raw_data[updated_queue],flt_queue,tbl_raw_data[updated_date],P7,tbl_raw_data[Updated_Message],$AL$3),
))))</f>
        <v>0</v>
      </c>
      <c r="AM7" s="66"/>
    </row>
    <row r="8" spans="1:40" ht="23.4" x14ac:dyDescent="0.45">
      <c r="A8" t="s">
        <v>65</v>
      </c>
      <c r="B8" t="s">
        <v>7412</v>
      </c>
      <c r="P8" s="96">
        <v>45164</v>
      </c>
      <c r="Q8" s="68">
        <v>45164</v>
      </c>
      <c r="R8" s="64">
        <f>IFERROR(IF(AND(KPI_dashboard!$M$8="All",KPI_dashboard!$Q$8="All" ),COUNTIFS(tbl_raw_data[updated_month],KPI_dashboard!$J$8,tbl_raw_data[updated_outcome],"APPROVE",tbl_raw_data[updated_date],Q8),IF(AND(KPI_dashboard!$M$8&lt;&gt;"All",KPI_dashboard!$Q$8&lt;&gt;"All"),COUNTIFS(tbl_raw_data[updated_queue],KPI_dashboard!$M$8,tbl_raw_data[Analyst name],KPI_dashboard!$Q$8,tbl_raw_data[updated_outcome],"APPROVE",tbl_raw_data[updated_date],Q8),IF(KPI_dashboard!$M$8="All",COUNTIFS(tbl_raw_data[Analyst name],KPI_dashboard!$Q$8,tbl_raw_data[updated_outcome],"APPROVE",tbl_raw_data[updated_date],Q8),IF(KPI_dashboard!$Q$8="All",COUNTIFS(tbl_raw_data[updated_queue],KPI_dashboard!$M$8,tbl_raw_data[updated_outcome],"APPROVE",tbl_raw_data[updated_date],Q8)))))/IF(AND(KPI_dashboard!$M$8="All",KPI_dashboard!$Q$8="All" ),COUNTIFS(tbl_raw_data[updated_date],Q8),IF(AND(KPI_dashboard!$M$8&lt;&gt;"All",KPI_dashboard!$Q$8&lt;&gt;"All"),COUNTIFS(tbl_raw_data[updated_queue],KPI_dashboard!$M$8,tbl_raw_data[Analyst name],KPI_dashboard!$Q$8,tbl_raw_data[updated_date],Q8),IF(KPI_dashboard!$M$8="All",COUNTIFS(tbl_raw_data[Analyst name],KPI_dashboard!$Q$8,tbl_raw_data[updated_date],Q8),IF(KPI_dashboard!$Q$8="All",COUNTIFS(tbl_raw_data[updated_queue],KPI_dashboard!$M$8,tbl_raw_data[updated_date],Q8))))),"-")</f>
        <v>0.39534883720930231</v>
      </c>
      <c r="S8" s="64">
        <f t="shared" si="0"/>
        <v>0.4850444871136852</v>
      </c>
      <c r="T8" s="64">
        <f>Settiings!$L$2</f>
        <v>0.85</v>
      </c>
      <c r="U8" s="65">
        <f>IFERROR(IF(AND(KPI_dashboard!$M$8="All",KPI_dashboard!$Q$8="All" ),COUNTIFS(tbl_raw_data[updated_month],KPI_dashboard!$J$8,tbl_raw_data[updated_outcome],"DECLINE",tbl_raw_data[updated_date],Q8),IF(AND(KPI_dashboard!$M$8&lt;&gt;"All",KPI_dashboard!$Q$8&lt;&gt;"All"),COUNTIFS(tbl_raw_data[updated_queue],KPI_dashboard!$M$8,tbl_raw_data[Analyst name],KPI_dashboard!$Q$8,tbl_raw_data[updated_outcome],"DECLINE",tbl_raw_data[updated_date],Q8),IF(KPI_dashboard!$M$8="All",COUNTIFS(tbl_raw_data[Analyst name],KPI_dashboard!$Q$8,tbl_raw_data[updated_outcome],"DECLINE",tbl_raw_data[updated_date],Q8),IF(KPI_dashboard!$Q$8="All",COUNTIFS(tbl_raw_data[updated_queue],KPI_dashboard!$M$8,tbl_raw_data[updated_outcome],"DECLINE",tbl_raw_data[updated_date],Q8)))))/IF(AND(KPI_dashboard!$M$8="All",KPI_dashboard!$Q$8="All" ),COUNTIFS(tbl_raw_data[updated_date],Q8),IF(AND(KPI_dashboard!$M$8&lt;&gt;"All",KPI_dashboard!$Q$8&lt;&gt;"All"),COUNTIFS(tbl_raw_data[updated_queue],KPI_dashboard!$M$8,tbl_raw_data[Analyst name],KPI_dashboard!$Q$8,tbl_raw_data[updated_date],Q8),IF(KPI_dashboard!$M$8="All",COUNTIFS(tbl_raw_data[Analyst name],KPI_dashboard!$Q$8,tbl_raw_data[updated_date],Q8),IF(KPI_dashboard!$Q$8="All",COUNTIFS(tbl_raw_data[updated_queue],KPI_dashboard!$M$8,tbl_raw_data[updated_date],Q8))))),"-")</f>
        <v>0.18604651162790697</v>
      </c>
      <c r="V8" s="65">
        <f t="shared" si="1"/>
        <v>0.1586078876404772</v>
      </c>
      <c r="W8" s="65">
        <f>IFERROR(IF(AND(KPI_dashboard!$M$8="All",KPI_dashboard!$Q$8="All" ),COUNTIFS(tbl_raw_data[updated_month],KPI_dashboard!$J$8,tbl_raw_data[updated_outcome],"WITHDRAW",tbl_raw_data[updated_date],Q8),IF(AND(KPI_dashboard!$M$8&lt;&gt;"All",KPI_dashboard!$Q$8&lt;&gt;"All"),COUNTIFS(tbl_raw_data[updated_queue],KPI_dashboard!$M$8,tbl_raw_data[Analyst name],KPI_dashboard!$Q$8,tbl_raw_data[updated_outcome],"WITHDRAW",tbl_raw_data[updated_date],Q8),IF(KPI_dashboard!$M$8="All",COUNTIFS(tbl_raw_data[Analyst name],KPI_dashboard!$Q$8,tbl_raw_data[updated_outcome],"WITHDRAW",tbl_raw_data[updated_date],Q8),IF(KPI_dashboard!$Q$8="All",COUNTIFS(tbl_raw_data[updated_queue],KPI_dashboard!$M$8,tbl_raw_data[updated_outcome],"WITHDRAW",tbl_raw_data[updated_date],Q8)))))/IF(AND(KPI_dashboard!$M$8="All",KPI_dashboard!$Q$8="All" ),COUNTIFS(tbl_raw_data[updated_date],Q8),IF(AND(KPI_dashboard!$M$8&lt;&gt;"All",KPI_dashboard!$Q$8&lt;&gt;"All"),COUNTIFS(tbl_raw_data[updated_queue],KPI_dashboard!$M$8,tbl_raw_data[Analyst name],KPI_dashboard!$Q$8,tbl_raw_data[updated_date],Q8),IF(KPI_dashboard!$M$8="All",COUNTIFS(tbl_raw_data[Analyst name],KPI_dashboard!$Q$8,tbl_raw_data[updated_date],Q8),IF(KPI_dashboard!$Q$8="All",COUNTIFS(tbl_raw_data[updated_queue],KPI_dashboard!$M$8,tbl_raw_data[updated_date],Q8))))),"-")</f>
        <v>0.41860465116279072</v>
      </c>
      <c r="X8" s="65">
        <f t="shared" si="2"/>
        <v>0.35634762524583763</v>
      </c>
      <c r="Y8" s="65">
        <f>Settiings!$N$2</f>
        <v>0.9</v>
      </c>
      <c r="Z8" s="65">
        <f>IFERROR(IF(AND(KPI_dashboard!$M$8="All",KPI_dashboard!$Q$8="All" ),COUNTIFS(tbl_raw_data[sla_met_not_met],"SLA_MET",tbl_raw_data[updated_date],Q8),
IF(AND(KPI_dashboard!$M$8&lt;&gt;"All",KPI_dashboard!$Q$8&lt;&gt;"All"),COUNTIFS(tbl_raw_data[updated_queue],KPI_dashboard!$M$8,tbl_raw_data[Analyst name],KPI_dashboard!$Q$8,tbl_raw_data[sla_met_not_met],"SLA_MET",tbl_raw_data[updated_date],Q8),
IF(KPI_dashboard!$M$8="All",COUNTIFS(tbl_raw_data[Analyst name],KPI_dashboard!$Q$8,tbl_raw_data[sla_met_not_met],"SLA_MET",tbl_raw_data[updated_date],Q8),
IF(KPI_dashboard!$Q$8="All",COUNTIFS(tbl_raw_data[updated_queue],KPI_dashboard!$M$8,tbl_raw_data[sla_met_not_met],"SLA_MET",tbl_raw_data[updated_date],Q8)))))
/
IF(AND(KPI_dashboard!$M$8="All",KPI_dashboard!$Q$8="All" ),COUNTIFS(tbl_raw_data[updated_date],Q8),
IF(AND(KPI_dashboard!$M$8&lt;&gt;"All",KPI_dashboard!$Q$8&lt;&gt;"All"),COUNTIFS(tbl_raw_data[updated_queue],KPI_dashboard!$M$8,tbl_raw_data[Analyst name],KPI_dashboard!$Q$8,tbl_raw_data[updated_date],Q8),
IF(KPI_dashboard!$M$8="All",COUNTIFS(tbl_raw_data[Analyst name],KPI_dashboard!$Q$8,tbl_raw_data[updated_date],Q8),
IF(KPI_dashboard!$Q$8="All",COUNTIFS(tbl_raw_data[updated_queue],KPI_dashboard!$M$8,tbl_raw_data[updated_date],Q8))))),"-")</f>
        <v>0.89147286821705429</v>
      </c>
      <c r="AA8" s="65">
        <f t="shared" si="3"/>
        <v>0.83743802648044363</v>
      </c>
      <c r="AB8" s="67">
        <f>IFERROR(IF(AND(KPI_dashboard!$M$8="All",KPI_dashboard!$Q$8="All"),SUMIFS(tbl_raw_data[Time taken in min],tbl_raw_data[updated_date],Q8),
IF(AND(KPI_dashboard!$M$8&lt;&gt;"All",KPI_dashboard!$Q$8&lt;&gt;"All"),SUMIFS(tbl_raw_data[Time taken in min],tbl_raw_data[updated_queue],KPI_dashboard!$M$8,tbl_raw_data[Analyst name],KPI_dashboard!$Q$8,tbl_raw_data[updated_date],Q8),
IF(KPI_dashboard!$M$8="All",SUMIFS(tbl_raw_data[Time taken in min],tbl_raw_data[Analyst name],KPI_dashboard!$Q$8,tbl_raw_data[updated_date],Q8),
IF(KPI_dashboard!$Q$8="All",SUMIFS(tbl_raw_data[Time taken in min],tbl_raw_data[updated_queue],KPI_dashboard!$M$8,tbl_raw_data[updated_date],Q8)))))
/
IF(AND(KPI_dashboard!$M$8="All",KPI_dashboard!$Q$8="All" ),COUNTIFS(tbl_raw_data[updated_date],Q8),
IF(AND(KPI_dashboard!$M$8&lt;&gt;"All",KPI_dashboard!$Q$8&lt;&gt;"All"),COUNTIFS(tbl_raw_data[updated_queue],KPI_dashboard!$M$8,tbl_raw_data[Analyst name],KPI_dashboard!$Q$8,tbl_raw_data[updated_date],Q8),
IF(KPI_dashboard!$M$8="All",COUNTIFS(tbl_raw_data[Analyst name],KPI_dashboard!$Q$8,tbl_raw_data[updated_date],Q8),
IF(KPI_dashboard!$Q$8="All",COUNTIFS(tbl_raw_data[updated_queue],KPI_dashboard!$M$8,tbl_raw_data[updated_date],Q8))))),"-")</f>
        <v>21.304909560723505</v>
      </c>
      <c r="AC8" s="67">
        <f t="shared" si="4"/>
        <v>19.83094913411427</v>
      </c>
      <c r="AD8" s="66">
        <f>IF(AND(KPI_dashboard!$M$8="All",KPI_dashboard!$Q$8="All" ),COUNTIFS(tbl_raw_data[updated_date],Q8),
IF(AND(KPI_dashboard!$M$8&lt;&gt;"All",KPI_dashboard!$Q$8&lt;&gt;"All"),COUNTIFS(tbl_raw_data[updated_queue],KPI_dashboard!$M$8,tbl_raw_data[Analyst name],KPI_dashboard!$Q$8,tbl_raw_data[updated_date],Q8),
IF(KPI_dashboard!$M$8="All",COUNTIFS(tbl_raw_data[Analyst name],KPI_dashboard!$Q$8,tbl_raw_data[updated_date],Q8),
IF(KPI_dashboard!$Q$8="All",COUNTIFS(tbl_raw_data[updated_queue],KPI_dashboard!$M$8,tbl_raw_data[updated_date],Q8)))))</f>
        <v>129</v>
      </c>
      <c r="AE8" s="66"/>
      <c r="AF8" s="66"/>
      <c r="AG8" s="66" cm="1">
        <f t="array" ref="AG8">IF(AND(flt_queue="All",flt_analyst="All"),COUNTIFS(tbl_raw_data[updated_date],P8,tbl_raw_data[Updated_Message],$AG$3),
IF(AND(flt_queue&lt;&gt;"All",flt_analyst&lt;&gt;"All"),COUNTIFS(tbl_raw_data[updated_queue],flt_queue,Settiings,flt_analyst,tbl_raw_data[updated_date],P8, tbl_raw_data[Updated_Message],$AG$3),
IF(flt_queue="All",COUNTIFS(tbl_raw_data[Analyst name],flt_analyst,tbl_raw_data[updated_date],P8,tbl_raw_data[Updated_Message],$AG$3),
IF(flt_analyst="All",COUNTIFS(tbl_raw_data[updated_queue],flt_queue,tbl_raw_data[updated_date],P8,tbl_raw_data[Updated_Message],$AG$3),
))))</f>
        <v>29</v>
      </c>
      <c r="AH8" s="66" cm="1">
        <f t="array" ref="AH8">IF(AND(flt_queue="All",flt_analyst="All"),COUNTIFS(tbl_raw_data[updated_date],P8,tbl_raw_data[Updated_Message],$AH$3),
IF(AND(flt_queue&lt;&gt;"All",flt_analyst&lt;&gt;"All"),COUNTIFS(tbl_raw_data[updated_queue],flt_queue,Settiings,flt_analyst,tbl_raw_data[updated_date],P8, tbl_raw_data[Updated_Message],$AH$3),
IF(flt_queue="All",COUNTIFS(tbl_raw_data[Analyst name],flt_analyst,tbl_raw_data[updated_date],P8,tbl_raw_data[Updated_Message],$AH$3),
IF(flt_analyst="All",COUNTIFS(tbl_raw_data[updated_queue],flt_queue,tbl_raw_data[updated_date],P8,tbl_raw_data[Updated_Message],$AH$3),
))))</f>
        <v>2</v>
      </c>
      <c r="AI8" s="66" cm="1">
        <f t="array" ref="AI8">IF(AND(flt_queue="All",flt_analyst="All"),COUNTIFS(tbl_raw_data[updated_date],P8,tbl_raw_data[Updated_Message],$AI$3),
IF(AND(flt_queue&lt;&gt;"All",flt_analyst&lt;&gt;"All"),COUNTIFS(tbl_raw_data[updated_queue],flt_queue,Settiings,flt_analyst,tbl_raw_data[updated_date],P8, tbl_raw_data[Updated_Message],$AI$3),
IF(flt_queue="All",COUNTIFS(tbl_raw_data[Analyst name],flt_analyst,tbl_raw_data[updated_date],P8,tbl_raw_data[Updated_Message],$AI$3),
IF(flt_analyst="All",COUNTIFS(tbl_raw_data[updated_queue],flt_queue,tbl_raw_data[updated_date],P8,tbl_raw_data[Updated_Message],$AI$3),
))))</f>
        <v>10</v>
      </c>
      <c r="AJ8" s="66" cm="1">
        <f t="array" ref="AJ8">IF(AND(flt_queue="All",flt_analyst="All"),COUNTIFS(tbl_raw_data[updated_date],P8,tbl_raw_data[Updated_Message],$AJ$3),
IF(AND(flt_queue&lt;&gt;"All",flt_analyst&lt;&gt;"All"),COUNTIFS(tbl_raw_data[updated_queue],flt_queue,Settiings,flt_analyst,tbl_raw_data[updated_date],P8, tbl_raw_data[Updated_Message],$AJ$3),
IF(flt_queue="All",COUNTIFS(tbl_raw_data[Analyst name],flt_analyst,tbl_raw_data[updated_date],P8,tbl_raw_data[Updated_Message],$AJ$3),
IF(flt_analyst="All",COUNTIFS(tbl_raw_data[updated_queue],flt_queue,tbl_raw_data[updated_date],P8,tbl_raw_data[Updated_Message],$AJ$3),
))))</f>
        <v>13</v>
      </c>
      <c r="AK8" s="66" cm="1">
        <f t="array" ref="AK8">IF(AND(flt_queue="All",flt_analyst="All"),COUNTIFS(tbl_raw_data[updated_date],P8,tbl_raw_data[Updated_Message],$AK$3),
IF(AND(flt_queue&lt;&gt;"All",flt_analyst&lt;&gt;"All"),COUNTIFS(tbl_raw_data[updated_queue],flt_queue,Settiings,flt_analyst,tbl_raw_data[updated_date],P8, tbl_raw_data[Updated_Message],$AK$3),
IF(flt_queue="All",COUNTIFS(tbl_raw_data[Analyst name],flt_analyst,tbl_raw_data[updated_date],P8,tbl_raw_data[Updated_Message],$AK$3),
IF(flt_analyst="All",COUNTIFS(tbl_raw_data[updated_queue],flt_queue,tbl_raw_data[updated_date],P8,tbl_raw_data[Updated_Message],$AK$3),
))))</f>
        <v>0</v>
      </c>
      <c r="AL8" s="66" cm="1">
        <f t="array" ref="AL8">IF(AND(flt_queue="All",flt_analyst="All"),COUNTIFS(tbl_raw_data[updated_date],P8,tbl_raw_data[Updated_Message],$AL$3),
IF(AND(flt_queue&lt;&gt;"All",flt_analyst&lt;&gt;"All"),COUNTIFS(tbl_raw_data[updated_queue],flt_queue,Settiings,flt_analyst,tbl_raw_data[updated_date],P8, tbl_raw_data[Updated_Message],$AL$3),
IF(flt_queue="All",COUNTIFS(tbl_raw_data[Analyst name],flt_analyst,tbl_raw_data[updated_date],P8,tbl_raw_data[Updated_Message],$AL$3),
IF(flt_analyst="All",COUNTIFS(tbl_raw_data[updated_queue],flt_queue,tbl_raw_data[updated_date],P8,tbl_raw_data[Updated_Message],$AL$3),
))))</f>
        <v>0</v>
      </c>
      <c r="AM8" s="66"/>
    </row>
    <row r="9" spans="1:40" ht="23.4" x14ac:dyDescent="0.45">
      <c r="A9" t="s">
        <v>70</v>
      </c>
      <c r="B9" t="s">
        <v>7413</v>
      </c>
      <c r="P9" s="96">
        <v>45163</v>
      </c>
      <c r="Q9" s="68">
        <v>45163</v>
      </c>
      <c r="R9" s="64">
        <f>IFERROR(IF(AND(KPI_dashboard!$M$8="All",KPI_dashboard!$Q$8="All" ),COUNTIFS(tbl_raw_data[updated_month],KPI_dashboard!$J$8,tbl_raw_data[updated_outcome],"APPROVE",tbl_raw_data[updated_date],Q9),IF(AND(KPI_dashboard!$M$8&lt;&gt;"All",KPI_dashboard!$Q$8&lt;&gt;"All"),COUNTIFS(tbl_raw_data[updated_queue],KPI_dashboard!$M$8,tbl_raw_data[Analyst name],KPI_dashboard!$Q$8,tbl_raw_data[updated_outcome],"APPROVE",tbl_raw_data[updated_date],Q9),IF(KPI_dashboard!$M$8="All",COUNTIFS(tbl_raw_data[Analyst name],KPI_dashboard!$Q$8,tbl_raw_data[updated_outcome],"APPROVE",tbl_raw_data[updated_date],Q9),IF(KPI_dashboard!$Q$8="All",COUNTIFS(tbl_raw_data[updated_queue],KPI_dashboard!$M$8,tbl_raw_data[updated_outcome],"APPROVE",tbl_raw_data[updated_date],Q9)))))/IF(AND(KPI_dashboard!$M$8="All",KPI_dashboard!$Q$8="All" ),COUNTIFS(tbl_raw_data[updated_date],Q9),IF(AND(KPI_dashboard!$M$8&lt;&gt;"All",KPI_dashboard!$Q$8&lt;&gt;"All"),COUNTIFS(tbl_raw_data[updated_queue],KPI_dashboard!$M$8,tbl_raw_data[Analyst name],KPI_dashboard!$Q$8,tbl_raw_data[updated_date],Q9),IF(KPI_dashboard!$M$8="All",COUNTIFS(tbl_raw_data[Analyst name],KPI_dashboard!$Q$8,tbl_raw_data[updated_date],Q9),IF(KPI_dashboard!$Q$8="All",COUNTIFS(tbl_raw_data[updated_queue],KPI_dashboard!$M$8,tbl_raw_data[updated_date],Q9))))),"-")</f>
        <v>0.54216867469879515</v>
      </c>
      <c r="S9" s="64">
        <f t="shared" si="0"/>
        <v>0.50597471967182472</v>
      </c>
      <c r="T9" s="64">
        <f>Settiings!$L$2</f>
        <v>0.85</v>
      </c>
      <c r="U9" s="65">
        <f>IFERROR(IF(AND(KPI_dashboard!$M$8="All",KPI_dashboard!$Q$8="All" ),COUNTIFS(tbl_raw_data[updated_month],KPI_dashboard!$J$8,tbl_raw_data[updated_outcome],"DECLINE",tbl_raw_data[updated_date],Q9),IF(AND(KPI_dashboard!$M$8&lt;&gt;"All",KPI_dashboard!$Q$8&lt;&gt;"All"),COUNTIFS(tbl_raw_data[updated_queue],KPI_dashboard!$M$8,tbl_raw_data[Analyst name],KPI_dashboard!$Q$8,tbl_raw_data[updated_outcome],"DECLINE",tbl_raw_data[updated_date],Q9),IF(KPI_dashboard!$M$8="All",COUNTIFS(tbl_raw_data[Analyst name],KPI_dashboard!$Q$8,tbl_raw_data[updated_outcome],"DECLINE",tbl_raw_data[updated_date],Q9),IF(KPI_dashboard!$Q$8="All",COUNTIFS(tbl_raw_data[updated_queue],KPI_dashboard!$M$8,tbl_raw_data[updated_outcome],"DECLINE",tbl_raw_data[updated_date],Q9)))))/IF(AND(KPI_dashboard!$M$8="All",KPI_dashboard!$Q$8="All" ),COUNTIFS(tbl_raw_data[updated_date],Q9),IF(AND(KPI_dashboard!$M$8&lt;&gt;"All",KPI_dashboard!$Q$8&lt;&gt;"All"),COUNTIFS(tbl_raw_data[updated_queue],KPI_dashboard!$M$8,tbl_raw_data[Analyst name],KPI_dashboard!$Q$8,tbl_raw_data[updated_date],Q9),IF(KPI_dashboard!$M$8="All",COUNTIFS(tbl_raw_data[Analyst name],KPI_dashboard!$Q$8,tbl_raw_data[updated_date],Q9),IF(KPI_dashboard!$Q$8="All",COUNTIFS(tbl_raw_data[updated_queue],KPI_dashboard!$M$8,tbl_raw_data[updated_date],Q9))))),"-")</f>
        <v>0.16867469879518071</v>
      </c>
      <c r="V9" s="65">
        <f t="shared" si="1"/>
        <v>0.15926266298479871</v>
      </c>
      <c r="W9" s="65">
        <f>IFERROR(IF(AND(KPI_dashboard!$M$8="All",KPI_dashboard!$Q$8="All" ),COUNTIFS(tbl_raw_data[updated_month],KPI_dashboard!$J$8,tbl_raw_data[updated_outcome],"WITHDRAW",tbl_raw_data[updated_date],Q9),IF(AND(KPI_dashboard!$M$8&lt;&gt;"All",KPI_dashboard!$Q$8&lt;&gt;"All"),COUNTIFS(tbl_raw_data[updated_queue],KPI_dashboard!$M$8,tbl_raw_data[Analyst name],KPI_dashboard!$Q$8,tbl_raw_data[updated_outcome],"WITHDRAW",tbl_raw_data[updated_date],Q9),IF(KPI_dashboard!$M$8="All",COUNTIFS(tbl_raw_data[Analyst name],KPI_dashboard!$Q$8,tbl_raw_data[updated_outcome],"WITHDRAW",tbl_raw_data[updated_date],Q9),IF(KPI_dashboard!$Q$8="All",COUNTIFS(tbl_raw_data[updated_queue],KPI_dashboard!$M$8,tbl_raw_data[updated_outcome],"WITHDRAW",tbl_raw_data[updated_date],Q9)))))/IF(AND(KPI_dashboard!$M$8="All",KPI_dashboard!$Q$8="All" ),COUNTIFS(tbl_raw_data[updated_date],Q9),IF(AND(KPI_dashboard!$M$8&lt;&gt;"All",KPI_dashboard!$Q$8&lt;&gt;"All"),COUNTIFS(tbl_raw_data[updated_queue],KPI_dashboard!$M$8,tbl_raw_data[Analyst name],KPI_dashboard!$Q$8,tbl_raw_data[updated_date],Q9),IF(KPI_dashboard!$M$8="All",COUNTIFS(tbl_raw_data[Analyst name],KPI_dashboard!$Q$8,tbl_raw_data[updated_date],Q9),IF(KPI_dashboard!$Q$8="All",COUNTIFS(tbl_raw_data[updated_queue],KPI_dashboard!$M$8,tbl_raw_data[updated_date],Q9))))),"-")</f>
        <v>0.28915662650602408</v>
      </c>
      <c r="X9" s="65">
        <f t="shared" si="2"/>
        <v>0.33476261734337653</v>
      </c>
      <c r="Y9" s="65">
        <f>Settiings!$N$2</f>
        <v>0.9</v>
      </c>
      <c r="Z9" s="65">
        <f>IFERROR(IF(AND(KPI_dashboard!$M$8="All",KPI_dashboard!$Q$8="All" ),COUNTIFS(tbl_raw_data[sla_met_not_met],"SLA_MET",tbl_raw_data[updated_date],Q9),
IF(AND(KPI_dashboard!$M$8&lt;&gt;"All",KPI_dashboard!$Q$8&lt;&gt;"All"),COUNTIFS(tbl_raw_data[updated_queue],KPI_dashboard!$M$8,tbl_raw_data[Analyst name],KPI_dashboard!$Q$8,tbl_raw_data[sla_met_not_met],"SLA_MET",tbl_raw_data[updated_date],Q9),
IF(KPI_dashboard!$M$8="All",COUNTIFS(tbl_raw_data[Analyst name],KPI_dashboard!$Q$8,tbl_raw_data[sla_met_not_met],"SLA_MET",tbl_raw_data[updated_date],Q9),
IF(KPI_dashboard!$Q$8="All",COUNTIFS(tbl_raw_data[updated_queue],KPI_dashboard!$M$8,tbl_raw_data[sla_met_not_met],"SLA_MET",tbl_raw_data[updated_date],Q9)))))
/
IF(AND(KPI_dashboard!$M$8="All",KPI_dashboard!$Q$8="All" ),COUNTIFS(tbl_raw_data[updated_date],Q9),
IF(AND(KPI_dashboard!$M$8&lt;&gt;"All",KPI_dashboard!$Q$8&lt;&gt;"All"),COUNTIFS(tbl_raw_data[updated_queue],KPI_dashboard!$M$8,tbl_raw_data[Analyst name],KPI_dashboard!$Q$8,tbl_raw_data[updated_date],Q9),
IF(KPI_dashboard!$M$8="All",COUNTIFS(tbl_raw_data[Analyst name],KPI_dashboard!$Q$8,tbl_raw_data[updated_date],Q9),
IF(KPI_dashboard!$Q$8="All",COUNTIFS(tbl_raw_data[updated_queue],KPI_dashboard!$M$8,tbl_raw_data[updated_date],Q9))))),"-")</f>
        <v>0.81325301204819278</v>
      </c>
      <c r="AA9" s="65">
        <f t="shared" si="3"/>
        <v>0.83390073439043078</v>
      </c>
      <c r="AB9" s="67">
        <f>IFERROR(IF(AND(KPI_dashboard!$M$8="All",KPI_dashboard!$Q$8="All"),SUMIFS(tbl_raw_data[Time taken in min],tbl_raw_data[updated_date],Q9),
IF(AND(KPI_dashboard!$M$8&lt;&gt;"All",KPI_dashboard!$Q$8&lt;&gt;"All"),SUMIFS(tbl_raw_data[Time taken in min],tbl_raw_data[updated_queue],KPI_dashboard!$M$8,tbl_raw_data[Analyst name],KPI_dashboard!$Q$8,tbl_raw_data[updated_date],Q9),
IF(KPI_dashboard!$M$8="All",SUMIFS(tbl_raw_data[Time taken in min],tbl_raw_data[Analyst name],KPI_dashboard!$Q$8,tbl_raw_data[updated_date],Q9),
IF(KPI_dashboard!$Q$8="All",SUMIFS(tbl_raw_data[Time taken in min],tbl_raw_data[updated_queue],KPI_dashboard!$M$8,tbl_raw_data[updated_date],Q9)))))
/
IF(AND(KPI_dashboard!$M$8="All",KPI_dashboard!$Q$8="All" ),COUNTIFS(tbl_raw_data[updated_date],Q9),
IF(AND(KPI_dashboard!$M$8&lt;&gt;"All",KPI_dashboard!$Q$8&lt;&gt;"All"),COUNTIFS(tbl_raw_data[updated_queue],KPI_dashboard!$M$8,tbl_raw_data[Analyst name],KPI_dashboard!$Q$8,tbl_raw_data[updated_date],Q9),
IF(KPI_dashboard!$M$8="All",COUNTIFS(tbl_raw_data[Analyst name],KPI_dashboard!$Q$8,tbl_raw_data[updated_date],Q9),
IF(KPI_dashboard!$Q$8="All",COUNTIFS(tbl_raw_data[updated_queue],KPI_dashboard!$M$8,tbl_raw_data[updated_date],Q9))))),"-")</f>
        <v>16.289859437751009</v>
      </c>
      <c r="AC9" s="67">
        <f t="shared" si="4"/>
        <v>20.244530328765688</v>
      </c>
      <c r="AD9" s="66">
        <f>IF(AND(KPI_dashboard!$M$8="All",KPI_dashboard!$Q$8="All" ),COUNTIFS(tbl_raw_data[updated_date],Q9),
IF(AND(KPI_dashboard!$M$8&lt;&gt;"All",KPI_dashboard!$Q$8&lt;&gt;"All"),COUNTIFS(tbl_raw_data[updated_queue],KPI_dashboard!$M$8,tbl_raw_data[Analyst name],KPI_dashboard!$Q$8,tbl_raw_data[updated_date],Q9),
IF(KPI_dashboard!$M$8="All",COUNTIFS(tbl_raw_data[Analyst name],KPI_dashboard!$Q$8,tbl_raw_data[updated_date],Q9),
IF(KPI_dashboard!$Q$8="All",COUNTIFS(tbl_raw_data[updated_queue],KPI_dashboard!$M$8,tbl_raw_data[updated_date],Q9)))))</f>
        <v>166</v>
      </c>
      <c r="AE9" s="66"/>
      <c r="AF9" s="66"/>
      <c r="AG9" s="66" cm="1">
        <f t="array" ref="AG9">IF(AND(flt_queue="All",flt_analyst="All"),COUNTIFS(tbl_raw_data[updated_date],P9,tbl_raw_data[Updated_Message],$AG$3),
IF(AND(flt_queue&lt;&gt;"All",flt_analyst&lt;&gt;"All"),COUNTIFS(tbl_raw_data[updated_queue],flt_queue,Settiings,flt_analyst,tbl_raw_data[updated_date],P9, tbl_raw_data[Updated_Message],$AG$3),
IF(flt_queue="All",COUNTIFS(tbl_raw_data[Analyst name],flt_analyst,tbl_raw_data[updated_date],P9,tbl_raw_data[Updated_Message],$AG$3),
IF(flt_analyst="All",COUNTIFS(tbl_raw_data[updated_queue],flt_queue,tbl_raw_data[updated_date],P9,tbl_raw_data[Updated_Message],$AG$3),
))))</f>
        <v>27</v>
      </c>
      <c r="AH9" s="66" cm="1">
        <f t="array" ref="AH9">IF(AND(flt_queue="All",flt_analyst="All"),COUNTIFS(tbl_raw_data[updated_date],P9,tbl_raw_data[Updated_Message],$AH$3),
IF(AND(flt_queue&lt;&gt;"All",flt_analyst&lt;&gt;"All"),COUNTIFS(tbl_raw_data[updated_queue],flt_queue,Settiings,flt_analyst,tbl_raw_data[updated_date],P9, tbl_raw_data[Updated_Message],$AH$3),
IF(flt_queue="All",COUNTIFS(tbl_raw_data[Analyst name],flt_analyst,tbl_raw_data[updated_date],P9,tbl_raw_data[Updated_Message],$AH$3),
IF(flt_analyst="All",COUNTIFS(tbl_raw_data[updated_queue],flt_queue,tbl_raw_data[updated_date],P9,tbl_raw_data[Updated_Message],$AH$3),
))))</f>
        <v>5</v>
      </c>
      <c r="AI9" s="66" cm="1">
        <f t="array" ref="AI9">IF(AND(flt_queue="All",flt_analyst="All"),COUNTIFS(tbl_raw_data[updated_date],P9,tbl_raw_data[Updated_Message],$AI$3),
IF(AND(flt_queue&lt;&gt;"All",flt_analyst&lt;&gt;"All"),COUNTIFS(tbl_raw_data[updated_queue],flt_queue,Settiings,flt_analyst,tbl_raw_data[updated_date],P9, tbl_raw_data[Updated_Message],$AI$3),
IF(flt_queue="All",COUNTIFS(tbl_raw_data[Analyst name],flt_analyst,tbl_raw_data[updated_date],P9,tbl_raw_data[Updated_Message],$AI$3),
IF(flt_analyst="All",COUNTIFS(tbl_raw_data[updated_queue],flt_queue,tbl_raw_data[updated_date],P9,tbl_raw_data[Updated_Message],$AI$3),
))))</f>
        <v>10</v>
      </c>
      <c r="AJ9" s="66" cm="1">
        <f t="array" ref="AJ9">IF(AND(flt_queue="All",flt_analyst="All"),COUNTIFS(tbl_raw_data[updated_date],P9,tbl_raw_data[Updated_Message],$AJ$3),
IF(AND(flt_queue&lt;&gt;"All",flt_analyst&lt;&gt;"All"),COUNTIFS(tbl_raw_data[updated_queue],flt_queue,Settiings,flt_analyst,tbl_raw_data[updated_date],P9, tbl_raw_data[Updated_Message],$AJ$3),
IF(flt_queue="All",COUNTIFS(tbl_raw_data[Analyst name],flt_analyst,tbl_raw_data[updated_date],P9,tbl_raw_data[Updated_Message],$AJ$3),
IF(flt_analyst="All",COUNTIFS(tbl_raw_data[updated_queue],flt_queue,tbl_raw_data[updated_date],P9,tbl_raw_data[Updated_Message],$AJ$3),
))))</f>
        <v>4</v>
      </c>
      <c r="AK9" s="66" cm="1">
        <f t="array" ref="AK9">IF(AND(flt_queue="All",flt_analyst="All"),COUNTIFS(tbl_raw_data[updated_date],P9,tbl_raw_data[Updated_Message],$AK$3),
IF(AND(flt_queue&lt;&gt;"All",flt_analyst&lt;&gt;"All"),COUNTIFS(tbl_raw_data[updated_queue],flt_queue,Settiings,flt_analyst,tbl_raw_data[updated_date],P9, tbl_raw_data[Updated_Message],$AK$3),
IF(flt_queue="All",COUNTIFS(tbl_raw_data[Analyst name],flt_analyst,tbl_raw_data[updated_date],P9,tbl_raw_data[Updated_Message],$AK$3),
IF(flt_analyst="All",COUNTIFS(tbl_raw_data[updated_queue],flt_queue,tbl_raw_data[updated_date],P9,tbl_raw_data[Updated_Message],$AK$3),
))))</f>
        <v>0</v>
      </c>
      <c r="AL9" s="66" cm="1">
        <f t="array" ref="AL9">IF(AND(flt_queue="All",flt_analyst="All"),COUNTIFS(tbl_raw_data[updated_date],P9,tbl_raw_data[Updated_Message],$AL$3),
IF(AND(flt_queue&lt;&gt;"All",flt_analyst&lt;&gt;"All"),COUNTIFS(tbl_raw_data[updated_queue],flt_queue,Settiings,flt_analyst,tbl_raw_data[updated_date],P9, tbl_raw_data[Updated_Message],$AL$3),
IF(flt_queue="All",COUNTIFS(tbl_raw_data[Analyst name],flt_analyst,tbl_raw_data[updated_date],P9,tbl_raw_data[Updated_Message],$AL$3),
IF(flt_analyst="All",COUNTIFS(tbl_raw_data[updated_queue],flt_queue,tbl_raw_data[updated_date],P9,tbl_raw_data[Updated_Message],$AL$3),
))))</f>
        <v>2</v>
      </c>
      <c r="AM9" s="66"/>
    </row>
    <row r="10" spans="1:40" ht="23.4" x14ac:dyDescent="0.45">
      <c r="A10" t="s">
        <v>76</v>
      </c>
      <c r="B10" t="s">
        <v>7414</v>
      </c>
      <c r="P10" s="96">
        <v>45162</v>
      </c>
      <c r="Q10" s="68">
        <v>45162</v>
      </c>
      <c r="R10" s="64">
        <f>IFERROR(IF(AND(KPI_dashboard!$M$8="All",KPI_dashboard!$Q$8="All" ),COUNTIFS(tbl_raw_data[updated_month],KPI_dashboard!$J$8,tbl_raw_data[updated_outcome],"APPROVE",tbl_raw_data[updated_date],Q10),IF(AND(KPI_dashboard!$M$8&lt;&gt;"All",KPI_dashboard!$Q$8&lt;&gt;"All"),COUNTIFS(tbl_raw_data[updated_queue],KPI_dashboard!$M$8,tbl_raw_data[Analyst name],KPI_dashboard!$Q$8,tbl_raw_data[updated_outcome],"APPROVE",tbl_raw_data[updated_date],Q10),IF(KPI_dashboard!$M$8="All",COUNTIFS(tbl_raw_data[Analyst name],KPI_dashboard!$Q$8,tbl_raw_data[updated_outcome],"APPROVE",tbl_raw_data[updated_date],Q10),IF(KPI_dashboard!$Q$8="All",COUNTIFS(tbl_raw_data[updated_queue],KPI_dashboard!$M$8,tbl_raw_data[updated_outcome],"APPROVE",tbl_raw_data[updated_date],Q10)))))/IF(AND(KPI_dashboard!$M$8="All",KPI_dashboard!$Q$8="All" ),COUNTIFS(tbl_raw_data[updated_date],Q10),IF(AND(KPI_dashboard!$M$8&lt;&gt;"All",KPI_dashboard!$Q$8&lt;&gt;"All"),COUNTIFS(tbl_raw_data[updated_queue],KPI_dashboard!$M$8,tbl_raw_data[Analyst name],KPI_dashboard!$Q$8,tbl_raw_data[updated_date],Q10),IF(KPI_dashboard!$M$8="All",COUNTIFS(tbl_raw_data[Analyst name],KPI_dashboard!$Q$8,tbl_raw_data[updated_date],Q10),IF(KPI_dashboard!$Q$8="All",COUNTIFS(tbl_raw_data[updated_queue],KPI_dashboard!$M$8,tbl_raw_data[updated_date],Q10))))),"-")</f>
        <v>0.48017621145374451</v>
      </c>
      <c r="S10" s="64">
        <f t="shared" si="0"/>
        <v>0.50109428422445146</v>
      </c>
      <c r="T10" s="64">
        <f>Settiings!$L$2</f>
        <v>0.85</v>
      </c>
      <c r="U10" s="65">
        <f>IFERROR(IF(AND(KPI_dashboard!$M$8="All",KPI_dashboard!$Q$8="All" ),COUNTIFS(tbl_raw_data[updated_month],KPI_dashboard!$J$8,tbl_raw_data[updated_outcome],"DECLINE",tbl_raw_data[updated_date],Q10),IF(AND(KPI_dashboard!$M$8&lt;&gt;"All",KPI_dashboard!$Q$8&lt;&gt;"All"),COUNTIFS(tbl_raw_data[updated_queue],KPI_dashboard!$M$8,tbl_raw_data[Analyst name],KPI_dashboard!$Q$8,tbl_raw_data[updated_outcome],"DECLINE",tbl_raw_data[updated_date],Q10),IF(KPI_dashboard!$M$8="All",COUNTIFS(tbl_raw_data[Analyst name],KPI_dashboard!$Q$8,tbl_raw_data[updated_outcome],"DECLINE",tbl_raw_data[updated_date],Q10),IF(KPI_dashboard!$Q$8="All",COUNTIFS(tbl_raw_data[updated_queue],KPI_dashboard!$M$8,tbl_raw_data[updated_outcome],"DECLINE",tbl_raw_data[updated_date],Q10)))))/IF(AND(KPI_dashboard!$M$8="All",KPI_dashboard!$Q$8="All" ),COUNTIFS(tbl_raw_data[updated_date],Q10),IF(AND(KPI_dashboard!$M$8&lt;&gt;"All",KPI_dashboard!$Q$8&lt;&gt;"All"),COUNTIFS(tbl_raw_data[updated_queue],KPI_dashboard!$M$8,tbl_raw_data[Analyst name],KPI_dashboard!$Q$8,tbl_raw_data[updated_date],Q10),IF(KPI_dashboard!$M$8="All",COUNTIFS(tbl_raw_data[Analyst name],KPI_dashboard!$Q$8,tbl_raw_data[updated_date],Q10),IF(KPI_dashboard!$Q$8="All",COUNTIFS(tbl_raw_data[updated_queue],KPI_dashboard!$M$8,tbl_raw_data[updated_date],Q10))))),"-")</f>
        <v>0.13215859030837004</v>
      </c>
      <c r="V10" s="65">
        <f t="shared" si="1"/>
        <v>0.16106071814962042</v>
      </c>
      <c r="W10" s="65">
        <f>IFERROR(IF(AND(KPI_dashboard!$M$8="All",KPI_dashboard!$Q$8="All" ),COUNTIFS(tbl_raw_data[updated_month],KPI_dashboard!$J$8,tbl_raw_data[updated_outcome],"WITHDRAW",tbl_raw_data[updated_date],Q10),IF(AND(KPI_dashboard!$M$8&lt;&gt;"All",KPI_dashboard!$Q$8&lt;&gt;"All"),COUNTIFS(tbl_raw_data[updated_queue],KPI_dashboard!$M$8,tbl_raw_data[Analyst name],KPI_dashboard!$Q$8,tbl_raw_data[updated_outcome],"WITHDRAW",tbl_raw_data[updated_date],Q10),IF(KPI_dashboard!$M$8="All",COUNTIFS(tbl_raw_data[Analyst name],KPI_dashboard!$Q$8,tbl_raw_data[updated_outcome],"WITHDRAW",tbl_raw_data[updated_date],Q10),IF(KPI_dashboard!$Q$8="All",COUNTIFS(tbl_raw_data[updated_queue],KPI_dashboard!$M$8,tbl_raw_data[updated_outcome],"WITHDRAW",tbl_raw_data[updated_date],Q10)))))/IF(AND(KPI_dashboard!$M$8="All",KPI_dashboard!$Q$8="All" ),COUNTIFS(tbl_raw_data[updated_date],Q10),IF(AND(KPI_dashboard!$M$8&lt;&gt;"All",KPI_dashboard!$Q$8&lt;&gt;"All"),COUNTIFS(tbl_raw_data[updated_queue],KPI_dashboard!$M$8,tbl_raw_data[Analyst name],KPI_dashboard!$Q$8,tbl_raw_data[updated_date],Q10),IF(KPI_dashboard!$M$8="All",COUNTIFS(tbl_raw_data[Analyst name],KPI_dashboard!$Q$8,tbl_raw_data[updated_date],Q10),IF(KPI_dashboard!$Q$8="All",COUNTIFS(tbl_raw_data[updated_queue],KPI_dashboard!$M$8,tbl_raw_data[updated_date],Q10))))),"-")</f>
        <v>0.38766519823788548</v>
      </c>
      <c r="X10" s="65">
        <f t="shared" si="2"/>
        <v>0.33784499762592812</v>
      </c>
      <c r="Y10" s="65">
        <f>Settiings!$N$2</f>
        <v>0.9</v>
      </c>
      <c r="Z10" s="65">
        <f>IFERROR(IF(AND(KPI_dashboard!$M$8="All",KPI_dashboard!$Q$8="All" ),COUNTIFS(tbl_raw_data[sla_met_not_met],"SLA_MET",tbl_raw_data[updated_date],Q10),
IF(AND(KPI_dashboard!$M$8&lt;&gt;"All",KPI_dashboard!$Q$8&lt;&gt;"All"),COUNTIFS(tbl_raw_data[updated_queue],KPI_dashboard!$M$8,tbl_raw_data[Analyst name],KPI_dashboard!$Q$8,tbl_raw_data[sla_met_not_met],"SLA_MET",tbl_raw_data[updated_date],Q10),
IF(KPI_dashboard!$M$8="All",COUNTIFS(tbl_raw_data[Analyst name],KPI_dashboard!$Q$8,tbl_raw_data[sla_met_not_met],"SLA_MET",tbl_raw_data[updated_date],Q10),
IF(KPI_dashboard!$Q$8="All",COUNTIFS(tbl_raw_data[updated_queue],KPI_dashboard!$M$8,tbl_raw_data[sla_met_not_met],"SLA_MET",tbl_raw_data[updated_date],Q10)))))
/
IF(AND(KPI_dashboard!$M$8="All",KPI_dashboard!$Q$8="All" ),COUNTIFS(tbl_raw_data[updated_date],Q10),
IF(AND(KPI_dashboard!$M$8&lt;&gt;"All",KPI_dashboard!$Q$8&lt;&gt;"All"),COUNTIFS(tbl_raw_data[updated_queue],KPI_dashboard!$M$8,tbl_raw_data[Analyst name],KPI_dashboard!$Q$8,tbl_raw_data[updated_date],Q10),
IF(KPI_dashboard!$M$8="All",COUNTIFS(tbl_raw_data[Analyst name],KPI_dashboard!$Q$8,tbl_raw_data[updated_date],Q10),
IF(KPI_dashboard!$Q$8="All",COUNTIFS(tbl_raw_data[updated_queue],KPI_dashboard!$M$8,tbl_raw_data[updated_date],Q10))))),"-")</f>
        <v>0.85022026431718056</v>
      </c>
      <c r="AA10" s="65">
        <f t="shared" si="3"/>
        <v>0.84891510660008174</v>
      </c>
      <c r="AB10" s="67">
        <f>IFERROR(IF(AND(KPI_dashboard!$M$8="All",KPI_dashboard!$Q$8="All"),SUMIFS(tbl_raw_data[Time taken in min],tbl_raw_data[updated_date],Q10),
IF(AND(KPI_dashboard!$M$8&lt;&gt;"All",KPI_dashboard!$Q$8&lt;&gt;"All"),SUMIFS(tbl_raw_data[Time taken in min],tbl_raw_data[updated_queue],KPI_dashboard!$M$8,tbl_raw_data[Analyst name],KPI_dashboard!$Q$8,tbl_raw_data[updated_date],Q10),
IF(KPI_dashboard!$M$8="All",SUMIFS(tbl_raw_data[Time taken in min],tbl_raw_data[Analyst name],KPI_dashboard!$Q$8,tbl_raw_data[updated_date],Q10),
IF(KPI_dashboard!$Q$8="All",SUMIFS(tbl_raw_data[Time taken in min],tbl_raw_data[updated_queue],KPI_dashboard!$M$8,tbl_raw_data[updated_date],Q10)))))
/
IF(AND(KPI_dashboard!$M$8="All",KPI_dashboard!$Q$8="All" ),COUNTIFS(tbl_raw_data[updated_date],Q10),
IF(AND(KPI_dashboard!$M$8&lt;&gt;"All",KPI_dashboard!$Q$8&lt;&gt;"All"),COUNTIFS(tbl_raw_data[updated_queue],KPI_dashboard!$M$8,tbl_raw_data[Analyst name],KPI_dashboard!$Q$8,tbl_raw_data[updated_date],Q10),
IF(KPI_dashboard!$M$8="All",COUNTIFS(tbl_raw_data[Analyst name],KPI_dashboard!$Q$8,tbl_raw_data[updated_date],Q10),
IF(KPI_dashboard!$Q$8="All",COUNTIFS(tbl_raw_data[updated_queue],KPI_dashboard!$M$8,tbl_raw_data[updated_date],Q10))))),"-")</f>
        <v>17.396769456681348</v>
      </c>
      <c r="AC10" s="67">
        <f t="shared" si="4"/>
        <v>21.321617662873695</v>
      </c>
      <c r="AD10" s="66">
        <f>IF(AND(KPI_dashboard!$M$8="All",KPI_dashboard!$Q$8="All" ),COUNTIFS(tbl_raw_data[updated_date],Q10),
IF(AND(KPI_dashboard!$M$8&lt;&gt;"All",KPI_dashboard!$Q$8&lt;&gt;"All"),COUNTIFS(tbl_raw_data[updated_queue],KPI_dashboard!$M$8,tbl_raw_data[Analyst name],KPI_dashboard!$Q$8,tbl_raw_data[updated_date],Q10),
IF(KPI_dashboard!$M$8="All",COUNTIFS(tbl_raw_data[Analyst name],KPI_dashboard!$Q$8,tbl_raw_data[updated_date],Q10),
IF(KPI_dashboard!$Q$8="All",COUNTIFS(tbl_raw_data[updated_queue],KPI_dashboard!$M$8,tbl_raw_data[updated_date],Q10)))))</f>
        <v>227</v>
      </c>
      <c r="AE10" s="66"/>
      <c r="AF10" s="66"/>
      <c r="AG10" s="66" cm="1">
        <f t="array" ref="AG10">IF(AND(flt_queue="All",flt_analyst="All"),COUNTIFS(tbl_raw_data[updated_date],P10,tbl_raw_data[Updated_Message],$AG$3),
IF(AND(flt_queue&lt;&gt;"All",flt_analyst&lt;&gt;"All"),COUNTIFS(tbl_raw_data[updated_queue],flt_queue,Settiings,flt_analyst,tbl_raw_data[updated_date],P10, tbl_raw_data[Updated_Message],$AG$3),
IF(flt_queue="All",COUNTIFS(tbl_raw_data[Analyst name],flt_analyst,tbl_raw_data[updated_date],P10,tbl_raw_data[Updated_Message],$AG$3),
IF(flt_analyst="All",COUNTIFS(tbl_raw_data[updated_queue],flt_queue,tbl_raw_data[updated_date],P10,tbl_raw_data[Updated_Message],$AG$3),
))))</f>
        <v>54</v>
      </c>
      <c r="AH10" s="66" cm="1">
        <f t="array" ref="AH10">IF(AND(flt_queue="All",flt_analyst="All"),COUNTIFS(tbl_raw_data[updated_date],P10,tbl_raw_data[Updated_Message],$AH$3),
IF(AND(flt_queue&lt;&gt;"All",flt_analyst&lt;&gt;"All"),COUNTIFS(tbl_raw_data[updated_queue],flt_queue,Settiings,flt_analyst,tbl_raw_data[updated_date],P10, tbl_raw_data[Updated_Message],$AH$3),
IF(flt_queue="All",COUNTIFS(tbl_raw_data[Analyst name],flt_analyst,tbl_raw_data[updated_date],P10,tbl_raw_data[Updated_Message],$AH$3),
IF(flt_analyst="All",COUNTIFS(tbl_raw_data[updated_queue],flt_queue,tbl_raw_data[updated_date],P10,tbl_raw_data[Updated_Message],$AH$3),
))))</f>
        <v>4</v>
      </c>
      <c r="AI10" s="66" cm="1">
        <f t="array" ref="AI10">IF(AND(flt_queue="All",flt_analyst="All"),COUNTIFS(tbl_raw_data[updated_date],P10,tbl_raw_data[Updated_Message],$AI$3),
IF(AND(flt_queue&lt;&gt;"All",flt_analyst&lt;&gt;"All"),COUNTIFS(tbl_raw_data[updated_queue],flt_queue,Settiings,flt_analyst,tbl_raw_data[updated_date],P10, tbl_raw_data[Updated_Message],$AI$3),
IF(flt_queue="All",COUNTIFS(tbl_raw_data[Analyst name],flt_analyst,tbl_raw_data[updated_date],P10,tbl_raw_data[Updated_Message],$AI$3),
IF(flt_analyst="All",COUNTIFS(tbl_raw_data[updated_queue],flt_queue,tbl_raw_data[updated_date],P10,tbl_raw_data[Updated_Message],$AI$3),
))))</f>
        <v>18</v>
      </c>
      <c r="AJ10" s="66" cm="1">
        <f t="array" ref="AJ10">IF(AND(flt_queue="All",flt_analyst="All"),COUNTIFS(tbl_raw_data[updated_date],P10,tbl_raw_data[Updated_Message],$AJ$3),
IF(AND(flt_queue&lt;&gt;"All",flt_analyst&lt;&gt;"All"),COUNTIFS(tbl_raw_data[updated_queue],flt_queue,Settiings,flt_analyst,tbl_raw_data[updated_date],P10, tbl_raw_data[Updated_Message],$AJ$3),
IF(flt_queue="All",COUNTIFS(tbl_raw_data[Analyst name],flt_analyst,tbl_raw_data[updated_date],P10,tbl_raw_data[Updated_Message],$AJ$3),
IF(flt_analyst="All",COUNTIFS(tbl_raw_data[updated_queue],flt_queue,tbl_raw_data[updated_date],P10,tbl_raw_data[Updated_Message],$AJ$3),
))))</f>
        <v>11</v>
      </c>
      <c r="AK10" s="66" cm="1">
        <f t="array" ref="AK10">IF(AND(flt_queue="All",flt_analyst="All"),COUNTIFS(tbl_raw_data[updated_date],P10,tbl_raw_data[Updated_Message],$AK$3),
IF(AND(flt_queue&lt;&gt;"All",flt_analyst&lt;&gt;"All"),COUNTIFS(tbl_raw_data[updated_queue],flt_queue,Settiings,flt_analyst,tbl_raw_data[updated_date],P10, tbl_raw_data[Updated_Message],$AK$3),
IF(flt_queue="All",COUNTIFS(tbl_raw_data[Analyst name],flt_analyst,tbl_raw_data[updated_date],P10,tbl_raw_data[Updated_Message],$AK$3),
IF(flt_analyst="All",COUNTIFS(tbl_raw_data[updated_queue],flt_queue,tbl_raw_data[updated_date],P10,tbl_raw_data[Updated_Message],$AK$3),
))))</f>
        <v>0</v>
      </c>
      <c r="AL10" s="66" cm="1">
        <f t="array" ref="AL10">IF(AND(flt_queue="All",flt_analyst="All"),COUNTIFS(tbl_raw_data[updated_date],P10,tbl_raw_data[Updated_Message],$AL$3),
IF(AND(flt_queue&lt;&gt;"All",flt_analyst&lt;&gt;"All"),COUNTIFS(tbl_raw_data[updated_queue],flt_queue,Settiings,flt_analyst,tbl_raw_data[updated_date],P10, tbl_raw_data[Updated_Message],$AL$3),
IF(flt_queue="All",COUNTIFS(tbl_raw_data[Analyst name],flt_analyst,tbl_raw_data[updated_date],P10,tbl_raw_data[Updated_Message],$AL$3),
IF(flt_analyst="All",COUNTIFS(tbl_raw_data[updated_queue],flt_queue,tbl_raw_data[updated_date],P10,tbl_raw_data[Updated_Message],$AL$3),
))))</f>
        <v>1</v>
      </c>
      <c r="AM10" s="66"/>
    </row>
    <row r="11" spans="1:40" ht="23.4" x14ac:dyDescent="0.45">
      <c r="A11" t="s">
        <v>686</v>
      </c>
      <c r="B11" t="s">
        <v>7415</v>
      </c>
      <c r="P11" s="96">
        <v>45161</v>
      </c>
      <c r="Q11" s="68">
        <v>45161</v>
      </c>
      <c r="R11" s="64">
        <f>IFERROR(IF(AND(KPI_dashboard!$M$8="All",KPI_dashboard!$Q$8="All" ),COUNTIFS(tbl_raw_data[updated_month],KPI_dashboard!$J$8,tbl_raw_data[updated_outcome],"APPROVE",tbl_raw_data[updated_date],Q11),IF(AND(KPI_dashboard!$M$8&lt;&gt;"All",KPI_dashboard!$Q$8&lt;&gt;"All"),COUNTIFS(tbl_raw_data[updated_queue],KPI_dashboard!$M$8,tbl_raw_data[Analyst name],KPI_dashboard!$Q$8,tbl_raw_data[updated_outcome],"APPROVE",tbl_raw_data[updated_date],Q11),IF(KPI_dashboard!$M$8="All",COUNTIFS(tbl_raw_data[Analyst name],KPI_dashboard!$Q$8,tbl_raw_data[updated_outcome],"APPROVE",tbl_raw_data[updated_date],Q11),IF(KPI_dashboard!$Q$8="All",COUNTIFS(tbl_raw_data[updated_queue],KPI_dashboard!$M$8,tbl_raw_data[updated_outcome],"APPROVE",tbl_raw_data[updated_date],Q11)))))/IF(AND(KPI_dashboard!$M$8="All",KPI_dashboard!$Q$8="All" ),COUNTIFS(tbl_raw_data[updated_date],Q11),IF(AND(KPI_dashboard!$M$8&lt;&gt;"All",KPI_dashboard!$Q$8&lt;&gt;"All"),COUNTIFS(tbl_raw_data[updated_queue],KPI_dashboard!$M$8,tbl_raw_data[Analyst name],KPI_dashboard!$Q$8,tbl_raw_data[updated_date],Q11),IF(KPI_dashboard!$M$8="All",COUNTIFS(tbl_raw_data[Analyst name],KPI_dashboard!$Q$8,tbl_raw_data[updated_date],Q11),IF(KPI_dashboard!$Q$8="All",COUNTIFS(tbl_raw_data[updated_queue],KPI_dashboard!$M$8,tbl_raw_data[updated_date],Q11))))),"-")</f>
        <v>0.49356223175965663</v>
      </c>
      <c r="S11" s="64">
        <f t="shared" si="0"/>
        <v>0.50933254620720692</v>
      </c>
      <c r="T11" s="64">
        <f>Settiings!$L$2</f>
        <v>0.85</v>
      </c>
      <c r="U11" s="65">
        <f>IFERROR(IF(AND(KPI_dashboard!$M$8="All",KPI_dashboard!$Q$8="All" ),COUNTIFS(tbl_raw_data[updated_month],KPI_dashboard!$J$8,tbl_raw_data[updated_outcome],"DECLINE",tbl_raw_data[updated_date],Q11),IF(AND(KPI_dashboard!$M$8&lt;&gt;"All",KPI_dashboard!$Q$8&lt;&gt;"All"),COUNTIFS(tbl_raw_data[updated_queue],KPI_dashboard!$M$8,tbl_raw_data[Analyst name],KPI_dashboard!$Q$8,tbl_raw_data[updated_outcome],"DECLINE",tbl_raw_data[updated_date],Q11),IF(KPI_dashboard!$M$8="All",COUNTIFS(tbl_raw_data[Analyst name],KPI_dashboard!$Q$8,tbl_raw_data[updated_outcome],"DECLINE",tbl_raw_data[updated_date],Q11),IF(KPI_dashboard!$Q$8="All",COUNTIFS(tbl_raw_data[updated_queue],KPI_dashboard!$M$8,tbl_raw_data[updated_outcome],"DECLINE",tbl_raw_data[updated_date],Q11)))))/IF(AND(KPI_dashboard!$M$8="All",KPI_dashboard!$Q$8="All" ),COUNTIFS(tbl_raw_data[updated_date],Q11),IF(AND(KPI_dashboard!$M$8&lt;&gt;"All",KPI_dashboard!$Q$8&lt;&gt;"All"),COUNTIFS(tbl_raw_data[updated_queue],KPI_dashboard!$M$8,tbl_raw_data[Analyst name],KPI_dashboard!$Q$8,tbl_raw_data[updated_date],Q11),IF(KPI_dashboard!$M$8="All",COUNTIFS(tbl_raw_data[Analyst name],KPI_dashboard!$Q$8,tbl_raw_data[updated_date],Q11),IF(KPI_dashboard!$Q$8="All",COUNTIFS(tbl_raw_data[updated_queue],KPI_dashboard!$M$8,tbl_raw_data[updated_date],Q11))))),"-")</f>
        <v>0.18884120171673821</v>
      </c>
      <c r="V11" s="65">
        <f t="shared" si="1"/>
        <v>0.15172301718196352</v>
      </c>
      <c r="W11" s="65">
        <f>IFERROR(IF(AND(KPI_dashboard!$M$8="All",KPI_dashboard!$Q$8="All" ),COUNTIFS(tbl_raw_data[updated_month],KPI_dashboard!$J$8,tbl_raw_data[updated_outcome],"WITHDRAW",tbl_raw_data[updated_date],Q11),IF(AND(KPI_dashboard!$M$8&lt;&gt;"All",KPI_dashboard!$Q$8&lt;&gt;"All"),COUNTIFS(tbl_raw_data[updated_queue],KPI_dashboard!$M$8,tbl_raw_data[Analyst name],KPI_dashboard!$Q$8,tbl_raw_data[updated_outcome],"WITHDRAW",tbl_raw_data[updated_date],Q11),IF(KPI_dashboard!$M$8="All",COUNTIFS(tbl_raw_data[Analyst name],KPI_dashboard!$Q$8,tbl_raw_data[updated_outcome],"WITHDRAW",tbl_raw_data[updated_date],Q11),IF(KPI_dashboard!$Q$8="All",COUNTIFS(tbl_raw_data[updated_queue],KPI_dashboard!$M$8,tbl_raw_data[updated_outcome],"WITHDRAW",tbl_raw_data[updated_date],Q11)))))/IF(AND(KPI_dashboard!$M$8="All",KPI_dashboard!$Q$8="All" ),COUNTIFS(tbl_raw_data[updated_date],Q11),IF(AND(KPI_dashboard!$M$8&lt;&gt;"All",KPI_dashboard!$Q$8&lt;&gt;"All"),COUNTIFS(tbl_raw_data[updated_queue],KPI_dashboard!$M$8,tbl_raw_data[Analyst name],KPI_dashboard!$Q$8,tbl_raw_data[updated_date],Q11),IF(KPI_dashboard!$M$8="All",COUNTIFS(tbl_raw_data[Analyst name],KPI_dashboard!$Q$8,tbl_raw_data[updated_date],Q11),IF(KPI_dashboard!$Q$8="All",COUNTIFS(tbl_raw_data[updated_queue],KPI_dashboard!$M$8,tbl_raw_data[updated_date],Q11))))),"-")</f>
        <v>0.31759656652360513</v>
      </c>
      <c r="X11" s="65">
        <f t="shared" si="2"/>
        <v>0.33894443661082957</v>
      </c>
      <c r="Y11" s="65">
        <f>Settiings!$N$2</f>
        <v>0.9</v>
      </c>
      <c r="Z11" s="65">
        <f>IFERROR(IF(AND(KPI_dashboard!$M$8="All",KPI_dashboard!$Q$8="All" ),COUNTIFS(tbl_raw_data[sla_met_not_met],"SLA_MET",tbl_raw_data[updated_date],Q11),
IF(AND(KPI_dashboard!$M$8&lt;&gt;"All",KPI_dashboard!$Q$8&lt;&gt;"All"),COUNTIFS(tbl_raw_data[updated_queue],KPI_dashboard!$M$8,tbl_raw_data[Analyst name],KPI_dashboard!$Q$8,tbl_raw_data[sla_met_not_met],"SLA_MET",tbl_raw_data[updated_date],Q11),
IF(KPI_dashboard!$M$8="All",COUNTIFS(tbl_raw_data[Analyst name],KPI_dashboard!$Q$8,tbl_raw_data[sla_met_not_met],"SLA_MET",tbl_raw_data[updated_date],Q11),
IF(KPI_dashboard!$Q$8="All",COUNTIFS(tbl_raw_data[updated_queue],KPI_dashboard!$M$8,tbl_raw_data[sla_met_not_met],"SLA_MET",tbl_raw_data[updated_date],Q11)))))
/
IF(AND(KPI_dashboard!$M$8="All",KPI_dashboard!$Q$8="All" ),COUNTIFS(tbl_raw_data[updated_date],Q11),
IF(AND(KPI_dashboard!$M$8&lt;&gt;"All",KPI_dashboard!$Q$8&lt;&gt;"All"),COUNTIFS(tbl_raw_data[updated_queue],KPI_dashboard!$M$8,tbl_raw_data[Analyst name],KPI_dashboard!$Q$8,tbl_raw_data[updated_date],Q11),
IF(KPI_dashboard!$M$8="All",COUNTIFS(tbl_raw_data[Analyst name],KPI_dashboard!$Q$8,tbl_raw_data[updated_date],Q11),
IF(KPI_dashboard!$Q$8="All",COUNTIFS(tbl_raw_data[updated_queue],KPI_dashboard!$M$8,tbl_raw_data[updated_date],Q11))))),"-")</f>
        <v>0.92274678111587982</v>
      </c>
      <c r="AA11" s="65">
        <f t="shared" si="3"/>
        <v>0.85664883151442317</v>
      </c>
      <c r="AB11" s="67">
        <f>IFERROR(IF(AND(KPI_dashboard!$M$8="All",KPI_dashboard!$Q$8="All"),SUMIFS(tbl_raw_data[Time taken in min],tbl_raw_data[updated_date],Q11),
IF(AND(KPI_dashboard!$M$8&lt;&gt;"All",KPI_dashboard!$Q$8&lt;&gt;"All"),SUMIFS(tbl_raw_data[Time taken in min],tbl_raw_data[updated_queue],KPI_dashboard!$M$8,tbl_raw_data[Analyst name],KPI_dashboard!$Q$8,tbl_raw_data[updated_date],Q11),
IF(KPI_dashboard!$M$8="All",SUMIFS(tbl_raw_data[Time taken in min],tbl_raw_data[Analyst name],KPI_dashboard!$Q$8,tbl_raw_data[updated_date],Q11),
IF(KPI_dashboard!$Q$8="All",SUMIFS(tbl_raw_data[Time taken in min],tbl_raw_data[updated_queue],KPI_dashboard!$M$8,tbl_raw_data[updated_date],Q11)))))
/
IF(AND(KPI_dashboard!$M$8="All",KPI_dashboard!$Q$8="All" ),COUNTIFS(tbl_raw_data[updated_date],Q11),
IF(AND(KPI_dashboard!$M$8&lt;&gt;"All",KPI_dashboard!$Q$8&lt;&gt;"All"),COUNTIFS(tbl_raw_data[updated_queue],KPI_dashboard!$M$8,tbl_raw_data[Analyst name],KPI_dashboard!$Q$8,tbl_raw_data[updated_date],Q11),
IF(KPI_dashboard!$M$8="All",COUNTIFS(tbl_raw_data[Analyst name],KPI_dashboard!$Q$8,tbl_raw_data[updated_date],Q11),
IF(KPI_dashboard!$Q$8="All",COUNTIFS(tbl_raw_data[updated_queue],KPI_dashboard!$M$8,tbl_raw_data[updated_date],Q11))))),"-")</f>
        <v>21.277825464949938</v>
      </c>
      <c r="AC11" s="67">
        <f t="shared" si="4"/>
        <v>26.172805082078742</v>
      </c>
      <c r="AD11" s="66">
        <f>IF(AND(KPI_dashboard!$M$8="All",KPI_dashboard!$Q$8="All" ),COUNTIFS(tbl_raw_data[updated_date],Q11),
IF(AND(KPI_dashboard!$M$8&lt;&gt;"All",KPI_dashboard!$Q$8&lt;&gt;"All"),COUNTIFS(tbl_raw_data[updated_queue],KPI_dashboard!$M$8,tbl_raw_data[Analyst name],KPI_dashboard!$Q$8,tbl_raw_data[updated_date],Q11),
IF(KPI_dashboard!$M$8="All",COUNTIFS(tbl_raw_data[Analyst name],KPI_dashboard!$Q$8,tbl_raw_data[updated_date],Q11),
IF(KPI_dashboard!$Q$8="All",COUNTIFS(tbl_raw_data[updated_queue],KPI_dashboard!$M$8,tbl_raw_data[updated_date],Q11)))))</f>
        <v>233</v>
      </c>
      <c r="AE11" s="66"/>
      <c r="AF11" s="66"/>
      <c r="AG11" s="66" cm="1">
        <f t="array" ref="AG11">IF(AND(flt_queue="All",flt_analyst="All"),COUNTIFS(tbl_raw_data[updated_date],P11,tbl_raw_data[Updated_Message],$AG$3),
IF(AND(flt_queue&lt;&gt;"All",flt_analyst&lt;&gt;"All"),COUNTIFS(tbl_raw_data[updated_queue],flt_queue,Settiings,flt_analyst,tbl_raw_data[updated_date],P11, tbl_raw_data[Updated_Message],$AG$3),
IF(flt_queue="All",COUNTIFS(tbl_raw_data[Analyst name],flt_analyst,tbl_raw_data[updated_date],P11,tbl_raw_data[Updated_Message],$AG$3),
IF(flt_analyst="All",COUNTIFS(tbl_raw_data[updated_queue],flt_queue,tbl_raw_data[updated_date],P11,tbl_raw_data[Updated_Message],$AG$3),
))))</f>
        <v>40</v>
      </c>
      <c r="AH11" s="66" cm="1">
        <f t="array" ref="AH11">IF(AND(flt_queue="All",flt_analyst="All"),COUNTIFS(tbl_raw_data[updated_date],P11,tbl_raw_data[Updated_Message],$AH$3),
IF(AND(flt_queue&lt;&gt;"All",flt_analyst&lt;&gt;"All"),COUNTIFS(tbl_raw_data[updated_queue],flt_queue,Settiings,flt_analyst,tbl_raw_data[updated_date],P11, tbl_raw_data[Updated_Message],$AH$3),
IF(flt_queue="All",COUNTIFS(tbl_raw_data[Analyst name],flt_analyst,tbl_raw_data[updated_date],P11,tbl_raw_data[Updated_Message],$AH$3),
IF(flt_analyst="All",COUNTIFS(tbl_raw_data[updated_queue],flt_queue,tbl_raw_data[updated_date],P11,tbl_raw_data[Updated_Message],$AH$3),
))))</f>
        <v>5</v>
      </c>
      <c r="AI11" s="66" cm="1">
        <f t="array" ref="AI11">IF(AND(flt_queue="All",flt_analyst="All"),COUNTIFS(tbl_raw_data[updated_date],P11,tbl_raw_data[Updated_Message],$AI$3),
IF(AND(flt_queue&lt;&gt;"All",flt_analyst&lt;&gt;"All"),COUNTIFS(tbl_raw_data[updated_queue],flt_queue,Settiings,flt_analyst,tbl_raw_data[updated_date],P11, tbl_raw_data[Updated_Message],$AI$3),
IF(flt_queue="All",COUNTIFS(tbl_raw_data[Analyst name],flt_analyst,tbl_raw_data[updated_date],P11,tbl_raw_data[Updated_Message],$AI$3),
IF(flt_analyst="All",COUNTIFS(tbl_raw_data[updated_queue],flt_queue,tbl_raw_data[updated_date],P11,tbl_raw_data[Updated_Message],$AI$3),
))))</f>
        <v>23</v>
      </c>
      <c r="AJ11" s="66" cm="1">
        <f t="array" ref="AJ11">IF(AND(flt_queue="All",flt_analyst="All"),COUNTIFS(tbl_raw_data[updated_date],P11,tbl_raw_data[Updated_Message],$AJ$3),
IF(AND(flt_queue&lt;&gt;"All",flt_analyst&lt;&gt;"All"),COUNTIFS(tbl_raw_data[updated_queue],flt_queue,Settiings,flt_analyst,tbl_raw_data[updated_date],P11, tbl_raw_data[Updated_Message],$AJ$3),
IF(flt_queue="All",COUNTIFS(tbl_raw_data[Analyst name],flt_analyst,tbl_raw_data[updated_date],P11,tbl_raw_data[Updated_Message],$AJ$3),
IF(flt_analyst="All",COUNTIFS(tbl_raw_data[updated_queue],flt_queue,tbl_raw_data[updated_date],P11,tbl_raw_data[Updated_Message],$AJ$3),
))))</f>
        <v>5</v>
      </c>
      <c r="AK11" s="66" cm="1">
        <f t="array" ref="AK11">IF(AND(flt_queue="All",flt_analyst="All"),COUNTIFS(tbl_raw_data[updated_date],P11,tbl_raw_data[Updated_Message],$AK$3),
IF(AND(flt_queue&lt;&gt;"All",flt_analyst&lt;&gt;"All"),COUNTIFS(tbl_raw_data[updated_queue],flt_queue,Settiings,flt_analyst,tbl_raw_data[updated_date],P11, tbl_raw_data[Updated_Message],$AK$3),
IF(flt_queue="All",COUNTIFS(tbl_raw_data[Analyst name],flt_analyst,tbl_raw_data[updated_date],P11,tbl_raw_data[Updated_Message],$AK$3),
IF(flt_analyst="All",COUNTIFS(tbl_raw_data[updated_queue],flt_queue,tbl_raw_data[updated_date],P11,tbl_raw_data[Updated_Message],$AK$3),
))))</f>
        <v>0</v>
      </c>
      <c r="AL11" s="66" cm="1">
        <f t="array" ref="AL11">IF(AND(flt_queue="All",flt_analyst="All"),COUNTIFS(tbl_raw_data[updated_date],P11,tbl_raw_data[Updated_Message],$AL$3),
IF(AND(flt_queue&lt;&gt;"All",flt_analyst&lt;&gt;"All"),COUNTIFS(tbl_raw_data[updated_queue],flt_queue,Settiings,flt_analyst,tbl_raw_data[updated_date],P11, tbl_raw_data[Updated_Message],$AL$3),
IF(flt_queue="All",COUNTIFS(tbl_raw_data[Analyst name],flt_analyst,tbl_raw_data[updated_date],P11,tbl_raw_data[Updated_Message],$AL$3),
IF(flt_analyst="All",COUNTIFS(tbl_raw_data[updated_queue],flt_queue,tbl_raw_data[updated_date],P11,tbl_raw_data[Updated_Message],$AL$3),
))))</f>
        <v>1</v>
      </c>
      <c r="AM11" s="66"/>
    </row>
    <row r="12" spans="1:40" ht="23.4" x14ac:dyDescent="0.45">
      <c r="A12" t="s">
        <v>1097</v>
      </c>
      <c r="B12" t="s">
        <v>7416</v>
      </c>
      <c r="P12" s="96">
        <v>45160</v>
      </c>
      <c r="Q12" s="68">
        <v>45160</v>
      </c>
      <c r="R12" s="64">
        <f>IFERROR(IF(AND(KPI_dashboard!$M$8="All",KPI_dashboard!$Q$8="All" ),COUNTIFS(tbl_raw_data[updated_month],KPI_dashboard!$J$8,tbl_raw_data[updated_outcome],"APPROVE",tbl_raw_data[updated_date],Q12),IF(AND(KPI_dashboard!$M$8&lt;&gt;"All",KPI_dashboard!$Q$8&lt;&gt;"All"),COUNTIFS(tbl_raw_data[updated_queue],KPI_dashboard!$M$8,tbl_raw_data[Analyst name],KPI_dashboard!$Q$8,tbl_raw_data[updated_outcome],"APPROVE",tbl_raw_data[updated_date],Q12),IF(KPI_dashboard!$M$8="All",COUNTIFS(tbl_raw_data[Analyst name],KPI_dashboard!$Q$8,tbl_raw_data[updated_outcome],"APPROVE",tbl_raw_data[updated_date],Q12),IF(KPI_dashboard!$Q$8="All",COUNTIFS(tbl_raw_data[updated_queue],KPI_dashboard!$M$8,tbl_raw_data[updated_outcome],"APPROVE",tbl_raw_data[updated_date],Q12)))))/IF(AND(KPI_dashboard!$M$8="All",KPI_dashboard!$Q$8="All" ),COUNTIFS(tbl_raw_data[updated_date],Q12),IF(AND(KPI_dashboard!$M$8&lt;&gt;"All",KPI_dashboard!$Q$8&lt;&gt;"All"),COUNTIFS(tbl_raw_data[updated_queue],KPI_dashboard!$M$8,tbl_raw_data[Analyst name],KPI_dashboard!$Q$8,tbl_raw_data[updated_date],Q12),IF(KPI_dashboard!$M$8="All",COUNTIFS(tbl_raw_data[Analyst name],KPI_dashboard!$Q$8,tbl_raw_data[updated_date],Q12),IF(KPI_dashboard!$Q$8="All",COUNTIFS(tbl_raw_data[updated_queue],KPI_dashboard!$M$8,tbl_raw_data[updated_date],Q12))))),"-")</f>
        <v>0.51396648044692739</v>
      </c>
      <c r="S12" s="64">
        <f t="shared" si="0"/>
        <v>0.52966771890289466</v>
      </c>
      <c r="T12" s="64">
        <f>Settiings!$L$2</f>
        <v>0.85</v>
      </c>
      <c r="U12" s="65">
        <f>IFERROR(IF(AND(KPI_dashboard!$M$8="All",KPI_dashboard!$Q$8="All" ),COUNTIFS(tbl_raw_data[updated_month],KPI_dashboard!$J$8,tbl_raw_data[updated_outcome],"DECLINE",tbl_raw_data[updated_date],Q12),IF(AND(KPI_dashboard!$M$8&lt;&gt;"All",KPI_dashboard!$Q$8&lt;&gt;"All"),COUNTIFS(tbl_raw_data[updated_queue],KPI_dashboard!$M$8,tbl_raw_data[Analyst name],KPI_dashboard!$Q$8,tbl_raw_data[updated_outcome],"DECLINE",tbl_raw_data[updated_date],Q12),IF(KPI_dashboard!$M$8="All",COUNTIFS(tbl_raw_data[Analyst name],KPI_dashboard!$Q$8,tbl_raw_data[updated_outcome],"DECLINE",tbl_raw_data[updated_date],Q12),IF(KPI_dashboard!$Q$8="All",COUNTIFS(tbl_raw_data[updated_queue],KPI_dashboard!$M$8,tbl_raw_data[updated_outcome],"DECLINE",tbl_raw_data[updated_date],Q12)))))/IF(AND(KPI_dashboard!$M$8="All",KPI_dashboard!$Q$8="All" ),COUNTIFS(tbl_raw_data[updated_date],Q12),IF(AND(KPI_dashboard!$M$8&lt;&gt;"All",KPI_dashboard!$Q$8&lt;&gt;"All"),COUNTIFS(tbl_raw_data[updated_queue],KPI_dashboard!$M$8,tbl_raw_data[Analyst name],KPI_dashboard!$Q$8,tbl_raw_data[updated_date],Q12),IF(KPI_dashboard!$M$8="All",COUNTIFS(tbl_raw_data[Analyst name],KPI_dashboard!$Q$8,tbl_raw_data[updated_date],Q12),IF(KPI_dashboard!$Q$8="All",COUNTIFS(tbl_raw_data[updated_queue],KPI_dashboard!$M$8,tbl_raw_data[updated_date],Q12))))),"-")</f>
        <v>0.11731843575418995</v>
      </c>
      <c r="V12" s="65">
        <f t="shared" si="1"/>
        <v>0.14609763398147302</v>
      </c>
      <c r="W12" s="65">
        <f>IFERROR(IF(AND(KPI_dashboard!$M$8="All",KPI_dashboard!$Q$8="All" ),COUNTIFS(tbl_raw_data[updated_month],KPI_dashboard!$J$8,tbl_raw_data[updated_outcome],"WITHDRAW",tbl_raw_data[updated_date],Q12),IF(AND(KPI_dashboard!$M$8&lt;&gt;"All",KPI_dashboard!$Q$8&lt;&gt;"All"),COUNTIFS(tbl_raw_data[updated_queue],KPI_dashboard!$M$8,tbl_raw_data[Analyst name],KPI_dashboard!$Q$8,tbl_raw_data[updated_outcome],"WITHDRAW",tbl_raw_data[updated_date],Q12),IF(KPI_dashboard!$M$8="All",COUNTIFS(tbl_raw_data[Analyst name],KPI_dashboard!$Q$8,tbl_raw_data[updated_outcome],"WITHDRAW",tbl_raw_data[updated_date],Q12),IF(KPI_dashboard!$Q$8="All",COUNTIFS(tbl_raw_data[updated_queue],KPI_dashboard!$M$8,tbl_raw_data[updated_outcome],"WITHDRAW",tbl_raw_data[updated_date],Q12)))))/IF(AND(KPI_dashboard!$M$8="All",KPI_dashboard!$Q$8="All" ),COUNTIFS(tbl_raw_data[updated_date],Q12),IF(AND(KPI_dashboard!$M$8&lt;&gt;"All",KPI_dashboard!$Q$8&lt;&gt;"All"),COUNTIFS(tbl_raw_data[updated_queue],KPI_dashboard!$M$8,tbl_raw_data[Analyst name],KPI_dashboard!$Q$8,tbl_raw_data[updated_date],Q12),IF(KPI_dashboard!$M$8="All",COUNTIFS(tbl_raw_data[Analyst name],KPI_dashboard!$Q$8,tbl_raw_data[updated_date],Q12),IF(KPI_dashboard!$Q$8="All",COUNTIFS(tbl_raw_data[updated_queue],KPI_dashboard!$M$8,tbl_raw_data[updated_date],Q12))))),"-")</f>
        <v>0.36871508379888268</v>
      </c>
      <c r="X12" s="65">
        <f t="shared" si="2"/>
        <v>0.32423464711563244</v>
      </c>
      <c r="Y12" s="65">
        <f>Settiings!$N$2</f>
        <v>0.9</v>
      </c>
      <c r="Z12" s="65">
        <f>IFERROR(IF(AND(KPI_dashboard!$M$8="All",KPI_dashboard!$Q$8="All" ),COUNTIFS(tbl_raw_data[sla_met_not_met],"SLA_MET",tbl_raw_data[updated_date],Q12),
IF(AND(KPI_dashboard!$M$8&lt;&gt;"All",KPI_dashboard!$Q$8&lt;&gt;"All"),COUNTIFS(tbl_raw_data[updated_queue],KPI_dashboard!$M$8,tbl_raw_data[Analyst name],KPI_dashboard!$Q$8,tbl_raw_data[sla_met_not_met],"SLA_MET",tbl_raw_data[updated_date],Q12),
IF(KPI_dashboard!$M$8="All",COUNTIFS(tbl_raw_data[Analyst name],KPI_dashboard!$Q$8,tbl_raw_data[sla_met_not_met],"SLA_MET",tbl_raw_data[updated_date],Q12),
IF(KPI_dashboard!$Q$8="All",COUNTIFS(tbl_raw_data[updated_queue],KPI_dashboard!$M$8,tbl_raw_data[sla_met_not_met],"SLA_MET",tbl_raw_data[updated_date],Q12)))))
/
IF(AND(KPI_dashboard!$M$8="All",KPI_dashboard!$Q$8="All" ),COUNTIFS(tbl_raw_data[updated_date],Q12),
IF(AND(KPI_dashboard!$M$8&lt;&gt;"All",KPI_dashboard!$Q$8&lt;&gt;"All"),COUNTIFS(tbl_raw_data[updated_queue],KPI_dashboard!$M$8,tbl_raw_data[Analyst name],KPI_dashboard!$Q$8,tbl_raw_data[updated_date],Q12),
IF(KPI_dashboard!$M$8="All",COUNTIFS(tbl_raw_data[Analyst name],KPI_dashboard!$Q$8,tbl_raw_data[updated_date],Q12),
IF(KPI_dashboard!$Q$8="All",COUNTIFS(tbl_raw_data[updated_queue],KPI_dashboard!$M$8,tbl_raw_data[updated_date],Q12))))),"-")</f>
        <v>0.70949720670391059</v>
      </c>
      <c r="AA12" s="65">
        <f t="shared" si="3"/>
        <v>0.85067090386267596</v>
      </c>
      <c r="AB12" s="67">
        <f>IFERROR(IF(AND(KPI_dashboard!$M$8="All",KPI_dashboard!$Q$8="All"),SUMIFS(tbl_raw_data[Time taken in min],tbl_raw_data[updated_date],Q12),
IF(AND(KPI_dashboard!$M$8&lt;&gt;"All",KPI_dashboard!$Q$8&lt;&gt;"All"),SUMIFS(tbl_raw_data[Time taken in min],tbl_raw_data[updated_queue],KPI_dashboard!$M$8,tbl_raw_data[Analyst name],KPI_dashboard!$Q$8,tbl_raw_data[updated_date],Q12),
IF(KPI_dashboard!$M$8="All",SUMIFS(tbl_raw_data[Time taken in min],tbl_raw_data[Analyst name],KPI_dashboard!$Q$8,tbl_raw_data[updated_date],Q12),
IF(KPI_dashboard!$Q$8="All",SUMIFS(tbl_raw_data[Time taken in min],tbl_raw_data[updated_queue],KPI_dashboard!$M$8,tbl_raw_data[updated_date],Q12)))))
/
IF(AND(KPI_dashboard!$M$8="All",KPI_dashboard!$Q$8="All" ),COUNTIFS(tbl_raw_data[updated_date],Q12),
IF(AND(KPI_dashboard!$M$8&lt;&gt;"All",KPI_dashboard!$Q$8&lt;&gt;"All"),COUNTIFS(tbl_raw_data[updated_queue],KPI_dashboard!$M$8,tbl_raw_data[Analyst name],KPI_dashboard!$Q$8,tbl_raw_data[updated_date],Q12),
IF(KPI_dashboard!$M$8="All",COUNTIFS(tbl_raw_data[Analyst name],KPI_dashboard!$Q$8,tbl_raw_data[updated_date],Q12),
IF(KPI_dashboard!$Q$8="All",COUNTIFS(tbl_raw_data[updated_queue],KPI_dashboard!$M$8,tbl_raw_data[updated_date],Q12))))),"-")</f>
        <v>22.885381750465552</v>
      </c>
      <c r="AC12" s="67">
        <f t="shared" si="4"/>
        <v>25.287180465279228</v>
      </c>
      <c r="AD12" s="66">
        <f>IF(AND(KPI_dashboard!$M$8="All",KPI_dashboard!$Q$8="All" ),COUNTIFS(tbl_raw_data[updated_date],Q12),
IF(AND(KPI_dashboard!$M$8&lt;&gt;"All",KPI_dashboard!$Q$8&lt;&gt;"All"),COUNTIFS(tbl_raw_data[updated_queue],KPI_dashboard!$M$8,tbl_raw_data[Analyst name],KPI_dashboard!$Q$8,tbl_raw_data[updated_date],Q12),
IF(KPI_dashboard!$M$8="All",COUNTIFS(tbl_raw_data[Analyst name],KPI_dashboard!$Q$8,tbl_raw_data[updated_date],Q12),
IF(KPI_dashboard!$Q$8="All",COUNTIFS(tbl_raw_data[updated_queue],KPI_dashboard!$M$8,tbl_raw_data[updated_date],Q12)))))</f>
        <v>179</v>
      </c>
      <c r="AE12" s="66"/>
      <c r="AF12" s="66"/>
      <c r="AG12" s="66" cm="1">
        <f t="array" ref="AG12">IF(AND(flt_queue="All",flt_analyst="All"),COUNTIFS(tbl_raw_data[updated_date],P12,tbl_raw_data[Updated_Message],$AG$3),
IF(AND(flt_queue&lt;&gt;"All",flt_analyst&lt;&gt;"All"),COUNTIFS(tbl_raw_data[updated_queue],flt_queue,Settiings,flt_analyst,tbl_raw_data[updated_date],P12, tbl_raw_data[Updated_Message],$AG$3),
IF(flt_queue="All",COUNTIFS(tbl_raw_data[Analyst name],flt_analyst,tbl_raw_data[updated_date],P12,tbl_raw_data[Updated_Message],$AG$3),
IF(flt_analyst="All",COUNTIFS(tbl_raw_data[updated_queue],flt_queue,tbl_raw_data[updated_date],P12,tbl_raw_data[Updated_Message],$AG$3),
))))</f>
        <v>50</v>
      </c>
      <c r="AH12" s="66" cm="1">
        <f t="array" ref="AH12">IF(AND(flt_queue="All",flt_analyst="All"),COUNTIFS(tbl_raw_data[updated_date],P12,tbl_raw_data[Updated_Message],$AH$3),
IF(AND(flt_queue&lt;&gt;"All",flt_analyst&lt;&gt;"All"),COUNTIFS(tbl_raw_data[updated_queue],flt_queue,Settiings,flt_analyst,tbl_raw_data[updated_date],P12, tbl_raw_data[Updated_Message],$AH$3),
IF(flt_queue="All",COUNTIFS(tbl_raw_data[Analyst name],flt_analyst,tbl_raw_data[updated_date],P12,tbl_raw_data[Updated_Message],$AH$3),
IF(flt_analyst="All",COUNTIFS(tbl_raw_data[updated_queue],flt_queue,tbl_raw_data[updated_date],P12,tbl_raw_data[Updated_Message],$AH$3),
))))</f>
        <v>3</v>
      </c>
      <c r="AI12" s="66" cm="1">
        <f t="array" ref="AI12">IF(AND(flt_queue="All",flt_analyst="All"),COUNTIFS(tbl_raw_data[updated_date],P12,tbl_raw_data[Updated_Message],$AI$3),
IF(AND(flt_queue&lt;&gt;"All",flt_analyst&lt;&gt;"All"),COUNTIFS(tbl_raw_data[updated_queue],flt_queue,Settiings,flt_analyst,tbl_raw_data[updated_date],P12, tbl_raw_data[Updated_Message],$AI$3),
IF(flt_queue="All",COUNTIFS(tbl_raw_data[Analyst name],flt_analyst,tbl_raw_data[updated_date],P12,tbl_raw_data[Updated_Message],$AI$3),
IF(flt_analyst="All",COUNTIFS(tbl_raw_data[updated_queue],flt_queue,tbl_raw_data[updated_date],P12,tbl_raw_data[Updated_Message],$AI$3),
))))</f>
        <v>8</v>
      </c>
      <c r="AJ12" s="66" cm="1">
        <f t="array" ref="AJ12">IF(AND(flt_queue="All",flt_analyst="All"),COUNTIFS(tbl_raw_data[updated_date],P12,tbl_raw_data[Updated_Message],$AJ$3),
IF(AND(flt_queue&lt;&gt;"All",flt_analyst&lt;&gt;"All"),COUNTIFS(tbl_raw_data[updated_queue],flt_queue,Settiings,flt_analyst,tbl_raw_data[updated_date],P12, tbl_raw_data[Updated_Message],$AJ$3),
IF(flt_queue="All",COUNTIFS(tbl_raw_data[Analyst name],flt_analyst,tbl_raw_data[updated_date],P12,tbl_raw_data[Updated_Message],$AJ$3),
IF(flt_analyst="All",COUNTIFS(tbl_raw_data[updated_queue],flt_queue,tbl_raw_data[updated_date],P12,tbl_raw_data[Updated_Message],$AJ$3),
))))</f>
        <v>5</v>
      </c>
      <c r="AK12" s="66" cm="1">
        <f t="array" ref="AK12">IF(AND(flt_queue="All",flt_analyst="All"),COUNTIFS(tbl_raw_data[updated_date],P12,tbl_raw_data[Updated_Message],$AK$3),
IF(AND(flt_queue&lt;&gt;"All",flt_analyst&lt;&gt;"All"),COUNTIFS(tbl_raw_data[updated_queue],flt_queue,Settiings,flt_analyst,tbl_raw_data[updated_date],P12, tbl_raw_data[Updated_Message],$AK$3),
IF(flt_queue="All",COUNTIFS(tbl_raw_data[Analyst name],flt_analyst,tbl_raw_data[updated_date],P12,tbl_raw_data[Updated_Message],$AK$3),
IF(flt_analyst="All",COUNTIFS(tbl_raw_data[updated_queue],flt_queue,tbl_raw_data[updated_date],P12,tbl_raw_data[Updated_Message],$AK$3),
))))</f>
        <v>0</v>
      </c>
      <c r="AL12" s="66" cm="1">
        <f t="array" ref="AL12">IF(AND(flt_queue="All",flt_analyst="All"),COUNTIFS(tbl_raw_data[updated_date],P12,tbl_raw_data[Updated_Message],$AL$3),
IF(AND(flt_queue&lt;&gt;"All",flt_analyst&lt;&gt;"All"),COUNTIFS(tbl_raw_data[updated_queue],flt_queue,Settiings,flt_analyst,tbl_raw_data[updated_date],P12, tbl_raw_data[Updated_Message],$AL$3),
IF(flt_queue="All",COUNTIFS(tbl_raw_data[Analyst name],flt_analyst,tbl_raw_data[updated_date],P12,tbl_raw_data[Updated_Message],$AL$3),
IF(flt_analyst="All",COUNTIFS(tbl_raw_data[updated_queue],flt_queue,tbl_raw_data[updated_date],P12,tbl_raw_data[Updated_Message],$AL$3),
))))</f>
        <v>0</v>
      </c>
      <c r="AM12" s="66"/>
    </row>
    <row r="13" spans="1:40" ht="23.4" x14ac:dyDescent="0.45">
      <c r="A13" t="s">
        <v>1222</v>
      </c>
      <c r="B13" t="s">
        <v>7417</v>
      </c>
      <c r="P13" s="96">
        <v>45159</v>
      </c>
      <c r="Q13" s="68">
        <v>45159</v>
      </c>
      <c r="R13" s="64">
        <f>IFERROR(IF(AND(KPI_dashboard!$M$8="All",KPI_dashboard!$Q$8="All" ),COUNTIFS(tbl_raw_data[updated_month],KPI_dashboard!$J$8,tbl_raw_data[updated_outcome],"APPROVE",tbl_raw_data[updated_date],Q13),IF(AND(KPI_dashboard!$M$8&lt;&gt;"All",KPI_dashboard!$Q$8&lt;&gt;"All"),COUNTIFS(tbl_raw_data[updated_queue],KPI_dashboard!$M$8,tbl_raw_data[Analyst name],KPI_dashboard!$Q$8,tbl_raw_data[updated_outcome],"APPROVE",tbl_raw_data[updated_date],Q13),IF(KPI_dashboard!$M$8="All",COUNTIFS(tbl_raw_data[Analyst name],KPI_dashboard!$Q$8,tbl_raw_data[updated_outcome],"APPROVE",tbl_raw_data[updated_date],Q13),IF(KPI_dashboard!$Q$8="All",COUNTIFS(tbl_raw_data[updated_queue],KPI_dashboard!$M$8,tbl_raw_data[updated_outcome],"APPROVE",tbl_raw_data[updated_date],Q13)))))/IF(AND(KPI_dashboard!$M$8="All",KPI_dashboard!$Q$8="All" ),COUNTIFS(tbl_raw_data[updated_date],Q13),IF(AND(KPI_dashboard!$M$8&lt;&gt;"All",KPI_dashboard!$Q$8&lt;&gt;"All"),COUNTIFS(tbl_raw_data[updated_queue],KPI_dashboard!$M$8,tbl_raw_data[Analyst name],KPI_dashboard!$Q$8,tbl_raw_data[updated_date],Q13),IF(KPI_dashboard!$M$8="All",COUNTIFS(tbl_raw_data[Analyst name],KPI_dashboard!$Q$8,tbl_raw_data[updated_date],Q13),IF(KPI_dashboard!$Q$8="All",COUNTIFS(tbl_raw_data[updated_queue],KPI_dashboard!$M$8,tbl_raw_data[updated_date],Q13))))),"-")</f>
        <v>0.5</v>
      </c>
      <c r="S13" s="64">
        <f t="shared" si="0"/>
        <v>0.52291402677390519</v>
      </c>
      <c r="T13" s="64">
        <f>Settiings!$L$2</f>
        <v>0.85</v>
      </c>
      <c r="U13" s="65">
        <f>IFERROR(IF(AND(KPI_dashboard!$M$8="All",KPI_dashboard!$Q$8="All" ),COUNTIFS(tbl_raw_data[updated_month],KPI_dashboard!$J$8,tbl_raw_data[updated_outcome],"DECLINE",tbl_raw_data[updated_date],Q13),IF(AND(KPI_dashboard!$M$8&lt;&gt;"All",KPI_dashboard!$Q$8&lt;&gt;"All"),COUNTIFS(tbl_raw_data[updated_queue],KPI_dashboard!$M$8,tbl_raw_data[Analyst name],KPI_dashboard!$Q$8,tbl_raw_data[updated_outcome],"DECLINE",tbl_raw_data[updated_date],Q13),IF(KPI_dashboard!$M$8="All",COUNTIFS(tbl_raw_data[Analyst name],KPI_dashboard!$Q$8,tbl_raw_data[updated_outcome],"DECLINE",tbl_raw_data[updated_date],Q13),IF(KPI_dashboard!$Q$8="All",COUNTIFS(tbl_raw_data[updated_queue],KPI_dashboard!$M$8,tbl_raw_data[updated_outcome],"DECLINE",tbl_raw_data[updated_date],Q13)))))/IF(AND(KPI_dashboard!$M$8="All",KPI_dashboard!$Q$8="All" ),COUNTIFS(tbl_raw_data[updated_date],Q13),IF(AND(KPI_dashboard!$M$8&lt;&gt;"All",KPI_dashboard!$Q$8&lt;&gt;"All"),COUNTIFS(tbl_raw_data[updated_queue],KPI_dashboard!$M$8,tbl_raw_data[Analyst name],KPI_dashboard!$Q$8,tbl_raw_data[updated_date],Q13),IF(KPI_dashboard!$M$8="All",COUNTIFS(tbl_raw_data[Analyst name],KPI_dashboard!$Q$8,tbl_raw_data[updated_date],Q13),IF(KPI_dashboard!$Q$8="All",COUNTIFS(tbl_raw_data[updated_queue],KPI_dashboard!$M$8,tbl_raw_data[updated_date],Q13))))),"-")</f>
        <v>0.18932038834951456</v>
      </c>
      <c r="V13" s="65">
        <f t="shared" si="1"/>
        <v>0.16322800623657563</v>
      </c>
      <c r="W13" s="65">
        <f>IFERROR(IF(AND(KPI_dashboard!$M$8="All",KPI_dashboard!$Q$8="All" ),COUNTIFS(tbl_raw_data[updated_month],KPI_dashboard!$J$8,tbl_raw_data[updated_outcome],"WITHDRAW",tbl_raw_data[updated_date],Q13),IF(AND(KPI_dashboard!$M$8&lt;&gt;"All",KPI_dashboard!$Q$8&lt;&gt;"All"),COUNTIFS(tbl_raw_data[updated_queue],KPI_dashboard!$M$8,tbl_raw_data[Analyst name],KPI_dashboard!$Q$8,tbl_raw_data[updated_outcome],"WITHDRAW",tbl_raw_data[updated_date],Q13),IF(KPI_dashboard!$M$8="All",COUNTIFS(tbl_raw_data[Analyst name],KPI_dashboard!$Q$8,tbl_raw_data[updated_outcome],"WITHDRAW",tbl_raw_data[updated_date],Q13),IF(KPI_dashboard!$Q$8="All",COUNTIFS(tbl_raw_data[updated_queue],KPI_dashboard!$M$8,tbl_raw_data[updated_outcome],"WITHDRAW",tbl_raw_data[updated_date],Q13)))))/IF(AND(KPI_dashboard!$M$8="All",KPI_dashboard!$Q$8="All" ),COUNTIFS(tbl_raw_data[updated_date],Q13),IF(AND(KPI_dashboard!$M$8&lt;&gt;"All",KPI_dashboard!$Q$8&lt;&gt;"All"),COUNTIFS(tbl_raw_data[updated_queue],KPI_dashboard!$M$8,tbl_raw_data[Analyst name],KPI_dashboard!$Q$8,tbl_raw_data[updated_date],Q13),IF(KPI_dashboard!$M$8="All",COUNTIFS(tbl_raw_data[Analyst name],KPI_dashboard!$Q$8,tbl_raw_data[updated_date],Q13),IF(KPI_dashboard!$Q$8="All",COUNTIFS(tbl_raw_data[updated_queue],KPI_dashboard!$M$8,tbl_raw_data[updated_date],Q13))))),"-")</f>
        <v>0.31067961165048541</v>
      </c>
      <c r="X13" s="65">
        <f t="shared" si="2"/>
        <v>0.31385796698951929</v>
      </c>
      <c r="Y13" s="65">
        <f>Settiings!$N$2</f>
        <v>0.9</v>
      </c>
      <c r="Z13" s="65">
        <f>IFERROR(IF(AND(KPI_dashboard!$M$8="All",KPI_dashboard!$Q$8="All" ),COUNTIFS(tbl_raw_data[sla_met_not_met],"SLA_MET",tbl_raw_data[updated_date],Q13),
IF(AND(KPI_dashboard!$M$8&lt;&gt;"All",KPI_dashboard!$Q$8&lt;&gt;"All"),COUNTIFS(tbl_raw_data[updated_queue],KPI_dashboard!$M$8,tbl_raw_data[Analyst name],KPI_dashboard!$Q$8,tbl_raw_data[sla_met_not_met],"SLA_MET",tbl_raw_data[updated_date],Q13),
IF(KPI_dashboard!$M$8="All",COUNTIFS(tbl_raw_data[Analyst name],KPI_dashboard!$Q$8,tbl_raw_data[sla_met_not_met],"SLA_MET",tbl_raw_data[updated_date],Q13),
IF(KPI_dashboard!$Q$8="All",COUNTIFS(tbl_raw_data[updated_queue],KPI_dashboard!$M$8,tbl_raw_data[sla_met_not_met],"SLA_MET",tbl_raw_data[updated_date],Q13)))))
/
IF(AND(KPI_dashboard!$M$8="All",KPI_dashboard!$Q$8="All" ),COUNTIFS(tbl_raw_data[updated_date],Q13),
IF(AND(KPI_dashboard!$M$8&lt;&gt;"All",KPI_dashboard!$Q$8&lt;&gt;"All"),COUNTIFS(tbl_raw_data[updated_queue],KPI_dashboard!$M$8,tbl_raw_data[Analyst name],KPI_dashboard!$Q$8,tbl_raw_data[updated_date],Q13),
IF(KPI_dashboard!$M$8="All",COUNTIFS(tbl_raw_data[Analyst name],KPI_dashboard!$Q$8,tbl_raw_data[updated_date],Q13),
IF(KPI_dashboard!$Q$8="All",COUNTIFS(tbl_raw_data[updated_queue],KPI_dashboard!$M$8,tbl_raw_data[updated_date],Q13))))),"-")</f>
        <v>0.87378640776699024</v>
      </c>
      <c r="AA13" s="65">
        <f t="shared" si="3"/>
        <v>0.87609819519516097</v>
      </c>
      <c r="AB13" s="67">
        <f>IFERROR(IF(AND(KPI_dashboard!$M$8="All",KPI_dashboard!$Q$8="All"),SUMIFS(tbl_raw_data[Time taken in min],tbl_raw_data[updated_date],Q13),
IF(AND(KPI_dashboard!$M$8&lt;&gt;"All",KPI_dashboard!$Q$8&lt;&gt;"All"),SUMIFS(tbl_raw_data[Time taken in min],tbl_raw_data[updated_queue],KPI_dashboard!$M$8,tbl_raw_data[Analyst name],KPI_dashboard!$Q$8,tbl_raw_data[updated_date],Q13),
IF(KPI_dashboard!$M$8="All",SUMIFS(tbl_raw_data[Time taken in min],tbl_raw_data[Analyst name],KPI_dashboard!$Q$8,tbl_raw_data[updated_date],Q13),
IF(KPI_dashboard!$Q$8="All",SUMIFS(tbl_raw_data[Time taken in min],tbl_raw_data[updated_queue],KPI_dashboard!$M$8,tbl_raw_data[updated_date],Q13)))))
/
IF(AND(KPI_dashboard!$M$8="All",KPI_dashboard!$Q$8="All" ),COUNTIFS(tbl_raw_data[updated_date],Q13),
IF(AND(KPI_dashboard!$M$8&lt;&gt;"All",KPI_dashboard!$Q$8&lt;&gt;"All"),COUNTIFS(tbl_raw_data[updated_queue],KPI_dashboard!$M$8,tbl_raw_data[Analyst name],KPI_dashboard!$Q$8,tbl_raw_data[updated_date],Q13),
IF(KPI_dashboard!$M$8="All",COUNTIFS(tbl_raw_data[Analyst name],KPI_dashboard!$Q$8,tbl_raw_data[updated_date],Q13),
IF(KPI_dashboard!$Q$8="All",COUNTIFS(tbl_raw_data[updated_queue],KPI_dashboard!$M$8,tbl_raw_data[updated_date],Q13))))),"-")</f>
        <v>23.372815533980589</v>
      </c>
      <c r="AC13" s="67">
        <f t="shared" si="4"/>
        <v>23.841292233997997</v>
      </c>
      <c r="AD13" s="66">
        <f>IF(AND(KPI_dashboard!$M$8="All",KPI_dashboard!$Q$8="All" ),COUNTIFS(tbl_raw_data[updated_date],Q13),
IF(AND(KPI_dashboard!$M$8&lt;&gt;"All",KPI_dashboard!$Q$8&lt;&gt;"All"),COUNTIFS(tbl_raw_data[updated_queue],KPI_dashboard!$M$8,tbl_raw_data[Analyst name],KPI_dashboard!$Q$8,tbl_raw_data[updated_date],Q13),
IF(KPI_dashboard!$M$8="All",COUNTIFS(tbl_raw_data[Analyst name],KPI_dashboard!$Q$8,tbl_raw_data[updated_date],Q13),
IF(KPI_dashboard!$Q$8="All",COUNTIFS(tbl_raw_data[updated_queue],KPI_dashboard!$M$8,tbl_raw_data[updated_date],Q13)))))</f>
        <v>206</v>
      </c>
      <c r="AE13" s="66"/>
      <c r="AF13" s="66"/>
      <c r="AG13" s="66" cm="1">
        <f t="array" ref="AG13">IF(AND(flt_queue="All",flt_analyst="All"),COUNTIFS(tbl_raw_data[updated_date],P13,tbl_raw_data[Updated_Message],$AG$3),
IF(AND(flt_queue&lt;&gt;"All",flt_analyst&lt;&gt;"All"),COUNTIFS(tbl_raw_data[updated_queue],flt_queue,Settiings,flt_analyst,tbl_raw_data[updated_date],P13, tbl_raw_data[Updated_Message],$AG$3),
IF(flt_queue="All",COUNTIFS(tbl_raw_data[Analyst name],flt_analyst,tbl_raw_data[updated_date],P13,tbl_raw_data[Updated_Message],$AG$3),
IF(flt_analyst="All",COUNTIFS(tbl_raw_data[updated_queue],flt_queue,tbl_raw_data[updated_date],P13,tbl_raw_data[Updated_Message],$AG$3),
))))</f>
        <v>46</v>
      </c>
      <c r="AH13" s="66" cm="1">
        <f t="array" ref="AH13">IF(AND(flt_queue="All",flt_analyst="All"),COUNTIFS(tbl_raw_data[updated_date],P13,tbl_raw_data[Updated_Message],$AH$3),
IF(AND(flt_queue&lt;&gt;"All",flt_analyst&lt;&gt;"All"),COUNTIFS(tbl_raw_data[updated_queue],flt_queue,Settiings,flt_analyst,tbl_raw_data[updated_date],P13, tbl_raw_data[Updated_Message],$AH$3),
IF(flt_queue="All",COUNTIFS(tbl_raw_data[Analyst name],flt_analyst,tbl_raw_data[updated_date],P13,tbl_raw_data[Updated_Message],$AH$3),
IF(flt_analyst="All",COUNTIFS(tbl_raw_data[updated_queue],flt_queue,tbl_raw_data[updated_date],P13,tbl_raw_data[Updated_Message],$AH$3),
))))</f>
        <v>4</v>
      </c>
      <c r="AI13" s="66" cm="1">
        <f t="array" ref="AI13">IF(AND(flt_queue="All",flt_analyst="All"),COUNTIFS(tbl_raw_data[updated_date],P13,tbl_raw_data[Updated_Message],$AI$3),
IF(AND(flt_queue&lt;&gt;"All",flt_analyst&lt;&gt;"All"),COUNTIFS(tbl_raw_data[updated_queue],flt_queue,Settiings,flt_analyst,tbl_raw_data[updated_date],P13, tbl_raw_data[Updated_Message],$AI$3),
IF(flt_queue="All",COUNTIFS(tbl_raw_data[Analyst name],flt_analyst,tbl_raw_data[updated_date],P13,tbl_raw_data[Updated_Message],$AI$3),
IF(flt_analyst="All",COUNTIFS(tbl_raw_data[updated_queue],flt_queue,tbl_raw_data[updated_date],P13,tbl_raw_data[Updated_Message],$AI$3),
))))</f>
        <v>11</v>
      </c>
      <c r="AJ13" s="66" cm="1">
        <f t="array" ref="AJ13">IF(AND(flt_queue="All",flt_analyst="All"),COUNTIFS(tbl_raw_data[updated_date],P13,tbl_raw_data[Updated_Message],$AJ$3),
IF(AND(flt_queue&lt;&gt;"All",flt_analyst&lt;&gt;"All"),COUNTIFS(tbl_raw_data[updated_queue],flt_queue,Settiings,flt_analyst,tbl_raw_data[updated_date],P13, tbl_raw_data[Updated_Message],$AJ$3),
IF(flt_queue="All",COUNTIFS(tbl_raw_data[Analyst name],flt_analyst,tbl_raw_data[updated_date],P13,tbl_raw_data[Updated_Message],$AJ$3),
IF(flt_analyst="All",COUNTIFS(tbl_raw_data[updated_queue],flt_queue,tbl_raw_data[updated_date],P13,tbl_raw_data[Updated_Message],$AJ$3),
))))</f>
        <v>3</v>
      </c>
      <c r="AK13" s="66" cm="1">
        <f t="array" ref="AK13">IF(AND(flt_queue="All",flt_analyst="All"),COUNTIFS(tbl_raw_data[updated_date],P13,tbl_raw_data[Updated_Message],$AK$3),
IF(AND(flt_queue&lt;&gt;"All",flt_analyst&lt;&gt;"All"),COUNTIFS(tbl_raw_data[updated_queue],flt_queue,Settiings,flt_analyst,tbl_raw_data[updated_date],P13, tbl_raw_data[Updated_Message],$AK$3),
IF(flt_queue="All",COUNTIFS(tbl_raw_data[Analyst name],flt_analyst,tbl_raw_data[updated_date],P13,tbl_raw_data[Updated_Message],$AK$3),
IF(flt_analyst="All",COUNTIFS(tbl_raw_data[updated_queue],flt_queue,tbl_raw_data[updated_date],P13,tbl_raw_data[Updated_Message],$AK$3),
))))</f>
        <v>0</v>
      </c>
      <c r="AL13" s="66" cm="1">
        <f t="array" ref="AL13">IF(AND(flt_queue="All",flt_analyst="All"),COUNTIFS(tbl_raw_data[updated_date],P13,tbl_raw_data[Updated_Message],$AL$3),
IF(AND(flt_queue&lt;&gt;"All",flt_analyst&lt;&gt;"All"),COUNTIFS(tbl_raw_data[updated_queue],flt_queue,Settiings,flt_analyst,tbl_raw_data[updated_date],P13, tbl_raw_data[Updated_Message],$AL$3),
IF(flt_queue="All",COUNTIFS(tbl_raw_data[Analyst name],flt_analyst,tbl_raw_data[updated_date],P13,tbl_raw_data[Updated_Message],$AL$3),
IF(flt_analyst="All",COUNTIFS(tbl_raw_data[updated_queue],flt_queue,tbl_raw_data[updated_date],P13,tbl_raw_data[Updated_Message],$AL$3),
))))</f>
        <v>0</v>
      </c>
      <c r="AM13" s="66"/>
    </row>
    <row r="14" spans="1:40" ht="23.4" x14ac:dyDescent="0.45">
      <c r="A14" t="s">
        <v>1228</v>
      </c>
      <c r="B14" t="s">
        <v>7418</v>
      </c>
      <c r="P14" s="96">
        <v>45158</v>
      </c>
      <c r="Q14" s="68">
        <v>45158</v>
      </c>
      <c r="R14" s="64">
        <f>IFERROR(IF(AND(KPI_dashboard!$M$8="All",KPI_dashboard!$Q$8="All" ),COUNTIFS(tbl_raw_data[updated_month],KPI_dashboard!$J$8,tbl_raw_data[updated_outcome],"APPROVE",tbl_raw_data[updated_date],Q14),IF(AND(KPI_dashboard!$M$8&lt;&gt;"All",KPI_dashboard!$Q$8&lt;&gt;"All"),COUNTIFS(tbl_raw_data[updated_queue],KPI_dashboard!$M$8,tbl_raw_data[Analyst name],KPI_dashboard!$Q$8,tbl_raw_data[updated_outcome],"APPROVE",tbl_raw_data[updated_date],Q14),IF(KPI_dashboard!$M$8="All",COUNTIFS(tbl_raw_data[Analyst name],KPI_dashboard!$Q$8,tbl_raw_data[updated_outcome],"APPROVE",tbl_raw_data[updated_date],Q14),IF(KPI_dashboard!$Q$8="All",COUNTIFS(tbl_raw_data[updated_queue],KPI_dashboard!$M$8,tbl_raw_data[updated_outcome],"APPROVE",tbl_raw_data[updated_date],Q14)))))/IF(AND(KPI_dashboard!$M$8="All",KPI_dashboard!$Q$8="All" ),COUNTIFS(tbl_raw_data[updated_date],Q14),IF(AND(KPI_dashboard!$M$8&lt;&gt;"All",KPI_dashboard!$Q$8&lt;&gt;"All"),COUNTIFS(tbl_raw_data[updated_queue],KPI_dashboard!$M$8,tbl_raw_data[Analyst name],KPI_dashboard!$Q$8,tbl_raw_data[updated_date],Q14),IF(KPI_dashboard!$M$8="All",COUNTIFS(tbl_raw_data[Analyst name],KPI_dashboard!$Q$8,tbl_raw_data[updated_date],Q14),IF(KPI_dashboard!$Q$8="All",COUNTIFS(tbl_raw_data[updated_queue],KPI_dashboard!$M$8,tbl_raw_data[updated_date],Q14))))),"-")</f>
        <v>0.51776649746192893</v>
      </c>
      <c r="S14" s="64">
        <f t="shared" si="0"/>
        <v>0.52687878448315628</v>
      </c>
      <c r="T14" s="64">
        <f>Settiings!$L$2</f>
        <v>0.85</v>
      </c>
      <c r="U14" s="65">
        <f>IFERROR(IF(AND(KPI_dashboard!$M$8="All",KPI_dashboard!$Q$8="All" ),COUNTIFS(tbl_raw_data[updated_month],KPI_dashboard!$J$8,tbl_raw_data[updated_outcome],"DECLINE",tbl_raw_data[updated_date],Q14),IF(AND(KPI_dashboard!$M$8&lt;&gt;"All",KPI_dashboard!$Q$8&lt;&gt;"All"),COUNTIFS(tbl_raw_data[updated_queue],KPI_dashboard!$M$8,tbl_raw_data[Analyst name],KPI_dashboard!$Q$8,tbl_raw_data[updated_outcome],"DECLINE",tbl_raw_data[updated_date],Q14),IF(KPI_dashboard!$M$8="All",COUNTIFS(tbl_raw_data[Analyst name],KPI_dashboard!$Q$8,tbl_raw_data[updated_outcome],"DECLINE",tbl_raw_data[updated_date],Q14),IF(KPI_dashboard!$Q$8="All",COUNTIFS(tbl_raw_data[updated_queue],KPI_dashboard!$M$8,tbl_raw_data[updated_outcome],"DECLINE",tbl_raw_data[updated_date],Q14)))))/IF(AND(KPI_dashboard!$M$8="All",KPI_dashboard!$Q$8="All" ),COUNTIFS(tbl_raw_data[updated_date],Q14),IF(AND(KPI_dashboard!$M$8&lt;&gt;"All",KPI_dashboard!$Q$8&lt;&gt;"All"),COUNTIFS(tbl_raw_data[updated_queue],KPI_dashboard!$M$8,tbl_raw_data[Analyst name],KPI_dashboard!$Q$8,tbl_raw_data[updated_date],Q14),IF(KPI_dashboard!$M$8="All",COUNTIFS(tbl_raw_data[Analyst name],KPI_dashboard!$Q$8,tbl_raw_data[updated_date],Q14),IF(KPI_dashboard!$Q$8="All",COUNTIFS(tbl_raw_data[updated_queue],KPI_dashboard!$M$8,tbl_raw_data[updated_date],Q14))))),"-")</f>
        <v>0.17766497461928935</v>
      </c>
      <c r="V14" s="65">
        <f t="shared" si="1"/>
        <v>0.15267670389706917</v>
      </c>
      <c r="W14" s="65">
        <f>IFERROR(IF(AND(KPI_dashboard!$M$8="All",KPI_dashboard!$Q$8="All" ),COUNTIFS(tbl_raw_data[updated_month],KPI_dashboard!$J$8,tbl_raw_data[updated_outcome],"WITHDRAW",tbl_raw_data[updated_date],Q14),IF(AND(KPI_dashboard!$M$8&lt;&gt;"All",KPI_dashboard!$Q$8&lt;&gt;"All"),COUNTIFS(tbl_raw_data[updated_queue],KPI_dashboard!$M$8,tbl_raw_data[Analyst name],KPI_dashboard!$Q$8,tbl_raw_data[updated_outcome],"WITHDRAW",tbl_raw_data[updated_date],Q14),IF(KPI_dashboard!$M$8="All",COUNTIFS(tbl_raw_data[Analyst name],KPI_dashboard!$Q$8,tbl_raw_data[updated_outcome],"WITHDRAW",tbl_raw_data[updated_date],Q14),IF(KPI_dashboard!$Q$8="All",COUNTIFS(tbl_raw_data[updated_queue],KPI_dashboard!$M$8,tbl_raw_data[updated_outcome],"WITHDRAW",tbl_raw_data[updated_date],Q14)))))/IF(AND(KPI_dashboard!$M$8="All",KPI_dashboard!$Q$8="All" ),COUNTIFS(tbl_raw_data[updated_date],Q14),IF(AND(KPI_dashboard!$M$8&lt;&gt;"All",KPI_dashboard!$Q$8&lt;&gt;"All"),COUNTIFS(tbl_raw_data[updated_queue],KPI_dashboard!$M$8,tbl_raw_data[Analyst name],KPI_dashboard!$Q$8,tbl_raw_data[updated_date],Q14),IF(KPI_dashboard!$M$8="All",COUNTIFS(tbl_raw_data[Analyst name],KPI_dashboard!$Q$8,tbl_raw_data[updated_date],Q14),IF(KPI_dashboard!$Q$8="All",COUNTIFS(tbl_raw_data[updated_queue],KPI_dashboard!$M$8,tbl_raw_data[updated_date],Q14))))),"-")</f>
        <v>0.30456852791878175</v>
      </c>
      <c r="X14" s="65">
        <f t="shared" si="2"/>
        <v>0.32044451161977461</v>
      </c>
      <c r="Y14" s="65">
        <f>Settiings!$N$2</f>
        <v>0.9</v>
      </c>
      <c r="Z14" s="65">
        <f>IFERROR(IF(AND(KPI_dashboard!$M$8="All",KPI_dashboard!$Q$8="All" ),COUNTIFS(tbl_raw_data[sla_met_not_met],"SLA_MET",tbl_raw_data[updated_date],Q14),
IF(AND(KPI_dashboard!$M$8&lt;&gt;"All",KPI_dashboard!$Q$8&lt;&gt;"All"),COUNTIFS(tbl_raw_data[updated_queue],KPI_dashboard!$M$8,tbl_raw_data[Analyst name],KPI_dashboard!$Q$8,tbl_raw_data[sla_met_not_met],"SLA_MET",tbl_raw_data[updated_date],Q14),
IF(KPI_dashboard!$M$8="All",COUNTIFS(tbl_raw_data[Analyst name],KPI_dashboard!$Q$8,tbl_raw_data[sla_met_not_met],"SLA_MET",tbl_raw_data[updated_date],Q14),
IF(KPI_dashboard!$Q$8="All",COUNTIFS(tbl_raw_data[updated_queue],KPI_dashboard!$M$8,tbl_raw_data[sla_met_not_met],"SLA_MET",tbl_raw_data[updated_date],Q14)))))
/
IF(AND(KPI_dashboard!$M$8="All",KPI_dashboard!$Q$8="All" ),COUNTIFS(tbl_raw_data[updated_date],Q14),
IF(AND(KPI_dashboard!$M$8&lt;&gt;"All",KPI_dashboard!$Q$8&lt;&gt;"All"),COUNTIFS(tbl_raw_data[updated_queue],KPI_dashboard!$M$8,tbl_raw_data[Analyst name],KPI_dashboard!$Q$8,tbl_raw_data[updated_date],Q14),
IF(KPI_dashboard!$M$8="All",COUNTIFS(tbl_raw_data[Analyst name],KPI_dashboard!$Q$8,tbl_raw_data[updated_date],Q14),
IF(KPI_dashboard!$Q$8="All",COUNTIFS(tbl_raw_data[updated_queue],KPI_dashboard!$M$8,tbl_raw_data[updated_date],Q14))))),"-")</f>
        <v>0.8883248730964467</v>
      </c>
      <c r="AA14" s="65">
        <f t="shared" si="3"/>
        <v>0.88019553919242366</v>
      </c>
      <c r="AB14" s="67">
        <f>IFERROR(IF(AND(KPI_dashboard!$M$8="All",KPI_dashboard!$Q$8="All"),SUMIFS(tbl_raw_data[Time taken in min],tbl_raw_data[updated_date],Q14),
IF(AND(KPI_dashboard!$M$8&lt;&gt;"All",KPI_dashboard!$Q$8&lt;&gt;"All"),SUMIFS(tbl_raw_data[Time taken in min],tbl_raw_data[updated_queue],KPI_dashboard!$M$8,tbl_raw_data[Analyst name],KPI_dashboard!$Q$8,tbl_raw_data[updated_date],Q14),
IF(KPI_dashboard!$M$8="All",SUMIFS(tbl_raw_data[Time taken in min],tbl_raw_data[Analyst name],KPI_dashboard!$Q$8,tbl_raw_data[updated_date],Q14),
IF(KPI_dashboard!$Q$8="All",SUMIFS(tbl_raw_data[Time taken in min],tbl_raw_data[updated_queue],KPI_dashboard!$M$8,tbl_raw_data[updated_date],Q14)))))
/
IF(AND(KPI_dashboard!$M$8="All",KPI_dashboard!$Q$8="All" ),COUNTIFS(tbl_raw_data[updated_date],Q14),
IF(AND(KPI_dashboard!$M$8&lt;&gt;"All",KPI_dashboard!$Q$8&lt;&gt;"All"),COUNTIFS(tbl_raw_data[updated_queue],KPI_dashboard!$M$8,tbl_raw_data[Analyst name],KPI_dashboard!$Q$8,tbl_raw_data[updated_date],Q14),
IF(KPI_dashboard!$M$8="All",COUNTIFS(tbl_raw_data[Analyst name],KPI_dashboard!$Q$8,tbl_raw_data[updated_date],Q14),
IF(KPI_dashboard!$Q$8="All",COUNTIFS(tbl_raw_data[updated_queue],KPI_dashboard!$M$8,tbl_raw_data[updated_date],Q14))))),"-")</f>
        <v>21.675296108291047</v>
      </c>
      <c r="AC14" s="67">
        <f t="shared" si="4"/>
        <v>22.486552915748135</v>
      </c>
      <c r="AD14" s="66">
        <f>IF(AND(KPI_dashboard!$M$8="All",KPI_dashboard!$Q$8="All" ),COUNTIFS(tbl_raw_data[updated_date],Q14),
IF(AND(KPI_dashboard!$M$8&lt;&gt;"All",KPI_dashboard!$Q$8&lt;&gt;"All"),COUNTIFS(tbl_raw_data[updated_queue],KPI_dashboard!$M$8,tbl_raw_data[Analyst name],KPI_dashboard!$Q$8,tbl_raw_data[updated_date],Q14),
IF(KPI_dashboard!$M$8="All",COUNTIFS(tbl_raw_data[Analyst name],KPI_dashboard!$Q$8,tbl_raw_data[updated_date],Q14),
IF(KPI_dashboard!$Q$8="All",COUNTIFS(tbl_raw_data[updated_queue],KPI_dashboard!$M$8,tbl_raw_data[updated_date],Q14)))))</f>
        <v>197</v>
      </c>
      <c r="AE14" s="66"/>
      <c r="AF14" s="66"/>
      <c r="AG14" s="66" cm="1">
        <f t="array" ref="AG14">IF(AND(flt_queue="All",flt_analyst="All"),COUNTIFS(tbl_raw_data[updated_date],P14,tbl_raw_data[Updated_Message],$AG$3),
IF(AND(flt_queue&lt;&gt;"All",flt_analyst&lt;&gt;"All"),COUNTIFS(tbl_raw_data[updated_queue],flt_queue,Settiings,flt_analyst,tbl_raw_data[updated_date],P14, tbl_raw_data[Updated_Message],$AG$3),
IF(flt_queue="All",COUNTIFS(tbl_raw_data[Analyst name],flt_analyst,tbl_raw_data[updated_date],P14,tbl_raw_data[Updated_Message],$AG$3),
IF(flt_analyst="All",COUNTIFS(tbl_raw_data[updated_queue],flt_queue,tbl_raw_data[updated_date],P14,tbl_raw_data[Updated_Message],$AG$3),
))))</f>
        <v>40</v>
      </c>
      <c r="AH14" s="66" cm="1">
        <f t="array" ref="AH14">IF(AND(flt_queue="All",flt_analyst="All"),COUNTIFS(tbl_raw_data[updated_date],P14,tbl_raw_data[Updated_Message],$AH$3),
IF(AND(flt_queue&lt;&gt;"All",flt_analyst&lt;&gt;"All"),COUNTIFS(tbl_raw_data[updated_queue],flt_queue,Settiings,flt_analyst,tbl_raw_data[updated_date],P14, tbl_raw_data[Updated_Message],$AH$3),
IF(flt_queue="All",COUNTIFS(tbl_raw_data[Analyst name],flt_analyst,tbl_raw_data[updated_date],P14,tbl_raw_data[Updated_Message],$AH$3),
IF(flt_analyst="All",COUNTIFS(tbl_raw_data[updated_queue],flt_queue,tbl_raw_data[updated_date],P14,tbl_raw_data[Updated_Message],$AH$3),
))))</f>
        <v>3</v>
      </c>
      <c r="AI14" s="66" cm="1">
        <f t="array" ref="AI14">IF(AND(flt_queue="All",flt_analyst="All"),COUNTIFS(tbl_raw_data[updated_date],P14,tbl_raw_data[Updated_Message],$AI$3),
IF(AND(flt_queue&lt;&gt;"All",flt_analyst&lt;&gt;"All"),COUNTIFS(tbl_raw_data[updated_queue],flt_queue,Settiings,flt_analyst,tbl_raw_data[updated_date],P14, tbl_raw_data[Updated_Message],$AI$3),
IF(flt_queue="All",COUNTIFS(tbl_raw_data[Analyst name],flt_analyst,tbl_raw_data[updated_date],P14,tbl_raw_data[Updated_Message],$AI$3),
IF(flt_analyst="All",COUNTIFS(tbl_raw_data[updated_queue],flt_queue,tbl_raw_data[updated_date],P14,tbl_raw_data[Updated_Message],$AI$3),
))))</f>
        <v>10</v>
      </c>
      <c r="AJ14" s="66" cm="1">
        <f t="array" ref="AJ14">IF(AND(flt_queue="All",flt_analyst="All"),COUNTIFS(tbl_raw_data[updated_date],P14,tbl_raw_data[Updated_Message],$AJ$3),
IF(AND(flt_queue&lt;&gt;"All",flt_analyst&lt;&gt;"All"),COUNTIFS(tbl_raw_data[updated_queue],flt_queue,Settiings,flt_analyst,tbl_raw_data[updated_date],P14, tbl_raw_data[Updated_Message],$AJ$3),
IF(flt_queue="All",COUNTIFS(tbl_raw_data[Analyst name],flt_analyst,tbl_raw_data[updated_date],P14,tbl_raw_data[Updated_Message],$AJ$3),
IF(flt_analyst="All",COUNTIFS(tbl_raw_data[updated_queue],flt_queue,tbl_raw_data[updated_date],P14,tbl_raw_data[Updated_Message],$AJ$3),
))))</f>
        <v>5</v>
      </c>
      <c r="AK14" s="66" cm="1">
        <f t="array" ref="AK14">IF(AND(flt_queue="All",flt_analyst="All"),COUNTIFS(tbl_raw_data[updated_date],P14,tbl_raw_data[Updated_Message],$AK$3),
IF(AND(flt_queue&lt;&gt;"All",flt_analyst&lt;&gt;"All"),COUNTIFS(tbl_raw_data[updated_queue],flt_queue,Settiings,flt_analyst,tbl_raw_data[updated_date],P14, tbl_raw_data[Updated_Message],$AK$3),
IF(flt_queue="All",COUNTIFS(tbl_raw_data[Analyst name],flt_analyst,tbl_raw_data[updated_date],P14,tbl_raw_data[Updated_Message],$AK$3),
IF(flt_analyst="All",COUNTIFS(tbl_raw_data[updated_queue],flt_queue,tbl_raw_data[updated_date],P14,tbl_raw_data[Updated_Message],$AK$3),
))))</f>
        <v>0</v>
      </c>
      <c r="AL14" s="66" cm="1">
        <f t="array" ref="AL14">IF(AND(flt_queue="All",flt_analyst="All"),COUNTIFS(tbl_raw_data[updated_date],P14,tbl_raw_data[Updated_Message],$AL$3),
IF(AND(flt_queue&lt;&gt;"All",flt_analyst&lt;&gt;"All"),COUNTIFS(tbl_raw_data[updated_queue],flt_queue,Settiings,flt_analyst,tbl_raw_data[updated_date],P14, tbl_raw_data[Updated_Message],$AL$3),
IF(flt_queue="All",COUNTIFS(tbl_raw_data[Analyst name],flt_analyst,tbl_raw_data[updated_date],P14,tbl_raw_data[Updated_Message],$AL$3),
IF(flt_analyst="All",COUNTIFS(tbl_raw_data[updated_queue],flt_queue,tbl_raw_data[updated_date],P14,tbl_raw_data[Updated_Message],$AL$3),
))))</f>
        <v>2</v>
      </c>
      <c r="AM14" s="66"/>
    </row>
    <row r="15" spans="1:40" ht="23.4" x14ac:dyDescent="0.45">
      <c r="A15" t="s">
        <v>24</v>
      </c>
      <c r="B15" t="s">
        <v>7419</v>
      </c>
      <c r="P15" s="96">
        <v>45157</v>
      </c>
      <c r="Q15" s="68">
        <v>45157</v>
      </c>
      <c r="R15" s="64">
        <f>IFERROR(IF(AND(KPI_dashboard!$M$8="All",KPI_dashboard!$Q$8="All" ),COUNTIFS(tbl_raw_data[updated_month],KPI_dashboard!$J$8,tbl_raw_data[updated_outcome],"APPROVE",tbl_raw_data[updated_date],Q15),IF(AND(KPI_dashboard!$M$8&lt;&gt;"All",KPI_dashboard!$Q$8&lt;&gt;"All"),COUNTIFS(tbl_raw_data[updated_queue],KPI_dashboard!$M$8,tbl_raw_data[Analyst name],KPI_dashboard!$Q$8,tbl_raw_data[updated_outcome],"APPROVE",tbl_raw_data[updated_date],Q15),IF(KPI_dashboard!$M$8="All",COUNTIFS(tbl_raw_data[Analyst name],KPI_dashboard!$Q$8,tbl_raw_data[updated_outcome],"APPROVE",tbl_raw_data[updated_date],Q15),IF(KPI_dashboard!$Q$8="All",COUNTIFS(tbl_raw_data[updated_queue],KPI_dashboard!$M$8,tbl_raw_data[updated_outcome],"APPROVE",tbl_raw_data[updated_date],Q15)))))/IF(AND(KPI_dashboard!$M$8="All",KPI_dashboard!$Q$8="All" ),COUNTIFS(tbl_raw_data[updated_date],Q15),IF(AND(KPI_dashboard!$M$8&lt;&gt;"All",KPI_dashboard!$Q$8&lt;&gt;"All"),COUNTIFS(tbl_raw_data[updated_queue],KPI_dashboard!$M$8,tbl_raw_data[Analyst name],KPI_dashboard!$Q$8,tbl_raw_data[updated_date],Q15),IF(KPI_dashboard!$M$8="All",COUNTIFS(tbl_raw_data[Analyst name],KPI_dashboard!$Q$8,tbl_raw_data[updated_date],Q15),IF(KPI_dashboard!$Q$8="All",COUNTIFS(tbl_raw_data[updated_queue],KPI_dashboard!$M$8,tbl_raw_data[updated_date],Q15))))),"-")</f>
        <v>0.5213675213675214</v>
      </c>
      <c r="S15" s="64">
        <f t="shared" si="0"/>
        <v>0.54999215165743709</v>
      </c>
      <c r="T15" s="64">
        <f>Settiings!$L$2</f>
        <v>0.85</v>
      </c>
      <c r="U15" s="65">
        <f>IFERROR(IF(AND(KPI_dashboard!$M$8="All",KPI_dashboard!$Q$8="All" ),COUNTIFS(tbl_raw_data[updated_month],KPI_dashboard!$J$8,tbl_raw_data[updated_outcome],"DECLINE",tbl_raw_data[updated_date],Q15),IF(AND(KPI_dashboard!$M$8&lt;&gt;"All",KPI_dashboard!$Q$8&lt;&gt;"All"),COUNTIFS(tbl_raw_data[updated_queue],KPI_dashboard!$M$8,tbl_raw_data[Analyst name],KPI_dashboard!$Q$8,tbl_raw_data[updated_outcome],"DECLINE",tbl_raw_data[updated_date],Q15),IF(KPI_dashboard!$M$8="All",COUNTIFS(tbl_raw_data[Analyst name],KPI_dashboard!$Q$8,tbl_raw_data[updated_outcome],"DECLINE",tbl_raw_data[updated_date],Q15),IF(KPI_dashboard!$Q$8="All",COUNTIFS(tbl_raw_data[updated_queue],KPI_dashboard!$M$8,tbl_raw_data[updated_outcome],"DECLINE",tbl_raw_data[updated_date],Q15)))))/IF(AND(KPI_dashboard!$M$8="All",KPI_dashboard!$Q$8="All" ),COUNTIFS(tbl_raw_data[updated_date],Q15),IF(AND(KPI_dashboard!$M$8&lt;&gt;"All",KPI_dashboard!$Q$8&lt;&gt;"All"),COUNTIFS(tbl_raw_data[updated_queue],KPI_dashboard!$M$8,tbl_raw_data[Analyst name],KPI_dashboard!$Q$8,tbl_raw_data[updated_date],Q15),IF(KPI_dashboard!$M$8="All",COUNTIFS(tbl_raw_data[Analyst name],KPI_dashboard!$Q$8,tbl_raw_data[updated_date],Q15),IF(KPI_dashboard!$Q$8="All",COUNTIFS(tbl_raw_data[updated_queue],KPI_dashboard!$M$8,tbl_raw_data[updated_date],Q15))))),"-")</f>
        <v>8.5470085470085472E-2</v>
      </c>
      <c r="V15" s="65">
        <f t="shared" si="1"/>
        <v>0.13492148675098908</v>
      </c>
      <c r="W15" s="65">
        <f>IFERROR(IF(AND(KPI_dashboard!$M$8="All",KPI_dashboard!$Q$8="All" ),COUNTIFS(tbl_raw_data[updated_month],KPI_dashboard!$J$8,tbl_raw_data[updated_outcome],"WITHDRAW",tbl_raw_data[updated_date],Q15),IF(AND(KPI_dashboard!$M$8&lt;&gt;"All",KPI_dashboard!$Q$8&lt;&gt;"All"),COUNTIFS(tbl_raw_data[updated_queue],KPI_dashboard!$M$8,tbl_raw_data[Analyst name],KPI_dashboard!$Q$8,tbl_raw_data[updated_outcome],"WITHDRAW",tbl_raw_data[updated_date],Q15),IF(KPI_dashboard!$M$8="All",COUNTIFS(tbl_raw_data[Analyst name],KPI_dashboard!$Q$8,tbl_raw_data[updated_outcome],"WITHDRAW",tbl_raw_data[updated_date],Q15),IF(KPI_dashboard!$Q$8="All",COUNTIFS(tbl_raw_data[updated_queue],KPI_dashboard!$M$8,tbl_raw_data[updated_outcome],"WITHDRAW",tbl_raw_data[updated_date],Q15)))))/IF(AND(KPI_dashboard!$M$8="All",KPI_dashboard!$Q$8="All" ),COUNTIFS(tbl_raw_data[updated_date],Q15),IF(AND(KPI_dashboard!$M$8&lt;&gt;"All",KPI_dashboard!$Q$8&lt;&gt;"All"),COUNTIFS(tbl_raw_data[updated_queue],KPI_dashboard!$M$8,tbl_raw_data[Analyst name],KPI_dashboard!$Q$8,tbl_raw_data[updated_date],Q15),IF(KPI_dashboard!$M$8="All",COUNTIFS(tbl_raw_data[Analyst name],KPI_dashboard!$Q$8,tbl_raw_data[updated_date],Q15),IF(KPI_dashboard!$Q$8="All",COUNTIFS(tbl_raw_data[updated_queue],KPI_dashboard!$M$8,tbl_raw_data[updated_date],Q15))))),"-")</f>
        <v>0.39316239316239315</v>
      </c>
      <c r="X15" s="65">
        <f t="shared" si="2"/>
        <v>0.31508636159157383</v>
      </c>
      <c r="Y15" s="65">
        <f>Settiings!$N$2</f>
        <v>0.9</v>
      </c>
      <c r="Z15" s="65">
        <f>IFERROR(IF(AND(KPI_dashboard!$M$8="All",KPI_dashboard!$Q$8="All" ),COUNTIFS(tbl_raw_data[sla_met_not_met],"SLA_MET",tbl_raw_data[updated_date],Q15),
IF(AND(KPI_dashboard!$M$8&lt;&gt;"All",KPI_dashboard!$Q$8&lt;&gt;"All"),COUNTIFS(tbl_raw_data[updated_queue],KPI_dashboard!$M$8,tbl_raw_data[Analyst name],KPI_dashboard!$Q$8,tbl_raw_data[sla_met_not_met],"SLA_MET",tbl_raw_data[updated_date],Q15),
IF(KPI_dashboard!$M$8="All",COUNTIFS(tbl_raw_data[Analyst name],KPI_dashboard!$Q$8,tbl_raw_data[sla_met_not_met],"SLA_MET",tbl_raw_data[updated_date],Q15),
IF(KPI_dashboard!$Q$8="All",COUNTIFS(tbl_raw_data[updated_queue],KPI_dashboard!$M$8,tbl_raw_data[sla_met_not_met],"SLA_MET",tbl_raw_data[updated_date],Q15)))))
/
IF(AND(KPI_dashboard!$M$8="All",KPI_dashboard!$Q$8="All" ),COUNTIFS(tbl_raw_data[updated_date],Q15),
IF(AND(KPI_dashboard!$M$8&lt;&gt;"All",KPI_dashboard!$Q$8&lt;&gt;"All"),COUNTIFS(tbl_raw_data[updated_queue],KPI_dashboard!$M$8,tbl_raw_data[Analyst name],KPI_dashboard!$Q$8,tbl_raw_data[updated_date],Q15),
IF(KPI_dashboard!$M$8="All",COUNTIFS(tbl_raw_data[Analyst name],KPI_dashboard!$Q$8,tbl_raw_data[updated_date],Q15),
IF(KPI_dashboard!$Q$8="All",COUNTIFS(tbl_raw_data[updated_queue],KPI_dashboard!$M$8,tbl_raw_data[updated_date],Q15))))),"-")</f>
        <v>0.88888888888888884</v>
      </c>
      <c r="AA15" s="65">
        <f t="shared" si="3"/>
        <v>0.88808612012868993</v>
      </c>
      <c r="AB15" s="67">
        <f>IFERROR(IF(AND(KPI_dashboard!$M$8="All",KPI_dashboard!$Q$8="All"),SUMIFS(tbl_raw_data[Time taken in min],tbl_raw_data[updated_date],Q15),
IF(AND(KPI_dashboard!$M$8&lt;&gt;"All",KPI_dashboard!$Q$8&lt;&gt;"All"),SUMIFS(tbl_raw_data[Time taken in min],tbl_raw_data[updated_queue],KPI_dashboard!$M$8,tbl_raw_data[Analyst name],KPI_dashboard!$Q$8,tbl_raw_data[updated_date],Q15),
IF(KPI_dashboard!$M$8="All",SUMIFS(tbl_raw_data[Time taken in min],tbl_raw_data[Analyst name],KPI_dashboard!$Q$8,tbl_raw_data[updated_date],Q15),
IF(KPI_dashboard!$Q$8="All",SUMIFS(tbl_raw_data[Time taken in min],tbl_raw_data[updated_queue],KPI_dashboard!$M$8,tbl_raw_data[updated_date],Q15)))))
/
IF(AND(KPI_dashboard!$M$8="All",KPI_dashboard!$Q$8="All" ),COUNTIFS(tbl_raw_data[updated_date],Q15),
IF(AND(KPI_dashboard!$M$8&lt;&gt;"All",KPI_dashboard!$Q$8&lt;&gt;"All"),COUNTIFS(tbl_raw_data[updated_queue],KPI_dashboard!$M$8,tbl_raw_data[Analyst name],KPI_dashboard!$Q$8,tbl_raw_data[updated_date],Q15),
IF(KPI_dashboard!$M$8="All",COUNTIFS(tbl_raw_data[Analyst name],KPI_dashboard!$Q$8,tbl_raw_data[updated_date],Q15),
IF(KPI_dashboard!$Q$8="All",COUNTIFS(tbl_raw_data[updated_queue],KPI_dashboard!$M$8,tbl_raw_data[updated_date],Q15))))),"-")</f>
        <v>41.652706552706562</v>
      </c>
      <c r="AC15" s="67">
        <f t="shared" si="4"/>
        <v>24.49225295334918</v>
      </c>
      <c r="AD15" s="66">
        <f>IF(AND(KPI_dashboard!$M$8="All",KPI_dashboard!$Q$8="All" ),COUNTIFS(tbl_raw_data[updated_date],Q15),
IF(AND(KPI_dashboard!$M$8&lt;&gt;"All",KPI_dashboard!$Q$8&lt;&gt;"All"),COUNTIFS(tbl_raw_data[updated_queue],KPI_dashboard!$M$8,tbl_raw_data[Analyst name],KPI_dashboard!$Q$8,tbl_raw_data[updated_date],Q15),
IF(KPI_dashboard!$M$8="All",COUNTIFS(tbl_raw_data[Analyst name],KPI_dashboard!$Q$8,tbl_raw_data[updated_date],Q15),
IF(KPI_dashboard!$Q$8="All",COUNTIFS(tbl_raw_data[updated_queue],KPI_dashboard!$M$8,tbl_raw_data[updated_date],Q15)))))</f>
        <v>117</v>
      </c>
      <c r="AE15" s="66"/>
      <c r="AF15" s="66"/>
      <c r="AG15" s="66" cm="1">
        <f t="array" ref="AG15">IF(AND(flt_queue="All",flt_analyst="All"),COUNTIFS(tbl_raw_data[updated_date],P15,tbl_raw_data[Updated_Message],$AG$3),
IF(AND(flt_queue&lt;&gt;"All",flt_analyst&lt;&gt;"All"),COUNTIFS(tbl_raw_data[updated_queue],flt_queue,Settiings,flt_analyst,tbl_raw_data[updated_date],P15, tbl_raw_data[Updated_Message],$AG$3),
IF(flt_queue="All",COUNTIFS(tbl_raw_data[Analyst name],flt_analyst,tbl_raw_data[updated_date],P15,tbl_raw_data[Updated_Message],$AG$3),
IF(flt_analyst="All",COUNTIFS(tbl_raw_data[updated_queue],flt_queue,tbl_raw_data[updated_date],P15,tbl_raw_data[Updated_Message],$AG$3),
))))</f>
        <v>27</v>
      </c>
      <c r="AH15" s="66" cm="1">
        <f t="array" ref="AH15">IF(AND(flt_queue="All",flt_analyst="All"),COUNTIFS(tbl_raw_data[updated_date],P15,tbl_raw_data[Updated_Message],$AH$3),
IF(AND(flt_queue&lt;&gt;"All",flt_analyst&lt;&gt;"All"),COUNTIFS(tbl_raw_data[updated_queue],flt_queue,Settiings,flt_analyst,tbl_raw_data[updated_date],P15, tbl_raw_data[Updated_Message],$AH$3),
IF(flt_queue="All",COUNTIFS(tbl_raw_data[Analyst name],flt_analyst,tbl_raw_data[updated_date],P15,tbl_raw_data[Updated_Message],$AH$3),
IF(flt_analyst="All",COUNTIFS(tbl_raw_data[updated_queue],flt_queue,tbl_raw_data[updated_date],P15,tbl_raw_data[Updated_Message],$AH$3),
))))</f>
        <v>5</v>
      </c>
      <c r="AI15" s="66" cm="1">
        <f t="array" ref="AI15">IF(AND(flt_queue="All",flt_analyst="All"),COUNTIFS(tbl_raw_data[updated_date],P15,tbl_raw_data[Updated_Message],$AI$3),
IF(AND(flt_queue&lt;&gt;"All",flt_analyst&lt;&gt;"All"),COUNTIFS(tbl_raw_data[updated_queue],flt_queue,Settiings,flt_analyst,tbl_raw_data[updated_date],P15, tbl_raw_data[Updated_Message],$AI$3),
IF(flt_queue="All",COUNTIFS(tbl_raw_data[Analyst name],flt_analyst,tbl_raw_data[updated_date],P15,tbl_raw_data[Updated_Message],$AI$3),
IF(flt_analyst="All",COUNTIFS(tbl_raw_data[updated_queue],flt_queue,tbl_raw_data[updated_date],P15,tbl_raw_data[Updated_Message],$AI$3),
))))</f>
        <v>9</v>
      </c>
      <c r="AJ15" s="66" cm="1">
        <f t="array" ref="AJ15">IF(AND(flt_queue="All",flt_analyst="All"),COUNTIFS(tbl_raw_data[updated_date],P15,tbl_raw_data[Updated_Message],$AJ$3),
IF(AND(flt_queue&lt;&gt;"All",flt_analyst&lt;&gt;"All"),COUNTIFS(tbl_raw_data[updated_queue],flt_queue,Settiings,flt_analyst,tbl_raw_data[updated_date],P15, tbl_raw_data[Updated_Message],$AJ$3),
IF(flt_queue="All",COUNTIFS(tbl_raw_data[Analyst name],flt_analyst,tbl_raw_data[updated_date],P15,tbl_raw_data[Updated_Message],$AJ$3),
IF(flt_analyst="All",COUNTIFS(tbl_raw_data[updated_queue],flt_queue,tbl_raw_data[updated_date],P15,tbl_raw_data[Updated_Message],$AJ$3),
))))</f>
        <v>4</v>
      </c>
      <c r="AK15" s="66" cm="1">
        <f t="array" ref="AK15">IF(AND(flt_queue="All",flt_analyst="All"),COUNTIFS(tbl_raw_data[updated_date],P15,tbl_raw_data[Updated_Message],$AK$3),
IF(AND(flt_queue&lt;&gt;"All",flt_analyst&lt;&gt;"All"),COUNTIFS(tbl_raw_data[updated_queue],flt_queue,Settiings,flt_analyst,tbl_raw_data[updated_date],P15, tbl_raw_data[Updated_Message],$AK$3),
IF(flt_queue="All",COUNTIFS(tbl_raw_data[Analyst name],flt_analyst,tbl_raw_data[updated_date],P15,tbl_raw_data[Updated_Message],$AK$3),
IF(flt_analyst="All",COUNTIFS(tbl_raw_data[updated_queue],flt_queue,tbl_raw_data[updated_date],P15,tbl_raw_data[Updated_Message],$AK$3),
))))</f>
        <v>1</v>
      </c>
      <c r="AL15" s="66" cm="1">
        <f t="array" ref="AL15">IF(AND(flt_queue="All",flt_analyst="All"),COUNTIFS(tbl_raw_data[updated_date],P15,tbl_raw_data[Updated_Message],$AL$3),
IF(AND(flt_queue&lt;&gt;"All",flt_analyst&lt;&gt;"All"),COUNTIFS(tbl_raw_data[updated_queue],flt_queue,Settiings,flt_analyst,tbl_raw_data[updated_date],P15, tbl_raw_data[Updated_Message],$AL$3),
IF(flt_queue="All",COUNTIFS(tbl_raw_data[Analyst name],flt_analyst,tbl_raw_data[updated_date],P15,tbl_raw_data[Updated_Message],$AL$3),
IF(flt_analyst="All",COUNTIFS(tbl_raw_data[updated_queue],flt_queue,tbl_raw_data[updated_date],P15,tbl_raw_data[Updated_Message],$AL$3),
))))</f>
        <v>0</v>
      </c>
      <c r="AM15" s="66"/>
    </row>
    <row r="16" spans="1:40" ht="23.4" x14ac:dyDescent="0.45">
      <c r="P16" s="96">
        <v>45156</v>
      </c>
      <c r="Q16" s="68">
        <v>45156</v>
      </c>
      <c r="R16" s="64">
        <f>IFERROR(IF(AND(KPI_dashboard!$M$8="All",KPI_dashboard!$Q$8="All" ),COUNTIFS(tbl_raw_data[updated_month],KPI_dashboard!$J$8,tbl_raw_data[updated_outcome],"APPROVE",tbl_raw_data[updated_date],Q16),IF(AND(KPI_dashboard!$M$8&lt;&gt;"All",KPI_dashboard!$Q$8&lt;&gt;"All"),COUNTIFS(tbl_raw_data[updated_queue],KPI_dashboard!$M$8,tbl_raw_data[Analyst name],KPI_dashboard!$Q$8,tbl_raw_data[updated_outcome],"APPROVE",tbl_raw_data[updated_date],Q16),IF(KPI_dashboard!$M$8="All",COUNTIFS(tbl_raw_data[Analyst name],KPI_dashboard!$Q$8,tbl_raw_data[updated_outcome],"APPROVE",tbl_raw_data[updated_date],Q16),IF(KPI_dashboard!$Q$8="All",COUNTIFS(tbl_raw_data[updated_queue],KPI_dashboard!$M$8,tbl_raw_data[updated_outcome],"APPROVE",tbl_raw_data[updated_date],Q16)))))/IF(AND(KPI_dashboard!$M$8="All",KPI_dashboard!$Q$8="All" ),COUNTIFS(tbl_raw_data[updated_date],Q16),IF(AND(KPI_dashboard!$M$8&lt;&gt;"All",KPI_dashboard!$Q$8&lt;&gt;"All"),COUNTIFS(tbl_raw_data[updated_queue],KPI_dashboard!$M$8,tbl_raw_data[Analyst name],KPI_dashboard!$Q$8,tbl_raw_data[updated_date],Q16),IF(KPI_dashboard!$M$8="All",COUNTIFS(tbl_raw_data[Analyst name],KPI_dashboard!$Q$8,tbl_raw_data[updated_date],Q16),IF(KPI_dashboard!$Q$8="All",COUNTIFS(tbl_raw_data[updated_queue],KPI_dashboard!$M$8,tbl_raw_data[updated_date],Q16))))),"-")</f>
        <v>0.59523809523809523</v>
      </c>
      <c r="S16" s="64">
        <f t="shared" si="0"/>
        <v>0.54519508717450882</v>
      </c>
      <c r="T16" s="64">
        <f>Settiings!$L$2</f>
        <v>0.85</v>
      </c>
      <c r="U16" s="65">
        <f>IFERROR(IF(AND(KPI_dashboard!$M$8="All",KPI_dashboard!$Q$8="All" ),COUNTIFS(tbl_raw_data[updated_month],KPI_dashboard!$J$8,tbl_raw_data[updated_outcome],"DECLINE",tbl_raw_data[updated_date],Q16),IF(AND(KPI_dashboard!$M$8&lt;&gt;"All",KPI_dashboard!$Q$8&lt;&gt;"All"),COUNTIFS(tbl_raw_data[updated_queue],KPI_dashboard!$M$8,tbl_raw_data[Analyst name],KPI_dashboard!$Q$8,tbl_raw_data[updated_outcome],"DECLINE",tbl_raw_data[updated_date],Q16),IF(KPI_dashboard!$M$8="All",COUNTIFS(tbl_raw_data[Analyst name],KPI_dashboard!$Q$8,tbl_raw_data[updated_outcome],"DECLINE",tbl_raw_data[updated_date],Q16),IF(KPI_dashboard!$Q$8="All",COUNTIFS(tbl_raw_data[updated_queue],KPI_dashboard!$M$8,tbl_raw_data[updated_outcome],"DECLINE",tbl_raw_data[updated_date],Q16)))))/IF(AND(KPI_dashboard!$M$8="All",KPI_dashboard!$Q$8="All" ),COUNTIFS(tbl_raw_data[updated_date],Q16),IF(AND(KPI_dashboard!$M$8&lt;&gt;"All",KPI_dashboard!$Q$8&lt;&gt;"All"),COUNTIFS(tbl_raw_data[updated_queue],KPI_dashboard!$M$8,tbl_raw_data[Analyst name],KPI_dashboard!$Q$8,tbl_raw_data[updated_date],Q16),IF(KPI_dashboard!$M$8="All",COUNTIFS(tbl_raw_data[Analyst name],KPI_dashboard!$Q$8,tbl_raw_data[updated_date],Q16),IF(KPI_dashboard!$Q$8="All",COUNTIFS(tbl_raw_data[updated_queue],KPI_dashboard!$M$8,tbl_raw_data[updated_date],Q16))))),"-")</f>
        <v>0.16071428571428573</v>
      </c>
      <c r="V16" s="65">
        <f t="shared" si="1"/>
        <v>0.149241082222417</v>
      </c>
      <c r="W16" s="65">
        <f>IFERROR(IF(AND(KPI_dashboard!$M$8="All",KPI_dashboard!$Q$8="All" ),COUNTIFS(tbl_raw_data[updated_month],KPI_dashboard!$J$8,tbl_raw_data[updated_outcome],"WITHDRAW",tbl_raw_data[updated_date],Q16),IF(AND(KPI_dashboard!$M$8&lt;&gt;"All",KPI_dashboard!$Q$8&lt;&gt;"All"),COUNTIFS(tbl_raw_data[updated_queue],KPI_dashboard!$M$8,tbl_raw_data[Analyst name],KPI_dashboard!$Q$8,tbl_raw_data[updated_outcome],"WITHDRAW",tbl_raw_data[updated_date],Q16),IF(KPI_dashboard!$M$8="All",COUNTIFS(tbl_raw_data[Analyst name],KPI_dashboard!$Q$8,tbl_raw_data[updated_outcome],"WITHDRAW",tbl_raw_data[updated_date],Q16),IF(KPI_dashboard!$Q$8="All",COUNTIFS(tbl_raw_data[updated_queue],KPI_dashboard!$M$8,tbl_raw_data[updated_outcome],"WITHDRAW",tbl_raw_data[updated_date],Q16)))))/IF(AND(KPI_dashboard!$M$8="All",KPI_dashboard!$Q$8="All" ),COUNTIFS(tbl_raw_data[updated_date],Q16),IF(AND(KPI_dashboard!$M$8&lt;&gt;"All",KPI_dashboard!$Q$8&lt;&gt;"All"),COUNTIFS(tbl_raw_data[updated_queue],KPI_dashboard!$M$8,tbl_raw_data[Analyst name],KPI_dashboard!$Q$8,tbl_raw_data[updated_date],Q16),IF(KPI_dashboard!$M$8="All",COUNTIFS(tbl_raw_data[Analyst name],KPI_dashboard!$Q$8,tbl_raw_data[updated_date],Q16),IF(KPI_dashboard!$Q$8="All",COUNTIFS(tbl_raw_data[updated_queue],KPI_dashboard!$M$8,tbl_raw_data[updated_date],Q16))))),"-")</f>
        <v>0.24404761904761904</v>
      </c>
      <c r="X16" s="65">
        <f t="shared" si="2"/>
        <v>0.30556383060307424</v>
      </c>
      <c r="Y16" s="65">
        <f>Settiings!$N$2</f>
        <v>0.9</v>
      </c>
      <c r="Z16" s="65">
        <f>IFERROR(IF(AND(KPI_dashboard!$M$8="All",KPI_dashboard!$Q$8="All" ),COUNTIFS(tbl_raw_data[sla_met_not_met],"SLA_MET",tbl_raw_data[updated_date],Q16),
IF(AND(KPI_dashboard!$M$8&lt;&gt;"All",KPI_dashboard!$Q$8&lt;&gt;"All"),COUNTIFS(tbl_raw_data[updated_queue],KPI_dashboard!$M$8,tbl_raw_data[Analyst name],KPI_dashboard!$Q$8,tbl_raw_data[sla_met_not_met],"SLA_MET",tbl_raw_data[updated_date],Q16),
IF(KPI_dashboard!$M$8="All",COUNTIFS(tbl_raw_data[Analyst name],KPI_dashboard!$Q$8,tbl_raw_data[sla_met_not_met],"SLA_MET",tbl_raw_data[updated_date],Q16),
IF(KPI_dashboard!$Q$8="All",COUNTIFS(tbl_raw_data[updated_queue],KPI_dashboard!$M$8,tbl_raw_data[sla_met_not_met],"SLA_MET",tbl_raw_data[updated_date],Q16)))))
/
IF(AND(KPI_dashboard!$M$8="All",KPI_dashboard!$Q$8="All" ),COUNTIFS(tbl_raw_data[updated_date],Q16),
IF(AND(KPI_dashboard!$M$8&lt;&gt;"All",KPI_dashboard!$Q$8&lt;&gt;"All"),COUNTIFS(tbl_raw_data[updated_queue],KPI_dashboard!$M$8,tbl_raw_data[Analyst name],KPI_dashboard!$Q$8,tbl_raw_data[updated_date],Q16),
IF(KPI_dashboard!$M$8="All",COUNTIFS(tbl_raw_data[Analyst name],KPI_dashboard!$Q$8,tbl_raw_data[updated_date],Q16),
IF(KPI_dashboard!$Q$8="All",COUNTIFS(tbl_raw_data[updated_queue],KPI_dashboard!$M$8,tbl_raw_data[updated_date],Q16))))),"-")</f>
        <v>0.8928571428571429</v>
      </c>
      <c r="AA16" s="65">
        <f t="shared" si="3"/>
        <v>0.8726120072723782</v>
      </c>
      <c r="AB16" s="67">
        <f>IFERROR(IF(AND(KPI_dashboard!$M$8="All",KPI_dashboard!$Q$8="All"),SUMIFS(tbl_raw_data[Time taken in min],tbl_raw_data[updated_date],Q16),
IF(AND(KPI_dashboard!$M$8&lt;&gt;"All",KPI_dashboard!$Q$8&lt;&gt;"All"),SUMIFS(tbl_raw_data[Time taken in min],tbl_raw_data[updated_queue],KPI_dashboard!$M$8,tbl_raw_data[Analyst name],KPI_dashboard!$Q$8,tbl_raw_data[updated_date],Q16),
IF(KPI_dashboard!$M$8="All",SUMIFS(tbl_raw_data[Time taken in min],tbl_raw_data[Analyst name],KPI_dashboard!$Q$8,tbl_raw_data[updated_date],Q16),
IF(KPI_dashboard!$Q$8="All",SUMIFS(tbl_raw_data[Time taken in min],tbl_raw_data[updated_queue],KPI_dashboard!$M$8,tbl_raw_data[updated_date],Q16)))))
/
IF(AND(KPI_dashboard!$M$8="All",KPI_dashboard!$Q$8="All" ),COUNTIFS(tbl_raw_data[updated_date],Q16),
IF(AND(KPI_dashboard!$M$8&lt;&gt;"All",KPI_dashboard!$Q$8&lt;&gt;"All"),COUNTIFS(tbl_raw_data[updated_queue],KPI_dashboard!$M$8,tbl_raw_data[Analyst name],KPI_dashboard!$Q$8,tbl_raw_data[updated_date],Q16),
IF(KPI_dashboard!$M$8="All",COUNTIFS(tbl_raw_data[Analyst name],KPI_dashboard!$Q$8,tbl_raw_data[updated_date],Q16),
IF(KPI_dashboard!$Q$8="All",COUNTIFS(tbl_raw_data[updated_queue],KPI_dashboard!$M$8,tbl_raw_data[updated_date],Q16))))),"-")</f>
        <v>16.84970238095238</v>
      </c>
      <c r="AC16" s="67">
        <f t="shared" si="4"/>
        <v>22.277470805111538</v>
      </c>
      <c r="AD16" s="66">
        <f>IF(AND(KPI_dashboard!$M$8="All",KPI_dashboard!$Q$8="All" ),COUNTIFS(tbl_raw_data[updated_date],Q16),
IF(AND(KPI_dashboard!$M$8&lt;&gt;"All",KPI_dashboard!$Q$8&lt;&gt;"All"),COUNTIFS(tbl_raw_data[updated_queue],KPI_dashboard!$M$8,tbl_raw_data[Analyst name],KPI_dashboard!$Q$8,tbl_raw_data[updated_date],Q16),
IF(KPI_dashboard!$M$8="All",COUNTIFS(tbl_raw_data[Analyst name],KPI_dashboard!$Q$8,tbl_raw_data[updated_date],Q16),
IF(KPI_dashboard!$Q$8="All",COUNTIFS(tbl_raw_data[updated_queue],KPI_dashboard!$M$8,tbl_raw_data[updated_date],Q16)))))</f>
        <v>168</v>
      </c>
      <c r="AE16" s="66"/>
      <c r="AF16" s="66"/>
      <c r="AG16" s="66" cm="1">
        <f t="array" ref="AG16">IF(AND(flt_queue="All",flt_analyst="All"),COUNTIFS(tbl_raw_data[updated_date],P16,tbl_raw_data[Updated_Message],$AG$3),
IF(AND(flt_queue&lt;&gt;"All",flt_analyst&lt;&gt;"All"),COUNTIFS(tbl_raw_data[updated_queue],flt_queue,Settiings,flt_analyst,tbl_raw_data[updated_date],P16, tbl_raw_data[Updated_Message],$AG$3),
IF(flt_queue="All",COUNTIFS(tbl_raw_data[Analyst name],flt_analyst,tbl_raw_data[updated_date],P16,tbl_raw_data[Updated_Message],$AG$3),
IF(flt_analyst="All",COUNTIFS(tbl_raw_data[updated_queue],flt_queue,tbl_raw_data[updated_date],P16,tbl_raw_data[Updated_Message],$AG$3),
))))</f>
        <v>22</v>
      </c>
      <c r="AH16" s="66" cm="1">
        <f t="array" ref="AH16">IF(AND(flt_queue="All",flt_analyst="All"),COUNTIFS(tbl_raw_data[updated_date],P16,tbl_raw_data[Updated_Message],$AH$3),
IF(AND(flt_queue&lt;&gt;"All",flt_analyst&lt;&gt;"All"),COUNTIFS(tbl_raw_data[updated_queue],flt_queue,Settiings,flt_analyst,tbl_raw_data[updated_date],P16, tbl_raw_data[Updated_Message],$AH$3),
IF(flt_queue="All",COUNTIFS(tbl_raw_data[Analyst name],flt_analyst,tbl_raw_data[updated_date],P16,tbl_raw_data[Updated_Message],$AH$3),
IF(flt_analyst="All",COUNTIFS(tbl_raw_data[updated_queue],flt_queue,tbl_raw_data[updated_date],P16,tbl_raw_data[Updated_Message],$AH$3),
))))</f>
        <v>4</v>
      </c>
      <c r="AI16" s="66" cm="1">
        <f t="array" ref="AI16">IF(AND(flt_queue="All",flt_analyst="All"),COUNTIFS(tbl_raw_data[updated_date],P16,tbl_raw_data[Updated_Message],$AI$3),
IF(AND(flt_queue&lt;&gt;"All",flt_analyst&lt;&gt;"All"),COUNTIFS(tbl_raw_data[updated_queue],flt_queue,Settiings,flt_analyst,tbl_raw_data[updated_date],P16, tbl_raw_data[Updated_Message],$AI$3),
IF(flt_queue="All",COUNTIFS(tbl_raw_data[Analyst name],flt_analyst,tbl_raw_data[updated_date],P16,tbl_raw_data[Updated_Message],$AI$3),
IF(flt_analyst="All",COUNTIFS(tbl_raw_data[updated_queue],flt_queue,tbl_raw_data[updated_date],P16,tbl_raw_data[Updated_Message],$AI$3),
))))</f>
        <v>13</v>
      </c>
      <c r="AJ16" s="66" cm="1">
        <f t="array" ref="AJ16">IF(AND(flt_queue="All",flt_analyst="All"),COUNTIFS(tbl_raw_data[updated_date],P16,tbl_raw_data[Updated_Message],$AJ$3),
IF(AND(flt_queue&lt;&gt;"All",flt_analyst&lt;&gt;"All"),COUNTIFS(tbl_raw_data[updated_queue],flt_queue,Settiings,flt_analyst,tbl_raw_data[updated_date],P16, tbl_raw_data[Updated_Message],$AJ$3),
IF(flt_queue="All",COUNTIFS(tbl_raw_data[Analyst name],flt_analyst,tbl_raw_data[updated_date],P16,tbl_raw_data[Updated_Message],$AJ$3),
IF(flt_analyst="All",COUNTIFS(tbl_raw_data[updated_queue],flt_queue,tbl_raw_data[updated_date],P16,tbl_raw_data[Updated_Message],$AJ$3),
))))</f>
        <v>0</v>
      </c>
      <c r="AK16" s="66" cm="1">
        <f t="array" ref="AK16">IF(AND(flt_queue="All",flt_analyst="All"),COUNTIFS(tbl_raw_data[updated_date],P16,tbl_raw_data[Updated_Message],$AK$3),
IF(AND(flt_queue&lt;&gt;"All",flt_analyst&lt;&gt;"All"),COUNTIFS(tbl_raw_data[updated_queue],flt_queue,Settiings,flt_analyst,tbl_raw_data[updated_date],P16, tbl_raw_data[Updated_Message],$AK$3),
IF(flt_queue="All",COUNTIFS(tbl_raw_data[Analyst name],flt_analyst,tbl_raw_data[updated_date],P16,tbl_raw_data[Updated_Message],$AK$3),
IF(flt_analyst="All",COUNTIFS(tbl_raw_data[updated_queue],flt_queue,tbl_raw_data[updated_date],P16,tbl_raw_data[Updated_Message],$AK$3),
))))</f>
        <v>0</v>
      </c>
      <c r="AL16" s="66" cm="1">
        <f t="array" ref="AL16">IF(AND(flt_queue="All",flt_analyst="All"),COUNTIFS(tbl_raw_data[updated_date],P16,tbl_raw_data[Updated_Message],$AL$3),
IF(AND(flt_queue&lt;&gt;"All",flt_analyst&lt;&gt;"All"),COUNTIFS(tbl_raw_data[updated_queue],flt_queue,Settiings,flt_analyst,tbl_raw_data[updated_date],P16, tbl_raw_data[Updated_Message],$AL$3),
IF(flt_queue="All",COUNTIFS(tbl_raw_data[Analyst name],flt_analyst,tbl_raw_data[updated_date],P16,tbl_raw_data[Updated_Message],$AL$3),
IF(flt_analyst="All",COUNTIFS(tbl_raw_data[updated_queue],flt_queue,tbl_raw_data[updated_date],P16,tbl_raw_data[Updated_Message],$AL$3),
))))</f>
        <v>2</v>
      </c>
      <c r="AM16" s="66"/>
    </row>
    <row r="17" spans="16:39" ht="23.4" x14ac:dyDescent="0.45">
      <c r="P17" s="96">
        <v>45155</v>
      </c>
      <c r="Q17" s="68">
        <v>45155</v>
      </c>
      <c r="R17" s="64">
        <f>IFERROR(IF(AND(KPI_dashboard!$M$8="All",KPI_dashboard!$Q$8="All" ),COUNTIFS(tbl_raw_data[updated_month],KPI_dashboard!$J$8,tbl_raw_data[updated_outcome],"APPROVE",tbl_raw_data[updated_date],Q17),IF(AND(KPI_dashboard!$M$8&lt;&gt;"All",KPI_dashboard!$Q$8&lt;&gt;"All"),COUNTIFS(tbl_raw_data[updated_queue],KPI_dashboard!$M$8,tbl_raw_data[Analyst name],KPI_dashboard!$Q$8,tbl_raw_data[updated_outcome],"APPROVE",tbl_raw_data[updated_date],Q17),IF(KPI_dashboard!$M$8="All",COUNTIFS(tbl_raw_data[Analyst name],KPI_dashboard!$Q$8,tbl_raw_data[updated_outcome],"APPROVE",tbl_raw_data[updated_date],Q17),IF(KPI_dashboard!$Q$8="All",COUNTIFS(tbl_raw_data[updated_queue],KPI_dashboard!$M$8,tbl_raw_data[updated_outcome],"APPROVE",tbl_raw_data[updated_date],Q17)))))/IF(AND(KPI_dashboard!$M$8="All",KPI_dashboard!$Q$8="All" ),COUNTIFS(tbl_raw_data[updated_date],Q17),IF(AND(KPI_dashboard!$M$8&lt;&gt;"All",KPI_dashboard!$Q$8&lt;&gt;"All"),COUNTIFS(tbl_raw_data[updated_queue],KPI_dashboard!$M$8,tbl_raw_data[Analyst name],KPI_dashboard!$Q$8,tbl_raw_data[updated_date],Q17),IF(KPI_dashboard!$M$8="All",COUNTIFS(tbl_raw_data[Analyst name],KPI_dashboard!$Q$8,tbl_raw_data[updated_date],Q17),IF(KPI_dashboard!$Q$8="All",COUNTIFS(tbl_raw_data[updated_queue],KPI_dashboard!$M$8,tbl_raw_data[updated_date],Q17))))),"-")</f>
        <v>0.48019801980198018</v>
      </c>
      <c r="S17" s="64">
        <f t="shared" si="0"/>
        <v>0.53434418943836515</v>
      </c>
      <c r="T17" s="64">
        <f>Settiings!$L$2</f>
        <v>0.85</v>
      </c>
      <c r="U17" s="65">
        <f>IFERROR(IF(AND(KPI_dashboard!$M$8="All",KPI_dashboard!$Q$8="All" ),COUNTIFS(tbl_raw_data[updated_month],KPI_dashboard!$J$8,tbl_raw_data[updated_outcome],"DECLINE",tbl_raw_data[updated_date],Q17),IF(AND(KPI_dashboard!$M$8&lt;&gt;"All",KPI_dashboard!$Q$8&lt;&gt;"All"),COUNTIFS(tbl_raw_data[updated_queue],KPI_dashboard!$M$8,tbl_raw_data[Analyst name],KPI_dashboard!$Q$8,tbl_raw_data[updated_outcome],"DECLINE",tbl_raw_data[updated_date],Q17),IF(KPI_dashboard!$M$8="All",COUNTIFS(tbl_raw_data[Analyst name],KPI_dashboard!$Q$8,tbl_raw_data[updated_outcome],"DECLINE",tbl_raw_data[updated_date],Q17),IF(KPI_dashboard!$Q$8="All",COUNTIFS(tbl_raw_data[updated_queue],KPI_dashboard!$M$8,tbl_raw_data[updated_outcome],"DECLINE",tbl_raw_data[updated_date],Q17)))))/IF(AND(KPI_dashboard!$M$8="All",KPI_dashboard!$Q$8="All" ),COUNTIFS(tbl_raw_data[updated_date],Q17),IF(AND(KPI_dashboard!$M$8&lt;&gt;"All",KPI_dashboard!$Q$8&lt;&gt;"All"),COUNTIFS(tbl_raw_data[updated_queue],KPI_dashboard!$M$8,tbl_raw_data[Analyst name],KPI_dashboard!$Q$8,tbl_raw_data[updated_date],Q17),IF(KPI_dashboard!$M$8="All",COUNTIFS(tbl_raw_data[Analyst name],KPI_dashboard!$Q$8,tbl_raw_data[updated_date],Q17),IF(KPI_dashboard!$Q$8="All",COUNTIFS(tbl_raw_data[updated_queue],KPI_dashboard!$M$8,tbl_raw_data[updated_date],Q17))))),"-")</f>
        <v>0.20297029702970298</v>
      </c>
      <c r="V17" s="65">
        <f t="shared" si="1"/>
        <v>0.13458456387737411</v>
      </c>
      <c r="W17" s="65">
        <f>IFERROR(IF(AND(KPI_dashboard!$M$8="All",KPI_dashboard!$Q$8="All" ),COUNTIFS(tbl_raw_data[updated_month],KPI_dashboard!$J$8,tbl_raw_data[updated_outcome],"WITHDRAW",tbl_raw_data[updated_date],Q17),IF(AND(KPI_dashboard!$M$8&lt;&gt;"All",KPI_dashboard!$Q$8&lt;&gt;"All"),COUNTIFS(tbl_raw_data[updated_queue],KPI_dashboard!$M$8,tbl_raw_data[Analyst name],KPI_dashboard!$Q$8,tbl_raw_data[updated_outcome],"WITHDRAW",tbl_raw_data[updated_date],Q17),IF(KPI_dashboard!$M$8="All",COUNTIFS(tbl_raw_data[Analyst name],KPI_dashboard!$Q$8,tbl_raw_data[updated_outcome],"WITHDRAW",tbl_raw_data[updated_date],Q17),IF(KPI_dashboard!$Q$8="All",COUNTIFS(tbl_raw_data[updated_queue],KPI_dashboard!$M$8,tbl_raw_data[updated_outcome],"WITHDRAW",tbl_raw_data[updated_date],Q17)))))/IF(AND(KPI_dashboard!$M$8="All",KPI_dashboard!$Q$8="All" ),COUNTIFS(tbl_raw_data[updated_date],Q17),IF(AND(KPI_dashboard!$M$8&lt;&gt;"All",KPI_dashboard!$Q$8&lt;&gt;"All"),COUNTIFS(tbl_raw_data[updated_queue],KPI_dashboard!$M$8,tbl_raw_data[Analyst name],KPI_dashboard!$Q$8,tbl_raw_data[updated_date],Q17),IF(KPI_dashboard!$M$8="All",COUNTIFS(tbl_raw_data[Analyst name],KPI_dashboard!$Q$8,tbl_raw_data[updated_date],Q17),IF(KPI_dashboard!$Q$8="All",COUNTIFS(tbl_raw_data[updated_queue],KPI_dashboard!$M$8,tbl_raw_data[updated_date],Q17))))),"-")</f>
        <v>0.31683168316831684</v>
      </c>
      <c r="X17" s="65">
        <f t="shared" si="2"/>
        <v>0.3310712466842608</v>
      </c>
      <c r="Y17" s="65">
        <f>Settiings!$N$2</f>
        <v>0.9</v>
      </c>
      <c r="Z17" s="65">
        <f>IFERROR(IF(AND(KPI_dashboard!$M$8="All",KPI_dashboard!$Q$8="All" ),COUNTIFS(tbl_raw_data[sla_met_not_met],"SLA_MET",tbl_raw_data[updated_date],Q17),
IF(AND(KPI_dashboard!$M$8&lt;&gt;"All",KPI_dashboard!$Q$8&lt;&gt;"All"),COUNTIFS(tbl_raw_data[updated_queue],KPI_dashboard!$M$8,tbl_raw_data[Analyst name],KPI_dashboard!$Q$8,tbl_raw_data[sla_met_not_met],"SLA_MET",tbl_raw_data[updated_date],Q17),
IF(KPI_dashboard!$M$8="All",COUNTIFS(tbl_raw_data[Analyst name],KPI_dashboard!$Q$8,tbl_raw_data[sla_met_not_met],"SLA_MET",tbl_raw_data[updated_date],Q17),
IF(KPI_dashboard!$Q$8="All",COUNTIFS(tbl_raw_data[updated_queue],KPI_dashboard!$M$8,tbl_raw_data[sla_met_not_met],"SLA_MET",tbl_raw_data[updated_date],Q17)))))
/
IF(AND(KPI_dashboard!$M$8="All",KPI_dashboard!$Q$8="All" ),COUNTIFS(tbl_raw_data[updated_date],Q17),
IF(AND(KPI_dashboard!$M$8&lt;&gt;"All",KPI_dashboard!$Q$8&lt;&gt;"All"),COUNTIFS(tbl_raw_data[updated_queue],KPI_dashboard!$M$8,tbl_raw_data[Analyst name],KPI_dashboard!$Q$8,tbl_raw_data[updated_date],Q17),
IF(KPI_dashboard!$M$8="All",COUNTIFS(tbl_raw_data[Analyst name],KPI_dashboard!$Q$8,tbl_raw_data[updated_date],Q17),
IF(KPI_dashboard!$Q$8="All",COUNTIFS(tbl_raw_data[updated_queue],KPI_dashboard!$M$8,tbl_raw_data[updated_date],Q17))))),"-")</f>
        <v>0.8366336633663366</v>
      </c>
      <c r="AA17" s="65">
        <f t="shared" si="3"/>
        <v>0.8743684475534087</v>
      </c>
      <c r="AB17" s="67">
        <f>IFERROR(IF(AND(KPI_dashboard!$M$8="All",KPI_dashboard!$Q$8="All"),SUMIFS(tbl_raw_data[Time taken in min],tbl_raw_data[updated_date],Q17),
IF(AND(KPI_dashboard!$M$8&lt;&gt;"All",KPI_dashboard!$Q$8&lt;&gt;"All"),SUMIFS(tbl_raw_data[Time taken in min],tbl_raw_data[updated_queue],KPI_dashboard!$M$8,tbl_raw_data[Analyst name],KPI_dashboard!$Q$8,tbl_raw_data[updated_date],Q17),
IF(KPI_dashboard!$M$8="All",SUMIFS(tbl_raw_data[Time taken in min],tbl_raw_data[Analyst name],KPI_dashboard!$Q$8,tbl_raw_data[updated_date],Q17),
IF(KPI_dashboard!$Q$8="All",SUMIFS(tbl_raw_data[Time taken in min],tbl_raw_data[updated_queue],KPI_dashboard!$M$8,tbl_raw_data[updated_date],Q17)))))
/
IF(AND(KPI_dashboard!$M$8="All",KPI_dashboard!$Q$8="All" ),COUNTIFS(tbl_raw_data[updated_date],Q17),
IF(AND(KPI_dashboard!$M$8&lt;&gt;"All",KPI_dashboard!$Q$8&lt;&gt;"All"),COUNTIFS(tbl_raw_data[updated_queue],KPI_dashboard!$M$8,tbl_raw_data[Analyst name],KPI_dashboard!$Q$8,tbl_raw_data[updated_date],Q17),
IF(KPI_dashboard!$M$8="All",COUNTIFS(tbl_raw_data[Analyst name],KPI_dashboard!$Q$8,tbl_raw_data[updated_date],Q17),
IF(KPI_dashboard!$Q$8="All",COUNTIFS(tbl_raw_data[updated_queue],KPI_dashboard!$M$8,tbl_raw_data[updated_date],Q17))))),"-")</f>
        <v>15.655940594059402</v>
      </c>
      <c r="AC17" s="67">
        <f t="shared" si="4"/>
        <v>24.473796266990281</v>
      </c>
      <c r="AD17" s="66">
        <f>IF(AND(KPI_dashboard!$M$8="All",KPI_dashboard!$Q$8="All" ),COUNTIFS(tbl_raw_data[updated_date],Q17),
IF(AND(KPI_dashboard!$M$8&lt;&gt;"All",KPI_dashboard!$Q$8&lt;&gt;"All"),COUNTIFS(tbl_raw_data[updated_queue],KPI_dashboard!$M$8,tbl_raw_data[Analyst name],KPI_dashboard!$Q$8,tbl_raw_data[updated_date],Q17),
IF(KPI_dashboard!$M$8="All",COUNTIFS(tbl_raw_data[Analyst name],KPI_dashboard!$Q$8,tbl_raw_data[updated_date],Q17),
IF(KPI_dashboard!$Q$8="All",COUNTIFS(tbl_raw_data[updated_queue],KPI_dashboard!$M$8,tbl_raw_data[updated_date],Q17)))))</f>
        <v>202</v>
      </c>
      <c r="AE17" s="66"/>
      <c r="AF17" s="66"/>
      <c r="AG17" s="66" cm="1">
        <f t="array" ref="AG17">IF(AND(flt_queue="All",flt_analyst="All"),COUNTIFS(tbl_raw_data[updated_date],P17,tbl_raw_data[Updated_Message],$AG$3),
IF(AND(flt_queue&lt;&gt;"All",flt_analyst&lt;&gt;"All"),COUNTIFS(tbl_raw_data[updated_queue],flt_queue,Settiings,flt_analyst,tbl_raw_data[updated_date],P17, tbl_raw_data[Updated_Message],$AG$3),
IF(flt_queue="All",COUNTIFS(tbl_raw_data[Analyst name],flt_analyst,tbl_raw_data[updated_date],P17,tbl_raw_data[Updated_Message],$AG$3),
IF(flt_analyst="All",COUNTIFS(tbl_raw_data[updated_queue],flt_queue,tbl_raw_data[updated_date],P17,tbl_raw_data[Updated_Message],$AG$3),
))))</f>
        <v>34</v>
      </c>
      <c r="AH17" s="66" cm="1">
        <f t="array" ref="AH17">IF(AND(flt_queue="All",flt_analyst="All"),COUNTIFS(tbl_raw_data[updated_date],P17,tbl_raw_data[Updated_Message],$AH$3),
IF(AND(flt_queue&lt;&gt;"All",flt_analyst&lt;&gt;"All"),COUNTIFS(tbl_raw_data[updated_queue],flt_queue,Settiings,flt_analyst,tbl_raw_data[updated_date],P17, tbl_raw_data[Updated_Message],$AH$3),
IF(flt_queue="All",COUNTIFS(tbl_raw_data[Analyst name],flt_analyst,tbl_raw_data[updated_date],P17,tbl_raw_data[Updated_Message],$AH$3),
IF(flt_analyst="All",COUNTIFS(tbl_raw_data[updated_queue],flt_queue,tbl_raw_data[updated_date],P17,tbl_raw_data[Updated_Message],$AH$3),
))))</f>
        <v>10</v>
      </c>
      <c r="AI17" s="66" cm="1">
        <f t="array" ref="AI17">IF(AND(flt_queue="All",flt_analyst="All"),COUNTIFS(tbl_raw_data[updated_date],P17,tbl_raw_data[Updated_Message],$AI$3),
IF(AND(flt_queue&lt;&gt;"All",flt_analyst&lt;&gt;"All"),COUNTIFS(tbl_raw_data[updated_queue],flt_queue,Settiings,flt_analyst,tbl_raw_data[updated_date],P17, tbl_raw_data[Updated_Message],$AI$3),
IF(flt_queue="All",COUNTIFS(tbl_raw_data[Analyst name],flt_analyst,tbl_raw_data[updated_date],P17,tbl_raw_data[Updated_Message],$AI$3),
IF(flt_analyst="All",COUNTIFS(tbl_raw_data[updated_queue],flt_queue,tbl_raw_data[updated_date],P17,tbl_raw_data[Updated_Message],$AI$3),
))))</f>
        <v>15</v>
      </c>
      <c r="AJ17" s="66" cm="1">
        <f t="array" ref="AJ17">IF(AND(flt_queue="All",flt_analyst="All"),COUNTIFS(tbl_raw_data[updated_date],P17,tbl_raw_data[Updated_Message],$AJ$3),
IF(AND(flt_queue&lt;&gt;"All",flt_analyst&lt;&gt;"All"),COUNTIFS(tbl_raw_data[updated_queue],flt_queue,Settiings,flt_analyst,tbl_raw_data[updated_date],P17, tbl_raw_data[Updated_Message],$AJ$3),
IF(flt_queue="All",COUNTIFS(tbl_raw_data[Analyst name],flt_analyst,tbl_raw_data[updated_date],P17,tbl_raw_data[Updated_Message],$AJ$3),
IF(flt_analyst="All",COUNTIFS(tbl_raw_data[updated_queue],flt_queue,tbl_raw_data[updated_date],P17,tbl_raw_data[Updated_Message],$AJ$3),
))))</f>
        <v>4</v>
      </c>
      <c r="AK17" s="66" cm="1">
        <f t="array" ref="AK17">IF(AND(flt_queue="All",flt_analyst="All"),COUNTIFS(tbl_raw_data[updated_date],P17,tbl_raw_data[Updated_Message],$AK$3),
IF(AND(flt_queue&lt;&gt;"All",flt_analyst&lt;&gt;"All"),COUNTIFS(tbl_raw_data[updated_queue],flt_queue,Settiings,flt_analyst,tbl_raw_data[updated_date],P17, tbl_raw_data[Updated_Message],$AK$3),
IF(flt_queue="All",COUNTIFS(tbl_raw_data[Analyst name],flt_analyst,tbl_raw_data[updated_date],P17,tbl_raw_data[Updated_Message],$AK$3),
IF(flt_analyst="All",COUNTIFS(tbl_raw_data[updated_queue],flt_queue,tbl_raw_data[updated_date],P17,tbl_raw_data[Updated_Message],$AK$3),
))))</f>
        <v>0</v>
      </c>
      <c r="AL17" s="66" cm="1">
        <f t="array" ref="AL17">IF(AND(flt_queue="All",flt_analyst="All"),COUNTIFS(tbl_raw_data[updated_date],P17,tbl_raw_data[Updated_Message],$AL$3),
IF(AND(flt_queue&lt;&gt;"All",flt_analyst&lt;&gt;"All"),COUNTIFS(tbl_raw_data[updated_queue],flt_queue,Settiings,flt_analyst,tbl_raw_data[updated_date],P17, tbl_raw_data[Updated_Message],$AL$3),
IF(flt_queue="All",COUNTIFS(tbl_raw_data[Analyst name],flt_analyst,tbl_raw_data[updated_date],P17,tbl_raw_data[Updated_Message],$AL$3),
IF(flt_analyst="All",COUNTIFS(tbl_raw_data[updated_queue],flt_queue,tbl_raw_data[updated_date],P17,tbl_raw_data[Updated_Message],$AL$3),
))))</f>
        <v>1</v>
      </c>
      <c r="AM17" s="66"/>
    </row>
    <row r="18" spans="16:39" ht="23.4" x14ac:dyDescent="0.45">
      <c r="P18" s="96">
        <v>45154</v>
      </c>
      <c r="Q18" s="68">
        <v>45154</v>
      </c>
      <c r="R18" s="64">
        <f>IFERROR(IF(AND(KPI_dashboard!$M$8="All",KPI_dashboard!$Q$8="All" ),COUNTIFS(tbl_raw_data[updated_month],KPI_dashboard!$J$8,tbl_raw_data[updated_outcome],"APPROVE",tbl_raw_data[updated_date],Q18),IF(AND(KPI_dashboard!$M$8&lt;&gt;"All",KPI_dashboard!$Q$8&lt;&gt;"All"),COUNTIFS(tbl_raw_data[updated_queue],KPI_dashboard!$M$8,tbl_raw_data[Analyst name],KPI_dashboard!$Q$8,tbl_raw_data[updated_outcome],"APPROVE",tbl_raw_data[updated_date],Q18),IF(KPI_dashboard!$M$8="All",COUNTIFS(tbl_raw_data[Analyst name],KPI_dashboard!$Q$8,tbl_raw_data[updated_outcome],"APPROVE",tbl_raw_data[updated_date],Q18),IF(KPI_dashboard!$Q$8="All",COUNTIFS(tbl_raw_data[updated_queue],KPI_dashboard!$M$8,tbl_raw_data[updated_outcome],"APPROVE",tbl_raw_data[updated_date],Q18)))))/IF(AND(KPI_dashboard!$M$8="All",KPI_dashboard!$Q$8="All" ),COUNTIFS(tbl_raw_data[updated_date],Q18),IF(AND(KPI_dashboard!$M$8&lt;&gt;"All",KPI_dashboard!$Q$8&lt;&gt;"All"),COUNTIFS(tbl_raw_data[updated_queue],KPI_dashboard!$M$8,tbl_raw_data[Analyst name],KPI_dashboard!$Q$8,tbl_raw_data[updated_date],Q18),IF(KPI_dashboard!$M$8="All",COUNTIFS(tbl_raw_data[Analyst name],KPI_dashboard!$Q$8,tbl_raw_data[updated_date],Q18),IF(KPI_dashboard!$Q$8="All",COUNTIFS(tbl_raw_data[updated_queue],KPI_dashboard!$M$8,tbl_raw_data[updated_date],Q18))))),"-")</f>
        <v>0.51982378854625555</v>
      </c>
      <c r="S18" s="64">
        <f t="shared" si="0"/>
        <v>0.56262890980229341</v>
      </c>
      <c r="T18" s="64">
        <f>Settiings!$L$2</f>
        <v>0.85</v>
      </c>
      <c r="U18" s="65">
        <f>IFERROR(IF(AND(KPI_dashboard!$M$8="All",KPI_dashboard!$Q$8="All" ),COUNTIFS(tbl_raw_data[updated_month],KPI_dashboard!$J$8,tbl_raw_data[updated_outcome],"DECLINE",tbl_raw_data[updated_date],Q18),IF(AND(KPI_dashboard!$M$8&lt;&gt;"All",KPI_dashboard!$Q$8&lt;&gt;"All"),COUNTIFS(tbl_raw_data[updated_queue],KPI_dashboard!$M$8,tbl_raw_data[Analyst name],KPI_dashboard!$Q$8,tbl_raw_data[updated_outcome],"DECLINE",tbl_raw_data[updated_date],Q18),IF(KPI_dashboard!$M$8="All",COUNTIFS(tbl_raw_data[Analyst name],KPI_dashboard!$Q$8,tbl_raw_data[updated_outcome],"DECLINE",tbl_raw_data[updated_date],Q18),IF(KPI_dashboard!$Q$8="All",COUNTIFS(tbl_raw_data[updated_queue],KPI_dashboard!$M$8,tbl_raw_data[updated_outcome],"DECLINE",tbl_raw_data[updated_date],Q18)))))/IF(AND(KPI_dashboard!$M$8="All",KPI_dashboard!$Q$8="All" ),COUNTIFS(tbl_raw_data[updated_date],Q18),IF(AND(KPI_dashboard!$M$8&lt;&gt;"All",KPI_dashboard!$Q$8&lt;&gt;"All"),COUNTIFS(tbl_raw_data[updated_queue],KPI_dashboard!$M$8,tbl_raw_data[Analyst name],KPI_dashboard!$Q$8,tbl_raw_data[updated_date],Q18),IF(KPI_dashboard!$M$8="All",COUNTIFS(tbl_raw_data[Analyst name],KPI_dashboard!$Q$8,tbl_raw_data[updated_date],Q18),IF(KPI_dashboard!$Q$8="All",COUNTIFS(tbl_raw_data[updated_queue],KPI_dashboard!$M$8,tbl_raw_data[updated_date],Q18))))),"-")</f>
        <v>0.13656387665198239</v>
      </c>
      <c r="V18" s="65">
        <f t="shared" si="1"/>
        <v>0.11921572969665872</v>
      </c>
      <c r="W18" s="65">
        <f>IFERROR(IF(AND(KPI_dashboard!$M$8="All",KPI_dashboard!$Q$8="All" ),COUNTIFS(tbl_raw_data[updated_month],KPI_dashboard!$J$8,tbl_raw_data[updated_outcome],"WITHDRAW",tbl_raw_data[updated_date],Q18),IF(AND(KPI_dashboard!$M$8&lt;&gt;"All",KPI_dashboard!$Q$8&lt;&gt;"All"),COUNTIFS(tbl_raw_data[updated_queue],KPI_dashboard!$M$8,tbl_raw_data[Analyst name],KPI_dashboard!$Q$8,tbl_raw_data[updated_outcome],"WITHDRAW",tbl_raw_data[updated_date],Q18),IF(KPI_dashboard!$M$8="All",COUNTIFS(tbl_raw_data[Analyst name],KPI_dashboard!$Q$8,tbl_raw_data[updated_outcome],"WITHDRAW",tbl_raw_data[updated_date],Q18),IF(KPI_dashboard!$Q$8="All",COUNTIFS(tbl_raw_data[updated_queue],KPI_dashboard!$M$8,tbl_raw_data[updated_outcome],"WITHDRAW",tbl_raw_data[updated_date],Q18)))))/IF(AND(KPI_dashboard!$M$8="All",KPI_dashboard!$Q$8="All" ),COUNTIFS(tbl_raw_data[updated_date],Q18),IF(AND(KPI_dashboard!$M$8&lt;&gt;"All",KPI_dashboard!$Q$8&lt;&gt;"All"),COUNTIFS(tbl_raw_data[updated_queue],KPI_dashboard!$M$8,tbl_raw_data[Analyst name],KPI_dashboard!$Q$8,tbl_raw_data[updated_date],Q18),IF(KPI_dashboard!$M$8="All",COUNTIFS(tbl_raw_data[Analyst name],KPI_dashboard!$Q$8,tbl_raw_data[updated_date],Q18),IF(KPI_dashboard!$Q$8="All",COUNTIFS(tbl_raw_data[updated_queue],KPI_dashboard!$M$8,tbl_raw_data[updated_date],Q18))))),"-")</f>
        <v>0.34361233480176212</v>
      </c>
      <c r="X18" s="65">
        <f t="shared" si="2"/>
        <v>0.31815536050104781</v>
      </c>
      <c r="Y18" s="65">
        <f>Settiings!$N$2</f>
        <v>0.9</v>
      </c>
      <c r="Z18" s="65">
        <f>IFERROR(IF(AND(KPI_dashboard!$M$8="All",KPI_dashboard!$Q$8="All" ),COUNTIFS(tbl_raw_data[sla_met_not_met],"SLA_MET",tbl_raw_data[updated_date],Q18),
IF(AND(KPI_dashboard!$M$8&lt;&gt;"All",KPI_dashboard!$Q$8&lt;&gt;"All"),COUNTIFS(tbl_raw_data[updated_queue],KPI_dashboard!$M$8,tbl_raw_data[Analyst name],KPI_dashboard!$Q$8,tbl_raw_data[sla_met_not_met],"SLA_MET",tbl_raw_data[updated_date],Q18),
IF(KPI_dashboard!$M$8="All",COUNTIFS(tbl_raw_data[Analyst name],KPI_dashboard!$Q$8,tbl_raw_data[sla_met_not_met],"SLA_MET",tbl_raw_data[updated_date],Q18),
IF(KPI_dashboard!$Q$8="All",COUNTIFS(tbl_raw_data[updated_queue],KPI_dashboard!$M$8,tbl_raw_data[sla_met_not_met],"SLA_MET",tbl_raw_data[updated_date],Q18)))))
/
IF(AND(KPI_dashboard!$M$8="All",KPI_dashboard!$Q$8="All" ),COUNTIFS(tbl_raw_data[updated_date],Q18),
IF(AND(KPI_dashboard!$M$8&lt;&gt;"All",KPI_dashboard!$Q$8&lt;&gt;"All"),COUNTIFS(tbl_raw_data[updated_queue],KPI_dashboard!$M$8,tbl_raw_data[Analyst name],KPI_dashboard!$Q$8,tbl_raw_data[updated_date],Q18),
IF(KPI_dashboard!$M$8="All",COUNTIFS(tbl_raw_data[Analyst name],KPI_dashboard!$Q$8,tbl_raw_data[updated_date],Q18),
IF(KPI_dashboard!$Q$8="All",COUNTIFS(tbl_raw_data[updated_queue],KPI_dashboard!$M$8,tbl_raw_data[updated_date],Q18))))),"-")</f>
        <v>0.89427312775330392</v>
      </c>
      <c r="AA18" s="65">
        <f t="shared" si="3"/>
        <v>0.89082549866392513</v>
      </c>
      <c r="AB18" s="67">
        <f>IFERROR(IF(AND(KPI_dashboard!$M$8="All",KPI_dashboard!$Q$8="All"),SUMIFS(tbl_raw_data[Time taken in min],tbl_raw_data[updated_date],Q18),
IF(AND(KPI_dashboard!$M$8&lt;&gt;"All",KPI_dashboard!$Q$8&lt;&gt;"All"),SUMIFS(tbl_raw_data[Time taken in min],tbl_raw_data[updated_queue],KPI_dashboard!$M$8,tbl_raw_data[Analyst name],KPI_dashboard!$Q$8,tbl_raw_data[updated_date],Q18),
IF(KPI_dashboard!$M$8="All",SUMIFS(tbl_raw_data[Time taken in min],tbl_raw_data[Analyst name],KPI_dashboard!$Q$8,tbl_raw_data[updated_date],Q18),
IF(KPI_dashboard!$Q$8="All",SUMIFS(tbl_raw_data[Time taken in min],tbl_raw_data[updated_queue],KPI_dashboard!$M$8,tbl_raw_data[updated_date],Q18)))))
/
IF(AND(KPI_dashboard!$M$8="All",KPI_dashboard!$Q$8="All" ),COUNTIFS(tbl_raw_data[updated_date],Q18),
IF(AND(KPI_dashboard!$M$8&lt;&gt;"All",KPI_dashboard!$Q$8&lt;&gt;"All"),COUNTIFS(tbl_raw_data[updated_queue],KPI_dashboard!$M$8,tbl_raw_data[Analyst name],KPI_dashboard!$Q$8,tbl_raw_data[updated_date],Q18),
IF(KPI_dashboard!$M$8="All",COUNTIFS(tbl_raw_data[Analyst name],KPI_dashboard!$Q$8,tbl_raw_data[updated_date],Q18),
IF(KPI_dashboard!$Q$8="All",COUNTIFS(tbl_raw_data[updated_queue],KPI_dashboard!$M$8,tbl_raw_data[updated_date],Q18))))),"-")</f>
        <v>16.599118942731277</v>
      </c>
      <c r="AC18" s="67">
        <f t="shared" si="4"/>
        <v>26.388133673703926</v>
      </c>
      <c r="AD18" s="66">
        <f>IF(AND(KPI_dashboard!$M$8="All",KPI_dashboard!$Q$8="All" ),COUNTIFS(tbl_raw_data[updated_date],Q18),
IF(AND(KPI_dashboard!$M$8&lt;&gt;"All",KPI_dashboard!$Q$8&lt;&gt;"All"),COUNTIFS(tbl_raw_data[updated_queue],KPI_dashboard!$M$8,tbl_raw_data[Analyst name],KPI_dashboard!$Q$8,tbl_raw_data[updated_date],Q18),
IF(KPI_dashboard!$M$8="All",COUNTIFS(tbl_raw_data[Analyst name],KPI_dashboard!$Q$8,tbl_raw_data[updated_date],Q18),
IF(KPI_dashboard!$Q$8="All",COUNTIFS(tbl_raw_data[updated_queue],KPI_dashboard!$M$8,tbl_raw_data[updated_date],Q18)))))</f>
        <v>227</v>
      </c>
      <c r="AE18" s="66"/>
      <c r="AF18" s="66"/>
      <c r="AG18" s="66" cm="1">
        <f t="array" ref="AG18">IF(AND(flt_queue="All",flt_analyst="All"),COUNTIFS(tbl_raw_data[updated_date],P18,tbl_raw_data[Updated_Message],$AG$3),
IF(AND(flt_queue&lt;&gt;"All",flt_analyst&lt;&gt;"All"),COUNTIFS(tbl_raw_data[updated_queue],flt_queue,Settiings,flt_analyst,tbl_raw_data[updated_date],P18, tbl_raw_data[Updated_Message],$AG$3),
IF(flt_queue="All",COUNTIFS(tbl_raw_data[Analyst name],flt_analyst,tbl_raw_data[updated_date],P18,tbl_raw_data[Updated_Message],$AG$3),
IF(flt_analyst="All",COUNTIFS(tbl_raw_data[updated_queue],flt_queue,tbl_raw_data[updated_date],P18,tbl_raw_data[Updated_Message],$AG$3),
))))</f>
        <v>44</v>
      </c>
      <c r="AH18" s="66" cm="1">
        <f t="array" ref="AH18">IF(AND(flt_queue="All",flt_analyst="All"),COUNTIFS(tbl_raw_data[updated_date],P18,tbl_raw_data[Updated_Message],$AH$3),
IF(AND(flt_queue&lt;&gt;"All",flt_analyst&lt;&gt;"All"),COUNTIFS(tbl_raw_data[updated_queue],flt_queue,Settiings,flt_analyst,tbl_raw_data[updated_date],P18, tbl_raw_data[Updated_Message],$AH$3),
IF(flt_queue="All",COUNTIFS(tbl_raw_data[Analyst name],flt_analyst,tbl_raw_data[updated_date],P18,tbl_raw_data[Updated_Message],$AH$3),
IF(flt_analyst="All",COUNTIFS(tbl_raw_data[updated_queue],flt_queue,tbl_raw_data[updated_date],P18,tbl_raw_data[Updated_Message],$AH$3),
))))</f>
        <v>6</v>
      </c>
      <c r="AI18" s="66" cm="1">
        <f t="array" ref="AI18">IF(AND(flt_queue="All",flt_analyst="All"),COUNTIFS(tbl_raw_data[updated_date],P18,tbl_raw_data[Updated_Message],$AI$3),
IF(AND(flt_queue&lt;&gt;"All",flt_analyst&lt;&gt;"All"),COUNTIFS(tbl_raw_data[updated_queue],flt_queue,Settiings,flt_analyst,tbl_raw_data[updated_date],P18, tbl_raw_data[Updated_Message],$AI$3),
IF(flt_queue="All",COUNTIFS(tbl_raw_data[Analyst name],flt_analyst,tbl_raw_data[updated_date],P18,tbl_raw_data[Updated_Message],$AI$3),
IF(flt_analyst="All",COUNTIFS(tbl_raw_data[updated_queue],flt_queue,tbl_raw_data[updated_date],P18,tbl_raw_data[Updated_Message],$AI$3),
))))</f>
        <v>17</v>
      </c>
      <c r="AJ18" s="66" cm="1">
        <f t="array" ref="AJ18">IF(AND(flt_queue="All",flt_analyst="All"),COUNTIFS(tbl_raw_data[updated_date],P18,tbl_raw_data[Updated_Message],$AJ$3),
IF(AND(flt_queue&lt;&gt;"All",flt_analyst&lt;&gt;"All"),COUNTIFS(tbl_raw_data[updated_queue],flt_queue,Settiings,flt_analyst,tbl_raw_data[updated_date],P18, tbl_raw_data[Updated_Message],$AJ$3),
IF(flt_queue="All",COUNTIFS(tbl_raw_data[Analyst name],flt_analyst,tbl_raw_data[updated_date],P18,tbl_raw_data[Updated_Message],$AJ$3),
IF(flt_analyst="All",COUNTIFS(tbl_raw_data[updated_queue],flt_queue,tbl_raw_data[updated_date],P18,tbl_raw_data[Updated_Message],$AJ$3),
))))</f>
        <v>11</v>
      </c>
      <c r="AK18" s="66" cm="1">
        <f t="array" ref="AK18">IF(AND(flt_queue="All",flt_analyst="All"),COUNTIFS(tbl_raw_data[updated_date],P18,tbl_raw_data[Updated_Message],$AK$3),
IF(AND(flt_queue&lt;&gt;"All",flt_analyst&lt;&gt;"All"),COUNTIFS(tbl_raw_data[updated_queue],flt_queue,Settiings,flt_analyst,tbl_raw_data[updated_date],P18, tbl_raw_data[Updated_Message],$AK$3),
IF(flt_queue="All",COUNTIFS(tbl_raw_data[Analyst name],flt_analyst,tbl_raw_data[updated_date],P18,tbl_raw_data[Updated_Message],$AK$3),
IF(flt_analyst="All",COUNTIFS(tbl_raw_data[updated_queue],flt_queue,tbl_raw_data[updated_date],P18,tbl_raw_data[Updated_Message],$AK$3),
))))</f>
        <v>0</v>
      </c>
      <c r="AL18" s="66" cm="1">
        <f t="array" ref="AL18">IF(AND(flt_queue="All",flt_analyst="All"),COUNTIFS(tbl_raw_data[updated_date],P18,tbl_raw_data[Updated_Message],$AL$3),
IF(AND(flt_queue&lt;&gt;"All",flt_analyst&lt;&gt;"All"),COUNTIFS(tbl_raw_data[updated_queue],flt_queue,Settiings,flt_analyst,tbl_raw_data[updated_date],P18, tbl_raw_data[Updated_Message],$AL$3),
IF(flt_queue="All",COUNTIFS(tbl_raw_data[Analyst name],flt_analyst,tbl_raw_data[updated_date],P18,tbl_raw_data[Updated_Message],$AL$3),
IF(flt_analyst="All",COUNTIFS(tbl_raw_data[updated_queue],flt_queue,tbl_raw_data[updated_date],P18,tbl_raw_data[Updated_Message],$AL$3),
))))</f>
        <v>0</v>
      </c>
      <c r="AM18" s="66"/>
    </row>
    <row r="19" spans="16:39" ht="23.4" x14ac:dyDescent="0.45">
      <c r="P19" s="96">
        <v>45153</v>
      </c>
      <c r="Q19" s="68">
        <v>45153</v>
      </c>
      <c r="R19" s="64">
        <f>IFERROR(IF(AND(KPI_dashboard!$M$8="All",KPI_dashboard!$Q$8="All" ),COUNTIFS(tbl_raw_data[updated_month],KPI_dashboard!$J$8,tbl_raw_data[updated_outcome],"APPROVE",tbl_raw_data[updated_date],Q19),IF(AND(KPI_dashboard!$M$8&lt;&gt;"All",KPI_dashboard!$Q$8&lt;&gt;"All"),COUNTIFS(tbl_raw_data[updated_queue],KPI_dashboard!$M$8,tbl_raw_data[Analyst name],KPI_dashboard!$Q$8,tbl_raw_data[updated_outcome],"APPROVE",tbl_raw_data[updated_date],Q19),IF(KPI_dashboard!$M$8="All",COUNTIFS(tbl_raw_data[Analyst name],KPI_dashboard!$Q$8,tbl_raw_data[updated_outcome],"APPROVE",tbl_raw_data[updated_date],Q19),IF(KPI_dashboard!$Q$8="All",COUNTIFS(tbl_raw_data[updated_queue],KPI_dashboard!$M$8,tbl_raw_data[updated_outcome],"APPROVE",tbl_raw_data[updated_date],Q19)))))/IF(AND(KPI_dashboard!$M$8="All",KPI_dashboard!$Q$8="All" ),COUNTIFS(tbl_raw_data[updated_date],Q19),IF(AND(KPI_dashboard!$M$8&lt;&gt;"All",KPI_dashboard!$Q$8&lt;&gt;"All"),COUNTIFS(tbl_raw_data[updated_queue],KPI_dashboard!$M$8,tbl_raw_data[Analyst name],KPI_dashboard!$Q$8,tbl_raw_data[updated_date],Q19),IF(KPI_dashboard!$M$8="All",COUNTIFS(tbl_raw_data[Analyst name],KPI_dashboard!$Q$8,tbl_raw_data[updated_date],Q19),IF(KPI_dashboard!$Q$8="All",COUNTIFS(tbl_raw_data[updated_queue],KPI_dashboard!$M$8,tbl_raw_data[updated_date],Q19))))),"-")</f>
        <v>0.6333333333333333</v>
      </c>
      <c r="S19" s="64">
        <f t="shared" si="0"/>
        <v>0.56525097844034766</v>
      </c>
      <c r="T19" s="64">
        <f>Settiings!$L$2</f>
        <v>0.85</v>
      </c>
      <c r="U19" s="65">
        <f>IFERROR(IF(AND(KPI_dashboard!$M$8="All",KPI_dashboard!$Q$8="All" ),COUNTIFS(tbl_raw_data[updated_month],KPI_dashboard!$J$8,tbl_raw_data[updated_outcome],"DECLINE",tbl_raw_data[updated_date],Q19),IF(AND(KPI_dashboard!$M$8&lt;&gt;"All",KPI_dashboard!$Q$8&lt;&gt;"All"),COUNTIFS(tbl_raw_data[updated_queue],KPI_dashboard!$M$8,tbl_raw_data[Analyst name],KPI_dashboard!$Q$8,tbl_raw_data[updated_outcome],"DECLINE",tbl_raw_data[updated_date],Q19),IF(KPI_dashboard!$M$8="All",COUNTIFS(tbl_raw_data[Analyst name],KPI_dashboard!$Q$8,tbl_raw_data[updated_outcome],"DECLINE",tbl_raw_data[updated_date],Q19),IF(KPI_dashboard!$Q$8="All",COUNTIFS(tbl_raw_data[updated_queue],KPI_dashboard!$M$8,tbl_raw_data[updated_outcome],"DECLINE",tbl_raw_data[updated_date],Q19)))))/IF(AND(KPI_dashboard!$M$8="All",KPI_dashboard!$Q$8="All" ),COUNTIFS(tbl_raw_data[updated_date],Q19),IF(AND(KPI_dashboard!$M$8&lt;&gt;"All",KPI_dashboard!$Q$8&lt;&gt;"All"),COUNTIFS(tbl_raw_data[updated_queue],KPI_dashboard!$M$8,tbl_raw_data[Analyst name],KPI_dashboard!$Q$8,tbl_raw_data[updated_date],Q19),IF(KPI_dashboard!$M$8="All",COUNTIFS(tbl_raw_data[Analyst name],KPI_dashboard!$Q$8,tbl_raw_data[updated_date],Q19),IF(KPI_dashboard!$Q$8="All",COUNTIFS(tbl_raw_data[updated_queue],KPI_dashboard!$M$8,tbl_raw_data[updated_date],Q19))))),"-")</f>
        <v>8.8888888888888892E-2</v>
      </c>
      <c r="V19" s="65">
        <f t="shared" si="1"/>
        <v>0.11944786454590295</v>
      </c>
      <c r="W19" s="65">
        <f>IFERROR(IF(AND(KPI_dashboard!$M$8="All",KPI_dashboard!$Q$8="All" ),COUNTIFS(tbl_raw_data[updated_month],KPI_dashboard!$J$8,tbl_raw_data[updated_outcome],"WITHDRAW",tbl_raw_data[updated_date],Q19),IF(AND(KPI_dashboard!$M$8&lt;&gt;"All",KPI_dashboard!$Q$8&lt;&gt;"All"),COUNTIFS(tbl_raw_data[updated_queue],KPI_dashboard!$M$8,tbl_raw_data[Analyst name],KPI_dashboard!$Q$8,tbl_raw_data[updated_outcome],"WITHDRAW",tbl_raw_data[updated_date],Q19),IF(KPI_dashboard!$M$8="All",COUNTIFS(tbl_raw_data[Analyst name],KPI_dashboard!$Q$8,tbl_raw_data[updated_outcome],"WITHDRAW",tbl_raw_data[updated_date],Q19),IF(KPI_dashboard!$Q$8="All",COUNTIFS(tbl_raw_data[updated_queue],KPI_dashboard!$M$8,tbl_raw_data[updated_outcome],"WITHDRAW",tbl_raw_data[updated_date],Q19)))))/IF(AND(KPI_dashboard!$M$8="All",KPI_dashboard!$Q$8="All" ),COUNTIFS(tbl_raw_data[updated_date],Q19),IF(AND(KPI_dashboard!$M$8&lt;&gt;"All",KPI_dashboard!$Q$8&lt;&gt;"All"),COUNTIFS(tbl_raw_data[updated_queue],KPI_dashboard!$M$8,tbl_raw_data[Analyst name],KPI_dashboard!$Q$8,tbl_raw_data[updated_date],Q19),IF(KPI_dashboard!$M$8="All",COUNTIFS(tbl_raw_data[Analyst name],KPI_dashboard!$Q$8,tbl_raw_data[updated_date],Q19),IF(KPI_dashboard!$Q$8="All",COUNTIFS(tbl_raw_data[updated_queue],KPI_dashboard!$M$8,tbl_raw_data[updated_date],Q19))))),"-")</f>
        <v>0.27777777777777779</v>
      </c>
      <c r="X19" s="65">
        <f t="shared" si="2"/>
        <v>0.31530115701374928</v>
      </c>
      <c r="Y19" s="65">
        <f>Settiings!$N$2</f>
        <v>0.9</v>
      </c>
      <c r="Z19" s="65">
        <f>IFERROR(IF(AND(KPI_dashboard!$M$8="All",KPI_dashboard!$Q$8="All" ),COUNTIFS(tbl_raw_data[sla_met_not_met],"SLA_MET",tbl_raw_data[updated_date],Q19),
IF(AND(KPI_dashboard!$M$8&lt;&gt;"All",KPI_dashboard!$Q$8&lt;&gt;"All"),COUNTIFS(tbl_raw_data[updated_queue],KPI_dashboard!$M$8,tbl_raw_data[Analyst name],KPI_dashboard!$Q$8,tbl_raw_data[sla_met_not_met],"SLA_MET",tbl_raw_data[updated_date],Q19),
IF(KPI_dashboard!$M$8="All",COUNTIFS(tbl_raw_data[Analyst name],KPI_dashboard!$Q$8,tbl_raw_data[sla_met_not_met],"SLA_MET",tbl_raw_data[updated_date],Q19),
IF(KPI_dashboard!$Q$8="All",COUNTIFS(tbl_raw_data[updated_queue],KPI_dashboard!$M$8,tbl_raw_data[sla_met_not_met],"SLA_MET",tbl_raw_data[updated_date],Q19)))))
/
IF(AND(KPI_dashboard!$M$8="All",KPI_dashboard!$Q$8="All" ),COUNTIFS(tbl_raw_data[updated_date],Q19),
IF(AND(KPI_dashboard!$M$8&lt;&gt;"All",KPI_dashboard!$Q$8&lt;&gt;"All"),COUNTIFS(tbl_raw_data[updated_queue],KPI_dashboard!$M$8,tbl_raw_data[Analyst name],KPI_dashboard!$Q$8,tbl_raw_data[updated_date],Q19),
IF(KPI_dashboard!$M$8="All",COUNTIFS(tbl_raw_data[Analyst name],KPI_dashboard!$Q$8,tbl_raw_data[updated_date],Q19),
IF(KPI_dashboard!$Q$8="All",COUNTIFS(tbl_raw_data[updated_queue],KPI_dashboard!$M$8,tbl_raw_data[updated_date],Q19))))),"-")</f>
        <v>0.92777777777777781</v>
      </c>
      <c r="AA19" s="65">
        <f t="shared" si="3"/>
        <v>0.90598284916116856</v>
      </c>
      <c r="AB19" s="67">
        <f>IFERROR(IF(AND(KPI_dashboard!$M$8="All",KPI_dashboard!$Q$8="All"),SUMIFS(tbl_raw_data[Time taken in min],tbl_raw_data[updated_date],Q19),
IF(AND(KPI_dashboard!$M$8&lt;&gt;"All",KPI_dashboard!$Q$8&lt;&gt;"All"),SUMIFS(tbl_raw_data[Time taken in min],tbl_raw_data[updated_queue],KPI_dashboard!$M$8,tbl_raw_data[Analyst name],KPI_dashboard!$Q$8,tbl_raw_data[updated_date],Q19),
IF(KPI_dashboard!$M$8="All",SUMIFS(tbl_raw_data[Time taken in min],tbl_raw_data[Analyst name],KPI_dashboard!$Q$8,tbl_raw_data[updated_date],Q19),
IF(KPI_dashboard!$Q$8="All",SUMIFS(tbl_raw_data[Time taken in min],tbl_raw_data[updated_queue],KPI_dashboard!$M$8,tbl_raw_data[updated_date],Q19)))))
/
IF(AND(KPI_dashboard!$M$8="All",KPI_dashboard!$Q$8="All" ),COUNTIFS(tbl_raw_data[updated_date],Q19),
IF(AND(KPI_dashboard!$M$8&lt;&gt;"All",KPI_dashboard!$Q$8&lt;&gt;"All"),COUNTIFS(tbl_raw_data[updated_queue],KPI_dashboard!$M$8,tbl_raw_data[Analyst name],KPI_dashboard!$Q$8,tbl_raw_data[updated_date],Q19),
IF(KPI_dashboard!$M$8="All",COUNTIFS(tbl_raw_data[Analyst name],KPI_dashboard!$Q$8,tbl_raw_data[updated_date],Q19),
IF(KPI_dashboard!$Q$8="All",COUNTIFS(tbl_raw_data[updated_queue],KPI_dashboard!$M$8,tbl_raw_data[updated_date],Q19))))),"-")</f>
        <v>31.703796296296275</v>
      </c>
      <c r="AC19" s="67">
        <f t="shared" si="4"/>
        <v>25.588968567792399</v>
      </c>
      <c r="AD19" s="66">
        <f>IF(AND(KPI_dashboard!$M$8="All",KPI_dashboard!$Q$8="All" ),COUNTIFS(tbl_raw_data[updated_date],Q19),
IF(AND(KPI_dashboard!$M$8&lt;&gt;"All",KPI_dashboard!$Q$8&lt;&gt;"All"),COUNTIFS(tbl_raw_data[updated_queue],KPI_dashboard!$M$8,tbl_raw_data[Analyst name],KPI_dashboard!$Q$8,tbl_raw_data[updated_date],Q19),
IF(KPI_dashboard!$M$8="All",COUNTIFS(tbl_raw_data[Analyst name],KPI_dashboard!$Q$8,tbl_raw_data[updated_date],Q19),
IF(KPI_dashboard!$Q$8="All",COUNTIFS(tbl_raw_data[updated_queue],KPI_dashboard!$M$8,tbl_raw_data[updated_date],Q19)))))</f>
        <v>180</v>
      </c>
      <c r="AE19" s="66"/>
      <c r="AF19" s="66"/>
      <c r="AG19" s="66" cm="1">
        <f t="array" ref="AG19">IF(AND(flt_queue="All",flt_analyst="All"),COUNTIFS(tbl_raw_data[updated_date],P19,tbl_raw_data[Updated_Message],$AG$3),
IF(AND(flt_queue&lt;&gt;"All",flt_analyst&lt;&gt;"All"),COUNTIFS(tbl_raw_data[updated_queue],flt_queue,Settiings,flt_analyst,tbl_raw_data[updated_date],P19, tbl_raw_data[Updated_Message],$AG$3),
IF(flt_queue="All",COUNTIFS(tbl_raw_data[Analyst name],flt_analyst,tbl_raw_data[updated_date],P19,tbl_raw_data[Updated_Message],$AG$3),
IF(flt_analyst="All",COUNTIFS(tbl_raw_data[updated_queue],flt_queue,tbl_raw_data[updated_date],P19,tbl_raw_data[Updated_Message],$AG$3),
))))</f>
        <v>31</v>
      </c>
      <c r="AH19" s="66" cm="1">
        <f t="array" ref="AH19">IF(AND(flt_queue="All",flt_analyst="All"),COUNTIFS(tbl_raw_data[updated_date],P19,tbl_raw_data[Updated_Message],$AH$3),
IF(AND(flt_queue&lt;&gt;"All",flt_analyst&lt;&gt;"All"),COUNTIFS(tbl_raw_data[updated_queue],flt_queue,Settiings,flt_analyst,tbl_raw_data[updated_date],P19, tbl_raw_data[Updated_Message],$AH$3),
IF(flt_queue="All",COUNTIFS(tbl_raw_data[Analyst name],flt_analyst,tbl_raw_data[updated_date],P19,tbl_raw_data[Updated_Message],$AH$3),
IF(flt_analyst="All",COUNTIFS(tbl_raw_data[updated_queue],flt_queue,tbl_raw_data[updated_date],P19,tbl_raw_data[Updated_Message],$AH$3),
))))</f>
        <v>1</v>
      </c>
      <c r="AI19" s="66" cm="1">
        <f t="array" ref="AI19">IF(AND(flt_queue="All",flt_analyst="All"),COUNTIFS(tbl_raw_data[updated_date],P19,tbl_raw_data[Updated_Message],$AI$3),
IF(AND(flt_queue&lt;&gt;"All",flt_analyst&lt;&gt;"All"),COUNTIFS(tbl_raw_data[updated_queue],flt_queue,Settiings,flt_analyst,tbl_raw_data[updated_date],P19, tbl_raw_data[Updated_Message],$AI$3),
IF(flt_queue="All",COUNTIFS(tbl_raw_data[Analyst name],flt_analyst,tbl_raw_data[updated_date],P19,tbl_raw_data[Updated_Message],$AI$3),
IF(flt_analyst="All",COUNTIFS(tbl_raw_data[updated_queue],flt_queue,tbl_raw_data[updated_date],P19,tbl_raw_data[Updated_Message],$AI$3),
))))</f>
        <v>10</v>
      </c>
      <c r="AJ19" s="66" cm="1">
        <f t="array" ref="AJ19">IF(AND(flt_queue="All",flt_analyst="All"),COUNTIFS(tbl_raw_data[updated_date],P19,tbl_raw_data[Updated_Message],$AJ$3),
IF(AND(flt_queue&lt;&gt;"All",flt_analyst&lt;&gt;"All"),COUNTIFS(tbl_raw_data[updated_queue],flt_queue,Settiings,flt_analyst,tbl_raw_data[updated_date],P19, tbl_raw_data[Updated_Message],$AJ$3),
IF(flt_queue="All",COUNTIFS(tbl_raw_data[Analyst name],flt_analyst,tbl_raw_data[updated_date],P19,tbl_raw_data[Updated_Message],$AJ$3),
IF(flt_analyst="All",COUNTIFS(tbl_raw_data[updated_queue],flt_queue,tbl_raw_data[updated_date],P19,tbl_raw_data[Updated_Message],$AJ$3),
))))</f>
        <v>8</v>
      </c>
      <c r="AK19" s="66" cm="1">
        <f t="array" ref="AK19">IF(AND(flt_queue="All",flt_analyst="All"),COUNTIFS(tbl_raw_data[updated_date],P19,tbl_raw_data[Updated_Message],$AK$3),
IF(AND(flt_queue&lt;&gt;"All",flt_analyst&lt;&gt;"All"),COUNTIFS(tbl_raw_data[updated_queue],flt_queue,Settiings,flt_analyst,tbl_raw_data[updated_date],P19, tbl_raw_data[Updated_Message],$AK$3),
IF(flt_queue="All",COUNTIFS(tbl_raw_data[Analyst name],flt_analyst,tbl_raw_data[updated_date],P19,tbl_raw_data[Updated_Message],$AK$3),
IF(flt_analyst="All",COUNTIFS(tbl_raw_data[updated_queue],flt_queue,tbl_raw_data[updated_date],P19,tbl_raw_data[Updated_Message],$AK$3),
))))</f>
        <v>0</v>
      </c>
      <c r="AL19" s="66" cm="1">
        <f t="array" ref="AL19">IF(AND(flt_queue="All",flt_analyst="All"),COUNTIFS(tbl_raw_data[updated_date],P19,tbl_raw_data[Updated_Message],$AL$3),
IF(AND(flt_queue&lt;&gt;"All",flt_analyst&lt;&gt;"All"),COUNTIFS(tbl_raw_data[updated_queue],flt_queue,Settiings,flt_analyst,tbl_raw_data[updated_date],P19, tbl_raw_data[Updated_Message],$AL$3),
IF(flt_queue="All",COUNTIFS(tbl_raw_data[Analyst name],flt_analyst,tbl_raw_data[updated_date],P19,tbl_raw_data[Updated_Message],$AL$3),
IF(flt_analyst="All",COUNTIFS(tbl_raw_data[updated_queue],flt_queue,tbl_raw_data[updated_date],P19,tbl_raw_data[Updated_Message],$AL$3),
))))</f>
        <v>0</v>
      </c>
      <c r="AM19" s="66"/>
    </row>
    <row r="20" spans="16:39" ht="23.4" x14ac:dyDescent="0.45">
      <c r="P20" s="96">
        <v>45152</v>
      </c>
      <c r="Q20" s="68">
        <v>45152</v>
      </c>
      <c r="R20" s="64">
        <f>IFERROR(IF(AND(KPI_dashboard!$M$8="All",KPI_dashboard!$Q$8="All" ),COUNTIFS(tbl_raw_data[updated_month],KPI_dashboard!$J$8,tbl_raw_data[updated_outcome],"APPROVE",tbl_raw_data[updated_date],Q20),IF(AND(KPI_dashboard!$M$8&lt;&gt;"All",KPI_dashboard!$Q$8&lt;&gt;"All"),COUNTIFS(tbl_raw_data[updated_queue],KPI_dashboard!$M$8,tbl_raw_data[Analyst name],KPI_dashboard!$Q$8,tbl_raw_data[updated_outcome],"APPROVE",tbl_raw_data[updated_date],Q20),IF(KPI_dashboard!$M$8="All",COUNTIFS(tbl_raw_data[Analyst name],KPI_dashboard!$Q$8,tbl_raw_data[updated_outcome],"APPROVE",tbl_raw_data[updated_date],Q20),IF(KPI_dashboard!$Q$8="All",COUNTIFS(tbl_raw_data[updated_queue],KPI_dashboard!$M$8,tbl_raw_data[updated_outcome],"APPROVE",tbl_raw_data[updated_date],Q20)))))/IF(AND(KPI_dashboard!$M$8="All",KPI_dashboard!$Q$8="All" ),COUNTIFS(tbl_raw_data[updated_date],Q20),IF(AND(KPI_dashboard!$M$8&lt;&gt;"All",KPI_dashboard!$Q$8&lt;&gt;"All"),COUNTIFS(tbl_raw_data[updated_queue],KPI_dashboard!$M$8,tbl_raw_data[Analyst name],KPI_dashboard!$Q$8,tbl_raw_data[updated_date],Q20),IF(KPI_dashboard!$M$8="All",COUNTIFS(tbl_raw_data[Analyst name],KPI_dashboard!$Q$8,tbl_raw_data[updated_date],Q20),IF(KPI_dashboard!$Q$8="All",COUNTIFS(tbl_raw_data[updated_queue],KPI_dashboard!$M$8,tbl_raw_data[updated_date],Q20))))),"-")</f>
        <v>0.49738219895287961</v>
      </c>
      <c r="S20" s="64">
        <f t="shared" si="0"/>
        <v>0.54683173445409339</v>
      </c>
      <c r="T20" s="64">
        <f>Settiings!$L$2</f>
        <v>0.85</v>
      </c>
      <c r="U20" s="65">
        <f>IFERROR(IF(AND(KPI_dashboard!$M$8="All",KPI_dashboard!$Q$8="All" ),COUNTIFS(tbl_raw_data[updated_month],KPI_dashboard!$J$8,tbl_raw_data[updated_outcome],"DECLINE",tbl_raw_data[updated_date],Q20),IF(AND(KPI_dashboard!$M$8&lt;&gt;"All",KPI_dashboard!$Q$8&lt;&gt;"All"),COUNTIFS(tbl_raw_data[updated_queue],KPI_dashboard!$M$8,tbl_raw_data[Analyst name],KPI_dashboard!$Q$8,tbl_raw_data[updated_outcome],"DECLINE",tbl_raw_data[updated_date],Q20),IF(KPI_dashboard!$M$8="All",COUNTIFS(tbl_raw_data[Analyst name],KPI_dashboard!$Q$8,tbl_raw_data[updated_outcome],"DECLINE",tbl_raw_data[updated_date],Q20),IF(KPI_dashboard!$Q$8="All",COUNTIFS(tbl_raw_data[updated_queue],KPI_dashboard!$M$8,tbl_raw_data[updated_outcome],"DECLINE",tbl_raw_data[updated_date],Q20)))))/IF(AND(KPI_dashboard!$M$8="All",KPI_dashboard!$Q$8="All" ),COUNTIFS(tbl_raw_data[updated_date],Q20),IF(AND(KPI_dashboard!$M$8&lt;&gt;"All",KPI_dashboard!$Q$8&lt;&gt;"All"),COUNTIFS(tbl_raw_data[updated_queue],KPI_dashboard!$M$8,tbl_raw_data[Analyst name],KPI_dashboard!$Q$8,tbl_raw_data[updated_date],Q20),IF(KPI_dashboard!$M$8="All",COUNTIFS(tbl_raw_data[Analyst name],KPI_dashboard!$Q$8,tbl_raw_data[updated_date],Q20),IF(KPI_dashboard!$Q$8="All",COUNTIFS(tbl_raw_data[updated_queue],KPI_dashboard!$M$8,tbl_raw_data[updated_date],Q20))))),"-")</f>
        <v>0.15706806282722513</v>
      </c>
      <c r="V20" s="65">
        <f t="shared" si="1"/>
        <v>0.12744328264441382</v>
      </c>
      <c r="W20" s="65">
        <f>IFERROR(IF(AND(KPI_dashboard!$M$8="All",KPI_dashboard!$Q$8="All" ),COUNTIFS(tbl_raw_data[updated_month],KPI_dashboard!$J$8,tbl_raw_data[updated_outcome],"WITHDRAW",tbl_raw_data[updated_date],Q20),IF(AND(KPI_dashboard!$M$8&lt;&gt;"All",KPI_dashboard!$Q$8&lt;&gt;"All"),COUNTIFS(tbl_raw_data[updated_queue],KPI_dashboard!$M$8,tbl_raw_data[Analyst name],KPI_dashboard!$Q$8,tbl_raw_data[updated_outcome],"WITHDRAW",tbl_raw_data[updated_date],Q20),IF(KPI_dashboard!$M$8="All",COUNTIFS(tbl_raw_data[Analyst name],KPI_dashboard!$Q$8,tbl_raw_data[updated_outcome],"WITHDRAW",tbl_raw_data[updated_date],Q20),IF(KPI_dashboard!$Q$8="All",COUNTIFS(tbl_raw_data[updated_queue],KPI_dashboard!$M$8,tbl_raw_data[updated_outcome],"WITHDRAW",tbl_raw_data[updated_date],Q20)))))/IF(AND(KPI_dashboard!$M$8="All",KPI_dashboard!$Q$8="All" ),COUNTIFS(tbl_raw_data[updated_date],Q20),IF(AND(KPI_dashboard!$M$8&lt;&gt;"All",KPI_dashboard!$Q$8&lt;&gt;"All"),COUNTIFS(tbl_raw_data[updated_queue],KPI_dashboard!$M$8,tbl_raw_data[Analyst name],KPI_dashboard!$Q$8,tbl_raw_data[updated_date],Q20),IF(KPI_dashboard!$M$8="All",COUNTIFS(tbl_raw_data[Analyst name],KPI_dashboard!$Q$8,tbl_raw_data[updated_date],Q20),IF(KPI_dashboard!$Q$8="All",COUNTIFS(tbl_raw_data[updated_queue],KPI_dashboard!$M$8,tbl_raw_data[updated_date],Q20))))),"-")</f>
        <v>0.34554973821989526</v>
      </c>
      <c r="X20" s="65">
        <f t="shared" si="2"/>
        <v>0.32572498290149271</v>
      </c>
      <c r="Y20" s="65">
        <f>Settiings!$N$2</f>
        <v>0.9</v>
      </c>
      <c r="Z20" s="65">
        <f>IFERROR(IF(AND(KPI_dashboard!$M$8="All",KPI_dashboard!$Q$8="All" ),COUNTIFS(tbl_raw_data[sla_met_not_met],"SLA_MET",tbl_raw_data[updated_date],Q20),
IF(AND(KPI_dashboard!$M$8&lt;&gt;"All",KPI_dashboard!$Q$8&lt;&gt;"All"),COUNTIFS(tbl_raw_data[updated_queue],KPI_dashboard!$M$8,tbl_raw_data[Analyst name],KPI_dashboard!$Q$8,tbl_raw_data[sla_met_not_met],"SLA_MET",tbl_raw_data[updated_date],Q20),
IF(KPI_dashboard!$M$8="All",COUNTIFS(tbl_raw_data[Analyst name],KPI_dashboard!$Q$8,tbl_raw_data[sla_met_not_met],"SLA_MET",tbl_raw_data[updated_date],Q20),
IF(KPI_dashboard!$Q$8="All",COUNTIFS(tbl_raw_data[updated_queue],KPI_dashboard!$M$8,tbl_raw_data[sla_met_not_met],"SLA_MET",tbl_raw_data[updated_date],Q20)))))
/
IF(AND(KPI_dashboard!$M$8="All",KPI_dashboard!$Q$8="All" ),COUNTIFS(tbl_raw_data[updated_date],Q20),
IF(AND(KPI_dashboard!$M$8&lt;&gt;"All",KPI_dashboard!$Q$8&lt;&gt;"All"),COUNTIFS(tbl_raw_data[updated_queue],KPI_dashboard!$M$8,tbl_raw_data[Analyst name],KPI_dashboard!$Q$8,tbl_raw_data[updated_date],Q20),
IF(KPI_dashboard!$M$8="All",COUNTIFS(tbl_raw_data[Analyst name],KPI_dashboard!$Q$8,tbl_raw_data[updated_date],Q20),
IF(KPI_dashboard!$Q$8="All",COUNTIFS(tbl_raw_data[updated_queue],KPI_dashboard!$M$8,tbl_raw_data[updated_date],Q20))))),"-")</f>
        <v>0.81151832460732987</v>
      </c>
      <c r="AA20" s="65">
        <f t="shared" si="3"/>
        <v>0.89568502556437579</v>
      </c>
      <c r="AB20" s="67">
        <f>IFERROR(IF(AND(KPI_dashboard!$M$8="All",KPI_dashboard!$Q$8="All"),SUMIFS(tbl_raw_data[Time taken in min],tbl_raw_data[updated_date],Q20),
IF(AND(KPI_dashboard!$M$8&lt;&gt;"All",KPI_dashboard!$Q$8&lt;&gt;"All"),SUMIFS(tbl_raw_data[Time taken in min],tbl_raw_data[updated_queue],KPI_dashboard!$M$8,tbl_raw_data[Analyst name],KPI_dashboard!$Q$8,tbl_raw_data[updated_date],Q20),
IF(KPI_dashboard!$M$8="All",SUMIFS(tbl_raw_data[Time taken in min],tbl_raw_data[Analyst name],KPI_dashboard!$Q$8,tbl_raw_data[updated_date],Q20),
IF(KPI_dashboard!$Q$8="All",SUMIFS(tbl_raw_data[Time taken in min],tbl_raw_data[updated_queue],KPI_dashboard!$M$8,tbl_raw_data[updated_date],Q20)))))
/
IF(AND(KPI_dashboard!$M$8="All",KPI_dashboard!$Q$8="All" ),COUNTIFS(tbl_raw_data[updated_date],Q20),
IF(AND(KPI_dashboard!$M$8&lt;&gt;"All",KPI_dashboard!$Q$8&lt;&gt;"All"),COUNTIFS(tbl_raw_data[updated_queue],KPI_dashboard!$M$8,tbl_raw_data[Analyst name],KPI_dashboard!$Q$8,tbl_raw_data[updated_date],Q20),
IF(KPI_dashboard!$M$8="All",COUNTIFS(tbl_raw_data[Analyst name],KPI_dashboard!$Q$8,tbl_raw_data[updated_date],Q20),
IF(KPI_dashboard!$Q$8="All",COUNTIFS(tbl_raw_data[updated_queue],KPI_dashboard!$M$8,tbl_raw_data[updated_date],Q20))))),"-")</f>
        <v>30.578795811518351</v>
      </c>
      <c r="AC20" s="67">
        <f t="shared" si="4"/>
        <v>22.026353638430049</v>
      </c>
      <c r="AD20" s="66">
        <f>IF(AND(KPI_dashboard!$M$8="All",KPI_dashboard!$Q$8="All" ),COUNTIFS(tbl_raw_data[updated_date],Q20),
IF(AND(KPI_dashboard!$M$8&lt;&gt;"All",KPI_dashboard!$Q$8&lt;&gt;"All"),COUNTIFS(tbl_raw_data[updated_queue],KPI_dashboard!$M$8,tbl_raw_data[Analyst name],KPI_dashboard!$Q$8,tbl_raw_data[updated_date],Q20),
IF(KPI_dashboard!$M$8="All",COUNTIFS(tbl_raw_data[Analyst name],KPI_dashboard!$Q$8,tbl_raw_data[updated_date],Q20),
IF(KPI_dashboard!$Q$8="All",COUNTIFS(tbl_raw_data[updated_queue],KPI_dashboard!$M$8,tbl_raw_data[updated_date],Q20)))))</f>
        <v>191</v>
      </c>
      <c r="AE20" s="66"/>
      <c r="AF20" s="66"/>
      <c r="AG20" s="66" cm="1">
        <f t="array" ref="AG20">IF(AND(flt_queue="All",flt_analyst="All"),COUNTIFS(tbl_raw_data[updated_date],P20,tbl_raw_data[Updated_Message],$AG$3),
IF(AND(flt_queue&lt;&gt;"All",flt_analyst&lt;&gt;"All"),COUNTIFS(tbl_raw_data[updated_queue],flt_queue,Settiings,flt_analyst,tbl_raw_data[updated_date],P20, tbl_raw_data[Updated_Message],$AG$3),
IF(flt_queue="All",COUNTIFS(tbl_raw_data[Analyst name],flt_analyst,tbl_raw_data[updated_date],P20,tbl_raw_data[Updated_Message],$AG$3),
IF(flt_analyst="All",COUNTIFS(tbl_raw_data[updated_queue],flt_queue,tbl_raw_data[updated_date],P20,tbl_raw_data[Updated_Message],$AG$3),
))))</f>
        <v>41</v>
      </c>
      <c r="AH20" s="66" cm="1">
        <f t="array" ref="AH20">IF(AND(flt_queue="All",flt_analyst="All"),COUNTIFS(tbl_raw_data[updated_date],P20,tbl_raw_data[Updated_Message],$AH$3),
IF(AND(flt_queue&lt;&gt;"All",flt_analyst&lt;&gt;"All"),COUNTIFS(tbl_raw_data[updated_queue],flt_queue,Settiings,flt_analyst,tbl_raw_data[updated_date],P20, tbl_raw_data[Updated_Message],$AH$3),
IF(flt_queue="All",COUNTIFS(tbl_raw_data[Analyst name],flt_analyst,tbl_raw_data[updated_date],P20,tbl_raw_data[Updated_Message],$AH$3),
IF(flt_analyst="All",COUNTIFS(tbl_raw_data[updated_queue],flt_queue,tbl_raw_data[updated_date],P20,tbl_raw_data[Updated_Message],$AH$3),
))))</f>
        <v>4</v>
      </c>
      <c r="AI20" s="66" cm="1">
        <f t="array" ref="AI20">IF(AND(flt_queue="All",flt_analyst="All"),COUNTIFS(tbl_raw_data[updated_date],P20,tbl_raw_data[Updated_Message],$AI$3),
IF(AND(flt_queue&lt;&gt;"All",flt_analyst&lt;&gt;"All"),COUNTIFS(tbl_raw_data[updated_queue],flt_queue,Settiings,flt_analyst,tbl_raw_data[updated_date],P20, tbl_raw_data[Updated_Message],$AI$3),
IF(flt_queue="All",COUNTIFS(tbl_raw_data[Analyst name],flt_analyst,tbl_raw_data[updated_date],P20,tbl_raw_data[Updated_Message],$AI$3),
IF(flt_analyst="All",COUNTIFS(tbl_raw_data[updated_queue],flt_queue,tbl_raw_data[updated_date],P20,tbl_raw_data[Updated_Message],$AI$3),
))))</f>
        <v>16</v>
      </c>
      <c r="AJ20" s="66" cm="1">
        <f t="array" ref="AJ20">IF(AND(flt_queue="All",flt_analyst="All"),COUNTIFS(tbl_raw_data[updated_date],P20,tbl_raw_data[Updated_Message],$AJ$3),
IF(AND(flt_queue&lt;&gt;"All",flt_analyst&lt;&gt;"All"),COUNTIFS(tbl_raw_data[updated_queue],flt_queue,Settiings,flt_analyst,tbl_raw_data[updated_date],P20, tbl_raw_data[Updated_Message],$AJ$3),
IF(flt_queue="All",COUNTIFS(tbl_raw_data[Analyst name],flt_analyst,tbl_raw_data[updated_date],P20,tbl_raw_data[Updated_Message],$AJ$3),
IF(flt_analyst="All",COUNTIFS(tbl_raw_data[updated_queue],flt_queue,tbl_raw_data[updated_date],P20,tbl_raw_data[Updated_Message],$AJ$3),
))))</f>
        <v>4</v>
      </c>
      <c r="AK20" s="66" cm="1">
        <f t="array" ref="AK20">IF(AND(flt_queue="All",flt_analyst="All"),COUNTIFS(tbl_raw_data[updated_date],P20,tbl_raw_data[Updated_Message],$AK$3),
IF(AND(flt_queue&lt;&gt;"All",flt_analyst&lt;&gt;"All"),COUNTIFS(tbl_raw_data[updated_queue],flt_queue,Settiings,flt_analyst,tbl_raw_data[updated_date],P20, tbl_raw_data[Updated_Message],$AK$3),
IF(flt_queue="All",COUNTIFS(tbl_raw_data[Analyst name],flt_analyst,tbl_raw_data[updated_date],P20,tbl_raw_data[Updated_Message],$AK$3),
IF(flt_analyst="All",COUNTIFS(tbl_raw_data[updated_queue],flt_queue,tbl_raw_data[updated_date],P20,tbl_raw_data[Updated_Message],$AK$3),
))))</f>
        <v>1</v>
      </c>
      <c r="AL20" s="66" cm="1">
        <f t="array" ref="AL20">IF(AND(flt_queue="All",flt_analyst="All"),COUNTIFS(tbl_raw_data[updated_date],P20,tbl_raw_data[Updated_Message],$AL$3),
IF(AND(flt_queue&lt;&gt;"All",flt_analyst&lt;&gt;"All"),COUNTIFS(tbl_raw_data[updated_queue],flt_queue,Settiings,flt_analyst,tbl_raw_data[updated_date],P20, tbl_raw_data[Updated_Message],$AL$3),
IF(flt_queue="All",COUNTIFS(tbl_raw_data[Analyst name],flt_analyst,tbl_raw_data[updated_date],P20,tbl_raw_data[Updated_Message],$AL$3),
IF(flt_analyst="All",COUNTIFS(tbl_raw_data[updated_queue],flt_queue,tbl_raw_data[updated_date],P20,tbl_raw_data[Updated_Message],$AL$3),
))))</f>
        <v>0</v>
      </c>
      <c r="AM20" s="66"/>
    </row>
    <row r="21" spans="16:39" ht="23.4" x14ac:dyDescent="0.45">
      <c r="P21" s="96">
        <v>45151</v>
      </c>
      <c r="Q21" s="68">
        <v>45151</v>
      </c>
      <c r="R21" s="64">
        <f>IFERROR(IF(AND(KPI_dashboard!$M$8="All",KPI_dashboard!$Q$8="All" ),COUNTIFS(tbl_raw_data[updated_month],KPI_dashboard!$J$8,tbl_raw_data[updated_outcome],"APPROVE",tbl_raw_data[updated_date],Q21),IF(AND(KPI_dashboard!$M$8&lt;&gt;"All",KPI_dashboard!$Q$8&lt;&gt;"All"),COUNTIFS(tbl_raw_data[updated_queue],KPI_dashboard!$M$8,tbl_raw_data[Analyst name],KPI_dashboard!$Q$8,tbl_raw_data[updated_outcome],"APPROVE",tbl_raw_data[updated_date],Q21),IF(KPI_dashboard!$M$8="All",COUNTIFS(tbl_raw_data[Analyst name],KPI_dashboard!$Q$8,tbl_raw_data[updated_outcome],"APPROVE",tbl_raw_data[updated_date],Q21),IF(KPI_dashboard!$Q$8="All",COUNTIFS(tbl_raw_data[updated_queue],KPI_dashboard!$M$8,tbl_raw_data[updated_outcome],"APPROVE",tbl_raw_data[updated_date],Q21)))))/IF(AND(KPI_dashboard!$M$8="All",KPI_dashboard!$Q$8="All" ),COUNTIFS(tbl_raw_data[updated_date],Q21),IF(AND(KPI_dashboard!$M$8&lt;&gt;"All",KPI_dashboard!$Q$8&lt;&gt;"All"),COUNTIFS(tbl_raw_data[updated_queue],KPI_dashboard!$M$8,tbl_raw_data[Analyst name],KPI_dashboard!$Q$8,tbl_raw_data[updated_date],Q21),IF(KPI_dashboard!$M$8="All",COUNTIFS(tbl_raw_data[Analyst name],KPI_dashboard!$Q$8,tbl_raw_data[updated_date],Q21),IF(KPI_dashboard!$Q$8="All",COUNTIFS(tbl_raw_data[updated_queue],KPI_dashboard!$M$8,tbl_raw_data[updated_date],Q21))))),"-")</f>
        <v>0.54098360655737709</v>
      </c>
      <c r="S21" s="64">
        <f t="shared" si="0"/>
        <v>0.56114839811179329</v>
      </c>
      <c r="T21" s="64">
        <f>Settiings!$L$2</f>
        <v>0.85</v>
      </c>
      <c r="U21" s="65">
        <f>IFERROR(IF(AND(KPI_dashboard!$M$8="All",KPI_dashboard!$Q$8="All" ),COUNTIFS(tbl_raw_data[updated_month],KPI_dashboard!$J$8,tbl_raw_data[updated_outcome],"DECLINE",tbl_raw_data[updated_date],Q21),IF(AND(KPI_dashboard!$M$8&lt;&gt;"All",KPI_dashboard!$Q$8&lt;&gt;"All"),COUNTIFS(tbl_raw_data[updated_queue],KPI_dashboard!$M$8,tbl_raw_data[Analyst name],KPI_dashboard!$Q$8,tbl_raw_data[updated_outcome],"DECLINE",tbl_raw_data[updated_date],Q21),IF(KPI_dashboard!$M$8="All",COUNTIFS(tbl_raw_data[Analyst name],KPI_dashboard!$Q$8,tbl_raw_data[updated_outcome],"DECLINE",tbl_raw_data[updated_date],Q21),IF(KPI_dashboard!$Q$8="All",COUNTIFS(tbl_raw_data[updated_queue],KPI_dashboard!$M$8,tbl_raw_data[updated_outcome],"DECLINE",tbl_raw_data[updated_date],Q21)))))/IF(AND(KPI_dashboard!$M$8="All",KPI_dashboard!$Q$8="All" ),COUNTIFS(tbl_raw_data[updated_date],Q21),IF(AND(KPI_dashboard!$M$8&lt;&gt;"All",KPI_dashboard!$Q$8&lt;&gt;"All"),COUNTIFS(tbl_raw_data[updated_queue],KPI_dashboard!$M$8,tbl_raw_data[Analyst name],KPI_dashboard!$Q$8,tbl_raw_data[updated_date],Q21),IF(KPI_dashboard!$M$8="All",COUNTIFS(tbl_raw_data[Analyst name],KPI_dashboard!$Q$8,tbl_raw_data[updated_date],Q21),IF(KPI_dashboard!$Q$8="All",COUNTIFS(tbl_raw_data[updated_queue],KPI_dashboard!$M$8,tbl_raw_data[updated_date],Q21))))),"-")</f>
        <v>8.7431693989071038E-2</v>
      </c>
      <c r="V21" s="65">
        <f t="shared" si="1"/>
        <v>0.11327104938931365</v>
      </c>
      <c r="W21" s="65">
        <f>IFERROR(IF(AND(KPI_dashboard!$M$8="All",KPI_dashboard!$Q$8="All" ),COUNTIFS(tbl_raw_data[updated_month],KPI_dashboard!$J$8,tbl_raw_data[updated_outcome],"WITHDRAW",tbl_raw_data[updated_date],Q21),IF(AND(KPI_dashboard!$M$8&lt;&gt;"All",KPI_dashboard!$Q$8&lt;&gt;"All"),COUNTIFS(tbl_raw_data[updated_queue],KPI_dashboard!$M$8,tbl_raw_data[Analyst name],KPI_dashboard!$Q$8,tbl_raw_data[updated_outcome],"WITHDRAW",tbl_raw_data[updated_date],Q21),IF(KPI_dashboard!$M$8="All",COUNTIFS(tbl_raw_data[Analyst name],KPI_dashboard!$Q$8,tbl_raw_data[updated_outcome],"WITHDRAW",tbl_raw_data[updated_date],Q21),IF(KPI_dashboard!$Q$8="All",COUNTIFS(tbl_raw_data[updated_queue],KPI_dashboard!$M$8,tbl_raw_data[updated_outcome],"WITHDRAW",tbl_raw_data[updated_date],Q21)))))/IF(AND(KPI_dashboard!$M$8="All",KPI_dashboard!$Q$8="All" ),COUNTIFS(tbl_raw_data[updated_date],Q21),IF(AND(KPI_dashboard!$M$8&lt;&gt;"All",KPI_dashboard!$Q$8&lt;&gt;"All"),COUNTIFS(tbl_raw_data[updated_queue],KPI_dashboard!$M$8,tbl_raw_data[Analyst name],KPI_dashboard!$Q$8,tbl_raw_data[updated_date],Q21),IF(KPI_dashboard!$M$8="All",COUNTIFS(tbl_raw_data[Analyst name],KPI_dashboard!$Q$8,tbl_raw_data[updated_date],Q21),IF(KPI_dashboard!$Q$8="All",COUNTIFS(tbl_raw_data[updated_queue],KPI_dashboard!$M$8,tbl_raw_data[updated_date],Q21))))),"-")</f>
        <v>0.37158469945355194</v>
      </c>
      <c r="X21" s="65">
        <f t="shared" si="2"/>
        <v>0.32558055249889301</v>
      </c>
      <c r="Y21" s="65">
        <f>Settiings!$N$2</f>
        <v>0.9</v>
      </c>
      <c r="Z21" s="65">
        <f>IFERROR(IF(AND(KPI_dashboard!$M$8="All",KPI_dashboard!$Q$8="All" ),COUNTIFS(tbl_raw_data[sla_met_not_met],"SLA_MET",tbl_raw_data[updated_date],Q21),
IF(AND(KPI_dashboard!$M$8&lt;&gt;"All",KPI_dashboard!$Q$8&lt;&gt;"All"),COUNTIFS(tbl_raw_data[updated_queue],KPI_dashboard!$M$8,tbl_raw_data[Analyst name],KPI_dashboard!$Q$8,tbl_raw_data[sla_met_not_met],"SLA_MET",tbl_raw_data[updated_date],Q21),
IF(KPI_dashboard!$M$8="All",COUNTIFS(tbl_raw_data[Analyst name],KPI_dashboard!$Q$8,tbl_raw_data[sla_met_not_met],"SLA_MET",tbl_raw_data[updated_date],Q21),
IF(KPI_dashboard!$Q$8="All",COUNTIFS(tbl_raw_data[updated_queue],KPI_dashboard!$M$8,tbl_raw_data[sla_met_not_met],"SLA_MET",tbl_raw_data[updated_date],Q21)))))
/
IF(AND(KPI_dashboard!$M$8="All",KPI_dashboard!$Q$8="All" ),COUNTIFS(tbl_raw_data[updated_date],Q21),
IF(AND(KPI_dashboard!$M$8&lt;&gt;"All",KPI_dashboard!$Q$8&lt;&gt;"All"),COUNTIFS(tbl_raw_data[updated_queue],KPI_dashboard!$M$8,tbl_raw_data[Analyst name],KPI_dashboard!$Q$8,tbl_raw_data[updated_date],Q21),
IF(KPI_dashboard!$M$8="All",COUNTIFS(tbl_raw_data[Analyst name],KPI_dashboard!$Q$8,tbl_raw_data[updated_date],Q21),
IF(KPI_dashboard!$Q$8="All",COUNTIFS(tbl_raw_data[updated_queue],KPI_dashboard!$M$8,tbl_raw_data[updated_date],Q21))))),"-")</f>
        <v>0.90163934426229508</v>
      </c>
      <c r="AA21" s="65">
        <f t="shared" si="3"/>
        <v>0.91355377443601338</v>
      </c>
      <c r="AB21" s="67">
        <f>IFERROR(IF(AND(KPI_dashboard!$M$8="All",KPI_dashboard!$Q$8="All"),SUMIFS(tbl_raw_data[Time taken in min],tbl_raw_data[updated_date],Q21),
IF(AND(KPI_dashboard!$M$8&lt;&gt;"All",KPI_dashboard!$Q$8&lt;&gt;"All"),SUMIFS(tbl_raw_data[Time taken in min],tbl_raw_data[updated_queue],KPI_dashboard!$M$8,tbl_raw_data[Analyst name],KPI_dashboard!$Q$8,tbl_raw_data[updated_date],Q21),
IF(KPI_dashboard!$M$8="All",SUMIFS(tbl_raw_data[Time taken in min],tbl_raw_data[Analyst name],KPI_dashboard!$Q$8,tbl_raw_data[updated_date],Q21),
IF(KPI_dashboard!$Q$8="All",SUMIFS(tbl_raw_data[Time taken in min],tbl_raw_data[updated_queue],KPI_dashboard!$M$8,tbl_raw_data[updated_date],Q21)))))
/
IF(AND(KPI_dashboard!$M$8="All",KPI_dashboard!$Q$8="All" ),COUNTIFS(tbl_raw_data[updated_date],Q21),
IF(AND(KPI_dashboard!$M$8&lt;&gt;"All",KPI_dashboard!$Q$8&lt;&gt;"All"),COUNTIFS(tbl_raw_data[updated_queue],KPI_dashboard!$M$8,tbl_raw_data[Analyst name],KPI_dashboard!$Q$8,tbl_raw_data[updated_date],Q21),
IF(KPI_dashboard!$M$8="All",COUNTIFS(tbl_raw_data[Analyst name],KPI_dashboard!$Q$8,tbl_raw_data[updated_date],Q21),
IF(KPI_dashboard!$Q$8="All",COUNTIFS(tbl_raw_data[updated_queue],KPI_dashboard!$M$8,tbl_raw_data[updated_date],Q21))))),"-")</f>
        <v>27.831329690346088</v>
      </c>
      <c r="AC21" s="67">
        <f t="shared" si="4"/>
        <v>22.721643326701091</v>
      </c>
      <c r="AD21" s="66">
        <f>IF(AND(KPI_dashboard!$M$8="All",KPI_dashboard!$Q$8="All" ),COUNTIFS(tbl_raw_data[updated_date],Q21),
IF(AND(KPI_dashboard!$M$8&lt;&gt;"All",KPI_dashboard!$Q$8&lt;&gt;"All"),COUNTIFS(tbl_raw_data[updated_queue],KPI_dashboard!$M$8,tbl_raw_data[Analyst name],KPI_dashboard!$Q$8,tbl_raw_data[updated_date],Q21),
IF(KPI_dashboard!$M$8="All",COUNTIFS(tbl_raw_data[Analyst name],KPI_dashboard!$Q$8,tbl_raw_data[updated_date],Q21),
IF(KPI_dashboard!$Q$8="All",COUNTIFS(tbl_raw_data[updated_queue],KPI_dashboard!$M$8,tbl_raw_data[updated_date],Q21)))))</f>
        <v>183</v>
      </c>
      <c r="AE21" s="66"/>
      <c r="AF21" s="66"/>
      <c r="AG21" s="66" cm="1">
        <f t="array" ref="AG21">IF(AND(flt_queue="All",flt_analyst="All"),COUNTIFS(tbl_raw_data[updated_date],P21,tbl_raw_data[Updated_Message],$AG$3),
IF(AND(flt_queue&lt;&gt;"All",flt_analyst&lt;&gt;"All"),COUNTIFS(tbl_raw_data[updated_queue],flt_queue,Settiings,flt_analyst,tbl_raw_data[updated_date],P21, tbl_raw_data[Updated_Message],$AG$3),
IF(flt_queue="All",COUNTIFS(tbl_raw_data[Analyst name],flt_analyst,tbl_raw_data[updated_date],P21,tbl_raw_data[Updated_Message],$AG$3),
IF(flt_analyst="All",COUNTIFS(tbl_raw_data[updated_queue],flt_queue,tbl_raw_data[updated_date],P21,tbl_raw_data[Updated_Message],$AG$3),
))))</f>
        <v>47</v>
      </c>
      <c r="AH21" s="66" cm="1">
        <f t="array" ref="AH21">IF(AND(flt_queue="All",flt_analyst="All"),COUNTIFS(tbl_raw_data[updated_date],P21,tbl_raw_data[Updated_Message],$AH$3),
IF(AND(flt_queue&lt;&gt;"All",flt_analyst&lt;&gt;"All"),COUNTIFS(tbl_raw_data[updated_queue],flt_queue,Settiings,flt_analyst,tbl_raw_data[updated_date],P21, tbl_raw_data[Updated_Message],$AH$3),
IF(flt_queue="All",COUNTIFS(tbl_raw_data[Analyst name],flt_analyst,tbl_raw_data[updated_date],P21,tbl_raw_data[Updated_Message],$AH$3),
IF(flt_analyst="All",COUNTIFS(tbl_raw_data[updated_queue],flt_queue,tbl_raw_data[updated_date],P21,tbl_raw_data[Updated_Message],$AH$3),
))))</f>
        <v>4</v>
      </c>
      <c r="AI21" s="66" cm="1">
        <f t="array" ref="AI21">IF(AND(flt_queue="All",flt_analyst="All"),COUNTIFS(tbl_raw_data[updated_date],P21,tbl_raw_data[Updated_Message],$AI$3),
IF(AND(flt_queue&lt;&gt;"All",flt_analyst&lt;&gt;"All"),COUNTIFS(tbl_raw_data[updated_queue],flt_queue,Settiings,flt_analyst,tbl_raw_data[updated_date],P21, tbl_raw_data[Updated_Message],$AI$3),
IF(flt_queue="All",COUNTIFS(tbl_raw_data[Analyst name],flt_analyst,tbl_raw_data[updated_date],P21,tbl_raw_data[Updated_Message],$AI$3),
IF(flt_analyst="All",COUNTIFS(tbl_raw_data[updated_queue],flt_queue,tbl_raw_data[updated_date],P21,tbl_raw_data[Updated_Message],$AI$3),
))))</f>
        <v>14</v>
      </c>
      <c r="AJ21" s="66" cm="1">
        <f t="array" ref="AJ21">IF(AND(flt_queue="All",flt_analyst="All"),COUNTIFS(tbl_raw_data[updated_date],P21,tbl_raw_data[Updated_Message],$AJ$3),
IF(AND(flt_queue&lt;&gt;"All",flt_analyst&lt;&gt;"All"),COUNTIFS(tbl_raw_data[updated_queue],flt_queue,Settiings,flt_analyst,tbl_raw_data[updated_date],P21, tbl_raw_data[Updated_Message],$AJ$3),
IF(flt_queue="All",COUNTIFS(tbl_raw_data[Analyst name],flt_analyst,tbl_raw_data[updated_date],P21,tbl_raw_data[Updated_Message],$AJ$3),
IF(flt_analyst="All",COUNTIFS(tbl_raw_data[updated_queue],flt_queue,tbl_raw_data[updated_date],P21,tbl_raw_data[Updated_Message],$AJ$3),
))))</f>
        <v>2</v>
      </c>
      <c r="AK21" s="66" cm="1">
        <f t="array" ref="AK21">IF(AND(flt_queue="All",flt_analyst="All"),COUNTIFS(tbl_raw_data[updated_date],P21,tbl_raw_data[Updated_Message],$AK$3),
IF(AND(flt_queue&lt;&gt;"All",flt_analyst&lt;&gt;"All"),COUNTIFS(tbl_raw_data[updated_queue],flt_queue,Settiings,flt_analyst,tbl_raw_data[updated_date],P21, tbl_raw_data[Updated_Message],$AK$3),
IF(flt_queue="All",COUNTIFS(tbl_raw_data[Analyst name],flt_analyst,tbl_raw_data[updated_date],P21,tbl_raw_data[Updated_Message],$AK$3),
IF(flt_analyst="All",COUNTIFS(tbl_raw_data[updated_queue],flt_queue,tbl_raw_data[updated_date],P21,tbl_raw_data[Updated_Message],$AK$3),
))))</f>
        <v>0</v>
      </c>
      <c r="AL21" s="66" cm="1">
        <f t="array" ref="AL21">IF(AND(flt_queue="All",flt_analyst="All"),COUNTIFS(tbl_raw_data[updated_date],P21,tbl_raw_data[Updated_Message],$AL$3),
IF(AND(flt_queue&lt;&gt;"All",flt_analyst&lt;&gt;"All"),COUNTIFS(tbl_raw_data[updated_queue],flt_queue,Settiings,flt_analyst,tbl_raw_data[updated_date],P21, tbl_raw_data[Updated_Message],$AL$3),
IF(flt_queue="All",COUNTIFS(tbl_raw_data[Analyst name],flt_analyst,tbl_raw_data[updated_date],P21,tbl_raw_data[Updated_Message],$AL$3),
IF(flt_analyst="All",COUNTIFS(tbl_raw_data[updated_queue],flt_queue,tbl_raw_data[updated_date],P21,tbl_raw_data[Updated_Message],$AL$3),
))))</f>
        <v>1</v>
      </c>
      <c r="AM21" s="66"/>
    </row>
    <row r="22" spans="16:39" ht="23.4" x14ac:dyDescent="0.45">
      <c r="P22" s="96">
        <v>45150</v>
      </c>
      <c r="Q22" s="68">
        <v>45150</v>
      </c>
      <c r="R22" s="64">
        <f>IFERROR(IF(AND(KPI_dashboard!$M$8="All",KPI_dashboard!$Q$8="All" ),COUNTIFS(tbl_raw_data[updated_month],KPI_dashboard!$J$8,tbl_raw_data[updated_outcome],"APPROVE",tbl_raw_data[updated_date],Q22),IF(AND(KPI_dashboard!$M$8&lt;&gt;"All",KPI_dashboard!$Q$8&lt;&gt;"All"),COUNTIFS(tbl_raw_data[updated_queue],KPI_dashboard!$M$8,tbl_raw_data[Analyst name],KPI_dashboard!$Q$8,tbl_raw_data[updated_outcome],"APPROVE",tbl_raw_data[updated_date],Q22),IF(KPI_dashboard!$M$8="All",COUNTIFS(tbl_raw_data[Analyst name],KPI_dashboard!$Q$8,tbl_raw_data[updated_outcome],"APPROVE",tbl_raw_data[updated_date],Q22),IF(KPI_dashboard!$Q$8="All",COUNTIFS(tbl_raw_data[updated_queue],KPI_dashboard!$M$8,tbl_raw_data[updated_outcome],"APPROVE",tbl_raw_data[updated_date],Q22)))))/IF(AND(KPI_dashboard!$M$8="All",KPI_dashboard!$Q$8="All" ),COUNTIFS(tbl_raw_data[updated_date],Q22),IF(AND(KPI_dashboard!$M$8&lt;&gt;"All",KPI_dashboard!$Q$8&lt;&gt;"All"),COUNTIFS(tbl_raw_data[updated_queue],KPI_dashboard!$M$8,tbl_raw_data[Analyst name],KPI_dashboard!$Q$8,tbl_raw_data[updated_date],Q22),IF(KPI_dashboard!$M$8="All",COUNTIFS(tbl_raw_data[Analyst name],KPI_dashboard!$Q$8,tbl_raw_data[updated_date],Q22),IF(KPI_dashboard!$Q$8="All",COUNTIFS(tbl_raw_data[updated_queue],KPI_dashboard!$M$8,tbl_raw_data[updated_date],Q22))))),"-")</f>
        <v>0.6216216216216216</v>
      </c>
      <c r="S22" s="64">
        <f t="shared" si="0"/>
        <v>0.55447451943991177</v>
      </c>
      <c r="T22" s="64">
        <f>Settiings!$L$2</f>
        <v>0.85</v>
      </c>
      <c r="U22" s="65">
        <f>IFERROR(IF(AND(KPI_dashboard!$M$8="All",KPI_dashboard!$Q$8="All" ),COUNTIFS(tbl_raw_data[updated_month],KPI_dashboard!$J$8,tbl_raw_data[updated_outcome],"DECLINE",tbl_raw_data[updated_date],Q22),IF(AND(KPI_dashboard!$M$8&lt;&gt;"All",KPI_dashboard!$Q$8&lt;&gt;"All"),COUNTIFS(tbl_raw_data[updated_queue],KPI_dashboard!$M$8,tbl_raw_data[Analyst name],KPI_dashboard!$Q$8,tbl_raw_data[updated_outcome],"DECLINE",tbl_raw_data[updated_date],Q22),IF(KPI_dashboard!$M$8="All",COUNTIFS(tbl_raw_data[Analyst name],KPI_dashboard!$Q$8,tbl_raw_data[updated_outcome],"DECLINE",tbl_raw_data[updated_date],Q22),IF(KPI_dashboard!$Q$8="All",COUNTIFS(tbl_raw_data[updated_queue],KPI_dashboard!$M$8,tbl_raw_data[updated_outcome],"DECLINE",tbl_raw_data[updated_date],Q22)))))/IF(AND(KPI_dashboard!$M$8="All",KPI_dashboard!$Q$8="All" ),COUNTIFS(tbl_raw_data[updated_date],Q22),IF(AND(KPI_dashboard!$M$8&lt;&gt;"All",KPI_dashboard!$Q$8&lt;&gt;"All"),COUNTIFS(tbl_raw_data[updated_queue],KPI_dashboard!$M$8,tbl_raw_data[Analyst name],KPI_dashboard!$Q$8,tbl_raw_data[updated_date],Q22),IF(KPI_dashboard!$M$8="All",COUNTIFS(tbl_raw_data[Analyst name],KPI_dashboard!$Q$8,tbl_raw_data[updated_date],Q22),IF(KPI_dashboard!$Q$8="All",COUNTIFS(tbl_raw_data[updated_queue],KPI_dashboard!$M$8,tbl_raw_data[updated_date],Q22))))),"-")</f>
        <v>0.12612612612612611</v>
      </c>
      <c r="V22" s="65">
        <f t="shared" si="1"/>
        <v>0.12116542125139791</v>
      </c>
      <c r="W22" s="65">
        <f>IFERROR(IF(AND(KPI_dashboard!$M$8="All",KPI_dashboard!$Q$8="All" ),COUNTIFS(tbl_raw_data[updated_month],KPI_dashboard!$J$8,tbl_raw_data[updated_outcome],"WITHDRAW",tbl_raw_data[updated_date],Q22),IF(AND(KPI_dashboard!$M$8&lt;&gt;"All",KPI_dashboard!$Q$8&lt;&gt;"All"),COUNTIFS(tbl_raw_data[updated_queue],KPI_dashboard!$M$8,tbl_raw_data[Analyst name],KPI_dashboard!$Q$8,tbl_raw_data[updated_outcome],"WITHDRAW",tbl_raw_data[updated_date],Q22),IF(KPI_dashboard!$M$8="All",COUNTIFS(tbl_raw_data[Analyst name],KPI_dashboard!$Q$8,tbl_raw_data[updated_outcome],"WITHDRAW",tbl_raw_data[updated_date],Q22),IF(KPI_dashboard!$Q$8="All",COUNTIFS(tbl_raw_data[updated_queue],KPI_dashboard!$M$8,tbl_raw_data[updated_outcome],"WITHDRAW",tbl_raw_data[updated_date],Q22)))))/IF(AND(KPI_dashboard!$M$8="All",KPI_dashboard!$Q$8="All" ),COUNTIFS(tbl_raw_data[updated_date],Q22),IF(AND(KPI_dashboard!$M$8&lt;&gt;"All",KPI_dashboard!$Q$8&lt;&gt;"All"),COUNTIFS(tbl_raw_data[updated_queue],KPI_dashboard!$M$8,tbl_raw_data[Analyst name],KPI_dashboard!$Q$8,tbl_raw_data[updated_date],Q22),IF(KPI_dashboard!$M$8="All",COUNTIFS(tbl_raw_data[Analyst name],KPI_dashboard!$Q$8,tbl_raw_data[updated_date],Q22),IF(KPI_dashboard!$Q$8="All",COUNTIFS(tbl_raw_data[updated_queue],KPI_dashboard!$M$8,tbl_raw_data[updated_date],Q22))))),"-")</f>
        <v>0.25225225225225223</v>
      </c>
      <c r="X22" s="65">
        <f t="shared" si="2"/>
        <v>0.32436005930869022</v>
      </c>
      <c r="Y22" s="65">
        <f>Settiings!$N$2</f>
        <v>0.9</v>
      </c>
      <c r="Z22" s="65">
        <f>IFERROR(IF(AND(KPI_dashboard!$M$8="All",KPI_dashboard!$Q$8="All" ),COUNTIFS(tbl_raw_data[sla_met_not_met],"SLA_MET",tbl_raw_data[updated_date],Q22),
IF(AND(KPI_dashboard!$M$8&lt;&gt;"All",KPI_dashboard!$Q$8&lt;&gt;"All"),COUNTIFS(tbl_raw_data[updated_queue],KPI_dashboard!$M$8,tbl_raw_data[Analyst name],KPI_dashboard!$Q$8,tbl_raw_data[sla_met_not_met],"SLA_MET",tbl_raw_data[updated_date],Q22),
IF(KPI_dashboard!$M$8="All",COUNTIFS(tbl_raw_data[Analyst name],KPI_dashboard!$Q$8,tbl_raw_data[sla_met_not_met],"SLA_MET",tbl_raw_data[updated_date],Q22),
IF(KPI_dashboard!$Q$8="All",COUNTIFS(tbl_raw_data[updated_queue],KPI_dashboard!$M$8,tbl_raw_data[sla_met_not_met],"SLA_MET",tbl_raw_data[updated_date],Q22)))))
/
IF(AND(KPI_dashboard!$M$8="All",KPI_dashboard!$Q$8="All" ),COUNTIFS(tbl_raw_data[updated_date],Q22),
IF(AND(KPI_dashboard!$M$8&lt;&gt;"All",KPI_dashboard!$Q$8&lt;&gt;"All"),COUNTIFS(tbl_raw_data[updated_queue],KPI_dashboard!$M$8,tbl_raw_data[Analyst name],KPI_dashboard!$Q$8,tbl_raw_data[updated_date],Q22),
IF(KPI_dashboard!$M$8="All",COUNTIFS(tbl_raw_data[Analyst name],KPI_dashboard!$Q$8,tbl_raw_data[updated_date],Q22),
IF(KPI_dashboard!$Q$8="All",COUNTIFS(tbl_raw_data[updated_queue],KPI_dashboard!$M$8,tbl_raw_data[updated_date],Q22))))),"-")</f>
        <v>0.91891891891891897</v>
      </c>
      <c r="AA22" s="65">
        <f t="shared" si="3"/>
        <v>0.91799747918761532</v>
      </c>
      <c r="AB22" s="67">
        <f>IFERROR(IF(AND(KPI_dashboard!$M$8="All",KPI_dashboard!$Q$8="All"),SUMIFS(tbl_raw_data[Time taken in min],tbl_raw_data[updated_date],Q22),
IF(AND(KPI_dashboard!$M$8&lt;&gt;"All",KPI_dashboard!$Q$8&lt;&gt;"All"),SUMIFS(tbl_raw_data[Time taken in min],tbl_raw_data[updated_queue],KPI_dashboard!$M$8,tbl_raw_data[Analyst name],KPI_dashboard!$Q$8,tbl_raw_data[updated_date],Q22),
IF(KPI_dashboard!$M$8="All",SUMIFS(tbl_raw_data[Time taken in min],tbl_raw_data[Analyst name],KPI_dashboard!$Q$8,tbl_raw_data[updated_date],Q22),
IF(KPI_dashboard!$Q$8="All",SUMIFS(tbl_raw_data[Time taken in min],tbl_raw_data[updated_queue],KPI_dashboard!$M$8,tbl_raw_data[updated_date],Q22)))))
/
IF(AND(KPI_dashboard!$M$8="All",KPI_dashboard!$Q$8="All" ),COUNTIFS(tbl_raw_data[updated_date],Q22),
IF(AND(KPI_dashboard!$M$8&lt;&gt;"All",KPI_dashboard!$Q$8&lt;&gt;"All"),COUNTIFS(tbl_raw_data[updated_queue],KPI_dashboard!$M$8,tbl_raw_data[Analyst name],KPI_dashboard!$Q$8,tbl_raw_data[updated_date],Q22),
IF(KPI_dashboard!$M$8="All",COUNTIFS(tbl_raw_data[Analyst name],KPI_dashboard!$Q$8,tbl_raw_data[updated_date],Q22),
IF(KPI_dashboard!$Q$8="All",COUNTIFS(tbl_raw_data[updated_queue],KPI_dashboard!$M$8,tbl_raw_data[updated_date],Q22))))),"-")</f>
        <v>25.227627627627633</v>
      </c>
      <c r="AC22" s="67">
        <f t="shared" si="4"/>
        <v>22.725749639054889</v>
      </c>
      <c r="AD22" s="66">
        <f>IF(AND(KPI_dashboard!$M$8="All",KPI_dashboard!$Q$8="All" ),COUNTIFS(tbl_raw_data[updated_date],Q22),
IF(AND(KPI_dashboard!$M$8&lt;&gt;"All",KPI_dashboard!$Q$8&lt;&gt;"All"),COUNTIFS(tbl_raw_data[updated_queue],KPI_dashboard!$M$8,tbl_raw_data[Analyst name],KPI_dashboard!$Q$8,tbl_raw_data[updated_date],Q22),
IF(KPI_dashboard!$M$8="All",COUNTIFS(tbl_raw_data[Analyst name],KPI_dashboard!$Q$8,tbl_raw_data[updated_date],Q22),
IF(KPI_dashboard!$Q$8="All",COUNTIFS(tbl_raw_data[updated_queue],KPI_dashboard!$M$8,tbl_raw_data[updated_date],Q22)))))</f>
        <v>111</v>
      </c>
      <c r="AE22" s="66"/>
      <c r="AF22" s="66"/>
      <c r="AG22" s="66" cm="1">
        <f t="array" ref="AG22">IF(AND(flt_queue="All",flt_analyst="All"),COUNTIFS(tbl_raw_data[updated_date],P22,tbl_raw_data[Updated_Message],$AG$3),
IF(AND(flt_queue&lt;&gt;"All",flt_analyst&lt;&gt;"All"),COUNTIFS(tbl_raw_data[updated_queue],flt_queue,Settiings,flt_analyst,tbl_raw_data[updated_date],P22, tbl_raw_data[Updated_Message],$AG$3),
IF(flt_queue="All",COUNTIFS(tbl_raw_data[Analyst name],flt_analyst,tbl_raw_data[updated_date],P22,tbl_raw_data[Updated_Message],$AG$3),
IF(flt_analyst="All",COUNTIFS(tbl_raw_data[updated_queue],flt_queue,tbl_raw_data[updated_date],P22,tbl_raw_data[Updated_Message],$AG$3),
))))</f>
        <v>19</v>
      </c>
      <c r="AH22" s="66" cm="1">
        <f t="array" ref="AH22">IF(AND(flt_queue="All",flt_analyst="All"),COUNTIFS(tbl_raw_data[updated_date],P22,tbl_raw_data[Updated_Message],$AH$3),
IF(AND(flt_queue&lt;&gt;"All",flt_analyst&lt;&gt;"All"),COUNTIFS(tbl_raw_data[updated_queue],flt_queue,Settiings,flt_analyst,tbl_raw_data[updated_date],P22, tbl_raw_data[Updated_Message],$AH$3),
IF(flt_queue="All",COUNTIFS(tbl_raw_data[Analyst name],flt_analyst,tbl_raw_data[updated_date],P22,tbl_raw_data[Updated_Message],$AH$3),
IF(flt_analyst="All",COUNTIFS(tbl_raw_data[updated_queue],flt_queue,tbl_raw_data[updated_date],P22,tbl_raw_data[Updated_Message],$AH$3),
))))</f>
        <v>1</v>
      </c>
      <c r="AI22" s="66" cm="1">
        <f t="array" ref="AI22">IF(AND(flt_queue="All",flt_analyst="All"),COUNTIFS(tbl_raw_data[updated_date],P22,tbl_raw_data[Updated_Message],$AI$3),
IF(AND(flt_queue&lt;&gt;"All",flt_analyst&lt;&gt;"All"),COUNTIFS(tbl_raw_data[updated_queue],flt_queue,Settiings,flt_analyst,tbl_raw_data[updated_date],P22, tbl_raw_data[Updated_Message],$AI$3),
IF(flt_queue="All",COUNTIFS(tbl_raw_data[Analyst name],flt_analyst,tbl_raw_data[updated_date],P22,tbl_raw_data[Updated_Message],$AI$3),
IF(flt_analyst="All",COUNTIFS(tbl_raw_data[updated_queue],flt_queue,tbl_raw_data[updated_date],P22,tbl_raw_data[Updated_Message],$AI$3),
))))</f>
        <v>8</v>
      </c>
      <c r="AJ22" s="66" cm="1">
        <f t="array" ref="AJ22">IF(AND(flt_queue="All",flt_analyst="All"),COUNTIFS(tbl_raw_data[updated_date],P22,tbl_raw_data[Updated_Message],$AJ$3),
IF(AND(flt_queue&lt;&gt;"All",flt_analyst&lt;&gt;"All"),COUNTIFS(tbl_raw_data[updated_queue],flt_queue,Settiings,flt_analyst,tbl_raw_data[updated_date],P22, tbl_raw_data[Updated_Message],$AJ$3),
IF(flt_queue="All",COUNTIFS(tbl_raw_data[Analyst name],flt_analyst,tbl_raw_data[updated_date],P22,tbl_raw_data[Updated_Message],$AJ$3),
IF(flt_analyst="All",COUNTIFS(tbl_raw_data[updated_queue],flt_queue,tbl_raw_data[updated_date],P22,tbl_raw_data[Updated_Message],$AJ$3),
))))</f>
        <v>0</v>
      </c>
      <c r="AK22" s="66" cm="1">
        <f t="array" ref="AK22">IF(AND(flt_queue="All",flt_analyst="All"),COUNTIFS(tbl_raw_data[updated_date],P22,tbl_raw_data[Updated_Message],$AK$3),
IF(AND(flt_queue&lt;&gt;"All",flt_analyst&lt;&gt;"All"),COUNTIFS(tbl_raw_data[updated_queue],flt_queue,Settiings,flt_analyst,tbl_raw_data[updated_date],P22, tbl_raw_data[Updated_Message],$AK$3),
IF(flt_queue="All",COUNTIFS(tbl_raw_data[Analyst name],flt_analyst,tbl_raw_data[updated_date],P22,tbl_raw_data[Updated_Message],$AK$3),
IF(flt_analyst="All",COUNTIFS(tbl_raw_data[updated_queue],flt_queue,tbl_raw_data[updated_date],P22,tbl_raw_data[Updated_Message],$AK$3),
))))</f>
        <v>0</v>
      </c>
      <c r="AL22" s="66" cm="1">
        <f t="array" ref="AL22">IF(AND(flt_queue="All",flt_analyst="All"),COUNTIFS(tbl_raw_data[updated_date],P22,tbl_raw_data[Updated_Message],$AL$3),
IF(AND(flt_queue&lt;&gt;"All",flt_analyst&lt;&gt;"All"),COUNTIFS(tbl_raw_data[updated_queue],flt_queue,Settiings,flt_analyst,tbl_raw_data[updated_date],P22, tbl_raw_data[Updated_Message],$AL$3),
IF(flt_queue="All",COUNTIFS(tbl_raw_data[Analyst name],flt_analyst,tbl_raw_data[updated_date],P22,tbl_raw_data[Updated_Message],$AL$3),
IF(flt_analyst="All",COUNTIFS(tbl_raw_data[updated_queue],flt_queue,tbl_raw_data[updated_date],P22,tbl_raw_data[Updated_Message],$AL$3),
))))</f>
        <v>0</v>
      </c>
      <c r="AM22" s="66"/>
    </row>
    <row r="23" spans="16:39" ht="23.4" x14ac:dyDescent="0.45">
      <c r="P23" s="96">
        <v>45149</v>
      </c>
      <c r="Q23" s="68">
        <v>45149</v>
      </c>
      <c r="R23" s="64">
        <f>IFERROR(IF(AND(KPI_dashboard!$M$8="All",KPI_dashboard!$Q$8="All" ),COUNTIFS(tbl_raw_data[updated_month],KPI_dashboard!$J$8,tbl_raw_data[updated_outcome],"APPROVE",tbl_raw_data[updated_date],Q23),IF(AND(KPI_dashboard!$M$8&lt;&gt;"All",KPI_dashboard!$Q$8&lt;&gt;"All"),COUNTIFS(tbl_raw_data[updated_queue],KPI_dashboard!$M$8,tbl_raw_data[Analyst name],KPI_dashboard!$Q$8,tbl_raw_data[updated_outcome],"APPROVE",tbl_raw_data[updated_date],Q23),IF(KPI_dashboard!$M$8="All",COUNTIFS(tbl_raw_data[Analyst name],KPI_dashboard!$Q$8,tbl_raw_data[updated_outcome],"APPROVE",tbl_raw_data[updated_date],Q23),IF(KPI_dashboard!$Q$8="All",COUNTIFS(tbl_raw_data[updated_queue],KPI_dashboard!$M$8,tbl_raw_data[updated_outcome],"APPROVE",tbl_raw_data[updated_date],Q23)))))/IF(AND(KPI_dashboard!$M$8="All",KPI_dashboard!$Q$8="All" ),COUNTIFS(tbl_raw_data[updated_date],Q23),IF(AND(KPI_dashboard!$M$8&lt;&gt;"All",KPI_dashboard!$Q$8&lt;&gt;"All"),COUNTIFS(tbl_raw_data[updated_queue],KPI_dashboard!$M$8,tbl_raw_data[Analyst name],KPI_dashboard!$Q$8,tbl_raw_data[updated_date],Q23),IF(KPI_dashboard!$M$8="All",COUNTIFS(tbl_raw_data[Analyst name],KPI_dashboard!$Q$8,tbl_raw_data[updated_date],Q23),IF(KPI_dashboard!$Q$8="All",COUNTIFS(tbl_raw_data[updated_queue],KPI_dashboard!$M$8,tbl_raw_data[updated_date],Q23))))),"-")</f>
        <v>0.53293413173652693</v>
      </c>
      <c r="S23" s="64">
        <f t="shared" si="0"/>
        <v>0.53736668996094838</v>
      </c>
      <c r="T23" s="64">
        <f>Settiings!$L$2</f>
        <v>0.85</v>
      </c>
      <c r="U23" s="65">
        <f>IFERROR(IF(AND(KPI_dashboard!$M$8="All",KPI_dashboard!$Q$8="All" ),COUNTIFS(tbl_raw_data[updated_month],KPI_dashboard!$J$8,tbl_raw_data[updated_outcome],"DECLINE",tbl_raw_data[updated_date],Q23),IF(AND(KPI_dashboard!$M$8&lt;&gt;"All",KPI_dashboard!$Q$8&lt;&gt;"All"),COUNTIFS(tbl_raw_data[updated_queue],KPI_dashboard!$M$8,tbl_raw_data[Analyst name],KPI_dashboard!$Q$8,tbl_raw_data[updated_outcome],"DECLINE",tbl_raw_data[updated_date],Q23),IF(KPI_dashboard!$M$8="All",COUNTIFS(tbl_raw_data[Analyst name],KPI_dashboard!$Q$8,tbl_raw_data[updated_outcome],"DECLINE",tbl_raw_data[updated_date],Q23),IF(KPI_dashboard!$Q$8="All",COUNTIFS(tbl_raw_data[updated_queue],KPI_dashboard!$M$8,tbl_raw_data[updated_outcome],"DECLINE",tbl_raw_data[updated_date],Q23)))))/IF(AND(KPI_dashboard!$M$8="All",KPI_dashboard!$Q$8="All" ),COUNTIFS(tbl_raw_data[updated_date],Q23),IF(AND(KPI_dashboard!$M$8&lt;&gt;"All",KPI_dashboard!$Q$8&lt;&gt;"All"),COUNTIFS(tbl_raw_data[updated_queue],KPI_dashboard!$M$8,tbl_raw_data[Analyst name],KPI_dashboard!$Q$8,tbl_raw_data[updated_date],Q23),IF(KPI_dashboard!$M$8="All",COUNTIFS(tbl_raw_data[Analyst name],KPI_dashboard!$Q$8,tbl_raw_data[updated_date],Q23),IF(KPI_dashboard!$Q$8="All",COUNTIFS(tbl_raw_data[updated_queue],KPI_dashboard!$M$8,tbl_raw_data[updated_date],Q23))))),"-")</f>
        <v>0.1377245508982036</v>
      </c>
      <c r="V23" s="65">
        <f t="shared" si="1"/>
        <v>0.1186206083973067</v>
      </c>
      <c r="W23" s="65">
        <f>IFERROR(IF(AND(KPI_dashboard!$M$8="All",KPI_dashboard!$Q$8="All" ),COUNTIFS(tbl_raw_data[updated_month],KPI_dashboard!$J$8,tbl_raw_data[updated_outcome],"WITHDRAW",tbl_raw_data[updated_date],Q23),IF(AND(KPI_dashboard!$M$8&lt;&gt;"All",KPI_dashboard!$Q$8&lt;&gt;"All"),COUNTIFS(tbl_raw_data[updated_queue],KPI_dashboard!$M$8,tbl_raw_data[Analyst name],KPI_dashboard!$Q$8,tbl_raw_data[updated_outcome],"WITHDRAW",tbl_raw_data[updated_date],Q23),IF(KPI_dashboard!$M$8="All",COUNTIFS(tbl_raw_data[Analyst name],KPI_dashboard!$Q$8,tbl_raw_data[updated_outcome],"WITHDRAW",tbl_raw_data[updated_date],Q23),IF(KPI_dashboard!$Q$8="All",COUNTIFS(tbl_raw_data[updated_queue],KPI_dashboard!$M$8,tbl_raw_data[updated_outcome],"WITHDRAW",tbl_raw_data[updated_date],Q23)))))/IF(AND(KPI_dashboard!$M$8="All",KPI_dashboard!$Q$8="All" ),COUNTIFS(tbl_raw_data[updated_date],Q23),IF(AND(KPI_dashboard!$M$8&lt;&gt;"All",KPI_dashboard!$Q$8&lt;&gt;"All"),COUNTIFS(tbl_raw_data[updated_queue],KPI_dashboard!$M$8,tbl_raw_data[Analyst name],KPI_dashboard!$Q$8,tbl_raw_data[updated_date],Q23),IF(KPI_dashboard!$M$8="All",COUNTIFS(tbl_raw_data[Analyst name],KPI_dashboard!$Q$8,tbl_raw_data[updated_date],Q23),IF(KPI_dashboard!$Q$8="All",COUNTIFS(tbl_raw_data[updated_queue],KPI_dashboard!$M$8,tbl_raw_data[updated_date],Q23))))),"-")</f>
        <v>0.32934131736526945</v>
      </c>
      <c r="X23" s="65">
        <f t="shared" si="2"/>
        <v>0.34401270164174491</v>
      </c>
      <c r="Y23" s="65">
        <f>Settiings!$N$2</f>
        <v>0.9</v>
      </c>
      <c r="Z23" s="65">
        <f>IFERROR(IF(AND(KPI_dashboard!$M$8="All",KPI_dashboard!$Q$8="All" ),COUNTIFS(tbl_raw_data[sla_met_not_met],"SLA_MET",tbl_raw_data[updated_date],Q23),
IF(AND(KPI_dashboard!$M$8&lt;&gt;"All",KPI_dashboard!$Q$8&lt;&gt;"All"),COUNTIFS(tbl_raw_data[updated_queue],KPI_dashboard!$M$8,tbl_raw_data[Analyst name],KPI_dashboard!$Q$8,tbl_raw_data[sla_met_not_met],"SLA_MET",tbl_raw_data[updated_date],Q23),
IF(KPI_dashboard!$M$8="All",COUNTIFS(tbl_raw_data[Analyst name],KPI_dashboard!$Q$8,tbl_raw_data[sla_met_not_met],"SLA_MET",tbl_raw_data[updated_date],Q23),
IF(KPI_dashboard!$Q$8="All",COUNTIFS(tbl_raw_data[updated_queue],KPI_dashboard!$M$8,tbl_raw_data[sla_met_not_met],"SLA_MET",tbl_raw_data[updated_date],Q23)))))
/
IF(AND(KPI_dashboard!$M$8="All",KPI_dashboard!$Q$8="All" ),COUNTIFS(tbl_raw_data[updated_date],Q23),
IF(AND(KPI_dashboard!$M$8&lt;&gt;"All",KPI_dashboard!$Q$8&lt;&gt;"All"),COUNTIFS(tbl_raw_data[updated_queue],KPI_dashboard!$M$8,tbl_raw_data[Analyst name],KPI_dashboard!$Q$8,tbl_raw_data[updated_date],Q23),
IF(KPI_dashboard!$M$8="All",COUNTIFS(tbl_raw_data[Analyst name],KPI_dashboard!$Q$8,tbl_raw_data[updated_date],Q23),
IF(KPI_dashboard!$Q$8="All",COUNTIFS(tbl_raw_data[updated_queue],KPI_dashboard!$M$8,tbl_raw_data[updated_date],Q23))))),"-")</f>
        <v>0.97005988023952094</v>
      </c>
      <c r="AA23" s="65">
        <f t="shared" si="3"/>
        <v>0.91050235519764589</v>
      </c>
      <c r="AB23" s="67">
        <f>IFERROR(IF(AND(KPI_dashboard!$M$8="All",KPI_dashboard!$Q$8="All"),SUMIFS(tbl_raw_data[Time taken in min],tbl_raw_data[updated_date],Q23),
IF(AND(KPI_dashboard!$M$8&lt;&gt;"All",KPI_dashboard!$Q$8&lt;&gt;"All"),SUMIFS(tbl_raw_data[Time taken in min],tbl_raw_data[updated_queue],KPI_dashboard!$M$8,tbl_raw_data[Analyst name],KPI_dashboard!$Q$8,tbl_raw_data[updated_date],Q23),
IF(KPI_dashboard!$M$8="All",SUMIFS(tbl_raw_data[Time taken in min],tbl_raw_data[Analyst name],KPI_dashboard!$Q$8,tbl_raw_data[updated_date],Q23),
IF(KPI_dashboard!$Q$8="All",SUMIFS(tbl_raw_data[Time taken in min],tbl_raw_data[updated_queue],KPI_dashboard!$M$8,tbl_raw_data[updated_date],Q23)))))
/
IF(AND(KPI_dashboard!$M$8="All",KPI_dashboard!$Q$8="All" ),COUNTIFS(tbl_raw_data[updated_date],Q23),
IF(AND(KPI_dashboard!$M$8&lt;&gt;"All",KPI_dashboard!$Q$8&lt;&gt;"All"),COUNTIFS(tbl_raw_data[updated_queue],KPI_dashboard!$M$8,tbl_raw_data[Analyst name],KPI_dashboard!$Q$8,tbl_raw_data[updated_date],Q23),
IF(KPI_dashboard!$M$8="All",COUNTIFS(tbl_raw_data[Analyst name],KPI_dashboard!$Q$8,tbl_raw_data[updated_date],Q23),
IF(KPI_dashboard!$Q$8="All",COUNTIFS(tbl_raw_data[updated_queue],KPI_dashboard!$M$8,tbl_raw_data[updated_date],Q23))))),"-")</f>
        <v>12.603293413173647</v>
      </c>
      <c r="AC23" s="67">
        <f t="shared" si="4"/>
        <v>25.723076347206337</v>
      </c>
      <c r="AD23" s="66">
        <f>IF(AND(KPI_dashboard!$M$8="All",KPI_dashboard!$Q$8="All" ),COUNTIFS(tbl_raw_data[updated_date],Q23),
IF(AND(KPI_dashboard!$M$8&lt;&gt;"All",KPI_dashboard!$Q$8&lt;&gt;"All"),COUNTIFS(tbl_raw_data[updated_queue],KPI_dashboard!$M$8,tbl_raw_data[Analyst name],KPI_dashboard!$Q$8,tbl_raw_data[updated_date],Q23),
IF(KPI_dashboard!$M$8="All",COUNTIFS(tbl_raw_data[Analyst name],KPI_dashboard!$Q$8,tbl_raw_data[updated_date],Q23),
IF(KPI_dashboard!$Q$8="All",COUNTIFS(tbl_raw_data[updated_queue],KPI_dashboard!$M$8,tbl_raw_data[updated_date],Q23)))))</f>
        <v>167</v>
      </c>
      <c r="AE23" s="66"/>
      <c r="AF23" s="66"/>
      <c r="AG23" s="66" cm="1">
        <f t="array" ref="AG23">IF(AND(flt_queue="All",flt_analyst="All"),COUNTIFS(tbl_raw_data[updated_date],P23,tbl_raw_data[Updated_Message],$AG$3),
IF(AND(flt_queue&lt;&gt;"All",flt_analyst&lt;&gt;"All"),COUNTIFS(tbl_raw_data[updated_queue],flt_queue,Settiings,flt_analyst,tbl_raw_data[updated_date],P23, tbl_raw_data[Updated_Message],$AG$3),
IF(flt_queue="All",COUNTIFS(tbl_raw_data[Analyst name],flt_analyst,tbl_raw_data[updated_date],P23,tbl_raw_data[Updated_Message],$AG$3),
IF(flt_analyst="All",COUNTIFS(tbl_raw_data[updated_queue],flt_queue,tbl_raw_data[updated_date],P23,tbl_raw_data[Updated_Message],$AG$3),
))))</f>
        <v>40</v>
      </c>
      <c r="AH23" s="66" cm="1">
        <f t="array" ref="AH23">IF(AND(flt_queue="All",flt_analyst="All"),COUNTIFS(tbl_raw_data[updated_date],P23,tbl_raw_data[Updated_Message],$AH$3),
IF(AND(flt_queue&lt;&gt;"All",flt_analyst&lt;&gt;"All"),COUNTIFS(tbl_raw_data[updated_queue],flt_queue,Settiings,flt_analyst,tbl_raw_data[updated_date],P23, tbl_raw_data[Updated_Message],$AH$3),
IF(flt_queue="All",COUNTIFS(tbl_raw_data[Analyst name],flt_analyst,tbl_raw_data[updated_date],P23,tbl_raw_data[Updated_Message],$AH$3),
IF(flt_analyst="All",COUNTIFS(tbl_raw_data[updated_queue],flt_queue,tbl_raw_data[updated_date],P23,tbl_raw_data[Updated_Message],$AH$3),
))))</f>
        <v>2</v>
      </c>
      <c r="AI23" s="66" cm="1">
        <f t="array" ref="AI23">IF(AND(flt_queue="All",flt_analyst="All"),COUNTIFS(tbl_raw_data[updated_date],P23,tbl_raw_data[Updated_Message],$AI$3),
IF(AND(flt_queue&lt;&gt;"All",flt_analyst&lt;&gt;"All"),COUNTIFS(tbl_raw_data[updated_queue],flt_queue,Settiings,flt_analyst,tbl_raw_data[updated_date],P23, tbl_raw_data[Updated_Message],$AI$3),
IF(flt_queue="All",COUNTIFS(tbl_raw_data[Analyst name],flt_analyst,tbl_raw_data[updated_date],P23,tbl_raw_data[Updated_Message],$AI$3),
IF(flt_analyst="All",COUNTIFS(tbl_raw_data[updated_queue],flt_queue,tbl_raw_data[updated_date],P23,tbl_raw_data[Updated_Message],$AI$3),
))))</f>
        <v>8</v>
      </c>
      <c r="AJ23" s="66" cm="1">
        <f t="array" ref="AJ23">IF(AND(flt_queue="All",flt_analyst="All"),COUNTIFS(tbl_raw_data[updated_date],P23,tbl_raw_data[Updated_Message],$AJ$3),
IF(AND(flt_queue&lt;&gt;"All",flt_analyst&lt;&gt;"All"),COUNTIFS(tbl_raw_data[updated_queue],flt_queue,Settiings,flt_analyst,tbl_raw_data[updated_date],P23, tbl_raw_data[Updated_Message],$AJ$3),
IF(flt_queue="All",COUNTIFS(tbl_raw_data[Analyst name],flt_analyst,tbl_raw_data[updated_date],P23,tbl_raw_data[Updated_Message],$AJ$3),
IF(flt_analyst="All",COUNTIFS(tbl_raw_data[updated_queue],flt_queue,tbl_raw_data[updated_date],P23,tbl_raw_data[Updated_Message],$AJ$3),
))))</f>
        <v>2</v>
      </c>
      <c r="AK23" s="66" cm="1">
        <f t="array" ref="AK23">IF(AND(flt_queue="All",flt_analyst="All"),COUNTIFS(tbl_raw_data[updated_date],P23,tbl_raw_data[Updated_Message],$AK$3),
IF(AND(flt_queue&lt;&gt;"All",flt_analyst&lt;&gt;"All"),COUNTIFS(tbl_raw_data[updated_queue],flt_queue,Settiings,flt_analyst,tbl_raw_data[updated_date],P23, tbl_raw_data[Updated_Message],$AK$3),
IF(flt_queue="All",COUNTIFS(tbl_raw_data[Analyst name],flt_analyst,tbl_raw_data[updated_date],P23,tbl_raw_data[Updated_Message],$AK$3),
IF(flt_analyst="All",COUNTIFS(tbl_raw_data[updated_queue],flt_queue,tbl_raw_data[updated_date],P23,tbl_raw_data[Updated_Message],$AK$3),
))))</f>
        <v>0</v>
      </c>
      <c r="AL23" s="66" cm="1">
        <f t="array" ref="AL23">IF(AND(flt_queue="All",flt_analyst="All"),COUNTIFS(tbl_raw_data[updated_date],P23,tbl_raw_data[Updated_Message],$AL$3),
IF(AND(flt_queue&lt;&gt;"All",flt_analyst&lt;&gt;"All"),COUNTIFS(tbl_raw_data[updated_queue],flt_queue,Settiings,flt_analyst,tbl_raw_data[updated_date],P23, tbl_raw_data[Updated_Message],$AL$3),
IF(flt_queue="All",COUNTIFS(tbl_raw_data[Analyst name],flt_analyst,tbl_raw_data[updated_date],P23,tbl_raw_data[Updated_Message],$AL$3),
IF(flt_analyst="All",COUNTIFS(tbl_raw_data[updated_queue],flt_queue,tbl_raw_data[updated_date],P23,tbl_raw_data[Updated_Message],$AL$3),
))))</f>
        <v>3</v>
      </c>
      <c r="AM23" s="66"/>
    </row>
    <row r="24" spans="16:39" ht="23.4" x14ac:dyDescent="0.45">
      <c r="P24" s="96">
        <v>45148</v>
      </c>
      <c r="Q24" s="68">
        <v>45148</v>
      </c>
      <c r="R24" s="64">
        <f>IFERROR(IF(AND(KPI_dashboard!$M$8="All",KPI_dashboard!$Q$8="All" ),COUNTIFS(tbl_raw_data[updated_month],KPI_dashboard!$J$8,tbl_raw_data[updated_outcome],"APPROVE",tbl_raw_data[updated_date],Q24),IF(AND(KPI_dashboard!$M$8&lt;&gt;"All",KPI_dashboard!$Q$8&lt;&gt;"All"),COUNTIFS(tbl_raw_data[updated_queue],KPI_dashboard!$M$8,tbl_raw_data[Analyst name],KPI_dashboard!$Q$8,tbl_raw_data[updated_outcome],"APPROVE",tbl_raw_data[updated_date],Q24),IF(KPI_dashboard!$M$8="All",COUNTIFS(tbl_raw_data[Analyst name],KPI_dashboard!$Q$8,tbl_raw_data[updated_outcome],"APPROVE",tbl_raw_data[updated_date],Q24),IF(KPI_dashboard!$Q$8="All",COUNTIFS(tbl_raw_data[updated_queue],KPI_dashboard!$M$8,tbl_raw_data[updated_outcome],"APPROVE",tbl_raw_data[updated_date],Q24)))))/IF(AND(KPI_dashboard!$M$8="All",KPI_dashboard!$Q$8="All" ),COUNTIFS(tbl_raw_data[updated_date],Q24),IF(AND(KPI_dashboard!$M$8&lt;&gt;"All",KPI_dashboard!$Q$8&lt;&gt;"All"),COUNTIFS(tbl_raw_data[updated_queue],KPI_dashboard!$M$8,tbl_raw_data[Analyst name],KPI_dashboard!$Q$8,tbl_raw_data[updated_date],Q24),IF(KPI_dashboard!$M$8="All",COUNTIFS(tbl_raw_data[Analyst name],KPI_dashboard!$Q$8,tbl_raw_data[updated_date],Q24),IF(KPI_dashboard!$Q$8="All",COUNTIFS(tbl_raw_data[updated_queue],KPI_dashboard!$M$8,tbl_raw_data[updated_date],Q24))))),"-")</f>
        <v>0.54123711340206182</v>
      </c>
      <c r="S24" s="64">
        <f t="shared" si="0"/>
        <v>0.54677986361364295</v>
      </c>
      <c r="T24" s="64">
        <f>Settiings!$L$2</f>
        <v>0.85</v>
      </c>
      <c r="U24" s="65">
        <f>IFERROR(IF(AND(KPI_dashboard!$M$8="All",KPI_dashboard!$Q$8="All" ),COUNTIFS(tbl_raw_data[updated_month],KPI_dashboard!$J$8,tbl_raw_data[updated_outcome],"DECLINE",tbl_raw_data[updated_date],Q24),IF(AND(KPI_dashboard!$M$8&lt;&gt;"All",KPI_dashboard!$Q$8&lt;&gt;"All"),COUNTIFS(tbl_raw_data[updated_queue],KPI_dashboard!$M$8,tbl_raw_data[Analyst name],KPI_dashboard!$Q$8,tbl_raw_data[updated_outcome],"DECLINE",tbl_raw_data[updated_date],Q24),IF(KPI_dashboard!$M$8="All",COUNTIFS(tbl_raw_data[Analyst name],KPI_dashboard!$Q$8,tbl_raw_data[updated_outcome],"DECLINE",tbl_raw_data[updated_date],Q24),IF(KPI_dashboard!$Q$8="All",COUNTIFS(tbl_raw_data[updated_queue],KPI_dashboard!$M$8,tbl_raw_data[updated_outcome],"DECLINE",tbl_raw_data[updated_date],Q24)))))/IF(AND(KPI_dashboard!$M$8="All",KPI_dashboard!$Q$8="All" ),COUNTIFS(tbl_raw_data[updated_date],Q24),IF(AND(KPI_dashboard!$M$8&lt;&gt;"All",KPI_dashboard!$Q$8&lt;&gt;"All"),COUNTIFS(tbl_raw_data[updated_queue],KPI_dashboard!$M$8,tbl_raw_data[Analyst name],KPI_dashboard!$Q$8,tbl_raw_data[updated_date],Q24),IF(KPI_dashboard!$M$8="All",COUNTIFS(tbl_raw_data[Analyst name],KPI_dashboard!$Q$8,tbl_raw_data[updated_date],Q24),IF(KPI_dashboard!$Q$8="All",COUNTIFS(tbl_raw_data[updated_queue],KPI_dashboard!$M$8,tbl_raw_data[updated_date],Q24))))),"-")</f>
        <v>0.12886597938144329</v>
      </c>
      <c r="V24" s="65">
        <f t="shared" si="1"/>
        <v>0.11707569821766599</v>
      </c>
      <c r="W24" s="65">
        <f>IFERROR(IF(AND(KPI_dashboard!$M$8="All",KPI_dashboard!$Q$8="All" ),COUNTIFS(tbl_raw_data[updated_month],KPI_dashboard!$J$8,tbl_raw_data[updated_outcome],"WITHDRAW",tbl_raw_data[updated_date],Q24),IF(AND(KPI_dashboard!$M$8&lt;&gt;"All",KPI_dashboard!$Q$8&lt;&gt;"All"),COUNTIFS(tbl_raw_data[updated_queue],KPI_dashboard!$M$8,tbl_raw_data[Analyst name],KPI_dashboard!$Q$8,tbl_raw_data[updated_outcome],"WITHDRAW",tbl_raw_data[updated_date],Q24),IF(KPI_dashboard!$M$8="All",COUNTIFS(tbl_raw_data[Analyst name],KPI_dashboard!$Q$8,tbl_raw_data[updated_outcome],"WITHDRAW",tbl_raw_data[updated_date],Q24),IF(KPI_dashboard!$Q$8="All",COUNTIFS(tbl_raw_data[updated_queue],KPI_dashboard!$M$8,tbl_raw_data[updated_outcome],"WITHDRAW",tbl_raw_data[updated_date],Q24)))))/IF(AND(KPI_dashboard!$M$8="All",KPI_dashboard!$Q$8="All" ),COUNTIFS(tbl_raw_data[updated_date],Q24),IF(AND(KPI_dashboard!$M$8&lt;&gt;"All",KPI_dashboard!$Q$8&lt;&gt;"All"),COUNTIFS(tbl_raw_data[updated_queue],KPI_dashboard!$M$8,tbl_raw_data[Analyst name],KPI_dashboard!$Q$8,tbl_raw_data[updated_date],Q24),IF(KPI_dashboard!$M$8="All",COUNTIFS(tbl_raw_data[Analyst name],KPI_dashboard!$Q$8,tbl_raw_data[updated_date],Q24),IF(KPI_dashboard!$Q$8="All",COUNTIFS(tbl_raw_data[updated_queue],KPI_dashboard!$M$8,tbl_raw_data[updated_date],Q24))))),"-")</f>
        <v>0.32989690721649484</v>
      </c>
      <c r="X24" s="65">
        <f t="shared" si="2"/>
        <v>0.336144438168691</v>
      </c>
      <c r="Y24" s="65">
        <f>Settiings!$N$2</f>
        <v>0.9</v>
      </c>
      <c r="Z24" s="65">
        <f>IFERROR(IF(AND(KPI_dashboard!$M$8="All",KPI_dashboard!$Q$8="All" ),COUNTIFS(tbl_raw_data[sla_met_not_met],"SLA_MET",tbl_raw_data[updated_date],Q24),
IF(AND(KPI_dashboard!$M$8&lt;&gt;"All",KPI_dashboard!$Q$8&lt;&gt;"All"),COUNTIFS(tbl_raw_data[updated_queue],KPI_dashboard!$M$8,tbl_raw_data[Analyst name],KPI_dashboard!$Q$8,tbl_raw_data[sla_met_not_met],"SLA_MET",tbl_raw_data[updated_date],Q24),
IF(KPI_dashboard!$M$8="All",COUNTIFS(tbl_raw_data[Analyst name],KPI_dashboard!$Q$8,tbl_raw_data[sla_met_not_met],"SLA_MET",tbl_raw_data[updated_date],Q24),
IF(KPI_dashboard!$Q$8="All",COUNTIFS(tbl_raw_data[updated_queue],KPI_dashboard!$M$8,tbl_raw_data[sla_met_not_met],"SLA_MET",tbl_raw_data[updated_date],Q24)))))
/
IF(AND(KPI_dashboard!$M$8="All",KPI_dashboard!$Q$8="All" ),COUNTIFS(tbl_raw_data[updated_date],Q24),
IF(AND(KPI_dashboard!$M$8&lt;&gt;"All",KPI_dashboard!$Q$8&lt;&gt;"All"),COUNTIFS(tbl_raw_data[updated_queue],KPI_dashboard!$M$8,tbl_raw_data[Analyst name],KPI_dashboard!$Q$8,tbl_raw_data[updated_date],Q24),
IF(KPI_dashboard!$M$8="All",COUNTIFS(tbl_raw_data[Analyst name],KPI_dashboard!$Q$8,tbl_raw_data[updated_date],Q24),
IF(KPI_dashboard!$Q$8="All",COUNTIFS(tbl_raw_data[updated_queue],KPI_dashboard!$M$8,tbl_raw_data[updated_date],Q24))))),"-")</f>
        <v>0.87628865979381443</v>
      </c>
      <c r="AA24" s="65">
        <f t="shared" si="3"/>
        <v>0.91449037914974163</v>
      </c>
      <c r="AB24" s="67">
        <f>IFERROR(IF(AND(KPI_dashboard!$M$8="All",KPI_dashboard!$Q$8="All"),SUMIFS(tbl_raw_data[Time taken in min],tbl_raw_data[updated_date],Q24),
IF(AND(KPI_dashboard!$M$8&lt;&gt;"All",KPI_dashboard!$Q$8&lt;&gt;"All"),SUMIFS(tbl_raw_data[Time taken in min],tbl_raw_data[updated_queue],KPI_dashboard!$M$8,tbl_raw_data[Analyst name],KPI_dashboard!$Q$8,tbl_raw_data[updated_date],Q24),
IF(KPI_dashboard!$M$8="All",SUMIFS(tbl_raw_data[Time taken in min],tbl_raw_data[Analyst name],KPI_dashboard!$Q$8,tbl_raw_data[updated_date],Q24),
IF(KPI_dashboard!$Q$8="All",SUMIFS(tbl_raw_data[Time taken in min],tbl_raw_data[updated_queue],KPI_dashboard!$M$8,tbl_raw_data[updated_date],Q24)))))
/
IF(AND(KPI_dashboard!$M$8="All",KPI_dashboard!$Q$8="All" ),COUNTIFS(tbl_raw_data[updated_date],Q24),
IF(AND(KPI_dashboard!$M$8&lt;&gt;"All",KPI_dashboard!$Q$8&lt;&gt;"All"),COUNTIFS(tbl_raw_data[updated_queue],KPI_dashboard!$M$8,tbl_raw_data[Analyst name],KPI_dashboard!$Q$8,tbl_raw_data[updated_date],Q24),
IF(KPI_dashboard!$M$8="All",COUNTIFS(tbl_raw_data[Analyst name],KPI_dashboard!$Q$8,tbl_raw_data[updated_date],Q24),
IF(KPI_dashboard!$Q$8="All",COUNTIFS(tbl_raw_data[updated_queue],KPI_dashboard!$M$8,tbl_raw_data[updated_date],Q24))))),"-")</f>
        <v>13.890721649484533</v>
      </c>
      <c r="AC24" s="67">
        <f t="shared" si="4"/>
        <v>24.861234331238272</v>
      </c>
      <c r="AD24" s="66">
        <f>IF(AND(KPI_dashboard!$M$8="All",KPI_dashboard!$Q$8="All" ),COUNTIFS(tbl_raw_data[updated_date],Q24),
IF(AND(KPI_dashboard!$M$8&lt;&gt;"All",KPI_dashboard!$Q$8&lt;&gt;"All"),COUNTIFS(tbl_raw_data[updated_queue],KPI_dashboard!$M$8,tbl_raw_data[Analyst name],KPI_dashboard!$Q$8,tbl_raw_data[updated_date],Q24),
IF(KPI_dashboard!$M$8="All",COUNTIFS(tbl_raw_data[Analyst name],KPI_dashboard!$Q$8,tbl_raw_data[updated_date],Q24),
IF(KPI_dashboard!$Q$8="All",COUNTIFS(tbl_raw_data[updated_queue],KPI_dashboard!$M$8,tbl_raw_data[updated_date],Q24)))))</f>
        <v>194</v>
      </c>
      <c r="AE24" s="66"/>
      <c r="AF24" s="66"/>
      <c r="AG24" s="66" cm="1">
        <f t="array" ref="AG24">IF(AND(flt_queue="All",flt_analyst="All"),COUNTIFS(tbl_raw_data[updated_date],P24,tbl_raw_data[Updated_Message],$AG$3),
IF(AND(flt_queue&lt;&gt;"All",flt_analyst&lt;&gt;"All"),COUNTIFS(tbl_raw_data[updated_queue],flt_queue,Settiings,flt_analyst,tbl_raw_data[updated_date],P24, tbl_raw_data[Updated_Message],$AG$3),
IF(flt_queue="All",COUNTIFS(tbl_raw_data[Analyst name],flt_analyst,tbl_raw_data[updated_date],P24,tbl_raw_data[Updated_Message],$AG$3),
IF(flt_analyst="All",COUNTIFS(tbl_raw_data[updated_queue],flt_queue,tbl_raw_data[updated_date],P24,tbl_raw_data[Updated_Message],$AG$3),
))))</f>
        <v>31</v>
      </c>
      <c r="AH24" s="66" cm="1">
        <f t="array" ref="AH24">IF(AND(flt_queue="All",flt_analyst="All"),COUNTIFS(tbl_raw_data[updated_date],P24,tbl_raw_data[Updated_Message],$AH$3),
IF(AND(flt_queue&lt;&gt;"All",flt_analyst&lt;&gt;"All"),COUNTIFS(tbl_raw_data[updated_queue],flt_queue,Settiings,flt_analyst,tbl_raw_data[updated_date],P24, tbl_raw_data[Updated_Message],$AH$3),
IF(flt_queue="All",COUNTIFS(tbl_raw_data[Analyst name],flt_analyst,tbl_raw_data[updated_date],P24,tbl_raw_data[Updated_Message],$AH$3),
IF(flt_analyst="All",COUNTIFS(tbl_raw_data[updated_queue],flt_queue,tbl_raw_data[updated_date],P24,tbl_raw_data[Updated_Message],$AH$3),
))))</f>
        <v>3</v>
      </c>
      <c r="AI24" s="66" cm="1">
        <f t="array" ref="AI24">IF(AND(flt_queue="All",flt_analyst="All"),COUNTIFS(tbl_raw_data[updated_date],P24,tbl_raw_data[Updated_Message],$AI$3),
IF(AND(flt_queue&lt;&gt;"All",flt_analyst&lt;&gt;"All"),COUNTIFS(tbl_raw_data[updated_queue],flt_queue,Settiings,flt_analyst,tbl_raw_data[updated_date],P24, tbl_raw_data[Updated_Message],$AI$3),
IF(flt_queue="All",COUNTIFS(tbl_raw_data[Analyst name],flt_analyst,tbl_raw_data[updated_date],P24,tbl_raw_data[Updated_Message],$AI$3),
IF(flt_analyst="All",COUNTIFS(tbl_raw_data[updated_queue],flt_queue,tbl_raw_data[updated_date],P24,tbl_raw_data[Updated_Message],$AI$3),
))))</f>
        <v>22</v>
      </c>
      <c r="AJ24" s="66" cm="1">
        <f t="array" ref="AJ24">IF(AND(flt_queue="All",flt_analyst="All"),COUNTIFS(tbl_raw_data[updated_date],P24,tbl_raw_data[Updated_Message],$AJ$3),
IF(AND(flt_queue&lt;&gt;"All",flt_analyst&lt;&gt;"All"),COUNTIFS(tbl_raw_data[updated_queue],flt_queue,Settiings,flt_analyst,tbl_raw_data[updated_date],P24, tbl_raw_data[Updated_Message],$AJ$3),
IF(flt_queue="All",COUNTIFS(tbl_raw_data[Analyst name],flt_analyst,tbl_raw_data[updated_date],P24,tbl_raw_data[Updated_Message],$AJ$3),
IF(flt_analyst="All",COUNTIFS(tbl_raw_data[updated_queue],flt_queue,tbl_raw_data[updated_date],P24,tbl_raw_data[Updated_Message],$AJ$3),
))))</f>
        <v>6</v>
      </c>
      <c r="AK24" s="66" cm="1">
        <f t="array" ref="AK24">IF(AND(flt_queue="All",flt_analyst="All"),COUNTIFS(tbl_raw_data[updated_date],P24,tbl_raw_data[Updated_Message],$AK$3),
IF(AND(flt_queue&lt;&gt;"All",flt_analyst&lt;&gt;"All"),COUNTIFS(tbl_raw_data[updated_queue],flt_queue,Settiings,flt_analyst,tbl_raw_data[updated_date],P24, tbl_raw_data[Updated_Message],$AK$3),
IF(flt_queue="All",COUNTIFS(tbl_raw_data[Analyst name],flt_analyst,tbl_raw_data[updated_date],P24,tbl_raw_data[Updated_Message],$AK$3),
IF(flt_analyst="All",COUNTIFS(tbl_raw_data[updated_queue],flt_queue,tbl_raw_data[updated_date],P24,tbl_raw_data[Updated_Message],$AK$3),
))))</f>
        <v>0</v>
      </c>
      <c r="AL24" s="66" cm="1">
        <f t="array" ref="AL24">IF(AND(flt_queue="All",flt_analyst="All"),COUNTIFS(tbl_raw_data[updated_date],P24,tbl_raw_data[Updated_Message],$AL$3),
IF(AND(flt_queue&lt;&gt;"All",flt_analyst&lt;&gt;"All"),COUNTIFS(tbl_raw_data[updated_queue],flt_queue,Settiings,flt_analyst,tbl_raw_data[updated_date],P24, tbl_raw_data[Updated_Message],$AL$3),
IF(flt_queue="All",COUNTIFS(tbl_raw_data[Analyst name],flt_analyst,tbl_raw_data[updated_date],P24,tbl_raw_data[Updated_Message],$AL$3),
IF(flt_analyst="All",COUNTIFS(tbl_raw_data[updated_queue],flt_queue,tbl_raw_data[updated_date],P24,tbl_raw_data[Updated_Message],$AL$3),
))))</f>
        <v>2</v>
      </c>
      <c r="AM24" s="66"/>
    </row>
    <row r="25" spans="16:39" ht="23.4" x14ac:dyDescent="0.45">
      <c r="P25" s="96">
        <v>45147</v>
      </c>
      <c r="Q25" s="68">
        <v>45147</v>
      </c>
      <c r="R25" s="64">
        <f>IFERROR(IF(AND(KPI_dashboard!$M$8="All",KPI_dashboard!$Q$8="All" ),COUNTIFS(tbl_raw_data[updated_month],KPI_dashboard!$J$8,tbl_raw_data[updated_outcome],"APPROVE",tbl_raw_data[updated_date],Q25),IF(AND(KPI_dashboard!$M$8&lt;&gt;"All",KPI_dashboard!$Q$8&lt;&gt;"All"),COUNTIFS(tbl_raw_data[updated_queue],KPI_dashboard!$M$8,tbl_raw_data[Analyst name],KPI_dashboard!$Q$8,tbl_raw_data[updated_outcome],"APPROVE",tbl_raw_data[updated_date],Q25),IF(KPI_dashboard!$M$8="All",COUNTIFS(tbl_raw_data[Analyst name],KPI_dashboard!$Q$8,tbl_raw_data[updated_outcome],"APPROVE",tbl_raw_data[updated_date],Q25),IF(KPI_dashboard!$Q$8="All",COUNTIFS(tbl_raw_data[updated_queue],KPI_dashboard!$M$8,tbl_raw_data[updated_outcome],"APPROVE",tbl_raw_data[updated_date],Q25)))))/IF(AND(KPI_dashboard!$M$8="All",KPI_dashboard!$Q$8="All" ),COUNTIFS(tbl_raw_data[updated_date],Q25),IF(AND(KPI_dashboard!$M$8&lt;&gt;"All",KPI_dashboard!$Q$8&lt;&gt;"All"),COUNTIFS(tbl_raw_data[updated_queue],KPI_dashboard!$M$8,tbl_raw_data[Analyst name],KPI_dashboard!$Q$8,tbl_raw_data[updated_date],Q25),IF(KPI_dashboard!$M$8="All",COUNTIFS(tbl_raw_data[Analyst name],KPI_dashboard!$Q$8,tbl_raw_data[updated_date],Q25),IF(KPI_dashboard!$Q$8="All",COUNTIFS(tbl_raw_data[updated_queue],KPI_dashboard!$M$8,tbl_raw_data[updated_date],Q25))))),"-")</f>
        <v>0.56896551724137934</v>
      </c>
      <c r="S25" s="64">
        <f t="shared" si="0"/>
        <v>0.55954084429457507</v>
      </c>
      <c r="T25" s="64">
        <f>Settiings!$L$2</f>
        <v>0.85</v>
      </c>
      <c r="U25" s="65">
        <f>IFERROR(IF(AND(KPI_dashboard!$M$8="All",KPI_dashboard!$Q$8="All" ),COUNTIFS(tbl_raw_data[updated_month],KPI_dashboard!$J$8,tbl_raw_data[updated_outcome],"DECLINE",tbl_raw_data[updated_date],Q25),IF(AND(KPI_dashboard!$M$8&lt;&gt;"All",KPI_dashboard!$Q$8&lt;&gt;"All"),COUNTIFS(tbl_raw_data[updated_queue],KPI_dashboard!$M$8,tbl_raw_data[Analyst name],KPI_dashboard!$Q$8,tbl_raw_data[updated_outcome],"DECLINE",tbl_raw_data[updated_date],Q25),IF(KPI_dashboard!$M$8="All",COUNTIFS(tbl_raw_data[Analyst name],KPI_dashboard!$Q$8,tbl_raw_data[updated_outcome],"DECLINE",tbl_raw_data[updated_date],Q25),IF(KPI_dashboard!$Q$8="All",COUNTIFS(tbl_raw_data[updated_queue],KPI_dashboard!$M$8,tbl_raw_data[updated_outcome],"DECLINE",tbl_raw_data[updated_date],Q25)))))/IF(AND(KPI_dashboard!$M$8="All",KPI_dashboard!$Q$8="All" ),COUNTIFS(tbl_raw_data[updated_date],Q25),IF(AND(KPI_dashboard!$M$8&lt;&gt;"All",KPI_dashboard!$Q$8&lt;&gt;"All"),COUNTIFS(tbl_raw_data[updated_queue],KPI_dashboard!$M$8,tbl_raw_data[Analyst name],KPI_dashboard!$Q$8,tbl_raw_data[updated_date],Q25),IF(KPI_dashboard!$M$8="All",COUNTIFS(tbl_raw_data[Analyst name],KPI_dashboard!$Q$8,tbl_raw_data[updated_date],Q25),IF(KPI_dashboard!$Q$8="All",COUNTIFS(tbl_raw_data[updated_queue],KPI_dashboard!$M$8,tbl_raw_data[updated_date],Q25))))),"-")</f>
        <v>8.6206896551724144E-2</v>
      </c>
      <c r="V25" s="65">
        <f t="shared" si="1"/>
        <v>0.10810922503045295</v>
      </c>
      <c r="W25" s="65">
        <f>IFERROR(IF(AND(KPI_dashboard!$M$8="All",KPI_dashboard!$Q$8="All" ),COUNTIFS(tbl_raw_data[updated_month],KPI_dashboard!$J$8,tbl_raw_data[updated_outcome],"WITHDRAW",tbl_raw_data[updated_date],Q25),IF(AND(KPI_dashboard!$M$8&lt;&gt;"All",KPI_dashboard!$Q$8&lt;&gt;"All"),COUNTIFS(tbl_raw_data[updated_queue],KPI_dashboard!$M$8,tbl_raw_data[Analyst name],KPI_dashboard!$Q$8,tbl_raw_data[updated_outcome],"WITHDRAW",tbl_raw_data[updated_date],Q25),IF(KPI_dashboard!$M$8="All",COUNTIFS(tbl_raw_data[Analyst name],KPI_dashboard!$Q$8,tbl_raw_data[updated_outcome],"WITHDRAW",tbl_raw_data[updated_date],Q25),IF(KPI_dashboard!$Q$8="All",COUNTIFS(tbl_raw_data[updated_queue],KPI_dashboard!$M$8,tbl_raw_data[updated_outcome],"WITHDRAW",tbl_raw_data[updated_date],Q25)))))/IF(AND(KPI_dashboard!$M$8="All",KPI_dashboard!$Q$8="All" ),COUNTIFS(tbl_raw_data[updated_date],Q25),IF(AND(KPI_dashboard!$M$8&lt;&gt;"All",KPI_dashboard!$Q$8&lt;&gt;"All"),COUNTIFS(tbl_raw_data[updated_queue],KPI_dashboard!$M$8,tbl_raw_data[Analyst name],KPI_dashboard!$Q$8,tbl_raw_data[updated_date],Q25),IF(KPI_dashboard!$M$8="All",COUNTIFS(tbl_raw_data[Analyst name],KPI_dashboard!$Q$8,tbl_raw_data[updated_date],Q25),IF(KPI_dashboard!$Q$8="All",COUNTIFS(tbl_raw_data[updated_queue],KPI_dashboard!$M$8,tbl_raw_data[updated_date],Q25))))),"-")</f>
        <v>0.34482758620689657</v>
      </c>
      <c r="X25" s="65">
        <f t="shared" si="2"/>
        <v>0.33234993067497193</v>
      </c>
      <c r="Y25" s="65">
        <f>Settiings!$N$2</f>
        <v>0.9</v>
      </c>
      <c r="Z25" s="65">
        <f>IFERROR(IF(AND(KPI_dashboard!$M$8="All",KPI_dashboard!$Q$8="All" ),COUNTIFS(tbl_raw_data[sla_met_not_met],"SLA_MET",tbl_raw_data[updated_date],Q25),
IF(AND(KPI_dashboard!$M$8&lt;&gt;"All",KPI_dashboard!$Q$8&lt;&gt;"All"),COUNTIFS(tbl_raw_data[updated_queue],KPI_dashboard!$M$8,tbl_raw_data[Analyst name],KPI_dashboard!$Q$8,tbl_raw_data[sla_met_not_met],"SLA_MET",tbl_raw_data[updated_date],Q25),
IF(KPI_dashboard!$M$8="All",COUNTIFS(tbl_raw_data[Analyst name],KPI_dashboard!$Q$8,tbl_raw_data[sla_met_not_met],"SLA_MET",tbl_raw_data[updated_date],Q25),
IF(KPI_dashboard!$Q$8="All",COUNTIFS(tbl_raw_data[updated_queue],KPI_dashboard!$M$8,tbl_raw_data[sla_met_not_met],"SLA_MET",tbl_raw_data[updated_date],Q25)))))
/
IF(AND(KPI_dashboard!$M$8="All",KPI_dashboard!$Q$8="All" ),COUNTIFS(tbl_raw_data[updated_date],Q25),
IF(AND(KPI_dashboard!$M$8&lt;&gt;"All",KPI_dashboard!$Q$8&lt;&gt;"All"),COUNTIFS(tbl_raw_data[updated_queue],KPI_dashboard!$M$8,tbl_raw_data[Analyst name],KPI_dashboard!$Q$8,tbl_raw_data[updated_date],Q25),
IF(KPI_dashboard!$M$8="All",COUNTIFS(tbl_raw_data[Analyst name],KPI_dashboard!$Q$8,tbl_raw_data[updated_date],Q25),
IF(KPI_dashboard!$Q$8="All",COUNTIFS(tbl_raw_data[updated_queue],KPI_dashboard!$M$8,tbl_raw_data[updated_date],Q25))))),"-")</f>
        <v>0.90086206896551724</v>
      </c>
      <c r="AA25" s="65">
        <f t="shared" si="3"/>
        <v>0.9341906303842562</v>
      </c>
      <c r="AB25" s="67">
        <f>IFERROR(IF(AND(KPI_dashboard!$M$8="All",KPI_dashboard!$Q$8="All"),SUMIFS(tbl_raw_data[Time taken in min],tbl_raw_data[updated_date],Q25),
IF(AND(KPI_dashboard!$M$8&lt;&gt;"All",KPI_dashboard!$Q$8&lt;&gt;"All"),SUMIFS(tbl_raw_data[Time taken in min],tbl_raw_data[updated_queue],KPI_dashboard!$M$8,tbl_raw_data[Analyst name],KPI_dashboard!$Q$8,tbl_raw_data[updated_date],Q25),
IF(KPI_dashboard!$M$8="All",SUMIFS(tbl_raw_data[Time taken in min],tbl_raw_data[Analyst name],KPI_dashboard!$Q$8,tbl_raw_data[updated_date],Q25),
IF(KPI_dashboard!$Q$8="All",SUMIFS(tbl_raw_data[Time taken in min],tbl_raw_data[updated_queue],KPI_dashboard!$M$8,tbl_raw_data[updated_date],Q25)))))
/
IF(AND(KPI_dashboard!$M$8="All",KPI_dashboard!$Q$8="All" ),COUNTIFS(tbl_raw_data[updated_date],Q25),
IF(AND(KPI_dashboard!$M$8&lt;&gt;"All",KPI_dashboard!$Q$8&lt;&gt;"All"),COUNTIFS(tbl_raw_data[updated_queue],KPI_dashboard!$M$8,tbl_raw_data[Analyst name],KPI_dashboard!$Q$8,tbl_raw_data[updated_date],Q25),
IF(KPI_dashboard!$M$8="All",COUNTIFS(tbl_raw_data[Analyst name],KPI_dashboard!$Q$8,tbl_raw_data[updated_date],Q25),
IF(KPI_dashboard!$Q$8="All",COUNTIFS(tbl_raw_data[updated_queue],KPI_dashboard!$M$8,tbl_raw_data[updated_date],Q25))))),"-")</f>
        <v>34.055244252873557</v>
      </c>
      <c r="AC25" s="67">
        <f t="shared" si="4"/>
        <v>24.679280477531844</v>
      </c>
      <c r="AD25" s="66">
        <f>IF(AND(KPI_dashboard!$M$8="All",KPI_dashboard!$Q$8="All" ),COUNTIFS(tbl_raw_data[updated_date],Q25),
IF(AND(KPI_dashboard!$M$8&lt;&gt;"All",KPI_dashboard!$Q$8&lt;&gt;"All"),COUNTIFS(tbl_raw_data[updated_queue],KPI_dashboard!$M$8,tbl_raw_data[Analyst name],KPI_dashboard!$Q$8,tbl_raw_data[updated_date],Q25),
IF(KPI_dashboard!$M$8="All",COUNTIFS(tbl_raw_data[Analyst name],KPI_dashboard!$Q$8,tbl_raw_data[updated_date],Q25),
IF(KPI_dashboard!$Q$8="All",COUNTIFS(tbl_raw_data[updated_queue],KPI_dashboard!$M$8,tbl_raw_data[updated_date],Q25)))))</f>
        <v>232</v>
      </c>
      <c r="AE25" s="66"/>
      <c r="AF25" s="66"/>
      <c r="AG25" s="66" cm="1">
        <f t="array" ref="AG25">IF(AND(flt_queue="All",flt_analyst="All"),COUNTIFS(tbl_raw_data[updated_date],P25,tbl_raw_data[Updated_Message],$AG$3),
IF(AND(flt_queue&lt;&gt;"All",flt_analyst&lt;&gt;"All"),COUNTIFS(tbl_raw_data[updated_queue],flt_queue,Settiings,flt_analyst,tbl_raw_data[updated_date],P25, tbl_raw_data[Updated_Message],$AG$3),
IF(flt_queue="All",COUNTIFS(tbl_raw_data[Analyst name],flt_analyst,tbl_raw_data[updated_date],P25,tbl_raw_data[Updated_Message],$AG$3),
IF(flt_analyst="All",COUNTIFS(tbl_raw_data[updated_queue],flt_queue,tbl_raw_data[updated_date],P25,tbl_raw_data[Updated_Message],$AG$3),
))))</f>
        <v>56</v>
      </c>
      <c r="AH25" s="66" cm="1">
        <f t="array" ref="AH25">IF(AND(flt_queue="All",flt_analyst="All"),COUNTIFS(tbl_raw_data[updated_date],P25,tbl_raw_data[Updated_Message],$AH$3),
IF(AND(flt_queue&lt;&gt;"All",flt_analyst&lt;&gt;"All"),COUNTIFS(tbl_raw_data[updated_queue],flt_queue,Settiings,flt_analyst,tbl_raw_data[updated_date],P25, tbl_raw_data[Updated_Message],$AH$3),
IF(flt_queue="All",COUNTIFS(tbl_raw_data[Analyst name],flt_analyst,tbl_raw_data[updated_date],P25,tbl_raw_data[Updated_Message],$AH$3),
IF(flt_analyst="All",COUNTIFS(tbl_raw_data[updated_queue],flt_queue,tbl_raw_data[updated_date],P25,tbl_raw_data[Updated_Message],$AH$3),
))))</f>
        <v>3</v>
      </c>
      <c r="AI25" s="66" cm="1">
        <f t="array" ref="AI25">IF(AND(flt_queue="All",flt_analyst="All"),COUNTIFS(tbl_raw_data[updated_date],P25,tbl_raw_data[Updated_Message],$AI$3),
IF(AND(flt_queue&lt;&gt;"All",flt_analyst&lt;&gt;"All"),COUNTIFS(tbl_raw_data[updated_queue],flt_queue,Settiings,flt_analyst,tbl_raw_data[updated_date],P25, tbl_raw_data[Updated_Message],$AI$3),
IF(flt_queue="All",COUNTIFS(tbl_raw_data[Analyst name],flt_analyst,tbl_raw_data[updated_date],P25,tbl_raw_data[Updated_Message],$AI$3),
IF(flt_analyst="All",COUNTIFS(tbl_raw_data[updated_queue],flt_queue,tbl_raw_data[updated_date],P25,tbl_raw_data[Updated_Message],$AI$3),
))))</f>
        <v>14</v>
      </c>
      <c r="AJ25" s="66" cm="1">
        <f t="array" ref="AJ25">IF(AND(flt_queue="All",flt_analyst="All"),COUNTIFS(tbl_raw_data[updated_date],P25,tbl_raw_data[Updated_Message],$AJ$3),
IF(AND(flt_queue&lt;&gt;"All",flt_analyst&lt;&gt;"All"),COUNTIFS(tbl_raw_data[updated_queue],flt_queue,Settiings,flt_analyst,tbl_raw_data[updated_date],P25, tbl_raw_data[Updated_Message],$AJ$3),
IF(flt_queue="All",COUNTIFS(tbl_raw_data[Analyst name],flt_analyst,tbl_raw_data[updated_date],P25,tbl_raw_data[Updated_Message],$AJ$3),
IF(flt_analyst="All",COUNTIFS(tbl_raw_data[updated_queue],flt_queue,tbl_raw_data[updated_date],P25,tbl_raw_data[Updated_Message],$AJ$3),
))))</f>
        <v>6</v>
      </c>
      <c r="AK25" s="66" cm="1">
        <f t="array" ref="AK25">IF(AND(flt_queue="All",flt_analyst="All"),COUNTIFS(tbl_raw_data[updated_date],P25,tbl_raw_data[Updated_Message],$AK$3),
IF(AND(flt_queue&lt;&gt;"All",flt_analyst&lt;&gt;"All"),COUNTIFS(tbl_raw_data[updated_queue],flt_queue,Settiings,flt_analyst,tbl_raw_data[updated_date],P25, tbl_raw_data[Updated_Message],$AK$3),
IF(flt_queue="All",COUNTIFS(tbl_raw_data[Analyst name],flt_analyst,tbl_raw_data[updated_date],P25,tbl_raw_data[Updated_Message],$AK$3),
IF(flt_analyst="All",COUNTIFS(tbl_raw_data[updated_queue],flt_queue,tbl_raw_data[updated_date],P25,tbl_raw_data[Updated_Message],$AK$3),
))))</f>
        <v>1</v>
      </c>
      <c r="AL25" s="66" cm="1">
        <f t="array" ref="AL25">IF(AND(flt_queue="All",flt_analyst="All"),COUNTIFS(tbl_raw_data[updated_date],P25,tbl_raw_data[Updated_Message],$AL$3),
IF(AND(flt_queue&lt;&gt;"All",flt_analyst&lt;&gt;"All"),COUNTIFS(tbl_raw_data[updated_queue],flt_queue,Settiings,flt_analyst,tbl_raw_data[updated_date],P25, tbl_raw_data[Updated_Message],$AL$3),
IF(flt_queue="All",COUNTIFS(tbl_raw_data[Analyst name],flt_analyst,tbl_raw_data[updated_date],P25,tbl_raw_data[Updated_Message],$AL$3),
IF(flt_analyst="All",COUNTIFS(tbl_raw_data[updated_queue],flt_queue,tbl_raw_data[updated_date],P25,tbl_raw_data[Updated_Message],$AL$3),
))))</f>
        <v>0</v>
      </c>
      <c r="AM25" s="66"/>
    </row>
    <row r="26" spans="16:39" ht="23.4" x14ac:dyDescent="0.45">
      <c r="P26" s="96">
        <v>45146</v>
      </c>
      <c r="Q26" s="68">
        <v>45146</v>
      </c>
      <c r="R26" s="64">
        <f>IFERROR(IF(AND(KPI_dashboard!$M$8="All",KPI_dashboard!$Q$8="All" ),COUNTIFS(tbl_raw_data[updated_month],KPI_dashboard!$J$8,tbl_raw_data[updated_outcome],"APPROVE",tbl_raw_data[updated_date],Q26),IF(AND(KPI_dashboard!$M$8&lt;&gt;"All",KPI_dashboard!$Q$8&lt;&gt;"All"),COUNTIFS(tbl_raw_data[updated_queue],KPI_dashboard!$M$8,tbl_raw_data[Analyst name],KPI_dashboard!$Q$8,tbl_raw_data[updated_outcome],"APPROVE",tbl_raw_data[updated_date],Q26),IF(KPI_dashboard!$M$8="All",COUNTIFS(tbl_raw_data[Analyst name],KPI_dashboard!$Q$8,tbl_raw_data[updated_outcome],"APPROVE",tbl_raw_data[updated_date],Q26),IF(KPI_dashboard!$Q$8="All",COUNTIFS(tbl_raw_data[updated_queue],KPI_dashboard!$M$8,tbl_raw_data[updated_outcome],"APPROVE",tbl_raw_data[updated_date],Q26)))))/IF(AND(KPI_dashboard!$M$8="All",KPI_dashboard!$Q$8="All" ),COUNTIFS(tbl_raw_data[updated_date],Q26),IF(AND(KPI_dashboard!$M$8&lt;&gt;"All",KPI_dashboard!$Q$8&lt;&gt;"All"),COUNTIFS(tbl_raw_data[updated_queue],KPI_dashboard!$M$8,tbl_raw_data[Analyst name],KPI_dashboard!$Q$8,tbl_raw_data[updated_date],Q26),IF(KPI_dashboard!$M$8="All",COUNTIFS(tbl_raw_data[Analyst name],KPI_dashboard!$Q$8,tbl_raw_data[updated_date],Q26),IF(KPI_dashboard!$Q$8="All",COUNTIFS(tbl_raw_data[updated_queue],KPI_dashboard!$M$8,tbl_raw_data[updated_date],Q26))))),"-")</f>
        <v>0.50761421319796951</v>
      </c>
      <c r="S26" s="64">
        <f t="shared" si="0"/>
        <v>0.57563279831756364</v>
      </c>
      <c r="T26" s="64">
        <f>Settiings!$L$2</f>
        <v>0.85</v>
      </c>
      <c r="U26" s="65">
        <f>IFERROR(IF(AND(KPI_dashboard!$M$8="All",KPI_dashboard!$Q$8="All" ),COUNTIFS(tbl_raw_data[updated_month],KPI_dashboard!$J$8,tbl_raw_data[updated_outcome],"DECLINE",tbl_raw_data[updated_date],Q26),IF(AND(KPI_dashboard!$M$8&lt;&gt;"All",KPI_dashboard!$Q$8&lt;&gt;"All"),COUNTIFS(tbl_raw_data[updated_queue],KPI_dashboard!$M$8,tbl_raw_data[Analyst name],KPI_dashboard!$Q$8,tbl_raw_data[updated_outcome],"DECLINE",tbl_raw_data[updated_date],Q26),IF(KPI_dashboard!$M$8="All",COUNTIFS(tbl_raw_data[Analyst name],KPI_dashboard!$Q$8,tbl_raw_data[updated_outcome],"DECLINE",tbl_raw_data[updated_date],Q26),IF(KPI_dashboard!$Q$8="All",COUNTIFS(tbl_raw_data[updated_queue],KPI_dashboard!$M$8,tbl_raw_data[updated_outcome],"DECLINE",tbl_raw_data[updated_date],Q26)))))/IF(AND(KPI_dashboard!$M$8="All",KPI_dashboard!$Q$8="All" ),COUNTIFS(tbl_raw_data[updated_date],Q26),IF(AND(KPI_dashboard!$M$8&lt;&gt;"All",KPI_dashboard!$Q$8&lt;&gt;"All"),COUNTIFS(tbl_raw_data[updated_queue],KPI_dashboard!$M$8,tbl_raw_data[Analyst name],KPI_dashboard!$Q$8,tbl_raw_data[updated_date],Q26),IF(KPI_dashboard!$M$8="All",COUNTIFS(tbl_raw_data[Analyst name],KPI_dashboard!$Q$8,tbl_raw_data[updated_date],Q26),IF(KPI_dashboard!$Q$8="All",COUNTIFS(tbl_raw_data[updated_queue],KPI_dashboard!$M$8,tbl_raw_data[updated_date],Q26))))),"-")</f>
        <v>0.12690355329949238</v>
      </c>
      <c r="V26" s="65">
        <f t="shared" si="1"/>
        <v>0.11040807560516561</v>
      </c>
      <c r="W26" s="65">
        <f>IFERROR(IF(AND(KPI_dashboard!$M$8="All",KPI_dashboard!$Q$8="All" ),COUNTIFS(tbl_raw_data[updated_month],KPI_dashboard!$J$8,tbl_raw_data[updated_outcome],"WITHDRAW",tbl_raw_data[updated_date],Q26),IF(AND(KPI_dashboard!$M$8&lt;&gt;"All",KPI_dashboard!$Q$8&lt;&gt;"All"),COUNTIFS(tbl_raw_data[updated_queue],KPI_dashboard!$M$8,tbl_raw_data[Analyst name],KPI_dashboard!$Q$8,tbl_raw_data[updated_outcome],"WITHDRAW",tbl_raw_data[updated_date],Q26),IF(KPI_dashboard!$M$8="All",COUNTIFS(tbl_raw_data[Analyst name],KPI_dashboard!$Q$8,tbl_raw_data[updated_outcome],"WITHDRAW",tbl_raw_data[updated_date],Q26),IF(KPI_dashboard!$Q$8="All",COUNTIFS(tbl_raw_data[updated_queue],KPI_dashboard!$M$8,tbl_raw_data[updated_outcome],"WITHDRAW",tbl_raw_data[updated_date],Q26)))))/IF(AND(KPI_dashboard!$M$8="All",KPI_dashboard!$Q$8="All" ),COUNTIFS(tbl_raw_data[updated_date],Q26),IF(AND(KPI_dashboard!$M$8&lt;&gt;"All",KPI_dashboard!$Q$8&lt;&gt;"All"),COUNTIFS(tbl_raw_data[updated_queue],KPI_dashboard!$M$8,tbl_raw_data[Analyst name],KPI_dashboard!$Q$8,tbl_raw_data[updated_date],Q26),IF(KPI_dashboard!$M$8="All",COUNTIFS(tbl_raw_data[Analyst name],KPI_dashboard!$Q$8,tbl_raw_data[updated_date],Q26),IF(KPI_dashboard!$Q$8="All",COUNTIFS(tbl_raw_data[updated_queue],KPI_dashboard!$M$8,tbl_raw_data[updated_date],Q26))))),"-")</f>
        <v>0.36548223350253806</v>
      </c>
      <c r="X26" s="65">
        <f t="shared" si="2"/>
        <v>0.31395912607727078</v>
      </c>
      <c r="Y26" s="65">
        <f>Settiings!$N$2</f>
        <v>0.9</v>
      </c>
      <c r="Z26" s="65">
        <f>IFERROR(IF(AND(KPI_dashboard!$M$8="All",KPI_dashboard!$Q$8="All" ),COUNTIFS(tbl_raw_data[sla_met_not_met],"SLA_MET",tbl_raw_data[updated_date],Q26),
IF(AND(KPI_dashboard!$M$8&lt;&gt;"All",KPI_dashboard!$Q$8&lt;&gt;"All"),COUNTIFS(tbl_raw_data[updated_queue],KPI_dashboard!$M$8,tbl_raw_data[Analyst name],KPI_dashboard!$Q$8,tbl_raw_data[sla_met_not_met],"SLA_MET",tbl_raw_data[updated_date],Q26),
IF(KPI_dashboard!$M$8="All",COUNTIFS(tbl_raw_data[Analyst name],KPI_dashboard!$Q$8,tbl_raw_data[sla_met_not_met],"SLA_MET",tbl_raw_data[updated_date],Q26),
IF(KPI_dashboard!$Q$8="All",COUNTIFS(tbl_raw_data[updated_queue],KPI_dashboard!$M$8,tbl_raw_data[sla_met_not_met],"SLA_MET",tbl_raw_data[updated_date],Q26)))))
/
IF(AND(KPI_dashboard!$M$8="All",KPI_dashboard!$Q$8="All" ),COUNTIFS(tbl_raw_data[updated_date],Q26),
IF(AND(KPI_dashboard!$M$8&lt;&gt;"All",KPI_dashboard!$Q$8&lt;&gt;"All"),COUNTIFS(tbl_raw_data[updated_queue],KPI_dashboard!$M$8,tbl_raw_data[Analyst name],KPI_dashboard!$Q$8,tbl_raw_data[updated_date],Q26),
IF(KPI_dashboard!$M$8="All",COUNTIFS(tbl_raw_data[Analyst name],KPI_dashboard!$Q$8,tbl_raw_data[updated_date],Q26),
IF(KPI_dashboard!$Q$8="All",COUNTIFS(tbl_raw_data[updated_queue],KPI_dashboard!$M$8,tbl_raw_data[updated_date],Q26))))),"-")</f>
        <v>0.92385786802030456</v>
      </c>
      <c r="AA26" s="65">
        <f t="shared" si="3"/>
        <v>0.92988028555666991</v>
      </c>
      <c r="AB26" s="67">
        <f>IFERROR(IF(AND(KPI_dashboard!$M$8="All",KPI_dashboard!$Q$8="All"),SUMIFS(tbl_raw_data[Time taken in min],tbl_raw_data[updated_date],Q26),
IF(AND(KPI_dashboard!$M$8&lt;&gt;"All",KPI_dashboard!$Q$8&lt;&gt;"All"),SUMIFS(tbl_raw_data[Time taken in min],tbl_raw_data[updated_queue],KPI_dashboard!$M$8,tbl_raw_data[Analyst name],KPI_dashboard!$Q$8,tbl_raw_data[updated_date],Q26),
IF(KPI_dashboard!$M$8="All",SUMIFS(tbl_raw_data[Time taken in min],tbl_raw_data[Analyst name],KPI_dashboard!$Q$8,tbl_raw_data[updated_date],Q26),
IF(KPI_dashboard!$Q$8="All",SUMIFS(tbl_raw_data[Time taken in min],tbl_raw_data[updated_queue],KPI_dashboard!$M$8,tbl_raw_data[updated_date],Q26)))))
/
IF(AND(KPI_dashboard!$M$8="All",KPI_dashboard!$Q$8="All" ),COUNTIFS(tbl_raw_data[updated_date],Q26),
IF(AND(KPI_dashboard!$M$8&lt;&gt;"All",KPI_dashboard!$Q$8&lt;&gt;"All"),COUNTIFS(tbl_raw_data[updated_queue],KPI_dashboard!$M$8,tbl_raw_data[Analyst name],KPI_dashboard!$Q$8,tbl_raw_data[updated_date],Q26),
IF(KPI_dashboard!$M$8="All",COUNTIFS(tbl_raw_data[Analyst name],KPI_dashboard!$Q$8,tbl_raw_data[updated_date],Q26),
IF(KPI_dashboard!$Q$8="All",COUNTIFS(tbl_raw_data[updated_queue],KPI_dashboard!$M$8,tbl_raw_data[updated_date],Q26))))),"-")</f>
        <v>27.851861252115068</v>
      </c>
      <c r="AC26" s="67">
        <f t="shared" si="4"/>
        <v>20.082484500520351</v>
      </c>
      <c r="AD26" s="66">
        <f>IF(AND(KPI_dashboard!$M$8="All",KPI_dashboard!$Q$8="All" ),COUNTIFS(tbl_raw_data[updated_date],Q26),
IF(AND(KPI_dashboard!$M$8&lt;&gt;"All",KPI_dashboard!$Q$8&lt;&gt;"All"),COUNTIFS(tbl_raw_data[updated_queue],KPI_dashboard!$M$8,tbl_raw_data[Analyst name],KPI_dashboard!$Q$8,tbl_raw_data[updated_date],Q26),
IF(KPI_dashboard!$M$8="All",COUNTIFS(tbl_raw_data[Analyst name],KPI_dashboard!$Q$8,tbl_raw_data[updated_date],Q26),
IF(KPI_dashboard!$Q$8="All",COUNTIFS(tbl_raw_data[updated_queue],KPI_dashboard!$M$8,tbl_raw_data[updated_date],Q26)))))</f>
        <v>197</v>
      </c>
      <c r="AE26" s="66"/>
      <c r="AF26" s="66"/>
      <c r="AG26" s="66" cm="1">
        <f t="array" ref="AG26">IF(AND(flt_queue="All",flt_analyst="All"),COUNTIFS(tbl_raw_data[updated_date],P26,tbl_raw_data[Updated_Message],$AG$3),
IF(AND(flt_queue&lt;&gt;"All",flt_analyst&lt;&gt;"All"),COUNTIFS(tbl_raw_data[updated_queue],flt_queue,Settiings,flt_analyst,tbl_raw_data[updated_date],P26, tbl_raw_data[Updated_Message],$AG$3),
IF(flt_queue="All",COUNTIFS(tbl_raw_data[Analyst name],flt_analyst,tbl_raw_data[updated_date],P26,tbl_raw_data[Updated_Message],$AG$3),
IF(flt_analyst="All",COUNTIFS(tbl_raw_data[updated_queue],flt_queue,tbl_raw_data[updated_date],P26,tbl_raw_data[Updated_Message],$AG$3),
))))</f>
        <v>39</v>
      </c>
      <c r="AH26" s="66" cm="1">
        <f t="array" ref="AH26">IF(AND(flt_queue="All",flt_analyst="All"),COUNTIFS(tbl_raw_data[updated_date],P26,tbl_raw_data[Updated_Message],$AH$3),
IF(AND(flt_queue&lt;&gt;"All",flt_analyst&lt;&gt;"All"),COUNTIFS(tbl_raw_data[updated_queue],flt_queue,Settiings,flt_analyst,tbl_raw_data[updated_date],P26, tbl_raw_data[Updated_Message],$AH$3),
IF(flt_queue="All",COUNTIFS(tbl_raw_data[Analyst name],flt_analyst,tbl_raw_data[updated_date],P26,tbl_raw_data[Updated_Message],$AH$3),
IF(flt_analyst="All",COUNTIFS(tbl_raw_data[updated_queue],flt_queue,tbl_raw_data[updated_date],P26,tbl_raw_data[Updated_Message],$AH$3),
))))</f>
        <v>6</v>
      </c>
      <c r="AI26" s="66" cm="1">
        <f t="array" ref="AI26">IF(AND(flt_queue="All",flt_analyst="All"),COUNTIFS(tbl_raw_data[updated_date],P26,tbl_raw_data[Updated_Message],$AI$3),
IF(AND(flt_queue&lt;&gt;"All",flt_analyst&lt;&gt;"All"),COUNTIFS(tbl_raw_data[updated_queue],flt_queue,Settiings,flt_analyst,tbl_raw_data[updated_date],P26, tbl_raw_data[Updated_Message],$AI$3),
IF(flt_queue="All",COUNTIFS(tbl_raw_data[Analyst name],flt_analyst,tbl_raw_data[updated_date],P26,tbl_raw_data[Updated_Message],$AI$3),
IF(flt_analyst="All",COUNTIFS(tbl_raw_data[updated_queue],flt_queue,tbl_raw_data[updated_date],P26,tbl_raw_data[Updated_Message],$AI$3),
))))</f>
        <v>17</v>
      </c>
      <c r="AJ26" s="66" cm="1">
        <f t="array" ref="AJ26">IF(AND(flt_queue="All",flt_analyst="All"),COUNTIFS(tbl_raw_data[updated_date],P26,tbl_raw_data[Updated_Message],$AJ$3),
IF(AND(flt_queue&lt;&gt;"All",flt_analyst&lt;&gt;"All"),COUNTIFS(tbl_raw_data[updated_queue],flt_queue,Settiings,flt_analyst,tbl_raw_data[updated_date],P26, tbl_raw_data[Updated_Message],$AJ$3),
IF(flt_queue="All",COUNTIFS(tbl_raw_data[Analyst name],flt_analyst,tbl_raw_data[updated_date],P26,tbl_raw_data[Updated_Message],$AJ$3),
IF(flt_analyst="All",COUNTIFS(tbl_raw_data[updated_queue],flt_queue,tbl_raw_data[updated_date],P26,tbl_raw_data[Updated_Message],$AJ$3),
))))</f>
        <v>9</v>
      </c>
      <c r="AK26" s="66" cm="1">
        <f t="array" ref="AK26">IF(AND(flt_queue="All",flt_analyst="All"),COUNTIFS(tbl_raw_data[updated_date],P26,tbl_raw_data[Updated_Message],$AK$3),
IF(AND(flt_queue&lt;&gt;"All",flt_analyst&lt;&gt;"All"),COUNTIFS(tbl_raw_data[updated_queue],flt_queue,Settiings,flt_analyst,tbl_raw_data[updated_date],P26, tbl_raw_data[Updated_Message],$AK$3),
IF(flt_queue="All",COUNTIFS(tbl_raw_data[Analyst name],flt_analyst,tbl_raw_data[updated_date],P26,tbl_raw_data[Updated_Message],$AK$3),
IF(flt_analyst="All",COUNTIFS(tbl_raw_data[updated_queue],flt_queue,tbl_raw_data[updated_date],P26,tbl_raw_data[Updated_Message],$AK$3),
))))</f>
        <v>0</v>
      </c>
      <c r="AL26" s="66" cm="1">
        <f t="array" ref="AL26">IF(AND(flt_queue="All",flt_analyst="All"),COUNTIFS(tbl_raw_data[updated_date],P26,tbl_raw_data[Updated_Message],$AL$3),
IF(AND(flt_queue&lt;&gt;"All",flt_analyst&lt;&gt;"All"),COUNTIFS(tbl_raw_data[updated_queue],flt_queue,Settiings,flt_analyst,tbl_raw_data[updated_date],P26, tbl_raw_data[Updated_Message],$AL$3),
IF(flt_queue="All",COUNTIFS(tbl_raw_data[Analyst name],flt_analyst,tbl_raw_data[updated_date],P26,tbl_raw_data[Updated_Message],$AL$3),
IF(flt_analyst="All",COUNTIFS(tbl_raw_data[updated_queue],flt_queue,tbl_raw_data[updated_date],P26,tbl_raw_data[Updated_Message],$AL$3),
))))</f>
        <v>1</v>
      </c>
      <c r="AM26" s="66"/>
    </row>
    <row r="27" spans="16:39" ht="23.4" x14ac:dyDescent="0.45">
      <c r="P27" s="96">
        <v>45145</v>
      </c>
      <c r="Q27" s="68">
        <v>45145</v>
      </c>
      <c r="R27" s="64">
        <f>IFERROR(IF(AND(KPI_dashboard!$M$8="All",KPI_dashboard!$Q$8="All" ),COUNTIFS(tbl_raw_data[updated_month],KPI_dashboard!$J$8,tbl_raw_data[updated_outcome],"APPROVE",tbl_raw_data[updated_date],Q27),IF(AND(KPI_dashboard!$M$8&lt;&gt;"All",KPI_dashboard!$Q$8&lt;&gt;"All"),COUNTIFS(tbl_raw_data[updated_queue],KPI_dashboard!$M$8,tbl_raw_data[Analyst name],KPI_dashboard!$Q$8,tbl_raw_data[updated_outcome],"APPROVE",tbl_raw_data[updated_date],Q27),IF(KPI_dashboard!$M$8="All",COUNTIFS(tbl_raw_data[Analyst name],KPI_dashboard!$Q$8,tbl_raw_data[updated_outcome],"APPROVE",tbl_raw_data[updated_date],Q27),IF(KPI_dashboard!$Q$8="All",COUNTIFS(tbl_raw_data[updated_queue],KPI_dashboard!$M$8,tbl_raw_data[updated_outcome],"APPROVE",tbl_raw_data[updated_date],Q27)))))/IF(AND(KPI_dashboard!$M$8="All",KPI_dashboard!$Q$8="All" ),COUNTIFS(tbl_raw_data[updated_date],Q27),IF(AND(KPI_dashboard!$M$8&lt;&gt;"All",KPI_dashboard!$Q$8&lt;&gt;"All"),COUNTIFS(tbl_raw_data[updated_queue],KPI_dashboard!$M$8,tbl_raw_data[Analyst name],KPI_dashboard!$Q$8,tbl_raw_data[updated_date],Q27),IF(KPI_dashboard!$M$8="All",COUNTIFS(tbl_raw_data[Analyst name],KPI_dashboard!$Q$8,tbl_raw_data[updated_date],Q27),IF(KPI_dashboard!$Q$8="All",COUNTIFS(tbl_raw_data[updated_queue],KPI_dashboard!$M$8,tbl_raw_data[updated_date],Q27))))),"-")</f>
        <v>0.53608247422680411</v>
      </c>
      <c r="S27" s="64">
        <f t="shared" si="0"/>
        <v>0.58552548079212496</v>
      </c>
      <c r="T27" s="64">
        <f>Settiings!$L$2</f>
        <v>0.85</v>
      </c>
      <c r="U27" s="65">
        <f>IFERROR(IF(AND(KPI_dashboard!$M$8="All",KPI_dashboard!$Q$8="All" ),COUNTIFS(tbl_raw_data[updated_month],KPI_dashboard!$J$8,tbl_raw_data[updated_outcome],"DECLINE",tbl_raw_data[updated_date],Q27),IF(AND(KPI_dashboard!$M$8&lt;&gt;"All",KPI_dashboard!$Q$8&lt;&gt;"All"),COUNTIFS(tbl_raw_data[updated_queue],KPI_dashboard!$M$8,tbl_raw_data[Analyst name],KPI_dashboard!$Q$8,tbl_raw_data[updated_outcome],"DECLINE",tbl_raw_data[updated_date],Q27),IF(KPI_dashboard!$M$8="All",COUNTIFS(tbl_raw_data[Analyst name],KPI_dashboard!$Q$8,tbl_raw_data[updated_outcome],"DECLINE",tbl_raw_data[updated_date],Q27),IF(KPI_dashboard!$Q$8="All",COUNTIFS(tbl_raw_data[updated_queue],KPI_dashboard!$M$8,tbl_raw_data[updated_outcome],"DECLINE",tbl_raw_data[updated_date],Q27)))))/IF(AND(KPI_dashboard!$M$8="All",KPI_dashboard!$Q$8="All" ),COUNTIFS(tbl_raw_data[updated_date],Q27),IF(AND(KPI_dashboard!$M$8&lt;&gt;"All",KPI_dashboard!$Q$8&lt;&gt;"All"),COUNTIFS(tbl_raw_data[updated_queue],KPI_dashboard!$M$8,tbl_raw_data[Analyst name],KPI_dashboard!$Q$8,tbl_raw_data[updated_date],Q27),IF(KPI_dashboard!$M$8="All",COUNTIFS(tbl_raw_data[Analyst name],KPI_dashboard!$Q$8,tbl_raw_data[updated_date],Q27),IF(KPI_dashboard!$Q$8="All",COUNTIFS(tbl_raw_data[updated_queue],KPI_dashboard!$M$8,tbl_raw_data[updated_date],Q27))))),"-")</f>
        <v>0.1134020618556701</v>
      </c>
      <c r="V27" s="65">
        <f t="shared" si="1"/>
        <v>0.10329220512791552</v>
      </c>
      <c r="W27" s="65">
        <f>IFERROR(IF(AND(KPI_dashboard!$M$8="All",KPI_dashboard!$Q$8="All" ),COUNTIFS(tbl_raw_data[updated_month],KPI_dashboard!$J$8,tbl_raw_data[updated_outcome],"WITHDRAW",tbl_raw_data[updated_date],Q27),IF(AND(KPI_dashboard!$M$8&lt;&gt;"All",KPI_dashboard!$Q$8&lt;&gt;"All"),COUNTIFS(tbl_raw_data[updated_queue],KPI_dashboard!$M$8,tbl_raw_data[Analyst name],KPI_dashboard!$Q$8,tbl_raw_data[updated_outcome],"WITHDRAW",tbl_raw_data[updated_date],Q27),IF(KPI_dashboard!$M$8="All",COUNTIFS(tbl_raw_data[Analyst name],KPI_dashboard!$Q$8,tbl_raw_data[updated_outcome],"WITHDRAW",tbl_raw_data[updated_date],Q27),IF(KPI_dashboard!$Q$8="All",COUNTIFS(tbl_raw_data[updated_queue],KPI_dashboard!$M$8,tbl_raw_data[updated_outcome],"WITHDRAW",tbl_raw_data[updated_date],Q27)))))/IF(AND(KPI_dashboard!$M$8="All",KPI_dashboard!$Q$8="All" ),COUNTIFS(tbl_raw_data[updated_date],Q27),IF(AND(KPI_dashboard!$M$8&lt;&gt;"All",KPI_dashboard!$Q$8&lt;&gt;"All"),COUNTIFS(tbl_raw_data[updated_queue],KPI_dashboard!$M$8,tbl_raw_data[Analyst name],KPI_dashboard!$Q$8,tbl_raw_data[updated_date],Q27),IF(KPI_dashboard!$M$8="All",COUNTIFS(tbl_raw_data[Analyst name],KPI_dashboard!$Q$8,tbl_raw_data[updated_date],Q27),IF(KPI_dashboard!$Q$8="All",COUNTIFS(tbl_raw_data[updated_queue],KPI_dashboard!$M$8,tbl_raw_data[updated_date],Q27))))),"-")</f>
        <v>0.35051546391752575</v>
      </c>
      <c r="X27" s="65">
        <f t="shared" si="2"/>
        <v>0.31118231407995944</v>
      </c>
      <c r="Y27" s="65">
        <f>Settiings!$N$2</f>
        <v>0.9</v>
      </c>
      <c r="Z27" s="65">
        <f>IFERROR(IF(AND(KPI_dashboard!$M$8="All",KPI_dashboard!$Q$8="All" ),COUNTIFS(tbl_raw_data[sla_met_not_met],"SLA_MET",tbl_raw_data[updated_date],Q27),
IF(AND(KPI_dashboard!$M$8&lt;&gt;"All",KPI_dashboard!$Q$8&lt;&gt;"All"),COUNTIFS(tbl_raw_data[updated_queue],KPI_dashboard!$M$8,tbl_raw_data[Analyst name],KPI_dashboard!$Q$8,tbl_raw_data[sla_met_not_met],"SLA_MET",tbl_raw_data[updated_date],Q27),
IF(KPI_dashboard!$M$8="All",COUNTIFS(tbl_raw_data[Analyst name],KPI_dashboard!$Q$8,tbl_raw_data[sla_met_not_met],"SLA_MET",tbl_raw_data[updated_date],Q27),
IF(KPI_dashboard!$Q$8="All",COUNTIFS(tbl_raw_data[updated_queue],KPI_dashboard!$M$8,tbl_raw_data[sla_met_not_met],"SLA_MET",tbl_raw_data[updated_date],Q27)))))
/
IF(AND(KPI_dashboard!$M$8="All",KPI_dashboard!$Q$8="All" ),COUNTIFS(tbl_raw_data[updated_date],Q27),
IF(AND(KPI_dashboard!$M$8&lt;&gt;"All",KPI_dashboard!$Q$8&lt;&gt;"All"),COUNTIFS(tbl_raw_data[updated_queue],KPI_dashboard!$M$8,tbl_raw_data[Analyst name],KPI_dashboard!$Q$8,tbl_raw_data[updated_date],Q27),
IF(KPI_dashboard!$M$8="All",COUNTIFS(tbl_raw_data[Analyst name],KPI_dashboard!$Q$8,tbl_raw_data[updated_date],Q27),
IF(KPI_dashboard!$Q$8="All",COUNTIFS(tbl_raw_data[updated_queue],KPI_dashboard!$M$8,tbl_raw_data[updated_date],Q27))))),"-")</f>
        <v>0.88144329896907214</v>
      </c>
      <c r="AA27" s="65">
        <f t="shared" si="3"/>
        <v>0.93506304985215238</v>
      </c>
      <c r="AB27" s="67">
        <f>IFERROR(IF(AND(KPI_dashboard!$M$8="All",KPI_dashboard!$Q$8="All"),SUMIFS(tbl_raw_data[Time taken in min],tbl_raw_data[updated_date],Q27),
IF(AND(KPI_dashboard!$M$8&lt;&gt;"All",KPI_dashboard!$Q$8&lt;&gt;"All"),SUMIFS(tbl_raw_data[Time taken in min],tbl_raw_data[updated_queue],KPI_dashboard!$M$8,tbl_raw_data[Analyst name],KPI_dashboard!$Q$8,tbl_raw_data[updated_date],Q27),
IF(KPI_dashboard!$M$8="All",SUMIFS(tbl_raw_data[Time taken in min],tbl_raw_data[Analyst name],KPI_dashboard!$Q$8,tbl_raw_data[updated_date],Q27),
IF(KPI_dashboard!$Q$8="All",SUMIFS(tbl_raw_data[Time taken in min],tbl_raw_data[updated_queue],KPI_dashboard!$M$8,tbl_raw_data[updated_date],Q27)))))
/
IF(AND(KPI_dashboard!$M$8="All",KPI_dashboard!$Q$8="All" ),COUNTIFS(tbl_raw_data[updated_date],Q27),
IF(AND(KPI_dashboard!$M$8&lt;&gt;"All",KPI_dashboard!$Q$8&lt;&gt;"All"),COUNTIFS(tbl_raw_data[updated_queue],KPI_dashboard!$M$8,tbl_raw_data[Analyst name],KPI_dashboard!$Q$8,tbl_raw_data[updated_date],Q27),
IF(KPI_dashboard!$M$8="All",COUNTIFS(tbl_raw_data[Analyst name],KPI_dashboard!$Q$8,tbl_raw_data[updated_date],Q27),
IF(KPI_dashboard!$Q$8="All",COUNTIFS(tbl_raw_data[updated_queue],KPI_dashboard!$M$8,tbl_raw_data[updated_date],Q27))))),"-")</f>
        <v>40.214261168384873</v>
      </c>
      <c r="AC27" s="67">
        <f t="shared" si="4"/>
        <v>16.922279677799011</v>
      </c>
      <c r="AD27" s="66">
        <f>IF(AND(KPI_dashboard!$M$8="All",KPI_dashboard!$Q$8="All" ),COUNTIFS(tbl_raw_data[updated_date],Q27),
IF(AND(KPI_dashboard!$M$8&lt;&gt;"All",KPI_dashboard!$Q$8&lt;&gt;"All"),COUNTIFS(tbl_raw_data[updated_queue],KPI_dashboard!$M$8,tbl_raw_data[Analyst name],KPI_dashboard!$Q$8,tbl_raw_data[updated_date],Q27),
IF(KPI_dashboard!$M$8="All",COUNTIFS(tbl_raw_data[Analyst name],KPI_dashboard!$Q$8,tbl_raw_data[updated_date],Q27),
IF(KPI_dashboard!$Q$8="All",COUNTIFS(tbl_raw_data[updated_queue],KPI_dashboard!$M$8,tbl_raw_data[updated_date],Q27)))))</f>
        <v>194</v>
      </c>
      <c r="AE27" s="66"/>
      <c r="AF27" s="66"/>
      <c r="AG27" s="66" cm="1">
        <f t="array" ref="AG27">IF(AND(flt_queue="All",flt_analyst="All"),COUNTIFS(tbl_raw_data[updated_date],P27,tbl_raw_data[Updated_Message],$AG$3),
IF(AND(flt_queue&lt;&gt;"All",flt_analyst&lt;&gt;"All"),COUNTIFS(tbl_raw_data[updated_queue],flt_queue,Settiings,flt_analyst,tbl_raw_data[updated_date],P27, tbl_raw_data[Updated_Message],$AG$3),
IF(flt_queue="All",COUNTIFS(tbl_raw_data[Analyst name],flt_analyst,tbl_raw_data[updated_date],P27,tbl_raw_data[Updated_Message],$AG$3),
IF(flt_analyst="All",COUNTIFS(tbl_raw_data[updated_queue],flt_queue,tbl_raw_data[updated_date],P27,tbl_raw_data[Updated_Message],$AG$3),
))))</f>
        <v>47</v>
      </c>
      <c r="AH27" s="66" cm="1">
        <f t="array" ref="AH27">IF(AND(flt_queue="All",flt_analyst="All"),COUNTIFS(tbl_raw_data[updated_date],P27,tbl_raw_data[Updated_Message],$AH$3),
IF(AND(flt_queue&lt;&gt;"All",flt_analyst&lt;&gt;"All"),COUNTIFS(tbl_raw_data[updated_queue],flt_queue,Settiings,flt_analyst,tbl_raw_data[updated_date],P27, tbl_raw_data[Updated_Message],$AH$3),
IF(flt_queue="All",COUNTIFS(tbl_raw_data[Analyst name],flt_analyst,tbl_raw_data[updated_date],P27,tbl_raw_data[Updated_Message],$AH$3),
IF(flt_analyst="All",COUNTIFS(tbl_raw_data[updated_queue],flt_queue,tbl_raw_data[updated_date],P27,tbl_raw_data[Updated_Message],$AH$3),
))))</f>
        <v>2</v>
      </c>
      <c r="AI27" s="66" cm="1">
        <f t="array" ref="AI27">IF(AND(flt_queue="All",flt_analyst="All"),COUNTIFS(tbl_raw_data[updated_date],P27,tbl_raw_data[Updated_Message],$AI$3),
IF(AND(flt_queue&lt;&gt;"All",flt_analyst&lt;&gt;"All"),COUNTIFS(tbl_raw_data[updated_queue],flt_queue,Settiings,flt_analyst,tbl_raw_data[updated_date],P27, tbl_raw_data[Updated_Message],$AI$3),
IF(flt_queue="All",COUNTIFS(tbl_raw_data[Analyst name],flt_analyst,tbl_raw_data[updated_date],P27,tbl_raw_data[Updated_Message],$AI$3),
IF(flt_analyst="All",COUNTIFS(tbl_raw_data[updated_queue],flt_queue,tbl_raw_data[updated_date],P27,tbl_raw_data[Updated_Message],$AI$3),
))))</f>
        <v>15</v>
      </c>
      <c r="AJ27" s="66" cm="1">
        <f t="array" ref="AJ27">IF(AND(flt_queue="All",flt_analyst="All"),COUNTIFS(tbl_raw_data[updated_date],P27,tbl_raw_data[Updated_Message],$AJ$3),
IF(AND(flt_queue&lt;&gt;"All",flt_analyst&lt;&gt;"All"),COUNTIFS(tbl_raw_data[updated_queue],flt_queue,Settiings,flt_analyst,tbl_raw_data[updated_date],P27, tbl_raw_data[Updated_Message],$AJ$3),
IF(flt_queue="All",COUNTIFS(tbl_raw_data[Analyst name],flt_analyst,tbl_raw_data[updated_date],P27,tbl_raw_data[Updated_Message],$AJ$3),
IF(flt_analyst="All",COUNTIFS(tbl_raw_data[updated_queue],flt_queue,tbl_raw_data[updated_date],P27,tbl_raw_data[Updated_Message],$AJ$3),
))))</f>
        <v>3</v>
      </c>
      <c r="AK27" s="66" cm="1">
        <f t="array" ref="AK27">IF(AND(flt_queue="All",flt_analyst="All"),COUNTIFS(tbl_raw_data[updated_date],P27,tbl_raw_data[Updated_Message],$AK$3),
IF(AND(flt_queue&lt;&gt;"All",flt_analyst&lt;&gt;"All"),COUNTIFS(tbl_raw_data[updated_queue],flt_queue,Settiings,flt_analyst,tbl_raw_data[updated_date],P27, tbl_raw_data[Updated_Message],$AK$3),
IF(flt_queue="All",COUNTIFS(tbl_raw_data[Analyst name],flt_analyst,tbl_raw_data[updated_date],P27,tbl_raw_data[Updated_Message],$AK$3),
IF(flt_analyst="All",COUNTIFS(tbl_raw_data[updated_queue],flt_queue,tbl_raw_data[updated_date],P27,tbl_raw_data[Updated_Message],$AK$3),
))))</f>
        <v>0</v>
      </c>
      <c r="AL27" s="66" cm="1">
        <f t="array" ref="AL27">IF(AND(flt_queue="All",flt_analyst="All"),COUNTIFS(tbl_raw_data[updated_date],P27,tbl_raw_data[Updated_Message],$AL$3),
IF(AND(flt_queue&lt;&gt;"All",flt_analyst&lt;&gt;"All"),COUNTIFS(tbl_raw_data[updated_queue],flt_queue,Settiings,flt_analyst,tbl_raw_data[updated_date],P27, tbl_raw_data[Updated_Message],$AL$3),
IF(flt_queue="All",COUNTIFS(tbl_raw_data[Analyst name],flt_analyst,tbl_raw_data[updated_date],P27,tbl_raw_data[Updated_Message],$AL$3),
IF(flt_analyst="All",COUNTIFS(tbl_raw_data[updated_queue],flt_queue,tbl_raw_data[updated_date],P27,tbl_raw_data[Updated_Message],$AL$3),
))))</f>
        <v>1</v>
      </c>
      <c r="AM27" s="66"/>
    </row>
    <row r="28" spans="16:39" ht="23.4" x14ac:dyDescent="0.45">
      <c r="P28" s="96">
        <v>45144</v>
      </c>
      <c r="Q28" s="68">
        <v>45144</v>
      </c>
      <c r="R28" s="64">
        <f>IFERROR(IF(AND(KPI_dashboard!$M$8="All",KPI_dashboard!$Q$8="All" ),COUNTIFS(tbl_raw_data[updated_month],KPI_dashboard!$J$8,tbl_raw_data[updated_outcome],"APPROVE",tbl_raw_data[updated_date],Q28),IF(AND(KPI_dashboard!$M$8&lt;&gt;"All",KPI_dashboard!$Q$8&lt;&gt;"All"),COUNTIFS(tbl_raw_data[updated_queue],KPI_dashboard!$M$8,tbl_raw_data[Analyst name],KPI_dashboard!$Q$8,tbl_raw_data[updated_outcome],"APPROVE",tbl_raw_data[updated_date],Q28),IF(KPI_dashboard!$M$8="All",COUNTIFS(tbl_raw_data[Analyst name],KPI_dashboard!$Q$8,tbl_raw_data[updated_outcome],"APPROVE",tbl_raw_data[updated_date],Q28),IF(KPI_dashboard!$Q$8="All",COUNTIFS(tbl_raw_data[updated_queue],KPI_dashboard!$M$8,tbl_raw_data[updated_outcome],"APPROVE",tbl_raw_data[updated_date],Q28)))))/IF(AND(KPI_dashboard!$M$8="All",KPI_dashboard!$Q$8="All" ),COUNTIFS(tbl_raw_data[updated_date],Q28),IF(AND(KPI_dashboard!$M$8&lt;&gt;"All",KPI_dashboard!$Q$8&lt;&gt;"All"),COUNTIFS(tbl_raw_data[updated_queue],KPI_dashboard!$M$8,tbl_raw_data[Analyst name],KPI_dashboard!$Q$8,tbl_raw_data[updated_date],Q28),IF(KPI_dashboard!$M$8="All",COUNTIFS(tbl_raw_data[Analyst name],KPI_dashboard!$Q$8,tbl_raw_data[updated_date],Q28),IF(KPI_dashboard!$Q$8="All",COUNTIFS(tbl_raw_data[updated_queue],KPI_dashboard!$M$8,tbl_raw_data[updated_date],Q28))))),"-")</f>
        <v>0.57999999999999996</v>
      </c>
      <c r="S28" s="64">
        <f t="shared" si="0"/>
        <v>0.60624420861882888</v>
      </c>
      <c r="T28" s="64">
        <f>Settiings!$L$2</f>
        <v>0.85</v>
      </c>
      <c r="U28" s="65">
        <f>IFERROR(IF(AND(KPI_dashboard!$M$8="All",KPI_dashboard!$Q$8="All" ),COUNTIFS(tbl_raw_data[updated_month],KPI_dashboard!$J$8,tbl_raw_data[updated_outcome],"DECLINE",tbl_raw_data[updated_date],Q28),IF(AND(KPI_dashboard!$M$8&lt;&gt;"All",KPI_dashboard!$Q$8&lt;&gt;"All"),COUNTIFS(tbl_raw_data[updated_queue],KPI_dashboard!$M$8,tbl_raw_data[Analyst name],KPI_dashboard!$Q$8,tbl_raw_data[updated_outcome],"DECLINE",tbl_raw_data[updated_date],Q28),IF(KPI_dashboard!$M$8="All",COUNTIFS(tbl_raw_data[Analyst name],KPI_dashboard!$Q$8,tbl_raw_data[updated_outcome],"DECLINE",tbl_raw_data[updated_date],Q28),IF(KPI_dashboard!$Q$8="All",COUNTIFS(tbl_raw_data[updated_queue],KPI_dashboard!$M$8,tbl_raw_data[updated_outcome],"DECLINE",tbl_raw_data[updated_date],Q28)))))/IF(AND(KPI_dashboard!$M$8="All",KPI_dashboard!$Q$8="All" ),COUNTIFS(tbl_raw_data[updated_date],Q28),IF(AND(KPI_dashboard!$M$8&lt;&gt;"All",KPI_dashboard!$Q$8&lt;&gt;"All"),COUNTIFS(tbl_raw_data[updated_queue],KPI_dashboard!$M$8,tbl_raw_data[Analyst name],KPI_dashboard!$Q$8,tbl_raw_data[updated_date],Q28),IF(KPI_dashboard!$M$8="All",COUNTIFS(tbl_raw_data[Analyst name],KPI_dashboard!$Q$8,tbl_raw_data[updated_date],Q28),IF(KPI_dashboard!$Q$8="All",COUNTIFS(tbl_raw_data[updated_queue],KPI_dashboard!$M$8,tbl_raw_data[updated_date],Q28))))),"-")</f>
        <v>0.13</v>
      </c>
      <c r="V28" s="65">
        <f t="shared" si="1"/>
        <v>0.10409357413329974</v>
      </c>
      <c r="W28" s="65">
        <f>IFERROR(IF(AND(KPI_dashboard!$M$8="All",KPI_dashboard!$Q$8="All" ),COUNTIFS(tbl_raw_data[updated_month],KPI_dashboard!$J$8,tbl_raw_data[updated_outcome],"WITHDRAW",tbl_raw_data[updated_date],Q28),IF(AND(KPI_dashboard!$M$8&lt;&gt;"All",KPI_dashboard!$Q$8&lt;&gt;"All"),COUNTIFS(tbl_raw_data[updated_queue],KPI_dashboard!$M$8,tbl_raw_data[Analyst name],KPI_dashboard!$Q$8,tbl_raw_data[updated_outcome],"WITHDRAW",tbl_raw_data[updated_date],Q28),IF(KPI_dashboard!$M$8="All",COUNTIFS(tbl_raw_data[Analyst name],KPI_dashboard!$Q$8,tbl_raw_data[updated_outcome],"WITHDRAW",tbl_raw_data[updated_date],Q28),IF(KPI_dashboard!$Q$8="All",COUNTIFS(tbl_raw_data[updated_queue],KPI_dashboard!$M$8,tbl_raw_data[updated_outcome],"WITHDRAW",tbl_raw_data[updated_date],Q28)))))/IF(AND(KPI_dashboard!$M$8="All",KPI_dashboard!$Q$8="All" ),COUNTIFS(tbl_raw_data[updated_date],Q28),IF(AND(KPI_dashboard!$M$8&lt;&gt;"All",KPI_dashboard!$Q$8&lt;&gt;"All"),COUNTIFS(tbl_raw_data[updated_queue],KPI_dashboard!$M$8,tbl_raw_data[Analyst name],KPI_dashboard!$Q$8,tbl_raw_data[updated_date],Q28),IF(KPI_dashboard!$M$8="All",COUNTIFS(tbl_raw_data[Analyst name],KPI_dashboard!$Q$8,tbl_raw_data[updated_date],Q28),IF(KPI_dashboard!$Q$8="All",COUNTIFS(tbl_raw_data[updated_queue],KPI_dashboard!$M$8,tbl_raw_data[updated_date],Q28))))),"-")</f>
        <v>0.28999999999999998</v>
      </c>
      <c r="X28" s="65">
        <f t="shared" si="2"/>
        <v>0.28966221724787139</v>
      </c>
      <c r="Y28" s="65">
        <f>Settiings!$N$2</f>
        <v>0.9</v>
      </c>
      <c r="Z28" s="65">
        <f>IFERROR(IF(AND(KPI_dashboard!$M$8="All",KPI_dashboard!$Q$8="All" ),COUNTIFS(tbl_raw_data[sla_met_not_met],"SLA_MET",tbl_raw_data[updated_date],Q28),
IF(AND(KPI_dashboard!$M$8&lt;&gt;"All",KPI_dashboard!$Q$8&lt;&gt;"All"),COUNTIFS(tbl_raw_data[updated_queue],KPI_dashboard!$M$8,tbl_raw_data[Analyst name],KPI_dashboard!$Q$8,tbl_raw_data[sla_met_not_met],"SLA_MET",tbl_raw_data[updated_date],Q28),
IF(KPI_dashboard!$M$8="All",COUNTIFS(tbl_raw_data[Analyst name],KPI_dashboard!$Q$8,tbl_raw_data[sla_met_not_met],"SLA_MET",tbl_raw_data[updated_date],Q28),
IF(KPI_dashboard!$Q$8="All",COUNTIFS(tbl_raw_data[updated_queue],KPI_dashboard!$M$8,tbl_raw_data[sla_met_not_met],"SLA_MET",tbl_raw_data[updated_date],Q28)))))
/
IF(AND(KPI_dashboard!$M$8="All",KPI_dashboard!$Q$8="All" ),COUNTIFS(tbl_raw_data[updated_date],Q28),
IF(AND(KPI_dashboard!$M$8&lt;&gt;"All",KPI_dashboard!$Q$8&lt;&gt;"All"),COUNTIFS(tbl_raw_data[updated_queue],KPI_dashboard!$M$8,tbl_raw_data[Analyst name],KPI_dashboard!$Q$8,tbl_raw_data[updated_date],Q28),
IF(KPI_dashboard!$M$8="All",COUNTIFS(tbl_raw_data[Analyst name],KPI_dashboard!$Q$8,tbl_raw_data[updated_date],Q28),
IF(KPI_dashboard!$Q$8="All",COUNTIFS(tbl_raw_data[updated_queue],KPI_dashboard!$M$8,tbl_raw_data[updated_date],Q28))))),"-")</f>
        <v>0.99</v>
      </c>
      <c r="AA28" s="65">
        <f t="shared" si="3"/>
        <v>0.93610232528100989</v>
      </c>
      <c r="AB28" s="67">
        <f>IFERROR(IF(AND(KPI_dashboard!$M$8="All",KPI_dashboard!$Q$8="All"),SUMIFS(tbl_raw_data[Time taken in min],tbl_raw_data[updated_date],Q28),
IF(AND(KPI_dashboard!$M$8&lt;&gt;"All",KPI_dashboard!$Q$8&lt;&gt;"All"),SUMIFS(tbl_raw_data[Time taken in min],tbl_raw_data[updated_queue],KPI_dashboard!$M$8,tbl_raw_data[Analyst name],KPI_dashboard!$Q$8,tbl_raw_data[updated_date],Q28),
IF(KPI_dashboard!$M$8="All",SUMIFS(tbl_raw_data[Time taken in min],tbl_raw_data[Analyst name],KPI_dashboard!$Q$8,tbl_raw_data[updated_date],Q28),
IF(KPI_dashboard!$Q$8="All",SUMIFS(tbl_raw_data[Time taken in min],tbl_raw_data[updated_queue],KPI_dashboard!$M$8,tbl_raw_data[updated_date],Q28)))))
/
IF(AND(KPI_dashboard!$M$8="All",KPI_dashboard!$Q$8="All" ),COUNTIFS(tbl_raw_data[updated_date],Q28),
IF(AND(KPI_dashboard!$M$8&lt;&gt;"All",KPI_dashboard!$Q$8&lt;&gt;"All"),COUNTIFS(tbl_raw_data[updated_queue],KPI_dashboard!$M$8,tbl_raw_data[Analyst name],KPI_dashboard!$Q$8,tbl_raw_data[updated_date],Q28),
IF(KPI_dashboard!$M$8="All",COUNTIFS(tbl_raw_data[Analyst name],KPI_dashboard!$Q$8,tbl_raw_data[updated_date],Q28),
IF(KPI_dashboard!$Q$8="All",COUNTIFS(tbl_raw_data[updated_queue],KPI_dashboard!$M$8,tbl_raw_data[updated_date],Q28))))),"-")</f>
        <v>8.2940833333333295</v>
      </c>
      <c r="AC28" s="67">
        <f t="shared" si="4"/>
        <v>13.290048226848075</v>
      </c>
      <c r="AD28" s="66">
        <f>IF(AND(KPI_dashboard!$M$8="All",KPI_dashboard!$Q$8="All" ),COUNTIFS(tbl_raw_data[updated_date],Q28),
IF(AND(KPI_dashboard!$M$8&lt;&gt;"All",KPI_dashboard!$Q$8&lt;&gt;"All"),COUNTIFS(tbl_raw_data[updated_queue],KPI_dashboard!$M$8,tbl_raw_data[Analyst name],KPI_dashboard!$Q$8,tbl_raw_data[updated_date],Q28),
IF(KPI_dashboard!$M$8="All",COUNTIFS(tbl_raw_data[Analyst name],KPI_dashboard!$Q$8,tbl_raw_data[updated_date],Q28),
IF(KPI_dashboard!$Q$8="All",COUNTIFS(tbl_raw_data[updated_queue],KPI_dashboard!$M$8,tbl_raw_data[updated_date],Q28)))))</f>
        <v>200</v>
      </c>
      <c r="AE28" s="66"/>
      <c r="AF28" s="66"/>
      <c r="AG28" s="66" cm="1">
        <f t="array" ref="AG28">IF(AND(flt_queue="All",flt_analyst="All"),COUNTIFS(tbl_raw_data[updated_date],P28,tbl_raw_data[Updated_Message],$AG$3),
IF(AND(flt_queue&lt;&gt;"All",flt_analyst&lt;&gt;"All"),COUNTIFS(tbl_raw_data[updated_queue],flt_queue,Settiings,flt_analyst,tbl_raw_data[updated_date],P28, tbl_raw_data[Updated_Message],$AG$3),
IF(flt_queue="All",COUNTIFS(tbl_raw_data[Analyst name],flt_analyst,tbl_raw_data[updated_date],P28,tbl_raw_data[Updated_Message],$AG$3),
IF(flt_analyst="All",COUNTIFS(tbl_raw_data[updated_queue],flt_queue,tbl_raw_data[updated_date],P28,tbl_raw_data[Updated_Message],$AG$3),
))))</f>
        <v>35</v>
      </c>
      <c r="AH28" s="66" cm="1">
        <f t="array" ref="AH28">IF(AND(flt_queue="All",flt_analyst="All"),COUNTIFS(tbl_raw_data[updated_date],P28,tbl_raw_data[Updated_Message],$AH$3),
IF(AND(flt_queue&lt;&gt;"All",flt_analyst&lt;&gt;"All"),COUNTIFS(tbl_raw_data[updated_queue],flt_queue,Settiings,flt_analyst,tbl_raw_data[updated_date],P28, tbl_raw_data[Updated_Message],$AH$3),
IF(flt_queue="All",COUNTIFS(tbl_raw_data[Analyst name],flt_analyst,tbl_raw_data[updated_date],P28,tbl_raw_data[Updated_Message],$AH$3),
IF(flt_analyst="All",COUNTIFS(tbl_raw_data[updated_queue],flt_queue,tbl_raw_data[updated_date],P28,tbl_raw_data[Updated_Message],$AH$3),
))))</f>
        <v>3</v>
      </c>
      <c r="AI28" s="66" cm="1">
        <f t="array" ref="AI28">IF(AND(flt_queue="All",flt_analyst="All"),COUNTIFS(tbl_raw_data[updated_date],P28,tbl_raw_data[Updated_Message],$AI$3),
IF(AND(flt_queue&lt;&gt;"All",flt_analyst&lt;&gt;"All"),COUNTIFS(tbl_raw_data[updated_queue],flt_queue,Settiings,flt_analyst,tbl_raw_data[updated_date],P28, tbl_raw_data[Updated_Message],$AI$3),
IF(flt_queue="All",COUNTIFS(tbl_raw_data[Analyst name],flt_analyst,tbl_raw_data[updated_date],P28,tbl_raw_data[Updated_Message],$AI$3),
IF(flt_analyst="All",COUNTIFS(tbl_raw_data[updated_queue],flt_queue,tbl_raw_data[updated_date],P28,tbl_raw_data[Updated_Message],$AI$3),
))))</f>
        <v>7</v>
      </c>
      <c r="AJ28" s="66" cm="1">
        <f t="array" ref="AJ28">IF(AND(flt_queue="All",flt_analyst="All"),COUNTIFS(tbl_raw_data[updated_date],P28,tbl_raw_data[Updated_Message],$AJ$3),
IF(AND(flt_queue&lt;&gt;"All",flt_analyst&lt;&gt;"All"),COUNTIFS(tbl_raw_data[updated_queue],flt_queue,Settiings,flt_analyst,tbl_raw_data[updated_date],P28, tbl_raw_data[Updated_Message],$AJ$3),
IF(flt_queue="All",COUNTIFS(tbl_raw_data[Analyst name],flt_analyst,tbl_raw_data[updated_date],P28,tbl_raw_data[Updated_Message],$AJ$3),
IF(flt_analyst="All",COUNTIFS(tbl_raw_data[updated_queue],flt_queue,tbl_raw_data[updated_date],P28,tbl_raw_data[Updated_Message],$AJ$3),
))))</f>
        <v>9</v>
      </c>
      <c r="AK28" s="66" cm="1">
        <f t="array" ref="AK28">IF(AND(flt_queue="All",flt_analyst="All"),COUNTIFS(tbl_raw_data[updated_date],P28,tbl_raw_data[Updated_Message],$AK$3),
IF(AND(flt_queue&lt;&gt;"All",flt_analyst&lt;&gt;"All"),COUNTIFS(tbl_raw_data[updated_queue],flt_queue,Settiings,flt_analyst,tbl_raw_data[updated_date],P28, tbl_raw_data[Updated_Message],$AK$3),
IF(flt_queue="All",COUNTIFS(tbl_raw_data[Analyst name],flt_analyst,tbl_raw_data[updated_date],P28,tbl_raw_data[Updated_Message],$AK$3),
IF(flt_analyst="All",COUNTIFS(tbl_raw_data[updated_queue],flt_queue,tbl_raw_data[updated_date],P28,tbl_raw_data[Updated_Message],$AK$3),
))))</f>
        <v>2</v>
      </c>
      <c r="AL28" s="66" cm="1">
        <f t="array" ref="AL28">IF(AND(flt_queue="All",flt_analyst="All"),COUNTIFS(tbl_raw_data[updated_date],P28,tbl_raw_data[Updated_Message],$AL$3),
IF(AND(flt_queue&lt;&gt;"All",flt_analyst&lt;&gt;"All"),COUNTIFS(tbl_raw_data[updated_queue],flt_queue,Settiings,flt_analyst,tbl_raw_data[updated_date],P28, tbl_raw_data[Updated_Message],$AL$3),
IF(flt_queue="All",COUNTIFS(tbl_raw_data[Analyst name],flt_analyst,tbl_raw_data[updated_date],P28,tbl_raw_data[Updated_Message],$AL$3),
IF(flt_analyst="All",COUNTIFS(tbl_raw_data[updated_queue],flt_queue,tbl_raw_data[updated_date],P28,tbl_raw_data[Updated_Message],$AL$3),
))))</f>
        <v>2</v>
      </c>
      <c r="AM28" s="66"/>
    </row>
    <row r="29" spans="16:39" ht="23.4" x14ac:dyDescent="0.45">
      <c r="P29" s="96">
        <v>45143</v>
      </c>
      <c r="Q29" s="68">
        <v>45143</v>
      </c>
      <c r="R29" s="64">
        <f>IFERROR(IF(AND(KPI_dashboard!$M$8="All",KPI_dashboard!$Q$8="All" ),COUNTIFS(tbl_raw_data[updated_month],KPI_dashboard!$J$8,tbl_raw_data[updated_outcome],"APPROVE",tbl_raw_data[updated_date],Q29),IF(AND(KPI_dashboard!$M$8&lt;&gt;"All",KPI_dashboard!$Q$8&lt;&gt;"All"),COUNTIFS(tbl_raw_data[updated_queue],KPI_dashboard!$M$8,tbl_raw_data[Analyst name],KPI_dashboard!$Q$8,tbl_raw_data[updated_outcome],"APPROVE",tbl_raw_data[updated_date],Q29),IF(KPI_dashboard!$M$8="All",COUNTIFS(tbl_raw_data[Analyst name],KPI_dashboard!$Q$8,tbl_raw_data[updated_outcome],"APPROVE",tbl_raw_data[updated_date],Q29),IF(KPI_dashboard!$Q$8="All",COUNTIFS(tbl_raw_data[updated_queue],KPI_dashboard!$M$8,tbl_raw_data[updated_outcome],"APPROVE",tbl_raw_data[updated_date],Q29)))))/IF(AND(KPI_dashboard!$M$8="All",KPI_dashboard!$Q$8="All" ),COUNTIFS(tbl_raw_data[updated_date],Q29),IF(AND(KPI_dashboard!$M$8&lt;&gt;"All",KPI_dashboard!$Q$8&lt;&gt;"All"),COUNTIFS(tbl_raw_data[updated_queue],KPI_dashboard!$M$8,tbl_raw_data[Analyst name],KPI_dashboard!$Q$8,tbl_raw_data[updated_date],Q29),IF(KPI_dashboard!$M$8="All",COUNTIFS(tbl_raw_data[Analyst name],KPI_dashboard!$Q$8,tbl_raw_data[updated_date],Q29),IF(KPI_dashboard!$Q$8="All",COUNTIFS(tbl_raw_data[updated_queue],KPI_dashboard!$M$8,tbl_raw_data[updated_date],Q29))))),"-")</f>
        <v>0.60504201680672265</v>
      </c>
      <c r="S29" s="64">
        <f t="shared" si="0"/>
        <v>0.6139436305841468</v>
      </c>
      <c r="T29" s="64">
        <f>Settiings!$L$2</f>
        <v>0.85</v>
      </c>
      <c r="U29" s="65">
        <f>IFERROR(IF(AND(KPI_dashboard!$M$8="All",KPI_dashboard!$Q$8="All" ),COUNTIFS(tbl_raw_data[updated_month],KPI_dashboard!$J$8,tbl_raw_data[updated_outcome],"DECLINE",tbl_raw_data[updated_date],Q29),IF(AND(KPI_dashboard!$M$8&lt;&gt;"All",KPI_dashboard!$Q$8&lt;&gt;"All"),COUNTIFS(tbl_raw_data[updated_queue],KPI_dashboard!$M$8,tbl_raw_data[Analyst name],KPI_dashboard!$Q$8,tbl_raw_data[updated_outcome],"DECLINE",tbl_raw_data[updated_date],Q29),IF(KPI_dashboard!$M$8="All",COUNTIFS(tbl_raw_data[Analyst name],KPI_dashboard!$Q$8,tbl_raw_data[updated_outcome],"DECLINE",tbl_raw_data[updated_date],Q29),IF(KPI_dashboard!$Q$8="All",COUNTIFS(tbl_raw_data[updated_queue],KPI_dashboard!$M$8,tbl_raw_data[updated_outcome],"DECLINE",tbl_raw_data[updated_date],Q29)))))/IF(AND(KPI_dashboard!$M$8="All",KPI_dashboard!$Q$8="All" ),COUNTIFS(tbl_raw_data[updated_date],Q29),IF(AND(KPI_dashboard!$M$8&lt;&gt;"All",KPI_dashboard!$Q$8&lt;&gt;"All"),COUNTIFS(tbl_raw_data[updated_queue],KPI_dashboard!$M$8,tbl_raw_data[Analyst name],KPI_dashboard!$Q$8,tbl_raw_data[updated_date],Q29),IF(KPI_dashboard!$M$8="All",COUNTIFS(tbl_raw_data[Analyst name],KPI_dashboard!$Q$8,tbl_raw_data[updated_date],Q29),IF(KPI_dashboard!$Q$8="All",COUNTIFS(tbl_raw_data[updated_queue],KPI_dashboard!$M$8,tbl_raw_data[updated_date],Q29))))),"-")</f>
        <v>8.4033613445378158E-2</v>
      </c>
      <c r="V29" s="65">
        <f t="shared" si="1"/>
        <v>9.8902822688213016E-2</v>
      </c>
      <c r="W29" s="65">
        <f>IFERROR(IF(AND(KPI_dashboard!$M$8="All",KPI_dashboard!$Q$8="All" ),COUNTIFS(tbl_raw_data[updated_month],KPI_dashboard!$J$8,tbl_raw_data[updated_outcome],"WITHDRAW",tbl_raw_data[updated_date],Q29),IF(AND(KPI_dashboard!$M$8&lt;&gt;"All",KPI_dashboard!$Q$8&lt;&gt;"All"),COUNTIFS(tbl_raw_data[updated_queue],KPI_dashboard!$M$8,tbl_raw_data[Analyst name],KPI_dashboard!$Q$8,tbl_raw_data[updated_outcome],"WITHDRAW",tbl_raw_data[updated_date],Q29),IF(KPI_dashboard!$M$8="All",COUNTIFS(tbl_raw_data[Analyst name],KPI_dashboard!$Q$8,tbl_raw_data[updated_outcome],"WITHDRAW",tbl_raw_data[updated_date],Q29),IF(KPI_dashboard!$Q$8="All",COUNTIFS(tbl_raw_data[updated_queue],KPI_dashboard!$M$8,tbl_raw_data[updated_outcome],"WITHDRAW",tbl_raw_data[updated_date],Q29)))))/IF(AND(KPI_dashboard!$M$8="All",KPI_dashboard!$Q$8="All" ),COUNTIFS(tbl_raw_data[updated_date],Q29),IF(AND(KPI_dashboard!$M$8&lt;&gt;"All",KPI_dashboard!$Q$8&lt;&gt;"All"),COUNTIFS(tbl_raw_data[updated_queue],KPI_dashboard!$M$8,tbl_raw_data[Analyst name],KPI_dashboard!$Q$8,tbl_raw_data[updated_date],Q29),IF(KPI_dashboard!$M$8="All",COUNTIFS(tbl_raw_data[Analyst name],KPI_dashboard!$Q$8,tbl_raw_data[updated_date],Q29),IF(KPI_dashboard!$Q$8="All",COUNTIFS(tbl_raw_data[updated_queue],KPI_dashboard!$M$8,tbl_raw_data[updated_date],Q29))))),"-")</f>
        <v>0.31092436974789917</v>
      </c>
      <c r="X29" s="65">
        <f t="shared" si="2"/>
        <v>0.28715354672764015</v>
      </c>
      <c r="Y29" s="65">
        <f>Settiings!$N$2</f>
        <v>0.9</v>
      </c>
      <c r="Z29" s="65">
        <f>IFERROR(IF(AND(KPI_dashboard!$M$8="All",KPI_dashboard!$Q$8="All" ),COUNTIFS(tbl_raw_data[sla_met_not_met],"SLA_MET",tbl_raw_data[updated_date],Q29),
IF(AND(KPI_dashboard!$M$8&lt;&gt;"All",KPI_dashboard!$Q$8&lt;&gt;"All"),COUNTIFS(tbl_raw_data[updated_queue],KPI_dashboard!$M$8,tbl_raw_data[Analyst name],KPI_dashboard!$Q$8,tbl_raw_data[sla_met_not_met],"SLA_MET",tbl_raw_data[updated_date],Q29),
IF(KPI_dashboard!$M$8="All",COUNTIFS(tbl_raw_data[Analyst name],KPI_dashboard!$Q$8,tbl_raw_data[sla_met_not_met],"SLA_MET",tbl_raw_data[updated_date],Q29),
IF(KPI_dashboard!$Q$8="All",COUNTIFS(tbl_raw_data[updated_queue],KPI_dashboard!$M$8,tbl_raw_data[sla_met_not_met],"SLA_MET",tbl_raw_data[updated_date],Q29)))))
/
IF(AND(KPI_dashboard!$M$8="All",KPI_dashboard!$Q$8="All" ),COUNTIFS(tbl_raw_data[updated_date],Q29),
IF(AND(KPI_dashboard!$M$8&lt;&gt;"All",KPI_dashboard!$Q$8&lt;&gt;"All"),COUNTIFS(tbl_raw_data[updated_queue],KPI_dashboard!$M$8,tbl_raw_data[Analyst name],KPI_dashboard!$Q$8,tbl_raw_data[updated_date],Q29),
IF(KPI_dashboard!$M$8="All",COUNTIFS(tbl_raw_data[Analyst name],KPI_dashboard!$Q$8,tbl_raw_data[updated_date],Q29),
IF(KPI_dashboard!$Q$8="All",COUNTIFS(tbl_raw_data[updated_queue],KPI_dashboard!$M$8,tbl_raw_data[updated_date],Q29))))),"-")</f>
        <v>0.97478991596638653</v>
      </c>
      <c r="AA29" s="65">
        <f t="shared" si="3"/>
        <v>0.89301562007869784</v>
      </c>
      <c r="AB29" s="67">
        <f>IFERROR(IF(AND(KPI_dashboard!$M$8="All",KPI_dashboard!$Q$8="All"),SUMIFS(tbl_raw_data[Time taken in min],tbl_raw_data[updated_date],Q29),
IF(AND(KPI_dashboard!$M$8&lt;&gt;"All",KPI_dashboard!$Q$8&lt;&gt;"All"),SUMIFS(tbl_raw_data[Time taken in min],tbl_raw_data[updated_queue],KPI_dashboard!$M$8,tbl_raw_data[Analyst name],KPI_dashboard!$Q$8,tbl_raw_data[updated_date],Q29),
IF(KPI_dashboard!$M$8="All",SUMIFS(tbl_raw_data[Time taken in min],tbl_raw_data[Analyst name],KPI_dashboard!$Q$8,tbl_raw_data[updated_date],Q29),
IF(KPI_dashboard!$Q$8="All",SUMIFS(tbl_raw_data[Time taken in min],tbl_raw_data[updated_queue],KPI_dashboard!$M$8,tbl_raw_data[updated_date],Q29)))))
/
IF(AND(KPI_dashboard!$M$8="All",KPI_dashboard!$Q$8="All" ),COUNTIFS(tbl_raw_data[updated_date],Q29),
IF(AND(KPI_dashboard!$M$8&lt;&gt;"All",KPI_dashboard!$Q$8&lt;&gt;"All"),COUNTIFS(tbl_raw_data[updated_queue],KPI_dashboard!$M$8,tbl_raw_data[Analyst name],KPI_dashboard!$Q$8,tbl_raw_data[updated_date],Q29),
IF(KPI_dashboard!$M$8="All",COUNTIFS(tbl_raw_data[Analyst name],KPI_dashboard!$Q$8,tbl_raw_data[updated_date],Q29),
IF(KPI_dashboard!$Q$8="All",COUNTIFS(tbl_raw_data[updated_queue],KPI_dashboard!$M$8,tbl_raw_data[updated_date],Q29))))),"-")</f>
        <v>12.980952380952386</v>
      </c>
      <c r="AC29" s="67">
        <f t="shared" si="4"/>
        <v>16.713794180605301</v>
      </c>
      <c r="AD29" s="66">
        <f>IF(AND(KPI_dashboard!$M$8="All",KPI_dashboard!$Q$8="All" ),COUNTIFS(tbl_raw_data[updated_date],Q29),
IF(AND(KPI_dashboard!$M$8&lt;&gt;"All",KPI_dashboard!$Q$8&lt;&gt;"All"),COUNTIFS(tbl_raw_data[updated_queue],KPI_dashboard!$M$8,tbl_raw_data[Analyst name],KPI_dashboard!$Q$8,tbl_raw_data[updated_date],Q29),
IF(KPI_dashboard!$M$8="All",COUNTIFS(tbl_raw_data[Analyst name],KPI_dashboard!$Q$8,tbl_raw_data[updated_date],Q29),
IF(KPI_dashboard!$Q$8="All",COUNTIFS(tbl_raw_data[updated_queue],KPI_dashboard!$M$8,tbl_raw_data[updated_date],Q29)))))</f>
        <v>119</v>
      </c>
      <c r="AE29" s="66"/>
      <c r="AF29" s="66"/>
      <c r="AG29" s="66" cm="1">
        <f t="array" ref="AG29">IF(AND(flt_queue="All",flt_analyst="All"),COUNTIFS(tbl_raw_data[updated_date],P29,tbl_raw_data[Updated_Message],$AG$3),
IF(AND(flt_queue&lt;&gt;"All",flt_analyst&lt;&gt;"All"),COUNTIFS(tbl_raw_data[updated_queue],flt_queue,Settiings,flt_analyst,tbl_raw_data[updated_date],P29, tbl_raw_data[Updated_Message],$AG$3),
IF(flt_queue="All",COUNTIFS(tbl_raw_data[Analyst name],flt_analyst,tbl_raw_data[updated_date],P29,tbl_raw_data[Updated_Message],$AG$3),
IF(flt_analyst="All",COUNTIFS(tbl_raw_data[updated_queue],flt_queue,tbl_raw_data[updated_date],P29,tbl_raw_data[Updated_Message],$AG$3),
))))</f>
        <v>27</v>
      </c>
      <c r="AH29" s="66" cm="1">
        <f t="array" ref="AH29">IF(AND(flt_queue="All",flt_analyst="All"),COUNTIFS(tbl_raw_data[updated_date],P29,tbl_raw_data[Updated_Message],$AH$3),
IF(AND(flt_queue&lt;&gt;"All",flt_analyst&lt;&gt;"All"),COUNTIFS(tbl_raw_data[updated_queue],flt_queue,Settiings,flt_analyst,tbl_raw_data[updated_date],P29, tbl_raw_data[Updated_Message],$AH$3),
IF(flt_queue="All",COUNTIFS(tbl_raw_data[Analyst name],flt_analyst,tbl_raw_data[updated_date],P29,tbl_raw_data[Updated_Message],$AH$3),
IF(flt_analyst="All",COUNTIFS(tbl_raw_data[updated_queue],flt_queue,tbl_raw_data[updated_date],P29,tbl_raw_data[Updated_Message],$AH$3),
))))</f>
        <v>2</v>
      </c>
      <c r="AI29" s="66" cm="1">
        <f t="array" ref="AI29">IF(AND(flt_queue="All",flt_analyst="All"),COUNTIFS(tbl_raw_data[updated_date],P29,tbl_raw_data[Updated_Message],$AI$3),
IF(AND(flt_queue&lt;&gt;"All",flt_analyst&lt;&gt;"All"),COUNTIFS(tbl_raw_data[updated_queue],flt_queue,Settiings,flt_analyst,tbl_raw_data[updated_date],P29, tbl_raw_data[Updated_Message],$AI$3),
IF(flt_queue="All",COUNTIFS(tbl_raw_data[Analyst name],flt_analyst,tbl_raw_data[updated_date],P29,tbl_raw_data[Updated_Message],$AI$3),
IF(flt_analyst="All",COUNTIFS(tbl_raw_data[updated_queue],flt_queue,tbl_raw_data[updated_date],P29,tbl_raw_data[Updated_Message],$AI$3),
))))</f>
        <v>4</v>
      </c>
      <c r="AJ29" s="66" cm="1">
        <f t="array" ref="AJ29">IF(AND(flt_queue="All",flt_analyst="All"),COUNTIFS(tbl_raw_data[updated_date],P29,tbl_raw_data[Updated_Message],$AJ$3),
IF(AND(flt_queue&lt;&gt;"All",flt_analyst&lt;&gt;"All"),COUNTIFS(tbl_raw_data[updated_queue],flt_queue,Settiings,flt_analyst,tbl_raw_data[updated_date],P29, tbl_raw_data[Updated_Message],$AJ$3),
IF(flt_queue="All",COUNTIFS(tbl_raw_data[Analyst name],flt_analyst,tbl_raw_data[updated_date],P29,tbl_raw_data[Updated_Message],$AJ$3),
IF(flt_analyst="All",COUNTIFS(tbl_raw_data[updated_queue],flt_queue,tbl_raw_data[updated_date],P29,tbl_raw_data[Updated_Message],$AJ$3),
))))</f>
        <v>3</v>
      </c>
      <c r="AK29" s="66" cm="1">
        <f t="array" ref="AK29">IF(AND(flt_queue="All",flt_analyst="All"),COUNTIFS(tbl_raw_data[updated_date],P29,tbl_raw_data[Updated_Message],$AK$3),
IF(AND(flt_queue&lt;&gt;"All",flt_analyst&lt;&gt;"All"),COUNTIFS(tbl_raw_data[updated_queue],flt_queue,Settiings,flt_analyst,tbl_raw_data[updated_date],P29, tbl_raw_data[Updated_Message],$AK$3),
IF(flt_queue="All",COUNTIFS(tbl_raw_data[Analyst name],flt_analyst,tbl_raw_data[updated_date],P29,tbl_raw_data[Updated_Message],$AK$3),
IF(flt_analyst="All",COUNTIFS(tbl_raw_data[updated_queue],flt_queue,tbl_raw_data[updated_date],P29,tbl_raw_data[Updated_Message],$AK$3),
))))</f>
        <v>0</v>
      </c>
      <c r="AL29" s="66" cm="1">
        <f t="array" ref="AL29">IF(AND(flt_queue="All",flt_analyst="All"),COUNTIFS(tbl_raw_data[updated_date],P29,tbl_raw_data[Updated_Message],$AL$3),
IF(AND(flt_queue&lt;&gt;"All",flt_analyst&lt;&gt;"All"),COUNTIFS(tbl_raw_data[updated_queue],flt_queue,Settiings,flt_analyst,tbl_raw_data[updated_date],P29, tbl_raw_data[Updated_Message],$AL$3),
IF(flt_queue="All",COUNTIFS(tbl_raw_data[Analyst name],flt_analyst,tbl_raw_data[updated_date],P29,tbl_raw_data[Updated_Message],$AL$3),
IF(flt_analyst="All",COUNTIFS(tbl_raw_data[updated_queue],flt_queue,tbl_raw_data[updated_date],P29,tbl_raw_data[Updated_Message],$AL$3),
))))</f>
        <v>1</v>
      </c>
      <c r="AM29" s="66"/>
    </row>
    <row r="30" spans="16:39" ht="23.4" x14ac:dyDescent="0.45">
      <c r="P30" s="96">
        <v>45142</v>
      </c>
      <c r="Q30" s="68">
        <v>45142</v>
      </c>
      <c r="R30" s="64">
        <f>IFERROR(IF(AND(KPI_dashboard!$M$8="All",KPI_dashboard!$Q$8="All" ),COUNTIFS(tbl_raw_data[updated_month],KPI_dashboard!$J$8,tbl_raw_data[updated_outcome],"APPROVE",tbl_raw_data[updated_date],Q30),IF(AND(KPI_dashboard!$M$8&lt;&gt;"All",KPI_dashboard!$Q$8&lt;&gt;"All"),COUNTIFS(tbl_raw_data[updated_queue],KPI_dashboard!$M$8,tbl_raw_data[Analyst name],KPI_dashboard!$Q$8,tbl_raw_data[updated_outcome],"APPROVE",tbl_raw_data[updated_date],Q30),IF(KPI_dashboard!$M$8="All",COUNTIFS(tbl_raw_data[Analyst name],KPI_dashboard!$Q$8,tbl_raw_data[updated_outcome],"APPROVE",tbl_raw_data[updated_date],Q30),IF(KPI_dashboard!$Q$8="All",COUNTIFS(tbl_raw_data[updated_queue],KPI_dashboard!$M$8,tbl_raw_data[updated_outcome],"APPROVE",tbl_raw_data[updated_date],Q30)))))/IF(AND(KPI_dashboard!$M$8="All",KPI_dashboard!$Q$8="All" ),COUNTIFS(tbl_raw_data[updated_date],Q30),IF(AND(KPI_dashboard!$M$8&lt;&gt;"All",KPI_dashboard!$Q$8&lt;&gt;"All"),COUNTIFS(tbl_raw_data[updated_queue],KPI_dashboard!$M$8,tbl_raw_data[Analyst name],KPI_dashboard!$Q$8,tbl_raw_data[updated_date],Q30),IF(KPI_dashboard!$M$8="All",COUNTIFS(tbl_raw_data[Analyst name],KPI_dashboard!$Q$8,tbl_raw_data[updated_date],Q30),IF(KPI_dashboard!$Q$8="All",COUNTIFS(tbl_raw_data[updated_queue],KPI_dashboard!$M$8,tbl_raw_data[updated_date],Q30))))),"-")</f>
        <v>0.64942528735632188</v>
      </c>
      <c r="S30" s="64">
        <f t="shared" si="0"/>
        <v>0.49293522722280231</v>
      </c>
      <c r="T30" s="64">
        <f>Settiings!$L$2</f>
        <v>0.85</v>
      </c>
      <c r="U30" s="65">
        <f>IFERROR(IF(AND(KPI_dashboard!$M$8="All",KPI_dashboard!$Q$8="All" ),COUNTIFS(tbl_raw_data[updated_month],KPI_dashboard!$J$8,tbl_raw_data[updated_outcome],"DECLINE",tbl_raw_data[updated_date],Q30),IF(AND(KPI_dashboard!$M$8&lt;&gt;"All",KPI_dashboard!$Q$8&lt;&gt;"All"),COUNTIFS(tbl_raw_data[updated_queue],KPI_dashboard!$M$8,tbl_raw_data[Analyst name],KPI_dashboard!$Q$8,tbl_raw_data[updated_outcome],"DECLINE",tbl_raw_data[updated_date],Q30),IF(KPI_dashboard!$M$8="All",COUNTIFS(tbl_raw_data[Analyst name],KPI_dashboard!$Q$8,tbl_raw_data[updated_outcome],"DECLINE",tbl_raw_data[updated_date],Q30),IF(KPI_dashboard!$Q$8="All",COUNTIFS(tbl_raw_data[updated_queue],KPI_dashboard!$M$8,tbl_raw_data[updated_outcome],"DECLINE",tbl_raw_data[updated_date],Q30)))))/IF(AND(KPI_dashboard!$M$8="All",KPI_dashboard!$Q$8="All" ),COUNTIFS(tbl_raw_data[updated_date],Q30),IF(AND(KPI_dashboard!$M$8&lt;&gt;"All",KPI_dashboard!$Q$8&lt;&gt;"All"),COUNTIFS(tbl_raw_data[updated_queue],KPI_dashboard!$M$8,tbl_raw_data[Analyst name],KPI_dashboard!$Q$8,tbl_raw_data[updated_date],Q30),IF(KPI_dashboard!$M$8="All",COUNTIFS(tbl_raw_data[Analyst name],KPI_dashboard!$Q$8,tbl_raw_data[updated_date],Q30),IF(KPI_dashboard!$Q$8="All",COUNTIFS(tbl_raw_data[updated_queue],KPI_dashboard!$M$8,tbl_raw_data[updated_date],Q30))))),"-")</f>
        <v>9.7701149425287362E-2</v>
      </c>
      <c r="V30" s="65">
        <f t="shared" si="1"/>
        <v>8.209609999913739E-2</v>
      </c>
      <c r="W30" s="65">
        <f>IFERROR(IF(AND(KPI_dashboard!$M$8="All",KPI_dashboard!$Q$8="All" ),COUNTIFS(tbl_raw_data[updated_month],KPI_dashboard!$J$8,tbl_raw_data[updated_outcome],"WITHDRAW",tbl_raw_data[updated_date],Q30),IF(AND(KPI_dashboard!$M$8&lt;&gt;"All",KPI_dashboard!$Q$8&lt;&gt;"All"),COUNTIFS(tbl_raw_data[updated_queue],KPI_dashboard!$M$8,tbl_raw_data[Analyst name],KPI_dashboard!$Q$8,tbl_raw_data[updated_outcome],"WITHDRAW",tbl_raw_data[updated_date],Q30),IF(KPI_dashboard!$M$8="All",COUNTIFS(tbl_raw_data[Analyst name],KPI_dashboard!$Q$8,tbl_raw_data[updated_outcome],"WITHDRAW",tbl_raw_data[updated_date],Q30),IF(KPI_dashboard!$Q$8="All",COUNTIFS(tbl_raw_data[updated_queue],KPI_dashboard!$M$8,tbl_raw_data[updated_outcome],"WITHDRAW",tbl_raw_data[updated_date],Q30)))))/IF(AND(KPI_dashboard!$M$8="All",KPI_dashboard!$Q$8="All" ),COUNTIFS(tbl_raw_data[updated_date],Q30),IF(AND(KPI_dashboard!$M$8&lt;&gt;"All",KPI_dashboard!$Q$8&lt;&gt;"All"),COUNTIFS(tbl_raw_data[updated_queue],KPI_dashboard!$M$8,tbl_raw_data[Analyst name],KPI_dashboard!$Q$8,tbl_raw_data[updated_date],Q30),IF(KPI_dashboard!$M$8="All",COUNTIFS(tbl_raw_data[Analyst name],KPI_dashboard!$Q$8,tbl_raw_data[updated_date],Q30),IF(KPI_dashboard!$Q$8="All",COUNTIFS(tbl_raw_data[updated_queue],KPI_dashboard!$M$8,tbl_raw_data[updated_date],Q30))))),"-")</f>
        <v>0.25287356321839083</v>
      </c>
      <c r="X30" s="65">
        <f t="shared" si="2"/>
        <v>0.22496867277806029</v>
      </c>
      <c r="Y30" s="65">
        <f>Settiings!$N$2</f>
        <v>0.9</v>
      </c>
      <c r="Z30" s="65">
        <f>IFERROR(IF(AND(KPI_dashboard!$M$8="All",KPI_dashboard!$Q$8="All" ),COUNTIFS(tbl_raw_data[sla_met_not_met],"SLA_MET",tbl_raw_data[updated_date],Q30),
IF(AND(KPI_dashboard!$M$8&lt;&gt;"All",KPI_dashboard!$Q$8&lt;&gt;"All"),COUNTIFS(tbl_raw_data[updated_queue],KPI_dashboard!$M$8,tbl_raw_data[Analyst name],KPI_dashboard!$Q$8,tbl_raw_data[sla_met_not_met],"SLA_MET",tbl_raw_data[updated_date],Q30),
IF(KPI_dashboard!$M$8="All",COUNTIFS(tbl_raw_data[Analyst name],KPI_dashboard!$Q$8,tbl_raw_data[sla_met_not_met],"SLA_MET",tbl_raw_data[updated_date],Q30),
IF(KPI_dashboard!$Q$8="All",COUNTIFS(tbl_raw_data[updated_queue],KPI_dashboard!$M$8,tbl_raw_data[sla_met_not_met],"SLA_MET",tbl_raw_data[updated_date],Q30)))))
/
IF(AND(KPI_dashboard!$M$8="All",KPI_dashboard!$Q$8="All" ),COUNTIFS(tbl_raw_data[updated_date],Q30),
IF(AND(KPI_dashboard!$M$8&lt;&gt;"All",KPI_dashboard!$Q$8&lt;&gt;"All"),COUNTIFS(tbl_raw_data[updated_queue],KPI_dashboard!$M$8,tbl_raw_data[Analyst name],KPI_dashboard!$Q$8,tbl_raw_data[updated_date],Q30),
IF(KPI_dashboard!$M$8="All",COUNTIFS(tbl_raw_data[Analyst name],KPI_dashboard!$Q$8,tbl_raw_data[updated_date],Q30),
IF(KPI_dashboard!$Q$8="All",COUNTIFS(tbl_raw_data[updated_queue],KPI_dashboard!$M$8,tbl_raw_data[updated_date],Q30))))),"-")</f>
        <v>0.87931034482758619</v>
      </c>
      <c r="AA30" s="65">
        <f t="shared" si="3"/>
        <v>0.8770050053064733</v>
      </c>
      <c r="AB30" s="67">
        <f>IFERROR(IF(AND(KPI_dashboard!$M$8="All",KPI_dashboard!$Q$8="All"),SUMIFS(tbl_raw_data[Time taken in min],tbl_raw_data[updated_date],Q30),
IF(AND(KPI_dashboard!$M$8&lt;&gt;"All",KPI_dashboard!$Q$8&lt;&gt;"All"),SUMIFS(tbl_raw_data[Time taken in min],tbl_raw_data[updated_queue],KPI_dashboard!$M$8,tbl_raw_data[Analyst name],KPI_dashboard!$Q$8,tbl_raw_data[updated_date],Q30),
IF(KPI_dashboard!$M$8="All",SUMIFS(tbl_raw_data[Time taken in min],tbl_raw_data[Analyst name],KPI_dashboard!$Q$8,tbl_raw_data[updated_date],Q30),
IF(KPI_dashboard!$Q$8="All",SUMIFS(tbl_raw_data[Time taken in min],tbl_raw_data[updated_queue],KPI_dashboard!$M$8,tbl_raw_data[updated_date],Q30)))))
/
IF(AND(KPI_dashboard!$M$8="All",KPI_dashboard!$Q$8="All" ),COUNTIFS(tbl_raw_data[updated_date],Q30),
IF(AND(KPI_dashboard!$M$8&lt;&gt;"All",KPI_dashboard!$Q$8&lt;&gt;"All"),COUNTIFS(tbl_raw_data[updated_queue],KPI_dashboard!$M$8,tbl_raw_data[Analyst name],KPI_dashboard!$Q$8,tbl_raw_data[updated_date],Q30),
IF(KPI_dashboard!$M$8="All",COUNTIFS(tbl_raw_data[Analyst name],KPI_dashboard!$Q$8,tbl_raw_data[updated_date],Q30),
IF(KPI_dashboard!$Q$8="All",COUNTIFS(tbl_raw_data[updated_queue],KPI_dashboard!$M$8,tbl_raw_data[updated_date],Q30))))),"-")</f>
        <v>11.071264367816095</v>
      </c>
      <c r="AC30" s="67">
        <f t="shared" si="4"/>
        <v>16.999495934991266</v>
      </c>
      <c r="AD30" s="66">
        <f>IF(AND(KPI_dashboard!$M$8="All",KPI_dashboard!$Q$8="All" ),COUNTIFS(tbl_raw_data[updated_date],Q30),
IF(AND(KPI_dashboard!$M$8&lt;&gt;"All",KPI_dashboard!$Q$8&lt;&gt;"All"),COUNTIFS(tbl_raw_data[updated_queue],KPI_dashboard!$M$8,tbl_raw_data[Analyst name],KPI_dashboard!$Q$8,tbl_raw_data[updated_date],Q30),
IF(KPI_dashboard!$M$8="All",COUNTIFS(tbl_raw_data[Analyst name],KPI_dashboard!$Q$8,tbl_raw_data[updated_date],Q30),
IF(KPI_dashboard!$Q$8="All",COUNTIFS(tbl_raw_data[updated_queue],KPI_dashboard!$M$8,tbl_raw_data[updated_date],Q30)))))</f>
        <v>174</v>
      </c>
      <c r="AE30" s="66"/>
      <c r="AF30" s="66"/>
      <c r="AG30" s="66" cm="1">
        <f t="array" ref="AG30">IF(AND(flt_queue="All",flt_analyst="All"),COUNTIFS(tbl_raw_data[updated_date],P30,tbl_raw_data[Updated_Message],$AG$3),
IF(AND(flt_queue&lt;&gt;"All",flt_analyst&lt;&gt;"All"),COUNTIFS(tbl_raw_data[updated_queue],flt_queue,Settiings,flt_analyst,tbl_raw_data[updated_date],P30, tbl_raw_data[Updated_Message],$AG$3),
IF(flt_queue="All",COUNTIFS(tbl_raw_data[Analyst name],flt_analyst,tbl_raw_data[updated_date],P30,tbl_raw_data[Updated_Message],$AG$3),
IF(flt_analyst="All",COUNTIFS(tbl_raw_data[updated_queue],flt_queue,tbl_raw_data[updated_date],P30,tbl_raw_data[Updated_Message],$AG$3),
))))</f>
        <v>27</v>
      </c>
      <c r="AH30" s="66" cm="1">
        <f t="array" ref="AH30">IF(AND(flt_queue="All",flt_analyst="All"),COUNTIFS(tbl_raw_data[updated_date],P30,tbl_raw_data[Updated_Message],$AH$3),
IF(AND(flt_queue&lt;&gt;"All",flt_analyst&lt;&gt;"All"),COUNTIFS(tbl_raw_data[updated_queue],flt_queue,Settiings,flt_analyst,tbl_raw_data[updated_date],P30, tbl_raw_data[Updated_Message],$AH$3),
IF(flt_queue="All",COUNTIFS(tbl_raw_data[Analyst name],flt_analyst,tbl_raw_data[updated_date],P30,tbl_raw_data[Updated_Message],$AH$3),
IF(flt_analyst="All",COUNTIFS(tbl_raw_data[updated_queue],flt_queue,tbl_raw_data[updated_date],P30,tbl_raw_data[Updated_Message],$AH$3),
))))</f>
        <v>8</v>
      </c>
      <c r="AI30" s="66" cm="1">
        <f t="array" ref="AI30">IF(AND(flt_queue="All",flt_analyst="All"),COUNTIFS(tbl_raw_data[updated_date],P30,tbl_raw_data[Updated_Message],$AI$3),
IF(AND(flt_queue&lt;&gt;"All",flt_analyst&lt;&gt;"All"),COUNTIFS(tbl_raw_data[updated_queue],flt_queue,Settiings,flt_analyst,tbl_raw_data[updated_date],P30, tbl_raw_data[Updated_Message],$AI$3),
IF(flt_queue="All",COUNTIFS(tbl_raw_data[Analyst name],flt_analyst,tbl_raw_data[updated_date],P30,tbl_raw_data[Updated_Message],$AI$3),
IF(flt_analyst="All",COUNTIFS(tbl_raw_data[updated_queue],flt_queue,tbl_raw_data[updated_date],P30,tbl_raw_data[Updated_Message],$AI$3),
))))</f>
        <v>6</v>
      </c>
      <c r="AJ30" s="66" cm="1">
        <f t="array" ref="AJ30">IF(AND(flt_queue="All",flt_analyst="All"),COUNTIFS(tbl_raw_data[updated_date],P30,tbl_raw_data[Updated_Message],$AJ$3),
IF(AND(flt_queue&lt;&gt;"All",flt_analyst&lt;&gt;"All"),COUNTIFS(tbl_raw_data[updated_queue],flt_queue,Settiings,flt_analyst,tbl_raw_data[updated_date],P30, tbl_raw_data[Updated_Message],$AJ$3),
IF(flt_queue="All",COUNTIFS(tbl_raw_data[Analyst name],flt_analyst,tbl_raw_data[updated_date],P30,tbl_raw_data[Updated_Message],$AJ$3),
IF(flt_analyst="All",COUNTIFS(tbl_raw_data[updated_queue],flt_queue,tbl_raw_data[updated_date],P30,tbl_raw_data[Updated_Message],$AJ$3),
))))</f>
        <v>3</v>
      </c>
      <c r="AK30" s="66" cm="1">
        <f t="array" ref="AK30">IF(AND(flt_queue="All",flt_analyst="All"),COUNTIFS(tbl_raw_data[updated_date],P30,tbl_raw_data[Updated_Message],$AK$3),
IF(AND(flt_queue&lt;&gt;"All",flt_analyst&lt;&gt;"All"),COUNTIFS(tbl_raw_data[updated_queue],flt_queue,Settiings,flt_analyst,tbl_raw_data[updated_date],P30, tbl_raw_data[Updated_Message],$AK$3),
IF(flt_queue="All",COUNTIFS(tbl_raw_data[Analyst name],flt_analyst,tbl_raw_data[updated_date],P30,tbl_raw_data[Updated_Message],$AK$3),
IF(flt_analyst="All",COUNTIFS(tbl_raw_data[updated_queue],flt_queue,tbl_raw_data[updated_date],P30,tbl_raw_data[Updated_Message],$AK$3),
))))</f>
        <v>0</v>
      </c>
      <c r="AL30" s="66" cm="1">
        <f t="array" ref="AL30">IF(AND(flt_queue="All",flt_analyst="All"),COUNTIFS(tbl_raw_data[updated_date],P30,tbl_raw_data[Updated_Message],$AL$3),
IF(AND(flt_queue&lt;&gt;"All",flt_analyst&lt;&gt;"All"),COUNTIFS(tbl_raw_data[updated_queue],flt_queue,Settiings,flt_analyst,tbl_raw_data[updated_date],P30, tbl_raw_data[Updated_Message],$AL$3),
IF(flt_queue="All",COUNTIFS(tbl_raw_data[Analyst name],flt_analyst,tbl_raw_data[updated_date],P30,tbl_raw_data[Updated_Message],$AL$3),
IF(flt_analyst="All",COUNTIFS(tbl_raw_data[updated_queue],flt_queue,tbl_raw_data[updated_date],P30,tbl_raw_data[Updated_Message],$AL$3),
))))</f>
        <v>0</v>
      </c>
      <c r="AM30" s="66"/>
    </row>
    <row r="31" spans="16:39" ht="23.4" x14ac:dyDescent="0.45">
      <c r="P31" s="96">
        <v>45141</v>
      </c>
      <c r="Q31" s="68">
        <v>45141</v>
      </c>
      <c r="R31" s="64">
        <f>IFERROR(IF(AND(KPI_dashboard!$M$8="All",KPI_dashboard!$Q$8="All" ),COUNTIFS(tbl_raw_data[updated_month],KPI_dashboard!$J$8,tbl_raw_data[updated_outcome],"APPROVE",tbl_raw_data[updated_date],Q31),IF(AND(KPI_dashboard!$M$8&lt;&gt;"All",KPI_dashboard!$Q$8&lt;&gt;"All"),COUNTIFS(tbl_raw_data[updated_queue],KPI_dashboard!$M$8,tbl_raw_data[Analyst name],KPI_dashboard!$Q$8,tbl_raw_data[updated_outcome],"APPROVE",tbl_raw_data[updated_date],Q31),IF(KPI_dashboard!$M$8="All",COUNTIFS(tbl_raw_data[Analyst name],KPI_dashboard!$Q$8,tbl_raw_data[updated_outcome],"APPROVE",tbl_raw_data[updated_date],Q31),IF(KPI_dashboard!$Q$8="All",COUNTIFS(tbl_raw_data[updated_queue],KPI_dashboard!$M$8,tbl_raw_data[updated_outcome],"APPROVE",tbl_raw_data[updated_date],Q31)))))/IF(AND(KPI_dashboard!$M$8="All",KPI_dashboard!$Q$8="All" ),COUNTIFS(tbl_raw_data[updated_date],Q31),IF(AND(KPI_dashboard!$M$8&lt;&gt;"All",KPI_dashboard!$Q$8&lt;&gt;"All"),COUNTIFS(tbl_raw_data[updated_queue],KPI_dashboard!$M$8,tbl_raw_data[Analyst name],KPI_dashboard!$Q$8,tbl_raw_data[updated_date],Q31),IF(KPI_dashboard!$M$8="All",COUNTIFS(tbl_raw_data[Analyst name],KPI_dashboard!$Q$8,tbl_raw_data[updated_date],Q31),IF(KPI_dashboard!$Q$8="All",COUNTIFS(tbl_raw_data[updated_queue],KPI_dashboard!$M$8,tbl_raw_data[updated_date],Q31))))),"-")</f>
        <v>0.55707762557077622</v>
      </c>
      <c r="S31" s="64">
        <f t="shared" si="0"/>
        <v>0.36305016975153792</v>
      </c>
      <c r="T31" s="64">
        <f>Settiings!$L$2</f>
        <v>0.85</v>
      </c>
      <c r="U31" s="65">
        <f>IFERROR(IF(AND(KPI_dashboard!$M$8="All",KPI_dashboard!$Q$8="All" ),COUNTIFS(tbl_raw_data[updated_month],KPI_dashboard!$J$8,tbl_raw_data[updated_outcome],"DECLINE",tbl_raw_data[updated_date],Q31),IF(AND(KPI_dashboard!$M$8&lt;&gt;"All",KPI_dashboard!$Q$8&lt;&gt;"All"),COUNTIFS(tbl_raw_data[updated_queue],KPI_dashboard!$M$8,tbl_raw_data[Analyst name],KPI_dashboard!$Q$8,tbl_raw_data[updated_outcome],"DECLINE",tbl_raw_data[updated_date],Q31),IF(KPI_dashboard!$M$8="All",COUNTIFS(tbl_raw_data[Analyst name],KPI_dashboard!$Q$8,tbl_raw_data[updated_outcome],"DECLINE",tbl_raw_data[updated_date],Q31),IF(KPI_dashboard!$Q$8="All",COUNTIFS(tbl_raw_data[updated_queue],KPI_dashboard!$M$8,tbl_raw_data[updated_outcome],"DECLINE",tbl_raw_data[updated_date],Q31)))))/IF(AND(KPI_dashboard!$M$8="All",KPI_dashboard!$Q$8="All" ),COUNTIFS(tbl_raw_data[updated_date],Q31),IF(AND(KPI_dashboard!$M$8&lt;&gt;"All",KPI_dashboard!$Q$8&lt;&gt;"All"),COUNTIFS(tbl_raw_data[updated_queue],KPI_dashboard!$M$8,tbl_raw_data[Analyst name],KPI_dashboard!$Q$8,tbl_raw_data[updated_date],Q31),IF(KPI_dashboard!$M$8="All",COUNTIFS(tbl_raw_data[Analyst name],KPI_dashboard!$Q$8,tbl_raw_data[updated_date],Q31),IF(KPI_dashboard!$Q$8="All",COUNTIFS(tbl_raw_data[updated_queue],KPI_dashboard!$M$8,tbl_raw_data[updated_date],Q31))))),"-")</f>
        <v>9.1324200913242004E-2</v>
      </c>
      <c r="V31" s="65">
        <f t="shared" si="1"/>
        <v>6.2555870114079912E-2</v>
      </c>
      <c r="W31" s="65">
        <f>IFERROR(IF(AND(KPI_dashboard!$M$8="All",KPI_dashboard!$Q$8="All" ),COUNTIFS(tbl_raw_data[updated_month],KPI_dashboard!$J$8,tbl_raw_data[updated_outcome],"WITHDRAW",tbl_raw_data[updated_date],Q31),IF(AND(KPI_dashboard!$M$8&lt;&gt;"All",KPI_dashboard!$Q$8&lt;&gt;"All"),COUNTIFS(tbl_raw_data[updated_queue],KPI_dashboard!$M$8,tbl_raw_data[Analyst name],KPI_dashboard!$Q$8,tbl_raw_data[updated_outcome],"WITHDRAW",tbl_raw_data[updated_date],Q31),IF(KPI_dashboard!$M$8="All",COUNTIFS(tbl_raw_data[Analyst name],KPI_dashboard!$Q$8,tbl_raw_data[updated_outcome],"WITHDRAW",tbl_raw_data[updated_date],Q31),IF(KPI_dashboard!$Q$8="All",COUNTIFS(tbl_raw_data[updated_queue],KPI_dashboard!$M$8,tbl_raw_data[updated_outcome],"WITHDRAW",tbl_raw_data[updated_date],Q31)))))/IF(AND(KPI_dashboard!$M$8="All",KPI_dashboard!$Q$8="All" ),COUNTIFS(tbl_raw_data[updated_date],Q31),IF(AND(KPI_dashboard!$M$8&lt;&gt;"All",KPI_dashboard!$Q$8&lt;&gt;"All"),COUNTIFS(tbl_raw_data[updated_queue],KPI_dashboard!$M$8,tbl_raw_data[Analyst name],KPI_dashboard!$Q$8,tbl_raw_data[updated_date],Q31),IF(KPI_dashboard!$M$8="All",COUNTIFS(tbl_raw_data[Analyst name],KPI_dashboard!$Q$8,tbl_raw_data[updated_date],Q31),IF(KPI_dashboard!$Q$8="All",COUNTIFS(tbl_raw_data[updated_queue],KPI_dashboard!$M$8,tbl_raw_data[updated_date],Q31))))),"-")</f>
        <v>0.35159817351598172</v>
      </c>
      <c r="X31" s="65">
        <f t="shared" si="2"/>
        <v>0.17439396013438213</v>
      </c>
      <c r="Y31" s="65">
        <f>Settiings!$N$2</f>
        <v>0.9</v>
      </c>
      <c r="Z31" s="65">
        <f>IFERROR(IF(AND(KPI_dashboard!$M$8="All",KPI_dashboard!$Q$8="All" ),COUNTIFS(tbl_raw_data[sla_met_not_met],"SLA_MET",tbl_raw_data[updated_date],Q31),
IF(AND(KPI_dashboard!$M$8&lt;&gt;"All",KPI_dashboard!$Q$8&lt;&gt;"All"),COUNTIFS(tbl_raw_data[updated_queue],KPI_dashboard!$M$8,tbl_raw_data[Analyst name],KPI_dashboard!$Q$8,tbl_raw_data[sla_met_not_met],"SLA_MET",tbl_raw_data[updated_date],Q31),
IF(KPI_dashboard!$M$8="All",COUNTIFS(tbl_raw_data[Analyst name],KPI_dashboard!$Q$8,tbl_raw_data[sla_met_not_met],"SLA_MET",tbl_raw_data[updated_date],Q31),
IF(KPI_dashboard!$Q$8="All",COUNTIFS(tbl_raw_data[updated_queue],KPI_dashboard!$M$8,tbl_raw_data[sla_met_not_met],"SLA_MET",tbl_raw_data[updated_date],Q31)))))
/
IF(AND(KPI_dashboard!$M$8="All",KPI_dashboard!$Q$8="All" ),COUNTIFS(tbl_raw_data[updated_date],Q31),
IF(AND(KPI_dashboard!$M$8&lt;&gt;"All",KPI_dashboard!$Q$8&lt;&gt;"All"),COUNTIFS(tbl_raw_data[updated_queue],KPI_dashboard!$M$8,tbl_raw_data[Analyst name],KPI_dashboard!$Q$8,tbl_raw_data[updated_date],Q31),
IF(KPI_dashboard!$M$8="All",COUNTIFS(tbl_raw_data[Analyst name],KPI_dashboard!$Q$8,tbl_raw_data[updated_date],Q31),
IF(KPI_dashboard!$Q$8="All",COUNTIFS(tbl_raw_data[updated_queue],KPI_dashboard!$M$8,tbl_raw_data[updated_date],Q31))))),"-")</f>
        <v>0.94977168949771684</v>
      </c>
      <c r="AA31" s="65">
        <f t="shared" si="3"/>
        <v>0.87247160766962717</v>
      </c>
      <c r="AB31" s="67">
        <f>IFERROR(IF(AND(KPI_dashboard!$M$8="All",KPI_dashboard!$Q$8="All"),SUMIFS(tbl_raw_data[Time taken in min],tbl_raw_data[updated_date],Q31),
IF(AND(KPI_dashboard!$M$8&lt;&gt;"All",KPI_dashboard!$Q$8&lt;&gt;"All"),SUMIFS(tbl_raw_data[Time taken in min],tbl_raw_data[updated_queue],KPI_dashboard!$M$8,tbl_raw_data[Analyst name],KPI_dashboard!$Q$8,tbl_raw_data[updated_date],Q31),
IF(KPI_dashboard!$M$8="All",SUMIFS(tbl_raw_data[Time taken in min],tbl_raw_data[Analyst name],KPI_dashboard!$Q$8,tbl_raw_data[updated_date],Q31),
IF(KPI_dashboard!$Q$8="All",SUMIFS(tbl_raw_data[Time taken in min],tbl_raw_data[updated_queue],KPI_dashboard!$M$8,tbl_raw_data[updated_date],Q31)))))
/
IF(AND(KPI_dashboard!$M$8="All",KPI_dashboard!$Q$8="All" ),COUNTIFS(tbl_raw_data[updated_date],Q31),
IF(AND(KPI_dashboard!$M$8&lt;&gt;"All",KPI_dashboard!$Q$8&lt;&gt;"All"),COUNTIFS(tbl_raw_data[updated_queue],KPI_dashboard!$M$8,tbl_raw_data[Analyst name],KPI_dashboard!$Q$8,tbl_raw_data[updated_date],Q31),
IF(KPI_dashboard!$M$8="All",COUNTIFS(tbl_raw_data[Analyst name],KPI_dashboard!$Q$8,tbl_raw_data[updated_date],Q31),
IF(KPI_dashboard!$Q$8="All",COUNTIFS(tbl_raw_data[updated_queue],KPI_dashboard!$M$8,tbl_raw_data[updated_date],Q31))))),"-")</f>
        <v>12.050837138508372</v>
      </c>
      <c r="AC31" s="67">
        <f t="shared" si="4"/>
        <v>17.809252385437379</v>
      </c>
      <c r="AD31" s="66">
        <f>IF(AND(KPI_dashboard!$M$8="All",KPI_dashboard!$Q$8="All" ),COUNTIFS(tbl_raw_data[updated_date],Q31),
IF(AND(KPI_dashboard!$M$8&lt;&gt;"All",KPI_dashboard!$Q$8&lt;&gt;"All"),COUNTIFS(tbl_raw_data[updated_queue],KPI_dashboard!$M$8,tbl_raw_data[Analyst name],KPI_dashboard!$Q$8,tbl_raw_data[updated_date],Q31),
IF(KPI_dashboard!$M$8="All",COUNTIFS(tbl_raw_data[Analyst name],KPI_dashboard!$Q$8,tbl_raw_data[updated_date],Q31),
IF(KPI_dashboard!$Q$8="All",COUNTIFS(tbl_raw_data[updated_queue],KPI_dashboard!$M$8,tbl_raw_data[updated_date],Q31)))))</f>
        <v>219</v>
      </c>
      <c r="AE31" s="66"/>
      <c r="AF31" s="66"/>
      <c r="AG31" s="66" cm="1">
        <f t="array" ref="AG31">IF(AND(flt_queue="All",flt_analyst="All"),COUNTIFS(tbl_raw_data[updated_date],P31,tbl_raw_data[Updated_Message],$AG$3),
IF(AND(flt_queue&lt;&gt;"All",flt_analyst&lt;&gt;"All"),COUNTIFS(tbl_raw_data[updated_queue],flt_queue,Settiings,flt_analyst,tbl_raw_data[updated_date],P31, tbl_raw_data[Updated_Message],$AG$3),
IF(flt_queue="All",COUNTIFS(tbl_raw_data[Analyst name],flt_analyst,tbl_raw_data[updated_date],P31,tbl_raw_data[Updated_Message],$AG$3),
IF(flt_analyst="All",COUNTIFS(tbl_raw_data[updated_queue],flt_queue,tbl_raw_data[updated_date],P31,tbl_raw_data[Updated_Message],$AG$3),
))))</f>
        <v>52</v>
      </c>
      <c r="AH31" s="66" cm="1">
        <f t="array" ref="AH31">IF(AND(flt_queue="All",flt_analyst="All"),COUNTIFS(tbl_raw_data[updated_date],P31,tbl_raw_data[Updated_Message],$AH$3),
IF(AND(flt_queue&lt;&gt;"All",flt_analyst&lt;&gt;"All"),COUNTIFS(tbl_raw_data[updated_queue],flt_queue,Settiings,flt_analyst,tbl_raw_data[updated_date],P31, tbl_raw_data[Updated_Message],$AH$3),
IF(flt_queue="All",COUNTIFS(tbl_raw_data[Analyst name],flt_analyst,tbl_raw_data[updated_date],P31,tbl_raw_data[Updated_Message],$AH$3),
IF(flt_analyst="All",COUNTIFS(tbl_raw_data[updated_queue],flt_queue,tbl_raw_data[updated_date],P31,tbl_raw_data[Updated_Message],$AH$3),
))))</f>
        <v>7</v>
      </c>
      <c r="AI31" s="66" cm="1">
        <f t="array" ref="AI31">IF(AND(flt_queue="All",flt_analyst="All"),COUNTIFS(tbl_raw_data[updated_date],P31,tbl_raw_data[Updated_Message],$AI$3),
IF(AND(flt_queue&lt;&gt;"All",flt_analyst&lt;&gt;"All"),COUNTIFS(tbl_raw_data[updated_queue],flt_queue,Settiings,flt_analyst,tbl_raw_data[updated_date],P31, tbl_raw_data[Updated_Message],$AI$3),
IF(flt_queue="All",COUNTIFS(tbl_raw_data[Analyst name],flt_analyst,tbl_raw_data[updated_date],P31,tbl_raw_data[Updated_Message],$AI$3),
IF(flt_analyst="All",COUNTIFS(tbl_raw_data[updated_queue],flt_queue,tbl_raw_data[updated_date],P31,tbl_raw_data[Updated_Message],$AI$3),
))))</f>
        <v>10</v>
      </c>
      <c r="AJ31" s="66" cm="1">
        <f t="array" ref="AJ31">IF(AND(flt_queue="All",flt_analyst="All"),COUNTIFS(tbl_raw_data[updated_date],P31,tbl_raw_data[Updated_Message],$AJ$3),
IF(AND(flt_queue&lt;&gt;"All",flt_analyst&lt;&gt;"All"),COUNTIFS(tbl_raw_data[updated_queue],flt_queue,Settiings,flt_analyst,tbl_raw_data[updated_date],P31, tbl_raw_data[Updated_Message],$AJ$3),
IF(flt_queue="All",COUNTIFS(tbl_raw_data[Analyst name],flt_analyst,tbl_raw_data[updated_date],P31,tbl_raw_data[Updated_Message],$AJ$3),
IF(flt_analyst="All",COUNTIFS(tbl_raw_data[updated_queue],flt_queue,tbl_raw_data[updated_date],P31,tbl_raw_data[Updated_Message],$AJ$3),
))))</f>
        <v>6</v>
      </c>
      <c r="AK31" s="66" cm="1">
        <f t="array" ref="AK31">IF(AND(flt_queue="All",flt_analyst="All"),COUNTIFS(tbl_raw_data[updated_date],P31,tbl_raw_data[Updated_Message],$AK$3),
IF(AND(flt_queue&lt;&gt;"All",flt_analyst&lt;&gt;"All"),COUNTIFS(tbl_raw_data[updated_queue],flt_queue,Settiings,flt_analyst,tbl_raw_data[updated_date],P31, tbl_raw_data[Updated_Message],$AK$3),
IF(flt_queue="All",COUNTIFS(tbl_raw_data[Analyst name],flt_analyst,tbl_raw_data[updated_date],P31,tbl_raw_data[Updated_Message],$AK$3),
IF(flt_analyst="All",COUNTIFS(tbl_raw_data[updated_queue],flt_queue,tbl_raw_data[updated_date],P31,tbl_raw_data[Updated_Message],$AK$3),
))))</f>
        <v>1</v>
      </c>
      <c r="AL31" s="66" cm="1">
        <f t="array" ref="AL31">IF(AND(flt_queue="All",flt_analyst="All"),COUNTIFS(tbl_raw_data[updated_date],P31,tbl_raw_data[Updated_Message],$AL$3),
IF(AND(flt_queue&lt;&gt;"All",flt_analyst&lt;&gt;"All"),COUNTIFS(tbl_raw_data[updated_queue],flt_queue,Settiings,flt_analyst,tbl_raw_data[updated_date],P31, tbl_raw_data[Updated_Message],$AL$3),
IF(flt_queue="All",COUNTIFS(tbl_raw_data[Analyst name],flt_analyst,tbl_raw_data[updated_date],P31,tbl_raw_data[Updated_Message],$AL$3),
IF(flt_analyst="All",COUNTIFS(tbl_raw_data[updated_queue],flt_queue,tbl_raw_data[updated_date],P31,tbl_raw_data[Updated_Message],$AL$3),
))))</f>
        <v>1</v>
      </c>
      <c r="AM31" s="66"/>
    </row>
    <row r="32" spans="16:39" ht="23.4" x14ac:dyDescent="0.45">
      <c r="P32" s="96">
        <v>45140</v>
      </c>
      <c r="Q32" s="68">
        <v>45140</v>
      </c>
      <c r="R32" s="64">
        <f>IFERROR(IF(AND(KPI_dashboard!$M$8="All",KPI_dashboard!$Q$8="All" ),COUNTIFS(tbl_raw_data[updated_month],KPI_dashboard!$J$8,tbl_raw_data[updated_outcome],"APPROVE",tbl_raw_data[updated_date],Q32),IF(AND(KPI_dashboard!$M$8&lt;&gt;"All",KPI_dashboard!$Q$8&lt;&gt;"All"),COUNTIFS(tbl_raw_data[updated_queue],KPI_dashboard!$M$8,tbl_raw_data[Analyst name],KPI_dashboard!$Q$8,tbl_raw_data[updated_outcome],"APPROVE",tbl_raw_data[updated_date],Q32),IF(KPI_dashboard!$M$8="All",COUNTIFS(tbl_raw_data[Analyst name],KPI_dashboard!$Q$8,tbl_raw_data[updated_outcome],"APPROVE",tbl_raw_data[updated_date],Q32),IF(KPI_dashboard!$Q$8="All",COUNTIFS(tbl_raw_data[updated_queue],KPI_dashboard!$M$8,tbl_raw_data[updated_outcome],"APPROVE",tbl_raw_data[updated_date],Q32)))))/IF(AND(KPI_dashboard!$M$8="All",KPI_dashboard!$Q$8="All" ),COUNTIFS(tbl_raw_data[updated_date],Q32),IF(AND(KPI_dashboard!$M$8&lt;&gt;"All",KPI_dashboard!$Q$8&lt;&gt;"All"),COUNTIFS(tbl_raw_data[updated_queue],KPI_dashboard!$M$8,tbl_raw_data[Analyst name],KPI_dashboard!$Q$8,tbl_raw_data[updated_date],Q32),IF(KPI_dashboard!$M$8="All",COUNTIFS(tbl_raw_data[Analyst name],KPI_dashboard!$Q$8,tbl_raw_data[updated_date],Q32),IF(KPI_dashboard!$Q$8="All",COUNTIFS(tbl_raw_data[updated_queue],KPI_dashboard!$M$8,tbl_raw_data[updated_date],Q32))))),"-")</f>
        <v>0.63967611336032393</v>
      </c>
      <c r="S32" s="64">
        <f t="shared" si="0"/>
        <v>0.25163464463738272</v>
      </c>
      <c r="T32" s="64">
        <f>Settiings!$L$2</f>
        <v>0.85</v>
      </c>
      <c r="U32" s="65">
        <f>IFERROR(IF(AND(KPI_dashboard!$M$8="All",KPI_dashboard!$Q$8="All" ),COUNTIFS(tbl_raw_data[updated_month],KPI_dashboard!$J$8,tbl_raw_data[updated_outcome],"DECLINE",tbl_raw_data[updated_date],Q32),IF(AND(KPI_dashboard!$M$8&lt;&gt;"All",KPI_dashboard!$Q$8&lt;&gt;"All"),COUNTIFS(tbl_raw_data[updated_queue],KPI_dashboard!$M$8,tbl_raw_data[Analyst name],KPI_dashboard!$Q$8,tbl_raw_data[updated_outcome],"DECLINE",tbl_raw_data[updated_date],Q32),IF(KPI_dashboard!$M$8="All",COUNTIFS(tbl_raw_data[Analyst name],KPI_dashboard!$Q$8,tbl_raw_data[updated_outcome],"DECLINE",tbl_raw_data[updated_date],Q32),IF(KPI_dashboard!$Q$8="All",COUNTIFS(tbl_raw_data[updated_queue],KPI_dashboard!$M$8,tbl_raw_data[updated_outcome],"DECLINE",tbl_raw_data[updated_date],Q32)))))/IF(AND(KPI_dashboard!$M$8="All",KPI_dashboard!$Q$8="All" ),COUNTIFS(tbl_raw_data[updated_date],Q32),IF(AND(KPI_dashboard!$M$8&lt;&gt;"All",KPI_dashboard!$Q$8&lt;&gt;"All"),COUNTIFS(tbl_raw_data[updated_queue],KPI_dashboard!$M$8,tbl_raw_data[Analyst name],KPI_dashboard!$Q$8,tbl_raw_data[updated_date],Q32),IF(KPI_dashboard!$M$8="All",COUNTIFS(tbl_raw_data[Analyst name],KPI_dashboard!$Q$8,tbl_raw_data[updated_date],Q32),IF(KPI_dashboard!$Q$8="All",COUNTIFS(tbl_raw_data[updated_queue],KPI_dashboard!$M$8,tbl_raw_data[updated_date],Q32))))),"-")</f>
        <v>0.11740890688259109</v>
      </c>
      <c r="V32" s="65">
        <f t="shared" si="1"/>
        <v>4.4291029931431511E-2</v>
      </c>
      <c r="W32" s="65">
        <f>IFERROR(IF(AND(KPI_dashboard!$M$8="All",KPI_dashboard!$Q$8="All" ),COUNTIFS(tbl_raw_data[updated_month],KPI_dashboard!$J$8,tbl_raw_data[updated_outcome],"WITHDRAW",tbl_raw_data[updated_date],Q32),IF(AND(KPI_dashboard!$M$8&lt;&gt;"All",KPI_dashboard!$Q$8&lt;&gt;"All"),COUNTIFS(tbl_raw_data[updated_queue],KPI_dashboard!$M$8,tbl_raw_data[Analyst name],KPI_dashboard!$Q$8,tbl_raw_data[updated_outcome],"WITHDRAW",tbl_raw_data[updated_date],Q32),IF(KPI_dashboard!$M$8="All",COUNTIFS(tbl_raw_data[Analyst name],KPI_dashboard!$Q$8,tbl_raw_data[updated_outcome],"WITHDRAW",tbl_raw_data[updated_date],Q32),IF(KPI_dashboard!$Q$8="All",COUNTIFS(tbl_raw_data[updated_queue],KPI_dashboard!$M$8,tbl_raw_data[updated_outcome],"WITHDRAW",tbl_raw_data[updated_date],Q32)))))/IF(AND(KPI_dashboard!$M$8="All",KPI_dashboard!$Q$8="All" ),COUNTIFS(tbl_raw_data[updated_date],Q32),IF(AND(KPI_dashboard!$M$8&lt;&gt;"All",KPI_dashboard!$Q$8&lt;&gt;"All"),COUNTIFS(tbl_raw_data[updated_queue],KPI_dashboard!$M$8,tbl_raw_data[Analyst name],KPI_dashboard!$Q$8,tbl_raw_data[updated_date],Q32),IF(KPI_dashboard!$M$8="All",COUNTIFS(tbl_raw_data[Analyst name],KPI_dashboard!$Q$8,tbl_raw_data[updated_date],Q32),IF(KPI_dashboard!$Q$8="All",COUNTIFS(tbl_raw_data[updated_queue],KPI_dashboard!$M$8,tbl_raw_data[updated_date],Q32))))),"-")</f>
        <v>0.24291497975708501</v>
      </c>
      <c r="X32" s="65">
        <f t="shared" si="2"/>
        <v>0.10407432543118578</v>
      </c>
      <c r="Y32" s="65">
        <f>Settiings!$N$2</f>
        <v>0.9</v>
      </c>
      <c r="Z32" s="65">
        <f>IFERROR(IF(AND(KPI_dashboard!$M$8="All",KPI_dashboard!$Q$8="All" ),COUNTIFS(tbl_raw_data[sla_met_not_met],"SLA_MET",tbl_raw_data[updated_date],Q32),
IF(AND(KPI_dashboard!$M$8&lt;&gt;"All",KPI_dashboard!$Q$8&lt;&gt;"All"),COUNTIFS(tbl_raw_data[updated_queue],KPI_dashboard!$M$8,tbl_raw_data[Analyst name],KPI_dashboard!$Q$8,tbl_raw_data[sla_met_not_met],"SLA_MET",tbl_raw_data[updated_date],Q32),
IF(KPI_dashboard!$M$8="All",COUNTIFS(tbl_raw_data[Analyst name],KPI_dashboard!$Q$8,tbl_raw_data[sla_met_not_met],"SLA_MET",tbl_raw_data[updated_date],Q32),
IF(KPI_dashboard!$Q$8="All",COUNTIFS(tbl_raw_data[updated_queue],KPI_dashboard!$M$8,tbl_raw_data[sla_met_not_met],"SLA_MET",tbl_raw_data[updated_date],Q32)))))
/
IF(AND(KPI_dashboard!$M$8="All",KPI_dashboard!$Q$8="All" ),COUNTIFS(tbl_raw_data[updated_date],Q32),
IF(AND(KPI_dashboard!$M$8&lt;&gt;"All",KPI_dashboard!$Q$8&lt;&gt;"All"),COUNTIFS(tbl_raw_data[updated_queue],KPI_dashboard!$M$8,tbl_raw_data[Analyst name],KPI_dashboard!$Q$8,tbl_raw_data[updated_date],Q32),
IF(KPI_dashboard!$M$8="All",COUNTIFS(tbl_raw_data[Analyst name],KPI_dashboard!$Q$8,tbl_raw_data[updated_date],Q32),
IF(KPI_dashboard!$Q$8="All",COUNTIFS(tbl_raw_data[updated_queue],KPI_dashboard!$M$8,tbl_raw_data[updated_date],Q32))))),"-")</f>
        <v>0.88663967611336036</v>
      </c>
      <c r="AA32" s="65">
        <f t="shared" si="3"/>
        <v>0.85444709433148736</v>
      </c>
      <c r="AB32" s="67">
        <f>IFERROR(IF(AND(KPI_dashboard!$M$8="All",KPI_dashboard!$Q$8="All"),SUMIFS(tbl_raw_data[Time taken in min],tbl_raw_data[updated_date],Q32),
IF(AND(KPI_dashboard!$M$8&lt;&gt;"All",KPI_dashboard!$Q$8&lt;&gt;"All"),SUMIFS(tbl_raw_data[Time taken in min],tbl_raw_data[updated_queue],KPI_dashboard!$M$8,tbl_raw_data[Analyst name],KPI_dashboard!$Q$8,tbl_raw_data[updated_date],Q32),
IF(KPI_dashboard!$M$8="All",SUMIFS(tbl_raw_data[Time taken in min],tbl_raw_data[Analyst name],KPI_dashboard!$Q$8,tbl_raw_data[updated_date],Q32),
IF(KPI_dashboard!$Q$8="All",SUMIFS(tbl_raw_data[Time taken in min],tbl_raw_data[updated_queue],KPI_dashboard!$M$8,tbl_raw_data[updated_date],Q32)))))
/
IF(AND(KPI_dashboard!$M$8="All",KPI_dashboard!$Q$8="All" ),COUNTIFS(tbl_raw_data[updated_date],Q32),
IF(AND(KPI_dashboard!$M$8&lt;&gt;"All",KPI_dashboard!$Q$8&lt;&gt;"All"),COUNTIFS(tbl_raw_data[updated_queue],KPI_dashboard!$M$8,tbl_raw_data[Analyst name],KPI_dashboard!$Q$8,tbl_raw_data[updated_date],Q32),
IF(KPI_dashboard!$M$8="All",COUNTIFS(tbl_raw_data[Analyst name],KPI_dashboard!$Q$8,tbl_raw_data[updated_date],Q32),
IF(KPI_dashboard!$Q$8="All",COUNTIFS(tbl_raw_data[updated_queue],KPI_dashboard!$M$8,tbl_raw_data[updated_date],Q32))))),"-")</f>
        <v>22.053103913630199</v>
      </c>
      <c r="AC32" s="67">
        <f t="shared" si="4"/>
        <v>18.041494314460849</v>
      </c>
      <c r="AD32" s="66">
        <f>IF(AND(KPI_dashboard!$M$8="All",KPI_dashboard!$Q$8="All" ),COUNTIFS(tbl_raw_data[updated_date],Q32),
IF(AND(KPI_dashboard!$M$8&lt;&gt;"All",KPI_dashboard!$Q$8&lt;&gt;"All"),COUNTIFS(tbl_raw_data[updated_queue],KPI_dashboard!$M$8,tbl_raw_data[Analyst name],KPI_dashboard!$Q$8,tbl_raw_data[updated_date],Q32),
IF(KPI_dashboard!$M$8="All",COUNTIFS(tbl_raw_data[Analyst name],KPI_dashboard!$Q$8,tbl_raw_data[updated_date],Q32),
IF(KPI_dashboard!$Q$8="All",COUNTIFS(tbl_raw_data[updated_queue],KPI_dashboard!$M$8,tbl_raw_data[updated_date],Q32)))))</f>
        <v>247</v>
      </c>
      <c r="AE32" s="66"/>
      <c r="AF32" s="66"/>
      <c r="AG32" s="66" cm="1">
        <f t="array" ref="AG32">IF(AND(flt_queue="All",flt_analyst="All"),COUNTIFS(tbl_raw_data[updated_date],P32,tbl_raw_data[Updated_Message],$AG$3),
IF(AND(flt_queue&lt;&gt;"All",flt_analyst&lt;&gt;"All"),COUNTIFS(tbl_raw_data[updated_queue],flt_queue,Settiings,flt_analyst,tbl_raw_data[updated_date],P32, tbl_raw_data[Updated_Message],$AG$3),
IF(flt_queue="All",COUNTIFS(tbl_raw_data[Analyst name],flt_analyst,tbl_raw_data[updated_date],P32,tbl_raw_data[Updated_Message],$AG$3),
IF(flt_analyst="All",COUNTIFS(tbl_raw_data[updated_queue],flt_queue,tbl_raw_data[updated_date],P32,tbl_raw_data[Updated_Message],$AG$3),
))))</f>
        <v>50</v>
      </c>
      <c r="AH32" s="66" cm="1">
        <f t="array" ref="AH32">IF(AND(flt_queue="All",flt_analyst="All"),COUNTIFS(tbl_raw_data[updated_date],P32,tbl_raw_data[Updated_Message],$AH$3),
IF(AND(flt_queue&lt;&gt;"All",flt_analyst&lt;&gt;"All"),COUNTIFS(tbl_raw_data[updated_queue],flt_queue,Settiings,flt_analyst,tbl_raw_data[updated_date],P32, tbl_raw_data[Updated_Message],$AH$3),
IF(flt_queue="All",COUNTIFS(tbl_raw_data[Analyst name],flt_analyst,tbl_raw_data[updated_date],P32,tbl_raw_data[Updated_Message],$AH$3),
IF(flt_analyst="All",COUNTIFS(tbl_raw_data[updated_queue],flt_queue,tbl_raw_data[updated_date],P32,tbl_raw_data[Updated_Message],$AH$3),
))))</f>
        <v>5</v>
      </c>
      <c r="AI32" s="66" cm="1">
        <f t="array" ref="AI32">IF(AND(flt_queue="All",flt_analyst="All"),COUNTIFS(tbl_raw_data[updated_date],P32,tbl_raw_data[Updated_Message],$AI$3),
IF(AND(flt_queue&lt;&gt;"All",flt_analyst&lt;&gt;"All"),COUNTIFS(tbl_raw_data[updated_queue],flt_queue,Settiings,flt_analyst,tbl_raw_data[updated_date],P32, tbl_raw_data[Updated_Message],$AI$3),
IF(flt_queue="All",COUNTIFS(tbl_raw_data[Analyst name],flt_analyst,tbl_raw_data[updated_date],P32,tbl_raw_data[Updated_Message],$AI$3),
IF(flt_analyst="All",COUNTIFS(tbl_raw_data[updated_queue],flt_queue,tbl_raw_data[updated_date],P32,tbl_raw_data[Updated_Message],$AI$3),
))))</f>
        <v>4</v>
      </c>
      <c r="AJ32" s="66" cm="1">
        <f t="array" ref="AJ32">IF(AND(flt_queue="All",flt_analyst="All"),COUNTIFS(tbl_raw_data[updated_date],P32,tbl_raw_data[Updated_Message],$AJ$3),
IF(AND(flt_queue&lt;&gt;"All",flt_analyst&lt;&gt;"All"),COUNTIFS(tbl_raw_data[updated_queue],flt_queue,Settiings,flt_analyst,tbl_raw_data[updated_date],P32, tbl_raw_data[Updated_Message],$AJ$3),
IF(flt_queue="All",COUNTIFS(tbl_raw_data[Analyst name],flt_analyst,tbl_raw_data[updated_date],P32,tbl_raw_data[Updated_Message],$AJ$3),
IF(flt_analyst="All",COUNTIFS(tbl_raw_data[updated_queue],flt_queue,tbl_raw_data[updated_date],P32,tbl_raw_data[Updated_Message],$AJ$3),
))))</f>
        <v>0</v>
      </c>
      <c r="AK32" s="66" cm="1">
        <f t="array" ref="AK32">IF(AND(flt_queue="All",flt_analyst="All"),COUNTIFS(tbl_raw_data[updated_date],P32,tbl_raw_data[Updated_Message],$AK$3),
IF(AND(flt_queue&lt;&gt;"All",flt_analyst&lt;&gt;"All"),COUNTIFS(tbl_raw_data[updated_queue],flt_queue,Settiings,flt_analyst,tbl_raw_data[updated_date],P32, tbl_raw_data[Updated_Message],$AK$3),
IF(flt_queue="All",COUNTIFS(tbl_raw_data[Analyst name],flt_analyst,tbl_raw_data[updated_date],P32,tbl_raw_data[Updated_Message],$AK$3),
IF(flt_analyst="All",COUNTIFS(tbl_raw_data[updated_queue],flt_queue,tbl_raw_data[updated_date],P32,tbl_raw_data[Updated_Message],$AK$3),
))))</f>
        <v>0</v>
      </c>
      <c r="AL32" s="66" cm="1">
        <f t="array" ref="AL32">IF(AND(flt_queue="All",flt_analyst="All"),COUNTIFS(tbl_raw_data[updated_date],P32,tbl_raw_data[Updated_Message],$AL$3),
IF(AND(flt_queue&lt;&gt;"All",flt_analyst&lt;&gt;"All"),COUNTIFS(tbl_raw_data[updated_queue],flt_queue,Settiings,flt_analyst,tbl_raw_data[updated_date],P32, tbl_raw_data[Updated_Message],$AL$3),
IF(flt_queue="All",COUNTIFS(tbl_raw_data[Analyst name],flt_analyst,tbl_raw_data[updated_date],P32,tbl_raw_data[Updated_Message],$AL$3),
IF(flt_analyst="All",COUNTIFS(tbl_raw_data[updated_queue],flt_queue,tbl_raw_data[updated_date],P32,tbl_raw_data[Updated_Message],$AL$3),
))))</f>
        <v>1</v>
      </c>
      <c r="AM32" s="66"/>
    </row>
    <row r="33" spans="16:39" ht="23.4" x14ac:dyDescent="0.45">
      <c r="P33" s="96">
        <v>45139</v>
      </c>
      <c r="Q33" s="68">
        <v>45139</v>
      </c>
      <c r="R33" s="64">
        <f>IFERROR(IF(AND(KPI_dashboard!$M$8="All",KPI_dashboard!$Q$8="All" ),COUNTIFS(tbl_raw_data[updated_month],KPI_dashboard!$J$8,tbl_raw_data[updated_outcome],"APPROVE",tbl_raw_data[updated_date],Q33),IF(AND(KPI_dashboard!$M$8&lt;&gt;"All",KPI_dashboard!$Q$8&lt;&gt;"All"),COUNTIFS(tbl_raw_data[updated_queue],KPI_dashboard!$M$8,tbl_raw_data[Analyst name],KPI_dashboard!$Q$8,tbl_raw_data[updated_outcome],"APPROVE",tbl_raw_data[updated_date],Q33),IF(KPI_dashboard!$M$8="All",COUNTIFS(tbl_raw_data[Analyst name],KPI_dashboard!$Q$8,tbl_raw_data[updated_outcome],"APPROVE",tbl_raw_data[updated_date],Q33),IF(KPI_dashboard!$Q$8="All",COUNTIFS(tbl_raw_data[updated_queue],KPI_dashboard!$M$8,tbl_raw_data[updated_outcome],"APPROVE",tbl_raw_data[updated_date],Q33)))))/IF(AND(KPI_dashboard!$M$8="All",KPI_dashboard!$Q$8="All" ),COUNTIFS(tbl_raw_data[updated_date],Q33),IF(AND(KPI_dashboard!$M$8&lt;&gt;"All",KPI_dashboard!$Q$8&lt;&gt;"All"),COUNTIFS(tbl_raw_data[updated_queue],KPI_dashboard!$M$8,tbl_raw_data[Analyst name],KPI_dashboard!$Q$8,tbl_raw_data[updated_date],Q33),IF(KPI_dashboard!$M$8="All",COUNTIFS(tbl_raw_data[Analyst name],KPI_dashboard!$Q$8,tbl_raw_data[updated_date],Q33),IF(KPI_dashboard!$Q$8="All",COUNTIFS(tbl_raw_data[updated_queue],KPI_dashboard!$M$8,tbl_raw_data[updated_date],Q33))))),"-")</f>
        <v>0.61849710982658956</v>
      </c>
      <c r="S33" s="64">
        <f t="shared" si="0"/>
        <v>0.15462427745664739</v>
      </c>
      <c r="T33" s="64">
        <f>Settiings!$L$2</f>
        <v>0.85</v>
      </c>
      <c r="U33" s="65">
        <f>IFERROR(IF(AND(KPI_dashboard!$M$8="All",KPI_dashboard!$Q$8="All" ),COUNTIFS(tbl_raw_data[updated_month],KPI_dashboard!$J$8,tbl_raw_data[updated_outcome],"DECLINE",tbl_raw_data[updated_date],Q33),IF(AND(KPI_dashboard!$M$8&lt;&gt;"All",KPI_dashboard!$Q$8&lt;&gt;"All"),COUNTIFS(tbl_raw_data[updated_queue],KPI_dashboard!$M$8,tbl_raw_data[Analyst name],KPI_dashboard!$Q$8,tbl_raw_data[updated_outcome],"DECLINE",tbl_raw_data[updated_date],Q33),IF(KPI_dashboard!$M$8="All",COUNTIFS(tbl_raw_data[Analyst name],KPI_dashboard!$Q$8,tbl_raw_data[updated_outcome],"DECLINE",tbl_raw_data[updated_date],Q33),IF(KPI_dashboard!$Q$8="All",COUNTIFS(tbl_raw_data[updated_queue],KPI_dashboard!$M$8,tbl_raw_data[updated_outcome],"DECLINE",tbl_raw_data[updated_date],Q33)))))/IF(AND(KPI_dashboard!$M$8="All",KPI_dashboard!$Q$8="All" ),COUNTIFS(tbl_raw_data[updated_date],Q33),IF(AND(KPI_dashboard!$M$8&lt;&gt;"All",KPI_dashboard!$Q$8&lt;&gt;"All"),COUNTIFS(tbl_raw_data[updated_queue],KPI_dashboard!$M$8,tbl_raw_data[Analyst name],KPI_dashboard!$Q$8,tbl_raw_data[updated_date],Q33),IF(KPI_dashboard!$M$8="All",COUNTIFS(tbl_raw_data[Analyst name],KPI_dashboard!$Q$8,tbl_raw_data[updated_date],Q33),IF(KPI_dashboard!$Q$8="All",COUNTIFS(tbl_raw_data[updated_queue],KPI_dashboard!$M$8,tbl_raw_data[updated_date],Q33))))),"-")</f>
        <v>0.10404624277456648</v>
      </c>
      <c r="V33" s="65">
        <f t="shared" si="1"/>
        <v>2.6011560693641619E-2</v>
      </c>
      <c r="W33" s="65">
        <f>IFERROR(IF(AND(KPI_dashboard!$M$8="All",KPI_dashboard!$Q$8="All" ),COUNTIFS(tbl_raw_data[updated_month],KPI_dashboard!$J$8,tbl_raw_data[updated_outcome],"WITHDRAW",tbl_raw_data[updated_date],Q33),IF(AND(KPI_dashboard!$M$8&lt;&gt;"All",KPI_dashboard!$Q$8&lt;&gt;"All"),COUNTIFS(tbl_raw_data[updated_queue],KPI_dashboard!$M$8,tbl_raw_data[Analyst name],KPI_dashboard!$Q$8,tbl_raw_data[updated_outcome],"WITHDRAW",tbl_raw_data[updated_date],Q33),IF(KPI_dashboard!$M$8="All",COUNTIFS(tbl_raw_data[Analyst name],KPI_dashboard!$Q$8,tbl_raw_data[updated_outcome],"WITHDRAW",tbl_raw_data[updated_date],Q33),IF(KPI_dashboard!$Q$8="All",COUNTIFS(tbl_raw_data[updated_queue],KPI_dashboard!$M$8,tbl_raw_data[updated_outcome],"WITHDRAW",tbl_raw_data[updated_date],Q33)))))/IF(AND(KPI_dashboard!$M$8="All",KPI_dashboard!$Q$8="All" ),COUNTIFS(tbl_raw_data[updated_date],Q33),IF(AND(KPI_dashboard!$M$8&lt;&gt;"All",KPI_dashboard!$Q$8&lt;&gt;"All"),COUNTIFS(tbl_raw_data[updated_queue],KPI_dashboard!$M$8,tbl_raw_data[Analyst name],KPI_dashboard!$Q$8,tbl_raw_data[updated_date],Q33),IF(KPI_dashboard!$M$8="All",COUNTIFS(tbl_raw_data[Analyst name],KPI_dashboard!$Q$8,tbl_raw_data[updated_date],Q33),IF(KPI_dashboard!$Q$8="All",COUNTIFS(tbl_raw_data[updated_queue],KPI_dashboard!$M$8,tbl_raw_data[updated_date],Q33))))),"-")</f>
        <v>0.2774566473988439</v>
      </c>
      <c r="X33" s="65">
        <f t="shared" si="2"/>
        <v>6.9364161849710976E-2</v>
      </c>
      <c r="Y33" s="65">
        <f>Settiings!$N$2</f>
        <v>0.9</v>
      </c>
      <c r="Z33" s="65">
        <f>IFERROR(IF(AND(KPI_dashboard!$M$8="All",KPI_dashboard!$Q$8="All" ),COUNTIFS(tbl_raw_data[sla_met_not_met],"SLA_MET",tbl_raw_data[updated_date],Q33),
IF(AND(KPI_dashboard!$M$8&lt;&gt;"All",KPI_dashboard!$Q$8&lt;&gt;"All"),COUNTIFS(tbl_raw_data[updated_queue],KPI_dashboard!$M$8,tbl_raw_data[Analyst name],KPI_dashboard!$Q$8,tbl_raw_data[sla_met_not_met],"SLA_MET",tbl_raw_data[updated_date],Q33),
IF(KPI_dashboard!$M$8="All",COUNTIFS(tbl_raw_data[Analyst name],KPI_dashboard!$Q$8,tbl_raw_data[sla_met_not_met],"SLA_MET",tbl_raw_data[updated_date],Q33),
IF(KPI_dashboard!$Q$8="All",COUNTIFS(tbl_raw_data[updated_queue],KPI_dashboard!$M$8,tbl_raw_data[sla_met_not_met],"SLA_MET",tbl_raw_data[updated_date],Q33)))))
/
IF(AND(KPI_dashboard!$M$8="All",KPI_dashboard!$Q$8="All" ),COUNTIFS(tbl_raw_data[updated_date],Q33),
IF(AND(KPI_dashboard!$M$8&lt;&gt;"All",KPI_dashboard!$Q$8&lt;&gt;"All"),COUNTIFS(tbl_raw_data[updated_queue],KPI_dashboard!$M$8,tbl_raw_data[Analyst name],KPI_dashboard!$Q$8,tbl_raw_data[updated_date],Q33),
IF(KPI_dashboard!$M$8="All",COUNTIFS(tbl_raw_data[Analyst name],KPI_dashboard!$Q$8,tbl_raw_data[updated_date],Q33),
IF(KPI_dashboard!$Q$8="All",COUNTIFS(tbl_raw_data[updated_queue],KPI_dashboard!$M$8,tbl_raw_data[updated_date],Q33))))),"-")</f>
        <v>0.77456647398843925</v>
      </c>
      <c r="AA33" s="65">
        <f t="shared" si="3"/>
        <v>0.84639894888601919</v>
      </c>
      <c r="AB33" s="67">
        <f>IFERROR(IF(AND(KPI_dashboard!$M$8="All",KPI_dashboard!$Q$8="All"),SUMIFS(tbl_raw_data[Time taken in min],tbl_raw_data[updated_date],Q33),
IF(AND(KPI_dashboard!$M$8&lt;&gt;"All",KPI_dashboard!$Q$8&lt;&gt;"All"),SUMIFS(tbl_raw_data[Time taken in min],tbl_raw_data[updated_queue],KPI_dashboard!$M$8,tbl_raw_data[Analyst name],KPI_dashboard!$Q$8,tbl_raw_data[updated_date],Q33),
IF(KPI_dashboard!$M$8="All",SUMIFS(tbl_raw_data[Time taken in min],tbl_raw_data[Analyst name],KPI_dashboard!$Q$8,tbl_raw_data[updated_date],Q33),
IF(KPI_dashboard!$Q$8="All",SUMIFS(tbl_raw_data[Time taken in min],tbl_raw_data[updated_queue],KPI_dashboard!$M$8,tbl_raw_data[updated_date],Q33)))))
/
IF(AND(KPI_dashboard!$M$8="All",KPI_dashboard!$Q$8="All" ),COUNTIFS(tbl_raw_data[updated_date],Q33),
IF(AND(KPI_dashboard!$M$8&lt;&gt;"All",KPI_dashboard!$Q$8&lt;&gt;"All"),COUNTIFS(tbl_raw_data[updated_queue],KPI_dashboard!$M$8,tbl_raw_data[Analyst name],KPI_dashboard!$Q$8,tbl_raw_data[updated_date],Q33),
IF(KPI_dashboard!$M$8="All",COUNTIFS(tbl_raw_data[Analyst name],KPI_dashboard!$Q$8,tbl_raw_data[updated_date],Q33),
IF(KPI_dashboard!$Q$8="All",COUNTIFS(tbl_raw_data[updated_queue],KPI_dashboard!$M$8,tbl_raw_data[updated_date],Q33))))),"-")</f>
        <v>25.412813102119461</v>
      </c>
      <c r="AC33" s="67">
        <f t="shared" si="4"/>
        <v>17.038591914668512</v>
      </c>
      <c r="AD33" s="66">
        <f>IF(AND(KPI_dashboard!$M$8="All",KPI_dashboard!$Q$8="All" ),COUNTIFS(tbl_raw_data[updated_date],Q33),
IF(AND(KPI_dashboard!$M$8&lt;&gt;"All",KPI_dashboard!$Q$8&lt;&gt;"All"),COUNTIFS(tbl_raw_data[updated_queue],KPI_dashboard!$M$8,tbl_raw_data[Analyst name],KPI_dashboard!$Q$8,tbl_raw_data[updated_date],Q33),
IF(KPI_dashboard!$M$8="All",COUNTIFS(tbl_raw_data[Analyst name],KPI_dashboard!$Q$8,tbl_raw_data[updated_date],Q33),
IF(KPI_dashboard!$Q$8="All",COUNTIFS(tbl_raw_data[updated_queue],KPI_dashboard!$M$8,tbl_raw_data[updated_date],Q33)))))</f>
        <v>173</v>
      </c>
      <c r="AE33" s="66"/>
      <c r="AF33" s="66"/>
      <c r="AG33" s="66" cm="1">
        <f t="array" ref="AG33">IF(AND(flt_queue="All",flt_analyst="All"),COUNTIFS(tbl_raw_data[updated_date],P33,tbl_raw_data[Updated_Message],$AG$3),
IF(AND(flt_queue&lt;&gt;"All",flt_analyst&lt;&gt;"All"),COUNTIFS(tbl_raw_data[updated_queue],flt_queue,Settiings,flt_analyst,tbl_raw_data[updated_date],P33, tbl_raw_data[Updated_Message],$AG$3),
IF(flt_queue="All",COUNTIFS(tbl_raw_data[Analyst name],flt_analyst,tbl_raw_data[updated_date],P33,tbl_raw_data[Updated_Message],$AG$3),
IF(flt_analyst="All",COUNTIFS(tbl_raw_data[updated_queue],flt_queue,tbl_raw_data[updated_date],P33,tbl_raw_data[Updated_Message],$AG$3),
))))</f>
        <v>27</v>
      </c>
      <c r="AH33" s="66" cm="1">
        <f t="array" ref="AH33">IF(AND(flt_queue="All",flt_analyst="All"),COUNTIFS(tbl_raw_data[updated_date],P33,tbl_raw_data[Updated_Message],$AH$3),
IF(AND(flt_queue&lt;&gt;"All",flt_analyst&lt;&gt;"All"),COUNTIFS(tbl_raw_data[updated_queue],flt_queue,Settiings,flt_analyst,tbl_raw_data[updated_date],P33, tbl_raw_data[Updated_Message],$AH$3),
IF(flt_queue="All",COUNTIFS(tbl_raw_data[Analyst name],flt_analyst,tbl_raw_data[updated_date],P33,tbl_raw_data[Updated_Message],$AH$3),
IF(flt_analyst="All",COUNTIFS(tbl_raw_data[updated_queue],flt_queue,tbl_raw_data[updated_date],P33,tbl_raw_data[Updated_Message],$AH$3),
))))</f>
        <v>3</v>
      </c>
      <c r="AI33" s="66" cm="1">
        <f t="array" ref="AI33">IF(AND(flt_queue="All",flt_analyst="All"),COUNTIFS(tbl_raw_data[updated_date],P33,tbl_raw_data[Updated_Message],$AI$3),
IF(AND(flt_queue&lt;&gt;"All",flt_analyst&lt;&gt;"All"),COUNTIFS(tbl_raw_data[updated_queue],flt_queue,Settiings,flt_analyst,tbl_raw_data[updated_date],P33, tbl_raw_data[Updated_Message],$AI$3),
IF(flt_queue="All",COUNTIFS(tbl_raw_data[Analyst name],flt_analyst,tbl_raw_data[updated_date],P33,tbl_raw_data[Updated_Message],$AI$3),
IF(flt_analyst="All",COUNTIFS(tbl_raw_data[updated_queue],flt_queue,tbl_raw_data[updated_date],P33,tbl_raw_data[Updated_Message],$AI$3),
))))</f>
        <v>10</v>
      </c>
      <c r="AJ33" s="66" cm="1">
        <f t="array" ref="AJ33">IF(AND(flt_queue="All",flt_analyst="All"),COUNTIFS(tbl_raw_data[updated_date],P33,tbl_raw_data[Updated_Message],$AJ$3),
IF(AND(flt_queue&lt;&gt;"All",flt_analyst&lt;&gt;"All"),COUNTIFS(tbl_raw_data[updated_queue],flt_queue,Settiings,flt_analyst,tbl_raw_data[updated_date],P33, tbl_raw_data[Updated_Message],$AJ$3),
IF(flt_queue="All",COUNTIFS(tbl_raw_data[Analyst name],flt_analyst,tbl_raw_data[updated_date],P33,tbl_raw_data[Updated_Message],$AJ$3),
IF(flt_analyst="All",COUNTIFS(tbl_raw_data[updated_queue],flt_queue,tbl_raw_data[updated_date],P33,tbl_raw_data[Updated_Message],$AJ$3),
))))</f>
        <v>6</v>
      </c>
      <c r="AK33" s="66" cm="1">
        <f t="array" ref="AK33">IF(AND(flt_queue="All",flt_analyst="All"),COUNTIFS(tbl_raw_data[updated_date],P33,tbl_raw_data[Updated_Message],$AK$3),
IF(AND(flt_queue&lt;&gt;"All",flt_analyst&lt;&gt;"All"),COUNTIFS(tbl_raw_data[updated_queue],flt_queue,Settiings,flt_analyst,tbl_raw_data[updated_date],P33, tbl_raw_data[Updated_Message],$AK$3),
IF(flt_queue="All",COUNTIFS(tbl_raw_data[Analyst name],flt_analyst,tbl_raw_data[updated_date],P33,tbl_raw_data[Updated_Message],$AK$3),
IF(flt_analyst="All",COUNTIFS(tbl_raw_data[updated_queue],flt_queue,tbl_raw_data[updated_date],P33,tbl_raw_data[Updated_Message],$AK$3),
))))</f>
        <v>2</v>
      </c>
      <c r="AL33" s="66" cm="1">
        <f t="array" ref="AL33">IF(AND(flt_queue="All",flt_analyst="All"),COUNTIFS(tbl_raw_data[updated_date],P33,tbl_raw_data[Updated_Message],$AL$3),
IF(AND(flt_queue&lt;&gt;"All",flt_analyst&lt;&gt;"All"),COUNTIFS(tbl_raw_data[updated_queue],flt_queue,Settiings,flt_analyst,tbl_raw_data[updated_date],P33, tbl_raw_data[Updated_Message],$AL$3),
IF(flt_queue="All",COUNTIFS(tbl_raw_data[Analyst name],flt_analyst,tbl_raw_data[updated_date],P33,tbl_raw_data[Updated_Message],$AL$3),
IF(flt_analyst="All",COUNTIFS(tbl_raw_data[updated_queue],flt_queue,tbl_raw_data[updated_date],P33,tbl_raw_data[Updated_Message],$AL$3),
))))</f>
        <v>0</v>
      </c>
      <c r="AM33" s="66"/>
    </row>
    <row r="34" spans="16:39" ht="23.4" x14ac:dyDescent="0.45">
      <c r="P34" s="96">
        <v>45138</v>
      </c>
      <c r="Q34" s="68">
        <v>45138</v>
      </c>
      <c r="R34" s="64">
        <f>IFERROR(IF(AND(KPI_dashboard!$M$8="All",KPI_dashboard!$Q$8="All" ),COUNTIFS(tbl_raw_data[updated_month],KPI_dashboard!$J$8,tbl_raw_data[updated_outcome],"APPROVE",tbl_raw_data[updated_date],Q34),IF(AND(KPI_dashboard!$M$8&lt;&gt;"All",KPI_dashboard!$Q$8&lt;&gt;"All"),COUNTIFS(tbl_raw_data[updated_queue],KPI_dashboard!$M$8,tbl_raw_data[Analyst name],KPI_dashboard!$Q$8,tbl_raw_data[updated_outcome],"APPROVE",tbl_raw_data[updated_date],Q34),IF(KPI_dashboard!$M$8="All",COUNTIFS(tbl_raw_data[Analyst name],KPI_dashboard!$Q$8,tbl_raw_data[updated_outcome],"APPROVE",tbl_raw_data[updated_date],Q34),IF(KPI_dashboard!$Q$8="All",COUNTIFS(tbl_raw_data[updated_queue],KPI_dashboard!$M$8,tbl_raw_data[updated_outcome],"APPROVE",tbl_raw_data[updated_date],Q34)))))/IF(AND(KPI_dashboard!$M$8="All",KPI_dashboard!$Q$8="All" ),COUNTIFS(tbl_raw_data[updated_date],Q34),IF(AND(KPI_dashboard!$M$8&lt;&gt;"All",KPI_dashboard!$Q$8&lt;&gt;"All"),COUNTIFS(tbl_raw_data[updated_queue],KPI_dashboard!$M$8,tbl_raw_data[Analyst name],KPI_dashboard!$Q$8,tbl_raw_data[updated_date],Q34),IF(KPI_dashboard!$M$8="All",COUNTIFS(tbl_raw_data[Analyst name],KPI_dashboard!$Q$8,tbl_raw_data[updated_date],Q34),IF(KPI_dashboard!$Q$8="All",COUNTIFS(tbl_raw_data[updated_queue],KPI_dashboard!$M$8,tbl_raw_data[updated_date],Q34))))),"-")</f>
        <v>0</v>
      </c>
      <c r="S34" s="64">
        <f t="shared" si="0"/>
        <v>0</v>
      </c>
      <c r="T34" s="64">
        <f>Settiings!$L$2</f>
        <v>0.85</v>
      </c>
      <c r="U34" s="65">
        <f>IFERROR(IF(AND(KPI_dashboard!$M$8="All",KPI_dashboard!$Q$8="All" ),COUNTIFS(tbl_raw_data[updated_month],KPI_dashboard!$J$8,tbl_raw_data[updated_outcome],"DECLINE",tbl_raw_data[updated_date],Q34),IF(AND(KPI_dashboard!$M$8&lt;&gt;"All",KPI_dashboard!$Q$8&lt;&gt;"All"),COUNTIFS(tbl_raw_data[updated_queue],KPI_dashboard!$M$8,tbl_raw_data[Analyst name],KPI_dashboard!$Q$8,tbl_raw_data[updated_outcome],"DECLINE",tbl_raw_data[updated_date],Q34),IF(KPI_dashboard!$M$8="All",COUNTIFS(tbl_raw_data[Analyst name],KPI_dashboard!$Q$8,tbl_raw_data[updated_outcome],"DECLINE",tbl_raw_data[updated_date],Q34),IF(KPI_dashboard!$Q$8="All",COUNTIFS(tbl_raw_data[updated_queue],KPI_dashboard!$M$8,tbl_raw_data[updated_outcome],"DECLINE",tbl_raw_data[updated_date],Q34)))))/IF(AND(KPI_dashboard!$M$8="All",KPI_dashboard!$Q$8="All" ),COUNTIFS(tbl_raw_data[updated_date],Q34),IF(AND(KPI_dashboard!$M$8&lt;&gt;"All",KPI_dashboard!$Q$8&lt;&gt;"All"),COUNTIFS(tbl_raw_data[updated_queue],KPI_dashboard!$M$8,tbl_raw_data[Analyst name],KPI_dashboard!$Q$8,tbl_raw_data[updated_date],Q34),IF(KPI_dashboard!$M$8="All",COUNTIFS(tbl_raw_data[Analyst name],KPI_dashboard!$Q$8,tbl_raw_data[updated_date],Q34),IF(KPI_dashboard!$Q$8="All",COUNTIFS(tbl_raw_data[updated_queue],KPI_dashboard!$M$8,tbl_raw_data[updated_date],Q34))))),"-")</f>
        <v>0</v>
      </c>
      <c r="V34" s="65">
        <f t="shared" si="1"/>
        <v>0</v>
      </c>
      <c r="W34" s="65">
        <f>IFERROR(IF(AND(KPI_dashboard!$M$8="All",KPI_dashboard!$Q$8="All" ),COUNTIFS(tbl_raw_data[updated_month],KPI_dashboard!$J$8,tbl_raw_data[updated_outcome],"WITHDRAW",tbl_raw_data[updated_date],Q34),IF(AND(KPI_dashboard!$M$8&lt;&gt;"All",KPI_dashboard!$Q$8&lt;&gt;"All"),COUNTIFS(tbl_raw_data[updated_queue],KPI_dashboard!$M$8,tbl_raw_data[Analyst name],KPI_dashboard!$Q$8,tbl_raw_data[updated_outcome],"WITHDRAW",tbl_raw_data[updated_date],Q34),IF(KPI_dashboard!$M$8="All",COUNTIFS(tbl_raw_data[Analyst name],KPI_dashboard!$Q$8,tbl_raw_data[updated_outcome],"WITHDRAW",tbl_raw_data[updated_date],Q34),IF(KPI_dashboard!$Q$8="All",COUNTIFS(tbl_raw_data[updated_queue],KPI_dashboard!$M$8,tbl_raw_data[updated_outcome],"WITHDRAW",tbl_raw_data[updated_date],Q34)))))/IF(AND(KPI_dashboard!$M$8="All",KPI_dashboard!$Q$8="All" ),COUNTIFS(tbl_raw_data[updated_date],Q34),IF(AND(KPI_dashboard!$M$8&lt;&gt;"All",KPI_dashboard!$Q$8&lt;&gt;"All"),COUNTIFS(tbl_raw_data[updated_queue],KPI_dashboard!$M$8,tbl_raw_data[Analyst name],KPI_dashboard!$Q$8,tbl_raw_data[updated_date],Q34),IF(KPI_dashboard!$M$8="All",COUNTIFS(tbl_raw_data[Analyst name],KPI_dashboard!$Q$8,tbl_raw_data[updated_date],Q34),IF(KPI_dashboard!$Q$8="All",COUNTIFS(tbl_raw_data[updated_queue],KPI_dashboard!$M$8,tbl_raw_data[updated_date],Q34))))),"-")</f>
        <v>0</v>
      </c>
      <c r="X34" s="65">
        <f t="shared" si="2"/>
        <v>0</v>
      </c>
      <c r="Y34" s="65">
        <f>Settiings!$N$2</f>
        <v>0.9</v>
      </c>
      <c r="Z34" s="65">
        <f>IFERROR(IF(AND(KPI_dashboard!$M$8="All",KPI_dashboard!$Q$8="All" ),COUNTIFS(tbl_raw_data[sla_met_not_met],"SLA_MET",tbl_raw_data[updated_date],Q34),
IF(AND(KPI_dashboard!$M$8&lt;&gt;"All",KPI_dashboard!$Q$8&lt;&gt;"All"),COUNTIFS(tbl_raw_data[updated_queue],KPI_dashboard!$M$8,tbl_raw_data[Analyst name],KPI_dashboard!$Q$8,tbl_raw_data[sla_met_not_met],"SLA_MET",tbl_raw_data[updated_date],Q34),
IF(KPI_dashboard!$M$8="All",COUNTIFS(tbl_raw_data[Analyst name],KPI_dashboard!$Q$8,tbl_raw_data[sla_met_not_met],"SLA_MET",tbl_raw_data[updated_date],Q34),
IF(KPI_dashboard!$Q$8="All",COUNTIFS(tbl_raw_data[updated_queue],KPI_dashboard!$M$8,tbl_raw_data[sla_met_not_met],"SLA_MET",tbl_raw_data[updated_date],Q34)))))
/
IF(AND(KPI_dashboard!$M$8="All",KPI_dashboard!$Q$8="All" ),COUNTIFS(tbl_raw_data[updated_date],Q34),
IF(AND(KPI_dashboard!$M$8&lt;&gt;"All",KPI_dashboard!$Q$8&lt;&gt;"All"),COUNTIFS(tbl_raw_data[updated_queue],KPI_dashboard!$M$8,tbl_raw_data[Analyst name],KPI_dashboard!$Q$8,tbl_raw_data[updated_date],Q34),
IF(KPI_dashboard!$M$8="All",COUNTIFS(tbl_raw_data[Analyst name],KPI_dashboard!$Q$8,tbl_raw_data[updated_date],Q34),
IF(KPI_dashboard!$Q$8="All",COUNTIFS(tbl_raw_data[updated_queue],KPI_dashboard!$M$8,tbl_raw_data[updated_date],Q34))))),"-")</f>
        <v>0.89473684210526316</v>
      </c>
      <c r="AA34" s="65">
        <f t="shared" si="3"/>
        <v>0.87034310718521246</v>
      </c>
      <c r="AB34" s="67">
        <f>IFERROR(IF(AND(KPI_dashboard!$M$8="All",KPI_dashboard!$Q$8="All"),SUMIFS(tbl_raw_data[Time taken in min],tbl_raw_data[updated_date],Q34),
IF(AND(KPI_dashboard!$M$8&lt;&gt;"All",KPI_dashboard!$Q$8&lt;&gt;"All"),SUMIFS(tbl_raw_data[Time taken in min],tbl_raw_data[updated_queue],KPI_dashboard!$M$8,tbl_raw_data[Analyst name],KPI_dashboard!$Q$8,tbl_raw_data[updated_date],Q34),
IF(KPI_dashboard!$M$8="All",SUMIFS(tbl_raw_data[Time taken in min],tbl_raw_data[Analyst name],KPI_dashboard!$Q$8,tbl_raw_data[updated_date],Q34),
IF(KPI_dashboard!$Q$8="All",SUMIFS(tbl_raw_data[Time taken in min],tbl_raw_data[updated_queue],KPI_dashboard!$M$8,tbl_raw_data[updated_date],Q34)))))
/
IF(AND(KPI_dashboard!$M$8="All",KPI_dashboard!$Q$8="All" ),COUNTIFS(tbl_raw_data[updated_date],Q34),
IF(AND(KPI_dashboard!$M$8&lt;&gt;"All",KPI_dashboard!$Q$8&lt;&gt;"All"),COUNTIFS(tbl_raw_data[updated_queue],KPI_dashboard!$M$8,tbl_raw_data[Analyst name],KPI_dashboard!$Q$8,tbl_raw_data[updated_date],Q34),
IF(KPI_dashboard!$M$8="All",COUNTIFS(tbl_raw_data[Analyst name],KPI_dashboard!$Q$8,tbl_raw_data[updated_date],Q34),
IF(KPI_dashboard!$Q$8="All",COUNTIFS(tbl_raw_data[updated_queue],KPI_dashboard!$M$8,tbl_raw_data[updated_date],Q34))))),"-")</f>
        <v>14.409461152882214</v>
      </c>
      <c r="AC34" s="67">
        <f t="shared" si="4"/>
        <v>14.24718485218486</v>
      </c>
      <c r="AD34" s="66">
        <f>IF(AND(KPI_dashboard!$M$8="All",KPI_dashboard!$Q$8="All" ),COUNTIFS(tbl_raw_data[updated_date],Q34),
IF(AND(KPI_dashboard!$M$8&lt;&gt;"All",KPI_dashboard!$Q$8&lt;&gt;"All"),COUNTIFS(tbl_raw_data[updated_queue],KPI_dashboard!$M$8,tbl_raw_data[Analyst name],KPI_dashboard!$Q$8,tbl_raw_data[updated_date],Q34),
IF(KPI_dashboard!$M$8="All",COUNTIFS(tbl_raw_data[Analyst name],KPI_dashboard!$Q$8,tbl_raw_data[updated_date],Q34),
IF(KPI_dashboard!$Q$8="All",COUNTIFS(tbl_raw_data[updated_queue],KPI_dashboard!$M$8,tbl_raw_data[updated_date],Q34)))))</f>
        <v>266</v>
      </c>
      <c r="AE34" s="66"/>
      <c r="AF34" s="66"/>
      <c r="AG34" s="66" cm="1">
        <f t="array" ref="AG34">IF(AND(flt_queue="All",flt_analyst="All"),COUNTIFS(tbl_raw_data[updated_date],P34,tbl_raw_data[Updated_Message],$AG$3),
IF(AND(flt_queue&lt;&gt;"All",flt_analyst&lt;&gt;"All"),COUNTIFS(tbl_raw_data[updated_queue],flt_queue,Settiings,flt_analyst,tbl_raw_data[updated_date],P34, tbl_raw_data[Updated_Message],$AG$3),
IF(flt_queue="All",COUNTIFS(tbl_raw_data[Analyst name],flt_analyst,tbl_raw_data[updated_date],P34,tbl_raw_data[Updated_Message],$AG$3),
IF(flt_analyst="All",COUNTIFS(tbl_raw_data[updated_queue],flt_queue,tbl_raw_data[updated_date],P34,tbl_raw_data[Updated_Message],$AG$3),
))))</f>
        <v>48</v>
      </c>
      <c r="AH34" s="66" cm="1">
        <f t="array" ref="AH34">IF(AND(flt_queue="All",flt_analyst="All"),COUNTIFS(tbl_raw_data[updated_date],P34,tbl_raw_data[Updated_Message],$AH$3),
IF(AND(flt_queue&lt;&gt;"All",flt_analyst&lt;&gt;"All"),COUNTIFS(tbl_raw_data[updated_queue],flt_queue,Settiings,flt_analyst,tbl_raw_data[updated_date],P34, tbl_raw_data[Updated_Message],$AH$3),
IF(flt_queue="All",COUNTIFS(tbl_raw_data[Analyst name],flt_analyst,tbl_raw_data[updated_date],P34,tbl_raw_data[Updated_Message],$AH$3),
IF(flt_analyst="All",COUNTIFS(tbl_raw_data[updated_queue],flt_queue,tbl_raw_data[updated_date],P34,tbl_raw_data[Updated_Message],$AH$3),
))))</f>
        <v>7</v>
      </c>
      <c r="AI34" s="66" cm="1">
        <f t="array" ref="AI34">IF(AND(flt_queue="All",flt_analyst="All"),COUNTIFS(tbl_raw_data[updated_date],P34,tbl_raw_data[Updated_Message],$AI$3),
IF(AND(flt_queue&lt;&gt;"All",flt_analyst&lt;&gt;"All"),COUNTIFS(tbl_raw_data[updated_queue],flt_queue,Settiings,flt_analyst,tbl_raw_data[updated_date],P34, tbl_raw_data[Updated_Message],$AI$3),
IF(flt_queue="All",COUNTIFS(tbl_raw_data[Analyst name],flt_analyst,tbl_raw_data[updated_date],P34,tbl_raw_data[Updated_Message],$AI$3),
IF(flt_analyst="All",COUNTIFS(tbl_raw_data[updated_queue],flt_queue,tbl_raw_data[updated_date],P34,tbl_raw_data[Updated_Message],$AI$3),
))))</f>
        <v>11</v>
      </c>
      <c r="AJ34" s="66" cm="1">
        <f t="array" ref="AJ34">IF(AND(flt_queue="All",flt_analyst="All"),COUNTIFS(tbl_raw_data[updated_date],P34,tbl_raw_data[Updated_Message],$AJ$3),
IF(AND(flt_queue&lt;&gt;"All",flt_analyst&lt;&gt;"All"),COUNTIFS(tbl_raw_data[updated_queue],flt_queue,Settiings,flt_analyst,tbl_raw_data[updated_date],P34, tbl_raw_data[Updated_Message],$AJ$3),
IF(flt_queue="All",COUNTIFS(tbl_raw_data[Analyst name],flt_analyst,tbl_raw_data[updated_date],P34,tbl_raw_data[Updated_Message],$AJ$3),
IF(flt_analyst="All",COUNTIFS(tbl_raw_data[updated_queue],flt_queue,tbl_raw_data[updated_date],P34,tbl_raw_data[Updated_Message],$AJ$3),
))))</f>
        <v>7</v>
      </c>
      <c r="AK34" s="66" cm="1">
        <f t="array" ref="AK34">IF(AND(flt_queue="All",flt_analyst="All"),COUNTIFS(tbl_raw_data[updated_date],P34,tbl_raw_data[Updated_Message],$AK$3),
IF(AND(flt_queue&lt;&gt;"All",flt_analyst&lt;&gt;"All"),COUNTIFS(tbl_raw_data[updated_queue],flt_queue,Settiings,flt_analyst,tbl_raw_data[updated_date],P34, tbl_raw_data[Updated_Message],$AK$3),
IF(flt_queue="All",COUNTIFS(tbl_raw_data[Analyst name],flt_analyst,tbl_raw_data[updated_date],P34,tbl_raw_data[Updated_Message],$AK$3),
IF(flt_analyst="All",COUNTIFS(tbl_raw_data[updated_queue],flt_queue,tbl_raw_data[updated_date],P34,tbl_raw_data[Updated_Message],$AK$3),
))))</f>
        <v>3</v>
      </c>
      <c r="AL34" s="66" cm="1">
        <f t="array" ref="AL34">IF(AND(flt_queue="All",flt_analyst="All"),COUNTIFS(tbl_raw_data[updated_date],P34,tbl_raw_data[Updated_Message],$AL$3),
IF(AND(flt_queue&lt;&gt;"All",flt_analyst&lt;&gt;"All"),COUNTIFS(tbl_raw_data[updated_queue],flt_queue,Settiings,flt_analyst,tbl_raw_data[updated_date],P34, tbl_raw_data[Updated_Message],$AL$3),
IF(flt_queue="All",COUNTIFS(tbl_raw_data[Analyst name],flt_analyst,tbl_raw_data[updated_date],P34,tbl_raw_data[Updated_Message],$AL$3),
IF(flt_analyst="All",COUNTIFS(tbl_raw_data[updated_queue],flt_queue,tbl_raw_data[updated_date],P34,tbl_raw_data[Updated_Message],$AL$3),
))))</f>
        <v>0</v>
      </c>
      <c r="AM34" s="66"/>
    </row>
    <row r="35" spans="16:39" ht="23.4" x14ac:dyDescent="0.45">
      <c r="P35" s="96">
        <v>45137</v>
      </c>
      <c r="Q35" s="68">
        <v>45137</v>
      </c>
      <c r="R35" s="64">
        <f>IFERROR(IF(AND(KPI_dashboard!$M$8="All",KPI_dashboard!$Q$8="All" ),COUNTIFS(tbl_raw_data[updated_month],KPI_dashboard!$J$8,tbl_raw_data[updated_outcome],"APPROVE",tbl_raw_data[updated_date],Q35),IF(AND(KPI_dashboard!$M$8&lt;&gt;"All",KPI_dashboard!$Q$8&lt;&gt;"All"),COUNTIFS(tbl_raw_data[updated_queue],KPI_dashboard!$M$8,tbl_raw_data[Analyst name],KPI_dashboard!$Q$8,tbl_raw_data[updated_outcome],"APPROVE",tbl_raw_data[updated_date],Q35),IF(KPI_dashboard!$M$8="All",COUNTIFS(tbl_raw_data[Analyst name],KPI_dashboard!$Q$8,tbl_raw_data[updated_outcome],"APPROVE",tbl_raw_data[updated_date],Q35),IF(KPI_dashboard!$Q$8="All",COUNTIFS(tbl_raw_data[updated_queue],KPI_dashboard!$M$8,tbl_raw_data[updated_outcome],"APPROVE",tbl_raw_data[updated_date],Q35)))))/IF(AND(KPI_dashboard!$M$8="All",KPI_dashboard!$Q$8="All" ),COUNTIFS(tbl_raw_data[updated_date],Q35),IF(AND(KPI_dashboard!$M$8&lt;&gt;"All",KPI_dashboard!$Q$8&lt;&gt;"All"),COUNTIFS(tbl_raw_data[updated_queue],KPI_dashboard!$M$8,tbl_raw_data[Analyst name],KPI_dashboard!$Q$8,tbl_raw_data[updated_date],Q35),IF(KPI_dashboard!$M$8="All",COUNTIFS(tbl_raw_data[Analyst name],KPI_dashboard!$Q$8,tbl_raw_data[updated_date],Q35),IF(KPI_dashboard!$Q$8="All",COUNTIFS(tbl_raw_data[updated_queue],KPI_dashboard!$M$8,tbl_raw_data[updated_date],Q35))))),"-")</f>
        <v>0</v>
      </c>
      <c r="S35" s="64">
        <f t="shared" si="0"/>
        <v>0</v>
      </c>
      <c r="T35" s="64">
        <f>Settiings!$L$2</f>
        <v>0.85</v>
      </c>
      <c r="U35" s="65">
        <f>IFERROR(IF(AND(KPI_dashboard!$M$8="All",KPI_dashboard!$Q$8="All" ),COUNTIFS(tbl_raw_data[updated_month],KPI_dashboard!$J$8,tbl_raw_data[updated_outcome],"DECLINE",tbl_raw_data[updated_date],Q35),IF(AND(KPI_dashboard!$M$8&lt;&gt;"All",KPI_dashboard!$Q$8&lt;&gt;"All"),COUNTIFS(tbl_raw_data[updated_queue],KPI_dashboard!$M$8,tbl_raw_data[Analyst name],KPI_dashboard!$Q$8,tbl_raw_data[updated_outcome],"DECLINE",tbl_raw_data[updated_date],Q35),IF(KPI_dashboard!$M$8="All",COUNTIFS(tbl_raw_data[Analyst name],KPI_dashboard!$Q$8,tbl_raw_data[updated_outcome],"DECLINE",tbl_raw_data[updated_date],Q35),IF(KPI_dashboard!$Q$8="All",COUNTIFS(tbl_raw_data[updated_queue],KPI_dashboard!$M$8,tbl_raw_data[updated_outcome],"DECLINE",tbl_raw_data[updated_date],Q35)))))/IF(AND(KPI_dashboard!$M$8="All",KPI_dashboard!$Q$8="All" ),COUNTIFS(tbl_raw_data[updated_date],Q35),IF(AND(KPI_dashboard!$M$8&lt;&gt;"All",KPI_dashboard!$Q$8&lt;&gt;"All"),COUNTIFS(tbl_raw_data[updated_queue],KPI_dashboard!$M$8,tbl_raw_data[Analyst name],KPI_dashboard!$Q$8,tbl_raw_data[updated_date],Q35),IF(KPI_dashboard!$M$8="All",COUNTIFS(tbl_raw_data[Analyst name],KPI_dashboard!$Q$8,tbl_raw_data[updated_date],Q35),IF(KPI_dashboard!$Q$8="All",COUNTIFS(tbl_raw_data[updated_queue],KPI_dashboard!$M$8,tbl_raw_data[updated_date],Q35))))),"-")</f>
        <v>0</v>
      </c>
      <c r="V35" s="65">
        <f t="shared" si="1"/>
        <v>0</v>
      </c>
      <c r="W35" s="65">
        <f>IFERROR(IF(AND(KPI_dashboard!$M$8="All",KPI_dashboard!$Q$8="All" ),COUNTIFS(tbl_raw_data[updated_month],KPI_dashboard!$J$8,tbl_raw_data[updated_outcome],"WITHDRAW",tbl_raw_data[updated_date],Q35),IF(AND(KPI_dashboard!$M$8&lt;&gt;"All",KPI_dashboard!$Q$8&lt;&gt;"All"),COUNTIFS(tbl_raw_data[updated_queue],KPI_dashboard!$M$8,tbl_raw_data[Analyst name],KPI_dashboard!$Q$8,tbl_raw_data[updated_outcome],"WITHDRAW",tbl_raw_data[updated_date],Q35),IF(KPI_dashboard!$M$8="All",COUNTIFS(tbl_raw_data[Analyst name],KPI_dashboard!$Q$8,tbl_raw_data[updated_outcome],"WITHDRAW",tbl_raw_data[updated_date],Q35),IF(KPI_dashboard!$Q$8="All",COUNTIFS(tbl_raw_data[updated_queue],KPI_dashboard!$M$8,tbl_raw_data[updated_outcome],"WITHDRAW",tbl_raw_data[updated_date],Q35)))))/IF(AND(KPI_dashboard!$M$8="All",KPI_dashboard!$Q$8="All" ),COUNTIFS(tbl_raw_data[updated_date],Q35),IF(AND(KPI_dashboard!$M$8&lt;&gt;"All",KPI_dashboard!$Q$8&lt;&gt;"All"),COUNTIFS(tbl_raw_data[updated_queue],KPI_dashboard!$M$8,tbl_raw_data[Analyst name],KPI_dashboard!$Q$8,tbl_raw_data[updated_date],Q35),IF(KPI_dashboard!$M$8="All",COUNTIFS(tbl_raw_data[Analyst name],KPI_dashboard!$Q$8,tbl_raw_data[updated_date],Q35),IF(KPI_dashboard!$Q$8="All",COUNTIFS(tbl_raw_data[updated_queue],KPI_dashboard!$M$8,tbl_raw_data[updated_date],Q35))))),"-")</f>
        <v>0</v>
      </c>
      <c r="X35" s="65">
        <f t="shared" si="2"/>
        <v>0</v>
      </c>
      <c r="Y35" s="65">
        <f>Settiings!$N$2</f>
        <v>0.9</v>
      </c>
      <c r="Z35" s="65">
        <f>IFERROR(IF(AND(KPI_dashboard!$M$8="All",KPI_dashboard!$Q$8="All" ),COUNTIFS(tbl_raw_data[sla_met_not_met],"SLA_MET",tbl_raw_data[updated_date],Q35),
IF(AND(KPI_dashboard!$M$8&lt;&gt;"All",KPI_dashboard!$Q$8&lt;&gt;"All"),COUNTIFS(tbl_raw_data[updated_queue],KPI_dashboard!$M$8,tbl_raw_data[Analyst name],KPI_dashboard!$Q$8,tbl_raw_data[sla_met_not_met],"SLA_MET",tbl_raw_data[updated_date],Q35),
IF(KPI_dashboard!$M$8="All",COUNTIFS(tbl_raw_data[Analyst name],KPI_dashboard!$Q$8,tbl_raw_data[sla_met_not_met],"SLA_MET",tbl_raw_data[updated_date],Q35),
IF(KPI_dashboard!$Q$8="All",COUNTIFS(tbl_raw_data[updated_queue],KPI_dashboard!$M$8,tbl_raw_data[sla_met_not_met],"SLA_MET",tbl_raw_data[updated_date],Q35)))))
/
IF(AND(KPI_dashboard!$M$8="All",KPI_dashboard!$Q$8="All" ),COUNTIFS(tbl_raw_data[updated_date],Q35),
IF(AND(KPI_dashboard!$M$8&lt;&gt;"All",KPI_dashboard!$Q$8&lt;&gt;"All"),COUNTIFS(tbl_raw_data[updated_queue],KPI_dashboard!$M$8,tbl_raw_data[Analyst name],KPI_dashboard!$Q$8,tbl_raw_data[updated_date],Q35),
IF(KPI_dashboard!$M$8="All",COUNTIFS(tbl_raw_data[Analyst name],KPI_dashboard!$Q$8,tbl_raw_data[updated_date],Q35),
IF(KPI_dashboard!$Q$8="All",COUNTIFS(tbl_raw_data[updated_queue],KPI_dashboard!$M$8,tbl_raw_data[updated_date],Q35))))),"-")</f>
        <v>0.85664335664335667</v>
      </c>
      <c r="AA35" s="65">
        <f t="shared" si="3"/>
        <v>0.85814623972518711</v>
      </c>
      <c r="AB35" s="67">
        <f>IFERROR(IF(AND(KPI_dashboard!$M$8="All",KPI_dashboard!$Q$8="All"),SUMIFS(tbl_raw_data[Time taken in min],tbl_raw_data[updated_date],Q35),
IF(AND(KPI_dashboard!$M$8&lt;&gt;"All",KPI_dashboard!$Q$8&lt;&gt;"All"),SUMIFS(tbl_raw_data[Time taken in min],tbl_raw_data[updated_queue],KPI_dashboard!$M$8,tbl_raw_data[Analyst name],KPI_dashboard!$Q$8,tbl_raw_data[updated_date],Q35),
IF(KPI_dashboard!$M$8="All",SUMIFS(tbl_raw_data[Time taken in min],tbl_raw_data[Analyst name],KPI_dashboard!$Q$8,tbl_raw_data[updated_date],Q35),
IF(KPI_dashboard!$Q$8="All",SUMIFS(tbl_raw_data[Time taken in min],tbl_raw_data[updated_queue],KPI_dashboard!$M$8,tbl_raw_data[updated_date],Q35)))))
/
IF(AND(KPI_dashboard!$M$8="All",KPI_dashboard!$Q$8="All" ),COUNTIFS(tbl_raw_data[updated_date],Q35),
IF(AND(KPI_dashboard!$M$8&lt;&gt;"All",KPI_dashboard!$Q$8&lt;&gt;"All"),COUNTIFS(tbl_raw_data[updated_queue],KPI_dashboard!$M$8,tbl_raw_data[Analyst name],KPI_dashboard!$Q$8,tbl_raw_data[updated_date],Q35),
IF(KPI_dashboard!$M$8="All",COUNTIFS(tbl_raw_data[Analyst name],KPI_dashboard!$Q$8,tbl_raw_data[updated_date],Q35),
IF(KPI_dashboard!$Q$8="All",COUNTIFS(tbl_raw_data[updated_queue],KPI_dashboard!$M$8,tbl_raw_data[updated_date],Q35))))),"-")</f>
        <v>15.120046620046631</v>
      </c>
      <c r="AC35" s="67">
        <f t="shared" si="4"/>
        <v>14.166046701836185</v>
      </c>
      <c r="AD35" s="66">
        <f>IF(AND(KPI_dashboard!$M$8="All",KPI_dashboard!$Q$8="All" ),COUNTIFS(tbl_raw_data[updated_date],Q35),
IF(AND(KPI_dashboard!$M$8&lt;&gt;"All",KPI_dashboard!$Q$8&lt;&gt;"All"),COUNTIFS(tbl_raw_data[updated_queue],KPI_dashboard!$M$8,tbl_raw_data[Analyst name],KPI_dashboard!$Q$8,tbl_raw_data[updated_date],Q35),
IF(KPI_dashboard!$M$8="All",COUNTIFS(tbl_raw_data[Analyst name],KPI_dashboard!$Q$8,tbl_raw_data[updated_date],Q35),
IF(KPI_dashboard!$Q$8="All",COUNTIFS(tbl_raw_data[updated_queue],KPI_dashboard!$M$8,tbl_raw_data[updated_date],Q35)))))</f>
        <v>286</v>
      </c>
      <c r="AE35" s="66"/>
      <c r="AF35" s="66"/>
      <c r="AG35" s="66" cm="1">
        <f t="array" ref="AG35">IF(AND(flt_queue="All",flt_analyst="All"),COUNTIFS(tbl_raw_data[updated_date],P35,tbl_raw_data[Updated_Message],$AG$3),
IF(AND(flt_queue&lt;&gt;"All",flt_analyst&lt;&gt;"All"),COUNTIFS(tbl_raw_data[updated_queue],flt_queue,Settiings,flt_analyst,tbl_raw_data[updated_date],P35, tbl_raw_data[Updated_Message],$AG$3),
IF(flt_queue="All",COUNTIFS(tbl_raw_data[Analyst name],flt_analyst,tbl_raw_data[updated_date],P35,tbl_raw_data[Updated_Message],$AG$3),
IF(flt_analyst="All",COUNTIFS(tbl_raw_data[updated_queue],flt_queue,tbl_raw_data[updated_date],P35,tbl_raw_data[Updated_Message],$AG$3),
))))</f>
        <v>72</v>
      </c>
      <c r="AH35" s="66" cm="1">
        <f t="array" ref="AH35">IF(AND(flt_queue="All",flt_analyst="All"),COUNTIFS(tbl_raw_data[updated_date],P35,tbl_raw_data[Updated_Message],$AH$3),
IF(AND(flt_queue&lt;&gt;"All",flt_analyst&lt;&gt;"All"),COUNTIFS(tbl_raw_data[updated_queue],flt_queue,Settiings,flt_analyst,tbl_raw_data[updated_date],P35, tbl_raw_data[Updated_Message],$AH$3),
IF(flt_queue="All",COUNTIFS(tbl_raw_data[Analyst name],flt_analyst,tbl_raw_data[updated_date],P35,tbl_raw_data[Updated_Message],$AH$3),
IF(flt_analyst="All",COUNTIFS(tbl_raw_data[updated_queue],flt_queue,tbl_raw_data[updated_date],P35,tbl_raw_data[Updated_Message],$AH$3),
))))</f>
        <v>6</v>
      </c>
      <c r="AI35" s="66" cm="1">
        <f t="array" ref="AI35">IF(AND(flt_queue="All",flt_analyst="All"),COUNTIFS(tbl_raw_data[updated_date],P35,tbl_raw_data[Updated_Message],$AI$3),
IF(AND(flt_queue&lt;&gt;"All",flt_analyst&lt;&gt;"All"),COUNTIFS(tbl_raw_data[updated_queue],flt_queue,Settiings,flt_analyst,tbl_raw_data[updated_date],P35, tbl_raw_data[Updated_Message],$AI$3),
IF(flt_queue="All",COUNTIFS(tbl_raw_data[Analyst name],flt_analyst,tbl_raw_data[updated_date],P35,tbl_raw_data[Updated_Message],$AI$3),
IF(flt_analyst="All",COUNTIFS(tbl_raw_data[updated_queue],flt_queue,tbl_raw_data[updated_date],P35,tbl_raw_data[Updated_Message],$AI$3),
))))</f>
        <v>13</v>
      </c>
      <c r="AJ35" s="66" cm="1">
        <f t="array" ref="AJ35">IF(AND(flt_queue="All",flt_analyst="All"),COUNTIFS(tbl_raw_data[updated_date],P35,tbl_raw_data[Updated_Message],$AJ$3),
IF(AND(flt_queue&lt;&gt;"All",flt_analyst&lt;&gt;"All"),COUNTIFS(tbl_raw_data[updated_queue],flt_queue,Settiings,flt_analyst,tbl_raw_data[updated_date],P35, tbl_raw_data[Updated_Message],$AJ$3),
IF(flt_queue="All",COUNTIFS(tbl_raw_data[Analyst name],flt_analyst,tbl_raw_data[updated_date],P35,tbl_raw_data[Updated_Message],$AJ$3),
IF(flt_analyst="All",COUNTIFS(tbl_raw_data[updated_queue],flt_queue,tbl_raw_data[updated_date],P35,tbl_raw_data[Updated_Message],$AJ$3),
))))</f>
        <v>5</v>
      </c>
      <c r="AK35" s="66" cm="1">
        <f t="array" ref="AK35">IF(AND(flt_queue="All",flt_analyst="All"),COUNTIFS(tbl_raw_data[updated_date],P35,tbl_raw_data[Updated_Message],$AK$3),
IF(AND(flt_queue&lt;&gt;"All",flt_analyst&lt;&gt;"All"),COUNTIFS(tbl_raw_data[updated_queue],flt_queue,Settiings,flt_analyst,tbl_raw_data[updated_date],P35, tbl_raw_data[Updated_Message],$AK$3),
IF(flt_queue="All",COUNTIFS(tbl_raw_data[Analyst name],flt_analyst,tbl_raw_data[updated_date],P35,tbl_raw_data[Updated_Message],$AK$3),
IF(flt_analyst="All",COUNTIFS(tbl_raw_data[updated_queue],flt_queue,tbl_raw_data[updated_date],P35,tbl_raw_data[Updated_Message],$AK$3),
))))</f>
        <v>0</v>
      </c>
      <c r="AL35" s="66" cm="1">
        <f t="array" ref="AL35">IF(AND(flt_queue="All",flt_analyst="All"),COUNTIFS(tbl_raw_data[updated_date],P35,tbl_raw_data[Updated_Message],$AL$3),
IF(AND(flt_queue&lt;&gt;"All",flt_analyst&lt;&gt;"All"),COUNTIFS(tbl_raw_data[updated_queue],flt_queue,Settiings,flt_analyst,tbl_raw_data[updated_date],P35, tbl_raw_data[Updated_Message],$AL$3),
IF(flt_queue="All",COUNTIFS(tbl_raw_data[Analyst name],flt_analyst,tbl_raw_data[updated_date],P35,tbl_raw_data[Updated_Message],$AL$3),
IF(flt_analyst="All",COUNTIFS(tbl_raw_data[updated_queue],flt_queue,tbl_raw_data[updated_date],P35,tbl_raw_data[Updated_Message],$AL$3),
))))</f>
        <v>0</v>
      </c>
      <c r="AM35" s="66"/>
    </row>
    <row r="36" spans="16:39" ht="23.4" x14ac:dyDescent="0.45">
      <c r="P36" s="96">
        <v>45136</v>
      </c>
      <c r="Q36" s="68">
        <v>45136</v>
      </c>
      <c r="R36" s="64">
        <f>IFERROR(IF(AND(KPI_dashboard!$M$8="All",KPI_dashboard!$Q$8="All" ),COUNTIFS(tbl_raw_data[updated_month],KPI_dashboard!$J$8,tbl_raw_data[updated_outcome],"APPROVE",tbl_raw_data[updated_date],Q36),IF(AND(KPI_dashboard!$M$8&lt;&gt;"All",KPI_dashboard!$Q$8&lt;&gt;"All"),COUNTIFS(tbl_raw_data[updated_queue],KPI_dashboard!$M$8,tbl_raw_data[Analyst name],KPI_dashboard!$Q$8,tbl_raw_data[updated_outcome],"APPROVE",tbl_raw_data[updated_date],Q36),IF(KPI_dashboard!$M$8="All",COUNTIFS(tbl_raw_data[Analyst name],KPI_dashboard!$Q$8,tbl_raw_data[updated_outcome],"APPROVE",tbl_raw_data[updated_date],Q36),IF(KPI_dashboard!$Q$8="All",COUNTIFS(tbl_raw_data[updated_queue],KPI_dashboard!$M$8,tbl_raw_data[updated_outcome],"APPROVE",tbl_raw_data[updated_date],Q36)))))/IF(AND(KPI_dashboard!$M$8="All",KPI_dashboard!$Q$8="All" ),COUNTIFS(tbl_raw_data[updated_date],Q36),IF(AND(KPI_dashboard!$M$8&lt;&gt;"All",KPI_dashboard!$Q$8&lt;&gt;"All"),COUNTIFS(tbl_raw_data[updated_queue],KPI_dashboard!$M$8,tbl_raw_data[Analyst name],KPI_dashboard!$Q$8,tbl_raw_data[updated_date],Q36),IF(KPI_dashboard!$M$8="All",COUNTIFS(tbl_raw_data[Analyst name],KPI_dashboard!$Q$8,tbl_raw_data[updated_date],Q36),IF(KPI_dashboard!$Q$8="All",COUNTIFS(tbl_raw_data[updated_queue],KPI_dashboard!$M$8,tbl_raw_data[updated_date],Q36))))),"-")</f>
        <v>0</v>
      </c>
      <c r="S36" s="64">
        <f t="shared" si="0"/>
        <v>0</v>
      </c>
      <c r="T36" s="64">
        <f>Settiings!$L$2</f>
        <v>0.85</v>
      </c>
      <c r="U36" s="65">
        <f>IFERROR(IF(AND(KPI_dashboard!$M$8="All",KPI_dashboard!$Q$8="All" ),COUNTIFS(tbl_raw_data[updated_month],KPI_dashboard!$J$8,tbl_raw_data[updated_outcome],"DECLINE",tbl_raw_data[updated_date],Q36),IF(AND(KPI_dashboard!$M$8&lt;&gt;"All",KPI_dashboard!$Q$8&lt;&gt;"All"),COUNTIFS(tbl_raw_data[updated_queue],KPI_dashboard!$M$8,tbl_raw_data[Analyst name],KPI_dashboard!$Q$8,tbl_raw_data[updated_outcome],"DECLINE",tbl_raw_data[updated_date],Q36),IF(KPI_dashboard!$M$8="All",COUNTIFS(tbl_raw_data[Analyst name],KPI_dashboard!$Q$8,tbl_raw_data[updated_outcome],"DECLINE",tbl_raw_data[updated_date],Q36),IF(KPI_dashboard!$Q$8="All",COUNTIFS(tbl_raw_data[updated_queue],KPI_dashboard!$M$8,tbl_raw_data[updated_outcome],"DECLINE",tbl_raw_data[updated_date],Q36)))))/IF(AND(KPI_dashboard!$M$8="All",KPI_dashboard!$Q$8="All" ),COUNTIFS(tbl_raw_data[updated_date],Q36),IF(AND(KPI_dashboard!$M$8&lt;&gt;"All",KPI_dashboard!$Q$8&lt;&gt;"All"),COUNTIFS(tbl_raw_data[updated_queue],KPI_dashboard!$M$8,tbl_raw_data[Analyst name],KPI_dashboard!$Q$8,tbl_raw_data[updated_date],Q36),IF(KPI_dashboard!$M$8="All",COUNTIFS(tbl_raw_data[Analyst name],KPI_dashboard!$Q$8,tbl_raw_data[updated_date],Q36),IF(KPI_dashboard!$Q$8="All",COUNTIFS(tbl_raw_data[updated_queue],KPI_dashboard!$M$8,tbl_raw_data[updated_date],Q36))))),"-")</f>
        <v>0</v>
      </c>
      <c r="V36" s="65">
        <f t="shared" si="1"/>
        <v>0</v>
      </c>
      <c r="W36" s="65">
        <f>IFERROR(IF(AND(KPI_dashboard!$M$8="All",KPI_dashboard!$Q$8="All" ),COUNTIFS(tbl_raw_data[updated_month],KPI_dashboard!$J$8,tbl_raw_data[updated_outcome],"WITHDRAW",tbl_raw_data[updated_date],Q36),IF(AND(KPI_dashboard!$M$8&lt;&gt;"All",KPI_dashboard!$Q$8&lt;&gt;"All"),COUNTIFS(tbl_raw_data[updated_queue],KPI_dashboard!$M$8,tbl_raw_data[Analyst name],KPI_dashboard!$Q$8,tbl_raw_data[updated_outcome],"WITHDRAW",tbl_raw_data[updated_date],Q36),IF(KPI_dashboard!$M$8="All",COUNTIFS(tbl_raw_data[Analyst name],KPI_dashboard!$Q$8,tbl_raw_data[updated_outcome],"WITHDRAW",tbl_raw_data[updated_date],Q36),IF(KPI_dashboard!$Q$8="All",COUNTIFS(tbl_raw_data[updated_queue],KPI_dashboard!$M$8,tbl_raw_data[updated_outcome],"WITHDRAW",tbl_raw_data[updated_date],Q36)))))/IF(AND(KPI_dashboard!$M$8="All",KPI_dashboard!$Q$8="All" ),COUNTIFS(tbl_raw_data[updated_date],Q36),IF(AND(KPI_dashboard!$M$8&lt;&gt;"All",KPI_dashboard!$Q$8&lt;&gt;"All"),COUNTIFS(tbl_raw_data[updated_queue],KPI_dashboard!$M$8,tbl_raw_data[Analyst name],KPI_dashboard!$Q$8,tbl_raw_data[updated_date],Q36),IF(KPI_dashboard!$M$8="All",COUNTIFS(tbl_raw_data[Analyst name],KPI_dashboard!$Q$8,tbl_raw_data[updated_date],Q36),IF(KPI_dashboard!$Q$8="All",COUNTIFS(tbl_raw_data[updated_queue],KPI_dashboard!$M$8,tbl_raw_data[updated_date],Q36))))),"-")</f>
        <v>0</v>
      </c>
      <c r="X36" s="65">
        <f t="shared" si="2"/>
        <v>0</v>
      </c>
      <c r="Y36" s="65">
        <f>Settiings!$N$2</f>
        <v>0.9</v>
      </c>
      <c r="Z36" s="65">
        <f>IFERROR(IF(AND(KPI_dashboard!$M$8="All",KPI_dashboard!$Q$8="All" ),COUNTIFS(tbl_raw_data[sla_met_not_met],"SLA_MET",tbl_raw_data[updated_date],Q36),
IF(AND(KPI_dashboard!$M$8&lt;&gt;"All",KPI_dashboard!$Q$8&lt;&gt;"All"),COUNTIFS(tbl_raw_data[updated_queue],KPI_dashboard!$M$8,tbl_raw_data[Analyst name],KPI_dashboard!$Q$8,tbl_raw_data[sla_met_not_met],"SLA_MET",tbl_raw_data[updated_date],Q36),
IF(KPI_dashboard!$M$8="All",COUNTIFS(tbl_raw_data[Analyst name],KPI_dashboard!$Q$8,tbl_raw_data[sla_met_not_met],"SLA_MET",tbl_raw_data[updated_date],Q36),
IF(KPI_dashboard!$Q$8="All",COUNTIFS(tbl_raw_data[updated_queue],KPI_dashboard!$M$8,tbl_raw_data[sla_met_not_met],"SLA_MET",tbl_raw_data[updated_date],Q36)))))
/
IF(AND(KPI_dashboard!$M$8="All",KPI_dashboard!$Q$8="All" ),COUNTIFS(tbl_raw_data[updated_date],Q36),
IF(AND(KPI_dashboard!$M$8&lt;&gt;"All",KPI_dashboard!$Q$8&lt;&gt;"All"),COUNTIFS(tbl_raw_data[updated_queue],KPI_dashboard!$M$8,tbl_raw_data[Analyst name],KPI_dashboard!$Q$8,tbl_raw_data[updated_date],Q36),
IF(KPI_dashboard!$M$8="All",COUNTIFS(tbl_raw_data[Analyst name],KPI_dashboard!$Q$8,tbl_raw_data[updated_date],Q36),
IF(KPI_dashboard!$Q$8="All",COUNTIFS(tbl_raw_data[updated_queue],KPI_dashboard!$M$8,tbl_raw_data[updated_date],Q36))))),"-")</f>
        <v>0.85964912280701755</v>
      </c>
      <c r="AA36" s="65">
        <f t="shared" si="3"/>
        <v>0.85964912280701755</v>
      </c>
      <c r="AB36" s="67">
        <f>IFERROR(IF(AND(KPI_dashboard!$M$8="All",KPI_dashboard!$Q$8="All"),SUMIFS(tbl_raw_data[Time taken in min],tbl_raw_data[updated_date],Q36),
IF(AND(KPI_dashboard!$M$8&lt;&gt;"All",KPI_dashboard!$Q$8&lt;&gt;"All"),SUMIFS(tbl_raw_data[Time taken in min],tbl_raw_data[updated_queue],KPI_dashboard!$M$8,tbl_raw_data[Analyst name],KPI_dashboard!$Q$8,tbl_raw_data[updated_date],Q36),
IF(KPI_dashboard!$M$8="All",SUMIFS(tbl_raw_data[Time taken in min],tbl_raw_data[Analyst name],KPI_dashboard!$Q$8,tbl_raw_data[updated_date],Q36),
IF(KPI_dashboard!$Q$8="All",SUMIFS(tbl_raw_data[Time taken in min],tbl_raw_data[updated_queue],KPI_dashboard!$M$8,tbl_raw_data[updated_date],Q36)))))
/
IF(AND(KPI_dashboard!$M$8="All",KPI_dashboard!$Q$8="All" ),COUNTIFS(tbl_raw_data[updated_date],Q36),
IF(AND(KPI_dashboard!$M$8&lt;&gt;"All",KPI_dashboard!$Q$8&lt;&gt;"All"),COUNTIFS(tbl_raw_data[updated_queue],KPI_dashboard!$M$8,tbl_raw_data[Analyst name],KPI_dashboard!$Q$8,tbl_raw_data[updated_date],Q36),
IF(KPI_dashboard!$M$8="All",COUNTIFS(tbl_raw_data[Analyst name],KPI_dashboard!$Q$8,tbl_raw_data[updated_date],Q36),
IF(KPI_dashboard!$Q$8="All",COUNTIFS(tbl_raw_data[updated_queue],KPI_dashboard!$M$8,tbl_raw_data[updated_date],Q36))))),"-")</f>
        <v>13.212046783625739</v>
      </c>
      <c r="AC36" s="67">
        <f t="shared" si="4"/>
        <v>13.212046783625739</v>
      </c>
      <c r="AD36" s="66">
        <f>IF(AND(KPI_dashboard!$M$8="All",KPI_dashboard!$Q$8="All" ),COUNTIFS(tbl_raw_data[updated_date],Q36),
IF(AND(KPI_dashboard!$M$8&lt;&gt;"All",KPI_dashboard!$Q$8&lt;&gt;"All"),COUNTIFS(tbl_raw_data[updated_queue],KPI_dashboard!$M$8,tbl_raw_data[Analyst name],KPI_dashboard!$Q$8,tbl_raw_data[updated_date],Q36),
IF(KPI_dashboard!$M$8="All",COUNTIFS(tbl_raw_data[Analyst name],KPI_dashboard!$Q$8,tbl_raw_data[updated_date],Q36),
IF(KPI_dashboard!$Q$8="All",COUNTIFS(tbl_raw_data[updated_queue],KPI_dashboard!$M$8,tbl_raw_data[updated_date],Q36)))))</f>
        <v>285</v>
      </c>
      <c r="AE36" s="66"/>
      <c r="AF36" s="66"/>
      <c r="AG36" s="66" cm="1">
        <f t="array" ref="AG36">IF(AND(flt_queue="All",flt_analyst="All"),COUNTIFS(tbl_raw_data[updated_date],P36,tbl_raw_data[Updated_Message],$AG$3),
IF(AND(flt_queue&lt;&gt;"All",flt_analyst&lt;&gt;"All"),COUNTIFS(tbl_raw_data[updated_queue],flt_queue,Settiings,flt_analyst,tbl_raw_data[updated_date],P36, tbl_raw_data[Updated_Message],$AG$3),
IF(flt_queue="All",COUNTIFS(tbl_raw_data[Analyst name],flt_analyst,tbl_raw_data[updated_date],P36,tbl_raw_data[Updated_Message],$AG$3),
IF(flt_analyst="All",COUNTIFS(tbl_raw_data[updated_queue],flt_queue,tbl_raw_data[updated_date],P36,tbl_raw_data[Updated_Message],$AG$3),
))))</f>
        <v>72</v>
      </c>
      <c r="AH36" s="66" cm="1">
        <f t="array" ref="AH36">IF(AND(flt_queue="All",flt_analyst="All"),COUNTIFS(tbl_raw_data[updated_date],P36,tbl_raw_data[Updated_Message],$AH$3),
IF(AND(flt_queue&lt;&gt;"All",flt_analyst&lt;&gt;"All"),COUNTIFS(tbl_raw_data[updated_queue],flt_queue,Settiings,flt_analyst,tbl_raw_data[updated_date],P36, tbl_raw_data[Updated_Message],$AH$3),
IF(flt_queue="All",COUNTIFS(tbl_raw_data[Analyst name],flt_analyst,tbl_raw_data[updated_date],P36,tbl_raw_data[Updated_Message],$AH$3),
IF(flt_analyst="All",COUNTIFS(tbl_raw_data[updated_queue],flt_queue,tbl_raw_data[updated_date],P36,tbl_raw_data[Updated_Message],$AH$3),
))))</f>
        <v>6</v>
      </c>
      <c r="AI36" s="66" cm="1">
        <f t="array" ref="AI36">IF(AND(flt_queue="All",flt_analyst="All"),COUNTIFS(tbl_raw_data[updated_date],P36,tbl_raw_data[Updated_Message],$AI$3),
IF(AND(flt_queue&lt;&gt;"All",flt_analyst&lt;&gt;"All"),COUNTIFS(tbl_raw_data[updated_queue],flt_queue,Settiings,flt_analyst,tbl_raw_data[updated_date],P36, tbl_raw_data[Updated_Message],$AI$3),
IF(flt_queue="All",COUNTIFS(tbl_raw_data[Analyst name],flt_analyst,tbl_raw_data[updated_date],P36,tbl_raw_data[Updated_Message],$AI$3),
IF(flt_analyst="All",COUNTIFS(tbl_raw_data[updated_queue],flt_queue,tbl_raw_data[updated_date],P36,tbl_raw_data[Updated_Message],$AI$3),
))))</f>
        <v>13</v>
      </c>
      <c r="AJ36" s="66" cm="1">
        <f t="array" ref="AJ36">IF(AND(flt_queue="All",flt_analyst="All"),COUNTIFS(tbl_raw_data[updated_date],P36,tbl_raw_data[Updated_Message],$AJ$3),
IF(AND(flt_queue&lt;&gt;"All",flt_analyst&lt;&gt;"All"),COUNTIFS(tbl_raw_data[updated_queue],flt_queue,Settiings,flt_analyst,tbl_raw_data[updated_date],P36, tbl_raw_data[Updated_Message],$AJ$3),
IF(flt_queue="All",COUNTIFS(tbl_raw_data[Analyst name],flt_analyst,tbl_raw_data[updated_date],P36,tbl_raw_data[Updated_Message],$AJ$3),
IF(flt_analyst="All",COUNTIFS(tbl_raw_data[updated_queue],flt_queue,tbl_raw_data[updated_date],P36,tbl_raw_data[Updated_Message],$AJ$3),
))))</f>
        <v>5</v>
      </c>
      <c r="AK36" s="66" cm="1">
        <f t="array" ref="AK36">IF(AND(flt_queue="All",flt_analyst="All"),COUNTIFS(tbl_raw_data[updated_date],P36,tbl_raw_data[Updated_Message],$AK$3),
IF(AND(flt_queue&lt;&gt;"All",flt_analyst&lt;&gt;"All"),COUNTIFS(tbl_raw_data[updated_queue],flt_queue,Settiings,flt_analyst,tbl_raw_data[updated_date],P36, tbl_raw_data[Updated_Message],$AK$3),
IF(flt_queue="All",COUNTIFS(tbl_raw_data[Analyst name],flt_analyst,tbl_raw_data[updated_date],P36,tbl_raw_data[Updated_Message],$AK$3),
IF(flt_analyst="All",COUNTIFS(tbl_raw_data[updated_queue],flt_queue,tbl_raw_data[updated_date],P36,tbl_raw_data[Updated_Message],$AK$3),
))))</f>
        <v>0</v>
      </c>
      <c r="AL36" s="66" cm="1">
        <f t="array" ref="AL36">IF(AND(flt_queue="All",flt_analyst="All"),COUNTIFS(tbl_raw_data[updated_date],P36,tbl_raw_data[Updated_Message],$AL$3),
IF(AND(flt_queue&lt;&gt;"All",flt_analyst&lt;&gt;"All"),COUNTIFS(tbl_raw_data[updated_queue],flt_queue,Settiings,flt_analyst,tbl_raw_data[updated_date],P36, tbl_raw_data[Updated_Message],$AL$3),
IF(flt_queue="All",COUNTIFS(tbl_raw_data[Analyst name],flt_analyst,tbl_raw_data[updated_date],P36,tbl_raw_data[Updated_Message],$AL$3),
IF(flt_analyst="All",COUNTIFS(tbl_raw_data[updated_queue],flt_queue,tbl_raw_data[updated_date],P36,tbl_raw_data[Updated_Message],$AL$3),
))))</f>
        <v>0</v>
      </c>
      <c r="AM36" s="66"/>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R6418"/>
  <sheetViews>
    <sheetView topLeftCell="C1" zoomScale="66" zoomScaleNormal="70" workbookViewId="0">
      <selection activeCell="H13" sqref="H13"/>
    </sheetView>
  </sheetViews>
  <sheetFormatPr defaultRowHeight="14.4" x14ac:dyDescent="0.3"/>
  <cols>
    <col min="1" max="1" width="14.33203125" customWidth="1"/>
    <col min="2" max="3" width="18" customWidth="1"/>
    <col min="4" max="4" width="18.5546875" bestFit="1" customWidth="1"/>
    <col min="5" max="5" width="19" customWidth="1"/>
    <col min="6" max="6" width="13.109375" customWidth="1"/>
    <col min="7" max="7" width="66.6640625" customWidth="1"/>
    <col min="8" max="8" width="34.109375" customWidth="1"/>
    <col min="9" max="9" width="18.109375" style="45" customWidth="1"/>
    <col min="10" max="10" width="24.88671875" style="47" customWidth="1"/>
    <col min="11" max="11" width="21.109375" style="45" customWidth="1"/>
    <col min="12" max="12" width="26.33203125" customWidth="1"/>
    <col min="13" max="13" width="11.5546875" style="45" customWidth="1"/>
    <col min="14" max="14" width="23.5546875" customWidth="1"/>
    <col min="15" max="15" width="27.6640625" customWidth="1"/>
    <col min="16" max="16" width="27.33203125" customWidth="1"/>
    <col min="17" max="17" width="28.109375" customWidth="1"/>
    <col min="18" max="18" width="25.109375" bestFit="1" customWidth="1"/>
  </cols>
  <sheetData>
    <row r="1" spans="1:18" ht="34.799999999999997" customHeight="1" x14ac:dyDescent="0.3">
      <c r="A1" s="6" t="s">
        <v>0</v>
      </c>
      <c r="B1" s="7" t="s">
        <v>1</v>
      </c>
      <c r="C1" s="53" t="s">
        <v>2</v>
      </c>
      <c r="D1" s="54" t="s">
        <v>3</v>
      </c>
      <c r="E1" s="54" t="s">
        <v>4</v>
      </c>
      <c r="F1" s="54" t="s">
        <v>5</v>
      </c>
      <c r="G1" s="54" t="s">
        <v>6</v>
      </c>
      <c r="H1" s="98" t="s">
        <v>7446</v>
      </c>
      <c r="I1" s="98" t="s">
        <v>7371</v>
      </c>
      <c r="J1" s="99" t="s">
        <v>7372</v>
      </c>
      <c r="K1" s="100" t="s">
        <v>7388</v>
      </c>
      <c r="L1" s="101" t="s">
        <v>7389</v>
      </c>
      <c r="M1" s="101" t="s">
        <v>7395</v>
      </c>
      <c r="N1" s="101" t="s">
        <v>7390</v>
      </c>
      <c r="O1" s="102" t="s">
        <v>7393</v>
      </c>
      <c r="P1" s="101" t="s">
        <v>7394</v>
      </c>
      <c r="Q1" s="100" t="s">
        <v>7396</v>
      </c>
      <c r="R1" s="103" t="s">
        <v>7455</v>
      </c>
    </row>
    <row r="2" spans="1:18" x14ac:dyDescent="0.3">
      <c r="A2" s="8" t="s">
        <v>38</v>
      </c>
      <c r="B2" s="9">
        <v>45136.433078703703</v>
      </c>
      <c r="C2" s="10">
        <v>45136.437604166669</v>
      </c>
      <c r="D2" s="11" t="s">
        <v>8</v>
      </c>
      <c r="E2" s="12" t="s">
        <v>19</v>
      </c>
      <c r="F2" s="11" t="s">
        <v>16</v>
      </c>
      <c r="G2" s="13" t="s">
        <v>39</v>
      </c>
      <c r="H2" s="78" t="s">
        <v>7447</v>
      </c>
      <c r="I2" s="48">
        <f>tbl_raw_data[[#This Row],[Date Actioned]]-tbl_raw_data[[#This Row],[Date Tagged]]</f>
        <v>4.5254629658302292E-3</v>
      </c>
      <c r="J2" s="46">
        <f>HOUR(tbl_raw_data[[#This Row],[Time_taken]])*60+MINUTE(tbl_raw_data[[#This Row],[Time_taken]])+SECOND(tbl_raw_data[[#This Row],[Time_taken]])/60</f>
        <v>6.5166666666666666</v>
      </c>
      <c r="K2" s="52">
        <f>DATE(YEAR(tbl_raw_data[[#This Row],[Date Actioned]]),MONTH(tbl_raw_data[[#This Row],[Date Actioned]]),DAY(tbl_raw_data[[#This Row],[Date Actioned]]))</f>
        <v>45136</v>
      </c>
      <c r="L2" s="50" t="str">
        <f>UPPER(TEXT(tbl_raw_data[[#This Row],[updated_date]],"MMMM"))</f>
        <v>JULY</v>
      </c>
      <c r="M2" s="50" t="str">
        <f>"WEEK "&amp; IF(ROUNDUP(DAY(tbl_raw_data[[#This Row],[updated_date]])/7,0)=5,4,ROUNDUP(DAY(tbl_raw_data[[#This Row],[updated_date]])/7,0))</f>
        <v>WEEK 4</v>
      </c>
      <c r="N2" s="50" t="str">
        <f>UPPER(VLOOKUP(tbl_raw_data[[#This Row],[Analyst]],Settiings!$A$2:$B$16,2,0))</f>
        <v>CAMROOON</v>
      </c>
      <c r="O2" s="50" t="str">
        <f>TRIM(UPPER(tbl_raw_data[[#This Row],[Outcome]]))</f>
        <v>WITHDRAW</v>
      </c>
      <c r="P2" s="50" t="str">
        <f>TRIM(UPPER(tbl_raw_data[[#This Row],[Queue Name]]))</f>
        <v>CONSUMER POST BUREAU</v>
      </c>
      <c r="Q2" s="50" t="str">
        <f>IF(tbl_raw_data[[#This Row],[Time taken in min]]&lt;=Settiings!$D$2,"SLA_MET","SLA_NOT_MET")</f>
        <v>SLA_MET</v>
      </c>
      <c r="R2" s="94"/>
    </row>
    <row r="3" spans="1:18" x14ac:dyDescent="0.3">
      <c r="A3" s="8" t="s">
        <v>153</v>
      </c>
      <c r="B3" s="9">
        <v>45136.569421296299</v>
      </c>
      <c r="C3" s="10">
        <v>45136.576631944445</v>
      </c>
      <c r="D3" s="11" t="s">
        <v>8</v>
      </c>
      <c r="E3" s="12" t="s">
        <v>19</v>
      </c>
      <c r="F3" s="11" t="s">
        <v>70</v>
      </c>
      <c r="G3" s="13" t="s">
        <v>154</v>
      </c>
      <c r="H3" s="78" t="s">
        <v>7447</v>
      </c>
      <c r="I3" s="48">
        <f>tbl_raw_data[[#This Row],[Date Actioned]]-tbl_raw_data[[#This Row],[Date Tagged]]</f>
        <v>7.2106481457012706E-3</v>
      </c>
      <c r="J3" s="46">
        <f>HOUR(tbl_raw_data[[#This Row],[Time_taken]])*60+MINUTE(tbl_raw_data[[#This Row],[Time_taken]])+SECOND(tbl_raw_data[[#This Row],[Time_taken]])/60</f>
        <v>10.383333333333333</v>
      </c>
      <c r="K3" s="52">
        <f>DATE(YEAR(tbl_raw_data[[#This Row],[Date Actioned]]),MONTH(tbl_raw_data[[#This Row],[Date Actioned]]),DAY(tbl_raw_data[[#This Row],[Date Actioned]]))</f>
        <v>45136</v>
      </c>
      <c r="L3" s="50" t="str">
        <f>UPPER(TEXT(tbl_raw_data[[#This Row],[updated_date]],"MMMM"))</f>
        <v>JULY</v>
      </c>
      <c r="M3" s="50" t="str">
        <f>"WEEK "&amp; IF(ROUNDUP(DAY(tbl_raw_data[[#This Row],[updated_date]])/7,0)=5,4,ROUNDUP(DAY(tbl_raw_data[[#This Row],[updated_date]])/7,0))</f>
        <v>WEEK 4</v>
      </c>
      <c r="N3" s="50" t="str">
        <f>UPPER(VLOOKUP(tbl_raw_data[[#This Row],[Analyst]],Settiings!$A$2:$B$16,2,0))</f>
        <v>ASIF</v>
      </c>
      <c r="O3" s="50" t="str">
        <f>TRIM(UPPER(tbl_raw_data[[#This Row],[Outcome]]))</f>
        <v>WITHDRAW</v>
      </c>
      <c r="P3" s="50" t="str">
        <f>TRIM(UPPER(tbl_raw_data[[#This Row],[Queue Name]]))</f>
        <v>CONSUMER POST BUREAU</v>
      </c>
      <c r="Q3" s="50" t="str">
        <f>IF(tbl_raw_data[[#This Row],[Time taken in min]]&lt;=Settiings!$D$2,"SLA_MET","SLA_NOT_MET")</f>
        <v>SLA_MET</v>
      </c>
      <c r="R3" s="94"/>
    </row>
    <row r="4" spans="1:18" x14ac:dyDescent="0.3">
      <c r="A4" s="8" t="s">
        <v>252</v>
      </c>
      <c r="B4" s="9">
        <v>45136.662604166668</v>
      </c>
      <c r="C4" s="10">
        <v>45136.688020833331</v>
      </c>
      <c r="D4" s="11" t="s">
        <v>8</v>
      </c>
      <c r="E4" s="12" t="s">
        <v>19</v>
      </c>
      <c r="F4" s="11" t="s">
        <v>53</v>
      </c>
      <c r="G4" s="13" t="s">
        <v>253</v>
      </c>
      <c r="H4" s="78" t="s">
        <v>7447</v>
      </c>
      <c r="I4" s="48">
        <f>tbl_raw_data[[#This Row],[Date Actioned]]-tbl_raw_data[[#This Row],[Date Tagged]]</f>
        <v>2.5416666663659271E-2</v>
      </c>
      <c r="J4" s="46">
        <f>HOUR(tbl_raw_data[[#This Row],[Time_taken]])*60+MINUTE(tbl_raw_data[[#This Row],[Time_taken]])+SECOND(tbl_raw_data[[#This Row],[Time_taken]])/60</f>
        <v>36.6</v>
      </c>
      <c r="K4" s="52">
        <f>DATE(YEAR(tbl_raw_data[[#This Row],[Date Actioned]]),MONTH(tbl_raw_data[[#This Row],[Date Actioned]]),DAY(tbl_raw_data[[#This Row],[Date Actioned]]))</f>
        <v>45136</v>
      </c>
      <c r="L4" s="50" t="str">
        <f>UPPER(TEXT(tbl_raw_data[[#This Row],[updated_date]],"MMMM"))</f>
        <v>JULY</v>
      </c>
      <c r="M4" s="50" t="str">
        <f>"WEEK "&amp; IF(ROUNDUP(DAY(tbl_raw_data[[#This Row],[updated_date]])/7,0)=5,4,ROUNDUP(DAY(tbl_raw_data[[#This Row],[updated_date]])/7,0))</f>
        <v>WEEK 4</v>
      </c>
      <c r="N4" s="50" t="str">
        <f>UPPER(VLOOKUP(tbl_raw_data[[#This Row],[Analyst]],Settiings!$A$2:$B$16,2,0))</f>
        <v>NAVED</v>
      </c>
      <c r="O4" s="50" t="str">
        <f>TRIM(UPPER(tbl_raw_data[[#This Row],[Outcome]]))</f>
        <v>WITHDRAW</v>
      </c>
      <c r="P4" s="50" t="str">
        <f>TRIM(UPPER(tbl_raw_data[[#This Row],[Queue Name]]))</f>
        <v>CONSUMER POST BUREAU</v>
      </c>
      <c r="Q4" s="50" t="str">
        <f>IF(tbl_raw_data[[#This Row],[Time taken in min]]&lt;=Settiings!$D$2,"SLA_MET","SLA_NOT_MET")</f>
        <v>SLA_NOT_MET</v>
      </c>
      <c r="R4" s="94"/>
    </row>
    <row r="5" spans="1:18" x14ac:dyDescent="0.3">
      <c r="A5" s="8" t="s">
        <v>264</v>
      </c>
      <c r="B5" s="9">
        <v>45136.678749999999</v>
      </c>
      <c r="C5" s="10">
        <v>45136.681307870371</v>
      </c>
      <c r="D5" s="11" t="s">
        <v>8</v>
      </c>
      <c r="E5" s="12" t="s">
        <v>47</v>
      </c>
      <c r="F5" s="11" t="s">
        <v>53</v>
      </c>
      <c r="G5" s="13" t="s">
        <v>265</v>
      </c>
      <c r="H5" s="78" t="s">
        <v>7447</v>
      </c>
      <c r="I5" s="48">
        <f>tbl_raw_data[[#This Row],[Date Actioned]]-tbl_raw_data[[#This Row],[Date Tagged]]</f>
        <v>2.5578703716746531E-3</v>
      </c>
      <c r="J5" s="46">
        <f>HOUR(tbl_raw_data[[#This Row],[Time_taken]])*60+MINUTE(tbl_raw_data[[#This Row],[Time_taken]])+SECOND(tbl_raw_data[[#This Row],[Time_taken]])/60</f>
        <v>3.6833333333333336</v>
      </c>
      <c r="K5" s="52">
        <f>DATE(YEAR(tbl_raw_data[[#This Row],[Date Actioned]]),MONTH(tbl_raw_data[[#This Row],[Date Actioned]]),DAY(tbl_raw_data[[#This Row],[Date Actioned]]))</f>
        <v>45136</v>
      </c>
      <c r="L5" s="50" t="str">
        <f>UPPER(TEXT(tbl_raw_data[[#This Row],[updated_date]],"MMMM"))</f>
        <v>JULY</v>
      </c>
      <c r="M5" s="50" t="str">
        <f>"WEEK "&amp; IF(ROUNDUP(DAY(tbl_raw_data[[#This Row],[updated_date]])/7,0)=5,4,ROUNDUP(DAY(tbl_raw_data[[#This Row],[updated_date]])/7,0))</f>
        <v>WEEK 4</v>
      </c>
      <c r="N5" s="50" t="str">
        <f>UPPER(VLOOKUP(tbl_raw_data[[#This Row],[Analyst]],Settiings!$A$2:$B$16,2,0))</f>
        <v>NAVED</v>
      </c>
      <c r="O5" s="50" t="str">
        <f>TRIM(UPPER(tbl_raw_data[[#This Row],[Outcome]]))</f>
        <v>WITHDRAW</v>
      </c>
      <c r="P5" s="50" t="str">
        <f>TRIM(UPPER(tbl_raw_data[[#This Row],[Queue Name]]))</f>
        <v>CONSUMER PRE BUREAU</v>
      </c>
      <c r="Q5" s="50" t="str">
        <f>IF(tbl_raw_data[[#This Row],[Time taken in min]]&lt;=Settiings!$D$2,"SLA_MET","SLA_NOT_MET")</f>
        <v>SLA_MET</v>
      </c>
      <c r="R5" s="94"/>
    </row>
    <row r="6" spans="1:18" x14ac:dyDescent="0.3">
      <c r="A6" s="8" t="s">
        <v>337</v>
      </c>
      <c r="B6" s="9">
        <v>45136.731053240743</v>
      </c>
      <c r="C6" s="10">
        <v>45136.744699074072</v>
      </c>
      <c r="D6" s="11" t="s">
        <v>8</v>
      </c>
      <c r="E6" s="12" t="s">
        <v>19</v>
      </c>
      <c r="F6" s="11" t="s">
        <v>76</v>
      </c>
      <c r="G6" s="13" t="s">
        <v>338</v>
      </c>
      <c r="H6" s="78" t="s">
        <v>7447</v>
      </c>
      <c r="I6" s="48">
        <f>tbl_raw_data[[#This Row],[Date Actioned]]-tbl_raw_data[[#This Row],[Date Tagged]]</f>
        <v>1.3645833329064772E-2</v>
      </c>
      <c r="J6" s="46">
        <f>HOUR(tbl_raw_data[[#This Row],[Time_taken]])*60+MINUTE(tbl_raw_data[[#This Row],[Time_taken]])+SECOND(tbl_raw_data[[#This Row],[Time_taken]])/60</f>
        <v>19.649999999999999</v>
      </c>
      <c r="K6" s="52">
        <f>DATE(YEAR(tbl_raw_data[[#This Row],[Date Actioned]]),MONTH(tbl_raw_data[[#This Row],[Date Actioned]]),DAY(tbl_raw_data[[#This Row],[Date Actioned]]))</f>
        <v>45136</v>
      </c>
      <c r="L6" s="50" t="str">
        <f>UPPER(TEXT(tbl_raw_data[[#This Row],[updated_date]],"MMMM"))</f>
        <v>JULY</v>
      </c>
      <c r="M6" s="50" t="str">
        <f>"WEEK "&amp; IF(ROUNDUP(DAY(tbl_raw_data[[#This Row],[updated_date]])/7,0)=5,4,ROUNDUP(DAY(tbl_raw_data[[#This Row],[updated_date]])/7,0))</f>
        <v>WEEK 4</v>
      </c>
      <c r="N6" s="50" t="str">
        <f>UPPER(VLOOKUP(tbl_raw_data[[#This Row],[Analyst]],Settiings!$A$2:$B$16,2,0))</f>
        <v>ROHAN</v>
      </c>
      <c r="O6" s="50" t="str">
        <f>TRIM(UPPER(tbl_raw_data[[#This Row],[Outcome]]))</f>
        <v>WITHDRAW</v>
      </c>
      <c r="P6" s="50" t="str">
        <f>TRIM(UPPER(tbl_raw_data[[#This Row],[Queue Name]]))</f>
        <v>CONSUMER POST BUREAU</v>
      </c>
      <c r="Q6" s="50" t="str">
        <f>IF(tbl_raw_data[[#This Row],[Time taken in min]]&lt;=Settiings!$D$2,"SLA_MET","SLA_NOT_MET")</f>
        <v>SLA_MET</v>
      </c>
      <c r="R6" s="94"/>
    </row>
    <row r="7" spans="1:18" x14ac:dyDescent="0.3">
      <c r="A7" s="8" t="s">
        <v>395</v>
      </c>
      <c r="B7" s="9">
        <v>45136.816458333335</v>
      </c>
      <c r="C7" s="10">
        <v>45136.82408564815</v>
      </c>
      <c r="D7" s="11" t="s">
        <v>8</v>
      </c>
      <c r="E7" s="12" t="s">
        <v>19</v>
      </c>
      <c r="F7" s="11" t="s">
        <v>53</v>
      </c>
      <c r="G7" s="13" t="s">
        <v>396</v>
      </c>
      <c r="H7" s="78" t="s">
        <v>7447</v>
      </c>
      <c r="I7" s="48">
        <f>tbl_raw_data[[#This Row],[Date Actioned]]-tbl_raw_data[[#This Row],[Date Tagged]]</f>
        <v>7.6273148151813075E-3</v>
      </c>
      <c r="J7" s="46">
        <f>HOUR(tbl_raw_data[[#This Row],[Time_taken]])*60+MINUTE(tbl_raw_data[[#This Row],[Time_taken]])+SECOND(tbl_raw_data[[#This Row],[Time_taken]])/60</f>
        <v>10.983333333333333</v>
      </c>
      <c r="K7" s="52">
        <f>DATE(YEAR(tbl_raw_data[[#This Row],[Date Actioned]]),MONTH(tbl_raw_data[[#This Row],[Date Actioned]]),DAY(tbl_raw_data[[#This Row],[Date Actioned]]))</f>
        <v>45136</v>
      </c>
      <c r="L7" s="50" t="str">
        <f>UPPER(TEXT(tbl_raw_data[[#This Row],[updated_date]],"MMMM"))</f>
        <v>JULY</v>
      </c>
      <c r="M7" s="50" t="str">
        <f>"WEEK "&amp; IF(ROUNDUP(DAY(tbl_raw_data[[#This Row],[updated_date]])/7,0)=5,4,ROUNDUP(DAY(tbl_raw_data[[#This Row],[updated_date]])/7,0))</f>
        <v>WEEK 4</v>
      </c>
      <c r="N7" s="50" t="str">
        <f>UPPER(VLOOKUP(tbl_raw_data[[#This Row],[Analyst]],Settiings!$A$2:$B$16,2,0))</f>
        <v>NAVED</v>
      </c>
      <c r="O7" s="50" t="str">
        <f>TRIM(UPPER(tbl_raw_data[[#This Row],[Outcome]]))</f>
        <v>WITHDRAW</v>
      </c>
      <c r="P7" s="50" t="str">
        <f>TRIM(UPPER(tbl_raw_data[[#This Row],[Queue Name]]))</f>
        <v>CONSUMER POST BUREAU</v>
      </c>
      <c r="Q7" s="50" t="str">
        <f>IF(tbl_raw_data[[#This Row],[Time taken in min]]&lt;=Settiings!$D$2,"SLA_MET","SLA_NOT_MET")</f>
        <v>SLA_MET</v>
      </c>
      <c r="R7" s="94"/>
    </row>
    <row r="8" spans="1:18" x14ac:dyDescent="0.3">
      <c r="A8" s="14" t="s">
        <v>414</v>
      </c>
      <c r="B8" s="9">
        <v>45137.433078703703</v>
      </c>
      <c r="C8" s="22">
        <v>45137.437604166669</v>
      </c>
      <c r="D8" s="12" t="s">
        <v>8</v>
      </c>
      <c r="E8" s="12" t="s">
        <v>19</v>
      </c>
      <c r="F8" s="12" t="s">
        <v>16</v>
      </c>
      <c r="G8" s="12" t="s">
        <v>39</v>
      </c>
      <c r="H8" s="78" t="s">
        <v>7447</v>
      </c>
      <c r="I8" s="48">
        <f>tbl_raw_data[[#This Row],[Date Actioned]]-tbl_raw_data[[#This Row],[Date Tagged]]</f>
        <v>4.5254629658302292E-3</v>
      </c>
      <c r="J8" s="46">
        <f>HOUR(tbl_raw_data[[#This Row],[Time_taken]])*60+MINUTE(tbl_raw_data[[#This Row],[Time_taken]])+SECOND(tbl_raw_data[[#This Row],[Time_taken]])/60</f>
        <v>6.5166666666666666</v>
      </c>
      <c r="K8" s="52">
        <f>DATE(YEAR(tbl_raw_data[[#This Row],[Date Actioned]]),MONTH(tbl_raw_data[[#This Row],[Date Actioned]]),DAY(tbl_raw_data[[#This Row],[Date Actioned]]))</f>
        <v>45137</v>
      </c>
      <c r="L8" s="50" t="str">
        <f>UPPER(TEXT(tbl_raw_data[[#This Row],[updated_date]],"MMMM"))</f>
        <v>JULY</v>
      </c>
      <c r="M8" s="50" t="str">
        <f>"WEEK "&amp; IF(ROUNDUP(DAY(tbl_raw_data[[#This Row],[updated_date]])/7,0)=5,4,ROUNDUP(DAY(tbl_raw_data[[#This Row],[updated_date]])/7,0))</f>
        <v>WEEK 4</v>
      </c>
      <c r="N8" s="50" t="str">
        <f>UPPER(VLOOKUP(tbl_raw_data[[#This Row],[Analyst]],Settiings!$A$2:$B$16,2,0))</f>
        <v>CAMROOON</v>
      </c>
      <c r="O8" s="50" t="str">
        <f>TRIM(UPPER(tbl_raw_data[[#This Row],[Outcome]]))</f>
        <v>WITHDRAW</v>
      </c>
      <c r="P8" s="50" t="str">
        <f>TRIM(UPPER(tbl_raw_data[[#This Row],[Queue Name]]))</f>
        <v>CONSUMER POST BUREAU</v>
      </c>
      <c r="Q8" s="50" t="str">
        <f>IF(tbl_raw_data[[#This Row],[Time taken in min]]&lt;=Settiings!$D$2,"SLA_MET","SLA_NOT_MET")</f>
        <v>SLA_MET</v>
      </c>
      <c r="R8" s="94"/>
    </row>
    <row r="9" spans="1:18" x14ac:dyDescent="0.3">
      <c r="A9" s="14" t="s">
        <v>489</v>
      </c>
      <c r="B9" s="9">
        <v>45137.569421296299</v>
      </c>
      <c r="C9" s="22">
        <v>45137.576631944445</v>
      </c>
      <c r="D9" s="12" t="s">
        <v>8</v>
      </c>
      <c r="E9" s="12" t="s">
        <v>19</v>
      </c>
      <c r="F9" s="12" t="s">
        <v>70</v>
      </c>
      <c r="G9" s="12" t="s">
        <v>154</v>
      </c>
      <c r="H9" s="78" t="s">
        <v>7447</v>
      </c>
      <c r="I9" s="48">
        <f>tbl_raw_data[[#This Row],[Date Actioned]]-tbl_raw_data[[#This Row],[Date Tagged]]</f>
        <v>7.2106481457012706E-3</v>
      </c>
      <c r="J9" s="46">
        <f>HOUR(tbl_raw_data[[#This Row],[Time_taken]])*60+MINUTE(tbl_raw_data[[#This Row],[Time_taken]])+SECOND(tbl_raw_data[[#This Row],[Time_taken]])/60</f>
        <v>10.383333333333333</v>
      </c>
      <c r="K9" s="52">
        <f>DATE(YEAR(tbl_raw_data[[#This Row],[Date Actioned]]),MONTH(tbl_raw_data[[#This Row],[Date Actioned]]),DAY(tbl_raw_data[[#This Row],[Date Actioned]]))</f>
        <v>45137</v>
      </c>
      <c r="L9" s="50" t="str">
        <f>UPPER(TEXT(tbl_raw_data[[#This Row],[updated_date]],"MMMM"))</f>
        <v>JULY</v>
      </c>
      <c r="M9" s="50" t="str">
        <f>"WEEK "&amp; IF(ROUNDUP(DAY(tbl_raw_data[[#This Row],[updated_date]])/7,0)=5,4,ROUNDUP(DAY(tbl_raw_data[[#This Row],[updated_date]])/7,0))</f>
        <v>WEEK 4</v>
      </c>
      <c r="N9" s="50" t="str">
        <f>UPPER(VLOOKUP(tbl_raw_data[[#This Row],[Analyst]],Settiings!$A$2:$B$16,2,0))</f>
        <v>ASIF</v>
      </c>
      <c r="O9" s="50" t="str">
        <f>TRIM(UPPER(tbl_raw_data[[#This Row],[Outcome]]))</f>
        <v>WITHDRAW</v>
      </c>
      <c r="P9" s="50" t="str">
        <f>TRIM(UPPER(tbl_raw_data[[#This Row],[Queue Name]]))</f>
        <v>CONSUMER POST BUREAU</v>
      </c>
      <c r="Q9" s="50" t="str">
        <f>IF(tbl_raw_data[[#This Row],[Time taken in min]]&lt;=Settiings!$D$2,"SLA_MET","SLA_NOT_MET")</f>
        <v>SLA_MET</v>
      </c>
      <c r="R9" s="94"/>
    </row>
    <row r="10" spans="1:18" x14ac:dyDescent="0.3">
      <c r="A10" s="14" t="s">
        <v>570</v>
      </c>
      <c r="B10" s="9">
        <v>45137.662604166668</v>
      </c>
      <c r="C10" s="22">
        <v>45137.688020833331</v>
      </c>
      <c r="D10" s="12" t="s">
        <v>8</v>
      </c>
      <c r="E10" s="12" t="s">
        <v>19</v>
      </c>
      <c r="F10" s="12" t="s">
        <v>53</v>
      </c>
      <c r="G10" s="12" t="s">
        <v>253</v>
      </c>
      <c r="H10" s="78" t="s">
        <v>7447</v>
      </c>
      <c r="I10" s="48">
        <f>tbl_raw_data[[#This Row],[Date Actioned]]-tbl_raw_data[[#This Row],[Date Tagged]]</f>
        <v>2.5416666663659271E-2</v>
      </c>
      <c r="J10" s="46">
        <f>HOUR(tbl_raw_data[[#This Row],[Time_taken]])*60+MINUTE(tbl_raw_data[[#This Row],[Time_taken]])+SECOND(tbl_raw_data[[#This Row],[Time_taken]])/60</f>
        <v>36.6</v>
      </c>
      <c r="K10" s="52">
        <f>DATE(YEAR(tbl_raw_data[[#This Row],[Date Actioned]]),MONTH(tbl_raw_data[[#This Row],[Date Actioned]]),DAY(tbl_raw_data[[#This Row],[Date Actioned]]))</f>
        <v>45137</v>
      </c>
      <c r="L10" s="50" t="str">
        <f>UPPER(TEXT(tbl_raw_data[[#This Row],[updated_date]],"MMMM"))</f>
        <v>JULY</v>
      </c>
      <c r="M10" s="50" t="str">
        <f>"WEEK "&amp; IF(ROUNDUP(DAY(tbl_raw_data[[#This Row],[updated_date]])/7,0)=5,4,ROUNDUP(DAY(tbl_raw_data[[#This Row],[updated_date]])/7,0))</f>
        <v>WEEK 4</v>
      </c>
      <c r="N10" s="50" t="str">
        <f>UPPER(VLOOKUP(tbl_raw_data[[#This Row],[Analyst]],Settiings!$A$2:$B$16,2,0))</f>
        <v>NAVED</v>
      </c>
      <c r="O10" s="50" t="str">
        <f>TRIM(UPPER(tbl_raw_data[[#This Row],[Outcome]]))</f>
        <v>WITHDRAW</v>
      </c>
      <c r="P10" s="50" t="str">
        <f>TRIM(UPPER(tbl_raw_data[[#This Row],[Queue Name]]))</f>
        <v>CONSUMER POST BUREAU</v>
      </c>
      <c r="Q10" s="50" t="str">
        <f>IF(tbl_raw_data[[#This Row],[Time taken in min]]&lt;=Settiings!$D$2,"SLA_MET","SLA_NOT_MET")</f>
        <v>SLA_NOT_MET</v>
      </c>
      <c r="R10" s="94"/>
    </row>
    <row r="11" spans="1:18" x14ac:dyDescent="0.3">
      <c r="A11" s="14" t="s">
        <v>579</v>
      </c>
      <c r="B11" s="15">
        <v>45137.678749999999</v>
      </c>
      <c r="C11" s="21">
        <v>45137.681307870371</v>
      </c>
      <c r="D11" s="18" t="s">
        <v>8</v>
      </c>
      <c r="E11" s="18" t="s">
        <v>47</v>
      </c>
      <c r="F11" s="18" t="s">
        <v>53</v>
      </c>
      <c r="G11" s="18" t="s">
        <v>265</v>
      </c>
      <c r="H11" s="78" t="s">
        <v>7447</v>
      </c>
      <c r="I11" s="48">
        <f>tbl_raw_data[[#This Row],[Date Actioned]]-tbl_raw_data[[#This Row],[Date Tagged]]</f>
        <v>2.5578703716746531E-3</v>
      </c>
      <c r="J11" s="46">
        <f>HOUR(tbl_raw_data[[#This Row],[Time_taken]])*60+MINUTE(tbl_raw_data[[#This Row],[Time_taken]])+SECOND(tbl_raw_data[[#This Row],[Time_taken]])/60</f>
        <v>3.6833333333333336</v>
      </c>
      <c r="K11" s="52">
        <f>DATE(YEAR(tbl_raw_data[[#This Row],[Date Actioned]]),MONTH(tbl_raw_data[[#This Row],[Date Actioned]]),DAY(tbl_raw_data[[#This Row],[Date Actioned]]))</f>
        <v>45137</v>
      </c>
      <c r="L11" s="50" t="str">
        <f>UPPER(TEXT(tbl_raw_data[[#This Row],[updated_date]],"MMMM"))</f>
        <v>JULY</v>
      </c>
      <c r="M11" s="50" t="str">
        <f>"WEEK "&amp; IF(ROUNDUP(DAY(tbl_raw_data[[#This Row],[updated_date]])/7,0)=5,4,ROUNDUP(DAY(tbl_raw_data[[#This Row],[updated_date]])/7,0))</f>
        <v>WEEK 4</v>
      </c>
      <c r="N11" s="50" t="str">
        <f>UPPER(VLOOKUP(tbl_raw_data[[#This Row],[Analyst]],Settiings!$A$2:$B$16,2,0))</f>
        <v>NAVED</v>
      </c>
      <c r="O11" s="50" t="str">
        <f>TRIM(UPPER(tbl_raw_data[[#This Row],[Outcome]]))</f>
        <v>WITHDRAW</v>
      </c>
      <c r="P11" s="50" t="str">
        <f>TRIM(UPPER(tbl_raw_data[[#This Row],[Queue Name]]))</f>
        <v>CONSUMER PRE BUREAU</v>
      </c>
      <c r="Q11" s="50" t="str">
        <f>IF(tbl_raw_data[[#This Row],[Time taken in min]]&lt;=Settiings!$D$2,"SLA_MET","SLA_NOT_MET")</f>
        <v>SLA_MET</v>
      </c>
      <c r="R11" s="94"/>
    </row>
    <row r="12" spans="1:18" x14ac:dyDescent="0.3">
      <c r="A12" s="14" t="s">
        <v>637</v>
      </c>
      <c r="B12" s="9">
        <v>45137.731053240743</v>
      </c>
      <c r="C12" s="22">
        <v>45137.744699074072</v>
      </c>
      <c r="D12" s="12" t="s">
        <v>8</v>
      </c>
      <c r="E12" s="12" t="s">
        <v>19</v>
      </c>
      <c r="F12" s="12" t="s">
        <v>76</v>
      </c>
      <c r="G12" s="12" t="s">
        <v>338</v>
      </c>
      <c r="H12" s="78" t="s">
        <v>7447</v>
      </c>
      <c r="I12" s="48">
        <f>tbl_raw_data[[#This Row],[Date Actioned]]-tbl_raw_data[[#This Row],[Date Tagged]]</f>
        <v>1.3645833329064772E-2</v>
      </c>
      <c r="J12" s="46">
        <f>HOUR(tbl_raw_data[[#This Row],[Time_taken]])*60+MINUTE(tbl_raw_data[[#This Row],[Time_taken]])+SECOND(tbl_raw_data[[#This Row],[Time_taken]])/60</f>
        <v>19.649999999999999</v>
      </c>
      <c r="K12" s="52">
        <f>DATE(YEAR(tbl_raw_data[[#This Row],[Date Actioned]]),MONTH(tbl_raw_data[[#This Row],[Date Actioned]]),DAY(tbl_raw_data[[#This Row],[Date Actioned]]))</f>
        <v>45137</v>
      </c>
      <c r="L12" s="50" t="str">
        <f>UPPER(TEXT(tbl_raw_data[[#This Row],[updated_date]],"MMMM"))</f>
        <v>JULY</v>
      </c>
      <c r="M12" s="50" t="str">
        <f>"WEEK "&amp; IF(ROUNDUP(DAY(tbl_raw_data[[#This Row],[updated_date]])/7,0)=5,4,ROUNDUP(DAY(tbl_raw_data[[#This Row],[updated_date]])/7,0))</f>
        <v>WEEK 4</v>
      </c>
      <c r="N12" s="50" t="str">
        <f>UPPER(VLOOKUP(tbl_raw_data[[#This Row],[Analyst]],Settiings!$A$2:$B$16,2,0))</f>
        <v>ROHAN</v>
      </c>
      <c r="O12" s="50" t="str">
        <f>TRIM(UPPER(tbl_raw_data[[#This Row],[Outcome]]))</f>
        <v>WITHDRAW</v>
      </c>
      <c r="P12" s="50" t="str">
        <f>TRIM(UPPER(tbl_raw_data[[#This Row],[Queue Name]]))</f>
        <v>CONSUMER POST BUREAU</v>
      </c>
      <c r="Q12" s="50" t="str">
        <f>IF(tbl_raw_data[[#This Row],[Time taken in min]]&lt;=Settiings!$D$2,"SLA_MET","SLA_NOT_MET")</f>
        <v>SLA_MET</v>
      </c>
      <c r="R12" s="94"/>
    </row>
    <row r="13" spans="1:18" x14ac:dyDescent="0.3">
      <c r="A13" s="14" t="s">
        <v>683</v>
      </c>
      <c r="B13" s="9">
        <v>45137.816458333335</v>
      </c>
      <c r="C13" s="22">
        <v>45137.82408564815</v>
      </c>
      <c r="D13" s="12" t="s">
        <v>8</v>
      </c>
      <c r="E13" s="12" t="s">
        <v>19</v>
      </c>
      <c r="F13" s="12" t="s">
        <v>53</v>
      </c>
      <c r="G13" s="12" t="s">
        <v>396</v>
      </c>
      <c r="H13" s="78" t="s">
        <v>7447</v>
      </c>
      <c r="I13" s="48">
        <f>tbl_raw_data[[#This Row],[Date Actioned]]-tbl_raw_data[[#This Row],[Date Tagged]]</f>
        <v>7.6273148151813075E-3</v>
      </c>
      <c r="J13" s="46">
        <f>HOUR(tbl_raw_data[[#This Row],[Time_taken]])*60+MINUTE(tbl_raw_data[[#This Row],[Time_taken]])+SECOND(tbl_raw_data[[#This Row],[Time_taken]])/60</f>
        <v>10.983333333333333</v>
      </c>
      <c r="K13" s="52">
        <f>DATE(YEAR(tbl_raw_data[[#This Row],[Date Actioned]]),MONTH(tbl_raw_data[[#This Row],[Date Actioned]]),DAY(tbl_raw_data[[#This Row],[Date Actioned]]))</f>
        <v>45137</v>
      </c>
      <c r="L13" s="50" t="str">
        <f>UPPER(TEXT(tbl_raw_data[[#This Row],[updated_date]],"MMMM"))</f>
        <v>JULY</v>
      </c>
      <c r="M13" s="50" t="str">
        <f>"WEEK "&amp; IF(ROUNDUP(DAY(tbl_raw_data[[#This Row],[updated_date]])/7,0)=5,4,ROUNDUP(DAY(tbl_raw_data[[#This Row],[updated_date]])/7,0))</f>
        <v>WEEK 4</v>
      </c>
      <c r="N13" s="50" t="str">
        <f>UPPER(VLOOKUP(tbl_raw_data[[#This Row],[Analyst]],Settiings!$A$2:$B$16,2,0))</f>
        <v>NAVED</v>
      </c>
      <c r="O13" s="50" t="str">
        <f>TRIM(UPPER(tbl_raw_data[[#This Row],[Outcome]]))</f>
        <v>WITHDRAW</v>
      </c>
      <c r="P13" s="50" t="str">
        <f>TRIM(UPPER(tbl_raw_data[[#This Row],[Queue Name]]))</f>
        <v>CONSUMER POST BUREAU</v>
      </c>
      <c r="Q13" s="50" t="str">
        <f>IF(tbl_raw_data[[#This Row],[Time taken in min]]&lt;=Settiings!$D$2,"SLA_MET","SLA_NOT_MET")</f>
        <v>SLA_MET</v>
      </c>
      <c r="R13" s="94"/>
    </row>
    <row r="14" spans="1:18" x14ac:dyDescent="0.3">
      <c r="A14" s="23" t="s">
        <v>852</v>
      </c>
      <c r="B14" s="15">
        <v>45138.620740740742</v>
      </c>
      <c r="C14" s="21">
        <v>45138.627789351849</v>
      </c>
      <c r="D14" s="18" t="s">
        <v>8</v>
      </c>
      <c r="E14" s="18" t="s">
        <v>47</v>
      </c>
      <c r="F14" s="18" t="s">
        <v>65</v>
      </c>
      <c r="G14" s="18" t="s">
        <v>338</v>
      </c>
      <c r="H14" s="78" t="s">
        <v>7447</v>
      </c>
      <c r="I14" s="48">
        <f>tbl_raw_data[[#This Row],[Date Actioned]]-tbl_raw_data[[#This Row],[Date Tagged]]</f>
        <v>7.0486111071659252E-3</v>
      </c>
      <c r="J14" s="46">
        <f>HOUR(tbl_raw_data[[#This Row],[Time_taken]])*60+MINUTE(tbl_raw_data[[#This Row],[Time_taken]])+SECOND(tbl_raw_data[[#This Row],[Time_taken]])/60</f>
        <v>10.15</v>
      </c>
      <c r="K14" s="52">
        <f>DATE(YEAR(tbl_raw_data[[#This Row],[Date Actioned]]),MONTH(tbl_raw_data[[#This Row],[Date Actioned]]),DAY(tbl_raw_data[[#This Row],[Date Actioned]]))</f>
        <v>45138</v>
      </c>
      <c r="L14" s="50" t="str">
        <f>UPPER(TEXT(tbl_raw_data[[#This Row],[updated_date]],"MMMM"))</f>
        <v>JULY</v>
      </c>
      <c r="M14" s="50" t="str">
        <f>"WEEK "&amp; IF(ROUNDUP(DAY(tbl_raw_data[[#This Row],[updated_date]])/7,0)=5,4,ROUNDUP(DAY(tbl_raw_data[[#This Row],[updated_date]])/7,0))</f>
        <v>WEEK 4</v>
      </c>
      <c r="N14" s="50" t="str">
        <f>UPPER(VLOOKUP(tbl_raw_data[[#This Row],[Analyst]],Settiings!$A$2:$B$16,2,0))</f>
        <v>SAM</v>
      </c>
      <c r="O14" s="50" t="str">
        <f>TRIM(UPPER(tbl_raw_data[[#This Row],[Outcome]]))</f>
        <v>WITHDRAW</v>
      </c>
      <c r="P14" s="50" t="str">
        <f>TRIM(UPPER(tbl_raw_data[[#This Row],[Queue Name]]))</f>
        <v>CONSUMER PRE BUREAU</v>
      </c>
      <c r="Q14" s="50" t="str">
        <f>IF(tbl_raw_data[[#This Row],[Time taken in min]]&lt;=Settiings!$D$2,"SLA_MET","SLA_NOT_MET")</f>
        <v>SLA_MET</v>
      </c>
      <c r="R14" s="94"/>
    </row>
    <row r="15" spans="1:18" x14ac:dyDescent="0.3">
      <c r="A15" s="20" t="s">
        <v>875</v>
      </c>
      <c r="B15" s="9">
        <v>45138.642384259256</v>
      </c>
      <c r="C15" s="22">
        <v>45138.649351851855</v>
      </c>
      <c r="D15" s="12" t="s">
        <v>8</v>
      </c>
      <c r="E15" s="12" t="s">
        <v>9</v>
      </c>
      <c r="F15" s="12" t="s">
        <v>24</v>
      </c>
      <c r="G15" s="12" t="s">
        <v>876</v>
      </c>
      <c r="H15" s="78" t="s">
        <v>7447</v>
      </c>
      <c r="I15" s="48">
        <f>tbl_raw_data[[#This Row],[Date Actioned]]-tbl_raw_data[[#This Row],[Date Tagged]]</f>
        <v>6.967592598812189E-3</v>
      </c>
      <c r="J15" s="46">
        <f>HOUR(tbl_raw_data[[#This Row],[Time_taken]])*60+MINUTE(tbl_raw_data[[#This Row],[Time_taken]])+SECOND(tbl_raw_data[[#This Row],[Time_taken]])/60</f>
        <v>10.033333333333333</v>
      </c>
      <c r="K15" s="52">
        <f>DATE(YEAR(tbl_raw_data[[#This Row],[Date Actioned]]),MONTH(tbl_raw_data[[#This Row],[Date Actioned]]),DAY(tbl_raw_data[[#This Row],[Date Actioned]]))</f>
        <v>45138</v>
      </c>
      <c r="L15" s="50" t="str">
        <f>UPPER(TEXT(tbl_raw_data[[#This Row],[updated_date]],"MMMM"))</f>
        <v>JULY</v>
      </c>
      <c r="M15" s="50" t="str">
        <f>"WEEK "&amp; IF(ROUNDUP(DAY(tbl_raw_data[[#This Row],[updated_date]])/7,0)=5,4,ROUNDUP(DAY(tbl_raw_data[[#This Row],[updated_date]])/7,0))</f>
        <v>WEEK 4</v>
      </c>
      <c r="N15" s="50" t="str">
        <f>UPPER(VLOOKUP(tbl_raw_data[[#This Row],[Analyst]],Settiings!$A$2:$B$16,2,0))</f>
        <v>QUADIR</v>
      </c>
      <c r="O15" s="50" t="str">
        <f>TRIM(UPPER(tbl_raw_data[[#This Row],[Outcome]]))</f>
        <v>WITHDRAW</v>
      </c>
      <c r="P15" s="50" t="str">
        <f>TRIM(UPPER(tbl_raw_data[[#This Row],[Queue Name]]))</f>
        <v>CONSUMER EXISTING</v>
      </c>
      <c r="Q15" s="50" t="str">
        <f>IF(tbl_raw_data[[#This Row],[Time taken in min]]&lt;=Settiings!$D$2,"SLA_MET","SLA_NOT_MET")</f>
        <v>SLA_MET</v>
      </c>
      <c r="R15" s="94"/>
    </row>
    <row r="16" spans="1:18" x14ac:dyDescent="0.3">
      <c r="A16" s="20" t="s">
        <v>906</v>
      </c>
      <c r="B16" s="15">
        <v>45138.67292824074</v>
      </c>
      <c r="C16" s="21">
        <v>45138.67659722222</v>
      </c>
      <c r="D16" s="18" t="s">
        <v>8</v>
      </c>
      <c r="E16" s="18" t="s">
        <v>19</v>
      </c>
      <c r="F16" s="18" t="s">
        <v>76</v>
      </c>
      <c r="G16" s="18" t="s">
        <v>907</v>
      </c>
      <c r="H16" s="78" t="s">
        <v>7447</v>
      </c>
      <c r="I16" s="48">
        <f>tbl_raw_data[[#This Row],[Date Actioned]]-tbl_raw_data[[#This Row],[Date Tagged]]</f>
        <v>3.6689814805868082E-3</v>
      </c>
      <c r="J16" s="46">
        <f>HOUR(tbl_raw_data[[#This Row],[Time_taken]])*60+MINUTE(tbl_raw_data[[#This Row],[Time_taken]])+SECOND(tbl_raw_data[[#This Row],[Time_taken]])/60</f>
        <v>5.2833333333333332</v>
      </c>
      <c r="K16" s="52">
        <f>DATE(YEAR(tbl_raw_data[[#This Row],[Date Actioned]]),MONTH(tbl_raw_data[[#This Row],[Date Actioned]]),DAY(tbl_raw_data[[#This Row],[Date Actioned]]))</f>
        <v>45138</v>
      </c>
      <c r="L16" s="50" t="str">
        <f>UPPER(TEXT(tbl_raw_data[[#This Row],[updated_date]],"MMMM"))</f>
        <v>JULY</v>
      </c>
      <c r="M16" s="50" t="str">
        <f>"WEEK "&amp; IF(ROUNDUP(DAY(tbl_raw_data[[#This Row],[updated_date]])/7,0)=5,4,ROUNDUP(DAY(tbl_raw_data[[#This Row],[updated_date]])/7,0))</f>
        <v>WEEK 4</v>
      </c>
      <c r="N16" s="50" t="str">
        <f>UPPER(VLOOKUP(tbl_raw_data[[#This Row],[Analyst]],Settiings!$A$2:$B$16,2,0))</f>
        <v>ROHAN</v>
      </c>
      <c r="O16" s="50" t="str">
        <f>TRIM(UPPER(tbl_raw_data[[#This Row],[Outcome]]))</f>
        <v>WITHDRAW</v>
      </c>
      <c r="P16" s="50" t="str">
        <f>TRIM(UPPER(tbl_raw_data[[#This Row],[Queue Name]]))</f>
        <v>CONSUMER POST BUREAU</v>
      </c>
      <c r="Q16" s="50" t="str">
        <f>IF(tbl_raw_data[[#This Row],[Time taken in min]]&lt;=Settiings!$D$2,"SLA_MET","SLA_NOT_MET")</f>
        <v>SLA_MET</v>
      </c>
      <c r="R16" s="94"/>
    </row>
    <row r="17" spans="1:18" x14ac:dyDescent="0.3">
      <c r="A17" s="20" t="s">
        <v>943</v>
      </c>
      <c r="B17" s="9">
        <v>45138.707372685189</v>
      </c>
      <c r="C17" s="22">
        <v>45138.714467592596</v>
      </c>
      <c r="D17" s="12" t="s">
        <v>8</v>
      </c>
      <c r="E17" s="12" t="s">
        <v>47</v>
      </c>
      <c r="F17" s="12" t="s">
        <v>43</v>
      </c>
      <c r="G17" s="12" t="s">
        <v>944</v>
      </c>
      <c r="H17" s="78" t="s">
        <v>7447</v>
      </c>
      <c r="I17" s="48">
        <f>tbl_raw_data[[#This Row],[Date Actioned]]-tbl_raw_data[[#This Row],[Date Tagged]]</f>
        <v>7.0949074070085771E-3</v>
      </c>
      <c r="J17" s="46">
        <f>HOUR(tbl_raw_data[[#This Row],[Time_taken]])*60+MINUTE(tbl_raw_data[[#This Row],[Time_taken]])+SECOND(tbl_raw_data[[#This Row],[Time_taken]])/60</f>
        <v>10.216666666666667</v>
      </c>
      <c r="K17" s="52">
        <f>DATE(YEAR(tbl_raw_data[[#This Row],[Date Actioned]]),MONTH(tbl_raw_data[[#This Row],[Date Actioned]]),DAY(tbl_raw_data[[#This Row],[Date Actioned]]))</f>
        <v>45138</v>
      </c>
      <c r="L17" s="50" t="str">
        <f>UPPER(TEXT(tbl_raw_data[[#This Row],[updated_date]],"MMMM"))</f>
        <v>JULY</v>
      </c>
      <c r="M17" s="50" t="str">
        <f>"WEEK "&amp; IF(ROUNDUP(DAY(tbl_raw_data[[#This Row],[updated_date]])/7,0)=5,4,ROUNDUP(DAY(tbl_raw_data[[#This Row],[updated_date]])/7,0))</f>
        <v>WEEK 4</v>
      </c>
      <c r="N17" s="50" t="str">
        <f>UPPER(VLOOKUP(tbl_raw_data[[#This Row],[Analyst]],Settiings!$A$2:$B$16,2,0))</f>
        <v>MERCEDES</v>
      </c>
      <c r="O17" s="50" t="str">
        <f>TRIM(UPPER(tbl_raw_data[[#This Row],[Outcome]]))</f>
        <v>WITHDRAW</v>
      </c>
      <c r="P17" s="50" t="str">
        <f>TRIM(UPPER(tbl_raw_data[[#This Row],[Queue Name]]))</f>
        <v>CONSUMER PRE BUREAU</v>
      </c>
      <c r="Q17" s="50" t="str">
        <f>IF(tbl_raw_data[[#This Row],[Time taken in min]]&lt;=Settiings!$D$2,"SLA_MET","SLA_NOT_MET")</f>
        <v>SLA_MET</v>
      </c>
      <c r="R17" s="94"/>
    </row>
    <row r="18" spans="1:18" x14ac:dyDescent="0.3">
      <c r="A18" s="20" t="s">
        <v>962</v>
      </c>
      <c r="B18" s="15">
        <v>45138.722037037034</v>
      </c>
      <c r="C18" s="21">
        <v>45138.733634259261</v>
      </c>
      <c r="D18" s="18" t="s">
        <v>8</v>
      </c>
      <c r="E18" s="18" t="s">
        <v>47</v>
      </c>
      <c r="F18" s="18" t="s">
        <v>65</v>
      </c>
      <c r="G18" s="18" t="s">
        <v>963</v>
      </c>
      <c r="H18" s="78" t="s">
        <v>7447</v>
      </c>
      <c r="I18" s="48">
        <f>tbl_raw_data[[#This Row],[Date Actioned]]-tbl_raw_data[[#This Row],[Date Tagged]]</f>
        <v>1.1597222226555459E-2</v>
      </c>
      <c r="J18" s="46">
        <f>HOUR(tbl_raw_data[[#This Row],[Time_taken]])*60+MINUTE(tbl_raw_data[[#This Row],[Time_taken]])+SECOND(tbl_raw_data[[#This Row],[Time_taken]])/60</f>
        <v>16.7</v>
      </c>
      <c r="K18" s="52">
        <f>DATE(YEAR(tbl_raw_data[[#This Row],[Date Actioned]]),MONTH(tbl_raw_data[[#This Row],[Date Actioned]]),DAY(tbl_raw_data[[#This Row],[Date Actioned]]))</f>
        <v>45138</v>
      </c>
      <c r="L18" s="50" t="str">
        <f>UPPER(TEXT(tbl_raw_data[[#This Row],[updated_date]],"MMMM"))</f>
        <v>JULY</v>
      </c>
      <c r="M18" s="50" t="str">
        <f>"WEEK "&amp; IF(ROUNDUP(DAY(tbl_raw_data[[#This Row],[updated_date]])/7,0)=5,4,ROUNDUP(DAY(tbl_raw_data[[#This Row],[updated_date]])/7,0))</f>
        <v>WEEK 4</v>
      </c>
      <c r="N18" s="50" t="str">
        <f>UPPER(VLOOKUP(tbl_raw_data[[#This Row],[Analyst]],Settiings!$A$2:$B$16,2,0))</f>
        <v>SAM</v>
      </c>
      <c r="O18" s="50" t="str">
        <f>TRIM(UPPER(tbl_raw_data[[#This Row],[Outcome]]))</f>
        <v>WITHDRAW</v>
      </c>
      <c r="P18" s="50" t="str">
        <f>TRIM(UPPER(tbl_raw_data[[#This Row],[Queue Name]]))</f>
        <v>CONSUMER PRE BUREAU</v>
      </c>
      <c r="Q18" s="50" t="str">
        <f>IF(tbl_raw_data[[#This Row],[Time taken in min]]&lt;=Settiings!$D$2,"SLA_MET","SLA_NOT_MET")</f>
        <v>SLA_MET</v>
      </c>
      <c r="R18" s="94"/>
    </row>
    <row r="19" spans="1:18" x14ac:dyDescent="0.3">
      <c r="A19" s="23" t="s">
        <v>993</v>
      </c>
      <c r="B19" s="9">
        <v>45138.763009259259</v>
      </c>
      <c r="C19" s="22">
        <v>45138.765497685185</v>
      </c>
      <c r="D19" s="12" t="s">
        <v>8</v>
      </c>
      <c r="E19" s="12" t="s">
        <v>47</v>
      </c>
      <c r="F19" s="12" t="s">
        <v>16</v>
      </c>
      <c r="G19" s="12" t="s">
        <v>994</v>
      </c>
      <c r="H19" s="78" t="s">
        <v>7447</v>
      </c>
      <c r="I19" s="48">
        <f>tbl_raw_data[[#This Row],[Date Actioned]]-tbl_raw_data[[#This Row],[Date Tagged]]</f>
        <v>2.488425925548654E-3</v>
      </c>
      <c r="J19" s="46">
        <f>HOUR(tbl_raw_data[[#This Row],[Time_taken]])*60+MINUTE(tbl_raw_data[[#This Row],[Time_taken]])+SECOND(tbl_raw_data[[#This Row],[Time_taken]])/60</f>
        <v>3.5833333333333335</v>
      </c>
      <c r="K19" s="52">
        <f>DATE(YEAR(tbl_raw_data[[#This Row],[Date Actioned]]),MONTH(tbl_raw_data[[#This Row],[Date Actioned]]),DAY(tbl_raw_data[[#This Row],[Date Actioned]]))</f>
        <v>45138</v>
      </c>
      <c r="L19" s="50" t="str">
        <f>UPPER(TEXT(tbl_raw_data[[#This Row],[updated_date]],"MMMM"))</f>
        <v>JULY</v>
      </c>
      <c r="M19" s="50" t="str">
        <f>"WEEK "&amp; IF(ROUNDUP(DAY(tbl_raw_data[[#This Row],[updated_date]])/7,0)=5,4,ROUNDUP(DAY(tbl_raw_data[[#This Row],[updated_date]])/7,0))</f>
        <v>WEEK 4</v>
      </c>
      <c r="N19" s="50" t="str">
        <f>UPPER(VLOOKUP(tbl_raw_data[[#This Row],[Analyst]],Settiings!$A$2:$B$16,2,0))</f>
        <v>CAMROOON</v>
      </c>
      <c r="O19" s="50" t="str">
        <f>TRIM(UPPER(tbl_raw_data[[#This Row],[Outcome]]))</f>
        <v>WITHDRAW</v>
      </c>
      <c r="P19" s="50" t="str">
        <f>TRIM(UPPER(tbl_raw_data[[#This Row],[Queue Name]]))</f>
        <v>CONSUMER PRE BUREAU</v>
      </c>
      <c r="Q19" s="50" t="str">
        <f>IF(tbl_raw_data[[#This Row],[Time taken in min]]&lt;=Settiings!$D$2,"SLA_MET","SLA_NOT_MET")</f>
        <v>SLA_MET</v>
      </c>
      <c r="R19" s="94"/>
    </row>
    <row r="20" spans="1:18" x14ac:dyDescent="0.3">
      <c r="A20" s="20" t="s">
        <v>998</v>
      </c>
      <c r="B20" s="9">
        <v>45138.780821759261</v>
      </c>
      <c r="C20" s="22">
        <v>45138.789664351854</v>
      </c>
      <c r="D20" s="12" t="s">
        <v>8</v>
      </c>
      <c r="E20" s="12" t="s">
        <v>19</v>
      </c>
      <c r="F20" s="12" t="s">
        <v>70</v>
      </c>
      <c r="G20" s="12" t="s">
        <v>999</v>
      </c>
      <c r="H20" s="78" t="s">
        <v>7447</v>
      </c>
      <c r="I20" s="48">
        <f>tbl_raw_data[[#This Row],[Date Actioned]]-tbl_raw_data[[#This Row],[Date Tagged]]</f>
        <v>8.8425925932824612E-3</v>
      </c>
      <c r="J20" s="46">
        <f>HOUR(tbl_raw_data[[#This Row],[Time_taken]])*60+MINUTE(tbl_raw_data[[#This Row],[Time_taken]])+SECOND(tbl_raw_data[[#This Row],[Time_taken]])/60</f>
        <v>12.733333333333333</v>
      </c>
      <c r="K20" s="52">
        <f>DATE(YEAR(tbl_raw_data[[#This Row],[Date Actioned]]),MONTH(tbl_raw_data[[#This Row],[Date Actioned]]),DAY(tbl_raw_data[[#This Row],[Date Actioned]]))</f>
        <v>45138</v>
      </c>
      <c r="L20" s="50" t="str">
        <f>UPPER(TEXT(tbl_raw_data[[#This Row],[updated_date]],"MMMM"))</f>
        <v>JULY</v>
      </c>
      <c r="M20" s="50" t="str">
        <f>"WEEK "&amp; IF(ROUNDUP(DAY(tbl_raw_data[[#This Row],[updated_date]])/7,0)=5,4,ROUNDUP(DAY(tbl_raw_data[[#This Row],[updated_date]])/7,0))</f>
        <v>WEEK 4</v>
      </c>
      <c r="N20" s="50" t="str">
        <f>UPPER(VLOOKUP(tbl_raw_data[[#This Row],[Analyst]],Settiings!$A$2:$B$16,2,0))</f>
        <v>ASIF</v>
      </c>
      <c r="O20" s="50" t="str">
        <f>TRIM(UPPER(tbl_raw_data[[#This Row],[Outcome]]))</f>
        <v>WITHDRAW</v>
      </c>
      <c r="P20" s="50" t="str">
        <f>TRIM(UPPER(tbl_raw_data[[#This Row],[Queue Name]]))</f>
        <v>CONSUMER POST BUREAU</v>
      </c>
      <c r="Q20" s="50" t="str">
        <f>IF(tbl_raw_data[[#This Row],[Time taken in min]]&lt;=Settiings!$D$2,"SLA_MET","SLA_NOT_MET")</f>
        <v>SLA_MET</v>
      </c>
      <c r="R20" s="94"/>
    </row>
    <row r="21" spans="1:18" x14ac:dyDescent="0.3">
      <c r="A21" s="20" t="s">
        <v>1074</v>
      </c>
      <c r="B21" s="15">
        <v>45139.542627314811</v>
      </c>
      <c r="C21" s="21">
        <v>45139.546990740739</v>
      </c>
      <c r="D21" s="18" t="s">
        <v>8</v>
      </c>
      <c r="E21" s="18" t="s">
        <v>19</v>
      </c>
      <c r="F21" s="18" t="s">
        <v>65</v>
      </c>
      <c r="G21" s="18" t="s">
        <v>1075</v>
      </c>
      <c r="H21" s="78" t="s">
        <v>7447</v>
      </c>
      <c r="I21" s="48">
        <f>tbl_raw_data[[#This Row],[Date Actioned]]-tbl_raw_data[[#This Row],[Date Tagged]]</f>
        <v>4.3634259272948839E-3</v>
      </c>
      <c r="J21" s="46">
        <f>HOUR(tbl_raw_data[[#This Row],[Time_taken]])*60+MINUTE(tbl_raw_data[[#This Row],[Time_taken]])+SECOND(tbl_raw_data[[#This Row],[Time_taken]])/60</f>
        <v>6.2833333333333332</v>
      </c>
      <c r="K21" s="52">
        <f>DATE(YEAR(tbl_raw_data[[#This Row],[Date Actioned]]),MONTH(tbl_raw_data[[#This Row],[Date Actioned]]),DAY(tbl_raw_data[[#This Row],[Date Actioned]]))</f>
        <v>45139</v>
      </c>
      <c r="L21" s="50" t="str">
        <f>UPPER(TEXT(tbl_raw_data[[#This Row],[updated_date]],"MMMM"))</f>
        <v>AUGUST</v>
      </c>
      <c r="M21" s="50" t="str">
        <f>"WEEK "&amp; IF(ROUNDUP(DAY(tbl_raw_data[[#This Row],[updated_date]])/7,0)=5,4,ROUNDUP(DAY(tbl_raw_data[[#This Row],[updated_date]])/7,0))</f>
        <v>WEEK 1</v>
      </c>
      <c r="N21" s="50" t="str">
        <f>UPPER(VLOOKUP(tbl_raw_data[[#This Row],[Analyst]],Settiings!$A$2:$B$16,2,0))</f>
        <v>SAM</v>
      </c>
      <c r="O21" s="50" t="str">
        <f>TRIM(UPPER(tbl_raw_data[[#This Row],[Outcome]]))</f>
        <v>WITHDRAW</v>
      </c>
      <c r="P21" s="50" t="str">
        <f>TRIM(UPPER(tbl_raw_data[[#This Row],[Queue Name]]))</f>
        <v>CONSUMER POST BUREAU</v>
      </c>
      <c r="Q21" s="50" t="str">
        <f>IF(tbl_raw_data[[#This Row],[Time taken in min]]&lt;=Settiings!$D$2,"SLA_MET","SLA_NOT_MET")</f>
        <v>SLA_MET</v>
      </c>
      <c r="R21" s="94"/>
    </row>
    <row r="22" spans="1:18" x14ac:dyDescent="0.3">
      <c r="A22" s="20" t="s">
        <v>1147</v>
      </c>
      <c r="B22" s="15">
        <v>45139.648819444446</v>
      </c>
      <c r="C22" s="21">
        <v>45139.656527777777</v>
      </c>
      <c r="D22" s="18" t="s">
        <v>8</v>
      </c>
      <c r="E22" s="18" t="s">
        <v>19</v>
      </c>
      <c r="F22" s="18" t="s">
        <v>53</v>
      </c>
      <c r="G22" s="18" t="s">
        <v>1148</v>
      </c>
      <c r="H22" s="78" t="s">
        <v>7447</v>
      </c>
      <c r="I22" s="48">
        <f>tbl_raw_data[[#This Row],[Date Actioned]]-tbl_raw_data[[#This Row],[Date Tagged]]</f>
        <v>7.7083333308110014E-3</v>
      </c>
      <c r="J22" s="46">
        <f>HOUR(tbl_raw_data[[#This Row],[Time_taken]])*60+MINUTE(tbl_raw_data[[#This Row],[Time_taken]])+SECOND(tbl_raw_data[[#This Row],[Time_taken]])/60</f>
        <v>11.1</v>
      </c>
      <c r="K22" s="52">
        <f>DATE(YEAR(tbl_raw_data[[#This Row],[Date Actioned]]),MONTH(tbl_raw_data[[#This Row],[Date Actioned]]),DAY(tbl_raw_data[[#This Row],[Date Actioned]]))</f>
        <v>45139</v>
      </c>
      <c r="L22" s="50" t="str">
        <f>UPPER(TEXT(tbl_raw_data[[#This Row],[updated_date]],"MMMM"))</f>
        <v>AUGUST</v>
      </c>
      <c r="M22" s="50" t="str">
        <f>"WEEK "&amp; IF(ROUNDUP(DAY(tbl_raw_data[[#This Row],[updated_date]])/7,0)=5,4,ROUNDUP(DAY(tbl_raw_data[[#This Row],[updated_date]])/7,0))</f>
        <v>WEEK 1</v>
      </c>
      <c r="N22" s="50" t="str">
        <f>UPPER(VLOOKUP(tbl_raw_data[[#This Row],[Analyst]],Settiings!$A$2:$B$16,2,0))</f>
        <v>NAVED</v>
      </c>
      <c r="O22" s="50" t="str">
        <f>TRIM(UPPER(tbl_raw_data[[#This Row],[Outcome]]))</f>
        <v>WITHDRAW</v>
      </c>
      <c r="P22" s="50" t="str">
        <f>TRIM(UPPER(tbl_raw_data[[#This Row],[Queue Name]]))</f>
        <v>CONSUMER POST BUREAU</v>
      </c>
      <c r="Q22" s="50" t="str">
        <f>IF(tbl_raw_data[[#This Row],[Time taken in min]]&lt;=Settiings!$D$2,"SLA_MET","SLA_NOT_MET")</f>
        <v>SLA_MET</v>
      </c>
      <c r="R22" s="94"/>
    </row>
    <row r="23" spans="1:18" x14ac:dyDescent="0.3">
      <c r="A23" s="23" t="s">
        <v>1187</v>
      </c>
      <c r="B23" s="15">
        <v>45139.709189814814</v>
      </c>
      <c r="C23" s="21">
        <v>45139.71435185185</v>
      </c>
      <c r="D23" s="18" t="s">
        <v>8</v>
      </c>
      <c r="E23" s="18" t="s">
        <v>19</v>
      </c>
      <c r="F23" s="18" t="s">
        <v>70</v>
      </c>
      <c r="G23" s="18" t="s">
        <v>1188</v>
      </c>
      <c r="H23" s="78" t="s">
        <v>7447</v>
      </c>
      <c r="I23" s="48">
        <f>tbl_raw_data[[#This Row],[Date Actioned]]-tbl_raw_data[[#This Row],[Date Tagged]]</f>
        <v>5.1620370359160006E-3</v>
      </c>
      <c r="J23" s="46">
        <f>HOUR(tbl_raw_data[[#This Row],[Time_taken]])*60+MINUTE(tbl_raw_data[[#This Row],[Time_taken]])+SECOND(tbl_raw_data[[#This Row],[Time_taken]])/60</f>
        <v>7.4333333333333336</v>
      </c>
      <c r="K23" s="52">
        <f>DATE(YEAR(tbl_raw_data[[#This Row],[Date Actioned]]),MONTH(tbl_raw_data[[#This Row],[Date Actioned]]),DAY(tbl_raw_data[[#This Row],[Date Actioned]]))</f>
        <v>45139</v>
      </c>
      <c r="L23" s="50" t="str">
        <f>UPPER(TEXT(tbl_raw_data[[#This Row],[updated_date]],"MMMM"))</f>
        <v>AUGUST</v>
      </c>
      <c r="M23" s="50" t="str">
        <f>"WEEK "&amp; IF(ROUNDUP(DAY(tbl_raw_data[[#This Row],[updated_date]])/7,0)=5,4,ROUNDUP(DAY(tbl_raw_data[[#This Row],[updated_date]])/7,0))</f>
        <v>WEEK 1</v>
      </c>
      <c r="N23" s="50" t="str">
        <f>UPPER(VLOOKUP(tbl_raw_data[[#This Row],[Analyst]],Settiings!$A$2:$B$16,2,0))</f>
        <v>ASIF</v>
      </c>
      <c r="O23" s="50" t="str">
        <f>TRIM(UPPER(tbl_raw_data[[#This Row],[Outcome]]))</f>
        <v>WITHDRAW</v>
      </c>
      <c r="P23" s="50" t="str">
        <f>TRIM(UPPER(tbl_raw_data[[#This Row],[Queue Name]]))</f>
        <v>CONSUMER POST BUREAU</v>
      </c>
      <c r="Q23" s="50" t="str">
        <f>IF(tbl_raw_data[[#This Row],[Time taken in min]]&lt;=Settiings!$D$2,"SLA_MET","SLA_NOT_MET")</f>
        <v>SLA_MET</v>
      </c>
      <c r="R23" s="94"/>
    </row>
    <row r="24" spans="1:18" x14ac:dyDescent="0.3">
      <c r="A24" s="14" t="s">
        <v>1231</v>
      </c>
      <c r="B24" s="9">
        <v>45140.418796296297</v>
      </c>
      <c r="C24" s="22">
        <v>45140.421319444446</v>
      </c>
      <c r="D24" s="12" t="s">
        <v>8</v>
      </c>
      <c r="E24" s="12" t="s">
        <v>19</v>
      </c>
      <c r="F24" s="12" t="s">
        <v>1228</v>
      </c>
      <c r="G24" s="12" t="s">
        <v>1232</v>
      </c>
      <c r="H24" s="78" t="s">
        <v>7447</v>
      </c>
      <c r="I24" s="48">
        <f>tbl_raw_data[[#This Row],[Date Actioned]]-tbl_raw_data[[#This Row],[Date Tagged]]</f>
        <v>2.5231481486116536E-3</v>
      </c>
      <c r="J24" s="46">
        <f>HOUR(tbl_raw_data[[#This Row],[Time_taken]])*60+MINUTE(tbl_raw_data[[#This Row],[Time_taken]])+SECOND(tbl_raw_data[[#This Row],[Time_taken]])/60</f>
        <v>3.6333333333333333</v>
      </c>
      <c r="K24" s="52">
        <f>DATE(YEAR(tbl_raw_data[[#This Row],[Date Actioned]]),MONTH(tbl_raw_data[[#This Row],[Date Actioned]]),DAY(tbl_raw_data[[#This Row],[Date Actioned]]))</f>
        <v>45140</v>
      </c>
      <c r="L24" s="50" t="str">
        <f>UPPER(TEXT(tbl_raw_data[[#This Row],[updated_date]],"MMMM"))</f>
        <v>AUGUST</v>
      </c>
      <c r="M24" s="50" t="str">
        <f>"WEEK "&amp; IF(ROUNDUP(DAY(tbl_raw_data[[#This Row],[updated_date]])/7,0)=5,4,ROUNDUP(DAY(tbl_raw_data[[#This Row],[updated_date]])/7,0))</f>
        <v>WEEK 1</v>
      </c>
      <c r="N24" s="50" t="str">
        <f>UPPER(VLOOKUP(tbl_raw_data[[#This Row],[Analyst]],Settiings!$A$2:$B$16,2,0))</f>
        <v>RAJ</v>
      </c>
      <c r="O24" s="50" t="str">
        <f>TRIM(UPPER(tbl_raw_data[[#This Row],[Outcome]]))</f>
        <v>WITHDRAW</v>
      </c>
      <c r="P24" s="50" t="str">
        <f>TRIM(UPPER(tbl_raw_data[[#This Row],[Queue Name]]))</f>
        <v>CONSUMER POST BUREAU</v>
      </c>
      <c r="Q24" s="50" t="str">
        <f>IF(tbl_raw_data[[#This Row],[Time taken in min]]&lt;=Settiings!$D$2,"SLA_MET","SLA_NOT_MET")</f>
        <v>SLA_MET</v>
      </c>
      <c r="R24" s="94"/>
    </row>
    <row r="25" spans="1:18" x14ac:dyDescent="0.3">
      <c r="A25" s="20" t="s">
        <v>1256</v>
      </c>
      <c r="B25" s="9">
        <v>45140.462870370371</v>
      </c>
      <c r="C25" s="22">
        <v>45140.465983796297</v>
      </c>
      <c r="D25" s="12" t="s">
        <v>8</v>
      </c>
      <c r="E25" s="12" t="s">
        <v>19</v>
      </c>
      <c r="F25" s="12" t="s">
        <v>1228</v>
      </c>
      <c r="G25" s="12" t="s">
        <v>1257</v>
      </c>
      <c r="H25" s="78" t="s">
        <v>7447</v>
      </c>
      <c r="I25" s="48">
        <f>tbl_raw_data[[#This Row],[Date Actioned]]-tbl_raw_data[[#This Row],[Date Tagged]]</f>
        <v>3.1134259261307307E-3</v>
      </c>
      <c r="J25" s="46">
        <f>HOUR(tbl_raw_data[[#This Row],[Time_taken]])*60+MINUTE(tbl_raw_data[[#This Row],[Time_taken]])+SECOND(tbl_raw_data[[#This Row],[Time_taken]])/60</f>
        <v>4.4833333333333334</v>
      </c>
      <c r="K25" s="52">
        <f>DATE(YEAR(tbl_raw_data[[#This Row],[Date Actioned]]),MONTH(tbl_raw_data[[#This Row],[Date Actioned]]),DAY(tbl_raw_data[[#This Row],[Date Actioned]]))</f>
        <v>45140</v>
      </c>
      <c r="L25" s="50" t="str">
        <f>UPPER(TEXT(tbl_raw_data[[#This Row],[updated_date]],"MMMM"))</f>
        <v>AUGUST</v>
      </c>
      <c r="M25" s="50" t="str">
        <f>"WEEK "&amp; IF(ROUNDUP(DAY(tbl_raw_data[[#This Row],[updated_date]])/7,0)=5,4,ROUNDUP(DAY(tbl_raw_data[[#This Row],[updated_date]])/7,0))</f>
        <v>WEEK 1</v>
      </c>
      <c r="N25" s="50" t="str">
        <f>UPPER(VLOOKUP(tbl_raw_data[[#This Row],[Analyst]],Settiings!$A$2:$B$16,2,0))</f>
        <v>RAJ</v>
      </c>
      <c r="O25" s="50" t="str">
        <f>TRIM(UPPER(tbl_raw_data[[#This Row],[Outcome]]))</f>
        <v>WITHDRAW</v>
      </c>
      <c r="P25" s="50" t="str">
        <f>TRIM(UPPER(tbl_raw_data[[#This Row],[Queue Name]]))</f>
        <v>CONSUMER POST BUREAU</v>
      </c>
      <c r="Q25" s="50" t="str">
        <f>IF(tbl_raw_data[[#This Row],[Time taken in min]]&lt;=Settiings!$D$2,"SLA_MET","SLA_NOT_MET")</f>
        <v>SLA_MET</v>
      </c>
      <c r="R25" s="94"/>
    </row>
    <row r="26" spans="1:18" x14ac:dyDescent="0.3">
      <c r="A26" s="23" t="s">
        <v>1283</v>
      </c>
      <c r="B26" s="15">
        <v>45140.517418981479</v>
      </c>
      <c r="C26" s="21">
        <v>45140.521180555559</v>
      </c>
      <c r="D26" s="18" t="s">
        <v>8</v>
      </c>
      <c r="E26" s="18" t="s">
        <v>19</v>
      </c>
      <c r="F26" s="18" t="s">
        <v>1228</v>
      </c>
      <c r="G26" s="18" t="s">
        <v>1284</v>
      </c>
      <c r="H26" s="78" t="s">
        <v>7447</v>
      </c>
      <c r="I26" s="48">
        <f>tbl_raw_data[[#This Row],[Date Actioned]]-tbl_raw_data[[#This Row],[Date Tagged]]</f>
        <v>3.761574080272112E-3</v>
      </c>
      <c r="J26" s="46">
        <f>HOUR(tbl_raw_data[[#This Row],[Time_taken]])*60+MINUTE(tbl_raw_data[[#This Row],[Time_taken]])+SECOND(tbl_raw_data[[#This Row],[Time_taken]])/60</f>
        <v>5.416666666666667</v>
      </c>
      <c r="K26" s="52">
        <f>DATE(YEAR(tbl_raw_data[[#This Row],[Date Actioned]]),MONTH(tbl_raw_data[[#This Row],[Date Actioned]]),DAY(tbl_raw_data[[#This Row],[Date Actioned]]))</f>
        <v>45140</v>
      </c>
      <c r="L26" s="50" t="str">
        <f>UPPER(TEXT(tbl_raw_data[[#This Row],[updated_date]],"MMMM"))</f>
        <v>AUGUST</v>
      </c>
      <c r="M26" s="50" t="str">
        <f>"WEEK "&amp; IF(ROUNDUP(DAY(tbl_raw_data[[#This Row],[updated_date]])/7,0)=5,4,ROUNDUP(DAY(tbl_raw_data[[#This Row],[updated_date]])/7,0))</f>
        <v>WEEK 1</v>
      </c>
      <c r="N26" s="50" t="str">
        <f>UPPER(VLOOKUP(tbl_raw_data[[#This Row],[Analyst]],Settiings!$A$2:$B$16,2,0))</f>
        <v>RAJ</v>
      </c>
      <c r="O26" s="50" t="str">
        <f>TRIM(UPPER(tbl_raw_data[[#This Row],[Outcome]]))</f>
        <v>WITHDRAW</v>
      </c>
      <c r="P26" s="50" t="str">
        <f>TRIM(UPPER(tbl_raw_data[[#This Row],[Queue Name]]))</f>
        <v>CONSUMER POST BUREAU</v>
      </c>
      <c r="Q26" s="50" t="str">
        <f>IF(tbl_raw_data[[#This Row],[Time taken in min]]&lt;=Settiings!$D$2,"SLA_MET","SLA_NOT_MET")</f>
        <v>SLA_MET</v>
      </c>
      <c r="R26" s="94"/>
    </row>
    <row r="27" spans="1:18" x14ac:dyDescent="0.3">
      <c r="A27" s="20" t="s">
        <v>1419</v>
      </c>
      <c r="B27" s="9">
        <v>45140.736250000002</v>
      </c>
      <c r="C27" s="22">
        <v>45140.740277777775</v>
      </c>
      <c r="D27" s="12" t="s">
        <v>8</v>
      </c>
      <c r="E27" s="12" t="s">
        <v>47</v>
      </c>
      <c r="F27" s="12" t="s">
        <v>65</v>
      </c>
      <c r="G27" s="12" t="s">
        <v>1420</v>
      </c>
      <c r="H27" s="78" t="s">
        <v>7447</v>
      </c>
      <c r="I27" s="48">
        <f>tbl_raw_data[[#This Row],[Date Actioned]]-tbl_raw_data[[#This Row],[Date Tagged]]</f>
        <v>4.0277777734445408E-3</v>
      </c>
      <c r="J27" s="46">
        <f>HOUR(tbl_raw_data[[#This Row],[Time_taken]])*60+MINUTE(tbl_raw_data[[#This Row],[Time_taken]])+SECOND(tbl_raw_data[[#This Row],[Time_taken]])/60</f>
        <v>5.8</v>
      </c>
      <c r="K27" s="52">
        <f>DATE(YEAR(tbl_raw_data[[#This Row],[Date Actioned]]),MONTH(tbl_raw_data[[#This Row],[Date Actioned]]),DAY(tbl_raw_data[[#This Row],[Date Actioned]]))</f>
        <v>45140</v>
      </c>
      <c r="L27" s="50" t="str">
        <f>UPPER(TEXT(tbl_raw_data[[#This Row],[updated_date]],"MMMM"))</f>
        <v>AUGUST</v>
      </c>
      <c r="M27" s="50" t="str">
        <f>"WEEK "&amp; IF(ROUNDUP(DAY(tbl_raw_data[[#This Row],[updated_date]])/7,0)=5,4,ROUNDUP(DAY(tbl_raw_data[[#This Row],[updated_date]])/7,0))</f>
        <v>WEEK 1</v>
      </c>
      <c r="N27" s="50" t="str">
        <f>UPPER(VLOOKUP(tbl_raw_data[[#This Row],[Analyst]],Settiings!$A$2:$B$16,2,0))</f>
        <v>SAM</v>
      </c>
      <c r="O27" s="50" t="str">
        <f>TRIM(UPPER(tbl_raw_data[[#This Row],[Outcome]]))</f>
        <v>WITHDRAW</v>
      </c>
      <c r="P27" s="50" t="str">
        <f>TRIM(UPPER(tbl_raw_data[[#This Row],[Queue Name]]))</f>
        <v>CONSUMER PRE BUREAU</v>
      </c>
      <c r="Q27" s="50" t="str">
        <f>IF(tbl_raw_data[[#This Row],[Time taken in min]]&lt;=Settiings!$D$2,"SLA_MET","SLA_NOT_MET")</f>
        <v>SLA_MET</v>
      </c>
      <c r="R27" s="94"/>
    </row>
    <row r="28" spans="1:18" x14ac:dyDescent="0.3">
      <c r="A28" s="20" t="s">
        <v>1457</v>
      </c>
      <c r="B28" s="15">
        <v>45140.807962962965</v>
      </c>
      <c r="C28" s="21">
        <v>45140.813159722224</v>
      </c>
      <c r="D28" s="18" t="s">
        <v>8</v>
      </c>
      <c r="E28" s="18" t="s">
        <v>47</v>
      </c>
      <c r="F28" s="18" t="s">
        <v>65</v>
      </c>
      <c r="G28" s="18" t="s">
        <v>1458</v>
      </c>
      <c r="H28" s="78" t="s">
        <v>7447</v>
      </c>
      <c r="I28" s="48">
        <f>tbl_raw_data[[#This Row],[Date Actioned]]-tbl_raw_data[[#This Row],[Date Tagged]]</f>
        <v>5.1967592589790002E-3</v>
      </c>
      <c r="J28" s="46">
        <f>HOUR(tbl_raw_data[[#This Row],[Time_taken]])*60+MINUTE(tbl_raw_data[[#This Row],[Time_taken]])+SECOND(tbl_raw_data[[#This Row],[Time_taken]])/60</f>
        <v>7.4833333333333334</v>
      </c>
      <c r="K28" s="52">
        <f>DATE(YEAR(tbl_raw_data[[#This Row],[Date Actioned]]),MONTH(tbl_raw_data[[#This Row],[Date Actioned]]),DAY(tbl_raw_data[[#This Row],[Date Actioned]]))</f>
        <v>45140</v>
      </c>
      <c r="L28" s="50" t="str">
        <f>UPPER(TEXT(tbl_raw_data[[#This Row],[updated_date]],"MMMM"))</f>
        <v>AUGUST</v>
      </c>
      <c r="M28" s="50" t="str">
        <f>"WEEK "&amp; IF(ROUNDUP(DAY(tbl_raw_data[[#This Row],[updated_date]])/7,0)=5,4,ROUNDUP(DAY(tbl_raw_data[[#This Row],[updated_date]])/7,0))</f>
        <v>WEEK 1</v>
      </c>
      <c r="N28" s="50" t="str">
        <f>UPPER(VLOOKUP(tbl_raw_data[[#This Row],[Analyst]],Settiings!$A$2:$B$16,2,0))</f>
        <v>SAM</v>
      </c>
      <c r="O28" s="50" t="str">
        <f>TRIM(UPPER(tbl_raw_data[[#This Row],[Outcome]]))</f>
        <v>WITHDRAW</v>
      </c>
      <c r="P28" s="50" t="str">
        <f>TRIM(UPPER(tbl_raw_data[[#This Row],[Queue Name]]))</f>
        <v>CONSUMER PRE BUREAU</v>
      </c>
      <c r="Q28" s="50" t="str">
        <f>IF(tbl_raw_data[[#This Row],[Time taken in min]]&lt;=Settiings!$D$2,"SLA_MET","SLA_NOT_MET")</f>
        <v>SLA_MET</v>
      </c>
      <c r="R28" s="94"/>
    </row>
    <row r="29" spans="1:18" x14ac:dyDescent="0.3">
      <c r="A29" s="20" t="s">
        <v>1543</v>
      </c>
      <c r="B29" s="15">
        <v>45141.488321759258</v>
      </c>
      <c r="C29" s="21">
        <v>45141.491168981483</v>
      </c>
      <c r="D29" s="18" t="s">
        <v>8</v>
      </c>
      <c r="E29" s="18" t="s">
        <v>19</v>
      </c>
      <c r="F29" s="18" t="s">
        <v>1228</v>
      </c>
      <c r="G29" s="18" t="s">
        <v>1544</v>
      </c>
      <c r="H29" s="78" t="s">
        <v>7447</v>
      </c>
      <c r="I29" s="48">
        <f>tbl_raw_data[[#This Row],[Date Actioned]]-tbl_raw_data[[#This Row],[Date Tagged]]</f>
        <v>2.8472222256823443E-3</v>
      </c>
      <c r="J29" s="46">
        <f>HOUR(tbl_raw_data[[#This Row],[Time_taken]])*60+MINUTE(tbl_raw_data[[#This Row],[Time_taken]])+SECOND(tbl_raw_data[[#This Row],[Time_taken]])/60</f>
        <v>4.0999999999999996</v>
      </c>
      <c r="K29" s="52">
        <f>DATE(YEAR(tbl_raw_data[[#This Row],[Date Actioned]]),MONTH(tbl_raw_data[[#This Row],[Date Actioned]]),DAY(tbl_raw_data[[#This Row],[Date Actioned]]))</f>
        <v>45141</v>
      </c>
      <c r="L29" s="50" t="str">
        <f>UPPER(TEXT(tbl_raw_data[[#This Row],[updated_date]],"MMMM"))</f>
        <v>AUGUST</v>
      </c>
      <c r="M29" s="50" t="str">
        <f>"WEEK "&amp; IF(ROUNDUP(DAY(tbl_raw_data[[#This Row],[updated_date]])/7,0)=5,4,ROUNDUP(DAY(tbl_raw_data[[#This Row],[updated_date]])/7,0))</f>
        <v>WEEK 1</v>
      </c>
      <c r="N29" s="50" t="str">
        <f>UPPER(VLOOKUP(tbl_raw_data[[#This Row],[Analyst]],Settiings!$A$2:$B$16,2,0))</f>
        <v>RAJ</v>
      </c>
      <c r="O29" s="50" t="str">
        <f>TRIM(UPPER(tbl_raw_data[[#This Row],[Outcome]]))</f>
        <v>WITHDRAW</v>
      </c>
      <c r="P29" s="50" t="str">
        <f>TRIM(UPPER(tbl_raw_data[[#This Row],[Queue Name]]))</f>
        <v>CONSUMER POST BUREAU</v>
      </c>
      <c r="Q29" s="50" t="str">
        <f>IF(tbl_raw_data[[#This Row],[Time taken in min]]&lt;=Settiings!$D$2,"SLA_MET","SLA_NOT_MET")</f>
        <v>SLA_MET</v>
      </c>
      <c r="R29" s="94"/>
    </row>
    <row r="30" spans="1:18" x14ac:dyDescent="0.3">
      <c r="A30" s="23" t="s">
        <v>1566</v>
      </c>
      <c r="B30" s="9">
        <v>45141.518726851849</v>
      </c>
      <c r="C30" s="22">
        <v>45141.524548611109</v>
      </c>
      <c r="D30" s="12" t="s">
        <v>8</v>
      </c>
      <c r="E30" s="12" t="s">
        <v>47</v>
      </c>
      <c r="F30" s="12" t="s">
        <v>1222</v>
      </c>
      <c r="G30" s="12" t="s">
        <v>1567</v>
      </c>
      <c r="H30" s="78" t="s">
        <v>7447</v>
      </c>
      <c r="I30" s="48">
        <f>tbl_raw_data[[#This Row],[Date Actioned]]-tbl_raw_data[[#This Row],[Date Tagged]]</f>
        <v>5.8217592595610768E-3</v>
      </c>
      <c r="J30" s="46">
        <f>HOUR(tbl_raw_data[[#This Row],[Time_taken]])*60+MINUTE(tbl_raw_data[[#This Row],[Time_taken]])+SECOND(tbl_raw_data[[#This Row],[Time_taken]])/60</f>
        <v>8.3833333333333329</v>
      </c>
      <c r="K30" s="52">
        <f>DATE(YEAR(tbl_raw_data[[#This Row],[Date Actioned]]),MONTH(tbl_raw_data[[#This Row],[Date Actioned]]),DAY(tbl_raw_data[[#This Row],[Date Actioned]]))</f>
        <v>45141</v>
      </c>
      <c r="L30" s="50" t="str">
        <f>UPPER(TEXT(tbl_raw_data[[#This Row],[updated_date]],"MMMM"))</f>
        <v>AUGUST</v>
      </c>
      <c r="M30" s="50" t="str">
        <f>"WEEK "&amp; IF(ROUNDUP(DAY(tbl_raw_data[[#This Row],[updated_date]])/7,0)=5,4,ROUNDUP(DAY(tbl_raw_data[[#This Row],[updated_date]])/7,0))</f>
        <v>WEEK 1</v>
      </c>
      <c r="N30" s="50" t="str">
        <f>UPPER(VLOOKUP(tbl_raw_data[[#This Row],[Analyst]],Settiings!$A$2:$B$16,2,0))</f>
        <v>HARDIK</v>
      </c>
      <c r="O30" s="50" t="str">
        <f>TRIM(UPPER(tbl_raw_data[[#This Row],[Outcome]]))</f>
        <v>WITHDRAW</v>
      </c>
      <c r="P30" s="50" t="str">
        <f>TRIM(UPPER(tbl_raw_data[[#This Row],[Queue Name]]))</f>
        <v>CONSUMER PRE BUREAU</v>
      </c>
      <c r="Q30" s="50" t="str">
        <f>IF(tbl_raw_data[[#This Row],[Time taken in min]]&lt;=Settiings!$D$2,"SLA_MET","SLA_NOT_MET")</f>
        <v>SLA_MET</v>
      </c>
      <c r="R30" s="94"/>
    </row>
    <row r="31" spans="1:18" x14ac:dyDescent="0.3">
      <c r="A31" s="14" t="s">
        <v>1610</v>
      </c>
      <c r="B31" s="9">
        <v>45141.607569444444</v>
      </c>
      <c r="C31" s="22">
        <v>45141.61577546296</v>
      </c>
      <c r="D31" s="12" t="s">
        <v>8</v>
      </c>
      <c r="E31" s="12" t="s">
        <v>47</v>
      </c>
      <c r="F31" s="12" t="s">
        <v>16</v>
      </c>
      <c r="G31" s="12" t="s">
        <v>1611</v>
      </c>
      <c r="H31" s="78" t="s">
        <v>7447</v>
      </c>
      <c r="I31" s="48">
        <f>tbl_raw_data[[#This Row],[Date Actioned]]-tbl_raw_data[[#This Row],[Date Tagged]]</f>
        <v>8.2060185159207322E-3</v>
      </c>
      <c r="J31" s="46">
        <f>HOUR(tbl_raw_data[[#This Row],[Time_taken]])*60+MINUTE(tbl_raw_data[[#This Row],[Time_taken]])+SECOND(tbl_raw_data[[#This Row],[Time_taken]])/60</f>
        <v>11.816666666666666</v>
      </c>
      <c r="K31" s="52">
        <f>DATE(YEAR(tbl_raw_data[[#This Row],[Date Actioned]]),MONTH(tbl_raw_data[[#This Row],[Date Actioned]]),DAY(tbl_raw_data[[#This Row],[Date Actioned]]))</f>
        <v>45141</v>
      </c>
      <c r="L31" s="50" t="str">
        <f>UPPER(TEXT(tbl_raw_data[[#This Row],[updated_date]],"MMMM"))</f>
        <v>AUGUST</v>
      </c>
      <c r="M31" s="50" t="str">
        <f>"WEEK "&amp; IF(ROUNDUP(DAY(tbl_raw_data[[#This Row],[updated_date]])/7,0)=5,4,ROUNDUP(DAY(tbl_raw_data[[#This Row],[updated_date]])/7,0))</f>
        <v>WEEK 1</v>
      </c>
      <c r="N31" s="50" t="str">
        <f>UPPER(VLOOKUP(tbl_raw_data[[#This Row],[Analyst]],Settiings!$A$2:$B$16,2,0))</f>
        <v>CAMROOON</v>
      </c>
      <c r="O31" s="50" t="str">
        <f>TRIM(UPPER(tbl_raw_data[[#This Row],[Outcome]]))</f>
        <v>WITHDRAW</v>
      </c>
      <c r="P31" s="50" t="str">
        <f>TRIM(UPPER(tbl_raw_data[[#This Row],[Queue Name]]))</f>
        <v>CONSUMER PRE BUREAU</v>
      </c>
      <c r="Q31" s="50" t="str">
        <f>IF(tbl_raw_data[[#This Row],[Time taken in min]]&lt;=Settiings!$D$2,"SLA_MET","SLA_NOT_MET")</f>
        <v>SLA_MET</v>
      </c>
      <c r="R31" s="94"/>
    </row>
    <row r="32" spans="1:18" x14ac:dyDescent="0.3">
      <c r="A32" s="23" t="s">
        <v>1671</v>
      </c>
      <c r="B32" s="9">
        <v>45141.696469907409</v>
      </c>
      <c r="C32" s="22">
        <v>45141.701990740738</v>
      </c>
      <c r="D32" s="12" t="s">
        <v>8</v>
      </c>
      <c r="E32" s="12" t="s">
        <v>19</v>
      </c>
      <c r="F32" s="12" t="s">
        <v>1222</v>
      </c>
      <c r="G32" s="12" t="s">
        <v>1672</v>
      </c>
      <c r="H32" s="78" t="s">
        <v>7447</v>
      </c>
      <c r="I32" s="48">
        <f>tbl_raw_data[[#This Row],[Date Actioned]]-tbl_raw_data[[#This Row],[Date Tagged]]</f>
        <v>5.5208333287737332E-3</v>
      </c>
      <c r="J32" s="46">
        <f>HOUR(tbl_raw_data[[#This Row],[Time_taken]])*60+MINUTE(tbl_raw_data[[#This Row],[Time_taken]])+SECOND(tbl_raw_data[[#This Row],[Time_taken]])/60</f>
        <v>7.95</v>
      </c>
      <c r="K32" s="52">
        <f>DATE(YEAR(tbl_raw_data[[#This Row],[Date Actioned]]),MONTH(tbl_raw_data[[#This Row],[Date Actioned]]),DAY(tbl_raw_data[[#This Row],[Date Actioned]]))</f>
        <v>45141</v>
      </c>
      <c r="L32" s="50" t="str">
        <f>UPPER(TEXT(tbl_raw_data[[#This Row],[updated_date]],"MMMM"))</f>
        <v>AUGUST</v>
      </c>
      <c r="M32" s="50" t="str">
        <f>"WEEK "&amp; IF(ROUNDUP(DAY(tbl_raw_data[[#This Row],[updated_date]])/7,0)=5,4,ROUNDUP(DAY(tbl_raw_data[[#This Row],[updated_date]])/7,0))</f>
        <v>WEEK 1</v>
      </c>
      <c r="N32" s="50" t="str">
        <f>UPPER(VLOOKUP(tbl_raw_data[[#This Row],[Analyst]],Settiings!$A$2:$B$16,2,0))</f>
        <v>HARDIK</v>
      </c>
      <c r="O32" s="50" t="str">
        <f>TRIM(UPPER(tbl_raw_data[[#This Row],[Outcome]]))</f>
        <v>WITHDRAW</v>
      </c>
      <c r="P32" s="50" t="str">
        <f>TRIM(UPPER(tbl_raw_data[[#This Row],[Queue Name]]))</f>
        <v>CONSUMER POST BUREAU</v>
      </c>
      <c r="Q32" s="50" t="str">
        <f>IF(tbl_raw_data[[#This Row],[Time taken in min]]&lt;=Settiings!$D$2,"SLA_MET","SLA_NOT_MET")</f>
        <v>SLA_MET</v>
      </c>
      <c r="R32" s="94"/>
    </row>
    <row r="33" spans="1:18" x14ac:dyDescent="0.3">
      <c r="A33" s="20" t="s">
        <v>1705</v>
      </c>
      <c r="B33" s="15">
        <v>45141.743668981479</v>
      </c>
      <c r="C33" s="21">
        <v>45141.747696759259</v>
      </c>
      <c r="D33" s="18" t="s">
        <v>8</v>
      </c>
      <c r="E33" s="18" t="s">
        <v>47</v>
      </c>
      <c r="F33" s="18" t="s">
        <v>53</v>
      </c>
      <c r="G33" s="18" t="s">
        <v>1706</v>
      </c>
      <c r="H33" s="78" t="s">
        <v>7447</v>
      </c>
      <c r="I33" s="48">
        <f>tbl_raw_data[[#This Row],[Date Actioned]]-tbl_raw_data[[#This Row],[Date Tagged]]</f>
        <v>4.0277777807204984E-3</v>
      </c>
      <c r="J33" s="46">
        <f>HOUR(tbl_raw_data[[#This Row],[Time_taken]])*60+MINUTE(tbl_raw_data[[#This Row],[Time_taken]])+SECOND(tbl_raw_data[[#This Row],[Time_taken]])/60</f>
        <v>5.8</v>
      </c>
      <c r="K33" s="52">
        <f>DATE(YEAR(tbl_raw_data[[#This Row],[Date Actioned]]),MONTH(tbl_raw_data[[#This Row],[Date Actioned]]),DAY(tbl_raw_data[[#This Row],[Date Actioned]]))</f>
        <v>45141</v>
      </c>
      <c r="L33" s="50" t="str">
        <f>UPPER(TEXT(tbl_raw_data[[#This Row],[updated_date]],"MMMM"))</f>
        <v>AUGUST</v>
      </c>
      <c r="M33" s="50" t="str">
        <f>"WEEK "&amp; IF(ROUNDUP(DAY(tbl_raw_data[[#This Row],[updated_date]])/7,0)=5,4,ROUNDUP(DAY(tbl_raw_data[[#This Row],[updated_date]])/7,0))</f>
        <v>WEEK 1</v>
      </c>
      <c r="N33" s="50" t="str">
        <f>UPPER(VLOOKUP(tbl_raw_data[[#This Row],[Analyst]],Settiings!$A$2:$B$16,2,0))</f>
        <v>NAVED</v>
      </c>
      <c r="O33" s="50" t="str">
        <f>TRIM(UPPER(tbl_raw_data[[#This Row],[Outcome]]))</f>
        <v>WITHDRAW</v>
      </c>
      <c r="P33" s="50" t="str">
        <f>TRIM(UPPER(tbl_raw_data[[#This Row],[Queue Name]]))</f>
        <v>CONSUMER PRE BUREAU</v>
      </c>
      <c r="Q33" s="50" t="str">
        <f>IF(tbl_raw_data[[#This Row],[Time taken in min]]&lt;=Settiings!$D$2,"SLA_MET","SLA_NOT_MET")</f>
        <v>SLA_MET</v>
      </c>
      <c r="R33" s="94"/>
    </row>
    <row r="34" spans="1:18" x14ac:dyDescent="0.3">
      <c r="A34" s="20" t="s">
        <v>1711</v>
      </c>
      <c r="B34" s="9">
        <v>45141.752638888887</v>
      </c>
      <c r="C34" s="22">
        <v>45141.759027777778</v>
      </c>
      <c r="D34" s="12" t="s">
        <v>8</v>
      </c>
      <c r="E34" s="12" t="s">
        <v>47</v>
      </c>
      <c r="F34" s="12" t="s">
        <v>1228</v>
      </c>
      <c r="G34" s="12" t="s">
        <v>1712</v>
      </c>
      <c r="H34" s="78" t="s">
        <v>7447</v>
      </c>
      <c r="I34" s="48">
        <f>tbl_raw_data[[#This Row],[Date Actioned]]-tbl_raw_data[[#This Row],[Date Tagged]]</f>
        <v>6.3888888907968067E-3</v>
      </c>
      <c r="J34" s="46">
        <f>HOUR(tbl_raw_data[[#This Row],[Time_taken]])*60+MINUTE(tbl_raw_data[[#This Row],[Time_taken]])+SECOND(tbl_raw_data[[#This Row],[Time_taken]])/60</f>
        <v>9.1999999999999993</v>
      </c>
      <c r="K34" s="52">
        <f>DATE(YEAR(tbl_raw_data[[#This Row],[Date Actioned]]),MONTH(tbl_raw_data[[#This Row],[Date Actioned]]),DAY(tbl_raw_data[[#This Row],[Date Actioned]]))</f>
        <v>45141</v>
      </c>
      <c r="L34" s="50" t="str">
        <f>UPPER(TEXT(tbl_raw_data[[#This Row],[updated_date]],"MMMM"))</f>
        <v>AUGUST</v>
      </c>
      <c r="M34" s="50" t="str">
        <f>"WEEK "&amp; IF(ROUNDUP(DAY(tbl_raw_data[[#This Row],[updated_date]])/7,0)=5,4,ROUNDUP(DAY(tbl_raw_data[[#This Row],[updated_date]])/7,0))</f>
        <v>WEEK 1</v>
      </c>
      <c r="N34" s="50" t="str">
        <f>UPPER(VLOOKUP(tbl_raw_data[[#This Row],[Analyst]],Settiings!$A$2:$B$16,2,0))</f>
        <v>RAJ</v>
      </c>
      <c r="O34" s="50" t="str">
        <f>TRIM(UPPER(tbl_raw_data[[#This Row],[Outcome]]))</f>
        <v>WITHDRAW</v>
      </c>
      <c r="P34" s="50" t="str">
        <f>TRIM(UPPER(tbl_raw_data[[#This Row],[Queue Name]]))</f>
        <v>CONSUMER PRE BUREAU</v>
      </c>
      <c r="Q34" s="50" t="str">
        <f>IF(tbl_raw_data[[#This Row],[Time taken in min]]&lt;=Settiings!$D$2,"SLA_MET","SLA_NOT_MET")</f>
        <v>SLA_MET</v>
      </c>
      <c r="R34" s="94"/>
    </row>
    <row r="35" spans="1:18" x14ac:dyDescent="0.3">
      <c r="A35" s="14" t="s">
        <v>1718</v>
      </c>
      <c r="B35" s="9">
        <v>45141.760370370372</v>
      </c>
      <c r="C35" s="22">
        <v>45141.762291666666</v>
      </c>
      <c r="D35" s="12" t="s">
        <v>8</v>
      </c>
      <c r="E35" s="12" t="s">
        <v>47</v>
      </c>
      <c r="F35" s="12" t="s">
        <v>1228</v>
      </c>
      <c r="G35" s="12" t="s">
        <v>1719</v>
      </c>
      <c r="H35" s="78" t="s">
        <v>7447</v>
      </c>
      <c r="I35" s="48">
        <f>tbl_raw_data[[#This Row],[Date Actioned]]-tbl_raw_data[[#This Row],[Date Tagged]]</f>
        <v>1.9212962943129241E-3</v>
      </c>
      <c r="J35" s="46">
        <f>HOUR(tbl_raw_data[[#This Row],[Time_taken]])*60+MINUTE(tbl_raw_data[[#This Row],[Time_taken]])+SECOND(tbl_raw_data[[#This Row],[Time_taken]])/60</f>
        <v>2.7666666666666666</v>
      </c>
      <c r="K35" s="52">
        <f>DATE(YEAR(tbl_raw_data[[#This Row],[Date Actioned]]),MONTH(tbl_raw_data[[#This Row],[Date Actioned]]),DAY(tbl_raw_data[[#This Row],[Date Actioned]]))</f>
        <v>45141</v>
      </c>
      <c r="L35" s="50" t="str">
        <f>UPPER(TEXT(tbl_raw_data[[#This Row],[updated_date]],"MMMM"))</f>
        <v>AUGUST</v>
      </c>
      <c r="M35" s="50" t="str">
        <f>"WEEK "&amp; IF(ROUNDUP(DAY(tbl_raw_data[[#This Row],[updated_date]])/7,0)=5,4,ROUNDUP(DAY(tbl_raw_data[[#This Row],[updated_date]])/7,0))</f>
        <v>WEEK 1</v>
      </c>
      <c r="N35" s="50" t="str">
        <f>UPPER(VLOOKUP(tbl_raw_data[[#This Row],[Analyst]],Settiings!$A$2:$B$16,2,0))</f>
        <v>RAJ</v>
      </c>
      <c r="O35" s="50" t="str">
        <f>TRIM(UPPER(tbl_raw_data[[#This Row],[Outcome]]))</f>
        <v>WITHDRAW</v>
      </c>
      <c r="P35" s="50" t="str">
        <f>TRIM(UPPER(tbl_raw_data[[#This Row],[Queue Name]]))</f>
        <v>CONSUMER PRE BUREAU</v>
      </c>
      <c r="Q35" s="50" t="str">
        <f>IF(tbl_raw_data[[#This Row],[Time taken in min]]&lt;=Settiings!$D$2,"SLA_MET","SLA_NOT_MET")</f>
        <v>SLA_MET</v>
      </c>
      <c r="R35" s="94"/>
    </row>
    <row r="36" spans="1:18" x14ac:dyDescent="0.3">
      <c r="A36" s="20" t="s">
        <v>1770</v>
      </c>
      <c r="B36" s="9">
        <v>45142.413969907408</v>
      </c>
      <c r="C36" s="22">
        <v>45142.420277777775</v>
      </c>
      <c r="D36" s="12" t="s">
        <v>8</v>
      </c>
      <c r="E36" s="12" t="s">
        <v>19</v>
      </c>
      <c r="F36" s="12" t="s">
        <v>1222</v>
      </c>
      <c r="G36" s="12" t="s">
        <v>1771</v>
      </c>
      <c r="H36" s="78" t="s">
        <v>7447</v>
      </c>
      <c r="I36" s="48">
        <f>tbl_raw_data[[#This Row],[Date Actioned]]-tbl_raw_data[[#This Row],[Date Tagged]]</f>
        <v>6.3078703678911552E-3</v>
      </c>
      <c r="J36" s="46">
        <f>HOUR(tbl_raw_data[[#This Row],[Time_taken]])*60+MINUTE(tbl_raw_data[[#This Row],[Time_taken]])+SECOND(tbl_raw_data[[#This Row],[Time_taken]])/60</f>
        <v>9.0833333333333339</v>
      </c>
      <c r="K36" s="52">
        <f>DATE(YEAR(tbl_raw_data[[#This Row],[Date Actioned]]),MONTH(tbl_raw_data[[#This Row],[Date Actioned]]),DAY(tbl_raw_data[[#This Row],[Date Actioned]]))</f>
        <v>45142</v>
      </c>
      <c r="L36" s="50" t="str">
        <f>UPPER(TEXT(tbl_raw_data[[#This Row],[updated_date]],"MMMM"))</f>
        <v>AUGUST</v>
      </c>
      <c r="M36" s="50" t="str">
        <f>"WEEK "&amp; IF(ROUNDUP(DAY(tbl_raw_data[[#This Row],[updated_date]])/7,0)=5,4,ROUNDUP(DAY(tbl_raw_data[[#This Row],[updated_date]])/7,0))</f>
        <v>WEEK 1</v>
      </c>
      <c r="N36" s="50" t="str">
        <f>UPPER(VLOOKUP(tbl_raw_data[[#This Row],[Analyst]],Settiings!$A$2:$B$16,2,0))</f>
        <v>HARDIK</v>
      </c>
      <c r="O36" s="50" t="str">
        <f>TRIM(UPPER(tbl_raw_data[[#This Row],[Outcome]]))</f>
        <v>WITHDRAW</v>
      </c>
      <c r="P36" s="50" t="str">
        <f>TRIM(UPPER(tbl_raw_data[[#This Row],[Queue Name]]))</f>
        <v>CONSUMER POST BUREAU</v>
      </c>
      <c r="Q36" s="50" t="str">
        <f>IF(tbl_raw_data[[#This Row],[Time taken in min]]&lt;=Settiings!$D$2,"SLA_MET","SLA_NOT_MET")</f>
        <v>SLA_MET</v>
      </c>
      <c r="R36" s="94"/>
    </row>
    <row r="37" spans="1:18" x14ac:dyDescent="0.3">
      <c r="A37" s="23" t="s">
        <v>1773</v>
      </c>
      <c r="B37" s="15">
        <v>45142.427835648145</v>
      </c>
      <c r="C37" s="21">
        <v>45142.430995370371</v>
      </c>
      <c r="D37" s="18" t="s">
        <v>8</v>
      </c>
      <c r="E37" s="18" t="s">
        <v>19</v>
      </c>
      <c r="F37" s="18" t="s">
        <v>1222</v>
      </c>
      <c r="G37" s="18" t="s">
        <v>1774</v>
      </c>
      <c r="H37" s="78" t="s">
        <v>7447</v>
      </c>
      <c r="I37" s="48">
        <f>tbl_raw_data[[#This Row],[Date Actioned]]-tbl_raw_data[[#This Row],[Date Tagged]]</f>
        <v>3.1597222259733826E-3</v>
      </c>
      <c r="J37" s="46">
        <f>HOUR(tbl_raw_data[[#This Row],[Time_taken]])*60+MINUTE(tbl_raw_data[[#This Row],[Time_taken]])+SECOND(tbl_raw_data[[#This Row],[Time_taken]])/60</f>
        <v>4.55</v>
      </c>
      <c r="K37" s="52">
        <f>DATE(YEAR(tbl_raw_data[[#This Row],[Date Actioned]]),MONTH(tbl_raw_data[[#This Row],[Date Actioned]]),DAY(tbl_raw_data[[#This Row],[Date Actioned]]))</f>
        <v>45142</v>
      </c>
      <c r="L37" s="50" t="str">
        <f>UPPER(TEXT(tbl_raw_data[[#This Row],[updated_date]],"MMMM"))</f>
        <v>AUGUST</v>
      </c>
      <c r="M37" s="50" t="str">
        <f>"WEEK "&amp; IF(ROUNDUP(DAY(tbl_raw_data[[#This Row],[updated_date]])/7,0)=5,4,ROUNDUP(DAY(tbl_raw_data[[#This Row],[updated_date]])/7,0))</f>
        <v>WEEK 1</v>
      </c>
      <c r="N37" s="50" t="str">
        <f>UPPER(VLOOKUP(tbl_raw_data[[#This Row],[Analyst]],Settiings!$A$2:$B$16,2,0))</f>
        <v>HARDIK</v>
      </c>
      <c r="O37" s="50" t="str">
        <f>TRIM(UPPER(tbl_raw_data[[#This Row],[Outcome]]))</f>
        <v>WITHDRAW</v>
      </c>
      <c r="P37" s="50" t="str">
        <f>TRIM(UPPER(tbl_raw_data[[#This Row],[Queue Name]]))</f>
        <v>CONSUMER POST BUREAU</v>
      </c>
      <c r="Q37" s="50" t="str">
        <f>IF(tbl_raw_data[[#This Row],[Time taken in min]]&lt;=Settiings!$D$2,"SLA_MET","SLA_NOT_MET")</f>
        <v>SLA_MET</v>
      </c>
      <c r="R37" s="94"/>
    </row>
    <row r="38" spans="1:18" x14ac:dyDescent="0.3">
      <c r="A38" s="14" t="s">
        <v>1791</v>
      </c>
      <c r="B38" s="15">
        <v>45142.480219907404</v>
      </c>
      <c r="C38" s="21">
        <v>45142.482222222221</v>
      </c>
      <c r="D38" s="18" t="s">
        <v>8</v>
      </c>
      <c r="E38" s="18" t="s">
        <v>19</v>
      </c>
      <c r="F38" s="18" t="s">
        <v>53</v>
      </c>
      <c r="G38" s="18" t="s">
        <v>1792</v>
      </c>
      <c r="H38" s="78" t="s">
        <v>7447</v>
      </c>
      <c r="I38" s="48">
        <f>tbl_raw_data[[#This Row],[Date Actioned]]-tbl_raw_data[[#This Row],[Date Tagged]]</f>
        <v>2.0023148172185756E-3</v>
      </c>
      <c r="J38" s="46">
        <f>HOUR(tbl_raw_data[[#This Row],[Time_taken]])*60+MINUTE(tbl_raw_data[[#This Row],[Time_taken]])+SECOND(tbl_raw_data[[#This Row],[Time_taken]])/60</f>
        <v>2.8833333333333333</v>
      </c>
      <c r="K38" s="52">
        <f>DATE(YEAR(tbl_raw_data[[#This Row],[Date Actioned]]),MONTH(tbl_raw_data[[#This Row],[Date Actioned]]),DAY(tbl_raw_data[[#This Row],[Date Actioned]]))</f>
        <v>45142</v>
      </c>
      <c r="L38" s="50" t="str">
        <f>UPPER(TEXT(tbl_raw_data[[#This Row],[updated_date]],"MMMM"))</f>
        <v>AUGUST</v>
      </c>
      <c r="M38" s="50" t="str">
        <f>"WEEK "&amp; IF(ROUNDUP(DAY(tbl_raw_data[[#This Row],[updated_date]])/7,0)=5,4,ROUNDUP(DAY(tbl_raw_data[[#This Row],[updated_date]])/7,0))</f>
        <v>WEEK 1</v>
      </c>
      <c r="N38" s="50" t="str">
        <f>UPPER(VLOOKUP(tbl_raw_data[[#This Row],[Analyst]],Settiings!$A$2:$B$16,2,0))</f>
        <v>NAVED</v>
      </c>
      <c r="O38" s="50" t="str">
        <f>TRIM(UPPER(tbl_raw_data[[#This Row],[Outcome]]))</f>
        <v>WITHDRAW</v>
      </c>
      <c r="P38" s="50" t="str">
        <f>TRIM(UPPER(tbl_raw_data[[#This Row],[Queue Name]]))</f>
        <v>CONSUMER POST BUREAU</v>
      </c>
      <c r="Q38" s="50" t="str">
        <f>IF(tbl_raw_data[[#This Row],[Time taken in min]]&lt;=Settiings!$D$2,"SLA_MET","SLA_NOT_MET")</f>
        <v>SLA_MET</v>
      </c>
      <c r="R38" s="94"/>
    </row>
    <row r="39" spans="1:18" x14ac:dyDescent="0.3">
      <c r="A39" s="20" t="s">
        <v>1847</v>
      </c>
      <c r="B39" s="9">
        <v>45142.571111111109</v>
      </c>
      <c r="C39" s="22">
        <v>45142.574641203704</v>
      </c>
      <c r="D39" s="12" t="s">
        <v>8</v>
      </c>
      <c r="E39" s="12" t="s">
        <v>47</v>
      </c>
      <c r="F39" s="12" t="s">
        <v>1222</v>
      </c>
      <c r="G39" s="12" t="s">
        <v>1848</v>
      </c>
      <c r="H39" s="78" t="s">
        <v>7447</v>
      </c>
      <c r="I39" s="48">
        <f>tbl_raw_data[[#This Row],[Date Actioned]]-tbl_raw_data[[#This Row],[Date Tagged]]</f>
        <v>3.5300925956107676E-3</v>
      </c>
      <c r="J39" s="46">
        <f>HOUR(tbl_raw_data[[#This Row],[Time_taken]])*60+MINUTE(tbl_raw_data[[#This Row],[Time_taken]])+SECOND(tbl_raw_data[[#This Row],[Time_taken]])/60</f>
        <v>5.083333333333333</v>
      </c>
      <c r="K39" s="52">
        <f>DATE(YEAR(tbl_raw_data[[#This Row],[Date Actioned]]),MONTH(tbl_raw_data[[#This Row],[Date Actioned]]),DAY(tbl_raw_data[[#This Row],[Date Actioned]]))</f>
        <v>45142</v>
      </c>
      <c r="L39" s="50" t="str">
        <f>UPPER(TEXT(tbl_raw_data[[#This Row],[updated_date]],"MMMM"))</f>
        <v>AUGUST</v>
      </c>
      <c r="M39" s="50" t="str">
        <f>"WEEK "&amp; IF(ROUNDUP(DAY(tbl_raw_data[[#This Row],[updated_date]])/7,0)=5,4,ROUNDUP(DAY(tbl_raw_data[[#This Row],[updated_date]])/7,0))</f>
        <v>WEEK 1</v>
      </c>
      <c r="N39" s="50" t="str">
        <f>UPPER(VLOOKUP(tbl_raw_data[[#This Row],[Analyst]],Settiings!$A$2:$B$16,2,0))</f>
        <v>HARDIK</v>
      </c>
      <c r="O39" s="50" t="str">
        <f>TRIM(UPPER(tbl_raw_data[[#This Row],[Outcome]]))</f>
        <v>WITHDRAW</v>
      </c>
      <c r="P39" s="50" t="str">
        <f>TRIM(UPPER(tbl_raw_data[[#This Row],[Queue Name]]))</f>
        <v>CONSUMER PRE BUREAU</v>
      </c>
      <c r="Q39" s="50" t="str">
        <f>IF(tbl_raw_data[[#This Row],[Time taken in min]]&lt;=Settiings!$D$2,"SLA_MET","SLA_NOT_MET")</f>
        <v>SLA_MET</v>
      </c>
      <c r="R39" s="94"/>
    </row>
    <row r="40" spans="1:18" x14ac:dyDescent="0.3">
      <c r="A40" s="14" t="s">
        <v>1857</v>
      </c>
      <c r="B40" s="9">
        <v>45142.580393518518</v>
      </c>
      <c r="C40" s="22">
        <v>45142.583518518521</v>
      </c>
      <c r="D40" s="12" t="s">
        <v>8</v>
      </c>
      <c r="E40" s="12" t="s">
        <v>19</v>
      </c>
      <c r="F40" s="12" t="s">
        <v>1228</v>
      </c>
      <c r="G40" s="12" t="s">
        <v>1858</v>
      </c>
      <c r="H40" s="78" t="s">
        <v>7447</v>
      </c>
      <c r="I40" s="48">
        <f>tbl_raw_data[[#This Row],[Date Actioned]]-tbl_raw_data[[#This Row],[Date Tagged]]</f>
        <v>3.125000002910383E-3</v>
      </c>
      <c r="J40" s="46">
        <f>HOUR(tbl_raw_data[[#This Row],[Time_taken]])*60+MINUTE(tbl_raw_data[[#This Row],[Time_taken]])+SECOND(tbl_raw_data[[#This Row],[Time_taken]])/60</f>
        <v>4.5</v>
      </c>
      <c r="K40" s="52">
        <f>DATE(YEAR(tbl_raw_data[[#This Row],[Date Actioned]]),MONTH(tbl_raw_data[[#This Row],[Date Actioned]]),DAY(tbl_raw_data[[#This Row],[Date Actioned]]))</f>
        <v>45142</v>
      </c>
      <c r="L40" s="50" t="str">
        <f>UPPER(TEXT(tbl_raw_data[[#This Row],[updated_date]],"MMMM"))</f>
        <v>AUGUST</v>
      </c>
      <c r="M40" s="50" t="str">
        <f>"WEEK "&amp; IF(ROUNDUP(DAY(tbl_raw_data[[#This Row],[updated_date]])/7,0)=5,4,ROUNDUP(DAY(tbl_raw_data[[#This Row],[updated_date]])/7,0))</f>
        <v>WEEK 1</v>
      </c>
      <c r="N40" s="50" t="str">
        <f>UPPER(VLOOKUP(tbl_raw_data[[#This Row],[Analyst]],Settiings!$A$2:$B$16,2,0))</f>
        <v>RAJ</v>
      </c>
      <c r="O40" s="50" t="str">
        <f>TRIM(UPPER(tbl_raw_data[[#This Row],[Outcome]]))</f>
        <v>WITHDRAW</v>
      </c>
      <c r="P40" s="50" t="str">
        <f>TRIM(UPPER(tbl_raw_data[[#This Row],[Queue Name]]))</f>
        <v>CONSUMER POST BUREAU</v>
      </c>
      <c r="Q40" s="50" t="str">
        <f>IF(tbl_raw_data[[#This Row],[Time taken in min]]&lt;=Settiings!$D$2,"SLA_MET","SLA_NOT_MET")</f>
        <v>SLA_MET</v>
      </c>
      <c r="R40" s="94"/>
    </row>
    <row r="41" spans="1:18" x14ac:dyDescent="0.3">
      <c r="A41" s="20" t="s">
        <v>1861</v>
      </c>
      <c r="B41" s="15">
        <v>45142.581053240741</v>
      </c>
      <c r="C41" s="21">
        <v>45142.588379629633</v>
      </c>
      <c r="D41" s="18" t="s">
        <v>8</v>
      </c>
      <c r="E41" s="18" t="s">
        <v>47</v>
      </c>
      <c r="F41" s="18" t="s">
        <v>1228</v>
      </c>
      <c r="G41" s="18" t="s">
        <v>1848</v>
      </c>
      <c r="H41" s="78" t="s">
        <v>7447</v>
      </c>
      <c r="I41" s="48">
        <f>tbl_raw_data[[#This Row],[Date Actioned]]-tbl_raw_data[[#This Row],[Date Tagged]]</f>
        <v>7.3263888916699216E-3</v>
      </c>
      <c r="J41" s="46">
        <f>HOUR(tbl_raw_data[[#This Row],[Time_taken]])*60+MINUTE(tbl_raw_data[[#This Row],[Time_taken]])+SECOND(tbl_raw_data[[#This Row],[Time_taken]])/60</f>
        <v>10.55</v>
      </c>
      <c r="K41" s="52">
        <f>DATE(YEAR(tbl_raw_data[[#This Row],[Date Actioned]]),MONTH(tbl_raw_data[[#This Row],[Date Actioned]]),DAY(tbl_raw_data[[#This Row],[Date Actioned]]))</f>
        <v>45142</v>
      </c>
      <c r="L41" s="50" t="str">
        <f>UPPER(TEXT(tbl_raw_data[[#This Row],[updated_date]],"MMMM"))</f>
        <v>AUGUST</v>
      </c>
      <c r="M41" s="50" t="str">
        <f>"WEEK "&amp; IF(ROUNDUP(DAY(tbl_raw_data[[#This Row],[updated_date]])/7,0)=5,4,ROUNDUP(DAY(tbl_raw_data[[#This Row],[updated_date]])/7,0))</f>
        <v>WEEK 1</v>
      </c>
      <c r="N41" s="50" t="str">
        <f>UPPER(VLOOKUP(tbl_raw_data[[#This Row],[Analyst]],Settiings!$A$2:$B$16,2,0))</f>
        <v>RAJ</v>
      </c>
      <c r="O41" s="50" t="str">
        <f>TRIM(UPPER(tbl_raw_data[[#This Row],[Outcome]]))</f>
        <v>WITHDRAW</v>
      </c>
      <c r="P41" s="50" t="str">
        <f>TRIM(UPPER(tbl_raw_data[[#This Row],[Queue Name]]))</f>
        <v>CONSUMER PRE BUREAU</v>
      </c>
      <c r="Q41" s="50" t="str">
        <f>IF(tbl_raw_data[[#This Row],[Time taken in min]]&lt;=Settiings!$D$2,"SLA_MET","SLA_NOT_MET")</f>
        <v>SLA_MET</v>
      </c>
      <c r="R41" s="94"/>
    </row>
    <row r="42" spans="1:18" x14ac:dyDescent="0.3">
      <c r="A42" s="23" t="s">
        <v>1862</v>
      </c>
      <c r="B42" s="9">
        <v>45142.58116898148</v>
      </c>
      <c r="C42" s="22">
        <v>45142.591365740744</v>
      </c>
      <c r="D42" s="12" t="s">
        <v>8</v>
      </c>
      <c r="E42" s="12" t="s">
        <v>19</v>
      </c>
      <c r="F42" s="12" t="s">
        <v>1228</v>
      </c>
      <c r="G42" s="12" t="s">
        <v>1863</v>
      </c>
      <c r="H42" s="78" t="s">
        <v>7447</v>
      </c>
      <c r="I42" s="48">
        <f>tbl_raw_data[[#This Row],[Date Actioned]]-tbl_raw_data[[#This Row],[Date Tagged]]</f>
        <v>1.0196759263635613E-2</v>
      </c>
      <c r="J42" s="46">
        <f>HOUR(tbl_raw_data[[#This Row],[Time_taken]])*60+MINUTE(tbl_raw_data[[#This Row],[Time_taken]])+SECOND(tbl_raw_data[[#This Row],[Time_taken]])/60</f>
        <v>14.683333333333334</v>
      </c>
      <c r="K42" s="52">
        <f>DATE(YEAR(tbl_raw_data[[#This Row],[Date Actioned]]),MONTH(tbl_raw_data[[#This Row],[Date Actioned]]),DAY(tbl_raw_data[[#This Row],[Date Actioned]]))</f>
        <v>45142</v>
      </c>
      <c r="L42" s="50" t="str">
        <f>UPPER(TEXT(tbl_raw_data[[#This Row],[updated_date]],"MMMM"))</f>
        <v>AUGUST</v>
      </c>
      <c r="M42" s="50" t="str">
        <f>"WEEK "&amp; IF(ROUNDUP(DAY(tbl_raw_data[[#This Row],[updated_date]])/7,0)=5,4,ROUNDUP(DAY(tbl_raw_data[[#This Row],[updated_date]])/7,0))</f>
        <v>WEEK 1</v>
      </c>
      <c r="N42" s="50" t="str">
        <f>UPPER(VLOOKUP(tbl_raw_data[[#This Row],[Analyst]],Settiings!$A$2:$B$16,2,0))</f>
        <v>RAJ</v>
      </c>
      <c r="O42" s="50" t="str">
        <f>TRIM(UPPER(tbl_raw_data[[#This Row],[Outcome]]))</f>
        <v>WITHDRAW</v>
      </c>
      <c r="P42" s="50" t="str">
        <f>TRIM(UPPER(tbl_raw_data[[#This Row],[Queue Name]]))</f>
        <v>CONSUMER POST BUREAU</v>
      </c>
      <c r="Q42" s="50" t="str">
        <f>IF(tbl_raw_data[[#This Row],[Time taken in min]]&lt;=Settiings!$D$2,"SLA_MET","SLA_NOT_MET")</f>
        <v>SLA_MET</v>
      </c>
      <c r="R42" s="94"/>
    </row>
    <row r="43" spans="1:18" x14ac:dyDescent="0.3">
      <c r="A43" s="23" t="s">
        <v>1960</v>
      </c>
      <c r="B43" s="15">
        <v>45142.774131944447</v>
      </c>
      <c r="C43" s="21">
        <v>45142.776562500003</v>
      </c>
      <c r="D43" s="18" t="s">
        <v>8</v>
      </c>
      <c r="E43" s="18" t="s">
        <v>19</v>
      </c>
      <c r="F43" s="18" t="s">
        <v>53</v>
      </c>
      <c r="G43" s="18" t="s">
        <v>1961</v>
      </c>
      <c r="H43" s="78" t="s">
        <v>7447</v>
      </c>
      <c r="I43" s="48">
        <f>tbl_raw_data[[#This Row],[Date Actioned]]-tbl_raw_data[[#This Row],[Date Tagged]]</f>
        <v>2.4305555562023073E-3</v>
      </c>
      <c r="J43" s="46">
        <f>HOUR(tbl_raw_data[[#This Row],[Time_taken]])*60+MINUTE(tbl_raw_data[[#This Row],[Time_taken]])+SECOND(tbl_raw_data[[#This Row],[Time_taken]])/60</f>
        <v>3.5</v>
      </c>
      <c r="K43" s="52">
        <f>DATE(YEAR(tbl_raw_data[[#This Row],[Date Actioned]]),MONTH(tbl_raw_data[[#This Row],[Date Actioned]]),DAY(tbl_raw_data[[#This Row],[Date Actioned]]))</f>
        <v>45142</v>
      </c>
      <c r="L43" s="50" t="str">
        <f>UPPER(TEXT(tbl_raw_data[[#This Row],[updated_date]],"MMMM"))</f>
        <v>AUGUST</v>
      </c>
      <c r="M43" s="50" t="str">
        <f>"WEEK "&amp; IF(ROUNDUP(DAY(tbl_raw_data[[#This Row],[updated_date]])/7,0)=5,4,ROUNDUP(DAY(tbl_raw_data[[#This Row],[updated_date]])/7,0))</f>
        <v>WEEK 1</v>
      </c>
      <c r="N43" s="50" t="str">
        <f>UPPER(VLOOKUP(tbl_raw_data[[#This Row],[Analyst]],Settiings!$A$2:$B$16,2,0))</f>
        <v>NAVED</v>
      </c>
      <c r="O43" s="50" t="str">
        <f>TRIM(UPPER(tbl_raw_data[[#This Row],[Outcome]]))</f>
        <v>WITHDRAW</v>
      </c>
      <c r="P43" s="50" t="str">
        <f>TRIM(UPPER(tbl_raw_data[[#This Row],[Queue Name]]))</f>
        <v>CONSUMER POST BUREAU</v>
      </c>
      <c r="Q43" s="50" t="str">
        <f>IF(tbl_raw_data[[#This Row],[Time taken in min]]&lt;=Settiings!$D$2,"SLA_MET","SLA_NOT_MET")</f>
        <v>SLA_MET</v>
      </c>
      <c r="R43" s="94"/>
    </row>
    <row r="44" spans="1:18" x14ac:dyDescent="0.3">
      <c r="A44" s="14" t="s">
        <v>1968</v>
      </c>
      <c r="B44" s="9">
        <v>45143.430636574078</v>
      </c>
      <c r="C44" s="22">
        <v>45143.432939814818</v>
      </c>
      <c r="D44" s="12" t="s">
        <v>8</v>
      </c>
      <c r="E44" s="12" t="s">
        <v>19</v>
      </c>
      <c r="F44" s="12" t="s">
        <v>1228</v>
      </c>
      <c r="G44" s="12" t="s">
        <v>1969</v>
      </c>
      <c r="H44" s="78" t="s">
        <v>7447</v>
      </c>
      <c r="I44" s="48">
        <f>tbl_raw_data[[#This Row],[Date Actioned]]-tbl_raw_data[[#This Row],[Date Tagged]]</f>
        <v>2.3032407407299615E-3</v>
      </c>
      <c r="J44" s="46">
        <f>HOUR(tbl_raw_data[[#This Row],[Time_taken]])*60+MINUTE(tbl_raw_data[[#This Row],[Time_taken]])+SECOND(tbl_raw_data[[#This Row],[Time_taken]])/60</f>
        <v>3.3166666666666664</v>
      </c>
      <c r="K44" s="52">
        <f>DATE(YEAR(tbl_raw_data[[#This Row],[Date Actioned]]),MONTH(tbl_raw_data[[#This Row],[Date Actioned]]),DAY(tbl_raw_data[[#This Row],[Date Actioned]]))</f>
        <v>45143</v>
      </c>
      <c r="L44" s="50" t="str">
        <f>UPPER(TEXT(tbl_raw_data[[#This Row],[updated_date]],"MMMM"))</f>
        <v>AUGUST</v>
      </c>
      <c r="M44" s="50" t="str">
        <f>"WEEK "&amp; IF(ROUNDUP(DAY(tbl_raw_data[[#This Row],[updated_date]])/7,0)=5,4,ROUNDUP(DAY(tbl_raw_data[[#This Row],[updated_date]])/7,0))</f>
        <v>WEEK 1</v>
      </c>
      <c r="N44" s="50" t="str">
        <f>UPPER(VLOOKUP(tbl_raw_data[[#This Row],[Analyst]],Settiings!$A$2:$B$16,2,0))</f>
        <v>RAJ</v>
      </c>
      <c r="O44" s="50" t="str">
        <f>TRIM(UPPER(tbl_raw_data[[#This Row],[Outcome]]))</f>
        <v>WITHDRAW</v>
      </c>
      <c r="P44" s="50" t="str">
        <f>TRIM(UPPER(tbl_raw_data[[#This Row],[Queue Name]]))</f>
        <v>CONSUMER POST BUREAU</v>
      </c>
      <c r="Q44" s="50" t="str">
        <f>IF(tbl_raw_data[[#This Row],[Time taken in min]]&lt;=Settiings!$D$2,"SLA_MET","SLA_NOT_MET")</f>
        <v>SLA_MET</v>
      </c>
      <c r="R44" s="94"/>
    </row>
    <row r="45" spans="1:18" x14ac:dyDescent="0.3">
      <c r="A45" s="20" t="s">
        <v>2050</v>
      </c>
      <c r="B45" s="15">
        <v>45143.624988425923</v>
      </c>
      <c r="C45" s="21">
        <v>45143.628020833334</v>
      </c>
      <c r="D45" s="18" t="s">
        <v>8</v>
      </c>
      <c r="E45" s="18" t="s">
        <v>19</v>
      </c>
      <c r="F45" s="18" t="s">
        <v>1228</v>
      </c>
      <c r="G45" s="18" t="s">
        <v>2051</v>
      </c>
      <c r="H45" s="78" t="s">
        <v>7447</v>
      </c>
      <c r="I45" s="48">
        <f>tbl_raw_data[[#This Row],[Date Actioned]]-tbl_raw_data[[#This Row],[Date Tagged]]</f>
        <v>3.0324074105010368E-3</v>
      </c>
      <c r="J45" s="46">
        <f>HOUR(tbl_raw_data[[#This Row],[Time_taken]])*60+MINUTE(tbl_raw_data[[#This Row],[Time_taken]])+SECOND(tbl_raw_data[[#This Row],[Time_taken]])/60</f>
        <v>4.3666666666666663</v>
      </c>
      <c r="K45" s="52">
        <f>DATE(YEAR(tbl_raw_data[[#This Row],[Date Actioned]]),MONTH(tbl_raw_data[[#This Row],[Date Actioned]]),DAY(tbl_raw_data[[#This Row],[Date Actioned]]))</f>
        <v>45143</v>
      </c>
      <c r="L45" s="50" t="str">
        <f>UPPER(TEXT(tbl_raw_data[[#This Row],[updated_date]],"MMMM"))</f>
        <v>AUGUST</v>
      </c>
      <c r="M45" s="50" t="str">
        <f>"WEEK "&amp; IF(ROUNDUP(DAY(tbl_raw_data[[#This Row],[updated_date]])/7,0)=5,4,ROUNDUP(DAY(tbl_raw_data[[#This Row],[updated_date]])/7,0))</f>
        <v>WEEK 1</v>
      </c>
      <c r="N45" s="50" t="str">
        <f>UPPER(VLOOKUP(tbl_raw_data[[#This Row],[Analyst]],Settiings!$A$2:$B$16,2,0))</f>
        <v>RAJ</v>
      </c>
      <c r="O45" s="50" t="str">
        <f>TRIM(UPPER(tbl_raw_data[[#This Row],[Outcome]]))</f>
        <v>WITHDRAW</v>
      </c>
      <c r="P45" s="50" t="str">
        <f>TRIM(UPPER(tbl_raw_data[[#This Row],[Queue Name]]))</f>
        <v>CONSUMER POST BUREAU</v>
      </c>
      <c r="Q45" s="50" t="str">
        <f>IF(tbl_raw_data[[#This Row],[Time taken in min]]&lt;=Settiings!$D$2,"SLA_MET","SLA_NOT_MET")</f>
        <v>SLA_MET</v>
      </c>
      <c r="R45" s="94"/>
    </row>
    <row r="46" spans="1:18" x14ac:dyDescent="0.3">
      <c r="A46" s="14" t="s">
        <v>2112</v>
      </c>
      <c r="B46" s="15">
        <v>45144.423576388886</v>
      </c>
      <c r="C46" s="16">
        <v>45144.429942129631</v>
      </c>
      <c r="D46" s="17" t="s">
        <v>8</v>
      </c>
      <c r="E46" s="17" t="s">
        <v>47</v>
      </c>
      <c r="F46" s="17" t="s">
        <v>43</v>
      </c>
      <c r="G46" s="17" t="s">
        <v>2113</v>
      </c>
      <c r="H46" s="78" t="s">
        <v>7447</v>
      </c>
      <c r="I46" s="48">
        <f>tbl_raw_data[[#This Row],[Date Actioned]]-tbl_raw_data[[#This Row],[Date Tagged]]</f>
        <v>6.3657407445134595E-3</v>
      </c>
      <c r="J46" s="46">
        <f>HOUR(tbl_raw_data[[#This Row],[Time_taken]])*60+MINUTE(tbl_raw_data[[#This Row],[Time_taken]])+SECOND(tbl_raw_data[[#This Row],[Time_taken]])/60</f>
        <v>9.1666666666666661</v>
      </c>
      <c r="K46" s="52">
        <f>DATE(YEAR(tbl_raw_data[[#This Row],[Date Actioned]]),MONTH(tbl_raw_data[[#This Row],[Date Actioned]]),DAY(tbl_raw_data[[#This Row],[Date Actioned]]))</f>
        <v>45144</v>
      </c>
      <c r="L46" s="50" t="str">
        <f>UPPER(TEXT(tbl_raw_data[[#This Row],[updated_date]],"MMMM"))</f>
        <v>AUGUST</v>
      </c>
      <c r="M46" s="50" t="str">
        <f>"WEEK "&amp; IF(ROUNDUP(DAY(tbl_raw_data[[#This Row],[updated_date]])/7,0)=5,4,ROUNDUP(DAY(tbl_raw_data[[#This Row],[updated_date]])/7,0))</f>
        <v>WEEK 1</v>
      </c>
      <c r="N46" s="50" t="str">
        <f>UPPER(VLOOKUP(tbl_raw_data[[#This Row],[Analyst]],Settiings!$A$2:$B$16,2,0))</f>
        <v>MERCEDES</v>
      </c>
      <c r="O46" s="50" t="str">
        <f>TRIM(UPPER(tbl_raw_data[[#This Row],[Outcome]]))</f>
        <v>WITHDRAW</v>
      </c>
      <c r="P46" s="50" t="str">
        <f>TRIM(UPPER(tbl_raw_data[[#This Row],[Queue Name]]))</f>
        <v>CONSUMER PRE BUREAU</v>
      </c>
      <c r="Q46" s="50" t="str">
        <f>IF(tbl_raw_data[[#This Row],[Time taken in min]]&lt;=Settiings!$D$2,"SLA_MET","SLA_NOT_MET")</f>
        <v>SLA_MET</v>
      </c>
      <c r="R46" s="94"/>
    </row>
    <row r="47" spans="1:18" x14ac:dyDescent="0.3">
      <c r="A47" s="14" t="s">
        <v>2183</v>
      </c>
      <c r="B47" s="15">
        <v>45144.577037037037</v>
      </c>
      <c r="C47" s="16">
        <v>45144.579085648147</v>
      </c>
      <c r="D47" s="17" t="s">
        <v>8</v>
      </c>
      <c r="E47" s="17" t="s">
        <v>19</v>
      </c>
      <c r="F47" s="17" t="s">
        <v>65</v>
      </c>
      <c r="G47" s="17" t="s">
        <v>2184</v>
      </c>
      <c r="H47" s="78" t="s">
        <v>7447</v>
      </c>
      <c r="I47" s="48">
        <f>tbl_raw_data[[#This Row],[Date Actioned]]-tbl_raw_data[[#This Row],[Date Tagged]]</f>
        <v>2.0486111097852699E-3</v>
      </c>
      <c r="J47" s="46">
        <f>HOUR(tbl_raw_data[[#This Row],[Time_taken]])*60+MINUTE(tbl_raw_data[[#This Row],[Time_taken]])+SECOND(tbl_raw_data[[#This Row],[Time_taken]])/60</f>
        <v>2.95</v>
      </c>
      <c r="K47" s="52">
        <f>DATE(YEAR(tbl_raw_data[[#This Row],[Date Actioned]]),MONTH(tbl_raw_data[[#This Row],[Date Actioned]]),DAY(tbl_raw_data[[#This Row],[Date Actioned]]))</f>
        <v>45144</v>
      </c>
      <c r="L47" s="50" t="str">
        <f>UPPER(TEXT(tbl_raw_data[[#This Row],[updated_date]],"MMMM"))</f>
        <v>AUGUST</v>
      </c>
      <c r="M47" s="50" t="str">
        <f>"WEEK "&amp; IF(ROUNDUP(DAY(tbl_raw_data[[#This Row],[updated_date]])/7,0)=5,4,ROUNDUP(DAY(tbl_raw_data[[#This Row],[updated_date]])/7,0))</f>
        <v>WEEK 1</v>
      </c>
      <c r="N47" s="50" t="str">
        <f>UPPER(VLOOKUP(tbl_raw_data[[#This Row],[Analyst]],Settiings!$A$2:$B$16,2,0))</f>
        <v>SAM</v>
      </c>
      <c r="O47" s="50" t="str">
        <f>TRIM(UPPER(tbl_raw_data[[#This Row],[Outcome]]))</f>
        <v>WITHDRAW</v>
      </c>
      <c r="P47" s="50" t="str">
        <f>TRIM(UPPER(tbl_raw_data[[#This Row],[Queue Name]]))</f>
        <v>CONSUMER POST BUREAU</v>
      </c>
      <c r="Q47" s="50" t="str">
        <f>IF(tbl_raw_data[[#This Row],[Time taken in min]]&lt;=Settiings!$D$2,"SLA_MET","SLA_NOT_MET")</f>
        <v>SLA_MET</v>
      </c>
      <c r="R47" s="94"/>
    </row>
    <row r="48" spans="1:18" x14ac:dyDescent="0.3">
      <c r="A48" s="23" t="s">
        <v>2262</v>
      </c>
      <c r="B48" s="15">
        <v>45144.70275462963</v>
      </c>
      <c r="C48" s="16">
        <v>45144.71020833333</v>
      </c>
      <c r="D48" s="17" t="s">
        <v>8</v>
      </c>
      <c r="E48" s="17" t="s">
        <v>19</v>
      </c>
      <c r="F48" s="17" t="s">
        <v>76</v>
      </c>
      <c r="G48" s="17" t="s">
        <v>2263</v>
      </c>
      <c r="H48" s="78" t="s">
        <v>7447</v>
      </c>
      <c r="I48" s="48">
        <f>tbl_raw_data[[#This Row],[Date Actioned]]-tbl_raw_data[[#This Row],[Date Tagged]]</f>
        <v>7.4537036998663098E-3</v>
      </c>
      <c r="J48" s="46">
        <f>HOUR(tbl_raw_data[[#This Row],[Time_taken]])*60+MINUTE(tbl_raw_data[[#This Row],[Time_taken]])+SECOND(tbl_raw_data[[#This Row],[Time_taken]])/60</f>
        <v>10.733333333333333</v>
      </c>
      <c r="K48" s="52">
        <f>DATE(YEAR(tbl_raw_data[[#This Row],[Date Actioned]]),MONTH(tbl_raw_data[[#This Row],[Date Actioned]]),DAY(tbl_raw_data[[#This Row],[Date Actioned]]))</f>
        <v>45144</v>
      </c>
      <c r="L48" s="50" t="str">
        <f>UPPER(TEXT(tbl_raw_data[[#This Row],[updated_date]],"MMMM"))</f>
        <v>AUGUST</v>
      </c>
      <c r="M48" s="50" t="str">
        <f>"WEEK "&amp; IF(ROUNDUP(DAY(tbl_raw_data[[#This Row],[updated_date]])/7,0)=5,4,ROUNDUP(DAY(tbl_raw_data[[#This Row],[updated_date]])/7,0))</f>
        <v>WEEK 1</v>
      </c>
      <c r="N48" s="50" t="str">
        <f>UPPER(VLOOKUP(tbl_raw_data[[#This Row],[Analyst]],Settiings!$A$2:$B$16,2,0))</f>
        <v>ROHAN</v>
      </c>
      <c r="O48" s="50" t="str">
        <f>TRIM(UPPER(tbl_raw_data[[#This Row],[Outcome]]))</f>
        <v>WITHDRAW</v>
      </c>
      <c r="P48" s="50" t="str">
        <f>TRIM(UPPER(tbl_raw_data[[#This Row],[Queue Name]]))</f>
        <v>CONSUMER POST BUREAU</v>
      </c>
      <c r="Q48" s="50" t="str">
        <f>IF(tbl_raw_data[[#This Row],[Time taken in min]]&lt;=Settiings!$D$2,"SLA_MET","SLA_NOT_MET")</f>
        <v>SLA_MET</v>
      </c>
      <c r="R48" s="94"/>
    </row>
    <row r="49" spans="1:18" x14ac:dyDescent="0.3">
      <c r="A49" s="23" t="s">
        <v>2473</v>
      </c>
      <c r="B49" s="15">
        <v>45145.66202546296</v>
      </c>
      <c r="C49" s="16">
        <v>45145.664560185185</v>
      </c>
      <c r="D49" s="17" t="s">
        <v>8</v>
      </c>
      <c r="E49" s="17" t="s">
        <v>19</v>
      </c>
      <c r="F49" s="17" t="s">
        <v>1222</v>
      </c>
      <c r="G49" s="17" t="s">
        <v>2474</v>
      </c>
      <c r="H49" s="78" t="s">
        <v>7447</v>
      </c>
      <c r="I49" s="48">
        <f>tbl_raw_data[[#This Row],[Date Actioned]]-tbl_raw_data[[#This Row],[Date Tagged]]</f>
        <v>2.534722225391306E-3</v>
      </c>
      <c r="J49" s="46">
        <f>HOUR(tbl_raw_data[[#This Row],[Time_taken]])*60+MINUTE(tbl_raw_data[[#This Row],[Time_taken]])+SECOND(tbl_raw_data[[#This Row],[Time_taken]])/60</f>
        <v>3.65</v>
      </c>
      <c r="K49" s="52">
        <f>DATE(YEAR(tbl_raw_data[[#This Row],[Date Actioned]]),MONTH(tbl_raw_data[[#This Row],[Date Actioned]]),DAY(tbl_raw_data[[#This Row],[Date Actioned]]))</f>
        <v>45145</v>
      </c>
      <c r="L49" s="50" t="str">
        <f>UPPER(TEXT(tbl_raw_data[[#This Row],[updated_date]],"MMMM"))</f>
        <v>AUGUST</v>
      </c>
      <c r="M49" s="50" t="str">
        <f>"WEEK "&amp; IF(ROUNDUP(DAY(tbl_raw_data[[#This Row],[updated_date]])/7,0)=5,4,ROUNDUP(DAY(tbl_raw_data[[#This Row],[updated_date]])/7,0))</f>
        <v>WEEK 1</v>
      </c>
      <c r="N49" s="50" t="str">
        <f>UPPER(VLOOKUP(tbl_raw_data[[#This Row],[Analyst]],Settiings!$A$2:$B$16,2,0))</f>
        <v>HARDIK</v>
      </c>
      <c r="O49" s="50" t="str">
        <f>TRIM(UPPER(tbl_raw_data[[#This Row],[Outcome]]))</f>
        <v>WITHDRAW</v>
      </c>
      <c r="P49" s="50" t="str">
        <f>TRIM(UPPER(tbl_raw_data[[#This Row],[Queue Name]]))</f>
        <v>CONSUMER POST BUREAU</v>
      </c>
      <c r="Q49" s="50" t="str">
        <f>IF(tbl_raw_data[[#This Row],[Time taken in min]]&lt;=Settiings!$D$2,"SLA_MET","SLA_NOT_MET")</f>
        <v>SLA_MET</v>
      </c>
      <c r="R49" s="94"/>
    </row>
    <row r="50" spans="1:18" x14ac:dyDescent="0.3">
      <c r="A50" s="20" t="s">
        <v>2548</v>
      </c>
      <c r="B50" s="9">
        <v>45145.830682870372</v>
      </c>
      <c r="C50" s="24">
        <v>45145.835439814815</v>
      </c>
      <c r="D50" s="25" t="s">
        <v>8</v>
      </c>
      <c r="E50" s="25" t="s">
        <v>19</v>
      </c>
      <c r="F50" s="25" t="s">
        <v>70</v>
      </c>
      <c r="G50" s="25" t="s">
        <v>2549</v>
      </c>
      <c r="H50" s="78" t="s">
        <v>7447</v>
      </c>
      <c r="I50" s="48">
        <f>tbl_raw_data[[#This Row],[Date Actioned]]-tbl_raw_data[[#This Row],[Date Tagged]]</f>
        <v>4.756944443215616E-3</v>
      </c>
      <c r="J50" s="46">
        <f>HOUR(tbl_raw_data[[#This Row],[Time_taken]])*60+MINUTE(tbl_raw_data[[#This Row],[Time_taken]])+SECOND(tbl_raw_data[[#This Row],[Time_taken]])/60</f>
        <v>6.85</v>
      </c>
      <c r="K50" s="52">
        <f>DATE(YEAR(tbl_raw_data[[#This Row],[Date Actioned]]),MONTH(tbl_raw_data[[#This Row],[Date Actioned]]),DAY(tbl_raw_data[[#This Row],[Date Actioned]]))</f>
        <v>45145</v>
      </c>
      <c r="L50" s="50" t="str">
        <f>UPPER(TEXT(tbl_raw_data[[#This Row],[updated_date]],"MMMM"))</f>
        <v>AUGUST</v>
      </c>
      <c r="M50" s="50" t="str">
        <f>"WEEK "&amp; IF(ROUNDUP(DAY(tbl_raw_data[[#This Row],[updated_date]])/7,0)=5,4,ROUNDUP(DAY(tbl_raw_data[[#This Row],[updated_date]])/7,0))</f>
        <v>WEEK 1</v>
      </c>
      <c r="N50" s="50" t="str">
        <f>UPPER(VLOOKUP(tbl_raw_data[[#This Row],[Analyst]],Settiings!$A$2:$B$16,2,0))</f>
        <v>ASIF</v>
      </c>
      <c r="O50" s="50" t="str">
        <f>TRIM(UPPER(tbl_raw_data[[#This Row],[Outcome]]))</f>
        <v>WITHDRAW</v>
      </c>
      <c r="P50" s="50" t="str">
        <f>TRIM(UPPER(tbl_raw_data[[#This Row],[Queue Name]]))</f>
        <v>CONSUMER POST BUREAU</v>
      </c>
      <c r="Q50" s="50" t="str">
        <f>IF(tbl_raw_data[[#This Row],[Time taken in min]]&lt;=Settiings!$D$2,"SLA_MET","SLA_NOT_MET")</f>
        <v>SLA_MET</v>
      </c>
      <c r="R50" s="94"/>
    </row>
    <row r="51" spans="1:18" x14ac:dyDescent="0.3">
      <c r="A51" s="23" t="s">
        <v>2627</v>
      </c>
      <c r="B51" s="15">
        <v>45146.550567129627</v>
      </c>
      <c r="C51" s="16">
        <v>45146.552858796298</v>
      </c>
      <c r="D51" s="17" t="s">
        <v>8</v>
      </c>
      <c r="E51" s="17" t="s">
        <v>19</v>
      </c>
      <c r="F51" s="17" t="s">
        <v>53</v>
      </c>
      <c r="G51" s="17" t="s">
        <v>2628</v>
      </c>
      <c r="H51" s="78" t="s">
        <v>7447</v>
      </c>
      <c r="I51" s="48">
        <f>tbl_raw_data[[#This Row],[Date Actioned]]-tbl_raw_data[[#This Row],[Date Tagged]]</f>
        <v>2.2916666712262668E-3</v>
      </c>
      <c r="J51" s="46">
        <f>HOUR(tbl_raw_data[[#This Row],[Time_taken]])*60+MINUTE(tbl_raw_data[[#This Row],[Time_taken]])+SECOND(tbl_raw_data[[#This Row],[Time_taken]])/60</f>
        <v>3.3</v>
      </c>
      <c r="K51" s="52">
        <f>DATE(YEAR(tbl_raw_data[[#This Row],[Date Actioned]]),MONTH(tbl_raw_data[[#This Row],[Date Actioned]]),DAY(tbl_raw_data[[#This Row],[Date Actioned]]))</f>
        <v>45146</v>
      </c>
      <c r="L51" s="50" t="str">
        <f>UPPER(TEXT(tbl_raw_data[[#This Row],[updated_date]],"MMMM"))</f>
        <v>AUGUST</v>
      </c>
      <c r="M51" s="50" t="str">
        <f>"WEEK "&amp; IF(ROUNDUP(DAY(tbl_raw_data[[#This Row],[updated_date]])/7,0)=5,4,ROUNDUP(DAY(tbl_raw_data[[#This Row],[updated_date]])/7,0))</f>
        <v>WEEK 2</v>
      </c>
      <c r="N51" s="50" t="str">
        <f>UPPER(VLOOKUP(tbl_raw_data[[#This Row],[Analyst]],Settiings!$A$2:$B$16,2,0))</f>
        <v>NAVED</v>
      </c>
      <c r="O51" s="50" t="str">
        <f>TRIM(UPPER(tbl_raw_data[[#This Row],[Outcome]]))</f>
        <v>WITHDRAW</v>
      </c>
      <c r="P51" s="50" t="str">
        <f>TRIM(UPPER(tbl_raw_data[[#This Row],[Queue Name]]))</f>
        <v>CONSUMER POST BUREAU</v>
      </c>
      <c r="Q51" s="50" t="str">
        <f>IF(tbl_raw_data[[#This Row],[Time taken in min]]&lt;=Settiings!$D$2,"SLA_MET","SLA_NOT_MET")</f>
        <v>SLA_MET</v>
      </c>
      <c r="R51" s="94"/>
    </row>
    <row r="52" spans="1:18" x14ac:dyDescent="0.3">
      <c r="A52" s="14" t="s">
        <v>2667</v>
      </c>
      <c r="B52" s="15">
        <v>45146.617893518516</v>
      </c>
      <c r="C52" s="16">
        <v>45146.622812499998</v>
      </c>
      <c r="D52" s="17" t="s">
        <v>8</v>
      </c>
      <c r="E52" s="17" t="s">
        <v>19</v>
      </c>
      <c r="F52" s="17" t="s">
        <v>53</v>
      </c>
      <c r="G52" s="17" t="s">
        <v>2668</v>
      </c>
      <c r="H52" s="78" t="s">
        <v>7447</v>
      </c>
      <c r="I52" s="48">
        <f>tbl_raw_data[[#This Row],[Date Actioned]]-tbl_raw_data[[#This Row],[Date Tagged]]</f>
        <v>4.9189814817509614E-3</v>
      </c>
      <c r="J52" s="46">
        <f>HOUR(tbl_raw_data[[#This Row],[Time_taken]])*60+MINUTE(tbl_raw_data[[#This Row],[Time_taken]])+SECOND(tbl_raw_data[[#This Row],[Time_taken]])/60</f>
        <v>7.083333333333333</v>
      </c>
      <c r="K52" s="52">
        <f>DATE(YEAR(tbl_raw_data[[#This Row],[Date Actioned]]),MONTH(tbl_raw_data[[#This Row],[Date Actioned]]),DAY(tbl_raw_data[[#This Row],[Date Actioned]]))</f>
        <v>45146</v>
      </c>
      <c r="L52" s="50" t="str">
        <f>UPPER(TEXT(tbl_raw_data[[#This Row],[updated_date]],"MMMM"))</f>
        <v>AUGUST</v>
      </c>
      <c r="M52" s="50" t="str">
        <f>"WEEK "&amp; IF(ROUNDUP(DAY(tbl_raw_data[[#This Row],[updated_date]])/7,0)=5,4,ROUNDUP(DAY(tbl_raw_data[[#This Row],[updated_date]])/7,0))</f>
        <v>WEEK 2</v>
      </c>
      <c r="N52" s="50" t="str">
        <f>UPPER(VLOOKUP(tbl_raw_data[[#This Row],[Analyst]],Settiings!$A$2:$B$16,2,0))</f>
        <v>NAVED</v>
      </c>
      <c r="O52" s="50" t="str">
        <f>TRIM(UPPER(tbl_raw_data[[#This Row],[Outcome]]))</f>
        <v>WITHDRAW</v>
      </c>
      <c r="P52" s="50" t="str">
        <f>TRIM(UPPER(tbl_raw_data[[#This Row],[Queue Name]]))</f>
        <v>CONSUMER POST BUREAU</v>
      </c>
      <c r="Q52" s="50" t="str">
        <f>IF(tbl_raw_data[[#This Row],[Time taken in min]]&lt;=Settiings!$D$2,"SLA_MET","SLA_NOT_MET")</f>
        <v>SLA_MET</v>
      </c>
      <c r="R52" s="94"/>
    </row>
    <row r="53" spans="1:18" x14ac:dyDescent="0.3">
      <c r="A53" s="20" t="s">
        <v>2678</v>
      </c>
      <c r="B53" s="15">
        <v>45146.636145833334</v>
      </c>
      <c r="C53" s="16">
        <v>45146.639537037037</v>
      </c>
      <c r="D53" s="17" t="s">
        <v>8</v>
      </c>
      <c r="E53" s="17" t="s">
        <v>19</v>
      </c>
      <c r="F53" s="17" t="s">
        <v>1228</v>
      </c>
      <c r="G53" s="17" t="s">
        <v>2679</v>
      </c>
      <c r="H53" s="78" t="s">
        <v>7447</v>
      </c>
      <c r="I53" s="48">
        <f>tbl_raw_data[[#This Row],[Date Actioned]]-tbl_raw_data[[#This Row],[Date Tagged]]</f>
        <v>3.3912037033587694E-3</v>
      </c>
      <c r="J53" s="46">
        <f>HOUR(tbl_raw_data[[#This Row],[Time_taken]])*60+MINUTE(tbl_raw_data[[#This Row],[Time_taken]])+SECOND(tbl_raw_data[[#This Row],[Time_taken]])/60</f>
        <v>4.8833333333333329</v>
      </c>
      <c r="K53" s="52">
        <f>DATE(YEAR(tbl_raw_data[[#This Row],[Date Actioned]]),MONTH(tbl_raw_data[[#This Row],[Date Actioned]]),DAY(tbl_raw_data[[#This Row],[Date Actioned]]))</f>
        <v>45146</v>
      </c>
      <c r="L53" s="50" t="str">
        <f>UPPER(TEXT(tbl_raw_data[[#This Row],[updated_date]],"MMMM"))</f>
        <v>AUGUST</v>
      </c>
      <c r="M53" s="50" t="str">
        <f>"WEEK "&amp; IF(ROUNDUP(DAY(tbl_raw_data[[#This Row],[updated_date]])/7,0)=5,4,ROUNDUP(DAY(tbl_raw_data[[#This Row],[updated_date]])/7,0))</f>
        <v>WEEK 2</v>
      </c>
      <c r="N53" s="50" t="str">
        <f>UPPER(VLOOKUP(tbl_raw_data[[#This Row],[Analyst]],Settiings!$A$2:$B$16,2,0))</f>
        <v>RAJ</v>
      </c>
      <c r="O53" s="50" t="str">
        <f>TRIM(UPPER(tbl_raw_data[[#This Row],[Outcome]]))</f>
        <v>WITHDRAW</v>
      </c>
      <c r="P53" s="50" t="str">
        <f>TRIM(UPPER(tbl_raw_data[[#This Row],[Queue Name]]))</f>
        <v>CONSUMER POST BUREAU</v>
      </c>
      <c r="Q53" s="50" t="str">
        <f>IF(tbl_raw_data[[#This Row],[Time taken in min]]&lt;=Settiings!$D$2,"SLA_MET","SLA_NOT_MET")</f>
        <v>SLA_MET</v>
      </c>
      <c r="R53" s="94"/>
    </row>
    <row r="54" spans="1:18" x14ac:dyDescent="0.3">
      <c r="A54" s="20" t="s">
        <v>2704</v>
      </c>
      <c r="B54" s="9">
        <v>45146.678518518522</v>
      </c>
      <c r="C54" s="24">
        <v>45146.680914351855</v>
      </c>
      <c r="D54" s="25" t="s">
        <v>8</v>
      </c>
      <c r="E54" s="25" t="s">
        <v>19</v>
      </c>
      <c r="F54" s="25" t="s">
        <v>53</v>
      </c>
      <c r="G54" s="25" t="s">
        <v>2705</v>
      </c>
      <c r="H54" s="78" t="s">
        <v>7447</v>
      </c>
      <c r="I54" s="48">
        <f>tbl_raw_data[[#This Row],[Date Actioned]]-tbl_raw_data[[#This Row],[Date Tagged]]</f>
        <v>2.3958333331393078E-3</v>
      </c>
      <c r="J54" s="46">
        <f>HOUR(tbl_raw_data[[#This Row],[Time_taken]])*60+MINUTE(tbl_raw_data[[#This Row],[Time_taken]])+SECOND(tbl_raw_data[[#This Row],[Time_taken]])/60</f>
        <v>3.45</v>
      </c>
      <c r="K54" s="52">
        <f>DATE(YEAR(tbl_raw_data[[#This Row],[Date Actioned]]),MONTH(tbl_raw_data[[#This Row],[Date Actioned]]),DAY(tbl_raw_data[[#This Row],[Date Actioned]]))</f>
        <v>45146</v>
      </c>
      <c r="L54" s="50" t="str">
        <f>UPPER(TEXT(tbl_raw_data[[#This Row],[updated_date]],"MMMM"))</f>
        <v>AUGUST</v>
      </c>
      <c r="M54" s="50" t="str">
        <f>"WEEK "&amp; IF(ROUNDUP(DAY(tbl_raw_data[[#This Row],[updated_date]])/7,0)=5,4,ROUNDUP(DAY(tbl_raw_data[[#This Row],[updated_date]])/7,0))</f>
        <v>WEEK 2</v>
      </c>
      <c r="N54" s="50" t="str">
        <f>UPPER(VLOOKUP(tbl_raw_data[[#This Row],[Analyst]],Settiings!$A$2:$B$16,2,0))</f>
        <v>NAVED</v>
      </c>
      <c r="O54" s="50" t="str">
        <f>TRIM(UPPER(tbl_raw_data[[#This Row],[Outcome]]))</f>
        <v>WITHDRAW</v>
      </c>
      <c r="P54" s="50" t="str">
        <f>TRIM(UPPER(tbl_raw_data[[#This Row],[Queue Name]]))</f>
        <v>CONSUMER POST BUREAU</v>
      </c>
      <c r="Q54" s="50" t="str">
        <f>IF(tbl_raw_data[[#This Row],[Time taken in min]]&lt;=Settiings!$D$2,"SLA_MET","SLA_NOT_MET")</f>
        <v>SLA_MET</v>
      </c>
      <c r="R54" s="94"/>
    </row>
    <row r="55" spans="1:18" x14ac:dyDescent="0.3">
      <c r="A55" s="23" t="s">
        <v>2724</v>
      </c>
      <c r="B55" s="15">
        <v>45146.701655092591</v>
      </c>
      <c r="C55" s="16">
        <v>45146.70685185185</v>
      </c>
      <c r="D55" s="17" t="s">
        <v>8</v>
      </c>
      <c r="E55" s="17" t="s">
        <v>47</v>
      </c>
      <c r="F55" s="17" t="s">
        <v>1222</v>
      </c>
      <c r="G55" s="17" t="s">
        <v>2725</v>
      </c>
      <c r="H55" s="78" t="s">
        <v>7447</v>
      </c>
      <c r="I55" s="48">
        <f>tbl_raw_data[[#This Row],[Date Actioned]]-tbl_raw_data[[#This Row],[Date Tagged]]</f>
        <v>5.1967592589790002E-3</v>
      </c>
      <c r="J55" s="46">
        <f>HOUR(tbl_raw_data[[#This Row],[Time_taken]])*60+MINUTE(tbl_raw_data[[#This Row],[Time_taken]])+SECOND(tbl_raw_data[[#This Row],[Time_taken]])/60</f>
        <v>7.4833333333333334</v>
      </c>
      <c r="K55" s="52">
        <f>DATE(YEAR(tbl_raw_data[[#This Row],[Date Actioned]]),MONTH(tbl_raw_data[[#This Row],[Date Actioned]]),DAY(tbl_raw_data[[#This Row],[Date Actioned]]))</f>
        <v>45146</v>
      </c>
      <c r="L55" s="50" t="str">
        <f>UPPER(TEXT(tbl_raw_data[[#This Row],[updated_date]],"MMMM"))</f>
        <v>AUGUST</v>
      </c>
      <c r="M55" s="50" t="str">
        <f>"WEEK "&amp; IF(ROUNDUP(DAY(tbl_raw_data[[#This Row],[updated_date]])/7,0)=5,4,ROUNDUP(DAY(tbl_raw_data[[#This Row],[updated_date]])/7,0))</f>
        <v>WEEK 2</v>
      </c>
      <c r="N55" s="50" t="str">
        <f>UPPER(VLOOKUP(tbl_raw_data[[#This Row],[Analyst]],Settiings!$A$2:$B$16,2,0))</f>
        <v>HARDIK</v>
      </c>
      <c r="O55" s="50" t="str">
        <f>TRIM(UPPER(tbl_raw_data[[#This Row],[Outcome]]))</f>
        <v>WITHDRAW</v>
      </c>
      <c r="P55" s="50" t="str">
        <f>TRIM(UPPER(tbl_raw_data[[#This Row],[Queue Name]]))</f>
        <v>CONSUMER PRE BUREAU</v>
      </c>
      <c r="Q55" s="50" t="str">
        <f>IF(tbl_raw_data[[#This Row],[Time taken in min]]&lt;=Settiings!$D$2,"SLA_MET","SLA_NOT_MET")</f>
        <v>SLA_MET</v>
      </c>
      <c r="R55" s="94"/>
    </row>
    <row r="56" spans="1:18" x14ac:dyDescent="0.3">
      <c r="A56" s="14" t="s">
        <v>2762</v>
      </c>
      <c r="B56" s="9">
        <v>45146.777638888889</v>
      </c>
      <c r="C56" s="24">
        <v>45146.783402777779</v>
      </c>
      <c r="D56" s="25" t="s">
        <v>8</v>
      </c>
      <c r="E56" s="25" t="s">
        <v>47</v>
      </c>
      <c r="F56" s="25" t="s">
        <v>70</v>
      </c>
      <c r="G56" s="25" t="s">
        <v>2763</v>
      </c>
      <c r="H56" s="78" t="s">
        <v>7447</v>
      </c>
      <c r="I56" s="48">
        <f>tbl_raw_data[[#This Row],[Date Actioned]]-tbl_raw_data[[#This Row],[Date Tagged]]</f>
        <v>5.7638888902147301E-3</v>
      </c>
      <c r="J56" s="46">
        <f>HOUR(tbl_raw_data[[#This Row],[Time_taken]])*60+MINUTE(tbl_raw_data[[#This Row],[Time_taken]])+SECOND(tbl_raw_data[[#This Row],[Time_taken]])/60</f>
        <v>8.3000000000000007</v>
      </c>
      <c r="K56" s="52">
        <f>DATE(YEAR(tbl_raw_data[[#This Row],[Date Actioned]]),MONTH(tbl_raw_data[[#This Row],[Date Actioned]]),DAY(tbl_raw_data[[#This Row],[Date Actioned]]))</f>
        <v>45146</v>
      </c>
      <c r="L56" s="50" t="str">
        <f>UPPER(TEXT(tbl_raw_data[[#This Row],[updated_date]],"MMMM"))</f>
        <v>AUGUST</v>
      </c>
      <c r="M56" s="50" t="str">
        <f>"WEEK "&amp; IF(ROUNDUP(DAY(tbl_raw_data[[#This Row],[updated_date]])/7,0)=5,4,ROUNDUP(DAY(tbl_raw_data[[#This Row],[updated_date]])/7,0))</f>
        <v>WEEK 2</v>
      </c>
      <c r="N56" s="50" t="str">
        <f>UPPER(VLOOKUP(tbl_raw_data[[#This Row],[Analyst]],Settiings!$A$2:$B$16,2,0))</f>
        <v>ASIF</v>
      </c>
      <c r="O56" s="50" t="str">
        <f>TRIM(UPPER(tbl_raw_data[[#This Row],[Outcome]]))</f>
        <v>WITHDRAW</v>
      </c>
      <c r="P56" s="50" t="str">
        <f>TRIM(UPPER(tbl_raw_data[[#This Row],[Queue Name]]))</f>
        <v>CONSUMER PRE BUREAU</v>
      </c>
      <c r="Q56" s="50" t="str">
        <f>IF(tbl_raw_data[[#This Row],[Time taken in min]]&lt;=Settiings!$D$2,"SLA_MET","SLA_NOT_MET")</f>
        <v>SLA_MET</v>
      </c>
      <c r="R56" s="94"/>
    </row>
    <row r="57" spans="1:18" x14ac:dyDescent="0.3">
      <c r="A57" s="20" t="s">
        <v>2830</v>
      </c>
      <c r="B57" s="9">
        <v>45147.470983796295</v>
      </c>
      <c r="C57" s="24">
        <v>45147.47583333333</v>
      </c>
      <c r="D57" s="25" t="s">
        <v>8</v>
      </c>
      <c r="E57" s="25" t="s">
        <v>19</v>
      </c>
      <c r="F57" s="25" t="s">
        <v>1222</v>
      </c>
      <c r="G57" s="25" t="s">
        <v>2831</v>
      </c>
      <c r="H57" s="78" t="s">
        <v>7447</v>
      </c>
      <c r="I57" s="48">
        <f>tbl_raw_data[[#This Row],[Date Actioned]]-tbl_raw_data[[#This Row],[Date Tagged]]</f>
        <v>4.8495370356249623E-3</v>
      </c>
      <c r="J57" s="46">
        <f>HOUR(tbl_raw_data[[#This Row],[Time_taken]])*60+MINUTE(tbl_raw_data[[#This Row],[Time_taken]])+SECOND(tbl_raw_data[[#This Row],[Time_taken]])/60</f>
        <v>6.9833333333333334</v>
      </c>
      <c r="K57" s="52">
        <f>DATE(YEAR(tbl_raw_data[[#This Row],[Date Actioned]]),MONTH(tbl_raw_data[[#This Row],[Date Actioned]]),DAY(tbl_raw_data[[#This Row],[Date Actioned]]))</f>
        <v>45147</v>
      </c>
      <c r="L57" s="50" t="str">
        <f>UPPER(TEXT(tbl_raw_data[[#This Row],[updated_date]],"MMMM"))</f>
        <v>AUGUST</v>
      </c>
      <c r="M57" s="50" t="str">
        <f>"WEEK "&amp; IF(ROUNDUP(DAY(tbl_raw_data[[#This Row],[updated_date]])/7,0)=5,4,ROUNDUP(DAY(tbl_raw_data[[#This Row],[updated_date]])/7,0))</f>
        <v>WEEK 2</v>
      </c>
      <c r="N57" s="50" t="str">
        <f>UPPER(VLOOKUP(tbl_raw_data[[#This Row],[Analyst]],Settiings!$A$2:$B$16,2,0))</f>
        <v>HARDIK</v>
      </c>
      <c r="O57" s="50" t="str">
        <f>TRIM(UPPER(tbl_raw_data[[#This Row],[Outcome]]))</f>
        <v>WITHDRAW</v>
      </c>
      <c r="P57" s="50" t="str">
        <f>TRIM(UPPER(tbl_raw_data[[#This Row],[Queue Name]]))</f>
        <v>CONSUMER POST BUREAU</v>
      </c>
      <c r="Q57" s="50" t="str">
        <f>IF(tbl_raw_data[[#This Row],[Time taken in min]]&lt;=Settiings!$D$2,"SLA_MET","SLA_NOT_MET")</f>
        <v>SLA_MET</v>
      </c>
      <c r="R57" s="94"/>
    </row>
    <row r="58" spans="1:18" x14ac:dyDescent="0.3">
      <c r="A58" s="23" t="s">
        <v>2834</v>
      </c>
      <c r="B58" s="15">
        <v>45147.475393518522</v>
      </c>
      <c r="C58" s="16">
        <v>45147.47997685185</v>
      </c>
      <c r="D58" s="17" t="s">
        <v>8</v>
      </c>
      <c r="E58" s="17" t="s">
        <v>47</v>
      </c>
      <c r="F58" s="17" t="s">
        <v>76</v>
      </c>
      <c r="G58" s="17" t="s">
        <v>2835</v>
      </c>
      <c r="H58" s="78" t="s">
        <v>7447</v>
      </c>
      <c r="I58" s="48">
        <f>tbl_raw_data[[#This Row],[Date Actioned]]-tbl_raw_data[[#This Row],[Date Tagged]]</f>
        <v>4.5833333279006183E-3</v>
      </c>
      <c r="J58" s="46">
        <f>HOUR(tbl_raw_data[[#This Row],[Time_taken]])*60+MINUTE(tbl_raw_data[[#This Row],[Time_taken]])+SECOND(tbl_raw_data[[#This Row],[Time_taken]])/60</f>
        <v>6.6</v>
      </c>
      <c r="K58" s="52">
        <f>DATE(YEAR(tbl_raw_data[[#This Row],[Date Actioned]]),MONTH(tbl_raw_data[[#This Row],[Date Actioned]]),DAY(tbl_raw_data[[#This Row],[Date Actioned]]))</f>
        <v>45147</v>
      </c>
      <c r="L58" s="50" t="str">
        <f>UPPER(TEXT(tbl_raw_data[[#This Row],[updated_date]],"MMMM"))</f>
        <v>AUGUST</v>
      </c>
      <c r="M58" s="50" t="str">
        <f>"WEEK "&amp; IF(ROUNDUP(DAY(tbl_raw_data[[#This Row],[updated_date]])/7,0)=5,4,ROUNDUP(DAY(tbl_raw_data[[#This Row],[updated_date]])/7,0))</f>
        <v>WEEK 2</v>
      </c>
      <c r="N58" s="50" t="str">
        <f>UPPER(VLOOKUP(tbl_raw_data[[#This Row],[Analyst]],Settiings!$A$2:$B$16,2,0))</f>
        <v>ROHAN</v>
      </c>
      <c r="O58" s="50" t="str">
        <f>TRIM(UPPER(tbl_raw_data[[#This Row],[Outcome]]))</f>
        <v>WITHDRAW</v>
      </c>
      <c r="P58" s="50" t="str">
        <f>TRIM(UPPER(tbl_raw_data[[#This Row],[Queue Name]]))</f>
        <v>CONSUMER PRE BUREAU</v>
      </c>
      <c r="Q58" s="50" t="str">
        <f>IF(tbl_raw_data[[#This Row],[Time taken in min]]&lt;=Settiings!$D$2,"SLA_MET","SLA_NOT_MET")</f>
        <v>SLA_MET</v>
      </c>
      <c r="R58" s="94"/>
    </row>
    <row r="59" spans="1:18" x14ac:dyDescent="0.3">
      <c r="A59" s="20" t="s">
        <v>2850</v>
      </c>
      <c r="B59" s="9">
        <v>45147.516365740739</v>
      </c>
      <c r="C59" s="24">
        <v>45147.523518518516</v>
      </c>
      <c r="D59" s="25" t="s">
        <v>8</v>
      </c>
      <c r="E59" s="25" t="s">
        <v>19</v>
      </c>
      <c r="F59" s="25" t="s">
        <v>1222</v>
      </c>
      <c r="G59" s="25" t="s">
        <v>2851</v>
      </c>
      <c r="H59" s="78" t="s">
        <v>7447</v>
      </c>
      <c r="I59" s="48">
        <f>tbl_raw_data[[#This Row],[Date Actioned]]-tbl_raw_data[[#This Row],[Date Tagged]]</f>
        <v>7.1527777763549238E-3</v>
      </c>
      <c r="J59" s="46">
        <f>HOUR(tbl_raw_data[[#This Row],[Time_taken]])*60+MINUTE(tbl_raw_data[[#This Row],[Time_taken]])+SECOND(tbl_raw_data[[#This Row],[Time_taken]])/60</f>
        <v>10.3</v>
      </c>
      <c r="K59" s="52">
        <f>DATE(YEAR(tbl_raw_data[[#This Row],[Date Actioned]]),MONTH(tbl_raw_data[[#This Row],[Date Actioned]]),DAY(tbl_raw_data[[#This Row],[Date Actioned]]))</f>
        <v>45147</v>
      </c>
      <c r="L59" s="50" t="str">
        <f>UPPER(TEXT(tbl_raw_data[[#This Row],[updated_date]],"MMMM"))</f>
        <v>AUGUST</v>
      </c>
      <c r="M59" s="50" t="str">
        <f>"WEEK "&amp; IF(ROUNDUP(DAY(tbl_raw_data[[#This Row],[updated_date]])/7,0)=5,4,ROUNDUP(DAY(tbl_raw_data[[#This Row],[updated_date]])/7,0))</f>
        <v>WEEK 2</v>
      </c>
      <c r="N59" s="50" t="str">
        <f>UPPER(VLOOKUP(tbl_raw_data[[#This Row],[Analyst]],Settiings!$A$2:$B$16,2,0))</f>
        <v>HARDIK</v>
      </c>
      <c r="O59" s="50" t="str">
        <f>TRIM(UPPER(tbl_raw_data[[#This Row],[Outcome]]))</f>
        <v>WITHDRAW</v>
      </c>
      <c r="P59" s="50" t="str">
        <f>TRIM(UPPER(tbl_raw_data[[#This Row],[Queue Name]]))</f>
        <v>CONSUMER POST BUREAU</v>
      </c>
      <c r="Q59" s="50" t="str">
        <f>IF(tbl_raw_data[[#This Row],[Time taken in min]]&lt;=Settiings!$D$2,"SLA_MET","SLA_NOT_MET")</f>
        <v>SLA_MET</v>
      </c>
      <c r="R59" s="94"/>
    </row>
    <row r="60" spans="1:18" x14ac:dyDescent="0.3">
      <c r="A60" s="20" t="s">
        <v>3156</v>
      </c>
      <c r="B60" s="15">
        <v>45148.647800925923</v>
      </c>
      <c r="C60" s="16">
        <v>45148.650659722225</v>
      </c>
      <c r="D60" s="17" t="s">
        <v>8</v>
      </c>
      <c r="E60" s="17" t="s">
        <v>19</v>
      </c>
      <c r="F60" s="17" t="s">
        <v>53</v>
      </c>
      <c r="G60" s="17" t="s">
        <v>3157</v>
      </c>
      <c r="H60" s="78" t="s">
        <v>7447</v>
      </c>
      <c r="I60" s="48">
        <f>tbl_raw_data[[#This Row],[Date Actioned]]-tbl_raw_data[[#This Row],[Date Tagged]]</f>
        <v>2.8587963024619967E-3</v>
      </c>
      <c r="J60" s="46">
        <f>HOUR(tbl_raw_data[[#This Row],[Time_taken]])*60+MINUTE(tbl_raw_data[[#This Row],[Time_taken]])+SECOND(tbl_raw_data[[#This Row],[Time_taken]])/60</f>
        <v>4.1166666666666663</v>
      </c>
      <c r="K60" s="52">
        <f>DATE(YEAR(tbl_raw_data[[#This Row],[Date Actioned]]),MONTH(tbl_raw_data[[#This Row],[Date Actioned]]),DAY(tbl_raw_data[[#This Row],[Date Actioned]]))</f>
        <v>45148</v>
      </c>
      <c r="L60" s="50" t="str">
        <f>UPPER(TEXT(tbl_raw_data[[#This Row],[updated_date]],"MMMM"))</f>
        <v>AUGUST</v>
      </c>
      <c r="M60" s="50" t="str">
        <f>"WEEK "&amp; IF(ROUNDUP(DAY(tbl_raw_data[[#This Row],[updated_date]])/7,0)=5,4,ROUNDUP(DAY(tbl_raw_data[[#This Row],[updated_date]])/7,0))</f>
        <v>WEEK 2</v>
      </c>
      <c r="N60" s="50" t="str">
        <f>UPPER(VLOOKUP(tbl_raw_data[[#This Row],[Analyst]],Settiings!$A$2:$B$16,2,0))</f>
        <v>NAVED</v>
      </c>
      <c r="O60" s="50" t="str">
        <f>TRIM(UPPER(tbl_raw_data[[#This Row],[Outcome]]))</f>
        <v>WITHDRAW</v>
      </c>
      <c r="P60" s="50" t="str">
        <f>TRIM(UPPER(tbl_raw_data[[#This Row],[Queue Name]]))</f>
        <v>CONSUMER POST BUREAU</v>
      </c>
      <c r="Q60" s="50" t="str">
        <f>IF(tbl_raw_data[[#This Row],[Time taken in min]]&lt;=Settiings!$D$2,"SLA_MET","SLA_NOT_MET")</f>
        <v>SLA_MET</v>
      </c>
      <c r="R60" s="94"/>
    </row>
    <row r="61" spans="1:18" x14ac:dyDescent="0.3">
      <c r="A61" s="14" t="s">
        <v>3216</v>
      </c>
      <c r="B61" s="9">
        <v>45148.74417824074</v>
      </c>
      <c r="C61" s="24">
        <v>45148.752523148149</v>
      </c>
      <c r="D61" s="25" t="s">
        <v>8</v>
      </c>
      <c r="E61" s="25" t="s">
        <v>47</v>
      </c>
      <c r="F61" s="25" t="s">
        <v>65</v>
      </c>
      <c r="G61" s="25" t="s">
        <v>3217</v>
      </c>
      <c r="H61" s="78" t="s">
        <v>7447</v>
      </c>
      <c r="I61" s="48">
        <f>tbl_raw_data[[#This Row],[Date Actioned]]-tbl_raw_data[[#This Row],[Date Tagged]]</f>
        <v>8.3449074081727304E-3</v>
      </c>
      <c r="J61" s="46">
        <f>HOUR(tbl_raw_data[[#This Row],[Time_taken]])*60+MINUTE(tbl_raw_data[[#This Row],[Time_taken]])+SECOND(tbl_raw_data[[#This Row],[Time_taken]])/60</f>
        <v>12.016666666666667</v>
      </c>
      <c r="K61" s="52">
        <f>DATE(YEAR(tbl_raw_data[[#This Row],[Date Actioned]]),MONTH(tbl_raw_data[[#This Row],[Date Actioned]]),DAY(tbl_raw_data[[#This Row],[Date Actioned]]))</f>
        <v>45148</v>
      </c>
      <c r="L61" s="50" t="str">
        <f>UPPER(TEXT(tbl_raw_data[[#This Row],[updated_date]],"MMMM"))</f>
        <v>AUGUST</v>
      </c>
      <c r="M61" s="50" t="str">
        <f>"WEEK "&amp; IF(ROUNDUP(DAY(tbl_raw_data[[#This Row],[updated_date]])/7,0)=5,4,ROUNDUP(DAY(tbl_raw_data[[#This Row],[updated_date]])/7,0))</f>
        <v>WEEK 2</v>
      </c>
      <c r="N61" s="50" t="str">
        <f>UPPER(VLOOKUP(tbl_raw_data[[#This Row],[Analyst]],Settiings!$A$2:$B$16,2,0))</f>
        <v>SAM</v>
      </c>
      <c r="O61" s="50" t="str">
        <f>TRIM(UPPER(tbl_raw_data[[#This Row],[Outcome]]))</f>
        <v>WITHDRAW</v>
      </c>
      <c r="P61" s="50" t="str">
        <f>TRIM(UPPER(tbl_raw_data[[#This Row],[Queue Name]]))</f>
        <v>CONSUMER PRE BUREAU</v>
      </c>
      <c r="Q61" s="50" t="str">
        <f>IF(tbl_raw_data[[#This Row],[Time taken in min]]&lt;=Settiings!$D$2,"SLA_MET","SLA_NOT_MET")</f>
        <v>SLA_MET</v>
      </c>
      <c r="R61" s="94"/>
    </row>
    <row r="62" spans="1:18" x14ac:dyDescent="0.3">
      <c r="A62" s="20" t="s">
        <v>3245</v>
      </c>
      <c r="B62" s="9">
        <v>45148.805324074077</v>
      </c>
      <c r="C62" s="24">
        <v>45148.809965277775</v>
      </c>
      <c r="D62" s="25" t="s">
        <v>8</v>
      </c>
      <c r="E62" s="25" t="s">
        <v>19</v>
      </c>
      <c r="F62" s="25" t="s">
        <v>53</v>
      </c>
      <c r="G62" s="25" t="s">
        <v>3246</v>
      </c>
      <c r="H62" s="78" t="s">
        <v>7447</v>
      </c>
      <c r="I62" s="48">
        <f>tbl_raw_data[[#This Row],[Date Actioned]]-tbl_raw_data[[#This Row],[Date Tagged]]</f>
        <v>4.641203697246965E-3</v>
      </c>
      <c r="J62" s="46">
        <f>HOUR(tbl_raw_data[[#This Row],[Time_taken]])*60+MINUTE(tbl_raw_data[[#This Row],[Time_taken]])+SECOND(tbl_raw_data[[#This Row],[Time_taken]])/60</f>
        <v>6.6833333333333336</v>
      </c>
      <c r="K62" s="52">
        <f>DATE(YEAR(tbl_raw_data[[#This Row],[Date Actioned]]),MONTH(tbl_raw_data[[#This Row],[Date Actioned]]),DAY(tbl_raw_data[[#This Row],[Date Actioned]]))</f>
        <v>45148</v>
      </c>
      <c r="L62" s="50" t="str">
        <f>UPPER(TEXT(tbl_raw_data[[#This Row],[updated_date]],"MMMM"))</f>
        <v>AUGUST</v>
      </c>
      <c r="M62" s="50" t="str">
        <f>"WEEK "&amp; IF(ROUNDUP(DAY(tbl_raw_data[[#This Row],[updated_date]])/7,0)=5,4,ROUNDUP(DAY(tbl_raw_data[[#This Row],[updated_date]])/7,0))</f>
        <v>WEEK 2</v>
      </c>
      <c r="N62" s="50" t="str">
        <f>UPPER(VLOOKUP(tbl_raw_data[[#This Row],[Analyst]],Settiings!$A$2:$B$16,2,0))</f>
        <v>NAVED</v>
      </c>
      <c r="O62" s="50" t="str">
        <f>TRIM(UPPER(tbl_raw_data[[#This Row],[Outcome]]))</f>
        <v>WITHDRAW</v>
      </c>
      <c r="P62" s="50" t="str">
        <f>TRIM(UPPER(tbl_raw_data[[#This Row],[Queue Name]]))</f>
        <v>CONSUMER POST BUREAU</v>
      </c>
      <c r="Q62" s="50" t="str">
        <f>IF(tbl_raw_data[[#This Row],[Time taken in min]]&lt;=Settiings!$D$2,"SLA_MET","SLA_NOT_MET")</f>
        <v>SLA_MET</v>
      </c>
      <c r="R62" s="94"/>
    </row>
    <row r="63" spans="1:18" x14ac:dyDescent="0.3">
      <c r="A63" s="14" t="s">
        <v>3311</v>
      </c>
      <c r="B63" s="9">
        <v>45149.505902777775</v>
      </c>
      <c r="C63" s="24">
        <v>45149.512638888889</v>
      </c>
      <c r="D63" s="25" t="s">
        <v>8</v>
      </c>
      <c r="E63" s="25" t="s">
        <v>19</v>
      </c>
      <c r="F63" s="25" t="s">
        <v>686</v>
      </c>
      <c r="G63" s="25" t="s">
        <v>3312</v>
      </c>
      <c r="H63" s="78" t="s">
        <v>7447</v>
      </c>
      <c r="I63" s="48">
        <f>tbl_raw_data[[#This Row],[Date Actioned]]-tbl_raw_data[[#This Row],[Date Tagged]]</f>
        <v>6.7361111141508445E-3</v>
      </c>
      <c r="J63" s="46">
        <f>HOUR(tbl_raw_data[[#This Row],[Time_taken]])*60+MINUTE(tbl_raw_data[[#This Row],[Time_taken]])+SECOND(tbl_raw_data[[#This Row],[Time_taken]])/60</f>
        <v>9.6999999999999993</v>
      </c>
      <c r="K63" s="52">
        <f>DATE(YEAR(tbl_raw_data[[#This Row],[Date Actioned]]),MONTH(tbl_raw_data[[#This Row],[Date Actioned]]),DAY(tbl_raw_data[[#This Row],[Date Actioned]]))</f>
        <v>45149</v>
      </c>
      <c r="L63" s="50" t="str">
        <f>UPPER(TEXT(tbl_raw_data[[#This Row],[updated_date]],"MMMM"))</f>
        <v>AUGUST</v>
      </c>
      <c r="M63" s="50" t="str">
        <f>"WEEK "&amp; IF(ROUNDUP(DAY(tbl_raw_data[[#This Row],[updated_date]])/7,0)=5,4,ROUNDUP(DAY(tbl_raw_data[[#This Row],[updated_date]])/7,0))</f>
        <v>WEEK 2</v>
      </c>
      <c r="N63" s="50" t="str">
        <f>UPPER(VLOOKUP(tbl_raw_data[[#This Row],[Analyst]],Settiings!$A$2:$B$16,2,0))</f>
        <v>FARDIN</v>
      </c>
      <c r="O63" s="50" t="str">
        <f>TRIM(UPPER(tbl_raw_data[[#This Row],[Outcome]]))</f>
        <v>WITHDRAW</v>
      </c>
      <c r="P63" s="50" t="str">
        <f>TRIM(UPPER(tbl_raw_data[[#This Row],[Queue Name]]))</f>
        <v>CONSUMER POST BUREAU</v>
      </c>
      <c r="Q63" s="50" t="str">
        <f>IF(tbl_raw_data[[#This Row],[Time taken in min]]&lt;=Settiings!$D$2,"SLA_MET","SLA_NOT_MET")</f>
        <v>SLA_MET</v>
      </c>
      <c r="R63" s="94"/>
    </row>
    <row r="64" spans="1:18" x14ac:dyDescent="0.3">
      <c r="A64" s="23" t="s">
        <v>3425</v>
      </c>
      <c r="B64" s="9">
        <v>45149.699594907404</v>
      </c>
      <c r="C64" s="24">
        <v>45149.701770833337</v>
      </c>
      <c r="D64" s="25" t="s">
        <v>8</v>
      </c>
      <c r="E64" s="25" t="s">
        <v>19</v>
      </c>
      <c r="F64" s="25" t="s">
        <v>1222</v>
      </c>
      <c r="G64" s="25" t="s">
        <v>3426</v>
      </c>
      <c r="H64" s="78" t="s">
        <v>7447</v>
      </c>
      <c r="I64" s="48">
        <f>tbl_raw_data[[#This Row],[Date Actioned]]-tbl_raw_data[[#This Row],[Date Tagged]]</f>
        <v>2.1759259325335734E-3</v>
      </c>
      <c r="J64" s="46">
        <f>HOUR(tbl_raw_data[[#This Row],[Time_taken]])*60+MINUTE(tbl_raw_data[[#This Row],[Time_taken]])+SECOND(tbl_raw_data[[#This Row],[Time_taken]])/60</f>
        <v>3.1333333333333333</v>
      </c>
      <c r="K64" s="52">
        <f>DATE(YEAR(tbl_raw_data[[#This Row],[Date Actioned]]),MONTH(tbl_raw_data[[#This Row],[Date Actioned]]),DAY(tbl_raw_data[[#This Row],[Date Actioned]]))</f>
        <v>45149</v>
      </c>
      <c r="L64" s="50" t="str">
        <f>UPPER(TEXT(tbl_raw_data[[#This Row],[updated_date]],"MMMM"))</f>
        <v>AUGUST</v>
      </c>
      <c r="M64" s="50" t="str">
        <f>"WEEK "&amp; IF(ROUNDUP(DAY(tbl_raw_data[[#This Row],[updated_date]])/7,0)=5,4,ROUNDUP(DAY(tbl_raw_data[[#This Row],[updated_date]])/7,0))</f>
        <v>WEEK 2</v>
      </c>
      <c r="N64" s="50" t="str">
        <f>UPPER(VLOOKUP(tbl_raw_data[[#This Row],[Analyst]],Settiings!$A$2:$B$16,2,0))</f>
        <v>HARDIK</v>
      </c>
      <c r="O64" s="50" t="str">
        <f>TRIM(UPPER(tbl_raw_data[[#This Row],[Outcome]]))</f>
        <v>WITHDRAW</v>
      </c>
      <c r="P64" s="50" t="str">
        <f>TRIM(UPPER(tbl_raw_data[[#This Row],[Queue Name]]))</f>
        <v>CONSUMER POST BUREAU</v>
      </c>
      <c r="Q64" s="50" t="str">
        <f>IF(tbl_raw_data[[#This Row],[Time taken in min]]&lt;=Settiings!$D$2,"SLA_MET","SLA_NOT_MET")</f>
        <v>SLA_MET</v>
      </c>
      <c r="R64" s="94"/>
    </row>
    <row r="65" spans="1:18" x14ac:dyDescent="0.3">
      <c r="A65" s="20" t="s">
        <v>3484</v>
      </c>
      <c r="B65" s="9">
        <v>45150.490613425929</v>
      </c>
      <c r="C65" s="24">
        <v>45150.493518518517</v>
      </c>
      <c r="D65" s="25" t="s">
        <v>8</v>
      </c>
      <c r="E65" s="25" t="s">
        <v>47</v>
      </c>
      <c r="F65" s="25" t="s">
        <v>65</v>
      </c>
      <c r="G65" s="25" t="s">
        <v>3485</v>
      </c>
      <c r="H65" s="78" t="s">
        <v>7447</v>
      </c>
      <c r="I65" s="48">
        <f>tbl_raw_data[[#This Row],[Date Actioned]]-tbl_raw_data[[#This Row],[Date Tagged]]</f>
        <v>2.9050925877527334E-3</v>
      </c>
      <c r="J65" s="46">
        <f>HOUR(tbl_raw_data[[#This Row],[Time_taken]])*60+MINUTE(tbl_raw_data[[#This Row],[Time_taken]])+SECOND(tbl_raw_data[[#This Row],[Time_taken]])/60</f>
        <v>4.1833333333333336</v>
      </c>
      <c r="K65" s="52">
        <f>DATE(YEAR(tbl_raw_data[[#This Row],[Date Actioned]]),MONTH(tbl_raw_data[[#This Row],[Date Actioned]]),DAY(tbl_raw_data[[#This Row],[Date Actioned]]))</f>
        <v>45150</v>
      </c>
      <c r="L65" s="50" t="str">
        <f>UPPER(TEXT(tbl_raw_data[[#This Row],[updated_date]],"MMMM"))</f>
        <v>AUGUST</v>
      </c>
      <c r="M65" s="50" t="str">
        <f>"WEEK "&amp; IF(ROUNDUP(DAY(tbl_raw_data[[#This Row],[updated_date]])/7,0)=5,4,ROUNDUP(DAY(tbl_raw_data[[#This Row],[updated_date]])/7,0))</f>
        <v>WEEK 2</v>
      </c>
      <c r="N65" s="50" t="str">
        <f>UPPER(VLOOKUP(tbl_raw_data[[#This Row],[Analyst]],Settiings!$A$2:$B$16,2,0))</f>
        <v>SAM</v>
      </c>
      <c r="O65" s="50" t="str">
        <f>TRIM(UPPER(tbl_raw_data[[#This Row],[Outcome]]))</f>
        <v>WITHDRAW</v>
      </c>
      <c r="P65" s="50" t="str">
        <f>TRIM(UPPER(tbl_raw_data[[#This Row],[Queue Name]]))</f>
        <v>CONSUMER PRE BUREAU</v>
      </c>
      <c r="Q65" s="50" t="str">
        <f>IF(tbl_raw_data[[#This Row],[Time taken in min]]&lt;=Settiings!$D$2,"SLA_MET","SLA_NOT_MET")</f>
        <v>SLA_MET</v>
      </c>
      <c r="R65" s="94"/>
    </row>
    <row r="66" spans="1:18" x14ac:dyDescent="0.3">
      <c r="A66" s="20" t="s">
        <v>3596</v>
      </c>
      <c r="B66" s="15">
        <v>45151.405393518522</v>
      </c>
      <c r="C66" s="16">
        <v>45151.410324074073</v>
      </c>
      <c r="D66" s="17" t="s">
        <v>8</v>
      </c>
      <c r="E66" s="17" t="s">
        <v>47</v>
      </c>
      <c r="F66" s="17" t="s">
        <v>43</v>
      </c>
      <c r="G66" s="17" t="s">
        <v>3597</v>
      </c>
      <c r="H66" s="78" t="s">
        <v>7447</v>
      </c>
      <c r="I66" s="48">
        <f>tbl_raw_data[[#This Row],[Date Actioned]]-tbl_raw_data[[#This Row],[Date Tagged]]</f>
        <v>4.9305555512546562E-3</v>
      </c>
      <c r="J66" s="46">
        <f>HOUR(tbl_raw_data[[#This Row],[Time_taken]])*60+MINUTE(tbl_raw_data[[#This Row],[Time_taken]])+SECOND(tbl_raw_data[[#This Row],[Time_taken]])/60</f>
        <v>7.1</v>
      </c>
      <c r="K66" s="52">
        <f>DATE(YEAR(tbl_raw_data[[#This Row],[Date Actioned]]),MONTH(tbl_raw_data[[#This Row],[Date Actioned]]),DAY(tbl_raw_data[[#This Row],[Date Actioned]]))</f>
        <v>45151</v>
      </c>
      <c r="L66" s="50" t="str">
        <f>UPPER(TEXT(tbl_raw_data[[#This Row],[updated_date]],"MMMM"))</f>
        <v>AUGUST</v>
      </c>
      <c r="M66" s="50" t="str">
        <f>"WEEK "&amp; IF(ROUNDUP(DAY(tbl_raw_data[[#This Row],[updated_date]])/7,0)=5,4,ROUNDUP(DAY(tbl_raw_data[[#This Row],[updated_date]])/7,0))</f>
        <v>WEEK 2</v>
      </c>
      <c r="N66" s="50" t="str">
        <f>UPPER(VLOOKUP(tbl_raw_data[[#This Row],[Analyst]],Settiings!$A$2:$B$16,2,0))</f>
        <v>MERCEDES</v>
      </c>
      <c r="O66" s="50" t="str">
        <f>TRIM(UPPER(tbl_raw_data[[#This Row],[Outcome]]))</f>
        <v>WITHDRAW</v>
      </c>
      <c r="P66" s="50" t="str">
        <f>TRIM(UPPER(tbl_raw_data[[#This Row],[Queue Name]]))</f>
        <v>CONSUMER PRE BUREAU</v>
      </c>
      <c r="Q66" s="50" t="str">
        <f>IF(tbl_raw_data[[#This Row],[Time taken in min]]&lt;=Settiings!$D$2,"SLA_MET","SLA_NOT_MET")</f>
        <v>SLA_MET</v>
      </c>
      <c r="R66" s="94"/>
    </row>
    <row r="67" spans="1:18" x14ac:dyDescent="0.3">
      <c r="A67" s="14" t="s">
        <v>3654</v>
      </c>
      <c r="B67" s="9">
        <v>45151.546817129631</v>
      </c>
      <c r="C67" s="24">
        <v>45151.555289351854</v>
      </c>
      <c r="D67" s="25" t="s">
        <v>8</v>
      </c>
      <c r="E67" s="25" t="s">
        <v>19</v>
      </c>
      <c r="F67" s="25" t="s">
        <v>65</v>
      </c>
      <c r="G67" s="25" t="s">
        <v>3655</v>
      </c>
      <c r="H67" s="78" t="s">
        <v>7447</v>
      </c>
      <c r="I67" s="48">
        <f>tbl_raw_data[[#This Row],[Date Actioned]]-tbl_raw_data[[#This Row],[Date Tagged]]</f>
        <v>8.4722222236450762E-3</v>
      </c>
      <c r="J67" s="46">
        <f>HOUR(tbl_raw_data[[#This Row],[Time_taken]])*60+MINUTE(tbl_raw_data[[#This Row],[Time_taken]])+SECOND(tbl_raw_data[[#This Row],[Time_taken]])/60</f>
        <v>12.2</v>
      </c>
      <c r="K67" s="52">
        <f>DATE(YEAR(tbl_raw_data[[#This Row],[Date Actioned]]),MONTH(tbl_raw_data[[#This Row],[Date Actioned]]),DAY(tbl_raw_data[[#This Row],[Date Actioned]]))</f>
        <v>45151</v>
      </c>
      <c r="L67" s="50" t="str">
        <f>UPPER(TEXT(tbl_raw_data[[#This Row],[updated_date]],"MMMM"))</f>
        <v>AUGUST</v>
      </c>
      <c r="M67" s="50" t="str">
        <f>"WEEK "&amp; IF(ROUNDUP(DAY(tbl_raw_data[[#This Row],[updated_date]])/7,0)=5,4,ROUNDUP(DAY(tbl_raw_data[[#This Row],[updated_date]])/7,0))</f>
        <v>WEEK 2</v>
      </c>
      <c r="N67" s="50" t="str">
        <f>UPPER(VLOOKUP(tbl_raw_data[[#This Row],[Analyst]],Settiings!$A$2:$B$16,2,0))</f>
        <v>SAM</v>
      </c>
      <c r="O67" s="50" t="str">
        <f>TRIM(UPPER(tbl_raw_data[[#This Row],[Outcome]]))</f>
        <v>WITHDRAW</v>
      </c>
      <c r="P67" s="50" t="str">
        <f>TRIM(UPPER(tbl_raw_data[[#This Row],[Queue Name]]))</f>
        <v>CONSUMER POST BUREAU</v>
      </c>
      <c r="Q67" s="50" t="str">
        <f>IF(tbl_raw_data[[#This Row],[Time taken in min]]&lt;=Settiings!$D$2,"SLA_MET","SLA_NOT_MET")</f>
        <v>SLA_MET</v>
      </c>
      <c r="R67" s="94"/>
    </row>
    <row r="68" spans="1:18" x14ac:dyDescent="0.3">
      <c r="A68" s="23" t="s">
        <v>3677</v>
      </c>
      <c r="B68" s="15">
        <v>45151.587800925925</v>
      </c>
      <c r="C68" s="16">
        <v>45151.595902777779</v>
      </c>
      <c r="D68" s="17" t="s">
        <v>8</v>
      </c>
      <c r="E68" s="17" t="s">
        <v>19</v>
      </c>
      <c r="F68" s="17" t="s">
        <v>16</v>
      </c>
      <c r="G68" s="17" t="s">
        <v>3678</v>
      </c>
      <c r="H68" s="78" t="s">
        <v>7447</v>
      </c>
      <c r="I68" s="48">
        <f>tbl_raw_data[[#This Row],[Date Actioned]]-tbl_raw_data[[#This Row],[Date Tagged]]</f>
        <v>8.1018518540076911E-3</v>
      </c>
      <c r="J68" s="46">
        <f>HOUR(tbl_raw_data[[#This Row],[Time_taken]])*60+MINUTE(tbl_raw_data[[#This Row],[Time_taken]])+SECOND(tbl_raw_data[[#This Row],[Time_taken]])/60</f>
        <v>11.666666666666666</v>
      </c>
      <c r="K68" s="52">
        <f>DATE(YEAR(tbl_raw_data[[#This Row],[Date Actioned]]),MONTH(tbl_raw_data[[#This Row],[Date Actioned]]),DAY(tbl_raw_data[[#This Row],[Date Actioned]]))</f>
        <v>45151</v>
      </c>
      <c r="L68" s="50" t="str">
        <f>UPPER(TEXT(tbl_raw_data[[#This Row],[updated_date]],"MMMM"))</f>
        <v>AUGUST</v>
      </c>
      <c r="M68" s="50" t="str">
        <f>"WEEK "&amp; IF(ROUNDUP(DAY(tbl_raw_data[[#This Row],[updated_date]])/7,0)=5,4,ROUNDUP(DAY(tbl_raw_data[[#This Row],[updated_date]])/7,0))</f>
        <v>WEEK 2</v>
      </c>
      <c r="N68" s="50" t="str">
        <f>UPPER(VLOOKUP(tbl_raw_data[[#This Row],[Analyst]],Settiings!$A$2:$B$16,2,0))</f>
        <v>CAMROOON</v>
      </c>
      <c r="O68" s="50" t="str">
        <f>TRIM(UPPER(tbl_raw_data[[#This Row],[Outcome]]))</f>
        <v>WITHDRAW</v>
      </c>
      <c r="P68" s="50" t="str">
        <f>TRIM(UPPER(tbl_raw_data[[#This Row],[Queue Name]]))</f>
        <v>CONSUMER POST BUREAU</v>
      </c>
      <c r="Q68" s="50" t="str">
        <f>IF(tbl_raw_data[[#This Row],[Time taken in min]]&lt;=Settiings!$D$2,"SLA_MET","SLA_NOT_MET")</f>
        <v>SLA_MET</v>
      </c>
      <c r="R68" s="94"/>
    </row>
    <row r="69" spans="1:18" x14ac:dyDescent="0.3">
      <c r="A69" s="14" t="s">
        <v>3776</v>
      </c>
      <c r="B69" s="15">
        <v>45151.760671296295</v>
      </c>
      <c r="C69" s="16">
        <v>45151.764976851853</v>
      </c>
      <c r="D69" s="17" t="s">
        <v>8</v>
      </c>
      <c r="E69" s="17" t="s">
        <v>19</v>
      </c>
      <c r="F69" s="17" t="s">
        <v>53</v>
      </c>
      <c r="G69" s="17" t="s">
        <v>3777</v>
      </c>
      <c r="H69" s="78" t="s">
        <v>7447</v>
      </c>
      <c r="I69" s="48">
        <f>tbl_raw_data[[#This Row],[Date Actioned]]-tbl_raw_data[[#This Row],[Date Tagged]]</f>
        <v>4.3055555579485372E-3</v>
      </c>
      <c r="J69" s="46">
        <f>HOUR(tbl_raw_data[[#This Row],[Time_taken]])*60+MINUTE(tbl_raw_data[[#This Row],[Time_taken]])+SECOND(tbl_raw_data[[#This Row],[Time_taken]])/60</f>
        <v>6.2</v>
      </c>
      <c r="K69" s="52">
        <f>DATE(YEAR(tbl_raw_data[[#This Row],[Date Actioned]]),MONTH(tbl_raw_data[[#This Row],[Date Actioned]]),DAY(tbl_raw_data[[#This Row],[Date Actioned]]))</f>
        <v>45151</v>
      </c>
      <c r="L69" s="50" t="str">
        <f>UPPER(TEXT(tbl_raw_data[[#This Row],[updated_date]],"MMMM"))</f>
        <v>AUGUST</v>
      </c>
      <c r="M69" s="50" t="str">
        <f>"WEEK "&amp; IF(ROUNDUP(DAY(tbl_raw_data[[#This Row],[updated_date]])/7,0)=5,4,ROUNDUP(DAY(tbl_raw_data[[#This Row],[updated_date]])/7,0))</f>
        <v>WEEK 2</v>
      </c>
      <c r="N69" s="50" t="str">
        <f>UPPER(VLOOKUP(tbl_raw_data[[#This Row],[Analyst]],Settiings!$A$2:$B$16,2,0))</f>
        <v>NAVED</v>
      </c>
      <c r="O69" s="50" t="str">
        <f>TRIM(UPPER(tbl_raw_data[[#This Row],[Outcome]]))</f>
        <v>WITHDRAW</v>
      </c>
      <c r="P69" s="50" t="str">
        <f>TRIM(UPPER(tbl_raw_data[[#This Row],[Queue Name]]))</f>
        <v>CONSUMER POST BUREAU</v>
      </c>
      <c r="Q69" s="50" t="str">
        <f>IF(tbl_raw_data[[#This Row],[Time taken in min]]&lt;=Settiings!$D$2,"SLA_MET","SLA_NOT_MET")</f>
        <v>SLA_MET</v>
      </c>
      <c r="R69" s="94"/>
    </row>
    <row r="70" spans="1:18" x14ac:dyDescent="0.3">
      <c r="A70" s="14" t="s">
        <v>3809</v>
      </c>
      <c r="B70" s="15">
        <v>45152.435023148151</v>
      </c>
      <c r="C70" s="16">
        <v>45152.439467592594</v>
      </c>
      <c r="D70" s="17" t="s">
        <v>8</v>
      </c>
      <c r="E70" s="17" t="s">
        <v>9</v>
      </c>
      <c r="F70" s="17" t="s">
        <v>43</v>
      </c>
      <c r="G70" s="17" t="s">
        <v>3810</v>
      </c>
      <c r="H70" s="78" t="s">
        <v>7447</v>
      </c>
      <c r="I70" s="48">
        <f>tbl_raw_data[[#This Row],[Date Actioned]]-tbl_raw_data[[#This Row],[Date Tagged]]</f>
        <v>4.4444444429245777E-3</v>
      </c>
      <c r="J70" s="46">
        <f>HOUR(tbl_raw_data[[#This Row],[Time_taken]])*60+MINUTE(tbl_raw_data[[#This Row],[Time_taken]])+SECOND(tbl_raw_data[[#This Row],[Time_taken]])/60</f>
        <v>6.4</v>
      </c>
      <c r="K70" s="52">
        <f>DATE(YEAR(tbl_raw_data[[#This Row],[Date Actioned]]),MONTH(tbl_raw_data[[#This Row],[Date Actioned]]),DAY(tbl_raw_data[[#This Row],[Date Actioned]]))</f>
        <v>45152</v>
      </c>
      <c r="L70" s="50" t="str">
        <f>UPPER(TEXT(tbl_raw_data[[#This Row],[updated_date]],"MMMM"))</f>
        <v>AUGUST</v>
      </c>
      <c r="M70" s="50" t="str">
        <f>"WEEK "&amp; IF(ROUNDUP(DAY(tbl_raw_data[[#This Row],[updated_date]])/7,0)=5,4,ROUNDUP(DAY(tbl_raw_data[[#This Row],[updated_date]])/7,0))</f>
        <v>WEEK 2</v>
      </c>
      <c r="N70" s="50" t="str">
        <f>UPPER(VLOOKUP(tbl_raw_data[[#This Row],[Analyst]],Settiings!$A$2:$B$16,2,0))</f>
        <v>MERCEDES</v>
      </c>
      <c r="O70" s="50" t="str">
        <f>TRIM(UPPER(tbl_raw_data[[#This Row],[Outcome]]))</f>
        <v>WITHDRAW</v>
      </c>
      <c r="P70" s="50" t="str">
        <f>TRIM(UPPER(tbl_raw_data[[#This Row],[Queue Name]]))</f>
        <v>CONSUMER EXISTING</v>
      </c>
      <c r="Q70" s="50" t="str">
        <f>IF(tbl_raw_data[[#This Row],[Time taken in min]]&lt;=Settiings!$D$2,"SLA_MET","SLA_NOT_MET")</f>
        <v>SLA_MET</v>
      </c>
      <c r="R70" s="94"/>
    </row>
    <row r="71" spans="1:18" x14ac:dyDescent="0.3">
      <c r="A71" s="14" t="s">
        <v>3853</v>
      </c>
      <c r="B71" s="15">
        <v>45152.525092592594</v>
      </c>
      <c r="C71" s="16">
        <v>45152.538229166668</v>
      </c>
      <c r="D71" s="17" t="s">
        <v>8</v>
      </c>
      <c r="E71" s="17" t="s">
        <v>19</v>
      </c>
      <c r="F71" s="17" t="s">
        <v>24</v>
      </c>
      <c r="G71" s="17" t="s">
        <v>3854</v>
      </c>
      <c r="H71" s="78" t="s">
        <v>7447</v>
      </c>
      <c r="I71" s="48">
        <f>tbl_raw_data[[#This Row],[Date Actioned]]-tbl_raw_data[[#This Row],[Date Tagged]]</f>
        <v>1.3136574074451346E-2</v>
      </c>
      <c r="J71" s="46">
        <f>HOUR(tbl_raw_data[[#This Row],[Time_taken]])*60+MINUTE(tbl_raw_data[[#This Row],[Time_taken]])+SECOND(tbl_raw_data[[#This Row],[Time_taken]])/60</f>
        <v>18.916666666666668</v>
      </c>
      <c r="K71" s="52">
        <f>DATE(YEAR(tbl_raw_data[[#This Row],[Date Actioned]]),MONTH(tbl_raw_data[[#This Row],[Date Actioned]]),DAY(tbl_raw_data[[#This Row],[Date Actioned]]))</f>
        <v>45152</v>
      </c>
      <c r="L71" s="50" t="str">
        <f>UPPER(TEXT(tbl_raw_data[[#This Row],[updated_date]],"MMMM"))</f>
        <v>AUGUST</v>
      </c>
      <c r="M71" s="50" t="str">
        <f>"WEEK "&amp; IF(ROUNDUP(DAY(tbl_raw_data[[#This Row],[updated_date]])/7,0)=5,4,ROUNDUP(DAY(tbl_raw_data[[#This Row],[updated_date]])/7,0))</f>
        <v>WEEK 2</v>
      </c>
      <c r="N71" s="50" t="str">
        <f>UPPER(VLOOKUP(tbl_raw_data[[#This Row],[Analyst]],Settiings!$A$2:$B$16,2,0))</f>
        <v>QUADIR</v>
      </c>
      <c r="O71" s="50" t="str">
        <f>TRIM(UPPER(tbl_raw_data[[#This Row],[Outcome]]))</f>
        <v>WITHDRAW</v>
      </c>
      <c r="P71" s="50" t="str">
        <f>TRIM(UPPER(tbl_raw_data[[#This Row],[Queue Name]]))</f>
        <v>CONSUMER POST BUREAU</v>
      </c>
      <c r="Q71" s="50" t="str">
        <f>IF(tbl_raw_data[[#This Row],[Time taken in min]]&lt;=Settiings!$D$2,"SLA_MET","SLA_NOT_MET")</f>
        <v>SLA_MET</v>
      </c>
      <c r="R71" s="94"/>
    </row>
    <row r="72" spans="1:18" x14ac:dyDescent="0.3">
      <c r="A72" s="20" t="s">
        <v>3855</v>
      </c>
      <c r="B72" s="9">
        <v>45152.529131944444</v>
      </c>
      <c r="C72" s="24">
        <v>45152.537824074076</v>
      </c>
      <c r="D72" s="25" t="s">
        <v>8</v>
      </c>
      <c r="E72" s="25" t="s">
        <v>19</v>
      </c>
      <c r="F72" s="25" t="s">
        <v>686</v>
      </c>
      <c r="G72" s="25" t="s">
        <v>3856</v>
      </c>
      <c r="H72" s="78" t="s">
        <v>7447</v>
      </c>
      <c r="I72" s="48">
        <f>tbl_raw_data[[#This Row],[Date Actioned]]-tbl_raw_data[[#This Row],[Date Tagged]]</f>
        <v>8.6921296315267682E-3</v>
      </c>
      <c r="J72" s="46">
        <f>HOUR(tbl_raw_data[[#This Row],[Time_taken]])*60+MINUTE(tbl_raw_data[[#This Row],[Time_taken]])+SECOND(tbl_raw_data[[#This Row],[Time_taken]])/60</f>
        <v>12.516666666666667</v>
      </c>
      <c r="K72" s="52">
        <f>DATE(YEAR(tbl_raw_data[[#This Row],[Date Actioned]]),MONTH(tbl_raw_data[[#This Row],[Date Actioned]]),DAY(tbl_raw_data[[#This Row],[Date Actioned]]))</f>
        <v>45152</v>
      </c>
      <c r="L72" s="50" t="str">
        <f>UPPER(TEXT(tbl_raw_data[[#This Row],[updated_date]],"MMMM"))</f>
        <v>AUGUST</v>
      </c>
      <c r="M72" s="50" t="str">
        <f>"WEEK "&amp; IF(ROUNDUP(DAY(tbl_raw_data[[#This Row],[updated_date]])/7,0)=5,4,ROUNDUP(DAY(tbl_raw_data[[#This Row],[updated_date]])/7,0))</f>
        <v>WEEK 2</v>
      </c>
      <c r="N72" s="50" t="str">
        <f>UPPER(VLOOKUP(tbl_raw_data[[#This Row],[Analyst]],Settiings!$A$2:$B$16,2,0))</f>
        <v>FARDIN</v>
      </c>
      <c r="O72" s="50" t="str">
        <f>TRIM(UPPER(tbl_raw_data[[#This Row],[Outcome]]))</f>
        <v>WITHDRAW</v>
      </c>
      <c r="P72" s="50" t="str">
        <f>TRIM(UPPER(tbl_raw_data[[#This Row],[Queue Name]]))</f>
        <v>CONSUMER POST BUREAU</v>
      </c>
      <c r="Q72" s="50" t="str">
        <f>IF(tbl_raw_data[[#This Row],[Time taken in min]]&lt;=Settiings!$D$2,"SLA_MET","SLA_NOT_MET")</f>
        <v>SLA_MET</v>
      </c>
      <c r="R72" s="94"/>
    </row>
    <row r="73" spans="1:18" x14ac:dyDescent="0.3">
      <c r="A73" s="20" t="s">
        <v>3978</v>
      </c>
      <c r="B73" s="15">
        <v>45152.722407407404</v>
      </c>
      <c r="C73" s="16">
        <v>45152.732974537037</v>
      </c>
      <c r="D73" s="17" t="s">
        <v>8</v>
      </c>
      <c r="E73" s="17" t="s">
        <v>19</v>
      </c>
      <c r="F73" s="17" t="s">
        <v>43</v>
      </c>
      <c r="G73" s="17" t="s">
        <v>3979</v>
      </c>
      <c r="H73" s="78" t="s">
        <v>7447</v>
      </c>
      <c r="I73" s="48">
        <f>tbl_raw_data[[#This Row],[Date Actioned]]-tbl_raw_data[[#This Row],[Date Tagged]]</f>
        <v>1.0567129633272998E-2</v>
      </c>
      <c r="J73" s="46">
        <f>HOUR(tbl_raw_data[[#This Row],[Time_taken]])*60+MINUTE(tbl_raw_data[[#This Row],[Time_taken]])+SECOND(tbl_raw_data[[#This Row],[Time_taken]])/60</f>
        <v>15.216666666666667</v>
      </c>
      <c r="K73" s="52">
        <f>DATE(YEAR(tbl_raw_data[[#This Row],[Date Actioned]]),MONTH(tbl_raw_data[[#This Row],[Date Actioned]]),DAY(tbl_raw_data[[#This Row],[Date Actioned]]))</f>
        <v>45152</v>
      </c>
      <c r="L73" s="50" t="str">
        <f>UPPER(TEXT(tbl_raw_data[[#This Row],[updated_date]],"MMMM"))</f>
        <v>AUGUST</v>
      </c>
      <c r="M73" s="50" t="str">
        <f>"WEEK "&amp; IF(ROUNDUP(DAY(tbl_raw_data[[#This Row],[updated_date]])/7,0)=5,4,ROUNDUP(DAY(tbl_raw_data[[#This Row],[updated_date]])/7,0))</f>
        <v>WEEK 2</v>
      </c>
      <c r="N73" s="50" t="str">
        <f>UPPER(VLOOKUP(tbl_raw_data[[#This Row],[Analyst]],Settiings!$A$2:$B$16,2,0))</f>
        <v>MERCEDES</v>
      </c>
      <c r="O73" s="50" t="str">
        <f>TRIM(UPPER(tbl_raw_data[[#This Row],[Outcome]]))</f>
        <v>WITHDRAW</v>
      </c>
      <c r="P73" s="50" t="str">
        <f>TRIM(UPPER(tbl_raw_data[[#This Row],[Queue Name]]))</f>
        <v>CONSUMER POST BUREAU</v>
      </c>
      <c r="Q73" s="50" t="str">
        <f>IF(tbl_raw_data[[#This Row],[Time taken in min]]&lt;=Settiings!$D$2,"SLA_MET","SLA_NOT_MET")</f>
        <v>SLA_MET</v>
      </c>
      <c r="R73" s="94"/>
    </row>
    <row r="74" spans="1:18" x14ac:dyDescent="0.3">
      <c r="A74" s="23" t="s">
        <v>4038</v>
      </c>
      <c r="B74" s="9">
        <v>45153.416481481479</v>
      </c>
      <c r="C74" s="24">
        <v>45153.424224537041</v>
      </c>
      <c r="D74" s="25" t="s">
        <v>8</v>
      </c>
      <c r="E74" s="25" t="s">
        <v>47</v>
      </c>
      <c r="F74" s="25" t="s">
        <v>686</v>
      </c>
      <c r="G74" s="25" t="s">
        <v>3979</v>
      </c>
      <c r="H74" s="78" t="s">
        <v>7447</v>
      </c>
      <c r="I74" s="48">
        <f>tbl_raw_data[[#This Row],[Date Actioned]]-tbl_raw_data[[#This Row],[Date Tagged]]</f>
        <v>7.7430555611499585E-3</v>
      </c>
      <c r="J74" s="46">
        <f>HOUR(tbl_raw_data[[#This Row],[Time_taken]])*60+MINUTE(tbl_raw_data[[#This Row],[Time_taken]])+SECOND(tbl_raw_data[[#This Row],[Time_taken]])/60</f>
        <v>11.15</v>
      </c>
      <c r="K74" s="52">
        <f>DATE(YEAR(tbl_raw_data[[#This Row],[Date Actioned]]),MONTH(tbl_raw_data[[#This Row],[Date Actioned]]),DAY(tbl_raw_data[[#This Row],[Date Actioned]]))</f>
        <v>45153</v>
      </c>
      <c r="L74" s="50" t="str">
        <f>UPPER(TEXT(tbl_raw_data[[#This Row],[updated_date]],"MMMM"))</f>
        <v>AUGUST</v>
      </c>
      <c r="M74" s="50" t="str">
        <f>"WEEK "&amp; IF(ROUNDUP(DAY(tbl_raw_data[[#This Row],[updated_date]])/7,0)=5,4,ROUNDUP(DAY(tbl_raw_data[[#This Row],[updated_date]])/7,0))</f>
        <v>WEEK 3</v>
      </c>
      <c r="N74" s="50" t="str">
        <f>UPPER(VLOOKUP(tbl_raw_data[[#This Row],[Analyst]],Settiings!$A$2:$B$16,2,0))</f>
        <v>FARDIN</v>
      </c>
      <c r="O74" s="50" t="str">
        <f>TRIM(UPPER(tbl_raw_data[[#This Row],[Outcome]]))</f>
        <v>WITHDRAW</v>
      </c>
      <c r="P74" s="50" t="str">
        <f>TRIM(UPPER(tbl_raw_data[[#This Row],[Queue Name]]))</f>
        <v>CONSUMER PRE BUREAU</v>
      </c>
      <c r="Q74" s="50" t="str">
        <f>IF(tbl_raw_data[[#This Row],[Time taken in min]]&lt;=Settiings!$D$2,"SLA_MET","SLA_NOT_MET")</f>
        <v>SLA_MET</v>
      </c>
      <c r="R74" s="94"/>
    </row>
    <row r="75" spans="1:18" x14ac:dyDescent="0.3">
      <c r="A75" s="20" t="s">
        <v>4283</v>
      </c>
      <c r="B75" s="15">
        <v>45154.535868055558</v>
      </c>
      <c r="C75" s="16">
        <v>45154.541689814818</v>
      </c>
      <c r="D75" s="17" t="s">
        <v>8</v>
      </c>
      <c r="E75" s="17" t="s">
        <v>19</v>
      </c>
      <c r="F75" s="17" t="s">
        <v>70</v>
      </c>
      <c r="G75" s="17" t="s">
        <v>4284</v>
      </c>
      <c r="H75" s="78" t="s">
        <v>7447</v>
      </c>
      <c r="I75" s="48">
        <f>tbl_raw_data[[#This Row],[Date Actioned]]-tbl_raw_data[[#This Row],[Date Tagged]]</f>
        <v>5.8217592595610768E-3</v>
      </c>
      <c r="J75" s="46">
        <f>HOUR(tbl_raw_data[[#This Row],[Time_taken]])*60+MINUTE(tbl_raw_data[[#This Row],[Time_taken]])+SECOND(tbl_raw_data[[#This Row],[Time_taken]])/60</f>
        <v>8.3833333333333329</v>
      </c>
      <c r="K75" s="52">
        <f>DATE(YEAR(tbl_raw_data[[#This Row],[Date Actioned]]),MONTH(tbl_raw_data[[#This Row],[Date Actioned]]),DAY(tbl_raw_data[[#This Row],[Date Actioned]]))</f>
        <v>45154</v>
      </c>
      <c r="L75" s="50" t="str">
        <f>UPPER(TEXT(tbl_raw_data[[#This Row],[updated_date]],"MMMM"))</f>
        <v>AUGUST</v>
      </c>
      <c r="M75" s="50" t="str">
        <f>"WEEK "&amp; IF(ROUNDUP(DAY(tbl_raw_data[[#This Row],[updated_date]])/7,0)=5,4,ROUNDUP(DAY(tbl_raw_data[[#This Row],[updated_date]])/7,0))</f>
        <v>WEEK 3</v>
      </c>
      <c r="N75" s="50" t="str">
        <f>UPPER(VLOOKUP(tbl_raw_data[[#This Row],[Analyst]],Settiings!$A$2:$B$16,2,0))</f>
        <v>ASIF</v>
      </c>
      <c r="O75" s="50" t="str">
        <f>TRIM(UPPER(tbl_raw_data[[#This Row],[Outcome]]))</f>
        <v>WITHDRAW</v>
      </c>
      <c r="P75" s="50" t="str">
        <f>TRIM(UPPER(tbl_raw_data[[#This Row],[Queue Name]]))</f>
        <v>CONSUMER POST BUREAU</v>
      </c>
      <c r="Q75" s="50" t="str">
        <f>IF(tbl_raw_data[[#This Row],[Time taken in min]]&lt;=Settiings!$D$2,"SLA_MET","SLA_NOT_MET")</f>
        <v>SLA_MET</v>
      </c>
      <c r="R75" s="94"/>
    </row>
    <row r="76" spans="1:18" x14ac:dyDescent="0.3">
      <c r="A76" s="14" t="s">
        <v>4350</v>
      </c>
      <c r="B76" s="15">
        <v>45154.627569444441</v>
      </c>
      <c r="C76" s="16">
        <v>45154.632418981484</v>
      </c>
      <c r="D76" s="17" t="s">
        <v>8</v>
      </c>
      <c r="E76" s="17" t="s">
        <v>19</v>
      </c>
      <c r="F76" s="17" t="s">
        <v>16</v>
      </c>
      <c r="G76" s="17" t="s">
        <v>4351</v>
      </c>
      <c r="H76" s="78" t="s">
        <v>7447</v>
      </c>
      <c r="I76" s="48">
        <f>tbl_raw_data[[#This Row],[Date Actioned]]-tbl_raw_data[[#This Row],[Date Tagged]]</f>
        <v>4.8495370429009199E-3</v>
      </c>
      <c r="J76" s="46">
        <f>HOUR(tbl_raw_data[[#This Row],[Time_taken]])*60+MINUTE(tbl_raw_data[[#This Row],[Time_taken]])+SECOND(tbl_raw_data[[#This Row],[Time_taken]])/60</f>
        <v>6.9833333333333334</v>
      </c>
      <c r="K76" s="52">
        <f>DATE(YEAR(tbl_raw_data[[#This Row],[Date Actioned]]),MONTH(tbl_raw_data[[#This Row],[Date Actioned]]),DAY(tbl_raw_data[[#This Row],[Date Actioned]]))</f>
        <v>45154</v>
      </c>
      <c r="L76" s="50" t="str">
        <f>UPPER(TEXT(tbl_raw_data[[#This Row],[updated_date]],"MMMM"))</f>
        <v>AUGUST</v>
      </c>
      <c r="M76" s="50" t="str">
        <f>"WEEK "&amp; IF(ROUNDUP(DAY(tbl_raw_data[[#This Row],[updated_date]])/7,0)=5,4,ROUNDUP(DAY(tbl_raw_data[[#This Row],[updated_date]])/7,0))</f>
        <v>WEEK 3</v>
      </c>
      <c r="N76" s="50" t="str">
        <f>UPPER(VLOOKUP(tbl_raw_data[[#This Row],[Analyst]],Settiings!$A$2:$B$16,2,0))</f>
        <v>CAMROOON</v>
      </c>
      <c r="O76" s="50" t="str">
        <f>TRIM(UPPER(tbl_raw_data[[#This Row],[Outcome]]))</f>
        <v>WITHDRAW</v>
      </c>
      <c r="P76" s="50" t="str">
        <f>TRIM(UPPER(tbl_raw_data[[#This Row],[Queue Name]]))</f>
        <v>CONSUMER POST BUREAU</v>
      </c>
      <c r="Q76" s="50" t="str">
        <f>IF(tbl_raw_data[[#This Row],[Time taken in min]]&lt;=Settiings!$D$2,"SLA_MET","SLA_NOT_MET")</f>
        <v>SLA_MET</v>
      </c>
      <c r="R76" s="94"/>
    </row>
    <row r="77" spans="1:18" x14ac:dyDescent="0.3">
      <c r="A77" s="14" t="s">
        <v>4357</v>
      </c>
      <c r="B77" s="9">
        <v>45154.642245370371</v>
      </c>
      <c r="C77" s="24">
        <v>45154.647280092591</v>
      </c>
      <c r="D77" s="25" t="s">
        <v>8</v>
      </c>
      <c r="E77" s="25" t="s">
        <v>19</v>
      </c>
      <c r="F77" s="25" t="s">
        <v>70</v>
      </c>
      <c r="G77" s="25" t="s">
        <v>4358</v>
      </c>
      <c r="H77" s="78" t="s">
        <v>7447</v>
      </c>
      <c r="I77" s="48">
        <f>tbl_raw_data[[#This Row],[Date Actioned]]-tbl_raw_data[[#This Row],[Date Tagged]]</f>
        <v>5.0347222204436548E-3</v>
      </c>
      <c r="J77" s="46">
        <f>HOUR(tbl_raw_data[[#This Row],[Time_taken]])*60+MINUTE(tbl_raw_data[[#This Row],[Time_taken]])+SECOND(tbl_raw_data[[#This Row],[Time_taken]])/60</f>
        <v>7.25</v>
      </c>
      <c r="K77" s="52">
        <f>DATE(YEAR(tbl_raw_data[[#This Row],[Date Actioned]]),MONTH(tbl_raw_data[[#This Row],[Date Actioned]]),DAY(tbl_raw_data[[#This Row],[Date Actioned]]))</f>
        <v>45154</v>
      </c>
      <c r="L77" s="50" t="str">
        <f>UPPER(TEXT(tbl_raw_data[[#This Row],[updated_date]],"MMMM"))</f>
        <v>AUGUST</v>
      </c>
      <c r="M77" s="50" t="str">
        <f>"WEEK "&amp; IF(ROUNDUP(DAY(tbl_raw_data[[#This Row],[updated_date]])/7,0)=5,4,ROUNDUP(DAY(tbl_raw_data[[#This Row],[updated_date]])/7,0))</f>
        <v>WEEK 3</v>
      </c>
      <c r="N77" s="50" t="str">
        <f>UPPER(VLOOKUP(tbl_raw_data[[#This Row],[Analyst]],Settiings!$A$2:$B$16,2,0))</f>
        <v>ASIF</v>
      </c>
      <c r="O77" s="50" t="str">
        <f>TRIM(UPPER(tbl_raw_data[[#This Row],[Outcome]]))</f>
        <v>WITHDRAW</v>
      </c>
      <c r="P77" s="50" t="str">
        <f>TRIM(UPPER(tbl_raw_data[[#This Row],[Queue Name]]))</f>
        <v>CONSUMER POST BUREAU</v>
      </c>
      <c r="Q77" s="50" t="str">
        <f>IF(tbl_raw_data[[#This Row],[Time taken in min]]&lt;=Settiings!$D$2,"SLA_MET","SLA_NOT_MET")</f>
        <v>SLA_MET</v>
      </c>
      <c r="R77" s="94"/>
    </row>
    <row r="78" spans="1:18" x14ac:dyDescent="0.3">
      <c r="A78" s="20" t="s">
        <v>4360</v>
      </c>
      <c r="B78" s="15">
        <v>45154.6484837963</v>
      </c>
      <c r="C78" s="16">
        <v>45154.650347222225</v>
      </c>
      <c r="D78" s="17" t="s">
        <v>8</v>
      </c>
      <c r="E78" s="17" t="s">
        <v>47</v>
      </c>
      <c r="F78" s="17" t="s">
        <v>70</v>
      </c>
      <c r="G78" s="17" t="s">
        <v>4361</v>
      </c>
      <c r="H78" s="78" t="s">
        <v>7447</v>
      </c>
      <c r="I78" s="48">
        <f>tbl_raw_data[[#This Row],[Date Actioned]]-tbl_raw_data[[#This Row],[Date Tagged]]</f>
        <v>1.8634259249665774E-3</v>
      </c>
      <c r="J78" s="46">
        <f>HOUR(tbl_raw_data[[#This Row],[Time_taken]])*60+MINUTE(tbl_raw_data[[#This Row],[Time_taken]])+SECOND(tbl_raw_data[[#This Row],[Time_taken]])/60</f>
        <v>2.6833333333333336</v>
      </c>
      <c r="K78" s="52">
        <f>DATE(YEAR(tbl_raw_data[[#This Row],[Date Actioned]]),MONTH(tbl_raw_data[[#This Row],[Date Actioned]]),DAY(tbl_raw_data[[#This Row],[Date Actioned]]))</f>
        <v>45154</v>
      </c>
      <c r="L78" s="50" t="str">
        <f>UPPER(TEXT(tbl_raw_data[[#This Row],[updated_date]],"MMMM"))</f>
        <v>AUGUST</v>
      </c>
      <c r="M78" s="50" t="str">
        <f>"WEEK "&amp; IF(ROUNDUP(DAY(tbl_raw_data[[#This Row],[updated_date]])/7,0)=5,4,ROUNDUP(DAY(tbl_raw_data[[#This Row],[updated_date]])/7,0))</f>
        <v>WEEK 3</v>
      </c>
      <c r="N78" s="50" t="str">
        <f>UPPER(VLOOKUP(tbl_raw_data[[#This Row],[Analyst]],Settiings!$A$2:$B$16,2,0))</f>
        <v>ASIF</v>
      </c>
      <c r="O78" s="50" t="str">
        <f>TRIM(UPPER(tbl_raw_data[[#This Row],[Outcome]]))</f>
        <v>WITHDRAW</v>
      </c>
      <c r="P78" s="50" t="str">
        <f>TRIM(UPPER(tbl_raw_data[[#This Row],[Queue Name]]))</f>
        <v>CONSUMER PRE BUREAU</v>
      </c>
      <c r="Q78" s="50" t="str">
        <f>IF(tbl_raw_data[[#This Row],[Time taken in min]]&lt;=Settiings!$D$2,"SLA_MET","SLA_NOT_MET")</f>
        <v>SLA_MET</v>
      </c>
      <c r="R78" s="94"/>
    </row>
    <row r="79" spans="1:18" x14ac:dyDescent="0.3">
      <c r="A79" s="23" t="s">
        <v>4365</v>
      </c>
      <c r="B79" s="9">
        <v>45154.652546296296</v>
      </c>
      <c r="C79" s="24">
        <v>45154.656053240738</v>
      </c>
      <c r="D79" s="25" t="s">
        <v>8</v>
      </c>
      <c r="E79" s="25" t="s">
        <v>47</v>
      </c>
      <c r="F79" s="25" t="s">
        <v>70</v>
      </c>
      <c r="G79" s="25" t="s">
        <v>4358</v>
      </c>
      <c r="H79" s="78" t="s">
        <v>7447</v>
      </c>
      <c r="I79" s="48">
        <f>tbl_raw_data[[#This Row],[Date Actioned]]-tbl_raw_data[[#This Row],[Date Tagged]]</f>
        <v>3.5069444420514628E-3</v>
      </c>
      <c r="J79" s="46">
        <f>HOUR(tbl_raw_data[[#This Row],[Time_taken]])*60+MINUTE(tbl_raw_data[[#This Row],[Time_taken]])+SECOND(tbl_raw_data[[#This Row],[Time_taken]])/60</f>
        <v>5.05</v>
      </c>
      <c r="K79" s="52">
        <f>DATE(YEAR(tbl_raw_data[[#This Row],[Date Actioned]]),MONTH(tbl_raw_data[[#This Row],[Date Actioned]]),DAY(tbl_raw_data[[#This Row],[Date Actioned]]))</f>
        <v>45154</v>
      </c>
      <c r="L79" s="50" t="str">
        <f>UPPER(TEXT(tbl_raw_data[[#This Row],[updated_date]],"MMMM"))</f>
        <v>AUGUST</v>
      </c>
      <c r="M79" s="50" t="str">
        <f>"WEEK "&amp; IF(ROUNDUP(DAY(tbl_raw_data[[#This Row],[updated_date]])/7,0)=5,4,ROUNDUP(DAY(tbl_raw_data[[#This Row],[updated_date]])/7,0))</f>
        <v>WEEK 3</v>
      </c>
      <c r="N79" s="50" t="str">
        <f>UPPER(VLOOKUP(tbl_raw_data[[#This Row],[Analyst]],Settiings!$A$2:$B$16,2,0))</f>
        <v>ASIF</v>
      </c>
      <c r="O79" s="50" t="str">
        <f>TRIM(UPPER(tbl_raw_data[[#This Row],[Outcome]]))</f>
        <v>WITHDRAW</v>
      </c>
      <c r="P79" s="50" t="str">
        <f>TRIM(UPPER(tbl_raw_data[[#This Row],[Queue Name]]))</f>
        <v>CONSUMER PRE BUREAU</v>
      </c>
      <c r="Q79" s="50" t="str">
        <f>IF(tbl_raw_data[[#This Row],[Time taken in min]]&lt;=Settiings!$D$2,"SLA_MET","SLA_NOT_MET")</f>
        <v>SLA_MET</v>
      </c>
      <c r="R79" s="94"/>
    </row>
    <row r="80" spans="1:18" x14ac:dyDescent="0.3">
      <c r="A80" s="20" t="s">
        <v>4372</v>
      </c>
      <c r="B80" s="15">
        <v>45154.661944444444</v>
      </c>
      <c r="C80" s="16">
        <v>45154.675127314818</v>
      </c>
      <c r="D80" s="17" t="s">
        <v>8</v>
      </c>
      <c r="E80" s="17" t="s">
        <v>19</v>
      </c>
      <c r="F80" s="17" t="s">
        <v>53</v>
      </c>
      <c r="G80" s="17" t="s">
        <v>4373</v>
      </c>
      <c r="H80" s="78" t="s">
        <v>7447</v>
      </c>
      <c r="I80" s="48">
        <f>tbl_raw_data[[#This Row],[Date Actioned]]-tbl_raw_data[[#This Row],[Date Tagged]]</f>
        <v>1.3182870374293998E-2</v>
      </c>
      <c r="J80" s="46">
        <f>HOUR(tbl_raw_data[[#This Row],[Time_taken]])*60+MINUTE(tbl_raw_data[[#This Row],[Time_taken]])+SECOND(tbl_raw_data[[#This Row],[Time_taken]])/60</f>
        <v>18.983333333333334</v>
      </c>
      <c r="K80" s="52">
        <f>DATE(YEAR(tbl_raw_data[[#This Row],[Date Actioned]]),MONTH(tbl_raw_data[[#This Row],[Date Actioned]]),DAY(tbl_raw_data[[#This Row],[Date Actioned]]))</f>
        <v>45154</v>
      </c>
      <c r="L80" s="50" t="str">
        <f>UPPER(TEXT(tbl_raw_data[[#This Row],[updated_date]],"MMMM"))</f>
        <v>AUGUST</v>
      </c>
      <c r="M80" s="50" t="str">
        <f>"WEEK "&amp; IF(ROUNDUP(DAY(tbl_raw_data[[#This Row],[updated_date]])/7,0)=5,4,ROUNDUP(DAY(tbl_raw_data[[#This Row],[updated_date]])/7,0))</f>
        <v>WEEK 3</v>
      </c>
      <c r="N80" s="50" t="str">
        <f>UPPER(VLOOKUP(tbl_raw_data[[#This Row],[Analyst]],Settiings!$A$2:$B$16,2,0))</f>
        <v>NAVED</v>
      </c>
      <c r="O80" s="50" t="str">
        <f>TRIM(UPPER(tbl_raw_data[[#This Row],[Outcome]]))</f>
        <v>WITHDRAW</v>
      </c>
      <c r="P80" s="50" t="str">
        <f>TRIM(UPPER(tbl_raw_data[[#This Row],[Queue Name]]))</f>
        <v>CONSUMER POST BUREAU</v>
      </c>
      <c r="Q80" s="50" t="str">
        <f>IF(tbl_raw_data[[#This Row],[Time taken in min]]&lt;=Settiings!$D$2,"SLA_MET","SLA_NOT_MET")</f>
        <v>SLA_MET</v>
      </c>
      <c r="R80" s="94"/>
    </row>
    <row r="81" spans="1:18" x14ac:dyDescent="0.3">
      <c r="A81" s="14" t="s">
        <v>4512</v>
      </c>
      <c r="B81" s="15">
        <v>45155.479502314818</v>
      </c>
      <c r="C81" s="16">
        <v>45155.486909722225</v>
      </c>
      <c r="D81" s="17" t="s">
        <v>8</v>
      </c>
      <c r="E81" s="17" t="s">
        <v>47</v>
      </c>
      <c r="F81" s="17" t="s">
        <v>53</v>
      </c>
      <c r="G81" s="17" t="s">
        <v>4513</v>
      </c>
      <c r="H81" s="78" t="s">
        <v>7447</v>
      </c>
      <c r="I81" s="48">
        <f>tbl_raw_data[[#This Row],[Date Actioned]]-tbl_raw_data[[#This Row],[Date Tagged]]</f>
        <v>7.4074074072996154E-3</v>
      </c>
      <c r="J81" s="46">
        <f>HOUR(tbl_raw_data[[#This Row],[Time_taken]])*60+MINUTE(tbl_raw_data[[#This Row],[Time_taken]])+SECOND(tbl_raw_data[[#This Row],[Time_taken]])/60</f>
        <v>10.666666666666666</v>
      </c>
      <c r="K81" s="52">
        <f>DATE(YEAR(tbl_raw_data[[#This Row],[Date Actioned]]),MONTH(tbl_raw_data[[#This Row],[Date Actioned]]),DAY(tbl_raw_data[[#This Row],[Date Actioned]]))</f>
        <v>45155</v>
      </c>
      <c r="L81" s="50" t="str">
        <f>UPPER(TEXT(tbl_raw_data[[#This Row],[updated_date]],"MMMM"))</f>
        <v>AUGUST</v>
      </c>
      <c r="M81" s="50" t="str">
        <f>"WEEK "&amp; IF(ROUNDUP(DAY(tbl_raw_data[[#This Row],[updated_date]])/7,0)=5,4,ROUNDUP(DAY(tbl_raw_data[[#This Row],[updated_date]])/7,0))</f>
        <v>WEEK 3</v>
      </c>
      <c r="N81" s="50" t="str">
        <f>UPPER(VLOOKUP(tbl_raw_data[[#This Row],[Analyst]],Settiings!$A$2:$B$16,2,0))</f>
        <v>NAVED</v>
      </c>
      <c r="O81" s="50" t="str">
        <f>TRIM(UPPER(tbl_raw_data[[#This Row],[Outcome]]))</f>
        <v>WITHDRAW</v>
      </c>
      <c r="P81" s="50" t="str">
        <f>TRIM(UPPER(tbl_raw_data[[#This Row],[Queue Name]]))</f>
        <v>CONSUMER PRE BUREAU</v>
      </c>
      <c r="Q81" s="50" t="str">
        <f>IF(tbl_raw_data[[#This Row],[Time taken in min]]&lt;=Settiings!$D$2,"SLA_MET","SLA_NOT_MET")</f>
        <v>SLA_MET</v>
      </c>
      <c r="R81" s="94"/>
    </row>
    <row r="82" spans="1:18" x14ac:dyDescent="0.3">
      <c r="A82" s="23" t="s">
        <v>4543</v>
      </c>
      <c r="B82" s="9">
        <v>45155.524317129632</v>
      </c>
      <c r="C82" s="24">
        <v>45155.528981481482</v>
      </c>
      <c r="D82" s="25" t="s">
        <v>8</v>
      </c>
      <c r="E82" s="25" t="s">
        <v>19</v>
      </c>
      <c r="F82" s="25" t="s">
        <v>70</v>
      </c>
      <c r="G82" s="25" t="s">
        <v>4544</v>
      </c>
      <c r="H82" s="78" t="s">
        <v>7447</v>
      </c>
      <c r="I82" s="48">
        <f>tbl_raw_data[[#This Row],[Date Actioned]]-tbl_raw_data[[#This Row],[Date Tagged]]</f>
        <v>4.6643518508062698E-3</v>
      </c>
      <c r="J82" s="46">
        <f>HOUR(tbl_raw_data[[#This Row],[Time_taken]])*60+MINUTE(tbl_raw_data[[#This Row],[Time_taken]])+SECOND(tbl_raw_data[[#This Row],[Time_taken]])/60</f>
        <v>6.7166666666666668</v>
      </c>
      <c r="K82" s="52">
        <f>DATE(YEAR(tbl_raw_data[[#This Row],[Date Actioned]]),MONTH(tbl_raw_data[[#This Row],[Date Actioned]]),DAY(tbl_raw_data[[#This Row],[Date Actioned]]))</f>
        <v>45155</v>
      </c>
      <c r="L82" s="50" t="str">
        <f>UPPER(TEXT(tbl_raw_data[[#This Row],[updated_date]],"MMMM"))</f>
        <v>AUGUST</v>
      </c>
      <c r="M82" s="50" t="str">
        <f>"WEEK "&amp; IF(ROUNDUP(DAY(tbl_raw_data[[#This Row],[updated_date]])/7,0)=5,4,ROUNDUP(DAY(tbl_raw_data[[#This Row],[updated_date]])/7,0))</f>
        <v>WEEK 3</v>
      </c>
      <c r="N82" s="50" t="str">
        <f>UPPER(VLOOKUP(tbl_raw_data[[#This Row],[Analyst]],Settiings!$A$2:$B$16,2,0))</f>
        <v>ASIF</v>
      </c>
      <c r="O82" s="50" t="str">
        <f>TRIM(UPPER(tbl_raw_data[[#This Row],[Outcome]]))</f>
        <v>WITHDRAW</v>
      </c>
      <c r="P82" s="50" t="str">
        <f>TRIM(UPPER(tbl_raw_data[[#This Row],[Queue Name]]))</f>
        <v>CONSUMER POST BUREAU</v>
      </c>
      <c r="Q82" s="50" t="str">
        <f>IF(tbl_raw_data[[#This Row],[Time taken in min]]&lt;=Settiings!$D$2,"SLA_MET","SLA_NOT_MET")</f>
        <v>SLA_MET</v>
      </c>
      <c r="R82" s="94"/>
    </row>
    <row r="83" spans="1:18" x14ac:dyDescent="0.3">
      <c r="A83" s="20" t="s">
        <v>4558</v>
      </c>
      <c r="B83" s="9">
        <v>45155.557060185187</v>
      </c>
      <c r="C83" s="24">
        <v>45155.565752314818</v>
      </c>
      <c r="D83" s="25" t="s">
        <v>8</v>
      </c>
      <c r="E83" s="25" t="s">
        <v>9</v>
      </c>
      <c r="F83" s="25" t="s">
        <v>43</v>
      </c>
      <c r="G83" s="25" t="s">
        <v>4559</v>
      </c>
      <c r="H83" s="78" t="s">
        <v>7447</v>
      </c>
      <c r="I83" s="48">
        <f>tbl_raw_data[[#This Row],[Date Actioned]]-tbl_raw_data[[#This Row],[Date Tagged]]</f>
        <v>8.6921296315267682E-3</v>
      </c>
      <c r="J83" s="46">
        <f>HOUR(tbl_raw_data[[#This Row],[Time_taken]])*60+MINUTE(tbl_raw_data[[#This Row],[Time_taken]])+SECOND(tbl_raw_data[[#This Row],[Time_taken]])/60</f>
        <v>12.516666666666667</v>
      </c>
      <c r="K83" s="52">
        <f>DATE(YEAR(tbl_raw_data[[#This Row],[Date Actioned]]),MONTH(tbl_raw_data[[#This Row],[Date Actioned]]),DAY(tbl_raw_data[[#This Row],[Date Actioned]]))</f>
        <v>45155</v>
      </c>
      <c r="L83" s="50" t="str">
        <f>UPPER(TEXT(tbl_raw_data[[#This Row],[updated_date]],"MMMM"))</f>
        <v>AUGUST</v>
      </c>
      <c r="M83" s="50" t="str">
        <f>"WEEK "&amp; IF(ROUNDUP(DAY(tbl_raw_data[[#This Row],[updated_date]])/7,0)=5,4,ROUNDUP(DAY(tbl_raw_data[[#This Row],[updated_date]])/7,0))</f>
        <v>WEEK 3</v>
      </c>
      <c r="N83" s="50" t="str">
        <f>UPPER(VLOOKUP(tbl_raw_data[[#This Row],[Analyst]],Settiings!$A$2:$B$16,2,0))</f>
        <v>MERCEDES</v>
      </c>
      <c r="O83" s="50" t="str">
        <f>TRIM(UPPER(tbl_raw_data[[#This Row],[Outcome]]))</f>
        <v>WITHDRAW</v>
      </c>
      <c r="P83" s="50" t="str">
        <f>TRIM(UPPER(tbl_raw_data[[#This Row],[Queue Name]]))</f>
        <v>CONSUMER EXISTING</v>
      </c>
      <c r="Q83" s="50" t="str">
        <f>IF(tbl_raw_data[[#This Row],[Time taken in min]]&lt;=Settiings!$D$2,"SLA_MET","SLA_NOT_MET")</f>
        <v>SLA_MET</v>
      </c>
      <c r="R83" s="94"/>
    </row>
    <row r="84" spans="1:18" x14ac:dyDescent="0.3">
      <c r="A84" s="23" t="s">
        <v>4588</v>
      </c>
      <c r="B84" s="15">
        <v>45155.599814814814</v>
      </c>
      <c r="C84" s="16">
        <v>45155.60659722222</v>
      </c>
      <c r="D84" s="17" t="s">
        <v>8</v>
      </c>
      <c r="E84" s="17" t="s">
        <v>47</v>
      </c>
      <c r="F84" s="17" t="s">
        <v>1222</v>
      </c>
      <c r="G84" s="17" t="s">
        <v>4589</v>
      </c>
      <c r="H84" s="78" t="s">
        <v>7447</v>
      </c>
      <c r="I84" s="48">
        <f>tbl_raw_data[[#This Row],[Date Actioned]]-tbl_raw_data[[#This Row],[Date Tagged]]</f>
        <v>6.7824074067175388E-3</v>
      </c>
      <c r="J84" s="46">
        <f>HOUR(tbl_raw_data[[#This Row],[Time_taken]])*60+MINUTE(tbl_raw_data[[#This Row],[Time_taken]])+SECOND(tbl_raw_data[[#This Row],[Time_taken]])/60</f>
        <v>9.7666666666666675</v>
      </c>
      <c r="K84" s="52">
        <f>DATE(YEAR(tbl_raw_data[[#This Row],[Date Actioned]]),MONTH(tbl_raw_data[[#This Row],[Date Actioned]]),DAY(tbl_raw_data[[#This Row],[Date Actioned]]))</f>
        <v>45155</v>
      </c>
      <c r="L84" s="50" t="str">
        <f>UPPER(TEXT(tbl_raw_data[[#This Row],[updated_date]],"MMMM"))</f>
        <v>AUGUST</v>
      </c>
      <c r="M84" s="50" t="str">
        <f>"WEEK "&amp; IF(ROUNDUP(DAY(tbl_raw_data[[#This Row],[updated_date]])/7,0)=5,4,ROUNDUP(DAY(tbl_raw_data[[#This Row],[updated_date]])/7,0))</f>
        <v>WEEK 3</v>
      </c>
      <c r="N84" s="50" t="str">
        <f>UPPER(VLOOKUP(tbl_raw_data[[#This Row],[Analyst]],Settiings!$A$2:$B$16,2,0))</f>
        <v>HARDIK</v>
      </c>
      <c r="O84" s="50" t="str">
        <f>TRIM(UPPER(tbl_raw_data[[#This Row],[Outcome]]))</f>
        <v>WITHDRAW</v>
      </c>
      <c r="P84" s="50" t="str">
        <f>TRIM(UPPER(tbl_raw_data[[#This Row],[Queue Name]]))</f>
        <v>CONSUMER PRE BUREAU</v>
      </c>
      <c r="Q84" s="50" t="str">
        <f>IF(tbl_raw_data[[#This Row],[Time taken in min]]&lt;=Settiings!$D$2,"SLA_MET","SLA_NOT_MET")</f>
        <v>SLA_MET</v>
      </c>
      <c r="R84" s="94"/>
    </row>
    <row r="85" spans="1:18" x14ac:dyDescent="0.3">
      <c r="A85" s="14" t="s">
        <v>4592</v>
      </c>
      <c r="B85" s="9">
        <v>45155.603194444448</v>
      </c>
      <c r="C85" s="24">
        <v>45155.608634259261</v>
      </c>
      <c r="D85" s="25" t="s">
        <v>8</v>
      </c>
      <c r="E85" s="25" t="s">
        <v>47</v>
      </c>
      <c r="F85" s="25" t="s">
        <v>70</v>
      </c>
      <c r="G85" s="25" t="s">
        <v>4593</v>
      </c>
      <c r="H85" s="78" t="s">
        <v>7447</v>
      </c>
      <c r="I85" s="48">
        <f>tbl_raw_data[[#This Row],[Date Actioned]]-tbl_raw_data[[#This Row],[Date Tagged]]</f>
        <v>5.4398148131440394E-3</v>
      </c>
      <c r="J85" s="46">
        <f>HOUR(tbl_raw_data[[#This Row],[Time_taken]])*60+MINUTE(tbl_raw_data[[#This Row],[Time_taken]])+SECOND(tbl_raw_data[[#This Row],[Time_taken]])/60</f>
        <v>7.833333333333333</v>
      </c>
      <c r="K85" s="52">
        <f>DATE(YEAR(tbl_raw_data[[#This Row],[Date Actioned]]),MONTH(tbl_raw_data[[#This Row],[Date Actioned]]),DAY(tbl_raw_data[[#This Row],[Date Actioned]]))</f>
        <v>45155</v>
      </c>
      <c r="L85" s="50" t="str">
        <f>UPPER(TEXT(tbl_raw_data[[#This Row],[updated_date]],"MMMM"))</f>
        <v>AUGUST</v>
      </c>
      <c r="M85" s="50" t="str">
        <f>"WEEK "&amp; IF(ROUNDUP(DAY(tbl_raw_data[[#This Row],[updated_date]])/7,0)=5,4,ROUNDUP(DAY(tbl_raw_data[[#This Row],[updated_date]])/7,0))</f>
        <v>WEEK 3</v>
      </c>
      <c r="N85" s="50" t="str">
        <f>UPPER(VLOOKUP(tbl_raw_data[[#This Row],[Analyst]],Settiings!$A$2:$B$16,2,0))</f>
        <v>ASIF</v>
      </c>
      <c r="O85" s="50" t="str">
        <f>TRIM(UPPER(tbl_raw_data[[#This Row],[Outcome]]))</f>
        <v>WITHDRAW</v>
      </c>
      <c r="P85" s="50" t="str">
        <f>TRIM(UPPER(tbl_raw_data[[#This Row],[Queue Name]]))</f>
        <v>CONSUMER PRE BUREAU</v>
      </c>
      <c r="Q85" s="50" t="str">
        <f>IF(tbl_raw_data[[#This Row],[Time taken in min]]&lt;=Settiings!$D$2,"SLA_MET","SLA_NOT_MET")</f>
        <v>SLA_MET</v>
      </c>
      <c r="R85" s="94"/>
    </row>
    <row r="86" spans="1:18" x14ac:dyDescent="0.3">
      <c r="A86" s="20" t="s">
        <v>4594</v>
      </c>
      <c r="B86" s="15">
        <v>45155.60733796296</v>
      </c>
      <c r="C86" s="16">
        <v>45155.614317129628</v>
      </c>
      <c r="D86" s="17" t="s">
        <v>8</v>
      </c>
      <c r="E86" s="17" t="s">
        <v>47</v>
      </c>
      <c r="F86" s="17" t="s">
        <v>686</v>
      </c>
      <c r="G86" s="17" t="s">
        <v>4595</v>
      </c>
      <c r="H86" s="78" t="s">
        <v>7447</v>
      </c>
      <c r="I86" s="48">
        <f>tbl_raw_data[[#This Row],[Date Actioned]]-tbl_raw_data[[#This Row],[Date Tagged]]</f>
        <v>6.9791666683158837E-3</v>
      </c>
      <c r="J86" s="46">
        <f>HOUR(tbl_raw_data[[#This Row],[Time_taken]])*60+MINUTE(tbl_raw_data[[#This Row],[Time_taken]])+SECOND(tbl_raw_data[[#This Row],[Time_taken]])/60</f>
        <v>10.050000000000001</v>
      </c>
      <c r="K86" s="52">
        <f>DATE(YEAR(tbl_raw_data[[#This Row],[Date Actioned]]),MONTH(tbl_raw_data[[#This Row],[Date Actioned]]),DAY(tbl_raw_data[[#This Row],[Date Actioned]]))</f>
        <v>45155</v>
      </c>
      <c r="L86" s="50" t="str">
        <f>UPPER(TEXT(tbl_raw_data[[#This Row],[updated_date]],"MMMM"))</f>
        <v>AUGUST</v>
      </c>
      <c r="M86" s="50" t="str">
        <f>"WEEK "&amp; IF(ROUNDUP(DAY(tbl_raw_data[[#This Row],[updated_date]])/7,0)=5,4,ROUNDUP(DAY(tbl_raw_data[[#This Row],[updated_date]])/7,0))</f>
        <v>WEEK 3</v>
      </c>
      <c r="N86" s="50" t="str">
        <f>UPPER(VLOOKUP(tbl_raw_data[[#This Row],[Analyst]],Settiings!$A$2:$B$16,2,0))</f>
        <v>FARDIN</v>
      </c>
      <c r="O86" s="50" t="str">
        <f>TRIM(UPPER(tbl_raw_data[[#This Row],[Outcome]]))</f>
        <v>WITHDRAW</v>
      </c>
      <c r="P86" s="50" t="str">
        <f>TRIM(UPPER(tbl_raw_data[[#This Row],[Queue Name]]))</f>
        <v>CONSUMER PRE BUREAU</v>
      </c>
      <c r="Q86" s="50" t="str">
        <f>IF(tbl_raw_data[[#This Row],[Time taken in min]]&lt;=Settiings!$D$2,"SLA_MET","SLA_NOT_MET")</f>
        <v>SLA_MET</v>
      </c>
      <c r="R86" s="94"/>
    </row>
    <row r="87" spans="1:18" x14ac:dyDescent="0.3">
      <c r="A87" s="20" t="s">
        <v>4607</v>
      </c>
      <c r="B87" s="9">
        <v>45155.627650462964</v>
      </c>
      <c r="C87" s="24">
        <v>45155.633206018516</v>
      </c>
      <c r="D87" s="25" t="s">
        <v>8</v>
      </c>
      <c r="E87" s="25" t="s">
        <v>47</v>
      </c>
      <c r="F87" s="25" t="s">
        <v>1222</v>
      </c>
      <c r="G87" s="25" t="s">
        <v>4608</v>
      </c>
      <c r="H87" s="78" t="s">
        <v>7447</v>
      </c>
      <c r="I87" s="48">
        <f>tbl_raw_data[[#This Row],[Date Actioned]]-tbl_raw_data[[#This Row],[Date Tagged]]</f>
        <v>5.5555555518367328E-3</v>
      </c>
      <c r="J87" s="46">
        <f>HOUR(tbl_raw_data[[#This Row],[Time_taken]])*60+MINUTE(tbl_raw_data[[#This Row],[Time_taken]])+SECOND(tbl_raw_data[[#This Row],[Time_taken]])/60</f>
        <v>8</v>
      </c>
      <c r="K87" s="52">
        <f>DATE(YEAR(tbl_raw_data[[#This Row],[Date Actioned]]),MONTH(tbl_raw_data[[#This Row],[Date Actioned]]),DAY(tbl_raw_data[[#This Row],[Date Actioned]]))</f>
        <v>45155</v>
      </c>
      <c r="L87" s="50" t="str">
        <f>UPPER(TEXT(tbl_raw_data[[#This Row],[updated_date]],"MMMM"))</f>
        <v>AUGUST</v>
      </c>
      <c r="M87" s="50" t="str">
        <f>"WEEK "&amp; IF(ROUNDUP(DAY(tbl_raw_data[[#This Row],[updated_date]])/7,0)=5,4,ROUNDUP(DAY(tbl_raw_data[[#This Row],[updated_date]])/7,0))</f>
        <v>WEEK 3</v>
      </c>
      <c r="N87" s="50" t="str">
        <f>UPPER(VLOOKUP(tbl_raw_data[[#This Row],[Analyst]],Settiings!$A$2:$B$16,2,0))</f>
        <v>HARDIK</v>
      </c>
      <c r="O87" s="50" t="str">
        <f>TRIM(UPPER(tbl_raw_data[[#This Row],[Outcome]]))</f>
        <v>WITHDRAW</v>
      </c>
      <c r="P87" s="50" t="str">
        <f>TRIM(UPPER(tbl_raw_data[[#This Row],[Queue Name]]))</f>
        <v>CONSUMER PRE BUREAU</v>
      </c>
      <c r="Q87" s="50" t="str">
        <f>IF(tbl_raw_data[[#This Row],[Time taken in min]]&lt;=Settiings!$D$2,"SLA_MET","SLA_NOT_MET")</f>
        <v>SLA_MET</v>
      </c>
      <c r="R87" s="94"/>
    </row>
    <row r="88" spans="1:18" x14ac:dyDescent="0.3">
      <c r="A88" s="14" t="s">
        <v>4617</v>
      </c>
      <c r="B88" s="9">
        <v>45155.648229166669</v>
      </c>
      <c r="C88" s="24">
        <v>45155.64984953704</v>
      </c>
      <c r="D88" s="25" t="s">
        <v>8</v>
      </c>
      <c r="E88" s="25" t="s">
        <v>47</v>
      </c>
      <c r="F88" s="25" t="s">
        <v>1222</v>
      </c>
      <c r="G88" s="25" t="s">
        <v>4618</v>
      </c>
      <c r="H88" s="78" t="s">
        <v>7447</v>
      </c>
      <c r="I88" s="48">
        <f>tbl_raw_data[[#This Row],[Date Actioned]]-tbl_raw_data[[#This Row],[Date Tagged]]</f>
        <v>1.6203703708015382E-3</v>
      </c>
      <c r="J88" s="46">
        <f>HOUR(tbl_raw_data[[#This Row],[Time_taken]])*60+MINUTE(tbl_raw_data[[#This Row],[Time_taken]])+SECOND(tbl_raw_data[[#This Row],[Time_taken]])/60</f>
        <v>2.3333333333333335</v>
      </c>
      <c r="K88" s="52">
        <f>DATE(YEAR(tbl_raw_data[[#This Row],[Date Actioned]]),MONTH(tbl_raw_data[[#This Row],[Date Actioned]]),DAY(tbl_raw_data[[#This Row],[Date Actioned]]))</f>
        <v>45155</v>
      </c>
      <c r="L88" s="50" t="str">
        <f>UPPER(TEXT(tbl_raw_data[[#This Row],[updated_date]],"MMMM"))</f>
        <v>AUGUST</v>
      </c>
      <c r="M88" s="50" t="str">
        <f>"WEEK "&amp; IF(ROUNDUP(DAY(tbl_raw_data[[#This Row],[updated_date]])/7,0)=5,4,ROUNDUP(DAY(tbl_raw_data[[#This Row],[updated_date]])/7,0))</f>
        <v>WEEK 3</v>
      </c>
      <c r="N88" s="50" t="str">
        <f>UPPER(VLOOKUP(tbl_raw_data[[#This Row],[Analyst]],Settiings!$A$2:$B$16,2,0))</f>
        <v>HARDIK</v>
      </c>
      <c r="O88" s="50" t="str">
        <f>TRIM(UPPER(tbl_raw_data[[#This Row],[Outcome]]))</f>
        <v>WITHDRAW</v>
      </c>
      <c r="P88" s="50" t="str">
        <f>TRIM(UPPER(tbl_raw_data[[#This Row],[Queue Name]]))</f>
        <v>CONSUMER PRE BUREAU</v>
      </c>
      <c r="Q88" s="50" t="str">
        <f>IF(tbl_raw_data[[#This Row],[Time taken in min]]&lt;=Settiings!$D$2,"SLA_MET","SLA_NOT_MET")</f>
        <v>SLA_MET</v>
      </c>
      <c r="R88" s="94"/>
    </row>
    <row r="89" spans="1:18" x14ac:dyDescent="0.3">
      <c r="A89" s="20" t="s">
        <v>4680</v>
      </c>
      <c r="B89" s="15">
        <v>45155.754293981481</v>
      </c>
      <c r="C89" s="16">
        <v>45155.762106481481</v>
      </c>
      <c r="D89" s="17" t="s">
        <v>8</v>
      </c>
      <c r="E89" s="17" t="s">
        <v>47</v>
      </c>
      <c r="F89" s="17" t="s">
        <v>686</v>
      </c>
      <c r="G89" s="17" t="s">
        <v>4681</v>
      </c>
      <c r="H89" s="78" t="s">
        <v>7447</v>
      </c>
      <c r="I89" s="48">
        <f>tbl_raw_data[[#This Row],[Date Actioned]]-tbl_raw_data[[#This Row],[Date Tagged]]</f>
        <v>7.8125E-3</v>
      </c>
      <c r="J89" s="46">
        <f>HOUR(tbl_raw_data[[#This Row],[Time_taken]])*60+MINUTE(tbl_raw_data[[#This Row],[Time_taken]])+SECOND(tbl_raw_data[[#This Row],[Time_taken]])/60</f>
        <v>11.25</v>
      </c>
      <c r="K89" s="52">
        <f>DATE(YEAR(tbl_raw_data[[#This Row],[Date Actioned]]),MONTH(tbl_raw_data[[#This Row],[Date Actioned]]),DAY(tbl_raw_data[[#This Row],[Date Actioned]]))</f>
        <v>45155</v>
      </c>
      <c r="L89" s="50" t="str">
        <f>UPPER(TEXT(tbl_raw_data[[#This Row],[updated_date]],"MMMM"))</f>
        <v>AUGUST</v>
      </c>
      <c r="M89" s="50" t="str">
        <f>"WEEK "&amp; IF(ROUNDUP(DAY(tbl_raw_data[[#This Row],[updated_date]])/7,0)=5,4,ROUNDUP(DAY(tbl_raw_data[[#This Row],[updated_date]])/7,0))</f>
        <v>WEEK 3</v>
      </c>
      <c r="N89" s="50" t="str">
        <f>UPPER(VLOOKUP(tbl_raw_data[[#This Row],[Analyst]],Settiings!$A$2:$B$16,2,0))</f>
        <v>FARDIN</v>
      </c>
      <c r="O89" s="50" t="str">
        <f>TRIM(UPPER(tbl_raw_data[[#This Row],[Outcome]]))</f>
        <v>WITHDRAW</v>
      </c>
      <c r="P89" s="50" t="str">
        <f>TRIM(UPPER(tbl_raw_data[[#This Row],[Queue Name]]))</f>
        <v>CONSUMER PRE BUREAU</v>
      </c>
      <c r="Q89" s="50" t="str">
        <f>IF(tbl_raw_data[[#This Row],[Time taken in min]]&lt;=Settiings!$D$2,"SLA_MET","SLA_NOT_MET")</f>
        <v>SLA_MET</v>
      </c>
      <c r="R89" s="94"/>
    </row>
    <row r="90" spans="1:18" x14ac:dyDescent="0.3">
      <c r="A90" s="23" t="s">
        <v>4683</v>
      </c>
      <c r="B90" s="9">
        <v>45155.754502314812</v>
      </c>
      <c r="C90" s="24">
        <v>45155.756006944444</v>
      </c>
      <c r="D90" s="25" t="s">
        <v>8</v>
      </c>
      <c r="E90" s="25" t="s">
        <v>19</v>
      </c>
      <c r="F90" s="25" t="s">
        <v>1222</v>
      </c>
      <c r="G90" s="25" t="s">
        <v>4684</v>
      </c>
      <c r="H90" s="78" t="s">
        <v>7447</v>
      </c>
      <c r="I90" s="48">
        <f>tbl_raw_data[[#This Row],[Date Actioned]]-tbl_raw_data[[#This Row],[Date Tagged]]</f>
        <v>1.5046296321088448E-3</v>
      </c>
      <c r="J90" s="46">
        <f>HOUR(tbl_raw_data[[#This Row],[Time_taken]])*60+MINUTE(tbl_raw_data[[#This Row],[Time_taken]])+SECOND(tbl_raw_data[[#This Row],[Time_taken]])/60</f>
        <v>2.1666666666666665</v>
      </c>
      <c r="K90" s="52">
        <f>DATE(YEAR(tbl_raw_data[[#This Row],[Date Actioned]]),MONTH(tbl_raw_data[[#This Row],[Date Actioned]]),DAY(tbl_raw_data[[#This Row],[Date Actioned]]))</f>
        <v>45155</v>
      </c>
      <c r="L90" s="50" t="str">
        <f>UPPER(TEXT(tbl_raw_data[[#This Row],[updated_date]],"MMMM"))</f>
        <v>AUGUST</v>
      </c>
      <c r="M90" s="50" t="str">
        <f>"WEEK "&amp; IF(ROUNDUP(DAY(tbl_raw_data[[#This Row],[updated_date]])/7,0)=5,4,ROUNDUP(DAY(tbl_raw_data[[#This Row],[updated_date]])/7,0))</f>
        <v>WEEK 3</v>
      </c>
      <c r="N90" s="50" t="str">
        <f>UPPER(VLOOKUP(tbl_raw_data[[#This Row],[Analyst]],Settiings!$A$2:$B$16,2,0))</f>
        <v>HARDIK</v>
      </c>
      <c r="O90" s="50" t="str">
        <f>TRIM(UPPER(tbl_raw_data[[#This Row],[Outcome]]))</f>
        <v>WITHDRAW</v>
      </c>
      <c r="P90" s="50" t="str">
        <f>TRIM(UPPER(tbl_raw_data[[#This Row],[Queue Name]]))</f>
        <v>CONSUMER POST BUREAU</v>
      </c>
      <c r="Q90" s="50" t="str">
        <f>IF(tbl_raw_data[[#This Row],[Time taken in min]]&lt;=Settiings!$D$2,"SLA_MET","SLA_NOT_MET")</f>
        <v>SLA_MET</v>
      </c>
      <c r="R90" s="94"/>
    </row>
    <row r="91" spans="1:18" x14ac:dyDescent="0.3">
      <c r="A91" s="23" t="s">
        <v>4793</v>
      </c>
      <c r="B91" s="9">
        <v>45156.567002314812</v>
      </c>
      <c r="C91" s="24">
        <v>45156.570949074077</v>
      </c>
      <c r="D91" s="25" t="s">
        <v>8</v>
      </c>
      <c r="E91" s="25" t="s">
        <v>19</v>
      </c>
      <c r="F91" s="25" t="s">
        <v>70</v>
      </c>
      <c r="G91" s="25" t="s">
        <v>4794</v>
      </c>
      <c r="H91" s="78" t="s">
        <v>7447</v>
      </c>
      <c r="I91" s="48">
        <f>tbl_raw_data[[#This Row],[Date Actioned]]-tbl_raw_data[[#This Row],[Date Tagged]]</f>
        <v>3.9467592650908045E-3</v>
      </c>
      <c r="J91" s="46">
        <f>HOUR(tbl_raw_data[[#This Row],[Time_taken]])*60+MINUTE(tbl_raw_data[[#This Row],[Time_taken]])+SECOND(tbl_raw_data[[#This Row],[Time_taken]])/60</f>
        <v>5.6833333333333336</v>
      </c>
      <c r="K91" s="52">
        <f>DATE(YEAR(tbl_raw_data[[#This Row],[Date Actioned]]),MONTH(tbl_raw_data[[#This Row],[Date Actioned]]),DAY(tbl_raw_data[[#This Row],[Date Actioned]]))</f>
        <v>45156</v>
      </c>
      <c r="L91" s="50" t="str">
        <f>UPPER(TEXT(tbl_raw_data[[#This Row],[updated_date]],"MMMM"))</f>
        <v>AUGUST</v>
      </c>
      <c r="M91" s="50" t="str">
        <f>"WEEK "&amp; IF(ROUNDUP(DAY(tbl_raw_data[[#This Row],[updated_date]])/7,0)=5,4,ROUNDUP(DAY(tbl_raw_data[[#This Row],[updated_date]])/7,0))</f>
        <v>WEEK 3</v>
      </c>
      <c r="N91" s="50" t="str">
        <f>UPPER(VLOOKUP(tbl_raw_data[[#This Row],[Analyst]],Settiings!$A$2:$B$16,2,0))</f>
        <v>ASIF</v>
      </c>
      <c r="O91" s="50" t="str">
        <f>TRIM(UPPER(tbl_raw_data[[#This Row],[Outcome]]))</f>
        <v>WITHDRAW</v>
      </c>
      <c r="P91" s="50" t="str">
        <f>TRIM(UPPER(tbl_raw_data[[#This Row],[Queue Name]]))</f>
        <v>CONSUMER POST BUREAU</v>
      </c>
      <c r="Q91" s="50" t="str">
        <f>IF(tbl_raw_data[[#This Row],[Time taken in min]]&lt;=Settiings!$D$2,"SLA_MET","SLA_NOT_MET")</f>
        <v>SLA_MET</v>
      </c>
      <c r="R91" s="94"/>
    </row>
    <row r="92" spans="1:18" x14ac:dyDescent="0.3">
      <c r="A92" s="20" t="s">
        <v>4798</v>
      </c>
      <c r="B92" s="9">
        <v>45156.571655092594</v>
      </c>
      <c r="C92" s="24">
        <v>45156.577604166669</v>
      </c>
      <c r="D92" s="25" t="s">
        <v>8</v>
      </c>
      <c r="E92" s="25" t="s">
        <v>47</v>
      </c>
      <c r="F92" s="25" t="s">
        <v>70</v>
      </c>
      <c r="G92" s="25" t="s">
        <v>4799</v>
      </c>
      <c r="H92" s="78" t="s">
        <v>7447</v>
      </c>
      <c r="I92" s="48">
        <f>tbl_raw_data[[#This Row],[Date Actioned]]-tbl_raw_data[[#This Row],[Date Tagged]]</f>
        <v>5.9490740750334226E-3</v>
      </c>
      <c r="J92" s="46">
        <f>HOUR(tbl_raw_data[[#This Row],[Time_taken]])*60+MINUTE(tbl_raw_data[[#This Row],[Time_taken]])+SECOND(tbl_raw_data[[#This Row],[Time_taken]])/60</f>
        <v>8.5666666666666664</v>
      </c>
      <c r="K92" s="52">
        <f>DATE(YEAR(tbl_raw_data[[#This Row],[Date Actioned]]),MONTH(tbl_raw_data[[#This Row],[Date Actioned]]),DAY(tbl_raw_data[[#This Row],[Date Actioned]]))</f>
        <v>45156</v>
      </c>
      <c r="L92" s="50" t="str">
        <f>UPPER(TEXT(tbl_raw_data[[#This Row],[updated_date]],"MMMM"))</f>
        <v>AUGUST</v>
      </c>
      <c r="M92" s="50" t="str">
        <f>"WEEK "&amp; IF(ROUNDUP(DAY(tbl_raw_data[[#This Row],[updated_date]])/7,0)=5,4,ROUNDUP(DAY(tbl_raw_data[[#This Row],[updated_date]])/7,0))</f>
        <v>WEEK 3</v>
      </c>
      <c r="N92" s="50" t="str">
        <f>UPPER(VLOOKUP(tbl_raw_data[[#This Row],[Analyst]],Settiings!$A$2:$B$16,2,0))</f>
        <v>ASIF</v>
      </c>
      <c r="O92" s="50" t="str">
        <f>TRIM(UPPER(tbl_raw_data[[#This Row],[Outcome]]))</f>
        <v>WITHDRAW</v>
      </c>
      <c r="P92" s="50" t="str">
        <f>TRIM(UPPER(tbl_raw_data[[#This Row],[Queue Name]]))</f>
        <v>CONSUMER PRE BUREAU</v>
      </c>
      <c r="Q92" s="50" t="str">
        <f>IF(tbl_raw_data[[#This Row],[Time taken in min]]&lt;=Settiings!$D$2,"SLA_MET","SLA_NOT_MET")</f>
        <v>SLA_MET</v>
      </c>
      <c r="R92" s="94"/>
    </row>
    <row r="93" spans="1:18" x14ac:dyDescent="0.3">
      <c r="A93" s="23" t="s">
        <v>4801</v>
      </c>
      <c r="B93" s="15">
        <v>45156.575462962966</v>
      </c>
      <c r="C93" s="16">
        <v>45156.57984953704</v>
      </c>
      <c r="D93" s="17" t="s">
        <v>8</v>
      </c>
      <c r="E93" s="17" t="s">
        <v>47</v>
      </c>
      <c r="F93" s="17" t="s">
        <v>70</v>
      </c>
      <c r="G93" s="17" t="s">
        <v>4802</v>
      </c>
      <c r="H93" s="78" t="s">
        <v>7447</v>
      </c>
      <c r="I93" s="48">
        <f>tbl_raw_data[[#This Row],[Date Actioned]]-tbl_raw_data[[#This Row],[Date Tagged]]</f>
        <v>4.386574073578231E-3</v>
      </c>
      <c r="J93" s="46">
        <f>HOUR(tbl_raw_data[[#This Row],[Time_taken]])*60+MINUTE(tbl_raw_data[[#This Row],[Time_taken]])+SECOND(tbl_raw_data[[#This Row],[Time_taken]])/60</f>
        <v>6.3166666666666664</v>
      </c>
      <c r="K93" s="52">
        <f>DATE(YEAR(tbl_raw_data[[#This Row],[Date Actioned]]),MONTH(tbl_raw_data[[#This Row],[Date Actioned]]),DAY(tbl_raw_data[[#This Row],[Date Actioned]]))</f>
        <v>45156</v>
      </c>
      <c r="L93" s="50" t="str">
        <f>UPPER(TEXT(tbl_raw_data[[#This Row],[updated_date]],"MMMM"))</f>
        <v>AUGUST</v>
      </c>
      <c r="M93" s="50" t="str">
        <f>"WEEK "&amp; IF(ROUNDUP(DAY(tbl_raw_data[[#This Row],[updated_date]])/7,0)=5,4,ROUNDUP(DAY(tbl_raw_data[[#This Row],[updated_date]])/7,0))</f>
        <v>WEEK 3</v>
      </c>
      <c r="N93" s="50" t="str">
        <f>UPPER(VLOOKUP(tbl_raw_data[[#This Row],[Analyst]],Settiings!$A$2:$B$16,2,0))</f>
        <v>ASIF</v>
      </c>
      <c r="O93" s="50" t="str">
        <f>TRIM(UPPER(tbl_raw_data[[#This Row],[Outcome]]))</f>
        <v>WITHDRAW</v>
      </c>
      <c r="P93" s="50" t="str">
        <f>TRIM(UPPER(tbl_raw_data[[#This Row],[Queue Name]]))</f>
        <v>CONSUMER PRE BUREAU</v>
      </c>
      <c r="Q93" s="50" t="str">
        <f>IF(tbl_raw_data[[#This Row],[Time taken in min]]&lt;=Settiings!$D$2,"SLA_MET","SLA_NOT_MET")</f>
        <v>SLA_MET</v>
      </c>
      <c r="R93" s="94"/>
    </row>
    <row r="94" spans="1:18" x14ac:dyDescent="0.3">
      <c r="A94" s="20" t="s">
        <v>4814</v>
      </c>
      <c r="B94" s="15">
        <v>45156.588831018518</v>
      </c>
      <c r="C94" s="16">
        <v>45156.601724537039</v>
      </c>
      <c r="D94" s="17" t="s">
        <v>8</v>
      </c>
      <c r="E94" s="17" t="s">
        <v>47</v>
      </c>
      <c r="F94" s="17" t="s">
        <v>16</v>
      </c>
      <c r="G94" s="17" t="s">
        <v>4815</v>
      </c>
      <c r="H94" s="78" t="s">
        <v>7447</v>
      </c>
      <c r="I94" s="48">
        <f>tbl_raw_data[[#This Row],[Date Actioned]]-tbl_raw_data[[#This Row],[Date Tagged]]</f>
        <v>1.2893518520286307E-2</v>
      </c>
      <c r="J94" s="46">
        <f>HOUR(tbl_raw_data[[#This Row],[Time_taken]])*60+MINUTE(tbl_raw_data[[#This Row],[Time_taken]])+SECOND(tbl_raw_data[[#This Row],[Time_taken]])/60</f>
        <v>18.566666666666666</v>
      </c>
      <c r="K94" s="52">
        <f>DATE(YEAR(tbl_raw_data[[#This Row],[Date Actioned]]),MONTH(tbl_raw_data[[#This Row],[Date Actioned]]),DAY(tbl_raw_data[[#This Row],[Date Actioned]]))</f>
        <v>45156</v>
      </c>
      <c r="L94" s="50" t="str">
        <f>UPPER(TEXT(tbl_raw_data[[#This Row],[updated_date]],"MMMM"))</f>
        <v>AUGUST</v>
      </c>
      <c r="M94" s="50" t="str">
        <f>"WEEK "&amp; IF(ROUNDUP(DAY(tbl_raw_data[[#This Row],[updated_date]])/7,0)=5,4,ROUNDUP(DAY(tbl_raw_data[[#This Row],[updated_date]])/7,0))</f>
        <v>WEEK 3</v>
      </c>
      <c r="N94" s="50" t="str">
        <f>UPPER(VLOOKUP(tbl_raw_data[[#This Row],[Analyst]],Settiings!$A$2:$B$16,2,0))</f>
        <v>CAMROOON</v>
      </c>
      <c r="O94" s="50" t="str">
        <f>TRIM(UPPER(tbl_raw_data[[#This Row],[Outcome]]))</f>
        <v>WITHDRAW</v>
      </c>
      <c r="P94" s="50" t="str">
        <f>TRIM(UPPER(tbl_raw_data[[#This Row],[Queue Name]]))</f>
        <v>CONSUMER PRE BUREAU</v>
      </c>
      <c r="Q94" s="50" t="str">
        <f>IF(tbl_raw_data[[#This Row],[Time taken in min]]&lt;=Settiings!$D$2,"SLA_MET","SLA_NOT_MET")</f>
        <v>SLA_MET</v>
      </c>
      <c r="R94" s="94"/>
    </row>
    <row r="95" spans="1:18" x14ac:dyDescent="0.3">
      <c r="A95" s="20" t="s">
        <v>4952</v>
      </c>
      <c r="B95" s="15">
        <v>45157.505879629629</v>
      </c>
      <c r="C95" s="16">
        <v>45157.516608796293</v>
      </c>
      <c r="D95" s="17" t="s">
        <v>8</v>
      </c>
      <c r="E95" s="17" t="s">
        <v>47</v>
      </c>
      <c r="F95" s="17" t="s">
        <v>10</v>
      </c>
      <c r="G95" s="17" t="s">
        <v>4953</v>
      </c>
      <c r="H95" s="78" t="s">
        <v>7447</v>
      </c>
      <c r="I95" s="48">
        <f>tbl_raw_data[[#This Row],[Date Actioned]]-tbl_raw_data[[#This Row],[Date Tagged]]</f>
        <v>1.0729166664532386E-2</v>
      </c>
      <c r="J95" s="46">
        <f>HOUR(tbl_raw_data[[#This Row],[Time_taken]])*60+MINUTE(tbl_raw_data[[#This Row],[Time_taken]])+SECOND(tbl_raw_data[[#This Row],[Time_taken]])/60</f>
        <v>15.45</v>
      </c>
      <c r="K95" s="52">
        <f>DATE(YEAR(tbl_raw_data[[#This Row],[Date Actioned]]),MONTH(tbl_raw_data[[#This Row],[Date Actioned]]),DAY(tbl_raw_data[[#This Row],[Date Actioned]]))</f>
        <v>45157</v>
      </c>
      <c r="L95" s="50" t="str">
        <f>UPPER(TEXT(tbl_raw_data[[#This Row],[updated_date]],"MMMM"))</f>
        <v>AUGUST</v>
      </c>
      <c r="M95" s="50" t="str">
        <f>"WEEK "&amp; IF(ROUNDUP(DAY(tbl_raw_data[[#This Row],[updated_date]])/7,0)=5,4,ROUNDUP(DAY(tbl_raw_data[[#This Row],[updated_date]])/7,0))</f>
        <v>WEEK 3</v>
      </c>
      <c r="N95" s="50" t="str">
        <f>UPPER(VLOOKUP(tbl_raw_data[[#This Row],[Analyst]],Settiings!$A$2:$B$16,2,0))</f>
        <v>NITESH</v>
      </c>
      <c r="O95" s="50" t="str">
        <f>TRIM(UPPER(tbl_raw_data[[#This Row],[Outcome]]))</f>
        <v>WITHDRAW</v>
      </c>
      <c r="P95" s="50" t="str">
        <f>TRIM(UPPER(tbl_raw_data[[#This Row],[Queue Name]]))</f>
        <v>CONSUMER PRE BUREAU</v>
      </c>
      <c r="Q95" s="50" t="str">
        <f>IF(tbl_raw_data[[#This Row],[Time taken in min]]&lt;=Settiings!$D$2,"SLA_MET","SLA_NOT_MET")</f>
        <v>SLA_MET</v>
      </c>
      <c r="R95" s="94"/>
    </row>
    <row r="96" spans="1:18" x14ac:dyDescent="0.3">
      <c r="A96" s="14" t="s">
        <v>4971</v>
      </c>
      <c r="B96" s="9">
        <v>45157.541307870371</v>
      </c>
      <c r="C96" s="24">
        <v>45157.551585648151</v>
      </c>
      <c r="D96" s="25" t="s">
        <v>8</v>
      </c>
      <c r="E96" s="25" t="s">
        <v>47</v>
      </c>
      <c r="F96" s="25" t="s">
        <v>10</v>
      </c>
      <c r="G96" s="25" t="s">
        <v>4972</v>
      </c>
      <c r="H96" s="78" t="s">
        <v>7447</v>
      </c>
      <c r="I96" s="48">
        <f>tbl_raw_data[[#This Row],[Date Actioned]]-tbl_raw_data[[#This Row],[Date Tagged]]</f>
        <v>1.0277777779265307E-2</v>
      </c>
      <c r="J96" s="46">
        <f>HOUR(tbl_raw_data[[#This Row],[Time_taken]])*60+MINUTE(tbl_raw_data[[#This Row],[Time_taken]])+SECOND(tbl_raw_data[[#This Row],[Time_taken]])/60</f>
        <v>14.8</v>
      </c>
      <c r="K96" s="52">
        <f>DATE(YEAR(tbl_raw_data[[#This Row],[Date Actioned]]),MONTH(tbl_raw_data[[#This Row],[Date Actioned]]),DAY(tbl_raw_data[[#This Row],[Date Actioned]]))</f>
        <v>45157</v>
      </c>
      <c r="L96" s="50" t="str">
        <f>UPPER(TEXT(tbl_raw_data[[#This Row],[updated_date]],"MMMM"))</f>
        <v>AUGUST</v>
      </c>
      <c r="M96" s="50" t="str">
        <f>"WEEK "&amp; IF(ROUNDUP(DAY(tbl_raw_data[[#This Row],[updated_date]])/7,0)=5,4,ROUNDUP(DAY(tbl_raw_data[[#This Row],[updated_date]])/7,0))</f>
        <v>WEEK 3</v>
      </c>
      <c r="N96" s="50" t="str">
        <f>UPPER(VLOOKUP(tbl_raw_data[[#This Row],[Analyst]],Settiings!$A$2:$B$16,2,0))</f>
        <v>NITESH</v>
      </c>
      <c r="O96" s="50" t="str">
        <f>TRIM(UPPER(tbl_raw_data[[#This Row],[Outcome]]))</f>
        <v>WITHDRAW</v>
      </c>
      <c r="P96" s="50" t="str">
        <f>TRIM(UPPER(tbl_raw_data[[#This Row],[Queue Name]]))</f>
        <v>CONSUMER PRE BUREAU</v>
      </c>
      <c r="Q96" s="50" t="str">
        <f>IF(tbl_raw_data[[#This Row],[Time taken in min]]&lt;=Settiings!$D$2,"SLA_MET","SLA_NOT_MET")</f>
        <v>SLA_MET</v>
      </c>
      <c r="R96" s="94"/>
    </row>
    <row r="97" spans="1:18" x14ac:dyDescent="0.3">
      <c r="A97" s="14" t="s">
        <v>5003</v>
      </c>
      <c r="B97" s="15">
        <v>45157.61347222222</v>
      </c>
      <c r="C97" s="16">
        <v>45157.628009259257</v>
      </c>
      <c r="D97" s="17" t="s">
        <v>8</v>
      </c>
      <c r="E97" s="17" t="s">
        <v>19</v>
      </c>
      <c r="F97" s="17" t="s">
        <v>10</v>
      </c>
      <c r="G97" s="17" t="s">
        <v>5004</v>
      </c>
      <c r="H97" s="78" t="s">
        <v>7447</v>
      </c>
      <c r="I97" s="48">
        <f>tbl_raw_data[[#This Row],[Date Actioned]]-tbl_raw_data[[#This Row],[Date Tagged]]</f>
        <v>1.4537037037371192E-2</v>
      </c>
      <c r="J97" s="46">
        <f>HOUR(tbl_raw_data[[#This Row],[Time_taken]])*60+MINUTE(tbl_raw_data[[#This Row],[Time_taken]])+SECOND(tbl_raw_data[[#This Row],[Time_taken]])/60</f>
        <v>20.933333333333334</v>
      </c>
      <c r="K97" s="52">
        <f>DATE(YEAR(tbl_raw_data[[#This Row],[Date Actioned]]),MONTH(tbl_raw_data[[#This Row],[Date Actioned]]),DAY(tbl_raw_data[[#This Row],[Date Actioned]]))</f>
        <v>45157</v>
      </c>
      <c r="L97" s="50" t="str">
        <f>UPPER(TEXT(tbl_raw_data[[#This Row],[updated_date]],"MMMM"))</f>
        <v>AUGUST</v>
      </c>
      <c r="M97" s="50" t="str">
        <f>"WEEK "&amp; IF(ROUNDUP(DAY(tbl_raw_data[[#This Row],[updated_date]])/7,0)=5,4,ROUNDUP(DAY(tbl_raw_data[[#This Row],[updated_date]])/7,0))</f>
        <v>WEEK 3</v>
      </c>
      <c r="N97" s="50" t="str">
        <f>UPPER(VLOOKUP(tbl_raw_data[[#This Row],[Analyst]],Settiings!$A$2:$B$16,2,0))</f>
        <v>NITESH</v>
      </c>
      <c r="O97" s="50" t="str">
        <f>TRIM(UPPER(tbl_raw_data[[#This Row],[Outcome]]))</f>
        <v>WITHDRAW</v>
      </c>
      <c r="P97" s="50" t="str">
        <f>TRIM(UPPER(tbl_raw_data[[#This Row],[Queue Name]]))</f>
        <v>CONSUMER POST BUREAU</v>
      </c>
      <c r="Q97" s="50" t="str">
        <f>IF(tbl_raw_data[[#This Row],[Time taken in min]]&lt;=Settiings!$D$2,"SLA_MET","SLA_NOT_MET")</f>
        <v>SLA_NOT_MET</v>
      </c>
      <c r="R97" s="94"/>
    </row>
    <row r="98" spans="1:18" x14ac:dyDescent="0.3">
      <c r="A98" s="14" t="s">
        <v>5038</v>
      </c>
      <c r="B98" s="9">
        <v>45157.678854166668</v>
      </c>
      <c r="C98" s="24">
        <v>45157.683171296296</v>
      </c>
      <c r="D98" s="25" t="s">
        <v>8</v>
      </c>
      <c r="E98" s="25" t="s">
        <v>19</v>
      </c>
      <c r="F98" s="25" t="s">
        <v>1222</v>
      </c>
      <c r="G98" s="25" t="s">
        <v>5039</v>
      </c>
      <c r="H98" s="78" t="s">
        <v>7447</v>
      </c>
      <c r="I98" s="48">
        <f>tbl_raw_data[[#This Row],[Date Actioned]]-tbl_raw_data[[#This Row],[Date Tagged]]</f>
        <v>4.3171296274522319E-3</v>
      </c>
      <c r="J98" s="46">
        <f>HOUR(tbl_raw_data[[#This Row],[Time_taken]])*60+MINUTE(tbl_raw_data[[#This Row],[Time_taken]])+SECOND(tbl_raw_data[[#This Row],[Time_taken]])/60</f>
        <v>6.2166666666666668</v>
      </c>
      <c r="K98" s="52">
        <f>DATE(YEAR(tbl_raw_data[[#This Row],[Date Actioned]]),MONTH(tbl_raw_data[[#This Row],[Date Actioned]]),DAY(tbl_raw_data[[#This Row],[Date Actioned]]))</f>
        <v>45157</v>
      </c>
      <c r="L98" s="50" t="str">
        <f>UPPER(TEXT(tbl_raw_data[[#This Row],[updated_date]],"MMMM"))</f>
        <v>AUGUST</v>
      </c>
      <c r="M98" s="50" t="str">
        <f>"WEEK "&amp; IF(ROUNDUP(DAY(tbl_raw_data[[#This Row],[updated_date]])/7,0)=5,4,ROUNDUP(DAY(tbl_raw_data[[#This Row],[updated_date]])/7,0))</f>
        <v>WEEK 3</v>
      </c>
      <c r="N98" s="50" t="str">
        <f>UPPER(VLOOKUP(tbl_raw_data[[#This Row],[Analyst]],Settiings!$A$2:$B$16,2,0))</f>
        <v>HARDIK</v>
      </c>
      <c r="O98" s="50" t="str">
        <f>TRIM(UPPER(tbl_raw_data[[#This Row],[Outcome]]))</f>
        <v>WITHDRAW</v>
      </c>
      <c r="P98" s="50" t="str">
        <f>TRIM(UPPER(tbl_raw_data[[#This Row],[Queue Name]]))</f>
        <v>CONSUMER POST BUREAU</v>
      </c>
      <c r="Q98" s="50" t="str">
        <f>IF(tbl_raw_data[[#This Row],[Time taken in min]]&lt;=Settiings!$D$2,"SLA_MET","SLA_NOT_MET")</f>
        <v>SLA_MET</v>
      </c>
      <c r="R98" s="94"/>
    </row>
    <row r="99" spans="1:18" x14ac:dyDescent="0.3">
      <c r="A99" s="23" t="s">
        <v>5052</v>
      </c>
      <c r="B99" s="15">
        <v>45157.717719907407</v>
      </c>
      <c r="C99" s="16">
        <v>45157.721030092594</v>
      </c>
      <c r="D99" s="17" t="s">
        <v>8</v>
      </c>
      <c r="E99" s="17" t="s">
        <v>47</v>
      </c>
      <c r="F99" s="17" t="s">
        <v>1222</v>
      </c>
      <c r="G99" s="17" t="s">
        <v>5053</v>
      </c>
      <c r="H99" s="78" t="s">
        <v>7447</v>
      </c>
      <c r="I99" s="48">
        <f>tbl_raw_data[[#This Row],[Date Actioned]]-tbl_raw_data[[#This Row],[Date Tagged]]</f>
        <v>3.3101851877290756E-3</v>
      </c>
      <c r="J99" s="46">
        <f>HOUR(tbl_raw_data[[#This Row],[Time_taken]])*60+MINUTE(tbl_raw_data[[#This Row],[Time_taken]])+SECOND(tbl_raw_data[[#This Row],[Time_taken]])/60</f>
        <v>4.7666666666666666</v>
      </c>
      <c r="K99" s="52">
        <f>DATE(YEAR(tbl_raw_data[[#This Row],[Date Actioned]]),MONTH(tbl_raw_data[[#This Row],[Date Actioned]]),DAY(tbl_raw_data[[#This Row],[Date Actioned]]))</f>
        <v>45157</v>
      </c>
      <c r="L99" s="50" t="str">
        <f>UPPER(TEXT(tbl_raw_data[[#This Row],[updated_date]],"MMMM"))</f>
        <v>AUGUST</v>
      </c>
      <c r="M99" s="50" t="str">
        <f>"WEEK "&amp; IF(ROUNDUP(DAY(tbl_raw_data[[#This Row],[updated_date]])/7,0)=5,4,ROUNDUP(DAY(tbl_raw_data[[#This Row],[updated_date]])/7,0))</f>
        <v>WEEK 3</v>
      </c>
      <c r="N99" s="50" t="str">
        <f>UPPER(VLOOKUP(tbl_raw_data[[#This Row],[Analyst]],Settiings!$A$2:$B$16,2,0))</f>
        <v>HARDIK</v>
      </c>
      <c r="O99" s="50" t="str">
        <f>TRIM(UPPER(tbl_raw_data[[#This Row],[Outcome]]))</f>
        <v>WITHDRAW</v>
      </c>
      <c r="P99" s="50" t="str">
        <f>TRIM(UPPER(tbl_raw_data[[#This Row],[Queue Name]]))</f>
        <v>CONSUMER PRE BUREAU</v>
      </c>
      <c r="Q99" s="50" t="str">
        <f>IF(tbl_raw_data[[#This Row],[Time taken in min]]&lt;=Settiings!$D$2,"SLA_MET","SLA_NOT_MET")</f>
        <v>SLA_MET</v>
      </c>
      <c r="R99" s="94"/>
    </row>
    <row r="100" spans="1:18" x14ac:dyDescent="0.3">
      <c r="A100" s="20" t="s">
        <v>5155</v>
      </c>
      <c r="B100" s="9">
        <v>45158.589537037034</v>
      </c>
      <c r="C100" s="30">
        <v>45158.597685185188</v>
      </c>
      <c r="D100" s="31" t="s">
        <v>8</v>
      </c>
      <c r="E100" s="31" t="s">
        <v>19</v>
      </c>
      <c r="F100" s="31" t="s">
        <v>16</v>
      </c>
      <c r="G100" s="31" t="s">
        <v>5156</v>
      </c>
      <c r="H100" s="78" t="s">
        <v>7447</v>
      </c>
      <c r="I100" s="48">
        <f>tbl_raw_data[[#This Row],[Date Actioned]]-tbl_raw_data[[#This Row],[Date Tagged]]</f>
        <v>8.1481481538503431E-3</v>
      </c>
      <c r="J100" s="46">
        <f>HOUR(tbl_raw_data[[#This Row],[Time_taken]])*60+MINUTE(tbl_raw_data[[#This Row],[Time_taken]])+SECOND(tbl_raw_data[[#This Row],[Time_taken]])/60</f>
        <v>11.733333333333333</v>
      </c>
      <c r="K100" s="52">
        <f>DATE(YEAR(tbl_raw_data[[#This Row],[Date Actioned]]),MONTH(tbl_raw_data[[#This Row],[Date Actioned]]),DAY(tbl_raw_data[[#This Row],[Date Actioned]]))</f>
        <v>45158</v>
      </c>
      <c r="L100" s="50" t="str">
        <f>UPPER(TEXT(tbl_raw_data[[#This Row],[updated_date]],"MMMM"))</f>
        <v>AUGUST</v>
      </c>
      <c r="M100" s="50" t="str">
        <f>"WEEK "&amp; IF(ROUNDUP(DAY(tbl_raw_data[[#This Row],[updated_date]])/7,0)=5,4,ROUNDUP(DAY(tbl_raw_data[[#This Row],[updated_date]])/7,0))</f>
        <v>WEEK 3</v>
      </c>
      <c r="N100" s="50" t="str">
        <f>UPPER(VLOOKUP(tbl_raw_data[[#This Row],[Analyst]],Settiings!$A$2:$B$16,2,0))</f>
        <v>CAMROOON</v>
      </c>
      <c r="O100" s="50" t="str">
        <f>TRIM(UPPER(tbl_raw_data[[#This Row],[Outcome]]))</f>
        <v>WITHDRAW</v>
      </c>
      <c r="P100" s="50" t="str">
        <f>TRIM(UPPER(tbl_raw_data[[#This Row],[Queue Name]]))</f>
        <v>CONSUMER POST BUREAU</v>
      </c>
      <c r="Q100" s="50" t="str">
        <f>IF(tbl_raw_data[[#This Row],[Time taken in min]]&lt;=Settiings!$D$2,"SLA_MET","SLA_NOT_MET")</f>
        <v>SLA_MET</v>
      </c>
      <c r="R100" s="94"/>
    </row>
    <row r="101" spans="1:18" x14ac:dyDescent="0.3">
      <c r="A101" s="20" t="s">
        <v>5189</v>
      </c>
      <c r="B101" s="15">
        <v>45158.636157407411</v>
      </c>
      <c r="C101" s="28">
        <v>45158.642384259256</v>
      </c>
      <c r="D101" s="29" t="s">
        <v>8</v>
      </c>
      <c r="E101" s="29" t="s">
        <v>19</v>
      </c>
      <c r="F101" s="29" t="s">
        <v>1222</v>
      </c>
      <c r="G101" s="29" t="s">
        <v>5190</v>
      </c>
      <c r="H101" s="78" t="s">
        <v>7447</v>
      </c>
      <c r="I101" s="48">
        <f>tbl_raw_data[[#This Row],[Date Actioned]]-tbl_raw_data[[#This Row],[Date Tagged]]</f>
        <v>6.2268518449855037E-3</v>
      </c>
      <c r="J101" s="46">
        <f>HOUR(tbl_raw_data[[#This Row],[Time_taken]])*60+MINUTE(tbl_raw_data[[#This Row],[Time_taken]])+SECOND(tbl_raw_data[[#This Row],[Time_taken]])/60</f>
        <v>8.9666666666666668</v>
      </c>
      <c r="K101" s="52">
        <f>DATE(YEAR(tbl_raw_data[[#This Row],[Date Actioned]]),MONTH(tbl_raw_data[[#This Row],[Date Actioned]]),DAY(tbl_raw_data[[#This Row],[Date Actioned]]))</f>
        <v>45158</v>
      </c>
      <c r="L101" s="50" t="str">
        <f>UPPER(TEXT(tbl_raw_data[[#This Row],[updated_date]],"MMMM"))</f>
        <v>AUGUST</v>
      </c>
      <c r="M101" s="50" t="str">
        <f>"WEEK "&amp; IF(ROUNDUP(DAY(tbl_raw_data[[#This Row],[updated_date]])/7,0)=5,4,ROUNDUP(DAY(tbl_raw_data[[#This Row],[updated_date]])/7,0))</f>
        <v>WEEK 3</v>
      </c>
      <c r="N101" s="50" t="str">
        <f>UPPER(VLOOKUP(tbl_raw_data[[#This Row],[Analyst]],Settiings!$A$2:$B$16,2,0))</f>
        <v>HARDIK</v>
      </c>
      <c r="O101" s="50" t="str">
        <f>TRIM(UPPER(tbl_raw_data[[#This Row],[Outcome]]))</f>
        <v>WITHDRAW</v>
      </c>
      <c r="P101" s="50" t="str">
        <f>TRIM(UPPER(tbl_raw_data[[#This Row],[Queue Name]]))</f>
        <v>CONSUMER POST BUREAU</v>
      </c>
      <c r="Q101" s="50" t="str">
        <f>IF(tbl_raw_data[[#This Row],[Time taken in min]]&lt;=Settiings!$D$2,"SLA_MET","SLA_NOT_MET")</f>
        <v>SLA_MET</v>
      </c>
      <c r="R101" s="94"/>
    </row>
    <row r="102" spans="1:18" x14ac:dyDescent="0.3">
      <c r="A102" s="14" t="s">
        <v>5199</v>
      </c>
      <c r="B102" s="9">
        <v>45158.653078703705</v>
      </c>
      <c r="C102" s="30">
        <v>45158.662453703706</v>
      </c>
      <c r="D102" s="31" t="s">
        <v>8</v>
      </c>
      <c r="E102" s="31" t="s">
        <v>47</v>
      </c>
      <c r="F102" s="31" t="s">
        <v>65</v>
      </c>
      <c r="G102" s="31" t="s">
        <v>5200</v>
      </c>
      <c r="H102" s="78" t="s">
        <v>7447</v>
      </c>
      <c r="I102" s="48">
        <f>tbl_raw_data[[#This Row],[Date Actioned]]-tbl_raw_data[[#This Row],[Date Tagged]]</f>
        <v>9.3750000014551915E-3</v>
      </c>
      <c r="J102" s="46">
        <f>HOUR(tbl_raw_data[[#This Row],[Time_taken]])*60+MINUTE(tbl_raw_data[[#This Row],[Time_taken]])+SECOND(tbl_raw_data[[#This Row],[Time_taken]])/60</f>
        <v>13.5</v>
      </c>
      <c r="K102" s="52">
        <f>DATE(YEAR(tbl_raw_data[[#This Row],[Date Actioned]]),MONTH(tbl_raw_data[[#This Row],[Date Actioned]]),DAY(tbl_raw_data[[#This Row],[Date Actioned]]))</f>
        <v>45158</v>
      </c>
      <c r="L102" s="50" t="str">
        <f>UPPER(TEXT(tbl_raw_data[[#This Row],[updated_date]],"MMMM"))</f>
        <v>AUGUST</v>
      </c>
      <c r="M102" s="50" t="str">
        <f>"WEEK "&amp; IF(ROUNDUP(DAY(tbl_raw_data[[#This Row],[updated_date]])/7,0)=5,4,ROUNDUP(DAY(tbl_raw_data[[#This Row],[updated_date]])/7,0))</f>
        <v>WEEK 3</v>
      </c>
      <c r="N102" s="50" t="str">
        <f>UPPER(VLOOKUP(tbl_raw_data[[#This Row],[Analyst]],Settiings!$A$2:$B$16,2,0))</f>
        <v>SAM</v>
      </c>
      <c r="O102" s="50" t="str">
        <f>TRIM(UPPER(tbl_raw_data[[#This Row],[Outcome]]))</f>
        <v>WITHDRAW</v>
      </c>
      <c r="P102" s="50" t="str">
        <f>TRIM(UPPER(tbl_raw_data[[#This Row],[Queue Name]]))</f>
        <v>CONSUMER PRE BUREAU</v>
      </c>
      <c r="Q102" s="50" t="str">
        <f>IF(tbl_raw_data[[#This Row],[Time taken in min]]&lt;=Settiings!$D$2,"SLA_MET","SLA_NOT_MET")</f>
        <v>SLA_MET</v>
      </c>
      <c r="R102" s="94"/>
    </row>
    <row r="103" spans="1:18" x14ac:dyDescent="0.3">
      <c r="A103" s="14" t="s">
        <v>5398</v>
      </c>
      <c r="B103" s="15">
        <v>45159.582627314812</v>
      </c>
      <c r="C103" s="28">
        <v>45159.593032407407</v>
      </c>
      <c r="D103" s="29" t="s">
        <v>8</v>
      </c>
      <c r="E103" s="29" t="s">
        <v>19</v>
      </c>
      <c r="F103" s="29" t="s">
        <v>686</v>
      </c>
      <c r="G103" s="29" t="s">
        <v>5399</v>
      </c>
      <c r="H103" s="78" t="s">
        <v>7447</v>
      </c>
      <c r="I103" s="48">
        <f>tbl_raw_data[[#This Row],[Date Actioned]]-tbl_raw_data[[#This Row],[Date Tagged]]</f>
        <v>1.0405092594737653E-2</v>
      </c>
      <c r="J103" s="46">
        <f>HOUR(tbl_raw_data[[#This Row],[Time_taken]])*60+MINUTE(tbl_raw_data[[#This Row],[Time_taken]])+SECOND(tbl_raw_data[[#This Row],[Time_taken]])/60</f>
        <v>14.983333333333333</v>
      </c>
      <c r="K103" s="52">
        <f>DATE(YEAR(tbl_raw_data[[#This Row],[Date Actioned]]),MONTH(tbl_raw_data[[#This Row],[Date Actioned]]),DAY(tbl_raw_data[[#This Row],[Date Actioned]]))</f>
        <v>45159</v>
      </c>
      <c r="L103" s="50" t="str">
        <f>UPPER(TEXT(tbl_raw_data[[#This Row],[updated_date]],"MMMM"))</f>
        <v>AUGUST</v>
      </c>
      <c r="M103" s="50" t="str">
        <f>"WEEK "&amp; IF(ROUNDUP(DAY(tbl_raw_data[[#This Row],[updated_date]])/7,0)=5,4,ROUNDUP(DAY(tbl_raw_data[[#This Row],[updated_date]])/7,0))</f>
        <v>WEEK 3</v>
      </c>
      <c r="N103" s="50" t="str">
        <f>UPPER(VLOOKUP(tbl_raw_data[[#This Row],[Analyst]],Settiings!$A$2:$B$16,2,0))</f>
        <v>FARDIN</v>
      </c>
      <c r="O103" s="50" t="str">
        <f>TRIM(UPPER(tbl_raw_data[[#This Row],[Outcome]]))</f>
        <v>WITHDRAW</v>
      </c>
      <c r="P103" s="50" t="str">
        <f>TRIM(UPPER(tbl_raw_data[[#This Row],[Queue Name]]))</f>
        <v>CONSUMER POST BUREAU</v>
      </c>
      <c r="Q103" s="50" t="str">
        <f>IF(tbl_raw_data[[#This Row],[Time taken in min]]&lt;=Settiings!$D$2,"SLA_MET","SLA_NOT_MET")</f>
        <v>SLA_MET</v>
      </c>
      <c r="R103" s="94"/>
    </row>
    <row r="104" spans="1:18" x14ac:dyDescent="0.3">
      <c r="A104" s="23" t="s">
        <v>5466</v>
      </c>
      <c r="B104" s="15">
        <v>45159.678287037037</v>
      </c>
      <c r="C104" s="28">
        <v>45159.681608796294</v>
      </c>
      <c r="D104" s="29" t="s">
        <v>8</v>
      </c>
      <c r="E104" s="29" t="s">
        <v>19</v>
      </c>
      <c r="F104" s="29" t="s">
        <v>65</v>
      </c>
      <c r="G104" s="29" t="s">
        <v>5467</v>
      </c>
      <c r="H104" s="78" t="s">
        <v>7447</v>
      </c>
      <c r="I104" s="48">
        <f>tbl_raw_data[[#This Row],[Date Actioned]]-tbl_raw_data[[#This Row],[Date Tagged]]</f>
        <v>3.3217592572327703E-3</v>
      </c>
      <c r="J104" s="46">
        <f>HOUR(tbl_raw_data[[#This Row],[Time_taken]])*60+MINUTE(tbl_raw_data[[#This Row],[Time_taken]])+SECOND(tbl_raw_data[[#This Row],[Time_taken]])/60</f>
        <v>4.7833333333333332</v>
      </c>
      <c r="K104" s="52">
        <f>DATE(YEAR(tbl_raw_data[[#This Row],[Date Actioned]]),MONTH(tbl_raw_data[[#This Row],[Date Actioned]]),DAY(tbl_raw_data[[#This Row],[Date Actioned]]))</f>
        <v>45159</v>
      </c>
      <c r="L104" s="50" t="str">
        <f>UPPER(TEXT(tbl_raw_data[[#This Row],[updated_date]],"MMMM"))</f>
        <v>AUGUST</v>
      </c>
      <c r="M104" s="50" t="str">
        <f>"WEEK "&amp; IF(ROUNDUP(DAY(tbl_raw_data[[#This Row],[updated_date]])/7,0)=5,4,ROUNDUP(DAY(tbl_raw_data[[#This Row],[updated_date]])/7,0))</f>
        <v>WEEK 3</v>
      </c>
      <c r="N104" s="50" t="str">
        <f>UPPER(VLOOKUP(tbl_raw_data[[#This Row],[Analyst]],Settiings!$A$2:$B$16,2,0))</f>
        <v>SAM</v>
      </c>
      <c r="O104" s="50" t="str">
        <f>TRIM(UPPER(tbl_raw_data[[#This Row],[Outcome]]))</f>
        <v>WITHDRAW</v>
      </c>
      <c r="P104" s="50" t="str">
        <f>TRIM(UPPER(tbl_raw_data[[#This Row],[Queue Name]]))</f>
        <v>CONSUMER POST BUREAU</v>
      </c>
      <c r="Q104" s="50" t="str">
        <f>IF(tbl_raw_data[[#This Row],[Time taken in min]]&lt;=Settiings!$D$2,"SLA_MET","SLA_NOT_MET")</f>
        <v>SLA_MET</v>
      </c>
      <c r="R104" s="94"/>
    </row>
    <row r="105" spans="1:18" x14ac:dyDescent="0.3">
      <c r="A105" s="14" t="s">
        <v>5478</v>
      </c>
      <c r="B105" s="15">
        <v>45159.687476851854</v>
      </c>
      <c r="C105" s="28">
        <v>45159.694409722222</v>
      </c>
      <c r="D105" s="29" t="s">
        <v>8</v>
      </c>
      <c r="E105" s="29" t="s">
        <v>47</v>
      </c>
      <c r="F105" s="29" t="s">
        <v>43</v>
      </c>
      <c r="G105" s="29" t="s">
        <v>5479</v>
      </c>
      <c r="H105" s="78" t="s">
        <v>7447</v>
      </c>
      <c r="I105" s="48">
        <f>tbl_raw_data[[#This Row],[Date Actioned]]-tbl_raw_data[[#This Row],[Date Tagged]]</f>
        <v>6.9328703684732318E-3</v>
      </c>
      <c r="J105" s="46">
        <f>HOUR(tbl_raw_data[[#This Row],[Time_taken]])*60+MINUTE(tbl_raw_data[[#This Row],[Time_taken]])+SECOND(tbl_raw_data[[#This Row],[Time_taken]])/60</f>
        <v>9.9833333333333325</v>
      </c>
      <c r="K105" s="52">
        <f>DATE(YEAR(tbl_raw_data[[#This Row],[Date Actioned]]),MONTH(tbl_raw_data[[#This Row],[Date Actioned]]),DAY(tbl_raw_data[[#This Row],[Date Actioned]]))</f>
        <v>45159</v>
      </c>
      <c r="L105" s="50" t="str">
        <f>UPPER(TEXT(tbl_raw_data[[#This Row],[updated_date]],"MMMM"))</f>
        <v>AUGUST</v>
      </c>
      <c r="M105" s="50" t="str">
        <f>"WEEK "&amp; IF(ROUNDUP(DAY(tbl_raw_data[[#This Row],[updated_date]])/7,0)=5,4,ROUNDUP(DAY(tbl_raw_data[[#This Row],[updated_date]])/7,0))</f>
        <v>WEEK 3</v>
      </c>
      <c r="N105" s="50" t="str">
        <f>UPPER(VLOOKUP(tbl_raw_data[[#This Row],[Analyst]],Settiings!$A$2:$B$16,2,0))</f>
        <v>MERCEDES</v>
      </c>
      <c r="O105" s="50" t="str">
        <f>TRIM(UPPER(tbl_raw_data[[#This Row],[Outcome]]))</f>
        <v>WITHDRAW</v>
      </c>
      <c r="P105" s="50" t="str">
        <f>TRIM(UPPER(tbl_raw_data[[#This Row],[Queue Name]]))</f>
        <v>CONSUMER PRE BUREAU</v>
      </c>
      <c r="Q105" s="50" t="str">
        <f>IF(tbl_raw_data[[#This Row],[Time taken in min]]&lt;=Settiings!$D$2,"SLA_MET","SLA_NOT_MET")</f>
        <v>SLA_MET</v>
      </c>
      <c r="R105" s="94"/>
    </row>
    <row r="106" spans="1:18" x14ac:dyDescent="0.3">
      <c r="A106" s="23" t="s">
        <v>5496</v>
      </c>
      <c r="B106" s="9">
        <v>45159.714282407411</v>
      </c>
      <c r="C106" s="30">
        <v>45159.721168981479</v>
      </c>
      <c r="D106" s="31" t="s">
        <v>8</v>
      </c>
      <c r="E106" s="31" t="s">
        <v>19</v>
      </c>
      <c r="F106" s="31" t="s">
        <v>16</v>
      </c>
      <c r="G106" s="31" t="s">
        <v>5497</v>
      </c>
      <c r="H106" s="78" t="s">
        <v>7447</v>
      </c>
      <c r="I106" s="48">
        <f>tbl_raw_data[[#This Row],[Date Actioned]]-tbl_raw_data[[#This Row],[Date Tagged]]</f>
        <v>6.8865740686305799E-3</v>
      </c>
      <c r="J106" s="46">
        <f>HOUR(tbl_raw_data[[#This Row],[Time_taken]])*60+MINUTE(tbl_raw_data[[#This Row],[Time_taken]])+SECOND(tbl_raw_data[[#This Row],[Time_taken]])/60</f>
        <v>9.9166666666666661</v>
      </c>
      <c r="K106" s="52">
        <f>DATE(YEAR(tbl_raw_data[[#This Row],[Date Actioned]]),MONTH(tbl_raw_data[[#This Row],[Date Actioned]]),DAY(tbl_raw_data[[#This Row],[Date Actioned]]))</f>
        <v>45159</v>
      </c>
      <c r="L106" s="50" t="str">
        <f>UPPER(TEXT(tbl_raw_data[[#This Row],[updated_date]],"MMMM"))</f>
        <v>AUGUST</v>
      </c>
      <c r="M106" s="50" t="str">
        <f>"WEEK "&amp; IF(ROUNDUP(DAY(tbl_raw_data[[#This Row],[updated_date]])/7,0)=5,4,ROUNDUP(DAY(tbl_raw_data[[#This Row],[updated_date]])/7,0))</f>
        <v>WEEK 3</v>
      </c>
      <c r="N106" s="50" t="str">
        <f>UPPER(VLOOKUP(tbl_raw_data[[#This Row],[Analyst]],Settiings!$A$2:$B$16,2,0))</f>
        <v>CAMROOON</v>
      </c>
      <c r="O106" s="50" t="str">
        <f>TRIM(UPPER(tbl_raw_data[[#This Row],[Outcome]]))</f>
        <v>WITHDRAW</v>
      </c>
      <c r="P106" s="50" t="str">
        <f>TRIM(UPPER(tbl_raw_data[[#This Row],[Queue Name]]))</f>
        <v>CONSUMER POST BUREAU</v>
      </c>
      <c r="Q106" s="50" t="str">
        <f>IF(tbl_raw_data[[#This Row],[Time taken in min]]&lt;=Settiings!$D$2,"SLA_MET","SLA_NOT_MET")</f>
        <v>SLA_MET</v>
      </c>
      <c r="R106" s="94"/>
    </row>
    <row r="107" spans="1:18" x14ac:dyDescent="0.3">
      <c r="A107" s="23" t="s">
        <v>5593</v>
      </c>
      <c r="B107" s="15">
        <v>45160.549976851849</v>
      </c>
      <c r="C107" s="28">
        <v>45160.558240740742</v>
      </c>
      <c r="D107" s="29" t="s">
        <v>8</v>
      </c>
      <c r="E107" s="29" t="s">
        <v>19</v>
      </c>
      <c r="F107" s="29" t="s">
        <v>1222</v>
      </c>
      <c r="G107" s="29" t="s">
        <v>5594</v>
      </c>
      <c r="H107" s="78" t="s">
        <v>7447</v>
      </c>
      <c r="I107" s="48">
        <f>tbl_raw_data[[#This Row],[Date Actioned]]-tbl_raw_data[[#This Row],[Date Tagged]]</f>
        <v>8.2638888925430365E-3</v>
      </c>
      <c r="J107" s="46">
        <f>HOUR(tbl_raw_data[[#This Row],[Time_taken]])*60+MINUTE(tbl_raw_data[[#This Row],[Time_taken]])+SECOND(tbl_raw_data[[#This Row],[Time_taken]])/60</f>
        <v>11.9</v>
      </c>
      <c r="K107" s="52">
        <f>DATE(YEAR(tbl_raw_data[[#This Row],[Date Actioned]]),MONTH(tbl_raw_data[[#This Row],[Date Actioned]]),DAY(tbl_raw_data[[#This Row],[Date Actioned]]))</f>
        <v>45160</v>
      </c>
      <c r="L107" s="50" t="str">
        <f>UPPER(TEXT(tbl_raw_data[[#This Row],[updated_date]],"MMMM"))</f>
        <v>AUGUST</v>
      </c>
      <c r="M107" s="50" t="str">
        <f>"WEEK "&amp; IF(ROUNDUP(DAY(tbl_raw_data[[#This Row],[updated_date]])/7,0)=5,4,ROUNDUP(DAY(tbl_raw_data[[#This Row],[updated_date]])/7,0))</f>
        <v>WEEK 4</v>
      </c>
      <c r="N107" s="50" t="str">
        <f>UPPER(VLOOKUP(tbl_raw_data[[#This Row],[Analyst]],Settiings!$A$2:$B$16,2,0))</f>
        <v>HARDIK</v>
      </c>
      <c r="O107" s="50" t="str">
        <f>TRIM(UPPER(tbl_raw_data[[#This Row],[Outcome]]))</f>
        <v>WITHDRAW</v>
      </c>
      <c r="P107" s="50" t="str">
        <f>TRIM(UPPER(tbl_raw_data[[#This Row],[Queue Name]]))</f>
        <v>CONSUMER POST BUREAU</v>
      </c>
      <c r="Q107" s="50" t="str">
        <f>IF(tbl_raw_data[[#This Row],[Time taken in min]]&lt;=Settiings!$D$2,"SLA_MET","SLA_NOT_MET")</f>
        <v>SLA_MET</v>
      </c>
      <c r="R107" s="94"/>
    </row>
    <row r="108" spans="1:18" x14ac:dyDescent="0.3">
      <c r="A108" s="14" t="s">
        <v>5705</v>
      </c>
      <c r="B108" s="15">
        <v>45160.715138888889</v>
      </c>
      <c r="C108" s="28">
        <v>45160.718831018516</v>
      </c>
      <c r="D108" s="29" t="s">
        <v>8</v>
      </c>
      <c r="E108" s="29" t="s">
        <v>19</v>
      </c>
      <c r="F108" s="29" t="s">
        <v>1222</v>
      </c>
      <c r="G108" s="29" t="s">
        <v>5706</v>
      </c>
      <c r="H108" s="78" t="s">
        <v>7447</v>
      </c>
      <c r="I108" s="48">
        <f>tbl_raw_data[[#This Row],[Date Actioned]]-tbl_raw_data[[#This Row],[Date Tagged]]</f>
        <v>3.6921296268701553E-3</v>
      </c>
      <c r="J108" s="46">
        <f>HOUR(tbl_raw_data[[#This Row],[Time_taken]])*60+MINUTE(tbl_raw_data[[#This Row],[Time_taken]])+SECOND(tbl_raw_data[[#This Row],[Time_taken]])/60</f>
        <v>5.3166666666666664</v>
      </c>
      <c r="K108" s="52">
        <f>DATE(YEAR(tbl_raw_data[[#This Row],[Date Actioned]]),MONTH(tbl_raw_data[[#This Row],[Date Actioned]]),DAY(tbl_raw_data[[#This Row],[Date Actioned]]))</f>
        <v>45160</v>
      </c>
      <c r="L108" s="50" t="str">
        <f>UPPER(TEXT(tbl_raw_data[[#This Row],[updated_date]],"MMMM"))</f>
        <v>AUGUST</v>
      </c>
      <c r="M108" s="50" t="str">
        <f>"WEEK "&amp; IF(ROUNDUP(DAY(tbl_raw_data[[#This Row],[updated_date]])/7,0)=5,4,ROUNDUP(DAY(tbl_raw_data[[#This Row],[updated_date]])/7,0))</f>
        <v>WEEK 4</v>
      </c>
      <c r="N108" s="50" t="str">
        <f>UPPER(VLOOKUP(tbl_raw_data[[#This Row],[Analyst]],Settiings!$A$2:$B$16,2,0))</f>
        <v>HARDIK</v>
      </c>
      <c r="O108" s="50" t="str">
        <f>TRIM(UPPER(tbl_raw_data[[#This Row],[Outcome]]))</f>
        <v>WITHDRAW</v>
      </c>
      <c r="P108" s="50" t="str">
        <f>TRIM(UPPER(tbl_raw_data[[#This Row],[Queue Name]]))</f>
        <v>CONSUMER POST BUREAU</v>
      </c>
      <c r="Q108" s="50" t="str">
        <f>IF(tbl_raw_data[[#This Row],[Time taken in min]]&lt;=Settiings!$D$2,"SLA_MET","SLA_NOT_MET")</f>
        <v>SLA_MET</v>
      </c>
      <c r="R108" s="94"/>
    </row>
    <row r="109" spans="1:18" x14ac:dyDescent="0.3">
      <c r="A109" s="23" t="s">
        <v>5718</v>
      </c>
      <c r="B109" s="9">
        <v>45160.755590277775</v>
      </c>
      <c r="C109" s="30">
        <v>45160.758634259262</v>
      </c>
      <c r="D109" s="31" t="s">
        <v>8</v>
      </c>
      <c r="E109" s="31" t="s">
        <v>19</v>
      </c>
      <c r="F109" s="31" t="s">
        <v>16</v>
      </c>
      <c r="G109" s="31" t="s">
        <v>5719</v>
      </c>
      <c r="H109" s="78" t="s">
        <v>7447</v>
      </c>
      <c r="I109" s="48">
        <f>tbl_raw_data[[#This Row],[Date Actioned]]-tbl_raw_data[[#This Row],[Date Tagged]]</f>
        <v>3.0439814872806892E-3</v>
      </c>
      <c r="J109" s="46">
        <f>HOUR(tbl_raw_data[[#This Row],[Time_taken]])*60+MINUTE(tbl_raw_data[[#This Row],[Time_taken]])+SECOND(tbl_raw_data[[#This Row],[Time_taken]])/60</f>
        <v>4.3833333333333337</v>
      </c>
      <c r="K109" s="52">
        <f>DATE(YEAR(tbl_raw_data[[#This Row],[Date Actioned]]),MONTH(tbl_raw_data[[#This Row],[Date Actioned]]),DAY(tbl_raw_data[[#This Row],[Date Actioned]]))</f>
        <v>45160</v>
      </c>
      <c r="L109" s="50" t="str">
        <f>UPPER(TEXT(tbl_raw_data[[#This Row],[updated_date]],"MMMM"))</f>
        <v>AUGUST</v>
      </c>
      <c r="M109" s="50" t="str">
        <f>"WEEK "&amp; IF(ROUNDUP(DAY(tbl_raw_data[[#This Row],[updated_date]])/7,0)=5,4,ROUNDUP(DAY(tbl_raw_data[[#This Row],[updated_date]])/7,0))</f>
        <v>WEEK 4</v>
      </c>
      <c r="N109" s="50" t="str">
        <f>UPPER(VLOOKUP(tbl_raw_data[[#This Row],[Analyst]],Settiings!$A$2:$B$16,2,0))</f>
        <v>CAMROOON</v>
      </c>
      <c r="O109" s="50" t="str">
        <f>TRIM(UPPER(tbl_raw_data[[#This Row],[Outcome]]))</f>
        <v>WITHDRAW</v>
      </c>
      <c r="P109" s="50" t="str">
        <f>TRIM(UPPER(tbl_raw_data[[#This Row],[Queue Name]]))</f>
        <v>CONSUMER POST BUREAU</v>
      </c>
      <c r="Q109" s="50" t="str">
        <f>IF(tbl_raw_data[[#This Row],[Time taken in min]]&lt;=Settiings!$D$2,"SLA_MET","SLA_NOT_MET")</f>
        <v>SLA_MET</v>
      </c>
      <c r="R109" s="94"/>
    </row>
    <row r="110" spans="1:18" x14ac:dyDescent="0.3">
      <c r="A110" s="14" t="s">
        <v>5749</v>
      </c>
      <c r="B110" s="15">
        <v>45161.392337962963</v>
      </c>
      <c r="C110" s="28">
        <v>45161.402337962965</v>
      </c>
      <c r="D110" s="29" t="s">
        <v>8</v>
      </c>
      <c r="E110" s="29" t="s">
        <v>47</v>
      </c>
      <c r="F110" s="29" t="s">
        <v>65</v>
      </c>
      <c r="G110" s="29" t="s">
        <v>5750</v>
      </c>
      <c r="H110" s="78" t="s">
        <v>7447</v>
      </c>
      <c r="I110" s="48">
        <f>tbl_raw_data[[#This Row],[Date Actioned]]-tbl_raw_data[[#This Row],[Date Tagged]]</f>
        <v>1.0000000002037268E-2</v>
      </c>
      <c r="J110" s="46">
        <f>HOUR(tbl_raw_data[[#This Row],[Time_taken]])*60+MINUTE(tbl_raw_data[[#This Row],[Time_taken]])+SECOND(tbl_raw_data[[#This Row],[Time_taken]])/60</f>
        <v>14.4</v>
      </c>
      <c r="K110" s="52">
        <f>DATE(YEAR(tbl_raw_data[[#This Row],[Date Actioned]]),MONTH(tbl_raw_data[[#This Row],[Date Actioned]]),DAY(tbl_raw_data[[#This Row],[Date Actioned]]))</f>
        <v>45161</v>
      </c>
      <c r="L110" s="50" t="str">
        <f>UPPER(TEXT(tbl_raw_data[[#This Row],[updated_date]],"MMMM"))</f>
        <v>AUGUST</v>
      </c>
      <c r="M110" s="50" t="str">
        <f>"WEEK "&amp; IF(ROUNDUP(DAY(tbl_raw_data[[#This Row],[updated_date]])/7,0)=5,4,ROUNDUP(DAY(tbl_raw_data[[#This Row],[updated_date]])/7,0))</f>
        <v>WEEK 4</v>
      </c>
      <c r="N110" s="50" t="str">
        <f>UPPER(VLOOKUP(tbl_raw_data[[#This Row],[Analyst]],Settiings!$A$2:$B$16,2,0))</f>
        <v>SAM</v>
      </c>
      <c r="O110" s="50" t="str">
        <f>TRIM(UPPER(tbl_raw_data[[#This Row],[Outcome]]))</f>
        <v>WITHDRAW</v>
      </c>
      <c r="P110" s="50" t="str">
        <f>TRIM(UPPER(tbl_raw_data[[#This Row],[Queue Name]]))</f>
        <v>CONSUMER PRE BUREAU</v>
      </c>
      <c r="Q110" s="50" t="str">
        <f>IF(tbl_raw_data[[#This Row],[Time taken in min]]&lt;=Settiings!$D$2,"SLA_MET","SLA_NOT_MET")</f>
        <v>SLA_MET</v>
      </c>
      <c r="R110" s="94"/>
    </row>
    <row r="111" spans="1:18" x14ac:dyDescent="0.3">
      <c r="A111" s="14" t="s">
        <v>5762</v>
      </c>
      <c r="B111" s="15">
        <v>45161.447210648148</v>
      </c>
      <c r="C111" s="28">
        <v>45161.457476851851</v>
      </c>
      <c r="D111" s="29" t="s">
        <v>8</v>
      </c>
      <c r="E111" s="29" t="s">
        <v>19</v>
      </c>
      <c r="F111" s="29" t="s">
        <v>10</v>
      </c>
      <c r="G111" s="29" t="s">
        <v>5763</v>
      </c>
      <c r="H111" s="78" t="s">
        <v>7447</v>
      </c>
      <c r="I111" s="48">
        <f>tbl_raw_data[[#This Row],[Date Actioned]]-tbl_raw_data[[#This Row],[Date Tagged]]</f>
        <v>1.0266203702485655E-2</v>
      </c>
      <c r="J111" s="46">
        <f>HOUR(tbl_raw_data[[#This Row],[Time_taken]])*60+MINUTE(tbl_raw_data[[#This Row],[Time_taken]])+SECOND(tbl_raw_data[[#This Row],[Time_taken]])/60</f>
        <v>14.783333333333333</v>
      </c>
      <c r="K111" s="52">
        <f>DATE(YEAR(tbl_raw_data[[#This Row],[Date Actioned]]),MONTH(tbl_raw_data[[#This Row],[Date Actioned]]),DAY(tbl_raw_data[[#This Row],[Date Actioned]]))</f>
        <v>45161</v>
      </c>
      <c r="L111" s="50" t="str">
        <f>UPPER(TEXT(tbl_raw_data[[#This Row],[updated_date]],"MMMM"))</f>
        <v>AUGUST</v>
      </c>
      <c r="M111" s="50" t="str">
        <f>"WEEK "&amp; IF(ROUNDUP(DAY(tbl_raw_data[[#This Row],[updated_date]])/7,0)=5,4,ROUNDUP(DAY(tbl_raw_data[[#This Row],[updated_date]])/7,0))</f>
        <v>WEEK 4</v>
      </c>
      <c r="N111" s="50" t="str">
        <f>UPPER(VLOOKUP(tbl_raw_data[[#This Row],[Analyst]],Settiings!$A$2:$B$16,2,0))</f>
        <v>NITESH</v>
      </c>
      <c r="O111" s="50" t="str">
        <f>TRIM(UPPER(tbl_raw_data[[#This Row],[Outcome]]))</f>
        <v>WITHDRAW</v>
      </c>
      <c r="P111" s="50" t="str">
        <f>TRIM(UPPER(tbl_raw_data[[#This Row],[Queue Name]]))</f>
        <v>CONSUMER POST BUREAU</v>
      </c>
      <c r="Q111" s="50" t="str">
        <f>IF(tbl_raw_data[[#This Row],[Time taken in min]]&lt;=Settiings!$D$2,"SLA_MET","SLA_NOT_MET")</f>
        <v>SLA_MET</v>
      </c>
      <c r="R111" s="94"/>
    </row>
    <row r="112" spans="1:18" x14ac:dyDescent="0.3">
      <c r="A112" s="23" t="s">
        <v>5871</v>
      </c>
      <c r="B112" s="9">
        <v>45161.655682870369</v>
      </c>
      <c r="C112" s="30">
        <v>45161.661562499998</v>
      </c>
      <c r="D112" s="31" t="s">
        <v>8</v>
      </c>
      <c r="E112" s="31" t="s">
        <v>47</v>
      </c>
      <c r="F112" s="31" t="s">
        <v>70</v>
      </c>
      <c r="G112" s="31" t="s">
        <v>5872</v>
      </c>
      <c r="H112" s="78" t="s">
        <v>7447</v>
      </c>
      <c r="I112" s="48">
        <f>tbl_raw_data[[#This Row],[Date Actioned]]-tbl_raw_data[[#This Row],[Date Tagged]]</f>
        <v>5.8796296289074235E-3</v>
      </c>
      <c r="J112" s="46">
        <f>HOUR(tbl_raw_data[[#This Row],[Time_taken]])*60+MINUTE(tbl_raw_data[[#This Row],[Time_taken]])+SECOND(tbl_raw_data[[#This Row],[Time_taken]])/60</f>
        <v>8.4666666666666668</v>
      </c>
      <c r="K112" s="52">
        <f>DATE(YEAR(tbl_raw_data[[#This Row],[Date Actioned]]),MONTH(tbl_raw_data[[#This Row],[Date Actioned]]),DAY(tbl_raw_data[[#This Row],[Date Actioned]]))</f>
        <v>45161</v>
      </c>
      <c r="L112" s="50" t="str">
        <f>UPPER(TEXT(tbl_raw_data[[#This Row],[updated_date]],"MMMM"))</f>
        <v>AUGUST</v>
      </c>
      <c r="M112" s="50" t="str">
        <f>"WEEK "&amp; IF(ROUNDUP(DAY(tbl_raw_data[[#This Row],[updated_date]])/7,0)=5,4,ROUNDUP(DAY(tbl_raw_data[[#This Row],[updated_date]])/7,0))</f>
        <v>WEEK 4</v>
      </c>
      <c r="N112" s="50" t="str">
        <f>UPPER(VLOOKUP(tbl_raw_data[[#This Row],[Analyst]],Settiings!$A$2:$B$16,2,0))</f>
        <v>ASIF</v>
      </c>
      <c r="O112" s="50" t="str">
        <f>TRIM(UPPER(tbl_raw_data[[#This Row],[Outcome]]))</f>
        <v>WITHDRAW</v>
      </c>
      <c r="P112" s="50" t="str">
        <f>TRIM(UPPER(tbl_raw_data[[#This Row],[Queue Name]]))</f>
        <v>CONSUMER PRE BUREAU</v>
      </c>
      <c r="Q112" s="50" t="str">
        <f>IF(tbl_raw_data[[#This Row],[Time taken in min]]&lt;=Settiings!$D$2,"SLA_MET","SLA_NOT_MET")</f>
        <v>SLA_MET</v>
      </c>
      <c r="R112" s="94"/>
    </row>
    <row r="113" spans="1:18" x14ac:dyDescent="0.3">
      <c r="A113" s="20" t="s">
        <v>5879</v>
      </c>
      <c r="B113" s="9">
        <v>45161.664594907408</v>
      </c>
      <c r="C113" s="30">
        <v>45161.669953703706</v>
      </c>
      <c r="D113" s="31" t="s">
        <v>8</v>
      </c>
      <c r="E113" s="31" t="s">
        <v>47</v>
      </c>
      <c r="F113" s="31" t="s">
        <v>16</v>
      </c>
      <c r="G113" s="31" t="s">
        <v>5872</v>
      </c>
      <c r="H113" s="78" t="s">
        <v>7447</v>
      </c>
      <c r="I113" s="48">
        <f>tbl_raw_data[[#This Row],[Date Actioned]]-tbl_raw_data[[#This Row],[Date Tagged]]</f>
        <v>5.3587962975143455E-3</v>
      </c>
      <c r="J113" s="46">
        <f>HOUR(tbl_raw_data[[#This Row],[Time_taken]])*60+MINUTE(tbl_raw_data[[#This Row],[Time_taken]])+SECOND(tbl_raw_data[[#This Row],[Time_taken]])/60</f>
        <v>7.7166666666666668</v>
      </c>
      <c r="K113" s="52">
        <f>DATE(YEAR(tbl_raw_data[[#This Row],[Date Actioned]]),MONTH(tbl_raw_data[[#This Row],[Date Actioned]]),DAY(tbl_raw_data[[#This Row],[Date Actioned]]))</f>
        <v>45161</v>
      </c>
      <c r="L113" s="50" t="str">
        <f>UPPER(TEXT(tbl_raw_data[[#This Row],[updated_date]],"MMMM"))</f>
        <v>AUGUST</v>
      </c>
      <c r="M113" s="50" t="str">
        <f>"WEEK "&amp; IF(ROUNDUP(DAY(tbl_raw_data[[#This Row],[updated_date]])/7,0)=5,4,ROUNDUP(DAY(tbl_raw_data[[#This Row],[updated_date]])/7,0))</f>
        <v>WEEK 4</v>
      </c>
      <c r="N113" s="50" t="str">
        <f>UPPER(VLOOKUP(tbl_raw_data[[#This Row],[Analyst]],Settiings!$A$2:$B$16,2,0))</f>
        <v>CAMROOON</v>
      </c>
      <c r="O113" s="50" t="str">
        <f>TRIM(UPPER(tbl_raw_data[[#This Row],[Outcome]]))</f>
        <v>WITHDRAW</v>
      </c>
      <c r="P113" s="50" t="str">
        <f>TRIM(UPPER(tbl_raw_data[[#This Row],[Queue Name]]))</f>
        <v>CONSUMER PRE BUREAU</v>
      </c>
      <c r="Q113" s="50" t="str">
        <f>IF(tbl_raw_data[[#This Row],[Time taken in min]]&lt;=Settiings!$D$2,"SLA_MET","SLA_NOT_MET")</f>
        <v>SLA_MET</v>
      </c>
      <c r="R113" s="94"/>
    </row>
    <row r="114" spans="1:18" x14ac:dyDescent="0.3">
      <c r="A114" s="14" t="s">
        <v>5950</v>
      </c>
      <c r="B114" s="15">
        <v>45161.787557870368</v>
      </c>
      <c r="C114" s="28">
        <v>45161.790682870371</v>
      </c>
      <c r="D114" s="29" t="s">
        <v>8</v>
      </c>
      <c r="E114" s="29" t="s">
        <v>19</v>
      </c>
      <c r="F114" s="29" t="s">
        <v>1222</v>
      </c>
      <c r="G114" s="29" t="s">
        <v>5951</v>
      </c>
      <c r="H114" s="78" t="s">
        <v>7447</v>
      </c>
      <c r="I114" s="48">
        <f>tbl_raw_data[[#This Row],[Date Actioned]]-tbl_raw_data[[#This Row],[Date Tagged]]</f>
        <v>3.125000002910383E-3</v>
      </c>
      <c r="J114" s="46">
        <f>HOUR(tbl_raw_data[[#This Row],[Time_taken]])*60+MINUTE(tbl_raw_data[[#This Row],[Time_taken]])+SECOND(tbl_raw_data[[#This Row],[Time_taken]])/60</f>
        <v>4.5</v>
      </c>
      <c r="K114" s="52">
        <f>DATE(YEAR(tbl_raw_data[[#This Row],[Date Actioned]]),MONTH(tbl_raw_data[[#This Row],[Date Actioned]]),DAY(tbl_raw_data[[#This Row],[Date Actioned]]))</f>
        <v>45161</v>
      </c>
      <c r="L114" s="50" t="str">
        <f>UPPER(TEXT(tbl_raw_data[[#This Row],[updated_date]],"MMMM"))</f>
        <v>AUGUST</v>
      </c>
      <c r="M114" s="50" t="str">
        <f>"WEEK "&amp; IF(ROUNDUP(DAY(tbl_raw_data[[#This Row],[updated_date]])/7,0)=5,4,ROUNDUP(DAY(tbl_raw_data[[#This Row],[updated_date]])/7,0))</f>
        <v>WEEK 4</v>
      </c>
      <c r="N114" s="50" t="str">
        <f>UPPER(VLOOKUP(tbl_raw_data[[#This Row],[Analyst]],Settiings!$A$2:$B$16,2,0))</f>
        <v>HARDIK</v>
      </c>
      <c r="O114" s="50" t="str">
        <f>TRIM(UPPER(tbl_raw_data[[#This Row],[Outcome]]))</f>
        <v>WITHDRAW</v>
      </c>
      <c r="P114" s="50" t="str">
        <f>TRIM(UPPER(tbl_raw_data[[#This Row],[Queue Name]]))</f>
        <v>CONSUMER POST BUREAU</v>
      </c>
      <c r="Q114" s="50" t="str">
        <f>IF(tbl_raw_data[[#This Row],[Time taken in min]]&lt;=Settiings!$D$2,"SLA_MET","SLA_NOT_MET")</f>
        <v>SLA_MET</v>
      </c>
      <c r="R114" s="94"/>
    </row>
    <row r="115" spans="1:18" x14ac:dyDescent="0.3">
      <c r="A115" s="20" t="s">
        <v>6062</v>
      </c>
      <c r="B115" s="9">
        <v>45162.515763888892</v>
      </c>
      <c r="C115" s="30">
        <v>45162.519803240742</v>
      </c>
      <c r="D115" s="31" t="s">
        <v>8</v>
      </c>
      <c r="E115" s="31" t="s">
        <v>19</v>
      </c>
      <c r="F115" s="31" t="s">
        <v>70</v>
      </c>
      <c r="G115" s="31" t="s">
        <v>6063</v>
      </c>
      <c r="H115" s="78" t="s">
        <v>7447</v>
      </c>
      <c r="I115" s="48">
        <f>tbl_raw_data[[#This Row],[Date Actioned]]-tbl_raw_data[[#This Row],[Date Tagged]]</f>
        <v>4.0393518502241932E-3</v>
      </c>
      <c r="J115" s="46">
        <f>HOUR(tbl_raw_data[[#This Row],[Time_taken]])*60+MINUTE(tbl_raw_data[[#This Row],[Time_taken]])+SECOND(tbl_raw_data[[#This Row],[Time_taken]])/60</f>
        <v>5.8166666666666664</v>
      </c>
      <c r="K115" s="52">
        <f>DATE(YEAR(tbl_raw_data[[#This Row],[Date Actioned]]),MONTH(tbl_raw_data[[#This Row],[Date Actioned]]),DAY(tbl_raw_data[[#This Row],[Date Actioned]]))</f>
        <v>45162</v>
      </c>
      <c r="L115" s="50" t="str">
        <f>UPPER(TEXT(tbl_raw_data[[#This Row],[updated_date]],"MMMM"))</f>
        <v>AUGUST</v>
      </c>
      <c r="M115" s="50" t="str">
        <f>"WEEK "&amp; IF(ROUNDUP(DAY(tbl_raw_data[[#This Row],[updated_date]])/7,0)=5,4,ROUNDUP(DAY(tbl_raw_data[[#This Row],[updated_date]])/7,0))</f>
        <v>WEEK 4</v>
      </c>
      <c r="N115" s="50" t="str">
        <f>UPPER(VLOOKUP(tbl_raw_data[[#This Row],[Analyst]],Settiings!$A$2:$B$16,2,0))</f>
        <v>ASIF</v>
      </c>
      <c r="O115" s="50" t="str">
        <f>TRIM(UPPER(tbl_raw_data[[#This Row],[Outcome]]))</f>
        <v>WITHDRAW</v>
      </c>
      <c r="P115" s="50" t="str">
        <f>TRIM(UPPER(tbl_raw_data[[#This Row],[Queue Name]]))</f>
        <v>CONSUMER POST BUREAU</v>
      </c>
      <c r="Q115" s="50" t="str">
        <f>IF(tbl_raw_data[[#This Row],[Time taken in min]]&lt;=Settiings!$D$2,"SLA_MET","SLA_NOT_MET")</f>
        <v>SLA_MET</v>
      </c>
      <c r="R115" s="94"/>
    </row>
    <row r="116" spans="1:18" x14ac:dyDescent="0.3">
      <c r="A116" s="20" t="s">
        <v>6081</v>
      </c>
      <c r="B116" s="15">
        <v>45162.547488425924</v>
      </c>
      <c r="C116" s="28">
        <v>45162.55673611111</v>
      </c>
      <c r="D116" s="29" t="s">
        <v>8</v>
      </c>
      <c r="E116" s="29" t="s">
        <v>47</v>
      </c>
      <c r="F116" s="29" t="s">
        <v>70</v>
      </c>
      <c r="G116" s="29" t="s">
        <v>6082</v>
      </c>
      <c r="H116" s="78" t="s">
        <v>7447</v>
      </c>
      <c r="I116" s="48">
        <f>tbl_raw_data[[#This Row],[Date Actioned]]-tbl_raw_data[[#This Row],[Date Tagged]]</f>
        <v>9.2476851859828457E-3</v>
      </c>
      <c r="J116" s="46">
        <f>HOUR(tbl_raw_data[[#This Row],[Time_taken]])*60+MINUTE(tbl_raw_data[[#This Row],[Time_taken]])+SECOND(tbl_raw_data[[#This Row],[Time_taken]])/60</f>
        <v>13.316666666666666</v>
      </c>
      <c r="K116" s="52">
        <f>DATE(YEAR(tbl_raw_data[[#This Row],[Date Actioned]]),MONTH(tbl_raw_data[[#This Row],[Date Actioned]]),DAY(tbl_raw_data[[#This Row],[Date Actioned]]))</f>
        <v>45162</v>
      </c>
      <c r="L116" s="50" t="str">
        <f>UPPER(TEXT(tbl_raw_data[[#This Row],[updated_date]],"MMMM"))</f>
        <v>AUGUST</v>
      </c>
      <c r="M116" s="50" t="str">
        <f>"WEEK "&amp; IF(ROUNDUP(DAY(tbl_raw_data[[#This Row],[updated_date]])/7,0)=5,4,ROUNDUP(DAY(tbl_raw_data[[#This Row],[updated_date]])/7,0))</f>
        <v>WEEK 4</v>
      </c>
      <c r="N116" s="50" t="str">
        <f>UPPER(VLOOKUP(tbl_raw_data[[#This Row],[Analyst]],Settiings!$A$2:$B$16,2,0))</f>
        <v>ASIF</v>
      </c>
      <c r="O116" s="50" t="str">
        <f>TRIM(UPPER(tbl_raw_data[[#This Row],[Outcome]]))</f>
        <v>WITHDRAW</v>
      </c>
      <c r="P116" s="50" t="str">
        <f>TRIM(UPPER(tbl_raw_data[[#This Row],[Queue Name]]))</f>
        <v>CONSUMER PRE BUREAU</v>
      </c>
      <c r="Q116" s="50" t="str">
        <f>IF(tbl_raw_data[[#This Row],[Time taken in min]]&lt;=Settiings!$D$2,"SLA_MET","SLA_NOT_MET")</f>
        <v>SLA_MET</v>
      </c>
      <c r="R116" s="94"/>
    </row>
    <row r="117" spans="1:18" x14ac:dyDescent="0.3">
      <c r="A117" s="20" t="s">
        <v>6119</v>
      </c>
      <c r="B117" s="15">
        <v>45162.6018287037</v>
      </c>
      <c r="C117" s="28">
        <v>45162.610162037039</v>
      </c>
      <c r="D117" s="29" t="s">
        <v>8</v>
      </c>
      <c r="E117" s="29" t="s">
        <v>47</v>
      </c>
      <c r="F117" s="29" t="s">
        <v>686</v>
      </c>
      <c r="G117" s="29" t="s">
        <v>6120</v>
      </c>
      <c r="H117" s="78" t="s">
        <v>7447</v>
      </c>
      <c r="I117" s="48">
        <f>tbl_raw_data[[#This Row],[Date Actioned]]-tbl_raw_data[[#This Row],[Date Tagged]]</f>
        <v>8.3333333386690356E-3</v>
      </c>
      <c r="J117" s="46">
        <f>HOUR(tbl_raw_data[[#This Row],[Time_taken]])*60+MINUTE(tbl_raw_data[[#This Row],[Time_taken]])+SECOND(tbl_raw_data[[#This Row],[Time_taken]])/60</f>
        <v>12</v>
      </c>
      <c r="K117" s="52">
        <f>DATE(YEAR(tbl_raw_data[[#This Row],[Date Actioned]]),MONTH(tbl_raw_data[[#This Row],[Date Actioned]]),DAY(tbl_raw_data[[#This Row],[Date Actioned]]))</f>
        <v>45162</v>
      </c>
      <c r="L117" s="50" t="str">
        <f>UPPER(TEXT(tbl_raw_data[[#This Row],[updated_date]],"MMMM"))</f>
        <v>AUGUST</v>
      </c>
      <c r="M117" s="50" t="str">
        <f>"WEEK "&amp; IF(ROUNDUP(DAY(tbl_raw_data[[#This Row],[updated_date]])/7,0)=5,4,ROUNDUP(DAY(tbl_raw_data[[#This Row],[updated_date]])/7,0))</f>
        <v>WEEK 4</v>
      </c>
      <c r="N117" s="50" t="str">
        <f>UPPER(VLOOKUP(tbl_raw_data[[#This Row],[Analyst]],Settiings!$A$2:$B$16,2,0))</f>
        <v>FARDIN</v>
      </c>
      <c r="O117" s="50" t="str">
        <f>TRIM(UPPER(tbl_raw_data[[#This Row],[Outcome]]))</f>
        <v>WITHDRAW</v>
      </c>
      <c r="P117" s="50" t="str">
        <f>TRIM(UPPER(tbl_raw_data[[#This Row],[Queue Name]]))</f>
        <v>CONSUMER PRE BUREAU</v>
      </c>
      <c r="Q117" s="50" t="str">
        <f>IF(tbl_raw_data[[#This Row],[Time taken in min]]&lt;=Settiings!$D$2,"SLA_MET","SLA_NOT_MET")</f>
        <v>SLA_MET</v>
      </c>
      <c r="R117" s="94"/>
    </row>
    <row r="118" spans="1:18" x14ac:dyDescent="0.3">
      <c r="A118" s="20" t="s">
        <v>6244</v>
      </c>
      <c r="B118" s="9">
        <v>45162.826840277776</v>
      </c>
      <c r="C118" s="30">
        <v>45162.835046296299</v>
      </c>
      <c r="D118" s="31" t="s">
        <v>8</v>
      </c>
      <c r="E118" s="31" t="s">
        <v>47</v>
      </c>
      <c r="F118" s="31" t="s">
        <v>686</v>
      </c>
      <c r="G118" s="31" t="s">
        <v>6245</v>
      </c>
      <c r="H118" s="78" t="s">
        <v>7447</v>
      </c>
      <c r="I118" s="48">
        <f>tbl_raw_data[[#This Row],[Date Actioned]]-tbl_raw_data[[#This Row],[Date Tagged]]</f>
        <v>8.2060185231966898E-3</v>
      </c>
      <c r="J118" s="46">
        <f>HOUR(tbl_raw_data[[#This Row],[Time_taken]])*60+MINUTE(tbl_raw_data[[#This Row],[Time_taken]])+SECOND(tbl_raw_data[[#This Row],[Time_taken]])/60</f>
        <v>11.816666666666666</v>
      </c>
      <c r="K118" s="52">
        <f>DATE(YEAR(tbl_raw_data[[#This Row],[Date Actioned]]),MONTH(tbl_raw_data[[#This Row],[Date Actioned]]),DAY(tbl_raw_data[[#This Row],[Date Actioned]]))</f>
        <v>45162</v>
      </c>
      <c r="L118" s="50" t="str">
        <f>UPPER(TEXT(tbl_raw_data[[#This Row],[updated_date]],"MMMM"))</f>
        <v>AUGUST</v>
      </c>
      <c r="M118" s="50" t="str">
        <f>"WEEK "&amp; IF(ROUNDUP(DAY(tbl_raw_data[[#This Row],[updated_date]])/7,0)=5,4,ROUNDUP(DAY(tbl_raw_data[[#This Row],[updated_date]])/7,0))</f>
        <v>WEEK 4</v>
      </c>
      <c r="N118" s="50" t="str">
        <f>UPPER(VLOOKUP(tbl_raw_data[[#This Row],[Analyst]],Settiings!$A$2:$B$16,2,0))</f>
        <v>FARDIN</v>
      </c>
      <c r="O118" s="50" t="str">
        <f>TRIM(UPPER(tbl_raw_data[[#This Row],[Outcome]]))</f>
        <v>WITHDRAW</v>
      </c>
      <c r="P118" s="50" t="str">
        <f>TRIM(UPPER(tbl_raw_data[[#This Row],[Queue Name]]))</f>
        <v>CONSUMER PRE BUREAU</v>
      </c>
      <c r="Q118" s="50" t="str">
        <f>IF(tbl_raw_data[[#This Row],[Time taken in min]]&lt;=Settiings!$D$2,"SLA_MET","SLA_NOT_MET")</f>
        <v>SLA_MET</v>
      </c>
      <c r="R118" s="94"/>
    </row>
    <row r="119" spans="1:18" x14ac:dyDescent="0.3">
      <c r="A119" s="20" t="s">
        <v>6343</v>
      </c>
      <c r="B119" s="9">
        <v>45163.582430555558</v>
      </c>
      <c r="C119" s="30">
        <v>45163.593530092592</v>
      </c>
      <c r="D119" s="31" t="s">
        <v>8</v>
      </c>
      <c r="E119" s="31" t="s">
        <v>19</v>
      </c>
      <c r="F119" s="31" t="s">
        <v>50</v>
      </c>
      <c r="G119" s="31" t="s">
        <v>6344</v>
      </c>
      <c r="H119" s="78" t="s">
        <v>7447</v>
      </c>
      <c r="I119" s="48">
        <f>tbl_raw_data[[#This Row],[Date Actioned]]-tbl_raw_data[[#This Row],[Date Tagged]]</f>
        <v>1.1099537034169771E-2</v>
      </c>
      <c r="J119" s="46">
        <f>HOUR(tbl_raw_data[[#This Row],[Time_taken]])*60+MINUTE(tbl_raw_data[[#This Row],[Time_taken]])+SECOND(tbl_raw_data[[#This Row],[Time_taken]])/60</f>
        <v>15.983333333333333</v>
      </c>
      <c r="K119" s="52">
        <f>DATE(YEAR(tbl_raw_data[[#This Row],[Date Actioned]]),MONTH(tbl_raw_data[[#This Row],[Date Actioned]]),DAY(tbl_raw_data[[#This Row],[Date Actioned]]))</f>
        <v>45163</v>
      </c>
      <c r="L119" s="50" t="str">
        <f>UPPER(TEXT(tbl_raw_data[[#This Row],[updated_date]],"MMMM"))</f>
        <v>AUGUST</v>
      </c>
      <c r="M119" s="50" t="str">
        <f>"WEEK "&amp; IF(ROUNDUP(DAY(tbl_raw_data[[#This Row],[updated_date]])/7,0)=5,4,ROUNDUP(DAY(tbl_raw_data[[#This Row],[updated_date]])/7,0))</f>
        <v>WEEK 4</v>
      </c>
      <c r="N119" s="50" t="str">
        <f>UPPER(VLOOKUP(tbl_raw_data[[#This Row],[Analyst]],Settiings!$A$2:$B$16,2,0))</f>
        <v>SHAHID</v>
      </c>
      <c r="O119" s="50" t="str">
        <f>TRIM(UPPER(tbl_raw_data[[#This Row],[Outcome]]))</f>
        <v>WITHDRAW</v>
      </c>
      <c r="P119" s="50" t="str">
        <f>TRIM(UPPER(tbl_raw_data[[#This Row],[Queue Name]]))</f>
        <v>CONSUMER POST BUREAU</v>
      </c>
      <c r="Q119" s="50" t="str">
        <f>IF(tbl_raw_data[[#This Row],[Time taken in min]]&lt;=Settiings!$D$2,"SLA_MET","SLA_NOT_MET")</f>
        <v>SLA_MET</v>
      </c>
      <c r="R119" s="94"/>
    </row>
    <row r="120" spans="1:18" x14ac:dyDescent="0.3">
      <c r="A120" s="23" t="s">
        <v>6346</v>
      </c>
      <c r="B120" s="15">
        <v>45163.589421296296</v>
      </c>
      <c r="C120" s="28">
        <v>45163.595995370371</v>
      </c>
      <c r="D120" s="29" t="s">
        <v>8</v>
      </c>
      <c r="E120" s="29" t="s">
        <v>47</v>
      </c>
      <c r="F120" s="29" t="s">
        <v>50</v>
      </c>
      <c r="G120" s="29" t="s">
        <v>6347</v>
      </c>
      <c r="H120" s="78" t="s">
        <v>7447</v>
      </c>
      <c r="I120" s="48">
        <f>tbl_raw_data[[#This Row],[Date Actioned]]-tbl_raw_data[[#This Row],[Date Tagged]]</f>
        <v>6.5740740756154992E-3</v>
      </c>
      <c r="J120" s="46">
        <f>HOUR(tbl_raw_data[[#This Row],[Time_taken]])*60+MINUTE(tbl_raw_data[[#This Row],[Time_taken]])+SECOND(tbl_raw_data[[#This Row],[Time_taken]])/60</f>
        <v>9.4666666666666668</v>
      </c>
      <c r="K120" s="52">
        <f>DATE(YEAR(tbl_raw_data[[#This Row],[Date Actioned]]),MONTH(tbl_raw_data[[#This Row],[Date Actioned]]),DAY(tbl_raw_data[[#This Row],[Date Actioned]]))</f>
        <v>45163</v>
      </c>
      <c r="L120" s="50" t="str">
        <f>UPPER(TEXT(tbl_raw_data[[#This Row],[updated_date]],"MMMM"))</f>
        <v>AUGUST</v>
      </c>
      <c r="M120" s="50" t="str">
        <f>"WEEK "&amp; IF(ROUNDUP(DAY(tbl_raw_data[[#This Row],[updated_date]])/7,0)=5,4,ROUNDUP(DAY(tbl_raw_data[[#This Row],[updated_date]])/7,0))</f>
        <v>WEEK 4</v>
      </c>
      <c r="N120" s="50" t="str">
        <f>UPPER(VLOOKUP(tbl_raw_data[[#This Row],[Analyst]],Settiings!$A$2:$B$16,2,0))</f>
        <v>SHAHID</v>
      </c>
      <c r="O120" s="50" t="str">
        <f>TRIM(UPPER(tbl_raw_data[[#This Row],[Outcome]]))</f>
        <v>WITHDRAW</v>
      </c>
      <c r="P120" s="50" t="str">
        <f>TRIM(UPPER(tbl_raw_data[[#This Row],[Queue Name]]))</f>
        <v>CONSUMER PRE BUREAU</v>
      </c>
      <c r="Q120" s="50" t="str">
        <f>IF(tbl_raw_data[[#This Row],[Time taken in min]]&lt;=Settiings!$D$2,"SLA_MET","SLA_NOT_MET")</f>
        <v>SLA_MET</v>
      </c>
      <c r="R120" s="94"/>
    </row>
    <row r="121" spans="1:18" x14ac:dyDescent="0.3">
      <c r="A121" s="20" t="s">
        <v>6351</v>
      </c>
      <c r="B121" s="15">
        <v>45163.592731481483</v>
      </c>
      <c r="C121" s="28">
        <v>45163.601620370369</v>
      </c>
      <c r="D121" s="29" t="s">
        <v>8</v>
      </c>
      <c r="E121" s="29" t="s">
        <v>47</v>
      </c>
      <c r="F121" s="29" t="s">
        <v>65</v>
      </c>
      <c r="G121" s="29" t="s">
        <v>6352</v>
      </c>
      <c r="H121" s="78" t="s">
        <v>7447</v>
      </c>
      <c r="I121" s="48">
        <f>tbl_raw_data[[#This Row],[Date Actioned]]-tbl_raw_data[[#This Row],[Date Tagged]]</f>
        <v>8.8888888858491555E-3</v>
      </c>
      <c r="J121" s="46">
        <f>HOUR(tbl_raw_data[[#This Row],[Time_taken]])*60+MINUTE(tbl_raw_data[[#This Row],[Time_taken]])+SECOND(tbl_raw_data[[#This Row],[Time_taken]])/60</f>
        <v>12.8</v>
      </c>
      <c r="K121" s="52">
        <f>DATE(YEAR(tbl_raw_data[[#This Row],[Date Actioned]]),MONTH(tbl_raw_data[[#This Row],[Date Actioned]]),DAY(tbl_raw_data[[#This Row],[Date Actioned]]))</f>
        <v>45163</v>
      </c>
      <c r="L121" s="50" t="str">
        <f>UPPER(TEXT(tbl_raw_data[[#This Row],[updated_date]],"MMMM"))</f>
        <v>AUGUST</v>
      </c>
      <c r="M121" s="50" t="str">
        <f>"WEEK "&amp; IF(ROUNDUP(DAY(tbl_raw_data[[#This Row],[updated_date]])/7,0)=5,4,ROUNDUP(DAY(tbl_raw_data[[#This Row],[updated_date]])/7,0))</f>
        <v>WEEK 4</v>
      </c>
      <c r="N121" s="50" t="str">
        <f>UPPER(VLOOKUP(tbl_raw_data[[#This Row],[Analyst]],Settiings!$A$2:$B$16,2,0))</f>
        <v>SAM</v>
      </c>
      <c r="O121" s="50" t="str">
        <f>TRIM(UPPER(tbl_raw_data[[#This Row],[Outcome]]))</f>
        <v>WITHDRAW</v>
      </c>
      <c r="P121" s="50" t="str">
        <f>TRIM(UPPER(tbl_raw_data[[#This Row],[Queue Name]]))</f>
        <v>CONSUMER PRE BUREAU</v>
      </c>
      <c r="Q121" s="50" t="str">
        <f>IF(tbl_raw_data[[#This Row],[Time taken in min]]&lt;=Settiings!$D$2,"SLA_MET","SLA_NOT_MET")</f>
        <v>SLA_MET</v>
      </c>
      <c r="R121" s="94"/>
    </row>
    <row r="122" spans="1:18" x14ac:dyDescent="0.3">
      <c r="A122" s="14" t="s">
        <v>6358</v>
      </c>
      <c r="B122" s="15">
        <v>45163.601851851854</v>
      </c>
      <c r="C122" s="28">
        <v>45163.608622685184</v>
      </c>
      <c r="D122" s="29" t="s">
        <v>8</v>
      </c>
      <c r="E122" s="29" t="s">
        <v>19</v>
      </c>
      <c r="F122" s="29" t="s">
        <v>65</v>
      </c>
      <c r="G122" s="29" t="s">
        <v>6359</v>
      </c>
      <c r="H122" s="78" t="s">
        <v>7447</v>
      </c>
      <c r="I122" s="48">
        <f>tbl_raw_data[[#This Row],[Date Actioned]]-tbl_raw_data[[#This Row],[Date Tagged]]</f>
        <v>6.7708333299378864E-3</v>
      </c>
      <c r="J122" s="46">
        <f>HOUR(tbl_raw_data[[#This Row],[Time_taken]])*60+MINUTE(tbl_raw_data[[#This Row],[Time_taken]])+SECOND(tbl_raw_data[[#This Row],[Time_taken]])/60</f>
        <v>9.75</v>
      </c>
      <c r="K122" s="52">
        <f>DATE(YEAR(tbl_raw_data[[#This Row],[Date Actioned]]),MONTH(tbl_raw_data[[#This Row],[Date Actioned]]),DAY(tbl_raw_data[[#This Row],[Date Actioned]]))</f>
        <v>45163</v>
      </c>
      <c r="L122" s="50" t="str">
        <f>UPPER(TEXT(tbl_raw_data[[#This Row],[updated_date]],"MMMM"))</f>
        <v>AUGUST</v>
      </c>
      <c r="M122" s="50" t="str">
        <f>"WEEK "&amp; IF(ROUNDUP(DAY(tbl_raw_data[[#This Row],[updated_date]])/7,0)=5,4,ROUNDUP(DAY(tbl_raw_data[[#This Row],[updated_date]])/7,0))</f>
        <v>WEEK 4</v>
      </c>
      <c r="N122" s="50" t="str">
        <f>UPPER(VLOOKUP(tbl_raw_data[[#This Row],[Analyst]],Settiings!$A$2:$B$16,2,0))</f>
        <v>SAM</v>
      </c>
      <c r="O122" s="50" t="str">
        <f>TRIM(UPPER(tbl_raw_data[[#This Row],[Outcome]]))</f>
        <v>WITHDRAW</v>
      </c>
      <c r="P122" s="50" t="str">
        <f>TRIM(UPPER(tbl_raw_data[[#This Row],[Queue Name]]))</f>
        <v>CONSUMER POST BUREAU</v>
      </c>
      <c r="Q122" s="50" t="str">
        <f>IF(tbl_raw_data[[#This Row],[Time taken in min]]&lt;=Settiings!$D$2,"SLA_MET","SLA_NOT_MET")</f>
        <v>SLA_MET</v>
      </c>
      <c r="R122" s="94"/>
    </row>
    <row r="123" spans="1:18" x14ac:dyDescent="0.3">
      <c r="A123" s="23" t="s">
        <v>6422</v>
      </c>
      <c r="B123" s="15">
        <v>45163.707060185188</v>
      </c>
      <c r="C123" s="28">
        <v>45163.713483796295</v>
      </c>
      <c r="D123" s="29" t="s">
        <v>8</v>
      </c>
      <c r="E123" s="29" t="s">
        <v>19</v>
      </c>
      <c r="F123" s="29" t="s">
        <v>65</v>
      </c>
      <c r="G123" s="29" t="s">
        <v>6423</v>
      </c>
      <c r="H123" s="78" t="s">
        <v>7447</v>
      </c>
      <c r="I123" s="48">
        <f>tbl_raw_data[[#This Row],[Date Actioned]]-tbl_raw_data[[#This Row],[Date Tagged]]</f>
        <v>6.4236111065838486E-3</v>
      </c>
      <c r="J123" s="46">
        <f>HOUR(tbl_raw_data[[#This Row],[Time_taken]])*60+MINUTE(tbl_raw_data[[#This Row],[Time_taken]])+SECOND(tbl_raw_data[[#This Row],[Time_taken]])/60</f>
        <v>9.25</v>
      </c>
      <c r="K123" s="52">
        <f>DATE(YEAR(tbl_raw_data[[#This Row],[Date Actioned]]),MONTH(tbl_raw_data[[#This Row],[Date Actioned]]),DAY(tbl_raw_data[[#This Row],[Date Actioned]]))</f>
        <v>45163</v>
      </c>
      <c r="L123" s="50" t="str">
        <f>UPPER(TEXT(tbl_raw_data[[#This Row],[updated_date]],"MMMM"))</f>
        <v>AUGUST</v>
      </c>
      <c r="M123" s="50" t="str">
        <f>"WEEK "&amp; IF(ROUNDUP(DAY(tbl_raw_data[[#This Row],[updated_date]])/7,0)=5,4,ROUNDUP(DAY(tbl_raw_data[[#This Row],[updated_date]])/7,0))</f>
        <v>WEEK 4</v>
      </c>
      <c r="N123" s="50" t="str">
        <f>UPPER(VLOOKUP(tbl_raw_data[[#This Row],[Analyst]],Settiings!$A$2:$B$16,2,0))</f>
        <v>SAM</v>
      </c>
      <c r="O123" s="50" t="str">
        <f>TRIM(UPPER(tbl_raw_data[[#This Row],[Outcome]]))</f>
        <v>WITHDRAW</v>
      </c>
      <c r="P123" s="50" t="str">
        <f>TRIM(UPPER(tbl_raw_data[[#This Row],[Queue Name]]))</f>
        <v>CONSUMER POST BUREAU</v>
      </c>
      <c r="Q123" s="50" t="str">
        <f>IF(tbl_raw_data[[#This Row],[Time taken in min]]&lt;=Settiings!$D$2,"SLA_MET","SLA_NOT_MET")</f>
        <v>SLA_MET</v>
      </c>
      <c r="R123" s="94"/>
    </row>
    <row r="124" spans="1:18" x14ac:dyDescent="0.3">
      <c r="A124" s="14" t="s">
        <v>6458</v>
      </c>
      <c r="B124" s="9">
        <v>45164.439953703702</v>
      </c>
      <c r="C124" s="30">
        <v>45164.441805555558</v>
      </c>
      <c r="D124" s="31" t="s">
        <v>8</v>
      </c>
      <c r="E124" s="31" t="s">
        <v>47</v>
      </c>
      <c r="F124" s="31" t="s">
        <v>1222</v>
      </c>
      <c r="G124" s="31" t="s">
        <v>6459</v>
      </c>
      <c r="H124" s="78" t="s">
        <v>7447</v>
      </c>
      <c r="I124" s="48">
        <f>tbl_raw_data[[#This Row],[Date Actioned]]-tbl_raw_data[[#This Row],[Date Tagged]]</f>
        <v>1.8518518554628827E-3</v>
      </c>
      <c r="J124" s="46">
        <f>HOUR(tbl_raw_data[[#This Row],[Time_taken]])*60+MINUTE(tbl_raw_data[[#This Row],[Time_taken]])+SECOND(tbl_raw_data[[#This Row],[Time_taken]])/60</f>
        <v>2.6666666666666665</v>
      </c>
      <c r="K124" s="52">
        <f>DATE(YEAR(tbl_raw_data[[#This Row],[Date Actioned]]),MONTH(tbl_raw_data[[#This Row],[Date Actioned]]),DAY(tbl_raw_data[[#This Row],[Date Actioned]]))</f>
        <v>45164</v>
      </c>
      <c r="L124" s="50" t="str">
        <f>UPPER(TEXT(tbl_raw_data[[#This Row],[updated_date]],"MMMM"))</f>
        <v>AUGUST</v>
      </c>
      <c r="M124" s="50" t="str">
        <f>"WEEK "&amp; IF(ROUNDUP(DAY(tbl_raw_data[[#This Row],[updated_date]])/7,0)=5,4,ROUNDUP(DAY(tbl_raw_data[[#This Row],[updated_date]])/7,0))</f>
        <v>WEEK 4</v>
      </c>
      <c r="N124" s="50" t="str">
        <f>UPPER(VLOOKUP(tbl_raw_data[[#This Row],[Analyst]],Settiings!$A$2:$B$16,2,0))</f>
        <v>HARDIK</v>
      </c>
      <c r="O124" s="50" t="str">
        <f>TRIM(UPPER(tbl_raw_data[[#This Row],[Outcome]]))</f>
        <v>WITHDRAW</v>
      </c>
      <c r="P124" s="50" t="str">
        <f>TRIM(UPPER(tbl_raw_data[[#This Row],[Queue Name]]))</f>
        <v>CONSUMER PRE BUREAU</v>
      </c>
      <c r="Q124" s="50" t="str">
        <f>IF(tbl_raw_data[[#This Row],[Time taken in min]]&lt;=Settiings!$D$2,"SLA_MET","SLA_NOT_MET")</f>
        <v>SLA_MET</v>
      </c>
      <c r="R124" s="94"/>
    </row>
    <row r="125" spans="1:18" x14ac:dyDescent="0.3">
      <c r="A125" s="23" t="s">
        <v>6517</v>
      </c>
      <c r="B125" s="9">
        <v>45164.577094907407</v>
      </c>
      <c r="C125" s="30">
        <v>45164.580150462964</v>
      </c>
      <c r="D125" s="31" t="s">
        <v>8</v>
      </c>
      <c r="E125" s="31" t="s">
        <v>47</v>
      </c>
      <c r="F125" s="31" t="s">
        <v>1222</v>
      </c>
      <c r="G125" s="31" t="s">
        <v>6518</v>
      </c>
      <c r="H125" s="78" t="s">
        <v>7447</v>
      </c>
      <c r="I125" s="48">
        <f>tbl_raw_data[[#This Row],[Date Actioned]]-tbl_raw_data[[#This Row],[Date Tagged]]</f>
        <v>3.055555556784384E-3</v>
      </c>
      <c r="J125" s="46">
        <f>HOUR(tbl_raw_data[[#This Row],[Time_taken]])*60+MINUTE(tbl_raw_data[[#This Row],[Time_taken]])+SECOND(tbl_raw_data[[#This Row],[Time_taken]])/60</f>
        <v>4.4000000000000004</v>
      </c>
      <c r="K125" s="52">
        <f>DATE(YEAR(tbl_raw_data[[#This Row],[Date Actioned]]),MONTH(tbl_raw_data[[#This Row],[Date Actioned]]),DAY(tbl_raw_data[[#This Row],[Date Actioned]]))</f>
        <v>45164</v>
      </c>
      <c r="L125" s="50" t="str">
        <f>UPPER(TEXT(tbl_raw_data[[#This Row],[updated_date]],"MMMM"))</f>
        <v>AUGUST</v>
      </c>
      <c r="M125" s="50" t="str">
        <f>"WEEK "&amp; IF(ROUNDUP(DAY(tbl_raw_data[[#This Row],[updated_date]])/7,0)=5,4,ROUNDUP(DAY(tbl_raw_data[[#This Row],[updated_date]])/7,0))</f>
        <v>WEEK 4</v>
      </c>
      <c r="N125" s="50" t="str">
        <f>UPPER(VLOOKUP(tbl_raw_data[[#This Row],[Analyst]],Settiings!$A$2:$B$16,2,0))</f>
        <v>HARDIK</v>
      </c>
      <c r="O125" s="50" t="str">
        <f>TRIM(UPPER(tbl_raw_data[[#This Row],[Outcome]]))</f>
        <v>WITHDRAW</v>
      </c>
      <c r="P125" s="50" t="str">
        <f>TRIM(UPPER(tbl_raw_data[[#This Row],[Queue Name]]))</f>
        <v>CONSUMER PRE BUREAU</v>
      </c>
      <c r="Q125" s="50" t="str">
        <f>IF(tbl_raw_data[[#This Row],[Time taken in min]]&lt;=Settiings!$D$2,"SLA_MET","SLA_NOT_MET")</f>
        <v>SLA_MET</v>
      </c>
      <c r="R125" s="94"/>
    </row>
    <row r="126" spans="1:18" x14ac:dyDescent="0.3">
      <c r="A126" s="14" t="s">
        <v>6609</v>
      </c>
      <c r="B126" s="15">
        <v>45165.439953703702</v>
      </c>
      <c r="C126" s="15">
        <v>45165.441805555558</v>
      </c>
      <c r="D126" s="11" t="s">
        <v>8</v>
      </c>
      <c r="E126" s="12" t="s">
        <v>47</v>
      </c>
      <c r="F126" s="11" t="s">
        <v>1222</v>
      </c>
      <c r="G126" s="13" t="s">
        <v>6459</v>
      </c>
      <c r="H126" s="78" t="s">
        <v>7447</v>
      </c>
      <c r="I126" s="48">
        <f>tbl_raw_data[[#This Row],[Date Actioned]]-tbl_raw_data[[#This Row],[Date Tagged]]</f>
        <v>1.8518518554628827E-3</v>
      </c>
      <c r="J126" s="46">
        <f>HOUR(tbl_raw_data[[#This Row],[Time_taken]])*60+MINUTE(tbl_raw_data[[#This Row],[Time_taken]])+SECOND(tbl_raw_data[[#This Row],[Time_taken]])/60</f>
        <v>2.6666666666666665</v>
      </c>
      <c r="K126" s="52">
        <f>DATE(YEAR(tbl_raw_data[[#This Row],[Date Actioned]]),MONTH(tbl_raw_data[[#This Row],[Date Actioned]]),DAY(tbl_raw_data[[#This Row],[Date Actioned]]))</f>
        <v>45165</v>
      </c>
      <c r="L126" s="50" t="str">
        <f>UPPER(TEXT(tbl_raw_data[[#This Row],[updated_date]],"MMMM"))</f>
        <v>AUGUST</v>
      </c>
      <c r="M126" s="50" t="str">
        <f>"WEEK "&amp; IF(ROUNDUP(DAY(tbl_raw_data[[#This Row],[updated_date]])/7,0)=5,4,ROUNDUP(DAY(tbl_raw_data[[#This Row],[updated_date]])/7,0))</f>
        <v>WEEK 4</v>
      </c>
      <c r="N126" s="50" t="str">
        <f>UPPER(VLOOKUP(tbl_raw_data[[#This Row],[Analyst]],Settiings!$A$2:$B$16,2,0))</f>
        <v>HARDIK</v>
      </c>
      <c r="O126" s="50" t="str">
        <f>TRIM(UPPER(tbl_raw_data[[#This Row],[Outcome]]))</f>
        <v>WITHDRAW</v>
      </c>
      <c r="P126" s="50" t="str">
        <f>TRIM(UPPER(tbl_raw_data[[#This Row],[Queue Name]]))</f>
        <v>CONSUMER PRE BUREAU</v>
      </c>
      <c r="Q126" s="50" t="str">
        <f>IF(tbl_raw_data[[#This Row],[Time taken in min]]&lt;=Settiings!$D$2,"SLA_MET","SLA_NOT_MET")</f>
        <v>SLA_MET</v>
      </c>
      <c r="R126" s="94"/>
    </row>
    <row r="127" spans="1:18" x14ac:dyDescent="0.3">
      <c r="A127" s="23" t="s">
        <v>6665</v>
      </c>
      <c r="B127" s="15">
        <v>45165.577094907407</v>
      </c>
      <c r="C127" s="15">
        <v>45165.580150462964</v>
      </c>
      <c r="D127" s="11" t="s">
        <v>8</v>
      </c>
      <c r="E127" s="12" t="s">
        <v>47</v>
      </c>
      <c r="F127" s="11" t="s">
        <v>1222</v>
      </c>
      <c r="G127" s="13" t="s">
        <v>6518</v>
      </c>
      <c r="H127" s="78" t="s">
        <v>7447</v>
      </c>
      <c r="I127" s="48">
        <f>tbl_raw_data[[#This Row],[Date Actioned]]-tbl_raw_data[[#This Row],[Date Tagged]]</f>
        <v>3.055555556784384E-3</v>
      </c>
      <c r="J127" s="46">
        <f>HOUR(tbl_raw_data[[#This Row],[Time_taken]])*60+MINUTE(tbl_raw_data[[#This Row],[Time_taken]])+SECOND(tbl_raw_data[[#This Row],[Time_taken]])/60</f>
        <v>4.4000000000000004</v>
      </c>
      <c r="K127" s="52">
        <f>DATE(YEAR(tbl_raw_data[[#This Row],[Date Actioned]]),MONTH(tbl_raw_data[[#This Row],[Date Actioned]]),DAY(tbl_raw_data[[#This Row],[Date Actioned]]))</f>
        <v>45165</v>
      </c>
      <c r="L127" s="50" t="str">
        <f>UPPER(TEXT(tbl_raw_data[[#This Row],[updated_date]],"MMMM"))</f>
        <v>AUGUST</v>
      </c>
      <c r="M127" s="50" t="str">
        <f>"WEEK "&amp; IF(ROUNDUP(DAY(tbl_raw_data[[#This Row],[updated_date]])/7,0)=5,4,ROUNDUP(DAY(tbl_raw_data[[#This Row],[updated_date]])/7,0))</f>
        <v>WEEK 4</v>
      </c>
      <c r="N127" s="50" t="str">
        <f>UPPER(VLOOKUP(tbl_raw_data[[#This Row],[Analyst]],Settiings!$A$2:$B$16,2,0))</f>
        <v>HARDIK</v>
      </c>
      <c r="O127" s="50" t="str">
        <f>TRIM(UPPER(tbl_raw_data[[#This Row],[Outcome]]))</f>
        <v>WITHDRAW</v>
      </c>
      <c r="P127" s="50" t="str">
        <f>TRIM(UPPER(tbl_raw_data[[#This Row],[Queue Name]]))</f>
        <v>CONSUMER PRE BUREAU</v>
      </c>
      <c r="Q127" s="50" t="str">
        <f>IF(tbl_raw_data[[#This Row],[Time taken in min]]&lt;=Settiings!$D$2,"SLA_MET","SLA_NOT_MET")</f>
        <v>SLA_MET</v>
      </c>
      <c r="R127" s="94"/>
    </row>
    <row r="128" spans="1:18" x14ac:dyDescent="0.3">
      <c r="A128" s="8" t="s">
        <v>6804</v>
      </c>
      <c r="B128" s="9">
        <v>45166.547488425924</v>
      </c>
      <c r="C128" s="10">
        <v>45166.55673611111</v>
      </c>
      <c r="D128" s="11" t="s">
        <v>8</v>
      </c>
      <c r="E128" s="12" t="s">
        <v>47</v>
      </c>
      <c r="F128" s="11" t="s">
        <v>70</v>
      </c>
      <c r="G128" s="13" t="s">
        <v>6082</v>
      </c>
      <c r="H128" s="78" t="s">
        <v>7447</v>
      </c>
      <c r="I128" s="48">
        <f>tbl_raw_data[[#This Row],[Date Actioned]]-tbl_raw_data[[#This Row],[Date Tagged]]</f>
        <v>9.2476851859828457E-3</v>
      </c>
      <c r="J128" s="46">
        <f>HOUR(tbl_raw_data[[#This Row],[Time_taken]])*60+MINUTE(tbl_raw_data[[#This Row],[Time_taken]])+SECOND(tbl_raw_data[[#This Row],[Time_taken]])/60</f>
        <v>13.316666666666666</v>
      </c>
      <c r="K128" s="52">
        <f>DATE(YEAR(tbl_raw_data[[#This Row],[Date Actioned]]),MONTH(tbl_raw_data[[#This Row],[Date Actioned]]),DAY(tbl_raw_data[[#This Row],[Date Actioned]]))</f>
        <v>45166</v>
      </c>
      <c r="L128" s="50" t="str">
        <f>UPPER(TEXT(tbl_raw_data[[#This Row],[updated_date]],"MMMM"))</f>
        <v>AUGUST</v>
      </c>
      <c r="M128" s="50" t="str">
        <f>"WEEK "&amp; IF(ROUNDUP(DAY(tbl_raw_data[[#This Row],[updated_date]])/7,0)=5,4,ROUNDUP(DAY(tbl_raw_data[[#This Row],[updated_date]])/7,0))</f>
        <v>WEEK 4</v>
      </c>
      <c r="N128" s="50" t="str">
        <f>UPPER(VLOOKUP(tbl_raw_data[[#This Row],[Analyst]],Settiings!$A$2:$B$16,2,0))</f>
        <v>ASIF</v>
      </c>
      <c r="O128" s="50" t="str">
        <f>TRIM(UPPER(tbl_raw_data[[#This Row],[Outcome]]))</f>
        <v>WITHDRAW</v>
      </c>
      <c r="P128" s="50" t="str">
        <f>TRIM(UPPER(tbl_raw_data[[#This Row],[Queue Name]]))</f>
        <v>CONSUMER PRE BUREAU</v>
      </c>
      <c r="Q128" s="50" t="str">
        <f>IF(tbl_raw_data[[#This Row],[Time taken in min]]&lt;=Settiings!$D$2,"SLA_MET","SLA_NOT_MET")</f>
        <v>SLA_MET</v>
      </c>
      <c r="R128" s="94"/>
    </row>
    <row r="129" spans="1:18" x14ac:dyDescent="0.3">
      <c r="A129" s="8" t="s">
        <v>6837</v>
      </c>
      <c r="B129" s="9">
        <v>45166.6018287037</v>
      </c>
      <c r="C129" s="10">
        <v>45166.610162037039</v>
      </c>
      <c r="D129" s="11" t="s">
        <v>8</v>
      </c>
      <c r="E129" s="12" t="s">
        <v>47</v>
      </c>
      <c r="F129" s="11" t="s">
        <v>686</v>
      </c>
      <c r="G129" s="13" t="s">
        <v>6120</v>
      </c>
      <c r="H129" s="78" t="s">
        <v>7447</v>
      </c>
      <c r="I129" s="48">
        <f>tbl_raw_data[[#This Row],[Date Actioned]]-tbl_raw_data[[#This Row],[Date Tagged]]</f>
        <v>8.3333333386690356E-3</v>
      </c>
      <c r="J129" s="46">
        <f>HOUR(tbl_raw_data[[#This Row],[Time_taken]])*60+MINUTE(tbl_raw_data[[#This Row],[Time_taken]])+SECOND(tbl_raw_data[[#This Row],[Time_taken]])/60</f>
        <v>12</v>
      </c>
      <c r="K129" s="52">
        <f>DATE(YEAR(tbl_raw_data[[#This Row],[Date Actioned]]),MONTH(tbl_raw_data[[#This Row],[Date Actioned]]),DAY(tbl_raw_data[[#This Row],[Date Actioned]]))</f>
        <v>45166</v>
      </c>
      <c r="L129" s="50" t="str">
        <f>UPPER(TEXT(tbl_raw_data[[#This Row],[updated_date]],"MMMM"))</f>
        <v>AUGUST</v>
      </c>
      <c r="M129" s="50" t="str">
        <f>"WEEK "&amp; IF(ROUNDUP(DAY(tbl_raw_data[[#This Row],[updated_date]])/7,0)=5,4,ROUNDUP(DAY(tbl_raw_data[[#This Row],[updated_date]])/7,0))</f>
        <v>WEEK 4</v>
      </c>
      <c r="N129" s="50" t="str">
        <f>UPPER(VLOOKUP(tbl_raw_data[[#This Row],[Analyst]],Settiings!$A$2:$B$16,2,0))</f>
        <v>FARDIN</v>
      </c>
      <c r="O129" s="50" t="str">
        <f>TRIM(UPPER(tbl_raw_data[[#This Row],[Outcome]]))</f>
        <v>WITHDRAW</v>
      </c>
      <c r="P129" s="50" t="str">
        <f>TRIM(UPPER(tbl_raw_data[[#This Row],[Queue Name]]))</f>
        <v>CONSUMER PRE BUREAU</v>
      </c>
      <c r="Q129" s="50" t="str">
        <f>IF(tbl_raw_data[[#This Row],[Time taken in min]]&lt;=Settiings!$D$2,"SLA_MET","SLA_NOT_MET")</f>
        <v>SLA_MET</v>
      </c>
      <c r="R129" s="94"/>
    </row>
    <row r="130" spans="1:18" x14ac:dyDescent="0.3">
      <c r="A130" s="8" t="s">
        <v>6947</v>
      </c>
      <c r="B130" s="9">
        <v>45166.826840277776</v>
      </c>
      <c r="C130" s="10">
        <v>45166.835046296299</v>
      </c>
      <c r="D130" s="11" t="s">
        <v>8</v>
      </c>
      <c r="E130" s="12" t="s">
        <v>47</v>
      </c>
      <c r="F130" s="11" t="s">
        <v>686</v>
      </c>
      <c r="G130" s="13" t="s">
        <v>6245</v>
      </c>
      <c r="H130" s="78" t="s">
        <v>7447</v>
      </c>
      <c r="I130" s="48">
        <f>tbl_raw_data[[#This Row],[Date Actioned]]-tbl_raw_data[[#This Row],[Date Tagged]]</f>
        <v>8.2060185231966898E-3</v>
      </c>
      <c r="J130" s="46">
        <f>HOUR(tbl_raw_data[[#This Row],[Time_taken]])*60+MINUTE(tbl_raw_data[[#This Row],[Time_taken]])+SECOND(tbl_raw_data[[#This Row],[Time_taken]])/60</f>
        <v>11.816666666666666</v>
      </c>
      <c r="K130" s="52">
        <f>DATE(YEAR(tbl_raw_data[[#This Row],[Date Actioned]]),MONTH(tbl_raw_data[[#This Row],[Date Actioned]]),DAY(tbl_raw_data[[#This Row],[Date Actioned]]))</f>
        <v>45166</v>
      </c>
      <c r="L130" s="50" t="str">
        <f>UPPER(TEXT(tbl_raw_data[[#This Row],[updated_date]],"MMMM"))</f>
        <v>AUGUST</v>
      </c>
      <c r="M130" s="50" t="str">
        <f>"WEEK "&amp; IF(ROUNDUP(DAY(tbl_raw_data[[#This Row],[updated_date]])/7,0)=5,4,ROUNDUP(DAY(tbl_raw_data[[#This Row],[updated_date]])/7,0))</f>
        <v>WEEK 4</v>
      </c>
      <c r="N130" s="50" t="str">
        <f>UPPER(VLOOKUP(tbl_raw_data[[#This Row],[Analyst]],Settiings!$A$2:$B$16,2,0))</f>
        <v>FARDIN</v>
      </c>
      <c r="O130" s="50" t="str">
        <f>TRIM(UPPER(tbl_raw_data[[#This Row],[Outcome]]))</f>
        <v>WITHDRAW</v>
      </c>
      <c r="P130" s="50" t="str">
        <f>TRIM(UPPER(tbl_raw_data[[#This Row],[Queue Name]]))</f>
        <v>CONSUMER PRE BUREAU</v>
      </c>
      <c r="Q130" s="50" t="str">
        <f>IF(tbl_raw_data[[#This Row],[Time taken in min]]&lt;=Settiings!$D$2,"SLA_MET","SLA_NOT_MET")</f>
        <v>SLA_MET</v>
      </c>
      <c r="R130" s="94"/>
    </row>
    <row r="131" spans="1:18" x14ac:dyDescent="0.3">
      <c r="A131" s="8" t="s">
        <v>7009</v>
      </c>
      <c r="B131" s="9">
        <v>45167.542627314811</v>
      </c>
      <c r="C131" s="10">
        <v>45167.546990740739</v>
      </c>
      <c r="D131" s="11" t="s">
        <v>8</v>
      </c>
      <c r="E131" s="12" t="s">
        <v>19</v>
      </c>
      <c r="F131" s="11" t="s">
        <v>65</v>
      </c>
      <c r="G131" s="13" t="s">
        <v>1075</v>
      </c>
      <c r="H131" s="78" t="s">
        <v>7447</v>
      </c>
      <c r="I131" s="48">
        <f>tbl_raw_data[[#This Row],[Date Actioned]]-tbl_raw_data[[#This Row],[Date Tagged]]</f>
        <v>4.3634259272948839E-3</v>
      </c>
      <c r="J131" s="46">
        <f>HOUR(tbl_raw_data[[#This Row],[Time_taken]])*60+MINUTE(tbl_raw_data[[#This Row],[Time_taken]])+SECOND(tbl_raw_data[[#This Row],[Time_taken]])/60</f>
        <v>6.2833333333333332</v>
      </c>
      <c r="K131" s="52">
        <f>DATE(YEAR(tbl_raw_data[[#This Row],[Date Actioned]]),MONTH(tbl_raw_data[[#This Row],[Date Actioned]]),DAY(tbl_raw_data[[#This Row],[Date Actioned]]))</f>
        <v>45167</v>
      </c>
      <c r="L131" s="50" t="str">
        <f>UPPER(TEXT(tbl_raw_data[[#This Row],[updated_date]],"MMMM"))</f>
        <v>AUGUST</v>
      </c>
      <c r="M131" s="50" t="str">
        <f>"WEEK "&amp; IF(ROUNDUP(DAY(tbl_raw_data[[#This Row],[updated_date]])/7,0)=5,4,ROUNDUP(DAY(tbl_raw_data[[#This Row],[updated_date]])/7,0))</f>
        <v>WEEK 4</v>
      </c>
      <c r="N131" s="50" t="str">
        <f>UPPER(VLOOKUP(tbl_raw_data[[#This Row],[Analyst]],Settiings!$A$2:$B$16,2,0))</f>
        <v>SAM</v>
      </c>
      <c r="O131" s="50" t="str">
        <f>TRIM(UPPER(tbl_raw_data[[#This Row],[Outcome]]))</f>
        <v>WITHDRAW</v>
      </c>
      <c r="P131" s="50" t="str">
        <f>TRIM(UPPER(tbl_raw_data[[#This Row],[Queue Name]]))</f>
        <v>CONSUMER POST BUREAU</v>
      </c>
      <c r="Q131" s="50" t="str">
        <f>IF(tbl_raw_data[[#This Row],[Time taken in min]]&lt;=Settiings!$D$2,"SLA_MET","SLA_NOT_MET")</f>
        <v>SLA_MET</v>
      </c>
      <c r="R131" s="94"/>
    </row>
    <row r="132" spans="1:18" x14ac:dyDescent="0.3">
      <c r="A132" s="8" t="s">
        <v>7066</v>
      </c>
      <c r="B132" s="9">
        <v>45167.648819444446</v>
      </c>
      <c r="C132" s="10">
        <v>45167.656527777777</v>
      </c>
      <c r="D132" s="11" t="s">
        <v>8</v>
      </c>
      <c r="E132" s="12" t="s">
        <v>19</v>
      </c>
      <c r="F132" s="11" t="s">
        <v>53</v>
      </c>
      <c r="G132" s="13" t="s">
        <v>1148</v>
      </c>
      <c r="H132" s="78" t="s">
        <v>7447</v>
      </c>
      <c r="I132" s="48">
        <f>tbl_raw_data[[#This Row],[Date Actioned]]-tbl_raw_data[[#This Row],[Date Tagged]]</f>
        <v>7.7083333308110014E-3</v>
      </c>
      <c r="J132" s="46">
        <f>HOUR(tbl_raw_data[[#This Row],[Time_taken]])*60+MINUTE(tbl_raw_data[[#This Row],[Time_taken]])+SECOND(tbl_raw_data[[#This Row],[Time_taken]])/60</f>
        <v>11.1</v>
      </c>
      <c r="K132" s="52">
        <f>DATE(YEAR(tbl_raw_data[[#This Row],[Date Actioned]]),MONTH(tbl_raw_data[[#This Row],[Date Actioned]]),DAY(tbl_raw_data[[#This Row],[Date Actioned]]))</f>
        <v>45167</v>
      </c>
      <c r="L132" s="50" t="str">
        <f>UPPER(TEXT(tbl_raw_data[[#This Row],[updated_date]],"MMMM"))</f>
        <v>AUGUST</v>
      </c>
      <c r="M132" s="50" t="str">
        <f>"WEEK "&amp; IF(ROUNDUP(DAY(tbl_raw_data[[#This Row],[updated_date]])/7,0)=5,4,ROUNDUP(DAY(tbl_raw_data[[#This Row],[updated_date]])/7,0))</f>
        <v>WEEK 4</v>
      </c>
      <c r="N132" s="50" t="str">
        <f>UPPER(VLOOKUP(tbl_raw_data[[#This Row],[Analyst]],Settiings!$A$2:$B$16,2,0))</f>
        <v>NAVED</v>
      </c>
      <c r="O132" s="50" t="str">
        <f>TRIM(UPPER(tbl_raw_data[[#This Row],[Outcome]]))</f>
        <v>WITHDRAW</v>
      </c>
      <c r="P132" s="50" t="str">
        <f>TRIM(UPPER(tbl_raw_data[[#This Row],[Queue Name]]))</f>
        <v>CONSUMER POST BUREAU</v>
      </c>
      <c r="Q132" s="50" t="str">
        <f>IF(tbl_raw_data[[#This Row],[Time taken in min]]&lt;=Settiings!$D$2,"SLA_MET","SLA_NOT_MET")</f>
        <v>SLA_MET</v>
      </c>
      <c r="R132" s="94"/>
    </row>
    <row r="133" spans="1:18" x14ac:dyDescent="0.3">
      <c r="A133" s="8" t="s">
        <v>7103</v>
      </c>
      <c r="B133" s="9">
        <v>45167.709189814814</v>
      </c>
      <c r="C133" s="10">
        <v>45167.71435185185</v>
      </c>
      <c r="D133" s="11" t="s">
        <v>8</v>
      </c>
      <c r="E133" s="12" t="s">
        <v>19</v>
      </c>
      <c r="F133" s="11" t="s">
        <v>70</v>
      </c>
      <c r="G133" s="13" t="s">
        <v>1188</v>
      </c>
      <c r="H133" s="78" t="s">
        <v>7447</v>
      </c>
      <c r="I133" s="48">
        <f>tbl_raw_data[[#This Row],[Date Actioned]]-tbl_raw_data[[#This Row],[Date Tagged]]</f>
        <v>5.1620370359160006E-3</v>
      </c>
      <c r="J133" s="46">
        <f>HOUR(tbl_raw_data[[#This Row],[Time_taken]])*60+MINUTE(tbl_raw_data[[#This Row],[Time_taken]])+SECOND(tbl_raw_data[[#This Row],[Time_taken]])/60</f>
        <v>7.4333333333333336</v>
      </c>
      <c r="K133" s="52">
        <f>DATE(YEAR(tbl_raw_data[[#This Row],[Date Actioned]]),MONTH(tbl_raw_data[[#This Row],[Date Actioned]]),DAY(tbl_raw_data[[#This Row],[Date Actioned]]))</f>
        <v>45167</v>
      </c>
      <c r="L133" s="50" t="str">
        <f>UPPER(TEXT(tbl_raw_data[[#This Row],[updated_date]],"MMMM"))</f>
        <v>AUGUST</v>
      </c>
      <c r="M133" s="50" t="str">
        <f>"WEEK "&amp; IF(ROUNDUP(DAY(tbl_raw_data[[#This Row],[updated_date]])/7,0)=5,4,ROUNDUP(DAY(tbl_raw_data[[#This Row],[updated_date]])/7,0))</f>
        <v>WEEK 4</v>
      </c>
      <c r="N133" s="50" t="str">
        <f>UPPER(VLOOKUP(tbl_raw_data[[#This Row],[Analyst]],Settiings!$A$2:$B$16,2,0))</f>
        <v>ASIF</v>
      </c>
      <c r="O133" s="50" t="str">
        <f>TRIM(UPPER(tbl_raw_data[[#This Row],[Outcome]]))</f>
        <v>WITHDRAW</v>
      </c>
      <c r="P133" s="50" t="str">
        <f>TRIM(UPPER(tbl_raw_data[[#This Row],[Queue Name]]))</f>
        <v>CONSUMER POST BUREAU</v>
      </c>
      <c r="Q133" s="50" t="str">
        <f>IF(tbl_raw_data[[#This Row],[Time taken in min]]&lt;=Settiings!$D$2,"SLA_MET","SLA_NOT_MET")</f>
        <v>SLA_MET</v>
      </c>
      <c r="R133" s="94"/>
    </row>
    <row r="134" spans="1:18" x14ac:dyDescent="0.3">
      <c r="A134" s="8" t="s">
        <v>7268</v>
      </c>
      <c r="B134" s="9">
        <v>45168.696469907409</v>
      </c>
      <c r="C134" s="10">
        <v>45168.701990740738</v>
      </c>
      <c r="D134" s="11" t="s">
        <v>8</v>
      </c>
      <c r="E134" s="12" t="s">
        <v>19</v>
      </c>
      <c r="F134" s="11" t="s">
        <v>1222</v>
      </c>
      <c r="G134" s="13" t="s">
        <v>1672</v>
      </c>
      <c r="H134" s="78" t="s">
        <v>7447</v>
      </c>
      <c r="I134" s="48">
        <f>tbl_raw_data[[#This Row],[Date Actioned]]-tbl_raw_data[[#This Row],[Date Tagged]]</f>
        <v>5.5208333287737332E-3</v>
      </c>
      <c r="J134" s="46">
        <f>HOUR(tbl_raw_data[[#This Row],[Time_taken]])*60+MINUTE(tbl_raw_data[[#This Row],[Time_taken]])+SECOND(tbl_raw_data[[#This Row],[Time_taken]])/60</f>
        <v>7.95</v>
      </c>
      <c r="K134" s="52">
        <f>DATE(YEAR(tbl_raw_data[[#This Row],[Date Actioned]]),MONTH(tbl_raw_data[[#This Row],[Date Actioned]]),DAY(tbl_raw_data[[#This Row],[Date Actioned]]))</f>
        <v>45168</v>
      </c>
      <c r="L134" s="50" t="str">
        <f>UPPER(TEXT(tbl_raw_data[[#This Row],[updated_date]],"MMMM"))</f>
        <v>AUGUST</v>
      </c>
      <c r="M134" s="50" t="str">
        <f>"WEEK "&amp; IF(ROUNDUP(DAY(tbl_raw_data[[#This Row],[updated_date]])/7,0)=5,4,ROUNDUP(DAY(tbl_raw_data[[#This Row],[updated_date]])/7,0))</f>
        <v>WEEK 4</v>
      </c>
      <c r="N134" s="50" t="str">
        <f>UPPER(VLOOKUP(tbl_raw_data[[#This Row],[Analyst]],Settiings!$A$2:$B$16,2,0))</f>
        <v>HARDIK</v>
      </c>
      <c r="O134" s="50" t="str">
        <f>TRIM(UPPER(tbl_raw_data[[#This Row],[Outcome]]))</f>
        <v>WITHDRAW</v>
      </c>
      <c r="P134" s="50" t="str">
        <f>TRIM(UPPER(tbl_raw_data[[#This Row],[Queue Name]]))</f>
        <v>CONSUMER POST BUREAU</v>
      </c>
      <c r="Q134" s="50" t="str">
        <f>IF(tbl_raw_data[[#This Row],[Time taken in min]]&lt;=Settiings!$D$2,"SLA_MET","SLA_NOT_MET")</f>
        <v>SLA_MET</v>
      </c>
      <c r="R134" s="94"/>
    </row>
    <row r="135" spans="1:18" x14ac:dyDescent="0.3">
      <c r="A135" s="8" t="s">
        <v>7297</v>
      </c>
      <c r="B135" s="9">
        <v>45168.743668981479</v>
      </c>
      <c r="C135" s="10">
        <v>45168.747696759259</v>
      </c>
      <c r="D135" s="11" t="s">
        <v>8</v>
      </c>
      <c r="E135" s="12" t="s">
        <v>47</v>
      </c>
      <c r="F135" s="11" t="s">
        <v>53</v>
      </c>
      <c r="G135" s="13" t="s">
        <v>1706</v>
      </c>
      <c r="H135" s="78" t="s">
        <v>7447</v>
      </c>
      <c r="I135" s="48">
        <f>tbl_raw_data[[#This Row],[Date Actioned]]-tbl_raw_data[[#This Row],[Date Tagged]]</f>
        <v>4.0277777807204984E-3</v>
      </c>
      <c r="J135" s="46">
        <f>HOUR(tbl_raw_data[[#This Row],[Time_taken]])*60+MINUTE(tbl_raw_data[[#This Row],[Time_taken]])+SECOND(tbl_raw_data[[#This Row],[Time_taken]])/60</f>
        <v>5.8</v>
      </c>
      <c r="K135" s="52">
        <f>DATE(YEAR(tbl_raw_data[[#This Row],[Date Actioned]]),MONTH(tbl_raw_data[[#This Row],[Date Actioned]]),DAY(tbl_raw_data[[#This Row],[Date Actioned]]))</f>
        <v>45168</v>
      </c>
      <c r="L135" s="50" t="str">
        <f>UPPER(TEXT(tbl_raw_data[[#This Row],[updated_date]],"MMMM"))</f>
        <v>AUGUST</v>
      </c>
      <c r="M135" s="50" t="str">
        <f>"WEEK "&amp; IF(ROUNDUP(DAY(tbl_raw_data[[#This Row],[updated_date]])/7,0)=5,4,ROUNDUP(DAY(tbl_raw_data[[#This Row],[updated_date]])/7,0))</f>
        <v>WEEK 4</v>
      </c>
      <c r="N135" s="50" t="str">
        <f>UPPER(VLOOKUP(tbl_raw_data[[#This Row],[Analyst]],Settiings!$A$2:$B$16,2,0))</f>
        <v>NAVED</v>
      </c>
      <c r="O135" s="50" t="str">
        <f>TRIM(UPPER(tbl_raw_data[[#This Row],[Outcome]]))</f>
        <v>WITHDRAW</v>
      </c>
      <c r="P135" s="50" t="str">
        <f>TRIM(UPPER(tbl_raw_data[[#This Row],[Queue Name]]))</f>
        <v>CONSUMER PRE BUREAU</v>
      </c>
      <c r="Q135" s="50" t="str">
        <f>IF(tbl_raw_data[[#This Row],[Time taken in min]]&lt;=Settiings!$D$2,"SLA_MET","SLA_NOT_MET")</f>
        <v>SLA_MET</v>
      </c>
      <c r="R135" s="94"/>
    </row>
    <row r="136" spans="1:18" x14ac:dyDescent="0.3">
      <c r="A136" s="8" t="s">
        <v>7301</v>
      </c>
      <c r="B136" s="9">
        <v>45168.752638888887</v>
      </c>
      <c r="C136" s="10">
        <v>45168.759027777778</v>
      </c>
      <c r="D136" s="11" t="s">
        <v>8</v>
      </c>
      <c r="E136" s="12" t="s">
        <v>47</v>
      </c>
      <c r="F136" s="11" t="s">
        <v>1228</v>
      </c>
      <c r="G136" s="13" t="s">
        <v>1712</v>
      </c>
      <c r="H136" s="78" t="s">
        <v>7447</v>
      </c>
      <c r="I136" s="48">
        <f>tbl_raw_data[[#This Row],[Date Actioned]]-tbl_raw_data[[#This Row],[Date Tagged]]</f>
        <v>6.3888888907968067E-3</v>
      </c>
      <c r="J136" s="46">
        <f>HOUR(tbl_raw_data[[#This Row],[Time_taken]])*60+MINUTE(tbl_raw_data[[#This Row],[Time_taken]])+SECOND(tbl_raw_data[[#This Row],[Time_taken]])/60</f>
        <v>9.1999999999999993</v>
      </c>
      <c r="K136" s="52">
        <f>DATE(YEAR(tbl_raw_data[[#This Row],[Date Actioned]]),MONTH(tbl_raw_data[[#This Row],[Date Actioned]]),DAY(tbl_raw_data[[#This Row],[Date Actioned]]))</f>
        <v>45168</v>
      </c>
      <c r="L136" s="50" t="str">
        <f>UPPER(TEXT(tbl_raw_data[[#This Row],[updated_date]],"MMMM"))</f>
        <v>AUGUST</v>
      </c>
      <c r="M136" s="50" t="str">
        <f>"WEEK "&amp; IF(ROUNDUP(DAY(tbl_raw_data[[#This Row],[updated_date]])/7,0)=5,4,ROUNDUP(DAY(tbl_raw_data[[#This Row],[updated_date]])/7,0))</f>
        <v>WEEK 4</v>
      </c>
      <c r="N136" s="50" t="str">
        <f>UPPER(VLOOKUP(tbl_raw_data[[#This Row],[Analyst]],Settiings!$A$2:$B$16,2,0))</f>
        <v>RAJ</v>
      </c>
      <c r="O136" s="50" t="str">
        <f>TRIM(UPPER(tbl_raw_data[[#This Row],[Outcome]]))</f>
        <v>WITHDRAW</v>
      </c>
      <c r="P136" s="50" t="str">
        <f>TRIM(UPPER(tbl_raw_data[[#This Row],[Queue Name]]))</f>
        <v>CONSUMER PRE BUREAU</v>
      </c>
      <c r="Q136" s="50" t="str">
        <f>IF(tbl_raw_data[[#This Row],[Time taken in min]]&lt;=Settiings!$D$2,"SLA_MET","SLA_NOT_MET")</f>
        <v>SLA_MET</v>
      </c>
      <c r="R136" s="94"/>
    </row>
    <row r="137" spans="1:18" x14ac:dyDescent="0.3">
      <c r="A137" s="8" t="s">
        <v>7306</v>
      </c>
      <c r="B137" s="9">
        <v>45168.760370370372</v>
      </c>
      <c r="C137" s="10">
        <v>45168.762291666666</v>
      </c>
      <c r="D137" s="11" t="s">
        <v>8</v>
      </c>
      <c r="E137" s="12" t="s">
        <v>47</v>
      </c>
      <c r="F137" s="11" t="s">
        <v>1228</v>
      </c>
      <c r="G137" s="13" t="s">
        <v>1719</v>
      </c>
      <c r="H137" s="78" t="s">
        <v>7447</v>
      </c>
      <c r="I137" s="48">
        <f>tbl_raw_data[[#This Row],[Date Actioned]]-tbl_raw_data[[#This Row],[Date Tagged]]</f>
        <v>1.9212962943129241E-3</v>
      </c>
      <c r="J137" s="46">
        <f>HOUR(tbl_raw_data[[#This Row],[Time_taken]])*60+MINUTE(tbl_raw_data[[#This Row],[Time_taken]])+SECOND(tbl_raw_data[[#This Row],[Time_taken]])/60</f>
        <v>2.7666666666666666</v>
      </c>
      <c r="K137" s="52">
        <f>DATE(YEAR(tbl_raw_data[[#This Row],[Date Actioned]]),MONTH(tbl_raw_data[[#This Row],[Date Actioned]]),DAY(tbl_raw_data[[#This Row],[Date Actioned]]))</f>
        <v>45168</v>
      </c>
      <c r="L137" s="50" t="str">
        <f>UPPER(TEXT(tbl_raw_data[[#This Row],[updated_date]],"MMMM"))</f>
        <v>AUGUST</v>
      </c>
      <c r="M137" s="50" t="str">
        <f>"WEEK "&amp; IF(ROUNDUP(DAY(tbl_raw_data[[#This Row],[updated_date]])/7,0)=5,4,ROUNDUP(DAY(tbl_raw_data[[#This Row],[updated_date]])/7,0))</f>
        <v>WEEK 4</v>
      </c>
      <c r="N137" s="50" t="str">
        <f>UPPER(VLOOKUP(tbl_raw_data[[#This Row],[Analyst]],Settiings!$A$2:$B$16,2,0))</f>
        <v>RAJ</v>
      </c>
      <c r="O137" s="50" t="str">
        <f>TRIM(UPPER(tbl_raw_data[[#This Row],[Outcome]]))</f>
        <v>WITHDRAW</v>
      </c>
      <c r="P137" s="50" t="str">
        <f>TRIM(UPPER(tbl_raw_data[[#This Row],[Queue Name]]))</f>
        <v>CONSUMER PRE BUREAU</v>
      </c>
      <c r="Q137" s="50" t="str">
        <f>IF(tbl_raw_data[[#This Row],[Time taken in min]]&lt;=Settiings!$D$2,"SLA_MET","SLA_NOT_MET")</f>
        <v>SLA_MET</v>
      </c>
      <c r="R137" s="94"/>
    </row>
    <row r="138" spans="1:18" x14ac:dyDescent="0.3">
      <c r="A138" s="14" t="s">
        <v>919</v>
      </c>
      <c r="B138" s="15">
        <v>45138.687916666669</v>
      </c>
      <c r="C138" s="21">
        <v>45138.693738425929</v>
      </c>
      <c r="D138" s="18" t="s">
        <v>8</v>
      </c>
      <c r="E138" s="18" t="s">
        <v>47</v>
      </c>
      <c r="F138" s="18" t="s">
        <v>70</v>
      </c>
      <c r="G138" s="18" t="s">
        <v>920</v>
      </c>
      <c r="H138" s="80" t="s">
        <v>7452</v>
      </c>
      <c r="I138" s="48">
        <f>tbl_raw_data[[#This Row],[Date Actioned]]-tbl_raw_data[[#This Row],[Date Tagged]]</f>
        <v>5.8217592595610768E-3</v>
      </c>
      <c r="J138" s="46">
        <f>HOUR(tbl_raw_data[[#This Row],[Time_taken]])*60+MINUTE(tbl_raw_data[[#This Row],[Time_taken]])+SECOND(tbl_raw_data[[#This Row],[Time_taken]])/60</f>
        <v>8.3833333333333329</v>
      </c>
      <c r="K138" s="52">
        <f>DATE(YEAR(tbl_raw_data[[#This Row],[Date Actioned]]),MONTH(tbl_raw_data[[#This Row],[Date Actioned]]),DAY(tbl_raw_data[[#This Row],[Date Actioned]]))</f>
        <v>45138</v>
      </c>
      <c r="L138" s="50" t="str">
        <f>UPPER(TEXT(tbl_raw_data[[#This Row],[updated_date]],"MMMM"))</f>
        <v>JULY</v>
      </c>
      <c r="M138" s="50" t="str">
        <f>"WEEK "&amp; IF(ROUNDUP(DAY(tbl_raw_data[[#This Row],[updated_date]])/7,0)=5,4,ROUNDUP(DAY(tbl_raw_data[[#This Row],[updated_date]])/7,0))</f>
        <v>WEEK 4</v>
      </c>
      <c r="N138" s="50" t="str">
        <f>UPPER(VLOOKUP(tbl_raw_data[[#This Row],[Analyst]],Settiings!$A$2:$B$16,2,0))</f>
        <v>ASIF</v>
      </c>
      <c r="O138" s="50" t="str">
        <f>TRIM(UPPER(tbl_raw_data[[#This Row],[Outcome]]))</f>
        <v>WITHDRAW</v>
      </c>
      <c r="P138" s="50" t="str">
        <f>TRIM(UPPER(tbl_raw_data[[#This Row],[Queue Name]]))</f>
        <v>CONSUMER PRE BUREAU</v>
      </c>
      <c r="Q138" s="50" t="str">
        <f>IF(tbl_raw_data[[#This Row],[Time taken in min]]&lt;=Settiings!$D$2,"SLA_MET","SLA_NOT_MET")</f>
        <v>SLA_MET</v>
      </c>
      <c r="R138" s="94"/>
    </row>
    <row r="139" spans="1:18" x14ac:dyDescent="0.3">
      <c r="A139" s="23" t="s">
        <v>965</v>
      </c>
      <c r="B139" s="9">
        <v>45138.723356481481</v>
      </c>
      <c r="C139" s="22">
        <v>45138.739039351851</v>
      </c>
      <c r="D139" s="12" t="s">
        <v>8</v>
      </c>
      <c r="E139" s="12" t="s">
        <v>47</v>
      </c>
      <c r="F139" s="12" t="s">
        <v>10</v>
      </c>
      <c r="G139" s="12" t="s">
        <v>966</v>
      </c>
      <c r="H139" s="80" t="s">
        <v>7452</v>
      </c>
      <c r="I139" s="48">
        <f>tbl_raw_data[[#This Row],[Date Actioned]]-tbl_raw_data[[#This Row],[Date Tagged]]</f>
        <v>1.5682870369346347E-2</v>
      </c>
      <c r="J139" s="46">
        <f>HOUR(tbl_raw_data[[#This Row],[Time_taken]])*60+MINUTE(tbl_raw_data[[#This Row],[Time_taken]])+SECOND(tbl_raw_data[[#This Row],[Time_taken]])/60</f>
        <v>22.583333333333332</v>
      </c>
      <c r="K139" s="52">
        <f>DATE(YEAR(tbl_raw_data[[#This Row],[Date Actioned]]),MONTH(tbl_raw_data[[#This Row],[Date Actioned]]),DAY(tbl_raw_data[[#This Row],[Date Actioned]]))</f>
        <v>45138</v>
      </c>
      <c r="L139" s="50" t="str">
        <f>UPPER(TEXT(tbl_raw_data[[#This Row],[updated_date]],"MMMM"))</f>
        <v>JULY</v>
      </c>
      <c r="M139" s="50" t="str">
        <f>"WEEK "&amp; IF(ROUNDUP(DAY(tbl_raw_data[[#This Row],[updated_date]])/7,0)=5,4,ROUNDUP(DAY(tbl_raw_data[[#This Row],[updated_date]])/7,0))</f>
        <v>WEEK 4</v>
      </c>
      <c r="N139" s="50" t="str">
        <f>UPPER(VLOOKUP(tbl_raw_data[[#This Row],[Analyst]],Settiings!$A$2:$B$16,2,0))</f>
        <v>NITESH</v>
      </c>
      <c r="O139" s="50" t="str">
        <f>TRIM(UPPER(tbl_raw_data[[#This Row],[Outcome]]))</f>
        <v>WITHDRAW</v>
      </c>
      <c r="P139" s="50" t="str">
        <f>TRIM(UPPER(tbl_raw_data[[#This Row],[Queue Name]]))</f>
        <v>CONSUMER PRE BUREAU</v>
      </c>
      <c r="Q139" s="50" t="str">
        <f>IF(tbl_raw_data[[#This Row],[Time taken in min]]&lt;=Settiings!$D$2,"SLA_MET","SLA_NOT_MET")</f>
        <v>SLA_NOT_MET</v>
      </c>
      <c r="R139" s="94"/>
    </row>
    <row r="140" spans="1:18" x14ac:dyDescent="0.3">
      <c r="A140" s="14" t="s">
        <v>972</v>
      </c>
      <c r="B140" s="15">
        <v>45138.726863425924</v>
      </c>
      <c r="C140" s="21">
        <v>45138.732708333337</v>
      </c>
      <c r="D140" s="18" t="s">
        <v>8</v>
      </c>
      <c r="E140" s="18" t="s">
        <v>47</v>
      </c>
      <c r="F140" s="18" t="s">
        <v>70</v>
      </c>
      <c r="G140" s="18" t="s">
        <v>973</v>
      </c>
      <c r="H140" s="80" t="s">
        <v>7452</v>
      </c>
      <c r="I140" s="48">
        <f>tbl_raw_data[[#This Row],[Date Actioned]]-tbl_raw_data[[#This Row],[Date Tagged]]</f>
        <v>5.8449074131203815E-3</v>
      </c>
      <c r="J140" s="46">
        <f>HOUR(tbl_raw_data[[#This Row],[Time_taken]])*60+MINUTE(tbl_raw_data[[#This Row],[Time_taken]])+SECOND(tbl_raw_data[[#This Row],[Time_taken]])/60</f>
        <v>8.4166666666666661</v>
      </c>
      <c r="K140" s="52">
        <f>DATE(YEAR(tbl_raw_data[[#This Row],[Date Actioned]]),MONTH(tbl_raw_data[[#This Row],[Date Actioned]]),DAY(tbl_raw_data[[#This Row],[Date Actioned]]))</f>
        <v>45138</v>
      </c>
      <c r="L140" s="50" t="str">
        <f>UPPER(TEXT(tbl_raw_data[[#This Row],[updated_date]],"MMMM"))</f>
        <v>JULY</v>
      </c>
      <c r="M140" s="50" t="str">
        <f>"WEEK "&amp; IF(ROUNDUP(DAY(tbl_raw_data[[#This Row],[updated_date]])/7,0)=5,4,ROUNDUP(DAY(tbl_raw_data[[#This Row],[updated_date]])/7,0))</f>
        <v>WEEK 4</v>
      </c>
      <c r="N140" s="50" t="str">
        <f>UPPER(VLOOKUP(tbl_raw_data[[#This Row],[Analyst]],Settiings!$A$2:$B$16,2,0))</f>
        <v>ASIF</v>
      </c>
      <c r="O140" s="50" t="str">
        <f>TRIM(UPPER(tbl_raw_data[[#This Row],[Outcome]]))</f>
        <v>WITHDRAW</v>
      </c>
      <c r="P140" s="50" t="str">
        <f>TRIM(UPPER(tbl_raw_data[[#This Row],[Queue Name]]))</f>
        <v>CONSUMER PRE BUREAU</v>
      </c>
      <c r="Q140" s="50" t="str">
        <f>IF(tbl_raw_data[[#This Row],[Time taken in min]]&lt;=Settiings!$D$2,"SLA_MET","SLA_NOT_MET")</f>
        <v>SLA_MET</v>
      </c>
      <c r="R140" s="94"/>
    </row>
    <row r="141" spans="1:18" x14ac:dyDescent="0.3">
      <c r="A141" s="14" t="s">
        <v>1060</v>
      </c>
      <c r="B141" s="15">
        <v>45139.512025462966</v>
      </c>
      <c r="C141" s="21">
        <v>45139.520196759258</v>
      </c>
      <c r="D141" s="18" t="s">
        <v>8</v>
      </c>
      <c r="E141" s="18" t="s">
        <v>19</v>
      </c>
      <c r="F141" s="18" t="s">
        <v>70</v>
      </c>
      <c r="G141" s="18" t="s">
        <v>1061</v>
      </c>
      <c r="H141" s="80" t="s">
        <v>7452</v>
      </c>
      <c r="I141" s="48">
        <f>tbl_raw_data[[#This Row],[Date Actioned]]-tbl_raw_data[[#This Row],[Date Tagged]]</f>
        <v>8.1712962928577326E-3</v>
      </c>
      <c r="J141" s="46">
        <f>HOUR(tbl_raw_data[[#This Row],[Time_taken]])*60+MINUTE(tbl_raw_data[[#This Row],[Time_taken]])+SECOND(tbl_raw_data[[#This Row],[Time_taken]])/60</f>
        <v>11.766666666666667</v>
      </c>
      <c r="K141" s="52">
        <f>DATE(YEAR(tbl_raw_data[[#This Row],[Date Actioned]]),MONTH(tbl_raw_data[[#This Row],[Date Actioned]]),DAY(tbl_raw_data[[#This Row],[Date Actioned]]))</f>
        <v>45139</v>
      </c>
      <c r="L141" s="50" t="str">
        <f>UPPER(TEXT(tbl_raw_data[[#This Row],[updated_date]],"MMMM"))</f>
        <v>AUGUST</v>
      </c>
      <c r="M141" s="50" t="str">
        <f>"WEEK "&amp; IF(ROUNDUP(DAY(tbl_raw_data[[#This Row],[updated_date]])/7,0)=5,4,ROUNDUP(DAY(tbl_raw_data[[#This Row],[updated_date]])/7,0))</f>
        <v>WEEK 1</v>
      </c>
      <c r="N141" s="50" t="str">
        <f>UPPER(VLOOKUP(tbl_raw_data[[#This Row],[Analyst]],Settiings!$A$2:$B$16,2,0))</f>
        <v>ASIF</v>
      </c>
      <c r="O141" s="50" t="str">
        <f>TRIM(UPPER(tbl_raw_data[[#This Row],[Outcome]]))</f>
        <v>WITHDRAW</v>
      </c>
      <c r="P141" s="50" t="str">
        <f>TRIM(UPPER(tbl_raw_data[[#This Row],[Queue Name]]))</f>
        <v>CONSUMER POST BUREAU</v>
      </c>
      <c r="Q141" s="50" t="str">
        <f>IF(tbl_raw_data[[#This Row],[Time taken in min]]&lt;=Settiings!$D$2,"SLA_MET","SLA_NOT_MET")</f>
        <v>SLA_MET</v>
      </c>
      <c r="R141" s="94"/>
    </row>
    <row r="142" spans="1:18" x14ac:dyDescent="0.3">
      <c r="A142" s="14" t="s">
        <v>1135</v>
      </c>
      <c r="B142" s="15">
        <v>45139.621111111112</v>
      </c>
      <c r="C142" s="21">
        <v>45139.628229166665</v>
      </c>
      <c r="D142" s="18" t="s">
        <v>8</v>
      </c>
      <c r="E142" s="18" t="s">
        <v>19</v>
      </c>
      <c r="F142" s="18" t="s">
        <v>50</v>
      </c>
      <c r="G142" s="18" t="s">
        <v>1136</v>
      </c>
      <c r="H142" s="80" t="s">
        <v>7452</v>
      </c>
      <c r="I142" s="48">
        <f>tbl_raw_data[[#This Row],[Date Actioned]]-tbl_raw_data[[#This Row],[Date Tagged]]</f>
        <v>7.1180555532919243E-3</v>
      </c>
      <c r="J142" s="46">
        <f>HOUR(tbl_raw_data[[#This Row],[Time_taken]])*60+MINUTE(tbl_raw_data[[#This Row],[Time_taken]])+SECOND(tbl_raw_data[[#This Row],[Time_taken]])/60</f>
        <v>10.25</v>
      </c>
      <c r="K142" s="52">
        <f>DATE(YEAR(tbl_raw_data[[#This Row],[Date Actioned]]),MONTH(tbl_raw_data[[#This Row],[Date Actioned]]),DAY(tbl_raw_data[[#This Row],[Date Actioned]]))</f>
        <v>45139</v>
      </c>
      <c r="L142" s="50" t="str">
        <f>UPPER(TEXT(tbl_raw_data[[#This Row],[updated_date]],"MMMM"))</f>
        <v>AUGUST</v>
      </c>
      <c r="M142" s="50" t="str">
        <f>"WEEK "&amp; IF(ROUNDUP(DAY(tbl_raw_data[[#This Row],[updated_date]])/7,0)=5,4,ROUNDUP(DAY(tbl_raw_data[[#This Row],[updated_date]])/7,0))</f>
        <v>WEEK 1</v>
      </c>
      <c r="N142" s="50" t="str">
        <f>UPPER(VLOOKUP(tbl_raw_data[[#This Row],[Analyst]],Settiings!$A$2:$B$16,2,0))</f>
        <v>SHAHID</v>
      </c>
      <c r="O142" s="50" t="str">
        <f>TRIM(UPPER(tbl_raw_data[[#This Row],[Outcome]]))</f>
        <v>WITHDRAW</v>
      </c>
      <c r="P142" s="50" t="str">
        <f>TRIM(UPPER(tbl_raw_data[[#This Row],[Queue Name]]))</f>
        <v>CONSUMER POST BUREAU</v>
      </c>
      <c r="Q142" s="50" t="str">
        <f>IF(tbl_raw_data[[#This Row],[Time taken in min]]&lt;=Settiings!$D$2,"SLA_MET","SLA_NOT_MET")</f>
        <v>SLA_MET</v>
      </c>
      <c r="R142" s="94"/>
    </row>
    <row r="143" spans="1:18" x14ac:dyDescent="0.3">
      <c r="A143" s="14" t="s">
        <v>1739</v>
      </c>
      <c r="B143" s="15">
        <v>45141.79928240741</v>
      </c>
      <c r="C143" s="21">
        <v>45141.81417824074</v>
      </c>
      <c r="D143" s="18" t="s">
        <v>8</v>
      </c>
      <c r="E143" s="18" t="s">
        <v>19</v>
      </c>
      <c r="F143" s="18" t="s">
        <v>10</v>
      </c>
      <c r="G143" s="18" t="s">
        <v>1740</v>
      </c>
      <c r="H143" s="80" t="s">
        <v>7452</v>
      </c>
      <c r="I143" s="48">
        <f>tbl_raw_data[[#This Row],[Date Actioned]]-tbl_raw_data[[#This Row],[Date Tagged]]</f>
        <v>1.4895833330228925E-2</v>
      </c>
      <c r="J143" s="46">
        <f>HOUR(tbl_raw_data[[#This Row],[Time_taken]])*60+MINUTE(tbl_raw_data[[#This Row],[Time_taken]])+SECOND(tbl_raw_data[[#This Row],[Time_taken]])/60</f>
        <v>21.45</v>
      </c>
      <c r="K143" s="52">
        <f>DATE(YEAR(tbl_raw_data[[#This Row],[Date Actioned]]),MONTH(tbl_raw_data[[#This Row],[Date Actioned]]),DAY(tbl_raw_data[[#This Row],[Date Actioned]]))</f>
        <v>45141</v>
      </c>
      <c r="L143" s="50" t="str">
        <f>UPPER(TEXT(tbl_raw_data[[#This Row],[updated_date]],"MMMM"))</f>
        <v>AUGUST</v>
      </c>
      <c r="M143" s="50" t="str">
        <f>"WEEK "&amp; IF(ROUNDUP(DAY(tbl_raw_data[[#This Row],[updated_date]])/7,0)=5,4,ROUNDUP(DAY(tbl_raw_data[[#This Row],[updated_date]])/7,0))</f>
        <v>WEEK 1</v>
      </c>
      <c r="N143" s="50" t="str">
        <f>UPPER(VLOOKUP(tbl_raw_data[[#This Row],[Analyst]],Settiings!$A$2:$B$16,2,0))</f>
        <v>NITESH</v>
      </c>
      <c r="O143" s="50" t="str">
        <f>TRIM(UPPER(tbl_raw_data[[#This Row],[Outcome]]))</f>
        <v>WITHDRAW</v>
      </c>
      <c r="P143" s="50" t="str">
        <f>TRIM(UPPER(tbl_raw_data[[#This Row],[Queue Name]]))</f>
        <v>CONSUMER POST BUREAU</v>
      </c>
      <c r="Q143" s="50" t="str">
        <f>IF(tbl_raw_data[[#This Row],[Time taken in min]]&lt;=Settiings!$D$2,"SLA_MET","SLA_NOT_MET")</f>
        <v>SLA_NOT_MET</v>
      </c>
      <c r="R143" s="94"/>
    </row>
    <row r="144" spans="1:18" x14ac:dyDescent="0.3">
      <c r="A144" s="14" t="s">
        <v>2229</v>
      </c>
      <c r="B144" s="15">
        <v>45144.687962962962</v>
      </c>
      <c r="C144" s="16">
        <v>45144.695671296293</v>
      </c>
      <c r="D144" s="17" t="s">
        <v>8</v>
      </c>
      <c r="E144" s="17" t="s">
        <v>9</v>
      </c>
      <c r="F144" s="17" t="s">
        <v>65</v>
      </c>
      <c r="G144" s="17" t="s">
        <v>1805</v>
      </c>
      <c r="H144" s="80" t="s">
        <v>7452</v>
      </c>
      <c r="I144" s="48">
        <f>tbl_raw_data[[#This Row],[Date Actioned]]-tbl_raw_data[[#This Row],[Date Tagged]]</f>
        <v>7.7083333308110014E-3</v>
      </c>
      <c r="J144" s="46">
        <f>HOUR(tbl_raw_data[[#This Row],[Time_taken]])*60+MINUTE(tbl_raw_data[[#This Row],[Time_taken]])+SECOND(tbl_raw_data[[#This Row],[Time_taken]])/60</f>
        <v>11.1</v>
      </c>
      <c r="K144" s="52">
        <f>DATE(YEAR(tbl_raw_data[[#This Row],[Date Actioned]]),MONTH(tbl_raw_data[[#This Row],[Date Actioned]]),DAY(tbl_raw_data[[#This Row],[Date Actioned]]))</f>
        <v>45144</v>
      </c>
      <c r="L144" s="50" t="str">
        <f>UPPER(TEXT(tbl_raw_data[[#This Row],[updated_date]],"MMMM"))</f>
        <v>AUGUST</v>
      </c>
      <c r="M144" s="50" t="str">
        <f>"WEEK "&amp; IF(ROUNDUP(DAY(tbl_raw_data[[#This Row],[updated_date]])/7,0)=5,4,ROUNDUP(DAY(tbl_raw_data[[#This Row],[updated_date]])/7,0))</f>
        <v>WEEK 1</v>
      </c>
      <c r="N144" s="50" t="str">
        <f>UPPER(VLOOKUP(tbl_raw_data[[#This Row],[Analyst]],Settiings!$A$2:$B$16,2,0))</f>
        <v>SAM</v>
      </c>
      <c r="O144" s="50" t="str">
        <f>TRIM(UPPER(tbl_raw_data[[#This Row],[Outcome]]))</f>
        <v>WITHDRAW</v>
      </c>
      <c r="P144" s="50" t="str">
        <f>TRIM(UPPER(tbl_raw_data[[#This Row],[Queue Name]]))</f>
        <v>CONSUMER EXISTING</v>
      </c>
      <c r="Q144" s="50" t="str">
        <f>IF(tbl_raw_data[[#This Row],[Time taken in min]]&lt;=Settiings!$D$2,"SLA_MET","SLA_NOT_MET")</f>
        <v>SLA_MET</v>
      </c>
      <c r="R144" s="94"/>
    </row>
    <row r="145" spans="1:18" x14ac:dyDescent="0.3">
      <c r="A145" s="20" t="s">
        <v>2259</v>
      </c>
      <c r="B145" s="9">
        <v>45144.701863425929</v>
      </c>
      <c r="C145" s="24">
        <v>45144.705104166664</v>
      </c>
      <c r="D145" s="25" t="s">
        <v>8</v>
      </c>
      <c r="E145" s="25" t="s">
        <v>19</v>
      </c>
      <c r="F145" s="25" t="s">
        <v>70</v>
      </c>
      <c r="G145" s="25" t="s">
        <v>2260</v>
      </c>
      <c r="H145" s="80" t="s">
        <v>7452</v>
      </c>
      <c r="I145" s="48">
        <f>tbl_raw_data[[#This Row],[Date Actioned]]-tbl_raw_data[[#This Row],[Date Tagged]]</f>
        <v>3.2407407343271188E-3</v>
      </c>
      <c r="J145" s="46">
        <f>HOUR(tbl_raw_data[[#This Row],[Time_taken]])*60+MINUTE(tbl_raw_data[[#This Row],[Time_taken]])+SECOND(tbl_raw_data[[#This Row],[Time_taken]])/60</f>
        <v>4.666666666666667</v>
      </c>
      <c r="K145" s="52">
        <f>DATE(YEAR(tbl_raw_data[[#This Row],[Date Actioned]]),MONTH(tbl_raw_data[[#This Row],[Date Actioned]]),DAY(tbl_raw_data[[#This Row],[Date Actioned]]))</f>
        <v>45144</v>
      </c>
      <c r="L145" s="50" t="str">
        <f>UPPER(TEXT(tbl_raw_data[[#This Row],[updated_date]],"MMMM"))</f>
        <v>AUGUST</v>
      </c>
      <c r="M145" s="50" t="str">
        <f>"WEEK "&amp; IF(ROUNDUP(DAY(tbl_raw_data[[#This Row],[updated_date]])/7,0)=5,4,ROUNDUP(DAY(tbl_raw_data[[#This Row],[updated_date]])/7,0))</f>
        <v>WEEK 1</v>
      </c>
      <c r="N145" s="50" t="str">
        <f>UPPER(VLOOKUP(tbl_raw_data[[#This Row],[Analyst]],Settiings!$A$2:$B$16,2,0))</f>
        <v>ASIF</v>
      </c>
      <c r="O145" s="50" t="str">
        <f>TRIM(UPPER(tbl_raw_data[[#This Row],[Outcome]]))</f>
        <v>WITHDRAW</v>
      </c>
      <c r="P145" s="50" t="str">
        <f>TRIM(UPPER(tbl_raw_data[[#This Row],[Queue Name]]))</f>
        <v>CONSUMER POST BUREAU</v>
      </c>
      <c r="Q145" s="50" t="str">
        <f>IF(tbl_raw_data[[#This Row],[Time taken in min]]&lt;=Settiings!$D$2,"SLA_MET","SLA_NOT_MET")</f>
        <v>SLA_MET</v>
      </c>
      <c r="R145" s="94"/>
    </row>
    <row r="146" spans="1:18" x14ac:dyDescent="0.3">
      <c r="A146" s="23" t="s">
        <v>2817</v>
      </c>
      <c r="B146" s="15">
        <v>45147.454259259262</v>
      </c>
      <c r="C146" s="16">
        <v>45147.465185185189</v>
      </c>
      <c r="D146" s="17" t="s">
        <v>8</v>
      </c>
      <c r="E146" s="17" t="s">
        <v>47</v>
      </c>
      <c r="F146" s="17" t="s">
        <v>53</v>
      </c>
      <c r="G146" s="17" t="s">
        <v>2818</v>
      </c>
      <c r="H146" s="80" t="s">
        <v>7452</v>
      </c>
      <c r="I146" s="48">
        <f>tbl_raw_data[[#This Row],[Date Actioned]]-tbl_raw_data[[#This Row],[Date Tagged]]</f>
        <v>1.0925925926130731E-2</v>
      </c>
      <c r="J146" s="46">
        <f>HOUR(tbl_raw_data[[#This Row],[Time_taken]])*60+MINUTE(tbl_raw_data[[#This Row],[Time_taken]])+SECOND(tbl_raw_data[[#This Row],[Time_taken]])/60</f>
        <v>15.733333333333333</v>
      </c>
      <c r="K146" s="52">
        <f>DATE(YEAR(tbl_raw_data[[#This Row],[Date Actioned]]),MONTH(tbl_raw_data[[#This Row],[Date Actioned]]),DAY(tbl_raw_data[[#This Row],[Date Actioned]]))</f>
        <v>45147</v>
      </c>
      <c r="L146" s="50" t="str">
        <f>UPPER(TEXT(tbl_raw_data[[#This Row],[updated_date]],"MMMM"))</f>
        <v>AUGUST</v>
      </c>
      <c r="M146" s="50" t="str">
        <f>"WEEK "&amp; IF(ROUNDUP(DAY(tbl_raw_data[[#This Row],[updated_date]])/7,0)=5,4,ROUNDUP(DAY(tbl_raw_data[[#This Row],[updated_date]])/7,0))</f>
        <v>WEEK 2</v>
      </c>
      <c r="N146" s="50" t="str">
        <f>UPPER(VLOOKUP(tbl_raw_data[[#This Row],[Analyst]],Settiings!$A$2:$B$16,2,0))</f>
        <v>NAVED</v>
      </c>
      <c r="O146" s="50" t="str">
        <f>TRIM(UPPER(tbl_raw_data[[#This Row],[Outcome]]))</f>
        <v>WITHDRAW</v>
      </c>
      <c r="P146" s="50" t="str">
        <f>TRIM(UPPER(tbl_raw_data[[#This Row],[Queue Name]]))</f>
        <v>CONSUMER PRE BUREAU</v>
      </c>
      <c r="Q146" s="50" t="str">
        <f>IF(tbl_raw_data[[#This Row],[Time taken in min]]&lt;=Settiings!$D$2,"SLA_MET","SLA_NOT_MET")</f>
        <v>SLA_MET</v>
      </c>
      <c r="R146" s="94"/>
    </row>
    <row r="147" spans="1:18" x14ac:dyDescent="0.3">
      <c r="A147" s="14" t="s">
        <v>3991</v>
      </c>
      <c r="B147" s="9">
        <v>45152.735509259262</v>
      </c>
      <c r="C147" s="24">
        <v>45152.74627314815</v>
      </c>
      <c r="D147" s="25" t="s">
        <v>8</v>
      </c>
      <c r="E147" s="25" t="s">
        <v>9</v>
      </c>
      <c r="F147" s="25" t="s">
        <v>43</v>
      </c>
      <c r="G147" s="25" t="s">
        <v>1805</v>
      </c>
      <c r="H147" s="80" t="s">
        <v>7452</v>
      </c>
      <c r="I147" s="48">
        <f>tbl_raw_data[[#This Row],[Date Actioned]]-tbl_raw_data[[#This Row],[Date Tagged]]</f>
        <v>1.0763888887595385E-2</v>
      </c>
      <c r="J147" s="46">
        <f>HOUR(tbl_raw_data[[#This Row],[Time_taken]])*60+MINUTE(tbl_raw_data[[#This Row],[Time_taken]])+SECOND(tbl_raw_data[[#This Row],[Time_taken]])/60</f>
        <v>15.5</v>
      </c>
      <c r="K147" s="52">
        <f>DATE(YEAR(tbl_raw_data[[#This Row],[Date Actioned]]),MONTH(tbl_raw_data[[#This Row],[Date Actioned]]),DAY(tbl_raw_data[[#This Row],[Date Actioned]]))</f>
        <v>45152</v>
      </c>
      <c r="L147" s="50" t="str">
        <f>UPPER(TEXT(tbl_raw_data[[#This Row],[updated_date]],"MMMM"))</f>
        <v>AUGUST</v>
      </c>
      <c r="M147" s="50" t="str">
        <f>"WEEK "&amp; IF(ROUNDUP(DAY(tbl_raw_data[[#This Row],[updated_date]])/7,0)=5,4,ROUNDUP(DAY(tbl_raw_data[[#This Row],[updated_date]])/7,0))</f>
        <v>WEEK 2</v>
      </c>
      <c r="N147" s="50" t="str">
        <f>UPPER(VLOOKUP(tbl_raw_data[[#This Row],[Analyst]],Settiings!$A$2:$B$16,2,0))</f>
        <v>MERCEDES</v>
      </c>
      <c r="O147" s="50" t="str">
        <f>TRIM(UPPER(tbl_raw_data[[#This Row],[Outcome]]))</f>
        <v>WITHDRAW</v>
      </c>
      <c r="P147" s="50" t="str">
        <f>TRIM(UPPER(tbl_raw_data[[#This Row],[Queue Name]]))</f>
        <v>CONSUMER EXISTING</v>
      </c>
      <c r="Q147" s="50" t="str">
        <f>IF(tbl_raw_data[[#This Row],[Time taken in min]]&lt;=Settiings!$D$2,"SLA_MET","SLA_NOT_MET")</f>
        <v>SLA_MET</v>
      </c>
      <c r="R147" s="94"/>
    </row>
    <row r="148" spans="1:18" x14ac:dyDescent="0.3">
      <c r="A148" s="14" t="s">
        <v>4928</v>
      </c>
      <c r="B148" s="15">
        <v>45157.430092592593</v>
      </c>
      <c r="C148" s="16">
        <v>45157.493587962963</v>
      </c>
      <c r="D148" s="17" t="s">
        <v>8</v>
      </c>
      <c r="E148" s="17" t="s">
        <v>19</v>
      </c>
      <c r="F148" s="17" t="s">
        <v>1222</v>
      </c>
      <c r="G148" s="17" t="s">
        <v>4929</v>
      </c>
      <c r="H148" s="80" t="s">
        <v>7452</v>
      </c>
      <c r="I148" s="48">
        <f>tbl_raw_data[[#This Row],[Date Actioned]]-tbl_raw_data[[#This Row],[Date Tagged]]</f>
        <v>6.3495370370219462E-2</v>
      </c>
      <c r="J148" s="46">
        <f>HOUR(tbl_raw_data[[#This Row],[Time_taken]])*60+MINUTE(tbl_raw_data[[#This Row],[Time_taken]])+SECOND(tbl_raw_data[[#This Row],[Time_taken]])/60</f>
        <v>91.433333333333337</v>
      </c>
      <c r="K148" s="52">
        <f>DATE(YEAR(tbl_raw_data[[#This Row],[Date Actioned]]),MONTH(tbl_raw_data[[#This Row],[Date Actioned]]),DAY(tbl_raw_data[[#This Row],[Date Actioned]]))</f>
        <v>45157</v>
      </c>
      <c r="L148" s="50" t="str">
        <f>UPPER(TEXT(tbl_raw_data[[#This Row],[updated_date]],"MMMM"))</f>
        <v>AUGUST</v>
      </c>
      <c r="M148" s="50" t="str">
        <f>"WEEK "&amp; IF(ROUNDUP(DAY(tbl_raw_data[[#This Row],[updated_date]])/7,0)=5,4,ROUNDUP(DAY(tbl_raw_data[[#This Row],[updated_date]])/7,0))</f>
        <v>WEEK 3</v>
      </c>
      <c r="N148" s="50" t="str">
        <f>UPPER(VLOOKUP(tbl_raw_data[[#This Row],[Analyst]],Settiings!$A$2:$B$16,2,0))</f>
        <v>HARDIK</v>
      </c>
      <c r="O148" s="50" t="str">
        <f>TRIM(UPPER(tbl_raw_data[[#This Row],[Outcome]]))</f>
        <v>WITHDRAW</v>
      </c>
      <c r="P148" s="50" t="str">
        <f>TRIM(UPPER(tbl_raw_data[[#This Row],[Queue Name]]))</f>
        <v>CONSUMER POST BUREAU</v>
      </c>
      <c r="Q148" s="50" t="str">
        <f>IF(tbl_raw_data[[#This Row],[Time taken in min]]&lt;=Settiings!$D$2,"SLA_MET","SLA_NOT_MET")</f>
        <v>SLA_NOT_MET</v>
      </c>
      <c r="R148" s="94"/>
    </row>
    <row r="149" spans="1:18" x14ac:dyDescent="0.3">
      <c r="A149" s="8" t="s">
        <v>6998</v>
      </c>
      <c r="B149" s="9">
        <v>45167.512025462966</v>
      </c>
      <c r="C149" s="10">
        <v>45167.520196759258</v>
      </c>
      <c r="D149" s="11" t="s">
        <v>8</v>
      </c>
      <c r="E149" s="12" t="s">
        <v>19</v>
      </c>
      <c r="F149" s="11" t="s">
        <v>70</v>
      </c>
      <c r="G149" s="13" t="s">
        <v>1061</v>
      </c>
      <c r="H149" s="80" t="s">
        <v>7452</v>
      </c>
      <c r="I149" s="48">
        <f>tbl_raw_data[[#This Row],[Date Actioned]]-tbl_raw_data[[#This Row],[Date Tagged]]</f>
        <v>8.1712962928577326E-3</v>
      </c>
      <c r="J149" s="46">
        <f>HOUR(tbl_raw_data[[#This Row],[Time_taken]])*60+MINUTE(tbl_raw_data[[#This Row],[Time_taken]])+SECOND(tbl_raw_data[[#This Row],[Time_taken]])/60</f>
        <v>11.766666666666667</v>
      </c>
      <c r="K149" s="52">
        <f>DATE(YEAR(tbl_raw_data[[#This Row],[Date Actioned]]),MONTH(tbl_raw_data[[#This Row],[Date Actioned]]),DAY(tbl_raw_data[[#This Row],[Date Actioned]]))</f>
        <v>45167</v>
      </c>
      <c r="L149" s="50" t="str">
        <f>UPPER(TEXT(tbl_raw_data[[#This Row],[updated_date]],"MMMM"))</f>
        <v>AUGUST</v>
      </c>
      <c r="M149" s="50" t="str">
        <f>"WEEK "&amp; IF(ROUNDUP(DAY(tbl_raw_data[[#This Row],[updated_date]])/7,0)=5,4,ROUNDUP(DAY(tbl_raw_data[[#This Row],[updated_date]])/7,0))</f>
        <v>WEEK 4</v>
      </c>
      <c r="N149" s="50" t="str">
        <f>UPPER(VLOOKUP(tbl_raw_data[[#This Row],[Analyst]],Settiings!$A$2:$B$16,2,0))</f>
        <v>ASIF</v>
      </c>
      <c r="O149" s="50" t="str">
        <f>TRIM(UPPER(tbl_raw_data[[#This Row],[Outcome]]))</f>
        <v>WITHDRAW</v>
      </c>
      <c r="P149" s="50" t="str">
        <f>TRIM(UPPER(tbl_raw_data[[#This Row],[Queue Name]]))</f>
        <v>CONSUMER POST BUREAU</v>
      </c>
      <c r="Q149" s="50" t="str">
        <f>IF(tbl_raw_data[[#This Row],[Time taken in min]]&lt;=Settiings!$D$2,"SLA_MET","SLA_NOT_MET")</f>
        <v>SLA_MET</v>
      </c>
      <c r="R149" s="94"/>
    </row>
    <row r="150" spans="1:18" x14ac:dyDescent="0.3">
      <c r="A150" s="8" t="s">
        <v>7056</v>
      </c>
      <c r="B150" s="9">
        <v>45167.621111111112</v>
      </c>
      <c r="C150" s="10">
        <v>45167.628229166665</v>
      </c>
      <c r="D150" s="11" t="s">
        <v>8</v>
      </c>
      <c r="E150" s="12" t="s">
        <v>19</v>
      </c>
      <c r="F150" s="11" t="s">
        <v>50</v>
      </c>
      <c r="G150" s="13" t="s">
        <v>1136</v>
      </c>
      <c r="H150" s="80" t="s">
        <v>7452</v>
      </c>
      <c r="I150" s="48">
        <f>tbl_raw_data[[#This Row],[Date Actioned]]-tbl_raw_data[[#This Row],[Date Tagged]]</f>
        <v>7.1180555532919243E-3</v>
      </c>
      <c r="J150" s="46">
        <f>HOUR(tbl_raw_data[[#This Row],[Time_taken]])*60+MINUTE(tbl_raw_data[[#This Row],[Time_taken]])+SECOND(tbl_raw_data[[#This Row],[Time_taken]])/60</f>
        <v>10.25</v>
      </c>
      <c r="K150" s="52">
        <f>DATE(YEAR(tbl_raw_data[[#This Row],[Date Actioned]]),MONTH(tbl_raw_data[[#This Row],[Date Actioned]]),DAY(tbl_raw_data[[#This Row],[Date Actioned]]))</f>
        <v>45167</v>
      </c>
      <c r="L150" s="50" t="str">
        <f>UPPER(TEXT(tbl_raw_data[[#This Row],[updated_date]],"MMMM"))</f>
        <v>AUGUST</v>
      </c>
      <c r="M150" s="50" t="str">
        <f>"WEEK "&amp; IF(ROUNDUP(DAY(tbl_raw_data[[#This Row],[updated_date]])/7,0)=5,4,ROUNDUP(DAY(tbl_raw_data[[#This Row],[updated_date]])/7,0))</f>
        <v>WEEK 4</v>
      </c>
      <c r="N150" s="50" t="str">
        <f>UPPER(VLOOKUP(tbl_raw_data[[#This Row],[Analyst]],Settiings!$A$2:$B$16,2,0))</f>
        <v>SHAHID</v>
      </c>
      <c r="O150" s="50" t="str">
        <f>TRIM(UPPER(tbl_raw_data[[#This Row],[Outcome]]))</f>
        <v>WITHDRAW</v>
      </c>
      <c r="P150" s="50" t="str">
        <f>TRIM(UPPER(tbl_raw_data[[#This Row],[Queue Name]]))</f>
        <v>CONSUMER POST BUREAU</v>
      </c>
      <c r="Q150" s="50" t="str">
        <f>IF(tbl_raw_data[[#This Row],[Time taken in min]]&lt;=Settiings!$D$2,"SLA_MET","SLA_NOT_MET")</f>
        <v>SLA_MET</v>
      </c>
      <c r="R150" s="94"/>
    </row>
    <row r="151" spans="1:18" x14ac:dyDescent="0.3">
      <c r="A151" s="8" t="s">
        <v>7324</v>
      </c>
      <c r="B151" s="9">
        <v>45168.79928240741</v>
      </c>
      <c r="C151" s="10">
        <v>45168.81417824074</v>
      </c>
      <c r="D151" s="11" t="s">
        <v>8</v>
      </c>
      <c r="E151" s="12" t="s">
        <v>19</v>
      </c>
      <c r="F151" s="11" t="s">
        <v>10</v>
      </c>
      <c r="G151" s="13" t="s">
        <v>1740</v>
      </c>
      <c r="H151" s="80" t="s">
        <v>7452</v>
      </c>
      <c r="I151" s="48">
        <f>tbl_raw_data[[#This Row],[Date Actioned]]-tbl_raw_data[[#This Row],[Date Tagged]]</f>
        <v>1.4895833330228925E-2</v>
      </c>
      <c r="J151" s="46">
        <f>HOUR(tbl_raw_data[[#This Row],[Time_taken]])*60+MINUTE(tbl_raw_data[[#This Row],[Time_taken]])+SECOND(tbl_raw_data[[#This Row],[Time_taken]])/60</f>
        <v>21.45</v>
      </c>
      <c r="K151" s="52">
        <f>DATE(YEAR(tbl_raw_data[[#This Row],[Date Actioned]]),MONTH(tbl_raw_data[[#This Row],[Date Actioned]]),DAY(tbl_raw_data[[#This Row],[Date Actioned]]))</f>
        <v>45168</v>
      </c>
      <c r="L151" s="50" t="str">
        <f>UPPER(TEXT(tbl_raw_data[[#This Row],[updated_date]],"MMMM"))</f>
        <v>AUGUST</v>
      </c>
      <c r="M151" s="50" t="str">
        <f>"WEEK "&amp; IF(ROUNDUP(DAY(tbl_raw_data[[#This Row],[updated_date]])/7,0)=5,4,ROUNDUP(DAY(tbl_raw_data[[#This Row],[updated_date]])/7,0))</f>
        <v>WEEK 4</v>
      </c>
      <c r="N151" s="50" t="str">
        <f>UPPER(VLOOKUP(tbl_raw_data[[#This Row],[Analyst]],Settiings!$A$2:$B$16,2,0))</f>
        <v>NITESH</v>
      </c>
      <c r="O151" s="50" t="str">
        <f>TRIM(UPPER(tbl_raw_data[[#This Row],[Outcome]]))</f>
        <v>WITHDRAW</v>
      </c>
      <c r="P151" s="50" t="str">
        <f>TRIM(UPPER(tbl_raw_data[[#This Row],[Queue Name]]))</f>
        <v>CONSUMER POST BUREAU</v>
      </c>
      <c r="Q151" s="50" t="str">
        <f>IF(tbl_raw_data[[#This Row],[Time taken in min]]&lt;=Settiings!$D$2,"SLA_MET","SLA_NOT_MET")</f>
        <v>SLA_NOT_MET</v>
      </c>
      <c r="R151" s="94"/>
    </row>
    <row r="152" spans="1:18" x14ac:dyDescent="0.3">
      <c r="A152" s="8" t="s">
        <v>7</v>
      </c>
      <c r="B152" s="9">
        <v>45136.377592592595</v>
      </c>
      <c r="C152" s="10">
        <v>45136.384618055556</v>
      </c>
      <c r="D152" s="11" t="s">
        <v>8</v>
      </c>
      <c r="E152" s="12" t="s">
        <v>9</v>
      </c>
      <c r="F152" s="11" t="s">
        <v>10</v>
      </c>
      <c r="G152" s="13" t="s">
        <v>11</v>
      </c>
      <c r="H152" s="78" t="s">
        <v>7451</v>
      </c>
      <c r="I152" s="48">
        <f>tbl_raw_data[[#This Row],[Date Actioned]]-tbl_raw_data[[#This Row],[Date Tagged]]</f>
        <v>7.025462960882578E-3</v>
      </c>
      <c r="J152" s="46">
        <f>HOUR(tbl_raw_data[[#This Row],[Time_taken]])*60+MINUTE(tbl_raw_data[[#This Row],[Time_taken]])+SECOND(tbl_raw_data[[#This Row],[Time_taken]])/60</f>
        <v>10.116666666666667</v>
      </c>
      <c r="K152" s="49">
        <f>DATE(YEAR(tbl_raw_data[[#This Row],[Date Actioned]]),MONTH(tbl_raw_data[[#This Row],[Date Actioned]]),DAY(tbl_raw_data[[#This Row],[Date Actioned]]))</f>
        <v>45136</v>
      </c>
      <c r="L152" s="50" t="str">
        <f>UPPER(TEXT(tbl_raw_data[[#This Row],[updated_date]],"MMMM"))</f>
        <v>JULY</v>
      </c>
      <c r="M152" s="50" t="str">
        <f>"WEEK "&amp; IF(ROUNDUP(DAY(tbl_raw_data[[#This Row],[updated_date]])/7,0)=5,4,ROUNDUP(DAY(tbl_raw_data[[#This Row],[updated_date]])/7,0))</f>
        <v>WEEK 4</v>
      </c>
      <c r="N152" s="50" t="str">
        <f>UPPER(VLOOKUP(tbl_raw_data[[#This Row],[Analyst]],Settiings!$A$2:$B$16,2,0))</f>
        <v>NITESH</v>
      </c>
      <c r="O152" s="50" t="str">
        <f>TRIM(UPPER(tbl_raw_data[[#This Row],[Outcome]]))</f>
        <v>WITHDRAW</v>
      </c>
      <c r="P152" s="51" t="str">
        <f>TRIM(UPPER(tbl_raw_data[[#This Row],[Queue Name]]))</f>
        <v>CONSUMER EXISTING</v>
      </c>
      <c r="Q152" s="50" t="str">
        <f>IF(tbl_raw_data[[#This Row],[Time taken in min]]&lt;=Settiings!$D$2,"SLA_MET","SLA_NOT_MET")</f>
        <v>SLA_MET</v>
      </c>
      <c r="R152" s="94"/>
    </row>
    <row r="153" spans="1:18" x14ac:dyDescent="0.3">
      <c r="A153" s="8" t="s">
        <v>18</v>
      </c>
      <c r="B153" s="9">
        <v>45136.394942129627</v>
      </c>
      <c r="C153" s="10">
        <v>45136.411122685182</v>
      </c>
      <c r="D153" s="11" t="s">
        <v>8</v>
      </c>
      <c r="E153" s="12" t="s">
        <v>19</v>
      </c>
      <c r="F153" s="11" t="s">
        <v>10</v>
      </c>
      <c r="G153" s="13" t="s">
        <v>20</v>
      </c>
      <c r="H153" s="78" t="s">
        <v>7451</v>
      </c>
      <c r="I153" s="48">
        <f>tbl_raw_data[[#This Row],[Date Actioned]]-tbl_raw_data[[#This Row],[Date Tagged]]</f>
        <v>1.6180555554456078E-2</v>
      </c>
      <c r="J153" s="46">
        <f>HOUR(tbl_raw_data[[#This Row],[Time_taken]])*60+MINUTE(tbl_raw_data[[#This Row],[Time_taken]])+SECOND(tbl_raw_data[[#This Row],[Time_taken]])/60</f>
        <v>23.3</v>
      </c>
      <c r="K153" s="52">
        <f>DATE(YEAR(tbl_raw_data[[#This Row],[Date Actioned]]),MONTH(tbl_raw_data[[#This Row],[Date Actioned]]),DAY(tbl_raw_data[[#This Row],[Date Actioned]]))</f>
        <v>45136</v>
      </c>
      <c r="L153" s="50" t="str">
        <f>UPPER(TEXT(tbl_raw_data[[#This Row],[updated_date]],"MMMM"))</f>
        <v>JULY</v>
      </c>
      <c r="M153" s="50" t="str">
        <f>"WEEK "&amp; IF(ROUNDUP(DAY(tbl_raw_data[[#This Row],[updated_date]])/7,0)=5,4,ROUNDUP(DAY(tbl_raw_data[[#This Row],[updated_date]])/7,0))</f>
        <v>WEEK 4</v>
      </c>
      <c r="N153" s="50" t="str">
        <f>UPPER(VLOOKUP(tbl_raw_data[[#This Row],[Analyst]],Settiings!$A$2:$B$16,2,0))</f>
        <v>NITESH</v>
      </c>
      <c r="O153" s="50" t="str">
        <f>TRIM(UPPER(tbl_raw_data[[#This Row],[Outcome]]))</f>
        <v>WITHDRAW</v>
      </c>
      <c r="P153" s="50" t="str">
        <f>TRIM(UPPER(tbl_raw_data[[#This Row],[Queue Name]]))</f>
        <v>CONSUMER POST BUREAU</v>
      </c>
      <c r="Q153" s="50" t="str">
        <f>IF(tbl_raw_data[[#This Row],[Time taken in min]]&lt;=Settiings!$D$2,"SLA_MET","SLA_NOT_MET")</f>
        <v>SLA_NOT_MET</v>
      </c>
      <c r="R153" s="94"/>
    </row>
    <row r="154" spans="1:18" x14ac:dyDescent="0.3">
      <c r="A154" s="8" t="s">
        <v>21</v>
      </c>
      <c r="B154" s="9">
        <v>45136.398668981485</v>
      </c>
      <c r="C154" s="10">
        <v>45136.411469907405</v>
      </c>
      <c r="D154" s="11" t="s">
        <v>8</v>
      </c>
      <c r="E154" s="12" t="s">
        <v>9</v>
      </c>
      <c r="F154" s="11" t="s">
        <v>16</v>
      </c>
      <c r="G154" s="13" t="s">
        <v>22</v>
      </c>
      <c r="H154" s="78" t="s">
        <v>7451</v>
      </c>
      <c r="I154" s="48">
        <f>tbl_raw_data[[#This Row],[Date Actioned]]-tbl_raw_data[[#This Row],[Date Tagged]]</f>
        <v>1.2800925920601003E-2</v>
      </c>
      <c r="J154" s="46">
        <f>HOUR(tbl_raw_data[[#This Row],[Time_taken]])*60+MINUTE(tbl_raw_data[[#This Row],[Time_taken]])+SECOND(tbl_raw_data[[#This Row],[Time_taken]])/60</f>
        <v>18.433333333333334</v>
      </c>
      <c r="K154" s="52">
        <f>DATE(YEAR(tbl_raw_data[[#This Row],[Date Actioned]]),MONTH(tbl_raw_data[[#This Row],[Date Actioned]]),DAY(tbl_raw_data[[#This Row],[Date Actioned]]))</f>
        <v>45136</v>
      </c>
      <c r="L154" s="50" t="str">
        <f>UPPER(TEXT(tbl_raw_data[[#This Row],[updated_date]],"MMMM"))</f>
        <v>JULY</v>
      </c>
      <c r="M154" s="50" t="str">
        <f>"WEEK "&amp; IF(ROUNDUP(DAY(tbl_raw_data[[#This Row],[updated_date]])/7,0)=5,4,ROUNDUP(DAY(tbl_raw_data[[#This Row],[updated_date]])/7,0))</f>
        <v>WEEK 4</v>
      </c>
      <c r="N154" s="50" t="str">
        <f>UPPER(VLOOKUP(tbl_raw_data[[#This Row],[Analyst]],Settiings!$A$2:$B$16,2,0))</f>
        <v>CAMROOON</v>
      </c>
      <c r="O154" s="50" t="str">
        <f>TRIM(UPPER(tbl_raw_data[[#This Row],[Outcome]]))</f>
        <v>WITHDRAW</v>
      </c>
      <c r="P154" s="50" t="str">
        <f>TRIM(UPPER(tbl_raw_data[[#This Row],[Queue Name]]))</f>
        <v>CONSUMER EXISTING</v>
      </c>
      <c r="Q154" s="50" t="str">
        <f>IF(tbl_raw_data[[#This Row],[Time taken in min]]&lt;=Settiings!$D$2,"SLA_MET","SLA_NOT_MET")</f>
        <v>SLA_MET</v>
      </c>
      <c r="R154" s="94"/>
    </row>
    <row r="155" spans="1:18" x14ac:dyDescent="0.3">
      <c r="A155" s="8" t="s">
        <v>30</v>
      </c>
      <c r="B155" s="9">
        <v>45136.414027777777</v>
      </c>
      <c r="C155" s="10">
        <v>45136.418425925927</v>
      </c>
      <c r="D155" s="11" t="s">
        <v>8</v>
      </c>
      <c r="E155" s="12" t="s">
        <v>9</v>
      </c>
      <c r="F155" s="11" t="s">
        <v>16</v>
      </c>
      <c r="G155" s="13" t="s">
        <v>22</v>
      </c>
      <c r="H155" s="78" t="s">
        <v>7451</v>
      </c>
      <c r="I155" s="48">
        <f>tbl_raw_data[[#This Row],[Date Actioned]]-tbl_raw_data[[#This Row],[Date Tagged]]</f>
        <v>4.3981481503578834E-3</v>
      </c>
      <c r="J155" s="46">
        <f>HOUR(tbl_raw_data[[#This Row],[Time_taken]])*60+MINUTE(tbl_raw_data[[#This Row],[Time_taken]])+SECOND(tbl_raw_data[[#This Row],[Time_taken]])/60</f>
        <v>6.333333333333333</v>
      </c>
      <c r="K155" s="52">
        <f>DATE(YEAR(tbl_raw_data[[#This Row],[Date Actioned]]),MONTH(tbl_raw_data[[#This Row],[Date Actioned]]),DAY(tbl_raw_data[[#This Row],[Date Actioned]]))</f>
        <v>45136</v>
      </c>
      <c r="L155" s="50" t="str">
        <f>UPPER(TEXT(tbl_raw_data[[#This Row],[updated_date]],"MMMM"))</f>
        <v>JULY</v>
      </c>
      <c r="M155" s="50" t="str">
        <f>"WEEK "&amp; IF(ROUNDUP(DAY(tbl_raw_data[[#This Row],[updated_date]])/7,0)=5,4,ROUNDUP(DAY(tbl_raw_data[[#This Row],[updated_date]])/7,0))</f>
        <v>WEEK 4</v>
      </c>
      <c r="N155" s="50" t="str">
        <f>UPPER(VLOOKUP(tbl_raw_data[[#This Row],[Analyst]],Settiings!$A$2:$B$16,2,0))</f>
        <v>CAMROOON</v>
      </c>
      <c r="O155" s="50" t="str">
        <f>TRIM(UPPER(tbl_raw_data[[#This Row],[Outcome]]))</f>
        <v>WITHDRAW</v>
      </c>
      <c r="P155" s="50" t="str">
        <f>TRIM(UPPER(tbl_raw_data[[#This Row],[Queue Name]]))</f>
        <v>CONSUMER EXISTING</v>
      </c>
      <c r="Q155" s="50" t="str">
        <f>IF(tbl_raw_data[[#This Row],[Time taken in min]]&lt;=Settiings!$D$2,"SLA_MET","SLA_NOT_MET")</f>
        <v>SLA_MET</v>
      </c>
      <c r="R155" s="94"/>
    </row>
    <row r="156" spans="1:18" x14ac:dyDescent="0.3">
      <c r="A156" s="8" t="s">
        <v>32</v>
      </c>
      <c r="B156" s="9">
        <v>45136.426458333335</v>
      </c>
      <c r="C156" s="10">
        <v>45136.435879629629</v>
      </c>
      <c r="D156" s="11" t="s">
        <v>8</v>
      </c>
      <c r="E156" s="12" t="s">
        <v>9</v>
      </c>
      <c r="F156" s="11" t="s">
        <v>16</v>
      </c>
      <c r="G156" s="13" t="s">
        <v>33</v>
      </c>
      <c r="H156" s="78" t="s">
        <v>7451</v>
      </c>
      <c r="I156" s="48">
        <f>tbl_raw_data[[#This Row],[Date Actioned]]-tbl_raw_data[[#This Row],[Date Tagged]]</f>
        <v>9.4212962940218858E-3</v>
      </c>
      <c r="J156" s="46">
        <f>HOUR(tbl_raw_data[[#This Row],[Time_taken]])*60+MINUTE(tbl_raw_data[[#This Row],[Time_taken]])+SECOND(tbl_raw_data[[#This Row],[Time_taken]])/60</f>
        <v>13.566666666666666</v>
      </c>
      <c r="K156" s="52">
        <f>DATE(YEAR(tbl_raw_data[[#This Row],[Date Actioned]]),MONTH(tbl_raw_data[[#This Row],[Date Actioned]]),DAY(tbl_raw_data[[#This Row],[Date Actioned]]))</f>
        <v>45136</v>
      </c>
      <c r="L156" s="50" t="str">
        <f>UPPER(TEXT(tbl_raw_data[[#This Row],[updated_date]],"MMMM"))</f>
        <v>JULY</v>
      </c>
      <c r="M156" s="50" t="str">
        <f>"WEEK "&amp; IF(ROUNDUP(DAY(tbl_raw_data[[#This Row],[updated_date]])/7,0)=5,4,ROUNDUP(DAY(tbl_raw_data[[#This Row],[updated_date]])/7,0))</f>
        <v>WEEK 4</v>
      </c>
      <c r="N156" s="50" t="str">
        <f>UPPER(VLOOKUP(tbl_raw_data[[#This Row],[Analyst]],Settiings!$A$2:$B$16,2,0))</f>
        <v>CAMROOON</v>
      </c>
      <c r="O156" s="50" t="str">
        <f>TRIM(UPPER(tbl_raw_data[[#This Row],[Outcome]]))</f>
        <v>WITHDRAW</v>
      </c>
      <c r="P156" s="50" t="str">
        <f>TRIM(UPPER(tbl_raw_data[[#This Row],[Queue Name]]))</f>
        <v>CONSUMER EXISTING</v>
      </c>
      <c r="Q156" s="50" t="str">
        <f>IF(tbl_raw_data[[#This Row],[Time taken in min]]&lt;=Settiings!$D$2,"SLA_MET","SLA_NOT_MET")</f>
        <v>SLA_MET</v>
      </c>
      <c r="R156" s="94"/>
    </row>
    <row r="157" spans="1:18" x14ac:dyDescent="0.3">
      <c r="A157" s="8" t="s">
        <v>44</v>
      </c>
      <c r="B157" s="9">
        <v>45136.442314814813</v>
      </c>
      <c r="C157" s="10">
        <v>45136.447951388887</v>
      </c>
      <c r="D157" s="11" t="s">
        <v>8</v>
      </c>
      <c r="E157" s="12" t="s">
        <v>19</v>
      </c>
      <c r="F157" s="11" t="s">
        <v>16</v>
      </c>
      <c r="G157" s="13" t="s">
        <v>7445</v>
      </c>
      <c r="H157" s="78" t="s">
        <v>7451</v>
      </c>
      <c r="I157" s="48">
        <f>tbl_raw_data[[#This Row],[Date Actioned]]-tbl_raw_data[[#This Row],[Date Tagged]]</f>
        <v>5.6365740747423843E-3</v>
      </c>
      <c r="J157" s="46">
        <f>HOUR(tbl_raw_data[[#This Row],[Time_taken]])*60+MINUTE(tbl_raw_data[[#This Row],[Time_taken]])+SECOND(tbl_raw_data[[#This Row],[Time_taken]])/60</f>
        <v>8.1166666666666671</v>
      </c>
      <c r="K157" s="52">
        <f>DATE(YEAR(tbl_raw_data[[#This Row],[Date Actioned]]),MONTH(tbl_raw_data[[#This Row],[Date Actioned]]),DAY(tbl_raw_data[[#This Row],[Date Actioned]]))</f>
        <v>45136</v>
      </c>
      <c r="L157" s="50" t="str">
        <f>UPPER(TEXT(tbl_raw_data[[#This Row],[updated_date]],"MMMM"))</f>
        <v>JULY</v>
      </c>
      <c r="M157" s="50" t="str">
        <f>"WEEK "&amp; IF(ROUNDUP(DAY(tbl_raw_data[[#This Row],[updated_date]])/7,0)=5,4,ROUNDUP(DAY(tbl_raw_data[[#This Row],[updated_date]])/7,0))</f>
        <v>WEEK 4</v>
      </c>
      <c r="N157" s="50" t="str">
        <f>UPPER(VLOOKUP(tbl_raw_data[[#This Row],[Analyst]],Settiings!$A$2:$B$16,2,0))</f>
        <v>CAMROOON</v>
      </c>
      <c r="O157" s="50" t="str">
        <f>TRIM(UPPER(tbl_raw_data[[#This Row],[Outcome]]))</f>
        <v>WITHDRAW</v>
      </c>
      <c r="P157" s="50" t="str">
        <f>TRIM(UPPER(tbl_raw_data[[#This Row],[Queue Name]]))</f>
        <v>CONSUMER POST BUREAU</v>
      </c>
      <c r="Q157" s="50" t="str">
        <f>IF(tbl_raw_data[[#This Row],[Time taken in min]]&lt;=Settiings!$D$2,"SLA_MET","SLA_NOT_MET")</f>
        <v>SLA_MET</v>
      </c>
      <c r="R157" s="94"/>
    </row>
    <row r="158" spans="1:18" x14ac:dyDescent="0.3">
      <c r="A158" s="8" t="s">
        <v>49</v>
      </c>
      <c r="B158" s="9">
        <v>45136.445219907408</v>
      </c>
      <c r="C158" s="10">
        <v>45136.450555555559</v>
      </c>
      <c r="D158" s="11" t="s">
        <v>8</v>
      </c>
      <c r="E158" s="12" t="s">
        <v>47</v>
      </c>
      <c r="F158" s="11" t="s">
        <v>50</v>
      </c>
      <c r="G158" s="13" t="s">
        <v>51</v>
      </c>
      <c r="H158" s="78" t="s">
        <v>7451</v>
      </c>
      <c r="I158" s="48">
        <f>tbl_raw_data[[#This Row],[Date Actioned]]-tbl_raw_data[[#This Row],[Date Tagged]]</f>
        <v>5.3356481512309983E-3</v>
      </c>
      <c r="J158" s="46">
        <f>HOUR(tbl_raw_data[[#This Row],[Time_taken]])*60+MINUTE(tbl_raw_data[[#This Row],[Time_taken]])+SECOND(tbl_raw_data[[#This Row],[Time_taken]])/60</f>
        <v>7.6833333333333336</v>
      </c>
      <c r="K158" s="52">
        <f>DATE(YEAR(tbl_raw_data[[#This Row],[Date Actioned]]),MONTH(tbl_raw_data[[#This Row],[Date Actioned]]),DAY(tbl_raw_data[[#This Row],[Date Actioned]]))</f>
        <v>45136</v>
      </c>
      <c r="L158" s="50" t="str">
        <f>UPPER(TEXT(tbl_raw_data[[#This Row],[updated_date]],"MMMM"))</f>
        <v>JULY</v>
      </c>
      <c r="M158" s="50" t="str">
        <f>"WEEK "&amp; IF(ROUNDUP(DAY(tbl_raw_data[[#This Row],[updated_date]])/7,0)=5,4,ROUNDUP(DAY(tbl_raw_data[[#This Row],[updated_date]])/7,0))</f>
        <v>WEEK 4</v>
      </c>
      <c r="N158" s="50" t="str">
        <f>UPPER(VLOOKUP(tbl_raw_data[[#This Row],[Analyst]],Settiings!$A$2:$B$16,2,0))</f>
        <v>SHAHID</v>
      </c>
      <c r="O158" s="50" t="str">
        <f>TRIM(UPPER(tbl_raw_data[[#This Row],[Outcome]]))</f>
        <v>WITHDRAW</v>
      </c>
      <c r="P158" s="50" t="str">
        <f>TRIM(UPPER(tbl_raw_data[[#This Row],[Queue Name]]))</f>
        <v>CONSUMER PRE BUREAU</v>
      </c>
      <c r="Q158" s="50" t="str">
        <f>IF(tbl_raw_data[[#This Row],[Time taken in min]]&lt;=Settiings!$D$2,"SLA_MET","SLA_NOT_MET")</f>
        <v>SLA_MET</v>
      </c>
      <c r="R158" s="94"/>
    </row>
    <row r="159" spans="1:18" x14ac:dyDescent="0.3">
      <c r="A159" s="8" t="s">
        <v>61</v>
      </c>
      <c r="B159" s="9">
        <v>45136.46166666667</v>
      </c>
      <c r="C159" s="10">
        <v>45136.468298611115</v>
      </c>
      <c r="D159" s="11" t="s">
        <v>8</v>
      </c>
      <c r="E159" s="12" t="s">
        <v>9</v>
      </c>
      <c r="F159" s="11" t="s">
        <v>53</v>
      </c>
      <c r="G159" s="13" t="s">
        <v>62</v>
      </c>
      <c r="H159" s="78" t="s">
        <v>7451</v>
      </c>
      <c r="I159" s="48">
        <f>tbl_raw_data[[#This Row],[Date Actioned]]-tbl_raw_data[[#This Row],[Date Tagged]]</f>
        <v>6.6319444449618459E-3</v>
      </c>
      <c r="J159" s="46">
        <f>HOUR(tbl_raw_data[[#This Row],[Time_taken]])*60+MINUTE(tbl_raw_data[[#This Row],[Time_taken]])+SECOND(tbl_raw_data[[#This Row],[Time_taken]])/60</f>
        <v>9.5500000000000007</v>
      </c>
      <c r="K159" s="52">
        <f>DATE(YEAR(tbl_raw_data[[#This Row],[Date Actioned]]),MONTH(tbl_raw_data[[#This Row],[Date Actioned]]),DAY(tbl_raw_data[[#This Row],[Date Actioned]]))</f>
        <v>45136</v>
      </c>
      <c r="L159" s="50" t="str">
        <f>UPPER(TEXT(tbl_raw_data[[#This Row],[updated_date]],"MMMM"))</f>
        <v>JULY</v>
      </c>
      <c r="M159" s="50" t="str">
        <f>"WEEK "&amp; IF(ROUNDUP(DAY(tbl_raw_data[[#This Row],[updated_date]])/7,0)=5,4,ROUNDUP(DAY(tbl_raw_data[[#This Row],[updated_date]])/7,0))</f>
        <v>WEEK 4</v>
      </c>
      <c r="N159" s="50" t="str">
        <f>UPPER(VLOOKUP(tbl_raw_data[[#This Row],[Analyst]],Settiings!$A$2:$B$16,2,0))</f>
        <v>NAVED</v>
      </c>
      <c r="O159" s="50" t="str">
        <f>TRIM(UPPER(tbl_raw_data[[#This Row],[Outcome]]))</f>
        <v>WITHDRAW</v>
      </c>
      <c r="P159" s="50" t="str">
        <f>TRIM(UPPER(tbl_raw_data[[#This Row],[Queue Name]]))</f>
        <v>CONSUMER EXISTING</v>
      </c>
      <c r="Q159" s="50" t="str">
        <f>IF(tbl_raw_data[[#This Row],[Time taken in min]]&lt;=Settiings!$D$2,"SLA_MET","SLA_NOT_MET")</f>
        <v>SLA_MET</v>
      </c>
      <c r="R159" s="94"/>
    </row>
    <row r="160" spans="1:18" x14ac:dyDescent="0.3">
      <c r="A160" s="8" t="s">
        <v>64</v>
      </c>
      <c r="B160" s="9">
        <v>45136.464479166665</v>
      </c>
      <c r="C160" s="10">
        <v>45136.471388888887</v>
      </c>
      <c r="D160" s="11" t="s">
        <v>8</v>
      </c>
      <c r="E160" s="12" t="s">
        <v>19</v>
      </c>
      <c r="F160" s="11" t="s">
        <v>65</v>
      </c>
      <c r="G160" s="13" t="s">
        <v>66</v>
      </c>
      <c r="H160" s="78" t="s">
        <v>7451</v>
      </c>
      <c r="I160" s="48">
        <f>tbl_raw_data[[#This Row],[Date Actioned]]-tbl_raw_data[[#This Row],[Date Tagged]]</f>
        <v>6.9097222221898846E-3</v>
      </c>
      <c r="J160" s="46">
        <f>HOUR(tbl_raw_data[[#This Row],[Time_taken]])*60+MINUTE(tbl_raw_data[[#This Row],[Time_taken]])+SECOND(tbl_raw_data[[#This Row],[Time_taken]])/60</f>
        <v>9.9499999999999993</v>
      </c>
      <c r="K160" s="52">
        <f>DATE(YEAR(tbl_raw_data[[#This Row],[Date Actioned]]),MONTH(tbl_raw_data[[#This Row],[Date Actioned]]),DAY(tbl_raw_data[[#This Row],[Date Actioned]]))</f>
        <v>45136</v>
      </c>
      <c r="L160" s="50" t="str">
        <f>UPPER(TEXT(tbl_raw_data[[#This Row],[updated_date]],"MMMM"))</f>
        <v>JULY</v>
      </c>
      <c r="M160" s="50" t="str">
        <f>"WEEK "&amp; IF(ROUNDUP(DAY(tbl_raw_data[[#This Row],[updated_date]])/7,0)=5,4,ROUNDUP(DAY(tbl_raw_data[[#This Row],[updated_date]])/7,0))</f>
        <v>WEEK 4</v>
      </c>
      <c r="N160" s="50" t="str">
        <f>UPPER(VLOOKUP(tbl_raw_data[[#This Row],[Analyst]],Settiings!$A$2:$B$16,2,0))</f>
        <v>SAM</v>
      </c>
      <c r="O160" s="50" t="str">
        <f>TRIM(UPPER(tbl_raw_data[[#This Row],[Outcome]]))</f>
        <v>WITHDRAW</v>
      </c>
      <c r="P160" s="50" t="str">
        <f>TRIM(UPPER(tbl_raw_data[[#This Row],[Queue Name]]))</f>
        <v>CONSUMER POST BUREAU</v>
      </c>
      <c r="Q160" s="50" t="str">
        <f>IF(tbl_raw_data[[#This Row],[Time taken in min]]&lt;=Settiings!$D$2,"SLA_MET","SLA_NOT_MET")</f>
        <v>SLA_MET</v>
      </c>
      <c r="R160" s="94"/>
    </row>
    <row r="161" spans="1:18" x14ac:dyDescent="0.3">
      <c r="A161" s="8" t="s">
        <v>72</v>
      </c>
      <c r="B161" s="9">
        <v>45136.472071759257</v>
      </c>
      <c r="C161" s="10">
        <v>45136.478587962964</v>
      </c>
      <c r="D161" s="11" t="s">
        <v>8</v>
      </c>
      <c r="E161" s="12" t="s">
        <v>9</v>
      </c>
      <c r="F161" s="11" t="s">
        <v>16</v>
      </c>
      <c r="G161" s="13" t="s">
        <v>73</v>
      </c>
      <c r="H161" s="78" t="s">
        <v>7451</v>
      </c>
      <c r="I161" s="48">
        <f>tbl_raw_data[[#This Row],[Date Actioned]]-tbl_raw_data[[#This Row],[Date Tagged]]</f>
        <v>6.5162037062691525E-3</v>
      </c>
      <c r="J161" s="46">
        <f>HOUR(tbl_raw_data[[#This Row],[Time_taken]])*60+MINUTE(tbl_raw_data[[#This Row],[Time_taken]])+SECOND(tbl_raw_data[[#This Row],[Time_taken]])/60</f>
        <v>9.3833333333333329</v>
      </c>
      <c r="K161" s="52">
        <f>DATE(YEAR(tbl_raw_data[[#This Row],[Date Actioned]]),MONTH(tbl_raw_data[[#This Row],[Date Actioned]]),DAY(tbl_raw_data[[#This Row],[Date Actioned]]))</f>
        <v>45136</v>
      </c>
      <c r="L161" s="50" t="str">
        <f>UPPER(TEXT(tbl_raw_data[[#This Row],[updated_date]],"MMMM"))</f>
        <v>JULY</v>
      </c>
      <c r="M161" s="50" t="str">
        <f>"WEEK "&amp; IF(ROUNDUP(DAY(tbl_raw_data[[#This Row],[updated_date]])/7,0)=5,4,ROUNDUP(DAY(tbl_raw_data[[#This Row],[updated_date]])/7,0))</f>
        <v>WEEK 4</v>
      </c>
      <c r="N161" s="50" t="str">
        <f>UPPER(VLOOKUP(tbl_raw_data[[#This Row],[Analyst]],Settiings!$A$2:$B$16,2,0))</f>
        <v>CAMROOON</v>
      </c>
      <c r="O161" s="50" t="str">
        <f>TRIM(UPPER(tbl_raw_data[[#This Row],[Outcome]]))</f>
        <v>WITHDRAW</v>
      </c>
      <c r="P161" s="50" t="str">
        <f>TRIM(UPPER(tbl_raw_data[[#This Row],[Queue Name]]))</f>
        <v>CONSUMER EXISTING</v>
      </c>
      <c r="Q161" s="50" t="str">
        <f>IF(tbl_raw_data[[#This Row],[Time taken in min]]&lt;=Settiings!$D$2,"SLA_MET","SLA_NOT_MET")</f>
        <v>SLA_MET</v>
      </c>
      <c r="R161" s="94"/>
    </row>
    <row r="162" spans="1:18" x14ac:dyDescent="0.3">
      <c r="A162" s="8" t="s">
        <v>74</v>
      </c>
      <c r="B162" s="9">
        <v>45136.478020833332</v>
      </c>
      <c r="C162" s="10">
        <v>45136.48196759259</v>
      </c>
      <c r="D162" s="11" t="s">
        <v>8</v>
      </c>
      <c r="E162" s="12" t="s">
        <v>47</v>
      </c>
      <c r="F162" s="11" t="s">
        <v>65</v>
      </c>
      <c r="G162" s="13" t="s">
        <v>66</v>
      </c>
      <c r="H162" s="78" t="s">
        <v>7451</v>
      </c>
      <c r="I162" s="48">
        <f>tbl_raw_data[[#This Row],[Date Actioned]]-tbl_raw_data[[#This Row],[Date Tagged]]</f>
        <v>3.9467592578148469E-3</v>
      </c>
      <c r="J162" s="46">
        <f>HOUR(tbl_raw_data[[#This Row],[Time_taken]])*60+MINUTE(tbl_raw_data[[#This Row],[Time_taken]])+SECOND(tbl_raw_data[[#This Row],[Time_taken]])/60</f>
        <v>5.6833333333333336</v>
      </c>
      <c r="K162" s="52">
        <f>DATE(YEAR(tbl_raw_data[[#This Row],[Date Actioned]]),MONTH(tbl_raw_data[[#This Row],[Date Actioned]]),DAY(tbl_raw_data[[#This Row],[Date Actioned]]))</f>
        <v>45136</v>
      </c>
      <c r="L162" s="50" t="str">
        <f>UPPER(TEXT(tbl_raw_data[[#This Row],[updated_date]],"MMMM"))</f>
        <v>JULY</v>
      </c>
      <c r="M162" s="50" t="str">
        <f>"WEEK "&amp; IF(ROUNDUP(DAY(tbl_raw_data[[#This Row],[updated_date]])/7,0)=5,4,ROUNDUP(DAY(tbl_raw_data[[#This Row],[updated_date]])/7,0))</f>
        <v>WEEK 4</v>
      </c>
      <c r="N162" s="50" t="str">
        <f>UPPER(VLOOKUP(tbl_raw_data[[#This Row],[Analyst]],Settiings!$A$2:$B$16,2,0))</f>
        <v>SAM</v>
      </c>
      <c r="O162" s="50" t="str">
        <f>TRIM(UPPER(tbl_raw_data[[#This Row],[Outcome]]))</f>
        <v>WITHDRAW</v>
      </c>
      <c r="P162" s="50" t="str">
        <f>TRIM(UPPER(tbl_raw_data[[#This Row],[Queue Name]]))</f>
        <v>CONSUMER PRE BUREAU</v>
      </c>
      <c r="Q162" s="50" t="str">
        <f>IF(tbl_raw_data[[#This Row],[Time taken in min]]&lt;=Settiings!$D$2,"SLA_MET","SLA_NOT_MET")</f>
        <v>SLA_MET</v>
      </c>
      <c r="R162" s="94"/>
    </row>
    <row r="163" spans="1:18" x14ac:dyDescent="0.3">
      <c r="A163" s="8" t="s">
        <v>82</v>
      </c>
      <c r="B163" s="9">
        <v>45136.4844212963</v>
      </c>
      <c r="C163" s="10">
        <v>45136.491944444446</v>
      </c>
      <c r="D163" s="11" t="s">
        <v>8</v>
      </c>
      <c r="E163" s="12" t="s">
        <v>19</v>
      </c>
      <c r="F163" s="11" t="s">
        <v>10</v>
      </c>
      <c r="G163" s="13" t="s">
        <v>83</v>
      </c>
      <c r="H163" s="78" t="s">
        <v>7451</v>
      </c>
      <c r="I163" s="48">
        <f>tbl_raw_data[[#This Row],[Date Actioned]]-tbl_raw_data[[#This Row],[Date Tagged]]</f>
        <v>7.5231481459923089E-3</v>
      </c>
      <c r="J163" s="46">
        <f>HOUR(tbl_raw_data[[#This Row],[Time_taken]])*60+MINUTE(tbl_raw_data[[#This Row],[Time_taken]])+SECOND(tbl_raw_data[[#This Row],[Time_taken]])/60</f>
        <v>10.833333333333334</v>
      </c>
      <c r="K163" s="52">
        <f>DATE(YEAR(tbl_raw_data[[#This Row],[Date Actioned]]),MONTH(tbl_raw_data[[#This Row],[Date Actioned]]),DAY(tbl_raw_data[[#This Row],[Date Actioned]]))</f>
        <v>45136</v>
      </c>
      <c r="L163" s="50" t="str">
        <f>UPPER(TEXT(tbl_raw_data[[#This Row],[updated_date]],"MMMM"))</f>
        <v>JULY</v>
      </c>
      <c r="M163" s="50" t="str">
        <f>"WEEK "&amp; IF(ROUNDUP(DAY(tbl_raw_data[[#This Row],[updated_date]])/7,0)=5,4,ROUNDUP(DAY(tbl_raw_data[[#This Row],[updated_date]])/7,0))</f>
        <v>WEEK 4</v>
      </c>
      <c r="N163" s="50" t="str">
        <f>UPPER(VLOOKUP(tbl_raw_data[[#This Row],[Analyst]],Settiings!$A$2:$B$16,2,0))</f>
        <v>NITESH</v>
      </c>
      <c r="O163" s="50" t="str">
        <f>TRIM(UPPER(tbl_raw_data[[#This Row],[Outcome]]))</f>
        <v>WITHDRAW</v>
      </c>
      <c r="P163" s="50" t="str">
        <f>TRIM(UPPER(tbl_raw_data[[#This Row],[Queue Name]]))</f>
        <v>CONSUMER POST BUREAU</v>
      </c>
      <c r="Q163" s="50" t="str">
        <f>IF(tbl_raw_data[[#This Row],[Time taken in min]]&lt;=Settiings!$D$2,"SLA_MET","SLA_NOT_MET")</f>
        <v>SLA_MET</v>
      </c>
      <c r="R163" s="94"/>
    </row>
    <row r="164" spans="1:18" x14ac:dyDescent="0.3">
      <c r="A164" s="8" t="s">
        <v>88</v>
      </c>
      <c r="B164" s="9">
        <v>45136.487696759257</v>
      </c>
      <c r="C164" s="10">
        <v>45136.492858796293</v>
      </c>
      <c r="D164" s="11" t="s">
        <v>8</v>
      </c>
      <c r="E164" s="12" t="s">
        <v>19</v>
      </c>
      <c r="F164" s="11" t="s">
        <v>76</v>
      </c>
      <c r="G164" s="13" t="s">
        <v>89</v>
      </c>
      <c r="H164" s="78" t="s">
        <v>7451</v>
      </c>
      <c r="I164" s="48">
        <f>tbl_raw_data[[#This Row],[Date Actioned]]-tbl_raw_data[[#This Row],[Date Tagged]]</f>
        <v>5.1620370359160006E-3</v>
      </c>
      <c r="J164" s="46">
        <f>HOUR(tbl_raw_data[[#This Row],[Time_taken]])*60+MINUTE(tbl_raw_data[[#This Row],[Time_taken]])+SECOND(tbl_raw_data[[#This Row],[Time_taken]])/60</f>
        <v>7.4333333333333336</v>
      </c>
      <c r="K164" s="52">
        <f>DATE(YEAR(tbl_raw_data[[#This Row],[Date Actioned]]),MONTH(tbl_raw_data[[#This Row],[Date Actioned]]),DAY(tbl_raw_data[[#This Row],[Date Actioned]]))</f>
        <v>45136</v>
      </c>
      <c r="L164" s="50" t="str">
        <f>UPPER(TEXT(tbl_raw_data[[#This Row],[updated_date]],"MMMM"))</f>
        <v>JULY</v>
      </c>
      <c r="M164" s="50" t="str">
        <f>"WEEK "&amp; IF(ROUNDUP(DAY(tbl_raw_data[[#This Row],[updated_date]])/7,0)=5,4,ROUNDUP(DAY(tbl_raw_data[[#This Row],[updated_date]])/7,0))</f>
        <v>WEEK 4</v>
      </c>
      <c r="N164" s="50" t="str">
        <f>UPPER(VLOOKUP(tbl_raw_data[[#This Row],[Analyst]],Settiings!$A$2:$B$16,2,0))</f>
        <v>ROHAN</v>
      </c>
      <c r="O164" s="50" t="str">
        <f>TRIM(UPPER(tbl_raw_data[[#This Row],[Outcome]]))</f>
        <v>WITHDRAW</v>
      </c>
      <c r="P164" s="50" t="str">
        <f>TRIM(UPPER(tbl_raw_data[[#This Row],[Queue Name]]))</f>
        <v>CONSUMER POST BUREAU</v>
      </c>
      <c r="Q164" s="50" t="str">
        <f>IF(tbl_raw_data[[#This Row],[Time taken in min]]&lt;=Settiings!$D$2,"SLA_MET","SLA_NOT_MET")</f>
        <v>SLA_MET</v>
      </c>
      <c r="R164" s="94"/>
    </row>
    <row r="165" spans="1:18" x14ac:dyDescent="0.3">
      <c r="A165" s="8" t="s">
        <v>94</v>
      </c>
      <c r="B165" s="9">
        <v>45136.491574074076</v>
      </c>
      <c r="C165" s="10">
        <v>45136.502025462964</v>
      </c>
      <c r="D165" s="11" t="s">
        <v>8</v>
      </c>
      <c r="E165" s="12" t="s">
        <v>47</v>
      </c>
      <c r="F165" s="11" t="s">
        <v>76</v>
      </c>
      <c r="G165" s="13" t="s">
        <v>95</v>
      </c>
      <c r="H165" s="78" t="s">
        <v>7451</v>
      </c>
      <c r="I165" s="48">
        <f>tbl_raw_data[[#This Row],[Date Actioned]]-tbl_raw_data[[#This Row],[Date Tagged]]</f>
        <v>1.0451388887304347E-2</v>
      </c>
      <c r="J165" s="46">
        <f>HOUR(tbl_raw_data[[#This Row],[Time_taken]])*60+MINUTE(tbl_raw_data[[#This Row],[Time_taken]])+SECOND(tbl_raw_data[[#This Row],[Time_taken]])/60</f>
        <v>15.05</v>
      </c>
      <c r="K165" s="52">
        <f>DATE(YEAR(tbl_raw_data[[#This Row],[Date Actioned]]),MONTH(tbl_raw_data[[#This Row],[Date Actioned]]),DAY(tbl_raw_data[[#This Row],[Date Actioned]]))</f>
        <v>45136</v>
      </c>
      <c r="L165" s="50" t="str">
        <f>UPPER(TEXT(tbl_raw_data[[#This Row],[updated_date]],"MMMM"))</f>
        <v>JULY</v>
      </c>
      <c r="M165" s="50" t="str">
        <f>"WEEK "&amp; IF(ROUNDUP(DAY(tbl_raw_data[[#This Row],[updated_date]])/7,0)=5,4,ROUNDUP(DAY(tbl_raw_data[[#This Row],[updated_date]])/7,0))</f>
        <v>WEEK 4</v>
      </c>
      <c r="N165" s="50" t="str">
        <f>UPPER(VLOOKUP(tbl_raw_data[[#This Row],[Analyst]],Settiings!$A$2:$B$16,2,0))</f>
        <v>ROHAN</v>
      </c>
      <c r="O165" s="50" t="str">
        <f>TRIM(UPPER(tbl_raw_data[[#This Row],[Outcome]]))</f>
        <v>WITHDRAW</v>
      </c>
      <c r="P165" s="50" t="str">
        <f>TRIM(UPPER(tbl_raw_data[[#This Row],[Queue Name]]))</f>
        <v>CONSUMER PRE BUREAU</v>
      </c>
      <c r="Q165" s="50" t="str">
        <f>IF(tbl_raw_data[[#This Row],[Time taken in min]]&lt;=Settiings!$D$2,"SLA_MET","SLA_NOT_MET")</f>
        <v>SLA_MET</v>
      </c>
      <c r="R165" s="94"/>
    </row>
    <row r="166" spans="1:18" x14ac:dyDescent="0.3">
      <c r="A166" s="8" t="s">
        <v>100</v>
      </c>
      <c r="B166" s="9">
        <v>45136.495763888888</v>
      </c>
      <c r="C166" s="10">
        <v>45136.500844907408</v>
      </c>
      <c r="D166" s="11" t="s">
        <v>8</v>
      </c>
      <c r="E166" s="12" t="s">
        <v>9</v>
      </c>
      <c r="F166" s="11" t="s">
        <v>16</v>
      </c>
      <c r="G166" s="13" t="s">
        <v>101</v>
      </c>
      <c r="H166" s="78" t="s">
        <v>7451</v>
      </c>
      <c r="I166" s="48">
        <f>tbl_raw_data[[#This Row],[Date Actioned]]-tbl_raw_data[[#This Row],[Date Tagged]]</f>
        <v>5.0810185202863067E-3</v>
      </c>
      <c r="J166" s="46">
        <f>HOUR(tbl_raw_data[[#This Row],[Time_taken]])*60+MINUTE(tbl_raw_data[[#This Row],[Time_taken]])+SECOND(tbl_raw_data[[#This Row],[Time_taken]])/60</f>
        <v>7.3166666666666664</v>
      </c>
      <c r="K166" s="52">
        <f>DATE(YEAR(tbl_raw_data[[#This Row],[Date Actioned]]),MONTH(tbl_raw_data[[#This Row],[Date Actioned]]),DAY(tbl_raw_data[[#This Row],[Date Actioned]]))</f>
        <v>45136</v>
      </c>
      <c r="L166" s="50" t="str">
        <f>UPPER(TEXT(tbl_raw_data[[#This Row],[updated_date]],"MMMM"))</f>
        <v>JULY</v>
      </c>
      <c r="M166" s="50" t="str">
        <f>"WEEK "&amp; IF(ROUNDUP(DAY(tbl_raw_data[[#This Row],[updated_date]])/7,0)=5,4,ROUNDUP(DAY(tbl_raw_data[[#This Row],[updated_date]])/7,0))</f>
        <v>WEEK 4</v>
      </c>
      <c r="N166" s="50" t="str">
        <f>UPPER(VLOOKUP(tbl_raw_data[[#This Row],[Analyst]],Settiings!$A$2:$B$16,2,0))</f>
        <v>CAMROOON</v>
      </c>
      <c r="O166" s="50" t="str">
        <f>TRIM(UPPER(tbl_raw_data[[#This Row],[Outcome]]))</f>
        <v>WITHDRAW</v>
      </c>
      <c r="P166" s="50" t="str">
        <f>TRIM(UPPER(tbl_raw_data[[#This Row],[Queue Name]]))</f>
        <v>CONSUMER EXISTING</v>
      </c>
      <c r="Q166" s="50" t="str">
        <f>IF(tbl_raw_data[[#This Row],[Time taken in min]]&lt;=Settiings!$D$2,"SLA_MET","SLA_NOT_MET")</f>
        <v>SLA_MET</v>
      </c>
      <c r="R166" s="94"/>
    </row>
    <row r="167" spans="1:18" x14ac:dyDescent="0.3">
      <c r="A167" s="8" t="s">
        <v>104</v>
      </c>
      <c r="B167" s="9">
        <v>45136.504884259259</v>
      </c>
      <c r="C167" s="10">
        <v>45136.509108796294</v>
      </c>
      <c r="D167" s="11" t="s">
        <v>8</v>
      </c>
      <c r="E167" s="12" t="s">
        <v>47</v>
      </c>
      <c r="F167" s="11" t="s">
        <v>76</v>
      </c>
      <c r="G167" s="13" t="s">
        <v>105</v>
      </c>
      <c r="H167" s="78" t="s">
        <v>7451</v>
      </c>
      <c r="I167" s="48">
        <f>tbl_raw_data[[#This Row],[Date Actioned]]-tbl_raw_data[[#This Row],[Date Tagged]]</f>
        <v>4.2245370350428857E-3</v>
      </c>
      <c r="J167" s="46">
        <f>HOUR(tbl_raw_data[[#This Row],[Time_taken]])*60+MINUTE(tbl_raw_data[[#This Row],[Time_taken]])+SECOND(tbl_raw_data[[#This Row],[Time_taken]])/60</f>
        <v>6.083333333333333</v>
      </c>
      <c r="K167" s="52">
        <f>DATE(YEAR(tbl_raw_data[[#This Row],[Date Actioned]]),MONTH(tbl_raw_data[[#This Row],[Date Actioned]]),DAY(tbl_raw_data[[#This Row],[Date Actioned]]))</f>
        <v>45136</v>
      </c>
      <c r="L167" s="50" t="str">
        <f>UPPER(TEXT(tbl_raw_data[[#This Row],[updated_date]],"MMMM"))</f>
        <v>JULY</v>
      </c>
      <c r="M167" s="50" t="str">
        <f>"WEEK "&amp; IF(ROUNDUP(DAY(tbl_raw_data[[#This Row],[updated_date]])/7,0)=5,4,ROUNDUP(DAY(tbl_raw_data[[#This Row],[updated_date]])/7,0))</f>
        <v>WEEK 4</v>
      </c>
      <c r="N167" s="50" t="str">
        <f>UPPER(VLOOKUP(tbl_raw_data[[#This Row],[Analyst]],Settiings!$A$2:$B$16,2,0))</f>
        <v>ROHAN</v>
      </c>
      <c r="O167" s="50" t="str">
        <f>TRIM(UPPER(tbl_raw_data[[#This Row],[Outcome]]))</f>
        <v>WITHDRAW</v>
      </c>
      <c r="P167" s="50" t="str">
        <f>TRIM(UPPER(tbl_raw_data[[#This Row],[Queue Name]]))</f>
        <v>CONSUMER PRE BUREAU</v>
      </c>
      <c r="Q167" s="50" t="str">
        <f>IF(tbl_raw_data[[#This Row],[Time taken in min]]&lt;=Settiings!$D$2,"SLA_MET","SLA_NOT_MET")</f>
        <v>SLA_MET</v>
      </c>
      <c r="R167" s="94"/>
    </row>
    <row r="168" spans="1:18" x14ac:dyDescent="0.3">
      <c r="A168" s="8" t="s">
        <v>114</v>
      </c>
      <c r="B168" s="9">
        <v>45136.517534722225</v>
      </c>
      <c r="C168" s="10">
        <v>45136.530694444446</v>
      </c>
      <c r="D168" s="11" t="s">
        <v>8</v>
      </c>
      <c r="E168" s="12" t="s">
        <v>47</v>
      </c>
      <c r="F168" s="11" t="s">
        <v>24</v>
      </c>
      <c r="G168" s="13" t="s">
        <v>115</v>
      </c>
      <c r="H168" s="78" t="s">
        <v>7451</v>
      </c>
      <c r="I168" s="48">
        <f>tbl_raw_data[[#This Row],[Date Actioned]]-tbl_raw_data[[#This Row],[Date Tagged]]</f>
        <v>1.3159722220734693E-2</v>
      </c>
      <c r="J168" s="46">
        <f>HOUR(tbl_raw_data[[#This Row],[Time_taken]])*60+MINUTE(tbl_raw_data[[#This Row],[Time_taken]])+SECOND(tbl_raw_data[[#This Row],[Time_taken]])/60</f>
        <v>18.95</v>
      </c>
      <c r="K168" s="52">
        <f>DATE(YEAR(tbl_raw_data[[#This Row],[Date Actioned]]),MONTH(tbl_raw_data[[#This Row],[Date Actioned]]),DAY(tbl_raw_data[[#This Row],[Date Actioned]]))</f>
        <v>45136</v>
      </c>
      <c r="L168" s="50" t="str">
        <f>UPPER(TEXT(tbl_raw_data[[#This Row],[updated_date]],"MMMM"))</f>
        <v>JULY</v>
      </c>
      <c r="M168" s="50" t="str">
        <f>"WEEK "&amp; IF(ROUNDUP(DAY(tbl_raw_data[[#This Row],[updated_date]])/7,0)=5,4,ROUNDUP(DAY(tbl_raw_data[[#This Row],[updated_date]])/7,0))</f>
        <v>WEEK 4</v>
      </c>
      <c r="N168" s="50" t="str">
        <f>UPPER(VLOOKUP(tbl_raw_data[[#This Row],[Analyst]],Settiings!$A$2:$B$16,2,0))</f>
        <v>QUADIR</v>
      </c>
      <c r="O168" s="50" t="str">
        <f>TRIM(UPPER(tbl_raw_data[[#This Row],[Outcome]]))</f>
        <v>WITHDRAW</v>
      </c>
      <c r="P168" s="50" t="str">
        <f>TRIM(UPPER(tbl_raw_data[[#This Row],[Queue Name]]))</f>
        <v>CONSUMER PRE BUREAU</v>
      </c>
      <c r="Q168" s="50" t="str">
        <f>IF(tbl_raw_data[[#This Row],[Time taken in min]]&lt;=Settiings!$D$2,"SLA_MET","SLA_NOT_MET")</f>
        <v>SLA_MET</v>
      </c>
      <c r="R168" s="94"/>
    </row>
    <row r="169" spans="1:18" x14ac:dyDescent="0.3">
      <c r="A169" s="8" t="s">
        <v>117</v>
      </c>
      <c r="B169" s="9">
        <v>45136.523206018515</v>
      </c>
      <c r="C169" s="10">
        <v>45136.52920138889</v>
      </c>
      <c r="D169" s="11" t="s">
        <v>8</v>
      </c>
      <c r="E169" s="12" t="s">
        <v>47</v>
      </c>
      <c r="F169" s="11" t="s">
        <v>16</v>
      </c>
      <c r="G169" s="13" t="s">
        <v>118</v>
      </c>
      <c r="H169" s="78" t="s">
        <v>7451</v>
      </c>
      <c r="I169" s="48">
        <f>tbl_raw_data[[#This Row],[Date Actioned]]-tbl_raw_data[[#This Row],[Date Tagged]]</f>
        <v>5.9953703748760745E-3</v>
      </c>
      <c r="J169" s="46">
        <f>HOUR(tbl_raw_data[[#This Row],[Time_taken]])*60+MINUTE(tbl_raw_data[[#This Row],[Time_taken]])+SECOND(tbl_raw_data[[#This Row],[Time_taken]])/60</f>
        <v>8.6333333333333329</v>
      </c>
      <c r="K169" s="52">
        <f>DATE(YEAR(tbl_raw_data[[#This Row],[Date Actioned]]),MONTH(tbl_raw_data[[#This Row],[Date Actioned]]),DAY(tbl_raw_data[[#This Row],[Date Actioned]]))</f>
        <v>45136</v>
      </c>
      <c r="L169" s="50" t="str">
        <f>UPPER(TEXT(tbl_raw_data[[#This Row],[updated_date]],"MMMM"))</f>
        <v>JULY</v>
      </c>
      <c r="M169" s="50" t="str">
        <f>"WEEK "&amp; IF(ROUNDUP(DAY(tbl_raw_data[[#This Row],[updated_date]])/7,0)=5,4,ROUNDUP(DAY(tbl_raw_data[[#This Row],[updated_date]])/7,0))</f>
        <v>WEEK 4</v>
      </c>
      <c r="N169" s="50" t="str">
        <f>UPPER(VLOOKUP(tbl_raw_data[[#This Row],[Analyst]],Settiings!$A$2:$B$16,2,0))</f>
        <v>CAMROOON</v>
      </c>
      <c r="O169" s="50" t="str">
        <f>TRIM(UPPER(tbl_raw_data[[#This Row],[Outcome]]))</f>
        <v>WITHDRAW</v>
      </c>
      <c r="P169" s="50" t="str">
        <f>TRIM(UPPER(tbl_raw_data[[#This Row],[Queue Name]]))</f>
        <v>CONSUMER PRE BUREAU</v>
      </c>
      <c r="Q169" s="50" t="str">
        <f>IF(tbl_raw_data[[#This Row],[Time taken in min]]&lt;=Settiings!$D$2,"SLA_MET","SLA_NOT_MET")</f>
        <v>SLA_MET</v>
      </c>
      <c r="R169" s="94"/>
    </row>
    <row r="170" spans="1:18" x14ac:dyDescent="0.3">
      <c r="A170" s="8" t="s">
        <v>120</v>
      </c>
      <c r="B170" s="9">
        <v>45136.532152777778</v>
      </c>
      <c r="C170" s="10">
        <v>45136.53696759259</v>
      </c>
      <c r="D170" s="11" t="s">
        <v>8</v>
      </c>
      <c r="E170" s="12" t="s">
        <v>47</v>
      </c>
      <c r="F170" s="11" t="s">
        <v>24</v>
      </c>
      <c r="G170" s="13" t="s">
        <v>121</v>
      </c>
      <c r="H170" s="78" t="s">
        <v>7451</v>
      </c>
      <c r="I170" s="48">
        <f>tbl_raw_data[[#This Row],[Date Actioned]]-tbl_raw_data[[#This Row],[Date Tagged]]</f>
        <v>4.8148148125619628E-3</v>
      </c>
      <c r="J170" s="46">
        <f>HOUR(tbl_raw_data[[#This Row],[Time_taken]])*60+MINUTE(tbl_raw_data[[#This Row],[Time_taken]])+SECOND(tbl_raw_data[[#This Row],[Time_taken]])/60</f>
        <v>6.9333333333333336</v>
      </c>
      <c r="K170" s="52">
        <f>DATE(YEAR(tbl_raw_data[[#This Row],[Date Actioned]]),MONTH(tbl_raw_data[[#This Row],[Date Actioned]]),DAY(tbl_raw_data[[#This Row],[Date Actioned]]))</f>
        <v>45136</v>
      </c>
      <c r="L170" s="50" t="str">
        <f>UPPER(TEXT(tbl_raw_data[[#This Row],[updated_date]],"MMMM"))</f>
        <v>JULY</v>
      </c>
      <c r="M170" s="50" t="str">
        <f>"WEEK "&amp; IF(ROUNDUP(DAY(tbl_raw_data[[#This Row],[updated_date]])/7,0)=5,4,ROUNDUP(DAY(tbl_raw_data[[#This Row],[updated_date]])/7,0))</f>
        <v>WEEK 4</v>
      </c>
      <c r="N170" s="50" t="str">
        <f>UPPER(VLOOKUP(tbl_raw_data[[#This Row],[Analyst]],Settiings!$A$2:$B$16,2,0))</f>
        <v>QUADIR</v>
      </c>
      <c r="O170" s="50" t="str">
        <f>TRIM(UPPER(tbl_raw_data[[#This Row],[Outcome]]))</f>
        <v>WITHDRAW</v>
      </c>
      <c r="P170" s="50" t="str">
        <f>TRIM(UPPER(tbl_raw_data[[#This Row],[Queue Name]]))</f>
        <v>CONSUMER PRE BUREAU</v>
      </c>
      <c r="Q170" s="50" t="str">
        <f>IF(tbl_raw_data[[#This Row],[Time taken in min]]&lt;=Settiings!$D$2,"SLA_MET","SLA_NOT_MET")</f>
        <v>SLA_MET</v>
      </c>
      <c r="R170" s="94"/>
    </row>
    <row r="171" spans="1:18" x14ac:dyDescent="0.3">
      <c r="A171" s="8" t="s">
        <v>122</v>
      </c>
      <c r="B171" s="9">
        <v>45136.53329861111</v>
      </c>
      <c r="C171" s="10">
        <v>45136.555474537039</v>
      </c>
      <c r="D171" s="11" t="s">
        <v>8</v>
      </c>
      <c r="E171" s="12" t="s">
        <v>9</v>
      </c>
      <c r="F171" s="11" t="s">
        <v>24</v>
      </c>
      <c r="G171" s="13" t="s">
        <v>123</v>
      </c>
      <c r="H171" s="78" t="s">
        <v>7451</v>
      </c>
      <c r="I171" s="48">
        <f>tbl_raw_data[[#This Row],[Date Actioned]]-tbl_raw_data[[#This Row],[Date Tagged]]</f>
        <v>2.2175925929332152E-2</v>
      </c>
      <c r="J171" s="46">
        <f>HOUR(tbl_raw_data[[#This Row],[Time_taken]])*60+MINUTE(tbl_raw_data[[#This Row],[Time_taken]])+SECOND(tbl_raw_data[[#This Row],[Time_taken]])/60</f>
        <v>31.933333333333334</v>
      </c>
      <c r="K171" s="52">
        <f>DATE(YEAR(tbl_raw_data[[#This Row],[Date Actioned]]),MONTH(tbl_raw_data[[#This Row],[Date Actioned]]),DAY(tbl_raw_data[[#This Row],[Date Actioned]]))</f>
        <v>45136</v>
      </c>
      <c r="L171" s="50" t="str">
        <f>UPPER(TEXT(tbl_raw_data[[#This Row],[updated_date]],"MMMM"))</f>
        <v>JULY</v>
      </c>
      <c r="M171" s="50" t="str">
        <f>"WEEK "&amp; IF(ROUNDUP(DAY(tbl_raw_data[[#This Row],[updated_date]])/7,0)=5,4,ROUNDUP(DAY(tbl_raw_data[[#This Row],[updated_date]])/7,0))</f>
        <v>WEEK 4</v>
      </c>
      <c r="N171" s="50" t="str">
        <f>UPPER(VLOOKUP(tbl_raw_data[[#This Row],[Analyst]],Settiings!$A$2:$B$16,2,0))</f>
        <v>QUADIR</v>
      </c>
      <c r="O171" s="50" t="str">
        <f>TRIM(UPPER(tbl_raw_data[[#This Row],[Outcome]]))</f>
        <v>WITHDRAW</v>
      </c>
      <c r="P171" s="50" t="str">
        <f>TRIM(UPPER(tbl_raw_data[[#This Row],[Queue Name]]))</f>
        <v>CONSUMER EXISTING</v>
      </c>
      <c r="Q171" s="50" t="str">
        <f>IF(tbl_raw_data[[#This Row],[Time taken in min]]&lt;=Settiings!$D$2,"SLA_MET","SLA_NOT_MET")</f>
        <v>SLA_NOT_MET</v>
      </c>
      <c r="R171" s="94"/>
    </row>
    <row r="172" spans="1:18" x14ac:dyDescent="0.3">
      <c r="A172" s="8" t="s">
        <v>130</v>
      </c>
      <c r="B172" s="9">
        <v>45136.544791666667</v>
      </c>
      <c r="C172" s="10">
        <v>45136.555196759262</v>
      </c>
      <c r="D172" s="11" t="s">
        <v>8</v>
      </c>
      <c r="E172" s="12" t="s">
        <v>47</v>
      </c>
      <c r="F172" s="11" t="s">
        <v>53</v>
      </c>
      <c r="G172" s="13" t="s">
        <v>131</v>
      </c>
      <c r="H172" s="78" t="s">
        <v>7451</v>
      </c>
      <c r="I172" s="48">
        <f>tbl_raw_data[[#This Row],[Date Actioned]]-tbl_raw_data[[#This Row],[Date Tagged]]</f>
        <v>1.0405092594737653E-2</v>
      </c>
      <c r="J172" s="46">
        <f>HOUR(tbl_raw_data[[#This Row],[Time_taken]])*60+MINUTE(tbl_raw_data[[#This Row],[Time_taken]])+SECOND(tbl_raw_data[[#This Row],[Time_taken]])/60</f>
        <v>14.983333333333333</v>
      </c>
      <c r="K172" s="52">
        <f>DATE(YEAR(tbl_raw_data[[#This Row],[Date Actioned]]),MONTH(tbl_raw_data[[#This Row],[Date Actioned]]),DAY(tbl_raw_data[[#This Row],[Date Actioned]]))</f>
        <v>45136</v>
      </c>
      <c r="L172" s="50" t="str">
        <f>UPPER(TEXT(tbl_raw_data[[#This Row],[updated_date]],"MMMM"))</f>
        <v>JULY</v>
      </c>
      <c r="M172" s="50" t="str">
        <f>"WEEK "&amp; IF(ROUNDUP(DAY(tbl_raw_data[[#This Row],[updated_date]])/7,0)=5,4,ROUNDUP(DAY(tbl_raw_data[[#This Row],[updated_date]])/7,0))</f>
        <v>WEEK 4</v>
      </c>
      <c r="N172" s="50" t="str">
        <f>UPPER(VLOOKUP(tbl_raw_data[[#This Row],[Analyst]],Settiings!$A$2:$B$16,2,0))</f>
        <v>NAVED</v>
      </c>
      <c r="O172" s="50" t="str">
        <f>TRIM(UPPER(tbl_raw_data[[#This Row],[Outcome]]))</f>
        <v>WITHDRAW</v>
      </c>
      <c r="P172" s="50" t="str">
        <f>TRIM(UPPER(tbl_raw_data[[#This Row],[Queue Name]]))</f>
        <v>CONSUMER PRE BUREAU</v>
      </c>
      <c r="Q172" s="50" t="str">
        <f>IF(tbl_raw_data[[#This Row],[Time taken in min]]&lt;=Settiings!$D$2,"SLA_MET","SLA_NOT_MET")</f>
        <v>SLA_MET</v>
      </c>
      <c r="R172" s="94"/>
    </row>
    <row r="173" spans="1:18" x14ac:dyDescent="0.3">
      <c r="A173" s="8" t="s">
        <v>132</v>
      </c>
      <c r="B173" s="9">
        <v>45136.548229166663</v>
      </c>
      <c r="C173" s="10">
        <v>45136.559479166666</v>
      </c>
      <c r="D173" s="11" t="s">
        <v>8</v>
      </c>
      <c r="E173" s="12" t="s">
        <v>19</v>
      </c>
      <c r="F173" s="11" t="s">
        <v>70</v>
      </c>
      <c r="G173" s="13" t="s">
        <v>133</v>
      </c>
      <c r="H173" s="78" t="s">
        <v>7451</v>
      </c>
      <c r="I173" s="48">
        <f>tbl_raw_data[[#This Row],[Date Actioned]]-tbl_raw_data[[#This Row],[Date Tagged]]</f>
        <v>1.1250000003201421E-2</v>
      </c>
      <c r="J173" s="46">
        <f>HOUR(tbl_raw_data[[#This Row],[Time_taken]])*60+MINUTE(tbl_raw_data[[#This Row],[Time_taken]])+SECOND(tbl_raw_data[[#This Row],[Time_taken]])/60</f>
        <v>16.2</v>
      </c>
      <c r="K173" s="52">
        <f>DATE(YEAR(tbl_raw_data[[#This Row],[Date Actioned]]),MONTH(tbl_raw_data[[#This Row],[Date Actioned]]),DAY(tbl_raw_data[[#This Row],[Date Actioned]]))</f>
        <v>45136</v>
      </c>
      <c r="L173" s="50" t="str">
        <f>UPPER(TEXT(tbl_raw_data[[#This Row],[updated_date]],"MMMM"))</f>
        <v>JULY</v>
      </c>
      <c r="M173" s="50" t="str">
        <f>"WEEK "&amp; IF(ROUNDUP(DAY(tbl_raw_data[[#This Row],[updated_date]])/7,0)=5,4,ROUNDUP(DAY(tbl_raw_data[[#This Row],[updated_date]])/7,0))</f>
        <v>WEEK 4</v>
      </c>
      <c r="N173" s="50" t="str">
        <f>UPPER(VLOOKUP(tbl_raw_data[[#This Row],[Analyst]],Settiings!$A$2:$B$16,2,0))</f>
        <v>ASIF</v>
      </c>
      <c r="O173" s="50" t="str">
        <f>TRIM(UPPER(tbl_raw_data[[#This Row],[Outcome]]))</f>
        <v>WITHDRAW</v>
      </c>
      <c r="P173" s="50" t="str">
        <f>TRIM(UPPER(tbl_raw_data[[#This Row],[Queue Name]]))</f>
        <v>CONSUMER POST BUREAU</v>
      </c>
      <c r="Q173" s="50" t="str">
        <f>IF(tbl_raw_data[[#This Row],[Time taken in min]]&lt;=Settiings!$D$2,"SLA_MET","SLA_NOT_MET")</f>
        <v>SLA_MET</v>
      </c>
      <c r="R173" s="94"/>
    </row>
    <row r="174" spans="1:18" x14ac:dyDescent="0.3">
      <c r="A174" s="8" t="s">
        <v>135</v>
      </c>
      <c r="B174" s="9">
        <v>45136.550266203703</v>
      </c>
      <c r="C174" s="10">
        <v>45136.570462962962</v>
      </c>
      <c r="D174" s="11" t="s">
        <v>8</v>
      </c>
      <c r="E174" s="12" t="s">
        <v>19</v>
      </c>
      <c r="F174" s="11" t="s">
        <v>10</v>
      </c>
      <c r="G174" s="13" t="s">
        <v>136</v>
      </c>
      <c r="H174" s="78" t="s">
        <v>7451</v>
      </c>
      <c r="I174" s="48">
        <f>tbl_raw_data[[#This Row],[Date Actioned]]-tbl_raw_data[[#This Row],[Date Tagged]]</f>
        <v>2.0196759258396924E-2</v>
      </c>
      <c r="J174" s="46">
        <f>HOUR(tbl_raw_data[[#This Row],[Time_taken]])*60+MINUTE(tbl_raw_data[[#This Row],[Time_taken]])+SECOND(tbl_raw_data[[#This Row],[Time_taken]])/60</f>
        <v>29.083333333333332</v>
      </c>
      <c r="K174" s="52">
        <f>DATE(YEAR(tbl_raw_data[[#This Row],[Date Actioned]]),MONTH(tbl_raw_data[[#This Row],[Date Actioned]]),DAY(tbl_raw_data[[#This Row],[Date Actioned]]))</f>
        <v>45136</v>
      </c>
      <c r="L174" s="50" t="str">
        <f>UPPER(TEXT(tbl_raw_data[[#This Row],[updated_date]],"MMMM"))</f>
        <v>JULY</v>
      </c>
      <c r="M174" s="50" t="str">
        <f>"WEEK "&amp; IF(ROUNDUP(DAY(tbl_raw_data[[#This Row],[updated_date]])/7,0)=5,4,ROUNDUP(DAY(tbl_raw_data[[#This Row],[updated_date]])/7,0))</f>
        <v>WEEK 4</v>
      </c>
      <c r="N174" s="50" t="str">
        <f>UPPER(VLOOKUP(tbl_raw_data[[#This Row],[Analyst]],Settiings!$A$2:$B$16,2,0))</f>
        <v>NITESH</v>
      </c>
      <c r="O174" s="50" t="str">
        <f>TRIM(UPPER(tbl_raw_data[[#This Row],[Outcome]]))</f>
        <v>WITHDRAW</v>
      </c>
      <c r="P174" s="50" t="str">
        <f>TRIM(UPPER(tbl_raw_data[[#This Row],[Queue Name]]))</f>
        <v>CONSUMER POST BUREAU</v>
      </c>
      <c r="Q174" s="50" t="str">
        <f>IF(tbl_raw_data[[#This Row],[Time taken in min]]&lt;=Settiings!$D$2,"SLA_MET","SLA_NOT_MET")</f>
        <v>SLA_NOT_MET</v>
      </c>
      <c r="R174" s="94"/>
    </row>
    <row r="175" spans="1:18" x14ac:dyDescent="0.3">
      <c r="A175" s="8" t="s">
        <v>137</v>
      </c>
      <c r="B175" s="9">
        <v>45136.550509259258</v>
      </c>
      <c r="C175" s="10">
        <v>45136.555972222224</v>
      </c>
      <c r="D175" s="11" t="s">
        <v>8</v>
      </c>
      <c r="E175" s="12" t="s">
        <v>9</v>
      </c>
      <c r="F175" s="11" t="s">
        <v>16</v>
      </c>
      <c r="G175" s="13" t="s">
        <v>138</v>
      </c>
      <c r="H175" s="78" t="s">
        <v>7451</v>
      </c>
      <c r="I175" s="48">
        <f>tbl_raw_data[[#This Row],[Date Actioned]]-tbl_raw_data[[#This Row],[Date Tagged]]</f>
        <v>5.4629629667033441E-3</v>
      </c>
      <c r="J175" s="46">
        <f>HOUR(tbl_raw_data[[#This Row],[Time_taken]])*60+MINUTE(tbl_raw_data[[#This Row],[Time_taken]])+SECOND(tbl_raw_data[[#This Row],[Time_taken]])/60</f>
        <v>7.8666666666666671</v>
      </c>
      <c r="K175" s="52">
        <f>DATE(YEAR(tbl_raw_data[[#This Row],[Date Actioned]]),MONTH(tbl_raw_data[[#This Row],[Date Actioned]]),DAY(tbl_raw_data[[#This Row],[Date Actioned]]))</f>
        <v>45136</v>
      </c>
      <c r="L175" s="50" t="str">
        <f>UPPER(TEXT(tbl_raw_data[[#This Row],[updated_date]],"MMMM"))</f>
        <v>JULY</v>
      </c>
      <c r="M175" s="50" t="str">
        <f>"WEEK "&amp; IF(ROUNDUP(DAY(tbl_raw_data[[#This Row],[updated_date]])/7,0)=5,4,ROUNDUP(DAY(tbl_raw_data[[#This Row],[updated_date]])/7,0))</f>
        <v>WEEK 4</v>
      </c>
      <c r="N175" s="50" t="str">
        <f>UPPER(VLOOKUP(tbl_raw_data[[#This Row],[Analyst]],Settiings!$A$2:$B$16,2,0))</f>
        <v>CAMROOON</v>
      </c>
      <c r="O175" s="50" t="str">
        <f>TRIM(UPPER(tbl_raw_data[[#This Row],[Outcome]]))</f>
        <v>WITHDRAW</v>
      </c>
      <c r="P175" s="50" t="str">
        <f>TRIM(UPPER(tbl_raw_data[[#This Row],[Queue Name]]))</f>
        <v>CONSUMER EXISTING</v>
      </c>
      <c r="Q175" s="50" t="str">
        <f>IF(tbl_raw_data[[#This Row],[Time taken in min]]&lt;=Settiings!$D$2,"SLA_MET","SLA_NOT_MET")</f>
        <v>SLA_MET</v>
      </c>
      <c r="R175" s="94"/>
    </row>
    <row r="176" spans="1:18" x14ac:dyDescent="0.3">
      <c r="A176" s="8" t="s">
        <v>141</v>
      </c>
      <c r="B176" s="9">
        <v>45136.554895833331</v>
      </c>
      <c r="C176" s="10">
        <v>45136.55804398148</v>
      </c>
      <c r="D176" s="11" t="s">
        <v>8</v>
      </c>
      <c r="E176" s="12" t="s">
        <v>19</v>
      </c>
      <c r="F176" s="11" t="s">
        <v>24</v>
      </c>
      <c r="G176" s="13" t="s">
        <v>142</v>
      </c>
      <c r="H176" s="78" t="s">
        <v>7451</v>
      </c>
      <c r="I176" s="48">
        <f>tbl_raw_data[[#This Row],[Date Actioned]]-tbl_raw_data[[#This Row],[Date Tagged]]</f>
        <v>3.1481481491937302E-3</v>
      </c>
      <c r="J176" s="46">
        <f>HOUR(tbl_raw_data[[#This Row],[Time_taken]])*60+MINUTE(tbl_raw_data[[#This Row],[Time_taken]])+SECOND(tbl_raw_data[[#This Row],[Time_taken]])/60</f>
        <v>4.5333333333333332</v>
      </c>
      <c r="K176" s="52">
        <f>DATE(YEAR(tbl_raw_data[[#This Row],[Date Actioned]]),MONTH(tbl_raw_data[[#This Row],[Date Actioned]]),DAY(tbl_raw_data[[#This Row],[Date Actioned]]))</f>
        <v>45136</v>
      </c>
      <c r="L176" s="50" t="str">
        <f>UPPER(TEXT(tbl_raw_data[[#This Row],[updated_date]],"MMMM"))</f>
        <v>JULY</v>
      </c>
      <c r="M176" s="50" t="str">
        <f>"WEEK "&amp; IF(ROUNDUP(DAY(tbl_raw_data[[#This Row],[updated_date]])/7,0)=5,4,ROUNDUP(DAY(tbl_raw_data[[#This Row],[updated_date]])/7,0))</f>
        <v>WEEK 4</v>
      </c>
      <c r="N176" s="50" t="str">
        <f>UPPER(VLOOKUP(tbl_raw_data[[#This Row],[Analyst]],Settiings!$A$2:$B$16,2,0))</f>
        <v>QUADIR</v>
      </c>
      <c r="O176" s="50" t="str">
        <f>TRIM(UPPER(tbl_raw_data[[#This Row],[Outcome]]))</f>
        <v>WITHDRAW</v>
      </c>
      <c r="P176" s="50" t="str">
        <f>TRIM(UPPER(tbl_raw_data[[#This Row],[Queue Name]]))</f>
        <v>CONSUMER POST BUREAU</v>
      </c>
      <c r="Q176" s="50" t="str">
        <f>IF(tbl_raw_data[[#This Row],[Time taken in min]]&lt;=Settiings!$D$2,"SLA_MET","SLA_NOT_MET")</f>
        <v>SLA_MET</v>
      </c>
      <c r="R176" s="94"/>
    </row>
    <row r="177" spans="1:18" x14ac:dyDescent="0.3">
      <c r="A177" s="8" t="s">
        <v>145</v>
      </c>
      <c r="B177" s="9">
        <v>45136.560810185183</v>
      </c>
      <c r="C177" s="10">
        <v>45136.579143518517</v>
      </c>
      <c r="D177" s="11" t="s">
        <v>8</v>
      </c>
      <c r="E177" s="12" t="s">
        <v>47</v>
      </c>
      <c r="F177" s="11" t="s">
        <v>24</v>
      </c>
      <c r="G177" s="13" t="s">
        <v>146</v>
      </c>
      <c r="H177" s="78" t="s">
        <v>7451</v>
      </c>
      <c r="I177" s="48">
        <f>tbl_raw_data[[#This Row],[Date Actioned]]-tbl_raw_data[[#This Row],[Date Tagged]]</f>
        <v>1.8333333333430346E-2</v>
      </c>
      <c r="J177" s="46">
        <f>HOUR(tbl_raw_data[[#This Row],[Time_taken]])*60+MINUTE(tbl_raw_data[[#This Row],[Time_taken]])+SECOND(tbl_raw_data[[#This Row],[Time_taken]])/60</f>
        <v>26.4</v>
      </c>
      <c r="K177" s="52">
        <f>DATE(YEAR(tbl_raw_data[[#This Row],[Date Actioned]]),MONTH(tbl_raw_data[[#This Row],[Date Actioned]]),DAY(tbl_raw_data[[#This Row],[Date Actioned]]))</f>
        <v>45136</v>
      </c>
      <c r="L177" s="50" t="str">
        <f>UPPER(TEXT(tbl_raw_data[[#This Row],[updated_date]],"MMMM"))</f>
        <v>JULY</v>
      </c>
      <c r="M177" s="50" t="str">
        <f>"WEEK "&amp; IF(ROUNDUP(DAY(tbl_raw_data[[#This Row],[updated_date]])/7,0)=5,4,ROUNDUP(DAY(tbl_raw_data[[#This Row],[updated_date]])/7,0))</f>
        <v>WEEK 4</v>
      </c>
      <c r="N177" s="50" t="str">
        <f>UPPER(VLOOKUP(tbl_raw_data[[#This Row],[Analyst]],Settiings!$A$2:$B$16,2,0))</f>
        <v>QUADIR</v>
      </c>
      <c r="O177" s="50" t="str">
        <f>TRIM(UPPER(tbl_raw_data[[#This Row],[Outcome]]))</f>
        <v>WITHDRAW</v>
      </c>
      <c r="P177" s="50" t="str">
        <f>TRIM(UPPER(tbl_raw_data[[#This Row],[Queue Name]]))</f>
        <v>CONSUMER PRE BUREAU</v>
      </c>
      <c r="Q177" s="50" t="str">
        <f>IF(tbl_raw_data[[#This Row],[Time taken in min]]&lt;=Settiings!$D$2,"SLA_MET","SLA_NOT_MET")</f>
        <v>SLA_NOT_MET</v>
      </c>
      <c r="R177" s="94"/>
    </row>
    <row r="178" spans="1:18" x14ac:dyDescent="0.3">
      <c r="A178" s="8" t="s">
        <v>147</v>
      </c>
      <c r="B178" s="9">
        <v>45136.562604166669</v>
      </c>
      <c r="C178" s="10">
        <v>45136.568171296298</v>
      </c>
      <c r="D178" s="11" t="s">
        <v>8</v>
      </c>
      <c r="E178" s="12" t="s">
        <v>47</v>
      </c>
      <c r="F178" s="11" t="s">
        <v>70</v>
      </c>
      <c r="G178" s="13" t="s">
        <v>148</v>
      </c>
      <c r="H178" s="78" t="s">
        <v>7451</v>
      </c>
      <c r="I178" s="48">
        <f>tbl_raw_data[[#This Row],[Date Actioned]]-tbl_raw_data[[#This Row],[Date Tagged]]</f>
        <v>5.5671296286163852E-3</v>
      </c>
      <c r="J178" s="46">
        <f>HOUR(tbl_raw_data[[#This Row],[Time_taken]])*60+MINUTE(tbl_raw_data[[#This Row],[Time_taken]])+SECOND(tbl_raw_data[[#This Row],[Time_taken]])/60</f>
        <v>8.0166666666666675</v>
      </c>
      <c r="K178" s="52">
        <f>DATE(YEAR(tbl_raw_data[[#This Row],[Date Actioned]]),MONTH(tbl_raw_data[[#This Row],[Date Actioned]]),DAY(tbl_raw_data[[#This Row],[Date Actioned]]))</f>
        <v>45136</v>
      </c>
      <c r="L178" s="50" t="str">
        <f>UPPER(TEXT(tbl_raw_data[[#This Row],[updated_date]],"MMMM"))</f>
        <v>JULY</v>
      </c>
      <c r="M178" s="50" t="str">
        <f>"WEEK "&amp; IF(ROUNDUP(DAY(tbl_raw_data[[#This Row],[updated_date]])/7,0)=5,4,ROUNDUP(DAY(tbl_raw_data[[#This Row],[updated_date]])/7,0))</f>
        <v>WEEK 4</v>
      </c>
      <c r="N178" s="50" t="str">
        <f>UPPER(VLOOKUP(tbl_raw_data[[#This Row],[Analyst]],Settiings!$A$2:$B$16,2,0))</f>
        <v>ASIF</v>
      </c>
      <c r="O178" s="50" t="str">
        <f>TRIM(UPPER(tbl_raw_data[[#This Row],[Outcome]]))</f>
        <v>WITHDRAW</v>
      </c>
      <c r="P178" s="50" t="str">
        <f>TRIM(UPPER(tbl_raw_data[[#This Row],[Queue Name]]))</f>
        <v>CONSUMER PRE BUREAU</v>
      </c>
      <c r="Q178" s="50" t="str">
        <f>IF(tbl_raw_data[[#This Row],[Time taken in min]]&lt;=Settiings!$D$2,"SLA_MET","SLA_NOT_MET")</f>
        <v>SLA_MET</v>
      </c>
      <c r="R178" s="94"/>
    </row>
    <row r="179" spans="1:18" x14ac:dyDescent="0.3">
      <c r="A179" s="8" t="s">
        <v>156</v>
      </c>
      <c r="B179" s="9">
        <v>45136.571111111109</v>
      </c>
      <c r="C179" s="10">
        <v>45136.583761574075</v>
      </c>
      <c r="D179" s="11" t="s">
        <v>8</v>
      </c>
      <c r="E179" s="12" t="s">
        <v>9</v>
      </c>
      <c r="F179" s="11" t="s">
        <v>53</v>
      </c>
      <c r="G179" s="13" t="s">
        <v>157</v>
      </c>
      <c r="H179" s="78" t="s">
        <v>7451</v>
      </c>
      <c r="I179" s="48">
        <f>tbl_raw_data[[#This Row],[Date Actioned]]-tbl_raw_data[[#This Row],[Date Tagged]]</f>
        <v>1.2650462966121268E-2</v>
      </c>
      <c r="J179" s="46">
        <f>HOUR(tbl_raw_data[[#This Row],[Time_taken]])*60+MINUTE(tbl_raw_data[[#This Row],[Time_taken]])+SECOND(tbl_raw_data[[#This Row],[Time_taken]])/60</f>
        <v>18.216666666666665</v>
      </c>
      <c r="K179" s="52">
        <f>DATE(YEAR(tbl_raw_data[[#This Row],[Date Actioned]]),MONTH(tbl_raw_data[[#This Row],[Date Actioned]]),DAY(tbl_raw_data[[#This Row],[Date Actioned]]))</f>
        <v>45136</v>
      </c>
      <c r="L179" s="50" t="str">
        <f>UPPER(TEXT(tbl_raw_data[[#This Row],[updated_date]],"MMMM"))</f>
        <v>JULY</v>
      </c>
      <c r="M179" s="50" t="str">
        <f>"WEEK "&amp; IF(ROUNDUP(DAY(tbl_raw_data[[#This Row],[updated_date]])/7,0)=5,4,ROUNDUP(DAY(tbl_raw_data[[#This Row],[updated_date]])/7,0))</f>
        <v>WEEK 4</v>
      </c>
      <c r="N179" s="50" t="str">
        <f>UPPER(VLOOKUP(tbl_raw_data[[#This Row],[Analyst]],Settiings!$A$2:$B$16,2,0))</f>
        <v>NAVED</v>
      </c>
      <c r="O179" s="50" t="str">
        <f>TRIM(UPPER(tbl_raw_data[[#This Row],[Outcome]]))</f>
        <v>WITHDRAW</v>
      </c>
      <c r="P179" s="50" t="str">
        <f>TRIM(UPPER(tbl_raw_data[[#This Row],[Queue Name]]))</f>
        <v>CONSUMER EXISTING</v>
      </c>
      <c r="Q179" s="50" t="str">
        <f>IF(tbl_raw_data[[#This Row],[Time taken in min]]&lt;=Settiings!$D$2,"SLA_MET","SLA_NOT_MET")</f>
        <v>SLA_MET</v>
      </c>
      <c r="R179" s="94"/>
    </row>
    <row r="180" spans="1:18" x14ac:dyDescent="0.3">
      <c r="A180" s="8" t="s">
        <v>159</v>
      </c>
      <c r="B180" s="9">
        <v>45136.57130787037</v>
      </c>
      <c r="C180" s="10">
        <v>45136.58997685185</v>
      </c>
      <c r="D180" s="11" t="s">
        <v>8</v>
      </c>
      <c r="E180" s="12" t="s">
        <v>9</v>
      </c>
      <c r="F180" s="11" t="s">
        <v>10</v>
      </c>
      <c r="G180" s="13" t="s">
        <v>136</v>
      </c>
      <c r="H180" s="78" t="s">
        <v>7451</v>
      </c>
      <c r="I180" s="48">
        <f>tbl_raw_data[[#This Row],[Date Actioned]]-tbl_raw_data[[#This Row],[Date Tagged]]</f>
        <v>1.8668981480004732E-2</v>
      </c>
      <c r="J180" s="46">
        <f>HOUR(tbl_raw_data[[#This Row],[Time_taken]])*60+MINUTE(tbl_raw_data[[#This Row],[Time_taken]])+SECOND(tbl_raw_data[[#This Row],[Time_taken]])/60</f>
        <v>26.883333333333333</v>
      </c>
      <c r="K180" s="52">
        <f>DATE(YEAR(tbl_raw_data[[#This Row],[Date Actioned]]),MONTH(tbl_raw_data[[#This Row],[Date Actioned]]),DAY(tbl_raw_data[[#This Row],[Date Actioned]]))</f>
        <v>45136</v>
      </c>
      <c r="L180" s="50" t="str">
        <f>UPPER(TEXT(tbl_raw_data[[#This Row],[updated_date]],"MMMM"))</f>
        <v>JULY</v>
      </c>
      <c r="M180" s="50" t="str">
        <f>"WEEK "&amp; IF(ROUNDUP(DAY(tbl_raw_data[[#This Row],[updated_date]])/7,0)=5,4,ROUNDUP(DAY(tbl_raw_data[[#This Row],[updated_date]])/7,0))</f>
        <v>WEEK 4</v>
      </c>
      <c r="N180" s="50" t="str">
        <f>UPPER(VLOOKUP(tbl_raw_data[[#This Row],[Analyst]],Settiings!$A$2:$B$16,2,0))</f>
        <v>NITESH</v>
      </c>
      <c r="O180" s="50" t="str">
        <f>TRIM(UPPER(tbl_raw_data[[#This Row],[Outcome]]))</f>
        <v>WITHDRAW</v>
      </c>
      <c r="P180" s="50" t="str">
        <f>TRIM(UPPER(tbl_raw_data[[#This Row],[Queue Name]]))</f>
        <v>CONSUMER EXISTING</v>
      </c>
      <c r="Q180" s="50" t="str">
        <f>IF(tbl_raw_data[[#This Row],[Time taken in min]]&lt;=Settiings!$D$2,"SLA_MET","SLA_NOT_MET")</f>
        <v>SLA_NOT_MET</v>
      </c>
      <c r="R180" s="94"/>
    </row>
    <row r="181" spans="1:18" x14ac:dyDescent="0.3">
      <c r="A181" s="8" t="s">
        <v>167</v>
      </c>
      <c r="B181" s="9">
        <v>45136.581122685187</v>
      </c>
      <c r="C181" s="10">
        <v>45136.600381944445</v>
      </c>
      <c r="D181" s="11" t="s">
        <v>8</v>
      </c>
      <c r="E181" s="12" t="s">
        <v>9</v>
      </c>
      <c r="F181" s="11" t="s">
        <v>76</v>
      </c>
      <c r="G181" s="13" t="s">
        <v>168</v>
      </c>
      <c r="H181" s="78" t="s">
        <v>7451</v>
      </c>
      <c r="I181" s="48">
        <f>tbl_raw_data[[#This Row],[Date Actioned]]-tbl_raw_data[[#This Row],[Date Tagged]]</f>
        <v>1.9259259257523809E-2</v>
      </c>
      <c r="J181" s="46">
        <f>HOUR(tbl_raw_data[[#This Row],[Time_taken]])*60+MINUTE(tbl_raw_data[[#This Row],[Time_taken]])+SECOND(tbl_raw_data[[#This Row],[Time_taken]])/60</f>
        <v>27.733333333333334</v>
      </c>
      <c r="K181" s="52">
        <f>DATE(YEAR(tbl_raw_data[[#This Row],[Date Actioned]]),MONTH(tbl_raw_data[[#This Row],[Date Actioned]]),DAY(tbl_raw_data[[#This Row],[Date Actioned]]))</f>
        <v>45136</v>
      </c>
      <c r="L181" s="50" t="str">
        <f>UPPER(TEXT(tbl_raw_data[[#This Row],[updated_date]],"MMMM"))</f>
        <v>JULY</v>
      </c>
      <c r="M181" s="50" t="str">
        <f>"WEEK "&amp; IF(ROUNDUP(DAY(tbl_raw_data[[#This Row],[updated_date]])/7,0)=5,4,ROUNDUP(DAY(tbl_raw_data[[#This Row],[updated_date]])/7,0))</f>
        <v>WEEK 4</v>
      </c>
      <c r="N181" s="50" t="str">
        <f>UPPER(VLOOKUP(tbl_raw_data[[#This Row],[Analyst]],Settiings!$A$2:$B$16,2,0))</f>
        <v>ROHAN</v>
      </c>
      <c r="O181" s="50" t="str">
        <f>TRIM(UPPER(tbl_raw_data[[#This Row],[Outcome]]))</f>
        <v>WITHDRAW</v>
      </c>
      <c r="P181" s="50" t="str">
        <f>TRIM(UPPER(tbl_raw_data[[#This Row],[Queue Name]]))</f>
        <v>CONSUMER EXISTING</v>
      </c>
      <c r="Q181" s="50" t="str">
        <f>IF(tbl_raw_data[[#This Row],[Time taken in min]]&lt;=Settiings!$D$2,"SLA_MET","SLA_NOT_MET")</f>
        <v>SLA_NOT_MET</v>
      </c>
      <c r="R181" s="94"/>
    </row>
    <row r="182" spans="1:18" x14ac:dyDescent="0.3">
      <c r="A182" s="8" t="s">
        <v>173</v>
      </c>
      <c r="B182" s="9">
        <v>45136.593622685185</v>
      </c>
      <c r="C182" s="10">
        <v>45136.597314814811</v>
      </c>
      <c r="D182" s="11" t="s">
        <v>8</v>
      </c>
      <c r="E182" s="12" t="s">
        <v>47</v>
      </c>
      <c r="F182" s="11" t="s">
        <v>65</v>
      </c>
      <c r="G182" s="13" t="s">
        <v>118</v>
      </c>
      <c r="H182" s="78" t="s">
        <v>7451</v>
      </c>
      <c r="I182" s="48">
        <f>tbl_raw_data[[#This Row],[Date Actioned]]-tbl_raw_data[[#This Row],[Date Tagged]]</f>
        <v>3.6921296268701553E-3</v>
      </c>
      <c r="J182" s="46">
        <f>HOUR(tbl_raw_data[[#This Row],[Time_taken]])*60+MINUTE(tbl_raw_data[[#This Row],[Time_taken]])+SECOND(tbl_raw_data[[#This Row],[Time_taken]])/60</f>
        <v>5.3166666666666664</v>
      </c>
      <c r="K182" s="52">
        <f>DATE(YEAR(tbl_raw_data[[#This Row],[Date Actioned]]),MONTH(tbl_raw_data[[#This Row],[Date Actioned]]),DAY(tbl_raw_data[[#This Row],[Date Actioned]]))</f>
        <v>45136</v>
      </c>
      <c r="L182" s="50" t="str">
        <f>UPPER(TEXT(tbl_raw_data[[#This Row],[updated_date]],"MMMM"))</f>
        <v>JULY</v>
      </c>
      <c r="M182" s="50" t="str">
        <f>"WEEK "&amp; IF(ROUNDUP(DAY(tbl_raw_data[[#This Row],[updated_date]])/7,0)=5,4,ROUNDUP(DAY(tbl_raw_data[[#This Row],[updated_date]])/7,0))</f>
        <v>WEEK 4</v>
      </c>
      <c r="N182" s="50" t="str">
        <f>UPPER(VLOOKUP(tbl_raw_data[[#This Row],[Analyst]],Settiings!$A$2:$B$16,2,0))</f>
        <v>SAM</v>
      </c>
      <c r="O182" s="50" t="str">
        <f>TRIM(UPPER(tbl_raw_data[[#This Row],[Outcome]]))</f>
        <v>WITHDRAW</v>
      </c>
      <c r="P182" s="50" t="str">
        <f>TRIM(UPPER(tbl_raw_data[[#This Row],[Queue Name]]))</f>
        <v>CONSUMER PRE BUREAU</v>
      </c>
      <c r="Q182" s="50" t="str">
        <f>IF(tbl_raw_data[[#This Row],[Time taken in min]]&lt;=Settiings!$D$2,"SLA_MET","SLA_NOT_MET")</f>
        <v>SLA_MET</v>
      </c>
      <c r="R182" s="94"/>
    </row>
    <row r="183" spans="1:18" x14ac:dyDescent="0.3">
      <c r="A183" s="8" t="s">
        <v>188</v>
      </c>
      <c r="B183" s="9">
        <v>45136.608657407407</v>
      </c>
      <c r="C183" s="10">
        <v>45136.61215277778</v>
      </c>
      <c r="D183" s="11" t="s">
        <v>8</v>
      </c>
      <c r="E183" s="12" t="s">
        <v>47</v>
      </c>
      <c r="F183" s="11" t="s">
        <v>65</v>
      </c>
      <c r="G183" s="13" t="s">
        <v>189</v>
      </c>
      <c r="H183" s="78" t="s">
        <v>7451</v>
      </c>
      <c r="I183" s="48">
        <f>tbl_raw_data[[#This Row],[Date Actioned]]-tbl_raw_data[[#This Row],[Date Tagged]]</f>
        <v>3.4953703725477681E-3</v>
      </c>
      <c r="J183" s="46">
        <f>HOUR(tbl_raw_data[[#This Row],[Time_taken]])*60+MINUTE(tbl_raw_data[[#This Row],[Time_taken]])+SECOND(tbl_raw_data[[#This Row],[Time_taken]])/60</f>
        <v>5.0333333333333332</v>
      </c>
      <c r="K183" s="52">
        <f>DATE(YEAR(tbl_raw_data[[#This Row],[Date Actioned]]),MONTH(tbl_raw_data[[#This Row],[Date Actioned]]),DAY(tbl_raw_data[[#This Row],[Date Actioned]]))</f>
        <v>45136</v>
      </c>
      <c r="L183" s="50" t="str">
        <f>UPPER(TEXT(tbl_raw_data[[#This Row],[updated_date]],"MMMM"))</f>
        <v>JULY</v>
      </c>
      <c r="M183" s="50" t="str">
        <f>"WEEK "&amp; IF(ROUNDUP(DAY(tbl_raw_data[[#This Row],[updated_date]])/7,0)=5,4,ROUNDUP(DAY(tbl_raw_data[[#This Row],[updated_date]])/7,0))</f>
        <v>WEEK 4</v>
      </c>
      <c r="N183" s="50" t="str">
        <f>UPPER(VLOOKUP(tbl_raw_data[[#This Row],[Analyst]],Settiings!$A$2:$B$16,2,0))</f>
        <v>SAM</v>
      </c>
      <c r="O183" s="50" t="str">
        <f>TRIM(UPPER(tbl_raw_data[[#This Row],[Outcome]]))</f>
        <v>WITHDRAW</v>
      </c>
      <c r="P183" s="50" t="str">
        <f>TRIM(UPPER(tbl_raw_data[[#This Row],[Queue Name]]))</f>
        <v>CONSUMER PRE BUREAU</v>
      </c>
      <c r="Q183" s="50" t="str">
        <f>IF(tbl_raw_data[[#This Row],[Time taken in min]]&lt;=Settiings!$D$2,"SLA_MET","SLA_NOT_MET")</f>
        <v>SLA_MET</v>
      </c>
      <c r="R183" s="94"/>
    </row>
    <row r="184" spans="1:18" x14ac:dyDescent="0.3">
      <c r="A184" s="8" t="s">
        <v>196</v>
      </c>
      <c r="B184" s="9">
        <v>45136.616377314815</v>
      </c>
      <c r="C184" s="10">
        <v>45136.620972222219</v>
      </c>
      <c r="D184" s="11" t="s">
        <v>8</v>
      </c>
      <c r="E184" s="12" t="s">
        <v>47</v>
      </c>
      <c r="F184" s="11" t="s">
        <v>65</v>
      </c>
      <c r="G184" s="13" t="s">
        <v>118</v>
      </c>
      <c r="H184" s="78" t="s">
        <v>7451</v>
      </c>
      <c r="I184" s="48">
        <f>tbl_raw_data[[#This Row],[Date Actioned]]-tbl_raw_data[[#This Row],[Date Tagged]]</f>
        <v>4.5949074046802707E-3</v>
      </c>
      <c r="J184" s="46">
        <f>HOUR(tbl_raw_data[[#This Row],[Time_taken]])*60+MINUTE(tbl_raw_data[[#This Row],[Time_taken]])+SECOND(tbl_raw_data[[#This Row],[Time_taken]])/60</f>
        <v>6.6166666666666671</v>
      </c>
      <c r="K184" s="52">
        <f>DATE(YEAR(tbl_raw_data[[#This Row],[Date Actioned]]),MONTH(tbl_raw_data[[#This Row],[Date Actioned]]),DAY(tbl_raw_data[[#This Row],[Date Actioned]]))</f>
        <v>45136</v>
      </c>
      <c r="L184" s="50" t="str">
        <f>UPPER(TEXT(tbl_raw_data[[#This Row],[updated_date]],"MMMM"))</f>
        <v>JULY</v>
      </c>
      <c r="M184" s="50" t="str">
        <f>"WEEK "&amp; IF(ROUNDUP(DAY(tbl_raw_data[[#This Row],[updated_date]])/7,0)=5,4,ROUNDUP(DAY(tbl_raw_data[[#This Row],[updated_date]])/7,0))</f>
        <v>WEEK 4</v>
      </c>
      <c r="N184" s="50" t="str">
        <f>UPPER(VLOOKUP(tbl_raw_data[[#This Row],[Analyst]],Settiings!$A$2:$B$16,2,0))</f>
        <v>SAM</v>
      </c>
      <c r="O184" s="50" t="str">
        <f>TRIM(UPPER(tbl_raw_data[[#This Row],[Outcome]]))</f>
        <v>WITHDRAW</v>
      </c>
      <c r="P184" s="50" t="str">
        <f>TRIM(UPPER(tbl_raw_data[[#This Row],[Queue Name]]))</f>
        <v>CONSUMER PRE BUREAU</v>
      </c>
      <c r="Q184" s="50" t="str">
        <f>IF(tbl_raw_data[[#This Row],[Time taken in min]]&lt;=Settiings!$D$2,"SLA_MET","SLA_NOT_MET")</f>
        <v>SLA_MET</v>
      </c>
      <c r="R184" s="94"/>
    </row>
    <row r="185" spans="1:18" x14ac:dyDescent="0.3">
      <c r="A185" s="8" t="s">
        <v>209</v>
      </c>
      <c r="B185" s="9">
        <v>45136.628587962965</v>
      </c>
      <c r="C185" s="10">
        <v>45136.634930555556</v>
      </c>
      <c r="D185" s="11" t="s">
        <v>8</v>
      </c>
      <c r="E185" s="12" t="s">
        <v>47</v>
      </c>
      <c r="F185" s="11" t="s">
        <v>76</v>
      </c>
      <c r="G185" s="13" t="s">
        <v>210</v>
      </c>
      <c r="H185" s="78" t="s">
        <v>7451</v>
      </c>
      <c r="I185" s="48">
        <f>tbl_raw_data[[#This Row],[Date Actioned]]-tbl_raw_data[[#This Row],[Date Tagged]]</f>
        <v>6.3425925909541547E-3</v>
      </c>
      <c r="J185" s="46">
        <f>HOUR(tbl_raw_data[[#This Row],[Time_taken]])*60+MINUTE(tbl_raw_data[[#This Row],[Time_taken]])+SECOND(tbl_raw_data[[#This Row],[Time_taken]])/60</f>
        <v>9.1333333333333329</v>
      </c>
      <c r="K185" s="52">
        <f>DATE(YEAR(tbl_raw_data[[#This Row],[Date Actioned]]),MONTH(tbl_raw_data[[#This Row],[Date Actioned]]),DAY(tbl_raw_data[[#This Row],[Date Actioned]]))</f>
        <v>45136</v>
      </c>
      <c r="L185" s="50" t="str">
        <f>UPPER(TEXT(tbl_raw_data[[#This Row],[updated_date]],"MMMM"))</f>
        <v>JULY</v>
      </c>
      <c r="M185" s="50" t="str">
        <f>"WEEK "&amp; IF(ROUNDUP(DAY(tbl_raw_data[[#This Row],[updated_date]])/7,0)=5,4,ROUNDUP(DAY(tbl_raw_data[[#This Row],[updated_date]])/7,0))</f>
        <v>WEEK 4</v>
      </c>
      <c r="N185" s="50" t="str">
        <f>UPPER(VLOOKUP(tbl_raw_data[[#This Row],[Analyst]],Settiings!$A$2:$B$16,2,0))</f>
        <v>ROHAN</v>
      </c>
      <c r="O185" s="50" t="str">
        <f>TRIM(UPPER(tbl_raw_data[[#This Row],[Outcome]]))</f>
        <v>WITHDRAW</v>
      </c>
      <c r="P185" s="50" t="str">
        <f>TRIM(UPPER(tbl_raw_data[[#This Row],[Queue Name]]))</f>
        <v>CONSUMER PRE BUREAU</v>
      </c>
      <c r="Q185" s="50" t="str">
        <f>IF(tbl_raw_data[[#This Row],[Time taken in min]]&lt;=Settiings!$D$2,"SLA_MET","SLA_NOT_MET")</f>
        <v>SLA_MET</v>
      </c>
      <c r="R185" s="94"/>
    </row>
    <row r="186" spans="1:18" x14ac:dyDescent="0.3">
      <c r="A186" s="8" t="s">
        <v>224</v>
      </c>
      <c r="B186" s="9">
        <v>45136.642708333333</v>
      </c>
      <c r="C186" s="10">
        <v>45136.648055555554</v>
      </c>
      <c r="D186" s="11" t="s">
        <v>8</v>
      </c>
      <c r="E186" s="12" t="s">
        <v>47</v>
      </c>
      <c r="F186" s="11" t="s">
        <v>53</v>
      </c>
      <c r="G186" s="13" t="s">
        <v>225</v>
      </c>
      <c r="H186" s="78" t="s">
        <v>7451</v>
      </c>
      <c r="I186" s="48">
        <f>tbl_raw_data[[#This Row],[Date Actioned]]-tbl_raw_data[[#This Row],[Date Tagged]]</f>
        <v>5.3472222207346931E-3</v>
      </c>
      <c r="J186" s="46">
        <f>HOUR(tbl_raw_data[[#This Row],[Time_taken]])*60+MINUTE(tbl_raw_data[[#This Row],[Time_taken]])+SECOND(tbl_raw_data[[#This Row],[Time_taken]])/60</f>
        <v>7.7</v>
      </c>
      <c r="K186" s="52">
        <f>DATE(YEAR(tbl_raw_data[[#This Row],[Date Actioned]]),MONTH(tbl_raw_data[[#This Row],[Date Actioned]]),DAY(tbl_raw_data[[#This Row],[Date Actioned]]))</f>
        <v>45136</v>
      </c>
      <c r="L186" s="50" t="str">
        <f>UPPER(TEXT(tbl_raw_data[[#This Row],[updated_date]],"MMMM"))</f>
        <v>JULY</v>
      </c>
      <c r="M186" s="50" t="str">
        <f>"WEEK "&amp; IF(ROUNDUP(DAY(tbl_raw_data[[#This Row],[updated_date]])/7,0)=5,4,ROUNDUP(DAY(tbl_raw_data[[#This Row],[updated_date]])/7,0))</f>
        <v>WEEK 4</v>
      </c>
      <c r="N186" s="50" t="str">
        <f>UPPER(VLOOKUP(tbl_raw_data[[#This Row],[Analyst]],Settiings!$A$2:$B$16,2,0))</f>
        <v>NAVED</v>
      </c>
      <c r="O186" s="50" t="str">
        <f>TRIM(UPPER(tbl_raw_data[[#This Row],[Outcome]]))</f>
        <v>WITHDRAW</v>
      </c>
      <c r="P186" s="50" t="str">
        <f>TRIM(UPPER(tbl_raw_data[[#This Row],[Queue Name]]))</f>
        <v>CONSUMER PRE BUREAU</v>
      </c>
      <c r="Q186" s="50" t="str">
        <f>IF(tbl_raw_data[[#This Row],[Time taken in min]]&lt;=Settiings!$D$2,"SLA_MET","SLA_NOT_MET")</f>
        <v>SLA_MET</v>
      </c>
      <c r="R186" s="94"/>
    </row>
    <row r="187" spans="1:18" x14ac:dyDescent="0.3">
      <c r="A187" s="8" t="s">
        <v>226</v>
      </c>
      <c r="B187" s="9">
        <v>45136.643217592595</v>
      </c>
      <c r="C187" s="10">
        <v>45136.649016203701</v>
      </c>
      <c r="D187" s="11" t="s">
        <v>8</v>
      </c>
      <c r="E187" s="12" t="s">
        <v>47</v>
      </c>
      <c r="F187" s="11" t="s">
        <v>16</v>
      </c>
      <c r="G187" s="13" t="s">
        <v>136</v>
      </c>
      <c r="H187" s="78" t="s">
        <v>7451</v>
      </c>
      <c r="I187" s="48">
        <f>tbl_raw_data[[#This Row],[Date Actioned]]-tbl_raw_data[[#This Row],[Date Tagged]]</f>
        <v>5.798611106001772E-3</v>
      </c>
      <c r="J187" s="46">
        <f>HOUR(tbl_raw_data[[#This Row],[Time_taken]])*60+MINUTE(tbl_raw_data[[#This Row],[Time_taken]])+SECOND(tbl_raw_data[[#This Row],[Time_taken]])/60</f>
        <v>8.35</v>
      </c>
      <c r="K187" s="52">
        <f>DATE(YEAR(tbl_raw_data[[#This Row],[Date Actioned]]),MONTH(tbl_raw_data[[#This Row],[Date Actioned]]),DAY(tbl_raw_data[[#This Row],[Date Actioned]]))</f>
        <v>45136</v>
      </c>
      <c r="L187" s="50" t="str">
        <f>UPPER(TEXT(tbl_raw_data[[#This Row],[updated_date]],"MMMM"))</f>
        <v>JULY</v>
      </c>
      <c r="M187" s="50" t="str">
        <f>"WEEK "&amp; IF(ROUNDUP(DAY(tbl_raw_data[[#This Row],[updated_date]])/7,0)=5,4,ROUNDUP(DAY(tbl_raw_data[[#This Row],[updated_date]])/7,0))</f>
        <v>WEEK 4</v>
      </c>
      <c r="N187" s="50" t="str">
        <f>UPPER(VLOOKUP(tbl_raw_data[[#This Row],[Analyst]],Settiings!$A$2:$B$16,2,0))</f>
        <v>CAMROOON</v>
      </c>
      <c r="O187" s="50" t="str">
        <f>TRIM(UPPER(tbl_raw_data[[#This Row],[Outcome]]))</f>
        <v>WITHDRAW</v>
      </c>
      <c r="P187" s="50" t="str">
        <f>TRIM(UPPER(tbl_raw_data[[#This Row],[Queue Name]]))</f>
        <v>CONSUMER PRE BUREAU</v>
      </c>
      <c r="Q187" s="50" t="str">
        <f>IF(tbl_raw_data[[#This Row],[Time taken in min]]&lt;=Settiings!$D$2,"SLA_MET","SLA_NOT_MET")</f>
        <v>SLA_MET</v>
      </c>
      <c r="R187" s="94"/>
    </row>
    <row r="188" spans="1:18" x14ac:dyDescent="0.3">
      <c r="A188" s="8" t="s">
        <v>230</v>
      </c>
      <c r="B188" s="9">
        <v>45136.648680555554</v>
      </c>
      <c r="C188" s="10">
        <v>45136.658449074072</v>
      </c>
      <c r="D188" s="11" t="s">
        <v>8</v>
      </c>
      <c r="E188" s="12" t="s">
        <v>9</v>
      </c>
      <c r="F188" s="11" t="s">
        <v>65</v>
      </c>
      <c r="G188" s="13" t="s">
        <v>231</v>
      </c>
      <c r="H188" s="78" t="s">
        <v>7451</v>
      </c>
      <c r="I188" s="48">
        <f>tbl_raw_data[[#This Row],[Date Actioned]]-tbl_raw_data[[#This Row],[Date Tagged]]</f>
        <v>9.7685185173759237E-3</v>
      </c>
      <c r="J188" s="46">
        <f>HOUR(tbl_raw_data[[#This Row],[Time_taken]])*60+MINUTE(tbl_raw_data[[#This Row],[Time_taken]])+SECOND(tbl_raw_data[[#This Row],[Time_taken]])/60</f>
        <v>14.066666666666666</v>
      </c>
      <c r="K188" s="52">
        <f>DATE(YEAR(tbl_raw_data[[#This Row],[Date Actioned]]),MONTH(tbl_raw_data[[#This Row],[Date Actioned]]),DAY(tbl_raw_data[[#This Row],[Date Actioned]]))</f>
        <v>45136</v>
      </c>
      <c r="L188" s="50" t="str">
        <f>UPPER(TEXT(tbl_raw_data[[#This Row],[updated_date]],"MMMM"))</f>
        <v>JULY</v>
      </c>
      <c r="M188" s="50" t="str">
        <f>"WEEK "&amp; IF(ROUNDUP(DAY(tbl_raw_data[[#This Row],[updated_date]])/7,0)=5,4,ROUNDUP(DAY(tbl_raw_data[[#This Row],[updated_date]])/7,0))</f>
        <v>WEEK 4</v>
      </c>
      <c r="N188" s="50" t="str">
        <f>UPPER(VLOOKUP(tbl_raw_data[[#This Row],[Analyst]],Settiings!$A$2:$B$16,2,0))</f>
        <v>SAM</v>
      </c>
      <c r="O188" s="50" t="str">
        <f>TRIM(UPPER(tbl_raw_data[[#This Row],[Outcome]]))</f>
        <v>WITHDRAW</v>
      </c>
      <c r="P188" s="50" t="str">
        <f>TRIM(UPPER(tbl_raw_data[[#This Row],[Queue Name]]))</f>
        <v>CONSUMER EXISTING</v>
      </c>
      <c r="Q188" s="50" t="str">
        <f>IF(tbl_raw_data[[#This Row],[Time taken in min]]&lt;=Settiings!$D$2,"SLA_MET","SLA_NOT_MET")</f>
        <v>SLA_MET</v>
      </c>
      <c r="R188" s="94"/>
    </row>
    <row r="189" spans="1:18" x14ac:dyDescent="0.3">
      <c r="A189" s="8" t="s">
        <v>232</v>
      </c>
      <c r="B189" s="9">
        <v>45136.649895833332</v>
      </c>
      <c r="C189" s="10">
        <v>45136.656631944446</v>
      </c>
      <c r="D189" s="11" t="s">
        <v>8</v>
      </c>
      <c r="E189" s="12" t="s">
        <v>9</v>
      </c>
      <c r="F189" s="11" t="s">
        <v>53</v>
      </c>
      <c r="G189" s="13" t="s">
        <v>233</v>
      </c>
      <c r="H189" s="78" t="s">
        <v>7451</v>
      </c>
      <c r="I189" s="48">
        <f>tbl_raw_data[[#This Row],[Date Actioned]]-tbl_raw_data[[#This Row],[Date Tagged]]</f>
        <v>6.7361111141508445E-3</v>
      </c>
      <c r="J189" s="46">
        <f>HOUR(tbl_raw_data[[#This Row],[Time_taken]])*60+MINUTE(tbl_raw_data[[#This Row],[Time_taken]])+SECOND(tbl_raw_data[[#This Row],[Time_taken]])/60</f>
        <v>9.6999999999999993</v>
      </c>
      <c r="K189" s="52">
        <f>DATE(YEAR(tbl_raw_data[[#This Row],[Date Actioned]]),MONTH(tbl_raw_data[[#This Row],[Date Actioned]]),DAY(tbl_raw_data[[#This Row],[Date Actioned]]))</f>
        <v>45136</v>
      </c>
      <c r="L189" s="50" t="str">
        <f>UPPER(TEXT(tbl_raw_data[[#This Row],[updated_date]],"MMMM"))</f>
        <v>JULY</v>
      </c>
      <c r="M189" s="50" t="str">
        <f>"WEEK "&amp; IF(ROUNDUP(DAY(tbl_raw_data[[#This Row],[updated_date]])/7,0)=5,4,ROUNDUP(DAY(tbl_raw_data[[#This Row],[updated_date]])/7,0))</f>
        <v>WEEK 4</v>
      </c>
      <c r="N189" s="50" t="str">
        <f>UPPER(VLOOKUP(tbl_raw_data[[#This Row],[Analyst]],Settiings!$A$2:$B$16,2,0))</f>
        <v>NAVED</v>
      </c>
      <c r="O189" s="50" t="str">
        <f>TRIM(UPPER(tbl_raw_data[[#This Row],[Outcome]]))</f>
        <v>WITHDRAW</v>
      </c>
      <c r="P189" s="50" t="str">
        <f>TRIM(UPPER(tbl_raw_data[[#This Row],[Queue Name]]))</f>
        <v>CONSUMER EXISTING</v>
      </c>
      <c r="Q189" s="50" t="str">
        <f>IF(tbl_raw_data[[#This Row],[Time taken in min]]&lt;=Settiings!$D$2,"SLA_MET","SLA_NOT_MET")</f>
        <v>SLA_MET</v>
      </c>
      <c r="R189" s="94"/>
    </row>
    <row r="190" spans="1:18" x14ac:dyDescent="0.3">
      <c r="A190" s="8" t="s">
        <v>234</v>
      </c>
      <c r="B190" s="9">
        <v>45136.65047453704</v>
      </c>
      <c r="C190" s="10">
        <v>45136.653043981481</v>
      </c>
      <c r="D190" s="11" t="s">
        <v>8</v>
      </c>
      <c r="E190" s="12" t="s">
        <v>47</v>
      </c>
      <c r="F190" s="11" t="s">
        <v>16</v>
      </c>
      <c r="G190" s="13" t="s">
        <v>118</v>
      </c>
      <c r="H190" s="78" t="s">
        <v>7451</v>
      </c>
      <c r="I190" s="48">
        <f>tbl_raw_data[[#This Row],[Date Actioned]]-tbl_raw_data[[#This Row],[Date Tagged]]</f>
        <v>2.5694444411783479E-3</v>
      </c>
      <c r="J190" s="46">
        <f>HOUR(tbl_raw_data[[#This Row],[Time_taken]])*60+MINUTE(tbl_raw_data[[#This Row],[Time_taken]])+SECOND(tbl_raw_data[[#This Row],[Time_taken]])/60</f>
        <v>3.7</v>
      </c>
      <c r="K190" s="52">
        <f>DATE(YEAR(tbl_raw_data[[#This Row],[Date Actioned]]),MONTH(tbl_raw_data[[#This Row],[Date Actioned]]),DAY(tbl_raw_data[[#This Row],[Date Actioned]]))</f>
        <v>45136</v>
      </c>
      <c r="L190" s="50" t="str">
        <f>UPPER(TEXT(tbl_raw_data[[#This Row],[updated_date]],"MMMM"))</f>
        <v>JULY</v>
      </c>
      <c r="M190" s="50" t="str">
        <f>"WEEK "&amp; IF(ROUNDUP(DAY(tbl_raw_data[[#This Row],[updated_date]])/7,0)=5,4,ROUNDUP(DAY(tbl_raw_data[[#This Row],[updated_date]])/7,0))</f>
        <v>WEEK 4</v>
      </c>
      <c r="N190" s="50" t="str">
        <f>UPPER(VLOOKUP(tbl_raw_data[[#This Row],[Analyst]],Settiings!$A$2:$B$16,2,0))</f>
        <v>CAMROOON</v>
      </c>
      <c r="O190" s="50" t="str">
        <f>TRIM(UPPER(tbl_raw_data[[#This Row],[Outcome]]))</f>
        <v>WITHDRAW</v>
      </c>
      <c r="P190" s="50" t="str">
        <f>TRIM(UPPER(tbl_raw_data[[#This Row],[Queue Name]]))</f>
        <v>CONSUMER PRE BUREAU</v>
      </c>
      <c r="Q190" s="50" t="str">
        <f>IF(tbl_raw_data[[#This Row],[Time taken in min]]&lt;=Settiings!$D$2,"SLA_MET","SLA_NOT_MET")</f>
        <v>SLA_MET</v>
      </c>
      <c r="R190" s="94"/>
    </row>
    <row r="191" spans="1:18" x14ac:dyDescent="0.3">
      <c r="A191" s="8" t="s">
        <v>238</v>
      </c>
      <c r="B191" s="9">
        <v>45136.65315972222</v>
      </c>
      <c r="C191" s="10">
        <v>45136.666689814818</v>
      </c>
      <c r="D191" s="11" t="s">
        <v>8</v>
      </c>
      <c r="E191" s="12" t="s">
        <v>19</v>
      </c>
      <c r="F191" s="11" t="s">
        <v>53</v>
      </c>
      <c r="G191" s="13" t="s">
        <v>239</v>
      </c>
      <c r="H191" s="78" t="s">
        <v>7451</v>
      </c>
      <c r="I191" s="48">
        <f>tbl_raw_data[[#This Row],[Date Actioned]]-tbl_raw_data[[#This Row],[Date Tagged]]</f>
        <v>1.3530092597648036E-2</v>
      </c>
      <c r="J191" s="46">
        <f>HOUR(tbl_raw_data[[#This Row],[Time_taken]])*60+MINUTE(tbl_raw_data[[#This Row],[Time_taken]])+SECOND(tbl_raw_data[[#This Row],[Time_taken]])/60</f>
        <v>19.483333333333334</v>
      </c>
      <c r="K191" s="52">
        <f>DATE(YEAR(tbl_raw_data[[#This Row],[Date Actioned]]),MONTH(tbl_raw_data[[#This Row],[Date Actioned]]),DAY(tbl_raw_data[[#This Row],[Date Actioned]]))</f>
        <v>45136</v>
      </c>
      <c r="L191" s="50" t="str">
        <f>UPPER(TEXT(tbl_raw_data[[#This Row],[updated_date]],"MMMM"))</f>
        <v>JULY</v>
      </c>
      <c r="M191" s="50" t="str">
        <f>"WEEK "&amp; IF(ROUNDUP(DAY(tbl_raw_data[[#This Row],[updated_date]])/7,0)=5,4,ROUNDUP(DAY(tbl_raw_data[[#This Row],[updated_date]])/7,0))</f>
        <v>WEEK 4</v>
      </c>
      <c r="N191" s="50" t="str">
        <f>UPPER(VLOOKUP(tbl_raw_data[[#This Row],[Analyst]],Settiings!$A$2:$B$16,2,0))</f>
        <v>NAVED</v>
      </c>
      <c r="O191" s="50" t="str">
        <f>TRIM(UPPER(tbl_raw_data[[#This Row],[Outcome]]))</f>
        <v>WITHDRAW</v>
      </c>
      <c r="P191" s="50" t="str">
        <f>TRIM(UPPER(tbl_raw_data[[#This Row],[Queue Name]]))</f>
        <v>CONSUMER POST BUREAU</v>
      </c>
      <c r="Q191" s="50" t="str">
        <f>IF(tbl_raw_data[[#This Row],[Time taken in min]]&lt;=Settiings!$D$2,"SLA_MET","SLA_NOT_MET")</f>
        <v>SLA_MET</v>
      </c>
      <c r="R191" s="94"/>
    </row>
    <row r="192" spans="1:18" x14ac:dyDescent="0.3">
      <c r="A192" s="8" t="s">
        <v>242</v>
      </c>
      <c r="B192" s="9">
        <v>45136.654097222221</v>
      </c>
      <c r="C192" s="10">
        <v>45136.66337962963</v>
      </c>
      <c r="D192" s="11" t="s">
        <v>8</v>
      </c>
      <c r="E192" s="12" t="s">
        <v>9</v>
      </c>
      <c r="F192" s="11" t="s">
        <v>16</v>
      </c>
      <c r="G192" s="13" t="s">
        <v>243</v>
      </c>
      <c r="H192" s="78" t="s">
        <v>7451</v>
      </c>
      <c r="I192" s="48">
        <f>tbl_raw_data[[#This Row],[Date Actioned]]-tbl_raw_data[[#This Row],[Date Tagged]]</f>
        <v>9.2824074090458453E-3</v>
      </c>
      <c r="J192" s="46">
        <f>HOUR(tbl_raw_data[[#This Row],[Time_taken]])*60+MINUTE(tbl_raw_data[[#This Row],[Time_taken]])+SECOND(tbl_raw_data[[#This Row],[Time_taken]])/60</f>
        <v>13.366666666666667</v>
      </c>
      <c r="K192" s="52">
        <f>DATE(YEAR(tbl_raw_data[[#This Row],[Date Actioned]]),MONTH(tbl_raw_data[[#This Row],[Date Actioned]]),DAY(tbl_raw_data[[#This Row],[Date Actioned]]))</f>
        <v>45136</v>
      </c>
      <c r="L192" s="50" t="str">
        <f>UPPER(TEXT(tbl_raw_data[[#This Row],[updated_date]],"MMMM"))</f>
        <v>JULY</v>
      </c>
      <c r="M192" s="50" t="str">
        <f>"WEEK "&amp; IF(ROUNDUP(DAY(tbl_raw_data[[#This Row],[updated_date]])/7,0)=5,4,ROUNDUP(DAY(tbl_raw_data[[#This Row],[updated_date]])/7,0))</f>
        <v>WEEK 4</v>
      </c>
      <c r="N192" s="50" t="str">
        <f>UPPER(VLOOKUP(tbl_raw_data[[#This Row],[Analyst]],Settiings!$A$2:$B$16,2,0))</f>
        <v>CAMROOON</v>
      </c>
      <c r="O192" s="50" t="str">
        <f>TRIM(UPPER(tbl_raw_data[[#This Row],[Outcome]]))</f>
        <v>WITHDRAW</v>
      </c>
      <c r="P192" s="50" t="str">
        <f>TRIM(UPPER(tbl_raw_data[[#This Row],[Queue Name]]))</f>
        <v>CONSUMER EXISTING</v>
      </c>
      <c r="Q192" s="50" t="str">
        <f>IF(tbl_raw_data[[#This Row],[Time taken in min]]&lt;=Settiings!$D$2,"SLA_MET","SLA_NOT_MET")</f>
        <v>SLA_MET</v>
      </c>
      <c r="R192" s="94"/>
    </row>
    <row r="193" spans="1:18" x14ac:dyDescent="0.3">
      <c r="A193" s="8" t="s">
        <v>249</v>
      </c>
      <c r="B193" s="9">
        <v>45136.657916666663</v>
      </c>
      <c r="C193" s="10">
        <v>45136.678425925929</v>
      </c>
      <c r="D193" s="11" t="s">
        <v>8</v>
      </c>
      <c r="E193" s="12" t="s">
        <v>9</v>
      </c>
      <c r="F193" s="11" t="s">
        <v>24</v>
      </c>
      <c r="G193" s="13" t="s">
        <v>250</v>
      </c>
      <c r="H193" s="78" t="s">
        <v>7451</v>
      </c>
      <c r="I193" s="48">
        <f>tbl_raw_data[[#This Row],[Date Actioned]]-tbl_raw_data[[#This Row],[Date Tagged]]</f>
        <v>2.0509259265963919E-2</v>
      </c>
      <c r="J193" s="46">
        <f>HOUR(tbl_raw_data[[#This Row],[Time_taken]])*60+MINUTE(tbl_raw_data[[#This Row],[Time_taken]])+SECOND(tbl_raw_data[[#This Row],[Time_taken]])/60</f>
        <v>29.533333333333335</v>
      </c>
      <c r="K193" s="52">
        <f>DATE(YEAR(tbl_raw_data[[#This Row],[Date Actioned]]),MONTH(tbl_raw_data[[#This Row],[Date Actioned]]),DAY(tbl_raw_data[[#This Row],[Date Actioned]]))</f>
        <v>45136</v>
      </c>
      <c r="L193" s="50" t="str">
        <f>UPPER(TEXT(tbl_raw_data[[#This Row],[updated_date]],"MMMM"))</f>
        <v>JULY</v>
      </c>
      <c r="M193" s="50" t="str">
        <f>"WEEK "&amp; IF(ROUNDUP(DAY(tbl_raw_data[[#This Row],[updated_date]])/7,0)=5,4,ROUNDUP(DAY(tbl_raw_data[[#This Row],[updated_date]])/7,0))</f>
        <v>WEEK 4</v>
      </c>
      <c r="N193" s="50" t="str">
        <f>UPPER(VLOOKUP(tbl_raw_data[[#This Row],[Analyst]],Settiings!$A$2:$B$16,2,0))</f>
        <v>QUADIR</v>
      </c>
      <c r="O193" s="50" t="str">
        <f>TRIM(UPPER(tbl_raw_data[[#This Row],[Outcome]]))</f>
        <v>WITHDRAW</v>
      </c>
      <c r="P193" s="50" t="str">
        <f>TRIM(UPPER(tbl_raw_data[[#This Row],[Queue Name]]))</f>
        <v>CONSUMER EXISTING</v>
      </c>
      <c r="Q193" s="50" t="str">
        <f>IF(tbl_raw_data[[#This Row],[Time taken in min]]&lt;=Settiings!$D$2,"SLA_MET","SLA_NOT_MET")</f>
        <v>SLA_NOT_MET</v>
      </c>
      <c r="R193" s="94"/>
    </row>
    <row r="194" spans="1:18" x14ac:dyDescent="0.3">
      <c r="A194" s="8" t="s">
        <v>261</v>
      </c>
      <c r="B194" s="9">
        <v>45136.67827546296</v>
      </c>
      <c r="C194" s="10">
        <v>45136.683877314812</v>
      </c>
      <c r="D194" s="11" t="s">
        <v>8</v>
      </c>
      <c r="E194" s="12" t="s">
        <v>9</v>
      </c>
      <c r="F194" s="11" t="s">
        <v>24</v>
      </c>
      <c r="G194" s="13" t="s">
        <v>262</v>
      </c>
      <c r="H194" s="78" t="s">
        <v>7451</v>
      </c>
      <c r="I194" s="48">
        <f>tbl_raw_data[[#This Row],[Date Actioned]]-tbl_raw_data[[#This Row],[Date Tagged]]</f>
        <v>5.6018518516793847E-3</v>
      </c>
      <c r="J194" s="46">
        <f>HOUR(tbl_raw_data[[#This Row],[Time_taken]])*60+MINUTE(tbl_raw_data[[#This Row],[Time_taken]])+SECOND(tbl_raw_data[[#This Row],[Time_taken]])/60</f>
        <v>8.0666666666666664</v>
      </c>
      <c r="K194" s="52">
        <f>DATE(YEAR(tbl_raw_data[[#This Row],[Date Actioned]]),MONTH(tbl_raw_data[[#This Row],[Date Actioned]]),DAY(tbl_raw_data[[#This Row],[Date Actioned]]))</f>
        <v>45136</v>
      </c>
      <c r="L194" s="50" t="str">
        <f>UPPER(TEXT(tbl_raw_data[[#This Row],[updated_date]],"MMMM"))</f>
        <v>JULY</v>
      </c>
      <c r="M194" s="50" t="str">
        <f>"WEEK "&amp; IF(ROUNDUP(DAY(tbl_raw_data[[#This Row],[updated_date]])/7,0)=5,4,ROUNDUP(DAY(tbl_raw_data[[#This Row],[updated_date]])/7,0))</f>
        <v>WEEK 4</v>
      </c>
      <c r="N194" s="50" t="str">
        <f>UPPER(VLOOKUP(tbl_raw_data[[#This Row],[Analyst]],Settiings!$A$2:$B$16,2,0))</f>
        <v>QUADIR</v>
      </c>
      <c r="O194" s="50" t="str">
        <f>TRIM(UPPER(tbl_raw_data[[#This Row],[Outcome]]))</f>
        <v>WITHDRAW</v>
      </c>
      <c r="P194" s="50" t="str">
        <f>TRIM(UPPER(tbl_raw_data[[#This Row],[Queue Name]]))</f>
        <v>CONSUMER EXISTING</v>
      </c>
      <c r="Q194" s="50" t="str">
        <f>IF(tbl_raw_data[[#This Row],[Time taken in min]]&lt;=Settiings!$D$2,"SLA_MET","SLA_NOT_MET")</f>
        <v>SLA_MET</v>
      </c>
      <c r="R194" s="94"/>
    </row>
    <row r="195" spans="1:18" x14ac:dyDescent="0.3">
      <c r="A195" s="8" t="s">
        <v>266</v>
      </c>
      <c r="B195" s="9">
        <v>45136.679282407407</v>
      </c>
      <c r="C195" s="10">
        <v>45136.689479166664</v>
      </c>
      <c r="D195" s="11" t="s">
        <v>8</v>
      </c>
      <c r="E195" s="12" t="s">
        <v>47</v>
      </c>
      <c r="F195" s="11" t="s">
        <v>65</v>
      </c>
      <c r="G195" s="13" t="s">
        <v>136</v>
      </c>
      <c r="H195" s="78" t="s">
        <v>7451</v>
      </c>
      <c r="I195" s="48">
        <f>tbl_raw_data[[#This Row],[Date Actioned]]-tbl_raw_data[[#This Row],[Date Tagged]]</f>
        <v>1.0196759256359655E-2</v>
      </c>
      <c r="J195" s="46">
        <f>HOUR(tbl_raw_data[[#This Row],[Time_taken]])*60+MINUTE(tbl_raw_data[[#This Row],[Time_taken]])+SECOND(tbl_raw_data[[#This Row],[Time_taken]])/60</f>
        <v>14.683333333333334</v>
      </c>
      <c r="K195" s="52">
        <f>DATE(YEAR(tbl_raw_data[[#This Row],[Date Actioned]]),MONTH(tbl_raw_data[[#This Row],[Date Actioned]]),DAY(tbl_raw_data[[#This Row],[Date Actioned]]))</f>
        <v>45136</v>
      </c>
      <c r="L195" s="50" t="str">
        <f>UPPER(TEXT(tbl_raw_data[[#This Row],[updated_date]],"MMMM"))</f>
        <v>JULY</v>
      </c>
      <c r="M195" s="50" t="str">
        <f>"WEEK "&amp; IF(ROUNDUP(DAY(tbl_raw_data[[#This Row],[updated_date]])/7,0)=5,4,ROUNDUP(DAY(tbl_raw_data[[#This Row],[updated_date]])/7,0))</f>
        <v>WEEK 4</v>
      </c>
      <c r="N195" s="50" t="str">
        <f>UPPER(VLOOKUP(tbl_raw_data[[#This Row],[Analyst]],Settiings!$A$2:$B$16,2,0))</f>
        <v>SAM</v>
      </c>
      <c r="O195" s="50" t="str">
        <f>TRIM(UPPER(tbl_raw_data[[#This Row],[Outcome]]))</f>
        <v>WITHDRAW</v>
      </c>
      <c r="P195" s="50" t="str">
        <f>TRIM(UPPER(tbl_raw_data[[#This Row],[Queue Name]]))</f>
        <v>CONSUMER PRE BUREAU</v>
      </c>
      <c r="Q195" s="50" t="str">
        <f>IF(tbl_raw_data[[#This Row],[Time taken in min]]&lt;=Settiings!$D$2,"SLA_MET","SLA_NOT_MET")</f>
        <v>SLA_MET</v>
      </c>
      <c r="R195" s="94"/>
    </row>
    <row r="196" spans="1:18" x14ac:dyDescent="0.3">
      <c r="A196" s="8" t="s">
        <v>271</v>
      </c>
      <c r="B196" s="9">
        <v>45136.68340277778</v>
      </c>
      <c r="C196" s="10">
        <v>45136.691168981481</v>
      </c>
      <c r="D196" s="11" t="s">
        <v>8</v>
      </c>
      <c r="E196" s="12" t="s">
        <v>19</v>
      </c>
      <c r="F196" s="11" t="s">
        <v>53</v>
      </c>
      <c r="G196" s="13" t="s">
        <v>272</v>
      </c>
      <c r="H196" s="78" t="s">
        <v>7451</v>
      </c>
      <c r="I196" s="48">
        <f>tbl_raw_data[[#This Row],[Date Actioned]]-tbl_raw_data[[#This Row],[Date Tagged]]</f>
        <v>7.7662037001573481E-3</v>
      </c>
      <c r="J196" s="46">
        <f>HOUR(tbl_raw_data[[#This Row],[Time_taken]])*60+MINUTE(tbl_raw_data[[#This Row],[Time_taken]])+SECOND(tbl_raw_data[[#This Row],[Time_taken]])/60</f>
        <v>11.183333333333334</v>
      </c>
      <c r="K196" s="52">
        <f>DATE(YEAR(tbl_raw_data[[#This Row],[Date Actioned]]),MONTH(tbl_raw_data[[#This Row],[Date Actioned]]),DAY(tbl_raw_data[[#This Row],[Date Actioned]]))</f>
        <v>45136</v>
      </c>
      <c r="L196" s="50" t="str">
        <f>UPPER(TEXT(tbl_raw_data[[#This Row],[updated_date]],"MMMM"))</f>
        <v>JULY</v>
      </c>
      <c r="M196" s="50" t="str">
        <f>"WEEK "&amp; IF(ROUNDUP(DAY(tbl_raw_data[[#This Row],[updated_date]])/7,0)=5,4,ROUNDUP(DAY(tbl_raw_data[[#This Row],[updated_date]])/7,0))</f>
        <v>WEEK 4</v>
      </c>
      <c r="N196" s="50" t="str">
        <f>UPPER(VLOOKUP(tbl_raw_data[[#This Row],[Analyst]],Settiings!$A$2:$B$16,2,0))</f>
        <v>NAVED</v>
      </c>
      <c r="O196" s="50" t="str">
        <f>TRIM(UPPER(tbl_raw_data[[#This Row],[Outcome]]))</f>
        <v>WITHDRAW</v>
      </c>
      <c r="P196" s="50" t="str">
        <f>TRIM(UPPER(tbl_raw_data[[#This Row],[Queue Name]]))</f>
        <v>CONSUMER POST BUREAU</v>
      </c>
      <c r="Q196" s="50" t="str">
        <f>IF(tbl_raw_data[[#This Row],[Time taken in min]]&lt;=Settiings!$D$2,"SLA_MET","SLA_NOT_MET")</f>
        <v>SLA_MET</v>
      </c>
      <c r="R196" s="94"/>
    </row>
    <row r="197" spans="1:18" x14ac:dyDescent="0.3">
      <c r="A197" s="8" t="s">
        <v>273</v>
      </c>
      <c r="B197" s="9">
        <v>45136.686203703706</v>
      </c>
      <c r="C197" s="10">
        <v>45136.693032407406</v>
      </c>
      <c r="D197" s="11" t="s">
        <v>8</v>
      </c>
      <c r="E197" s="12" t="s">
        <v>47</v>
      </c>
      <c r="F197" s="11" t="s">
        <v>16</v>
      </c>
      <c r="G197" s="13" t="s">
        <v>274</v>
      </c>
      <c r="H197" s="78" t="s">
        <v>7451</v>
      </c>
      <c r="I197" s="48">
        <f>tbl_raw_data[[#This Row],[Date Actioned]]-tbl_raw_data[[#This Row],[Date Tagged]]</f>
        <v>6.8287036992842332E-3</v>
      </c>
      <c r="J197" s="46">
        <f>HOUR(tbl_raw_data[[#This Row],[Time_taken]])*60+MINUTE(tbl_raw_data[[#This Row],[Time_taken]])+SECOND(tbl_raw_data[[#This Row],[Time_taken]])/60</f>
        <v>9.8333333333333339</v>
      </c>
      <c r="K197" s="52">
        <f>DATE(YEAR(tbl_raw_data[[#This Row],[Date Actioned]]),MONTH(tbl_raw_data[[#This Row],[Date Actioned]]),DAY(tbl_raw_data[[#This Row],[Date Actioned]]))</f>
        <v>45136</v>
      </c>
      <c r="L197" s="50" t="str">
        <f>UPPER(TEXT(tbl_raw_data[[#This Row],[updated_date]],"MMMM"))</f>
        <v>JULY</v>
      </c>
      <c r="M197" s="50" t="str">
        <f>"WEEK "&amp; IF(ROUNDUP(DAY(tbl_raw_data[[#This Row],[updated_date]])/7,0)=5,4,ROUNDUP(DAY(tbl_raw_data[[#This Row],[updated_date]])/7,0))</f>
        <v>WEEK 4</v>
      </c>
      <c r="N197" s="50" t="str">
        <f>UPPER(VLOOKUP(tbl_raw_data[[#This Row],[Analyst]],Settiings!$A$2:$B$16,2,0))</f>
        <v>CAMROOON</v>
      </c>
      <c r="O197" s="50" t="str">
        <f>TRIM(UPPER(tbl_raw_data[[#This Row],[Outcome]]))</f>
        <v>WITHDRAW</v>
      </c>
      <c r="P197" s="50" t="str">
        <f>TRIM(UPPER(tbl_raw_data[[#This Row],[Queue Name]]))</f>
        <v>CONSUMER PRE BUREAU</v>
      </c>
      <c r="Q197" s="50" t="str">
        <f>IF(tbl_raw_data[[#This Row],[Time taken in min]]&lt;=Settiings!$D$2,"SLA_MET","SLA_NOT_MET")</f>
        <v>SLA_MET</v>
      </c>
      <c r="R197" s="94"/>
    </row>
    <row r="198" spans="1:18" x14ac:dyDescent="0.3">
      <c r="A198" s="8" t="s">
        <v>275</v>
      </c>
      <c r="B198" s="9">
        <v>45136.686712962961</v>
      </c>
      <c r="C198" s="10">
        <v>45136.694525462961</v>
      </c>
      <c r="D198" s="11" t="s">
        <v>8</v>
      </c>
      <c r="E198" s="12" t="s">
        <v>19</v>
      </c>
      <c r="F198" s="11" t="s">
        <v>53</v>
      </c>
      <c r="G198" s="13" t="s">
        <v>276</v>
      </c>
      <c r="H198" s="78" t="s">
        <v>7451</v>
      </c>
      <c r="I198" s="48">
        <f>tbl_raw_data[[#This Row],[Date Actioned]]-tbl_raw_data[[#This Row],[Date Tagged]]</f>
        <v>7.8125E-3</v>
      </c>
      <c r="J198" s="46">
        <f>HOUR(tbl_raw_data[[#This Row],[Time_taken]])*60+MINUTE(tbl_raw_data[[#This Row],[Time_taken]])+SECOND(tbl_raw_data[[#This Row],[Time_taken]])/60</f>
        <v>11.25</v>
      </c>
      <c r="K198" s="52">
        <f>DATE(YEAR(tbl_raw_data[[#This Row],[Date Actioned]]),MONTH(tbl_raw_data[[#This Row],[Date Actioned]]),DAY(tbl_raw_data[[#This Row],[Date Actioned]]))</f>
        <v>45136</v>
      </c>
      <c r="L198" s="50" t="str">
        <f>UPPER(TEXT(tbl_raw_data[[#This Row],[updated_date]],"MMMM"))</f>
        <v>JULY</v>
      </c>
      <c r="M198" s="50" t="str">
        <f>"WEEK "&amp; IF(ROUNDUP(DAY(tbl_raw_data[[#This Row],[updated_date]])/7,0)=5,4,ROUNDUP(DAY(tbl_raw_data[[#This Row],[updated_date]])/7,0))</f>
        <v>WEEK 4</v>
      </c>
      <c r="N198" s="50" t="str">
        <f>UPPER(VLOOKUP(tbl_raw_data[[#This Row],[Analyst]],Settiings!$A$2:$B$16,2,0))</f>
        <v>NAVED</v>
      </c>
      <c r="O198" s="50" t="str">
        <f>TRIM(UPPER(tbl_raw_data[[#This Row],[Outcome]]))</f>
        <v>WITHDRAW</v>
      </c>
      <c r="P198" s="50" t="str">
        <f>TRIM(UPPER(tbl_raw_data[[#This Row],[Queue Name]]))</f>
        <v>CONSUMER POST BUREAU</v>
      </c>
      <c r="Q198" s="50" t="str">
        <f>IF(tbl_raw_data[[#This Row],[Time taken in min]]&lt;=Settiings!$D$2,"SLA_MET","SLA_NOT_MET")</f>
        <v>SLA_MET</v>
      </c>
      <c r="R198" s="94"/>
    </row>
    <row r="199" spans="1:18" x14ac:dyDescent="0.3">
      <c r="A199" s="8" t="s">
        <v>277</v>
      </c>
      <c r="B199" s="9">
        <v>45136.687175925923</v>
      </c>
      <c r="C199" s="10">
        <v>45136.696574074071</v>
      </c>
      <c r="D199" s="11" t="s">
        <v>8</v>
      </c>
      <c r="E199" s="12" t="s">
        <v>19</v>
      </c>
      <c r="F199" s="11" t="s">
        <v>65</v>
      </c>
      <c r="G199" s="13" t="s">
        <v>278</v>
      </c>
      <c r="H199" s="78" t="s">
        <v>7451</v>
      </c>
      <c r="I199" s="48">
        <f>tbl_raw_data[[#This Row],[Date Actioned]]-tbl_raw_data[[#This Row],[Date Tagged]]</f>
        <v>9.3981481477385387E-3</v>
      </c>
      <c r="J199" s="46">
        <f>HOUR(tbl_raw_data[[#This Row],[Time_taken]])*60+MINUTE(tbl_raw_data[[#This Row],[Time_taken]])+SECOND(tbl_raw_data[[#This Row],[Time_taken]])/60</f>
        <v>13.533333333333333</v>
      </c>
      <c r="K199" s="52">
        <f>DATE(YEAR(tbl_raw_data[[#This Row],[Date Actioned]]),MONTH(tbl_raw_data[[#This Row],[Date Actioned]]),DAY(tbl_raw_data[[#This Row],[Date Actioned]]))</f>
        <v>45136</v>
      </c>
      <c r="L199" s="50" t="str">
        <f>UPPER(TEXT(tbl_raw_data[[#This Row],[updated_date]],"MMMM"))</f>
        <v>JULY</v>
      </c>
      <c r="M199" s="50" t="str">
        <f>"WEEK "&amp; IF(ROUNDUP(DAY(tbl_raw_data[[#This Row],[updated_date]])/7,0)=5,4,ROUNDUP(DAY(tbl_raw_data[[#This Row],[updated_date]])/7,0))</f>
        <v>WEEK 4</v>
      </c>
      <c r="N199" s="50" t="str">
        <f>UPPER(VLOOKUP(tbl_raw_data[[#This Row],[Analyst]],Settiings!$A$2:$B$16,2,0))</f>
        <v>SAM</v>
      </c>
      <c r="O199" s="50" t="str">
        <f>TRIM(UPPER(tbl_raw_data[[#This Row],[Outcome]]))</f>
        <v>WITHDRAW</v>
      </c>
      <c r="P199" s="50" t="str">
        <f>TRIM(UPPER(tbl_raw_data[[#This Row],[Queue Name]]))</f>
        <v>CONSUMER POST BUREAU</v>
      </c>
      <c r="Q199" s="50" t="str">
        <f>IF(tbl_raw_data[[#This Row],[Time taken in min]]&lt;=Settiings!$D$2,"SLA_MET","SLA_NOT_MET")</f>
        <v>SLA_MET</v>
      </c>
      <c r="R199" s="94"/>
    </row>
    <row r="200" spans="1:18" x14ac:dyDescent="0.3">
      <c r="A200" s="8" t="s">
        <v>286</v>
      </c>
      <c r="B200" s="9">
        <v>45136.694351851853</v>
      </c>
      <c r="C200" s="10">
        <v>45136.698472222219</v>
      </c>
      <c r="D200" s="11" t="s">
        <v>8</v>
      </c>
      <c r="E200" s="12" t="s">
        <v>47</v>
      </c>
      <c r="F200" s="11" t="s">
        <v>65</v>
      </c>
      <c r="G200" s="13" t="s">
        <v>118</v>
      </c>
      <c r="H200" s="78" t="s">
        <v>7451</v>
      </c>
      <c r="I200" s="48">
        <f>tbl_raw_data[[#This Row],[Date Actioned]]-tbl_raw_data[[#This Row],[Date Tagged]]</f>
        <v>4.1203703658538871E-3</v>
      </c>
      <c r="J200" s="46">
        <f>HOUR(tbl_raw_data[[#This Row],[Time_taken]])*60+MINUTE(tbl_raw_data[[#This Row],[Time_taken]])+SECOND(tbl_raw_data[[#This Row],[Time_taken]])/60</f>
        <v>5.9333333333333336</v>
      </c>
      <c r="K200" s="52">
        <f>DATE(YEAR(tbl_raw_data[[#This Row],[Date Actioned]]),MONTH(tbl_raw_data[[#This Row],[Date Actioned]]),DAY(tbl_raw_data[[#This Row],[Date Actioned]]))</f>
        <v>45136</v>
      </c>
      <c r="L200" s="50" t="str">
        <f>UPPER(TEXT(tbl_raw_data[[#This Row],[updated_date]],"MMMM"))</f>
        <v>JULY</v>
      </c>
      <c r="M200" s="50" t="str">
        <f>"WEEK "&amp; IF(ROUNDUP(DAY(tbl_raw_data[[#This Row],[updated_date]])/7,0)=5,4,ROUNDUP(DAY(tbl_raw_data[[#This Row],[updated_date]])/7,0))</f>
        <v>WEEK 4</v>
      </c>
      <c r="N200" s="50" t="str">
        <f>UPPER(VLOOKUP(tbl_raw_data[[#This Row],[Analyst]],Settiings!$A$2:$B$16,2,0))</f>
        <v>SAM</v>
      </c>
      <c r="O200" s="50" t="str">
        <f>TRIM(UPPER(tbl_raw_data[[#This Row],[Outcome]]))</f>
        <v>WITHDRAW</v>
      </c>
      <c r="P200" s="50" t="str">
        <f>TRIM(UPPER(tbl_raw_data[[#This Row],[Queue Name]]))</f>
        <v>CONSUMER PRE BUREAU</v>
      </c>
      <c r="Q200" s="50" t="str">
        <f>IF(tbl_raw_data[[#This Row],[Time taken in min]]&lt;=Settiings!$D$2,"SLA_MET","SLA_NOT_MET")</f>
        <v>SLA_MET</v>
      </c>
      <c r="R200" s="94"/>
    </row>
    <row r="201" spans="1:18" x14ac:dyDescent="0.3">
      <c r="A201" s="8" t="s">
        <v>287</v>
      </c>
      <c r="B201" s="9">
        <v>45136.694351851853</v>
      </c>
      <c r="C201" s="10">
        <v>45136.702615740738</v>
      </c>
      <c r="D201" s="11" t="s">
        <v>8</v>
      </c>
      <c r="E201" s="12" t="s">
        <v>47</v>
      </c>
      <c r="F201" s="11" t="s">
        <v>65</v>
      </c>
      <c r="G201" s="13" t="s">
        <v>288</v>
      </c>
      <c r="H201" s="78" t="s">
        <v>7451</v>
      </c>
      <c r="I201" s="48">
        <f>tbl_raw_data[[#This Row],[Date Actioned]]-tbl_raw_data[[#This Row],[Date Tagged]]</f>
        <v>8.2638888852670789E-3</v>
      </c>
      <c r="J201" s="46">
        <f>HOUR(tbl_raw_data[[#This Row],[Time_taken]])*60+MINUTE(tbl_raw_data[[#This Row],[Time_taken]])+SECOND(tbl_raw_data[[#This Row],[Time_taken]])/60</f>
        <v>11.9</v>
      </c>
      <c r="K201" s="52">
        <f>DATE(YEAR(tbl_raw_data[[#This Row],[Date Actioned]]),MONTH(tbl_raw_data[[#This Row],[Date Actioned]]),DAY(tbl_raw_data[[#This Row],[Date Actioned]]))</f>
        <v>45136</v>
      </c>
      <c r="L201" s="50" t="str">
        <f>UPPER(TEXT(tbl_raw_data[[#This Row],[updated_date]],"MMMM"))</f>
        <v>JULY</v>
      </c>
      <c r="M201" s="50" t="str">
        <f>"WEEK "&amp; IF(ROUNDUP(DAY(tbl_raw_data[[#This Row],[updated_date]])/7,0)=5,4,ROUNDUP(DAY(tbl_raw_data[[#This Row],[updated_date]])/7,0))</f>
        <v>WEEK 4</v>
      </c>
      <c r="N201" s="50" t="str">
        <f>UPPER(VLOOKUP(tbl_raw_data[[#This Row],[Analyst]],Settiings!$A$2:$B$16,2,0))</f>
        <v>SAM</v>
      </c>
      <c r="O201" s="50" t="str">
        <f>TRIM(UPPER(tbl_raw_data[[#This Row],[Outcome]]))</f>
        <v>WITHDRAW</v>
      </c>
      <c r="P201" s="50" t="str">
        <f>TRIM(UPPER(tbl_raw_data[[#This Row],[Queue Name]]))</f>
        <v>CONSUMER PRE BUREAU</v>
      </c>
      <c r="Q201" s="50" t="str">
        <f>IF(tbl_raw_data[[#This Row],[Time taken in min]]&lt;=Settiings!$D$2,"SLA_MET","SLA_NOT_MET")</f>
        <v>SLA_MET</v>
      </c>
      <c r="R201" s="94"/>
    </row>
    <row r="202" spans="1:18" x14ac:dyDescent="0.3">
      <c r="A202" s="8" t="s">
        <v>294</v>
      </c>
      <c r="B202" s="9">
        <v>45136.699756944443</v>
      </c>
      <c r="C202" s="10">
        <v>45136.711805555555</v>
      </c>
      <c r="D202" s="11" t="s">
        <v>8</v>
      </c>
      <c r="E202" s="12" t="s">
        <v>9</v>
      </c>
      <c r="F202" s="11" t="s">
        <v>16</v>
      </c>
      <c r="G202" s="13" t="s">
        <v>295</v>
      </c>
      <c r="H202" s="78" t="s">
        <v>7451</v>
      </c>
      <c r="I202" s="48">
        <f>tbl_raw_data[[#This Row],[Date Actioned]]-tbl_raw_data[[#This Row],[Date Tagged]]</f>
        <v>1.2048611111822538E-2</v>
      </c>
      <c r="J202" s="46">
        <f>HOUR(tbl_raw_data[[#This Row],[Time_taken]])*60+MINUTE(tbl_raw_data[[#This Row],[Time_taken]])+SECOND(tbl_raw_data[[#This Row],[Time_taken]])/60</f>
        <v>17.350000000000001</v>
      </c>
      <c r="K202" s="52">
        <f>DATE(YEAR(tbl_raw_data[[#This Row],[Date Actioned]]),MONTH(tbl_raw_data[[#This Row],[Date Actioned]]),DAY(tbl_raw_data[[#This Row],[Date Actioned]]))</f>
        <v>45136</v>
      </c>
      <c r="L202" s="50" t="str">
        <f>UPPER(TEXT(tbl_raw_data[[#This Row],[updated_date]],"MMMM"))</f>
        <v>JULY</v>
      </c>
      <c r="M202" s="50" t="str">
        <f>"WEEK "&amp; IF(ROUNDUP(DAY(tbl_raw_data[[#This Row],[updated_date]])/7,0)=5,4,ROUNDUP(DAY(tbl_raw_data[[#This Row],[updated_date]])/7,0))</f>
        <v>WEEK 4</v>
      </c>
      <c r="N202" s="50" t="str">
        <f>UPPER(VLOOKUP(tbl_raw_data[[#This Row],[Analyst]],Settiings!$A$2:$B$16,2,0))</f>
        <v>CAMROOON</v>
      </c>
      <c r="O202" s="50" t="str">
        <f>TRIM(UPPER(tbl_raw_data[[#This Row],[Outcome]]))</f>
        <v>WITHDRAW</v>
      </c>
      <c r="P202" s="50" t="str">
        <f>TRIM(UPPER(tbl_raw_data[[#This Row],[Queue Name]]))</f>
        <v>CONSUMER EXISTING</v>
      </c>
      <c r="Q202" s="50" t="str">
        <f>IF(tbl_raw_data[[#This Row],[Time taken in min]]&lt;=Settiings!$D$2,"SLA_MET","SLA_NOT_MET")</f>
        <v>SLA_MET</v>
      </c>
      <c r="R202" s="94"/>
    </row>
    <row r="203" spans="1:18" x14ac:dyDescent="0.3">
      <c r="A203" s="8" t="s">
        <v>300</v>
      </c>
      <c r="B203" s="9">
        <v>45136.700416666667</v>
      </c>
      <c r="C203" s="10">
        <v>45136.71298611111</v>
      </c>
      <c r="D203" s="11" t="s">
        <v>8</v>
      </c>
      <c r="E203" s="12" t="s">
        <v>47</v>
      </c>
      <c r="F203" s="11" t="s">
        <v>53</v>
      </c>
      <c r="G203" s="13" t="s">
        <v>118</v>
      </c>
      <c r="H203" s="78" t="s">
        <v>7451</v>
      </c>
      <c r="I203" s="48">
        <f>tbl_raw_data[[#This Row],[Date Actioned]]-tbl_raw_data[[#This Row],[Date Tagged]]</f>
        <v>1.2569444443215616E-2</v>
      </c>
      <c r="J203" s="46">
        <f>HOUR(tbl_raw_data[[#This Row],[Time_taken]])*60+MINUTE(tbl_raw_data[[#This Row],[Time_taken]])+SECOND(tbl_raw_data[[#This Row],[Time_taken]])/60</f>
        <v>18.100000000000001</v>
      </c>
      <c r="K203" s="52">
        <f>DATE(YEAR(tbl_raw_data[[#This Row],[Date Actioned]]),MONTH(tbl_raw_data[[#This Row],[Date Actioned]]),DAY(tbl_raw_data[[#This Row],[Date Actioned]]))</f>
        <v>45136</v>
      </c>
      <c r="L203" s="50" t="str">
        <f>UPPER(TEXT(tbl_raw_data[[#This Row],[updated_date]],"MMMM"))</f>
        <v>JULY</v>
      </c>
      <c r="M203" s="50" t="str">
        <f>"WEEK "&amp; IF(ROUNDUP(DAY(tbl_raw_data[[#This Row],[updated_date]])/7,0)=5,4,ROUNDUP(DAY(tbl_raw_data[[#This Row],[updated_date]])/7,0))</f>
        <v>WEEK 4</v>
      </c>
      <c r="N203" s="50" t="str">
        <f>UPPER(VLOOKUP(tbl_raw_data[[#This Row],[Analyst]],Settiings!$A$2:$B$16,2,0))</f>
        <v>NAVED</v>
      </c>
      <c r="O203" s="50" t="str">
        <f>TRIM(UPPER(tbl_raw_data[[#This Row],[Outcome]]))</f>
        <v>WITHDRAW</v>
      </c>
      <c r="P203" s="50" t="str">
        <f>TRIM(UPPER(tbl_raw_data[[#This Row],[Queue Name]]))</f>
        <v>CONSUMER PRE BUREAU</v>
      </c>
      <c r="Q203" s="50" t="str">
        <f>IF(tbl_raw_data[[#This Row],[Time taken in min]]&lt;=Settiings!$D$2,"SLA_MET","SLA_NOT_MET")</f>
        <v>SLA_MET</v>
      </c>
      <c r="R203" s="94"/>
    </row>
    <row r="204" spans="1:18" x14ac:dyDescent="0.3">
      <c r="A204" s="8" t="s">
        <v>301</v>
      </c>
      <c r="B204" s="9">
        <v>45136.701296296298</v>
      </c>
      <c r="C204" s="10">
        <v>45136.723506944443</v>
      </c>
      <c r="D204" s="11" t="s">
        <v>8</v>
      </c>
      <c r="E204" s="12" t="s">
        <v>9</v>
      </c>
      <c r="F204" s="11" t="s">
        <v>10</v>
      </c>
      <c r="G204" s="13" t="s">
        <v>302</v>
      </c>
      <c r="H204" s="78" t="s">
        <v>7451</v>
      </c>
      <c r="I204" s="48">
        <f>tbl_raw_data[[#This Row],[Date Actioned]]-tbl_raw_data[[#This Row],[Date Tagged]]</f>
        <v>2.2210648145119194E-2</v>
      </c>
      <c r="J204" s="46">
        <f>HOUR(tbl_raw_data[[#This Row],[Time_taken]])*60+MINUTE(tbl_raw_data[[#This Row],[Time_taken]])+SECOND(tbl_raw_data[[#This Row],[Time_taken]])/60</f>
        <v>31.983333333333334</v>
      </c>
      <c r="K204" s="52">
        <f>DATE(YEAR(tbl_raw_data[[#This Row],[Date Actioned]]),MONTH(tbl_raw_data[[#This Row],[Date Actioned]]),DAY(tbl_raw_data[[#This Row],[Date Actioned]]))</f>
        <v>45136</v>
      </c>
      <c r="L204" s="50" t="str">
        <f>UPPER(TEXT(tbl_raw_data[[#This Row],[updated_date]],"MMMM"))</f>
        <v>JULY</v>
      </c>
      <c r="M204" s="50" t="str">
        <f>"WEEK "&amp; IF(ROUNDUP(DAY(tbl_raw_data[[#This Row],[updated_date]])/7,0)=5,4,ROUNDUP(DAY(tbl_raw_data[[#This Row],[updated_date]])/7,0))</f>
        <v>WEEK 4</v>
      </c>
      <c r="N204" s="50" t="str">
        <f>UPPER(VLOOKUP(tbl_raw_data[[#This Row],[Analyst]],Settiings!$A$2:$B$16,2,0))</f>
        <v>NITESH</v>
      </c>
      <c r="O204" s="50" t="str">
        <f>TRIM(UPPER(tbl_raw_data[[#This Row],[Outcome]]))</f>
        <v>WITHDRAW</v>
      </c>
      <c r="P204" s="50" t="str">
        <f>TRIM(UPPER(tbl_raw_data[[#This Row],[Queue Name]]))</f>
        <v>CONSUMER EXISTING</v>
      </c>
      <c r="Q204" s="50" t="str">
        <f>IF(tbl_raw_data[[#This Row],[Time taken in min]]&lt;=Settiings!$D$2,"SLA_MET","SLA_NOT_MET")</f>
        <v>SLA_NOT_MET</v>
      </c>
      <c r="R204" s="94"/>
    </row>
    <row r="205" spans="1:18" x14ac:dyDescent="0.3">
      <c r="A205" s="8" t="s">
        <v>307</v>
      </c>
      <c r="B205" s="9">
        <v>45136.706655092596</v>
      </c>
      <c r="C205" s="10">
        <v>45136.717881944445</v>
      </c>
      <c r="D205" s="11" t="s">
        <v>8</v>
      </c>
      <c r="E205" s="12" t="s">
        <v>47</v>
      </c>
      <c r="F205" s="11" t="s">
        <v>16</v>
      </c>
      <c r="G205" s="13" t="s">
        <v>77</v>
      </c>
      <c r="H205" s="78" t="s">
        <v>7451</v>
      </c>
      <c r="I205" s="48">
        <f>tbl_raw_data[[#This Row],[Date Actioned]]-tbl_raw_data[[#This Row],[Date Tagged]]</f>
        <v>1.1226851849642117E-2</v>
      </c>
      <c r="J205" s="46">
        <f>HOUR(tbl_raw_data[[#This Row],[Time_taken]])*60+MINUTE(tbl_raw_data[[#This Row],[Time_taken]])+SECOND(tbl_raw_data[[#This Row],[Time_taken]])/60</f>
        <v>16.166666666666668</v>
      </c>
      <c r="K205" s="52">
        <f>DATE(YEAR(tbl_raw_data[[#This Row],[Date Actioned]]),MONTH(tbl_raw_data[[#This Row],[Date Actioned]]),DAY(tbl_raw_data[[#This Row],[Date Actioned]]))</f>
        <v>45136</v>
      </c>
      <c r="L205" s="50" t="str">
        <f>UPPER(TEXT(tbl_raw_data[[#This Row],[updated_date]],"MMMM"))</f>
        <v>JULY</v>
      </c>
      <c r="M205" s="50" t="str">
        <f>"WEEK "&amp; IF(ROUNDUP(DAY(tbl_raw_data[[#This Row],[updated_date]])/7,0)=5,4,ROUNDUP(DAY(tbl_raw_data[[#This Row],[updated_date]])/7,0))</f>
        <v>WEEK 4</v>
      </c>
      <c r="N205" s="50" t="str">
        <f>UPPER(VLOOKUP(tbl_raw_data[[#This Row],[Analyst]],Settiings!$A$2:$B$16,2,0))</f>
        <v>CAMROOON</v>
      </c>
      <c r="O205" s="50" t="str">
        <f>TRIM(UPPER(tbl_raw_data[[#This Row],[Outcome]]))</f>
        <v>WITHDRAW</v>
      </c>
      <c r="P205" s="50" t="str">
        <f>TRIM(UPPER(tbl_raw_data[[#This Row],[Queue Name]]))</f>
        <v>CONSUMER PRE BUREAU</v>
      </c>
      <c r="Q205" s="50" t="str">
        <f>IF(tbl_raw_data[[#This Row],[Time taken in min]]&lt;=Settiings!$D$2,"SLA_MET","SLA_NOT_MET")</f>
        <v>SLA_MET</v>
      </c>
      <c r="R205" s="94"/>
    </row>
    <row r="206" spans="1:18" x14ac:dyDescent="0.3">
      <c r="A206" s="8" t="s">
        <v>313</v>
      </c>
      <c r="B206" s="9">
        <v>45136.712708333333</v>
      </c>
      <c r="C206" s="10">
        <v>45136.725590277776</v>
      </c>
      <c r="D206" s="11" t="s">
        <v>8</v>
      </c>
      <c r="E206" s="12" t="s">
        <v>9</v>
      </c>
      <c r="F206" s="11" t="s">
        <v>43</v>
      </c>
      <c r="G206" s="13" t="s">
        <v>314</v>
      </c>
      <c r="H206" s="78" t="s">
        <v>7451</v>
      </c>
      <c r="I206" s="48">
        <f>tbl_raw_data[[#This Row],[Date Actioned]]-tbl_raw_data[[#This Row],[Date Tagged]]</f>
        <v>1.2881944443506654E-2</v>
      </c>
      <c r="J206" s="46">
        <f>HOUR(tbl_raw_data[[#This Row],[Time_taken]])*60+MINUTE(tbl_raw_data[[#This Row],[Time_taken]])+SECOND(tbl_raw_data[[#This Row],[Time_taken]])/60</f>
        <v>18.55</v>
      </c>
      <c r="K206" s="52">
        <f>DATE(YEAR(tbl_raw_data[[#This Row],[Date Actioned]]),MONTH(tbl_raw_data[[#This Row],[Date Actioned]]),DAY(tbl_raw_data[[#This Row],[Date Actioned]]))</f>
        <v>45136</v>
      </c>
      <c r="L206" s="50" t="str">
        <f>UPPER(TEXT(tbl_raw_data[[#This Row],[updated_date]],"MMMM"))</f>
        <v>JULY</v>
      </c>
      <c r="M206" s="50" t="str">
        <f>"WEEK "&amp; IF(ROUNDUP(DAY(tbl_raw_data[[#This Row],[updated_date]])/7,0)=5,4,ROUNDUP(DAY(tbl_raw_data[[#This Row],[updated_date]])/7,0))</f>
        <v>WEEK 4</v>
      </c>
      <c r="N206" s="50" t="str">
        <f>UPPER(VLOOKUP(tbl_raw_data[[#This Row],[Analyst]],Settiings!$A$2:$B$16,2,0))</f>
        <v>MERCEDES</v>
      </c>
      <c r="O206" s="50" t="str">
        <f>TRIM(UPPER(tbl_raw_data[[#This Row],[Outcome]]))</f>
        <v>WITHDRAW</v>
      </c>
      <c r="P206" s="50" t="str">
        <f>TRIM(UPPER(tbl_raw_data[[#This Row],[Queue Name]]))</f>
        <v>CONSUMER EXISTING</v>
      </c>
      <c r="Q206" s="50" t="str">
        <f>IF(tbl_raw_data[[#This Row],[Time taken in min]]&lt;=Settiings!$D$2,"SLA_MET","SLA_NOT_MET")</f>
        <v>SLA_MET</v>
      </c>
      <c r="R206" s="94"/>
    </row>
    <row r="207" spans="1:18" x14ac:dyDescent="0.3">
      <c r="A207" s="8" t="s">
        <v>316</v>
      </c>
      <c r="B207" s="9">
        <v>45136.715555555558</v>
      </c>
      <c r="C207" s="10">
        <v>45136.728055555555</v>
      </c>
      <c r="D207" s="11" t="s">
        <v>8</v>
      </c>
      <c r="E207" s="12" t="s">
        <v>9</v>
      </c>
      <c r="F207" s="11" t="s">
        <v>16</v>
      </c>
      <c r="G207" s="13" t="s">
        <v>317</v>
      </c>
      <c r="H207" s="78" t="s">
        <v>7451</v>
      </c>
      <c r="I207" s="48">
        <f>tbl_raw_data[[#This Row],[Date Actioned]]-tbl_raw_data[[#This Row],[Date Tagged]]</f>
        <v>1.2499999997089617E-2</v>
      </c>
      <c r="J207" s="46">
        <f>HOUR(tbl_raw_data[[#This Row],[Time_taken]])*60+MINUTE(tbl_raw_data[[#This Row],[Time_taken]])+SECOND(tbl_raw_data[[#This Row],[Time_taken]])/60</f>
        <v>18</v>
      </c>
      <c r="K207" s="52">
        <f>DATE(YEAR(tbl_raw_data[[#This Row],[Date Actioned]]),MONTH(tbl_raw_data[[#This Row],[Date Actioned]]),DAY(tbl_raw_data[[#This Row],[Date Actioned]]))</f>
        <v>45136</v>
      </c>
      <c r="L207" s="50" t="str">
        <f>UPPER(TEXT(tbl_raw_data[[#This Row],[updated_date]],"MMMM"))</f>
        <v>JULY</v>
      </c>
      <c r="M207" s="50" t="str">
        <f>"WEEK "&amp; IF(ROUNDUP(DAY(tbl_raw_data[[#This Row],[updated_date]])/7,0)=5,4,ROUNDUP(DAY(tbl_raw_data[[#This Row],[updated_date]])/7,0))</f>
        <v>WEEK 4</v>
      </c>
      <c r="N207" s="50" t="str">
        <f>UPPER(VLOOKUP(tbl_raw_data[[#This Row],[Analyst]],Settiings!$A$2:$B$16,2,0))</f>
        <v>CAMROOON</v>
      </c>
      <c r="O207" s="50" t="str">
        <f>TRIM(UPPER(tbl_raw_data[[#This Row],[Outcome]]))</f>
        <v>WITHDRAW</v>
      </c>
      <c r="P207" s="50" t="str">
        <f>TRIM(UPPER(tbl_raw_data[[#This Row],[Queue Name]]))</f>
        <v>CONSUMER EXISTING</v>
      </c>
      <c r="Q207" s="50" t="str">
        <f>IF(tbl_raw_data[[#This Row],[Time taken in min]]&lt;=Settiings!$D$2,"SLA_MET","SLA_NOT_MET")</f>
        <v>SLA_MET</v>
      </c>
      <c r="R207" s="94"/>
    </row>
    <row r="208" spans="1:18" x14ac:dyDescent="0.3">
      <c r="A208" s="8" t="s">
        <v>327</v>
      </c>
      <c r="B208" s="9">
        <v>45136.722245370373</v>
      </c>
      <c r="C208" s="10">
        <v>45136.733460648145</v>
      </c>
      <c r="D208" s="11" t="s">
        <v>8</v>
      </c>
      <c r="E208" s="12" t="s">
        <v>19</v>
      </c>
      <c r="F208" s="11" t="s">
        <v>53</v>
      </c>
      <c r="G208" s="13" t="s">
        <v>328</v>
      </c>
      <c r="H208" s="78" t="s">
        <v>7451</v>
      </c>
      <c r="I208" s="48">
        <f>tbl_raw_data[[#This Row],[Date Actioned]]-tbl_raw_data[[#This Row],[Date Tagged]]</f>
        <v>1.1215277772862464E-2</v>
      </c>
      <c r="J208" s="46">
        <f>HOUR(tbl_raw_data[[#This Row],[Time_taken]])*60+MINUTE(tbl_raw_data[[#This Row],[Time_taken]])+SECOND(tbl_raw_data[[#This Row],[Time_taken]])/60</f>
        <v>16.149999999999999</v>
      </c>
      <c r="K208" s="52">
        <f>DATE(YEAR(tbl_raw_data[[#This Row],[Date Actioned]]),MONTH(tbl_raw_data[[#This Row],[Date Actioned]]),DAY(tbl_raw_data[[#This Row],[Date Actioned]]))</f>
        <v>45136</v>
      </c>
      <c r="L208" s="50" t="str">
        <f>UPPER(TEXT(tbl_raw_data[[#This Row],[updated_date]],"MMMM"))</f>
        <v>JULY</v>
      </c>
      <c r="M208" s="50" t="str">
        <f>"WEEK "&amp; IF(ROUNDUP(DAY(tbl_raw_data[[#This Row],[updated_date]])/7,0)=5,4,ROUNDUP(DAY(tbl_raw_data[[#This Row],[updated_date]])/7,0))</f>
        <v>WEEK 4</v>
      </c>
      <c r="N208" s="50" t="str">
        <f>UPPER(VLOOKUP(tbl_raw_data[[#This Row],[Analyst]],Settiings!$A$2:$B$16,2,0))</f>
        <v>NAVED</v>
      </c>
      <c r="O208" s="50" t="str">
        <f>TRIM(UPPER(tbl_raw_data[[#This Row],[Outcome]]))</f>
        <v>WITHDRAW</v>
      </c>
      <c r="P208" s="50" t="str">
        <f>TRIM(UPPER(tbl_raw_data[[#This Row],[Queue Name]]))</f>
        <v>CONSUMER POST BUREAU</v>
      </c>
      <c r="Q208" s="50" t="str">
        <f>IF(tbl_raw_data[[#This Row],[Time taken in min]]&lt;=Settiings!$D$2,"SLA_MET","SLA_NOT_MET")</f>
        <v>SLA_MET</v>
      </c>
      <c r="R208" s="94"/>
    </row>
    <row r="209" spans="1:18" x14ac:dyDescent="0.3">
      <c r="A209" s="8" t="s">
        <v>329</v>
      </c>
      <c r="B209" s="9">
        <v>45136.722256944442</v>
      </c>
      <c r="C209" s="10">
        <v>45136.735682870371</v>
      </c>
      <c r="D209" s="11" t="s">
        <v>8</v>
      </c>
      <c r="E209" s="12" t="s">
        <v>47</v>
      </c>
      <c r="F209" s="11" t="s">
        <v>16</v>
      </c>
      <c r="G209" s="13" t="s">
        <v>118</v>
      </c>
      <c r="H209" s="78" t="s">
        <v>7451</v>
      </c>
      <c r="I209" s="48">
        <f>tbl_raw_data[[#This Row],[Date Actioned]]-tbl_raw_data[[#This Row],[Date Tagged]]</f>
        <v>1.3425925928459037E-2</v>
      </c>
      <c r="J209" s="46">
        <f>HOUR(tbl_raw_data[[#This Row],[Time_taken]])*60+MINUTE(tbl_raw_data[[#This Row],[Time_taken]])+SECOND(tbl_raw_data[[#This Row],[Time_taken]])/60</f>
        <v>19.333333333333332</v>
      </c>
      <c r="K209" s="52">
        <f>DATE(YEAR(tbl_raw_data[[#This Row],[Date Actioned]]),MONTH(tbl_raw_data[[#This Row],[Date Actioned]]),DAY(tbl_raw_data[[#This Row],[Date Actioned]]))</f>
        <v>45136</v>
      </c>
      <c r="L209" s="50" t="str">
        <f>UPPER(TEXT(tbl_raw_data[[#This Row],[updated_date]],"MMMM"))</f>
        <v>JULY</v>
      </c>
      <c r="M209" s="50" t="str">
        <f>"WEEK "&amp; IF(ROUNDUP(DAY(tbl_raw_data[[#This Row],[updated_date]])/7,0)=5,4,ROUNDUP(DAY(tbl_raw_data[[#This Row],[updated_date]])/7,0))</f>
        <v>WEEK 4</v>
      </c>
      <c r="N209" s="50" t="str">
        <f>UPPER(VLOOKUP(tbl_raw_data[[#This Row],[Analyst]],Settiings!$A$2:$B$16,2,0))</f>
        <v>CAMROOON</v>
      </c>
      <c r="O209" s="50" t="str">
        <f>TRIM(UPPER(tbl_raw_data[[#This Row],[Outcome]]))</f>
        <v>WITHDRAW</v>
      </c>
      <c r="P209" s="50" t="str">
        <f>TRIM(UPPER(tbl_raw_data[[#This Row],[Queue Name]]))</f>
        <v>CONSUMER PRE BUREAU</v>
      </c>
      <c r="Q209" s="50" t="str">
        <f>IF(tbl_raw_data[[#This Row],[Time taken in min]]&lt;=Settiings!$D$2,"SLA_MET","SLA_NOT_MET")</f>
        <v>SLA_MET</v>
      </c>
      <c r="R209" s="94"/>
    </row>
    <row r="210" spans="1:18" x14ac:dyDescent="0.3">
      <c r="A210" s="8" t="s">
        <v>334</v>
      </c>
      <c r="B210" s="9">
        <v>45136.728043981479</v>
      </c>
      <c r="C210" s="10">
        <v>45136.742303240739</v>
      </c>
      <c r="D210" s="11" t="s">
        <v>8</v>
      </c>
      <c r="E210" s="12" t="s">
        <v>19</v>
      </c>
      <c r="F210" s="11" t="s">
        <v>65</v>
      </c>
      <c r="G210" s="13" t="s">
        <v>335</v>
      </c>
      <c r="H210" s="78" t="s">
        <v>7451</v>
      </c>
      <c r="I210" s="48">
        <f>tbl_raw_data[[#This Row],[Date Actioned]]-tbl_raw_data[[#This Row],[Date Tagged]]</f>
        <v>1.4259259260143153E-2</v>
      </c>
      <c r="J210" s="46">
        <f>HOUR(tbl_raw_data[[#This Row],[Time_taken]])*60+MINUTE(tbl_raw_data[[#This Row],[Time_taken]])+SECOND(tbl_raw_data[[#This Row],[Time_taken]])/60</f>
        <v>20.533333333333335</v>
      </c>
      <c r="K210" s="52">
        <f>DATE(YEAR(tbl_raw_data[[#This Row],[Date Actioned]]),MONTH(tbl_raw_data[[#This Row],[Date Actioned]]),DAY(tbl_raw_data[[#This Row],[Date Actioned]]))</f>
        <v>45136</v>
      </c>
      <c r="L210" s="50" t="str">
        <f>UPPER(TEXT(tbl_raw_data[[#This Row],[updated_date]],"MMMM"))</f>
        <v>JULY</v>
      </c>
      <c r="M210" s="50" t="str">
        <f>"WEEK "&amp; IF(ROUNDUP(DAY(tbl_raw_data[[#This Row],[updated_date]])/7,0)=5,4,ROUNDUP(DAY(tbl_raw_data[[#This Row],[updated_date]])/7,0))</f>
        <v>WEEK 4</v>
      </c>
      <c r="N210" s="50" t="str">
        <f>UPPER(VLOOKUP(tbl_raw_data[[#This Row],[Analyst]],Settiings!$A$2:$B$16,2,0))</f>
        <v>SAM</v>
      </c>
      <c r="O210" s="50" t="str">
        <f>TRIM(UPPER(tbl_raw_data[[#This Row],[Outcome]]))</f>
        <v>WITHDRAW</v>
      </c>
      <c r="P210" s="50" t="str">
        <f>TRIM(UPPER(tbl_raw_data[[#This Row],[Queue Name]]))</f>
        <v>CONSUMER POST BUREAU</v>
      </c>
      <c r="Q210" s="50" t="str">
        <f>IF(tbl_raw_data[[#This Row],[Time taken in min]]&lt;=Settiings!$D$2,"SLA_MET","SLA_NOT_MET")</f>
        <v>SLA_NOT_MET</v>
      </c>
      <c r="R210" s="94"/>
    </row>
    <row r="211" spans="1:18" x14ac:dyDescent="0.3">
      <c r="A211" s="8" t="s">
        <v>341</v>
      </c>
      <c r="B211" s="9">
        <v>45136.73364583333</v>
      </c>
      <c r="C211" s="10">
        <v>45136.745856481481</v>
      </c>
      <c r="D211" s="11" t="s">
        <v>8</v>
      </c>
      <c r="E211" s="12" t="s">
        <v>19</v>
      </c>
      <c r="F211" s="11" t="s">
        <v>65</v>
      </c>
      <c r="G211" s="13" t="s">
        <v>342</v>
      </c>
      <c r="H211" s="78" t="s">
        <v>7451</v>
      </c>
      <c r="I211" s="48">
        <f>tbl_raw_data[[#This Row],[Date Actioned]]-tbl_raw_data[[#This Row],[Date Tagged]]</f>
        <v>1.2210648150357883E-2</v>
      </c>
      <c r="J211" s="46">
        <f>HOUR(tbl_raw_data[[#This Row],[Time_taken]])*60+MINUTE(tbl_raw_data[[#This Row],[Time_taken]])+SECOND(tbl_raw_data[[#This Row],[Time_taken]])/60</f>
        <v>17.583333333333332</v>
      </c>
      <c r="K211" s="52">
        <f>DATE(YEAR(tbl_raw_data[[#This Row],[Date Actioned]]),MONTH(tbl_raw_data[[#This Row],[Date Actioned]]),DAY(tbl_raw_data[[#This Row],[Date Actioned]]))</f>
        <v>45136</v>
      </c>
      <c r="L211" s="50" t="str">
        <f>UPPER(TEXT(tbl_raw_data[[#This Row],[updated_date]],"MMMM"))</f>
        <v>JULY</v>
      </c>
      <c r="M211" s="50" t="str">
        <f>"WEEK "&amp; IF(ROUNDUP(DAY(tbl_raw_data[[#This Row],[updated_date]])/7,0)=5,4,ROUNDUP(DAY(tbl_raw_data[[#This Row],[updated_date]])/7,0))</f>
        <v>WEEK 4</v>
      </c>
      <c r="N211" s="50" t="str">
        <f>UPPER(VLOOKUP(tbl_raw_data[[#This Row],[Analyst]],Settiings!$A$2:$B$16,2,0))</f>
        <v>SAM</v>
      </c>
      <c r="O211" s="50" t="str">
        <f>TRIM(UPPER(tbl_raw_data[[#This Row],[Outcome]]))</f>
        <v>WITHDRAW</v>
      </c>
      <c r="P211" s="50" t="str">
        <f>TRIM(UPPER(tbl_raw_data[[#This Row],[Queue Name]]))</f>
        <v>CONSUMER POST BUREAU</v>
      </c>
      <c r="Q211" s="50" t="str">
        <f>IF(tbl_raw_data[[#This Row],[Time taken in min]]&lt;=Settiings!$D$2,"SLA_MET","SLA_NOT_MET")</f>
        <v>SLA_MET</v>
      </c>
      <c r="R211" s="94"/>
    </row>
    <row r="212" spans="1:18" x14ac:dyDescent="0.3">
      <c r="A212" s="8" t="s">
        <v>347</v>
      </c>
      <c r="B212" s="9">
        <v>45136.736250000002</v>
      </c>
      <c r="C212" s="10">
        <v>45136.749155092592</v>
      </c>
      <c r="D212" s="11" t="s">
        <v>8</v>
      </c>
      <c r="E212" s="12" t="s">
        <v>47</v>
      </c>
      <c r="F212" s="11" t="s">
        <v>65</v>
      </c>
      <c r="G212" s="13" t="s">
        <v>348</v>
      </c>
      <c r="H212" s="78" t="s">
        <v>7451</v>
      </c>
      <c r="I212" s="48">
        <f>tbl_raw_data[[#This Row],[Date Actioned]]-tbl_raw_data[[#This Row],[Date Tagged]]</f>
        <v>1.2905092589790002E-2</v>
      </c>
      <c r="J212" s="46">
        <f>HOUR(tbl_raw_data[[#This Row],[Time_taken]])*60+MINUTE(tbl_raw_data[[#This Row],[Time_taken]])+SECOND(tbl_raw_data[[#This Row],[Time_taken]])/60</f>
        <v>18.583333333333332</v>
      </c>
      <c r="K212" s="52">
        <f>DATE(YEAR(tbl_raw_data[[#This Row],[Date Actioned]]),MONTH(tbl_raw_data[[#This Row],[Date Actioned]]),DAY(tbl_raw_data[[#This Row],[Date Actioned]]))</f>
        <v>45136</v>
      </c>
      <c r="L212" s="50" t="str">
        <f>UPPER(TEXT(tbl_raw_data[[#This Row],[updated_date]],"MMMM"))</f>
        <v>JULY</v>
      </c>
      <c r="M212" s="50" t="str">
        <f>"WEEK "&amp; IF(ROUNDUP(DAY(tbl_raw_data[[#This Row],[updated_date]])/7,0)=5,4,ROUNDUP(DAY(tbl_raw_data[[#This Row],[updated_date]])/7,0))</f>
        <v>WEEK 4</v>
      </c>
      <c r="N212" s="50" t="str">
        <f>UPPER(VLOOKUP(tbl_raw_data[[#This Row],[Analyst]],Settiings!$A$2:$B$16,2,0))</f>
        <v>SAM</v>
      </c>
      <c r="O212" s="50" t="str">
        <f>TRIM(UPPER(tbl_raw_data[[#This Row],[Outcome]]))</f>
        <v>WITHDRAW</v>
      </c>
      <c r="P212" s="50" t="str">
        <f>TRIM(UPPER(tbl_raw_data[[#This Row],[Queue Name]]))</f>
        <v>CONSUMER PRE BUREAU</v>
      </c>
      <c r="Q212" s="50" t="str">
        <f>IF(tbl_raw_data[[#This Row],[Time taken in min]]&lt;=Settiings!$D$2,"SLA_MET","SLA_NOT_MET")</f>
        <v>SLA_MET</v>
      </c>
      <c r="R212" s="94"/>
    </row>
    <row r="213" spans="1:18" x14ac:dyDescent="0.3">
      <c r="A213" s="8" t="s">
        <v>353</v>
      </c>
      <c r="B213" s="9">
        <v>45136.745358796295</v>
      </c>
      <c r="C213" s="10">
        <v>45136.754143518519</v>
      </c>
      <c r="D213" s="11" t="s">
        <v>8</v>
      </c>
      <c r="E213" s="12" t="s">
        <v>47</v>
      </c>
      <c r="F213" s="11" t="s">
        <v>43</v>
      </c>
      <c r="G213" s="13" t="s">
        <v>354</v>
      </c>
      <c r="H213" s="78" t="s">
        <v>7451</v>
      </c>
      <c r="I213" s="48">
        <f>tbl_raw_data[[#This Row],[Date Actioned]]-tbl_raw_data[[#This Row],[Date Tagged]]</f>
        <v>8.7847222239361145E-3</v>
      </c>
      <c r="J213" s="46">
        <f>HOUR(tbl_raw_data[[#This Row],[Time_taken]])*60+MINUTE(tbl_raw_data[[#This Row],[Time_taken]])+SECOND(tbl_raw_data[[#This Row],[Time_taken]])/60</f>
        <v>12.65</v>
      </c>
      <c r="K213" s="52">
        <f>DATE(YEAR(tbl_raw_data[[#This Row],[Date Actioned]]),MONTH(tbl_raw_data[[#This Row],[Date Actioned]]),DAY(tbl_raw_data[[#This Row],[Date Actioned]]))</f>
        <v>45136</v>
      </c>
      <c r="L213" s="50" t="str">
        <f>UPPER(TEXT(tbl_raw_data[[#This Row],[updated_date]],"MMMM"))</f>
        <v>JULY</v>
      </c>
      <c r="M213" s="50" t="str">
        <f>"WEEK "&amp; IF(ROUNDUP(DAY(tbl_raw_data[[#This Row],[updated_date]])/7,0)=5,4,ROUNDUP(DAY(tbl_raw_data[[#This Row],[updated_date]])/7,0))</f>
        <v>WEEK 4</v>
      </c>
      <c r="N213" s="50" t="str">
        <f>UPPER(VLOOKUP(tbl_raw_data[[#This Row],[Analyst]],Settiings!$A$2:$B$16,2,0))</f>
        <v>MERCEDES</v>
      </c>
      <c r="O213" s="50" t="str">
        <f>TRIM(UPPER(tbl_raw_data[[#This Row],[Outcome]]))</f>
        <v>WITHDRAW</v>
      </c>
      <c r="P213" s="50" t="str">
        <f>TRIM(UPPER(tbl_raw_data[[#This Row],[Queue Name]]))</f>
        <v>CONSUMER PRE BUREAU</v>
      </c>
      <c r="Q213" s="50" t="str">
        <f>IF(tbl_raw_data[[#This Row],[Time taken in min]]&lt;=Settiings!$D$2,"SLA_MET","SLA_NOT_MET")</f>
        <v>SLA_MET</v>
      </c>
      <c r="R213" s="94"/>
    </row>
    <row r="214" spans="1:18" x14ac:dyDescent="0.3">
      <c r="A214" s="8" t="s">
        <v>357</v>
      </c>
      <c r="B214" s="9">
        <v>45136.747511574074</v>
      </c>
      <c r="C214" s="10">
        <v>45136.758287037039</v>
      </c>
      <c r="D214" s="11" t="s">
        <v>8</v>
      </c>
      <c r="E214" s="12" t="s">
        <v>47</v>
      </c>
      <c r="F214" s="11" t="s">
        <v>65</v>
      </c>
      <c r="G214" s="13" t="s">
        <v>118</v>
      </c>
      <c r="H214" s="78" t="s">
        <v>7451</v>
      </c>
      <c r="I214" s="48">
        <f>tbl_raw_data[[#This Row],[Date Actioned]]-tbl_raw_data[[#This Row],[Date Tagged]]</f>
        <v>1.0775462964375038E-2</v>
      </c>
      <c r="J214" s="46">
        <f>HOUR(tbl_raw_data[[#This Row],[Time_taken]])*60+MINUTE(tbl_raw_data[[#This Row],[Time_taken]])+SECOND(tbl_raw_data[[#This Row],[Time_taken]])/60</f>
        <v>15.516666666666667</v>
      </c>
      <c r="K214" s="52">
        <f>DATE(YEAR(tbl_raw_data[[#This Row],[Date Actioned]]),MONTH(tbl_raw_data[[#This Row],[Date Actioned]]),DAY(tbl_raw_data[[#This Row],[Date Actioned]]))</f>
        <v>45136</v>
      </c>
      <c r="L214" s="50" t="str">
        <f>UPPER(TEXT(tbl_raw_data[[#This Row],[updated_date]],"MMMM"))</f>
        <v>JULY</v>
      </c>
      <c r="M214" s="50" t="str">
        <f>"WEEK "&amp; IF(ROUNDUP(DAY(tbl_raw_data[[#This Row],[updated_date]])/7,0)=5,4,ROUNDUP(DAY(tbl_raw_data[[#This Row],[updated_date]])/7,0))</f>
        <v>WEEK 4</v>
      </c>
      <c r="N214" s="50" t="str">
        <f>UPPER(VLOOKUP(tbl_raw_data[[#This Row],[Analyst]],Settiings!$A$2:$B$16,2,0))</f>
        <v>SAM</v>
      </c>
      <c r="O214" s="50" t="str">
        <f>TRIM(UPPER(tbl_raw_data[[#This Row],[Outcome]]))</f>
        <v>WITHDRAW</v>
      </c>
      <c r="P214" s="50" t="str">
        <f>TRIM(UPPER(tbl_raw_data[[#This Row],[Queue Name]]))</f>
        <v>CONSUMER PRE BUREAU</v>
      </c>
      <c r="Q214" s="50" t="str">
        <f>IF(tbl_raw_data[[#This Row],[Time taken in min]]&lt;=Settiings!$D$2,"SLA_MET","SLA_NOT_MET")</f>
        <v>SLA_MET</v>
      </c>
      <c r="R214" s="94"/>
    </row>
    <row r="215" spans="1:18" x14ac:dyDescent="0.3">
      <c r="A215" s="8" t="s">
        <v>359</v>
      </c>
      <c r="B215" s="9">
        <v>45136.749664351853</v>
      </c>
      <c r="C215" s="10">
        <v>45136.759548611109</v>
      </c>
      <c r="D215" s="11" t="s">
        <v>8</v>
      </c>
      <c r="E215" s="12" t="s">
        <v>47</v>
      </c>
      <c r="F215" s="11" t="s">
        <v>53</v>
      </c>
      <c r="G215" s="13" t="s">
        <v>118</v>
      </c>
      <c r="H215" s="78" t="s">
        <v>7451</v>
      </c>
      <c r="I215" s="48">
        <f>tbl_raw_data[[#This Row],[Date Actioned]]-tbl_raw_data[[#This Row],[Date Tagged]]</f>
        <v>9.8842592560686171E-3</v>
      </c>
      <c r="J215" s="46">
        <f>HOUR(tbl_raw_data[[#This Row],[Time_taken]])*60+MINUTE(tbl_raw_data[[#This Row],[Time_taken]])+SECOND(tbl_raw_data[[#This Row],[Time_taken]])/60</f>
        <v>14.233333333333333</v>
      </c>
      <c r="K215" s="52">
        <f>DATE(YEAR(tbl_raw_data[[#This Row],[Date Actioned]]),MONTH(tbl_raw_data[[#This Row],[Date Actioned]]),DAY(tbl_raw_data[[#This Row],[Date Actioned]]))</f>
        <v>45136</v>
      </c>
      <c r="L215" s="50" t="str">
        <f>UPPER(TEXT(tbl_raw_data[[#This Row],[updated_date]],"MMMM"))</f>
        <v>JULY</v>
      </c>
      <c r="M215" s="50" t="str">
        <f>"WEEK "&amp; IF(ROUNDUP(DAY(tbl_raw_data[[#This Row],[updated_date]])/7,0)=5,4,ROUNDUP(DAY(tbl_raw_data[[#This Row],[updated_date]])/7,0))</f>
        <v>WEEK 4</v>
      </c>
      <c r="N215" s="50" t="str">
        <f>UPPER(VLOOKUP(tbl_raw_data[[#This Row],[Analyst]],Settiings!$A$2:$B$16,2,0))</f>
        <v>NAVED</v>
      </c>
      <c r="O215" s="50" t="str">
        <f>TRIM(UPPER(tbl_raw_data[[#This Row],[Outcome]]))</f>
        <v>WITHDRAW</v>
      </c>
      <c r="P215" s="50" t="str">
        <f>TRIM(UPPER(tbl_raw_data[[#This Row],[Queue Name]]))</f>
        <v>CONSUMER PRE BUREAU</v>
      </c>
      <c r="Q215" s="50" t="str">
        <f>IF(tbl_raw_data[[#This Row],[Time taken in min]]&lt;=Settiings!$D$2,"SLA_MET","SLA_NOT_MET")</f>
        <v>SLA_MET</v>
      </c>
      <c r="R215" s="94"/>
    </row>
    <row r="216" spans="1:18" x14ac:dyDescent="0.3">
      <c r="A216" s="8" t="s">
        <v>361</v>
      </c>
      <c r="B216" s="9">
        <v>45136.753206018519</v>
      </c>
      <c r="C216" s="10">
        <v>45136.756006944444</v>
      </c>
      <c r="D216" s="11" t="s">
        <v>8</v>
      </c>
      <c r="E216" s="12" t="s">
        <v>47</v>
      </c>
      <c r="F216" s="11" t="s">
        <v>43</v>
      </c>
      <c r="G216" s="13" t="s">
        <v>62</v>
      </c>
      <c r="H216" s="78" t="s">
        <v>7451</v>
      </c>
      <c r="I216" s="48">
        <f>tbl_raw_data[[#This Row],[Date Actioned]]-tbl_raw_data[[#This Row],[Date Tagged]]</f>
        <v>2.8009259258396924E-3</v>
      </c>
      <c r="J216" s="46">
        <f>HOUR(tbl_raw_data[[#This Row],[Time_taken]])*60+MINUTE(tbl_raw_data[[#This Row],[Time_taken]])+SECOND(tbl_raw_data[[#This Row],[Time_taken]])/60</f>
        <v>4.0333333333333332</v>
      </c>
      <c r="K216" s="52">
        <f>DATE(YEAR(tbl_raw_data[[#This Row],[Date Actioned]]),MONTH(tbl_raw_data[[#This Row],[Date Actioned]]),DAY(tbl_raw_data[[#This Row],[Date Actioned]]))</f>
        <v>45136</v>
      </c>
      <c r="L216" s="50" t="str">
        <f>UPPER(TEXT(tbl_raw_data[[#This Row],[updated_date]],"MMMM"))</f>
        <v>JULY</v>
      </c>
      <c r="M216" s="50" t="str">
        <f>"WEEK "&amp; IF(ROUNDUP(DAY(tbl_raw_data[[#This Row],[updated_date]])/7,0)=5,4,ROUNDUP(DAY(tbl_raw_data[[#This Row],[updated_date]])/7,0))</f>
        <v>WEEK 4</v>
      </c>
      <c r="N216" s="50" t="str">
        <f>UPPER(VLOOKUP(tbl_raw_data[[#This Row],[Analyst]],Settiings!$A$2:$B$16,2,0))</f>
        <v>MERCEDES</v>
      </c>
      <c r="O216" s="50" t="str">
        <f>TRIM(UPPER(tbl_raw_data[[#This Row],[Outcome]]))</f>
        <v>WITHDRAW</v>
      </c>
      <c r="P216" s="50" t="str">
        <f>TRIM(UPPER(tbl_raw_data[[#This Row],[Queue Name]]))</f>
        <v>CONSUMER PRE BUREAU</v>
      </c>
      <c r="Q216" s="50" t="str">
        <f>IF(tbl_raw_data[[#This Row],[Time taken in min]]&lt;=Settiings!$D$2,"SLA_MET","SLA_NOT_MET")</f>
        <v>SLA_MET</v>
      </c>
      <c r="R216" s="94"/>
    </row>
    <row r="217" spans="1:18" x14ac:dyDescent="0.3">
      <c r="A217" s="8" t="s">
        <v>369</v>
      </c>
      <c r="B217" s="9">
        <v>45136.766597222224</v>
      </c>
      <c r="C217" s="10">
        <v>45136.769699074073</v>
      </c>
      <c r="D217" s="11" t="s">
        <v>8</v>
      </c>
      <c r="E217" s="12" t="s">
        <v>9</v>
      </c>
      <c r="F217" s="11" t="s">
        <v>16</v>
      </c>
      <c r="G217" s="13" t="s">
        <v>370</v>
      </c>
      <c r="H217" s="78" t="s">
        <v>7451</v>
      </c>
      <c r="I217" s="48">
        <f>tbl_raw_data[[#This Row],[Date Actioned]]-tbl_raw_data[[#This Row],[Date Tagged]]</f>
        <v>3.1018518493510783E-3</v>
      </c>
      <c r="J217" s="46">
        <f>HOUR(tbl_raw_data[[#This Row],[Time_taken]])*60+MINUTE(tbl_raw_data[[#This Row],[Time_taken]])+SECOND(tbl_raw_data[[#This Row],[Time_taken]])/60</f>
        <v>4.4666666666666668</v>
      </c>
      <c r="K217" s="52">
        <f>DATE(YEAR(tbl_raw_data[[#This Row],[Date Actioned]]),MONTH(tbl_raw_data[[#This Row],[Date Actioned]]),DAY(tbl_raw_data[[#This Row],[Date Actioned]]))</f>
        <v>45136</v>
      </c>
      <c r="L217" s="50" t="str">
        <f>UPPER(TEXT(tbl_raw_data[[#This Row],[updated_date]],"MMMM"))</f>
        <v>JULY</v>
      </c>
      <c r="M217" s="50" t="str">
        <f>"WEEK "&amp; IF(ROUNDUP(DAY(tbl_raw_data[[#This Row],[updated_date]])/7,0)=5,4,ROUNDUP(DAY(tbl_raw_data[[#This Row],[updated_date]])/7,0))</f>
        <v>WEEK 4</v>
      </c>
      <c r="N217" s="50" t="str">
        <f>UPPER(VLOOKUP(tbl_raw_data[[#This Row],[Analyst]],Settiings!$A$2:$B$16,2,0))</f>
        <v>CAMROOON</v>
      </c>
      <c r="O217" s="50" t="str">
        <f>TRIM(UPPER(tbl_raw_data[[#This Row],[Outcome]]))</f>
        <v>WITHDRAW</v>
      </c>
      <c r="P217" s="50" t="str">
        <f>TRIM(UPPER(tbl_raw_data[[#This Row],[Queue Name]]))</f>
        <v>CONSUMER EXISTING</v>
      </c>
      <c r="Q217" s="50" t="str">
        <f>IF(tbl_raw_data[[#This Row],[Time taken in min]]&lt;=Settiings!$D$2,"SLA_MET","SLA_NOT_MET")</f>
        <v>SLA_MET</v>
      </c>
      <c r="R217" s="94"/>
    </row>
    <row r="218" spans="1:18" x14ac:dyDescent="0.3">
      <c r="A218" s="8" t="s">
        <v>371</v>
      </c>
      <c r="B218" s="9">
        <v>45136.767002314817</v>
      </c>
      <c r="C218" s="10">
        <v>45136.775300925925</v>
      </c>
      <c r="D218" s="11" t="s">
        <v>8</v>
      </c>
      <c r="E218" s="12" t="s">
        <v>47</v>
      </c>
      <c r="F218" s="11" t="s">
        <v>76</v>
      </c>
      <c r="G218" s="13" t="s">
        <v>372</v>
      </c>
      <c r="H218" s="78" t="s">
        <v>7451</v>
      </c>
      <c r="I218" s="48">
        <f>tbl_raw_data[[#This Row],[Date Actioned]]-tbl_raw_data[[#This Row],[Date Tagged]]</f>
        <v>8.2986111083300784E-3</v>
      </c>
      <c r="J218" s="46">
        <f>HOUR(tbl_raw_data[[#This Row],[Time_taken]])*60+MINUTE(tbl_raw_data[[#This Row],[Time_taken]])+SECOND(tbl_raw_data[[#This Row],[Time_taken]])/60</f>
        <v>11.95</v>
      </c>
      <c r="K218" s="52">
        <f>DATE(YEAR(tbl_raw_data[[#This Row],[Date Actioned]]),MONTH(tbl_raw_data[[#This Row],[Date Actioned]]),DAY(tbl_raw_data[[#This Row],[Date Actioned]]))</f>
        <v>45136</v>
      </c>
      <c r="L218" s="50" t="str">
        <f>UPPER(TEXT(tbl_raw_data[[#This Row],[updated_date]],"MMMM"))</f>
        <v>JULY</v>
      </c>
      <c r="M218" s="50" t="str">
        <f>"WEEK "&amp; IF(ROUNDUP(DAY(tbl_raw_data[[#This Row],[updated_date]])/7,0)=5,4,ROUNDUP(DAY(tbl_raw_data[[#This Row],[updated_date]])/7,0))</f>
        <v>WEEK 4</v>
      </c>
      <c r="N218" s="50" t="str">
        <f>UPPER(VLOOKUP(tbl_raw_data[[#This Row],[Analyst]],Settiings!$A$2:$B$16,2,0))</f>
        <v>ROHAN</v>
      </c>
      <c r="O218" s="50" t="str">
        <f>TRIM(UPPER(tbl_raw_data[[#This Row],[Outcome]]))</f>
        <v>WITHDRAW</v>
      </c>
      <c r="P218" s="50" t="str">
        <f>TRIM(UPPER(tbl_raw_data[[#This Row],[Queue Name]]))</f>
        <v>CONSUMER PRE BUREAU</v>
      </c>
      <c r="Q218" s="50" t="str">
        <f>IF(tbl_raw_data[[#This Row],[Time taken in min]]&lt;=Settiings!$D$2,"SLA_MET","SLA_NOT_MET")</f>
        <v>SLA_MET</v>
      </c>
      <c r="R218" s="94"/>
    </row>
    <row r="219" spans="1:18" x14ac:dyDescent="0.3">
      <c r="A219" s="8" t="s">
        <v>377</v>
      </c>
      <c r="B219" s="9">
        <v>45136.777939814812</v>
      </c>
      <c r="C219" s="10">
        <v>45136.78564814815</v>
      </c>
      <c r="D219" s="11" t="s">
        <v>8</v>
      </c>
      <c r="E219" s="12" t="s">
        <v>47</v>
      </c>
      <c r="F219" s="11" t="s">
        <v>65</v>
      </c>
      <c r="G219" s="13" t="s">
        <v>378</v>
      </c>
      <c r="H219" s="78" t="s">
        <v>7451</v>
      </c>
      <c r="I219" s="48">
        <f>tbl_raw_data[[#This Row],[Date Actioned]]-tbl_raw_data[[#This Row],[Date Tagged]]</f>
        <v>7.708333338086959E-3</v>
      </c>
      <c r="J219" s="46">
        <f>HOUR(tbl_raw_data[[#This Row],[Time_taken]])*60+MINUTE(tbl_raw_data[[#This Row],[Time_taken]])+SECOND(tbl_raw_data[[#This Row],[Time_taken]])/60</f>
        <v>11.1</v>
      </c>
      <c r="K219" s="52">
        <f>DATE(YEAR(tbl_raw_data[[#This Row],[Date Actioned]]),MONTH(tbl_raw_data[[#This Row],[Date Actioned]]),DAY(tbl_raw_data[[#This Row],[Date Actioned]]))</f>
        <v>45136</v>
      </c>
      <c r="L219" s="50" t="str">
        <f>UPPER(TEXT(tbl_raw_data[[#This Row],[updated_date]],"MMMM"))</f>
        <v>JULY</v>
      </c>
      <c r="M219" s="50" t="str">
        <f>"WEEK "&amp; IF(ROUNDUP(DAY(tbl_raw_data[[#This Row],[updated_date]])/7,0)=5,4,ROUNDUP(DAY(tbl_raw_data[[#This Row],[updated_date]])/7,0))</f>
        <v>WEEK 4</v>
      </c>
      <c r="N219" s="50" t="str">
        <f>UPPER(VLOOKUP(tbl_raw_data[[#This Row],[Analyst]],Settiings!$A$2:$B$16,2,0))</f>
        <v>SAM</v>
      </c>
      <c r="O219" s="50" t="str">
        <f>TRIM(UPPER(tbl_raw_data[[#This Row],[Outcome]]))</f>
        <v>WITHDRAW</v>
      </c>
      <c r="P219" s="50" t="str">
        <f>TRIM(UPPER(tbl_raw_data[[#This Row],[Queue Name]]))</f>
        <v>CONSUMER PRE BUREAU</v>
      </c>
      <c r="Q219" s="50" t="str">
        <f>IF(tbl_raw_data[[#This Row],[Time taken in min]]&lt;=Settiings!$D$2,"SLA_MET","SLA_NOT_MET")</f>
        <v>SLA_MET</v>
      </c>
      <c r="R219" s="94"/>
    </row>
    <row r="220" spans="1:18" x14ac:dyDescent="0.3">
      <c r="A220" s="8" t="s">
        <v>383</v>
      </c>
      <c r="B220" s="9">
        <v>45136.798032407409</v>
      </c>
      <c r="C220" s="10">
        <v>45136.804236111115</v>
      </c>
      <c r="D220" s="11" t="s">
        <v>8</v>
      </c>
      <c r="E220" s="12" t="s">
        <v>47</v>
      </c>
      <c r="F220" s="11" t="s">
        <v>53</v>
      </c>
      <c r="G220" s="13" t="s">
        <v>384</v>
      </c>
      <c r="H220" s="78" t="s">
        <v>7451</v>
      </c>
      <c r="I220" s="48">
        <f>tbl_raw_data[[#This Row],[Date Actioned]]-tbl_raw_data[[#This Row],[Date Tagged]]</f>
        <v>6.2037037059781142E-3</v>
      </c>
      <c r="J220" s="46">
        <f>HOUR(tbl_raw_data[[#This Row],[Time_taken]])*60+MINUTE(tbl_raw_data[[#This Row],[Time_taken]])+SECOND(tbl_raw_data[[#This Row],[Time_taken]])/60</f>
        <v>8.9333333333333336</v>
      </c>
      <c r="K220" s="52">
        <f>DATE(YEAR(tbl_raw_data[[#This Row],[Date Actioned]]),MONTH(tbl_raw_data[[#This Row],[Date Actioned]]),DAY(tbl_raw_data[[#This Row],[Date Actioned]]))</f>
        <v>45136</v>
      </c>
      <c r="L220" s="50" t="str">
        <f>UPPER(TEXT(tbl_raw_data[[#This Row],[updated_date]],"MMMM"))</f>
        <v>JULY</v>
      </c>
      <c r="M220" s="50" t="str">
        <f>"WEEK "&amp; IF(ROUNDUP(DAY(tbl_raw_data[[#This Row],[updated_date]])/7,0)=5,4,ROUNDUP(DAY(tbl_raw_data[[#This Row],[updated_date]])/7,0))</f>
        <v>WEEK 4</v>
      </c>
      <c r="N220" s="50" t="str">
        <f>UPPER(VLOOKUP(tbl_raw_data[[#This Row],[Analyst]],Settiings!$A$2:$B$16,2,0))</f>
        <v>NAVED</v>
      </c>
      <c r="O220" s="50" t="str">
        <f>TRIM(UPPER(tbl_raw_data[[#This Row],[Outcome]]))</f>
        <v>WITHDRAW</v>
      </c>
      <c r="P220" s="50" t="str">
        <f>TRIM(UPPER(tbl_raw_data[[#This Row],[Queue Name]]))</f>
        <v>CONSUMER PRE BUREAU</v>
      </c>
      <c r="Q220" s="50" t="str">
        <f>IF(tbl_raw_data[[#This Row],[Time taken in min]]&lt;=Settiings!$D$2,"SLA_MET","SLA_NOT_MET")</f>
        <v>SLA_MET</v>
      </c>
      <c r="R220" s="94"/>
    </row>
    <row r="221" spans="1:18" x14ac:dyDescent="0.3">
      <c r="A221" s="8" t="s">
        <v>386</v>
      </c>
      <c r="B221" s="9">
        <v>45136.804212962961</v>
      </c>
      <c r="C221" s="10">
        <v>45136.806504629632</v>
      </c>
      <c r="D221" s="11" t="s">
        <v>8</v>
      </c>
      <c r="E221" s="12" t="s">
        <v>47</v>
      </c>
      <c r="F221" s="11" t="s">
        <v>50</v>
      </c>
      <c r="G221" s="13" t="s">
        <v>387</v>
      </c>
      <c r="H221" s="78" t="s">
        <v>7451</v>
      </c>
      <c r="I221" s="48">
        <f>tbl_raw_data[[#This Row],[Date Actioned]]-tbl_raw_data[[#This Row],[Date Tagged]]</f>
        <v>2.2916666712262668E-3</v>
      </c>
      <c r="J221" s="46">
        <f>HOUR(tbl_raw_data[[#This Row],[Time_taken]])*60+MINUTE(tbl_raw_data[[#This Row],[Time_taken]])+SECOND(tbl_raw_data[[#This Row],[Time_taken]])/60</f>
        <v>3.3</v>
      </c>
      <c r="K221" s="52">
        <f>DATE(YEAR(tbl_raw_data[[#This Row],[Date Actioned]]),MONTH(tbl_raw_data[[#This Row],[Date Actioned]]),DAY(tbl_raw_data[[#This Row],[Date Actioned]]))</f>
        <v>45136</v>
      </c>
      <c r="L221" s="50" t="str">
        <f>UPPER(TEXT(tbl_raw_data[[#This Row],[updated_date]],"MMMM"))</f>
        <v>JULY</v>
      </c>
      <c r="M221" s="50" t="str">
        <f>"WEEK "&amp; IF(ROUNDUP(DAY(tbl_raw_data[[#This Row],[updated_date]])/7,0)=5,4,ROUNDUP(DAY(tbl_raw_data[[#This Row],[updated_date]])/7,0))</f>
        <v>WEEK 4</v>
      </c>
      <c r="N221" s="50" t="str">
        <f>UPPER(VLOOKUP(tbl_raw_data[[#This Row],[Analyst]],Settiings!$A$2:$B$16,2,0))</f>
        <v>SHAHID</v>
      </c>
      <c r="O221" s="50" t="str">
        <f>TRIM(UPPER(tbl_raw_data[[#This Row],[Outcome]]))</f>
        <v>WITHDRAW</v>
      </c>
      <c r="P221" s="50" t="str">
        <f>TRIM(UPPER(tbl_raw_data[[#This Row],[Queue Name]]))</f>
        <v>CONSUMER PRE BUREAU</v>
      </c>
      <c r="Q221" s="50" t="str">
        <f>IF(tbl_raw_data[[#This Row],[Time taken in min]]&lt;=Settiings!$D$2,"SLA_MET","SLA_NOT_MET")</f>
        <v>SLA_MET</v>
      </c>
      <c r="R221" s="94"/>
    </row>
    <row r="222" spans="1:18" x14ac:dyDescent="0.3">
      <c r="A222" s="8" t="s">
        <v>389</v>
      </c>
      <c r="B222" s="9">
        <v>45136.810381944444</v>
      </c>
      <c r="C222" s="10">
        <v>45136.811342592591</v>
      </c>
      <c r="D222" s="11" t="s">
        <v>8</v>
      </c>
      <c r="E222" s="12" t="s">
        <v>47</v>
      </c>
      <c r="F222" s="11" t="s">
        <v>65</v>
      </c>
      <c r="G222" s="13" t="s">
        <v>118</v>
      </c>
      <c r="H222" s="78" t="s">
        <v>7451</v>
      </c>
      <c r="I222" s="48">
        <f>tbl_raw_data[[#This Row],[Date Actioned]]-tbl_raw_data[[#This Row],[Date Tagged]]</f>
        <v>9.6064814715646207E-4</v>
      </c>
      <c r="J222" s="46">
        <f>HOUR(tbl_raw_data[[#This Row],[Time_taken]])*60+MINUTE(tbl_raw_data[[#This Row],[Time_taken]])+SECOND(tbl_raw_data[[#This Row],[Time_taken]])/60</f>
        <v>1.3833333333333333</v>
      </c>
      <c r="K222" s="52">
        <f>DATE(YEAR(tbl_raw_data[[#This Row],[Date Actioned]]),MONTH(tbl_raw_data[[#This Row],[Date Actioned]]),DAY(tbl_raw_data[[#This Row],[Date Actioned]]))</f>
        <v>45136</v>
      </c>
      <c r="L222" s="50" t="str">
        <f>UPPER(TEXT(tbl_raw_data[[#This Row],[updated_date]],"MMMM"))</f>
        <v>JULY</v>
      </c>
      <c r="M222" s="50" t="str">
        <f>"WEEK "&amp; IF(ROUNDUP(DAY(tbl_raw_data[[#This Row],[updated_date]])/7,0)=5,4,ROUNDUP(DAY(tbl_raw_data[[#This Row],[updated_date]])/7,0))</f>
        <v>WEEK 4</v>
      </c>
      <c r="N222" s="50" t="str">
        <f>UPPER(VLOOKUP(tbl_raw_data[[#This Row],[Analyst]],Settiings!$A$2:$B$16,2,0))</f>
        <v>SAM</v>
      </c>
      <c r="O222" s="50" t="str">
        <f>TRIM(UPPER(tbl_raw_data[[#This Row],[Outcome]]))</f>
        <v>WITHDRAW</v>
      </c>
      <c r="P222" s="50" t="str">
        <f>TRIM(UPPER(tbl_raw_data[[#This Row],[Queue Name]]))</f>
        <v>CONSUMER PRE BUREAU</v>
      </c>
      <c r="Q222" s="50" t="str">
        <f>IF(tbl_raw_data[[#This Row],[Time taken in min]]&lt;=Settiings!$D$2,"SLA_MET","SLA_NOT_MET")</f>
        <v>SLA_MET</v>
      </c>
      <c r="R222" s="94"/>
    </row>
    <row r="223" spans="1:18" x14ac:dyDescent="0.3">
      <c r="A223" s="8" t="s">
        <v>393</v>
      </c>
      <c r="B223" s="9">
        <v>45136.816458333335</v>
      </c>
      <c r="C223" s="10">
        <v>45136.819872685184</v>
      </c>
      <c r="D223" s="11" t="s">
        <v>8</v>
      </c>
      <c r="E223" s="12" t="s">
        <v>19</v>
      </c>
      <c r="F223" s="11" t="s">
        <v>65</v>
      </c>
      <c r="G223" s="13" t="s">
        <v>394</v>
      </c>
      <c r="H223" s="78" t="s">
        <v>7451</v>
      </c>
      <c r="I223" s="48">
        <f>tbl_raw_data[[#This Row],[Date Actioned]]-tbl_raw_data[[#This Row],[Date Tagged]]</f>
        <v>3.4143518496421166E-3</v>
      </c>
      <c r="J223" s="46">
        <f>HOUR(tbl_raw_data[[#This Row],[Time_taken]])*60+MINUTE(tbl_raw_data[[#This Row],[Time_taken]])+SECOND(tbl_raw_data[[#This Row],[Time_taken]])/60</f>
        <v>4.916666666666667</v>
      </c>
      <c r="K223" s="52">
        <f>DATE(YEAR(tbl_raw_data[[#This Row],[Date Actioned]]),MONTH(tbl_raw_data[[#This Row],[Date Actioned]]),DAY(tbl_raw_data[[#This Row],[Date Actioned]]))</f>
        <v>45136</v>
      </c>
      <c r="L223" s="50" t="str">
        <f>UPPER(TEXT(tbl_raw_data[[#This Row],[updated_date]],"MMMM"))</f>
        <v>JULY</v>
      </c>
      <c r="M223" s="50" t="str">
        <f>"WEEK "&amp; IF(ROUNDUP(DAY(tbl_raw_data[[#This Row],[updated_date]])/7,0)=5,4,ROUNDUP(DAY(tbl_raw_data[[#This Row],[updated_date]])/7,0))</f>
        <v>WEEK 4</v>
      </c>
      <c r="N223" s="50" t="str">
        <f>UPPER(VLOOKUP(tbl_raw_data[[#This Row],[Analyst]],Settiings!$A$2:$B$16,2,0))</f>
        <v>SAM</v>
      </c>
      <c r="O223" s="50" t="str">
        <f>TRIM(UPPER(tbl_raw_data[[#This Row],[Outcome]]))</f>
        <v>WITHDRAW</v>
      </c>
      <c r="P223" s="50" t="str">
        <f>TRIM(UPPER(tbl_raw_data[[#This Row],[Queue Name]]))</f>
        <v>CONSUMER POST BUREAU</v>
      </c>
      <c r="Q223" s="50" t="str">
        <f>IF(tbl_raw_data[[#This Row],[Time taken in min]]&lt;=Settiings!$D$2,"SLA_MET","SLA_NOT_MET")</f>
        <v>SLA_MET</v>
      </c>
      <c r="R223" s="94"/>
    </row>
    <row r="224" spans="1:18" x14ac:dyDescent="0.3">
      <c r="A224" s="20" t="s">
        <v>400</v>
      </c>
      <c r="B224" s="15">
        <v>45137.377592592595</v>
      </c>
      <c r="C224" s="21">
        <v>45137.384618055556</v>
      </c>
      <c r="D224" s="18" t="s">
        <v>8</v>
      </c>
      <c r="E224" s="18" t="s">
        <v>9</v>
      </c>
      <c r="F224" s="18" t="s">
        <v>10</v>
      </c>
      <c r="G224" s="18" t="s">
        <v>11</v>
      </c>
      <c r="H224" s="78" t="s">
        <v>7451</v>
      </c>
      <c r="I224" s="48">
        <f>tbl_raw_data[[#This Row],[Date Actioned]]-tbl_raw_data[[#This Row],[Date Tagged]]</f>
        <v>7.025462960882578E-3</v>
      </c>
      <c r="J224" s="46">
        <f>HOUR(tbl_raw_data[[#This Row],[Time_taken]])*60+MINUTE(tbl_raw_data[[#This Row],[Time_taken]])+SECOND(tbl_raw_data[[#This Row],[Time_taken]])/60</f>
        <v>10.116666666666667</v>
      </c>
      <c r="K224" s="52">
        <f>DATE(YEAR(tbl_raw_data[[#This Row],[Date Actioned]]),MONTH(tbl_raw_data[[#This Row],[Date Actioned]]),DAY(tbl_raw_data[[#This Row],[Date Actioned]]))</f>
        <v>45137</v>
      </c>
      <c r="L224" s="50" t="str">
        <f>UPPER(TEXT(tbl_raw_data[[#This Row],[updated_date]],"MMMM"))</f>
        <v>JULY</v>
      </c>
      <c r="M224" s="50" t="str">
        <f>"WEEK "&amp; IF(ROUNDUP(DAY(tbl_raw_data[[#This Row],[updated_date]])/7,0)=5,4,ROUNDUP(DAY(tbl_raw_data[[#This Row],[updated_date]])/7,0))</f>
        <v>WEEK 4</v>
      </c>
      <c r="N224" s="50" t="str">
        <f>UPPER(VLOOKUP(tbl_raw_data[[#This Row],[Analyst]],Settiings!$A$2:$B$16,2,0))</f>
        <v>NITESH</v>
      </c>
      <c r="O224" s="50" t="str">
        <f>TRIM(UPPER(tbl_raw_data[[#This Row],[Outcome]]))</f>
        <v>WITHDRAW</v>
      </c>
      <c r="P224" s="50" t="str">
        <f>TRIM(UPPER(tbl_raw_data[[#This Row],[Queue Name]]))</f>
        <v>CONSUMER EXISTING</v>
      </c>
      <c r="Q224" s="50" t="str">
        <f>IF(tbl_raw_data[[#This Row],[Time taken in min]]&lt;=Settiings!$D$2,"SLA_MET","SLA_NOT_MET")</f>
        <v>SLA_MET</v>
      </c>
      <c r="R224" s="94"/>
    </row>
    <row r="225" spans="1:18" x14ac:dyDescent="0.3">
      <c r="A225" s="23" t="s">
        <v>403</v>
      </c>
      <c r="B225" s="9">
        <v>45137.394942129627</v>
      </c>
      <c r="C225" s="22">
        <v>45137.411122685182</v>
      </c>
      <c r="D225" s="12" t="s">
        <v>8</v>
      </c>
      <c r="E225" s="12" t="s">
        <v>19</v>
      </c>
      <c r="F225" s="12" t="s">
        <v>10</v>
      </c>
      <c r="G225" s="12" t="s">
        <v>20</v>
      </c>
      <c r="H225" s="78" t="s">
        <v>7451</v>
      </c>
      <c r="I225" s="48">
        <f>tbl_raw_data[[#This Row],[Date Actioned]]-tbl_raw_data[[#This Row],[Date Tagged]]</f>
        <v>1.6180555554456078E-2</v>
      </c>
      <c r="J225" s="46">
        <f>HOUR(tbl_raw_data[[#This Row],[Time_taken]])*60+MINUTE(tbl_raw_data[[#This Row],[Time_taken]])+SECOND(tbl_raw_data[[#This Row],[Time_taken]])/60</f>
        <v>23.3</v>
      </c>
      <c r="K225" s="52">
        <f>DATE(YEAR(tbl_raw_data[[#This Row],[Date Actioned]]),MONTH(tbl_raw_data[[#This Row],[Date Actioned]]),DAY(tbl_raw_data[[#This Row],[Date Actioned]]))</f>
        <v>45137</v>
      </c>
      <c r="L225" s="50" t="str">
        <f>UPPER(TEXT(tbl_raw_data[[#This Row],[updated_date]],"MMMM"))</f>
        <v>JULY</v>
      </c>
      <c r="M225" s="50" t="str">
        <f>"WEEK "&amp; IF(ROUNDUP(DAY(tbl_raw_data[[#This Row],[updated_date]])/7,0)=5,4,ROUNDUP(DAY(tbl_raw_data[[#This Row],[updated_date]])/7,0))</f>
        <v>WEEK 4</v>
      </c>
      <c r="N225" s="50" t="str">
        <f>UPPER(VLOOKUP(tbl_raw_data[[#This Row],[Analyst]],Settiings!$A$2:$B$16,2,0))</f>
        <v>NITESH</v>
      </c>
      <c r="O225" s="50" t="str">
        <f>TRIM(UPPER(tbl_raw_data[[#This Row],[Outcome]]))</f>
        <v>WITHDRAW</v>
      </c>
      <c r="P225" s="50" t="str">
        <f>TRIM(UPPER(tbl_raw_data[[#This Row],[Queue Name]]))</f>
        <v>CONSUMER POST BUREAU</v>
      </c>
      <c r="Q225" s="50" t="str">
        <f>IF(tbl_raw_data[[#This Row],[Time taken in min]]&lt;=Settiings!$D$2,"SLA_MET","SLA_NOT_MET")</f>
        <v>SLA_NOT_MET</v>
      </c>
      <c r="R225" s="94"/>
    </row>
    <row r="226" spans="1:18" x14ac:dyDescent="0.3">
      <c r="A226" s="14" t="s">
        <v>404</v>
      </c>
      <c r="B226" s="15">
        <v>45137.398668981485</v>
      </c>
      <c r="C226" s="21">
        <v>45137.411469907405</v>
      </c>
      <c r="D226" s="18" t="s">
        <v>8</v>
      </c>
      <c r="E226" s="18" t="s">
        <v>9</v>
      </c>
      <c r="F226" s="18" t="s">
        <v>16</v>
      </c>
      <c r="G226" s="18" t="s">
        <v>22</v>
      </c>
      <c r="H226" s="78" t="s">
        <v>7451</v>
      </c>
      <c r="I226" s="48">
        <f>tbl_raw_data[[#This Row],[Date Actioned]]-tbl_raw_data[[#This Row],[Date Tagged]]</f>
        <v>1.2800925920601003E-2</v>
      </c>
      <c r="J226" s="46">
        <f>HOUR(tbl_raw_data[[#This Row],[Time_taken]])*60+MINUTE(tbl_raw_data[[#This Row],[Time_taken]])+SECOND(tbl_raw_data[[#This Row],[Time_taken]])/60</f>
        <v>18.433333333333334</v>
      </c>
      <c r="K226" s="52">
        <f>DATE(YEAR(tbl_raw_data[[#This Row],[Date Actioned]]),MONTH(tbl_raw_data[[#This Row],[Date Actioned]]),DAY(tbl_raw_data[[#This Row],[Date Actioned]]))</f>
        <v>45137</v>
      </c>
      <c r="L226" s="50" t="str">
        <f>UPPER(TEXT(tbl_raw_data[[#This Row],[updated_date]],"MMMM"))</f>
        <v>JULY</v>
      </c>
      <c r="M226" s="50" t="str">
        <f>"WEEK "&amp; IF(ROUNDUP(DAY(tbl_raw_data[[#This Row],[updated_date]])/7,0)=5,4,ROUNDUP(DAY(tbl_raw_data[[#This Row],[updated_date]])/7,0))</f>
        <v>WEEK 4</v>
      </c>
      <c r="N226" s="50" t="str">
        <f>UPPER(VLOOKUP(tbl_raw_data[[#This Row],[Analyst]],Settiings!$A$2:$B$16,2,0))</f>
        <v>CAMROOON</v>
      </c>
      <c r="O226" s="50" t="str">
        <f>TRIM(UPPER(tbl_raw_data[[#This Row],[Outcome]]))</f>
        <v>WITHDRAW</v>
      </c>
      <c r="P226" s="50" t="str">
        <f>TRIM(UPPER(tbl_raw_data[[#This Row],[Queue Name]]))</f>
        <v>CONSUMER EXISTING</v>
      </c>
      <c r="Q226" s="50" t="str">
        <f>IF(tbl_raw_data[[#This Row],[Time taken in min]]&lt;=Settiings!$D$2,"SLA_MET","SLA_NOT_MET")</f>
        <v>SLA_MET</v>
      </c>
      <c r="R226" s="94"/>
    </row>
    <row r="227" spans="1:18" x14ac:dyDescent="0.3">
      <c r="A227" s="20" t="s">
        <v>409</v>
      </c>
      <c r="B227" s="9">
        <v>45137.414027777777</v>
      </c>
      <c r="C227" s="22">
        <v>45137.418425925927</v>
      </c>
      <c r="D227" s="12" t="s">
        <v>8</v>
      </c>
      <c r="E227" s="12" t="s">
        <v>9</v>
      </c>
      <c r="F227" s="12" t="s">
        <v>16</v>
      </c>
      <c r="G227" s="12" t="s">
        <v>22</v>
      </c>
      <c r="H227" s="78" t="s">
        <v>7451</v>
      </c>
      <c r="I227" s="48">
        <f>tbl_raw_data[[#This Row],[Date Actioned]]-tbl_raw_data[[#This Row],[Date Tagged]]</f>
        <v>4.3981481503578834E-3</v>
      </c>
      <c r="J227" s="46">
        <f>HOUR(tbl_raw_data[[#This Row],[Time_taken]])*60+MINUTE(tbl_raw_data[[#This Row],[Time_taken]])+SECOND(tbl_raw_data[[#This Row],[Time_taken]])/60</f>
        <v>6.333333333333333</v>
      </c>
      <c r="K227" s="52">
        <f>DATE(YEAR(tbl_raw_data[[#This Row],[Date Actioned]]),MONTH(tbl_raw_data[[#This Row],[Date Actioned]]),DAY(tbl_raw_data[[#This Row],[Date Actioned]]))</f>
        <v>45137</v>
      </c>
      <c r="L227" s="50" t="str">
        <f>UPPER(TEXT(tbl_raw_data[[#This Row],[updated_date]],"MMMM"))</f>
        <v>JULY</v>
      </c>
      <c r="M227" s="50" t="str">
        <f>"WEEK "&amp; IF(ROUNDUP(DAY(tbl_raw_data[[#This Row],[updated_date]])/7,0)=5,4,ROUNDUP(DAY(tbl_raw_data[[#This Row],[updated_date]])/7,0))</f>
        <v>WEEK 4</v>
      </c>
      <c r="N227" s="50" t="str">
        <f>UPPER(VLOOKUP(tbl_raw_data[[#This Row],[Analyst]],Settiings!$A$2:$B$16,2,0))</f>
        <v>CAMROOON</v>
      </c>
      <c r="O227" s="50" t="str">
        <f>TRIM(UPPER(tbl_raw_data[[#This Row],[Outcome]]))</f>
        <v>WITHDRAW</v>
      </c>
      <c r="P227" s="50" t="str">
        <f>TRIM(UPPER(tbl_raw_data[[#This Row],[Queue Name]]))</f>
        <v>CONSUMER EXISTING</v>
      </c>
      <c r="Q227" s="50" t="str">
        <f>IF(tbl_raw_data[[#This Row],[Time taken in min]]&lt;=Settiings!$D$2,"SLA_MET","SLA_NOT_MET")</f>
        <v>SLA_MET</v>
      </c>
      <c r="R227" s="94"/>
    </row>
    <row r="228" spans="1:18" x14ac:dyDescent="0.3">
      <c r="A228" s="23" t="s">
        <v>411</v>
      </c>
      <c r="B228" s="15">
        <v>45137.426458333335</v>
      </c>
      <c r="C228" s="21">
        <v>45137.435879629629</v>
      </c>
      <c r="D228" s="18" t="s">
        <v>8</v>
      </c>
      <c r="E228" s="18" t="s">
        <v>9</v>
      </c>
      <c r="F228" s="18" t="s">
        <v>16</v>
      </c>
      <c r="G228" s="18" t="s">
        <v>33</v>
      </c>
      <c r="H228" s="78" t="s">
        <v>7451</v>
      </c>
      <c r="I228" s="48">
        <f>tbl_raw_data[[#This Row],[Date Actioned]]-tbl_raw_data[[#This Row],[Date Tagged]]</f>
        <v>9.4212962940218858E-3</v>
      </c>
      <c r="J228" s="46">
        <f>HOUR(tbl_raw_data[[#This Row],[Time_taken]])*60+MINUTE(tbl_raw_data[[#This Row],[Time_taken]])+SECOND(tbl_raw_data[[#This Row],[Time_taken]])/60</f>
        <v>13.566666666666666</v>
      </c>
      <c r="K228" s="52">
        <f>DATE(YEAR(tbl_raw_data[[#This Row],[Date Actioned]]),MONTH(tbl_raw_data[[#This Row],[Date Actioned]]),DAY(tbl_raw_data[[#This Row],[Date Actioned]]))</f>
        <v>45137</v>
      </c>
      <c r="L228" s="50" t="str">
        <f>UPPER(TEXT(tbl_raw_data[[#This Row],[updated_date]],"MMMM"))</f>
        <v>JULY</v>
      </c>
      <c r="M228" s="50" t="str">
        <f>"WEEK "&amp; IF(ROUNDUP(DAY(tbl_raw_data[[#This Row],[updated_date]])/7,0)=5,4,ROUNDUP(DAY(tbl_raw_data[[#This Row],[updated_date]])/7,0))</f>
        <v>WEEK 4</v>
      </c>
      <c r="N228" s="50" t="str">
        <f>UPPER(VLOOKUP(tbl_raw_data[[#This Row],[Analyst]],Settiings!$A$2:$B$16,2,0))</f>
        <v>CAMROOON</v>
      </c>
      <c r="O228" s="50" t="str">
        <f>TRIM(UPPER(tbl_raw_data[[#This Row],[Outcome]]))</f>
        <v>WITHDRAW</v>
      </c>
      <c r="P228" s="50" t="str">
        <f>TRIM(UPPER(tbl_raw_data[[#This Row],[Queue Name]]))</f>
        <v>CONSUMER EXISTING</v>
      </c>
      <c r="Q228" s="50" t="str">
        <f>IF(tbl_raw_data[[#This Row],[Time taken in min]]&lt;=Settiings!$D$2,"SLA_MET","SLA_NOT_MET")</f>
        <v>SLA_MET</v>
      </c>
      <c r="R228" s="94"/>
    </row>
    <row r="229" spans="1:18" x14ac:dyDescent="0.3">
      <c r="A229" s="20" t="s">
        <v>417</v>
      </c>
      <c r="B229" s="15">
        <v>45137.442314814813</v>
      </c>
      <c r="C229" s="21">
        <v>45137.447951388887</v>
      </c>
      <c r="D229" s="18" t="s">
        <v>8</v>
      </c>
      <c r="E229" s="18" t="s">
        <v>19</v>
      </c>
      <c r="F229" s="18" t="s">
        <v>16</v>
      </c>
      <c r="G229" s="18" t="s">
        <v>45</v>
      </c>
      <c r="H229" s="78" t="s">
        <v>7451</v>
      </c>
      <c r="I229" s="48">
        <f>tbl_raw_data[[#This Row],[Date Actioned]]-tbl_raw_data[[#This Row],[Date Tagged]]</f>
        <v>5.6365740747423843E-3</v>
      </c>
      <c r="J229" s="46">
        <f>HOUR(tbl_raw_data[[#This Row],[Time_taken]])*60+MINUTE(tbl_raw_data[[#This Row],[Time_taken]])+SECOND(tbl_raw_data[[#This Row],[Time_taken]])/60</f>
        <v>8.1166666666666671</v>
      </c>
      <c r="K229" s="52">
        <f>DATE(YEAR(tbl_raw_data[[#This Row],[Date Actioned]]),MONTH(tbl_raw_data[[#This Row],[Date Actioned]]),DAY(tbl_raw_data[[#This Row],[Date Actioned]]))</f>
        <v>45137</v>
      </c>
      <c r="L229" s="50" t="str">
        <f>UPPER(TEXT(tbl_raw_data[[#This Row],[updated_date]],"MMMM"))</f>
        <v>JULY</v>
      </c>
      <c r="M229" s="50" t="str">
        <f>"WEEK "&amp; IF(ROUNDUP(DAY(tbl_raw_data[[#This Row],[updated_date]])/7,0)=5,4,ROUNDUP(DAY(tbl_raw_data[[#This Row],[updated_date]])/7,0))</f>
        <v>WEEK 4</v>
      </c>
      <c r="N229" s="50" t="str">
        <f>UPPER(VLOOKUP(tbl_raw_data[[#This Row],[Analyst]],Settiings!$A$2:$B$16,2,0))</f>
        <v>CAMROOON</v>
      </c>
      <c r="O229" s="50" t="str">
        <f>TRIM(UPPER(tbl_raw_data[[#This Row],[Outcome]]))</f>
        <v>WITHDRAW</v>
      </c>
      <c r="P229" s="50" t="str">
        <f>TRIM(UPPER(tbl_raw_data[[#This Row],[Queue Name]]))</f>
        <v>CONSUMER POST BUREAU</v>
      </c>
      <c r="Q229" s="50" t="str">
        <f>IF(tbl_raw_data[[#This Row],[Time taken in min]]&lt;=Settiings!$D$2,"SLA_MET","SLA_NOT_MET")</f>
        <v>SLA_MET</v>
      </c>
      <c r="R229" s="94"/>
    </row>
    <row r="230" spans="1:18" x14ac:dyDescent="0.3">
      <c r="A230" s="23" t="s">
        <v>420</v>
      </c>
      <c r="B230" s="9">
        <v>45137.445219907408</v>
      </c>
      <c r="C230" s="22">
        <v>45137.450555555559</v>
      </c>
      <c r="D230" s="12" t="s">
        <v>8</v>
      </c>
      <c r="E230" s="12" t="s">
        <v>47</v>
      </c>
      <c r="F230" s="12" t="s">
        <v>50</v>
      </c>
      <c r="G230" s="12" t="s">
        <v>51</v>
      </c>
      <c r="H230" s="78" t="s">
        <v>7451</v>
      </c>
      <c r="I230" s="48">
        <f>tbl_raw_data[[#This Row],[Date Actioned]]-tbl_raw_data[[#This Row],[Date Tagged]]</f>
        <v>5.3356481512309983E-3</v>
      </c>
      <c r="J230" s="46">
        <f>HOUR(tbl_raw_data[[#This Row],[Time_taken]])*60+MINUTE(tbl_raw_data[[#This Row],[Time_taken]])+SECOND(tbl_raw_data[[#This Row],[Time_taken]])/60</f>
        <v>7.6833333333333336</v>
      </c>
      <c r="K230" s="52">
        <f>DATE(YEAR(tbl_raw_data[[#This Row],[Date Actioned]]),MONTH(tbl_raw_data[[#This Row],[Date Actioned]]),DAY(tbl_raw_data[[#This Row],[Date Actioned]]))</f>
        <v>45137</v>
      </c>
      <c r="L230" s="50" t="str">
        <f>UPPER(TEXT(tbl_raw_data[[#This Row],[updated_date]],"MMMM"))</f>
        <v>JULY</v>
      </c>
      <c r="M230" s="50" t="str">
        <f>"WEEK "&amp; IF(ROUNDUP(DAY(tbl_raw_data[[#This Row],[updated_date]])/7,0)=5,4,ROUNDUP(DAY(tbl_raw_data[[#This Row],[updated_date]])/7,0))</f>
        <v>WEEK 4</v>
      </c>
      <c r="N230" s="50" t="str">
        <f>UPPER(VLOOKUP(tbl_raw_data[[#This Row],[Analyst]],Settiings!$A$2:$B$16,2,0))</f>
        <v>SHAHID</v>
      </c>
      <c r="O230" s="50" t="str">
        <f>TRIM(UPPER(tbl_raw_data[[#This Row],[Outcome]]))</f>
        <v>WITHDRAW</v>
      </c>
      <c r="P230" s="50" t="str">
        <f>TRIM(UPPER(tbl_raw_data[[#This Row],[Queue Name]]))</f>
        <v>CONSUMER PRE BUREAU</v>
      </c>
      <c r="Q230" s="50" t="str">
        <f>IF(tbl_raw_data[[#This Row],[Time taken in min]]&lt;=Settiings!$D$2,"SLA_MET","SLA_NOT_MET")</f>
        <v>SLA_MET</v>
      </c>
      <c r="R230" s="94"/>
    </row>
    <row r="231" spans="1:18" x14ac:dyDescent="0.3">
      <c r="A231" s="20" t="s">
        <v>427</v>
      </c>
      <c r="B231" s="9">
        <v>45137.46166666667</v>
      </c>
      <c r="C231" s="22">
        <v>45137.468298611115</v>
      </c>
      <c r="D231" s="12" t="s">
        <v>8</v>
      </c>
      <c r="E231" s="12" t="s">
        <v>9</v>
      </c>
      <c r="F231" s="12" t="s">
        <v>53</v>
      </c>
      <c r="G231" s="12" t="s">
        <v>62</v>
      </c>
      <c r="H231" s="78" t="s">
        <v>7451</v>
      </c>
      <c r="I231" s="48">
        <f>tbl_raw_data[[#This Row],[Date Actioned]]-tbl_raw_data[[#This Row],[Date Tagged]]</f>
        <v>6.6319444449618459E-3</v>
      </c>
      <c r="J231" s="46">
        <f>HOUR(tbl_raw_data[[#This Row],[Time_taken]])*60+MINUTE(tbl_raw_data[[#This Row],[Time_taken]])+SECOND(tbl_raw_data[[#This Row],[Time_taken]])/60</f>
        <v>9.5500000000000007</v>
      </c>
      <c r="K231" s="52">
        <f>DATE(YEAR(tbl_raw_data[[#This Row],[Date Actioned]]),MONTH(tbl_raw_data[[#This Row],[Date Actioned]]),DAY(tbl_raw_data[[#This Row],[Date Actioned]]))</f>
        <v>45137</v>
      </c>
      <c r="L231" s="50" t="str">
        <f>UPPER(TEXT(tbl_raw_data[[#This Row],[updated_date]],"MMMM"))</f>
        <v>JULY</v>
      </c>
      <c r="M231" s="50" t="str">
        <f>"WEEK "&amp; IF(ROUNDUP(DAY(tbl_raw_data[[#This Row],[updated_date]])/7,0)=5,4,ROUNDUP(DAY(tbl_raw_data[[#This Row],[updated_date]])/7,0))</f>
        <v>WEEK 4</v>
      </c>
      <c r="N231" s="50" t="str">
        <f>UPPER(VLOOKUP(tbl_raw_data[[#This Row],[Analyst]],Settiings!$A$2:$B$16,2,0))</f>
        <v>NAVED</v>
      </c>
      <c r="O231" s="50" t="str">
        <f>TRIM(UPPER(tbl_raw_data[[#This Row],[Outcome]]))</f>
        <v>WITHDRAW</v>
      </c>
      <c r="P231" s="50" t="str">
        <f>TRIM(UPPER(tbl_raw_data[[#This Row],[Queue Name]]))</f>
        <v>CONSUMER EXISTING</v>
      </c>
      <c r="Q231" s="50" t="str">
        <f>IF(tbl_raw_data[[#This Row],[Time taken in min]]&lt;=Settiings!$D$2,"SLA_MET","SLA_NOT_MET")</f>
        <v>SLA_MET</v>
      </c>
      <c r="R231" s="94"/>
    </row>
    <row r="232" spans="1:18" x14ac:dyDescent="0.3">
      <c r="A232" s="23" t="s">
        <v>429</v>
      </c>
      <c r="B232" s="15">
        <v>45137.464479166665</v>
      </c>
      <c r="C232" s="21">
        <v>45137.471388888887</v>
      </c>
      <c r="D232" s="18" t="s">
        <v>8</v>
      </c>
      <c r="E232" s="18" t="s">
        <v>19</v>
      </c>
      <c r="F232" s="18" t="s">
        <v>65</v>
      </c>
      <c r="G232" s="18" t="s">
        <v>66</v>
      </c>
      <c r="H232" s="78" t="s">
        <v>7451</v>
      </c>
      <c r="I232" s="48">
        <f>tbl_raw_data[[#This Row],[Date Actioned]]-tbl_raw_data[[#This Row],[Date Tagged]]</f>
        <v>6.9097222221898846E-3</v>
      </c>
      <c r="J232" s="46">
        <f>HOUR(tbl_raw_data[[#This Row],[Time_taken]])*60+MINUTE(tbl_raw_data[[#This Row],[Time_taken]])+SECOND(tbl_raw_data[[#This Row],[Time_taken]])/60</f>
        <v>9.9499999999999993</v>
      </c>
      <c r="K232" s="52">
        <f>DATE(YEAR(tbl_raw_data[[#This Row],[Date Actioned]]),MONTH(tbl_raw_data[[#This Row],[Date Actioned]]),DAY(tbl_raw_data[[#This Row],[Date Actioned]]))</f>
        <v>45137</v>
      </c>
      <c r="L232" s="50" t="str">
        <f>UPPER(TEXT(tbl_raw_data[[#This Row],[updated_date]],"MMMM"))</f>
        <v>JULY</v>
      </c>
      <c r="M232" s="50" t="str">
        <f>"WEEK "&amp; IF(ROUNDUP(DAY(tbl_raw_data[[#This Row],[updated_date]])/7,0)=5,4,ROUNDUP(DAY(tbl_raw_data[[#This Row],[updated_date]])/7,0))</f>
        <v>WEEK 4</v>
      </c>
      <c r="N232" s="50" t="str">
        <f>UPPER(VLOOKUP(tbl_raw_data[[#This Row],[Analyst]],Settiings!$A$2:$B$16,2,0))</f>
        <v>SAM</v>
      </c>
      <c r="O232" s="50" t="str">
        <f>TRIM(UPPER(tbl_raw_data[[#This Row],[Outcome]]))</f>
        <v>WITHDRAW</v>
      </c>
      <c r="P232" s="50" t="str">
        <f>TRIM(UPPER(tbl_raw_data[[#This Row],[Queue Name]]))</f>
        <v>CONSUMER POST BUREAU</v>
      </c>
      <c r="Q232" s="50" t="str">
        <f>IF(tbl_raw_data[[#This Row],[Time taken in min]]&lt;=Settiings!$D$2,"SLA_MET","SLA_NOT_MET")</f>
        <v>SLA_MET</v>
      </c>
      <c r="R232" s="94"/>
    </row>
    <row r="233" spans="1:18" x14ac:dyDescent="0.3">
      <c r="A233" s="14" t="s">
        <v>433</v>
      </c>
      <c r="B233" s="9">
        <v>45137.472071759257</v>
      </c>
      <c r="C233" s="22">
        <v>45137.478587962964</v>
      </c>
      <c r="D233" s="12" t="s">
        <v>8</v>
      </c>
      <c r="E233" s="12" t="s">
        <v>9</v>
      </c>
      <c r="F233" s="12" t="s">
        <v>16</v>
      </c>
      <c r="G233" s="12" t="s">
        <v>73</v>
      </c>
      <c r="H233" s="78" t="s">
        <v>7451</v>
      </c>
      <c r="I233" s="48">
        <f>tbl_raw_data[[#This Row],[Date Actioned]]-tbl_raw_data[[#This Row],[Date Tagged]]</f>
        <v>6.5162037062691525E-3</v>
      </c>
      <c r="J233" s="46">
        <f>HOUR(tbl_raw_data[[#This Row],[Time_taken]])*60+MINUTE(tbl_raw_data[[#This Row],[Time_taken]])+SECOND(tbl_raw_data[[#This Row],[Time_taken]])/60</f>
        <v>9.3833333333333329</v>
      </c>
      <c r="K233" s="52">
        <f>DATE(YEAR(tbl_raw_data[[#This Row],[Date Actioned]]),MONTH(tbl_raw_data[[#This Row],[Date Actioned]]),DAY(tbl_raw_data[[#This Row],[Date Actioned]]))</f>
        <v>45137</v>
      </c>
      <c r="L233" s="50" t="str">
        <f>UPPER(TEXT(tbl_raw_data[[#This Row],[updated_date]],"MMMM"))</f>
        <v>JULY</v>
      </c>
      <c r="M233" s="50" t="str">
        <f>"WEEK "&amp; IF(ROUNDUP(DAY(tbl_raw_data[[#This Row],[updated_date]])/7,0)=5,4,ROUNDUP(DAY(tbl_raw_data[[#This Row],[updated_date]])/7,0))</f>
        <v>WEEK 4</v>
      </c>
      <c r="N233" s="50" t="str">
        <f>UPPER(VLOOKUP(tbl_raw_data[[#This Row],[Analyst]],Settiings!$A$2:$B$16,2,0))</f>
        <v>CAMROOON</v>
      </c>
      <c r="O233" s="50" t="str">
        <f>TRIM(UPPER(tbl_raw_data[[#This Row],[Outcome]]))</f>
        <v>WITHDRAW</v>
      </c>
      <c r="P233" s="50" t="str">
        <f>TRIM(UPPER(tbl_raw_data[[#This Row],[Queue Name]]))</f>
        <v>CONSUMER EXISTING</v>
      </c>
      <c r="Q233" s="50" t="str">
        <f>IF(tbl_raw_data[[#This Row],[Time taken in min]]&lt;=Settiings!$D$2,"SLA_MET","SLA_NOT_MET")</f>
        <v>SLA_MET</v>
      </c>
      <c r="R233" s="94"/>
    </row>
    <row r="234" spans="1:18" x14ac:dyDescent="0.3">
      <c r="A234" s="20" t="s">
        <v>434</v>
      </c>
      <c r="B234" s="15">
        <v>45137.478020833332</v>
      </c>
      <c r="C234" s="21">
        <v>45137.48196759259</v>
      </c>
      <c r="D234" s="18" t="s">
        <v>8</v>
      </c>
      <c r="E234" s="18" t="s">
        <v>47</v>
      </c>
      <c r="F234" s="18" t="s">
        <v>65</v>
      </c>
      <c r="G234" s="18" t="s">
        <v>66</v>
      </c>
      <c r="H234" s="78" t="s">
        <v>7451</v>
      </c>
      <c r="I234" s="48">
        <f>tbl_raw_data[[#This Row],[Date Actioned]]-tbl_raw_data[[#This Row],[Date Tagged]]</f>
        <v>3.9467592578148469E-3</v>
      </c>
      <c r="J234" s="46">
        <f>HOUR(tbl_raw_data[[#This Row],[Time_taken]])*60+MINUTE(tbl_raw_data[[#This Row],[Time_taken]])+SECOND(tbl_raw_data[[#This Row],[Time_taken]])/60</f>
        <v>5.6833333333333336</v>
      </c>
      <c r="K234" s="52">
        <f>DATE(YEAR(tbl_raw_data[[#This Row],[Date Actioned]]),MONTH(tbl_raw_data[[#This Row],[Date Actioned]]),DAY(tbl_raw_data[[#This Row],[Date Actioned]]))</f>
        <v>45137</v>
      </c>
      <c r="L234" s="50" t="str">
        <f>UPPER(TEXT(tbl_raw_data[[#This Row],[updated_date]],"MMMM"))</f>
        <v>JULY</v>
      </c>
      <c r="M234" s="50" t="str">
        <f>"WEEK "&amp; IF(ROUNDUP(DAY(tbl_raw_data[[#This Row],[updated_date]])/7,0)=5,4,ROUNDUP(DAY(tbl_raw_data[[#This Row],[updated_date]])/7,0))</f>
        <v>WEEK 4</v>
      </c>
      <c r="N234" s="50" t="str">
        <f>UPPER(VLOOKUP(tbl_raw_data[[#This Row],[Analyst]],Settiings!$A$2:$B$16,2,0))</f>
        <v>SAM</v>
      </c>
      <c r="O234" s="50" t="str">
        <f>TRIM(UPPER(tbl_raw_data[[#This Row],[Outcome]]))</f>
        <v>WITHDRAW</v>
      </c>
      <c r="P234" s="50" t="str">
        <f>TRIM(UPPER(tbl_raw_data[[#This Row],[Queue Name]]))</f>
        <v>CONSUMER PRE BUREAU</v>
      </c>
      <c r="Q234" s="50" t="str">
        <f>IF(tbl_raw_data[[#This Row],[Time taken in min]]&lt;=Settiings!$D$2,"SLA_MET","SLA_NOT_MET")</f>
        <v>SLA_MET</v>
      </c>
      <c r="R234" s="94"/>
    </row>
    <row r="235" spans="1:18" x14ac:dyDescent="0.3">
      <c r="A235" s="14" t="s">
        <v>440</v>
      </c>
      <c r="B235" s="15">
        <v>45137.4844212963</v>
      </c>
      <c r="C235" s="21">
        <v>45137.491944444446</v>
      </c>
      <c r="D235" s="18" t="s">
        <v>8</v>
      </c>
      <c r="E235" s="18" t="s">
        <v>19</v>
      </c>
      <c r="F235" s="18" t="s">
        <v>10</v>
      </c>
      <c r="G235" s="18" t="s">
        <v>83</v>
      </c>
      <c r="H235" s="78" t="s">
        <v>7451</v>
      </c>
      <c r="I235" s="48">
        <f>tbl_raw_data[[#This Row],[Date Actioned]]-tbl_raw_data[[#This Row],[Date Tagged]]</f>
        <v>7.5231481459923089E-3</v>
      </c>
      <c r="J235" s="46">
        <f>HOUR(tbl_raw_data[[#This Row],[Time_taken]])*60+MINUTE(tbl_raw_data[[#This Row],[Time_taken]])+SECOND(tbl_raw_data[[#This Row],[Time_taken]])/60</f>
        <v>10.833333333333334</v>
      </c>
      <c r="K235" s="52">
        <f>DATE(YEAR(tbl_raw_data[[#This Row],[Date Actioned]]),MONTH(tbl_raw_data[[#This Row],[Date Actioned]]),DAY(tbl_raw_data[[#This Row],[Date Actioned]]))</f>
        <v>45137</v>
      </c>
      <c r="L235" s="50" t="str">
        <f>UPPER(TEXT(tbl_raw_data[[#This Row],[updated_date]],"MMMM"))</f>
        <v>JULY</v>
      </c>
      <c r="M235" s="50" t="str">
        <f>"WEEK "&amp; IF(ROUNDUP(DAY(tbl_raw_data[[#This Row],[updated_date]])/7,0)=5,4,ROUNDUP(DAY(tbl_raw_data[[#This Row],[updated_date]])/7,0))</f>
        <v>WEEK 4</v>
      </c>
      <c r="N235" s="50" t="str">
        <f>UPPER(VLOOKUP(tbl_raw_data[[#This Row],[Analyst]],Settiings!$A$2:$B$16,2,0))</f>
        <v>NITESH</v>
      </c>
      <c r="O235" s="50" t="str">
        <f>TRIM(UPPER(tbl_raw_data[[#This Row],[Outcome]]))</f>
        <v>WITHDRAW</v>
      </c>
      <c r="P235" s="50" t="str">
        <f>TRIM(UPPER(tbl_raw_data[[#This Row],[Queue Name]]))</f>
        <v>CONSUMER POST BUREAU</v>
      </c>
      <c r="Q235" s="50" t="str">
        <f>IF(tbl_raw_data[[#This Row],[Time taken in min]]&lt;=Settiings!$D$2,"SLA_MET","SLA_NOT_MET")</f>
        <v>SLA_MET</v>
      </c>
      <c r="R235" s="94"/>
    </row>
    <row r="236" spans="1:18" x14ac:dyDescent="0.3">
      <c r="A236" s="20" t="s">
        <v>445</v>
      </c>
      <c r="B236" s="9">
        <v>45137.487696759257</v>
      </c>
      <c r="C236" s="22">
        <v>45137.492858796293</v>
      </c>
      <c r="D236" s="12" t="s">
        <v>8</v>
      </c>
      <c r="E236" s="12" t="s">
        <v>19</v>
      </c>
      <c r="F236" s="12" t="s">
        <v>76</v>
      </c>
      <c r="G236" s="12" t="s">
        <v>89</v>
      </c>
      <c r="H236" s="78" t="s">
        <v>7451</v>
      </c>
      <c r="I236" s="48">
        <f>tbl_raw_data[[#This Row],[Date Actioned]]-tbl_raw_data[[#This Row],[Date Tagged]]</f>
        <v>5.1620370359160006E-3</v>
      </c>
      <c r="J236" s="46">
        <f>HOUR(tbl_raw_data[[#This Row],[Time_taken]])*60+MINUTE(tbl_raw_data[[#This Row],[Time_taken]])+SECOND(tbl_raw_data[[#This Row],[Time_taken]])/60</f>
        <v>7.4333333333333336</v>
      </c>
      <c r="K236" s="52">
        <f>DATE(YEAR(tbl_raw_data[[#This Row],[Date Actioned]]),MONTH(tbl_raw_data[[#This Row],[Date Actioned]]),DAY(tbl_raw_data[[#This Row],[Date Actioned]]))</f>
        <v>45137</v>
      </c>
      <c r="L236" s="50" t="str">
        <f>UPPER(TEXT(tbl_raw_data[[#This Row],[updated_date]],"MMMM"))</f>
        <v>JULY</v>
      </c>
      <c r="M236" s="50" t="str">
        <f>"WEEK "&amp; IF(ROUNDUP(DAY(tbl_raw_data[[#This Row],[updated_date]])/7,0)=5,4,ROUNDUP(DAY(tbl_raw_data[[#This Row],[updated_date]])/7,0))</f>
        <v>WEEK 4</v>
      </c>
      <c r="N236" s="50" t="str">
        <f>UPPER(VLOOKUP(tbl_raw_data[[#This Row],[Analyst]],Settiings!$A$2:$B$16,2,0))</f>
        <v>ROHAN</v>
      </c>
      <c r="O236" s="50" t="str">
        <f>TRIM(UPPER(tbl_raw_data[[#This Row],[Outcome]]))</f>
        <v>WITHDRAW</v>
      </c>
      <c r="P236" s="50" t="str">
        <f>TRIM(UPPER(tbl_raw_data[[#This Row],[Queue Name]]))</f>
        <v>CONSUMER POST BUREAU</v>
      </c>
      <c r="Q236" s="50" t="str">
        <f>IF(tbl_raw_data[[#This Row],[Time taken in min]]&lt;=Settiings!$D$2,"SLA_MET","SLA_NOT_MET")</f>
        <v>SLA_MET</v>
      </c>
      <c r="R236" s="94"/>
    </row>
    <row r="237" spans="1:18" x14ac:dyDescent="0.3">
      <c r="A237" s="20" t="s">
        <v>449</v>
      </c>
      <c r="B237" s="15">
        <v>45137.491574074076</v>
      </c>
      <c r="C237" s="21">
        <v>45137.502025462964</v>
      </c>
      <c r="D237" s="18" t="s">
        <v>8</v>
      </c>
      <c r="E237" s="18" t="s">
        <v>47</v>
      </c>
      <c r="F237" s="18" t="s">
        <v>76</v>
      </c>
      <c r="G237" s="18" t="s">
        <v>95</v>
      </c>
      <c r="H237" s="78" t="s">
        <v>7451</v>
      </c>
      <c r="I237" s="48">
        <f>tbl_raw_data[[#This Row],[Date Actioned]]-tbl_raw_data[[#This Row],[Date Tagged]]</f>
        <v>1.0451388887304347E-2</v>
      </c>
      <c r="J237" s="46">
        <f>HOUR(tbl_raw_data[[#This Row],[Time_taken]])*60+MINUTE(tbl_raw_data[[#This Row],[Time_taken]])+SECOND(tbl_raw_data[[#This Row],[Time_taken]])/60</f>
        <v>15.05</v>
      </c>
      <c r="K237" s="52">
        <f>DATE(YEAR(tbl_raw_data[[#This Row],[Date Actioned]]),MONTH(tbl_raw_data[[#This Row],[Date Actioned]]),DAY(tbl_raw_data[[#This Row],[Date Actioned]]))</f>
        <v>45137</v>
      </c>
      <c r="L237" s="50" t="str">
        <f>UPPER(TEXT(tbl_raw_data[[#This Row],[updated_date]],"MMMM"))</f>
        <v>JULY</v>
      </c>
      <c r="M237" s="50" t="str">
        <f>"WEEK "&amp; IF(ROUNDUP(DAY(tbl_raw_data[[#This Row],[updated_date]])/7,0)=5,4,ROUNDUP(DAY(tbl_raw_data[[#This Row],[updated_date]])/7,0))</f>
        <v>WEEK 4</v>
      </c>
      <c r="N237" s="50" t="str">
        <f>UPPER(VLOOKUP(tbl_raw_data[[#This Row],[Analyst]],Settiings!$A$2:$B$16,2,0))</f>
        <v>ROHAN</v>
      </c>
      <c r="O237" s="50" t="str">
        <f>TRIM(UPPER(tbl_raw_data[[#This Row],[Outcome]]))</f>
        <v>WITHDRAW</v>
      </c>
      <c r="P237" s="50" t="str">
        <f>TRIM(UPPER(tbl_raw_data[[#This Row],[Queue Name]]))</f>
        <v>CONSUMER PRE BUREAU</v>
      </c>
      <c r="Q237" s="50" t="str">
        <f>IF(tbl_raw_data[[#This Row],[Time taken in min]]&lt;=Settiings!$D$2,"SLA_MET","SLA_NOT_MET")</f>
        <v>SLA_MET</v>
      </c>
      <c r="R237" s="94"/>
    </row>
    <row r="238" spans="1:18" x14ac:dyDescent="0.3">
      <c r="A238" s="14" t="s">
        <v>453</v>
      </c>
      <c r="B238" s="15">
        <v>45137.495763888888</v>
      </c>
      <c r="C238" s="21">
        <v>45137.500844907408</v>
      </c>
      <c r="D238" s="18" t="s">
        <v>8</v>
      </c>
      <c r="E238" s="18" t="s">
        <v>9</v>
      </c>
      <c r="F238" s="18" t="s">
        <v>16</v>
      </c>
      <c r="G238" s="18" t="s">
        <v>101</v>
      </c>
      <c r="H238" s="78" t="s">
        <v>7451</v>
      </c>
      <c r="I238" s="48">
        <f>tbl_raw_data[[#This Row],[Date Actioned]]-tbl_raw_data[[#This Row],[Date Tagged]]</f>
        <v>5.0810185202863067E-3</v>
      </c>
      <c r="J238" s="46">
        <f>HOUR(tbl_raw_data[[#This Row],[Time_taken]])*60+MINUTE(tbl_raw_data[[#This Row],[Time_taken]])+SECOND(tbl_raw_data[[#This Row],[Time_taken]])/60</f>
        <v>7.3166666666666664</v>
      </c>
      <c r="K238" s="52">
        <f>DATE(YEAR(tbl_raw_data[[#This Row],[Date Actioned]]),MONTH(tbl_raw_data[[#This Row],[Date Actioned]]),DAY(tbl_raw_data[[#This Row],[Date Actioned]]))</f>
        <v>45137</v>
      </c>
      <c r="L238" s="50" t="str">
        <f>UPPER(TEXT(tbl_raw_data[[#This Row],[updated_date]],"MMMM"))</f>
        <v>JULY</v>
      </c>
      <c r="M238" s="50" t="str">
        <f>"WEEK "&amp; IF(ROUNDUP(DAY(tbl_raw_data[[#This Row],[updated_date]])/7,0)=5,4,ROUNDUP(DAY(tbl_raw_data[[#This Row],[updated_date]])/7,0))</f>
        <v>WEEK 4</v>
      </c>
      <c r="N238" s="50" t="str">
        <f>UPPER(VLOOKUP(tbl_raw_data[[#This Row],[Analyst]],Settiings!$A$2:$B$16,2,0))</f>
        <v>CAMROOON</v>
      </c>
      <c r="O238" s="50" t="str">
        <f>TRIM(UPPER(tbl_raw_data[[#This Row],[Outcome]]))</f>
        <v>WITHDRAW</v>
      </c>
      <c r="P238" s="50" t="str">
        <f>TRIM(UPPER(tbl_raw_data[[#This Row],[Queue Name]]))</f>
        <v>CONSUMER EXISTING</v>
      </c>
      <c r="Q238" s="50" t="str">
        <f>IF(tbl_raw_data[[#This Row],[Time taken in min]]&lt;=Settiings!$D$2,"SLA_MET","SLA_NOT_MET")</f>
        <v>SLA_MET</v>
      </c>
      <c r="R238" s="94"/>
    </row>
    <row r="239" spans="1:18" x14ac:dyDescent="0.3">
      <c r="A239" s="20" t="s">
        <v>456</v>
      </c>
      <c r="B239" s="9">
        <v>45137.504884259259</v>
      </c>
      <c r="C239" s="22">
        <v>45137.509108796294</v>
      </c>
      <c r="D239" s="12" t="s">
        <v>8</v>
      </c>
      <c r="E239" s="12" t="s">
        <v>47</v>
      </c>
      <c r="F239" s="12" t="s">
        <v>76</v>
      </c>
      <c r="G239" s="12" t="s">
        <v>105</v>
      </c>
      <c r="H239" s="78" t="s">
        <v>7451</v>
      </c>
      <c r="I239" s="48">
        <f>tbl_raw_data[[#This Row],[Date Actioned]]-tbl_raw_data[[#This Row],[Date Tagged]]</f>
        <v>4.2245370350428857E-3</v>
      </c>
      <c r="J239" s="46">
        <f>HOUR(tbl_raw_data[[#This Row],[Time_taken]])*60+MINUTE(tbl_raw_data[[#This Row],[Time_taken]])+SECOND(tbl_raw_data[[#This Row],[Time_taken]])/60</f>
        <v>6.083333333333333</v>
      </c>
      <c r="K239" s="52">
        <f>DATE(YEAR(tbl_raw_data[[#This Row],[Date Actioned]]),MONTH(tbl_raw_data[[#This Row],[Date Actioned]]),DAY(tbl_raw_data[[#This Row],[Date Actioned]]))</f>
        <v>45137</v>
      </c>
      <c r="L239" s="50" t="str">
        <f>UPPER(TEXT(tbl_raw_data[[#This Row],[updated_date]],"MMMM"))</f>
        <v>JULY</v>
      </c>
      <c r="M239" s="50" t="str">
        <f>"WEEK "&amp; IF(ROUNDUP(DAY(tbl_raw_data[[#This Row],[updated_date]])/7,0)=5,4,ROUNDUP(DAY(tbl_raw_data[[#This Row],[updated_date]])/7,0))</f>
        <v>WEEK 4</v>
      </c>
      <c r="N239" s="50" t="str">
        <f>UPPER(VLOOKUP(tbl_raw_data[[#This Row],[Analyst]],Settiings!$A$2:$B$16,2,0))</f>
        <v>ROHAN</v>
      </c>
      <c r="O239" s="50" t="str">
        <f>TRIM(UPPER(tbl_raw_data[[#This Row],[Outcome]]))</f>
        <v>WITHDRAW</v>
      </c>
      <c r="P239" s="50" t="str">
        <f>TRIM(UPPER(tbl_raw_data[[#This Row],[Queue Name]]))</f>
        <v>CONSUMER PRE BUREAU</v>
      </c>
      <c r="Q239" s="50" t="str">
        <f>IF(tbl_raw_data[[#This Row],[Time taken in min]]&lt;=Settiings!$D$2,"SLA_MET","SLA_NOT_MET")</f>
        <v>SLA_MET</v>
      </c>
      <c r="R239" s="94"/>
    </row>
    <row r="240" spans="1:18" x14ac:dyDescent="0.3">
      <c r="A240" s="23" t="s">
        <v>463</v>
      </c>
      <c r="B240" s="15">
        <v>45137.517534722225</v>
      </c>
      <c r="C240" s="21">
        <v>45137.530694444446</v>
      </c>
      <c r="D240" s="18" t="s">
        <v>8</v>
      </c>
      <c r="E240" s="18" t="s">
        <v>47</v>
      </c>
      <c r="F240" s="18" t="s">
        <v>24</v>
      </c>
      <c r="G240" s="18" t="s">
        <v>115</v>
      </c>
      <c r="H240" s="78" t="s">
        <v>7451</v>
      </c>
      <c r="I240" s="48">
        <f>tbl_raw_data[[#This Row],[Date Actioned]]-tbl_raw_data[[#This Row],[Date Tagged]]</f>
        <v>1.3159722220734693E-2</v>
      </c>
      <c r="J240" s="46">
        <f>HOUR(tbl_raw_data[[#This Row],[Time_taken]])*60+MINUTE(tbl_raw_data[[#This Row],[Time_taken]])+SECOND(tbl_raw_data[[#This Row],[Time_taken]])/60</f>
        <v>18.95</v>
      </c>
      <c r="K240" s="52">
        <f>DATE(YEAR(tbl_raw_data[[#This Row],[Date Actioned]]),MONTH(tbl_raw_data[[#This Row],[Date Actioned]]),DAY(tbl_raw_data[[#This Row],[Date Actioned]]))</f>
        <v>45137</v>
      </c>
      <c r="L240" s="50" t="str">
        <f>UPPER(TEXT(tbl_raw_data[[#This Row],[updated_date]],"MMMM"))</f>
        <v>JULY</v>
      </c>
      <c r="M240" s="50" t="str">
        <f>"WEEK "&amp; IF(ROUNDUP(DAY(tbl_raw_data[[#This Row],[updated_date]])/7,0)=5,4,ROUNDUP(DAY(tbl_raw_data[[#This Row],[updated_date]])/7,0))</f>
        <v>WEEK 4</v>
      </c>
      <c r="N240" s="50" t="str">
        <f>UPPER(VLOOKUP(tbl_raw_data[[#This Row],[Analyst]],Settiings!$A$2:$B$16,2,0))</f>
        <v>QUADIR</v>
      </c>
      <c r="O240" s="50" t="str">
        <f>TRIM(UPPER(tbl_raw_data[[#This Row],[Outcome]]))</f>
        <v>WITHDRAW</v>
      </c>
      <c r="P240" s="50" t="str">
        <f>TRIM(UPPER(tbl_raw_data[[#This Row],[Queue Name]]))</f>
        <v>CONSUMER PRE BUREAU</v>
      </c>
      <c r="Q240" s="50" t="str">
        <f>IF(tbl_raw_data[[#This Row],[Time taken in min]]&lt;=Settiings!$D$2,"SLA_MET","SLA_NOT_MET")</f>
        <v>SLA_MET</v>
      </c>
      <c r="R240" s="94"/>
    </row>
    <row r="241" spans="1:18" x14ac:dyDescent="0.3">
      <c r="A241" s="14" t="s">
        <v>465</v>
      </c>
      <c r="B241" s="9">
        <v>45137.523206018515</v>
      </c>
      <c r="C241" s="22">
        <v>45137.52920138889</v>
      </c>
      <c r="D241" s="12" t="s">
        <v>8</v>
      </c>
      <c r="E241" s="12" t="s">
        <v>47</v>
      </c>
      <c r="F241" s="12" t="s">
        <v>16</v>
      </c>
      <c r="G241" s="12" t="s">
        <v>118</v>
      </c>
      <c r="H241" s="78" t="s">
        <v>7451</v>
      </c>
      <c r="I241" s="48">
        <f>tbl_raw_data[[#This Row],[Date Actioned]]-tbl_raw_data[[#This Row],[Date Tagged]]</f>
        <v>5.9953703748760745E-3</v>
      </c>
      <c r="J241" s="46">
        <f>HOUR(tbl_raw_data[[#This Row],[Time_taken]])*60+MINUTE(tbl_raw_data[[#This Row],[Time_taken]])+SECOND(tbl_raw_data[[#This Row],[Time_taken]])/60</f>
        <v>8.6333333333333329</v>
      </c>
      <c r="K241" s="52">
        <f>DATE(YEAR(tbl_raw_data[[#This Row],[Date Actioned]]),MONTH(tbl_raw_data[[#This Row],[Date Actioned]]),DAY(tbl_raw_data[[#This Row],[Date Actioned]]))</f>
        <v>45137</v>
      </c>
      <c r="L241" s="50" t="str">
        <f>UPPER(TEXT(tbl_raw_data[[#This Row],[updated_date]],"MMMM"))</f>
        <v>JULY</v>
      </c>
      <c r="M241" s="50" t="str">
        <f>"WEEK "&amp; IF(ROUNDUP(DAY(tbl_raw_data[[#This Row],[updated_date]])/7,0)=5,4,ROUNDUP(DAY(tbl_raw_data[[#This Row],[updated_date]])/7,0))</f>
        <v>WEEK 4</v>
      </c>
      <c r="N241" s="50" t="str">
        <f>UPPER(VLOOKUP(tbl_raw_data[[#This Row],[Analyst]],Settiings!$A$2:$B$16,2,0))</f>
        <v>CAMROOON</v>
      </c>
      <c r="O241" s="50" t="str">
        <f>TRIM(UPPER(tbl_raw_data[[#This Row],[Outcome]]))</f>
        <v>WITHDRAW</v>
      </c>
      <c r="P241" s="50" t="str">
        <f>TRIM(UPPER(tbl_raw_data[[#This Row],[Queue Name]]))</f>
        <v>CONSUMER PRE BUREAU</v>
      </c>
      <c r="Q241" s="50" t="str">
        <f>IF(tbl_raw_data[[#This Row],[Time taken in min]]&lt;=Settiings!$D$2,"SLA_MET","SLA_NOT_MET")</f>
        <v>SLA_MET</v>
      </c>
      <c r="R241" s="94"/>
    </row>
    <row r="242" spans="1:18" x14ac:dyDescent="0.3">
      <c r="A242" s="20" t="s">
        <v>467</v>
      </c>
      <c r="B242" s="15">
        <v>45137.532152777778</v>
      </c>
      <c r="C242" s="21">
        <v>45137.53696759259</v>
      </c>
      <c r="D242" s="18" t="s">
        <v>8</v>
      </c>
      <c r="E242" s="18" t="s">
        <v>47</v>
      </c>
      <c r="F242" s="18" t="s">
        <v>24</v>
      </c>
      <c r="G242" s="18" t="s">
        <v>121</v>
      </c>
      <c r="H242" s="78" t="s">
        <v>7451</v>
      </c>
      <c r="I242" s="48">
        <f>tbl_raw_data[[#This Row],[Date Actioned]]-tbl_raw_data[[#This Row],[Date Tagged]]</f>
        <v>4.8148148125619628E-3</v>
      </c>
      <c r="J242" s="46">
        <f>HOUR(tbl_raw_data[[#This Row],[Time_taken]])*60+MINUTE(tbl_raw_data[[#This Row],[Time_taken]])+SECOND(tbl_raw_data[[#This Row],[Time_taken]])/60</f>
        <v>6.9333333333333336</v>
      </c>
      <c r="K242" s="52">
        <f>DATE(YEAR(tbl_raw_data[[#This Row],[Date Actioned]]),MONTH(tbl_raw_data[[#This Row],[Date Actioned]]),DAY(tbl_raw_data[[#This Row],[Date Actioned]]))</f>
        <v>45137</v>
      </c>
      <c r="L242" s="50" t="str">
        <f>UPPER(TEXT(tbl_raw_data[[#This Row],[updated_date]],"MMMM"))</f>
        <v>JULY</v>
      </c>
      <c r="M242" s="50" t="str">
        <f>"WEEK "&amp; IF(ROUNDUP(DAY(tbl_raw_data[[#This Row],[updated_date]])/7,0)=5,4,ROUNDUP(DAY(tbl_raw_data[[#This Row],[updated_date]])/7,0))</f>
        <v>WEEK 4</v>
      </c>
      <c r="N242" s="50" t="str">
        <f>UPPER(VLOOKUP(tbl_raw_data[[#This Row],[Analyst]],Settiings!$A$2:$B$16,2,0))</f>
        <v>QUADIR</v>
      </c>
      <c r="O242" s="50" t="str">
        <f>TRIM(UPPER(tbl_raw_data[[#This Row],[Outcome]]))</f>
        <v>WITHDRAW</v>
      </c>
      <c r="P242" s="50" t="str">
        <f>TRIM(UPPER(tbl_raw_data[[#This Row],[Queue Name]]))</f>
        <v>CONSUMER PRE BUREAU</v>
      </c>
      <c r="Q242" s="50" t="str">
        <f>IF(tbl_raw_data[[#This Row],[Time taken in min]]&lt;=Settiings!$D$2,"SLA_MET","SLA_NOT_MET")</f>
        <v>SLA_MET</v>
      </c>
      <c r="R242" s="94"/>
    </row>
    <row r="243" spans="1:18" x14ac:dyDescent="0.3">
      <c r="A243" s="23" t="s">
        <v>468</v>
      </c>
      <c r="B243" s="9">
        <v>45137.53329861111</v>
      </c>
      <c r="C243" s="22">
        <v>45137.555474537039</v>
      </c>
      <c r="D243" s="12" t="s">
        <v>8</v>
      </c>
      <c r="E243" s="12" t="s">
        <v>9</v>
      </c>
      <c r="F243" s="12" t="s">
        <v>24</v>
      </c>
      <c r="G243" s="12" t="s">
        <v>123</v>
      </c>
      <c r="H243" s="78" t="s">
        <v>7451</v>
      </c>
      <c r="I243" s="48">
        <f>tbl_raw_data[[#This Row],[Date Actioned]]-tbl_raw_data[[#This Row],[Date Tagged]]</f>
        <v>2.2175925929332152E-2</v>
      </c>
      <c r="J243" s="46">
        <f>HOUR(tbl_raw_data[[#This Row],[Time_taken]])*60+MINUTE(tbl_raw_data[[#This Row],[Time_taken]])+SECOND(tbl_raw_data[[#This Row],[Time_taken]])/60</f>
        <v>31.933333333333334</v>
      </c>
      <c r="K243" s="52">
        <f>DATE(YEAR(tbl_raw_data[[#This Row],[Date Actioned]]),MONTH(tbl_raw_data[[#This Row],[Date Actioned]]),DAY(tbl_raw_data[[#This Row],[Date Actioned]]))</f>
        <v>45137</v>
      </c>
      <c r="L243" s="50" t="str">
        <f>UPPER(TEXT(tbl_raw_data[[#This Row],[updated_date]],"MMMM"))</f>
        <v>JULY</v>
      </c>
      <c r="M243" s="50" t="str">
        <f>"WEEK "&amp; IF(ROUNDUP(DAY(tbl_raw_data[[#This Row],[updated_date]])/7,0)=5,4,ROUNDUP(DAY(tbl_raw_data[[#This Row],[updated_date]])/7,0))</f>
        <v>WEEK 4</v>
      </c>
      <c r="N243" s="50" t="str">
        <f>UPPER(VLOOKUP(tbl_raw_data[[#This Row],[Analyst]],Settiings!$A$2:$B$16,2,0))</f>
        <v>QUADIR</v>
      </c>
      <c r="O243" s="50" t="str">
        <f>TRIM(UPPER(tbl_raw_data[[#This Row],[Outcome]]))</f>
        <v>WITHDRAW</v>
      </c>
      <c r="P243" s="50" t="str">
        <f>TRIM(UPPER(tbl_raw_data[[#This Row],[Queue Name]]))</f>
        <v>CONSUMER EXISTING</v>
      </c>
      <c r="Q243" s="50" t="str">
        <f>IF(tbl_raw_data[[#This Row],[Time taken in min]]&lt;=Settiings!$D$2,"SLA_MET","SLA_NOT_MET")</f>
        <v>SLA_NOT_MET</v>
      </c>
      <c r="R243" s="94"/>
    </row>
    <row r="244" spans="1:18" x14ac:dyDescent="0.3">
      <c r="A244" s="20" t="s">
        <v>474</v>
      </c>
      <c r="B244" s="9">
        <v>45137.544791666667</v>
      </c>
      <c r="C244" s="22">
        <v>45137.555196759262</v>
      </c>
      <c r="D244" s="12" t="s">
        <v>8</v>
      </c>
      <c r="E244" s="12" t="s">
        <v>47</v>
      </c>
      <c r="F244" s="12" t="s">
        <v>53</v>
      </c>
      <c r="G244" s="12" t="s">
        <v>131</v>
      </c>
      <c r="H244" s="78" t="s">
        <v>7451</v>
      </c>
      <c r="I244" s="48">
        <f>tbl_raw_data[[#This Row],[Date Actioned]]-tbl_raw_data[[#This Row],[Date Tagged]]</f>
        <v>1.0405092594737653E-2</v>
      </c>
      <c r="J244" s="46">
        <f>HOUR(tbl_raw_data[[#This Row],[Time_taken]])*60+MINUTE(tbl_raw_data[[#This Row],[Time_taken]])+SECOND(tbl_raw_data[[#This Row],[Time_taken]])/60</f>
        <v>14.983333333333333</v>
      </c>
      <c r="K244" s="52">
        <f>DATE(YEAR(tbl_raw_data[[#This Row],[Date Actioned]]),MONTH(tbl_raw_data[[#This Row],[Date Actioned]]),DAY(tbl_raw_data[[#This Row],[Date Actioned]]))</f>
        <v>45137</v>
      </c>
      <c r="L244" s="50" t="str">
        <f>UPPER(TEXT(tbl_raw_data[[#This Row],[updated_date]],"MMMM"))</f>
        <v>JULY</v>
      </c>
      <c r="M244" s="50" t="str">
        <f>"WEEK "&amp; IF(ROUNDUP(DAY(tbl_raw_data[[#This Row],[updated_date]])/7,0)=5,4,ROUNDUP(DAY(tbl_raw_data[[#This Row],[updated_date]])/7,0))</f>
        <v>WEEK 4</v>
      </c>
      <c r="N244" s="50" t="str">
        <f>UPPER(VLOOKUP(tbl_raw_data[[#This Row],[Analyst]],Settiings!$A$2:$B$16,2,0))</f>
        <v>NAVED</v>
      </c>
      <c r="O244" s="50" t="str">
        <f>TRIM(UPPER(tbl_raw_data[[#This Row],[Outcome]]))</f>
        <v>WITHDRAW</v>
      </c>
      <c r="P244" s="50" t="str">
        <f>TRIM(UPPER(tbl_raw_data[[#This Row],[Queue Name]]))</f>
        <v>CONSUMER PRE BUREAU</v>
      </c>
      <c r="Q244" s="50" t="str">
        <f>IF(tbl_raw_data[[#This Row],[Time taken in min]]&lt;=Settiings!$D$2,"SLA_MET","SLA_NOT_MET")</f>
        <v>SLA_MET</v>
      </c>
      <c r="R244" s="94"/>
    </row>
    <row r="245" spans="1:18" x14ac:dyDescent="0.3">
      <c r="A245" s="23" t="s">
        <v>475</v>
      </c>
      <c r="B245" s="15">
        <v>45137.548229166663</v>
      </c>
      <c r="C245" s="21">
        <v>45137.559479166666</v>
      </c>
      <c r="D245" s="18" t="s">
        <v>8</v>
      </c>
      <c r="E245" s="18" t="s">
        <v>19</v>
      </c>
      <c r="F245" s="18" t="s">
        <v>70</v>
      </c>
      <c r="G245" s="18" t="s">
        <v>133</v>
      </c>
      <c r="H245" s="78" t="s">
        <v>7451</v>
      </c>
      <c r="I245" s="48">
        <f>tbl_raw_data[[#This Row],[Date Actioned]]-tbl_raw_data[[#This Row],[Date Tagged]]</f>
        <v>1.1250000003201421E-2</v>
      </c>
      <c r="J245" s="46">
        <f>HOUR(tbl_raw_data[[#This Row],[Time_taken]])*60+MINUTE(tbl_raw_data[[#This Row],[Time_taken]])+SECOND(tbl_raw_data[[#This Row],[Time_taken]])/60</f>
        <v>16.2</v>
      </c>
      <c r="K245" s="52">
        <f>DATE(YEAR(tbl_raw_data[[#This Row],[Date Actioned]]),MONTH(tbl_raw_data[[#This Row],[Date Actioned]]),DAY(tbl_raw_data[[#This Row],[Date Actioned]]))</f>
        <v>45137</v>
      </c>
      <c r="L245" s="50" t="str">
        <f>UPPER(TEXT(tbl_raw_data[[#This Row],[updated_date]],"MMMM"))</f>
        <v>JULY</v>
      </c>
      <c r="M245" s="50" t="str">
        <f>"WEEK "&amp; IF(ROUNDUP(DAY(tbl_raw_data[[#This Row],[updated_date]])/7,0)=5,4,ROUNDUP(DAY(tbl_raw_data[[#This Row],[updated_date]])/7,0))</f>
        <v>WEEK 4</v>
      </c>
      <c r="N245" s="50" t="str">
        <f>UPPER(VLOOKUP(tbl_raw_data[[#This Row],[Analyst]],Settiings!$A$2:$B$16,2,0))</f>
        <v>ASIF</v>
      </c>
      <c r="O245" s="50" t="str">
        <f>TRIM(UPPER(tbl_raw_data[[#This Row],[Outcome]]))</f>
        <v>WITHDRAW</v>
      </c>
      <c r="P245" s="50" t="str">
        <f>TRIM(UPPER(tbl_raw_data[[#This Row],[Queue Name]]))</f>
        <v>CONSUMER POST BUREAU</v>
      </c>
      <c r="Q245" s="50" t="str">
        <f>IF(tbl_raw_data[[#This Row],[Time taken in min]]&lt;=Settiings!$D$2,"SLA_MET","SLA_NOT_MET")</f>
        <v>SLA_MET</v>
      </c>
      <c r="R245" s="94"/>
    </row>
    <row r="246" spans="1:18" x14ac:dyDescent="0.3">
      <c r="A246" s="14" t="s">
        <v>477</v>
      </c>
      <c r="B246" s="9">
        <v>45137.550266203703</v>
      </c>
      <c r="C246" s="22">
        <v>45137.570462962962</v>
      </c>
      <c r="D246" s="12" t="s">
        <v>8</v>
      </c>
      <c r="E246" s="12" t="s">
        <v>19</v>
      </c>
      <c r="F246" s="12" t="s">
        <v>10</v>
      </c>
      <c r="G246" s="12" t="s">
        <v>136</v>
      </c>
      <c r="H246" s="78" t="s">
        <v>7451</v>
      </c>
      <c r="I246" s="48">
        <f>tbl_raw_data[[#This Row],[Date Actioned]]-tbl_raw_data[[#This Row],[Date Tagged]]</f>
        <v>2.0196759258396924E-2</v>
      </c>
      <c r="J246" s="46">
        <f>HOUR(tbl_raw_data[[#This Row],[Time_taken]])*60+MINUTE(tbl_raw_data[[#This Row],[Time_taken]])+SECOND(tbl_raw_data[[#This Row],[Time_taken]])/60</f>
        <v>29.083333333333332</v>
      </c>
      <c r="K246" s="52">
        <f>DATE(YEAR(tbl_raw_data[[#This Row],[Date Actioned]]),MONTH(tbl_raw_data[[#This Row],[Date Actioned]]),DAY(tbl_raw_data[[#This Row],[Date Actioned]]))</f>
        <v>45137</v>
      </c>
      <c r="L246" s="50" t="str">
        <f>UPPER(TEXT(tbl_raw_data[[#This Row],[updated_date]],"MMMM"))</f>
        <v>JULY</v>
      </c>
      <c r="M246" s="50" t="str">
        <f>"WEEK "&amp; IF(ROUNDUP(DAY(tbl_raw_data[[#This Row],[updated_date]])/7,0)=5,4,ROUNDUP(DAY(tbl_raw_data[[#This Row],[updated_date]])/7,0))</f>
        <v>WEEK 4</v>
      </c>
      <c r="N246" s="50" t="str">
        <f>UPPER(VLOOKUP(tbl_raw_data[[#This Row],[Analyst]],Settiings!$A$2:$B$16,2,0))</f>
        <v>NITESH</v>
      </c>
      <c r="O246" s="50" t="str">
        <f>TRIM(UPPER(tbl_raw_data[[#This Row],[Outcome]]))</f>
        <v>WITHDRAW</v>
      </c>
      <c r="P246" s="50" t="str">
        <f>TRIM(UPPER(tbl_raw_data[[#This Row],[Queue Name]]))</f>
        <v>CONSUMER POST BUREAU</v>
      </c>
      <c r="Q246" s="50" t="str">
        <f>IF(tbl_raw_data[[#This Row],[Time taken in min]]&lt;=Settiings!$D$2,"SLA_MET","SLA_NOT_MET")</f>
        <v>SLA_NOT_MET</v>
      </c>
      <c r="R246" s="94"/>
    </row>
    <row r="247" spans="1:18" x14ac:dyDescent="0.3">
      <c r="A247" s="20" t="s">
        <v>478</v>
      </c>
      <c r="B247" s="15">
        <v>45137.550509259258</v>
      </c>
      <c r="C247" s="21">
        <v>45137.555972222224</v>
      </c>
      <c r="D247" s="18" t="s">
        <v>8</v>
      </c>
      <c r="E247" s="18" t="s">
        <v>9</v>
      </c>
      <c r="F247" s="18" t="s">
        <v>16</v>
      </c>
      <c r="G247" s="18" t="s">
        <v>138</v>
      </c>
      <c r="H247" s="78" t="s">
        <v>7451</v>
      </c>
      <c r="I247" s="48">
        <f>tbl_raw_data[[#This Row],[Date Actioned]]-tbl_raw_data[[#This Row],[Date Tagged]]</f>
        <v>5.4629629667033441E-3</v>
      </c>
      <c r="J247" s="46">
        <f>HOUR(tbl_raw_data[[#This Row],[Time_taken]])*60+MINUTE(tbl_raw_data[[#This Row],[Time_taken]])+SECOND(tbl_raw_data[[#This Row],[Time_taken]])/60</f>
        <v>7.8666666666666671</v>
      </c>
      <c r="K247" s="52">
        <f>DATE(YEAR(tbl_raw_data[[#This Row],[Date Actioned]]),MONTH(tbl_raw_data[[#This Row],[Date Actioned]]),DAY(tbl_raw_data[[#This Row],[Date Actioned]]))</f>
        <v>45137</v>
      </c>
      <c r="L247" s="50" t="str">
        <f>UPPER(TEXT(tbl_raw_data[[#This Row],[updated_date]],"MMMM"))</f>
        <v>JULY</v>
      </c>
      <c r="M247" s="50" t="str">
        <f>"WEEK "&amp; IF(ROUNDUP(DAY(tbl_raw_data[[#This Row],[updated_date]])/7,0)=5,4,ROUNDUP(DAY(tbl_raw_data[[#This Row],[updated_date]])/7,0))</f>
        <v>WEEK 4</v>
      </c>
      <c r="N247" s="50" t="str">
        <f>UPPER(VLOOKUP(tbl_raw_data[[#This Row],[Analyst]],Settiings!$A$2:$B$16,2,0))</f>
        <v>CAMROOON</v>
      </c>
      <c r="O247" s="50" t="str">
        <f>TRIM(UPPER(tbl_raw_data[[#This Row],[Outcome]]))</f>
        <v>WITHDRAW</v>
      </c>
      <c r="P247" s="50" t="str">
        <f>TRIM(UPPER(tbl_raw_data[[#This Row],[Queue Name]]))</f>
        <v>CONSUMER EXISTING</v>
      </c>
      <c r="Q247" s="50" t="str">
        <f>IF(tbl_raw_data[[#This Row],[Time taken in min]]&lt;=Settiings!$D$2,"SLA_MET","SLA_NOT_MET")</f>
        <v>SLA_MET</v>
      </c>
      <c r="R247" s="94"/>
    </row>
    <row r="248" spans="1:18" x14ac:dyDescent="0.3">
      <c r="A248" s="14" t="s">
        <v>481</v>
      </c>
      <c r="B248" s="15">
        <v>45137.554895833331</v>
      </c>
      <c r="C248" s="21">
        <v>45137.55804398148</v>
      </c>
      <c r="D248" s="18" t="s">
        <v>8</v>
      </c>
      <c r="E248" s="18" t="s">
        <v>19</v>
      </c>
      <c r="F248" s="18" t="s">
        <v>24</v>
      </c>
      <c r="G248" s="18" t="s">
        <v>142</v>
      </c>
      <c r="H248" s="78" t="s">
        <v>7451</v>
      </c>
      <c r="I248" s="48">
        <f>tbl_raw_data[[#This Row],[Date Actioned]]-tbl_raw_data[[#This Row],[Date Tagged]]</f>
        <v>3.1481481491937302E-3</v>
      </c>
      <c r="J248" s="46">
        <f>HOUR(tbl_raw_data[[#This Row],[Time_taken]])*60+MINUTE(tbl_raw_data[[#This Row],[Time_taken]])+SECOND(tbl_raw_data[[#This Row],[Time_taken]])/60</f>
        <v>4.5333333333333332</v>
      </c>
      <c r="K248" s="52">
        <f>DATE(YEAR(tbl_raw_data[[#This Row],[Date Actioned]]),MONTH(tbl_raw_data[[#This Row],[Date Actioned]]),DAY(tbl_raw_data[[#This Row],[Date Actioned]]))</f>
        <v>45137</v>
      </c>
      <c r="L248" s="50" t="str">
        <f>UPPER(TEXT(tbl_raw_data[[#This Row],[updated_date]],"MMMM"))</f>
        <v>JULY</v>
      </c>
      <c r="M248" s="50" t="str">
        <f>"WEEK "&amp; IF(ROUNDUP(DAY(tbl_raw_data[[#This Row],[updated_date]])/7,0)=5,4,ROUNDUP(DAY(tbl_raw_data[[#This Row],[updated_date]])/7,0))</f>
        <v>WEEK 4</v>
      </c>
      <c r="N248" s="50" t="str">
        <f>UPPER(VLOOKUP(tbl_raw_data[[#This Row],[Analyst]],Settiings!$A$2:$B$16,2,0))</f>
        <v>QUADIR</v>
      </c>
      <c r="O248" s="50" t="str">
        <f>TRIM(UPPER(tbl_raw_data[[#This Row],[Outcome]]))</f>
        <v>WITHDRAW</v>
      </c>
      <c r="P248" s="50" t="str">
        <f>TRIM(UPPER(tbl_raw_data[[#This Row],[Queue Name]]))</f>
        <v>CONSUMER POST BUREAU</v>
      </c>
      <c r="Q248" s="50" t="str">
        <f>IF(tbl_raw_data[[#This Row],[Time taken in min]]&lt;=Settiings!$D$2,"SLA_MET","SLA_NOT_MET")</f>
        <v>SLA_MET</v>
      </c>
      <c r="R248" s="94"/>
    </row>
    <row r="249" spans="1:18" x14ac:dyDescent="0.3">
      <c r="A249" s="20" t="s">
        <v>484</v>
      </c>
      <c r="B249" s="9">
        <v>45137.560810185183</v>
      </c>
      <c r="C249" s="22">
        <v>45137.579143518517</v>
      </c>
      <c r="D249" s="12" t="s">
        <v>8</v>
      </c>
      <c r="E249" s="12" t="s">
        <v>47</v>
      </c>
      <c r="F249" s="12" t="s">
        <v>24</v>
      </c>
      <c r="G249" s="12" t="s">
        <v>146</v>
      </c>
      <c r="H249" s="78" t="s">
        <v>7451</v>
      </c>
      <c r="I249" s="48">
        <f>tbl_raw_data[[#This Row],[Date Actioned]]-tbl_raw_data[[#This Row],[Date Tagged]]</f>
        <v>1.8333333333430346E-2</v>
      </c>
      <c r="J249" s="46">
        <f>HOUR(tbl_raw_data[[#This Row],[Time_taken]])*60+MINUTE(tbl_raw_data[[#This Row],[Time_taken]])+SECOND(tbl_raw_data[[#This Row],[Time_taken]])/60</f>
        <v>26.4</v>
      </c>
      <c r="K249" s="52">
        <f>DATE(YEAR(tbl_raw_data[[#This Row],[Date Actioned]]),MONTH(tbl_raw_data[[#This Row],[Date Actioned]]),DAY(tbl_raw_data[[#This Row],[Date Actioned]]))</f>
        <v>45137</v>
      </c>
      <c r="L249" s="50" t="str">
        <f>UPPER(TEXT(tbl_raw_data[[#This Row],[updated_date]],"MMMM"))</f>
        <v>JULY</v>
      </c>
      <c r="M249" s="50" t="str">
        <f>"WEEK "&amp; IF(ROUNDUP(DAY(tbl_raw_data[[#This Row],[updated_date]])/7,0)=5,4,ROUNDUP(DAY(tbl_raw_data[[#This Row],[updated_date]])/7,0))</f>
        <v>WEEK 4</v>
      </c>
      <c r="N249" s="50" t="str">
        <f>UPPER(VLOOKUP(tbl_raw_data[[#This Row],[Analyst]],Settiings!$A$2:$B$16,2,0))</f>
        <v>QUADIR</v>
      </c>
      <c r="O249" s="50" t="str">
        <f>TRIM(UPPER(tbl_raw_data[[#This Row],[Outcome]]))</f>
        <v>WITHDRAW</v>
      </c>
      <c r="P249" s="50" t="str">
        <f>TRIM(UPPER(tbl_raw_data[[#This Row],[Queue Name]]))</f>
        <v>CONSUMER PRE BUREAU</v>
      </c>
      <c r="Q249" s="50" t="str">
        <f>IF(tbl_raw_data[[#This Row],[Time taken in min]]&lt;=Settiings!$D$2,"SLA_MET","SLA_NOT_MET")</f>
        <v>SLA_NOT_MET</v>
      </c>
      <c r="R249" s="94"/>
    </row>
    <row r="250" spans="1:18" x14ac:dyDescent="0.3">
      <c r="A250" s="23" t="s">
        <v>485</v>
      </c>
      <c r="B250" s="15">
        <v>45137.562604166669</v>
      </c>
      <c r="C250" s="21">
        <v>45137.568171296298</v>
      </c>
      <c r="D250" s="18" t="s">
        <v>8</v>
      </c>
      <c r="E250" s="18" t="s">
        <v>47</v>
      </c>
      <c r="F250" s="18" t="s">
        <v>70</v>
      </c>
      <c r="G250" s="18" t="s">
        <v>148</v>
      </c>
      <c r="H250" s="78" t="s">
        <v>7451</v>
      </c>
      <c r="I250" s="48">
        <f>tbl_raw_data[[#This Row],[Date Actioned]]-tbl_raw_data[[#This Row],[Date Tagged]]</f>
        <v>5.5671296286163852E-3</v>
      </c>
      <c r="J250" s="46">
        <f>HOUR(tbl_raw_data[[#This Row],[Time_taken]])*60+MINUTE(tbl_raw_data[[#This Row],[Time_taken]])+SECOND(tbl_raw_data[[#This Row],[Time_taken]])/60</f>
        <v>8.0166666666666675</v>
      </c>
      <c r="K250" s="52">
        <f>DATE(YEAR(tbl_raw_data[[#This Row],[Date Actioned]]),MONTH(tbl_raw_data[[#This Row],[Date Actioned]]),DAY(tbl_raw_data[[#This Row],[Date Actioned]]))</f>
        <v>45137</v>
      </c>
      <c r="L250" s="50" t="str">
        <f>UPPER(TEXT(tbl_raw_data[[#This Row],[updated_date]],"MMMM"))</f>
        <v>JULY</v>
      </c>
      <c r="M250" s="50" t="str">
        <f>"WEEK "&amp; IF(ROUNDUP(DAY(tbl_raw_data[[#This Row],[updated_date]])/7,0)=5,4,ROUNDUP(DAY(tbl_raw_data[[#This Row],[updated_date]])/7,0))</f>
        <v>WEEK 4</v>
      </c>
      <c r="N250" s="50" t="str">
        <f>UPPER(VLOOKUP(tbl_raw_data[[#This Row],[Analyst]],Settiings!$A$2:$B$16,2,0))</f>
        <v>ASIF</v>
      </c>
      <c r="O250" s="50" t="str">
        <f>TRIM(UPPER(tbl_raw_data[[#This Row],[Outcome]]))</f>
        <v>WITHDRAW</v>
      </c>
      <c r="P250" s="50" t="str">
        <f>TRIM(UPPER(tbl_raw_data[[#This Row],[Queue Name]]))</f>
        <v>CONSUMER PRE BUREAU</v>
      </c>
      <c r="Q250" s="50" t="str">
        <f>IF(tbl_raw_data[[#This Row],[Time taken in min]]&lt;=Settiings!$D$2,"SLA_MET","SLA_NOT_MET")</f>
        <v>SLA_MET</v>
      </c>
      <c r="R250" s="94"/>
    </row>
    <row r="251" spans="1:18" x14ac:dyDescent="0.3">
      <c r="A251" s="20" t="s">
        <v>491</v>
      </c>
      <c r="B251" s="15">
        <v>45137.571111111109</v>
      </c>
      <c r="C251" s="21">
        <v>45137.583761574075</v>
      </c>
      <c r="D251" s="18" t="s">
        <v>8</v>
      </c>
      <c r="E251" s="18" t="s">
        <v>9</v>
      </c>
      <c r="F251" s="18" t="s">
        <v>53</v>
      </c>
      <c r="G251" s="18" t="s">
        <v>157</v>
      </c>
      <c r="H251" s="78" t="s">
        <v>7451</v>
      </c>
      <c r="I251" s="48">
        <f>tbl_raw_data[[#This Row],[Date Actioned]]-tbl_raw_data[[#This Row],[Date Tagged]]</f>
        <v>1.2650462966121268E-2</v>
      </c>
      <c r="J251" s="46">
        <f>HOUR(tbl_raw_data[[#This Row],[Time_taken]])*60+MINUTE(tbl_raw_data[[#This Row],[Time_taken]])+SECOND(tbl_raw_data[[#This Row],[Time_taken]])/60</f>
        <v>18.216666666666665</v>
      </c>
      <c r="K251" s="52">
        <f>DATE(YEAR(tbl_raw_data[[#This Row],[Date Actioned]]),MONTH(tbl_raw_data[[#This Row],[Date Actioned]]),DAY(tbl_raw_data[[#This Row],[Date Actioned]]))</f>
        <v>45137</v>
      </c>
      <c r="L251" s="50" t="str">
        <f>UPPER(TEXT(tbl_raw_data[[#This Row],[updated_date]],"MMMM"))</f>
        <v>JULY</v>
      </c>
      <c r="M251" s="50" t="str">
        <f>"WEEK "&amp; IF(ROUNDUP(DAY(tbl_raw_data[[#This Row],[updated_date]])/7,0)=5,4,ROUNDUP(DAY(tbl_raw_data[[#This Row],[updated_date]])/7,0))</f>
        <v>WEEK 4</v>
      </c>
      <c r="N251" s="50" t="str">
        <f>UPPER(VLOOKUP(tbl_raw_data[[#This Row],[Analyst]],Settiings!$A$2:$B$16,2,0))</f>
        <v>NAVED</v>
      </c>
      <c r="O251" s="50" t="str">
        <f>TRIM(UPPER(tbl_raw_data[[#This Row],[Outcome]]))</f>
        <v>WITHDRAW</v>
      </c>
      <c r="P251" s="50" t="str">
        <f>TRIM(UPPER(tbl_raw_data[[#This Row],[Queue Name]]))</f>
        <v>CONSUMER EXISTING</v>
      </c>
      <c r="Q251" s="50" t="str">
        <f>IF(tbl_raw_data[[#This Row],[Time taken in min]]&lt;=Settiings!$D$2,"SLA_MET","SLA_NOT_MET")</f>
        <v>SLA_MET</v>
      </c>
      <c r="R251" s="94"/>
    </row>
    <row r="252" spans="1:18" x14ac:dyDescent="0.3">
      <c r="A252" s="23" t="s">
        <v>493</v>
      </c>
      <c r="B252" s="9">
        <v>45137.57130787037</v>
      </c>
      <c r="C252" s="22">
        <v>45137.58997685185</v>
      </c>
      <c r="D252" s="12" t="s">
        <v>8</v>
      </c>
      <c r="E252" s="12" t="s">
        <v>9</v>
      </c>
      <c r="F252" s="12" t="s">
        <v>10</v>
      </c>
      <c r="G252" s="12" t="s">
        <v>136</v>
      </c>
      <c r="H252" s="78" t="s">
        <v>7451</v>
      </c>
      <c r="I252" s="48">
        <f>tbl_raw_data[[#This Row],[Date Actioned]]-tbl_raw_data[[#This Row],[Date Tagged]]</f>
        <v>1.8668981480004732E-2</v>
      </c>
      <c r="J252" s="46">
        <f>HOUR(tbl_raw_data[[#This Row],[Time_taken]])*60+MINUTE(tbl_raw_data[[#This Row],[Time_taken]])+SECOND(tbl_raw_data[[#This Row],[Time_taken]])/60</f>
        <v>26.883333333333333</v>
      </c>
      <c r="K252" s="52">
        <f>DATE(YEAR(tbl_raw_data[[#This Row],[Date Actioned]]),MONTH(tbl_raw_data[[#This Row],[Date Actioned]]),DAY(tbl_raw_data[[#This Row],[Date Actioned]]))</f>
        <v>45137</v>
      </c>
      <c r="L252" s="50" t="str">
        <f>UPPER(TEXT(tbl_raw_data[[#This Row],[updated_date]],"MMMM"))</f>
        <v>JULY</v>
      </c>
      <c r="M252" s="50" t="str">
        <f>"WEEK "&amp; IF(ROUNDUP(DAY(tbl_raw_data[[#This Row],[updated_date]])/7,0)=5,4,ROUNDUP(DAY(tbl_raw_data[[#This Row],[updated_date]])/7,0))</f>
        <v>WEEK 4</v>
      </c>
      <c r="N252" s="50" t="str">
        <f>UPPER(VLOOKUP(tbl_raw_data[[#This Row],[Analyst]],Settiings!$A$2:$B$16,2,0))</f>
        <v>NITESH</v>
      </c>
      <c r="O252" s="50" t="str">
        <f>TRIM(UPPER(tbl_raw_data[[#This Row],[Outcome]]))</f>
        <v>WITHDRAW</v>
      </c>
      <c r="P252" s="50" t="str">
        <f>TRIM(UPPER(tbl_raw_data[[#This Row],[Queue Name]]))</f>
        <v>CONSUMER EXISTING</v>
      </c>
      <c r="Q252" s="50" t="str">
        <f>IF(tbl_raw_data[[#This Row],[Time taken in min]]&lt;=Settiings!$D$2,"SLA_MET","SLA_NOT_MET")</f>
        <v>SLA_NOT_MET</v>
      </c>
      <c r="R252" s="94"/>
    </row>
    <row r="253" spans="1:18" x14ac:dyDescent="0.3">
      <c r="A253" s="14" t="s">
        <v>500</v>
      </c>
      <c r="B253" s="15">
        <v>45137.581122685187</v>
      </c>
      <c r="C253" s="21">
        <v>45137.600381944445</v>
      </c>
      <c r="D253" s="18" t="s">
        <v>8</v>
      </c>
      <c r="E253" s="18" t="s">
        <v>9</v>
      </c>
      <c r="F253" s="18" t="s">
        <v>76</v>
      </c>
      <c r="G253" s="18" t="s">
        <v>168</v>
      </c>
      <c r="H253" s="78" t="s">
        <v>7451</v>
      </c>
      <c r="I253" s="48">
        <f>tbl_raw_data[[#This Row],[Date Actioned]]-tbl_raw_data[[#This Row],[Date Tagged]]</f>
        <v>1.9259259257523809E-2</v>
      </c>
      <c r="J253" s="46">
        <f>HOUR(tbl_raw_data[[#This Row],[Time_taken]])*60+MINUTE(tbl_raw_data[[#This Row],[Time_taken]])+SECOND(tbl_raw_data[[#This Row],[Time_taken]])/60</f>
        <v>27.733333333333334</v>
      </c>
      <c r="K253" s="52">
        <f>DATE(YEAR(tbl_raw_data[[#This Row],[Date Actioned]]),MONTH(tbl_raw_data[[#This Row],[Date Actioned]]),DAY(tbl_raw_data[[#This Row],[Date Actioned]]))</f>
        <v>45137</v>
      </c>
      <c r="L253" s="50" t="str">
        <f>UPPER(TEXT(tbl_raw_data[[#This Row],[updated_date]],"MMMM"))</f>
        <v>JULY</v>
      </c>
      <c r="M253" s="50" t="str">
        <f>"WEEK "&amp; IF(ROUNDUP(DAY(tbl_raw_data[[#This Row],[updated_date]])/7,0)=5,4,ROUNDUP(DAY(tbl_raw_data[[#This Row],[updated_date]])/7,0))</f>
        <v>WEEK 4</v>
      </c>
      <c r="N253" s="50" t="str">
        <f>UPPER(VLOOKUP(tbl_raw_data[[#This Row],[Analyst]],Settiings!$A$2:$B$16,2,0))</f>
        <v>ROHAN</v>
      </c>
      <c r="O253" s="50" t="str">
        <f>TRIM(UPPER(tbl_raw_data[[#This Row],[Outcome]]))</f>
        <v>WITHDRAW</v>
      </c>
      <c r="P253" s="50" t="str">
        <f>TRIM(UPPER(tbl_raw_data[[#This Row],[Queue Name]]))</f>
        <v>CONSUMER EXISTING</v>
      </c>
      <c r="Q253" s="50" t="str">
        <f>IF(tbl_raw_data[[#This Row],[Time taken in min]]&lt;=Settiings!$D$2,"SLA_MET","SLA_NOT_MET")</f>
        <v>SLA_NOT_MET</v>
      </c>
      <c r="R253" s="94"/>
    </row>
    <row r="254" spans="1:18" x14ac:dyDescent="0.3">
      <c r="A254" s="20" t="s">
        <v>505</v>
      </c>
      <c r="B254" s="9">
        <v>45137.593622685185</v>
      </c>
      <c r="C254" s="22">
        <v>45137.597314814811</v>
      </c>
      <c r="D254" s="12" t="s">
        <v>8</v>
      </c>
      <c r="E254" s="12" t="s">
        <v>47</v>
      </c>
      <c r="F254" s="12" t="s">
        <v>65</v>
      </c>
      <c r="G254" s="12" t="s">
        <v>118</v>
      </c>
      <c r="H254" s="78" t="s">
        <v>7451</v>
      </c>
      <c r="I254" s="48">
        <f>tbl_raw_data[[#This Row],[Date Actioned]]-tbl_raw_data[[#This Row],[Date Tagged]]</f>
        <v>3.6921296268701553E-3</v>
      </c>
      <c r="J254" s="46">
        <f>HOUR(tbl_raw_data[[#This Row],[Time_taken]])*60+MINUTE(tbl_raw_data[[#This Row],[Time_taken]])+SECOND(tbl_raw_data[[#This Row],[Time_taken]])/60</f>
        <v>5.3166666666666664</v>
      </c>
      <c r="K254" s="52">
        <f>DATE(YEAR(tbl_raw_data[[#This Row],[Date Actioned]]),MONTH(tbl_raw_data[[#This Row],[Date Actioned]]),DAY(tbl_raw_data[[#This Row],[Date Actioned]]))</f>
        <v>45137</v>
      </c>
      <c r="L254" s="50" t="str">
        <f>UPPER(TEXT(tbl_raw_data[[#This Row],[updated_date]],"MMMM"))</f>
        <v>JULY</v>
      </c>
      <c r="M254" s="50" t="str">
        <f>"WEEK "&amp; IF(ROUNDUP(DAY(tbl_raw_data[[#This Row],[updated_date]])/7,0)=5,4,ROUNDUP(DAY(tbl_raw_data[[#This Row],[updated_date]])/7,0))</f>
        <v>WEEK 4</v>
      </c>
      <c r="N254" s="50" t="str">
        <f>UPPER(VLOOKUP(tbl_raw_data[[#This Row],[Analyst]],Settiings!$A$2:$B$16,2,0))</f>
        <v>SAM</v>
      </c>
      <c r="O254" s="50" t="str">
        <f>TRIM(UPPER(tbl_raw_data[[#This Row],[Outcome]]))</f>
        <v>WITHDRAW</v>
      </c>
      <c r="P254" s="50" t="str">
        <f>TRIM(UPPER(tbl_raw_data[[#This Row],[Queue Name]]))</f>
        <v>CONSUMER PRE BUREAU</v>
      </c>
      <c r="Q254" s="50" t="str">
        <f>IF(tbl_raw_data[[#This Row],[Time taken in min]]&lt;=Settiings!$D$2,"SLA_MET","SLA_NOT_MET")</f>
        <v>SLA_MET</v>
      </c>
      <c r="R254" s="94"/>
    </row>
    <row r="255" spans="1:18" x14ac:dyDescent="0.3">
      <c r="A255" s="23" t="s">
        <v>518</v>
      </c>
      <c r="B255" s="15">
        <v>45137.608657407407</v>
      </c>
      <c r="C255" s="21">
        <v>45137.61215277778</v>
      </c>
      <c r="D255" s="18" t="s">
        <v>8</v>
      </c>
      <c r="E255" s="18" t="s">
        <v>47</v>
      </c>
      <c r="F255" s="18" t="s">
        <v>65</v>
      </c>
      <c r="G255" s="18" t="s">
        <v>189</v>
      </c>
      <c r="H255" s="78" t="s">
        <v>7451</v>
      </c>
      <c r="I255" s="48">
        <f>tbl_raw_data[[#This Row],[Date Actioned]]-tbl_raw_data[[#This Row],[Date Tagged]]</f>
        <v>3.4953703725477681E-3</v>
      </c>
      <c r="J255" s="46">
        <f>HOUR(tbl_raw_data[[#This Row],[Time_taken]])*60+MINUTE(tbl_raw_data[[#This Row],[Time_taken]])+SECOND(tbl_raw_data[[#This Row],[Time_taken]])/60</f>
        <v>5.0333333333333332</v>
      </c>
      <c r="K255" s="52">
        <f>DATE(YEAR(tbl_raw_data[[#This Row],[Date Actioned]]),MONTH(tbl_raw_data[[#This Row],[Date Actioned]]),DAY(tbl_raw_data[[#This Row],[Date Actioned]]))</f>
        <v>45137</v>
      </c>
      <c r="L255" s="50" t="str">
        <f>UPPER(TEXT(tbl_raw_data[[#This Row],[updated_date]],"MMMM"))</f>
        <v>JULY</v>
      </c>
      <c r="M255" s="50" t="str">
        <f>"WEEK "&amp; IF(ROUNDUP(DAY(tbl_raw_data[[#This Row],[updated_date]])/7,0)=5,4,ROUNDUP(DAY(tbl_raw_data[[#This Row],[updated_date]])/7,0))</f>
        <v>WEEK 4</v>
      </c>
      <c r="N255" s="50" t="str">
        <f>UPPER(VLOOKUP(tbl_raw_data[[#This Row],[Analyst]],Settiings!$A$2:$B$16,2,0))</f>
        <v>SAM</v>
      </c>
      <c r="O255" s="50" t="str">
        <f>TRIM(UPPER(tbl_raw_data[[#This Row],[Outcome]]))</f>
        <v>WITHDRAW</v>
      </c>
      <c r="P255" s="50" t="str">
        <f>TRIM(UPPER(tbl_raw_data[[#This Row],[Queue Name]]))</f>
        <v>CONSUMER PRE BUREAU</v>
      </c>
      <c r="Q255" s="50" t="str">
        <f>IF(tbl_raw_data[[#This Row],[Time taken in min]]&lt;=Settiings!$D$2,"SLA_MET","SLA_NOT_MET")</f>
        <v>SLA_MET</v>
      </c>
      <c r="R255" s="94"/>
    </row>
    <row r="256" spans="1:18" x14ac:dyDescent="0.3">
      <c r="A256" s="14" t="s">
        <v>525</v>
      </c>
      <c r="B256" s="9">
        <v>45137.616377314815</v>
      </c>
      <c r="C256" s="22">
        <v>45137.620972222219</v>
      </c>
      <c r="D256" s="12" t="s">
        <v>8</v>
      </c>
      <c r="E256" s="12" t="s">
        <v>47</v>
      </c>
      <c r="F256" s="12" t="s">
        <v>65</v>
      </c>
      <c r="G256" s="12" t="s">
        <v>118</v>
      </c>
      <c r="H256" s="78" t="s">
        <v>7451</v>
      </c>
      <c r="I256" s="48">
        <f>tbl_raw_data[[#This Row],[Date Actioned]]-tbl_raw_data[[#This Row],[Date Tagged]]</f>
        <v>4.5949074046802707E-3</v>
      </c>
      <c r="J256" s="46">
        <f>HOUR(tbl_raw_data[[#This Row],[Time_taken]])*60+MINUTE(tbl_raw_data[[#This Row],[Time_taken]])+SECOND(tbl_raw_data[[#This Row],[Time_taken]])/60</f>
        <v>6.6166666666666671</v>
      </c>
      <c r="K256" s="52">
        <f>DATE(YEAR(tbl_raw_data[[#This Row],[Date Actioned]]),MONTH(tbl_raw_data[[#This Row],[Date Actioned]]),DAY(tbl_raw_data[[#This Row],[Date Actioned]]))</f>
        <v>45137</v>
      </c>
      <c r="L256" s="50" t="str">
        <f>UPPER(TEXT(tbl_raw_data[[#This Row],[updated_date]],"MMMM"))</f>
        <v>JULY</v>
      </c>
      <c r="M256" s="50" t="str">
        <f>"WEEK "&amp; IF(ROUNDUP(DAY(tbl_raw_data[[#This Row],[updated_date]])/7,0)=5,4,ROUNDUP(DAY(tbl_raw_data[[#This Row],[updated_date]])/7,0))</f>
        <v>WEEK 4</v>
      </c>
      <c r="N256" s="50" t="str">
        <f>UPPER(VLOOKUP(tbl_raw_data[[#This Row],[Analyst]],Settiings!$A$2:$B$16,2,0))</f>
        <v>SAM</v>
      </c>
      <c r="O256" s="50" t="str">
        <f>TRIM(UPPER(tbl_raw_data[[#This Row],[Outcome]]))</f>
        <v>WITHDRAW</v>
      </c>
      <c r="P256" s="50" t="str">
        <f>TRIM(UPPER(tbl_raw_data[[#This Row],[Queue Name]]))</f>
        <v>CONSUMER PRE BUREAU</v>
      </c>
      <c r="Q256" s="50" t="str">
        <f>IF(tbl_raw_data[[#This Row],[Time taken in min]]&lt;=Settiings!$D$2,"SLA_MET","SLA_NOT_MET")</f>
        <v>SLA_MET</v>
      </c>
      <c r="R256" s="94"/>
    </row>
    <row r="257" spans="1:18" x14ac:dyDescent="0.3">
      <c r="A257" s="20" t="s">
        <v>536</v>
      </c>
      <c r="B257" s="15">
        <v>45137.628587962965</v>
      </c>
      <c r="C257" s="21">
        <v>45137.634930555556</v>
      </c>
      <c r="D257" s="18" t="s">
        <v>8</v>
      </c>
      <c r="E257" s="18" t="s">
        <v>47</v>
      </c>
      <c r="F257" s="18" t="s">
        <v>76</v>
      </c>
      <c r="G257" s="18" t="s">
        <v>210</v>
      </c>
      <c r="H257" s="78" t="s">
        <v>7451</v>
      </c>
      <c r="I257" s="48">
        <f>tbl_raw_data[[#This Row],[Date Actioned]]-tbl_raw_data[[#This Row],[Date Tagged]]</f>
        <v>6.3425925909541547E-3</v>
      </c>
      <c r="J257" s="46">
        <f>HOUR(tbl_raw_data[[#This Row],[Time_taken]])*60+MINUTE(tbl_raw_data[[#This Row],[Time_taken]])+SECOND(tbl_raw_data[[#This Row],[Time_taken]])/60</f>
        <v>9.1333333333333329</v>
      </c>
      <c r="K257" s="52">
        <f>DATE(YEAR(tbl_raw_data[[#This Row],[Date Actioned]]),MONTH(tbl_raw_data[[#This Row],[Date Actioned]]),DAY(tbl_raw_data[[#This Row],[Date Actioned]]))</f>
        <v>45137</v>
      </c>
      <c r="L257" s="50" t="str">
        <f>UPPER(TEXT(tbl_raw_data[[#This Row],[updated_date]],"MMMM"))</f>
        <v>JULY</v>
      </c>
      <c r="M257" s="50" t="str">
        <f>"WEEK "&amp; IF(ROUNDUP(DAY(tbl_raw_data[[#This Row],[updated_date]])/7,0)=5,4,ROUNDUP(DAY(tbl_raw_data[[#This Row],[updated_date]])/7,0))</f>
        <v>WEEK 4</v>
      </c>
      <c r="N257" s="50" t="str">
        <f>UPPER(VLOOKUP(tbl_raw_data[[#This Row],[Analyst]],Settiings!$A$2:$B$16,2,0))</f>
        <v>ROHAN</v>
      </c>
      <c r="O257" s="50" t="str">
        <f>TRIM(UPPER(tbl_raw_data[[#This Row],[Outcome]]))</f>
        <v>WITHDRAW</v>
      </c>
      <c r="P257" s="50" t="str">
        <f>TRIM(UPPER(tbl_raw_data[[#This Row],[Queue Name]]))</f>
        <v>CONSUMER PRE BUREAU</v>
      </c>
      <c r="Q257" s="50" t="str">
        <f>IF(tbl_raw_data[[#This Row],[Time taken in min]]&lt;=Settiings!$D$2,"SLA_MET","SLA_NOT_MET")</f>
        <v>SLA_MET</v>
      </c>
      <c r="R257" s="94"/>
    </row>
    <row r="258" spans="1:18" x14ac:dyDescent="0.3">
      <c r="A258" s="14" t="s">
        <v>550</v>
      </c>
      <c r="B258" s="15">
        <v>45137.642708333333</v>
      </c>
      <c r="C258" s="21">
        <v>45137.648055555554</v>
      </c>
      <c r="D258" s="18" t="s">
        <v>8</v>
      </c>
      <c r="E258" s="18" t="s">
        <v>47</v>
      </c>
      <c r="F258" s="18" t="s">
        <v>53</v>
      </c>
      <c r="G258" s="18" t="s">
        <v>225</v>
      </c>
      <c r="H258" s="78" t="s">
        <v>7451</v>
      </c>
      <c r="I258" s="48">
        <f>tbl_raw_data[[#This Row],[Date Actioned]]-tbl_raw_data[[#This Row],[Date Tagged]]</f>
        <v>5.3472222207346931E-3</v>
      </c>
      <c r="J258" s="46">
        <f>HOUR(tbl_raw_data[[#This Row],[Time_taken]])*60+MINUTE(tbl_raw_data[[#This Row],[Time_taken]])+SECOND(tbl_raw_data[[#This Row],[Time_taken]])/60</f>
        <v>7.7</v>
      </c>
      <c r="K258" s="52">
        <f>DATE(YEAR(tbl_raw_data[[#This Row],[Date Actioned]]),MONTH(tbl_raw_data[[#This Row],[Date Actioned]]),DAY(tbl_raw_data[[#This Row],[Date Actioned]]))</f>
        <v>45137</v>
      </c>
      <c r="L258" s="50" t="str">
        <f>UPPER(TEXT(tbl_raw_data[[#This Row],[updated_date]],"MMMM"))</f>
        <v>JULY</v>
      </c>
      <c r="M258" s="50" t="str">
        <f>"WEEK "&amp; IF(ROUNDUP(DAY(tbl_raw_data[[#This Row],[updated_date]])/7,0)=5,4,ROUNDUP(DAY(tbl_raw_data[[#This Row],[updated_date]])/7,0))</f>
        <v>WEEK 4</v>
      </c>
      <c r="N258" s="50" t="str">
        <f>UPPER(VLOOKUP(tbl_raw_data[[#This Row],[Analyst]],Settiings!$A$2:$B$16,2,0))</f>
        <v>NAVED</v>
      </c>
      <c r="O258" s="50" t="str">
        <f>TRIM(UPPER(tbl_raw_data[[#This Row],[Outcome]]))</f>
        <v>WITHDRAW</v>
      </c>
      <c r="P258" s="50" t="str">
        <f>TRIM(UPPER(tbl_raw_data[[#This Row],[Queue Name]]))</f>
        <v>CONSUMER PRE BUREAU</v>
      </c>
      <c r="Q258" s="50" t="str">
        <f>IF(tbl_raw_data[[#This Row],[Time taken in min]]&lt;=Settiings!$D$2,"SLA_MET","SLA_NOT_MET")</f>
        <v>SLA_MET</v>
      </c>
      <c r="R258" s="94"/>
    </row>
    <row r="259" spans="1:18" x14ac:dyDescent="0.3">
      <c r="A259" s="20" t="s">
        <v>551</v>
      </c>
      <c r="B259" s="9">
        <v>45137.643217592595</v>
      </c>
      <c r="C259" s="22">
        <v>45137.649016203701</v>
      </c>
      <c r="D259" s="12" t="s">
        <v>8</v>
      </c>
      <c r="E259" s="12" t="s">
        <v>47</v>
      </c>
      <c r="F259" s="12" t="s">
        <v>16</v>
      </c>
      <c r="G259" s="12" t="s">
        <v>136</v>
      </c>
      <c r="H259" s="78" t="s">
        <v>7451</v>
      </c>
      <c r="I259" s="48">
        <f>tbl_raw_data[[#This Row],[Date Actioned]]-tbl_raw_data[[#This Row],[Date Tagged]]</f>
        <v>5.798611106001772E-3</v>
      </c>
      <c r="J259" s="46">
        <f>HOUR(tbl_raw_data[[#This Row],[Time_taken]])*60+MINUTE(tbl_raw_data[[#This Row],[Time_taken]])+SECOND(tbl_raw_data[[#This Row],[Time_taken]])/60</f>
        <v>8.35</v>
      </c>
      <c r="K259" s="52">
        <f>DATE(YEAR(tbl_raw_data[[#This Row],[Date Actioned]]),MONTH(tbl_raw_data[[#This Row],[Date Actioned]]),DAY(tbl_raw_data[[#This Row],[Date Actioned]]))</f>
        <v>45137</v>
      </c>
      <c r="L259" s="50" t="str">
        <f>UPPER(TEXT(tbl_raw_data[[#This Row],[updated_date]],"MMMM"))</f>
        <v>JULY</v>
      </c>
      <c r="M259" s="50" t="str">
        <f>"WEEK "&amp; IF(ROUNDUP(DAY(tbl_raw_data[[#This Row],[updated_date]])/7,0)=5,4,ROUNDUP(DAY(tbl_raw_data[[#This Row],[updated_date]])/7,0))</f>
        <v>WEEK 4</v>
      </c>
      <c r="N259" s="50" t="str">
        <f>UPPER(VLOOKUP(tbl_raw_data[[#This Row],[Analyst]],Settiings!$A$2:$B$16,2,0))</f>
        <v>CAMROOON</v>
      </c>
      <c r="O259" s="50" t="str">
        <f>TRIM(UPPER(tbl_raw_data[[#This Row],[Outcome]]))</f>
        <v>WITHDRAW</v>
      </c>
      <c r="P259" s="50" t="str">
        <f>TRIM(UPPER(tbl_raw_data[[#This Row],[Queue Name]]))</f>
        <v>CONSUMER PRE BUREAU</v>
      </c>
      <c r="Q259" s="50" t="str">
        <f>IF(tbl_raw_data[[#This Row],[Time taken in min]]&lt;=Settiings!$D$2,"SLA_MET","SLA_NOT_MET")</f>
        <v>SLA_MET</v>
      </c>
      <c r="R259" s="94"/>
    </row>
    <row r="260" spans="1:18" x14ac:dyDescent="0.3">
      <c r="A260" s="23" t="s">
        <v>554</v>
      </c>
      <c r="B260" s="15">
        <v>45137.648680555554</v>
      </c>
      <c r="C260" s="21">
        <v>45137.658449074072</v>
      </c>
      <c r="D260" s="18" t="s">
        <v>8</v>
      </c>
      <c r="E260" s="18" t="s">
        <v>9</v>
      </c>
      <c r="F260" s="18" t="s">
        <v>65</v>
      </c>
      <c r="G260" s="18" t="s">
        <v>231</v>
      </c>
      <c r="H260" s="78" t="s">
        <v>7451</v>
      </c>
      <c r="I260" s="48">
        <f>tbl_raw_data[[#This Row],[Date Actioned]]-tbl_raw_data[[#This Row],[Date Tagged]]</f>
        <v>9.7685185173759237E-3</v>
      </c>
      <c r="J260" s="46">
        <f>HOUR(tbl_raw_data[[#This Row],[Time_taken]])*60+MINUTE(tbl_raw_data[[#This Row],[Time_taken]])+SECOND(tbl_raw_data[[#This Row],[Time_taken]])/60</f>
        <v>14.066666666666666</v>
      </c>
      <c r="K260" s="52">
        <f>DATE(YEAR(tbl_raw_data[[#This Row],[Date Actioned]]),MONTH(tbl_raw_data[[#This Row],[Date Actioned]]),DAY(tbl_raw_data[[#This Row],[Date Actioned]]))</f>
        <v>45137</v>
      </c>
      <c r="L260" s="50" t="str">
        <f>UPPER(TEXT(tbl_raw_data[[#This Row],[updated_date]],"MMMM"))</f>
        <v>JULY</v>
      </c>
      <c r="M260" s="50" t="str">
        <f>"WEEK "&amp; IF(ROUNDUP(DAY(tbl_raw_data[[#This Row],[updated_date]])/7,0)=5,4,ROUNDUP(DAY(tbl_raw_data[[#This Row],[updated_date]])/7,0))</f>
        <v>WEEK 4</v>
      </c>
      <c r="N260" s="50" t="str">
        <f>UPPER(VLOOKUP(tbl_raw_data[[#This Row],[Analyst]],Settiings!$A$2:$B$16,2,0))</f>
        <v>SAM</v>
      </c>
      <c r="O260" s="50" t="str">
        <f>TRIM(UPPER(tbl_raw_data[[#This Row],[Outcome]]))</f>
        <v>WITHDRAW</v>
      </c>
      <c r="P260" s="50" t="str">
        <f>TRIM(UPPER(tbl_raw_data[[#This Row],[Queue Name]]))</f>
        <v>CONSUMER EXISTING</v>
      </c>
      <c r="Q260" s="50" t="str">
        <f>IF(tbl_raw_data[[#This Row],[Time taken in min]]&lt;=Settiings!$D$2,"SLA_MET","SLA_NOT_MET")</f>
        <v>SLA_MET</v>
      </c>
      <c r="R260" s="94"/>
    </row>
    <row r="261" spans="1:18" x14ac:dyDescent="0.3">
      <c r="A261" s="14" t="s">
        <v>555</v>
      </c>
      <c r="B261" s="9">
        <v>45137.649895833332</v>
      </c>
      <c r="C261" s="22">
        <v>45137.656631944446</v>
      </c>
      <c r="D261" s="12" t="s">
        <v>8</v>
      </c>
      <c r="E261" s="12" t="s">
        <v>9</v>
      </c>
      <c r="F261" s="12" t="s">
        <v>53</v>
      </c>
      <c r="G261" s="12" t="s">
        <v>233</v>
      </c>
      <c r="H261" s="78" t="s">
        <v>7451</v>
      </c>
      <c r="I261" s="48">
        <f>tbl_raw_data[[#This Row],[Date Actioned]]-tbl_raw_data[[#This Row],[Date Tagged]]</f>
        <v>6.7361111141508445E-3</v>
      </c>
      <c r="J261" s="46">
        <f>HOUR(tbl_raw_data[[#This Row],[Time_taken]])*60+MINUTE(tbl_raw_data[[#This Row],[Time_taken]])+SECOND(tbl_raw_data[[#This Row],[Time_taken]])/60</f>
        <v>9.6999999999999993</v>
      </c>
      <c r="K261" s="52">
        <f>DATE(YEAR(tbl_raw_data[[#This Row],[Date Actioned]]),MONTH(tbl_raw_data[[#This Row],[Date Actioned]]),DAY(tbl_raw_data[[#This Row],[Date Actioned]]))</f>
        <v>45137</v>
      </c>
      <c r="L261" s="50" t="str">
        <f>UPPER(TEXT(tbl_raw_data[[#This Row],[updated_date]],"MMMM"))</f>
        <v>JULY</v>
      </c>
      <c r="M261" s="50" t="str">
        <f>"WEEK "&amp; IF(ROUNDUP(DAY(tbl_raw_data[[#This Row],[updated_date]])/7,0)=5,4,ROUNDUP(DAY(tbl_raw_data[[#This Row],[updated_date]])/7,0))</f>
        <v>WEEK 4</v>
      </c>
      <c r="N261" s="50" t="str">
        <f>UPPER(VLOOKUP(tbl_raw_data[[#This Row],[Analyst]],Settiings!$A$2:$B$16,2,0))</f>
        <v>NAVED</v>
      </c>
      <c r="O261" s="50" t="str">
        <f>TRIM(UPPER(tbl_raw_data[[#This Row],[Outcome]]))</f>
        <v>WITHDRAW</v>
      </c>
      <c r="P261" s="50" t="str">
        <f>TRIM(UPPER(tbl_raw_data[[#This Row],[Queue Name]]))</f>
        <v>CONSUMER EXISTING</v>
      </c>
      <c r="Q261" s="50" t="str">
        <f>IF(tbl_raw_data[[#This Row],[Time taken in min]]&lt;=Settiings!$D$2,"SLA_MET","SLA_NOT_MET")</f>
        <v>SLA_MET</v>
      </c>
      <c r="R261" s="94"/>
    </row>
    <row r="262" spans="1:18" x14ac:dyDescent="0.3">
      <c r="A262" s="20" t="s">
        <v>556</v>
      </c>
      <c r="B262" s="15">
        <v>45137.65047453704</v>
      </c>
      <c r="C262" s="21">
        <v>45137.653043981481</v>
      </c>
      <c r="D262" s="18" t="s">
        <v>8</v>
      </c>
      <c r="E262" s="18" t="s">
        <v>47</v>
      </c>
      <c r="F262" s="18" t="s">
        <v>16</v>
      </c>
      <c r="G262" s="18" t="s">
        <v>118</v>
      </c>
      <c r="H262" s="78" t="s">
        <v>7451</v>
      </c>
      <c r="I262" s="48">
        <f>tbl_raw_data[[#This Row],[Date Actioned]]-tbl_raw_data[[#This Row],[Date Tagged]]</f>
        <v>2.5694444411783479E-3</v>
      </c>
      <c r="J262" s="46">
        <f>HOUR(tbl_raw_data[[#This Row],[Time_taken]])*60+MINUTE(tbl_raw_data[[#This Row],[Time_taken]])+SECOND(tbl_raw_data[[#This Row],[Time_taken]])/60</f>
        <v>3.7</v>
      </c>
      <c r="K262" s="52">
        <f>DATE(YEAR(tbl_raw_data[[#This Row],[Date Actioned]]),MONTH(tbl_raw_data[[#This Row],[Date Actioned]]),DAY(tbl_raw_data[[#This Row],[Date Actioned]]))</f>
        <v>45137</v>
      </c>
      <c r="L262" s="50" t="str">
        <f>UPPER(TEXT(tbl_raw_data[[#This Row],[updated_date]],"MMMM"))</f>
        <v>JULY</v>
      </c>
      <c r="M262" s="50" t="str">
        <f>"WEEK "&amp; IF(ROUNDUP(DAY(tbl_raw_data[[#This Row],[updated_date]])/7,0)=5,4,ROUNDUP(DAY(tbl_raw_data[[#This Row],[updated_date]])/7,0))</f>
        <v>WEEK 4</v>
      </c>
      <c r="N262" s="50" t="str">
        <f>UPPER(VLOOKUP(tbl_raw_data[[#This Row],[Analyst]],Settiings!$A$2:$B$16,2,0))</f>
        <v>CAMROOON</v>
      </c>
      <c r="O262" s="50" t="str">
        <f>TRIM(UPPER(tbl_raw_data[[#This Row],[Outcome]]))</f>
        <v>WITHDRAW</v>
      </c>
      <c r="P262" s="50" t="str">
        <f>TRIM(UPPER(tbl_raw_data[[#This Row],[Queue Name]]))</f>
        <v>CONSUMER PRE BUREAU</v>
      </c>
      <c r="Q262" s="50" t="str">
        <f>IF(tbl_raw_data[[#This Row],[Time taken in min]]&lt;=Settiings!$D$2,"SLA_MET","SLA_NOT_MET")</f>
        <v>SLA_MET</v>
      </c>
      <c r="R262" s="94"/>
    </row>
    <row r="263" spans="1:18" x14ac:dyDescent="0.3">
      <c r="A263" s="23" t="s">
        <v>560</v>
      </c>
      <c r="B263" s="9">
        <v>45137.65315972222</v>
      </c>
      <c r="C263" s="22">
        <v>45137.666689814818</v>
      </c>
      <c r="D263" s="12" t="s">
        <v>8</v>
      </c>
      <c r="E263" s="12" t="s">
        <v>19</v>
      </c>
      <c r="F263" s="12" t="s">
        <v>53</v>
      </c>
      <c r="G263" s="12" t="s">
        <v>239</v>
      </c>
      <c r="H263" s="78" t="s">
        <v>7451</v>
      </c>
      <c r="I263" s="48">
        <f>tbl_raw_data[[#This Row],[Date Actioned]]-tbl_raw_data[[#This Row],[Date Tagged]]</f>
        <v>1.3530092597648036E-2</v>
      </c>
      <c r="J263" s="46">
        <f>HOUR(tbl_raw_data[[#This Row],[Time_taken]])*60+MINUTE(tbl_raw_data[[#This Row],[Time_taken]])+SECOND(tbl_raw_data[[#This Row],[Time_taken]])/60</f>
        <v>19.483333333333334</v>
      </c>
      <c r="K263" s="52">
        <f>DATE(YEAR(tbl_raw_data[[#This Row],[Date Actioned]]),MONTH(tbl_raw_data[[#This Row],[Date Actioned]]),DAY(tbl_raw_data[[#This Row],[Date Actioned]]))</f>
        <v>45137</v>
      </c>
      <c r="L263" s="50" t="str">
        <f>UPPER(TEXT(tbl_raw_data[[#This Row],[updated_date]],"MMMM"))</f>
        <v>JULY</v>
      </c>
      <c r="M263" s="50" t="str">
        <f>"WEEK "&amp; IF(ROUNDUP(DAY(tbl_raw_data[[#This Row],[updated_date]])/7,0)=5,4,ROUNDUP(DAY(tbl_raw_data[[#This Row],[updated_date]])/7,0))</f>
        <v>WEEK 4</v>
      </c>
      <c r="N263" s="50" t="str">
        <f>UPPER(VLOOKUP(tbl_raw_data[[#This Row],[Analyst]],Settiings!$A$2:$B$16,2,0))</f>
        <v>NAVED</v>
      </c>
      <c r="O263" s="50" t="str">
        <f>TRIM(UPPER(tbl_raw_data[[#This Row],[Outcome]]))</f>
        <v>WITHDRAW</v>
      </c>
      <c r="P263" s="50" t="str">
        <f>TRIM(UPPER(tbl_raw_data[[#This Row],[Queue Name]]))</f>
        <v>CONSUMER POST BUREAU</v>
      </c>
      <c r="Q263" s="50" t="str">
        <f>IF(tbl_raw_data[[#This Row],[Time taken in min]]&lt;=Settiings!$D$2,"SLA_MET","SLA_NOT_MET")</f>
        <v>SLA_MET</v>
      </c>
      <c r="R263" s="94"/>
    </row>
    <row r="264" spans="1:18" x14ac:dyDescent="0.3">
      <c r="A264" s="14" t="s">
        <v>563</v>
      </c>
      <c r="B264" s="15">
        <v>45137.654097222221</v>
      </c>
      <c r="C264" s="21">
        <v>45137.66337962963</v>
      </c>
      <c r="D264" s="18" t="s">
        <v>8</v>
      </c>
      <c r="E264" s="18" t="s">
        <v>9</v>
      </c>
      <c r="F264" s="18" t="s">
        <v>16</v>
      </c>
      <c r="G264" s="18" t="s">
        <v>243</v>
      </c>
      <c r="H264" s="78" t="s">
        <v>7451</v>
      </c>
      <c r="I264" s="48">
        <f>tbl_raw_data[[#This Row],[Date Actioned]]-tbl_raw_data[[#This Row],[Date Tagged]]</f>
        <v>9.2824074090458453E-3</v>
      </c>
      <c r="J264" s="46">
        <f>HOUR(tbl_raw_data[[#This Row],[Time_taken]])*60+MINUTE(tbl_raw_data[[#This Row],[Time_taken]])+SECOND(tbl_raw_data[[#This Row],[Time_taken]])/60</f>
        <v>13.366666666666667</v>
      </c>
      <c r="K264" s="52">
        <f>DATE(YEAR(tbl_raw_data[[#This Row],[Date Actioned]]),MONTH(tbl_raw_data[[#This Row],[Date Actioned]]),DAY(tbl_raw_data[[#This Row],[Date Actioned]]))</f>
        <v>45137</v>
      </c>
      <c r="L264" s="50" t="str">
        <f>UPPER(TEXT(tbl_raw_data[[#This Row],[updated_date]],"MMMM"))</f>
        <v>JULY</v>
      </c>
      <c r="M264" s="50" t="str">
        <f>"WEEK "&amp; IF(ROUNDUP(DAY(tbl_raw_data[[#This Row],[updated_date]])/7,0)=5,4,ROUNDUP(DAY(tbl_raw_data[[#This Row],[updated_date]])/7,0))</f>
        <v>WEEK 4</v>
      </c>
      <c r="N264" s="50" t="str">
        <f>UPPER(VLOOKUP(tbl_raw_data[[#This Row],[Analyst]],Settiings!$A$2:$B$16,2,0))</f>
        <v>CAMROOON</v>
      </c>
      <c r="O264" s="50" t="str">
        <f>TRIM(UPPER(tbl_raw_data[[#This Row],[Outcome]]))</f>
        <v>WITHDRAW</v>
      </c>
      <c r="P264" s="50" t="str">
        <f>TRIM(UPPER(tbl_raw_data[[#This Row],[Queue Name]]))</f>
        <v>CONSUMER EXISTING</v>
      </c>
      <c r="Q264" s="50" t="str">
        <f>IF(tbl_raw_data[[#This Row],[Time taken in min]]&lt;=Settiings!$D$2,"SLA_MET","SLA_NOT_MET")</f>
        <v>SLA_MET</v>
      </c>
      <c r="R264" s="94"/>
    </row>
    <row r="265" spans="1:18" x14ac:dyDescent="0.3">
      <c r="A265" s="23" t="s">
        <v>568</v>
      </c>
      <c r="B265" s="15">
        <v>45137.657916666663</v>
      </c>
      <c r="C265" s="21">
        <v>45137.678425925929</v>
      </c>
      <c r="D265" s="18" t="s">
        <v>8</v>
      </c>
      <c r="E265" s="18" t="s">
        <v>9</v>
      </c>
      <c r="F265" s="18" t="s">
        <v>24</v>
      </c>
      <c r="G265" s="18" t="s">
        <v>250</v>
      </c>
      <c r="H265" s="78" t="s">
        <v>7451</v>
      </c>
      <c r="I265" s="48">
        <f>tbl_raw_data[[#This Row],[Date Actioned]]-tbl_raw_data[[#This Row],[Date Tagged]]</f>
        <v>2.0509259265963919E-2</v>
      </c>
      <c r="J265" s="46">
        <f>HOUR(tbl_raw_data[[#This Row],[Time_taken]])*60+MINUTE(tbl_raw_data[[#This Row],[Time_taken]])+SECOND(tbl_raw_data[[#This Row],[Time_taken]])/60</f>
        <v>29.533333333333335</v>
      </c>
      <c r="K265" s="52">
        <f>DATE(YEAR(tbl_raw_data[[#This Row],[Date Actioned]]),MONTH(tbl_raw_data[[#This Row],[Date Actioned]]),DAY(tbl_raw_data[[#This Row],[Date Actioned]]))</f>
        <v>45137</v>
      </c>
      <c r="L265" s="50" t="str">
        <f>UPPER(TEXT(tbl_raw_data[[#This Row],[updated_date]],"MMMM"))</f>
        <v>JULY</v>
      </c>
      <c r="M265" s="50" t="str">
        <f>"WEEK "&amp; IF(ROUNDUP(DAY(tbl_raw_data[[#This Row],[updated_date]])/7,0)=5,4,ROUNDUP(DAY(tbl_raw_data[[#This Row],[updated_date]])/7,0))</f>
        <v>WEEK 4</v>
      </c>
      <c r="N265" s="50" t="str">
        <f>UPPER(VLOOKUP(tbl_raw_data[[#This Row],[Analyst]],Settiings!$A$2:$B$16,2,0))</f>
        <v>QUADIR</v>
      </c>
      <c r="O265" s="50" t="str">
        <f>TRIM(UPPER(tbl_raw_data[[#This Row],[Outcome]]))</f>
        <v>WITHDRAW</v>
      </c>
      <c r="P265" s="50" t="str">
        <f>TRIM(UPPER(tbl_raw_data[[#This Row],[Queue Name]]))</f>
        <v>CONSUMER EXISTING</v>
      </c>
      <c r="Q265" s="50" t="str">
        <f>IF(tbl_raw_data[[#This Row],[Time taken in min]]&lt;=Settiings!$D$2,"SLA_MET","SLA_NOT_MET")</f>
        <v>SLA_NOT_MET</v>
      </c>
      <c r="R265" s="94"/>
    </row>
    <row r="266" spans="1:18" x14ac:dyDescent="0.3">
      <c r="A266" s="23" t="s">
        <v>577</v>
      </c>
      <c r="B266" s="9">
        <v>45137.67827546296</v>
      </c>
      <c r="C266" s="22">
        <v>45137.683877314812</v>
      </c>
      <c r="D266" s="12" t="s">
        <v>8</v>
      </c>
      <c r="E266" s="12" t="s">
        <v>9</v>
      </c>
      <c r="F266" s="12" t="s">
        <v>24</v>
      </c>
      <c r="G266" s="12" t="s">
        <v>262</v>
      </c>
      <c r="H266" s="78" t="s">
        <v>7451</v>
      </c>
      <c r="I266" s="48">
        <f>tbl_raw_data[[#This Row],[Date Actioned]]-tbl_raw_data[[#This Row],[Date Tagged]]</f>
        <v>5.6018518516793847E-3</v>
      </c>
      <c r="J266" s="46">
        <f>HOUR(tbl_raw_data[[#This Row],[Time_taken]])*60+MINUTE(tbl_raw_data[[#This Row],[Time_taken]])+SECOND(tbl_raw_data[[#This Row],[Time_taken]])/60</f>
        <v>8.0666666666666664</v>
      </c>
      <c r="K266" s="52">
        <f>DATE(YEAR(tbl_raw_data[[#This Row],[Date Actioned]]),MONTH(tbl_raw_data[[#This Row],[Date Actioned]]),DAY(tbl_raw_data[[#This Row],[Date Actioned]]))</f>
        <v>45137</v>
      </c>
      <c r="L266" s="50" t="str">
        <f>UPPER(TEXT(tbl_raw_data[[#This Row],[updated_date]],"MMMM"))</f>
        <v>JULY</v>
      </c>
      <c r="M266" s="50" t="str">
        <f>"WEEK "&amp; IF(ROUNDUP(DAY(tbl_raw_data[[#This Row],[updated_date]])/7,0)=5,4,ROUNDUP(DAY(tbl_raw_data[[#This Row],[updated_date]])/7,0))</f>
        <v>WEEK 4</v>
      </c>
      <c r="N266" s="50" t="str">
        <f>UPPER(VLOOKUP(tbl_raw_data[[#This Row],[Analyst]],Settiings!$A$2:$B$16,2,0))</f>
        <v>QUADIR</v>
      </c>
      <c r="O266" s="50" t="str">
        <f>TRIM(UPPER(tbl_raw_data[[#This Row],[Outcome]]))</f>
        <v>WITHDRAW</v>
      </c>
      <c r="P266" s="50" t="str">
        <f>TRIM(UPPER(tbl_raw_data[[#This Row],[Queue Name]]))</f>
        <v>CONSUMER EXISTING</v>
      </c>
      <c r="Q266" s="50" t="str">
        <f>IF(tbl_raw_data[[#This Row],[Time taken in min]]&lt;=Settiings!$D$2,"SLA_MET","SLA_NOT_MET")</f>
        <v>SLA_MET</v>
      </c>
      <c r="R266" s="94"/>
    </row>
    <row r="267" spans="1:18" x14ac:dyDescent="0.3">
      <c r="A267" s="20" t="s">
        <v>580</v>
      </c>
      <c r="B267" s="9">
        <v>45137.679282407407</v>
      </c>
      <c r="C267" s="22">
        <v>45137.689479166664</v>
      </c>
      <c r="D267" s="12" t="s">
        <v>8</v>
      </c>
      <c r="E267" s="12" t="s">
        <v>47</v>
      </c>
      <c r="F267" s="12" t="s">
        <v>65</v>
      </c>
      <c r="G267" s="12" t="s">
        <v>136</v>
      </c>
      <c r="H267" s="78" t="s">
        <v>7451</v>
      </c>
      <c r="I267" s="48">
        <f>tbl_raw_data[[#This Row],[Date Actioned]]-tbl_raw_data[[#This Row],[Date Tagged]]</f>
        <v>1.0196759256359655E-2</v>
      </c>
      <c r="J267" s="46">
        <f>HOUR(tbl_raw_data[[#This Row],[Time_taken]])*60+MINUTE(tbl_raw_data[[#This Row],[Time_taken]])+SECOND(tbl_raw_data[[#This Row],[Time_taken]])/60</f>
        <v>14.683333333333334</v>
      </c>
      <c r="K267" s="52">
        <f>DATE(YEAR(tbl_raw_data[[#This Row],[Date Actioned]]),MONTH(tbl_raw_data[[#This Row],[Date Actioned]]),DAY(tbl_raw_data[[#This Row],[Date Actioned]]))</f>
        <v>45137</v>
      </c>
      <c r="L267" s="50" t="str">
        <f>UPPER(TEXT(tbl_raw_data[[#This Row],[updated_date]],"MMMM"))</f>
        <v>JULY</v>
      </c>
      <c r="M267" s="50" t="str">
        <f>"WEEK "&amp; IF(ROUNDUP(DAY(tbl_raw_data[[#This Row],[updated_date]])/7,0)=5,4,ROUNDUP(DAY(tbl_raw_data[[#This Row],[updated_date]])/7,0))</f>
        <v>WEEK 4</v>
      </c>
      <c r="N267" s="50" t="str">
        <f>UPPER(VLOOKUP(tbl_raw_data[[#This Row],[Analyst]],Settiings!$A$2:$B$16,2,0))</f>
        <v>SAM</v>
      </c>
      <c r="O267" s="50" t="str">
        <f>TRIM(UPPER(tbl_raw_data[[#This Row],[Outcome]]))</f>
        <v>WITHDRAW</v>
      </c>
      <c r="P267" s="50" t="str">
        <f>TRIM(UPPER(tbl_raw_data[[#This Row],[Queue Name]]))</f>
        <v>CONSUMER PRE BUREAU</v>
      </c>
      <c r="Q267" s="50" t="str">
        <f>IF(tbl_raw_data[[#This Row],[Time taken in min]]&lt;=Settiings!$D$2,"SLA_MET","SLA_NOT_MET")</f>
        <v>SLA_MET</v>
      </c>
      <c r="R267" s="94"/>
    </row>
    <row r="268" spans="1:18" x14ac:dyDescent="0.3">
      <c r="A268" s="23" t="s">
        <v>585</v>
      </c>
      <c r="B268" s="15">
        <v>45137.68340277778</v>
      </c>
      <c r="C268" s="21">
        <v>45137.691168981481</v>
      </c>
      <c r="D268" s="18" t="s">
        <v>8</v>
      </c>
      <c r="E268" s="18" t="s">
        <v>19</v>
      </c>
      <c r="F268" s="18" t="s">
        <v>53</v>
      </c>
      <c r="G268" s="18" t="s">
        <v>272</v>
      </c>
      <c r="H268" s="78" t="s">
        <v>7451</v>
      </c>
      <c r="I268" s="48">
        <f>tbl_raw_data[[#This Row],[Date Actioned]]-tbl_raw_data[[#This Row],[Date Tagged]]</f>
        <v>7.7662037001573481E-3</v>
      </c>
      <c r="J268" s="46">
        <f>HOUR(tbl_raw_data[[#This Row],[Time_taken]])*60+MINUTE(tbl_raw_data[[#This Row],[Time_taken]])+SECOND(tbl_raw_data[[#This Row],[Time_taken]])/60</f>
        <v>11.183333333333334</v>
      </c>
      <c r="K268" s="52">
        <f>DATE(YEAR(tbl_raw_data[[#This Row],[Date Actioned]]),MONTH(tbl_raw_data[[#This Row],[Date Actioned]]),DAY(tbl_raw_data[[#This Row],[Date Actioned]]))</f>
        <v>45137</v>
      </c>
      <c r="L268" s="50" t="str">
        <f>UPPER(TEXT(tbl_raw_data[[#This Row],[updated_date]],"MMMM"))</f>
        <v>JULY</v>
      </c>
      <c r="M268" s="50" t="str">
        <f>"WEEK "&amp; IF(ROUNDUP(DAY(tbl_raw_data[[#This Row],[updated_date]])/7,0)=5,4,ROUNDUP(DAY(tbl_raw_data[[#This Row],[updated_date]])/7,0))</f>
        <v>WEEK 4</v>
      </c>
      <c r="N268" s="50" t="str">
        <f>UPPER(VLOOKUP(tbl_raw_data[[#This Row],[Analyst]],Settiings!$A$2:$B$16,2,0))</f>
        <v>NAVED</v>
      </c>
      <c r="O268" s="50" t="str">
        <f>TRIM(UPPER(tbl_raw_data[[#This Row],[Outcome]]))</f>
        <v>WITHDRAW</v>
      </c>
      <c r="P268" s="50" t="str">
        <f>TRIM(UPPER(tbl_raw_data[[#This Row],[Queue Name]]))</f>
        <v>CONSUMER POST BUREAU</v>
      </c>
      <c r="Q268" s="50" t="str">
        <f>IF(tbl_raw_data[[#This Row],[Time taken in min]]&lt;=Settiings!$D$2,"SLA_MET","SLA_NOT_MET")</f>
        <v>SLA_MET</v>
      </c>
      <c r="R268" s="94"/>
    </row>
    <row r="269" spans="1:18" x14ac:dyDescent="0.3">
      <c r="A269" s="14" t="s">
        <v>586</v>
      </c>
      <c r="B269" s="9">
        <v>45137.686203703706</v>
      </c>
      <c r="C269" s="22">
        <v>45137.693032407406</v>
      </c>
      <c r="D269" s="12" t="s">
        <v>8</v>
      </c>
      <c r="E269" s="12" t="s">
        <v>47</v>
      </c>
      <c r="F269" s="12" t="s">
        <v>16</v>
      </c>
      <c r="G269" s="12" t="s">
        <v>274</v>
      </c>
      <c r="H269" s="78" t="s">
        <v>7451</v>
      </c>
      <c r="I269" s="48">
        <f>tbl_raw_data[[#This Row],[Date Actioned]]-tbl_raw_data[[#This Row],[Date Tagged]]</f>
        <v>6.8287036992842332E-3</v>
      </c>
      <c r="J269" s="46">
        <f>HOUR(tbl_raw_data[[#This Row],[Time_taken]])*60+MINUTE(tbl_raw_data[[#This Row],[Time_taken]])+SECOND(tbl_raw_data[[#This Row],[Time_taken]])/60</f>
        <v>9.8333333333333339</v>
      </c>
      <c r="K269" s="52">
        <f>DATE(YEAR(tbl_raw_data[[#This Row],[Date Actioned]]),MONTH(tbl_raw_data[[#This Row],[Date Actioned]]),DAY(tbl_raw_data[[#This Row],[Date Actioned]]))</f>
        <v>45137</v>
      </c>
      <c r="L269" s="50" t="str">
        <f>UPPER(TEXT(tbl_raw_data[[#This Row],[updated_date]],"MMMM"))</f>
        <v>JULY</v>
      </c>
      <c r="M269" s="50" t="str">
        <f>"WEEK "&amp; IF(ROUNDUP(DAY(tbl_raw_data[[#This Row],[updated_date]])/7,0)=5,4,ROUNDUP(DAY(tbl_raw_data[[#This Row],[updated_date]])/7,0))</f>
        <v>WEEK 4</v>
      </c>
      <c r="N269" s="50" t="str">
        <f>UPPER(VLOOKUP(tbl_raw_data[[#This Row],[Analyst]],Settiings!$A$2:$B$16,2,0))</f>
        <v>CAMROOON</v>
      </c>
      <c r="O269" s="50" t="str">
        <f>TRIM(UPPER(tbl_raw_data[[#This Row],[Outcome]]))</f>
        <v>WITHDRAW</v>
      </c>
      <c r="P269" s="50" t="str">
        <f>TRIM(UPPER(tbl_raw_data[[#This Row],[Queue Name]]))</f>
        <v>CONSUMER PRE BUREAU</v>
      </c>
      <c r="Q269" s="50" t="str">
        <f>IF(tbl_raw_data[[#This Row],[Time taken in min]]&lt;=Settiings!$D$2,"SLA_MET","SLA_NOT_MET")</f>
        <v>SLA_MET</v>
      </c>
      <c r="R269" s="94"/>
    </row>
    <row r="270" spans="1:18" x14ac:dyDescent="0.3">
      <c r="A270" s="20" t="s">
        <v>587</v>
      </c>
      <c r="B270" s="15">
        <v>45137.686712962961</v>
      </c>
      <c r="C270" s="21">
        <v>45137.694525462961</v>
      </c>
      <c r="D270" s="18" t="s">
        <v>8</v>
      </c>
      <c r="E270" s="18" t="s">
        <v>19</v>
      </c>
      <c r="F270" s="18" t="s">
        <v>53</v>
      </c>
      <c r="G270" s="18" t="s">
        <v>276</v>
      </c>
      <c r="H270" s="78" t="s">
        <v>7451</v>
      </c>
      <c r="I270" s="48">
        <f>tbl_raw_data[[#This Row],[Date Actioned]]-tbl_raw_data[[#This Row],[Date Tagged]]</f>
        <v>7.8125E-3</v>
      </c>
      <c r="J270" s="46">
        <f>HOUR(tbl_raw_data[[#This Row],[Time_taken]])*60+MINUTE(tbl_raw_data[[#This Row],[Time_taken]])+SECOND(tbl_raw_data[[#This Row],[Time_taken]])/60</f>
        <v>11.25</v>
      </c>
      <c r="K270" s="52">
        <f>DATE(YEAR(tbl_raw_data[[#This Row],[Date Actioned]]),MONTH(tbl_raw_data[[#This Row],[Date Actioned]]),DAY(tbl_raw_data[[#This Row],[Date Actioned]]))</f>
        <v>45137</v>
      </c>
      <c r="L270" s="50" t="str">
        <f>UPPER(TEXT(tbl_raw_data[[#This Row],[updated_date]],"MMMM"))</f>
        <v>JULY</v>
      </c>
      <c r="M270" s="50" t="str">
        <f>"WEEK "&amp; IF(ROUNDUP(DAY(tbl_raw_data[[#This Row],[updated_date]])/7,0)=5,4,ROUNDUP(DAY(tbl_raw_data[[#This Row],[updated_date]])/7,0))</f>
        <v>WEEK 4</v>
      </c>
      <c r="N270" s="50" t="str">
        <f>UPPER(VLOOKUP(tbl_raw_data[[#This Row],[Analyst]],Settiings!$A$2:$B$16,2,0))</f>
        <v>NAVED</v>
      </c>
      <c r="O270" s="50" t="str">
        <f>TRIM(UPPER(tbl_raw_data[[#This Row],[Outcome]]))</f>
        <v>WITHDRAW</v>
      </c>
      <c r="P270" s="50" t="str">
        <f>TRIM(UPPER(tbl_raw_data[[#This Row],[Queue Name]]))</f>
        <v>CONSUMER POST BUREAU</v>
      </c>
      <c r="Q270" s="50" t="str">
        <f>IF(tbl_raw_data[[#This Row],[Time taken in min]]&lt;=Settiings!$D$2,"SLA_MET","SLA_NOT_MET")</f>
        <v>SLA_MET</v>
      </c>
      <c r="R270" s="94"/>
    </row>
    <row r="271" spans="1:18" x14ac:dyDescent="0.3">
      <c r="A271" s="23" t="s">
        <v>588</v>
      </c>
      <c r="B271" s="9">
        <v>45137.687175925923</v>
      </c>
      <c r="C271" s="22">
        <v>45137.696574074071</v>
      </c>
      <c r="D271" s="12" t="s">
        <v>8</v>
      </c>
      <c r="E271" s="12" t="s">
        <v>19</v>
      </c>
      <c r="F271" s="12" t="s">
        <v>65</v>
      </c>
      <c r="G271" s="12" t="s">
        <v>278</v>
      </c>
      <c r="H271" s="78" t="s">
        <v>7451</v>
      </c>
      <c r="I271" s="48">
        <f>tbl_raw_data[[#This Row],[Date Actioned]]-tbl_raw_data[[#This Row],[Date Tagged]]</f>
        <v>9.3981481477385387E-3</v>
      </c>
      <c r="J271" s="46">
        <f>HOUR(tbl_raw_data[[#This Row],[Time_taken]])*60+MINUTE(tbl_raw_data[[#This Row],[Time_taken]])+SECOND(tbl_raw_data[[#This Row],[Time_taken]])/60</f>
        <v>13.533333333333333</v>
      </c>
      <c r="K271" s="52">
        <f>DATE(YEAR(tbl_raw_data[[#This Row],[Date Actioned]]),MONTH(tbl_raw_data[[#This Row],[Date Actioned]]),DAY(tbl_raw_data[[#This Row],[Date Actioned]]))</f>
        <v>45137</v>
      </c>
      <c r="L271" s="50" t="str">
        <f>UPPER(TEXT(tbl_raw_data[[#This Row],[updated_date]],"MMMM"))</f>
        <v>JULY</v>
      </c>
      <c r="M271" s="50" t="str">
        <f>"WEEK "&amp; IF(ROUNDUP(DAY(tbl_raw_data[[#This Row],[updated_date]])/7,0)=5,4,ROUNDUP(DAY(tbl_raw_data[[#This Row],[updated_date]])/7,0))</f>
        <v>WEEK 4</v>
      </c>
      <c r="N271" s="50" t="str">
        <f>UPPER(VLOOKUP(tbl_raw_data[[#This Row],[Analyst]],Settiings!$A$2:$B$16,2,0))</f>
        <v>SAM</v>
      </c>
      <c r="O271" s="50" t="str">
        <f>TRIM(UPPER(tbl_raw_data[[#This Row],[Outcome]]))</f>
        <v>WITHDRAW</v>
      </c>
      <c r="P271" s="50" t="str">
        <f>TRIM(UPPER(tbl_raw_data[[#This Row],[Queue Name]]))</f>
        <v>CONSUMER POST BUREAU</v>
      </c>
      <c r="Q271" s="50" t="str">
        <f>IF(tbl_raw_data[[#This Row],[Time taken in min]]&lt;=Settiings!$D$2,"SLA_MET","SLA_NOT_MET")</f>
        <v>SLA_MET</v>
      </c>
      <c r="R271" s="94"/>
    </row>
    <row r="272" spans="1:18" x14ac:dyDescent="0.3">
      <c r="A272" s="14" t="s">
        <v>596</v>
      </c>
      <c r="B272" s="9">
        <v>45137.694351851853</v>
      </c>
      <c r="C272" s="22">
        <v>45137.698472222219</v>
      </c>
      <c r="D272" s="12" t="s">
        <v>8</v>
      </c>
      <c r="E272" s="12" t="s">
        <v>47</v>
      </c>
      <c r="F272" s="12" t="s">
        <v>65</v>
      </c>
      <c r="G272" s="12" t="s">
        <v>118</v>
      </c>
      <c r="H272" s="78" t="s">
        <v>7451</v>
      </c>
      <c r="I272" s="48">
        <f>tbl_raw_data[[#This Row],[Date Actioned]]-tbl_raw_data[[#This Row],[Date Tagged]]</f>
        <v>4.1203703658538871E-3</v>
      </c>
      <c r="J272" s="46">
        <f>HOUR(tbl_raw_data[[#This Row],[Time_taken]])*60+MINUTE(tbl_raw_data[[#This Row],[Time_taken]])+SECOND(tbl_raw_data[[#This Row],[Time_taken]])/60</f>
        <v>5.9333333333333336</v>
      </c>
      <c r="K272" s="52">
        <f>DATE(YEAR(tbl_raw_data[[#This Row],[Date Actioned]]),MONTH(tbl_raw_data[[#This Row],[Date Actioned]]),DAY(tbl_raw_data[[#This Row],[Date Actioned]]))</f>
        <v>45137</v>
      </c>
      <c r="L272" s="50" t="str">
        <f>UPPER(TEXT(tbl_raw_data[[#This Row],[updated_date]],"MMMM"))</f>
        <v>JULY</v>
      </c>
      <c r="M272" s="50" t="str">
        <f>"WEEK "&amp; IF(ROUNDUP(DAY(tbl_raw_data[[#This Row],[updated_date]])/7,0)=5,4,ROUNDUP(DAY(tbl_raw_data[[#This Row],[updated_date]])/7,0))</f>
        <v>WEEK 4</v>
      </c>
      <c r="N272" s="50" t="str">
        <f>UPPER(VLOOKUP(tbl_raw_data[[#This Row],[Analyst]],Settiings!$A$2:$B$16,2,0))</f>
        <v>SAM</v>
      </c>
      <c r="O272" s="50" t="str">
        <f>TRIM(UPPER(tbl_raw_data[[#This Row],[Outcome]]))</f>
        <v>WITHDRAW</v>
      </c>
      <c r="P272" s="50" t="str">
        <f>TRIM(UPPER(tbl_raw_data[[#This Row],[Queue Name]]))</f>
        <v>CONSUMER PRE BUREAU</v>
      </c>
      <c r="Q272" s="50" t="str">
        <f>IF(tbl_raw_data[[#This Row],[Time taken in min]]&lt;=Settiings!$D$2,"SLA_MET","SLA_NOT_MET")</f>
        <v>SLA_MET</v>
      </c>
      <c r="R272" s="94"/>
    </row>
    <row r="273" spans="1:18" x14ac:dyDescent="0.3">
      <c r="A273" s="20" t="s">
        <v>597</v>
      </c>
      <c r="B273" s="15">
        <v>45137.694351851853</v>
      </c>
      <c r="C273" s="21">
        <v>45137.702615740738</v>
      </c>
      <c r="D273" s="18" t="s">
        <v>8</v>
      </c>
      <c r="E273" s="18" t="s">
        <v>47</v>
      </c>
      <c r="F273" s="18" t="s">
        <v>65</v>
      </c>
      <c r="G273" s="18" t="s">
        <v>288</v>
      </c>
      <c r="H273" s="78" t="s">
        <v>7451</v>
      </c>
      <c r="I273" s="48">
        <f>tbl_raw_data[[#This Row],[Date Actioned]]-tbl_raw_data[[#This Row],[Date Tagged]]</f>
        <v>8.2638888852670789E-3</v>
      </c>
      <c r="J273" s="46">
        <f>HOUR(tbl_raw_data[[#This Row],[Time_taken]])*60+MINUTE(tbl_raw_data[[#This Row],[Time_taken]])+SECOND(tbl_raw_data[[#This Row],[Time_taken]])/60</f>
        <v>11.9</v>
      </c>
      <c r="K273" s="52">
        <f>DATE(YEAR(tbl_raw_data[[#This Row],[Date Actioned]]),MONTH(tbl_raw_data[[#This Row],[Date Actioned]]),DAY(tbl_raw_data[[#This Row],[Date Actioned]]))</f>
        <v>45137</v>
      </c>
      <c r="L273" s="50" t="str">
        <f>UPPER(TEXT(tbl_raw_data[[#This Row],[updated_date]],"MMMM"))</f>
        <v>JULY</v>
      </c>
      <c r="M273" s="50" t="str">
        <f>"WEEK "&amp; IF(ROUNDUP(DAY(tbl_raw_data[[#This Row],[updated_date]])/7,0)=5,4,ROUNDUP(DAY(tbl_raw_data[[#This Row],[updated_date]])/7,0))</f>
        <v>WEEK 4</v>
      </c>
      <c r="N273" s="50" t="str">
        <f>UPPER(VLOOKUP(tbl_raw_data[[#This Row],[Analyst]],Settiings!$A$2:$B$16,2,0))</f>
        <v>SAM</v>
      </c>
      <c r="O273" s="50" t="str">
        <f>TRIM(UPPER(tbl_raw_data[[#This Row],[Outcome]]))</f>
        <v>WITHDRAW</v>
      </c>
      <c r="P273" s="50" t="str">
        <f>TRIM(UPPER(tbl_raw_data[[#This Row],[Queue Name]]))</f>
        <v>CONSUMER PRE BUREAU</v>
      </c>
      <c r="Q273" s="50" t="str">
        <f>IF(tbl_raw_data[[#This Row],[Time taken in min]]&lt;=Settiings!$D$2,"SLA_MET","SLA_NOT_MET")</f>
        <v>SLA_MET</v>
      </c>
      <c r="R273" s="94"/>
    </row>
    <row r="274" spans="1:18" x14ac:dyDescent="0.3">
      <c r="A274" s="23" t="s">
        <v>602</v>
      </c>
      <c r="B274" s="9">
        <v>45137.699756944443</v>
      </c>
      <c r="C274" s="22">
        <v>45137.711805555555</v>
      </c>
      <c r="D274" s="12" t="s">
        <v>8</v>
      </c>
      <c r="E274" s="12" t="s">
        <v>9</v>
      </c>
      <c r="F274" s="12" t="s">
        <v>16</v>
      </c>
      <c r="G274" s="12" t="s">
        <v>295</v>
      </c>
      <c r="H274" s="78" t="s">
        <v>7451</v>
      </c>
      <c r="I274" s="48">
        <f>tbl_raw_data[[#This Row],[Date Actioned]]-tbl_raw_data[[#This Row],[Date Tagged]]</f>
        <v>1.2048611111822538E-2</v>
      </c>
      <c r="J274" s="46">
        <f>HOUR(tbl_raw_data[[#This Row],[Time_taken]])*60+MINUTE(tbl_raw_data[[#This Row],[Time_taken]])+SECOND(tbl_raw_data[[#This Row],[Time_taken]])/60</f>
        <v>17.350000000000001</v>
      </c>
      <c r="K274" s="52">
        <f>DATE(YEAR(tbl_raw_data[[#This Row],[Date Actioned]]),MONTH(tbl_raw_data[[#This Row],[Date Actioned]]),DAY(tbl_raw_data[[#This Row],[Date Actioned]]))</f>
        <v>45137</v>
      </c>
      <c r="L274" s="50" t="str">
        <f>UPPER(TEXT(tbl_raw_data[[#This Row],[updated_date]],"MMMM"))</f>
        <v>JULY</v>
      </c>
      <c r="M274" s="50" t="str">
        <f>"WEEK "&amp; IF(ROUNDUP(DAY(tbl_raw_data[[#This Row],[updated_date]])/7,0)=5,4,ROUNDUP(DAY(tbl_raw_data[[#This Row],[updated_date]])/7,0))</f>
        <v>WEEK 4</v>
      </c>
      <c r="N274" s="50" t="str">
        <f>UPPER(VLOOKUP(tbl_raw_data[[#This Row],[Analyst]],Settiings!$A$2:$B$16,2,0))</f>
        <v>CAMROOON</v>
      </c>
      <c r="O274" s="50" t="str">
        <f>TRIM(UPPER(tbl_raw_data[[#This Row],[Outcome]]))</f>
        <v>WITHDRAW</v>
      </c>
      <c r="P274" s="50" t="str">
        <f>TRIM(UPPER(tbl_raw_data[[#This Row],[Queue Name]]))</f>
        <v>CONSUMER EXISTING</v>
      </c>
      <c r="Q274" s="50" t="str">
        <f>IF(tbl_raw_data[[#This Row],[Time taken in min]]&lt;=Settiings!$D$2,"SLA_MET","SLA_NOT_MET")</f>
        <v>SLA_MET</v>
      </c>
      <c r="R274" s="94"/>
    </row>
    <row r="275" spans="1:18" x14ac:dyDescent="0.3">
      <c r="A275" s="14" t="s">
        <v>605</v>
      </c>
      <c r="B275" s="15">
        <v>45137.700416666667</v>
      </c>
      <c r="C275" s="21">
        <v>45137.71298611111</v>
      </c>
      <c r="D275" s="18" t="s">
        <v>8</v>
      </c>
      <c r="E275" s="18" t="s">
        <v>47</v>
      </c>
      <c r="F275" s="18" t="s">
        <v>53</v>
      </c>
      <c r="G275" s="18" t="s">
        <v>118</v>
      </c>
      <c r="H275" s="78" t="s">
        <v>7451</v>
      </c>
      <c r="I275" s="48">
        <f>tbl_raw_data[[#This Row],[Date Actioned]]-tbl_raw_data[[#This Row],[Date Tagged]]</f>
        <v>1.2569444443215616E-2</v>
      </c>
      <c r="J275" s="46">
        <f>HOUR(tbl_raw_data[[#This Row],[Time_taken]])*60+MINUTE(tbl_raw_data[[#This Row],[Time_taken]])+SECOND(tbl_raw_data[[#This Row],[Time_taken]])/60</f>
        <v>18.100000000000001</v>
      </c>
      <c r="K275" s="52">
        <f>DATE(YEAR(tbl_raw_data[[#This Row],[Date Actioned]]),MONTH(tbl_raw_data[[#This Row],[Date Actioned]]),DAY(tbl_raw_data[[#This Row],[Date Actioned]]))</f>
        <v>45137</v>
      </c>
      <c r="L275" s="50" t="str">
        <f>UPPER(TEXT(tbl_raw_data[[#This Row],[updated_date]],"MMMM"))</f>
        <v>JULY</v>
      </c>
      <c r="M275" s="50" t="str">
        <f>"WEEK "&amp; IF(ROUNDUP(DAY(tbl_raw_data[[#This Row],[updated_date]])/7,0)=5,4,ROUNDUP(DAY(tbl_raw_data[[#This Row],[updated_date]])/7,0))</f>
        <v>WEEK 4</v>
      </c>
      <c r="N275" s="50" t="str">
        <f>UPPER(VLOOKUP(tbl_raw_data[[#This Row],[Analyst]],Settiings!$A$2:$B$16,2,0))</f>
        <v>NAVED</v>
      </c>
      <c r="O275" s="50" t="str">
        <f>TRIM(UPPER(tbl_raw_data[[#This Row],[Outcome]]))</f>
        <v>WITHDRAW</v>
      </c>
      <c r="P275" s="50" t="str">
        <f>TRIM(UPPER(tbl_raw_data[[#This Row],[Queue Name]]))</f>
        <v>CONSUMER PRE BUREAU</v>
      </c>
      <c r="Q275" s="50" t="str">
        <f>IF(tbl_raw_data[[#This Row],[Time taken in min]]&lt;=Settiings!$D$2,"SLA_MET","SLA_NOT_MET")</f>
        <v>SLA_MET</v>
      </c>
      <c r="R275" s="94"/>
    </row>
    <row r="276" spans="1:18" x14ac:dyDescent="0.3">
      <c r="A276" s="20" t="s">
        <v>606</v>
      </c>
      <c r="B276" s="9">
        <v>45137.701296296298</v>
      </c>
      <c r="C276" s="22">
        <v>45137.723506944443</v>
      </c>
      <c r="D276" s="12" t="s">
        <v>8</v>
      </c>
      <c r="E276" s="12" t="s">
        <v>9</v>
      </c>
      <c r="F276" s="12" t="s">
        <v>10</v>
      </c>
      <c r="G276" s="12" t="s">
        <v>302</v>
      </c>
      <c r="H276" s="78" t="s">
        <v>7451</v>
      </c>
      <c r="I276" s="48">
        <f>tbl_raw_data[[#This Row],[Date Actioned]]-tbl_raw_data[[#This Row],[Date Tagged]]</f>
        <v>2.2210648145119194E-2</v>
      </c>
      <c r="J276" s="46">
        <f>HOUR(tbl_raw_data[[#This Row],[Time_taken]])*60+MINUTE(tbl_raw_data[[#This Row],[Time_taken]])+SECOND(tbl_raw_data[[#This Row],[Time_taken]])/60</f>
        <v>31.983333333333334</v>
      </c>
      <c r="K276" s="52">
        <f>DATE(YEAR(tbl_raw_data[[#This Row],[Date Actioned]]),MONTH(tbl_raw_data[[#This Row],[Date Actioned]]),DAY(tbl_raw_data[[#This Row],[Date Actioned]]))</f>
        <v>45137</v>
      </c>
      <c r="L276" s="50" t="str">
        <f>UPPER(TEXT(tbl_raw_data[[#This Row],[updated_date]],"MMMM"))</f>
        <v>JULY</v>
      </c>
      <c r="M276" s="50" t="str">
        <f>"WEEK "&amp; IF(ROUNDUP(DAY(tbl_raw_data[[#This Row],[updated_date]])/7,0)=5,4,ROUNDUP(DAY(tbl_raw_data[[#This Row],[updated_date]])/7,0))</f>
        <v>WEEK 4</v>
      </c>
      <c r="N276" s="50" t="str">
        <f>UPPER(VLOOKUP(tbl_raw_data[[#This Row],[Analyst]],Settiings!$A$2:$B$16,2,0))</f>
        <v>NITESH</v>
      </c>
      <c r="O276" s="50" t="str">
        <f>TRIM(UPPER(tbl_raw_data[[#This Row],[Outcome]]))</f>
        <v>WITHDRAW</v>
      </c>
      <c r="P276" s="50" t="str">
        <f>TRIM(UPPER(tbl_raw_data[[#This Row],[Queue Name]]))</f>
        <v>CONSUMER EXISTING</v>
      </c>
      <c r="Q276" s="50" t="str">
        <f>IF(tbl_raw_data[[#This Row],[Time taken in min]]&lt;=Settiings!$D$2,"SLA_MET","SLA_NOT_MET")</f>
        <v>SLA_NOT_MET</v>
      </c>
      <c r="R276" s="94"/>
    </row>
    <row r="277" spans="1:18" x14ac:dyDescent="0.3">
      <c r="A277" s="14" t="s">
        <v>611</v>
      </c>
      <c r="B277" s="9">
        <v>45137.706655092596</v>
      </c>
      <c r="C277" s="22">
        <v>45137.717881944445</v>
      </c>
      <c r="D277" s="12" t="s">
        <v>8</v>
      </c>
      <c r="E277" s="12" t="s">
        <v>47</v>
      </c>
      <c r="F277" s="12" t="s">
        <v>16</v>
      </c>
      <c r="G277" s="12" t="s">
        <v>77</v>
      </c>
      <c r="H277" s="78" t="s">
        <v>7451</v>
      </c>
      <c r="I277" s="48">
        <f>tbl_raw_data[[#This Row],[Date Actioned]]-tbl_raw_data[[#This Row],[Date Tagged]]</f>
        <v>1.1226851849642117E-2</v>
      </c>
      <c r="J277" s="46">
        <f>HOUR(tbl_raw_data[[#This Row],[Time_taken]])*60+MINUTE(tbl_raw_data[[#This Row],[Time_taken]])+SECOND(tbl_raw_data[[#This Row],[Time_taken]])/60</f>
        <v>16.166666666666668</v>
      </c>
      <c r="K277" s="52">
        <f>DATE(YEAR(tbl_raw_data[[#This Row],[Date Actioned]]),MONTH(tbl_raw_data[[#This Row],[Date Actioned]]),DAY(tbl_raw_data[[#This Row],[Date Actioned]]))</f>
        <v>45137</v>
      </c>
      <c r="L277" s="50" t="str">
        <f>UPPER(TEXT(tbl_raw_data[[#This Row],[updated_date]],"MMMM"))</f>
        <v>JULY</v>
      </c>
      <c r="M277" s="50" t="str">
        <f>"WEEK "&amp; IF(ROUNDUP(DAY(tbl_raw_data[[#This Row],[updated_date]])/7,0)=5,4,ROUNDUP(DAY(tbl_raw_data[[#This Row],[updated_date]])/7,0))</f>
        <v>WEEK 4</v>
      </c>
      <c r="N277" s="50" t="str">
        <f>UPPER(VLOOKUP(tbl_raw_data[[#This Row],[Analyst]],Settiings!$A$2:$B$16,2,0))</f>
        <v>CAMROOON</v>
      </c>
      <c r="O277" s="50" t="str">
        <f>TRIM(UPPER(tbl_raw_data[[#This Row],[Outcome]]))</f>
        <v>WITHDRAW</v>
      </c>
      <c r="P277" s="50" t="str">
        <f>TRIM(UPPER(tbl_raw_data[[#This Row],[Queue Name]]))</f>
        <v>CONSUMER PRE BUREAU</v>
      </c>
      <c r="Q277" s="50" t="str">
        <f>IF(tbl_raw_data[[#This Row],[Time taken in min]]&lt;=Settiings!$D$2,"SLA_MET","SLA_NOT_MET")</f>
        <v>SLA_MET</v>
      </c>
      <c r="R277" s="94"/>
    </row>
    <row r="278" spans="1:18" x14ac:dyDescent="0.3">
      <c r="A278" s="20" t="s">
        <v>617</v>
      </c>
      <c r="B278" s="15">
        <v>45137.712708333333</v>
      </c>
      <c r="C278" s="21">
        <v>45137.725590277776</v>
      </c>
      <c r="D278" s="18" t="s">
        <v>8</v>
      </c>
      <c r="E278" s="18" t="s">
        <v>9</v>
      </c>
      <c r="F278" s="18" t="s">
        <v>43</v>
      </c>
      <c r="G278" s="18" t="s">
        <v>314</v>
      </c>
      <c r="H278" s="78" t="s">
        <v>7451</v>
      </c>
      <c r="I278" s="48">
        <f>tbl_raw_data[[#This Row],[Date Actioned]]-tbl_raw_data[[#This Row],[Date Tagged]]</f>
        <v>1.2881944443506654E-2</v>
      </c>
      <c r="J278" s="46">
        <f>HOUR(tbl_raw_data[[#This Row],[Time_taken]])*60+MINUTE(tbl_raw_data[[#This Row],[Time_taken]])+SECOND(tbl_raw_data[[#This Row],[Time_taken]])/60</f>
        <v>18.55</v>
      </c>
      <c r="K278" s="52">
        <f>DATE(YEAR(tbl_raw_data[[#This Row],[Date Actioned]]),MONTH(tbl_raw_data[[#This Row],[Date Actioned]]),DAY(tbl_raw_data[[#This Row],[Date Actioned]]))</f>
        <v>45137</v>
      </c>
      <c r="L278" s="50" t="str">
        <f>UPPER(TEXT(tbl_raw_data[[#This Row],[updated_date]],"MMMM"))</f>
        <v>JULY</v>
      </c>
      <c r="M278" s="50" t="str">
        <f>"WEEK "&amp; IF(ROUNDUP(DAY(tbl_raw_data[[#This Row],[updated_date]])/7,0)=5,4,ROUNDUP(DAY(tbl_raw_data[[#This Row],[updated_date]])/7,0))</f>
        <v>WEEK 4</v>
      </c>
      <c r="N278" s="50" t="str">
        <f>UPPER(VLOOKUP(tbl_raw_data[[#This Row],[Analyst]],Settiings!$A$2:$B$16,2,0))</f>
        <v>MERCEDES</v>
      </c>
      <c r="O278" s="50" t="str">
        <f>TRIM(UPPER(tbl_raw_data[[#This Row],[Outcome]]))</f>
        <v>WITHDRAW</v>
      </c>
      <c r="P278" s="50" t="str">
        <f>TRIM(UPPER(tbl_raw_data[[#This Row],[Queue Name]]))</f>
        <v>CONSUMER EXISTING</v>
      </c>
      <c r="Q278" s="50" t="str">
        <f>IF(tbl_raw_data[[#This Row],[Time taken in min]]&lt;=Settiings!$D$2,"SLA_MET","SLA_NOT_MET")</f>
        <v>SLA_MET</v>
      </c>
      <c r="R278" s="94"/>
    </row>
    <row r="279" spans="1:18" x14ac:dyDescent="0.3">
      <c r="A279" s="23" t="s">
        <v>619</v>
      </c>
      <c r="B279" s="9">
        <v>45137.715555555558</v>
      </c>
      <c r="C279" s="22">
        <v>45137.728055555555</v>
      </c>
      <c r="D279" s="12" t="s">
        <v>8</v>
      </c>
      <c r="E279" s="12" t="s">
        <v>9</v>
      </c>
      <c r="F279" s="12" t="s">
        <v>16</v>
      </c>
      <c r="G279" s="12" t="s">
        <v>317</v>
      </c>
      <c r="H279" s="78" t="s">
        <v>7451</v>
      </c>
      <c r="I279" s="48">
        <f>tbl_raw_data[[#This Row],[Date Actioned]]-tbl_raw_data[[#This Row],[Date Tagged]]</f>
        <v>1.2499999997089617E-2</v>
      </c>
      <c r="J279" s="46">
        <f>HOUR(tbl_raw_data[[#This Row],[Time_taken]])*60+MINUTE(tbl_raw_data[[#This Row],[Time_taken]])+SECOND(tbl_raw_data[[#This Row],[Time_taken]])/60</f>
        <v>18</v>
      </c>
      <c r="K279" s="52">
        <f>DATE(YEAR(tbl_raw_data[[#This Row],[Date Actioned]]),MONTH(tbl_raw_data[[#This Row],[Date Actioned]]),DAY(tbl_raw_data[[#This Row],[Date Actioned]]))</f>
        <v>45137</v>
      </c>
      <c r="L279" s="50" t="str">
        <f>UPPER(TEXT(tbl_raw_data[[#This Row],[updated_date]],"MMMM"))</f>
        <v>JULY</v>
      </c>
      <c r="M279" s="50" t="str">
        <f>"WEEK "&amp; IF(ROUNDUP(DAY(tbl_raw_data[[#This Row],[updated_date]])/7,0)=5,4,ROUNDUP(DAY(tbl_raw_data[[#This Row],[updated_date]])/7,0))</f>
        <v>WEEK 4</v>
      </c>
      <c r="N279" s="50" t="str">
        <f>UPPER(VLOOKUP(tbl_raw_data[[#This Row],[Analyst]],Settiings!$A$2:$B$16,2,0))</f>
        <v>CAMROOON</v>
      </c>
      <c r="O279" s="50" t="str">
        <f>TRIM(UPPER(tbl_raw_data[[#This Row],[Outcome]]))</f>
        <v>WITHDRAW</v>
      </c>
      <c r="P279" s="50" t="str">
        <f>TRIM(UPPER(tbl_raw_data[[#This Row],[Queue Name]]))</f>
        <v>CONSUMER EXISTING</v>
      </c>
      <c r="Q279" s="50" t="str">
        <f>IF(tbl_raw_data[[#This Row],[Time taken in min]]&lt;=Settiings!$D$2,"SLA_MET","SLA_NOT_MET")</f>
        <v>SLA_MET</v>
      </c>
      <c r="R279" s="94"/>
    </row>
    <row r="280" spans="1:18" x14ac:dyDescent="0.3">
      <c r="A280" s="14" t="s">
        <v>629</v>
      </c>
      <c r="B280" s="15">
        <v>45137.722245370373</v>
      </c>
      <c r="C280" s="21">
        <v>45137.733460648145</v>
      </c>
      <c r="D280" s="18" t="s">
        <v>8</v>
      </c>
      <c r="E280" s="18" t="s">
        <v>19</v>
      </c>
      <c r="F280" s="18" t="s">
        <v>53</v>
      </c>
      <c r="G280" s="18" t="s">
        <v>328</v>
      </c>
      <c r="H280" s="78" t="s">
        <v>7451</v>
      </c>
      <c r="I280" s="48">
        <f>tbl_raw_data[[#This Row],[Date Actioned]]-tbl_raw_data[[#This Row],[Date Tagged]]</f>
        <v>1.1215277772862464E-2</v>
      </c>
      <c r="J280" s="46">
        <f>HOUR(tbl_raw_data[[#This Row],[Time_taken]])*60+MINUTE(tbl_raw_data[[#This Row],[Time_taken]])+SECOND(tbl_raw_data[[#This Row],[Time_taken]])/60</f>
        <v>16.149999999999999</v>
      </c>
      <c r="K280" s="52">
        <f>DATE(YEAR(tbl_raw_data[[#This Row],[Date Actioned]]),MONTH(tbl_raw_data[[#This Row],[Date Actioned]]),DAY(tbl_raw_data[[#This Row],[Date Actioned]]))</f>
        <v>45137</v>
      </c>
      <c r="L280" s="50" t="str">
        <f>UPPER(TEXT(tbl_raw_data[[#This Row],[updated_date]],"MMMM"))</f>
        <v>JULY</v>
      </c>
      <c r="M280" s="50" t="str">
        <f>"WEEK "&amp; IF(ROUNDUP(DAY(tbl_raw_data[[#This Row],[updated_date]])/7,0)=5,4,ROUNDUP(DAY(tbl_raw_data[[#This Row],[updated_date]])/7,0))</f>
        <v>WEEK 4</v>
      </c>
      <c r="N280" s="50" t="str">
        <f>UPPER(VLOOKUP(tbl_raw_data[[#This Row],[Analyst]],Settiings!$A$2:$B$16,2,0))</f>
        <v>NAVED</v>
      </c>
      <c r="O280" s="50" t="str">
        <f>TRIM(UPPER(tbl_raw_data[[#This Row],[Outcome]]))</f>
        <v>WITHDRAW</v>
      </c>
      <c r="P280" s="50" t="str">
        <f>TRIM(UPPER(tbl_raw_data[[#This Row],[Queue Name]]))</f>
        <v>CONSUMER POST BUREAU</v>
      </c>
      <c r="Q280" s="50" t="str">
        <f>IF(tbl_raw_data[[#This Row],[Time taken in min]]&lt;=Settiings!$D$2,"SLA_MET","SLA_NOT_MET")</f>
        <v>SLA_MET</v>
      </c>
      <c r="R280" s="94"/>
    </row>
    <row r="281" spans="1:18" x14ac:dyDescent="0.3">
      <c r="A281" s="20" t="s">
        <v>630</v>
      </c>
      <c r="B281" s="9">
        <v>45137.722256944442</v>
      </c>
      <c r="C281" s="22">
        <v>45137.735682870371</v>
      </c>
      <c r="D281" s="12" t="s">
        <v>8</v>
      </c>
      <c r="E281" s="12" t="s">
        <v>47</v>
      </c>
      <c r="F281" s="12" t="s">
        <v>16</v>
      </c>
      <c r="G281" s="12" t="s">
        <v>118</v>
      </c>
      <c r="H281" s="78" t="s">
        <v>7451</v>
      </c>
      <c r="I281" s="48">
        <f>tbl_raw_data[[#This Row],[Date Actioned]]-tbl_raw_data[[#This Row],[Date Tagged]]</f>
        <v>1.3425925928459037E-2</v>
      </c>
      <c r="J281" s="46">
        <f>HOUR(tbl_raw_data[[#This Row],[Time_taken]])*60+MINUTE(tbl_raw_data[[#This Row],[Time_taken]])+SECOND(tbl_raw_data[[#This Row],[Time_taken]])/60</f>
        <v>19.333333333333332</v>
      </c>
      <c r="K281" s="52">
        <f>DATE(YEAR(tbl_raw_data[[#This Row],[Date Actioned]]),MONTH(tbl_raw_data[[#This Row],[Date Actioned]]),DAY(tbl_raw_data[[#This Row],[Date Actioned]]))</f>
        <v>45137</v>
      </c>
      <c r="L281" s="50" t="str">
        <f>UPPER(TEXT(tbl_raw_data[[#This Row],[updated_date]],"MMMM"))</f>
        <v>JULY</v>
      </c>
      <c r="M281" s="50" t="str">
        <f>"WEEK "&amp; IF(ROUNDUP(DAY(tbl_raw_data[[#This Row],[updated_date]])/7,0)=5,4,ROUNDUP(DAY(tbl_raw_data[[#This Row],[updated_date]])/7,0))</f>
        <v>WEEK 4</v>
      </c>
      <c r="N281" s="50" t="str">
        <f>UPPER(VLOOKUP(tbl_raw_data[[#This Row],[Analyst]],Settiings!$A$2:$B$16,2,0))</f>
        <v>CAMROOON</v>
      </c>
      <c r="O281" s="50" t="str">
        <f>TRIM(UPPER(tbl_raw_data[[#This Row],[Outcome]]))</f>
        <v>WITHDRAW</v>
      </c>
      <c r="P281" s="50" t="str">
        <f>TRIM(UPPER(tbl_raw_data[[#This Row],[Queue Name]]))</f>
        <v>CONSUMER PRE BUREAU</v>
      </c>
      <c r="Q281" s="50" t="str">
        <f>IF(tbl_raw_data[[#This Row],[Time taken in min]]&lt;=Settiings!$D$2,"SLA_MET","SLA_NOT_MET")</f>
        <v>SLA_MET</v>
      </c>
      <c r="R281" s="94"/>
    </row>
    <row r="282" spans="1:18" x14ac:dyDescent="0.3">
      <c r="A282" s="23" t="s">
        <v>635</v>
      </c>
      <c r="B282" s="15">
        <v>45137.728043981479</v>
      </c>
      <c r="C282" s="21">
        <v>45137.742303240739</v>
      </c>
      <c r="D282" s="18" t="s">
        <v>8</v>
      </c>
      <c r="E282" s="18" t="s">
        <v>19</v>
      </c>
      <c r="F282" s="18" t="s">
        <v>65</v>
      </c>
      <c r="G282" s="18" t="s">
        <v>335</v>
      </c>
      <c r="H282" s="78" t="s">
        <v>7451</v>
      </c>
      <c r="I282" s="48">
        <f>tbl_raw_data[[#This Row],[Date Actioned]]-tbl_raw_data[[#This Row],[Date Tagged]]</f>
        <v>1.4259259260143153E-2</v>
      </c>
      <c r="J282" s="46">
        <f>HOUR(tbl_raw_data[[#This Row],[Time_taken]])*60+MINUTE(tbl_raw_data[[#This Row],[Time_taken]])+SECOND(tbl_raw_data[[#This Row],[Time_taken]])/60</f>
        <v>20.533333333333335</v>
      </c>
      <c r="K282" s="52">
        <f>DATE(YEAR(tbl_raw_data[[#This Row],[Date Actioned]]),MONTH(tbl_raw_data[[#This Row],[Date Actioned]]),DAY(tbl_raw_data[[#This Row],[Date Actioned]]))</f>
        <v>45137</v>
      </c>
      <c r="L282" s="50" t="str">
        <f>UPPER(TEXT(tbl_raw_data[[#This Row],[updated_date]],"MMMM"))</f>
        <v>JULY</v>
      </c>
      <c r="M282" s="50" t="str">
        <f>"WEEK "&amp; IF(ROUNDUP(DAY(tbl_raw_data[[#This Row],[updated_date]])/7,0)=5,4,ROUNDUP(DAY(tbl_raw_data[[#This Row],[updated_date]])/7,0))</f>
        <v>WEEK 4</v>
      </c>
      <c r="N282" s="50" t="str">
        <f>UPPER(VLOOKUP(tbl_raw_data[[#This Row],[Analyst]],Settiings!$A$2:$B$16,2,0))</f>
        <v>SAM</v>
      </c>
      <c r="O282" s="50" t="str">
        <f>TRIM(UPPER(tbl_raw_data[[#This Row],[Outcome]]))</f>
        <v>WITHDRAW</v>
      </c>
      <c r="P282" s="50" t="str">
        <f>TRIM(UPPER(tbl_raw_data[[#This Row],[Queue Name]]))</f>
        <v>CONSUMER POST BUREAU</v>
      </c>
      <c r="Q282" s="50" t="str">
        <f>IF(tbl_raw_data[[#This Row],[Time taken in min]]&lt;=Settiings!$D$2,"SLA_MET","SLA_NOT_MET")</f>
        <v>SLA_NOT_MET</v>
      </c>
      <c r="R282" s="94"/>
    </row>
    <row r="283" spans="1:18" x14ac:dyDescent="0.3">
      <c r="A283" s="20" t="s">
        <v>640</v>
      </c>
      <c r="B283" s="15">
        <v>45137.73364583333</v>
      </c>
      <c r="C283" s="21">
        <v>45137.745856481481</v>
      </c>
      <c r="D283" s="18" t="s">
        <v>8</v>
      </c>
      <c r="E283" s="18" t="s">
        <v>19</v>
      </c>
      <c r="F283" s="18" t="s">
        <v>65</v>
      </c>
      <c r="G283" s="18" t="s">
        <v>342</v>
      </c>
      <c r="H283" s="78" t="s">
        <v>7451</v>
      </c>
      <c r="I283" s="48">
        <f>tbl_raw_data[[#This Row],[Date Actioned]]-tbl_raw_data[[#This Row],[Date Tagged]]</f>
        <v>1.2210648150357883E-2</v>
      </c>
      <c r="J283" s="46">
        <f>HOUR(tbl_raw_data[[#This Row],[Time_taken]])*60+MINUTE(tbl_raw_data[[#This Row],[Time_taken]])+SECOND(tbl_raw_data[[#This Row],[Time_taken]])/60</f>
        <v>17.583333333333332</v>
      </c>
      <c r="K283" s="52">
        <f>DATE(YEAR(tbl_raw_data[[#This Row],[Date Actioned]]),MONTH(tbl_raw_data[[#This Row],[Date Actioned]]),DAY(tbl_raw_data[[#This Row],[Date Actioned]]))</f>
        <v>45137</v>
      </c>
      <c r="L283" s="50" t="str">
        <f>UPPER(TEXT(tbl_raw_data[[#This Row],[updated_date]],"MMMM"))</f>
        <v>JULY</v>
      </c>
      <c r="M283" s="50" t="str">
        <f>"WEEK "&amp; IF(ROUNDUP(DAY(tbl_raw_data[[#This Row],[updated_date]])/7,0)=5,4,ROUNDUP(DAY(tbl_raw_data[[#This Row],[updated_date]])/7,0))</f>
        <v>WEEK 4</v>
      </c>
      <c r="N283" s="50" t="str">
        <f>UPPER(VLOOKUP(tbl_raw_data[[#This Row],[Analyst]],Settiings!$A$2:$B$16,2,0))</f>
        <v>SAM</v>
      </c>
      <c r="O283" s="50" t="str">
        <f>TRIM(UPPER(tbl_raw_data[[#This Row],[Outcome]]))</f>
        <v>WITHDRAW</v>
      </c>
      <c r="P283" s="50" t="str">
        <f>TRIM(UPPER(tbl_raw_data[[#This Row],[Queue Name]]))</f>
        <v>CONSUMER POST BUREAU</v>
      </c>
      <c r="Q283" s="50" t="str">
        <f>IF(tbl_raw_data[[#This Row],[Time taken in min]]&lt;=Settiings!$D$2,"SLA_MET","SLA_NOT_MET")</f>
        <v>SLA_MET</v>
      </c>
      <c r="R283" s="94"/>
    </row>
    <row r="284" spans="1:18" x14ac:dyDescent="0.3">
      <c r="A284" s="23" t="s">
        <v>645</v>
      </c>
      <c r="B284" s="9">
        <v>45137.736250000002</v>
      </c>
      <c r="C284" s="22">
        <v>45137.749155092592</v>
      </c>
      <c r="D284" s="12" t="s">
        <v>8</v>
      </c>
      <c r="E284" s="12" t="s">
        <v>47</v>
      </c>
      <c r="F284" s="12" t="s">
        <v>65</v>
      </c>
      <c r="G284" s="12" t="s">
        <v>348</v>
      </c>
      <c r="H284" s="78" t="s">
        <v>7451</v>
      </c>
      <c r="I284" s="48">
        <f>tbl_raw_data[[#This Row],[Date Actioned]]-tbl_raw_data[[#This Row],[Date Tagged]]</f>
        <v>1.2905092589790002E-2</v>
      </c>
      <c r="J284" s="46">
        <f>HOUR(tbl_raw_data[[#This Row],[Time_taken]])*60+MINUTE(tbl_raw_data[[#This Row],[Time_taken]])+SECOND(tbl_raw_data[[#This Row],[Time_taken]])/60</f>
        <v>18.583333333333332</v>
      </c>
      <c r="K284" s="52">
        <f>DATE(YEAR(tbl_raw_data[[#This Row],[Date Actioned]]),MONTH(tbl_raw_data[[#This Row],[Date Actioned]]),DAY(tbl_raw_data[[#This Row],[Date Actioned]]))</f>
        <v>45137</v>
      </c>
      <c r="L284" s="50" t="str">
        <f>UPPER(TEXT(tbl_raw_data[[#This Row],[updated_date]],"MMMM"))</f>
        <v>JULY</v>
      </c>
      <c r="M284" s="50" t="str">
        <f>"WEEK "&amp; IF(ROUNDUP(DAY(tbl_raw_data[[#This Row],[updated_date]])/7,0)=5,4,ROUNDUP(DAY(tbl_raw_data[[#This Row],[updated_date]])/7,0))</f>
        <v>WEEK 4</v>
      </c>
      <c r="N284" s="50" t="str">
        <f>UPPER(VLOOKUP(tbl_raw_data[[#This Row],[Analyst]],Settiings!$A$2:$B$16,2,0))</f>
        <v>SAM</v>
      </c>
      <c r="O284" s="50" t="str">
        <f>TRIM(UPPER(tbl_raw_data[[#This Row],[Outcome]]))</f>
        <v>WITHDRAW</v>
      </c>
      <c r="P284" s="50" t="str">
        <f>TRIM(UPPER(tbl_raw_data[[#This Row],[Queue Name]]))</f>
        <v>CONSUMER PRE BUREAU</v>
      </c>
      <c r="Q284" s="50" t="str">
        <f>IF(tbl_raw_data[[#This Row],[Time taken in min]]&lt;=Settiings!$D$2,"SLA_MET","SLA_NOT_MET")</f>
        <v>SLA_MET</v>
      </c>
      <c r="R284" s="94"/>
    </row>
    <row r="285" spans="1:18" x14ac:dyDescent="0.3">
      <c r="A285" s="14" t="s">
        <v>650</v>
      </c>
      <c r="B285" s="15">
        <v>45137.745358796295</v>
      </c>
      <c r="C285" s="21">
        <v>45137.754143518519</v>
      </c>
      <c r="D285" s="18" t="s">
        <v>8</v>
      </c>
      <c r="E285" s="18" t="s">
        <v>47</v>
      </c>
      <c r="F285" s="18" t="s">
        <v>43</v>
      </c>
      <c r="G285" s="18" t="s">
        <v>354</v>
      </c>
      <c r="H285" s="78" t="s">
        <v>7451</v>
      </c>
      <c r="I285" s="48">
        <f>tbl_raw_data[[#This Row],[Date Actioned]]-tbl_raw_data[[#This Row],[Date Tagged]]</f>
        <v>8.7847222239361145E-3</v>
      </c>
      <c r="J285" s="46">
        <f>HOUR(tbl_raw_data[[#This Row],[Time_taken]])*60+MINUTE(tbl_raw_data[[#This Row],[Time_taken]])+SECOND(tbl_raw_data[[#This Row],[Time_taken]])/60</f>
        <v>12.65</v>
      </c>
      <c r="K285" s="52">
        <f>DATE(YEAR(tbl_raw_data[[#This Row],[Date Actioned]]),MONTH(tbl_raw_data[[#This Row],[Date Actioned]]),DAY(tbl_raw_data[[#This Row],[Date Actioned]]))</f>
        <v>45137</v>
      </c>
      <c r="L285" s="50" t="str">
        <f>UPPER(TEXT(tbl_raw_data[[#This Row],[updated_date]],"MMMM"))</f>
        <v>JULY</v>
      </c>
      <c r="M285" s="50" t="str">
        <f>"WEEK "&amp; IF(ROUNDUP(DAY(tbl_raw_data[[#This Row],[updated_date]])/7,0)=5,4,ROUNDUP(DAY(tbl_raw_data[[#This Row],[updated_date]])/7,0))</f>
        <v>WEEK 4</v>
      </c>
      <c r="N285" s="50" t="str">
        <f>UPPER(VLOOKUP(tbl_raw_data[[#This Row],[Analyst]],Settiings!$A$2:$B$16,2,0))</f>
        <v>MERCEDES</v>
      </c>
      <c r="O285" s="50" t="str">
        <f>TRIM(UPPER(tbl_raw_data[[#This Row],[Outcome]]))</f>
        <v>WITHDRAW</v>
      </c>
      <c r="P285" s="50" t="str">
        <f>TRIM(UPPER(tbl_raw_data[[#This Row],[Queue Name]]))</f>
        <v>CONSUMER PRE BUREAU</v>
      </c>
      <c r="Q285" s="50" t="str">
        <f>IF(tbl_raw_data[[#This Row],[Time taken in min]]&lt;=Settiings!$D$2,"SLA_MET","SLA_NOT_MET")</f>
        <v>SLA_MET</v>
      </c>
      <c r="R285" s="94"/>
    </row>
    <row r="286" spans="1:18" x14ac:dyDescent="0.3">
      <c r="A286" s="20" t="s">
        <v>653</v>
      </c>
      <c r="B286" s="9">
        <v>45137.747511574074</v>
      </c>
      <c r="C286" s="22">
        <v>45137.758287037039</v>
      </c>
      <c r="D286" s="12" t="s">
        <v>8</v>
      </c>
      <c r="E286" s="12" t="s">
        <v>47</v>
      </c>
      <c r="F286" s="12" t="s">
        <v>65</v>
      </c>
      <c r="G286" s="12" t="s">
        <v>118</v>
      </c>
      <c r="H286" s="78" t="s">
        <v>7451</v>
      </c>
      <c r="I286" s="48">
        <f>tbl_raw_data[[#This Row],[Date Actioned]]-tbl_raw_data[[#This Row],[Date Tagged]]</f>
        <v>1.0775462964375038E-2</v>
      </c>
      <c r="J286" s="46">
        <f>HOUR(tbl_raw_data[[#This Row],[Time_taken]])*60+MINUTE(tbl_raw_data[[#This Row],[Time_taken]])+SECOND(tbl_raw_data[[#This Row],[Time_taken]])/60</f>
        <v>15.516666666666667</v>
      </c>
      <c r="K286" s="52">
        <f>DATE(YEAR(tbl_raw_data[[#This Row],[Date Actioned]]),MONTH(tbl_raw_data[[#This Row],[Date Actioned]]),DAY(tbl_raw_data[[#This Row],[Date Actioned]]))</f>
        <v>45137</v>
      </c>
      <c r="L286" s="50" t="str">
        <f>UPPER(TEXT(tbl_raw_data[[#This Row],[updated_date]],"MMMM"))</f>
        <v>JULY</v>
      </c>
      <c r="M286" s="50" t="str">
        <f>"WEEK "&amp; IF(ROUNDUP(DAY(tbl_raw_data[[#This Row],[updated_date]])/7,0)=5,4,ROUNDUP(DAY(tbl_raw_data[[#This Row],[updated_date]])/7,0))</f>
        <v>WEEK 4</v>
      </c>
      <c r="N286" s="50" t="str">
        <f>UPPER(VLOOKUP(tbl_raw_data[[#This Row],[Analyst]],Settiings!$A$2:$B$16,2,0))</f>
        <v>SAM</v>
      </c>
      <c r="O286" s="50" t="str">
        <f>TRIM(UPPER(tbl_raw_data[[#This Row],[Outcome]]))</f>
        <v>WITHDRAW</v>
      </c>
      <c r="P286" s="50" t="str">
        <f>TRIM(UPPER(tbl_raw_data[[#This Row],[Queue Name]]))</f>
        <v>CONSUMER PRE BUREAU</v>
      </c>
      <c r="Q286" s="50" t="str">
        <f>IF(tbl_raw_data[[#This Row],[Time taken in min]]&lt;=Settiings!$D$2,"SLA_MET","SLA_NOT_MET")</f>
        <v>SLA_MET</v>
      </c>
      <c r="R286" s="94"/>
    </row>
    <row r="287" spans="1:18" x14ac:dyDescent="0.3">
      <c r="A287" s="23" t="s">
        <v>655</v>
      </c>
      <c r="B287" s="15">
        <v>45137.749664351853</v>
      </c>
      <c r="C287" s="21">
        <v>45137.759548611109</v>
      </c>
      <c r="D287" s="18" t="s">
        <v>8</v>
      </c>
      <c r="E287" s="18" t="s">
        <v>47</v>
      </c>
      <c r="F287" s="18" t="s">
        <v>53</v>
      </c>
      <c r="G287" s="18" t="s">
        <v>118</v>
      </c>
      <c r="H287" s="78" t="s">
        <v>7451</v>
      </c>
      <c r="I287" s="48">
        <f>tbl_raw_data[[#This Row],[Date Actioned]]-tbl_raw_data[[#This Row],[Date Tagged]]</f>
        <v>9.8842592560686171E-3</v>
      </c>
      <c r="J287" s="46">
        <f>HOUR(tbl_raw_data[[#This Row],[Time_taken]])*60+MINUTE(tbl_raw_data[[#This Row],[Time_taken]])+SECOND(tbl_raw_data[[#This Row],[Time_taken]])/60</f>
        <v>14.233333333333333</v>
      </c>
      <c r="K287" s="52">
        <f>DATE(YEAR(tbl_raw_data[[#This Row],[Date Actioned]]),MONTH(tbl_raw_data[[#This Row],[Date Actioned]]),DAY(tbl_raw_data[[#This Row],[Date Actioned]]))</f>
        <v>45137</v>
      </c>
      <c r="L287" s="50" t="str">
        <f>UPPER(TEXT(tbl_raw_data[[#This Row],[updated_date]],"MMMM"))</f>
        <v>JULY</v>
      </c>
      <c r="M287" s="50" t="str">
        <f>"WEEK "&amp; IF(ROUNDUP(DAY(tbl_raw_data[[#This Row],[updated_date]])/7,0)=5,4,ROUNDUP(DAY(tbl_raw_data[[#This Row],[updated_date]])/7,0))</f>
        <v>WEEK 4</v>
      </c>
      <c r="N287" s="50" t="str">
        <f>UPPER(VLOOKUP(tbl_raw_data[[#This Row],[Analyst]],Settiings!$A$2:$B$16,2,0))</f>
        <v>NAVED</v>
      </c>
      <c r="O287" s="50" t="str">
        <f>TRIM(UPPER(tbl_raw_data[[#This Row],[Outcome]]))</f>
        <v>WITHDRAW</v>
      </c>
      <c r="P287" s="50" t="str">
        <f>TRIM(UPPER(tbl_raw_data[[#This Row],[Queue Name]]))</f>
        <v>CONSUMER PRE BUREAU</v>
      </c>
      <c r="Q287" s="50" t="str">
        <f>IF(tbl_raw_data[[#This Row],[Time taken in min]]&lt;=Settiings!$D$2,"SLA_MET","SLA_NOT_MET")</f>
        <v>SLA_MET</v>
      </c>
      <c r="R287" s="94"/>
    </row>
    <row r="288" spans="1:18" x14ac:dyDescent="0.3">
      <c r="A288" s="20" t="s">
        <v>657</v>
      </c>
      <c r="B288" s="15">
        <v>45137.753206018519</v>
      </c>
      <c r="C288" s="21">
        <v>45137.756006944444</v>
      </c>
      <c r="D288" s="18" t="s">
        <v>8</v>
      </c>
      <c r="E288" s="18" t="s">
        <v>47</v>
      </c>
      <c r="F288" s="18" t="s">
        <v>43</v>
      </c>
      <c r="G288" s="18" t="s">
        <v>62</v>
      </c>
      <c r="H288" s="78" t="s">
        <v>7451</v>
      </c>
      <c r="I288" s="48">
        <f>tbl_raw_data[[#This Row],[Date Actioned]]-tbl_raw_data[[#This Row],[Date Tagged]]</f>
        <v>2.8009259258396924E-3</v>
      </c>
      <c r="J288" s="46">
        <f>HOUR(tbl_raw_data[[#This Row],[Time_taken]])*60+MINUTE(tbl_raw_data[[#This Row],[Time_taken]])+SECOND(tbl_raw_data[[#This Row],[Time_taken]])/60</f>
        <v>4.0333333333333332</v>
      </c>
      <c r="K288" s="52">
        <f>DATE(YEAR(tbl_raw_data[[#This Row],[Date Actioned]]),MONTH(tbl_raw_data[[#This Row],[Date Actioned]]),DAY(tbl_raw_data[[#This Row],[Date Actioned]]))</f>
        <v>45137</v>
      </c>
      <c r="L288" s="50" t="str">
        <f>UPPER(TEXT(tbl_raw_data[[#This Row],[updated_date]],"MMMM"))</f>
        <v>JULY</v>
      </c>
      <c r="M288" s="50" t="str">
        <f>"WEEK "&amp; IF(ROUNDUP(DAY(tbl_raw_data[[#This Row],[updated_date]])/7,0)=5,4,ROUNDUP(DAY(tbl_raw_data[[#This Row],[updated_date]])/7,0))</f>
        <v>WEEK 4</v>
      </c>
      <c r="N288" s="50" t="str">
        <f>UPPER(VLOOKUP(tbl_raw_data[[#This Row],[Analyst]],Settiings!$A$2:$B$16,2,0))</f>
        <v>MERCEDES</v>
      </c>
      <c r="O288" s="50" t="str">
        <f>TRIM(UPPER(tbl_raw_data[[#This Row],[Outcome]]))</f>
        <v>WITHDRAW</v>
      </c>
      <c r="P288" s="50" t="str">
        <f>TRIM(UPPER(tbl_raw_data[[#This Row],[Queue Name]]))</f>
        <v>CONSUMER PRE BUREAU</v>
      </c>
      <c r="Q288" s="50" t="str">
        <f>IF(tbl_raw_data[[#This Row],[Time taken in min]]&lt;=Settiings!$D$2,"SLA_MET","SLA_NOT_MET")</f>
        <v>SLA_MET</v>
      </c>
      <c r="R288" s="94"/>
    </row>
    <row r="289" spans="1:18" x14ac:dyDescent="0.3">
      <c r="A289" s="23" t="s">
        <v>665</v>
      </c>
      <c r="B289" s="9">
        <v>45137.766597222224</v>
      </c>
      <c r="C289" s="22">
        <v>45137.769699074073</v>
      </c>
      <c r="D289" s="12" t="s">
        <v>8</v>
      </c>
      <c r="E289" s="12" t="s">
        <v>9</v>
      </c>
      <c r="F289" s="12" t="s">
        <v>16</v>
      </c>
      <c r="G289" s="12" t="s">
        <v>370</v>
      </c>
      <c r="H289" s="78" t="s">
        <v>7451</v>
      </c>
      <c r="I289" s="48">
        <f>tbl_raw_data[[#This Row],[Date Actioned]]-tbl_raw_data[[#This Row],[Date Tagged]]</f>
        <v>3.1018518493510783E-3</v>
      </c>
      <c r="J289" s="46">
        <f>HOUR(tbl_raw_data[[#This Row],[Time_taken]])*60+MINUTE(tbl_raw_data[[#This Row],[Time_taken]])+SECOND(tbl_raw_data[[#This Row],[Time_taken]])/60</f>
        <v>4.4666666666666668</v>
      </c>
      <c r="K289" s="52">
        <f>DATE(YEAR(tbl_raw_data[[#This Row],[Date Actioned]]),MONTH(tbl_raw_data[[#This Row],[Date Actioned]]),DAY(tbl_raw_data[[#This Row],[Date Actioned]]))</f>
        <v>45137</v>
      </c>
      <c r="L289" s="50" t="str">
        <f>UPPER(TEXT(tbl_raw_data[[#This Row],[updated_date]],"MMMM"))</f>
        <v>JULY</v>
      </c>
      <c r="M289" s="50" t="str">
        <f>"WEEK "&amp; IF(ROUNDUP(DAY(tbl_raw_data[[#This Row],[updated_date]])/7,0)=5,4,ROUNDUP(DAY(tbl_raw_data[[#This Row],[updated_date]])/7,0))</f>
        <v>WEEK 4</v>
      </c>
      <c r="N289" s="50" t="str">
        <f>UPPER(VLOOKUP(tbl_raw_data[[#This Row],[Analyst]],Settiings!$A$2:$B$16,2,0))</f>
        <v>CAMROOON</v>
      </c>
      <c r="O289" s="50" t="str">
        <f>TRIM(UPPER(tbl_raw_data[[#This Row],[Outcome]]))</f>
        <v>WITHDRAW</v>
      </c>
      <c r="P289" s="50" t="str">
        <f>TRIM(UPPER(tbl_raw_data[[#This Row],[Queue Name]]))</f>
        <v>CONSUMER EXISTING</v>
      </c>
      <c r="Q289" s="50" t="str">
        <f>IF(tbl_raw_data[[#This Row],[Time taken in min]]&lt;=Settiings!$D$2,"SLA_MET","SLA_NOT_MET")</f>
        <v>SLA_MET</v>
      </c>
      <c r="R289" s="94"/>
    </row>
    <row r="290" spans="1:18" x14ac:dyDescent="0.3">
      <c r="A290" s="14" t="s">
        <v>666</v>
      </c>
      <c r="B290" s="15">
        <v>45137.767002314817</v>
      </c>
      <c r="C290" s="21">
        <v>45137.775300925925</v>
      </c>
      <c r="D290" s="18" t="s">
        <v>8</v>
      </c>
      <c r="E290" s="18" t="s">
        <v>47</v>
      </c>
      <c r="F290" s="18" t="s">
        <v>76</v>
      </c>
      <c r="G290" s="18" t="s">
        <v>372</v>
      </c>
      <c r="H290" s="78" t="s">
        <v>7451</v>
      </c>
      <c r="I290" s="48">
        <f>tbl_raw_data[[#This Row],[Date Actioned]]-tbl_raw_data[[#This Row],[Date Tagged]]</f>
        <v>8.2986111083300784E-3</v>
      </c>
      <c r="J290" s="46">
        <f>HOUR(tbl_raw_data[[#This Row],[Time_taken]])*60+MINUTE(tbl_raw_data[[#This Row],[Time_taken]])+SECOND(tbl_raw_data[[#This Row],[Time_taken]])/60</f>
        <v>11.95</v>
      </c>
      <c r="K290" s="52">
        <f>DATE(YEAR(tbl_raw_data[[#This Row],[Date Actioned]]),MONTH(tbl_raw_data[[#This Row],[Date Actioned]]),DAY(tbl_raw_data[[#This Row],[Date Actioned]]))</f>
        <v>45137</v>
      </c>
      <c r="L290" s="50" t="str">
        <f>UPPER(TEXT(tbl_raw_data[[#This Row],[updated_date]],"MMMM"))</f>
        <v>JULY</v>
      </c>
      <c r="M290" s="50" t="str">
        <f>"WEEK "&amp; IF(ROUNDUP(DAY(tbl_raw_data[[#This Row],[updated_date]])/7,0)=5,4,ROUNDUP(DAY(tbl_raw_data[[#This Row],[updated_date]])/7,0))</f>
        <v>WEEK 4</v>
      </c>
      <c r="N290" s="50" t="str">
        <f>UPPER(VLOOKUP(tbl_raw_data[[#This Row],[Analyst]],Settiings!$A$2:$B$16,2,0))</f>
        <v>ROHAN</v>
      </c>
      <c r="O290" s="50" t="str">
        <f>TRIM(UPPER(tbl_raw_data[[#This Row],[Outcome]]))</f>
        <v>WITHDRAW</v>
      </c>
      <c r="P290" s="50" t="str">
        <f>TRIM(UPPER(tbl_raw_data[[#This Row],[Queue Name]]))</f>
        <v>CONSUMER PRE BUREAU</v>
      </c>
      <c r="Q290" s="50" t="str">
        <f>IF(tbl_raw_data[[#This Row],[Time taken in min]]&lt;=Settiings!$D$2,"SLA_MET","SLA_NOT_MET")</f>
        <v>SLA_MET</v>
      </c>
      <c r="R290" s="94"/>
    </row>
    <row r="291" spans="1:18" x14ac:dyDescent="0.3">
      <c r="A291" s="23" t="s">
        <v>670</v>
      </c>
      <c r="B291" s="15">
        <v>45137.777939814812</v>
      </c>
      <c r="C291" s="21">
        <v>45137.78564814815</v>
      </c>
      <c r="D291" s="18" t="s">
        <v>8</v>
      </c>
      <c r="E291" s="18" t="s">
        <v>47</v>
      </c>
      <c r="F291" s="18" t="s">
        <v>65</v>
      </c>
      <c r="G291" s="18" t="s">
        <v>378</v>
      </c>
      <c r="H291" s="78" t="s">
        <v>7451</v>
      </c>
      <c r="I291" s="48">
        <f>tbl_raw_data[[#This Row],[Date Actioned]]-tbl_raw_data[[#This Row],[Date Tagged]]</f>
        <v>7.708333338086959E-3</v>
      </c>
      <c r="J291" s="46">
        <f>HOUR(tbl_raw_data[[#This Row],[Time_taken]])*60+MINUTE(tbl_raw_data[[#This Row],[Time_taken]])+SECOND(tbl_raw_data[[#This Row],[Time_taken]])/60</f>
        <v>11.1</v>
      </c>
      <c r="K291" s="52">
        <f>DATE(YEAR(tbl_raw_data[[#This Row],[Date Actioned]]),MONTH(tbl_raw_data[[#This Row],[Date Actioned]]),DAY(tbl_raw_data[[#This Row],[Date Actioned]]))</f>
        <v>45137</v>
      </c>
      <c r="L291" s="50" t="str">
        <f>UPPER(TEXT(tbl_raw_data[[#This Row],[updated_date]],"MMMM"))</f>
        <v>JULY</v>
      </c>
      <c r="M291" s="50" t="str">
        <f>"WEEK "&amp; IF(ROUNDUP(DAY(tbl_raw_data[[#This Row],[updated_date]])/7,0)=5,4,ROUNDUP(DAY(tbl_raw_data[[#This Row],[updated_date]])/7,0))</f>
        <v>WEEK 4</v>
      </c>
      <c r="N291" s="50" t="str">
        <f>UPPER(VLOOKUP(tbl_raw_data[[#This Row],[Analyst]],Settiings!$A$2:$B$16,2,0))</f>
        <v>SAM</v>
      </c>
      <c r="O291" s="50" t="str">
        <f>TRIM(UPPER(tbl_raw_data[[#This Row],[Outcome]]))</f>
        <v>WITHDRAW</v>
      </c>
      <c r="P291" s="50" t="str">
        <f>TRIM(UPPER(tbl_raw_data[[#This Row],[Queue Name]]))</f>
        <v>CONSUMER PRE BUREAU</v>
      </c>
      <c r="Q291" s="50" t="str">
        <f>IF(tbl_raw_data[[#This Row],[Time taken in min]]&lt;=Settiings!$D$2,"SLA_MET","SLA_NOT_MET")</f>
        <v>SLA_MET</v>
      </c>
      <c r="R291" s="94"/>
    </row>
    <row r="292" spans="1:18" x14ac:dyDescent="0.3">
      <c r="A292" s="20" t="s">
        <v>675</v>
      </c>
      <c r="B292" s="15">
        <v>45137.798032407409</v>
      </c>
      <c r="C292" s="21">
        <v>45137.804236111115</v>
      </c>
      <c r="D292" s="18" t="s">
        <v>8</v>
      </c>
      <c r="E292" s="18" t="s">
        <v>47</v>
      </c>
      <c r="F292" s="18" t="s">
        <v>53</v>
      </c>
      <c r="G292" s="18" t="s">
        <v>384</v>
      </c>
      <c r="H292" s="78" t="s">
        <v>7451</v>
      </c>
      <c r="I292" s="48">
        <f>tbl_raw_data[[#This Row],[Date Actioned]]-tbl_raw_data[[#This Row],[Date Tagged]]</f>
        <v>6.2037037059781142E-3</v>
      </c>
      <c r="J292" s="46">
        <f>HOUR(tbl_raw_data[[#This Row],[Time_taken]])*60+MINUTE(tbl_raw_data[[#This Row],[Time_taken]])+SECOND(tbl_raw_data[[#This Row],[Time_taken]])/60</f>
        <v>8.9333333333333336</v>
      </c>
      <c r="K292" s="52">
        <f>DATE(YEAR(tbl_raw_data[[#This Row],[Date Actioned]]),MONTH(tbl_raw_data[[#This Row],[Date Actioned]]),DAY(tbl_raw_data[[#This Row],[Date Actioned]]))</f>
        <v>45137</v>
      </c>
      <c r="L292" s="50" t="str">
        <f>UPPER(TEXT(tbl_raw_data[[#This Row],[updated_date]],"MMMM"))</f>
        <v>JULY</v>
      </c>
      <c r="M292" s="50" t="str">
        <f>"WEEK "&amp; IF(ROUNDUP(DAY(tbl_raw_data[[#This Row],[updated_date]])/7,0)=5,4,ROUNDUP(DAY(tbl_raw_data[[#This Row],[updated_date]])/7,0))</f>
        <v>WEEK 4</v>
      </c>
      <c r="N292" s="50" t="str">
        <f>UPPER(VLOOKUP(tbl_raw_data[[#This Row],[Analyst]],Settiings!$A$2:$B$16,2,0))</f>
        <v>NAVED</v>
      </c>
      <c r="O292" s="50" t="str">
        <f>TRIM(UPPER(tbl_raw_data[[#This Row],[Outcome]]))</f>
        <v>WITHDRAW</v>
      </c>
      <c r="P292" s="50" t="str">
        <f>TRIM(UPPER(tbl_raw_data[[#This Row],[Queue Name]]))</f>
        <v>CONSUMER PRE BUREAU</v>
      </c>
      <c r="Q292" s="50" t="str">
        <f>IF(tbl_raw_data[[#This Row],[Time taken in min]]&lt;=Settiings!$D$2,"SLA_MET","SLA_NOT_MET")</f>
        <v>SLA_MET</v>
      </c>
      <c r="R292" s="94"/>
    </row>
    <row r="293" spans="1:18" x14ac:dyDescent="0.3">
      <c r="A293" s="23" t="s">
        <v>677</v>
      </c>
      <c r="B293" s="9">
        <v>45137.804212962961</v>
      </c>
      <c r="C293" s="22">
        <v>45137.806504629632</v>
      </c>
      <c r="D293" s="12" t="s">
        <v>8</v>
      </c>
      <c r="E293" s="12" t="s">
        <v>47</v>
      </c>
      <c r="F293" s="12" t="s">
        <v>50</v>
      </c>
      <c r="G293" s="12" t="s">
        <v>387</v>
      </c>
      <c r="H293" s="78" t="s">
        <v>7451</v>
      </c>
      <c r="I293" s="48">
        <f>tbl_raw_data[[#This Row],[Date Actioned]]-tbl_raw_data[[#This Row],[Date Tagged]]</f>
        <v>2.2916666712262668E-3</v>
      </c>
      <c r="J293" s="46">
        <f>HOUR(tbl_raw_data[[#This Row],[Time_taken]])*60+MINUTE(tbl_raw_data[[#This Row],[Time_taken]])+SECOND(tbl_raw_data[[#This Row],[Time_taken]])/60</f>
        <v>3.3</v>
      </c>
      <c r="K293" s="52">
        <f>DATE(YEAR(tbl_raw_data[[#This Row],[Date Actioned]]),MONTH(tbl_raw_data[[#This Row],[Date Actioned]]),DAY(tbl_raw_data[[#This Row],[Date Actioned]]))</f>
        <v>45137</v>
      </c>
      <c r="L293" s="50" t="str">
        <f>UPPER(TEXT(tbl_raw_data[[#This Row],[updated_date]],"MMMM"))</f>
        <v>JULY</v>
      </c>
      <c r="M293" s="50" t="str">
        <f>"WEEK "&amp; IF(ROUNDUP(DAY(tbl_raw_data[[#This Row],[updated_date]])/7,0)=5,4,ROUNDUP(DAY(tbl_raw_data[[#This Row],[updated_date]])/7,0))</f>
        <v>WEEK 4</v>
      </c>
      <c r="N293" s="50" t="str">
        <f>UPPER(VLOOKUP(tbl_raw_data[[#This Row],[Analyst]],Settiings!$A$2:$B$16,2,0))</f>
        <v>SHAHID</v>
      </c>
      <c r="O293" s="50" t="str">
        <f>TRIM(UPPER(tbl_raw_data[[#This Row],[Outcome]]))</f>
        <v>WITHDRAW</v>
      </c>
      <c r="P293" s="50" t="str">
        <f>TRIM(UPPER(tbl_raw_data[[#This Row],[Queue Name]]))</f>
        <v>CONSUMER PRE BUREAU</v>
      </c>
      <c r="Q293" s="50" t="str">
        <f>IF(tbl_raw_data[[#This Row],[Time taken in min]]&lt;=Settiings!$D$2,"SLA_MET","SLA_NOT_MET")</f>
        <v>SLA_MET</v>
      </c>
      <c r="R293" s="94"/>
    </row>
    <row r="294" spans="1:18" x14ac:dyDescent="0.3">
      <c r="A294" s="20" t="s">
        <v>679</v>
      </c>
      <c r="B294" s="9">
        <v>45137.810381944444</v>
      </c>
      <c r="C294" s="22">
        <v>45137.811342592591</v>
      </c>
      <c r="D294" s="12" t="s">
        <v>8</v>
      </c>
      <c r="E294" s="12" t="s">
        <v>47</v>
      </c>
      <c r="F294" s="12" t="s">
        <v>65</v>
      </c>
      <c r="G294" s="12" t="s">
        <v>118</v>
      </c>
      <c r="H294" s="78" t="s">
        <v>7451</v>
      </c>
      <c r="I294" s="48">
        <f>tbl_raw_data[[#This Row],[Date Actioned]]-tbl_raw_data[[#This Row],[Date Tagged]]</f>
        <v>9.6064814715646207E-4</v>
      </c>
      <c r="J294" s="46">
        <f>HOUR(tbl_raw_data[[#This Row],[Time_taken]])*60+MINUTE(tbl_raw_data[[#This Row],[Time_taken]])+SECOND(tbl_raw_data[[#This Row],[Time_taken]])/60</f>
        <v>1.3833333333333333</v>
      </c>
      <c r="K294" s="52">
        <f>DATE(YEAR(tbl_raw_data[[#This Row],[Date Actioned]]),MONTH(tbl_raw_data[[#This Row],[Date Actioned]]),DAY(tbl_raw_data[[#This Row],[Date Actioned]]))</f>
        <v>45137</v>
      </c>
      <c r="L294" s="50" t="str">
        <f>UPPER(TEXT(tbl_raw_data[[#This Row],[updated_date]],"MMMM"))</f>
        <v>JULY</v>
      </c>
      <c r="M294" s="50" t="str">
        <f>"WEEK "&amp; IF(ROUNDUP(DAY(tbl_raw_data[[#This Row],[updated_date]])/7,0)=5,4,ROUNDUP(DAY(tbl_raw_data[[#This Row],[updated_date]])/7,0))</f>
        <v>WEEK 4</v>
      </c>
      <c r="N294" s="50" t="str">
        <f>UPPER(VLOOKUP(tbl_raw_data[[#This Row],[Analyst]],Settiings!$A$2:$B$16,2,0))</f>
        <v>SAM</v>
      </c>
      <c r="O294" s="50" t="str">
        <f>TRIM(UPPER(tbl_raw_data[[#This Row],[Outcome]]))</f>
        <v>WITHDRAW</v>
      </c>
      <c r="P294" s="50" t="str">
        <f>TRIM(UPPER(tbl_raw_data[[#This Row],[Queue Name]]))</f>
        <v>CONSUMER PRE BUREAU</v>
      </c>
      <c r="Q294" s="50" t="str">
        <f>IF(tbl_raw_data[[#This Row],[Time taken in min]]&lt;=Settiings!$D$2,"SLA_MET","SLA_NOT_MET")</f>
        <v>SLA_MET</v>
      </c>
      <c r="R294" s="94"/>
    </row>
    <row r="295" spans="1:18" x14ac:dyDescent="0.3">
      <c r="A295" s="23" t="s">
        <v>682</v>
      </c>
      <c r="B295" s="15">
        <v>45137.816458333335</v>
      </c>
      <c r="C295" s="21">
        <v>45137.819872685184</v>
      </c>
      <c r="D295" s="18" t="s">
        <v>8</v>
      </c>
      <c r="E295" s="18" t="s">
        <v>19</v>
      </c>
      <c r="F295" s="18" t="s">
        <v>65</v>
      </c>
      <c r="G295" s="18" t="s">
        <v>394</v>
      </c>
      <c r="H295" s="78" t="s">
        <v>7451</v>
      </c>
      <c r="I295" s="48">
        <f>tbl_raw_data[[#This Row],[Date Actioned]]-tbl_raw_data[[#This Row],[Date Tagged]]</f>
        <v>3.4143518496421166E-3</v>
      </c>
      <c r="J295" s="46">
        <f>HOUR(tbl_raw_data[[#This Row],[Time_taken]])*60+MINUTE(tbl_raw_data[[#This Row],[Time_taken]])+SECOND(tbl_raw_data[[#This Row],[Time_taken]])/60</f>
        <v>4.916666666666667</v>
      </c>
      <c r="K295" s="52">
        <f>DATE(YEAR(tbl_raw_data[[#This Row],[Date Actioned]]),MONTH(tbl_raw_data[[#This Row],[Date Actioned]]),DAY(tbl_raw_data[[#This Row],[Date Actioned]]))</f>
        <v>45137</v>
      </c>
      <c r="L295" s="50" t="str">
        <f>UPPER(TEXT(tbl_raw_data[[#This Row],[updated_date]],"MMMM"))</f>
        <v>JULY</v>
      </c>
      <c r="M295" s="50" t="str">
        <f>"WEEK "&amp; IF(ROUNDUP(DAY(tbl_raw_data[[#This Row],[updated_date]])/7,0)=5,4,ROUNDUP(DAY(tbl_raw_data[[#This Row],[updated_date]])/7,0))</f>
        <v>WEEK 4</v>
      </c>
      <c r="N295" s="50" t="str">
        <f>UPPER(VLOOKUP(tbl_raw_data[[#This Row],[Analyst]],Settiings!$A$2:$B$16,2,0))</f>
        <v>SAM</v>
      </c>
      <c r="O295" s="50" t="str">
        <f>TRIM(UPPER(tbl_raw_data[[#This Row],[Outcome]]))</f>
        <v>WITHDRAW</v>
      </c>
      <c r="P295" s="50" t="str">
        <f>TRIM(UPPER(tbl_raw_data[[#This Row],[Queue Name]]))</f>
        <v>CONSUMER POST BUREAU</v>
      </c>
      <c r="Q295" s="50" t="str">
        <f>IF(tbl_raw_data[[#This Row],[Time taken in min]]&lt;=Settiings!$D$2,"SLA_MET","SLA_NOT_MET")</f>
        <v>SLA_MET</v>
      </c>
      <c r="R295" s="94"/>
    </row>
    <row r="296" spans="1:18" x14ac:dyDescent="0.3">
      <c r="A296" s="14" t="s">
        <v>698</v>
      </c>
      <c r="B296" s="9">
        <v>45138.390717592592</v>
      </c>
      <c r="C296" s="22">
        <v>45138.407048611109</v>
      </c>
      <c r="D296" s="12" t="s">
        <v>8</v>
      </c>
      <c r="E296" s="12" t="s">
        <v>9</v>
      </c>
      <c r="F296" s="12" t="s">
        <v>686</v>
      </c>
      <c r="G296" s="12" t="s">
        <v>699</v>
      </c>
      <c r="H296" s="78" t="s">
        <v>7451</v>
      </c>
      <c r="I296" s="48">
        <f>tbl_raw_data[[#This Row],[Date Actioned]]-tbl_raw_data[[#This Row],[Date Tagged]]</f>
        <v>1.633101851621177E-2</v>
      </c>
      <c r="J296" s="46">
        <f>HOUR(tbl_raw_data[[#This Row],[Time_taken]])*60+MINUTE(tbl_raw_data[[#This Row],[Time_taken]])+SECOND(tbl_raw_data[[#This Row],[Time_taken]])/60</f>
        <v>23.516666666666666</v>
      </c>
      <c r="K296" s="52">
        <f>DATE(YEAR(tbl_raw_data[[#This Row],[Date Actioned]]),MONTH(tbl_raw_data[[#This Row],[Date Actioned]]),DAY(tbl_raw_data[[#This Row],[Date Actioned]]))</f>
        <v>45138</v>
      </c>
      <c r="L296" s="50" t="str">
        <f>UPPER(TEXT(tbl_raw_data[[#This Row],[updated_date]],"MMMM"))</f>
        <v>JULY</v>
      </c>
      <c r="M296" s="50" t="str">
        <f>"WEEK "&amp; IF(ROUNDUP(DAY(tbl_raw_data[[#This Row],[updated_date]])/7,0)=5,4,ROUNDUP(DAY(tbl_raw_data[[#This Row],[updated_date]])/7,0))</f>
        <v>WEEK 4</v>
      </c>
      <c r="N296" s="50" t="str">
        <f>UPPER(VLOOKUP(tbl_raw_data[[#This Row],[Analyst]],Settiings!$A$2:$B$16,2,0))</f>
        <v>FARDIN</v>
      </c>
      <c r="O296" s="50" t="str">
        <f>TRIM(UPPER(tbl_raw_data[[#This Row],[Outcome]]))</f>
        <v>WITHDRAW</v>
      </c>
      <c r="P296" s="50" t="str">
        <f>TRIM(UPPER(tbl_raw_data[[#This Row],[Queue Name]]))</f>
        <v>CONSUMER EXISTING</v>
      </c>
      <c r="Q296" s="50" t="str">
        <f>IF(tbl_raw_data[[#This Row],[Time taken in min]]&lt;=Settiings!$D$2,"SLA_MET","SLA_NOT_MET")</f>
        <v>SLA_NOT_MET</v>
      </c>
      <c r="R296" s="94"/>
    </row>
    <row r="297" spans="1:18" x14ac:dyDescent="0.3">
      <c r="A297" s="20" t="s">
        <v>701</v>
      </c>
      <c r="B297" s="15">
        <v>45138.403564814813</v>
      </c>
      <c r="C297" s="21">
        <v>45138.410578703704</v>
      </c>
      <c r="D297" s="18" t="s">
        <v>8</v>
      </c>
      <c r="E297" s="18" t="s">
        <v>19</v>
      </c>
      <c r="F297" s="18" t="s">
        <v>16</v>
      </c>
      <c r="G297" s="18" t="s">
        <v>136</v>
      </c>
      <c r="H297" s="78" t="s">
        <v>7451</v>
      </c>
      <c r="I297" s="48">
        <f>tbl_raw_data[[#This Row],[Date Actioned]]-tbl_raw_data[[#This Row],[Date Tagged]]</f>
        <v>7.0138888913788833E-3</v>
      </c>
      <c r="J297" s="46">
        <f>HOUR(tbl_raw_data[[#This Row],[Time_taken]])*60+MINUTE(tbl_raw_data[[#This Row],[Time_taken]])+SECOND(tbl_raw_data[[#This Row],[Time_taken]])/60</f>
        <v>10.1</v>
      </c>
      <c r="K297" s="52">
        <f>DATE(YEAR(tbl_raw_data[[#This Row],[Date Actioned]]),MONTH(tbl_raw_data[[#This Row],[Date Actioned]]),DAY(tbl_raw_data[[#This Row],[Date Actioned]]))</f>
        <v>45138</v>
      </c>
      <c r="L297" s="50" t="str">
        <f>UPPER(TEXT(tbl_raw_data[[#This Row],[updated_date]],"MMMM"))</f>
        <v>JULY</v>
      </c>
      <c r="M297" s="50" t="str">
        <f>"WEEK "&amp; IF(ROUNDUP(DAY(tbl_raw_data[[#This Row],[updated_date]])/7,0)=5,4,ROUNDUP(DAY(tbl_raw_data[[#This Row],[updated_date]])/7,0))</f>
        <v>WEEK 4</v>
      </c>
      <c r="N297" s="50" t="str">
        <f>UPPER(VLOOKUP(tbl_raw_data[[#This Row],[Analyst]],Settiings!$A$2:$B$16,2,0))</f>
        <v>CAMROOON</v>
      </c>
      <c r="O297" s="50" t="str">
        <f>TRIM(UPPER(tbl_raw_data[[#This Row],[Outcome]]))</f>
        <v>WITHDRAW</v>
      </c>
      <c r="P297" s="50" t="str">
        <f>TRIM(UPPER(tbl_raw_data[[#This Row],[Queue Name]]))</f>
        <v>CONSUMER POST BUREAU</v>
      </c>
      <c r="Q297" s="50" t="str">
        <f>IF(tbl_raw_data[[#This Row],[Time taken in min]]&lt;=Settiings!$D$2,"SLA_MET","SLA_NOT_MET")</f>
        <v>SLA_MET</v>
      </c>
      <c r="R297" s="94"/>
    </row>
    <row r="298" spans="1:18" x14ac:dyDescent="0.3">
      <c r="A298" s="23" t="s">
        <v>702</v>
      </c>
      <c r="B298" s="9">
        <v>45138.405844907407</v>
      </c>
      <c r="C298" s="22">
        <v>45138.41678240741</v>
      </c>
      <c r="D298" s="12" t="s">
        <v>8</v>
      </c>
      <c r="E298" s="12" t="s">
        <v>9</v>
      </c>
      <c r="F298" s="12" t="s">
        <v>686</v>
      </c>
      <c r="G298" s="12" t="s">
        <v>118</v>
      </c>
      <c r="H298" s="78" t="s">
        <v>7451</v>
      </c>
      <c r="I298" s="48">
        <f>tbl_raw_data[[#This Row],[Date Actioned]]-tbl_raw_data[[#This Row],[Date Tagged]]</f>
        <v>1.0937500002910383E-2</v>
      </c>
      <c r="J298" s="46">
        <f>HOUR(tbl_raw_data[[#This Row],[Time_taken]])*60+MINUTE(tbl_raw_data[[#This Row],[Time_taken]])+SECOND(tbl_raw_data[[#This Row],[Time_taken]])/60</f>
        <v>15.75</v>
      </c>
      <c r="K298" s="52">
        <f>DATE(YEAR(tbl_raw_data[[#This Row],[Date Actioned]]),MONTH(tbl_raw_data[[#This Row],[Date Actioned]]),DAY(tbl_raw_data[[#This Row],[Date Actioned]]))</f>
        <v>45138</v>
      </c>
      <c r="L298" s="50" t="str">
        <f>UPPER(TEXT(tbl_raw_data[[#This Row],[updated_date]],"MMMM"))</f>
        <v>JULY</v>
      </c>
      <c r="M298" s="50" t="str">
        <f>"WEEK "&amp; IF(ROUNDUP(DAY(tbl_raw_data[[#This Row],[updated_date]])/7,0)=5,4,ROUNDUP(DAY(tbl_raw_data[[#This Row],[updated_date]])/7,0))</f>
        <v>WEEK 4</v>
      </c>
      <c r="N298" s="50" t="str">
        <f>UPPER(VLOOKUP(tbl_raw_data[[#This Row],[Analyst]],Settiings!$A$2:$B$16,2,0))</f>
        <v>FARDIN</v>
      </c>
      <c r="O298" s="50" t="str">
        <f>TRIM(UPPER(tbl_raw_data[[#This Row],[Outcome]]))</f>
        <v>WITHDRAW</v>
      </c>
      <c r="P298" s="50" t="str">
        <f>TRIM(UPPER(tbl_raw_data[[#This Row],[Queue Name]]))</f>
        <v>CONSUMER EXISTING</v>
      </c>
      <c r="Q298" s="50" t="str">
        <f>IF(tbl_raw_data[[#This Row],[Time taken in min]]&lt;=Settiings!$D$2,"SLA_MET","SLA_NOT_MET")</f>
        <v>SLA_MET</v>
      </c>
      <c r="R298" s="94"/>
    </row>
    <row r="299" spans="1:18" x14ac:dyDescent="0.3">
      <c r="A299" s="14" t="s">
        <v>704</v>
      </c>
      <c r="B299" s="15">
        <v>45138.406909722224</v>
      </c>
      <c r="C299" s="21">
        <v>45138.41337962963</v>
      </c>
      <c r="D299" s="18" t="s">
        <v>8</v>
      </c>
      <c r="E299" s="18" t="s">
        <v>47</v>
      </c>
      <c r="F299" s="18" t="s">
        <v>24</v>
      </c>
      <c r="G299" s="18" t="s">
        <v>136</v>
      </c>
      <c r="H299" s="78" t="s">
        <v>7451</v>
      </c>
      <c r="I299" s="48">
        <f>tbl_raw_data[[#This Row],[Date Actioned]]-tbl_raw_data[[#This Row],[Date Tagged]]</f>
        <v>6.4699074064265005E-3</v>
      </c>
      <c r="J299" s="46">
        <f>HOUR(tbl_raw_data[[#This Row],[Time_taken]])*60+MINUTE(tbl_raw_data[[#This Row],[Time_taken]])+SECOND(tbl_raw_data[[#This Row],[Time_taken]])/60</f>
        <v>9.3166666666666664</v>
      </c>
      <c r="K299" s="52">
        <f>DATE(YEAR(tbl_raw_data[[#This Row],[Date Actioned]]),MONTH(tbl_raw_data[[#This Row],[Date Actioned]]),DAY(tbl_raw_data[[#This Row],[Date Actioned]]))</f>
        <v>45138</v>
      </c>
      <c r="L299" s="50" t="str">
        <f>UPPER(TEXT(tbl_raw_data[[#This Row],[updated_date]],"MMMM"))</f>
        <v>JULY</v>
      </c>
      <c r="M299" s="50" t="str">
        <f>"WEEK "&amp; IF(ROUNDUP(DAY(tbl_raw_data[[#This Row],[updated_date]])/7,0)=5,4,ROUNDUP(DAY(tbl_raw_data[[#This Row],[updated_date]])/7,0))</f>
        <v>WEEK 4</v>
      </c>
      <c r="N299" s="50" t="str">
        <f>UPPER(VLOOKUP(tbl_raw_data[[#This Row],[Analyst]],Settiings!$A$2:$B$16,2,0))</f>
        <v>QUADIR</v>
      </c>
      <c r="O299" s="50" t="str">
        <f>TRIM(UPPER(tbl_raw_data[[#This Row],[Outcome]]))</f>
        <v>WITHDRAW</v>
      </c>
      <c r="P299" s="50" t="str">
        <f>TRIM(UPPER(tbl_raw_data[[#This Row],[Queue Name]]))</f>
        <v>CONSUMER PRE BUREAU</v>
      </c>
      <c r="Q299" s="50" t="str">
        <f>IF(tbl_raw_data[[#This Row],[Time taken in min]]&lt;=Settiings!$D$2,"SLA_MET","SLA_NOT_MET")</f>
        <v>SLA_MET</v>
      </c>
      <c r="R299" s="94"/>
    </row>
    <row r="300" spans="1:18" x14ac:dyDescent="0.3">
      <c r="A300" s="20" t="s">
        <v>709</v>
      </c>
      <c r="B300" s="9">
        <v>45138.409212962964</v>
      </c>
      <c r="C300" s="22">
        <v>45138.413101851853</v>
      </c>
      <c r="D300" s="12" t="s">
        <v>8</v>
      </c>
      <c r="E300" s="12" t="s">
        <v>47</v>
      </c>
      <c r="F300" s="12" t="s">
        <v>16</v>
      </c>
      <c r="G300" s="12" t="s">
        <v>136</v>
      </c>
      <c r="H300" s="78" t="s">
        <v>7451</v>
      </c>
      <c r="I300" s="48">
        <f>tbl_raw_data[[#This Row],[Date Actioned]]-tbl_raw_data[[#This Row],[Date Tagged]]</f>
        <v>3.8888888884685002E-3</v>
      </c>
      <c r="J300" s="46">
        <f>HOUR(tbl_raw_data[[#This Row],[Time_taken]])*60+MINUTE(tbl_raw_data[[#This Row],[Time_taken]])+SECOND(tbl_raw_data[[#This Row],[Time_taken]])/60</f>
        <v>5.6</v>
      </c>
      <c r="K300" s="52">
        <f>DATE(YEAR(tbl_raw_data[[#This Row],[Date Actioned]]),MONTH(tbl_raw_data[[#This Row],[Date Actioned]]),DAY(tbl_raw_data[[#This Row],[Date Actioned]]))</f>
        <v>45138</v>
      </c>
      <c r="L300" s="50" t="str">
        <f>UPPER(TEXT(tbl_raw_data[[#This Row],[updated_date]],"MMMM"))</f>
        <v>JULY</v>
      </c>
      <c r="M300" s="50" t="str">
        <f>"WEEK "&amp; IF(ROUNDUP(DAY(tbl_raw_data[[#This Row],[updated_date]])/7,0)=5,4,ROUNDUP(DAY(tbl_raw_data[[#This Row],[updated_date]])/7,0))</f>
        <v>WEEK 4</v>
      </c>
      <c r="N300" s="50" t="str">
        <f>UPPER(VLOOKUP(tbl_raw_data[[#This Row],[Analyst]],Settiings!$A$2:$B$16,2,0))</f>
        <v>CAMROOON</v>
      </c>
      <c r="O300" s="50" t="str">
        <f>TRIM(UPPER(tbl_raw_data[[#This Row],[Outcome]]))</f>
        <v>WITHDRAW</v>
      </c>
      <c r="P300" s="50" t="str">
        <f>TRIM(UPPER(tbl_raw_data[[#This Row],[Queue Name]]))</f>
        <v>CONSUMER PRE BUREAU</v>
      </c>
      <c r="Q300" s="50" t="str">
        <f>IF(tbl_raw_data[[#This Row],[Time taken in min]]&lt;=Settiings!$D$2,"SLA_MET","SLA_NOT_MET")</f>
        <v>SLA_MET</v>
      </c>
      <c r="R300" s="94"/>
    </row>
    <row r="301" spans="1:18" x14ac:dyDescent="0.3">
      <c r="A301" s="23" t="s">
        <v>711</v>
      </c>
      <c r="B301" s="15">
        <v>45138.418564814812</v>
      </c>
      <c r="C301" s="21">
        <v>45138.428391203706</v>
      </c>
      <c r="D301" s="18" t="s">
        <v>8</v>
      </c>
      <c r="E301" s="18" t="s">
        <v>9</v>
      </c>
      <c r="F301" s="18" t="s">
        <v>16</v>
      </c>
      <c r="G301" s="18" t="s">
        <v>712</v>
      </c>
      <c r="H301" s="78" t="s">
        <v>7451</v>
      </c>
      <c r="I301" s="48">
        <f>tbl_raw_data[[#This Row],[Date Actioned]]-tbl_raw_data[[#This Row],[Date Tagged]]</f>
        <v>9.826388893998228E-3</v>
      </c>
      <c r="J301" s="46">
        <f>HOUR(tbl_raw_data[[#This Row],[Time_taken]])*60+MINUTE(tbl_raw_data[[#This Row],[Time_taken]])+SECOND(tbl_raw_data[[#This Row],[Time_taken]])/60</f>
        <v>14.15</v>
      </c>
      <c r="K301" s="52">
        <f>DATE(YEAR(tbl_raw_data[[#This Row],[Date Actioned]]),MONTH(tbl_raw_data[[#This Row],[Date Actioned]]),DAY(tbl_raw_data[[#This Row],[Date Actioned]]))</f>
        <v>45138</v>
      </c>
      <c r="L301" s="50" t="str">
        <f>UPPER(TEXT(tbl_raw_data[[#This Row],[updated_date]],"MMMM"))</f>
        <v>JULY</v>
      </c>
      <c r="M301" s="50" t="str">
        <f>"WEEK "&amp; IF(ROUNDUP(DAY(tbl_raw_data[[#This Row],[updated_date]])/7,0)=5,4,ROUNDUP(DAY(tbl_raw_data[[#This Row],[updated_date]])/7,0))</f>
        <v>WEEK 4</v>
      </c>
      <c r="N301" s="50" t="str">
        <f>UPPER(VLOOKUP(tbl_raw_data[[#This Row],[Analyst]],Settiings!$A$2:$B$16,2,0))</f>
        <v>CAMROOON</v>
      </c>
      <c r="O301" s="50" t="str">
        <f>TRIM(UPPER(tbl_raw_data[[#This Row],[Outcome]]))</f>
        <v>WITHDRAW</v>
      </c>
      <c r="P301" s="50" t="str">
        <f>TRIM(UPPER(tbl_raw_data[[#This Row],[Queue Name]]))</f>
        <v>CONSUMER EXISTING</v>
      </c>
      <c r="Q301" s="50" t="str">
        <f>IF(tbl_raw_data[[#This Row],[Time taken in min]]&lt;=Settiings!$D$2,"SLA_MET","SLA_NOT_MET")</f>
        <v>SLA_MET</v>
      </c>
      <c r="R301" s="94"/>
    </row>
    <row r="302" spans="1:18" x14ac:dyDescent="0.3">
      <c r="A302" s="20" t="s">
        <v>714</v>
      </c>
      <c r="B302" s="15">
        <v>45138.429768518516</v>
      </c>
      <c r="C302" s="21">
        <v>45138.433935185189</v>
      </c>
      <c r="D302" s="18" t="s">
        <v>8</v>
      </c>
      <c r="E302" s="18" t="s">
        <v>9</v>
      </c>
      <c r="F302" s="18" t="s">
        <v>16</v>
      </c>
      <c r="G302" s="18" t="s">
        <v>136</v>
      </c>
      <c r="H302" s="78" t="s">
        <v>7451</v>
      </c>
      <c r="I302" s="48">
        <f>tbl_raw_data[[#This Row],[Date Actioned]]-tbl_raw_data[[#This Row],[Date Tagged]]</f>
        <v>4.1666666729724966E-3</v>
      </c>
      <c r="J302" s="46">
        <f>HOUR(tbl_raw_data[[#This Row],[Time_taken]])*60+MINUTE(tbl_raw_data[[#This Row],[Time_taken]])+SECOND(tbl_raw_data[[#This Row],[Time_taken]])/60</f>
        <v>6</v>
      </c>
      <c r="K302" s="52">
        <f>DATE(YEAR(tbl_raw_data[[#This Row],[Date Actioned]]),MONTH(tbl_raw_data[[#This Row],[Date Actioned]]),DAY(tbl_raw_data[[#This Row],[Date Actioned]]))</f>
        <v>45138</v>
      </c>
      <c r="L302" s="50" t="str">
        <f>UPPER(TEXT(tbl_raw_data[[#This Row],[updated_date]],"MMMM"))</f>
        <v>JULY</v>
      </c>
      <c r="M302" s="50" t="str">
        <f>"WEEK "&amp; IF(ROUNDUP(DAY(tbl_raw_data[[#This Row],[updated_date]])/7,0)=5,4,ROUNDUP(DAY(tbl_raw_data[[#This Row],[updated_date]])/7,0))</f>
        <v>WEEK 4</v>
      </c>
      <c r="N302" s="50" t="str">
        <f>UPPER(VLOOKUP(tbl_raw_data[[#This Row],[Analyst]],Settiings!$A$2:$B$16,2,0))</f>
        <v>CAMROOON</v>
      </c>
      <c r="O302" s="50" t="str">
        <f>TRIM(UPPER(tbl_raw_data[[#This Row],[Outcome]]))</f>
        <v>WITHDRAW</v>
      </c>
      <c r="P302" s="50" t="str">
        <f>TRIM(UPPER(tbl_raw_data[[#This Row],[Queue Name]]))</f>
        <v>CONSUMER EXISTING</v>
      </c>
      <c r="Q302" s="50" t="str">
        <f>IF(tbl_raw_data[[#This Row],[Time taken in min]]&lt;=Settiings!$D$2,"SLA_MET","SLA_NOT_MET")</f>
        <v>SLA_MET</v>
      </c>
      <c r="R302" s="94"/>
    </row>
    <row r="303" spans="1:18" x14ac:dyDescent="0.3">
      <c r="A303" s="14" t="s">
        <v>723</v>
      </c>
      <c r="B303" s="15">
        <v>45138.448530092595</v>
      </c>
      <c r="C303" s="21">
        <v>45138.464131944442</v>
      </c>
      <c r="D303" s="18" t="s">
        <v>8</v>
      </c>
      <c r="E303" s="18" t="s">
        <v>47</v>
      </c>
      <c r="F303" s="18" t="s">
        <v>10</v>
      </c>
      <c r="G303" s="18" t="s">
        <v>724</v>
      </c>
      <c r="H303" s="78" t="s">
        <v>7451</v>
      </c>
      <c r="I303" s="48">
        <f>tbl_raw_data[[#This Row],[Date Actioned]]-tbl_raw_data[[#This Row],[Date Tagged]]</f>
        <v>1.5601851846440695E-2</v>
      </c>
      <c r="J303" s="46">
        <f>HOUR(tbl_raw_data[[#This Row],[Time_taken]])*60+MINUTE(tbl_raw_data[[#This Row],[Time_taken]])+SECOND(tbl_raw_data[[#This Row],[Time_taken]])/60</f>
        <v>22.466666666666665</v>
      </c>
      <c r="K303" s="52">
        <f>DATE(YEAR(tbl_raw_data[[#This Row],[Date Actioned]]),MONTH(tbl_raw_data[[#This Row],[Date Actioned]]),DAY(tbl_raw_data[[#This Row],[Date Actioned]]))</f>
        <v>45138</v>
      </c>
      <c r="L303" s="50" t="str">
        <f>UPPER(TEXT(tbl_raw_data[[#This Row],[updated_date]],"MMMM"))</f>
        <v>JULY</v>
      </c>
      <c r="M303" s="50" t="str">
        <f>"WEEK "&amp; IF(ROUNDUP(DAY(tbl_raw_data[[#This Row],[updated_date]])/7,0)=5,4,ROUNDUP(DAY(tbl_raw_data[[#This Row],[updated_date]])/7,0))</f>
        <v>WEEK 4</v>
      </c>
      <c r="N303" s="50" t="str">
        <f>UPPER(VLOOKUP(tbl_raw_data[[#This Row],[Analyst]],Settiings!$A$2:$B$16,2,0))</f>
        <v>NITESH</v>
      </c>
      <c r="O303" s="50" t="str">
        <f>TRIM(UPPER(tbl_raw_data[[#This Row],[Outcome]]))</f>
        <v>WITHDRAW</v>
      </c>
      <c r="P303" s="50" t="str">
        <f>TRIM(UPPER(tbl_raw_data[[#This Row],[Queue Name]]))</f>
        <v>CONSUMER PRE BUREAU</v>
      </c>
      <c r="Q303" s="50" t="str">
        <f>IF(tbl_raw_data[[#This Row],[Time taken in min]]&lt;=Settiings!$D$2,"SLA_MET","SLA_NOT_MET")</f>
        <v>SLA_NOT_MET</v>
      </c>
      <c r="R303" s="94"/>
    </row>
    <row r="304" spans="1:18" x14ac:dyDescent="0.3">
      <c r="A304" s="23" t="s">
        <v>736</v>
      </c>
      <c r="B304" s="15">
        <v>45138.473576388889</v>
      </c>
      <c r="C304" s="21">
        <v>45138.48678240741</v>
      </c>
      <c r="D304" s="18" t="s">
        <v>8</v>
      </c>
      <c r="E304" s="18" t="s">
        <v>47</v>
      </c>
      <c r="F304" s="18" t="s">
        <v>43</v>
      </c>
      <c r="G304" s="18" t="s">
        <v>737</v>
      </c>
      <c r="H304" s="78" t="s">
        <v>7451</v>
      </c>
      <c r="I304" s="48">
        <f>tbl_raw_data[[#This Row],[Date Actioned]]-tbl_raw_data[[#This Row],[Date Tagged]]</f>
        <v>1.3206018520577345E-2</v>
      </c>
      <c r="J304" s="46">
        <f>HOUR(tbl_raw_data[[#This Row],[Time_taken]])*60+MINUTE(tbl_raw_data[[#This Row],[Time_taken]])+SECOND(tbl_raw_data[[#This Row],[Time_taken]])/60</f>
        <v>19.016666666666666</v>
      </c>
      <c r="K304" s="52">
        <f>DATE(YEAR(tbl_raw_data[[#This Row],[Date Actioned]]),MONTH(tbl_raw_data[[#This Row],[Date Actioned]]),DAY(tbl_raw_data[[#This Row],[Date Actioned]]))</f>
        <v>45138</v>
      </c>
      <c r="L304" s="50" t="str">
        <f>UPPER(TEXT(tbl_raw_data[[#This Row],[updated_date]],"MMMM"))</f>
        <v>JULY</v>
      </c>
      <c r="M304" s="50" t="str">
        <f>"WEEK "&amp; IF(ROUNDUP(DAY(tbl_raw_data[[#This Row],[updated_date]])/7,0)=5,4,ROUNDUP(DAY(tbl_raw_data[[#This Row],[updated_date]])/7,0))</f>
        <v>WEEK 4</v>
      </c>
      <c r="N304" s="50" t="str">
        <f>UPPER(VLOOKUP(tbl_raw_data[[#This Row],[Analyst]],Settiings!$A$2:$B$16,2,0))</f>
        <v>MERCEDES</v>
      </c>
      <c r="O304" s="50" t="str">
        <f>TRIM(UPPER(tbl_raw_data[[#This Row],[Outcome]]))</f>
        <v>WITHDRAW</v>
      </c>
      <c r="P304" s="50" t="str">
        <f>TRIM(UPPER(tbl_raw_data[[#This Row],[Queue Name]]))</f>
        <v>CONSUMER PRE BUREAU</v>
      </c>
      <c r="Q304" s="50" t="str">
        <f>IF(tbl_raw_data[[#This Row],[Time taken in min]]&lt;=Settiings!$D$2,"SLA_MET","SLA_NOT_MET")</f>
        <v>SLA_MET</v>
      </c>
      <c r="R304" s="94"/>
    </row>
    <row r="305" spans="1:18" x14ac:dyDescent="0.3">
      <c r="A305" s="14" t="s">
        <v>742</v>
      </c>
      <c r="B305" s="9">
        <v>45138.4766087963</v>
      </c>
      <c r="C305" s="22">
        <v>45138.482858796298</v>
      </c>
      <c r="D305" s="12" t="s">
        <v>8</v>
      </c>
      <c r="E305" s="12" t="s">
        <v>47</v>
      </c>
      <c r="F305" s="12" t="s">
        <v>43</v>
      </c>
      <c r="G305" s="12" t="s">
        <v>743</v>
      </c>
      <c r="H305" s="78" t="s">
        <v>7451</v>
      </c>
      <c r="I305" s="48">
        <f>tbl_raw_data[[#This Row],[Date Actioned]]-tbl_raw_data[[#This Row],[Date Tagged]]</f>
        <v>6.2499999985448085E-3</v>
      </c>
      <c r="J305" s="46">
        <f>HOUR(tbl_raw_data[[#This Row],[Time_taken]])*60+MINUTE(tbl_raw_data[[#This Row],[Time_taken]])+SECOND(tbl_raw_data[[#This Row],[Time_taken]])/60</f>
        <v>9</v>
      </c>
      <c r="K305" s="52">
        <f>DATE(YEAR(tbl_raw_data[[#This Row],[Date Actioned]]),MONTH(tbl_raw_data[[#This Row],[Date Actioned]]),DAY(tbl_raw_data[[#This Row],[Date Actioned]]))</f>
        <v>45138</v>
      </c>
      <c r="L305" s="50" t="str">
        <f>UPPER(TEXT(tbl_raw_data[[#This Row],[updated_date]],"MMMM"))</f>
        <v>JULY</v>
      </c>
      <c r="M305" s="50" t="str">
        <f>"WEEK "&amp; IF(ROUNDUP(DAY(tbl_raw_data[[#This Row],[updated_date]])/7,0)=5,4,ROUNDUP(DAY(tbl_raw_data[[#This Row],[updated_date]])/7,0))</f>
        <v>WEEK 4</v>
      </c>
      <c r="N305" s="50" t="str">
        <f>UPPER(VLOOKUP(tbl_raw_data[[#This Row],[Analyst]],Settiings!$A$2:$B$16,2,0))</f>
        <v>MERCEDES</v>
      </c>
      <c r="O305" s="50" t="str">
        <f>TRIM(UPPER(tbl_raw_data[[#This Row],[Outcome]]))</f>
        <v>WITHDRAW</v>
      </c>
      <c r="P305" s="50" t="str">
        <f>TRIM(UPPER(tbl_raw_data[[#This Row],[Queue Name]]))</f>
        <v>CONSUMER PRE BUREAU</v>
      </c>
      <c r="Q305" s="50" t="str">
        <f>IF(tbl_raw_data[[#This Row],[Time taken in min]]&lt;=Settiings!$D$2,"SLA_MET","SLA_NOT_MET")</f>
        <v>SLA_MET</v>
      </c>
      <c r="R305" s="94"/>
    </row>
    <row r="306" spans="1:18" x14ac:dyDescent="0.3">
      <c r="A306" s="20" t="s">
        <v>744</v>
      </c>
      <c r="B306" s="15">
        <v>45138.481469907405</v>
      </c>
      <c r="C306" s="21">
        <v>45138.487037037034</v>
      </c>
      <c r="D306" s="18" t="s">
        <v>8</v>
      </c>
      <c r="E306" s="18" t="s">
        <v>9</v>
      </c>
      <c r="F306" s="18" t="s">
        <v>65</v>
      </c>
      <c r="G306" s="18" t="s">
        <v>745</v>
      </c>
      <c r="H306" s="78" t="s">
        <v>7451</v>
      </c>
      <c r="I306" s="48">
        <f>tbl_raw_data[[#This Row],[Date Actioned]]-tbl_raw_data[[#This Row],[Date Tagged]]</f>
        <v>5.5671296286163852E-3</v>
      </c>
      <c r="J306" s="46">
        <f>HOUR(tbl_raw_data[[#This Row],[Time_taken]])*60+MINUTE(tbl_raw_data[[#This Row],[Time_taken]])+SECOND(tbl_raw_data[[#This Row],[Time_taken]])/60</f>
        <v>8.0166666666666675</v>
      </c>
      <c r="K306" s="52">
        <f>DATE(YEAR(tbl_raw_data[[#This Row],[Date Actioned]]),MONTH(tbl_raw_data[[#This Row],[Date Actioned]]),DAY(tbl_raw_data[[#This Row],[Date Actioned]]))</f>
        <v>45138</v>
      </c>
      <c r="L306" s="50" t="str">
        <f>UPPER(TEXT(tbl_raw_data[[#This Row],[updated_date]],"MMMM"))</f>
        <v>JULY</v>
      </c>
      <c r="M306" s="50" t="str">
        <f>"WEEK "&amp; IF(ROUNDUP(DAY(tbl_raw_data[[#This Row],[updated_date]])/7,0)=5,4,ROUNDUP(DAY(tbl_raw_data[[#This Row],[updated_date]])/7,0))</f>
        <v>WEEK 4</v>
      </c>
      <c r="N306" s="50" t="str">
        <f>UPPER(VLOOKUP(tbl_raw_data[[#This Row],[Analyst]],Settiings!$A$2:$B$16,2,0))</f>
        <v>SAM</v>
      </c>
      <c r="O306" s="50" t="str">
        <f>TRIM(UPPER(tbl_raw_data[[#This Row],[Outcome]]))</f>
        <v>WITHDRAW</v>
      </c>
      <c r="P306" s="50" t="str">
        <f>TRIM(UPPER(tbl_raw_data[[#This Row],[Queue Name]]))</f>
        <v>CONSUMER EXISTING</v>
      </c>
      <c r="Q306" s="50" t="str">
        <f>IF(tbl_raw_data[[#This Row],[Time taken in min]]&lt;=Settiings!$D$2,"SLA_MET","SLA_NOT_MET")</f>
        <v>SLA_MET</v>
      </c>
      <c r="R306" s="94"/>
    </row>
    <row r="307" spans="1:18" x14ac:dyDescent="0.3">
      <c r="A307" s="23" t="s">
        <v>746</v>
      </c>
      <c r="B307" s="9">
        <v>45138.481493055559</v>
      </c>
      <c r="C307" s="22">
        <v>45138.487951388888</v>
      </c>
      <c r="D307" s="12" t="s">
        <v>8</v>
      </c>
      <c r="E307" s="12" t="s">
        <v>47</v>
      </c>
      <c r="F307" s="12" t="s">
        <v>50</v>
      </c>
      <c r="G307" s="12" t="s">
        <v>747</v>
      </c>
      <c r="H307" s="78" t="s">
        <v>7451</v>
      </c>
      <c r="I307" s="48">
        <f>tbl_raw_data[[#This Row],[Date Actioned]]-tbl_raw_data[[#This Row],[Date Tagged]]</f>
        <v>6.4583333296468481E-3</v>
      </c>
      <c r="J307" s="46">
        <f>HOUR(tbl_raw_data[[#This Row],[Time_taken]])*60+MINUTE(tbl_raw_data[[#This Row],[Time_taken]])+SECOND(tbl_raw_data[[#This Row],[Time_taken]])/60</f>
        <v>9.3000000000000007</v>
      </c>
      <c r="K307" s="52">
        <f>DATE(YEAR(tbl_raw_data[[#This Row],[Date Actioned]]),MONTH(tbl_raw_data[[#This Row],[Date Actioned]]),DAY(tbl_raw_data[[#This Row],[Date Actioned]]))</f>
        <v>45138</v>
      </c>
      <c r="L307" s="50" t="str">
        <f>UPPER(TEXT(tbl_raw_data[[#This Row],[updated_date]],"MMMM"))</f>
        <v>JULY</v>
      </c>
      <c r="M307" s="50" t="str">
        <f>"WEEK "&amp; IF(ROUNDUP(DAY(tbl_raw_data[[#This Row],[updated_date]])/7,0)=5,4,ROUNDUP(DAY(tbl_raw_data[[#This Row],[updated_date]])/7,0))</f>
        <v>WEEK 4</v>
      </c>
      <c r="N307" s="50" t="str">
        <f>UPPER(VLOOKUP(tbl_raw_data[[#This Row],[Analyst]],Settiings!$A$2:$B$16,2,0))</f>
        <v>SHAHID</v>
      </c>
      <c r="O307" s="50" t="str">
        <f>TRIM(UPPER(tbl_raw_data[[#This Row],[Outcome]]))</f>
        <v>WITHDRAW</v>
      </c>
      <c r="P307" s="50" t="str">
        <f>TRIM(UPPER(tbl_raw_data[[#This Row],[Queue Name]]))</f>
        <v>CONSUMER PRE BUREAU</v>
      </c>
      <c r="Q307" s="50" t="str">
        <f>IF(tbl_raw_data[[#This Row],[Time taken in min]]&lt;=Settiings!$D$2,"SLA_MET","SLA_NOT_MET")</f>
        <v>SLA_MET</v>
      </c>
      <c r="R307" s="94"/>
    </row>
    <row r="308" spans="1:18" x14ac:dyDescent="0.3">
      <c r="A308" s="20" t="s">
        <v>751</v>
      </c>
      <c r="B308" s="9">
        <v>45138.491701388892</v>
      </c>
      <c r="C308" s="22">
        <v>45138.49832175926</v>
      </c>
      <c r="D308" s="12" t="s">
        <v>8</v>
      </c>
      <c r="E308" s="12" t="s">
        <v>47</v>
      </c>
      <c r="F308" s="12" t="s">
        <v>16</v>
      </c>
      <c r="G308" s="12" t="s">
        <v>752</v>
      </c>
      <c r="H308" s="78" t="s">
        <v>7451</v>
      </c>
      <c r="I308" s="48">
        <f>tbl_raw_data[[#This Row],[Date Actioned]]-tbl_raw_data[[#This Row],[Date Tagged]]</f>
        <v>6.6203703681821935E-3</v>
      </c>
      <c r="J308" s="46">
        <f>HOUR(tbl_raw_data[[#This Row],[Time_taken]])*60+MINUTE(tbl_raw_data[[#This Row],[Time_taken]])+SECOND(tbl_raw_data[[#This Row],[Time_taken]])/60</f>
        <v>9.5333333333333332</v>
      </c>
      <c r="K308" s="52">
        <f>DATE(YEAR(tbl_raw_data[[#This Row],[Date Actioned]]),MONTH(tbl_raw_data[[#This Row],[Date Actioned]]),DAY(tbl_raw_data[[#This Row],[Date Actioned]]))</f>
        <v>45138</v>
      </c>
      <c r="L308" s="50" t="str">
        <f>UPPER(TEXT(tbl_raw_data[[#This Row],[updated_date]],"MMMM"))</f>
        <v>JULY</v>
      </c>
      <c r="M308" s="50" t="str">
        <f>"WEEK "&amp; IF(ROUNDUP(DAY(tbl_raw_data[[#This Row],[updated_date]])/7,0)=5,4,ROUNDUP(DAY(tbl_raw_data[[#This Row],[updated_date]])/7,0))</f>
        <v>WEEK 4</v>
      </c>
      <c r="N308" s="50" t="str">
        <f>UPPER(VLOOKUP(tbl_raw_data[[#This Row],[Analyst]],Settiings!$A$2:$B$16,2,0))</f>
        <v>CAMROOON</v>
      </c>
      <c r="O308" s="50" t="str">
        <f>TRIM(UPPER(tbl_raw_data[[#This Row],[Outcome]]))</f>
        <v>WITHDRAW</v>
      </c>
      <c r="P308" s="50" t="str">
        <f>TRIM(UPPER(tbl_raw_data[[#This Row],[Queue Name]]))</f>
        <v>CONSUMER PRE BUREAU</v>
      </c>
      <c r="Q308" s="50" t="str">
        <f>IF(tbl_raw_data[[#This Row],[Time taken in min]]&lt;=Settiings!$D$2,"SLA_MET","SLA_NOT_MET")</f>
        <v>SLA_MET</v>
      </c>
      <c r="R308" s="94"/>
    </row>
    <row r="309" spans="1:18" x14ac:dyDescent="0.3">
      <c r="A309" s="23" t="s">
        <v>753</v>
      </c>
      <c r="B309" s="15">
        <v>45138.493726851855</v>
      </c>
      <c r="C309" s="21">
        <v>45138.50199074074</v>
      </c>
      <c r="D309" s="18" t="s">
        <v>8</v>
      </c>
      <c r="E309" s="18" t="s">
        <v>47</v>
      </c>
      <c r="F309" s="18" t="s">
        <v>50</v>
      </c>
      <c r="G309" s="18" t="s">
        <v>754</v>
      </c>
      <c r="H309" s="78" t="s">
        <v>7451</v>
      </c>
      <c r="I309" s="48">
        <f>tbl_raw_data[[#This Row],[Date Actioned]]-tbl_raw_data[[#This Row],[Date Tagged]]</f>
        <v>8.2638888852670789E-3</v>
      </c>
      <c r="J309" s="46">
        <f>HOUR(tbl_raw_data[[#This Row],[Time_taken]])*60+MINUTE(tbl_raw_data[[#This Row],[Time_taken]])+SECOND(tbl_raw_data[[#This Row],[Time_taken]])/60</f>
        <v>11.9</v>
      </c>
      <c r="K309" s="52">
        <f>DATE(YEAR(tbl_raw_data[[#This Row],[Date Actioned]]),MONTH(tbl_raw_data[[#This Row],[Date Actioned]]),DAY(tbl_raw_data[[#This Row],[Date Actioned]]))</f>
        <v>45138</v>
      </c>
      <c r="L309" s="50" t="str">
        <f>UPPER(TEXT(tbl_raw_data[[#This Row],[updated_date]],"MMMM"))</f>
        <v>JULY</v>
      </c>
      <c r="M309" s="50" t="str">
        <f>"WEEK "&amp; IF(ROUNDUP(DAY(tbl_raw_data[[#This Row],[updated_date]])/7,0)=5,4,ROUNDUP(DAY(tbl_raw_data[[#This Row],[updated_date]])/7,0))</f>
        <v>WEEK 4</v>
      </c>
      <c r="N309" s="50" t="str">
        <f>UPPER(VLOOKUP(tbl_raw_data[[#This Row],[Analyst]],Settiings!$A$2:$B$16,2,0))</f>
        <v>SHAHID</v>
      </c>
      <c r="O309" s="50" t="str">
        <f>TRIM(UPPER(tbl_raw_data[[#This Row],[Outcome]]))</f>
        <v>WITHDRAW</v>
      </c>
      <c r="P309" s="50" t="str">
        <f>TRIM(UPPER(tbl_raw_data[[#This Row],[Queue Name]]))</f>
        <v>CONSUMER PRE BUREAU</v>
      </c>
      <c r="Q309" s="50" t="str">
        <f>IF(tbl_raw_data[[#This Row],[Time taken in min]]&lt;=Settiings!$D$2,"SLA_MET","SLA_NOT_MET")</f>
        <v>SLA_MET</v>
      </c>
      <c r="R309" s="94"/>
    </row>
    <row r="310" spans="1:18" x14ac:dyDescent="0.3">
      <c r="A310" s="14" t="s">
        <v>758</v>
      </c>
      <c r="B310" s="9">
        <v>45138.503483796296</v>
      </c>
      <c r="C310" s="22">
        <v>45138.51158564815</v>
      </c>
      <c r="D310" s="12" t="s">
        <v>8</v>
      </c>
      <c r="E310" s="12" t="s">
        <v>47</v>
      </c>
      <c r="F310" s="12" t="s">
        <v>50</v>
      </c>
      <c r="G310" s="12" t="s">
        <v>759</v>
      </c>
      <c r="H310" s="78" t="s">
        <v>7451</v>
      </c>
      <c r="I310" s="48">
        <f>tbl_raw_data[[#This Row],[Date Actioned]]-tbl_raw_data[[#This Row],[Date Tagged]]</f>
        <v>8.1018518540076911E-3</v>
      </c>
      <c r="J310" s="46">
        <f>HOUR(tbl_raw_data[[#This Row],[Time_taken]])*60+MINUTE(tbl_raw_data[[#This Row],[Time_taken]])+SECOND(tbl_raw_data[[#This Row],[Time_taken]])/60</f>
        <v>11.666666666666666</v>
      </c>
      <c r="K310" s="52">
        <f>DATE(YEAR(tbl_raw_data[[#This Row],[Date Actioned]]),MONTH(tbl_raw_data[[#This Row],[Date Actioned]]),DAY(tbl_raw_data[[#This Row],[Date Actioned]]))</f>
        <v>45138</v>
      </c>
      <c r="L310" s="50" t="str">
        <f>UPPER(TEXT(tbl_raw_data[[#This Row],[updated_date]],"MMMM"))</f>
        <v>JULY</v>
      </c>
      <c r="M310" s="50" t="str">
        <f>"WEEK "&amp; IF(ROUNDUP(DAY(tbl_raw_data[[#This Row],[updated_date]])/7,0)=5,4,ROUNDUP(DAY(tbl_raw_data[[#This Row],[updated_date]])/7,0))</f>
        <v>WEEK 4</v>
      </c>
      <c r="N310" s="50" t="str">
        <f>UPPER(VLOOKUP(tbl_raw_data[[#This Row],[Analyst]],Settiings!$A$2:$B$16,2,0))</f>
        <v>SHAHID</v>
      </c>
      <c r="O310" s="50" t="str">
        <f>TRIM(UPPER(tbl_raw_data[[#This Row],[Outcome]]))</f>
        <v>WITHDRAW</v>
      </c>
      <c r="P310" s="50" t="str">
        <f>TRIM(UPPER(tbl_raw_data[[#This Row],[Queue Name]]))</f>
        <v>CONSUMER PRE BUREAU</v>
      </c>
      <c r="Q310" s="50" t="str">
        <f>IF(tbl_raw_data[[#This Row],[Time taken in min]]&lt;=Settiings!$D$2,"SLA_MET","SLA_NOT_MET")</f>
        <v>SLA_MET</v>
      </c>
      <c r="R310" s="94"/>
    </row>
    <row r="311" spans="1:18" x14ac:dyDescent="0.3">
      <c r="A311" s="20" t="s">
        <v>760</v>
      </c>
      <c r="B311" s="15">
        <v>45138.503530092596</v>
      </c>
      <c r="C311" s="21">
        <v>45138.514999999999</v>
      </c>
      <c r="D311" s="18" t="s">
        <v>8</v>
      </c>
      <c r="E311" s="18" t="s">
        <v>47</v>
      </c>
      <c r="F311" s="18" t="s">
        <v>10</v>
      </c>
      <c r="G311" s="18" t="s">
        <v>761</v>
      </c>
      <c r="H311" s="78" t="s">
        <v>7451</v>
      </c>
      <c r="I311" s="48">
        <f>tbl_raw_data[[#This Row],[Date Actioned]]-tbl_raw_data[[#This Row],[Date Tagged]]</f>
        <v>1.1469907403807156E-2</v>
      </c>
      <c r="J311" s="46">
        <f>HOUR(tbl_raw_data[[#This Row],[Time_taken]])*60+MINUTE(tbl_raw_data[[#This Row],[Time_taken]])+SECOND(tbl_raw_data[[#This Row],[Time_taken]])/60</f>
        <v>16.516666666666666</v>
      </c>
      <c r="K311" s="52">
        <f>DATE(YEAR(tbl_raw_data[[#This Row],[Date Actioned]]),MONTH(tbl_raw_data[[#This Row],[Date Actioned]]),DAY(tbl_raw_data[[#This Row],[Date Actioned]]))</f>
        <v>45138</v>
      </c>
      <c r="L311" s="50" t="str">
        <f>UPPER(TEXT(tbl_raw_data[[#This Row],[updated_date]],"MMMM"))</f>
        <v>JULY</v>
      </c>
      <c r="M311" s="50" t="str">
        <f>"WEEK "&amp; IF(ROUNDUP(DAY(tbl_raw_data[[#This Row],[updated_date]])/7,0)=5,4,ROUNDUP(DAY(tbl_raw_data[[#This Row],[updated_date]])/7,0))</f>
        <v>WEEK 4</v>
      </c>
      <c r="N311" s="50" t="str">
        <f>UPPER(VLOOKUP(tbl_raw_data[[#This Row],[Analyst]],Settiings!$A$2:$B$16,2,0))</f>
        <v>NITESH</v>
      </c>
      <c r="O311" s="50" t="str">
        <f>TRIM(UPPER(tbl_raw_data[[#This Row],[Outcome]]))</f>
        <v>WITHDRAW</v>
      </c>
      <c r="P311" s="50" t="str">
        <f>TRIM(UPPER(tbl_raw_data[[#This Row],[Queue Name]]))</f>
        <v>CONSUMER PRE BUREAU</v>
      </c>
      <c r="Q311" s="50" t="str">
        <f>IF(tbl_raw_data[[#This Row],[Time taken in min]]&lt;=Settiings!$D$2,"SLA_MET","SLA_NOT_MET")</f>
        <v>SLA_MET</v>
      </c>
      <c r="R311" s="94"/>
    </row>
    <row r="312" spans="1:18" x14ac:dyDescent="0.3">
      <c r="A312" s="23" t="s">
        <v>783</v>
      </c>
      <c r="B312" s="9">
        <v>45138.541724537034</v>
      </c>
      <c r="C312" s="22">
        <v>45138.563194444447</v>
      </c>
      <c r="D312" s="12" t="s">
        <v>8</v>
      </c>
      <c r="E312" s="12" t="s">
        <v>9</v>
      </c>
      <c r="F312" s="12" t="s">
        <v>10</v>
      </c>
      <c r="G312" s="12" t="s">
        <v>239</v>
      </c>
      <c r="H312" s="78" t="s">
        <v>7451</v>
      </c>
      <c r="I312" s="48">
        <f>tbl_raw_data[[#This Row],[Date Actioned]]-tbl_raw_data[[#This Row],[Date Tagged]]</f>
        <v>2.1469907413120382E-2</v>
      </c>
      <c r="J312" s="46">
        <f>HOUR(tbl_raw_data[[#This Row],[Time_taken]])*60+MINUTE(tbl_raw_data[[#This Row],[Time_taken]])+SECOND(tbl_raw_data[[#This Row],[Time_taken]])/60</f>
        <v>30.916666666666668</v>
      </c>
      <c r="K312" s="52">
        <f>DATE(YEAR(tbl_raw_data[[#This Row],[Date Actioned]]),MONTH(tbl_raw_data[[#This Row],[Date Actioned]]),DAY(tbl_raw_data[[#This Row],[Date Actioned]]))</f>
        <v>45138</v>
      </c>
      <c r="L312" s="50" t="str">
        <f>UPPER(TEXT(tbl_raw_data[[#This Row],[updated_date]],"MMMM"))</f>
        <v>JULY</v>
      </c>
      <c r="M312" s="50" t="str">
        <f>"WEEK "&amp; IF(ROUNDUP(DAY(tbl_raw_data[[#This Row],[updated_date]])/7,0)=5,4,ROUNDUP(DAY(tbl_raw_data[[#This Row],[updated_date]])/7,0))</f>
        <v>WEEK 4</v>
      </c>
      <c r="N312" s="50" t="str">
        <f>UPPER(VLOOKUP(tbl_raw_data[[#This Row],[Analyst]],Settiings!$A$2:$B$16,2,0))</f>
        <v>NITESH</v>
      </c>
      <c r="O312" s="50" t="str">
        <f>TRIM(UPPER(tbl_raw_data[[#This Row],[Outcome]]))</f>
        <v>WITHDRAW</v>
      </c>
      <c r="P312" s="50" t="str">
        <f>TRIM(UPPER(tbl_raw_data[[#This Row],[Queue Name]]))</f>
        <v>CONSUMER EXISTING</v>
      </c>
      <c r="Q312" s="50" t="str">
        <f>IF(tbl_raw_data[[#This Row],[Time taken in min]]&lt;=Settiings!$D$2,"SLA_MET","SLA_NOT_MET")</f>
        <v>SLA_NOT_MET</v>
      </c>
      <c r="R312" s="94"/>
    </row>
    <row r="313" spans="1:18" x14ac:dyDescent="0.3">
      <c r="A313" s="20" t="s">
        <v>790</v>
      </c>
      <c r="B313" s="9">
        <v>45138.553217592591</v>
      </c>
      <c r="C313" s="22">
        <v>45138.554930555554</v>
      </c>
      <c r="D313" s="12" t="s">
        <v>8</v>
      </c>
      <c r="E313" s="12" t="s">
        <v>47</v>
      </c>
      <c r="F313" s="12" t="s">
        <v>16</v>
      </c>
      <c r="G313" s="12" t="s">
        <v>118</v>
      </c>
      <c r="H313" s="78" t="s">
        <v>7451</v>
      </c>
      <c r="I313" s="48">
        <f>tbl_raw_data[[#This Row],[Date Actioned]]-tbl_raw_data[[#This Row],[Date Tagged]]</f>
        <v>1.7129629632108845E-3</v>
      </c>
      <c r="J313" s="46">
        <f>HOUR(tbl_raw_data[[#This Row],[Time_taken]])*60+MINUTE(tbl_raw_data[[#This Row],[Time_taken]])+SECOND(tbl_raw_data[[#This Row],[Time_taken]])/60</f>
        <v>2.4666666666666668</v>
      </c>
      <c r="K313" s="52">
        <f>DATE(YEAR(tbl_raw_data[[#This Row],[Date Actioned]]),MONTH(tbl_raw_data[[#This Row],[Date Actioned]]),DAY(tbl_raw_data[[#This Row],[Date Actioned]]))</f>
        <v>45138</v>
      </c>
      <c r="L313" s="50" t="str">
        <f>UPPER(TEXT(tbl_raw_data[[#This Row],[updated_date]],"MMMM"))</f>
        <v>JULY</v>
      </c>
      <c r="M313" s="50" t="str">
        <f>"WEEK "&amp; IF(ROUNDUP(DAY(tbl_raw_data[[#This Row],[updated_date]])/7,0)=5,4,ROUNDUP(DAY(tbl_raw_data[[#This Row],[updated_date]])/7,0))</f>
        <v>WEEK 4</v>
      </c>
      <c r="N313" s="50" t="str">
        <f>UPPER(VLOOKUP(tbl_raw_data[[#This Row],[Analyst]],Settiings!$A$2:$B$16,2,0))</f>
        <v>CAMROOON</v>
      </c>
      <c r="O313" s="50" t="str">
        <f>TRIM(UPPER(tbl_raw_data[[#This Row],[Outcome]]))</f>
        <v>WITHDRAW</v>
      </c>
      <c r="P313" s="50" t="str">
        <f>TRIM(UPPER(tbl_raw_data[[#This Row],[Queue Name]]))</f>
        <v>CONSUMER PRE BUREAU</v>
      </c>
      <c r="Q313" s="50" t="str">
        <f>IF(tbl_raw_data[[#This Row],[Time taken in min]]&lt;=Settiings!$D$2,"SLA_MET","SLA_NOT_MET")</f>
        <v>SLA_MET</v>
      </c>
      <c r="R313" s="94"/>
    </row>
    <row r="314" spans="1:18" x14ac:dyDescent="0.3">
      <c r="A314" s="14" t="s">
        <v>797</v>
      </c>
      <c r="B314" s="9">
        <v>45138.558148148149</v>
      </c>
      <c r="C314" s="22">
        <v>45138.564884259256</v>
      </c>
      <c r="D314" s="12" t="s">
        <v>8</v>
      </c>
      <c r="E314" s="12" t="s">
        <v>47</v>
      </c>
      <c r="F314" s="12" t="s">
        <v>65</v>
      </c>
      <c r="G314" s="12" t="s">
        <v>33</v>
      </c>
      <c r="H314" s="78" t="s">
        <v>7451</v>
      </c>
      <c r="I314" s="48">
        <f>tbl_raw_data[[#This Row],[Date Actioned]]-tbl_raw_data[[#This Row],[Date Tagged]]</f>
        <v>6.7361111068748869E-3</v>
      </c>
      <c r="J314" s="46">
        <f>HOUR(tbl_raw_data[[#This Row],[Time_taken]])*60+MINUTE(tbl_raw_data[[#This Row],[Time_taken]])+SECOND(tbl_raw_data[[#This Row],[Time_taken]])/60</f>
        <v>9.6999999999999993</v>
      </c>
      <c r="K314" s="52">
        <f>DATE(YEAR(tbl_raw_data[[#This Row],[Date Actioned]]),MONTH(tbl_raw_data[[#This Row],[Date Actioned]]),DAY(tbl_raw_data[[#This Row],[Date Actioned]]))</f>
        <v>45138</v>
      </c>
      <c r="L314" s="50" t="str">
        <f>UPPER(TEXT(tbl_raw_data[[#This Row],[updated_date]],"MMMM"))</f>
        <v>JULY</v>
      </c>
      <c r="M314" s="50" t="str">
        <f>"WEEK "&amp; IF(ROUNDUP(DAY(tbl_raw_data[[#This Row],[updated_date]])/7,0)=5,4,ROUNDUP(DAY(tbl_raw_data[[#This Row],[updated_date]])/7,0))</f>
        <v>WEEK 4</v>
      </c>
      <c r="N314" s="50" t="str">
        <f>UPPER(VLOOKUP(tbl_raw_data[[#This Row],[Analyst]],Settiings!$A$2:$B$16,2,0))</f>
        <v>SAM</v>
      </c>
      <c r="O314" s="50" t="str">
        <f>TRIM(UPPER(tbl_raw_data[[#This Row],[Outcome]]))</f>
        <v>WITHDRAW</v>
      </c>
      <c r="P314" s="50" t="str">
        <f>TRIM(UPPER(tbl_raw_data[[#This Row],[Queue Name]]))</f>
        <v>CONSUMER PRE BUREAU</v>
      </c>
      <c r="Q314" s="50" t="str">
        <f>IF(tbl_raw_data[[#This Row],[Time taken in min]]&lt;=Settiings!$D$2,"SLA_MET","SLA_NOT_MET")</f>
        <v>SLA_MET</v>
      </c>
      <c r="R314" s="94"/>
    </row>
    <row r="315" spans="1:18" x14ac:dyDescent="0.3">
      <c r="A315" s="14" t="s">
        <v>807</v>
      </c>
      <c r="B315" s="15">
        <v>45138.570104166669</v>
      </c>
      <c r="C315" s="21">
        <v>45138.573634259257</v>
      </c>
      <c r="D315" s="18" t="s">
        <v>8</v>
      </c>
      <c r="E315" s="18" t="s">
        <v>47</v>
      </c>
      <c r="F315" s="18" t="s">
        <v>65</v>
      </c>
      <c r="G315" s="18" t="s">
        <v>808</v>
      </c>
      <c r="H315" s="78" t="s">
        <v>7451</v>
      </c>
      <c r="I315" s="48">
        <f>tbl_raw_data[[#This Row],[Date Actioned]]-tbl_raw_data[[#This Row],[Date Tagged]]</f>
        <v>3.53009258833481E-3</v>
      </c>
      <c r="J315" s="46">
        <f>HOUR(tbl_raw_data[[#This Row],[Time_taken]])*60+MINUTE(tbl_raw_data[[#This Row],[Time_taken]])+SECOND(tbl_raw_data[[#This Row],[Time_taken]])/60</f>
        <v>5.083333333333333</v>
      </c>
      <c r="K315" s="52">
        <f>DATE(YEAR(tbl_raw_data[[#This Row],[Date Actioned]]),MONTH(tbl_raw_data[[#This Row],[Date Actioned]]),DAY(tbl_raw_data[[#This Row],[Date Actioned]]))</f>
        <v>45138</v>
      </c>
      <c r="L315" s="50" t="str">
        <f>UPPER(TEXT(tbl_raw_data[[#This Row],[updated_date]],"MMMM"))</f>
        <v>JULY</v>
      </c>
      <c r="M315" s="50" t="str">
        <f>"WEEK "&amp; IF(ROUNDUP(DAY(tbl_raw_data[[#This Row],[updated_date]])/7,0)=5,4,ROUNDUP(DAY(tbl_raw_data[[#This Row],[updated_date]])/7,0))</f>
        <v>WEEK 4</v>
      </c>
      <c r="N315" s="50" t="str">
        <f>UPPER(VLOOKUP(tbl_raw_data[[#This Row],[Analyst]],Settiings!$A$2:$B$16,2,0))</f>
        <v>SAM</v>
      </c>
      <c r="O315" s="50" t="str">
        <f>TRIM(UPPER(tbl_raw_data[[#This Row],[Outcome]]))</f>
        <v>WITHDRAW</v>
      </c>
      <c r="P315" s="50" t="str">
        <f>TRIM(UPPER(tbl_raw_data[[#This Row],[Queue Name]]))</f>
        <v>CONSUMER PRE BUREAU</v>
      </c>
      <c r="Q315" s="50" t="str">
        <f>IF(tbl_raw_data[[#This Row],[Time taken in min]]&lt;=Settiings!$D$2,"SLA_MET","SLA_NOT_MET")</f>
        <v>SLA_MET</v>
      </c>
      <c r="R315" s="94"/>
    </row>
    <row r="316" spans="1:18" x14ac:dyDescent="0.3">
      <c r="A316" s="20" t="s">
        <v>815</v>
      </c>
      <c r="B316" s="9">
        <v>45138.576631944445</v>
      </c>
      <c r="C316" s="22">
        <v>45138.583333333336</v>
      </c>
      <c r="D316" s="12" t="s">
        <v>8</v>
      </c>
      <c r="E316" s="12" t="s">
        <v>47</v>
      </c>
      <c r="F316" s="12" t="s">
        <v>16</v>
      </c>
      <c r="G316" s="12" t="s">
        <v>816</v>
      </c>
      <c r="H316" s="78" t="s">
        <v>7451</v>
      </c>
      <c r="I316" s="48">
        <f>tbl_raw_data[[#This Row],[Date Actioned]]-tbl_raw_data[[#This Row],[Date Tagged]]</f>
        <v>6.701388891087845E-3</v>
      </c>
      <c r="J316" s="46">
        <f>HOUR(tbl_raw_data[[#This Row],[Time_taken]])*60+MINUTE(tbl_raw_data[[#This Row],[Time_taken]])+SECOND(tbl_raw_data[[#This Row],[Time_taken]])/60</f>
        <v>9.65</v>
      </c>
      <c r="K316" s="52">
        <f>DATE(YEAR(tbl_raw_data[[#This Row],[Date Actioned]]),MONTH(tbl_raw_data[[#This Row],[Date Actioned]]),DAY(tbl_raw_data[[#This Row],[Date Actioned]]))</f>
        <v>45138</v>
      </c>
      <c r="L316" s="50" t="str">
        <f>UPPER(TEXT(tbl_raw_data[[#This Row],[updated_date]],"MMMM"))</f>
        <v>JULY</v>
      </c>
      <c r="M316" s="50" t="str">
        <f>"WEEK "&amp; IF(ROUNDUP(DAY(tbl_raw_data[[#This Row],[updated_date]])/7,0)=5,4,ROUNDUP(DAY(tbl_raw_data[[#This Row],[updated_date]])/7,0))</f>
        <v>WEEK 4</v>
      </c>
      <c r="N316" s="50" t="str">
        <f>UPPER(VLOOKUP(tbl_raw_data[[#This Row],[Analyst]],Settiings!$A$2:$B$16,2,0))</f>
        <v>CAMROOON</v>
      </c>
      <c r="O316" s="50" t="str">
        <f>TRIM(UPPER(tbl_raw_data[[#This Row],[Outcome]]))</f>
        <v>WITHDRAW</v>
      </c>
      <c r="P316" s="50" t="str">
        <f>TRIM(UPPER(tbl_raw_data[[#This Row],[Queue Name]]))</f>
        <v>CONSUMER PRE BUREAU</v>
      </c>
      <c r="Q316" s="50" t="str">
        <f>IF(tbl_raw_data[[#This Row],[Time taken in min]]&lt;=Settiings!$D$2,"SLA_MET","SLA_NOT_MET")</f>
        <v>SLA_MET</v>
      </c>
      <c r="R316" s="94"/>
    </row>
    <row r="317" spans="1:18" x14ac:dyDescent="0.3">
      <c r="A317" s="14" t="s">
        <v>823</v>
      </c>
      <c r="B317" s="9">
        <v>45138.589479166665</v>
      </c>
      <c r="C317" s="22">
        <v>45138.592557870368</v>
      </c>
      <c r="D317" s="12" t="s">
        <v>8</v>
      </c>
      <c r="E317" s="12" t="s">
        <v>9</v>
      </c>
      <c r="F317" s="12" t="s">
        <v>16</v>
      </c>
      <c r="G317" s="12" t="s">
        <v>824</v>
      </c>
      <c r="H317" s="78" t="s">
        <v>7451</v>
      </c>
      <c r="I317" s="48">
        <f>tbl_raw_data[[#This Row],[Date Actioned]]-tbl_raw_data[[#This Row],[Date Tagged]]</f>
        <v>3.0787037030677311E-3</v>
      </c>
      <c r="J317" s="46">
        <f>HOUR(tbl_raw_data[[#This Row],[Time_taken]])*60+MINUTE(tbl_raw_data[[#This Row],[Time_taken]])+SECOND(tbl_raw_data[[#This Row],[Time_taken]])/60</f>
        <v>4.4333333333333336</v>
      </c>
      <c r="K317" s="52">
        <f>DATE(YEAR(tbl_raw_data[[#This Row],[Date Actioned]]),MONTH(tbl_raw_data[[#This Row],[Date Actioned]]),DAY(tbl_raw_data[[#This Row],[Date Actioned]]))</f>
        <v>45138</v>
      </c>
      <c r="L317" s="50" t="str">
        <f>UPPER(TEXT(tbl_raw_data[[#This Row],[updated_date]],"MMMM"))</f>
        <v>JULY</v>
      </c>
      <c r="M317" s="50" t="str">
        <f>"WEEK "&amp; IF(ROUNDUP(DAY(tbl_raw_data[[#This Row],[updated_date]])/7,0)=5,4,ROUNDUP(DAY(tbl_raw_data[[#This Row],[updated_date]])/7,0))</f>
        <v>WEEK 4</v>
      </c>
      <c r="N317" s="50" t="str">
        <f>UPPER(VLOOKUP(tbl_raw_data[[#This Row],[Analyst]],Settiings!$A$2:$B$16,2,0))</f>
        <v>CAMROOON</v>
      </c>
      <c r="O317" s="50" t="str">
        <f>TRIM(UPPER(tbl_raw_data[[#This Row],[Outcome]]))</f>
        <v>WITHDRAW</v>
      </c>
      <c r="P317" s="50" t="str">
        <f>TRIM(UPPER(tbl_raw_data[[#This Row],[Queue Name]]))</f>
        <v>CONSUMER EXISTING</v>
      </c>
      <c r="Q317" s="50" t="str">
        <f>IF(tbl_raw_data[[#This Row],[Time taken in min]]&lt;=Settiings!$D$2,"SLA_MET","SLA_NOT_MET")</f>
        <v>SLA_MET</v>
      </c>
      <c r="R317" s="94"/>
    </row>
    <row r="318" spans="1:18" x14ac:dyDescent="0.3">
      <c r="A318" s="20" t="s">
        <v>826</v>
      </c>
      <c r="B318" s="15">
        <v>45138.591770833336</v>
      </c>
      <c r="C318" s="21">
        <v>45138.597118055557</v>
      </c>
      <c r="D318" s="18" t="s">
        <v>8</v>
      </c>
      <c r="E318" s="18" t="s">
        <v>9</v>
      </c>
      <c r="F318" s="18" t="s">
        <v>65</v>
      </c>
      <c r="G318" s="18" t="s">
        <v>827</v>
      </c>
      <c r="H318" s="78" t="s">
        <v>7451</v>
      </c>
      <c r="I318" s="48">
        <f>tbl_raw_data[[#This Row],[Date Actioned]]-tbl_raw_data[[#This Row],[Date Tagged]]</f>
        <v>5.3472222207346931E-3</v>
      </c>
      <c r="J318" s="46">
        <f>HOUR(tbl_raw_data[[#This Row],[Time_taken]])*60+MINUTE(tbl_raw_data[[#This Row],[Time_taken]])+SECOND(tbl_raw_data[[#This Row],[Time_taken]])/60</f>
        <v>7.7</v>
      </c>
      <c r="K318" s="52">
        <f>DATE(YEAR(tbl_raw_data[[#This Row],[Date Actioned]]),MONTH(tbl_raw_data[[#This Row],[Date Actioned]]),DAY(tbl_raw_data[[#This Row],[Date Actioned]]))</f>
        <v>45138</v>
      </c>
      <c r="L318" s="50" t="str">
        <f>UPPER(TEXT(tbl_raw_data[[#This Row],[updated_date]],"MMMM"))</f>
        <v>JULY</v>
      </c>
      <c r="M318" s="50" t="str">
        <f>"WEEK "&amp; IF(ROUNDUP(DAY(tbl_raw_data[[#This Row],[updated_date]])/7,0)=5,4,ROUNDUP(DAY(tbl_raw_data[[#This Row],[updated_date]])/7,0))</f>
        <v>WEEK 4</v>
      </c>
      <c r="N318" s="50" t="str">
        <f>UPPER(VLOOKUP(tbl_raw_data[[#This Row],[Analyst]],Settiings!$A$2:$B$16,2,0))</f>
        <v>SAM</v>
      </c>
      <c r="O318" s="50" t="str">
        <f>TRIM(UPPER(tbl_raw_data[[#This Row],[Outcome]]))</f>
        <v>WITHDRAW</v>
      </c>
      <c r="P318" s="50" t="str">
        <f>TRIM(UPPER(tbl_raw_data[[#This Row],[Queue Name]]))</f>
        <v>CONSUMER EXISTING</v>
      </c>
      <c r="Q318" s="50" t="str">
        <f>IF(tbl_raw_data[[#This Row],[Time taken in min]]&lt;=Settiings!$D$2,"SLA_MET","SLA_NOT_MET")</f>
        <v>SLA_MET</v>
      </c>
      <c r="R318" s="94"/>
    </row>
    <row r="319" spans="1:18" x14ac:dyDescent="0.3">
      <c r="A319" s="23" t="s">
        <v>828</v>
      </c>
      <c r="B319" s="9">
        <v>45138.592245370368</v>
      </c>
      <c r="C319" s="22">
        <v>45138.601134259261</v>
      </c>
      <c r="D319" s="12" t="s">
        <v>8</v>
      </c>
      <c r="E319" s="12" t="s">
        <v>19</v>
      </c>
      <c r="F319" s="12" t="s">
        <v>16</v>
      </c>
      <c r="G319" s="12" t="s">
        <v>829</v>
      </c>
      <c r="H319" s="78" t="s">
        <v>7451</v>
      </c>
      <c r="I319" s="48">
        <f>tbl_raw_data[[#This Row],[Date Actioned]]-tbl_raw_data[[#This Row],[Date Tagged]]</f>
        <v>8.8888888931251131E-3</v>
      </c>
      <c r="J319" s="46">
        <f>HOUR(tbl_raw_data[[#This Row],[Time_taken]])*60+MINUTE(tbl_raw_data[[#This Row],[Time_taken]])+SECOND(tbl_raw_data[[#This Row],[Time_taken]])/60</f>
        <v>12.8</v>
      </c>
      <c r="K319" s="52">
        <f>DATE(YEAR(tbl_raw_data[[#This Row],[Date Actioned]]),MONTH(tbl_raw_data[[#This Row],[Date Actioned]]),DAY(tbl_raw_data[[#This Row],[Date Actioned]]))</f>
        <v>45138</v>
      </c>
      <c r="L319" s="50" t="str">
        <f>UPPER(TEXT(tbl_raw_data[[#This Row],[updated_date]],"MMMM"))</f>
        <v>JULY</v>
      </c>
      <c r="M319" s="50" t="str">
        <f>"WEEK "&amp; IF(ROUNDUP(DAY(tbl_raw_data[[#This Row],[updated_date]])/7,0)=5,4,ROUNDUP(DAY(tbl_raw_data[[#This Row],[updated_date]])/7,0))</f>
        <v>WEEK 4</v>
      </c>
      <c r="N319" s="50" t="str">
        <f>UPPER(VLOOKUP(tbl_raw_data[[#This Row],[Analyst]],Settiings!$A$2:$B$16,2,0))</f>
        <v>CAMROOON</v>
      </c>
      <c r="O319" s="50" t="str">
        <f>TRIM(UPPER(tbl_raw_data[[#This Row],[Outcome]]))</f>
        <v>WITHDRAW</v>
      </c>
      <c r="P319" s="50" t="str">
        <f>TRIM(UPPER(tbl_raw_data[[#This Row],[Queue Name]]))</f>
        <v>CONSUMER POST BUREAU</v>
      </c>
      <c r="Q319" s="50" t="str">
        <f>IF(tbl_raw_data[[#This Row],[Time taken in min]]&lt;=Settiings!$D$2,"SLA_MET","SLA_NOT_MET")</f>
        <v>SLA_MET</v>
      </c>
      <c r="R319" s="94"/>
    </row>
    <row r="320" spans="1:18" x14ac:dyDescent="0.3">
      <c r="A320" s="14" t="s">
        <v>840</v>
      </c>
      <c r="B320" s="15">
        <v>45138.603784722225</v>
      </c>
      <c r="C320" s="21">
        <v>45138.608460648145</v>
      </c>
      <c r="D320" s="18" t="s">
        <v>8</v>
      </c>
      <c r="E320" s="18" t="s">
        <v>47</v>
      </c>
      <c r="F320" s="18" t="s">
        <v>16</v>
      </c>
      <c r="G320" s="18" t="s">
        <v>136</v>
      </c>
      <c r="H320" s="78" t="s">
        <v>7451</v>
      </c>
      <c r="I320" s="48">
        <f>tbl_raw_data[[#This Row],[Date Actioned]]-tbl_raw_data[[#This Row],[Date Tagged]]</f>
        <v>4.6759259203099646E-3</v>
      </c>
      <c r="J320" s="46">
        <f>HOUR(tbl_raw_data[[#This Row],[Time_taken]])*60+MINUTE(tbl_raw_data[[#This Row],[Time_taken]])+SECOND(tbl_raw_data[[#This Row],[Time_taken]])/60</f>
        <v>6.7333333333333334</v>
      </c>
      <c r="K320" s="52">
        <f>DATE(YEAR(tbl_raw_data[[#This Row],[Date Actioned]]),MONTH(tbl_raw_data[[#This Row],[Date Actioned]]),DAY(tbl_raw_data[[#This Row],[Date Actioned]]))</f>
        <v>45138</v>
      </c>
      <c r="L320" s="50" t="str">
        <f>UPPER(TEXT(tbl_raw_data[[#This Row],[updated_date]],"MMMM"))</f>
        <v>JULY</v>
      </c>
      <c r="M320" s="50" t="str">
        <f>"WEEK "&amp; IF(ROUNDUP(DAY(tbl_raw_data[[#This Row],[updated_date]])/7,0)=5,4,ROUNDUP(DAY(tbl_raw_data[[#This Row],[updated_date]])/7,0))</f>
        <v>WEEK 4</v>
      </c>
      <c r="N320" s="50" t="str">
        <f>UPPER(VLOOKUP(tbl_raw_data[[#This Row],[Analyst]],Settiings!$A$2:$B$16,2,0))</f>
        <v>CAMROOON</v>
      </c>
      <c r="O320" s="50" t="str">
        <f>TRIM(UPPER(tbl_raw_data[[#This Row],[Outcome]]))</f>
        <v>WITHDRAW</v>
      </c>
      <c r="P320" s="50" t="str">
        <f>TRIM(UPPER(tbl_raw_data[[#This Row],[Queue Name]]))</f>
        <v>CONSUMER PRE BUREAU</v>
      </c>
      <c r="Q320" s="50" t="str">
        <f>IF(tbl_raw_data[[#This Row],[Time taken in min]]&lt;=Settiings!$D$2,"SLA_MET","SLA_NOT_MET")</f>
        <v>SLA_MET</v>
      </c>
      <c r="R320" s="94"/>
    </row>
    <row r="321" spans="1:18" x14ac:dyDescent="0.3">
      <c r="A321" s="14" t="s">
        <v>856</v>
      </c>
      <c r="B321" s="9">
        <v>45138.62704861111</v>
      </c>
      <c r="C321" s="22">
        <v>45138.630254629628</v>
      </c>
      <c r="D321" s="12" t="s">
        <v>8</v>
      </c>
      <c r="E321" s="12" t="s">
        <v>47</v>
      </c>
      <c r="F321" s="12" t="s">
        <v>16</v>
      </c>
      <c r="G321" s="12" t="s">
        <v>118</v>
      </c>
      <c r="H321" s="78" t="s">
        <v>7451</v>
      </c>
      <c r="I321" s="48">
        <f>tbl_raw_data[[#This Row],[Date Actioned]]-tbl_raw_data[[#This Row],[Date Tagged]]</f>
        <v>3.2060185185400769E-3</v>
      </c>
      <c r="J321" s="46">
        <f>HOUR(tbl_raw_data[[#This Row],[Time_taken]])*60+MINUTE(tbl_raw_data[[#This Row],[Time_taken]])+SECOND(tbl_raw_data[[#This Row],[Time_taken]])/60</f>
        <v>4.6166666666666671</v>
      </c>
      <c r="K321" s="52">
        <f>DATE(YEAR(tbl_raw_data[[#This Row],[Date Actioned]]),MONTH(tbl_raw_data[[#This Row],[Date Actioned]]),DAY(tbl_raw_data[[#This Row],[Date Actioned]]))</f>
        <v>45138</v>
      </c>
      <c r="L321" s="50" t="str">
        <f>UPPER(TEXT(tbl_raw_data[[#This Row],[updated_date]],"MMMM"))</f>
        <v>JULY</v>
      </c>
      <c r="M321" s="50" t="str">
        <f>"WEEK "&amp; IF(ROUNDUP(DAY(tbl_raw_data[[#This Row],[updated_date]])/7,0)=5,4,ROUNDUP(DAY(tbl_raw_data[[#This Row],[updated_date]])/7,0))</f>
        <v>WEEK 4</v>
      </c>
      <c r="N321" s="50" t="str">
        <f>UPPER(VLOOKUP(tbl_raw_data[[#This Row],[Analyst]],Settiings!$A$2:$B$16,2,0))</f>
        <v>CAMROOON</v>
      </c>
      <c r="O321" s="50" t="str">
        <f>TRIM(UPPER(tbl_raw_data[[#This Row],[Outcome]]))</f>
        <v>WITHDRAW</v>
      </c>
      <c r="P321" s="50" t="str">
        <f>TRIM(UPPER(tbl_raw_data[[#This Row],[Queue Name]]))</f>
        <v>CONSUMER PRE BUREAU</v>
      </c>
      <c r="Q321" s="50" t="str">
        <f>IF(tbl_raw_data[[#This Row],[Time taken in min]]&lt;=Settiings!$D$2,"SLA_MET","SLA_NOT_MET")</f>
        <v>SLA_MET</v>
      </c>
      <c r="R321" s="94"/>
    </row>
    <row r="322" spans="1:18" x14ac:dyDescent="0.3">
      <c r="A322" s="20" t="s">
        <v>857</v>
      </c>
      <c r="B322" s="15">
        <v>45138.627199074072</v>
      </c>
      <c r="C322" s="21">
        <v>45138.642569444448</v>
      </c>
      <c r="D322" s="18" t="s">
        <v>8</v>
      </c>
      <c r="E322" s="18" t="s">
        <v>19</v>
      </c>
      <c r="F322" s="18" t="s">
        <v>24</v>
      </c>
      <c r="G322" s="18" t="s">
        <v>858</v>
      </c>
      <c r="H322" s="78" t="s">
        <v>7451</v>
      </c>
      <c r="I322" s="48">
        <f>tbl_raw_data[[#This Row],[Date Actioned]]-tbl_raw_data[[#This Row],[Date Tagged]]</f>
        <v>1.5370370376331266E-2</v>
      </c>
      <c r="J322" s="46">
        <f>HOUR(tbl_raw_data[[#This Row],[Time_taken]])*60+MINUTE(tbl_raw_data[[#This Row],[Time_taken]])+SECOND(tbl_raw_data[[#This Row],[Time_taken]])/60</f>
        <v>22.133333333333333</v>
      </c>
      <c r="K322" s="52">
        <f>DATE(YEAR(tbl_raw_data[[#This Row],[Date Actioned]]),MONTH(tbl_raw_data[[#This Row],[Date Actioned]]),DAY(tbl_raw_data[[#This Row],[Date Actioned]]))</f>
        <v>45138</v>
      </c>
      <c r="L322" s="50" t="str">
        <f>UPPER(TEXT(tbl_raw_data[[#This Row],[updated_date]],"MMMM"))</f>
        <v>JULY</v>
      </c>
      <c r="M322" s="50" t="str">
        <f>"WEEK "&amp; IF(ROUNDUP(DAY(tbl_raw_data[[#This Row],[updated_date]])/7,0)=5,4,ROUNDUP(DAY(tbl_raw_data[[#This Row],[updated_date]])/7,0))</f>
        <v>WEEK 4</v>
      </c>
      <c r="N322" s="50" t="str">
        <f>UPPER(VLOOKUP(tbl_raw_data[[#This Row],[Analyst]],Settiings!$A$2:$B$16,2,0))</f>
        <v>QUADIR</v>
      </c>
      <c r="O322" s="50" t="str">
        <f>TRIM(UPPER(tbl_raw_data[[#This Row],[Outcome]]))</f>
        <v>WITHDRAW</v>
      </c>
      <c r="P322" s="50" t="str">
        <f>TRIM(UPPER(tbl_raw_data[[#This Row],[Queue Name]]))</f>
        <v>CONSUMER POST BUREAU</v>
      </c>
      <c r="Q322" s="50" t="str">
        <f>IF(tbl_raw_data[[#This Row],[Time taken in min]]&lt;=Settiings!$D$2,"SLA_MET","SLA_NOT_MET")</f>
        <v>SLA_NOT_MET</v>
      </c>
      <c r="R322" s="94"/>
    </row>
    <row r="323" spans="1:18" x14ac:dyDescent="0.3">
      <c r="A323" s="23" t="s">
        <v>860</v>
      </c>
      <c r="B323" s="9">
        <v>45138.628125000003</v>
      </c>
      <c r="C323" s="22">
        <v>45138.631631944445</v>
      </c>
      <c r="D323" s="12" t="s">
        <v>8</v>
      </c>
      <c r="E323" s="12" t="s">
        <v>19</v>
      </c>
      <c r="F323" s="12" t="s">
        <v>50</v>
      </c>
      <c r="G323" s="12" t="s">
        <v>861</v>
      </c>
      <c r="H323" s="78" t="s">
        <v>7451</v>
      </c>
      <c r="I323" s="48">
        <f>tbl_raw_data[[#This Row],[Date Actioned]]-tbl_raw_data[[#This Row],[Date Tagged]]</f>
        <v>3.5069444420514628E-3</v>
      </c>
      <c r="J323" s="46">
        <f>HOUR(tbl_raw_data[[#This Row],[Time_taken]])*60+MINUTE(tbl_raw_data[[#This Row],[Time_taken]])+SECOND(tbl_raw_data[[#This Row],[Time_taken]])/60</f>
        <v>5.05</v>
      </c>
      <c r="K323" s="52">
        <f>DATE(YEAR(tbl_raw_data[[#This Row],[Date Actioned]]),MONTH(tbl_raw_data[[#This Row],[Date Actioned]]),DAY(tbl_raw_data[[#This Row],[Date Actioned]]))</f>
        <v>45138</v>
      </c>
      <c r="L323" s="50" t="str">
        <f>UPPER(TEXT(tbl_raw_data[[#This Row],[updated_date]],"MMMM"))</f>
        <v>JULY</v>
      </c>
      <c r="M323" s="50" t="str">
        <f>"WEEK "&amp; IF(ROUNDUP(DAY(tbl_raw_data[[#This Row],[updated_date]])/7,0)=5,4,ROUNDUP(DAY(tbl_raw_data[[#This Row],[updated_date]])/7,0))</f>
        <v>WEEK 4</v>
      </c>
      <c r="N323" s="50" t="str">
        <f>UPPER(VLOOKUP(tbl_raw_data[[#This Row],[Analyst]],Settiings!$A$2:$B$16,2,0))</f>
        <v>SHAHID</v>
      </c>
      <c r="O323" s="50" t="str">
        <f>TRIM(UPPER(tbl_raw_data[[#This Row],[Outcome]]))</f>
        <v>WITHDRAW</v>
      </c>
      <c r="P323" s="50" t="str">
        <f>TRIM(UPPER(tbl_raw_data[[#This Row],[Queue Name]]))</f>
        <v>CONSUMER POST BUREAU</v>
      </c>
      <c r="Q323" s="50" t="str">
        <f>IF(tbl_raw_data[[#This Row],[Time taken in min]]&lt;=Settiings!$D$2,"SLA_MET","SLA_NOT_MET")</f>
        <v>SLA_MET</v>
      </c>
      <c r="R323" s="94"/>
    </row>
    <row r="324" spans="1:18" x14ac:dyDescent="0.3">
      <c r="A324" s="14" t="s">
        <v>862</v>
      </c>
      <c r="B324" s="15">
        <v>45138.629027777781</v>
      </c>
      <c r="C324" s="21">
        <v>45138.634409722225</v>
      </c>
      <c r="D324" s="18" t="s">
        <v>8</v>
      </c>
      <c r="E324" s="18" t="s">
        <v>47</v>
      </c>
      <c r="F324" s="18" t="s">
        <v>16</v>
      </c>
      <c r="G324" s="18" t="s">
        <v>863</v>
      </c>
      <c r="H324" s="78" t="s">
        <v>7451</v>
      </c>
      <c r="I324" s="48">
        <f>tbl_raw_data[[#This Row],[Date Actioned]]-tbl_raw_data[[#This Row],[Date Tagged]]</f>
        <v>5.3819444437976927E-3</v>
      </c>
      <c r="J324" s="46">
        <f>HOUR(tbl_raw_data[[#This Row],[Time_taken]])*60+MINUTE(tbl_raw_data[[#This Row],[Time_taken]])+SECOND(tbl_raw_data[[#This Row],[Time_taken]])/60</f>
        <v>7.75</v>
      </c>
      <c r="K324" s="52">
        <f>DATE(YEAR(tbl_raw_data[[#This Row],[Date Actioned]]),MONTH(tbl_raw_data[[#This Row],[Date Actioned]]),DAY(tbl_raw_data[[#This Row],[Date Actioned]]))</f>
        <v>45138</v>
      </c>
      <c r="L324" s="50" t="str">
        <f>UPPER(TEXT(tbl_raw_data[[#This Row],[updated_date]],"MMMM"))</f>
        <v>JULY</v>
      </c>
      <c r="M324" s="50" t="str">
        <f>"WEEK "&amp; IF(ROUNDUP(DAY(tbl_raw_data[[#This Row],[updated_date]])/7,0)=5,4,ROUNDUP(DAY(tbl_raw_data[[#This Row],[updated_date]])/7,0))</f>
        <v>WEEK 4</v>
      </c>
      <c r="N324" s="50" t="str">
        <f>UPPER(VLOOKUP(tbl_raw_data[[#This Row],[Analyst]],Settiings!$A$2:$B$16,2,0))</f>
        <v>CAMROOON</v>
      </c>
      <c r="O324" s="50" t="str">
        <f>TRIM(UPPER(tbl_raw_data[[#This Row],[Outcome]]))</f>
        <v>WITHDRAW</v>
      </c>
      <c r="P324" s="50" t="str">
        <f>TRIM(UPPER(tbl_raw_data[[#This Row],[Queue Name]]))</f>
        <v>CONSUMER PRE BUREAU</v>
      </c>
      <c r="Q324" s="50" t="str">
        <f>IF(tbl_raw_data[[#This Row],[Time taken in min]]&lt;=Settiings!$D$2,"SLA_MET","SLA_NOT_MET")</f>
        <v>SLA_MET</v>
      </c>
      <c r="R324" s="94"/>
    </row>
    <row r="325" spans="1:18" x14ac:dyDescent="0.3">
      <c r="A325" s="14" t="s">
        <v>882</v>
      </c>
      <c r="B325" s="9">
        <v>45138.649305555555</v>
      </c>
      <c r="C325" s="22">
        <v>45138.655590277776</v>
      </c>
      <c r="D325" s="12" t="s">
        <v>8</v>
      </c>
      <c r="E325" s="12" t="s">
        <v>19</v>
      </c>
      <c r="F325" s="12" t="s">
        <v>16</v>
      </c>
      <c r="G325" s="12" t="s">
        <v>883</v>
      </c>
      <c r="H325" s="78" t="s">
        <v>7451</v>
      </c>
      <c r="I325" s="48">
        <f>tbl_raw_data[[#This Row],[Date Actioned]]-tbl_raw_data[[#This Row],[Date Tagged]]</f>
        <v>6.284722221607808E-3</v>
      </c>
      <c r="J325" s="46">
        <f>HOUR(tbl_raw_data[[#This Row],[Time_taken]])*60+MINUTE(tbl_raw_data[[#This Row],[Time_taken]])+SECOND(tbl_raw_data[[#This Row],[Time_taken]])/60</f>
        <v>9.0500000000000007</v>
      </c>
      <c r="K325" s="52">
        <f>DATE(YEAR(tbl_raw_data[[#This Row],[Date Actioned]]),MONTH(tbl_raw_data[[#This Row],[Date Actioned]]),DAY(tbl_raw_data[[#This Row],[Date Actioned]]))</f>
        <v>45138</v>
      </c>
      <c r="L325" s="50" t="str">
        <f>UPPER(TEXT(tbl_raw_data[[#This Row],[updated_date]],"MMMM"))</f>
        <v>JULY</v>
      </c>
      <c r="M325" s="50" t="str">
        <f>"WEEK "&amp; IF(ROUNDUP(DAY(tbl_raw_data[[#This Row],[updated_date]])/7,0)=5,4,ROUNDUP(DAY(tbl_raw_data[[#This Row],[updated_date]])/7,0))</f>
        <v>WEEK 4</v>
      </c>
      <c r="N325" s="50" t="str">
        <f>UPPER(VLOOKUP(tbl_raw_data[[#This Row],[Analyst]],Settiings!$A$2:$B$16,2,0))</f>
        <v>CAMROOON</v>
      </c>
      <c r="O325" s="50" t="str">
        <f>TRIM(UPPER(tbl_raw_data[[#This Row],[Outcome]]))</f>
        <v>WITHDRAW</v>
      </c>
      <c r="P325" s="50" t="str">
        <f>TRIM(UPPER(tbl_raw_data[[#This Row],[Queue Name]]))</f>
        <v>CONSUMER POST BUREAU</v>
      </c>
      <c r="Q325" s="50" t="str">
        <f>IF(tbl_raw_data[[#This Row],[Time taken in min]]&lt;=Settiings!$D$2,"SLA_MET","SLA_NOT_MET")</f>
        <v>SLA_MET</v>
      </c>
      <c r="R325" s="94"/>
    </row>
    <row r="326" spans="1:18" x14ac:dyDescent="0.3">
      <c r="A326" s="20" t="s">
        <v>886</v>
      </c>
      <c r="B326" s="15">
        <v>45138.652349537035</v>
      </c>
      <c r="C326" s="21">
        <v>45138.656967592593</v>
      </c>
      <c r="D326" s="18" t="s">
        <v>8</v>
      </c>
      <c r="E326" s="18" t="s">
        <v>9</v>
      </c>
      <c r="F326" s="18" t="s">
        <v>43</v>
      </c>
      <c r="G326" s="18" t="s">
        <v>157</v>
      </c>
      <c r="H326" s="78" t="s">
        <v>7451</v>
      </c>
      <c r="I326" s="48">
        <f>tbl_raw_data[[#This Row],[Date Actioned]]-tbl_raw_data[[#This Row],[Date Tagged]]</f>
        <v>4.6180555582395755E-3</v>
      </c>
      <c r="J326" s="46">
        <f>HOUR(tbl_raw_data[[#This Row],[Time_taken]])*60+MINUTE(tbl_raw_data[[#This Row],[Time_taken]])+SECOND(tbl_raw_data[[#This Row],[Time_taken]])/60</f>
        <v>6.65</v>
      </c>
      <c r="K326" s="52">
        <f>DATE(YEAR(tbl_raw_data[[#This Row],[Date Actioned]]),MONTH(tbl_raw_data[[#This Row],[Date Actioned]]),DAY(tbl_raw_data[[#This Row],[Date Actioned]]))</f>
        <v>45138</v>
      </c>
      <c r="L326" s="50" t="str">
        <f>UPPER(TEXT(tbl_raw_data[[#This Row],[updated_date]],"MMMM"))</f>
        <v>JULY</v>
      </c>
      <c r="M326" s="50" t="str">
        <f>"WEEK "&amp; IF(ROUNDUP(DAY(tbl_raw_data[[#This Row],[updated_date]])/7,0)=5,4,ROUNDUP(DAY(tbl_raw_data[[#This Row],[updated_date]])/7,0))</f>
        <v>WEEK 4</v>
      </c>
      <c r="N326" s="50" t="str">
        <f>UPPER(VLOOKUP(tbl_raw_data[[#This Row],[Analyst]],Settiings!$A$2:$B$16,2,0))</f>
        <v>MERCEDES</v>
      </c>
      <c r="O326" s="50" t="str">
        <f>TRIM(UPPER(tbl_raw_data[[#This Row],[Outcome]]))</f>
        <v>WITHDRAW</v>
      </c>
      <c r="P326" s="50" t="str">
        <f>TRIM(UPPER(tbl_raw_data[[#This Row],[Queue Name]]))</f>
        <v>CONSUMER EXISTING</v>
      </c>
      <c r="Q326" s="50" t="str">
        <f>IF(tbl_raw_data[[#This Row],[Time taken in min]]&lt;=Settiings!$D$2,"SLA_MET","SLA_NOT_MET")</f>
        <v>SLA_MET</v>
      </c>
      <c r="R326" s="94"/>
    </row>
    <row r="327" spans="1:18" x14ac:dyDescent="0.3">
      <c r="A327" s="23" t="s">
        <v>888</v>
      </c>
      <c r="B327" s="9">
        <v>45138.655324074076</v>
      </c>
      <c r="C327" s="22">
        <v>45138.659421296295</v>
      </c>
      <c r="D327" s="12" t="s">
        <v>8</v>
      </c>
      <c r="E327" s="12" t="s">
        <v>47</v>
      </c>
      <c r="F327" s="12" t="s">
        <v>16</v>
      </c>
      <c r="G327" s="12" t="s">
        <v>889</v>
      </c>
      <c r="H327" s="78" t="s">
        <v>7451</v>
      </c>
      <c r="I327" s="48">
        <f>tbl_raw_data[[#This Row],[Date Actioned]]-tbl_raw_data[[#This Row],[Date Tagged]]</f>
        <v>4.0972222195705399E-3</v>
      </c>
      <c r="J327" s="46">
        <f>HOUR(tbl_raw_data[[#This Row],[Time_taken]])*60+MINUTE(tbl_raw_data[[#This Row],[Time_taken]])+SECOND(tbl_raw_data[[#This Row],[Time_taken]])/60</f>
        <v>5.9</v>
      </c>
      <c r="K327" s="52">
        <f>DATE(YEAR(tbl_raw_data[[#This Row],[Date Actioned]]),MONTH(tbl_raw_data[[#This Row],[Date Actioned]]),DAY(tbl_raw_data[[#This Row],[Date Actioned]]))</f>
        <v>45138</v>
      </c>
      <c r="L327" s="50" t="str">
        <f>UPPER(TEXT(tbl_raw_data[[#This Row],[updated_date]],"MMMM"))</f>
        <v>JULY</v>
      </c>
      <c r="M327" s="50" t="str">
        <f>"WEEK "&amp; IF(ROUNDUP(DAY(tbl_raw_data[[#This Row],[updated_date]])/7,0)=5,4,ROUNDUP(DAY(tbl_raw_data[[#This Row],[updated_date]])/7,0))</f>
        <v>WEEK 4</v>
      </c>
      <c r="N327" s="50" t="str">
        <f>UPPER(VLOOKUP(tbl_raw_data[[#This Row],[Analyst]],Settiings!$A$2:$B$16,2,0))</f>
        <v>CAMROOON</v>
      </c>
      <c r="O327" s="50" t="str">
        <f>TRIM(UPPER(tbl_raw_data[[#This Row],[Outcome]]))</f>
        <v>WITHDRAW</v>
      </c>
      <c r="P327" s="50" t="str">
        <f>TRIM(UPPER(tbl_raw_data[[#This Row],[Queue Name]]))</f>
        <v>CONSUMER PRE BUREAU</v>
      </c>
      <c r="Q327" s="50" t="str">
        <f>IF(tbl_raw_data[[#This Row],[Time taken in min]]&lt;=Settiings!$D$2,"SLA_MET","SLA_NOT_MET")</f>
        <v>SLA_MET</v>
      </c>
      <c r="R327" s="94"/>
    </row>
    <row r="328" spans="1:18" x14ac:dyDescent="0.3">
      <c r="A328" s="14" t="s">
        <v>891</v>
      </c>
      <c r="B328" s="15">
        <v>45138.656608796293</v>
      </c>
      <c r="C328" s="21">
        <v>45138.666041666664</v>
      </c>
      <c r="D328" s="18" t="s">
        <v>8</v>
      </c>
      <c r="E328" s="18" t="s">
        <v>47</v>
      </c>
      <c r="F328" s="18" t="s">
        <v>43</v>
      </c>
      <c r="G328" s="18" t="s">
        <v>892</v>
      </c>
      <c r="H328" s="78" t="s">
        <v>7451</v>
      </c>
      <c r="I328" s="48">
        <f>tbl_raw_data[[#This Row],[Date Actioned]]-tbl_raw_data[[#This Row],[Date Tagged]]</f>
        <v>9.4328703708015382E-3</v>
      </c>
      <c r="J328" s="46">
        <f>HOUR(tbl_raw_data[[#This Row],[Time_taken]])*60+MINUTE(tbl_raw_data[[#This Row],[Time_taken]])+SECOND(tbl_raw_data[[#This Row],[Time_taken]])/60</f>
        <v>13.583333333333334</v>
      </c>
      <c r="K328" s="52">
        <f>DATE(YEAR(tbl_raw_data[[#This Row],[Date Actioned]]),MONTH(tbl_raw_data[[#This Row],[Date Actioned]]),DAY(tbl_raw_data[[#This Row],[Date Actioned]]))</f>
        <v>45138</v>
      </c>
      <c r="L328" s="50" t="str">
        <f>UPPER(TEXT(tbl_raw_data[[#This Row],[updated_date]],"MMMM"))</f>
        <v>JULY</v>
      </c>
      <c r="M328" s="50" t="str">
        <f>"WEEK "&amp; IF(ROUNDUP(DAY(tbl_raw_data[[#This Row],[updated_date]])/7,0)=5,4,ROUNDUP(DAY(tbl_raw_data[[#This Row],[updated_date]])/7,0))</f>
        <v>WEEK 4</v>
      </c>
      <c r="N328" s="50" t="str">
        <f>UPPER(VLOOKUP(tbl_raw_data[[#This Row],[Analyst]],Settiings!$A$2:$B$16,2,0))</f>
        <v>MERCEDES</v>
      </c>
      <c r="O328" s="50" t="str">
        <f>TRIM(UPPER(tbl_raw_data[[#This Row],[Outcome]]))</f>
        <v>WITHDRAW</v>
      </c>
      <c r="P328" s="50" t="str">
        <f>TRIM(UPPER(tbl_raw_data[[#This Row],[Queue Name]]))</f>
        <v>CONSUMER PRE BUREAU</v>
      </c>
      <c r="Q328" s="50" t="str">
        <f>IF(tbl_raw_data[[#This Row],[Time taken in min]]&lt;=Settiings!$D$2,"SLA_MET","SLA_NOT_MET")</f>
        <v>SLA_MET</v>
      </c>
      <c r="R328" s="94"/>
    </row>
    <row r="329" spans="1:18" x14ac:dyDescent="0.3">
      <c r="A329" s="20" t="s">
        <v>901</v>
      </c>
      <c r="B329" s="9">
        <v>45138.669444444444</v>
      </c>
      <c r="C329" s="22">
        <v>45138.676689814813</v>
      </c>
      <c r="D329" s="12" t="s">
        <v>8</v>
      </c>
      <c r="E329" s="12" t="s">
        <v>19</v>
      </c>
      <c r="F329" s="12" t="s">
        <v>70</v>
      </c>
      <c r="G329" s="12" t="s">
        <v>902</v>
      </c>
      <c r="H329" s="78" t="s">
        <v>7451</v>
      </c>
      <c r="I329" s="48">
        <f>tbl_raw_data[[#This Row],[Date Actioned]]-tbl_raw_data[[#This Row],[Date Tagged]]</f>
        <v>7.2453703687642701E-3</v>
      </c>
      <c r="J329" s="46">
        <f>HOUR(tbl_raw_data[[#This Row],[Time_taken]])*60+MINUTE(tbl_raw_data[[#This Row],[Time_taken]])+SECOND(tbl_raw_data[[#This Row],[Time_taken]])/60</f>
        <v>10.433333333333334</v>
      </c>
      <c r="K329" s="52">
        <f>DATE(YEAR(tbl_raw_data[[#This Row],[Date Actioned]]),MONTH(tbl_raw_data[[#This Row],[Date Actioned]]),DAY(tbl_raw_data[[#This Row],[Date Actioned]]))</f>
        <v>45138</v>
      </c>
      <c r="L329" s="50" t="str">
        <f>UPPER(TEXT(tbl_raw_data[[#This Row],[updated_date]],"MMMM"))</f>
        <v>JULY</v>
      </c>
      <c r="M329" s="50" t="str">
        <f>"WEEK "&amp; IF(ROUNDUP(DAY(tbl_raw_data[[#This Row],[updated_date]])/7,0)=5,4,ROUNDUP(DAY(tbl_raw_data[[#This Row],[updated_date]])/7,0))</f>
        <v>WEEK 4</v>
      </c>
      <c r="N329" s="50" t="str">
        <f>UPPER(VLOOKUP(tbl_raw_data[[#This Row],[Analyst]],Settiings!$A$2:$B$16,2,0))</f>
        <v>ASIF</v>
      </c>
      <c r="O329" s="50" t="str">
        <f>TRIM(UPPER(tbl_raw_data[[#This Row],[Outcome]]))</f>
        <v>WITHDRAW</v>
      </c>
      <c r="P329" s="50" t="str">
        <f>TRIM(UPPER(tbl_raw_data[[#This Row],[Queue Name]]))</f>
        <v>CONSUMER POST BUREAU</v>
      </c>
      <c r="Q329" s="50" t="str">
        <f>IF(tbl_raw_data[[#This Row],[Time taken in min]]&lt;=Settiings!$D$2,"SLA_MET","SLA_NOT_MET")</f>
        <v>SLA_MET</v>
      </c>
      <c r="R329" s="94"/>
    </row>
    <row r="330" spans="1:18" x14ac:dyDescent="0.3">
      <c r="A330" s="23" t="s">
        <v>903</v>
      </c>
      <c r="B330" s="15">
        <v>45138.669895833336</v>
      </c>
      <c r="C330" s="21">
        <v>45138.675381944442</v>
      </c>
      <c r="D330" s="18" t="s">
        <v>8</v>
      </c>
      <c r="E330" s="18" t="s">
        <v>47</v>
      </c>
      <c r="F330" s="18" t="s">
        <v>16</v>
      </c>
      <c r="G330" s="18" t="s">
        <v>118</v>
      </c>
      <c r="H330" s="78" t="s">
        <v>7451</v>
      </c>
      <c r="I330" s="48">
        <f>tbl_raw_data[[#This Row],[Date Actioned]]-tbl_raw_data[[#This Row],[Date Tagged]]</f>
        <v>5.4861111057107337E-3</v>
      </c>
      <c r="J330" s="46">
        <f>HOUR(tbl_raw_data[[#This Row],[Time_taken]])*60+MINUTE(tbl_raw_data[[#This Row],[Time_taken]])+SECOND(tbl_raw_data[[#This Row],[Time_taken]])/60</f>
        <v>7.9</v>
      </c>
      <c r="K330" s="52">
        <f>DATE(YEAR(tbl_raw_data[[#This Row],[Date Actioned]]),MONTH(tbl_raw_data[[#This Row],[Date Actioned]]),DAY(tbl_raw_data[[#This Row],[Date Actioned]]))</f>
        <v>45138</v>
      </c>
      <c r="L330" s="50" t="str">
        <f>UPPER(TEXT(tbl_raw_data[[#This Row],[updated_date]],"MMMM"))</f>
        <v>JULY</v>
      </c>
      <c r="M330" s="50" t="str">
        <f>"WEEK "&amp; IF(ROUNDUP(DAY(tbl_raw_data[[#This Row],[updated_date]])/7,0)=5,4,ROUNDUP(DAY(tbl_raw_data[[#This Row],[updated_date]])/7,0))</f>
        <v>WEEK 4</v>
      </c>
      <c r="N330" s="50" t="str">
        <f>UPPER(VLOOKUP(tbl_raw_data[[#This Row],[Analyst]],Settiings!$A$2:$B$16,2,0))</f>
        <v>CAMROOON</v>
      </c>
      <c r="O330" s="50" t="str">
        <f>TRIM(UPPER(tbl_raw_data[[#This Row],[Outcome]]))</f>
        <v>WITHDRAW</v>
      </c>
      <c r="P330" s="50" t="str">
        <f>TRIM(UPPER(tbl_raw_data[[#This Row],[Queue Name]]))</f>
        <v>CONSUMER PRE BUREAU</v>
      </c>
      <c r="Q330" s="50" t="str">
        <f>IF(tbl_raw_data[[#This Row],[Time taken in min]]&lt;=Settiings!$D$2,"SLA_MET","SLA_NOT_MET")</f>
        <v>SLA_MET</v>
      </c>
      <c r="R330" s="94"/>
    </row>
    <row r="331" spans="1:18" x14ac:dyDescent="0.3">
      <c r="A331" s="14" t="s">
        <v>905</v>
      </c>
      <c r="B331" s="9">
        <v>45138.672071759262</v>
      </c>
      <c r="C331" s="22">
        <v>45138.673796296294</v>
      </c>
      <c r="D331" s="12" t="s">
        <v>8</v>
      </c>
      <c r="E331" s="12" t="s">
        <v>47</v>
      </c>
      <c r="F331" s="12" t="s">
        <v>65</v>
      </c>
      <c r="G331" s="12" t="s">
        <v>118</v>
      </c>
      <c r="H331" s="78" t="s">
        <v>7451</v>
      </c>
      <c r="I331" s="48">
        <f>tbl_raw_data[[#This Row],[Date Actioned]]-tbl_raw_data[[#This Row],[Date Tagged]]</f>
        <v>1.7245370327145793E-3</v>
      </c>
      <c r="J331" s="46">
        <f>HOUR(tbl_raw_data[[#This Row],[Time_taken]])*60+MINUTE(tbl_raw_data[[#This Row],[Time_taken]])+SECOND(tbl_raw_data[[#This Row],[Time_taken]])/60</f>
        <v>2.4833333333333334</v>
      </c>
      <c r="K331" s="52">
        <f>DATE(YEAR(tbl_raw_data[[#This Row],[Date Actioned]]),MONTH(tbl_raw_data[[#This Row],[Date Actioned]]),DAY(tbl_raw_data[[#This Row],[Date Actioned]]))</f>
        <v>45138</v>
      </c>
      <c r="L331" s="50" t="str">
        <f>UPPER(TEXT(tbl_raw_data[[#This Row],[updated_date]],"MMMM"))</f>
        <v>JULY</v>
      </c>
      <c r="M331" s="50" t="str">
        <f>"WEEK "&amp; IF(ROUNDUP(DAY(tbl_raw_data[[#This Row],[updated_date]])/7,0)=5,4,ROUNDUP(DAY(tbl_raw_data[[#This Row],[updated_date]])/7,0))</f>
        <v>WEEK 4</v>
      </c>
      <c r="N331" s="50" t="str">
        <f>UPPER(VLOOKUP(tbl_raw_data[[#This Row],[Analyst]],Settiings!$A$2:$B$16,2,0))</f>
        <v>SAM</v>
      </c>
      <c r="O331" s="50" t="str">
        <f>TRIM(UPPER(tbl_raw_data[[#This Row],[Outcome]]))</f>
        <v>WITHDRAW</v>
      </c>
      <c r="P331" s="50" t="str">
        <f>TRIM(UPPER(tbl_raw_data[[#This Row],[Queue Name]]))</f>
        <v>CONSUMER PRE BUREAU</v>
      </c>
      <c r="Q331" s="50" t="str">
        <f>IF(tbl_raw_data[[#This Row],[Time taken in min]]&lt;=Settiings!$D$2,"SLA_MET","SLA_NOT_MET")</f>
        <v>SLA_MET</v>
      </c>
      <c r="R331" s="94"/>
    </row>
    <row r="332" spans="1:18" x14ac:dyDescent="0.3">
      <c r="A332" s="23" t="s">
        <v>909</v>
      </c>
      <c r="B332" s="9">
        <v>45138.673784722225</v>
      </c>
      <c r="C332" s="22">
        <v>45138.680127314816</v>
      </c>
      <c r="D332" s="12" t="s">
        <v>8</v>
      </c>
      <c r="E332" s="12" t="s">
        <v>47</v>
      </c>
      <c r="F332" s="12" t="s">
        <v>16</v>
      </c>
      <c r="G332" s="12" t="s">
        <v>910</v>
      </c>
      <c r="H332" s="78" t="s">
        <v>7451</v>
      </c>
      <c r="I332" s="48">
        <f>tbl_raw_data[[#This Row],[Date Actioned]]-tbl_raw_data[[#This Row],[Date Tagged]]</f>
        <v>6.3425925909541547E-3</v>
      </c>
      <c r="J332" s="46">
        <f>HOUR(tbl_raw_data[[#This Row],[Time_taken]])*60+MINUTE(tbl_raw_data[[#This Row],[Time_taken]])+SECOND(tbl_raw_data[[#This Row],[Time_taken]])/60</f>
        <v>9.1333333333333329</v>
      </c>
      <c r="K332" s="52">
        <f>DATE(YEAR(tbl_raw_data[[#This Row],[Date Actioned]]),MONTH(tbl_raw_data[[#This Row],[Date Actioned]]),DAY(tbl_raw_data[[#This Row],[Date Actioned]]))</f>
        <v>45138</v>
      </c>
      <c r="L332" s="50" t="str">
        <f>UPPER(TEXT(tbl_raw_data[[#This Row],[updated_date]],"MMMM"))</f>
        <v>JULY</v>
      </c>
      <c r="M332" s="50" t="str">
        <f>"WEEK "&amp; IF(ROUNDUP(DAY(tbl_raw_data[[#This Row],[updated_date]])/7,0)=5,4,ROUNDUP(DAY(tbl_raw_data[[#This Row],[updated_date]])/7,0))</f>
        <v>WEEK 4</v>
      </c>
      <c r="N332" s="50" t="str">
        <f>UPPER(VLOOKUP(tbl_raw_data[[#This Row],[Analyst]],Settiings!$A$2:$B$16,2,0))</f>
        <v>CAMROOON</v>
      </c>
      <c r="O332" s="50" t="str">
        <f>TRIM(UPPER(tbl_raw_data[[#This Row],[Outcome]]))</f>
        <v>WITHDRAW</v>
      </c>
      <c r="P332" s="50" t="str">
        <f>TRIM(UPPER(tbl_raw_data[[#This Row],[Queue Name]]))</f>
        <v>CONSUMER PRE BUREAU</v>
      </c>
      <c r="Q332" s="50" t="str">
        <f>IF(tbl_raw_data[[#This Row],[Time taken in min]]&lt;=Settiings!$D$2,"SLA_MET","SLA_NOT_MET")</f>
        <v>SLA_MET</v>
      </c>
      <c r="R332" s="94"/>
    </row>
    <row r="333" spans="1:18" x14ac:dyDescent="0.3">
      <c r="A333" s="20" t="s">
        <v>922</v>
      </c>
      <c r="B333" s="9">
        <v>45138.689421296294</v>
      </c>
      <c r="C333" s="22">
        <v>45138.694664351853</v>
      </c>
      <c r="D333" s="12" t="s">
        <v>8</v>
      </c>
      <c r="E333" s="12" t="s">
        <v>47</v>
      </c>
      <c r="F333" s="12" t="s">
        <v>76</v>
      </c>
      <c r="G333" s="12" t="s">
        <v>923</v>
      </c>
      <c r="H333" s="78" t="s">
        <v>7451</v>
      </c>
      <c r="I333" s="48">
        <f>tbl_raw_data[[#This Row],[Date Actioned]]-tbl_raw_data[[#This Row],[Date Tagged]]</f>
        <v>5.2430555588216521E-3</v>
      </c>
      <c r="J333" s="46">
        <f>HOUR(tbl_raw_data[[#This Row],[Time_taken]])*60+MINUTE(tbl_raw_data[[#This Row],[Time_taken]])+SECOND(tbl_raw_data[[#This Row],[Time_taken]])/60</f>
        <v>7.55</v>
      </c>
      <c r="K333" s="52">
        <f>DATE(YEAR(tbl_raw_data[[#This Row],[Date Actioned]]),MONTH(tbl_raw_data[[#This Row],[Date Actioned]]),DAY(tbl_raw_data[[#This Row],[Date Actioned]]))</f>
        <v>45138</v>
      </c>
      <c r="L333" s="50" t="str">
        <f>UPPER(TEXT(tbl_raw_data[[#This Row],[updated_date]],"MMMM"))</f>
        <v>JULY</v>
      </c>
      <c r="M333" s="50" t="str">
        <f>"WEEK "&amp; IF(ROUNDUP(DAY(tbl_raw_data[[#This Row],[updated_date]])/7,0)=5,4,ROUNDUP(DAY(tbl_raw_data[[#This Row],[updated_date]])/7,0))</f>
        <v>WEEK 4</v>
      </c>
      <c r="N333" s="50" t="str">
        <f>UPPER(VLOOKUP(tbl_raw_data[[#This Row],[Analyst]],Settiings!$A$2:$B$16,2,0))</f>
        <v>ROHAN</v>
      </c>
      <c r="O333" s="50" t="str">
        <f>TRIM(UPPER(tbl_raw_data[[#This Row],[Outcome]]))</f>
        <v>WITHDRAW</v>
      </c>
      <c r="P333" s="50" t="str">
        <f>TRIM(UPPER(tbl_raw_data[[#This Row],[Queue Name]]))</f>
        <v>CONSUMER PRE BUREAU</v>
      </c>
      <c r="Q333" s="50" t="str">
        <f>IF(tbl_raw_data[[#This Row],[Time taken in min]]&lt;=Settiings!$D$2,"SLA_MET","SLA_NOT_MET")</f>
        <v>SLA_MET</v>
      </c>
      <c r="R333" s="94"/>
    </row>
    <row r="334" spans="1:18" x14ac:dyDescent="0.3">
      <c r="A334" s="20" t="s">
        <v>929</v>
      </c>
      <c r="B334" s="15">
        <v>45138.695671296293</v>
      </c>
      <c r="C334" s="21">
        <v>45138.702881944446</v>
      </c>
      <c r="D334" s="18" t="s">
        <v>8</v>
      </c>
      <c r="E334" s="18" t="s">
        <v>47</v>
      </c>
      <c r="F334" s="18" t="s">
        <v>70</v>
      </c>
      <c r="G334" s="18" t="s">
        <v>930</v>
      </c>
      <c r="H334" s="78" t="s">
        <v>7451</v>
      </c>
      <c r="I334" s="48">
        <f>tbl_raw_data[[#This Row],[Date Actioned]]-tbl_raw_data[[#This Row],[Date Tagged]]</f>
        <v>7.2106481529772282E-3</v>
      </c>
      <c r="J334" s="46">
        <f>HOUR(tbl_raw_data[[#This Row],[Time_taken]])*60+MINUTE(tbl_raw_data[[#This Row],[Time_taken]])+SECOND(tbl_raw_data[[#This Row],[Time_taken]])/60</f>
        <v>10.383333333333333</v>
      </c>
      <c r="K334" s="52">
        <f>DATE(YEAR(tbl_raw_data[[#This Row],[Date Actioned]]),MONTH(tbl_raw_data[[#This Row],[Date Actioned]]),DAY(tbl_raw_data[[#This Row],[Date Actioned]]))</f>
        <v>45138</v>
      </c>
      <c r="L334" s="50" t="str">
        <f>UPPER(TEXT(tbl_raw_data[[#This Row],[updated_date]],"MMMM"))</f>
        <v>JULY</v>
      </c>
      <c r="M334" s="50" t="str">
        <f>"WEEK "&amp; IF(ROUNDUP(DAY(tbl_raw_data[[#This Row],[updated_date]])/7,0)=5,4,ROUNDUP(DAY(tbl_raw_data[[#This Row],[updated_date]])/7,0))</f>
        <v>WEEK 4</v>
      </c>
      <c r="N334" s="50" t="str">
        <f>UPPER(VLOOKUP(tbl_raw_data[[#This Row],[Analyst]],Settiings!$A$2:$B$16,2,0))</f>
        <v>ASIF</v>
      </c>
      <c r="O334" s="50" t="str">
        <f>TRIM(UPPER(tbl_raw_data[[#This Row],[Outcome]]))</f>
        <v>WITHDRAW</v>
      </c>
      <c r="P334" s="50" t="str">
        <f>TRIM(UPPER(tbl_raw_data[[#This Row],[Queue Name]]))</f>
        <v>CONSUMER PRE BUREAU</v>
      </c>
      <c r="Q334" s="50" t="str">
        <f>IF(tbl_raw_data[[#This Row],[Time taken in min]]&lt;=Settiings!$D$2,"SLA_MET","SLA_NOT_MET")</f>
        <v>SLA_MET</v>
      </c>
      <c r="R334" s="94"/>
    </row>
    <row r="335" spans="1:18" x14ac:dyDescent="0.3">
      <c r="A335" s="23" t="s">
        <v>931</v>
      </c>
      <c r="B335" s="9">
        <v>45138.69568287037</v>
      </c>
      <c r="C335" s="22">
        <v>45138.703506944446</v>
      </c>
      <c r="D335" s="12" t="s">
        <v>8</v>
      </c>
      <c r="E335" s="12" t="s">
        <v>19</v>
      </c>
      <c r="F335" s="12" t="s">
        <v>43</v>
      </c>
      <c r="G335" s="12" t="s">
        <v>932</v>
      </c>
      <c r="H335" s="78" t="s">
        <v>7451</v>
      </c>
      <c r="I335" s="48">
        <f>tbl_raw_data[[#This Row],[Date Actioned]]-tbl_raw_data[[#This Row],[Date Tagged]]</f>
        <v>7.8240740767796524E-3</v>
      </c>
      <c r="J335" s="46">
        <f>HOUR(tbl_raw_data[[#This Row],[Time_taken]])*60+MINUTE(tbl_raw_data[[#This Row],[Time_taken]])+SECOND(tbl_raw_data[[#This Row],[Time_taken]])/60</f>
        <v>11.266666666666667</v>
      </c>
      <c r="K335" s="52">
        <f>DATE(YEAR(tbl_raw_data[[#This Row],[Date Actioned]]),MONTH(tbl_raw_data[[#This Row],[Date Actioned]]),DAY(tbl_raw_data[[#This Row],[Date Actioned]]))</f>
        <v>45138</v>
      </c>
      <c r="L335" s="50" t="str">
        <f>UPPER(TEXT(tbl_raw_data[[#This Row],[updated_date]],"MMMM"))</f>
        <v>JULY</v>
      </c>
      <c r="M335" s="50" t="str">
        <f>"WEEK "&amp; IF(ROUNDUP(DAY(tbl_raw_data[[#This Row],[updated_date]])/7,0)=5,4,ROUNDUP(DAY(tbl_raw_data[[#This Row],[updated_date]])/7,0))</f>
        <v>WEEK 4</v>
      </c>
      <c r="N335" s="50" t="str">
        <f>UPPER(VLOOKUP(tbl_raw_data[[#This Row],[Analyst]],Settiings!$A$2:$B$16,2,0))</f>
        <v>MERCEDES</v>
      </c>
      <c r="O335" s="50" t="str">
        <f>TRIM(UPPER(tbl_raw_data[[#This Row],[Outcome]]))</f>
        <v>WITHDRAW</v>
      </c>
      <c r="P335" s="50" t="str">
        <f>TRIM(UPPER(tbl_raw_data[[#This Row],[Queue Name]]))</f>
        <v>CONSUMER POST BUREAU</v>
      </c>
      <c r="Q335" s="50" t="str">
        <f>IF(tbl_raw_data[[#This Row],[Time taken in min]]&lt;=Settiings!$D$2,"SLA_MET","SLA_NOT_MET")</f>
        <v>SLA_MET</v>
      </c>
      <c r="R335" s="94"/>
    </row>
    <row r="336" spans="1:18" x14ac:dyDescent="0.3">
      <c r="A336" s="23" t="s">
        <v>950</v>
      </c>
      <c r="B336" s="15">
        <v>45138.711226851854</v>
      </c>
      <c r="C336" s="21">
        <v>45138.724340277775</v>
      </c>
      <c r="D336" s="18" t="s">
        <v>8</v>
      </c>
      <c r="E336" s="18" t="s">
        <v>47</v>
      </c>
      <c r="F336" s="18" t="s">
        <v>76</v>
      </c>
      <c r="G336" s="18" t="s">
        <v>951</v>
      </c>
      <c r="H336" s="78" t="s">
        <v>7451</v>
      </c>
      <c r="I336" s="48">
        <f>tbl_raw_data[[#This Row],[Date Actioned]]-tbl_raw_data[[#This Row],[Date Tagged]]</f>
        <v>1.3113425920892041E-2</v>
      </c>
      <c r="J336" s="46">
        <f>HOUR(tbl_raw_data[[#This Row],[Time_taken]])*60+MINUTE(tbl_raw_data[[#This Row],[Time_taken]])+SECOND(tbl_raw_data[[#This Row],[Time_taken]])/60</f>
        <v>18.883333333333333</v>
      </c>
      <c r="K336" s="52">
        <f>DATE(YEAR(tbl_raw_data[[#This Row],[Date Actioned]]),MONTH(tbl_raw_data[[#This Row],[Date Actioned]]),DAY(tbl_raw_data[[#This Row],[Date Actioned]]))</f>
        <v>45138</v>
      </c>
      <c r="L336" s="50" t="str">
        <f>UPPER(TEXT(tbl_raw_data[[#This Row],[updated_date]],"MMMM"))</f>
        <v>JULY</v>
      </c>
      <c r="M336" s="50" t="str">
        <f>"WEEK "&amp; IF(ROUNDUP(DAY(tbl_raw_data[[#This Row],[updated_date]])/7,0)=5,4,ROUNDUP(DAY(tbl_raw_data[[#This Row],[updated_date]])/7,0))</f>
        <v>WEEK 4</v>
      </c>
      <c r="N336" s="50" t="str">
        <f>UPPER(VLOOKUP(tbl_raw_data[[#This Row],[Analyst]],Settiings!$A$2:$B$16,2,0))</f>
        <v>ROHAN</v>
      </c>
      <c r="O336" s="50" t="str">
        <f>TRIM(UPPER(tbl_raw_data[[#This Row],[Outcome]]))</f>
        <v>WITHDRAW</v>
      </c>
      <c r="P336" s="50" t="str">
        <f>TRIM(UPPER(tbl_raw_data[[#This Row],[Queue Name]]))</f>
        <v>CONSUMER PRE BUREAU</v>
      </c>
      <c r="Q336" s="50" t="str">
        <f>IF(tbl_raw_data[[#This Row],[Time taken in min]]&lt;=Settiings!$D$2,"SLA_MET","SLA_NOT_MET")</f>
        <v>SLA_MET</v>
      </c>
      <c r="R336" s="94"/>
    </row>
    <row r="337" spans="1:18" x14ac:dyDescent="0.3">
      <c r="A337" s="14" t="s">
        <v>955</v>
      </c>
      <c r="B337" s="9">
        <v>45138.713842592595</v>
      </c>
      <c r="C337" s="22">
        <v>45138.727094907408</v>
      </c>
      <c r="D337" s="12" t="s">
        <v>8</v>
      </c>
      <c r="E337" s="12" t="s">
        <v>47</v>
      </c>
      <c r="F337" s="12" t="s">
        <v>10</v>
      </c>
      <c r="G337" s="12" t="s">
        <v>956</v>
      </c>
      <c r="H337" s="78" t="s">
        <v>7451</v>
      </c>
      <c r="I337" s="48">
        <f>tbl_raw_data[[#This Row],[Date Actioned]]-tbl_raw_data[[#This Row],[Date Tagged]]</f>
        <v>1.3252314813144039E-2</v>
      </c>
      <c r="J337" s="46">
        <f>HOUR(tbl_raw_data[[#This Row],[Time_taken]])*60+MINUTE(tbl_raw_data[[#This Row],[Time_taken]])+SECOND(tbl_raw_data[[#This Row],[Time_taken]])/60</f>
        <v>19.083333333333332</v>
      </c>
      <c r="K337" s="52">
        <f>DATE(YEAR(tbl_raw_data[[#This Row],[Date Actioned]]),MONTH(tbl_raw_data[[#This Row],[Date Actioned]]),DAY(tbl_raw_data[[#This Row],[Date Actioned]]))</f>
        <v>45138</v>
      </c>
      <c r="L337" s="50" t="str">
        <f>UPPER(TEXT(tbl_raw_data[[#This Row],[updated_date]],"MMMM"))</f>
        <v>JULY</v>
      </c>
      <c r="M337" s="50" t="str">
        <f>"WEEK "&amp; IF(ROUNDUP(DAY(tbl_raw_data[[#This Row],[updated_date]])/7,0)=5,4,ROUNDUP(DAY(tbl_raw_data[[#This Row],[updated_date]])/7,0))</f>
        <v>WEEK 4</v>
      </c>
      <c r="N337" s="50" t="str">
        <f>UPPER(VLOOKUP(tbl_raw_data[[#This Row],[Analyst]],Settiings!$A$2:$B$16,2,0))</f>
        <v>NITESH</v>
      </c>
      <c r="O337" s="50" t="str">
        <f>TRIM(UPPER(tbl_raw_data[[#This Row],[Outcome]]))</f>
        <v>WITHDRAW</v>
      </c>
      <c r="P337" s="50" t="str">
        <f>TRIM(UPPER(tbl_raw_data[[#This Row],[Queue Name]]))</f>
        <v>CONSUMER PRE BUREAU</v>
      </c>
      <c r="Q337" s="50" t="str">
        <f>IF(tbl_raw_data[[#This Row],[Time taken in min]]&lt;=Settiings!$D$2,"SLA_MET","SLA_NOT_MET")</f>
        <v>SLA_MET</v>
      </c>
      <c r="R337" s="94"/>
    </row>
    <row r="338" spans="1:18" x14ac:dyDescent="0.3">
      <c r="A338" s="20" t="s">
        <v>984</v>
      </c>
      <c r="B338" s="9">
        <v>45138.753148148149</v>
      </c>
      <c r="C338" s="22">
        <v>45138.76021990741</v>
      </c>
      <c r="D338" s="12" t="s">
        <v>8</v>
      </c>
      <c r="E338" s="12" t="s">
        <v>9</v>
      </c>
      <c r="F338" s="12" t="s">
        <v>43</v>
      </c>
      <c r="G338" s="12" t="s">
        <v>932</v>
      </c>
      <c r="H338" s="78" t="s">
        <v>7451</v>
      </c>
      <c r="I338" s="48">
        <f>tbl_raw_data[[#This Row],[Date Actioned]]-tbl_raw_data[[#This Row],[Date Tagged]]</f>
        <v>7.07175926072523E-3</v>
      </c>
      <c r="J338" s="46">
        <f>HOUR(tbl_raw_data[[#This Row],[Time_taken]])*60+MINUTE(tbl_raw_data[[#This Row],[Time_taken]])+SECOND(tbl_raw_data[[#This Row],[Time_taken]])/60</f>
        <v>10.183333333333334</v>
      </c>
      <c r="K338" s="52">
        <f>DATE(YEAR(tbl_raw_data[[#This Row],[Date Actioned]]),MONTH(tbl_raw_data[[#This Row],[Date Actioned]]),DAY(tbl_raw_data[[#This Row],[Date Actioned]]))</f>
        <v>45138</v>
      </c>
      <c r="L338" s="50" t="str">
        <f>UPPER(TEXT(tbl_raw_data[[#This Row],[updated_date]],"MMMM"))</f>
        <v>JULY</v>
      </c>
      <c r="M338" s="50" t="str">
        <f>"WEEK "&amp; IF(ROUNDUP(DAY(tbl_raw_data[[#This Row],[updated_date]])/7,0)=5,4,ROUNDUP(DAY(tbl_raw_data[[#This Row],[updated_date]])/7,0))</f>
        <v>WEEK 4</v>
      </c>
      <c r="N338" s="50" t="str">
        <f>UPPER(VLOOKUP(tbl_raw_data[[#This Row],[Analyst]],Settiings!$A$2:$B$16,2,0))</f>
        <v>MERCEDES</v>
      </c>
      <c r="O338" s="50" t="str">
        <f>TRIM(UPPER(tbl_raw_data[[#This Row],[Outcome]]))</f>
        <v>WITHDRAW</v>
      </c>
      <c r="P338" s="50" t="str">
        <f>TRIM(UPPER(tbl_raw_data[[#This Row],[Queue Name]]))</f>
        <v>CONSUMER EXISTING</v>
      </c>
      <c r="Q338" s="50" t="str">
        <f>IF(tbl_raw_data[[#This Row],[Time taken in min]]&lt;=Settiings!$D$2,"SLA_MET","SLA_NOT_MET")</f>
        <v>SLA_MET</v>
      </c>
      <c r="R338" s="94"/>
    </row>
    <row r="339" spans="1:18" x14ac:dyDescent="0.3">
      <c r="A339" s="23" t="s">
        <v>987</v>
      </c>
      <c r="B339" s="15">
        <v>45138.754733796297</v>
      </c>
      <c r="C339" s="21">
        <v>45138.767129629632</v>
      </c>
      <c r="D339" s="18" t="s">
        <v>8</v>
      </c>
      <c r="E339" s="18" t="s">
        <v>47</v>
      </c>
      <c r="F339" s="18" t="s">
        <v>76</v>
      </c>
      <c r="G339" s="18" t="s">
        <v>988</v>
      </c>
      <c r="H339" s="78" t="s">
        <v>7451</v>
      </c>
      <c r="I339" s="48">
        <f>tbl_raw_data[[#This Row],[Date Actioned]]-tbl_raw_data[[#This Row],[Date Tagged]]</f>
        <v>1.2395833335176576E-2</v>
      </c>
      <c r="J339" s="46">
        <f>HOUR(tbl_raw_data[[#This Row],[Time_taken]])*60+MINUTE(tbl_raw_data[[#This Row],[Time_taken]])+SECOND(tbl_raw_data[[#This Row],[Time_taken]])/60</f>
        <v>17.850000000000001</v>
      </c>
      <c r="K339" s="52">
        <f>DATE(YEAR(tbl_raw_data[[#This Row],[Date Actioned]]),MONTH(tbl_raw_data[[#This Row],[Date Actioned]]),DAY(tbl_raw_data[[#This Row],[Date Actioned]]))</f>
        <v>45138</v>
      </c>
      <c r="L339" s="50" t="str">
        <f>UPPER(TEXT(tbl_raw_data[[#This Row],[updated_date]],"MMMM"))</f>
        <v>JULY</v>
      </c>
      <c r="M339" s="50" t="str">
        <f>"WEEK "&amp; IF(ROUNDUP(DAY(tbl_raw_data[[#This Row],[updated_date]])/7,0)=5,4,ROUNDUP(DAY(tbl_raw_data[[#This Row],[updated_date]])/7,0))</f>
        <v>WEEK 4</v>
      </c>
      <c r="N339" s="50" t="str">
        <f>UPPER(VLOOKUP(tbl_raw_data[[#This Row],[Analyst]],Settiings!$A$2:$B$16,2,0))</f>
        <v>ROHAN</v>
      </c>
      <c r="O339" s="50" t="str">
        <f>TRIM(UPPER(tbl_raw_data[[#This Row],[Outcome]]))</f>
        <v>WITHDRAW</v>
      </c>
      <c r="P339" s="50" t="str">
        <f>TRIM(UPPER(tbl_raw_data[[#This Row],[Queue Name]]))</f>
        <v>CONSUMER PRE BUREAU</v>
      </c>
      <c r="Q339" s="50" t="str">
        <f>IF(tbl_raw_data[[#This Row],[Time taken in min]]&lt;=Settiings!$D$2,"SLA_MET","SLA_NOT_MET")</f>
        <v>SLA_MET</v>
      </c>
      <c r="R339" s="94"/>
    </row>
    <row r="340" spans="1:18" x14ac:dyDescent="0.3">
      <c r="A340" s="14" t="s">
        <v>990</v>
      </c>
      <c r="B340" s="9">
        <v>45138.756319444445</v>
      </c>
      <c r="C340" s="22">
        <v>45138.76363425926</v>
      </c>
      <c r="D340" s="12" t="s">
        <v>8</v>
      </c>
      <c r="E340" s="12" t="s">
        <v>47</v>
      </c>
      <c r="F340" s="12" t="s">
        <v>16</v>
      </c>
      <c r="G340" s="12" t="s">
        <v>991</v>
      </c>
      <c r="H340" s="78" t="s">
        <v>7451</v>
      </c>
      <c r="I340" s="48">
        <f>tbl_raw_data[[#This Row],[Date Actioned]]-tbl_raw_data[[#This Row],[Date Tagged]]</f>
        <v>7.3148148148902692E-3</v>
      </c>
      <c r="J340" s="46">
        <f>HOUR(tbl_raw_data[[#This Row],[Time_taken]])*60+MINUTE(tbl_raw_data[[#This Row],[Time_taken]])+SECOND(tbl_raw_data[[#This Row],[Time_taken]])/60</f>
        <v>10.533333333333333</v>
      </c>
      <c r="K340" s="52">
        <f>DATE(YEAR(tbl_raw_data[[#This Row],[Date Actioned]]),MONTH(tbl_raw_data[[#This Row],[Date Actioned]]),DAY(tbl_raw_data[[#This Row],[Date Actioned]]))</f>
        <v>45138</v>
      </c>
      <c r="L340" s="50" t="str">
        <f>UPPER(TEXT(tbl_raw_data[[#This Row],[updated_date]],"MMMM"))</f>
        <v>JULY</v>
      </c>
      <c r="M340" s="50" t="str">
        <f>"WEEK "&amp; IF(ROUNDUP(DAY(tbl_raw_data[[#This Row],[updated_date]])/7,0)=5,4,ROUNDUP(DAY(tbl_raw_data[[#This Row],[updated_date]])/7,0))</f>
        <v>WEEK 4</v>
      </c>
      <c r="N340" s="50" t="str">
        <f>UPPER(VLOOKUP(tbl_raw_data[[#This Row],[Analyst]],Settiings!$A$2:$B$16,2,0))</f>
        <v>CAMROOON</v>
      </c>
      <c r="O340" s="50" t="str">
        <f>TRIM(UPPER(tbl_raw_data[[#This Row],[Outcome]]))</f>
        <v>WITHDRAW</v>
      </c>
      <c r="P340" s="50" t="str">
        <f>TRIM(UPPER(tbl_raw_data[[#This Row],[Queue Name]]))</f>
        <v>CONSUMER PRE BUREAU</v>
      </c>
      <c r="Q340" s="50" t="str">
        <f>IF(tbl_raw_data[[#This Row],[Time taken in min]]&lt;=Settiings!$D$2,"SLA_MET","SLA_NOT_MET")</f>
        <v>SLA_MET</v>
      </c>
      <c r="R340" s="94"/>
    </row>
    <row r="341" spans="1:18" x14ac:dyDescent="0.3">
      <c r="A341" s="20" t="s">
        <v>992</v>
      </c>
      <c r="B341" s="15">
        <v>45138.762615740743</v>
      </c>
      <c r="C341" s="21">
        <v>45138.764155092591</v>
      </c>
      <c r="D341" s="18" t="s">
        <v>8</v>
      </c>
      <c r="E341" s="18" t="s">
        <v>47</v>
      </c>
      <c r="F341" s="18" t="s">
        <v>65</v>
      </c>
      <c r="G341" s="18" t="s">
        <v>118</v>
      </c>
      <c r="H341" s="78" t="s">
        <v>7451</v>
      </c>
      <c r="I341" s="48">
        <f>tbl_raw_data[[#This Row],[Date Actioned]]-tbl_raw_data[[#This Row],[Date Tagged]]</f>
        <v>1.5393518478958867E-3</v>
      </c>
      <c r="J341" s="46">
        <f>HOUR(tbl_raw_data[[#This Row],[Time_taken]])*60+MINUTE(tbl_raw_data[[#This Row],[Time_taken]])+SECOND(tbl_raw_data[[#This Row],[Time_taken]])/60</f>
        <v>2.2166666666666668</v>
      </c>
      <c r="K341" s="52">
        <f>DATE(YEAR(tbl_raw_data[[#This Row],[Date Actioned]]),MONTH(tbl_raw_data[[#This Row],[Date Actioned]]),DAY(tbl_raw_data[[#This Row],[Date Actioned]]))</f>
        <v>45138</v>
      </c>
      <c r="L341" s="50" t="str">
        <f>UPPER(TEXT(tbl_raw_data[[#This Row],[updated_date]],"MMMM"))</f>
        <v>JULY</v>
      </c>
      <c r="M341" s="50" t="str">
        <f>"WEEK "&amp; IF(ROUNDUP(DAY(tbl_raw_data[[#This Row],[updated_date]])/7,0)=5,4,ROUNDUP(DAY(tbl_raw_data[[#This Row],[updated_date]])/7,0))</f>
        <v>WEEK 4</v>
      </c>
      <c r="N341" s="50" t="str">
        <f>UPPER(VLOOKUP(tbl_raw_data[[#This Row],[Analyst]],Settiings!$A$2:$B$16,2,0))</f>
        <v>SAM</v>
      </c>
      <c r="O341" s="50" t="str">
        <f>TRIM(UPPER(tbl_raw_data[[#This Row],[Outcome]]))</f>
        <v>WITHDRAW</v>
      </c>
      <c r="P341" s="50" t="str">
        <f>TRIM(UPPER(tbl_raw_data[[#This Row],[Queue Name]]))</f>
        <v>CONSUMER PRE BUREAU</v>
      </c>
      <c r="Q341" s="50" t="str">
        <f>IF(tbl_raw_data[[#This Row],[Time taken in min]]&lt;=Settiings!$D$2,"SLA_MET","SLA_NOT_MET")</f>
        <v>SLA_MET</v>
      </c>
      <c r="R341" s="94"/>
    </row>
    <row r="342" spans="1:18" x14ac:dyDescent="0.3">
      <c r="A342" s="14" t="s">
        <v>995</v>
      </c>
      <c r="B342" s="15">
        <v>45138.763391203705</v>
      </c>
      <c r="C342" s="21">
        <v>45138.768958333334</v>
      </c>
      <c r="D342" s="18" t="s">
        <v>8</v>
      </c>
      <c r="E342" s="18" t="s">
        <v>47</v>
      </c>
      <c r="F342" s="18" t="s">
        <v>65</v>
      </c>
      <c r="G342" s="18" t="s">
        <v>996</v>
      </c>
      <c r="H342" s="78" t="s">
        <v>7451</v>
      </c>
      <c r="I342" s="48">
        <f>tbl_raw_data[[#This Row],[Date Actioned]]-tbl_raw_data[[#This Row],[Date Tagged]]</f>
        <v>5.5671296286163852E-3</v>
      </c>
      <c r="J342" s="46">
        <f>HOUR(tbl_raw_data[[#This Row],[Time_taken]])*60+MINUTE(tbl_raw_data[[#This Row],[Time_taken]])+SECOND(tbl_raw_data[[#This Row],[Time_taken]])/60</f>
        <v>8.0166666666666675</v>
      </c>
      <c r="K342" s="52">
        <f>DATE(YEAR(tbl_raw_data[[#This Row],[Date Actioned]]),MONTH(tbl_raw_data[[#This Row],[Date Actioned]]),DAY(tbl_raw_data[[#This Row],[Date Actioned]]))</f>
        <v>45138</v>
      </c>
      <c r="L342" s="50" t="str">
        <f>UPPER(TEXT(tbl_raw_data[[#This Row],[updated_date]],"MMMM"))</f>
        <v>JULY</v>
      </c>
      <c r="M342" s="50" t="str">
        <f>"WEEK "&amp; IF(ROUNDUP(DAY(tbl_raw_data[[#This Row],[updated_date]])/7,0)=5,4,ROUNDUP(DAY(tbl_raw_data[[#This Row],[updated_date]])/7,0))</f>
        <v>WEEK 4</v>
      </c>
      <c r="N342" s="50" t="str">
        <f>UPPER(VLOOKUP(tbl_raw_data[[#This Row],[Analyst]],Settiings!$A$2:$B$16,2,0))</f>
        <v>SAM</v>
      </c>
      <c r="O342" s="50" t="str">
        <f>TRIM(UPPER(tbl_raw_data[[#This Row],[Outcome]]))</f>
        <v>WITHDRAW</v>
      </c>
      <c r="P342" s="50" t="str">
        <f>TRIM(UPPER(tbl_raw_data[[#This Row],[Queue Name]]))</f>
        <v>CONSUMER PRE BUREAU</v>
      </c>
      <c r="Q342" s="50" t="str">
        <f>IF(tbl_raw_data[[#This Row],[Time taken in min]]&lt;=Settiings!$D$2,"SLA_MET","SLA_NOT_MET")</f>
        <v>SLA_MET</v>
      </c>
      <c r="R342" s="94"/>
    </row>
    <row r="343" spans="1:18" x14ac:dyDescent="0.3">
      <c r="A343" s="23" t="s">
        <v>1008</v>
      </c>
      <c r="B343" s="15">
        <v>45138.822164351855</v>
      </c>
      <c r="C343" s="21">
        <v>45138.83252314815</v>
      </c>
      <c r="D343" s="18" t="s">
        <v>8</v>
      </c>
      <c r="E343" s="18" t="s">
        <v>19</v>
      </c>
      <c r="F343" s="18" t="s">
        <v>76</v>
      </c>
      <c r="G343" s="18" t="s">
        <v>157</v>
      </c>
      <c r="H343" s="78" t="s">
        <v>7451</v>
      </c>
      <c r="I343" s="48">
        <f>tbl_raw_data[[#This Row],[Date Actioned]]-tbl_raw_data[[#This Row],[Date Tagged]]</f>
        <v>1.0358796294895001E-2</v>
      </c>
      <c r="J343" s="46">
        <f>HOUR(tbl_raw_data[[#This Row],[Time_taken]])*60+MINUTE(tbl_raw_data[[#This Row],[Time_taken]])+SECOND(tbl_raw_data[[#This Row],[Time_taken]])/60</f>
        <v>14.916666666666666</v>
      </c>
      <c r="K343" s="52">
        <f>DATE(YEAR(tbl_raw_data[[#This Row],[Date Actioned]]),MONTH(tbl_raw_data[[#This Row],[Date Actioned]]),DAY(tbl_raw_data[[#This Row],[Date Actioned]]))</f>
        <v>45138</v>
      </c>
      <c r="L343" s="50" t="str">
        <f>UPPER(TEXT(tbl_raw_data[[#This Row],[updated_date]],"MMMM"))</f>
        <v>JULY</v>
      </c>
      <c r="M343" s="50" t="str">
        <f>"WEEK "&amp; IF(ROUNDUP(DAY(tbl_raw_data[[#This Row],[updated_date]])/7,0)=5,4,ROUNDUP(DAY(tbl_raw_data[[#This Row],[updated_date]])/7,0))</f>
        <v>WEEK 4</v>
      </c>
      <c r="N343" s="50" t="str">
        <f>UPPER(VLOOKUP(tbl_raw_data[[#This Row],[Analyst]],Settiings!$A$2:$B$16,2,0))</f>
        <v>ROHAN</v>
      </c>
      <c r="O343" s="50" t="str">
        <f>TRIM(UPPER(tbl_raw_data[[#This Row],[Outcome]]))</f>
        <v>WITHDRAW</v>
      </c>
      <c r="P343" s="50" t="str">
        <f>TRIM(UPPER(tbl_raw_data[[#This Row],[Queue Name]]))</f>
        <v>CONSUMER POST BUREAU</v>
      </c>
      <c r="Q343" s="50" t="str">
        <f>IF(tbl_raw_data[[#This Row],[Time taken in min]]&lt;=Settiings!$D$2,"SLA_MET","SLA_NOT_MET")</f>
        <v>SLA_MET</v>
      </c>
      <c r="R343" s="94"/>
    </row>
    <row r="344" spans="1:18" x14ac:dyDescent="0.3">
      <c r="A344" s="23" t="s">
        <v>1019</v>
      </c>
      <c r="B344" s="9">
        <v>45139.403958333336</v>
      </c>
      <c r="C344" s="22">
        <v>45139.415659722225</v>
      </c>
      <c r="D344" s="12" t="s">
        <v>8</v>
      </c>
      <c r="E344" s="12" t="s">
        <v>19</v>
      </c>
      <c r="F344" s="12" t="s">
        <v>10</v>
      </c>
      <c r="G344" s="12" t="s">
        <v>239</v>
      </c>
      <c r="H344" s="78" t="s">
        <v>7451</v>
      </c>
      <c r="I344" s="48">
        <f>tbl_raw_data[[#This Row],[Date Actioned]]-tbl_raw_data[[#This Row],[Date Tagged]]</f>
        <v>1.17013888884685E-2</v>
      </c>
      <c r="J344" s="46">
        <f>HOUR(tbl_raw_data[[#This Row],[Time_taken]])*60+MINUTE(tbl_raw_data[[#This Row],[Time_taken]])+SECOND(tbl_raw_data[[#This Row],[Time_taken]])/60</f>
        <v>16.850000000000001</v>
      </c>
      <c r="K344" s="52">
        <f>DATE(YEAR(tbl_raw_data[[#This Row],[Date Actioned]]),MONTH(tbl_raw_data[[#This Row],[Date Actioned]]),DAY(tbl_raw_data[[#This Row],[Date Actioned]]))</f>
        <v>45139</v>
      </c>
      <c r="L344" s="50" t="str">
        <f>UPPER(TEXT(tbl_raw_data[[#This Row],[updated_date]],"MMMM"))</f>
        <v>AUGUST</v>
      </c>
      <c r="M344" s="50" t="str">
        <f>"WEEK "&amp; IF(ROUNDUP(DAY(tbl_raw_data[[#This Row],[updated_date]])/7,0)=5,4,ROUNDUP(DAY(tbl_raw_data[[#This Row],[updated_date]])/7,0))</f>
        <v>WEEK 1</v>
      </c>
      <c r="N344" s="50" t="str">
        <f>UPPER(VLOOKUP(tbl_raw_data[[#This Row],[Analyst]],Settiings!$A$2:$B$16,2,0))</f>
        <v>NITESH</v>
      </c>
      <c r="O344" s="50" t="str">
        <f>TRIM(UPPER(tbl_raw_data[[#This Row],[Outcome]]))</f>
        <v>WITHDRAW</v>
      </c>
      <c r="P344" s="50" t="str">
        <f>TRIM(UPPER(tbl_raw_data[[#This Row],[Queue Name]]))</f>
        <v>CONSUMER POST BUREAU</v>
      </c>
      <c r="Q344" s="50" t="str">
        <f>IF(tbl_raw_data[[#This Row],[Time taken in min]]&lt;=Settiings!$D$2,"SLA_MET","SLA_NOT_MET")</f>
        <v>SLA_MET</v>
      </c>
      <c r="R344" s="94"/>
    </row>
    <row r="345" spans="1:18" x14ac:dyDescent="0.3">
      <c r="A345" s="20" t="s">
        <v>1021</v>
      </c>
      <c r="B345" s="9">
        <v>45139.408101851855</v>
      </c>
      <c r="C345" s="22">
        <v>45139.431550925925</v>
      </c>
      <c r="D345" s="12" t="s">
        <v>8</v>
      </c>
      <c r="E345" s="12" t="s">
        <v>9</v>
      </c>
      <c r="F345" s="12" t="s">
        <v>10</v>
      </c>
      <c r="G345" s="12" t="s">
        <v>239</v>
      </c>
      <c r="H345" s="78" t="s">
        <v>7451</v>
      </c>
      <c r="I345" s="48">
        <f>tbl_raw_data[[#This Row],[Date Actioned]]-tbl_raw_data[[#This Row],[Date Tagged]]</f>
        <v>2.3449074069503695E-2</v>
      </c>
      <c r="J345" s="46">
        <f>HOUR(tbl_raw_data[[#This Row],[Time_taken]])*60+MINUTE(tbl_raw_data[[#This Row],[Time_taken]])+SECOND(tbl_raw_data[[#This Row],[Time_taken]])/60</f>
        <v>33.766666666666666</v>
      </c>
      <c r="K345" s="52">
        <f>DATE(YEAR(tbl_raw_data[[#This Row],[Date Actioned]]),MONTH(tbl_raw_data[[#This Row],[Date Actioned]]),DAY(tbl_raw_data[[#This Row],[Date Actioned]]))</f>
        <v>45139</v>
      </c>
      <c r="L345" s="50" t="str">
        <f>UPPER(TEXT(tbl_raw_data[[#This Row],[updated_date]],"MMMM"))</f>
        <v>AUGUST</v>
      </c>
      <c r="M345" s="50" t="str">
        <f>"WEEK "&amp; IF(ROUNDUP(DAY(tbl_raw_data[[#This Row],[updated_date]])/7,0)=5,4,ROUNDUP(DAY(tbl_raw_data[[#This Row],[updated_date]])/7,0))</f>
        <v>WEEK 1</v>
      </c>
      <c r="N345" s="50" t="str">
        <f>UPPER(VLOOKUP(tbl_raw_data[[#This Row],[Analyst]],Settiings!$A$2:$B$16,2,0))</f>
        <v>NITESH</v>
      </c>
      <c r="O345" s="50" t="str">
        <f>TRIM(UPPER(tbl_raw_data[[#This Row],[Outcome]]))</f>
        <v>WITHDRAW</v>
      </c>
      <c r="P345" s="50" t="str">
        <f>TRIM(UPPER(tbl_raw_data[[#This Row],[Queue Name]]))</f>
        <v>CONSUMER EXISTING</v>
      </c>
      <c r="Q345" s="50" t="str">
        <f>IF(tbl_raw_data[[#This Row],[Time taken in min]]&lt;=Settiings!$D$2,"SLA_MET","SLA_NOT_MET")</f>
        <v>SLA_NOT_MET</v>
      </c>
      <c r="R345" s="94"/>
    </row>
    <row r="346" spans="1:18" x14ac:dyDescent="0.3">
      <c r="A346" s="23" t="s">
        <v>1036</v>
      </c>
      <c r="B346" s="9">
        <v>45139.445</v>
      </c>
      <c r="C346" s="22">
        <v>45139.464479166665</v>
      </c>
      <c r="D346" s="12" t="s">
        <v>8</v>
      </c>
      <c r="E346" s="12" t="s">
        <v>47</v>
      </c>
      <c r="F346" s="12" t="s">
        <v>50</v>
      </c>
      <c r="G346" s="12" t="s">
        <v>1037</v>
      </c>
      <c r="H346" s="78" t="s">
        <v>7451</v>
      </c>
      <c r="I346" s="48">
        <f>tbl_raw_data[[#This Row],[Date Actioned]]-tbl_raw_data[[#This Row],[Date Tagged]]</f>
        <v>1.9479166665405501E-2</v>
      </c>
      <c r="J346" s="46">
        <f>HOUR(tbl_raw_data[[#This Row],[Time_taken]])*60+MINUTE(tbl_raw_data[[#This Row],[Time_taken]])+SECOND(tbl_raw_data[[#This Row],[Time_taken]])/60</f>
        <v>28.05</v>
      </c>
      <c r="K346" s="52">
        <f>DATE(YEAR(tbl_raw_data[[#This Row],[Date Actioned]]),MONTH(tbl_raw_data[[#This Row],[Date Actioned]]),DAY(tbl_raw_data[[#This Row],[Date Actioned]]))</f>
        <v>45139</v>
      </c>
      <c r="L346" s="50" t="str">
        <f>UPPER(TEXT(tbl_raw_data[[#This Row],[updated_date]],"MMMM"))</f>
        <v>AUGUST</v>
      </c>
      <c r="M346" s="50" t="str">
        <f>"WEEK "&amp; IF(ROUNDUP(DAY(tbl_raw_data[[#This Row],[updated_date]])/7,0)=5,4,ROUNDUP(DAY(tbl_raw_data[[#This Row],[updated_date]])/7,0))</f>
        <v>WEEK 1</v>
      </c>
      <c r="N346" s="50" t="str">
        <f>UPPER(VLOOKUP(tbl_raw_data[[#This Row],[Analyst]],Settiings!$A$2:$B$16,2,0))</f>
        <v>SHAHID</v>
      </c>
      <c r="O346" s="50" t="str">
        <f>TRIM(UPPER(tbl_raw_data[[#This Row],[Outcome]]))</f>
        <v>WITHDRAW</v>
      </c>
      <c r="P346" s="50" t="str">
        <f>TRIM(UPPER(tbl_raw_data[[#This Row],[Queue Name]]))</f>
        <v>CONSUMER PRE BUREAU</v>
      </c>
      <c r="Q346" s="50" t="str">
        <f>IF(tbl_raw_data[[#This Row],[Time taken in min]]&lt;=Settiings!$D$2,"SLA_MET","SLA_NOT_MET")</f>
        <v>SLA_NOT_MET</v>
      </c>
      <c r="R346" s="94"/>
    </row>
    <row r="347" spans="1:18" x14ac:dyDescent="0.3">
      <c r="A347" s="14" t="s">
        <v>1038</v>
      </c>
      <c r="B347" s="15">
        <v>45139.45103009259</v>
      </c>
      <c r="C347" s="21">
        <v>45139.479363425926</v>
      </c>
      <c r="D347" s="18" t="s">
        <v>8</v>
      </c>
      <c r="E347" s="18" t="s">
        <v>47</v>
      </c>
      <c r="F347" s="18" t="s">
        <v>10</v>
      </c>
      <c r="G347" s="18" t="s">
        <v>239</v>
      </c>
      <c r="H347" s="78" t="s">
        <v>7451</v>
      </c>
      <c r="I347" s="48">
        <f>tbl_raw_data[[#This Row],[Date Actioned]]-tbl_raw_data[[#This Row],[Date Tagged]]</f>
        <v>2.8333333335467614E-2</v>
      </c>
      <c r="J347" s="46">
        <f>HOUR(tbl_raw_data[[#This Row],[Time_taken]])*60+MINUTE(tbl_raw_data[[#This Row],[Time_taken]])+SECOND(tbl_raw_data[[#This Row],[Time_taken]])/60</f>
        <v>40.799999999999997</v>
      </c>
      <c r="K347" s="52">
        <f>DATE(YEAR(tbl_raw_data[[#This Row],[Date Actioned]]),MONTH(tbl_raw_data[[#This Row],[Date Actioned]]),DAY(tbl_raw_data[[#This Row],[Date Actioned]]))</f>
        <v>45139</v>
      </c>
      <c r="L347" s="50" t="str">
        <f>UPPER(TEXT(tbl_raw_data[[#This Row],[updated_date]],"MMMM"))</f>
        <v>AUGUST</v>
      </c>
      <c r="M347" s="50" t="str">
        <f>"WEEK "&amp; IF(ROUNDUP(DAY(tbl_raw_data[[#This Row],[updated_date]])/7,0)=5,4,ROUNDUP(DAY(tbl_raw_data[[#This Row],[updated_date]])/7,0))</f>
        <v>WEEK 1</v>
      </c>
      <c r="N347" s="50" t="str">
        <f>UPPER(VLOOKUP(tbl_raw_data[[#This Row],[Analyst]],Settiings!$A$2:$B$16,2,0))</f>
        <v>NITESH</v>
      </c>
      <c r="O347" s="50" t="str">
        <f>TRIM(UPPER(tbl_raw_data[[#This Row],[Outcome]]))</f>
        <v>WITHDRAW</v>
      </c>
      <c r="P347" s="50" t="str">
        <f>TRIM(UPPER(tbl_raw_data[[#This Row],[Queue Name]]))</f>
        <v>CONSUMER PRE BUREAU</v>
      </c>
      <c r="Q347" s="50" t="str">
        <f>IF(tbl_raw_data[[#This Row],[Time taken in min]]&lt;=Settiings!$D$2,"SLA_MET","SLA_NOT_MET")</f>
        <v>SLA_NOT_MET</v>
      </c>
      <c r="R347" s="94"/>
    </row>
    <row r="348" spans="1:18" x14ac:dyDescent="0.3">
      <c r="A348" s="20" t="s">
        <v>1043</v>
      </c>
      <c r="B348" s="9">
        <v>45139.472997685189</v>
      </c>
      <c r="C348" s="22">
        <v>45139.485034722224</v>
      </c>
      <c r="D348" s="12" t="s">
        <v>8</v>
      </c>
      <c r="E348" s="12" t="s">
        <v>47</v>
      </c>
      <c r="F348" s="12" t="s">
        <v>53</v>
      </c>
      <c r="G348" s="12" t="s">
        <v>1044</v>
      </c>
      <c r="H348" s="78" t="s">
        <v>7451</v>
      </c>
      <c r="I348" s="48">
        <f>tbl_raw_data[[#This Row],[Date Actioned]]-tbl_raw_data[[#This Row],[Date Tagged]]</f>
        <v>1.2037037035042886E-2</v>
      </c>
      <c r="J348" s="46">
        <f>HOUR(tbl_raw_data[[#This Row],[Time_taken]])*60+MINUTE(tbl_raw_data[[#This Row],[Time_taken]])+SECOND(tbl_raw_data[[#This Row],[Time_taken]])/60</f>
        <v>17.333333333333332</v>
      </c>
      <c r="K348" s="52">
        <f>DATE(YEAR(tbl_raw_data[[#This Row],[Date Actioned]]),MONTH(tbl_raw_data[[#This Row],[Date Actioned]]),DAY(tbl_raw_data[[#This Row],[Date Actioned]]))</f>
        <v>45139</v>
      </c>
      <c r="L348" s="50" t="str">
        <f>UPPER(TEXT(tbl_raw_data[[#This Row],[updated_date]],"MMMM"))</f>
        <v>AUGUST</v>
      </c>
      <c r="M348" s="50" t="str">
        <f>"WEEK "&amp; IF(ROUNDUP(DAY(tbl_raw_data[[#This Row],[updated_date]])/7,0)=5,4,ROUNDUP(DAY(tbl_raw_data[[#This Row],[updated_date]])/7,0))</f>
        <v>WEEK 1</v>
      </c>
      <c r="N348" s="50" t="str">
        <f>UPPER(VLOOKUP(tbl_raw_data[[#This Row],[Analyst]],Settiings!$A$2:$B$16,2,0))</f>
        <v>NAVED</v>
      </c>
      <c r="O348" s="50" t="str">
        <f>TRIM(UPPER(tbl_raw_data[[#This Row],[Outcome]]))</f>
        <v>WITHDRAW</v>
      </c>
      <c r="P348" s="50" t="str">
        <f>TRIM(UPPER(tbl_raw_data[[#This Row],[Queue Name]]))</f>
        <v>CONSUMER PRE BUREAU</v>
      </c>
      <c r="Q348" s="50" t="str">
        <f>IF(tbl_raw_data[[#This Row],[Time taken in min]]&lt;=Settiings!$D$2,"SLA_MET","SLA_NOT_MET")</f>
        <v>SLA_MET</v>
      </c>
      <c r="R348" s="94"/>
    </row>
    <row r="349" spans="1:18" x14ac:dyDescent="0.3">
      <c r="A349" s="23" t="s">
        <v>1045</v>
      </c>
      <c r="B349" s="15">
        <v>45139.478321759256</v>
      </c>
      <c r="C349" s="21">
        <v>45139.484085648146</v>
      </c>
      <c r="D349" s="18" t="s">
        <v>8</v>
      </c>
      <c r="E349" s="18" t="s">
        <v>9</v>
      </c>
      <c r="F349" s="18" t="s">
        <v>50</v>
      </c>
      <c r="G349" s="18" t="s">
        <v>1046</v>
      </c>
      <c r="H349" s="78" t="s">
        <v>7451</v>
      </c>
      <c r="I349" s="48">
        <f>tbl_raw_data[[#This Row],[Date Actioned]]-tbl_raw_data[[#This Row],[Date Tagged]]</f>
        <v>5.7638888902147301E-3</v>
      </c>
      <c r="J349" s="46">
        <f>HOUR(tbl_raw_data[[#This Row],[Time_taken]])*60+MINUTE(tbl_raw_data[[#This Row],[Time_taken]])+SECOND(tbl_raw_data[[#This Row],[Time_taken]])/60</f>
        <v>8.3000000000000007</v>
      </c>
      <c r="K349" s="52">
        <f>DATE(YEAR(tbl_raw_data[[#This Row],[Date Actioned]]),MONTH(tbl_raw_data[[#This Row],[Date Actioned]]),DAY(tbl_raw_data[[#This Row],[Date Actioned]]))</f>
        <v>45139</v>
      </c>
      <c r="L349" s="50" t="str">
        <f>UPPER(TEXT(tbl_raw_data[[#This Row],[updated_date]],"MMMM"))</f>
        <v>AUGUST</v>
      </c>
      <c r="M349" s="50" t="str">
        <f>"WEEK "&amp; IF(ROUNDUP(DAY(tbl_raw_data[[#This Row],[updated_date]])/7,0)=5,4,ROUNDUP(DAY(tbl_raw_data[[#This Row],[updated_date]])/7,0))</f>
        <v>WEEK 1</v>
      </c>
      <c r="N349" s="50" t="str">
        <f>UPPER(VLOOKUP(tbl_raw_data[[#This Row],[Analyst]],Settiings!$A$2:$B$16,2,0))</f>
        <v>SHAHID</v>
      </c>
      <c r="O349" s="50" t="str">
        <f>TRIM(UPPER(tbl_raw_data[[#This Row],[Outcome]]))</f>
        <v>WITHDRAW</v>
      </c>
      <c r="P349" s="50" t="str">
        <f>TRIM(UPPER(tbl_raw_data[[#This Row],[Queue Name]]))</f>
        <v>CONSUMER EXISTING</v>
      </c>
      <c r="Q349" s="50" t="str">
        <f>IF(tbl_raw_data[[#This Row],[Time taken in min]]&lt;=Settiings!$D$2,"SLA_MET","SLA_NOT_MET")</f>
        <v>SLA_MET</v>
      </c>
      <c r="R349" s="94"/>
    </row>
    <row r="350" spans="1:18" x14ac:dyDescent="0.3">
      <c r="A350" s="14" t="s">
        <v>1048</v>
      </c>
      <c r="B350" s="9">
        <v>45139.481030092589</v>
      </c>
      <c r="C350" s="22">
        <v>45139.485555555555</v>
      </c>
      <c r="D350" s="12" t="s">
        <v>8</v>
      </c>
      <c r="E350" s="12" t="s">
        <v>47</v>
      </c>
      <c r="F350" s="12" t="s">
        <v>65</v>
      </c>
      <c r="G350" s="12" t="s">
        <v>118</v>
      </c>
      <c r="H350" s="78" t="s">
        <v>7451</v>
      </c>
      <c r="I350" s="48">
        <f>tbl_raw_data[[#This Row],[Date Actioned]]-tbl_raw_data[[#This Row],[Date Tagged]]</f>
        <v>4.5254629658302292E-3</v>
      </c>
      <c r="J350" s="46">
        <f>HOUR(tbl_raw_data[[#This Row],[Time_taken]])*60+MINUTE(tbl_raw_data[[#This Row],[Time_taken]])+SECOND(tbl_raw_data[[#This Row],[Time_taken]])/60</f>
        <v>6.5166666666666666</v>
      </c>
      <c r="K350" s="52">
        <f>DATE(YEAR(tbl_raw_data[[#This Row],[Date Actioned]]),MONTH(tbl_raw_data[[#This Row],[Date Actioned]]),DAY(tbl_raw_data[[#This Row],[Date Actioned]]))</f>
        <v>45139</v>
      </c>
      <c r="L350" s="50" t="str">
        <f>UPPER(TEXT(tbl_raw_data[[#This Row],[updated_date]],"MMMM"))</f>
        <v>AUGUST</v>
      </c>
      <c r="M350" s="50" t="str">
        <f>"WEEK "&amp; IF(ROUNDUP(DAY(tbl_raw_data[[#This Row],[updated_date]])/7,0)=5,4,ROUNDUP(DAY(tbl_raw_data[[#This Row],[updated_date]])/7,0))</f>
        <v>WEEK 1</v>
      </c>
      <c r="N350" s="50" t="str">
        <f>UPPER(VLOOKUP(tbl_raw_data[[#This Row],[Analyst]],Settiings!$A$2:$B$16,2,0))</f>
        <v>SAM</v>
      </c>
      <c r="O350" s="50" t="str">
        <f>TRIM(UPPER(tbl_raw_data[[#This Row],[Outcome]]))</f>
        <v>WITHDRAW</v>
      </c>
      <c r="P350" s="50" t="str">
        <f>TRIM(UPPER(tbl_raw_data[[#This Row],[Queue Name]]))</f>
        <v>CONSUMER PRE BUREAU</v>
      </c>
      <c r="Q350" s="50" t="str">
        <f>IF(tbl_raw_data[[#This Row],[Time taken in min]]&lt;=Settiings!$D$2,"SLA_MET","SLA_NOT_MET")</f>
        <v>SLA_MET</v>
      </c>
      <c r="R350" s="94"/>
    </row>
    <row r="351" spans="1:18" x14ac:dyDescent="0.3">
      <c r="A351" s="20" t="s">
        <v>1049</v>
      </c>
      <c r="B351" s="15">
        <v>45139.482905092591</v>
      </c>
      <c r="C351" s="21">
        <v>45139.489849537036</v>
      </c>
      <c r="D351" s="18" t="s">
        <v>8</v>
      </c>
      <c r="E351" s="18" t="s">
        <v>9</v>
      </c>
      <c r="F351" s="18" t="s">
        <v>50</v>
      </c>
      <c r="G351" s="18" t="s">
        <v>1050</v>
      </c>
      <c r="H351" s="78" t="s">
        <v>7451</v>
      </c>
      <c r="I351" s="48">
        <f>tbl_raw_data[[#This Row],[Date Actioned]]-tbl_raw_data[[#This Row],[Date Tagged]]</f>
        <v>6.9444444452528842E-3</v>
      </c>
      <c r="J351" s="46">
        <f>HOUR(tbl_raw_data[[#This Row],[Time_taken]])*60+MINUTE(tbl_raw_data[[#This Row],[Time_taken]])+SECOND(tbl_raw_data[[#This Row],[Time_taken]])/60</f>
        <v>10</v>
      </c>
      <c r="K351" s="52">
        <f>DATE(YEAR(tbl_raw_data[[#This Row],[Date Actioned]]),MONTH(tbl_raw_data[[#This Row],[Date Actioned]]),DAY(tbl_raw_data[[#This Row],[Date Actioned]]))</f>
        <v>45139</v>
      </c>
      <c r="L351" s="50" t="str">
        <f>UPPER(TEXT(tbl_raw_data[[#This Row],[updated_date]],"MMMM"))</f>
        <v>AUGUST</v>
      </c>
      <c r="M351" s="50" t="str">
        <f>"WEEK "&amp; IF(ROUNDUP(DAY(tbl_raw_data[[#This Row],[updated_date]])/7,0)=5,4,ROUNDUP(DAY(tbl_raw_data[[#This Row],[updated_date]])/7,0))</f>
        <v>WEEK 1</v>
      </c>
      <c r="N351" s="50" t="str">
        <f>UPPER(VLOOKUP(tbl_raw_data[[#This Row],[Analyst]],Settiings!$A$2:$B$16,2,0))</f>
        <v>SHAHID</v>
      </c>
      <c r="O351" s="50" t="str">
        <f>TRIM(UPPER(tbl_raw_data[[#This Row],[Outcome]]))</f>
        <v>WITHDRAW</v>
      </c>
      <c r="P351" s="50" t="str">
        <f>TRIM(UPPER(tbl_raw_data[[#This Row],[Queue Name]]))</f>
        <v>CONSUMER EXISTING</v>
      </c>
      <c r="Q351" s="50" t="str">
        <f>IF(tbl_raw_data[[#This Row],[Time taken in min]]&lt;=Settiings!$D$2,"SLA_MET","SLA_NOT_MET")</f>
        <v>SLA_MET</v>
      </c>
      <c r="R351" s="94"/>
    </row>
    <row r="352" spans="1:18" x14ac:dyDescent="0.3">
      <c r="A352" s="23" t="s">
        <v>1055</v>
      </c>
      <c r="B352" s="9">
        <v>45139.501284722224</v>
      </c>
      <c r="C352" s="22">
        <v>45139.503912037035</v>
      </c>
      <c r="D352" s="12" t="s">
        <v>8</v>
      </c>
      <c r="E352" s="12" t="s">
        <v>47</v>
      </c>
      <c r="F352" s="12" t="s">
        <v>53</v>
      </c>
      <c r="G352" s="12" t="s">
        <v>118</v>
      </c>
      <c r="H352" s="78" t="s">
        <v>7451</v>
      </c>
      <c r="I352" s="48">
        <f>tbl_raw_data[[#This Row],[Date Actioned]]-tbl_raw_data[[#This Row],[Date Tagged]]</f>
        <v>2.6273148105246946E-3</v>
      </c>
      <c r="J352" s="46">
        <f>HOUR(tbl_raw_data[[#This Row],[Time_taken]])*60+MINUTE(tbl_raw_data[[#This Row],[Time_taken]])+SECOND(tbl_raw_data[[#This Row],[Time_taken]])/60</f>
        <v>3.7833333333333332</v>
      </c>
      <c r="K352" s="52">
        <f>DATE(YEAR(tbl_raw_data[[#This Row],[Date Actioned]]),MONTH(tbl_raw_data[[#This Row],[Date Actioned]]),DAY(tbl_raw_data[[#This Row],[Date Actioned]]))</f>
        <v>45139</v>
      </c>
      <c r="L352" s="50" t="str">
        <f>UPPER(TEXT(tbl_raw_data[[#This Row],[updated_date]],"MMMM"))</f>
        <v>AUGUST</v>
      </c>
      <c r="M352" s="50" t="str">
        <f>"WEEK "&amp; IF(ROUNDUP(DAY(tbl_raw_data[[#This Row],[updated_date]])/7,0)=5,4,ROUNDUP(DAY(tbl_raw_data[[#This Row],[updated_date]])/7,0))</f>
        <v>WEEK 1</v>
      </c>
      <c r="N352" s="50" t="str">
        <f>UPPER(VLOOKUP(tbl_raw_data[[#This Row],[Analyst]],Settiings!$A$2:$B$16,2,0))</f>
        <v>NAVED</v>
      </c>
      <c r="O352" s="50" t="str">
        <f>TRIM(UPPER(tbl_raw_data[[#This Row],[Outcome]]))</f>
        <v>WITHDRAW</v>
      </c>
      <c r="P352" s="50" t="str">
        <f>TRIM(UPPER(tbl_raw_data[[#This Row],[Queue Name]]))</f>
        <v>CONSUMER PRE BUREAU</v>
      </c>
      <c r="Q352" s="50" t="str">
        <f>IF(tbl_raw_data[[#This Row],[Time taken in min]]&lt;=Settiings!$D$2,"SLA_MET","SLA_NOT_MET")</f>
        <v>SLA_MET</v>
      </c>
      <c r="R352" s="94"/>
    </row>
    <row r="353" spans="1:18" x14ac:dyDescent="0.3">
      <c r="A353" s="20" t="s">
        <v>1064</v>
      </c>
      <c r="B353" s="9">
        <v>45139.518483796295</v>
      </c>
      <c r="C353" s="22">
        <v>45139.523993055554</v>
      </c>
      <c r="D353" s="12" t="s">
        <v>8</v>
      </c>
      <c r="E353" s="12" t="s">
        <v>47</v>
      </c>
      <c r="F353" s="12" t="s">
        <v>65</v>
      </c>
      <c r="G353" s="12" t="s">
        <v>335</v>
      </c>
      <c r="H353" s="78" t="s">
        <v>7451</v>
      </c>
      <c r="I353" s="48">
        <f>tbl_raw_data[[#This Row],[Date Actioned]]-tbl_raw_data[[#This Row],[Date Tagged]]</f>
        <v>5.5092592592700385E-3</v>
      </c>
      <c r="J353" s="46">
        <f>HOUR(tbl_raw_data[[#This Row],[Time_taken]])*60+MINUTE(tbl_raw_data[[#This Row],[Time_taken]])+SECOND(tbl_raw_data[[#This Row],[Time_taken]])/60</f>
        <v>7.9333333333333336</v>
      </c>
      <c r="K353" s="52">
        <f>DATE(YEAR(tbl_raw_data[[#This Row],[Date Actioned]]),MONTH(tbl_raw_data[[#This Row],[Date Actioned]]),DAY(tbl_raw_data[[#This Row],[Date Actioned]]))</f>
        <v>45139</v>
      </c>
      <c r="L353" s="50" t="str">
        <f>UPPER(TEXT(tbl_raw_data[[#This Row],[updated_date]],"MMMM"))</f>
        <v>AUGUST</v>
      </c>
      <c r="M353" s="50" t="str">
        <f>"WEEK "&amp; IF(ROUNDUP(DAY(tbl_raw_data[[#This Row],[updated_date]])/7,0)=5,4,ROUNDUP(DAY(tbl_raw_data[[#This Row],[updated_date]])/7,0))</f>
        <v>WEEK 1</v>
      </c>
      <c r="N353" s="50" t="str">
        <f>UPPER(VLOOKUP(tbl_raw_data[[#This Row],[Analyst]],Settiings!$A$2:$B$16,2,0))</f>
        <v>SAM</v>
      </c>
      <c r="O353" s="50" t="str">
        <f>TRIM(UPPER(tbl_raw_data[[#This Row],[Outcome]]))</f>
        <v>WITHDRAW</v>
      </c>
      <c r="P353" s="50" t="str">
        <f>TRIM(UPPER(tbl_raw_data[[#This Row],[Queue Name]]))</f>
        <v>CONSUMER PRE BUREAU</v>
      </c>
      <c r="Q353" s="50" t="str">
        <f>IF(tbl_raw_data[[#This Row],[Time taken in min]]&lt;=Settiings!$D$2,"SLA_MET","SLA_NOT_MET")</f>
        <v>SLA_MET</v>
      </c>
      <c r="R353" s="94"/>
    </row>
    <row r="354" spans="1:18" x14ac:dyDescent="0.3">
      <c r="A354" s="23" t="s">
        <v>1066</v>
      </c>
      <c r="B354" s="15">
        <v>45139.523229166669</v>
      </c>
      <c r="C354" s="21">
        <v>45139.530914351853</v>
      </c>
      <c r="D354" s="18" t="s">
        <v>8</v>
      </c>
      <c r="E354" s="18" t="s">
        <v>47</v>
      </c>
      <c r="F354" s="18" t="s">
        <v>70</v>
      </c>
      <c r="G354" s="18" t="s">
        <v>1067</v>
      </c>
      <c r="H354" s="78" t="s">
        <v>7451</v>
      </c>
      <c r="I354" s="48">
        <f>tbl_raw_data[[#This Row],[Date Actioned]]-tbl_raw_data[[#This Row],[Date Tagged]]</f>
        <v>7.6851851845276542E-3</v>
      </c>
      <c r="J354" s="46">
        <f>HOUR(tbl_raw_data[[#This Row],[Time_taken]])*60+MINUTE(tbl_raw_data[[#This Row],[Time_taken]])+SECOND(tbl_raw_data[[#This Row],[Time_taken]])/60</f>
        <v>11.066666666666666</v>
      </c>
      <c r="K354" s="52">
        <f>DATE(YEAR(tbl_raw_data[[#This Row],[Date Actioned]]),MONTH(tbl_raw_data[[#This Row],[Date Actioned]]),DAY(tbl_raw_data[[#This Row],[Date Actioned]]))</f>
        <v>45139</v>
      </c>
      <c r="L354" s="50" t="str">
        <f>UPPER(TEXT(tbl_raw_data[[#This Row],[updated_date]],"MMMM"))</f>
        <v>AUGUST</v>
      </c>
      <c r="M354" s="50" t="str">
        <f>"WEEK "&amp; IF(ROUNDUP(DAY(tbl_raw_data[[#This Row],[updated_date]])/7,0)=5,4,ROUNDUP(DAY(tbl_raw_data[[#This Row],[updated_date]])/7,0))</f>
        <v>WEEK 1</v>
      </c>
      <c r="N354" s="50" t="str">
        <f>UPPER(VLOOKUP(tbl_raw_data[[#This Row],[Analyst]],Settiings!$A$2:$B$16,2,0))</f>
        <v>ASIF</v>
      </c>
      <c r="O354" s="50" t="str">
        <f>TRIM(UPPER(tbl_raw_data[[#This Row],[Outcome]]))</f>
        <v>WITHDRAW</v>
      </c>
      <c r="P354" s="50" t="str">
        <f>TRIM(UPPER(tbl_raw_data[[#This Row],[Queue Name]]))</f>
        <v>CONSUMER PRE BUREAU</v>
      </c>
      <c r="Q354" s="50" t="str">
        <f>IF(tbl_raw_data[[#This Row],[Time taken in min]]&lt;=Settiings!$D$2,"SLA_MET","SLA_NOT_MET")</f>
        <v>SLA_MET</v>
      </c>
      <c r="R354" s="94"/>
    </row>
    <row r="355" spans="1:18" x14ac:dyDescent="0.3">
      <c r="A355" s="14" t="s">
        <v>1071</v>
      </c>
      <c r="B355" s="9">
        <v>45139.5391087963</v>
      </c>
      <c r="C355" s="22">
        <v>45139.542569444442</v>
      </c>
      <c r="D355" s="12" t="s">
        <v>8</v>
      </c>
      <c r="E355" s="12" t="s">
        <v>47</v>
      </c>
      <c r="F355" s="12" t="s">
        <v>65</v>
      </c>
      <c r="G355" s="12" t="s">
        <v>1072</v>
      </c>
      <c r="H355" s="78" t="s">
        <v>7451</v>
      </c>
      <c r="I355" s="48">
        <f>tbl_raw_data[[#This Row],[Date Actioned]]-tbl_raw_data[[#This Row],[Date Tagged]]</f>
        <v>3.4606481422088109E-3</v>
      </c>
      <c r="J355" s="46">
        <f>HOUR(tbl_raw_data[[#This Row],[Time_taken]])*60+MINUTE(tbl_raw_data[[#This Row],[Time_taken]])+SECOND(tbl_raw_data[[#This Row],[Time_taken]])/60</f>
        <v>4.9833333333333334</v>
      </c>
      <c r="K355" s="52">
        <f>DATE(YEAR(tbl_raw_data[[#This Row],[Date Actioned]]),MONTH(tbl_raw_data[[#This Row],[Date Actioned]]),DAY(tbl_raw_data[[#This Row],[Date Actioned]]))</f>
        <v>45139</v>
      </c>
      <c r="L355" s="50" t="str">
        <f>UPPER(TEXT(tbl_raw_data[[#This Row],[updated_date]],"MMMM"))</f>
        <v>AUGUST</v>
      </c>
      <c r="M355" s="50" t="str">
        <f>"WEEK "&amp; IF(ROUNDUP(DAY(tbl_raw_data[[#This Row],[updated_date]])/7,0)=5,4,ROUNDUP(DAY(tbl_raw_data[[#This Row],[updated_date]])/7,0))</f>
        <v>WEEK 1</v>
      </c>
      <c r="N355" s="50" t="str">
        <f>UPPER(VLOOKUP(tbl_raw_data[[#This Row],[Analyst]],Settiings!$A$2:$B$16,2,0))</f>
        <v>SAM</v>
      </c>
      <c r="O355" s="50" t="str">
        <f>TRIM(UPPER(tbl_raw_data[[#This Row],[Outcome]]))</f>
        <v>WITHDRAW</v>
      </c>
      <c r="P355" s="50" t="str">
        <f>TRIM(UPPER(tbl_raw_data[[#This Row],[Queue Name]]))</f>
        <v>CONSUMER PRE BUREAU</v>
      </c>
      <c r="Q355" s="50" t="str">
        <f>IF(tbl_raw_data[[#This Row],[Time taken in min]]&lt;=Settiings!$D$2,"SLA_MET","SLA_NOT_MET")</f>
        <v>SLA_MET</v>
      </c>
      <c r="R355" s="94"/>
    </row>
    <row r="356" spans="1:18" x14ac:dyDescent="0.3">
      <c r="A356" s="14" t="s">
        <v>1083</v>
      </c>
      <c r="B356" s="15">
        <v>45139.555162037039</v>
      </c>
      <c r="C356" s="21">
        <v>45139.568194444444</v>
      </c>
      <c r="D356" s="18" t="s">
        <v>8</v>
      </c>
      <c r="E356" s="18" t="s">
        <v>47</v>
      </c>
      <c r="F356" s="18" t="s">
        <v>50</v>
      </c>
      <c r="G356" s="18" t="s">
        <v>1084</v>
      </c>
      <c r="H356" s="78" t="s">
        <v>7451</v>
      </c>
      <c r="I356" s="48">
        <f>tbl_raw_data[[#This Row],[Date Actioned]]-tbl_raw_data[[#This Row],[Date Tagged]]</f>
        <v>1.3032407405262347E-2</v>
      </c>
      <c r="J356" s="46">
        <f>HOUR(tbl_raw_data[[#This Row],[Time_taken]])*60+MINUTE(tbl_raw_data[[#This Row],[Time_taken]])+SECOND(tbl_raw_data[[#This Row],[Time_taken]])/60</f>
        <v>18.766666666666666</v>
      </c>
      <c r="K356" s="52">
        <f>DATE(YEAR(tbl_raw_data[[#This Row],[Date Actioned]]),MONTH(tbl_raw_data[[#This Row],[Date Actioned]]),DAY(tbl_raw_data[[#This Row],[Date Actioned]]))</f>
        <v>45139</v>
      </c>
      <c r="L356" s="50" t="str">
        <f>UPPER(TEXT(tbl_raw_data[[#This Row],[updated_date]],"MMMM"))</f>
        <v>AUGUST</v>
      </c>
      <c r="M356" s="50" t="str">
        <f>"WEEK "&amp; IF(ROUNDUP(DAY(tbl_raw_data[[#This Row],[updated_date]])/7,0)=5,4,ROUNDUP(DAY(tbl_raw_data[[#This Row],[updated_date]])/7,0))</f>
        <v>WEEK 1</v>
      </c>
      <c r="N356" s="50" t="str">
        <f>UPPER(VLOOKUP(tbl_raw_data[[#This Row],[Analyst]],Settiings!$A$2:$B$16,2,0))</f>
        <v>SHAHID</v>
      </c>
      <c r="O356" s="50" t="str">
        <f>TRIM(UPPER(tbl_raw_data[[#This Row],[Outcome]]))</f>
        <v>WITHDRAW</v>
      </c>
      <c r="P356" s="50" t="str">
        <f>TRIM(UPPER(tbl_raw_data[[#This Row],[Queue Name]]))</f>
        <v>CONSUMER PRE BUREAU</v>
      </c>
      <c r="Q356" s="50" t="str">
        <f>IF(tbl_raw_data[[#This Row],[Time taken in min]]&lt;=Settiings!$D$2,"SLA_MET","SLA_NOT_MET")</f>
        <v>SLA_MET</v>
      </c>
      <c r="R356" s="94"/>
    </row>
    <row r="357" spans="1:18" x14ac:dyDescent="0.3">
      <c r="A357" s="20" t="s">
        <v>1085</v>
      </c>
      <c r="B357" s="9">
        <v>45139.555173611108</v>
      </c>
      <c r="C357" s="22">
        <v>45139.567106481481</v>
      </c>
      <c r="D357" s="12" t="s">
        <v>8</v>
      </c>
      <c r="E357" s="12" t="s">
        <v>47</v>
      </c>
      <c r="F357" s="12" t="s">
        <v>65</v>
      </c>
      <c r="G357" s="12" t="s">
        <v>1086</v>
      </c>
      <c r="H357" s="78" t="s">
        <v>7451</v>
      </c>
      <c r="I357" s="48">
        <f>tbl_raw_data[[#This Row],[Date Actioned]]-tbl_raw_data[[#This Row],[Date Tagged]]</f>
        <v>1.1932870373129845E-2</v>
      </c>
      <c r="J357" s="46">
        <f>HOUR(tbl_raw_data[[#This Row],[Time_taken]])*60+MINUTE(tbl_raw_data[[#This Row],[Time_taken]])+SECOND(tbl_raw_data[[#This Row],[Time_taken]])/60</f>
        <v>17.183333333333334</v>
      </c>
      <c r="K357" s="52">
        <f>DATE(YEAR(tbl_raw_data[[#This Row],[Date Actioned]]),MONTH(tbl_raw_data[[#This Row],[Date Actioned]]),DAY(tbl_raw_data[[#This Row],[Date Actioned]]))</f>
        <v>45139</v>
      </c>
      <c r="L357" s="50" t="str">
        <f>UPPER(TEXT(tbl_raw_data[[#This Row],[updated_date]],"MMMM"))</f>
        <v>AUGUST</v>
      </c>
      <c r="M357" s="50" t="str">
        <f>"WEEK "&amp; IF(ROUNDUP(DAY(tbl_raw_data[[#This Row],[updated_date]])/7,0)=5,4,ROUNDUP(DAY(tbl_raw_data[[#This Row],[updated_date]])/7,0))</f>
        <v>WEEK 1</v>
      </c>
      <c r="N357" s="50" t="str">
        <f>UPPER(VLOOKUP(tbl_raw_data[[#This Row],[Analyst]],Settiings!$A$2:$B$16,2,0))</f>
        <v>SAM</v>
      </c>
      <c r="O357" s="50" t="str">
        <f>TRIM(UPPER(tbl_raw_data[[#This Row],[Outcome]]))</f>
        <v>WITHDRAW</v>
      </c>
      <c r="P357" s="50" t="str">
        <f>TRIM(UPPER(tbl_raw_data[[#This Row],[Queue Name]]))</f>
        <v>CONSUMER PRE BUREAU</v>
      </c>
      <c r="Q357" s="50" t="str">
        <f>IF(tbl_raw_data[[#This Row],[Time taken in min]]&lt;=Settiings!$D$2,"SLA_MET","SLA_NOT_MET")</f>
        <v>SLA_MET</v>
      </c>
      <c r="R357" s="94"/>
    </row>
    <row r="358" spans="1:18" x14ac:dyDescent="0.3">
      <c r="A358" s="23" t="s">
        <v>1096</v>
      </c>
      <c r="B358" s="15">
        <v>45139.576215277775</v>
      </c>
      <c r="C358" s="21">
        <v>45139.625150462962</v>
      </c>
      <c r="D358" s="18" t="s">
        <v>8</v>
      </c>
      <c r="E358" s="18" t="s">
        <v>47</v>
      </c>
      <c r="F358" s="18" t="s">
        <v>1097</v>
      </c>
      <c r="G358" s="18" t="s">
        <v>1098</v>
      </c>
      <c r="H358" s="78" t="s">
        <v>7451</v>
      </c>
      <c r="I358" s="48">
        <f>tbl_raw_data[[#This Row],[Date Actioned]]-tbl_raw_data[[#This Row],[Date Tagged]]</f>
        <v>4.8935185186564922E-2</v>
      </c>
      <c r="J358" s="46">
        <f>HOUR(tbl_raw_data[[#This Row],[Time_taken]])*60+MINUTE(tbl_raw_data[[#This Row],[Time_taken]])+SECOND(tbl_raw_data[[#This Row],[Time_taken]])/60</f>
        <v>70.466666666666669</v>
      </c>
      <c r="K358" s="52">
        <f>DATE(YEAR(tbl_raw_data[[#This Row],[Date Actioned]]),MONTH(tbl_raw_data[[#This Row],[Date Actioned]]),DAY(tbl_raw_data[[#This Row],[Date Actioned]]))</f>
        <v>45139</v>
      </c>
      <c r="L358" s="50" t="str">
        <f>UPPER(TEXT(tbl_raw_data[[#This Row],[updated_date]],"MMMM"))</f>
        <v>AUGUST</v>
      </c>
      <c r="M358" s="50" t="str">
        <f>"WEEK "&amp; IF(ROUNDUP(DAY(tbl_raw_data[[#This Row],[updated_date]])/7,0)=5,4,ROUNDUP(DAY(tbl_raw_data[[#This Row],[updated_date]])/7,0))</f>
        <v>WEEK 1</v>
      </c>
      <c r="N358" s="50" t="str">
        <f>UPPER(VLOOKUP(tbl_raw_data[[#This Row],[Analyst]],Settiings!$A$2:$B$16,2,0))</f>
        <v>JULIA</v>
      </c>
      <c r="O358" s="50" t="str">
        <f>TRIM(UPPER(tbl_raw_data[[#This Row],[Outcome]]))</f>
        <v>WITHDRAW</v>
      </c>
      <c r="P358" s="50" t="str">
        <f>TRIM(UPPER(tbl_raw_data[[#This Row],[Queue Name]]))</f>
        <v>CONSUMER PRE BUREAU</v>
      </c>
      <c r="Q358" s="50" t="str">
        <f>IF(tbl_raw_data[[#This Row],[Time taken in min]]&lt;=Settiings!$D$2,"SLA_MET","SLA_NOT_MET")</f>
        <v>SLA_NOT_MET</v>
      </c>
      <c r="R358" s="94"/>
    </row>
    <row r="359" spans="1:18" x14ac:dyDescent="0.3">
      <c r="A359" s="14" t="s">
        <v>1101</v>
      </c>
      <c r="B359" s="9">
        <v>45139.578043981484</v>
      </c>
      <c r="C359" s="22">
        <v>45139.585613425923</v>
      </c>
      <c r="D359" s="12" t="s">
        <v>8</v>
      </c>
      <c r="E359" s="12" t="s">
        <v>47</v>
      </c>
      <c r="F359" s="12" t="s">
        <v>50</v>
      </c>
      <c r="G359" s="12" t="s">
        <v>1102</v>
      </c>
      <c r="H359" s="78" t="s">
        <v>7451</v>
      </c>
      <c r="I359" s="48">
        <f>tbl_raw_data[[#This Row],[Date Actioned]]-tbl_raw_data[[#This Row],[Date Tagged]]</f>
        <v>7.5694444385590032E-3</v>
      </c>
      <c r="J359" s="46">
        <f>HOUR(tbl_raw_data[[#This Row],[Time_taken]])*60+MINUTE(tbl_raw_data[[#This Row],[Time_taken]])+SECOND(tbl_raw_data[[#This Row],[Time_taken]])/60</f>
        <v>10.9</v>
      </c>
      <c r="K359" s="52">
        <f>DATE(YEAR(tbl_raw_data[[#This Row],[Date Actioned]]),MONTH(tbl_raw_data[[#This Row],[Date Actioned]]),DAY(tbl_raw_data[[#This Row],[Date Actioned]]))</f>
        <v>45139</v>
      </c>
      <c r="L359" s="50" t="str">
        <f>UPPER(TEXT(tbl_raw_data[[#This Row],[updated_date]],"MMMM"))</f>
        <v>AUGUST</v>
      </c>
      <c r="M359" s="50" t="str">
        <f>"WEEK "&amp; IF(ROUNDUP(DAY(tbl_raw_data[[#This Row],[updated_date]])/7,0)=5,4,ROUNDUP(DAY(tbl_raw_data[[#This Row],[updated_date]])/7,0))</f>
        <v>WEEK 1</v>
      </c>
      <c r="N359" s="50" t="str">
        <f>UPPER(VLOOKUP(tbl_raw_data[[#This Row],[Analyst]],Settiings!$A$2:$B$16,2,0))</f>
        <v>SHAHID</v>
      </c>
      <c r="O359" s="50" t="str">
        <f>TRIM(UPPER(tbl_raw_data[[#This Row],[Outcome]]))</f>
        <v>WITHDRAW</v>
      </c>
      <c r="P359" s="50" t="str">
        <f>TRIM(UPPER(tbl_raw_data[[#This Row],[Queue Name]]))</f>
        <v>CONSUMER PRE BUREAU</v>
      </c>
      <c r="Q359" s="50" t="str">
        <f>IF(tbl_raw_data[[#This Row],[Time taken in min]]&lt;=Settiings!$D$2,"SLA_MET","SLA_NOT_MET")</f>
        <v>SLA_MET</v>
      </c>
      <c r="R359" s="94"/>
    </row>
    <row r="360" spans="1:18" x14ac:dyDescent="0.3">
      <c r="A360" s="20" t="s">
        <v>1108</v>
      </c>
      <c r="B360" s="15">
        <v>45139.587777777779</v>
      </c>
      <c r="C360" s="21">
        <v>45139.592395833337</v>
      </c>
      <c r="D360" s="18" t="s">
        <v>8</v>
      </c>
      <c r="E360" s="18" t="s">
        <v>47</v>
      </c>
      <c r="F360" s="18" t="s">
        <v>53</v>
      </c>
      <c r="G360" s="18" t="s">
        <v>1109</v>
      </c>
      <c r="H360" s="78" t="s">
        <v>7451</v>
      </c>
      <c r="I360" s="48">
        <f>tbl_raw_data[[#This Row],[Date Actioned]]-tbl_raw_data[[#This Row],[Date Tagged]]</f>
        <v>4.6180555582395755E-3</v>
      </c>
      <c r="J360" s="46">
        <f>HOUR(tbl_raw_data[[#This Row],[Time_taken]])*60+MINUTE(tbl_raw_data[[#This Row],[Time_taken]])+SECOND(tbl_raw_data[[#This Row],[Time_taken]])/60</f>
        <v>6.65</v>
      </c>
      <c r="K360" s="52">
        <f>DATE(YEAR(tbl_raw_data[[#This Row],[Date Actioned]]),MONTH(tbl_raw_data[[#This Row],[Date Actioned]]),DAY(tbl_raw_data[[#This Row],[Date Actioned]]))</f>
        <v>45139</v>
      </c>
      <c r="L360" s="50" t="str">
        <f>UPPER(TEXT(tbl_raw_data[[#This Row],[updated_date]],"MMMM"))</f>
        <v>AUGUST</v>
      </c>
      <c r="M360" s="50" t="str">
        <f>"WEEK "&amp; IF(ROUNDUP(DAY(tbl_raw_data[[#This Row],[updated_date]])/7,0)=5,4,ROUNDUP(DAY(tbl_raw_data[[#This Row],[updated_date]])/7,0))</f>
        <v>WEEK 1</v>
      </c>
      <c r="N360" s="50" t="str">
        <f>UPPER(VLOOKUP(tbl_raw_data[[#This Row],[Analyst]],Settiings!$A$2:$B$16,2,0))</f>
        <v>NAVED</v>
      </c>
      <c r="O360" s="50" t="str">
        <f>TRIM(UPPER(tbl_raw_data[[#This Row],[Outcome]]))</f>
        <v>WITHDRAW</v>
      </c>
      <c r="P360" s="50" t="str">
        <f>TRIM(UPPER(tbl_raw_data[[#This Row],[Queue Name]]))</f>
        <v>CONSUMER PRE BUREAU</v>
      </c>
      <c r="Q360" s="50" t="str">
        <f>IF(tbl_raw_data[[#This Row],[Time taken in min]]&lt;=Settiings!$D$2,"SLA_MET","SLA_NOT_MET")</f>
        <v>SLA_MET</v>
      </c>
      <c r="R360" s="94"/>
    </row>
    <row r="361" spans="1:18" x14ac:dyDescent="0.3">
      <c r="A361" s="14" t="s">
        <v>1115</v>
      </c>
      <c r="B361" s="15">
        <v>45139.598703703705</v>
      </c>
      <c r="C361" s="21">
        <v>45139.606527777774</v>
      </c>
      <c r="D361" s="18" t="s">
        <v>8</v>
      </c>
      <c r="E361" s="18" t="s">
        <v>19</v>
      </c>
      <c r="F361" s="18" t="s">
        <v>65</v>
      </c>
      <c r="G361" s="18" t="s">
        <v>1116</v>
      </c>
      <c r="H361" s="78" t="s">
        <v>7451</v>
      </c>
      <c r="I361" s="48">
        <f>tbl_raw_data[[#This Row],[Date Actioned]]-tbl_raw_data[[#This Row],[Date Tagged]]</f>
        <v>7.8240740695036948E-3</v>
      </c>
      <c r="J361" s="46">
        <f>HOUR(tbl_raw_data[[#This Row],[Time_taken]])*60+MINUTE(tbl_raw_data[[#This Row],[Time_taken]])+SECOND(tbl_raw_data[[#This Row],[Time_taken]])/60</f>
        <v>11.266666666666667</v>
      </c>
      <c r="K361" s="52">
        <f>DATE(YEAR(tbl_raw_data[[#This Row],[Date Actioned]]),MONTH(tbl_raw_data[[#This Row],[Date Actioned]]),DAY(tbl_raw_data[[#This Row],[Date Actioned]]))</f>
        <v>45139</v>
      </c>
      <c r="L361" s="50" t="str">
        <f>UPPER(TEXT(tbl_raw_data[[#This Row],[updated_date]],"MMMM"))</f>
        <v>AUGUST</v>
      </c>
      <c r="M361" s="50" t="str">
        <f>"WEEK "&amp; IF(ROUNDUP(DAY(tbl_raw_data[[#This Row],[updated_date]])/7,0)=5,4,ROUNDUP(DAY(tbl_raw_data[[#This Row],[updated_date]])/7,0))</f>
        <v>WEEK 1</v>
      </c>
      <c r="N361" s="50" t="str">
        <f>UPPER(VLOOKUP(tbl_raw_data[[#This Row],[Analyst]],Settiings!$A$2:$B$16,2,0))</f>
        <v>SAM</v>
      </c>
      <c r="O361" s="50" t="str">
        <f>TRIM(UPPER(tbl_raw_data[[#This Row],[Outcome]]))</f>
        <v>WITHDRAW</v>
      </c>
      <c r="P361" s="50" t="str">
        <f>TRIM(UPPER(tbl_raw_data[[#This Row],[Queue Name]]))</f>
        <v>CONSUMER POST BUREAU</v>
      </c>
      <c r="Q361" s="50" t="str">
        <f>IF(tbl_raw_data[[#This Row],[Time taken in min]]&lt;=Settiings!$D$2,"SLA_MET","SLA_NOT_MET")</f>
        <v>SLA_MET</v>
      </c>
      <c r="R361" s="94"/>
    </row>
    <row r="362" spans="1:18" x14ac:dyDescent="0.3">
      <c r="A362" s="20" t="s">
        <v>1119</v>
      </c>
      <c r="B362" s="9">
        <v>45139.602337962962</v>
      </c>
      <c r="C362" s="22">
        <v>45139.607233796298</v>
      </c>
      <c r="D362" s="12" t="s">
        <v>8</v>
      </c>
      <c r="E362" s="12" t="s">
        <v>47</v>
      </c>
      <c r="F362" s="12" t="s">
        <v>76</v>
      </c>
      <c r="G362" s="12" t="s">
        <v>923</v>
      </c>
      <c r="H362" s="78" t="s">
        <v>7451</v>
      </c>
      <c r="I362" s="48">
        <f>tbl_raw_data[[#This Row],[Date Actioned]]-tbl_raw_data[[#This Row],[Date Tagged]]</f>
        <v>4.8958333354676142E-3</v>
      </c>
      <c r="J362" s="46">
        <f>HOUR(tbl_raw_data[[#This Row],[Time_taken]])*60+MINUTE(tbl_raw_data[[#This Row],[Time_taken]])+SECOND(tbl_raw_data[[#This Row],[Time_taken]])/60</f>
        <v>7.05</v>
      </c>
      <c r="K362" s="52">
        <f>DATE(YEAR(tbl_raw_data[[#This Row],[Date Actioned]]),MONTH(tbl_raw_data[[#This Row],[Date Actioned]]),DAY(tbl_raw_data[[#This Row],[Date Actioned]]))</f>
        <v>45139</v>
      </c>
      <c r="L362" s="50" t="str">
        <f>UPPER(TEXT(tbl_raw_data[[#This Row],[updated_date]],"MMMM"))</f>
        <v>AUGUST</v>
      </c>
      <c r="M362" s="50" t="str">
        <f>"WEEK "&amp; IF(ROUNDUP(DAY(tbl_raw_data[[#This Row],[updated_date]])/7,0)=5,4,ROUNDUP(DAY(tbl_raw_data[[#This Row],[updated_date]])/7,0))</f>
        <v>WEEK 1</v>
      </c>
      <c r="N362" s="50" t="str">
        <f>UPPER(VLOOKUP(tbl_raw_data[[#This Row],[Analyst]],Settiings!$A$2:$B$16,2,0))</f>
        <v>ROHAN</v>
      </c>
      <c r="O362" s="50" t="str">
        <f>TRIM(UPPER(tbl_raw_data[[#This Row],[Outcome]]))</f>
        <v>WITHDRAW</v>
      </c>
      <c r="P362" s="50" t="str">
        <f>TRIM(UPPER(tbl_raw_data[[#This Row],[Queue Name]]))</f>
        <v>CONSUMER PRE BUREAU</v>
      </c>
      <c r="Q362" s="50" t="str">
        <f>IF(tbl_raw_data[[#This Row],[Time taken in min]]&lt;=Settiings!$D$2,"SLA_MET","SLA_NOT_MET")</f>
        <v>SLA_MET</v>
      </c>
      <c r="R362" s="94"/>
    </row>
    <row r="363" spans="1:18" x14ac:dyDescent="0.3">
      <c r="A363" s="23" t="s">
        <v>1121</v>
      </c>
      <c r="B363" s="15">
        <v>45139.603773148148</v>
      </c>
      <c r="C363" s="21">
        <v>45139.609548611108</v>
      </c>
      <c r="D363" s="18" t="s">
        <v>8</v>
      </c>
      <c r="E363" s="18" t="s">
        <v>47</v>
      </c>
      <c r="F363" s="18" t="s">
        <v>65</v>
      </c>
      <c r="G363" s="18" t="s">
        <v>1122</v>
      </c>
      <c r="H363" s="78" t="s">
        <v>7451</v>
      </c>
      <c r="I363" s="48">
        <f>tbl_raw_data[[#This Row],[Date Actioned]]-tbl_raw_data[[#This Row],[Date Tagged]]</f>
        <v>5.7754629597184248E-3</v>
      </c>
      <c r="J363" s="46">
        <f>HOUR(tbl_raw_data[[#This Row],[Time_taken]])*60+MINUTE(tbl_raw_data[[#This Row],[Time_taken]])+SECOND(tbl_raw_data[[#This Row],[Time_taken]])/60</f>
        <v>8.3166666666666664</v>
      </c>
      <c r="K363" s="52">
        <f>DATE(YEAR(tbl_raw_data[[#This Row],[Date Actioned]]),MONTH(tbl_raw_data[[#This Row],[Date Actioned]]),DAY(tbl_raw_data[[#This Row],[Date Actioned]]))</f>
        <v>45139</v>
      </c>
      <c r="L363" s="50" t="str">
        <f>UPPER(TEXT(tbl_raw_data[[#This Row],[updated_date]],"MMMM"))</f>
        <v>AUGUST</v>
      </c>
      <c r="M363" s="50" t="str">
        <f>"WEEK "&amp; IF(ROUNDUP(DAY(tbl_raw_data[[#This Row],[updated_date]])/7,0)=5,4,ROUNDUP(DAY(tbl_raw_data[[#This Row],[updated_date]])/7,0))</f>
        <v>WEEK 1</v>
      </c>
      <c r="N363" s="50" t="str">
        <f>UPPER(VLOOKUP(tbl_raw_data[[#This Row],[Analyst]],Settiings!$A$2:$B$16,2,0))</f>
        <v>SAM</v>
      </c>
      <c r="O363" s="50" t="str">
        <f>TRIM(UPPER(tbl_raw_data[[#This Row],[Outcome]]))</f>
        <v>WITHDRAW</v>
      </c>
      <c r="P363" s="50" t="str">
        <f>TRIM(UPPER(tbl_raw_data[[#This Row],[Queue Name]]))</f>
        <v>CONSUMER PRE BUREAU</v>
      </c>
      <c r="Q363" s="50" t="str">
        <f>IF(tbl_raw_data[[#This Row],[Time taken in min]]&lt;=Settiings!$D$2,"SLA_MET","SLA_NOT_MET")</f>
        <v>SLA_MET</v>
      </c>
      <c r="R363" s="94"/>
    </row>
    <row r="364" spans="1:18" x14ac:dyDescent="0.3">
      <c r="A364" s="20" t="s">
        <v>1125</v>
      </c>
      <c r="B364" s="15">
        <v>45139.607835648145</v>
      </c>
      <c r="C364" s="21">
        <v>45139.615162037036</v>
      </c>
      <c r="D364" s="18" t="s">
        <v>8</v>
      </c>
      <c r="E364" s="18" t="s">
        <v>47</v>
      </c>
      <c r="F364" s="18" t="s">
        <v>65</v>
      </c>
      <c r="G364" s="18" t="s">
        <v>335</v>
      </c>
      <c r="H364" s="78" t="s">
        <v>7451</v>
      </c>
      <c r="I364" s="48">
        <f>tbl_raw_data[[#This Row],[Date Actioned]]-tbl_raw_data[[#This Row],[Date Tagged]]</f>
        <v>7.3263888916699216E-3</v>
      </c>
      <c r="J364" s="46">
        <f>HOUR(tbl_raw_data[[#This Row],[Time_taken]])*60+MINUTE(tbl_raw_data[[#This Row],[Time_taken]])+SECOND(tbl_raw_data[[#This Row],[Time_taken]])/60</f>
        <v>10.55</v>
      </c>
      <c r="K364" s="52">
        <f>DATE(YEAR(tbl_raw_data[[#This Row],[Date Actioned]]),MONTH(tbl_raw_data[[#This Row],[Date Actioned]]),DAY(tbl_raw_data[[#This Row],[Date Actioned]]))</f>
        <v>45139</v>
      </c>
      <c r="L364" s="50" t="str">
        <f>UPPER(TEXT(tbl_raw_data[[#This Row],[updated_date]],"MMMM"))</f>
        <v>AUGUST</v>
      </c>
      <c r="M364" s="50" t="str">
        <f>"WEEK "&amp; IF(ROUNDUP(DAY(tbl_raw_data[[#This Row],[updated_date]])/7,0)=5,4,ROUNDUP(DAY(tbl_raw_data[[#This Row],[updated_date]])/7,0))</f>
        <v>WEEK 1</v>
      </c>
      <c r="N364" s="50" t="str">
        <f>UPPER(VLOOKUP(tbl_raw_data[[#This Row],[Analyst]],Settiings!$A$2:$B$16,2,0))</f>
        <v>SAM</v>
      </c>
      <c r="O364" s="50" t="str">
        <f>TRIM(UPPER(tbl_raw_data[[#This Row],[Outcome]]))</f>
        <v>WITHDRAW</v>
      </c>
      <c r="P364" s="50" t="str">
        <f>TRIM(UPPER(tbl_raw_data[[#This Row],[Queue Name]]))</f>
        <v>CONSUMER PRE BUREAU</v>
      </c>
      <c r="Q364" s="50" t="str">
        <f>IF(tbl_raw_data[[#This Row],[Time taken in min]]&lt;=Settiings!$D$2,"SLA_MET","SLA_NOT_MET")</f>
        <v>SLA_MET</v>
      </c>
      <c r="R364" s="94"/>
    </row>
    <row r="365" spans="1:18" x14ac:dyDescent="0.3">
      <c r="A365" s="23" t="s">
        <v>1127</v>
      </c>
      <c r="B365" s="9">
        <v>45139.611956018518</v>
      </c>
      <c r="C365" s="22">
        <v>45139.618773148148</v>
      </c>
      <c r="D365" s="12" t="s">
        <v>8</v>
      </c>
      <c r="E365" s="12" t="s">
        <v>47</v>
      </c>
      <c r="F365" s="12" t="s">
        <v>65</v>
      </c>
      <c r="G365" s="12" t="s">
        <v>1128</v>
      </c>
      <c r="H365" s="78" t="s">
        <v>7451</v>
      </c>
      <c r="I365" s="48">
        <f>tbl_raw_data[[#This Row],[Date Actioned]]-tbl_raw_data[[#This Row],[Date Tagged]]</f>
        <v>6.8171296297805384E-3</v>
      </c>
      <c r="J365" s="46">
        <f>HOUR(tbl_raw_data[[#This Row],[Time_taken]])*60+MINUTE(tbl_raw_data[[#This Row],[Time_taken]])+SECOND(tbl_raw_data[[#This Row],[Time_taken]])/60</f>
        <v>9.8166666666666664</v>
      </c>
      <c r="K365" s="52">
        <f>DATE(YEAR(tbl_raw_data[[#This Row],[Date Actioned]]),MONTH(tbl_raw_data[[#This Row],[Date Actioned]]),DAY(tbl_raw_data[[#This Row],[Date Actioned]]))</f>
        <v>45139</v>
      </c>
      <c r="L365" s="50" t="str">
        <f>UPPER(TEXT(tbl_raw_data[[#This Row],[updated_date]],"MMMM"))</f>
        <v>AUGUST</v>
      </c>
      <c r="M365" s="50" t="str">
        <f>"WEEK "&amp; IF(ROUNDUP(DAY(tbl_raw_data[[#This Row],[updated_date]])/7,0)=5,4,ROUNDUP(DAY(tbl_raw_data[[#This Row],[updated_date]])/7,0))</f>
        <v>WEEK 1</v>
      </c>
      <c r="N365" s="50" t="str">
        <f>UPPER(VLOOKUP(tbl_raw_data[[#This Row],[Analyst]],Settiings!$A$2:$B$16,2,0))</f>
        <v>SAM</v>
      </c>
      <c r="O365" s="50" t="str">
        <f>TRIM(UPPER(tbl_raw_data[[#This Row],[Outcome]]))</f>
        <v>WITHDRAW</v>
      </c>
      <c r="P365" s="50" t="str">
        <f>TRIM(UPPER(tbl_raw_data[[#This Row],[Queue Name]]))</f>
        <v>CONSUMER PRE BUREAU</v>
      </c>
      <c r="Q365" s="50" t="str">
        <f>IF(tbl_raw_data[[#This Row],[Time taken in min]]&lt;=Settiings!$D$2,"SLA_MET","SLA_NOT_MET")</f>
        <v>SLA_MET</v>
      </c>
      <c r="R365" s="94"/>
    </row>
    <row r="366" spans="1:18" x14ac:dyDescent="0.3">
      <c r="A366" s="14" t="s">
        <v>1141</v>
      </c>
      <c r="B366" s="9">
        <v>45139.639756944445</v>
      </c>
      <c r="C366" s="22">
        <v>45139.644224537034</v>
      </c>
      <c r="D366" s="12" t="s">
        <v>8</v>
      </c>
      <c r="E366" s="12" t="s">
        <v>47</v>
      </c>
      <c r="F366" s="12" t="s">
        <v>50</v>
      </c>
      <c r="G366" s="12" t="s">
        <v>1142</v>
      </c>
      <c r="H366" s="78" t="s">
        <v>7451</v>
      </c>
      <c r="I366" s="48">
        <f>tbl_raw_data[[#This Row],[Date Actioned]]-tbl_raw_data[[#This Row],[Date Tagged]]</f>
        <v>4.4675925892079249E-3</v>
      </c>
      <c r="J366" s="46">
        <f>HOUR(tbl_raw_data[[#This Row],[Time_taken]])*60+MINUTE(tbl_raw_data[[#This Row],[Time_taken]])+SECOND(tbl_raw_data[[#This Row],[Time_taken]])/60</f>
        <v>6.4333333333333336</v>
      </c>
      <c r="K366" s="52">
        <f>DATE(YEAR(tbl_raw_data[[#This Row],[Date Actioned]]),MONTH(tbl_raw_data[[#This Row],[Date Actioned]]),DAY(tbl_raw_data[[#This Row],[Date Actioned]]))</f>
        <v>45139</v>
      </c>
      <c r="L366" s="50" t="str">
        <f>UPPER(TEXT(tbl_raw_data[[#This Row],[updated_date]],"MMMM"))</f>
        <v>AUGUST</v>
      </c>
      <c r="M366" s="50" t="str">
        <f>"WEEK "&amp; IF(ROUNDUP(DAY(tbl_raw_data[[#This Row],[updated_date]])/7,0)=5,4,ROUNDUP(DAY(tbl_raw_data[[#This Row],[updated_date]])/7,0))</f>
        <v>WEEK 1</v>
      </c>
      <c r="N366" s="50" t="str">
        <f>UPPER(VLOOKUP(tbl_raw_data[[#This Row],[Analyst]],Settiings!$A$2:$B$16,2,0))</f>
        <v>SHAHID</v>
      </c>
      <c r="O366" s="50" t="str">
        <f>TRIM(UPPER(tbl_raw_data[[#This Row],[Outcome]]))</f>
        <v>WITHDRAW</v>
      </c>
      <c r="P366" s="50" t="str">
        <f>TRIM(UPPER(tbl_raw_data[[#This Row],[Queue Name]]))</f>
        <v>CONSUMER PRE BUREAU</v>
      </c>
      <c r="Q366" s="50" t="str">
        <f>IF(tbl_raw_data[[#This Row],[Time taken in min]]&lt;=Settiings!$D$2,"SLA_MET","SLA_NOT_MET")</f>
        <v>SLA_MET</v>
      </c>
      <c r="R366" s="94"/>
    </row>
    <row r="367" spans="1:18" x14ac:dyDescent="0.3">
      <c r="A367" s="23" t="s">
        <v>1150</v>
      </c>
      <c r="B367" s="9">
        <v>45139.656006944446</v>
      </c>
      <c r="C367" s="22">
        <v>45139.658819444441</v>
      </c>
      <c r="D367" s="12" t="s">
        <v>8</v>
      </c>
      <c r="E367" s="12" t="s">
        <v>47</v>
      </c>
      <c r="F367" s="12" t="s">
        <v>65</v>
      </c>
      <c r="G367" s="12" t="s">
        <v>118</v>
      </c>
      <c r="H367" s="78" t="s">
        <v>7451</v>
      </c>
      <c r="I367" s="48">
        <f>tbl_raw_data[[#This Row],[Date Actioned]]-tbl_raw_data[[#This Row],[Date Tagged]]</f>
        <v>2.8124999953433871E-3</v>
      </c>
      <c r="J367" s="46">
        <f>HOUR(tbl_raw_data[[#This Row],[Time_taken]])*60+MINUTE(tbl_raw_data[[#This Row],[Time_taken]])+SECOND(tbl_raw_data[[#This Row],[Time_taken]])/60</f>
        <v>4.05</v>
      </c>
      <c r="K367" s="52">
        <f>DATE(YEAR(tbl_raw_data[[#This Row],[Date Actioned]]),MONTH(tbl_raw_data[[#This Row],[Date Actioned]]),DAY(tbl_raw_data[[#This Row],[Date Actioned]]))</f>
        <v>45139</v>
      </c>
      <c r="L367" s="50" t="str">
        <f>UPPER(TEXT(tbl_raw_data[[#This Row],[updated_date]],"MMMM"))</f>
        <v>AUGUST</v>
      </c>
      <c r="M367" s="50" t="str">
        <f>"WEEK "&amp; IF(ROUNDUP(DAY(tbl_raw_data[[#This Row],[updated_date]])/7,0)=5,4,ROUNDUP(DAY(tbl_raw_data[[#This Row],[updated_date]])/7,0))</f>
        <v>WEEK 1</v>
      </c>
      <c r="N367" s="50" t="str">
        <f>UPPER(VLOOKUP(tbl_raw_data[[#This Row],[Analyst]],Settiings!$A$2:$B$16,2,0))</f>
        <v>SAM</v>
      </c>
      <c r="O367" s="50" t="str">
        <f>TRIM(UPPER(tbl_raw_data[[#This Row],[Outcome]]))</f>
        <v>WITHDRAW</v>
      </c>
      <c r="P367" s="50" t="str">
        <f>TRIM(UPPER(tbl_raw_data[[#This Row],[Queue Name]]))</f>
        <v>CONSUMER PRE BUREAU</v>
      </c>
      <c r="Q367" s="50" t="str">
        <f>IF(tbl_raw_data[[#This Row],[Time taken in min]]&lt;=Settiings!$D$2,"SLA_MET","SLA_NOT_MET")</f>
        <v>SLA_MET</v>
      </c>
      <c r="R367" s="94"/>
    </row>
    <row r="368" spans="1:18" x14ac:dyDescent="0.3">
      <c r="A368" s="14" t="s">
        <v>1159</v>
      </c>
      <c r="B368" s="15">
        <v>45139.675393518519</v>
      </c>
      <c r="C368" s="21">
        <v>45139.680833333332</v>
      </c>
      <c r="D368" s="18" t="s">
        <v>8</v>
      </c>
      <c r="E368" s="18" t="s">
        <v>47</v>
      </c>
      <c r="F368" s="18" t="s">
        <v>50</v>
      </c>
      <c r="G368" s="18" t="s">
        <v>387</v>
      </c>
      <c r="H368" s="78" t="s">
        <v>7451</v>
      </c>
      <c r="I368" s="48">
        <f>tbl_raw_data[[#This Row],[Date Actioned]]-tbl_raw_data[[#This Row],[Date Tagged]]</f>
        <v>5.4398148131440394E-3</v>
      </c>
      <c r="J368" s="46">
        <f>HOUR(tbl_raw_data[[#This Row],[Time_taken]])*60+MINUTE(tbl_raw_data[[#This Row],[Time_taken]])+SECOND(tbl_raw_data[[#This Row],[Time_taken]])/60</f>
        <v>7.833333333333333</v>
      </c>
      <c r="K368" s="52">
        <f>DATE(YEAR(tbl_raw_data[[#This Row],[Date Actioned]]),MONTH(tbl_raw_data[[#This Row],[Date Actioned]]),DAY(tbl_raw_data[[#This Row],[Date Actioned]]))</f>
        <v>45139</v>
      </c>
      <c r="L368" s="50" t="str">
        <f>UPPER(TEXT(tbl_raw_data[[#This Row],[updated_date]],"MMMM"))</f>
        <v>AUGUST</v>
      </c>
      <c r="M368" s="50" t="str">
        <f>"WEEK "&amp; IF(ROUNDUP(DAY(tbl_raw_data[[#This Row],[updated_date]])/7,0)=5,4,ROUNDUP(DAY(tbl_raw_data[[#This Row],[updated_date]])/7,0))</f>
        <v>WEEK 1</v>
      </c>
      <c r="N368" s="50" t="str">
        <f>UPPER(VLOOKUP(tbl_raw_data[[#This Row],[Analyst]],Settiings!$A$2:$B$16,2,0))</f>
        <v>SHAHID</v>
      </c>
      <c r="O368" s="50" t="str">
        <f>TRIM(UPPER(tbl_raw_data[[#This Row],[Outcome]]))</f>
        <v>WITHDRAW</v>
      </c>
      <c r="P368" s="50" t="str">
        <f>TRIM(UPPER(tbl_raw_data[[#This Row],[Queue Name]]))</f>
        <v>CONSUMER PRE BUREAU</v>
      </c>
      <c r="Q368" s="50" t="str">
        <f>IF(tbl_raw_data[[#This Row],[Time taken in min]]&lt;=Settiings!$D$2,"SLA_MET","SLA_NOT_MET")</f>
        <v>SLA_MET</v>
      </c>
      <c r="R368" s="94"/>
    </row>
    <row r="369" spans="1:18" x14ac:dyDescent="0.3">
      <c r="A369" s="20" t="s">
        <v>1181</v>
      </c>
      <c r="B369" s="9">
        <v>45139.703148148146</v>
      </c>
      <c r="C369" s="22">
        <v>45139.719953703701</v>
      </c>
      <c r="D369" s="12" t="s">
        <v>8</v>
      </c>
      <c r="E369" s="12" t="s">
        <v>9</v>
      </c>
      <c r="F369" s="12" t="s">
        <v>76</v>
      </c>
      <c r="G369" s="12" t="s">
        <v>1182</v>
      </c>
      <c r="H369" s="78" t="s">
        <v>7451</v>
      </c>
      <c r="I369" s="48">
        <f>tbl_raw_data[[#This Row],[Date Actioned]]-tbl_raw_data[[#This Row],[Date Tagged]]</f>
        <v>1.6805555555038154E-2</v>
      </c>
      <c r="J369" s="46">
        <f>HOUR(tbl_raw_data[[#This Row],[Time_taken]])*60+MINUTE(tbl_raw_data[[#This Row],[Time_taken]])+SECOND(tbl_raw_data[[#This Row],[Time_taken]])/60</f>
        <v>24.2</v>
      </c>
      <c r="K369" s="52">
        <f>DATE(YEAR(tbl_raw_data[[#This Row],[Date Actioned]]),MONTH(tbl_raw_data[[#This Row],[Date Actioned]]),DAY(tbl_raw_data[[#This Row],[Date Actioned]]))</f>
        <v>45139</v>
      </c>
      <c r="L369" s="50" t="str">
        <f>UPPER(TEXT(tbl_raw_data[[#This Row],[updated_date]],"MMMM"))</f>
        <v>AUGUST</v>
      </c>
      <c r="M369" s="50" t="str">
        <f>"WEEK "&amp; IF(ROUNDUP(DAY(tbl_raw_data[[#This Row],[updated_date]])/7,0)=5,4,ROUNDUP(DAY(tbl_raw_data[[#This Row],[updated_date]])/7,0))</f>
        <v>WEEK 1</v>
      </c>
      <c r="N369" s="50" t="str">
        <f>UPPER(VLOOKUP(tbl_raw_data[[#This Row],[Analyst]],Settiings!$A$2:$B$16,2,0))</f>
        <v>ROHAN</v>
      </c>
      <c r="O369" s="50" t="str">
        <f>TRIM(UPPER(tbl_raw_data[[#This Row],[Outcome]]))</f>
        <v>WITHDRAW</v>
      </c>
      <c r="P369" s="50" t="str">
        <f>TRIM(UPPER(tbl_raw_data[[#This Row],[Queue Name]]))</f>
        <v>CONSUMER EXISTING</v>
      </c>
      <c r="Q369" s="50" t="str">
        <f>IF(tbl_raw_data[[#This Row],[Time taken in min]]&lt;=Settiings!$D$2,"SLA_MET","SLA_NOT_MET")</f>
        <v>SLA_NOT_MET</v>
      </c>
      <c r="R369" s="94"/>
    </row>
    <row r="370" spans="1:18" x14ac:dyDescent="0.3">
      <c r="A370" s="23" t="s">
        <v>1213</v>
      </c>
      <c r="B370" s="15">
        <v>45139.833171296297</v>
      </c>
      <c r="C370" s="21">
        <v>45139.840914351851</v>
      </c>
      <c r="D370" s="18" t="s">
        <v>8</v>
      </c>
      <c r="E370" s="18" t="s">
        <v>47</v>
      </c>
      <c r="F370" s="18" t="s">
        <v>70</v>
      </c>
      <c r="G370" s="18" t="s">
        <v>1214</v>
      </c>
      <c r="H370" s="78" t="s">
        <v>7451</v>
      </c>
      <c r="I370" s="48">
        <f>tbl_raw_data[[#This Row],[Date Actioned]]-tbl_raw_data[[#This Row],[Date Tagged]]</f>
        <v>7.7430555538740009E-3</v>
      </c>
      <c r="J370" s="46">
        <f>HOUR(tbl_raw_data[[#This Row],[Time_taken]])*60+MINUTE(tbl_raw_data[[#This Row],[Time_taken]])+SECOND(tbl_raw_data[[#This Row],[Time_taken]])/60</f>
        <v>11.15</v>
      </c>
      <c r="K370" s="52">
        <f>DATE(YEAR(tbl_raw_data[[#This Row],[Date Actioned]]),MONTH(tbl_raw_data[[#This Row],[Date Actioned]]),DAY(tbl_raw_data[[#This Row],[Date Actioned]]))</f>
        <v>45139</v>
      </c>
      <c r="L370" s="50" t="str">
        <f>UPPER(TEXT(tbl_raw_data[[#This Row],[updated_date]],"MMMM"))</f>
        <v>AUGUST</v>
      </c>
      <c r="M370" s="50" t="str">
        <f>"WEEK "&amp; IF(ROUNDUP(DAY(tbl_raw_data[[#This Row],[updated_date]])/7,0)=5,4,ROUNDUP(DAY(tbl_raw_data[[#This Row],[updated_date]])/7,0))</f>
        <v>WEEK 1</v>
      </c>
      <c r="N370" s="50" t="str">
        <f>UPPER(VLOOKUP(tbl_raw_data[[#This Row],[Analyst]],Settiings!$A$2:$B$16,2,0))</f>
        <v>ASIF</v>
      </c>
      <c r="O370" s="50" t="str">
        <f>TRIM(UPPER(tbl_raw_data[[#This Row],[Outcome]]))</f>
        <v>WITHDRAW</v>
      </c>
      <c r="P370" s="50" t="str">
        <f>TRIM(UPPER(tbl_raw_data[[#This Row],[Queue Name]]))</f>
        <v>CONSUMER PRE BUREAU</v>
      </c>
      <c r="Q370" s="50" t="str">
        <f>IF(tbl_raw_data[[#This Row],[Time taken in min]]&lt;=Settiings!$D$2,"SLA_MET","SLA_NOT_MET")</f>
        <v>SLA_MET</v>
      </c>
      <c r="R370" s="94"/>
    </row>
    <row r="371" spans="1:18" x14ac:dyDescent="0.3">
      <c r="A371" s="14" t="s">
        <v>1223</v>
      </c>
      <c r="B371" s="15">
        <v>45140.381331018521</v>
      </c>
      <c r="C371" s="21">
        <v>45140.387361111112</v>
      </c>
      <c r="D371" s="18" t="s">
        <v>8</v>
      </c>
      <c r="E371" s="18" t="s">
        <v>9</v>
      </c>
      <c r="F371" s="18" t="s">
        <v>1222</v>
      </c>
      <c r="G371" s="18" t="s">
        <v>1224</v>
      </c>
      <c r="H371" s="78" t="s">
        <v>7451</v>
      </c>
      <c r="I371" s="48">
        <f>tbl_raw_data[[#This Row],[Date Actioned]]-tbl_raw_data[[#This Row],[Date Tagged]]</f>
        <v>6.0300925906631164E-3</v>
      </c>
      <c r="J371" s="46">
        <f>HOUR(tbl_raw_data[[#This Row],[Time_taken]])*60+MINUTE(tbl_raw_data[[#This Row],[Time_taken]])+SECOND(tbl_raw_data[[#This Row],[Time_taken]])/60</f>
        <v>8.6833333333333336</v>
      </c>
      <c r="K371" s="52">
        <f>DATE(YEAR(tbl_raw_data[[#This Row],[Date Actioned]]),MONTH(tbl_raw_data[[#This Row],[Date Actioned]]),DAY(tbl_raw_data[[#This Row],[Date Actioned]]))</f>
        <v>45140</v>
      </c>
      <c r="L371" s="50" t="str">
        <f>UPPER(TEXT(tbl_raw_data[[#This Row],[updated_date]],"MMMM"))</f>
        <v>AUGUST</v>
      </c>
      <c r="M371" s="50" t="str">
        <f>"WEEK "&amp; IF(ROUNDUP(DAY(tbl_raw_data[[#This Row],[updated_date]])/7,0)=5,4,ROUNDUP(DAY(tbl_raw_data[[#This Row],[updated_date]])/7,0))</f>
        <v>WEEK 1</v>
      </c>
      <c r="N371" s="50" t="str">
        <f>UPPER(VLOOKUP(tbl_raw_data[[#This Row],[Analyst]],Settiings!$A$2:$B$16,2,0))</f>
        <v>HARDIK</v>
      </c>
      <c r="O371" s="50" t="str">
        <f>TRIM(UPPER(tbl_raw_data[[#This Row],[Outcome]]))</f>
        <v>WITHDRAW</v>
      </c>
      <c r="P371" s="50" t="str">
        <f>TRIM(UPPER(tbl_raw_data[[#This Row],[Queue Name]]))</f>
        <v>CONSUMER EXISTING</v>
      </c>
      <c r="Q371" s="50" t="str">
        <f>IF(tbl_raw_data[[#This Row],[Time taken in min]]&lt;=Settiings!$D$2,"SLA_MET","SLA_NOT_MET")</f>
        <v>SLA_MET</v>
      </c>
      <c r="R371" s="94"/>
    </row>
    <row r="372" spans="1:18" x14ac:dyDescent="0.3">
      <c r="A372" s="20" t="s">
        <v>1225</v>
      </c>
      <c r="B372" s="9">
        <v>45140.391840277778</v>
      </c>
      <c r="C372" s="22">
        <v>45140.396203703705</v>
      </c>
      <c r="D372" s="12" t="s">
        <v>8</v>
      </c>
      <c r="E372" s="12" t="s">
        <v>19</v>
      </c>
      <c r="F372" s="12" t="s">
        <v>1222</v>
      </c>
      <c r="G372" s="12" t="s">
        <v>157</v>
      </c>
      <c r="H372" s="78" t="s">
        <v>7451</v>
      </c>
      <c r="I372" s="48">
        <f>tbl_raw_data[[#This Row],[Date Actioned]]-tbl_raw_data[[#This Row],[Date Tagged]]</f>
        <v>4.3634259272948839E-3</v>
      </c>
      <c r="J372" s="46">
        <f>HOUR(tbl_raw_data[[#This Row],[Time_taken]])*60+MINUTE(tbl_raw_data[[#This Row],[Time_taken]])+SECOND(tbl_raw_data[[#This Row],[Time_taken]])/60</f>
        <v>6.2833333333333332</v>
      </c>
      <c r="K372" s="52">
        <f>DATE(YEAR(tbl_raw_data[[#This Row],[Date Actioned]]),MONTH(tbl_raw_data[[#This Row],[Date Actioned]]),DAY(tbl_raw_data[[#This Row],[Date Actioned]]))</f>
        <v>45140</v>
      </c>
      <c r="L372" s="50" t="str">
        <f>UPPER(TEXT(tbl_raw_data[[#This Row],[updated_date]],"MMMM"))</f>
        <v>AUGUST</v>
      </c>
      <c r="M372" s="50" t="str">
        <f>"WEEK "&amp; IF(ROUNDUP(DAY(tbl_raw_data[[#This Row],[updated_date]])/7,0)=5,4,ROUNDUP(DAY(tbl_raw_data[[#This Row],[updated_date]])/7,0))</f>
        <v>WEEK 1</v>
      </c>
      <c r="N372" s="50" t="str">
        <f>UPPER(VLOOKUP(tbl_raw_data[[#This Row],[Analyst]],Settiings!$A$2:$B$16,2,0))</f>
        <v>HARDIK</v>
      </c>
      <c r="O372" s="50" t="str">
        <f>TRIM(UPPER(tbl_raw_data[[#This Row],[Outcome]]))</f>
        <v>WITHDRAW</v>
      </c>
      <c r="P372" s="50" t="str">
        <f>TRIM(UPPER(tbl_raw_data[[#This Row],[Queue Name]]))</f>
        <v>CONSUMER POST BUREAU</v>
      </c>
      <c r="Q372" s="50" t="str">
        <f>IF(tbl_raw_data[[#This Row],[Time taken in min]]&lt;=Settiings!$D$2,"SLA_MET","SLA_NOT_MET")</f>
        <v>SLA_MET</v>
      </c>
      <c r="R372" s="94"/>
    </row>
    <row r="373" spans="1:18" x14ac:dyDescent="0.3">
      <c r="A373" s="23" t="s">
        <v>1227</v>
      </c>
      <c r="B373" s="15">
        <v>45140.411932870367</v>
      </c>
      <c r="C373" s="21">
        <v>45140.417442129627</v>
      </c>
      <c r="D373" s="18" t="s">
        <v>8</v>
      </c>
      <c r="E373" s="18" t="s">
        <v>47</v>
      </c>
      <c r="F373" s="18" t="s">
        <v>1228</v>
      </c>
      <c r="G373" s="18" t="s">
        <v>1229</v>
      </c>
      <c r="H373" s="78" t="s">
        <v>7451</v>
      </c>
      <c r="I373" s="48">
        <f>tbl_raw_data[[#This Row],[Date Actioned]]-tbl_raw_data[[#This Row],[Date Tagged]]</f>
        <v>5.5092592592700385E-3</v>
      </c>
      <c r="J373" s="46">
        <f>HOUR(tbl_raw_data[[#This Row],[Time_taken]])*60+MINUTE(tbl_raw_data[[#This Row],[Time_taken]])+SECOND(tbl_raw_data[[#This Row],[Time_taken]])/60</f>
        <v>7.9333333333333336</v>
      </c>
      <c r="K373" s="52">
        <f>DATE(YEAR(tbl_raw_data[[#This Row],[Date Actioned]]),MONTH(tbl_raw_data[[#This Row],[Date Actioned]]),DAY(tbl_raw_data[[#This Row],[Date Actioned]]))</f>
        <v>45140</v>
      </c>
      <c r="L373" s="50" t="str">
        <f>UPPER(TEXT(tbl_raw_data[[#This Row],[updated_date]],"MMMM"))</f>
        <v>AUGUST</v>
      </c>
      <c r="M373" s="50" t="str">
        <f>"WEEK "&amp; IF(ROUNDUP(DAY(tbl_raw_data[[#This Row],[updated_date]])/7,0)=5,4,ROUNDUP(DAY(tbl_raw_data[[#This Row],[updated_date]])/7,0))</f>
        <v>WEEK 1</v>
      </c>
      <c r="N373" s="50" t="str">
        <f>UPPER(VLOOKUP(tbl_raw_data[[#This Row],[Analyst]],Settiings!$A$2:$B$16,2,0))</f>
        <v>RAJ</v>
      </c>
      <c r="O373" s="50" t="str">
        <f>TRIM(UPPER(tbl_raw_data[[#This Row],[Outcome]]))</f>
        <v>WITHDRAW</v>
      </c>
      <c r="P373" s="50" t="str">
        <f>TRIM(UPPER(tbl_raw_data[[#This Row],[Queue Name]]))</f>
        <v>CONSUMER PRE BUREAU</v>
      </c>
      <c r="Q373" s="50" t="str">
        <f>IF(tbl_raw_data[[#This Row],[Time taken in min]]&lt;=Settiings!$D$2,"SLA_MET","SLA_NOT_MET")</f>
        <v>SLA_MET</v>
      </c>
      <c r="R373" s="94"/>
    </row>
    <row r="374" spans="1:18" x14ac:dyDescent="0.3">
      <c r="A374" s="20" t="s">
        <v>1234</v>
      </c>
      <c r="B374" s="15">
        <v>45140.42391203704</v>
      </c>
      <c r="C374" s="21">
        <v>45140.426562499997</v>
      </c>
      <c r="D374" s="18" t="s">
        <v>8</v>
      </c>
      <c r="E374" s="18" t="s">
        <v>47</v>
      </c>
      <c r="F374" s="18" t="s">
        <v>1222</v>
      </c>
      <c r="G374" s="18" t="s">
        <v>1235</v>
      </c>
      <c r="H374" s="78" t="s">
        <v>7451</v>
      </c>
      <c r="I374" s="48">
        <f>tbl_raw_data[[#This Row],[Date Actioned]]-tbl_raw_data[[#This Row],[Date Tagged]]</f>
        <v>2.6504629568080418E-3</v>
      </c>
      <c r="J374" s="46">
        <f>HOUR(tbl_raw_data[[#This Row],[Time_taken]])*60+MINUTE(tbl_raw_data[[#This Row],[Time_taken]])+SECOND(tbl_raw_data[[#This Row],[Time_taken]])/60</f>
        <v>3.8166666666666664</v>
      </c>
      <c r="K374" s="52">
        <f>DATE(YEAR(tbl_raw_data[[#This Row],[Date Actioned]]),MONTH(tbl_raw_data[[#This Row],[Date Actioned]]),DAY(tbl_raw_data[[#This Row],[Date Actioned]]))</f>
        <v>45140</v>
      </c>
      <c r="L374" s="50" t="str">
        <f>UPPER(TEXT(tbl_raw_data[[#This Row],[updated_date]],"MMMM"))</f>
        <v>AUGUST</v>
      </c>
      <c r="M374" s="50" t="str">
        <f>"WEEK "&amp; IF(ROUNDUP(DAY(tbl_raw_data[[#This Row],[updated_date]])/7,0)=5,4,ROUNDUP(DAY(tbl_raw_data[[#This Row],[updated_date]])/7,0))</f>
        <v>WEEK 1</v>
      </c>
      <c r="N374" s="50" t="str">
        <f>UPPER(VLOOKUP(tbl_raw_data[[#This Row],[Analyst]],Settiings!$A$2:$B$16,2,0))</f>
        <v>HARDIK</v>
      </c>
      <c r="O374" s="50" t="str">
        <f>TRIM(UPPER(tbl_raw_data[[#This Row],[Outcome]]))</f>
        <v>WITHDRAW</v>
      </c>
      <c r="P374" s="50" t="str">
        <f>TRIM(UPPER(tbl_raw_data[[#This Row],[Queue Name]]))</f>
        <v>CONSUMER PRE BUREAU</v>
      </c>
      <c r="Q374" s="50" t="str">
        <f>IF(tbl_raw_data[[#This Row],[Time taken in min]]&lt;=Settiings!$D$2,"SLA_MET","SLA_NOT_MET")</f>
        <v>SLA_MET</v>
      </c>
      <c r="R374" s="94"/>
    </row>
    <row r="375" spans="1:18" x14ac:dyDescent="0.3">
      <c r="A375" s="23" t="s">
        <v>1240</v>
      </c>
      <c r="B375" s="9">
        <v>45140.432870370372</v>
      </c>
      <c r="C375" s="22">
        <v>45140.436782407407</v>
      </c>
      <c r="D375" s="12" t="s">
        <v>8</v>
      </c>
      <c r="E375" s="12" t="s">
        <v>47</v>
      </c>
      <c r="F375" s="12" t="s">
        <v>1228</v>
      </c>
      <c r="G375" s="12" t="s">
        <v>1241</v>
      </c>
      <c r="H375" s="78" t="s">
        <v>7451</v>
      </c>
      <c r="I375" s="48">
        <f>tbl_raw_data[[#This Row],[Date Actioned]]-tbl_raw_data[[#This Row],[Date Tagged]]</f>
        <v>3.9120370347518474E-3</v>
      </c>
      <c r="J375" s="46">
        <f>HOUR(tbl_raw_data[[#This Row],[Time_taken]])*60+MINUTE(tbl_raw_data[[#This Row],[Time_taken]])+SECOND(tbl_raw_data[[#This Row],[Time_taken]])/60</f>
        <v>5.6333333333333329</v>
      </c>
      <c r="K375" s="52">
        <f>DATE(YEAR(tbl_raw_data[[#This Row],[Date Actioned]]),MONTH(tbl_raw_data[[#This Row],[Date Actioned]]),DAY(tbl_raw_data[[#This Row],[Date Actioned]]))</f>
        <v>45140</v>
      </c>
      <c r="L375" s="50" t="str">
        <f>UPPER(TEXT(tbl_raw_data[[#This Row],[updated_date]],"MMMM"))</f>
        <v>AUGUST</v>
      </c>
      <c r="M375" s="50" t="str">
        <f>"WEEK "&amp; IF(ROUNDUP(DAY(tbl_raw_data[[#This Row],[updated_date]])/7,0)=5,4,ROUNDUP(DAY(tbl_raw_data[[#This Row],[updated_date]])/7,0))</f>
        <v>WEEK 1</v>
      </c>
      <c r="N375" s="50" t="str">
        <f>UPPER(VLOOKUP(tbl_raw_data[[#This Row],[Analyst]],Settiings!$A$2:$B$16,2,0))</f>
        <v>RAJ</v>
      </c>
      <c r="O375" s="50" t="str">
        <f>TRIM(UPPER(tbl_raw_data[[#This Row],[Outcome]]))</f>
        <v>WITHDRAW</v>
      </c>
      <c r="P375" s="50" t="str">
        <f>TRIM(UPPER(tbl_raw_data[[#This Row],[Queue Name]]))</f>
        <v>CONSUMER PRE BUREAU</v>
      </c>
      <c r="Q375" s="50" t="str">
        <f>IF(tbl_raw_data[[#This Row],[Time taken in min]]&lt;=Settiings!$D$2,"SLA_MET","SLA_NOT_MET")</f>
        <v>SLA_MET</v>
      </c>
      <c r="R375" s="94"/>
    </row>
    <row r="376" spans="1:18" x14ac:dyDescent="0.3">
      <c r="A376" s="14" t="s">
        <v>1253</v>
      </c>
      <c r="B376" s="15">
        <v>45140.457083333335</v>
      </c>
      <c r="C376" s="21">
        <v>45140.461770833332</v>
      </c>
      <c r="D376" s="18" t="s">
        <v>8</v>
      </c>
      <c r="E376" s="18" t="s">
        <v>47</v>
      </c>
      <c r="F376" s="18" t="s">
        <v>53</v>
      </c>
      <c r="G376" s="18" t="s">
        <v>136</v>
      </c>
      <c r="H376" s="78" t="s">
        <v>7451</v>
      </c>
      <c r="I376" s="48">
        <f>tbl_raw_data[[#This Row],[Date Actioned]]-tbl_raw_data[[#This Row],[Date Tagged]]</f>
        <v>4.687499997089617E-3</v>
      </c>
      <c r="J376" s="46">
        <f>HOUR(tbl_raw_data[[#This Row],[Time_taken]])*60+MINUTE(tbl_raw_data[[#This Row],[Time_taken]])+SECOND(tbl_raw_data[[#This Row],[Time_taken]])/60</f>
        <v>6.75</v>
      </c>
      <c r="K376" s="52">
        <f>DATE(YEAR(tbl_raw_data[[#This Row],[Date Actioned]]),MONTH(tbl_raw_data[[#This Row],[Date Actioned]]),DAY(tbl_raw_data[[#This Row],[Date Actioned]]))</f>
        <v>45140</v>
      </c>
      <c r="L376" s="50" t="str">
        <f>UPPER(TEXT(tbl_raw_data[[#This Row],[updated_date]],"MMMM"))</f>
        <v>AUGUST</v>
      </c>
      <c r="M376" s="50" t="str">
        <f>"WEEK "&amp; IF(ROUNDUP(DAY(tbl_raw_data[[#This Row],[updated_date]])/7,0)=5,4,ROUNDUP(DAY(tbl_raw_data[[#This Row],[updated_date]])/7,0))</f>
        <v>WEEK 1</v>
      </c>
      <c r="N376" s="50" t="str">
        <f>UPPER(VLOOKUP(tbl_raw_data[[#This Row],[Analyst]],Settiings!$A$2:$B$16,2,0))</f>
        <v>NAVED</v>
      </c>
      <c r="O376" s="50" t="str">
        <f>TRIM(UPPER(tbl_raw_data[[#This Row],[Outcome]]))</f>
        <v>WITHDRAW</v>
      </c>
      <c r="P376" s="50" t="str">
        <f>TRIM(UPPER(tbl_raw_data[[#This Row],[Queue Name]]))</f>
        <v>CONSUMER PRE BUREAU</v>
      </c>
      <c r="Q376" s="50" t="str">
        <f>IF(tbl_raw_data[[#This Row],[Time taken in min]]&lt;=Settiings!$D$2,"SLA_MET","SLA_NOT_MET")</f>
        <v>SLA_MET</v>
      </c>
      <c r="R376" s="94"/>
    </row>
    <row r="377" spans="1:18" x14ac:dyDescent="0.3">
      <c r="A377" s="23" t="s">
        <v>1270</v>
      </c>
      <c r="B377" s="15">
        <v>45140.497430555559</v>
      </c>
      <c r="C377" s="21">
        <v>45140.500810185185</v>
      </c>
      <c r="D377" s="18" t="s">
        <v>8</v>
      </c>
      <c r="E377" s="18" t="s">
        <v>47</v>
      </c>
      <c r="F377" s="18" t="s">
        <v>1222</v>
      </c>
      <c r="G377" s="18" t="s">
        <v>157</v>
      </c>
      <c r="H377" s="78" t="s">
        <v>7451</v>
      </c>
      <c r="I377" s="48">
        <f>tbl_raw_data[[#This Row],[Date Actioned]]-tbl_raw_data[[#This Row],[Date Tagged]]</f>
        <v>3.379629626579117E-3</v>
      </c>
      <c r="J377" s="46">
        <f>HOUR(tbl_raw_data[[#This Row],[Time_taken]])*60+MINUTE(tbl_raw_data[[#This Row],[Time_taken]])+SECOND(tbl_raw_data[[#This Row],[Time_taken]])/60</f>
        <v>4.8666666666666671</v>
      </c>
      <c r="K377" s="52">
        <f>DATE(YEAR(tbl_raw_data[[#This Row],[Date Actioned]]),MONTH(tbl_raw_data[[#This Row],[Date Actioned]]),DAY(tbl_raw_data[[#This Row],[Date Actioned]]))</f>
        <v>45140</v>
      </c>
      <c r="L377" s="50" t="str">
        <f>UPPER(TEXT(tbl_raw_data[[#This Row],[updated_date]],"MMMM"))</f>
        <v>AUGUST</v>
      </c>
      <c r="M377" s="50" t="str">
        <f>"WEEK "&amp; IF(ROUNDUP(DAY(tbl_raw_data[[#This Row],[updated_date]])/7,0)=5,4,ROUNDUP(DAY(tbl_raw_data[[#This Row],[updated_date]])/7,0))</f>
        <v>WEEK 1</v>
      </c>
      <c r="N377" s="50" t="str">
        <f>UPPER(VLOOKUP(tbl_raw_data[[#This Row],[Analyst]],Settiings!$A$2:$B$16,2,0))</f>
        <v>HARDIK</v>
      </c>
      <c r="O377" s="50" t="str">
        <f>TRIM(UPPER(tbl_raw_data[[#This Row],[Outcome]]))</f>
        <v>WITHDRAW</v>
      </c>
      <c r="P377" s="50" t="str">
        <f>TRIM(UPPER(tbl_raw_data[[#This Row],[Queue Name]]))</f>
        <v>CONSUMER PRE BUREAU</v>
      </c>
      <c r="Q377" s="50" t="str">
        <f>IF(tbl_raw_data[[#This Row],[Time taken in min]]&lt;=Settiings!$D$2,"SLA_MET","SLA_NOT_MET")</f>
        <v>SLA_MET</v>
      </c>
      <c r="R377" s="94"/>
    </row>
    <row r="378" spans="1:18" x14ac:dyDescent="0.3">
      <c r="A378" s="14" t="s">
        <v>1272</v>
      </c>
      <c r="B378" s="9">
        <v>45140.500891203701</v>
      </c>
      <c r="C378" s="22">
        <v>45140.505636574075</v>
      </c>
      <c r="D378" s="12" t="s">
        <v>8</v>
      </c>
      <c r="E378" s="12" t="s">
        <v>9</v>
      </c>
      <c r="F378" s="12" t="s">
        <v>1222</v>
      </c>
      <c r="G378" s="12" t="s">
        <v>1273</v>
      </c>
      <c r="H378" s="78" t="s">
        <v>7451</v>
      </c>
      <c r="I378" s="48">
        <f>tbl_raw_data[[#This Row],[Date Actioned]]-tbl_raw_data[[#This Row],[Date Tagged]]</f>
        <v>4.7453703737119213E-3</v>
      </c>
      <c r="J378" s="46">
        <f>HOUR(tbl_raw_data[[#This Row],[Time_taken]])*60+MINUTE(tbl_raw_data[[#This Row],[Time_taken]])+SECOND(tbl_raw_data[[#This Row],[Time_taken]])/60</f>
        <v>6.833333333333333</v>
      </c>
      <c r="K378" s="52">
        <f>DATE(YEAR(tbl_raw_data[[#This Row],[Date Actioned]]),MONTH(tbl_raw_data[[#This Row],[Date Actioned]]),DAY(tbl_raw_data[[#This Row],[Date Actioned]]))</f>
        <v>45140</v>
      </c>
      <c r="L378" s="50" t="str">
        <f>UPPER(TEXT(tbl_raw_data[[#This Row],[updated_date]],"MMMM"))</f>
        <v>AUGUST</v>
      </c>
      <c r="M378" s="50" t="str">
        <f>"WEEK "&amp; IF(ROUNDUP(DAY(tbl_raw_data[[#This Row],[updated_date]])/7,0)=5,4,ROUNDUP(DAY(tbl_raw_data[[#This Row],[updated_date]])/7,0))</f>
        <v>WEEK 1</v>
      </c>
      <c r="N378" s="50" t="str">
        <f>UPPER(VLOOKUP(tbl_raw_data[[#This Row],[Analyst]],Settiings!$A$2:$B$16,2,0))</f>
        <v>HARDIK</v>
      </c>
      <c r="O378" s="50" t="str">
        <f>TRIM(UPPER(tbl_raw_data[[#This Row],[Outcome]]))</f>
        <v>WITHDRAW</v>
      </c>
      <c r="P378" s="50" t="str">
        <f>TRIM(UPPER(tbl_raw_data[[#This Row],[Queue Name]]))</f>
        <v>CONSUMER EXISTING</v>
      </c>
      <c r="Q378" s="50" t="str">
        <f>IF(tbl_raw_data[[#This Row],[Time taken in min]]&lt;=Settiings!$D$2,"SLA_MET","SLA_NOT_MET")</f>
        <v>SLA_MET</v>
      </c>
      <c r="R378" s="94"/>
    </row>
    <row r="379" spans="1:18" x14ac:dyDescent="0.3">
      <c r="A379" s="20" t="s">
        <v>1276</v>
      </c>
      <c r="B379" s="15">
        <v>45140.510046296295</v>
      </c>
      <c r="C379" s="21">
        <v>45140.512326388889</v>
      </c>
      <c r="D379" s="18" t="s">
        <v>8</v>
      </c>
      <c r="E379" s="18" t="s">
        <v>47</v>
      </c>
      <c r="F379" s="18" t="s">
        <v>1222</v>
      </c>
      <c r="G379" s="18" t="s">
        <v>354</v>
      </c>
      <c r="H379" s="78" t="s">
        <v>7451</v>
      </c>
      <c r="I379" s="48">
        <f>tbl_raw_data[[#This Row],[Date Actioned]]-tbl_raw_data[[#This Row],[Date Tagged]]</f>
        <v>2.2800925944466144E-3</v>
      </c>
      <c r="J379" s="46">
        <f>HOUR(tbl_raw_data[[#This Row],[Time_taken]])*60+MINUTE(tbl_raw_data[[#This Row],[Time_taken]])+SECOND(tbl_raw_data[[#This Row],[Time_taken]])/60</f>
        <v>3.2833333333333332</v>
      </c>
      <c r="K379" s="52">
        <f>DATE(YEAR(tbl_raw_data[[#This Row],[Date Actioned]]),MONTH(tbl_raw_data[[#This Row],[Date Actioned]]),DAY(tbl_raw_data[[#This Row],[Date Actioned]]))</f>
        <v>45140</v>
      </c>
      <c r="L379" s="50" t="str">
        <f>UPPER(TEXT(tbl_raw_data[[#This Row],[updated_date]],"MMMM"))</f>
        <v>AUGUST</v>
      </c>
      <c r="M379" s="50" t="str">
        <f>"WEEK "&amp; IF(ROUNDUP(DAY(tbl_raw_data[[#This Row],[updated_date]])/7,0)=5,4,ROUNDUP(DAY(tbl_raw_data[[#This Row],[updated_date]])/7,0))</f>
        <v>WEEK 1</v>
      </c>
      <c r="N379" s="50" t="str">
        <f>UPPER(VLOOKUP(tbl_raw_data[[#This Row],[Analyst]],Settiings!$A$2:$B$16,2,0))</f>
        <v>HARDIK</v>
      </c>
      <c r="O379" s="50" t="str">
        <f>TRIM(UPPER(tbl_raw_data[[#This Row],[Outcome]]))</f>
        <v>WITHDRAW</v>
      </c>
      <c r="P379" s="50" t="str">
        <f>TRIM(UPPER(tbl_raw_data[[#This Row],[Queue Name]]))</f>
        <v>CONSUMER PRE BUREAU</v>
      </c>
      <c r="Q379" s="50" t="str">
        <f>IF(tbl_raw_data[[#This Row],[Time taken in min]]&lt;=Settiings!$D$2,"SLA_MET","SLA_NOT_MET")</f>
        <v>SLA_MET</v>
      </c>
      <c r="R379" s="94"/>
    </row>
    <row r="380" spans="1:18" x14ac:dyDescent="0.3">
      <c r="A380" s="23" t="s">
        <v>1277</v>
      </c>
      <c r="B380" s="9">
        <v>45140.513564814813</v>
      </c>
      <c r="C380" s="22">
        <v>45140.522800925923</v>
      </c>
      <c r="D380" s="12" t="s">
        <v>8</v>
      </c>
      <c r="E380" s="12" t="s">
        <v>47</v>
      </c>
      <c r="F380" s="12" t="s">
        <v>53</v>
      </c>
      <c r="G380" s="12" t="s">
        <v>1278</v>
      </c>
      <c r="H380" s="78" t="s">
        <v>7451</v>
      </c>
      <c r="I380" s="48">
        <f>tbl_raw_data[[#This Row],[Date Actioned]]-tbl_raw_data[[#This Row],[Date Tagged]]</f>
        <v>9.2361111092031933E-3</v>
      </c>
      <c r="J380" s="46">
        <f>HOUR(tbl_raw_data[[#This Row],[Time_taken]])*60+MINUTE(tbl_raw_data[[#This Row],[Time_taken]])+SECOND(tbl_raw_data[[#This Row],[Time_taken]])/60</f>
        <v>13.3</v>
      </c>
      <c r="K380" s="52">
        <f>DATE(YEAR(tbl_raw_data[[#This Row],[Date Actioned]]),MONTH(tbl_raw_data[[#This Row],[Date Actioned]]),DAY(tbl_raw_data[[#This Row],[Date Actioned]]))</f>
        <v>45140</v>
      </c>
      <c r="L380" s="50" t="str">
        <f>UPPER(TEXT(tbl_raw_data[[#This Row],[updated_date]],"MMMM"))</f>
        <v>AUGUST</v>
      </c>
      <c r="M380" s="50" t="str">
        <f>"WEEK "&amp; IF(ROUNDUP(DAY(tbl_raw_data[[#This Row],[updated_date]])/7,0)=5,4,ROUNDUP(DAY(tbl_raw_data[[#This Row],[updated_date]])/7,0))</f>
        <v>WEEK 1</v>
      </c>
      <c r="N380" s="50" t="str">
        <f>UPPER(VLOOKUP(tbl_raw_data[[#This Row],[Analyst]],Settiings!$A$2:$B$16,2,0))</f>
        <v>NAVED</v>
      </c>
      <c r="O380" s="50" t="str">
        <f>TRIM(UPPER(tbl_raw_data[[#This Row],[Outcome]]))</f>
        <v>WITHDRAW</v>
      </c>
      <c r="P380" s="50" t="str">
        <f>TRIM(UPPER(tbl_raw_data[[#This Row],[Queue Name]]))</f>
        <v>CONSUMER PRE BUREAU</v>
      </c>
      <c r="Q380" s="50" t="str">
        <f>IF(tbl_raw_data[[#This Row],[Time taken in min]]&lt;=Settiings!$D$2,"SLA_MET","SLA_NOT_MET")</f>
        <v>SLA_MET</v>
      </c>
      <c r="R380" s="94"/>
    </row>
    <row r="381" spans="1:18" x14ac:dyDescent="0.3">
      <c r="A381" s="14" t="s">
        <v>1280</v>
      </c>
      <c r="B381" s="15">
        <v>45140.516215277778</v>
      </c>
      <c r="C381" s="21">
        <v>45140.522719907407</v>
      </c>
      <c r="D381" s="18" t="s">
        <v>8</v>
      </c>
      <c r="E381" s="18" t="s">
        <v>47</v>
      </c>
      <c r="F381" s="18" t="s">
        <v>76</v>
      </c>
      <c r="G381" s="18" t="s">
        <v>157</v>
      </c>
      <c r="H381" s="78" t="s">
        <v>7451</v>
      </c>
      <c r="I381" s="48">
        <f>tbl_raw_data[[#This Row],[Date Actioned]]-tbl_raw_data[[#This Row],[Date Tagged]]</f>
        <v>6.5046296294895001E-3</v>
      </c>
      <c r="J381" s="46">
        <f>HOUR(tbl_raw_data[[#This Row],[Time_taken]])*60+MINUTE(tbl_raw_data[[#This Row],[Time_taken]])+SECOND(tbl_raw_data[[#This Row],[Time_taken]])/60</f>
        <v>9.3666666666666671</v>
      </c>
      <c r="K381" s="52">
        <f>DATE(YEAR(tbl_raw_data[[#This Row],[Date Actioned]]),MONTH(tbl_raw_data[[#This Row],[Date Actioned]]),DAY(tbl_raw_data[[#This Row],[Date Actioned]]))</f>
        <v>45140</v>
      </c>
      <c r="L381" s="50" t="str">
        <f>UPPER(TEXT(tbl_raw_data[[#This Row],[updated_date]],"MMMM"))</f>
        <v>AUGUST</v>
      </c>
      <c r="M381" s="50" t="str">
        <f>"WEEK "&amp; IF(ROUNDUP(DAY(tbl_raw_data[[#This Row],[updated_date]])/7,0)=5,4,ROUNDUP(DAY(tbl_raw_data[[#This Row],[updated_date]])/7,0))</f>
        <v>WEEK 1</v>
      </c>
      <c r="N381" s="50" t="str">
        <f>UPPER(VLOOKUP(tbl_raw_data[[#This Row],[Analyst]],Settiings!$A$2:$B$16,2,0))</f>
        <v>ROHAN</v>
      </c>
      <c r="O381" s="50" t="str">
        <f>TRIM(UPPER(tbl_raw_data[[#This Row],[Outcome]]))</f>
        <v>WITHDRAW</v>
      </c>
      <c r="P381" s="50" t="str">
        <f>TRIM(UPPER(tbl_raw_data[[#This Row],[Queue Name]]))</f>
        <v>CONSUMER PRE BUREAU</v>
      </c>
      <c r="Q381" s="50" t="str">
        <f>IF(tbl_raw_data[[#This Row],[Time taken in min]]&lt;=Settiings!$D$2,"SLA_MET","SLA_NOT_MET")</f>
        <v>SLA_MET</v>
      </c>
      <c r="R381" s="94"/>
    </row>
    <row r="382" spans="1:18" x14ac:dyDescent="0.3">
      <c r="A382" s="20" t="s">
        <v>1281</v>
      </c>
      <c r="B382" s="9">
        <v>45140.516284722224</v>
      </c>
      <c r="C382" s="22">
        <v>45140.550196759257</v>
      </c>
      <c r="D382" s="12" t="s">
        <v>8</v>
      </c>
      <c r="E382" s="12" t="s">
        <v>9</v>
      </c>
      <c r="F382" s="12" t="s">
        <v>10</v>
      </c>
      <c r="G382" s="12" t="s">
        <v>1282</v>
      </c>
      <c r="H382" s="78" t="s">
        <v>7451</v>
      </c>
      <c r="I382" s="48">
        <f>tbl_raw_data[[#This Row],[Date Actioned]]-tbl_raw_data[[#This Row],[Date Tagged]]</f>
        <v>3.3912037033587694E-2</v>
      </c>
      <c r="J382" s="46">
        <f>HOUR(tbl_raw_data[[#This Row],[Time_taken]])*60+MINUTE(tbl_raw_data[[#This Row],[Time_taken]])+SECOND(tbl_raw_data[[#This Row],[Time_taken]])/60</f>
        <v>48.833333333333336</v>
      </c>
      <c r="K382" s="52">
        <f>DATE(YEAR(tbl_raw_data[[#This Row],[Date Actioned]]),MONTH(tbl_raw_data[[#This Row],[Date Actioned]]),DAY(tbl_raw_data[[#This Row],[Date Actioned]]))</f>
        <v>45140</v>
      </c>
      <c r="L382" s="50" t="str">
        <f>UPPER(TEXT(tbl_raw_data[[#This Row],[updated_date]],"MMMM"))</f>
        <v>AUGUST</v>
      </c>
      <c r="M382" s="50" t="str">
        <f>"WEEK "&amp; IF(ROUNDUP(DAY(tbl_raw_data[[#This Row],[updated_date]])/7,0)=5,4,ROUNDUP(DAY(tbl_raw_data[[#This Row],[updated_date]])/7,0))</f>
        <v>WEEK 1</v>
      </c>
      <c r="N382" s="50" t="str">
        <f>UPPER(VLOOKUP(tbl_raw_data[[#This Row],[Analyst]],Settiings!$A$2:$B$16,2,0))</f>
        <v>NITESH</v>
      </c>
      <c r="O382" s="50" t="str">
        <f>TRIM(UPPER(tbl_raw_data[[#This Row],[Outcome]]))</f>
        <v>WITHDRAW</v>
      </c>
      <c r="P382" s="50" t="str">
        <f>TRIM(UPPER(tbl_raw_data[[#This Row],[Queue Name]]))</f>
        <v>CONSUMER EXISTING</v>
      </c>
      <c r="Q382" s="50" t="str">
        <f>IF(tbl_raw_data[[#This Row],[Time taken in min]]&lt;=Settiings!$D$2,"SLA_MET","SLA_NOT_MET")</f>
        <v>SLA_NOT_MET</v>
      </c>
      <c r="R382" s="94"/>
    </row>
    <row r="383" spans="1:18" x14ac:dyDescent="0.3">
      <c r="A383" s="14" t="s">
        <v>1290</v>
      </c>
      <c r="B383" s="9">
        <v>45140.526030092595</v>
      </c>
      <c r="C383" s="22">
        <v>45140.534097222226</v>
      </c>
      <c r="D383" s="12" t="s">
        <v>8</v>
      </c>
      <c r="E383" s="12" t="s">
        <v>9</v>
      </c>
      <c r="F383" s="12" t="s">
        <v>686</v>
      </c>
      <c r="G383" s="12" t="s">
        <v>1102</v>
      </c>
      <c r="H383" s="78" t="s">
        <v>7451</v>
      </c>
      <c r="I383" s="48">
        <f>tbl_raw_data[[#This Row],[Date Actioned]]-tbl_raw_data[[#This Row],[Date Tagged]]</f>
        <v>8.0671296309446916E-3</v>
      </c>
      <c r="J383" s="46">
        <f>HOUR(tbl_raw_data[[#This Row],[Time_taken]])*60+MINUTE(tbl_raw_data[[#This Row],[Time_taken]])+SECOND(tbl_raw_data[[#This Row],[Time_taken]])/60</f>
        <v>11.616666666666667</v>
      </c>
      <c r="K383" s="52">
        <f>DATE(YEAR(tbl_raw_data[[#This Row],[Date Actioned]]),MONTH(tbl_raw_data[[#This Row],[Date Actioned]]),DAY(tbl_raw_data[[#This Row],[Date Actioned]]))</f>
        <v>45140</v>
      </c>
      <c r="L383" s="50" t="str">
        <f>UPPER(TEXT(tbl_raw_data[[#This Row],[updated_date]],"MMMM"))</f>
        <v>AUGUST</v>
      </c>
      <c r="M383" s="50" t="str">
        <f>"WEEK "&amp; IF(ROUNDUP(DAY(tbl_raw_data[[#This Row],[updated_date]])/7,0)=5,4,ROUNDUP(DAY(tbl_raw_data[[#This Row],[updated_date]])/7,0))</f>
        <v>WEEK 1</v>
      </c>
      <c r="N383" s="50" t="str">
        <f>UPPER(VLOOKUP(tbl_raw_data[[#This Row],[Analyst]],Settiings!$A$2:$B$16,2,0))</f>
        <v>FARDIN</v>
      </c>
      <c r="O383" s="50" t="str">
        <f>TRIM(UPPER(tbl_raw_data[[#This Row],[Outcome]]))</f>
        <v>WITHDRAW</v>
      </c>
      <c r="P383" s="50" t="str">
        <f>TRIM(UPPER(tbl_raw_data[[#This Row],[Queue Name]]))</f>
        <v>CONSUMER EXISTING</v>
      </c>
      <c r="Q383" s="50" t="str">
        <f>IF(tbl_raw_data[[#This Row],[Time taken in min]]&lt;=Settiings!$D$2,"SLA_MET","SLA_NOT_MET")</f>
        <v>SLA_MET</v>
      </c>
      <c r="R383" s="94"/>
    </row>
    <row r="384" spans="1:18" x14ac:dyDescent="0.3">
      <c r="A384" s="20" t="s">
        <v>1295</v>
      </c>
      <c r="B384" s="15">
        <v>45140.538530092592</v>
      </c>
      <c r="C384" s="21">
        <v>45140.542615740742</v>
      </c>
      <c r="D384" s="18" t="s">
        <v>8</v>
      </c>
      <c r="E384" s="18" t="s">
        <v>47</v>
      </c>
      <c r="F384" s="18" t="s">
        <v>686</v>
      </c>
      <c r="G384" s="18" t="s">
        <v>118</v>
      </c>
      <c r="H384" s="78" t="s">
        <v>7451</v>
      </c>
      <c r="I384" s="48">
        <f>tbl_raw_data[[#This Row],[Date Actioned]]-tbl_raw_data[[#This Row],[Date Tagged]]</f>
        <v>4.0856481500668451E-3</v>
      </c>
      <c r="J384" s="46">
        <f>HOUR(tbl_raw_data[[#This Row],[Time_taken]])*60+MINUTE(tbl_raw_data[[#This Row],[Time_taken]])+SECOND(tbl_raw_data[[#This Row],[Time_taken]])/60</f>
        <v>5.8833333333333329</v>
      </c>
      <c r="K384" s="52">
        <f>DATE(YEAR(tbl_raw_data[[#This Row],[Date Actioned]]),MONTH(tbl_raw_data[[#This Row],[Date Actioned]]),DAY(tbl_raw_data[[#This Row],[Date Actioned]]))</f>
        <v>45140</v>
      </c>
      <c r="L384" s="50" t="str">
        <f>UPPER(TEXT(tbl_raw_data[[#This Row],[updated_date]],"MMMM"))</f>
        <v>AUGUST</v>
      </c>
      <c r="M384" s="50" t="str">
        <f>"WEEK "&amp; IF(ROUNDUP(DAY(tbl_raw_data[[#This Row],[updated_date]])/7,0)=5,4,ROUNDUP(DAY(tbl_raw_data[[#This Row],[updated_date]])/7,0))</f>
        <v>WEEK 1</v>
      </c>
      <c r="N384" s="50" t="str">
        <f>UPPER(VLOOKUP(tbl_raw_data[[#This Row],[Analyst]],Settiings!$A$2:$B$16,2,0))</f>
        <v>FARDIN</v>
      </c>
      <c r="O384" s="50" t="str">
        <f>TRIM(UPPER(tbl_raw_data[[#This Row],[Outcome]]))</f>
        <v>WITHDRAW</v>
      </c>
      <c r="P384" s="50" t="str">
        <f>TRIM(UPPER(tbl_raw_data[[#This Row],[Queue Name]]))</f>
        <v>CONSUMER PRE BUREAU</v>
      </c>
      <c r="Q384" s="50" t="str">
        <f>IF(tbl_raw_data[[#This Row],[Time taken in min]]&lt;=Settiings!$D$2,"SLA_MET","SLA_NOT_MET")</f>
        <v>SLA_MET</v>
      </c>
      <c r="R384" s="94"/>
    </row>
    <row r="385" spans="1:18" x14ac:dyDescent="0.3">
      <c r="A385" s="23" t="s">
        <v>1300</v>
      </c>
      <c r="B385" s="9">
        <v>45140.5471875</v>
      </c>
      <c r="C385" s="22">
        <v>45140.550763888888</v>
      </c>
      <c r="D385" s="12" t="s">
        <v>8</v>
      </c>
      <c r="E385" s="12" t="s">
        <v>47</v>
      </c>
      <c r="F385" s="12" t="s">
        <v>1228</v>
      </c>
      <c r="G385" s="12" t="s">
        <v>1301</v>
      </c>
      <c r="H385" s="78" t="s">
        <v>7451</v>
      </c>
      <c r="I385" s="48">
        <f>tbl_raw_data[[#This Row],[Date Actioned]]-tbl_raw_data[[#This Row],[Date Tagged]]</f>
        <v>3.5763888881774619E-3</v>
      </c>
      <c r="J385" s="46">
        <f>HOUR(tbl_raw_data[[#This Row],[Time_taken]])*60+MINUTE(tbl_raw_data[[#This Row],[Time_taken]])+SECOND(tbl_raw_data[[#This Row],[Time_taken]])/60</f>
        <v>5.15</v>
      </c>
      <c r="K385" s="52">
        <f>DATE(YEAR(tbl_raw_data[[#This Row],[Date Actioned]]),MONTH(tbl_raw_data[[#This Row],[Date Actioned]]),DAY(tbl_raw_data[[#This Row],[Date Actioned]]))</f>
        <v>45140</v>
      </c>
      <c r="L385" s="50" t="str">
        <f>UPPER(TEXT(tbl_raw_data[[#This Row],[updated_date]],"MMMM"))</f>
        <v>AUGUST</v>
      </c>
      <c r="M385" s="50" t="str">
        <f>"WEEK "&amp; IF(ROUNDUP(DAY(tbl_raw_data[[#This Row],[updated_date]])/7,0)=5,4,ROUNDUP(DAY(tbl_raw_data[[#This Row],[updated_date]])/7,0))</f>
        <v>WEEK 1</v>
      </c>
      <c r="N385" s="50" t="str">
        <f>UPPER(VLOOKUP(tbl_raw_data[[#This Row],[Analyst]],Settiings!$A$2:$B$16,2,0))</f>
        <v>RAJ</v>
      </c>
      <c r="O385" s="50" t="str">
        <f>TRIM(UPPER(tbl_raw_data[[#This Row],[Outcome]]))</f>
        <v>WITHDRAW</v>
      </c>
      <c r="P385" s="50" t="str">
        <f>TRIM(UPPER(tbl_raw_data[[#This Row],[Queue Name]]))</f>
        <v>CONSUMER PRE BUREAU</v>
      </c>
      <c r="Q385" s="50" t="str">
        <f>IF(tbl_raw_data[[#This Row],[Time taken in min]]&lt;=Settiings!$D$2,"SLA_MET","SLA_NOT_MET")</f>
        <v>SLA_MET</v>
      </c>
      <c r="R385" s="94"/>
    </row>
    <row r="386" spans="1:18" x14ac:dyDescent="0.3">
      <c r="A386" s="14" t="s">
        <v>1304</v>
      </c>
      <c r="B386" s="15">
        <v>45140.554062499999</v>
      </c>
      <c r="C386" s="21">
        <v>45140.559872685182</v>
      </c>
      <c r="D386" s="18" t="s">
        <v>8</v>
      </c>
      <c r="E386" s="18" t="s">
        <v>9</v>
      </c>
      <c r="F386" s="18" t="s">
        <v>1228</v>
      </c>
      <c r="G386" s="18" t="s">
        <v>1305</v>
      </c>
      <c r="H386" s="78" t="s">
        <v>7451</v>
      </c>
      <c r="I386" s="48">
        <f>tbl_raw_data[[#This Row],[Date Actioned]]-tbl_raw_data[[#This Row],[Date Tagged]]</f>
        <v>5.8101851827814244E-3</v>
      </c>
      <c r="J386" s="46">
        <f>HOUR(tbl_raw_data[[#This Row],[Time_taken]])*60+MINUTE(tbl_raw_data[[#This Row],[Time_taken]])+SECOND(tbl_raw_data[[#This Row],[Time_taken]])/60</f>
        <v>8.3666666666666671</v>
      </c>
      <c r="K386" s="52">
        <f>DATE(YEAR(tbl_raw_data[[#This Row],[Date Actioned]]),MONTH(tbl_raw_data[[#This Row],[Date Actioned]]),DAY(tbl_raw_data[[#This Row],[Date Actioned]]))</f>
        <v>45140</v>
      </c>
      <c r="L386" s="50" t="str">
        <f>UPPER(TEXT(tbl_raw_data[[#This Row],[updated_date]],"MMMM"))</f>
        <v>AUGUST</v>
      </c>
      <c r="M386" s="50" t="str">
        <f>"WEEK "&amp; IF(ROUNDUP(DAY(tbl_raw_data[[#This Row],[updated_date]])/7,0)=5,4,ROUNDUP(DAY(tbl_raw_data[[#This Row],[updated_date]])/7,0))</f>
        <v>WEEK 1</v>
      </c>
      <c r="N386" s="50" t="str">
        <f>UPPER(VLOOKUP(tbl_raw_data[[#This Row],[Analyst]],Settiings!$A$2:$B$16,2,0))</f>
        <v>RAJ</v>
      </c>
      <c r="O386" s="50" t="str">
        <f>TRIM(UPPER(tbl_raw_data[[#This Row],[Outcome]]))</f>
        <v>WITHDRAW</v>
      </c>
      <c r="P386" s="50" t="str">
        <f>TRIM(UPPER(tbl_raw_data[[#This Row],[Queue Name]]))</f>
        <v>CONSUMER EXISTING</v>
      </c>
      <c r="Q386" s="50" t="str">
        <f>IF(tbl_raw_data[[#This Row],[Time taken in min]]&lt;=Settiings!$D$2,"SLA_MET","SLA_NOT_MET")</f>
        <v>SLA_MET</v>
      </c>
      <c r="R386" s="94"/>
    </row>
    <row r="387" spans="1:18" x14ac:dyDescent="0.3">
      <c r="A387" s="20" t="s">
        <v>1306</v>
      </c>
      <c r="B387" s="9">
        <v>45140.554965277777</v>
      </c>
      <c r="C387" s="22">
        <v>45140.559872685182</v>
      </c>
      <c r="D387" s="12" t="s">
        <v>8</v>
      </c>
      <c r="E387" s="12" t="s">
        <v>47</v>
      </c>
      <c r="F387" s="12" t="s">
        <v>53</v>
      </c>
      <c r="G387" s="12" t="s">
        <v>118</v>
      </c>
      <c r="H387" s="78" t="s">
        <v>7451</v>
      </c>
      <c r="I387" s="48">
        <f>tbl_raw_data[[#This Row],[Date Actioned]]-tbl_raw_data[[#This Row],[Date Tagged]]</f>
        <v>4.907407404971309E-3</v>
      </c>
      <c r="J387" s="46">
        <f>HOUR(tbl_raw_data[[#This Row],[Time_taken]])*60+MINUTE(tbl_raw_data[[#This Row],[Time_taken]])+SECOND(tbl_raw_data[[#This Row],[Time_taken]])/60</f>
        <v>7.0666666666666664</v>
      </c>
      <c r="K387" s="52">
        <f>DATE(YEAR(tbl_raw_data[[#This Row],[Date Actioned]]),MONTH(tbl_raw_data[[#This Row],[Date Actioned]]),DAY(tbl_raw_data[[#This Row],[Date Actioned]]))</f>
        <v>45140</v>
      </c>
      <c r="L387" s="50" t="str">
        <f>UPPER(TEXT(tbl_raw_data[[#This Row],[updated_date]],"MMMM"))</f>
        <v>AUGUST</v>
      </c>
      <c r="M387" s="50" t="str">
        <f>"WEEK "&amp; IF(ROUNDUP(DAY(tbl_raw_data[[#This Row],[updated_date]])/7,0)=5,4,ROUNDUP(DAY(tbl_raw_data[[#This Row],[updated_date]])/7,0))</f>
        <v>WEEK 1</v>
      </c>
      <c r="N387" s="50" t="str">
        <f>UPPER(VLOOKUP(tbl_raw_data[[#This Row],[Analyst]],Settiings!$A$2:$B$16,2,0))</f>
        <v>NAVED</v>
      </c>
      <c r="O387" s="50" t="str">
        <f>TRIM(UPPER(tbl_raw_data[[#This Row],[Outcome]]))</f>
        <v>WITHDRAW</v>
      </c>
      <c r="P387" s="50" t="str">
        <f>TRIM(UPPER(tbl_raw_data[[#This Row],[Queue Name]]))</f>
        <v>CONSUMER PRE BUREAU</v>
      </c>
      <c r="Q387" s="50" t="str">
        <f>IF(tbl_raw_data[[#This Row],[Time taken in min]]&lt;=Settiings!$D$2,"SLA_MET","SLA_NOT_MET")</f>
        <v>SLA_MET</v>
      </c>
      <c r="R387" s="94"/>
    </row>
    <row r="388" spans="1:18" x14ac:dyDescent="0.3">
      <c r="A388" s="23" t="s">
        <v>1321</v>
      </c>
      <c r="B388" s="15">
        <v>45140.58221064815</v>
      </c>
      <c r="C388" s="21">
        <v>45140.591516203705</v>
      </c>
      <c r="D388" s="18" t="s">
        <v>8</v>
      </c>
      <c r="E388" s="18" t="s">
        <v>9</v>
      </c>
      <c r="F388" s="18" t="s">
        <v>65</v>
      </c>
      <c r="G388" s="18" t="s">
        <v>1322</v>
      </c>
      <c r="H388" s="78" t="s">
        <v>7451</v>
      </c>
      <c r="I388" s="48">
        <f>tbl_raw_data[[#This Row],[Date Actioned]]-tbl_raw_data[[#This Row],[Date Tagged]]</f>
        <v>9.3055555553291924E-3</v>
      </c>
      <c r="J388" s="46">
        <f>HOUR(tbl_raw_data[[#This Row],[Time_taken]])*60+MINUTE(tbl_raw_data[[#This Row],[Time_taken]])+SECOND(tbl_raw_data[[#This Row],[Time_taken]])/60</f>
        <v>13.4</v>
      </c>
      <c r="K388" s="52">
        <f>DATE(YEAR(tbl_raw_data[[#This Row],[Date Actioned]]),MONTH(tbl_raw_data[[#This Row],[Date Actioned]]),DAY(tbl_raw_data[[#This Row],[Date Actioned]]))</f>
        <v>45140</v>
      </c>
      <c r="L388" s="50" t="str">
        <f>UPPER(TEXT(tbl_raw_data[[#This Row],[updated_date]],"MMMM"))</f>
        <v>AUGUST</v>
      </c>
      <c r="M388" s="50" t="str">
        <f>"WEEK "&amp; IF(ROUNDUP(DAY(tbl_raw_data[[#This Row],[updated_date]])/7,0)=5,4,ROUNDUP(DAY(tbl_raw_data[[#This Row],[updated_date]])/7,0))</f>
        <v>WEEK 1</v>
      </c>
      <c r="N388" s="50" t="str">
        <f>UPPER(VLOOKUP(tbl_raw_data[[#This Row],[Analyst]],Settiings!$A$2:$B$16,2,0))</f>
        <v>SAM</v>
      </c>
      <c r="O388" s="50" t="str">
        <f>TRIM(UPPER(tbl_raw_data[[#This Row],[Outcome]]))</f>
        <v>WITHDRAW</v>
      </c>
      <c r="P388" s="50" t="str">
        <f>TRIM(UPPER(tbl_raw_data[[#This Row],[Queue Name]]))</f>
        <v>CONSUMER EXISTING</v>
      </c>
      <c r="Q388" s="50" t="str">
        <f>IF(tbl_raw_data[[#This Row],[Time taken in min]]&lt;=Settiings!$D$2,"SLA_MET","SLA_NOT_MET")</f>
        <v>SLA_MET</v>
      </c>
      <c r="R388" s="94"/>
    </row>
    <row r="389" spans="1:18" x14ac:dyDescent="0.3">
      <c r="A389" s="14" t="s">
        <v>1323</v>
      </c>
      <c r="B389" s="9">
        <v>45140.58289351852</v>
      </c>
      <c r="C389" s="22">
        <v>45140.593043981484</v>
      </c>
      <c r="D389" s="12" t="s">
        <v>8</v>
      </c>
      <c r="E389" s="12" t="s">
        <v>47</v>
      </c>
      <c r="F389" s="12" t="s">
        <v>10</v>
      </c>
      <c r="G389" s="12" t="s">
        <v>118</v>
      </c>
      <c r="H389" s="78" t="s">
        <v>7451</v>
      </c>
      <c r="I389" s="48">
        <f>tbl_raw_data[[#This Row],[Date Actioned]]-tbl_raw_data[[#This Row],[Date Tagged]]</f>
        <v>1.0150462963792961E-2</v>
      </c>
      <c r="J389" s="46">
        <f>HOUR(tbl_raw_data[[#This Row],[Time_taken]])*60+MINUTE(tbl_raw_data[[#This Row],[Time_taken]])+SECOND(tbl_raw_data[[#This Row],[Time_taken]])/60</f>
        <v>14.616666666666667</v>
      </c>
      <c r="K389" s="52">
        <f>DATE(YEAR(tbl_raw_data[[#This Row],[Date Actioned]]),MONTH(tbl_raw_data[[#This Row],[Date Actioned]]),DAY(tbl_raw_data[[#This Row],[Date Actioned]]))</f>
        <v>45140</v>
      </c>
      <c r="L389" s="50" t="str">
        <f>UPPER(TEXT(tbl_raw_data[[#This Row],[updated_date]],"MMMM"))</f>
        <v>AUGUST</v>
      </c>
      <c r="M389" s="50" t="str">
        <f>"WEEK "&amp; IF(ROUNDUP(DAY(tbl_raw_data[[#This Row],[updated_date]])/7,0)=5,4,ROUNDUP(DAY(tbl_raw_data[[#This Row],[updated_date]])/7,0))</f>
        <v>WEEK 1</v>
      </c>
      <c r="N389" s="50" t="str">
        <f>UPPER(VLOOKUP(tbl_raw_data[[#This Row],[Analyst]],Settiings!$A$2:$B$16,2,0))</f>
        <v>NITESH</v>
      </c>
      <c r="O389" s="50" t="str">
        <f>TRIM(UPPER(tbl_raw_data[[#This Row],[Outcome]]))</f>
        <v>WITHDRAW</v>
      </c>
      <c r="P389" s="50" t="str">
        <f>TRIM(UPPER(tbl_raw_data[[#This Row],[Queue Name]]))</f>
        <v>CONSUMER PRE BUREAU</v>
      </c>
      <c r="Q389" s="50" t="str">
        <f>IF(tbl_raw_data[[#This Row],[Time taken in min]]&lt;=Settiings!$D$2,"SLA_MET","SLA_NOT_MET")</f>
        <v>SLA_MET</v>
      </c>
      <c r="R389" s="94"/>
    </row>
    <row r="390" spans="1:18" x14ac:dyDescent="0.3">
      <c r="A390" s="23" t="s">
        <v>1333</v>
      </c>
      <c r="B390" s="9">
        <v>45140.603784722225</v>
      </c>
      <c r="C390" s="22">
        <v>45140.608240740738</v>
      </c>
      <c r="D390" s="12" t="s">
        <v>8</v>
      </c>
      <c r="E390" s="12" t="s">
        <v>47</v>
      </c>
      <c r="F390" s="12" t="s">
        <v>53</v>
      </c>
      <c r="G390" s="12" t="s">
        <v>861</v>
      </c>
      <c r="H390" s="78" t="s">
        <v>7451</v>
      </c>
      <c r="I390" s="48">
        <f>tbl_raw_data[[#This Row],[Date Actioned]]-tbl_raw_data[[#This Row],[Date Tagged]]</f>
        <v>4.4560185124282725E-3</v>
      </c>
      <c r="J390" s="46">
        <f>HOUR(tbl_raw_data[[#This Row],[Time_taken]])*60+MINUTE(tbl_raw_data[[#This Row],[Time_taken]])+SECOND(tbl_raw_data[[#This Row],[Time_taken]])/60</f>
        <v>6.416666666666667</v>
      </c>
      <c r="K390" s="52">
        <f>DATE(YEAR(tbl_raw_data[[#This Row],[Date Actioned]]),MONTH(tbl_raw_data[[#This Row],[Date Actioned]]),DAY(tbl_raw_data[[#This Row],[Date Actioned]]))</f>
        <v>45140</v>
      </c>
      <c r="L390" s="50" t="str">
        <f>UPPER(TEXT(tbl_raw_data[[#This Row],[updated_date]],"MMMM"))</f>
        <v>AUGUST</v>
      </c>
      <c r="M390" s="50" t="str">
        <f>"WEEK "&amp; IF(ROUNDUP(DAY(tbl_raw_data[[#This Row],[updated_date]])/7,0)=5,4,ROUNDUP(DAY(tbl_raw_data[[#This Row],[updated_date]])/7,0))</f>
        <v>WEEK 1</v>
      </c>
      <c r="N390" s="50" t="str">
        <f>UPPER(VLOOKUP(tbl_raw_data[[#This Row],[Analyst]],Settiings!$A$2:$B$16,2,0))</f>
        <v>NAVED</v>
      </c>
      <c r="O390" s="50" t="str">
        <f>TRIM(UPPER(tbl_raw_data[[#This Row],[Outcome]]))</f>
        <v>WITHDRAW</v>
      </c>
      <c r="P390" s="50" t="str">
        <f>TRIM(UPPER(tbl_raw_data[[#This Row],[Queue Name]]))</f>
        <v>CONSUMER PRE BUREAU</v>
      </c>
      <c r="Q390" s="50" t="str">
        <f>IF(tbl_raw_data[[#This Row],[Time taken in min]]&lt;=Settiings!$D$2,"SLA_MET","SLA_NOT_MET")</f>
        <v>SLA_MET</v>
      </c>
      <c r="R390" s="94"/>
    </row>
    <row r="391" spans="1:18" x14ac:dyDescent="0.3">
      <c r="A391" s="14" t="s">
        <v>1334</v>
      </c>
      <c r="B391" s="15">
        <v>45140.603807870371</v>
      </c>
      <c r="C391" s="21">
        <v>45140.611608796295</v>
      </c>
      <c r="D391" s="18" t="s">
        <v>8</v>
      </c>
      <c r="E391" s="18" t="s">
        <v>47</v>
      </c>
      <c r="F391" s="18" t="s">
        <v>1222</v>
      </c>
      <c r="G391" s="18" t="s">
        <v>1335</v>
      </c>
      <c r="H391" s="78" t="s">
        <v>7451</v>
      </c>
      <c r="I391" s="48">
        <f>tbl_raw_data[[#This Row],[Date Actioned]]-tbl_raw_data[[#This Row],[Date Tagged]]</f>
        <v>7.8009259232203476E-3</v>
      </c>
      <c r="J391" s="46">
        <f>HOUR(tbl_raw_data[[#This Row],[Time_taken]])*60+MINUTE(tbl_raw_data[[#This Row],[Time_taken]])+SECOND(tbl_raw_data[[#This Row],[Time_taken]])/60</f>
        <v>11.233333333333333</v>
      </c>
      <c r="K391" s="52">
        <f>DATE(YEAR(tbl_raw_data[[#This Row],[Date Actioned]]),MONTH(tbl_raw_data[[#This Row],[Date Actioned]]),DAY(tbl_raw_data[[#This Row],[Date Actioned]]))</f>
        <v>45140</v>
      </c>
      <c r="L391" s="50" t="str">
        <f>UPPER(TEXT(tbl_raw_data[[#This Row],[updated_date]],"MMMM"))</f>
        <v>AUGUST</v>
      </c>
      <c r="M391" s="50" t="str">
        <f>"WEEK "&amp; IF(ROUNDUP(DAY(tbl_raw_data[[#This Row],[updated_date]])/7,0)=5,4,ROUNDUP(DAY(tbl_raw_data[[#This Row],[updated_date]])/7,0))</f>
        <v>WEEK 1</v>
      </c>
      <c r="N391" s="50" t="str">
        <f>UPPER(VLOOKUP(tbl_raw_data[[#This Row],[Analyst]],Settiings!$A$2:$B$16,2,0))</f>
        <v>HARDIK</v>
      </c>
      <c r="O391" s="50" t="str">
        <f>TRIM(UPPER(tbl_raw_data[[#This Row],[Outcome]]))</f>
        <v>WITHDRAW</v>
      </c>
      <c r="P391" s="50" t="str">
        <f>TRIM(UPPER(tbl_raw_data[[#This Row],[Queue Name]]))</f>
        <v>CONSUMER PRE BUREAU</v>
      </c>
      <c r="Q391" s="50" t="str">
        <f>IF(tbl_raw_data[[#This Row],[Time taken in min]]&lt;=Settiings!$D$2,"SLA_MET","SLA_NOT_MET")</f>
        <v>SLA_MET</v>
      </c>
      <c r="R391" s="94"/>
    </row>
    <row r="392" spans="1:18" x14ac:dyDescent="0.3">
      <c r="A392" s="20" t="s">
        <v>1338</v>
      </c>
      <c r="B392" s="9">
        <v>45140.608344907407</v>
      </c>
      <c r="C392" s="22">
        <v>45140.614270833335</v>
      </c>
      <c r="D392" s="12" t="s">
        <v>8</v>
      </c>
      <c r="E392" s="12" t="s">
        <v>19</v>
      </c>
      <c r="F392" s="12" t="s">
        <v>70</v>
      </c>
      <c r="G392" s="12" t="s">
        <v>1339</v>
      </c>
      <c r="H392" s="78" t="s">
        <v>7451</v>
      </c>
      <c r="I392" s="48">
        <f>tbl_raw_data[[#This Row],[Date Actioned]]-tbl_raw_data[[#This Row],[Date Tagged]]</f>
        <v>5.9259259287500754E-3</v>
      </c>
      <c r="J392" s="46">
        <f>HOUR(tbl_raw_data[[#This Row],[Time_taken]])*60+MINUTE(tbl_raw_data[[#This Row],[Time_taken]])+SECOND(tbl_raw_data[[#This Row],[Time_taken]])/60</f>
        <v>8.5333333333333332</v>
      </c>
      <c r="K392" s="52">
        <f>DATE(YEAR(tbl_raw_data[[#This Row],[Date Actioned]]),MONTH(tbl_raw_data[[#This Row],[Date Actioned]]),DAY(tbl_raw_data[[#This Row],[Date Actioned]]))</f>
        <v>45140</v>
      </c>
      <c r="L392" s="50" t="str">
        <f>UPPER(TEXT(tbl_raw_data[[#This Row],[updated_date]],"MMMM"))</f>
        <v>AUGUST</v>
      </c>
      <c r="M392" s="50" t="str">
        <f>"WEEK "&amp; IF(ROUNDUP(DAY(tbl_raw_data[[#This Row],[updated_date]])/7,0)=5,4,ROUNDUP(DAY(tbl_raw_data[[#This Row],[updated_date]])/7,0))</f>
        <v>WEEK 1</v>
      </c>
      <c r="N392" s="50" t="str">
        <f>UPPER(VLOOKUP(tbl_raw_data[[#This Row],[Analyst]],Settiings!$A$2:$B$16,2,0))</f>
        <v>ASIF</v>
      </c>
      <c r="O392" s="50" t="str">
        <f>TRIM(UPPER(tbl_raw_data[[#This Row],[Outcome]]))</f>
        <v>WITHDRAW</v>
      </c>
      <c r="P392" s="50" t="str">
        <f>TRIM(UPPER(tbl_raw_data[[#This Row],[Queue Name]]))</f>
        <v>CONSUMER POST BUREAU</v>
      </c>
      <c r="Q392" s="50" t="str">
        <f>IF(tbl_raw_data[[#This Row],[Time taken in min]]&lt;=Settiings!$D$2,"SLA_MET","SLA_NOT_MET")</f>
        <v>SLA_MET</v>
      </c>
      <c r="R392" s="94"/>
    </row>
    <row r="393" spans="1:18" x14ac:dyDescent="0.3">
      <c r="A393" s="23" t="s">
        <v>1345</v>
      </c>
      <c r="B393" s="15">
        <v>45140.622916666667</v>
      </c>
      <c r="C393" s="21">
        <v>45140.625648148147</v>
      </c>
      <c r="D393" s="18" t="s">
        <v>8</v>
      </c>
      <c r="E393" s="18" t="s">
        <v>19</v>
      </c>
      <c r="F393" s="18" t="s">
        <v>1222</v>
      </c>
      <c r="G393" s="18" t="s">
        <v>157</v>
      </c>
      <c r="H393" s="78" t="s">
        <v>7451</v>
      </c>
      <c r="I393" s="48">
        <f>tbl_raw_data[[#This Row],[Date Actioned]]-tbl_raw_data[[#This Row],[Date Tagged]]</f>
        <v>2.7314814797136933E-3</v>
      </c>
      <c r="J393" s="46">
        <f>HOUR(tbl_raw_data[[#This Row],[Time_taken]])*60+MINUTE(tbl_raw_data[[#This Row],[Time_taken]])+SECOND(tbl_raw_data[[#This Row],[Time_taken]])/60</f>
        <v>3.9333333333333336</v>
      </c>
      <c r="K393" s="52">
        <f>DATE(YEAR(tbl_raw_data[[#This Row],[Date Actioned]]),MONTH(tbl_raw_data[[#This Row],[Date Actioned]]),DAY(tbl_raw_data[[#This Row],[Date Actioned]]))</f>
        <v>45140</v>
      </c>
      <c r="L393" s="50" t="str">
        <f>UPPER(TEXT(tbl_raw_data[[#This Row],[updated_date]],"MMMM"))</f>
        <v>AUGUST</v>
      </c>
      <c r="M393" s="50" t="str">
        <f>"WEEK "&amp; IF(ROUNDUP(DAY(tbl_raw_data[[#This Row],[updated_date]])/7,0)=5,4,ROUNDUP(DAY(tbl_raw_data[[#This Row],[updated_date]])/7,0))</f>
        <v>WEEK 1</v>
      </c>
      <c r="N393" s="50" t="str">
        <f>UPPER(VLOOKUP(tbl_raw_data[[#This Row],[Analyst]],Settiings!$A$2:$B$16,2,0))</f>
        <v>HARDIK</v>
      </c>
      <c r="O393" s="50" t="str">
        <f>TRIM(UPPER(tbl_raw_data[[#This Row],[Outcome]]))</f>
        <v>WITHDRAW</v>
      </c>
      <c r="P393" s="50" t="str">
        <f>TRIM(UPPER(tbl_raw_data[[#This Row],[Queue Name]]))</f>
        <v>CONSUMER POST BUREAU</v>
      </c>
      <c r="Q393" s="50" t="str">
        <f>IF(tbl_raw_data[[#This Row],[Time taken in min]]&lt;=Settiings!$D$2,"SLA_MET","SLA_NOT_MET")</f>
        <v>SLA_MET</v>
      </c>
      <c r="R393" s="94"/>
    </row>
    <row r="394" spans="1:18" x14ac:dyDescent="0.3">
      <c r="A394" s="14" t="s">
        <v>1348</v>
      </c>
      <c r="B394" s="9">
        <v>45140.623842592591</v>
      </c>
      <c r="C394" s="22">
        <v>45140.62809027778</v>
      </c>
      <c r="D394" s="12" t="s">
        <v>8</v>
      </c>
      <c r="E394" s="12" t="s">
        <v>47</v>
      </c>
      <c r="F394" s="12" t="s">
        <v>53</v>
      </c>
      <c r="G394" s="12" t="s">
        <v>861</v>
      </c>
      <c r="H394" s="78" t="s">
        <v>7451</v>
      </c>
      <c r="I394" s="48">
        <f>tbl_raw_data[[#This Row],[Date Actioned]]-tbl_raw_data[[#This Row],[Date Tagged]]</f>
        <v>4.2476851886021905E-3</v>
      </c>
      <c r="J394" s="46">
        <f>HOUR(tbl_raw_data[[#This Row],[Time_taken]])*60+MINUTE(tbl_raw_data[[#This Row],[Time_taken]])+SECOND(tbl_raw_data[[#This Row],[Time_taken]])/60</f>
        <v>6.1166666666666663</v>
      </c>
      <c r="K394" s="52">
        <f>DATE(YEAR(tbl_raw_data[[#This Row],[Date Actioned]]),MONTH(tbl_raw_data[[#This Row],[Date Actioned]]),DAY(tbl_raw_data[[#This Row],[Date Actioned]]))</f>
        <v>45140</v>
      </c>
      <c r="L394" s="50" t="str">
        <f>UPPER(TEXT(tbl_raw_data[[#This Row],[updated_date]],"MMMM"))</f>
        <v>AUGUST</v>
      </c>
      <c r="M394" s="50" t="str">
        <f>"WEEK "&amp; IF(ROUNDUP(DAY(tbl_raw_data[[#This Row],[updated_date]])/7,0)=5,4,ROUNDUP(DAY(tbl_raw_data[[#This Row],[updated_date]])/7,0))</f>
        <v>WEEK 1</v>
      </c>
      <c r="N394" s="50" t="str">
        <f>UPPER(VLOOKUP(tbl_raw_data[[#This Row],[Analyst]],Settiings!$A$2:$B$16,2,0))</f>
        <v>NAVED</v>
      </c>
      <c r="O394" s="50" t="str">
        <f>TRIM(UPPER(tbl_raw_data[[#This Row],[Outcome]]))</f>
        <v>WITHDRAW</v>
      </c>
      <c r="P394" s="50" t="str">
        <f>TRIM(UPPER(tbl_raw_data[[#This Row],[Queue Name]]))</f>
        <v>CONSUMER PRE BUREAU</v>
      </c>
      <c r="Q394" s="50" t="str">
        <f>IF(tbl_raw_data[[#This Row],[Time taken in min]]&lt;=Settiings!$D$2,"SLA_MET","SLA_NOT_MET")</f>
        <v>SLA_MET</v>
      </c>
      <c r="R394" s="94"/>
    </row>
    <row r="395" spans="1:18" x14ac:dyDescent="0.3">
      <c r="A395" s="20" t="s">
        <v>1351</v>
      </c>
      <c r="B395" s="15">
        <v>45140.629675925928</v>
      </c>
      <c r="C395" s="21">
        <v>45140.633055555554</v>
      </c>
      <c r="D395" s="18" t="s">
        <v>8</v>
      </c>
      <c r="E395" s="18" t="s">
        <v>47</v>
      </c>
      <c r="F395" s="18" t="s">
        <v>1222</v>
      </c>
      <c r="G395" s="18" t="s">
        <v>1352</v>
      </c>
      <c r="H395" s="78" t="s">
        <v>7451</v>
      </c>
      <c r="I395" s="48">
        <f>tbl_raw_data[[#This Row],[Date Actioned]]-tbl_raw_data[[#This Row],[Date Tagged]]</f>
        <v>3.379629626579117E-3</v>
      </c>
      <c r="J395" s="46">
        <f>HOUR(tbl_raw_data[[#This Row],[Time_taken]])*60+MINUTE(tbl_raw_data[[#This Row],[Time_taken]])+SECOND(tbl_raw_data[[#This Row],[Time_taken]])/60</f>
        <v>4.8666666666666671</v>
      </c>
      <c r="K395" s="52">
        <f>DATE(YEAR(tbl_raw_data[[#This Row],[Date Actioned]]),MONTH(tbl_raw_data[[#This Row],[Date Actioned]]),DAY(tbl_raw_data[[#This Row],[Date Actioned]]))</f>
        <v>45140</v>
      </c>
      <c r="L395" s="50" t="str">
        <f>UPPER(TEXT(tbl_raw_data[[#This Row],[updated_date]],"MMMM"))</f>
        <v>AUGUST</v>
      </c>
      <c r="M395" s="50" t="str">
        <f>"WEEK "&amp; IF(ROUNDUP(DAY(tbl_raw_data[[#This Row],[updated_date]])/7,0)=5,4,ROUNDUP(DAY(tbl_raw_data[[#This Row],[updated_date]])/7,0))</f>
        <v>WEEK 1</v>
      </c>
      <c r="N395" s="50" t="str">
        <f>UPPER(VLOOKUP(tbl_raw_data[[#This Row],[Analyst]],Settiings!$A$2:$B$16,2,0))</f>
        <v>HARDIK</v>
      </c>
      <c r="O395" s="50" t="str">
        <f>TRIM(UPPER(tbl_raw_data[[#This Row],[Outcome]]))</f>
        <v>WITHDRAW</v>
      </c>
      <c r="P395" s="50" t="str">
        <f>TRIM(UPPER(tbl_raw_data[[#This Row],[Queue Name]]))</f>
        <v>CONSUMER PRE BUREAU</v>
      </c>
      <c r="Q395" s="50" t="str">
        <f>IF(tbl_raw_data[[#This Row],[Time taken in min]]&lt;=Settiings!$D$2,"SLA_MET","SLA_NOT_MET")</f>
        <v>SLA_MET</v>
      </c>
      <c r="R395" s="94"/>
    </row>
    <row r="396" spans="1:18" x14ac:dyDescent="0.3">
      <c r="A396" s="23" t="s">
        <v>1356</v>
      </c>
      <c r="B396" s="9">
        <v>45140.63685185185</v>
      </c>
      <c r="C396" s="22">
        <v>45140.639479166668</v>
      </c>
      <c r="D396" s="12" t="s">
        <v>8</v>
      </c>
      <c r="E396" s="12" t="s">
        <v>47</v>
      </c>
      <c r="F396" s="12" t="s">
        <v>1228</v>
      </c>
      <c r="G396" s="12" t="s">
        <v>1357</v>
      </c>
      <c r="H396" s="78" t="s">
        <v>7451</v>
      </c>
      <c r="I396" s="48">
        <f>tbl_raw_data[[#This Row],[Date Actioned]]-tbl_raw_data[[#This Row],[Date Tagged]]</f>
        <v>2.6273148178006522E-3</v>
      </c>
      <c r="J396" s="46">
        <f>HOUR(tbl_raw_data[[#This Row],[Time_taken]])*60+MINUTE(tbl_raw_data[[#This Row],[Time_taken]])+SECOND(tbl_raw_data[[#This Row],[Time_taken]])/60</f>
        <v>3.7833333333333332</v>
      </c>
      <c r="K396" s="52">
        <f>DATE(YEAR(tbl_raw_data[[#This Row],[Date Actioned]]),MONTH(tbl_raw_data[[#This Row],[Date Actioned]]),DAY(tbl_raw_data[[#This Row],[Date Actioned]]))</f>
        <v>45140</v>
      </c>
      <c r="L396" s="50" t="str">
        <f>UPPER(TEXT(tbl_raw_data[[#This Row],[updated_date]],"MMMM"))</f>
        <v>AUGUST</v>
      </c>
      <c r="M396" s="50" t="str">
        <f>"WEEK "&amp; IF(ROUNDUP(DAY(tbl_raw_data[[#This Row],[updated_date]])/7,0)=5,4,ROUNDUP(DAY(tbl_raw_data[[#This Row],[updated_date]])/7,0))</f>
        <v>WEEK 1</v>
      </c>
      <c r="N396" s="50" t="str">
        <f>UPPER(VLOOKUP(tbl_raw_data[[#This Row],[Analyst]],Settiings!$A$2:$B$16,2,0))</f>
        <v>RAJ</v>
      </c>
      <c r="O396" s="50" t="str">
        <f>TRIM(UPPER(tbl_raw_data[[#This Row],[Outcome]]))</f>
        <v>WITHDRAW</v>
      </c>
      <c r="P396" s="50" t="str">
        <f>TRIM(UPPER(tbl_raw_data[[#This Row],[Queue Name]]))</f>
        <v>CONSUMER PRE BUREAU</v>
      </c>
      <c r="Q396" s="50" t="str">
        <f>IF(tbl_raw_data[[#This Row],[Time taken in min]]&lt;=Settiings!$D$2,"SLA_MET","SLA_NOT_MET")</f>
        <v>SLA_MET</v>
      </c>
      <c r="R396" s="94"/>
    </row>
    <row r="397" spans="1:18" x14ac:dyDescent="0.3">
      <c r="A397" s="14" t="s">
        <v>1358</v>
      </c>
      <c r="B397" s="15">
        <v>45140.637141203704</v>
      </c>
      <c r="C397" s="21">
        <v>45140.641504629632</v>
      </c>
      <c r="D397" s="18" t="s">
        <v>8</v>
      </c>
      <c r="E397" s="18" t="s">
        <v>47</v>
      </c>
      <c r="F397" s="18" t="s">
        <v>70</v>
      </c>
      <c r="G397" s="18" t="s">
        <v>1359</v>
      </c>
      <c r="H397" s="78" t="s">
        <v>7451</v>
      </c>
      <c r="I397" s="48">
        <f>tbl_raw_data[[#This Row],[Date Actioned]]-tbl_raw_data[[#This Row],[Date Tagged]]</f>
        <v>4.3634259272948839E-3</v>
      </c>
      <c r="J397" s="46">
        <f>HOUR(tbl_raw_data[[#This Row],[Time_taken]])*60+MINUTE(tbl_raw_data[[#This Row],[Time_taken]])+SECOND(tbl_raw_data[[#This Row],[Time_taken]])/60</f>
        <v>6.2833333333333332</v>
      </c>
      <c r="K397" s="52">
        <f>DATE(YEAR(tbl_raw_data[[#This Row],[Date Actioned]]),MONTH(tbl_raw_data[[#This Row],[Date Actioned]]),DAY(tbl_raw_data[[#This Row],[Date Actioned]]))</f>
        <v>45140</v>
      </c>
      <c r="L397" s="50" t="str">
        <f>UPPER(TEXT(tbl_raw_data[[#This Row],[updated_date]],"MMMM"))</f>
        <v>AUGUST</v>
      </c>
      <c r="M397" s="50" t="str">
        <f>"WEEK "&amp; IF(ROUNDUP(DAY(tbl_raw_data[[#This Row],[updated_date]])/7,0)=5,4,ROUNDUP(DAY(tbl_raw_data[[#This Row],[updated_date]])/7,0))</f>
        <v>WEEK 1</v>
      </c>
      <c r="N397" s="50" t="str">
        <f>UPPER(VLOOKUP(tbl_raw_data[[#This Row],[Analyst]],Settiings!$A$2:$B$16,2,0))</f>
        <v>ASIF</v>
      </c>
      <c r="O397" s="50" t="str">
        <f>TRIM(UPPER(tbl_raw_data[[#This Row],[Outcome]]))</f>
        <v>WITHDRAW</v>
      </c>
      <c r="P397" s="50" t="str">
        <f>TRIM(UPPER(tbl_raw_data[[#This Row],[Queue Name]]))</f>
        <v>CONSUMER PRE BUREAU</v>
      </c>
      <c r="Q397" s="50" t="str">
        <f>IF(tbl_raw_data[[#This Row],[Time taken in min]]&lt;=Settiings!$D$2,"SLA_MET","SLA_NOT_MET")</f>
        <v>SLA_MET</v>
      </c>
      <c r="R397" s="94"/>
    </row>
    <row r="398" spans="1:18" x14ac:dyDescent="0.3">
      <c r="A398" s="20" t="s">
        <v>1361</v>
      </c>
      <c r="B398" s="9">
        <v>45140.639803240738</v>
      </c>
      <c r="C398" s="22">
        <v>45140.64199074074</v>
      </c>
      <c r="D398" s="12" t="s">
        <v>8</v>
      </c>
      <c r="E398" s="12" t="s">
        <v>47</v>
      </c>
      <c r="F398" s="12" t="s">
        <v>53</v>
      </c>
      <c r="G398" s="12" t="s">
        <v>118</v>
      </c>
      <c r="H398" s="78" t="s">
        <v>7451</v>
      </c>
      <c r="I398" s="48">
        <f>tbl_raw_data[[#This Row],[Date Actioned]]-tbl_raw_data[[#This Row],[Date Tagged]]</f>
        <v>2.1875000020372681E-3</v>
      </c>
      <c r="J398" s="46">
        <f>HOUR(tbl_raw_data[[#This Row],[Time_taken]])*60+MINUTE(tbl_raw_data[[#This Row],[Time_taken]])+SECOND(tbl_raw_data[[#This Row],[Time_taken]])/60</f>
        <v>3.15</v>
      </c>
      <c r="K398" s="52">
        <f>DATE(YEAR(tbl_raw_data[[#This Row],[Date Actioned]]),MONTH(tbl_raw_data[[#This Row],[Date Actioned]]),DAY(tbl_raw_data[[#This Row],[Date Actioned]]))</f>
        <v>45140</v>
      </c>
      <c r="L398" s="50" t="str">
        <f>UPPER(TEXT(tbl_raw_data[[#This Row],[updated_date]],"MMMM"))</f>
        <v>AUGUST</v>
      </c>
      <c r="M398" s="50" t="str">
        <f>"WEEK "&amp; IF(ROUNDUP(DAY(tbl_raw_data[[#This Row],[updated_date]])/7,0)=5,4,ROUNDUP(DAY(tbl_raw_data[[#This Row],[updated_date]])/7,0))</f>
        <v>WEEK 1</v>
      </c>
      <c r="N398" s="50" t="str">
        <f>UPPER(VLOOKUP(tbl_raw_data[[#This Row],[Analyst]],Settiings!$A$2:$B$16,2,0))</f>
        <v>NAVED</v>
      </c>
      <c r="O398" s="50" t="str">
        <f>TRIM(UPPER(tbl_raw_data[[#This Row],[Outcome]]))</f>
        <v>WITHDRAW</v>
      </c>
      <c r="P398" s="50" t="str">
        <f>TRIM(UPPER(tbl_raw_data[[#This Row],[Queue Name]]))</f>
        <v>CONSUMER PRE BUREAU</v>
      </c>
      <c r="Q398" s="50" t="str">
        <f>IF(tbl_raw_data[[#This Row],[Time taken in min]]&lt;=Settiings!$D$2,"SLA_MET","SLA_NOT_MET")</f>
        <v>SLA_MET</v>
      </c>
      <c r="R398" s="94"/>
    </row>
    <row r="399" spans="1:18" x14ac:dyDescent="0.3">
      <c r="A399" s="23" t="s">
        <v>1369</v>
      </c>
      <c r="B399" s="15">
        <v>45140.651701388888</v>
      </c>
      <c r="C399" s="21">
        <v>45140.654386574075</v>
      </c>
      <c r="D399" s="18" t="s">
        <v>8</v>
      </c>
      <c r="E399" s="18" t="s">
        <v>47</v>
      </c>
      <c r="F399" s="18" t="s">
        <v>1228</v>
      </c>
      <c r="G399" s="18" t="s">
        <v>1370</v>
      </c>
      <c r="H399" s="78" t="s">
        <v>7451</v>
      </c>
      <c r="I399" s="48">
        <f>tbl_raw_data[[#This Row],[Date Actioned]]-tbl_raw_data[[#This Row],[Date Tagged]]</f>
        <v>2.6851851871469989E-3</v>
      </c>
      <c r="J399" s="46">
        <f>HOUR(tbl_raw_data[[#This Row],[Time_taken]])*60+MINUTE(tbl_raw_data[[#This Row],[Time_taken]])+SECOND(tbl_raw_data[[#This Row],[Time_taken]])/60</f>
        <v>3.8666666666666667</v>
      </c>
      <c r="K399" s="52">
        <f>DATE(YEAR(tbl_raw_data[[#This Row],[Date Actioned]]),MONTH(tbl_raw_data[[#This Row],[Date Actioned]]),DAY(tbl_raw_data[[#This Row],[Date Actioned]]))</f>
        <v>45140</v>
      </c>
      <c r="L399" s="50" t="str">
        <f>UPPER(TEXT(tbl_raw_data[[#This Row],[updated_date]],"MMMM"))</f>
        <v>AUGUST</v>
      </c>
      <c r="M399" s="50" t="str">
        <f>"WEEK "&amp; IF(ROUNDUP(DAY(tbl_raw_data[[#This Row],[updated_date]])/7,0)=5,4,ROUNDUP(DAY(tbl_raw_data[[#This Row],[updated_date]])/7,0))</f>
        <v>WEEK 1</v>
      </c>
      <c r="N399" s="50" t="str">
        <f>UPPER(VLOOKUP(tbl_raw_data[[#This Row],[Analyst]],Settiings!$A$2:$B$16,2,0))</f>
        <v>RAJ</v>
      </c>
      <c r="O399" s="50" t="str">
        <f>TRIM(UPPER(tbl_raw_data[[#This Row],[Outcome]]))</f>
        <v>WITHDRAW</v>
      </c>
      <c r="P399" s="50" t="str">
        <f>TRIM(UPPER(tbl_raw_data[[#This Row],[Queue Name]]))</f>
        <v>CONSUMER PRE BUREAU</v>
      </c>
      <c r="Q399" s="50" t="str">
        <f>IF(tbl_raw_data[[#This Row],[Time taken in min]]&lt;=Settiings!$D$2,"SLA_MET","SLA_NOT_MET")</f>
        <v>SLA_MET</v>
      </c>
      <c r="R399" s="94"/>
    </row>
    <row r="400" spans="1:18" x14ac:dyDescent="0.3">
      <c r="A400" s="14" t="s">
        <v>1373</v>
      </c>
      <c r="B400" s="9">
        <v>45140.654756944445</v>
      </c>
      <c r="C400" s="22">
        <v>45140.659826388888</v>
      </c>
      <c r="D400" s="12" t="s">
        <v>8</v>
      </c>
      <c r="E400" s="12" t="s">
        <v>9</v>
      </c>
      <c r="F400" s="12" t="s">
        <v>16</v>
      </c>
      <c r="G400" s="12" t="s">
        <v>157</v>
      </c>
      <c r="H400" s="78" t="s">
        <v>7451</v>
      </c>
      <c r="I400" s="48">
        <f>tbl_raw_data[[#This Row],[Date Actioned]]-tbl_raw_data[[#This Row],[Date Tagged]]</f>
        <v>5.0694444435066544E-3</v>
      </c>
      <c r="J400" s="46">
        <f>HOUR(tbl_raw_data[[#This Row],[Time_taken]])*60+MINUTE(tbl_raw_data[[#This Row],[Time_taken]])+SECOND(tbl_raw_data[[#This Row],[Time_taken]])/60</f>
        <v>7.3</v>
      </c>
      <c r="K400" s="52">
        <f>DATE(YEAR(tbl_raw_data[[#This Row],[Date Actioned]]),MONTH(tbl_raw_data[[#This Row],[Date Actioned]]),DAY(tbl_raw_data[[#This Row],[Date Actioned]]))</f>
        <v>45140</v>
      </c>
      <c r="L400" s="50" t="str">
        <f>UPPER(TEXT(tbl_raw_data[[#This Row],[updated_date]],"MMMM"))</f>
        <v>AUGUST</v>
      </c>
      <c r="M400" s="50" t="str">
        <f>"WEEK "&amp; IF(ROUNDUP(DAY(tbl_raw_data[[#This Row],[updated_date]])/7,0)=5,4,ROUNDUP(DAY(tbl_raw_data[[#This Row],[updated_date]])/7,0))</f>
        <v>WEEK 1</v>
      </c>
      <c r="N400" s="50" t="str">
        <f>UPPER(VLOOKUP(tbl_raw_data[[#This Row],[Analyst]],Settiings!$A$2:$B$16,2,0))</f>
        <v>CAMROOON</v>
      </c>
      <c r="O400" s="50" t="str">
        <f>TRIM(UPPER(tbl_raw_data[[#This Row],[Outcome]]))</f>
        <v>WITHDRAW</v>
      </c>
      <c r="P400" s="50" t="str">
        <f>TRIM(UPPER(tbl_raw_data[[#This Row],[Queue Name]]))</f>
        <v>CONSUMER EXISTING</v>
      </c>
      <c r="Q400" s="50" t="str">
        <f>IF(tbl_raw_data[[#This Row],[Time taken in min]]&lt;=Settiings!$D$2,"SLA_MET","SLA_NOT_MET")</f>
        <v>SLA_MET</v>
      </c>
      <c r="R400" s="94"/>
    </row>
    <row r="401" spans="1:18" x14ac:dyDescent="0.3">
      <c r="A401" s="20" t="s">
        <v>1374</v>
      </c>
      <c r="B401" s="15">
        <v>45140.657152777778</v>
      </c>
      <c r="C401" s="21">
        <v>45140.662465277775</v>
      </c>
      <c r="D401" s="18" t="s">
        <v>8</v>
      </c>
      <c r="E401" s="18" t="s">
        <v>47</v>
      </c>
      <c r="F401" s="18" t="s">
        <v>53</v>
      </c>
      <c r="G401" s="18" t="s">
        <v>1375</v>
      </c>
      <c r="H401" s="78" t="s">
        <v>7451</v>
      </c>
      <c r="I401" s="48">
        <f>tbl_raw_data[[#This Row],[Date Actioned]]-tbl_raw_data[[#This Row],[Date Tagged]]</f>
        <v>5.3124999976716936E-3</v>
      </c>
      <c r="J401" s="46">
        <f>HOUR(tbl_raw_data[[#This Row],[Time_taken]])*60+MINUTE(tbl_raw_data[[#This Row],[Time_taken]])+SECOND(tbl_raw_data[[#This Row],[Time_taken]])/60</f>
        <v>7.65</v>
      </c>
      <c r="K401" s="52">
        <f>DATE(YEAR(tbl_raw_data[[#This Row],[Date Actioned]]),MONTH(tbl_raw_data[[#This Row],[Date Actioned]]),DAY(tbl_raw_data[[#This Row],[Date Actioned]]))</f>
        <v>45140</v>
      </c>
      <c r="L401" s="50" t="str">
        <f>UPPER(TEXT(tbl_raw_data[[#This Row],[updated_date]],"MMMM"))</f>
        <v>AUGUST</v>
      </c>
      <c r="M401" s="50" t="str">
        <f>"WEEK "&amp; IF(ROUNDUP(DAY(tbl_raw_data[[#This Row],[updated_date]])/7,0)=5,4,ROUNDUP(DAY(tbl_raw_data[[#This Row],[updated_date]])/7,0))</f>
        <v>WEEK 1</v>
      </c>
      <c r="N401" s="50" t="str">
        <f>UPPER(VLOOKUP(tbl_raw_data[[#This Row],[Analyst]],Settiings!$A$2:$B$16,2,0))</f>
        <v>NAVED</v>
      </c>
      <c r="O401" s="50" t="str">
        <f>TRIM(UPPER(tbl_raw_data[[#This Row],[Outcome]]))</f>
        <v>WITHDRAW</v>
      </c>
      <c r="P401" s="50" t="str">
        <f>TRIM(UPPER(tbl_raw_data[[#This Row],[Queue Name]]))</f>
        <v>CONSUMER PRE BUREAU</v>
      </c>
      <c r="Q401" s="50" t="str">
        <f>IF(tbl_raw_data[[#This Row],[Time taken in min]]&lt;=Settiings!$D$2,"SLA_MET","SLA_NOT_MET")</f>
        <v>SLA_MET</v>
      </c>
      <c r="R401" s="94"/>
    </row>
    <row r="402" spans="1:18" x14ac:dyDescent="0.3">
      <c r="A402" s="23" t="s">
        <v>1385</v>
      </c>
      <c r="B402" s="9">
        <v>45140.672743055555</v>
      </c>
      <c r="C402" s="22">
        <v>45140.679594907408</v>
      </c>
      <c r="D402" s="12" t="s">
        <v>8</v>
      </c>
      <c r="E402" s="12" t="s">
        <v>47</v>
      </c>
      <c r="F402" s="12" t="s">
        <v>686</v>
      </c>
      <c r="G402" s="12" t="s">
        <v>1386</v>
      </c>
      <c r="H402" s="78" t="s">
        <v>7451</v>
      </c>
      <c r="I402" s="48">
        <f>tbl_raw_data[[#This Row],[Date Actioned]]-tbl_raw_data[[#This Row],[Date Tagged]]</f>
        <v>6.8518518528435379E-3</v>
      </c>
      <c r="J402" s="46">
        <f>HOUR(tbl_raw_data[[#This Row],[Time_taken]])*60+MINUTE(tbl_raw_data[[#This Row],[Time_taken]])+SECOND(tbl_raw_data[[#This Row],[Time_taken]])/60</f>
        <v>9.8666666666666671</v>
      </c>
      <c r="K402" s="52">
        <f>DATE(YEAR(tbl_raw_data[[#This Row],[Date Actioned]]),MONTH(tbl_raw_data[[#This Row],[Date Actioned]]),DAY(tbl_raw_data[[#This Row],[Date Actioned]]))</f>
        <v>45140</v>
      </c>
      <c r="L402" s="50" t="str">
        <f>UPPER(TEXT(tbl_raw_data[[#This Row],[updated_date]],"MMMM"))</f>
        <v>AUGUST</v>
      </c>
      <c r="M402" s="50" t="str">
        <f>"WEEK "&amp; IF(ROUNDUP(DAY(tbl_raw_data[[#This Row],[updated_date]])/7,0)=5,4,ROUNDUP(DAY(tbl_raw_data[[#This Row],[updated_date]])/7,0))</f>
        <v>WEEK 1</v>
      </c>
      <c r="N402" s="50" t="str">
        <f>UPPER(VLOOKUP(tbl_raw_data[[#This Row],[Analyst]],Settiings!$A$2:$B$16,2,0))</f>
        <v>FARDIN</v>
      </c>
      <c r="O402" s="50" t="str">
        <f>TRIM(UPPER(tbl_raw_data[[#This Row],[Outcome]]))</f>
        <v>WITHDRAW</v>
      </c>
      <c r="P402" s="50" t="str">
        <f>TRIM(UPPER(tbl_raw_data[[#This Row],[Queue Name]]))</f>
        <v>CONSUMER PRE BUREAU</v>
      </c>
      <c r="Q402" s="50" t="str">
        <f>IF(tbl_raw_data[[#This Row],[Time taken in min]]&lt;=Settiings!$D$2,"SLA_MET","SLA_NOT_MET")</f>
        <v>SLA_MET</v>
      </c>
      <c r="R402" s="94"/>
    </row>
    <row r="403" spans="1:18" x14ac:dyDescent="0.3">
      <c r="A403" s="14" t="s">
        <v>1403</v>
      </c>
      <c r="B403" s="15">
        <v>45140.704722222225</v>
      </c>
      <c r="C403" s="21">
        <v>45140.709178240744</v>
      </c>
      <c r="D403" s="18" t="s">
        <v>8</v>
      </c>
      <c r="E403" s="18" t="s">
        <v>47</v>
      </c>
      <c r="F403" s="18" t="s">
        <v>53</v>
      </c>
      <c r="G403" s="18" t="s">
        <v>118</v>
      </c>
      <c r="H403" s="78" t="s">
        <v>7451</v>
      </c>
      <c r="I403" s="48">
        <f>tbl_raw_data[[#This Row],[Date Actioned]]-tbl_raw_data[[#This Row],[Date Tagged]]</f>
        <v>4.4560185197042301E-3</v>
      </c>
      <c r="J403" s="46">
        <f>HOUR(tbl_raw_data[[#This Row],[Time_taken]])*60+MINUTE(tbl_raw_data[[#This Row],[Time_taken]])+SECOND(tbl_raw_data[[#This Row],[Time_taken]])/60</f>
        <v>6.416666666666667</v>
      </c>
      <c r="K403" s="52">
        <f>DATE(YEAR(tbl_raw_data[[#This Row],[Date Actioned]]),MONTH(tbl_raw_data[[#This Row],[Date Actioned]]),DAY(tbl_raw_data[[#This Row],[Date Actioned]]))</f>
        <v>45140</v>
      </c>
      <c r="L403" s="50" t="str">
        <f>UPPER(TEXT(tbl_raw_data[[#This Row],[updated_date]],"MMMM"))</f>
        <v>AUGUST</v>
      </c>
      <c r="M403" s="50" t="str">
        <f>"WEEK "&amp; IF(ROUNDUP(DAY(tbl_raw_data[[#This Row],[updated_date]])/7,0)=5,4,ROUNDUP(DAY(tbl_raw_data[[#This Row],[updated_date]])/7,0))</f>
        <v>WEEK 1</v>
      </c>
      <c r="N403" s="50" t="str">
        <f>UPPER(VLOOKUP(tbl_raw_data[[#This Row],[Analyst]],Settiings!$A$2:$B$16,2,0))</f>
        <v>NAVED</v>
      </c>
      <c r="O403" s="50" t="str">
        <f>TRIM(UPPER(tbl_raw_data[[#This Row],[Outcome]]))</f>
        <v>WITHDRAW</v>
      </c>
      <c r="P403" s="50" t="str">
        <f>TRIM(UPPER(tbl_raw_data[[#This Row],[Queue Name]]))</f>
        <v>CONSUMER PRE BUREAU</v>
      </c>
      <c r="Q403" s="50" t="str">
        <f>IF(tbl_raw_data[[#This Row],[Time taken in min]]&lt;=Settiings!$D$2,"SLA_MET","SLA_NOT_MET")</f>
        <v>SLA_MET</v>
      </c>
      <c r="R403" s="94"/>
    </row>
    <row r="404" spans="1:18" x14ac:dyDescent="0.3">
      <c r="A404" s="23" t="s">
        <v>1422</v>
      </c>
      <c r="B404" s="15">
        <v>45140.737118055556</v>
      </c>
      <c r="C404" s="21">
        <v>45140.74181712963</v>
      </c>
      <c r="D404" s="18" t="s">
        <v>8</v>
      </c>
      <c r="E404" s="18" t="s">
        <v>47</v>
      </c>
      <c r="F404" s="18" t="s">
        <v>65</v>
      </c>
      <c r="G404" s="18" t="s">
        <v>118</v>
      </c>
      <c r="H404" s="78" t="s">
        <v>7451</v>
      </c>
      <c r="I404" s="48">
        <f>tbl_raw_data[[#This Row],[Date Actioned]]-tbl_raw_data[[#This Row],[Date Tagged]]</f>
        <v>4.6990740738692693E-3</v>
      </c>
      <c r="J404" s="46">
        <f>HOUR(tbl_raw_data[[#This Row],[Time_taken]])*60+MINUTE(tbl_raw_data[[#This Row],[Time_taken]])+SECOND(tbl_raw_data[[#This Row],[Time_taken]])/60</f>
        <v>6.7666666666666666</v>
      </c>
      <c r="K404" s="52">
        <f>DATE(YEAR(tbl_raw_data[[#This Row],[Date Actioned]]),MONTH(tbl_raw_data[[#This Row],[Date Actioned]]),DAY(tbl_raw_data[[#This Row],[Date Actioned]]))</f>
        <v>45140</v>
      </c>
      <c r="L404" s="50" t="str">
        <f>UPPER(TEXT(tbl_raw_data[[#This Row],[updated_date]],"MMMM"))</f>
        <v>AUGUST</v>
      </c>
      <c r="M404" s="50" t="str">
        <f>"WEEK "&amp; IF(ROUNDUP(DAY(tbl_raw_data[[#This Row],[updated_date]])/7,0)=5,4,ROUNDUP(DAY(tbl_raw_data[[#This Row],[updated_date]])/7,0))</f>
        <v>WEEK 1</v>
      </c>
      <c r="N404" s="50" t="str">
        <f>UPPER(VLOOKUP(tbl_raw_data[[#This Row],[Analyst]],Settiings!$A$2:$B$16,2,0))</f>
        <v>SAM</v>
      </c>
      <c r="O404" s="50" t="str">
        <f>TRIM(UPPER(tbl_raw_data[[#This Row],[Outcome]]))</f>
        <v>WITHDRAW</v>
      </c>
      <c r="P404" s="50" t="str">
        <f>TRIM(UPPER(tbl_raw_data[[#This Row],[Queue Name]]))</f>
        <v>CONSUMER PRE BUREAU</v>
      </c>
      <c r="Q404" s="50" t="str">
        <f>IF(tbl_raw_data[[#This Row],[Time taken in min]]&lt;=Settiings!$D$2,"SLA_MET","SLA_NOT_MET")</f>
        <v>SLA_MET</v>
      </c>
      <c r="R404" s="94"/>
    </row>
    <row r="405" spans="1:18" x14ac:dyDescent="0.3">
      <c r="A405" s="14" t="s">
        <v>1424</v>
      </c>
      <c r="B405" s="9">
        <v>45140.744398148148</v>
      </c>
      <c r="C405" s="22">
        <v>45140.747083333335</v>
      </c>
      <c r="D405" s="12" t="s">
        <v>8</v>
      </c>
      <c r="E405" s="12" t="s">
        <v>9</v>
      </c>
      <c r="F405" s="12" t="s">
        <v>16</v>
      </c>
      <c r="G405" s="12" t="s">
        <v>1425</v>
      </c>
      <c r="H405" s="78" t="s">
        <v>7451</v>
      </c>
      <c r="I405" s="48">
        <f>tbl_raw_data[[#This Row],[Date Actioned]]-tbl_raw_data[[#This Row],[Date Tagged]]</f>
        <v>2.6851851871469989E-3</v>
      </c>
      <c r="J405" s="46">
        <f>HOUR(tbl_raw_data[[#This Row],[Time_taken]])*60+MINUTE(tbl_raw_data[[#This Row],[Time_taken]])+SECOND(tbl_raw_data[[#This Row],[Time_taken]])/60</f>
        <v>3.8666666666666667</v>
      </c>
      <c r="K405" s="52">
        <f>DATE(YEAR(tbl_raw_data[[#This Row],[Date Actioned]]),MONTH(tbl_raw_data[[#This Row],[Date Actioned]]),DAY(tbl_raw_data[[#This Row],[Date Actioned]]))</f>
        <v>45140</v>
      </c>
      <c r="L405" s="50" t="str">
        <f>UPPER(TEXT(tbl_raw_data[[#This Row],[updated_date]],"MMMM"))</f>
        <v>AUGUST</v>
      </c>
      <c r="M405" s="50" t="str">
        <f>"WEEK "&amp; IF(ROUNDUP(DAY(tbl_raw_data[[#This Row],[updated_date]])/7,0)=5,4,ROUNDUP(DAY(tbl_raw_data[[#This Row],[updated_date]])/7,0))</f>
        <v>WEEK 1</v>
      </c>
      <c r="N405" s="50" t="str">
        <f>UPPER(VLOOKUP(tbl_raw_data[[#This Row],[Analyst]],Settiings!$A$2:$B$16,2,0))</f>
        <v>CAMROOON</v>
      </c>
      <c r="O405" s="50" t="str">
        <f>TRIM(UPPER(tbl_raw_data[[#This Row],[Outcome]]))</f>
        <v>WITHDRAW</v>
      </c>
      <c r="P405" s="50" t="str">
        <f>TRIM(UPPER(tbl_raw_data[[#This Row],[Queue Name]]))</f>
        <v>CONSUMER EXISTING</v>
      </c>
      <c r="Q405" s="50" t="str">
        <f>IF(tbl_raw_data[[#This Row],[Time taken in min]]&lt;=Settiings!$D$2,"SLA_MET","SLA_NOT_MET")</f>
        <v>SLA_MET</v>
      </c>
      <c r="R405" s="94"/>
    </row>
    <row r="406" spans="1:18" x14ac:dyDescent="0.3">
      <c r="A406" s="20" t="s">
        <v>1427</v>
      </c>
      <c r="B406" s="15">
        <v>45140.75849537037</v>
      </c>
      <c r="C406" s="21">
        <v>45140.762870370374</v>
      </c>
      <c r="D406" s="18" t="s">
        <v>8</v>
      </c>
      <c r="E406" s="18" t="s">
        <v>47</v>
      </c>
      <c r="F406" s="18" t="s">
        <v>65</v>
      </c>
      <c r="G406" s="18" t="s">
        <v>1428</v>
      </c>
      <c r="H406" s="78" t="s">
        <v>7451</v>
      </c>
      <c r="I406" s="48">
        <f>tbl_raw_data[[#This Row],[Date Actioned]]-tbl_raw_data[[#This Row],[Date Tagged]]</f>
        <v>4.3750000040745363E-3</v>
      </c>
      <c r="J406" s="46">
        <f>HOUR(tbl_raw_data[[#This Row],[Time_taken]])*60+MINUTE(tbl_raw_data[[#This Row],[Time_taken]])+SECOND(tbl_raw_data[[#This Row],[Time_taken]])/60</f>
        <v>6.3</v>
      </c>
      <c r="K406" s="52">
        <f>DATE(YEAR(tbl_raw_data[[#This Row],[Date Actioned]]),MONTH(tbl_raw_data[[#This Row],[Date Actioned]]),DAY(tbl_raw_data[[#This Row],[Date Actioned]]))</f>
        <v>45140</v>
      </c>
      <c r="L406" s="50" t="str">
        <f>UPPER(TEXT(tbl_raw_data[[#This Row],[updated_date]],"MMMM"))</f>
        <v>AUGUST</v>
      </c>
      <c r="M406" s="50" t="str">
        <f>"WEEK "&amp; IF(ROUNDUP(DAY(tbl_raw_data[[#This Row],[updated_date]])/7,0)=5,4,ROUNDUP(DAY(tbl_raw_data[[#This Row],[updated_date]])/7,0))</f>
        <v>WEEK 1</v>
      </c>
      <c r="N406" s="50" t="str">
        <f>UPPER(VLOOKUP(tbl_raw_data[[#This Row],[Analyst]],Settiings!$A$2:$B$16,2,0))</f>
        <v>SAM</v>
      </c>
      <c r="O406" s="50" t="str">
        <f>TRIM(UPPER(tbl_raw_data[[#This Row],[Outcome]]))</f>
        <v>WITHDRAW</v>
      </c>
      <c r="P406" s="50" t="str">
        <f>TRIM(UPPER(tbl_raw_data[[#This Row],[Queue Name]]))</f>
        <v>CONSUMER PRE BUREAU</v>
      </c>
      <c r="Q406" s="50" t="str">
        <f>IF(tbl_raw_data[[#This Row],[Time taken in min]]&lt;=Settiings!$D$2,"SLA_MET","SLA_NOT_MET")</f>
        <v>SLA_MET</v>
      </c>
      <c r="R406" s="94"/>
    </row>
    <row r="407" spans="1:18" x14ac:dyDescent="0.3">
      <c r="A407" s="23" t="s">
        <v>1431</v>
      </c>
      <c r="B407" s="9">
        <v>45140.764050925929</v>
      </c>
      <c r="C407" s="22">
        <v>45140.766631944447</v>
      </c>
      <c r="D407" s="12" t="s">
        <v>8</v>
      </c>
      <c r="E407" s="12" t="s">
        <v>47</v>
      </c>
      <c r="F407" s="12" t="s">
        <v>65</v>
      </c>
      <c r="G407" s="12" t="s">
        <v>1116</v>
      </c>
      <c r="H407" s="78" t="s">
        <v>7451</v>
      </c>
      <c r="I407" s="48">
        <f>tbl_raw_data[[#This Row],[Date Actioned]]-tbl_raw_data[[#This Row],[Date Tagged]]</f>
        <v>2.5810185179580003E-3</v>
      </c>
      <c r="J407" s="46">
        <f>HOUR(tbl_raw_data[[#This Row],[Time_taken]])*60+MINUTE(tbl_raw_data[[#This Row],[Time_taken]])+SECOND(tbl_raw_data[[#This Row],[Time_taken]])/60</f>
        <v>3.7166666666666668</v>
      </c>
      <c r="K407" s="52">
        <f>DATE(YEAR(tbl_raw_data[[#This Row],[Date Actioned]]),MONTH(tbl_raw_data[[#This Row],[Date Actioned]]),DAY(tbl_raw_data[[#This Row],[Date Actioned]]))</f>
        <v>45140</v>
      </c>
      <c r="L407" s="50" t="str">
        <f>UPPER(TEXT(tbl_raw_data[[#This Row],[updated_date]],"MMMM"))</f>
        <v>AUGUST</v>
      </c>
      <c r="M407" s="50" t="str">
        <f>"WEEK "&amp; IF(ROUNDUP(DAY(tbl_raw_data[[#This Row],[updated_date]])/7,0)=5,4,ROUNDUP(DAY(tbl_raw_data[[#This Row],[updated_date]])/7,0))</f>
        <v>WEEK 1</v>
      </c>
      <c r="N407" s="50" t="str">
        <f>UPPER(VLOOKUP(tbl_raw_data[[#This Row],[Analyst]],Settiings!$A$2:$B$16,2,0))</f>
        <v>SAM</v>
      </c>
      <c r="O407" s="50" t="str">
        <f>TRIM(UPPER(tbl_raw_data[[#This Row],[Outcome]]))</f>
        <v>WITHDRAW</v>
      </c>
      <c r="P407" s="50" t="str">
        <f>TRIM(UPPER(tbl_raw_data[[#This Row],[Queue Name]]))</f>
        <v>CONSUMER PRE BUREAU</v>
      </c>
      <c r="Q407" s="50" t="str">
        <f>IF(tbl_raw_data[[#This Row],[Time taken in min]]&lt;=Settiings!$D$2,"SLA_MET","SLA_NOT_MET")</f>
        <v>SLA_MET</v>
      </c>
      <c r="R407" s="94"/>
    </row>
    <row r="408" spans="1:18" x14ac:dyDescent="0.3">
      <c r="A408" s="20" t="s">
        <v>1434</v>
      </c>
      <c r="B408" s="9">
        <v>45140.770335648151</v>
      </c>
      <c r="C408" s="22">
        <v>45140.772511574076</v>
      </c>
      <c r="D408" s="12" t="s">
        <v>8</v>
      </c>
      <c r="E408" s="12" t="s">
        <v>47</v>
      </c>
      <c r="F408" s="12" t="s">
        <v>65</v>
      </c>
      <c r="G408" s="12" t="s">
        <v>118</v>
      </c>
      <c r="H408" s="78" t="s">
        <v>7451</v>
      </c>
      <c r="I408" s="48">
        <f>tbl_raw_data[[#This Row],[Date Actioned]]-tbl_raw_data[[#This Row],[Date Tagged]]</f>
        <v>2.1759259252576157E-3</v>
      </c>
      <c r="J408" s="46">
        <f>HOUR(tbl_raw_data[[#This Row],[Time_taken]])*60+MINUTE(tbl_raw_data[[#This Row],[Time_taken]])+SECOND(tbl_raw_data[[#This Row],[Time_taken]])/60</f>
        <v>3.1333333333333333</v>
      </c>
      <c r="K408" s="52">
        <f>DATE(YEAR(tbl_raw_data[[#This Row],[Date Actioned]]),MONTH(tbl_raw_data[[#This Row],[Date Actioned]]),DAY(tbl_raw_data[[#This Row],[Date Actioned]]))</f>
        <v>45140</v>
      </c>
      <c r="L408" s="50" t="str">
        <f>UPPER(TEXT(tbl_raw_data[[#This Row],[updated_date]],"MMMM"))</f>
        <v>AUGUST</v>
      </c>
      <c r="M408" s="50" t="str">
        <f>"WEEK "&amp; IF(ROUNDUP(DAY(tbl_raw_data[[#This Row],[updated_date]])/7,0)=5,4,ROUNDUP(DAY(tbl_raw_data[[#This Row],[updated_date]])/7,0))</f>
        <v>WEEK 1</v>
      </c>
      <c r="N408" s="50" t="str">
        <f>UPPER(VLOOKUP(tbl_raw_data[[#This Row],[Analyst]],Settiings!$A$2:$B$16,2,0))</f>
        <v>SAM</v>
      </c>
      <c r="O408" s="50" t="str">
        <f>TRIM(UPPER(tbl_raw_data[[#This Row],[Outcome]]))</f>
        <v>WITHDRAW</v>
      </c>
      <c r="P408" s="50" t="str">
        <f>TRIM(UPPER(tbl_raw_data[[#This Row],[Queue Name]]))</f>
        <v>CONSUMER PRE BUREAU</v>
      </c>
      <c r="Q408" s="50" t="str">
        <f>IF(tbl_raw_data[[#This Row],[Time taken in min]]&lt;=Settiings!$D$2,"SLA_MET","SLA_NOT_MET")</f>
        <v>SLA_MET</v>
      </c>
      <c r="R408" s="94"/>
    </row>
    <row r="409" spans="1:18" x14ac:dyDescent="0.3">
      <c r="A409" s="23" t="s">
        <v>1446</v>
      </c>
      <c r="B409" s="15">
        <v>45140.790914351855</v>
      </c>
      <c r="C409" s="21">
        <v>45140.796296296299</v>
      </c>
      <c r="D409" s="18" t="s">
        <v>8</v>
      </c>
      <c r="E409" s="18" t="s">
        <v>47</v>
      </c>
      <c r="F409" s="18" t="s">
        <v>53</v>
      </c>
      <c r="G409" s="18" t="s">
        <v>118</v>
      </c>
      <c r="H409" s="78" t="s">
        <v>7451</v>
      </c>
      <c r="I409" s="48">
        <f>tbl_raw_data[[#This Row],[Date Actioned]]-tbl_raw_data[[#This Row],[Date Tagged]]</f>
        <v>5.3819444437976927E-3</v>
      </c>
      <c r="J409" s="46">
        <f>HOUR(tbl_raw_data[[#This Row],[Time_taken]])*60+MINUTE(tbl_raw_data[[#This Row],[Time_taken]])+SECOND(tbl_raw_data[[#This Row],[Time_taken]])/60</f>
        <v>7.75</v>
      </c>
      <c r="K409" s="52">
        <f>DATE(YEAR(tbl_raw_data[[#This Row],[Date Actioned]]),MONTH(tbl_raw_data[[#This Row],[Date Actioned]]),DAY(tbl_raw_data[[#This Row],[Date Actioned]]))</f>
        <v>45140</v>
      </c>
      <c r="L409" s="50" t="str">
        <f>UPPER(TEXT(tbl_raw_data[[#This Row],[updated_date]],"MMMM"))</f>
        <v>AUGUST</v>
      </c>
      <c r="M409" s="50" t="str">
        <f>"WEEK "&amp; IF(ROUNDUP(DAY(tbl_raw_data[[#This Row],[updated_date]])/7,0)=5,4,ROUNDUP(DAY(tbl_raw_data[[#This Row],[updated_date]])/7,0))</f>
        <v>WEEK 1</v>
      </c>
      <c r="N409" s="50" t="str">
        <f>UPPER(VLOOKUP(tbl_raw_data[[#This Row],[Analyst]],Settiings!$A$2:$B$16,2,0))</f>
        <v>NAVED</v>
      </c>
      <c r="O409" s="50" t="str">
        <f>TRIM(UPPER(tbl_raw_data[[#This Row],[Outcome]]))</f>
        <v>WITHDRAW</v>
      </c>
      <c r="P409" s="50" t="str">
        <f>TRIM(UPPER(tbl_raw_data[[#This Row],[Queue Name]]))</f>
        <v>CONSUMER PRE BUREAU</v>
      </c>
      <c r="Q409" s="50" t="str">
        <f>IF(tbl_raw_data[[#This Row],[Time taken in min]]&lt;=Settiings!$D$2,"SLA_MET","SLA_NOT_MET")</f>
        <v>SLA_MET</v>
      </c>
      <c r="R409" s="94"/>
    </row>
    <row r="410" spans="1:18" x14ac:dyDescent="0.3">
      <c r="A410" s="14" t="s">
        <v>1453</v>
      </c>
      <c r="B410" s="9">
        <v>45140.803194444445</v>
      </c>
      <c r="C410" s="22">
        <v>45140.817314814813</v>
      </c>
      <c r="D410" s="12" t="s">
        <v>8</v>
      </c>
      <c r="E410" s="12" t="s">
        <v>19</v>
      </c>
      <c r="F410" s="12" t="s">
        <v>53</v>
      </c>
      <c r="G410" s="12" t="s">
        <v>1454</v>
      </c>
      <c r="H410" s="78" t="s">
        <v>7451</v>
      </c>
      <c r="I410" s="48">
        <f>tbl_raw_data[[#This Row],[Date Actioned]]-tbl_raw_data[[#This Row],[Date Tagged]]</f>
        <v>1.4120370367891155E-2</v>
      </c>
      <c r="J410" s="46">
        <f>HOUR(tbl_raw_data[[#This Row],[Time_taken]])*60+MINUTE(tbl_raw_data[[#This Row],[Time_taken]])+SECOND(tbl_raw_data[[#This Row],[Time_taken]])/60</f>
        <v>20.333333333333332</v>
      </c>
      <c r="K410" s="52">
        <f>DATE(YEAR(tbl_raw_data[[#This Row],[Date Actioned]]),MONTH(tbl_raw_data[[#This Row],[Date Actioned]]),DAY(tbl_raw_data[[#This Row],[Date Actioned]]))</f>
        <v>45140</v>
      </c>
      <c r="L410" s="50" t="str">
        <f>UPPER(TEXT(tbl_raw_data[[#This Row],[updated_date]],"MMMM"))</f>
        <v>AUGUST</v>
      </c>
      <c r="M410" s="50" t="str">
        <f>"WEEK "&amp; IF(ROUNDUP(DAY(tbl_raw_data[[#This Row],[updated_date]])/7,0)=5,4,ROUNDUP(DAY(tbl_raw_data[[#This Row],[updated_date]])/7,0))</f>
        <v>WEEK 1</v>
      </c>
      <c r="N410" s="50" t="str">
        <f>UPPER(VLOOKUP(tbl_raw_data[[#This Row],[Analyst]],Settiings!$A$2:$B$16,2,0))</f>
        <v>NAVED</v>
      </c>
      <c r="O410" s="50" t="str">
        <f>TRIM(UPPER(tbl_raw_data[[#This Row],[Outcome]]))</f>
        <v>WITHDRAW</v>
      </c>
      <c r="P410" s="50" t="str">
        <f>TRIM(UPPER(tbl_raw_data[[#This Row],[Queue Name]]))</f>
        <v>CONSUMER POST BUREAU</v>
      </c>
      <c r="Q410" s="50" t="str">
        <f>IF(tbl_raw_data[[#This Row],[Time taken in min]]&lt;=Settiings!$D$2,"SLA_MET","SLA_NOT_MET")</f>
        <v>SLA_NOT_MET</v>
      </c>
      <c r="R410" s="94"/>
    </row>
    <row r="411" spans="1:18" x14ac:dyDescent="0.3">
      <c r="A411" s="23" t="s">
        <v>1462</v>
      </c>
      <c r="B411" s="9">
        <v>45140.812337962961</v>
      </c>
      <c r="C411" s="22">
        <v>45140.818668981483</v>
      </c>
      <c r="D411" s="12" t="s">
        <v>8</v>
      </c>
      <c r="E411" s="12" t="s">
        <v>47</v>
      </c>
      <c r="F411" s="12" t="s">
        <v>65</v>
      </c>
      <c r="G411" s="12" t="s">
        <v>1463</v>
      </c>
      <c r="H411" s="78" t="s">
        <v>7451</v>
      </c>
      <c r="I411" s="48">
        <f>tbl_raw_data[[#This Row],[Date Actioned]]-tbl_raw_data[[#This Row],[Date Tagged]]</f>
        <v>6.33101852145046E-3</v>
      </c>
      <c r="J411" s="46">
        <f>HOUR(tbl_raw_data[[#This Row],[Time_taken]])*60+MINUTE(tbl_raw_data[[#This Row],[Time_taken]])+SECOND(tbl_raw_data[[#This Row],[Time_taken]])/60</f>
        <v>9.1166666666666671</v>
      </c>
      <c r="K411" s="52">
        <f>DATE(YEAR(tbl_raw_data[[#This Row],[Date Actioned]]),MONTH(tbl_raw_data[[#This Row],[Date Actioned]]),DAY(tbl_raw_data[[#This Row],[Date Actioned]]))</f>
        <v>45140</v>
      </c>
      <c r="L411" s="50" t="str">
        <f>UPPER(TEXT(tbl_raw_data[[#This Row],[updated_date]],"MMMM"))</f>
        <v>AUGUST</v>
      </c>
      <c r="M411" s="50" t="str">
        <f>"WEEK "&amp; IF(ROUNDUP(DAY(tbl_raw_data[[#This Row],[updated_date]])/7,0)=5,4,ROUNDUP(DAY(tbl_raw_data[[#This Row],[updated_date]])/7,0))</f>
        <v>WEEK 1</v>
      </c>
      <c r="N411" s="50" t="str">
        <f>UPPER(VLOOKUP(tbl_raw_data[[#This Row],[Analyst]],Settiings!$A$2:$B$16,2,0))</f>
        <v>SAM</v>
      </c>
      <c r="O411" s="50" t="str">
        <f>TRIM(UPPER(tbl_raw_data[[#This Row],[Outcome]]))</f>
        <v>WITHDRAW</v>
      </c>
      <c r="P411" s="50" t="str">
        <f>TRIM(UPPER(tbl_raw_data[[#This Row],[Queue Name]]))</f>
        <v>CONSUMER PRE BUREAU</v>
      </c>
      <c r="Q411" s="50" t="str">
        <f>IF(tbl_raw_data[[#This Row],[Time taken in min]]&lt;=Settiings!$D$2,"SLA_MET","SLA_NOT_MET")</f>
        <v>SLA_MET</v>
      </c>
      <c r="R411" s="94"/>
    </row>
    <row r="412" spans="1:18" x14ac:dyDescent="0.3">
      <c r="A412" s="20" t="s">
        <v>1475</v>
      </c>
      <c r="B412" s="9">
        <v>45140.845543981479</v>
      </c>
      <c r="C412" s="22">
        <v>45140.852025462962</v>
      </c>
      <c r="D412" s="12" t="s">
        <v>8</v>
      </c>
      <c r="E412" s="12" t="s">
        <v>1476</v>
      </c>
      <c r="F412" s="12" t="s">
        <v>686</v>
      </c>
      <c r="G412" s="12" t="s">
        <v>118</v>
      </c>
      <c r="H412" s="78" t="s">
        <v>7451</v>
      </c>
      <c r="I412" s="48">
        <f>tbl_raw_data[[#This Row],[Date Actioned]]-tbl_raw_data[[#This Row],[Date Tagged]]</f>
        <v>6.4814814832061529E-3</v>
      </c>
      <c r="J412" s="46">
        <f>HOUR(tbl_raw_data[[#This Row],[Time_taken]])*60+MINUTE(tbl_raw_data[[#This Row],[Time_taken]])+SECOND(tbl_raw_data[[#This Row],[Time_taken]])/60</f>
        <v>9.3333333333333339</v>
      </c>
      <c r="K412" s="52">
        <f>DATE(YEAR(tbl_raw_data[[#This Row],[Date Actioned]]),MONTH(tbl_raw_data[[#This Row],[Date Actioned]]),DAY(tbl_raw_data[[#This Row],[Date Actioned]]))</f>
        <v>45140</v>
      </c>
      <c r="L412" s="50" t="str">
        <f>UPPER(TEXT(tbl_raw_data[[#This Row],[updated_date]],"MMMM"))</f>
        <v>AUGUST</v>
      </c>
      <c r="M412" s="50" t="str">
        <f>"WEEK "&amp; IF(ROUNDUP(DAY(tbl_raw_data[[#This Row],[updated_date]])/7,0)=5,4,ROUNDUP(DAY(tbl_raw_data[[#This Row],[updated_date]])/7,0))</f>
        <v>WEEK 1</v>
      </c>
      <c r="N412" s="50" t="str">
        <f>UPPER(VLOOKUP(tbl_raw_data[[#This Row],[Analyst]],Settiings!$A$2:$B$16,2,0))</f>
        <v>FARDIN</v>
      </c>
      <c r="O412" s="50" t="str">
        <f>TRIM(UPPER(tbl_raw_data[[#This Row],[Outcome]]))</f>
        <v>WITHDRAW</v>
      </c>
      <c r="P412" s="50" t="str">
        <f>TRIM(UPPER(tbl_raw_data[[#This Row],[Queue Name]]))</f>
        <v>VISA CHECK</v>
      </c>
      <c r="Q412" s="50" t="str">
        <f>IF(tbl_raw_data[[#This Row],[Time taken in min]]&lt;=Settiings!$D$2,"SLA_MET","SLA_NOT_MET")</f>
        <v>SLA_MET</v>
      </c>
      <c r="R412" s="94"/>
    </row>
    <row r="413" spans="1:18" x14ac:dyDescent="0.3">
      <c r="A413" s="23" t="s">
        <v>1483</v>
      </c>
      <c r="B413" s="15">
        <v>45140.857175925928</v>
      </c>
      <c r="C413" s="21">
        <v>45140.881655092591</v>
      </c>
      <c r="D413" s="18" t="s">
        <v>8</v>
      </c>
      <c r="E413" s="18" t="s">
        <v>47</v>
      </c>
      <c r="F413" s="18" t="s">
        <v>10</v>
      </c>
      <c r="G413" s="18" t="s">
        <v>1484</v>
      </c>
      <c r="H413" s="78" t="s">
        <v>7451</v>
      </c>
      <c r="I413" s="48">
        <f>tbl_raw_data[[#This Row],[Date Actioned]]-tbl_raw_data[[#This Row],[Date Tagged]]</f>
        <v>2.4479166662786156E-2</v>
      </c>
      <c r="J413" s="46">
        <f>HOUR(tbl_raw_data[[#This Row],[Time_taken]])*60+MINUTE(tbl_raw_data[[#This Row],[Time_taken]])+SECOND(tbl_raw_data[[#This Row],[Time_taken]])/60</f>
        <v>35.25</v>
      </c>
      <c r="K413" s="52">
        <f>DATE(YEAR(tbl_raw_data[[#This Row],[Date Actioned]]),MONTH(tbl_raw_data[[#This Row],[Date Actioned]]),DAY(tbl_raw_data[[#This Row],[Date Actioned]]))</f>
        <v>45140</v>
      </c>
      <c r="L413" s="50" t="str">
        <f>UPPER(TEXT(tbl_raw_data[[#This Row],[updated_date]],"MMMM"))</f>
        <v>AUGUST</v>
      </c>
      <c r="M413" s="50" t="str">
        <f>"WEEK "&amp; IF(ROUNDUP(DAY(tbl_raw_data[[#This Row],[updated_date]])/7,0)=5,4,ROUNDUP(DAY(tbl_raw_data[[#This Row],[updated_date]])/7,0))</f>
        <v>WEEK 1</v>
      </c>
      <c r="N413" s="50" t="str">
        <f>UPPER(VLOOKUP(tbl_raw_data[[#This Row],[Analyst]],Settiings!$A$2:$B$16,2,0))</f>
        <v>NITESH</v>
      </c>
      <c r="O413" s="50" t="str">
        <f>TRIM(UPPER(tbl_raw_data[[#This Row],[Outcome]]))</f>
        <v>WITHDRAW</v>
      </c>
      <c r="P413" s="50" t="str">
        <f>TRIM(UPPER(tbl_raw_data[[#This Row],[Queue Name]]))</f>
        <v>CONSUMER PRE BUREAU</v>
      </c>
      <c r="Q413" s="50" t="str">
        <f>IF(tbl_raw_data[[#This Row],[Time taken in min]]&lt;=Settiings!$D$2,"SLA_MET","SLA_NOT_MET")</f>
        <v>SLA_NOT_MET</v>
      </c>
      <c r="R413" s="94"/>
    </row>
    <row r="414" spans="1:18" x14ac:dyDescent="0.3">
      <c r="A414" s="14" t="s">
        <v>1485</v>
      </c>
      <c r="B414" s="9">
        <v>45140.858310185184</v>
      </c>
      <c r="C414" s="22">
        <v>45140.893865740742</v>
      </c>
      <c r="D414" s="12" t="s">
        <v>8</v>
      </c>
      <c r="E414" s="12" t="s">
        <v>9</v>
      </c>
      <c r="F414" s="12" t="s">
        <v>10</v>
      </c>
      <c r="G414" s="12" t="s">
        <v>1486</v>
      </c>
      <c r="H414" s="78" t="s">
        <v>7451</v>
      </c>
      <c r="I414" s="48">
        <f>tbl_raw_data[[#This Row],[Date Actioned]]-tbl_raw_data[[#This Row],[Date Tagged]]</f>
        <v>3.5555555557948537E-2</v>
      </c>
      <c r="J414" s="46">
        <f>HOUR(tbl_raw_data[[#This Row],[Time_taken]])*60+MINUTE(tbl_raw_data[[#This Row],[Time_taken]])+SECOND(tbl_raw_data[[#This Row],[Time_taken]])/60</f>
        <v>51.2</v>
      </c>
      <c r="K414" s="52">
        <f>DATE(YEAR(tbl_raw_data[[#This Row],[Date Actioned]]),MONTH(tbl_raw_data[[#This Row],[Date Actioned]]),DAY(tbl_raw_data[[#This Row],[Date Actioned]]))</f>
        <v>45140</v>
      </c>
      <c r="L414" s="50" t="str">
        <f>UPPER(TEXT(tbl_raw_data[[#This Row],[updated_date]],"MMMM"))</f>
        <v>AUGUST</v>
      </c>
      <c r="M414" s="50" t="str">
        <f>"WEEK "&amp; IF(ROUNDUP(DAY(tbl_raw_data[[#This Row],[updated_date]])/7,0)=5,4,ROUNDUP(DAY(tbl_raw_data[[#This Row],[updated_date]])/7,0))</f>
        <v>WEEK 1</v>
      </c>
      <c r="N414" s="50" t="str">
        <f>UPPER(VLOOKUP(tbl_raw_data[[#This Row],[Analyst]],Settiings!$A$2:$B$16,2,0))</f>
        <v>NITESH</v>
      </c>
      <c r="O414" s="50" t="str">
        <f>TRIM(UPPER(tbl_raw_data[[#This Row],[Outcome]]))</f>
        <v>WITHDRAW</v>
      </c>
      <c r="P414" s="50" t="str">
        <f>TRIM(UPPER(tbl_raw_data[[#This Row],[Queue Name]]))</f>
        <v>CONSUMER EXISTING</v>
      </c>
      <c r="Q414" s="50" t="str">
        <f>IF(tbl_raw_data[[#This Row],[Time taken in min]]&lt;=Settiings!$D$2,"SLA_MET","SLA_NOT_MET")</f>
        <v>SLA_NOT_MET</v>
      </c>
      <c r="R414" s="94"/>
    </row>
    <row r="415" spans="1:18" x14ac:dyDescent="0.3">
      <c r="A415" s="23" t="s">
        <v>1491</v>
      </c>
      <c r="B415" s="9">
        <v>45140.885335648149</v>
      </c>
      <c r="C415" s="22">
        <v>45140.910011574073</v>
      </c>
      <c r="D415" s="12" t="s">
        <v>8</v>
      </c>
      <c r="E415" s="12" t="s">
        <v>47</v>
      </c>
      <c r="F415" s="12" t="s">
        <v>10</v>
      </c>
      <c r="G415" s="12" t="s">
        <v>1492</v>
      </c>
      <c r="H415" s="78" t="s">
        <v>7451</v>
      </c>
      <c r="I415" s="48">
        <f>tbl_raw_data[[#This Row],[Date Actioned]]-tbl_raw_data[[#This Row],[Date Tagged]]</f>
        <v>2.4675925924384501E-2</v>
      </c>
      <c r="J415" s="46">
        <f>HOUR(tbl_raw_data[[#This Row],[Time_taken]])*60+MINUTE(tbl_raw_data[[#This Row],[Time_taken]])+SECOND(tbl_raw_data[[#This Row],[Time_taken]])/60</f>
        <v>35.533333333333331</v>
      </c>
      <c r="K415" s="52">
        <f>DATE(YEAR(tbl_raw_data[[#This Row],[Date Actioned]]),MONTH(tbl_raw_data[[#This Row],[Date Actioned]]),DAY(tbl_raw_data[[#This Row],[Date Actioned]]))</f>
        <v>45140</v>
      </c>
      <c r="L415" s="50" t="str">
        <f>UPPER(TEXT(tbl_raw_data[[#This Row],[updated_date]],"MMMM"))</f>
        <v>AUGUST</v>
      </c>
      <c r="M415" s="50" t="str">
        <f>"WEEK "&amp; IF(ROUNDUP(DAY(tbl_raw_data[[#This Row],[updated_date]])/7,0)=5,4,ROUNDUP(DAY(tbl_raw_data[[#This Row],[updated_date]])/7,0))</f>
        <v>WEEK 1</v>
      </c>
      <c r="N415" s="50" t="str">
        <f>UPPER(VLOOKUP(tbl_raw_data[[#This Row],[Analyst]],Settiings!$A$2:$B$16,2,0))</f>
        <v>NITESH</v>
      </c>
      <c r="O415" s="50" t="str">
        <f>TRIM(UPPER(tbl_raw_data[[#This Row],[Outcome]]))</f>
        <v>WITHDRAW</v>
      </c>
      <c r="P415" s="50" t="str">
        <f>TRIM(UPPER(tbl_raw_data[[#This Row],[Queue Name]]))</f>
        <v>CONSUMER PRE BUREAU</v>
      </c>
      <c r="Q415" s="50" t="str">
        <f>IF(tbl_raw_data[[#This Row],[Time taken in min]]&lt;=Settiings!$D$2,"SLA_MET","SLA_NOT_MET")</f>
        <v>SLA_NOT_MET</v>
      </c>
      <c r="R415" s="94"/>
    </row>
    <row r="416" spans="1:18" x14ac:dyDescent="0.3">
      <c r="A416" s="20" t="s">
        <v>1494</v>
      </c>
      <c r="B416" s="9">
        <v>45140.898587962962</v>
      </c>
      <c r="C416" s="22">
        <v>45140.915219907409</v>
      </c>
      <c r="D416" s="12" t="s">
        <v>8</v>
      </c>
      <c r="E416" s="12" t="s">
        <v>47</v>
      </c>
      <c r="F416" s="12" t="s">
        <v>65</v>
      </c>
      <c r="G416" s="12" t="s">
        <v>118</v>
      </c>
      <c r="H416" s="78" t="s">
        <v>7451</v>
      </c>
      <c r="I416" s="48">
        <f>tbl_raw_data[[#This Row],[Date Actioned]]-tbl_raw_data[[#This Row],[Date Tagged]]</f>
        <v>1.6631944446999114E-2</v>
      </c>
      <c r="J416" s="46">
        <f>HOUR(tbl_raw_data[[#This Row],[Time_taken]])*60+MINUTE(tbl_raw_data[[#This Row],[Time_taken]])+SECOND(tbl_raw_data[[#This Row],[Time_taken]])/60</f>
        <v>23.95</v>
      </c>
      <c r="K416" s="52">
        <f>DATE(YEAR(tbl_raw_data[[#This Row],[Date Actioned]]),MONTH(tbl_raw_data[[#This Row],[Date Actioned]]),DAY(tbl_raw_data[[#This Row],[Date Actioned]]))</f>
        <v>45140</v>
      </c>
      <c r="L416" s="50" t="str">
        <f>UPPER(TEXT(tbl_raw_data[[#This Row],[updated_date]],"MMMM"))</f>
        <v>AUGUST</v>
      </c>
      <c r="M416" s="50" t="str">
        <f>"WEEK "&amp; IF(ROUNDUP(DAY(tbl_raw_data[[#This Row],[updated_date]])/7,0)=5,4,ROUNDUP(DAY(tbl_raw_data[[#This Row],[updated_date]])/7,0))</f>
        <v>WEEK 1</v>
      </c>
      <c r="N416" s="50" t="str">
        <f>UPPER(VLOOKUP(tbl_raw_data[[#This Row],[Analyst]],Settiings!$A$2:$B$16,2,0))</f>
        <v>SAM</v>
      </c>
      <c r="O416" s="50" t="str">
        <f>TRIM(UPPER(tbl_raw_data[[#This Row],[Outcome]]))</f>
        <v>WITHDRAW</v>
      </c>
      <c r="P416" s="50" t="str">
        <f>TRIM(UPPER(tbl_raw_data[[#This Row],[Queue Name]]))</f>
        <v>CONSUMER PRE BUREAU</v>
      </c>
      <c r="Q416" s="50" t="str">
        <f>IF(tbl_raw_data[[#This Row],[Time taken in min]]&lt;=Settiings!$D$2,"SLA_MET","SLA_NOT_MET")</f>
        <v>SLA_NOT_MET</v>
      </c>
      <c r="R416" s="94"/>
    </row>
    <row r="417" spans="1:18" x14ac:dyDescent="0.3">
      <c r="A417" s="23" t="s">
        <v>1495</v>
      </c>
      <c r="B417" s="15">
        <v>45140.910034722219</v>
      </c>
      <c r="C417" s="21">
        <v>45140.917951388888</v>
      </c>
      <c r="D417" s="18" t="s">
        <v>8</v>
      </c>
      <c r="E417" s="18" t="s">
        <v>47</v>
      </c>
      <c r="F417" s="18" t="s">
        <v>10</v>
      </c>
      <c r="G417" s="18" t="s">
        <v>1492</v>
      </c>
      <c r="H417" s="78" t="s">
        <v>7451</v>
      </c>
      <c r="I417" s="48">
        <f>tbl_raw_data[[#This Row],[Date Actioned]]-tbl_raw_data[[#This Row],[Date Tagged]]</f>
        <v>7.9166666691889986E-3</v>
      </c>
      <c r="J417" s="46">
        <f>HOUR(tbl_raw_data[[#This Row],[Time_taken]])*60+MINUTE(tbl_raw_data[[#This Row],[Time_taken]])+SECOND(tbl_raw_data[[#This Row],[Time_taken]])/60</f>
        <v>11.4</v>
      </c>
      <c r="K417" s="52">
        <f>DATE(YEAR(tbl_raw_data[[#This Row],[Date Actioned]]),MONTH(tbl_raw_data[[#This Row],[Date Actioned]]),DAY(tbl_raw_data[[#This Row],[Date Actioned]]))</f>
        <v>45140</v>
      </c>
      <c r="L417" s="50" t="str">
        <f>UPPER(TEXT(tbl_raw_data[[#This Row],[updated_date]],"MMMM"))</f>
        <v>AUGUST</v>
      </c>
      <c r="M417" s="50" t="str">
        <f>"WEEK "&amp; IF(ROUNDUP(DAY(tbl_raw_data[[#This Row],[updated_date]])/7,0)=5,4,ROUNDUP(DAY(tbl_raw_data[[#This Row],[updated_date]])/7,0))</f>
        <v>WEEK 1</v>
      </c>
      <c r="N417" s="50" t="str">
        <f>UPPER(VLOOKUP(tbl_raw_data[[#This Row],[Analyst]],Settiings!$A$2:$B$16,2,0))</f>
        <v>NITESH</v>
      </c>
      <c r="O417" s="50" t="str">
        <f>TRIM(UPPER(tbl_raw_data[[#This Row],[Outcome]]))</f>
        <v>WITHDRAW</v>
      </c>
      <c r="P417" s="50" t="str">
        <f>TRIM(UPPER(tbl_raw_data[[#This Row],[Queue Name]]))</f>
        <v>CONSUMER PRE BUREAU</v>
      </c>
      <c r="Q417" s="50" t="str">
        <f>IF(tbl_raw_data[[#This Row],[Time taken in min]]&lt;=Settiings!$D$2,"SLA_MET","SLA_NOT_MET")</f>
        <v>SLA_MET</v>
      </c>
      <c r="R417" s="94"/>
    </row>
    <row r="418" spans="1:18" x14ac:dyDescent="0.3">
      <c r="A418" s="14" t="s">
        <v>1498</v>
      </c>
      <c r="B418" s="9">
        <v>45140.91815972222</v>
      </c>
      <c r="C418" s="22">
        <v>45140.923541666663</v>
      </c>
      <c r="D418" s="12" t="s">
        <v>8</v>
      </c>
      <c r="E418" s="12" t="s">
        <v>47</v>
      </c>
      <c r="F418" s="12" t="s">
        <v>65</v>
      </c>
      <c r="G418" s="12" t="s">
        <v>118</v>
      </c>
      <c r="H418" s="78" t="s">
        <v>7451</v>
      </c>
      <c r="I418" s="48">
        <f>tbl_raw_data[[#This Row],[Date Actioned]]-tbl_raw_data[[#This Row],[Date Tagged]]</f>
        <v>5.3819444437976927E-3</v>
      </c>
      <c r="J418" s="46">
        <f>HOUR(tbl_raw_data[[#This Row],[Time_taken]])*60+MINUTE(tbl_raw_data[[#This Row],[Time_taken]])+SECOND(tbl_raw_data[[#This Row],[Time_taken]])/60</f>
        <v>7.75</v>
      </c>
      <c r="K418" s="52">
        <f>DATE(YEAR(tbl_raw_data[[#This Row],[Date Actioned]]),MONTH(tbl_raw_data[[#This Row],[Date Actioned]]),DAY(tbl_raw_data[[#This Row],[Date Actioned]]))</f>
        <v>45140</v>
      </c>
      <c r="L418" s="50" t="str">
        <f>UPPER(TEXT(tbl_raw_data[[#This Row],[updated_date]],"MMMM"))</f>
        <v>AUGUST</v>
      </c>
      <c r="M418" s="50" t="str">
        <f>"WEEK "&amp; IF(ROUNDUP(DAY(tbl_raw_data[[#This Row],[updated_date]])/7,0)=5,4,ROUNDUP(DAY(tbl_raw_data[[#This Row],[updated_date]])/7,0))</f>
        <v>WEEK 1</v>
      </c>
      <c r="N418" s="50" t="str">
        <f>UPPER(VLOOKUP(tbl_raw_data[[#This Row],[Analyst]],Settiings!$A$2:$B$16,2,0))</f>
        <v>SAM</v>
      </c>
      <c r="O418" s="50" t="str">
        <f>TRIM(UPPER(tbl_raw_data[[#This Row],[Outcome]]))</f>
        <v>WITHDRAW</v>
      </c>
      <c r="P418" s="50" t="str">
        <f>TRIM(UPPER(tbl_raw_data[[#This Row],[Queue Name]]))</f>
        <v>CONSUMER PRE BUREAU</v>
      </c>
      <c r="Q418" s="50" t="str">
        <f>IF(tbl_raw_data[[#This Row],[Time taken in min]]&lt;=Settiings!$D$2,"SLA_MET","SLA_NOT_MET")</f>
        <v>SLA_MET</v>
      </c>
      <c r="R418" s="94"/>
    </row>
    <row r="419" spans="1:18" x14ac:dyDescent="0.3">
      <c r="A419" s="20" t="s">
        <v>1500</v>
      </c>
      <c r="B419" s="15">
        <v>45140.920740740738</v>
      </c>
      <c r="C419" s="21">
        <v>45140.931423611109</v>
      </c>
      <c r="D419" s="18" t="s">
        <v>8</v>
      </c>
      <c r="E419" s="18" t="s">
        <v>19</v>
      </c>
      <c r="F419" s="18" t="s">
        <v>65</v>
      </c>
      <c r="G419" s="18" t="s">
        <v>1501</v>
      </c>
      <c r="H419" s="78" t="s">
        <v>7451</v>
      </c>
      <c r="I419" s="48">
        <f>tbl_raw_data[[#This Row],[Date Actioned]]-tbl_raw_data[[#This Row],[Date Tagged]]</f>
        <v>1.0682870371965691E-2</v>
      </c>
      <c r="J419" s="46">
        <f>HOUR(tbl_raw_data[[#This Row],[Time_taken]])*60+MINUTE(tbl_raw_data[[#This Row],[Time_taken]])+SECOND(tbl_raw_data[[#This Row],[Time_taken]])/60</f>
        <v>15.383333333333333</v>
      </c>
      <c r="K419" s="52">
        <f>DATE(YEAR(tbl_raw_data[[#This Row],[Date Actioned]]),MONTH(tbl_raw_data[[#This Row],[Date Actioned]]),DAY(tbl_raw_data[[#This Row],[Date Actioned]]))</f>
        <v>45140</v>
      </c>
      <c r="L419" s="50" t="str">
        <f>UPPER(TEXT(tbl_raw_data[[#This Row],[updated_date]],"MMMM"))</f>
        <v>AUGUST</v>
      </c>
      <c r="M419" s="50" t="str">
        <f>"WEEK "&amp; IF(ROUNDUP(DAY(tbl_raw_data[[#This Row],[updated_date]])/7,0)=5,4,ROUNDUP(DAY(tbl_raw_data[[#This Row],[updated_date]])/7,0))</f>
        <v>WEEK 1</v>
      </c>
      <c r="N419" s="50" t="str">
        <f>UPPER(VLOOKUP(tbl_raw_data[[#This Row],[Analyst]],Settiings!$A$2:$B$16,2,0))</f>
        <v>SAM</v>
      </c>
      <c r="O419" s="50" t="str">
        <f>TRIM(UPPER(tbl_raw_data[[#This Row],[Outcome]]))</f>
        <v>WITHDRAW</v>
      </c>
      <c r="P419" s="50" t="str">
        <f>TRIM(UPPER(tbl_raw_data[[#This Row],[Queue Name]]))</f>
        <v>CONSUMER POST BUREAU</v>
      </c>
      <c r="Q419" s="50" t="str">
        <f>IF(tbl_raw_data[[#This Row],[Time taken in min]]&lt;=Settiings!$D$2,"SLA_MET","SLA_NOT_MET")</f>
        <v>SLA_MET</v>
      </c>
      <c r="R419" s="94"/>
    </row>
    <row r="420" spans="1:18" x14ac:dyDescent="0.3">
      <c r="A420" s="23" t="s">
        <v>1503</v>
      </c>
      <c r="B420" s="9">
        <v>45140.934305555558</v>
      </c>
      <c r="C420" s="22">
        <v>45140.935543981483</v>
      </c>
      <c r="D420" s="12" t="s">
        <v>8</v>
      </c>
      <c r="E420" s="12" t="s">
        <v>47</v>
      </c>
      <c r="F420" s="12" t="s">
        <v>65</v>
      </c>
      <c r="G420" s="12" t="s">
        <v>118</v>
      </c>
      <c r="H420" s="78" t="s">
        <v>7451</v>
      </c>
      <c r="I420" s="48">
        <f>tbl_raw_data[[#This Row],[Date Actioned]]-tbl_raw_data[[#This Row],[Date Tagged]]</f>
        <v>1.2384259243845008E-3</v>
      </c>
      <c r="J420" s="46">
        <f>HOUR(tbl_raw_data[[#This Row],[Time_taken]])*60+MINUTE(tbl_raw_data[[#This Row],[Time_taken]])+SECOND(tbl_raw_data[[#This Row],[Time_taken]])/60</f>
        <v>1.7833333333333332</v>
      </c>
      <c r="K420" s="52">
        <f>DATE(YEAR(tbl_raw_data[[#This Row],[Date Actioned]]),MONTH(tbl_raw_data[[#This Row],[Date Actioned]]),DAY(tbl_raw_data[[#This Row],[Date Actioned]]))</f>
        <v>45140</v>
      </c>
      <c r="L420" s="50" t="str">
        <f>UPPER(TEXT(tbl_raw_data[[#This Row],[updated_date]],"MMMM"))</f>
        <v>AUGUST</v>
      </c>
      <c r="M420" s="50" t="str">
        <f>"WEEK "&amp; IF(ROUNDUP(DAY(tbl_raw_data[[#This Row],[updated_date]])/7,0)=5,4,ROUNDUP(DAY(tbl_raw_data[[#This Row],[updated_date]])/7,0))</f>
        <v>WEEK 1</v>
      </c>
      <c r="N420" s="50" t="str">
        <f>UPPER(VLOOKUP(tbl_raw_data[[#This Row],[Analyst]],Settiings!$A$2:$B$16,2,0))</f>
        <v>SAM</v>
      </c>
      <c r="O420" s="50" t="str">
        <f>TRIM(UPPER(tbl_raw_data[[#This Row],[Outcome]]))</f>
        <v>WITHDRAW</v>
      </c>
      <c r="P420" s="50" t="str">
        <f>TRIM(UPPER(tbl_raw_data[[#This Row],[Queue Name]]))</f>
        <v>CONSUMER PRE BUREAU</v>
      </c>
      <c r="Q420" s="50" t="str">
        <f>IF(tbl_raw_data[[#This Row],[Time taken in min]]&lt;=Settiings!$D$2,"SLA_MET","SLA_NOT_MET")</f>
        <v>SLA_MET</v>
      </c>
      <c r="R420" s="94"/>
    </row>
    <row r="421" spans="1:18" x14ac:dyDescent="0.3">
      <c r="A421" s="23" t="s">
        <v>1509</v>
      </c>
      <c r="B421" s="9">
        <v>45141.392245370371</v>
      </c>
      <c r="C421" s="22">
        <v>45141.397835648146</v>
      </c>
      <c r="D421" s="12" t="s">
        <v>8</v>
      </c>
      <c r="E421" s="12" t="s">
        <v>47</v>
      </c>
      <c r="F421" s="12" t="s">
        <v>1228</v>
      </c>
      <c r="G421" s="12" t="s">
        <v>1510</v>
      </c>
      <c r="H421" s="78" t="s">
        <v>7451</v>
      </c>
      <c r="I421" s="48">
        <f>tbl_raw_data[[#This Row],[Date Actioned]]-tbl_raw_data[[#This Row],[Date Tagged]]</f>
        <v>5.5902777748997323E-3</v>
      </c>
      <c r="J421" s="46">
        <f>HOUR(tbl_raw_data[[#This Row],[Time_taken]])*60+MINUTE(tbl_raw_data[[#This Row],[Time_taken]])+SECOND(tbl_raw_data[[#This Row],[Time_taken]])/60</f>
        <v>8.0500000000000007</v>
      </c>
      <c r="K421" s="52">
        <f>DATE(YEAR(tbl_raw_data[[#This Row],[Date Actioned]]),MONTH(tbl_raw_data[[#This Row],[Date Actioned]]),DAY(tbl_raw_data[[#This Row],[Date Actioned]]))</f>
        <v>45141</v>
      </c>
      <c r="L421" s="50" t="str">
        <f>UPPER(TEXT(tbl_raw_data[[#This Row],[updated_date]],"MMMM"))</f>
        <v>AUGUST</v>
      </c>
      <c r="M421" s="50" t="str">
        <f>"WEEK "&amp; IF(ROUNDUP(DAY(tbl_raw_data[[#This Row],[updated_date]])/7,0)=5,4,ROUNDUP(DAY(tbl_raw_data[[#This Row],[updated_date]])/7,0))</f>
        <v>WEEK 1</v>
      </c>
      <c r="N421" s="50" t="str">
        <f>UPPER(VLOOKUP(tbl_raw_data[[#This Row],[Analyst]],Settiings!$A$2:$B$16,2,0))</f>
        <v>RAJ</v>
      </c>
      <c r="O421" s="50" t="str">
        <f>TRIM(UPPER(tbl_raw_data[[#This Row],[Outcome]]))</f>
        <v>WITHDRAW</v>
      </c>
      <c r="P421" s="50" t="str">
        <f>TRIM(UPPER(tbl_raw_data[[#This Row],[Queue Name]]))</f>
        <v>CONSUMER PRE BUREAU</v>
      </c>
      <c r="Q421" s="50" t="str">
        <f>IF(tbl_raw_data[[#This Row],[Time taken in min]]&lt;=Settiings!$D$2,"SLA_MET","SLA_NOT_MET")</f>
        <v>SLA_MET</v>
      </c>
      <c r="R421" s="94"/>
    </row>
    <row r="422" spans="1:18" x14ac:dyDescent="0.3">
      <c r="A422" s="14" t="s">
        <v>1523</v>
      </c>
      <c r="B422" s="9">
        <v>45141.453159722223</v>
      </c>
      <c r="C422" s="22">
        <v>45141.454270833332</v>
      </c>
      <c r="D422" s="12" t="s">
        <v>8</v>
      </c>
      <c r="E422" s="12" t="s">
        <v>47</v>
      </c>
      <c r="F422" s="12" t="s">
        <v>1228</v>
      </c>
      <c r="G422" s="12" t="s">
        <v>387</v>
      </c>
      <c r="H422" s="78" t="s">
        <v>7451</v>
      </c>
      <c r="I422" s="48">
        <f>tbl_raw_data[[#This Row],[Date Actioned]]-tbl_raw_data[[#This Row],[Date Tagged]]</f>
        <v>1.111111108912155E-3</v>
      </c>
      <c r="J422" s="46">
        <f>HOUR(tbl_raw_data[[#This Row],[Time_taken]])*60+MINUTE(tbl_raw_data[[#This Row],[Time_taken]])+SECOND(tbl_raw_data[[#This Row],[Time_taken]])/60</f>
        <v>1.6</v>
      </c>
      <c r="K422" s="52">
        <f>DATE(YEAR(tbl_raw_data[[#This Row],[Date Actioned]]),MONTH(tbl_raw_data[[#This Row],[Date Actioned]]),DAY(tbl_raw_data[[#This Row],[Date Actioned]]))</f>
        <v>45141</v>
      </c>
      <c r="L422" s="50" t="str">
        <f>UPPER(TEXT(tbl_raw_data[[#This Row],[updated_date]],"MMMM"))</f>
        <v>AUGUST</v>
      </c>
      <c r="M422" s="50" t="str">
        <f>"WEEK "&amp; IF(ROUNDUP(DAY(tbl_raw_data[[#This Row],[updated_date]])/7,0)=5,4,ROUNDUP(DAY(tbl_raw_data[[#This Row],[updated_date]])/7,0))</f>
        <v>WEEK 1</v>
      </c>
      <c r="N422" s="50" t="str">
        <f>UPPER(VLOOKUP(tbl_raw_data[[#This Row],[Analyst]],Settiings!$A$2:$B$16,2,0))</f>
        <v>RAJ</v>
      </c>
      <c r="O422" s="50" t="str">
        <f>TRIM(UPPER(tbl_raw_data[[#This Row],[Outcome]]))</f>
        <v>WITHDRAW</v>
      </c>
      <c r="P422" s="50" t="str">
        <f>TRIM(UPPER(tbl_raw_data[[#This Row],[Queue Name]]))</f>
        <v>CONSUMER PRE BUREAU</v>
      </c>
      <c r="Q422" s="50" t="str">
        <f>IF(tbl_raw_data[[#This Row],[Time taken in min]]&lt;=Settiings!$D$2,"SLA_MET","SLA_NOT_MET")</f>
        <v>SLA_MET</v>
      </c>
      <c r="R422" s="94"/>
    </row>
    <row r="423" spans="1:18" x14ac:dyDescent="0.3">
      <c r="A423" s="20" t="s">
        <v>1524</v>
      </c>
      <c r="B423" s="15">
        <v>45141.454155092593</v>
      </c>
      <c r="C423" s="21">
        <v>45141.457430555558</v>
      </c>
      <c r="D423" s="18" t="s">
        <v>8</v>
      </c>
      <c r="E423" s="18" t="s">
        <v>47</v>
      </c>
      <c r="F423" s="18" t="s">
        <v>1228</v>
      </c>
      <c r="G423" s="18" t="s">
        <v>1525</v>
      </c>
      <c r="H423" s="78" t="s">
        <v>7451</v>
      </c>
      <c r="I423" s="48">
        <f>tbl_raw_data[[#This Row],[Date Actioned]]-tbl_raw_data[[#This Row],[Date Tagged]]</f>
        <v>3.275462964666076E-3</v>
      </c>
      <c r="J423" s="46">
        <f>HOUR(tbl_raw_data[[#This Row],[Time_taken]])*60+MINUTE(tbl_raw_data[[#This Row],[Time_taken]])+SECOND(tbl_raw_data[[#This Row],[Time_taken]])/60</f>
        <v>4.7166666666666668</v>
      </c>
      <c r="K423" s="52">
        <f>DATE(YEAR(tbl_raw_data[[#This Row],[Date Actioned]]),MONTH(tbl_raw_data[[#This Row],[Date Actioned]]),DAY(tbl_raw_data[[#This Row],[Date Actioned]]))</f>
        <v>45141</v>
      </c>
      <c r="L423" s="50" t="str">
        <f>UPPER(TEXT(tbl_raw_data[[#This Row],[updated_date]],"MMMM"))</f>
        <v>AUGUST</v>
      </c>
      <c r="M423" s="50" t="str">
        <f>"WEEK "&amp; IF(ROUNDUP(DAY(tbl_raw_data[[#This Row],[updated_date]])/7,0)=5,4,ROUNDUP(DAY(tbl_raw_data[[#This Row],[updated_date]])/7,0))</f>
        <v>WEEK 1</v>
      </c>
      <c r="N423" s="50" t="str">
        <f>UPPER(VLOOKUP(tbl_raw_data[[#This Row],[Analyst]],Settiings!$A$2:$B$16,2,0))</f>
        <v>RAJ</v>
      </c>
      <c r="O423" s="50" t="str">
        <f>TRIM(UPPER(tbl_raw_data[[#This Row],[Outcome]]))</f>
        <v>WITHDRAW</v>
      </c>
      <c r="P423" s="50" t="str">
        <f>TRIM(UPPER(tbl_raw_data[[#This Row],[Queue Name]]))</f>
        <v>CONSUMER PRE BUREAU</v>
      </c>
      <c r="Q423" s="50" t="str">
        <f>IF(tbl_raw_data[[#This Row],[Time taken in min]]&lt;=Settiings!$D$2,"SLA_MET","SLA_NOT_MET")</f>
        <v>SLA_MET</v>
      </c>
      <c r="R423" s="94"/>
    </row>
    <row r="424" spans="1:18" x14ac:dyDescent="0.3">
      <c r="A424" s="20" t="s">
        <v>1532</v>
      </c>
      <c r="B424" s="9">
        <v>45141.47079861111</v>
      </c>
      <c r="C424" s="22">
        <v>45141.476215277777</v>
      </c>
      <c r="D424" s="12" t="s">
        <v>8</v>
      </c>
      <c r="E424" s="12" t="s">
        <v>47</v>
      </c>
      <c r="F424" s="12" t="s">
        <v>1228</v>
      </c>
      <c r="G424" s="12" t="s">
        <v>387</v>
      </c>
      <c r="H424" s="78" t="s">
        <v>7451</v>
      </c>
      <c r="I424" s="48">
        <f>tbl_raw_data[[#This Row],[Date Actioned]]-tbl_raw_data[[#This Row],[Date Tagged]]</f>
        <v>5.4166666668606922E-3</v>
      </c>
      <c r="J424" s="46">
        <f>HOUR(tbl_raw_data[[#This Row],[Time_taken]])*60+MINUTE(tbl_raw_data[[#This Row],[Time_taken]])+SECOND(tbl_raw_data[[#This Row],[Time_taken]])/60</f>
        <v>7.8</v>
      </c>
      <c r="K424" s="52">
        <f>DATE(YEAR(tbl_raw_data[[#This Row],[Date Actioned]]),MONTH(tbl_raw_data[[#This Row],[Date Actioned]]),DAY(tbl_raw_data[[#This Row],[Date Actioned]]))</f>
        <v>45141</v>
      </c>
      <c r="L424" s="50" t="str">
        <f>UPPER(TEXT(tbl_raw_data[[#This Row],[updated_date]],"MMMM"))</f>
        <v>AUGUST</v>
      </c>
      <c r="M424" s="50" t="str">
        <f>"WEEK "&amp; IF(ROUNDUP(DAY(tbl_raw_data[[#This Row],[updated_date]])/7,0)=5,4,ROUNDUP(DAY(tbl_raw_data[[#This Row],[updated_date]])/7,0))</f>
        <v>WEEK 1</v>
      </c>
      <c r="N424" s="50" t="str">
        <f>UPPER(VLOOKUP(tbl_raw_data[[#This Row],[Analyst]],Settiings!$A$2:$B$16,2,0))</f>
        <v>RAJ</v>
      </c>
      <c r="O424" s="50" t="str">
        <f>TRIM(UPPER(tbl_raw_data[[#This Row],[Outcome]]))</f>
        <v>WITHDRAW</v>
      </c>
      <c r="P424" s="50" t="str">
        <f>TRIM(UPPER(tbl_raw_data[[#This Row],[Queue Name]]))</f>
        <v>CONSUMER PRE BUREAU</v>
      </c>
      <c r="Q424" s="50" t="str">
        <f>IF(tbl_raw_data[[#This Row],[Time taken in min]]&lt;=Settiings!$D$2,"SLA_MET","SLA_NOT_MET")</f>
        <v>SLA_MET</v>
      </c>
      <c r="R424" s="94"/>
    </row>
    <row r="425" spans="1:18" x14ac:dyDescent="0.3">
      <c r="A425" s="14" t="s">
        <v>1535</v>
      </c>
      <c r="B425" s="9">
        <v>45141.473344907405</v>
      </c>
      <c r="C425" s="22">
        <v>45141.486134259256</v>
      </c>
      <c r="D425" s="12" t="s">
        <v>8</v>
      </c>
      <c r="E425" s="12" t="s">
        <v>47</v>
      </c>
      <c r="F425" s="12" t="s">
        <v>10</v>
      </c>
      <c r="G425" s="12" t="s">
        <v>1536</v>
      </c>
      <c r="H425" s="78" t="s">
        <v>7451</v>
      </c>
      <c r="I425" s="48">
        <f>tbl_raw_data[[#This Row],[Date Actioned]]-tbl_raw_data[[#This Row],[Date Tagged]]</f>
        <v>1.2789351851097308E-2</v>
      </c>
      <c r="J425" s="46">
        <f>HOUR(tbl_raw_data[[#This Row],[Time_taken]])*60+MINUTE(tbl_raw_data[[#This Row],[Time_taken]])+SECOND(tbl_raw_data[[#This Row],[Time_taken]])/60</f>
        <v>18.416666666666668</v>
      </c>
      <c r="K425" s="52">
        <f>DATE(YEAR(tbl_raw_data[[#This Row],[Date Actioned]]),MONTH(tbl_raw_data[[#This Row],[Date Actioned]]),DAY(tbl_raw_data[[#This Row],[Date Actioned]]))</f>
        <v>45141</v>
      </c>
      <c r="L425" s="50" t="str">
        <f>UPPER(TEXT(tbl_raw_data[[#This Row],[updated_date]],"MMMM"))</f>
        <v>AUGUST</v>
      </c>
      <c r="M425" s="50" t="str">
        <f>"WEEK "&amp; IF(ROUNDUP(DAY(tbl_raw_data[[#This Row],[updated_date]])/7,0)=5,4,ROUNDUP(DAY(tbl_raw_data[[#This Row],[updated_date]])/7,0))</f>
        <v>WEEK 1</v>
      </c>
      <c r="N425" s="50" t="str">
        <f>UPPER(VLOOKUP(tbl_raw_data[[#This Row],[Analyst]],Settiings!$A$2:$B$16,2,0))</f>
        <v>NITESH</v>
      </c>
      <c r="O425" s="50" t="str">
        <f>TRIM(UPPER(tbl_raw_data[[#This Row],[Outcome]]))</f>
        <v>WITHDRAW</v>
      </c>
      <c r="P425" s="50" t="str">
        <f>TRIM(UPPER(tbl_raw_data[[#This Row],[Queue Name]]))</f>
        <v>CONSUMER PRE BUREAU</v>
      </c>
      <c r="Q425" s="50" t="str">
        <f>IF(tbl_raw_data[[#This Row],[Time taken in min]]&lt;=Settiings!$D$2,"SLA_MET","SLA_NOT_MET")</f>
        <v>SLA_MET</v>
      </c>
      <c r="R425" s="94"/>
    </row>
    <row r="426" spans="1:18" x14ac:dyDescent="0.3">
      <c r="A426" s="23" t="s">
        <v>1550</v>
      </c>
      <c r="B426" s="9">
        <v>45141.496099537035</v>
      </c>
      <c r="C426" s="22">
        <v>45141.50136574074</v>
      </c>
      <c r="D426" s="12" t="s">
        <v>8</v>
      </c>
      <c r="E426" s="12" t="s">
        <v>19</v>
      </c>
      <c r="F426" s="12" t="s">
        <v>1222</v>
      </c>
      <c r="G426" s="12" t="s">
        <v>1551</v>
      </c>
      <c r="H426" s="78" t="s">
        <v>7451</v>
      </c>
      <c r="I426" s="48">
        <f>tbl_raw_data[[#This Row],[Date Actioned]]-tbl_raw_data[[#This Row],[Date Tagged]]</f>
        <v>5.2662037051049992E-3</v>
      </c>
      <c r="J426" s="46">
        <f>HOUR(tbl_raw_data[[#This Row],[Time_taken]])*60+MINUTE(tbl_raw_data[[#This Row],[Time_taken]])+SECOND(tbl_raw_data[[#This Row],[Time_taken]])/60</f>
        <v>7.583333333333333</v>
      </c>
      <c r="K426" s="52">
        <f>DATE(YEAR(tbl_raw_data[[#This Row],[Date Actioned]]),MONTH(tbl_raw_data[[#This Row],[Date Actioned]]),DAY(tbl_raw_data[[#This Row],[Date Actioned]]))</f>
        <v>45141</v>
      </c>
      <c r="L426" s="50" t="str">
        <f>UPPER(TEXT(tbl_raw_data[[#This Row],[updated_date]],"MMMM"))</f>
        <v>AUGUST</v>
      </c>
      <c r="M426" s="50" t="str">
        <f>"WEEK "&amp; IF(ROUNDUP(DAY(tbl_raw_data[[#This Row],[updated_date]])/7,0)=5,4,ROUNDUP(DAY(tbl_raw_data[[#This Row],[updated_date]])/7,0))</f>
        <v>WEEK 1</v>
      </c>
      <c r="N426" s="50" t="str">
        <f>UPPER(VLOOKUP(tbl_raw_data[[#This Row],[Analyst]],Settiings!$A$2:$B$16,2,0))</f>
        <v>HARDIK</v>
      </c>
      <c r="O426" s="50" t="str">
        <f>TRIM(UPPER(tbl_raw_data[[#This Row],[Outcome]]))</f>
        <v>WITHDRAW</v>
      </c>
      <c r="P426" s="50" t="str">
        <f>TRIM(UPPER(tbl_raw_data[[#This Row],[Queue Name]]))</f>
        <v>CONSUMER POST BUREAU</v>
      </c>
      <c r="Q426" s="50" t="str">
        <f>IF(tbl_raw_data[[#This Row],[Time taken in min]]&lt;=Settiings!$D$2,"SLA_MET","SLA_NOT_MET")</f>
        <v>SLA_MET</v>
      </c>
      <c r="R426" s="94"/>
    </row>
    <row r="427" spans="1:18" x14ac:dyDescent="0.3">
      <c r="A427" s="14" t="s">
        <v>1552</v>
      </c>
      <c r="B427" s="15">
        <v>45141.497442129628</v>
      </c>
      <c r="C427" s="21">
        <v>45141.502962962964</v>
      </c>
      <c r="D427" s="18" t="s">
        <v>8</v>
      </c>
      <c r="E427" s="18" t="s">
        <v>47</v>
      </c>
      <c r="F427" s="18" t="s">
        <v>1228</v>
      </c>
      <c r="G427" s="18" t="s">
        <v>1553</v>
      </c>
      <c r="H427" s="78" t="s">
        <v>7451</v>
      </c>
      <c r="I427" s="48">
        <f>tbl_raw_data[[#This Row],[Date Actioned]]-tbl_raw_data[[#This Row],[Date Tagged]]</f>
        <v>5.5208333360496908E-3</v>
      </c>
      <c r="J427" s="46">
        <f>HOUR(tbl_raw_data[[#This Row],[Time_taken]])*60+MINUTE(tbl_raw_data[[#This Row],[Time_taken]])+SECOND(tbl_raw_data[[#This Row],[Time_taken]])/60</f>
        <v>7.95</v>
      </c>
      <c r="K427" s="52">
        <f>DATE(YEAR(tbl_raw_data[[#This Row],[Date Actioned]]),MONTH(tbl_raw_data[[#This Row],[Date Actioned]]),DAY(tbl_raw_data[[#This Row],[Date Actioned]]))</f>
        <v>45141</v>
      </c>
      <c r="L427" s="50" t="str">
        <f>UPPER(TEXT(tbl_raw_data[[#This Row],[updated_date]],"MMMM"))</f>
        <v>AUGUST</v>
      </c>
      <c r="M427" s="50" t="str">
        <f>"WEEK "&amp; IF(ROUNDUP(DAY(tbl_raw_data[[#This Row],[updated_date]])/7,0)=5,4,ROUNDUP(DAY(tbl_raw_data[[#This Row],[updated_date]])/7,0))</f>
        <v>WEEK 1</v>
      </c>
      <c r="N427" s="50" t="str">
        <f>UPPER(VLOOKUP(tbl_raw_data[[#This Row],[Analyst]],Settiings!$A$2:$B$16,2,0))</f>
        <v>RAJ</v>
      </c>
      <c r="O427" s="50" t="str">
        <f>TRIM(UPPER(tbl_raw_data[[#This Row],[Outcome]]))</f>
        <v>WITHDRAW</v>
      </c>
      <c r="P427" s="50" t="str">
        <f>TRIM(UPPER(tbl_raw_data[[#This Row],[Queue Name]]))</f>
        <v>CONSUMER PRE BUREAU</v>
      </c>
      <c r="Q427" s="50" t="str">
        <f>IF(tbl_raw_data[[#This Row],[Time taken in min]]&lt;=Settiings!$D$2,"SLA_MET","SLA_NOT_MET")</f>
        <v>SLA_MET</v>
      </c>
      <c r="R427" s="94"/>
    </row>
    <row r="428" spans="1:18" x14ac:dyDescent="0.3">
      <c r="A428" s="20" t="s">
        <v>1555</v>
      </c>
      <c r="B428" s="9">
        <v>45141.499189814815</v>
      </c>
      <c r="C428" s="22">
        <v>45141.505497685182</v>
      </c>
      <c r="D428" s="12" t="s">
        <v>8</v>
      </c>
      <c r="E428" s="12" t="s">
        <v>47</v>
      </c>
      <c r="F428" s="12" t="s">
        <v>10</v>
      </c>
      <c r="G428" s="12" t="s">
        <v>1556</v>
      </c>
      <c r="H428" s="78" t="s">
        <v>7451</v>
      </c>
      <c r="I428" s="48">
        <f>tbl_raw_data[[#This Row],[Date Actioned]]-tbl_raw_data[[#This Row],[Date Tagged]]</f>
        <v>6.3078703678911552E-3</v>
      </c>
      <c r="J428" s="46">
        <f>HOUR(tbl_raw_data[[#This Row],[Time_taken]])*60+MINUTE(tbl_raw_data[[#This Row],[Time_taken]])+SECOND(tbl_raw_data[[#This Row],[Time_taken]])/60</f>
        <v>9.0833333333333339</v>
      </c>
      <c r="K428" s="52">
        <f>DATE(YEAR(tbl_raw_data[[#This Row],[Date Actioned]]),MONTH(tbl_raw_data[[#This Row],[Date Actioned]]),DAY(tbl_raw_data[[#This Row],[Date Actioned]]))</f>
        <v>45141</v>
      </c>
      <c r="L428" s="50" t="str">
        <f>UPPER(TEXT(tbl_raw_data[[#This Row],[updated_date]],"MMMM"))</f>
        <v>AUGUST</v>
      </c>
      <c r="M428" s="50" t="str">
        <f>"WEEK "&amp; IF(ROUNDUP(DAY(tbl_raw_data[[#This Row],[updated_date]])/7,0)=5,4,ROUNDUP(DAY(tbl_raw_data[[#This Row],[updated_date]])/7,0))</f>
        <v>WEEK 1</v>
      </c>
      <c r="N428" s="50" t="str">
        <f>UPPER(VLOOKUP(tbl_raw_data[[#This Row],[Analyst]],Settiings!$A$2:$B$16,2,0))</f>
        <v>NITESH</v>
      </c>
      <c r="O428" s="50" t="str">
        <f>TRIM(UPPER(tbl_raw_data[[#This Row],[Outcome]]))</f>
        <v>WITHDRAW</v>
      </c>
      <c r="P428" s="50" t="str">
        <f>TRIM(UPPER(tbl_raw_data[[#This Row],[Queue Name]]))</f>
        <v>CONSUMER PRE BUREAU</v>
      </c>
      <c r="Q428" s="50" t="str">
        <f>IF(tbl_raw_data[[#This Row],[Time taken in min]]&lt;=Settiings!$D$2,"SLA_MET","SLA_NOT_MET")</f>
        <v>SLA_MET</v>
      </c>
      <c r="R428" s="94"/>
    </row>
    <row r="429" spans="1:18" x14ac:dyDescent="0.3">
      <c r="A429" s="23" t="s">
        <v>1560</v>
      </c>
      <c r="B429" s="15">
        <v>45141.514664351853</v>
      </c>
      <c r="C429" s="21">
        <v>45141.519513888888</v>
      </c>
      <c r="D429" s="18" t="s">
        <v>8</v>
      </c>
      <c r="E429" s="18" t="s">
        <v>47</v>
      </c>
      <c r="F429" s="18" t="s">
        <v>43</v>
      </c>
      <c r="G429" s="18" t="s">
        <v>1561</v>
      </c>
      <c r="H429" s="78" t="s">
        <v>7451</v>
      </c>
      <c r="I429" s="48">
        <f>tbl_raw_data[[#This Row],[Date Actioned]]-tbl_raw_data[[#This Row],[Date Tagged]]</f>
        <v>4.8495370356249623E-3</v>
      </c>
      <c r="J429" s="46">
        <f>HOUR(tbl_raw_data[[#This Row],[Time_taken]])*60+MINUTE(tbl_raw_data[[#This Row],[Time_taken]])+SECOND(tbl_raw_data[[#This Row],[Time_taken]])/60</f>
        <v>6.9833333333333334</v>
      </c>
      <c r="K429" s="52">
        <f>DATE(YEAR(tbl_raw_data[[#This Row],[Date Actioned]]),MONTH(tbl_raw_data[[#This Row],[Date Actioned]]),DAY(tbl_raw_data[[#This Row],[Date Actioned]]))</f>
        <v>45141</v>
      </c>
      <c r="L429" s="50" t="str">
        <f>UPPER(TEXT(tbl_raw_data[[#This Row],[updated_date]],"MMMM"))</f>
        <v>AUGUST</v>
      </c>
      <c r="M429" s="50" t="str">
        <f>"WEEK "&amp; IF(ROUNDUP(DAY(tbl_raw_data[[#This Row],[updated_date]])/7,0)=5,4,ROUNDUP(DAY(tbl_raw_data[[#This Row],[updated_date]])/7,0))</f>
        <v>WEEK 1</v>
      </c>
      <c r="N429" s="50" t="str">
        <f>UPPER(VLOOKUP(tbl_raw_data[[#This Row],[Analyst]],Settiings!$A$2:$B$16,2,0))</f>
        <v>MERCEDES</v>
      </c>
      <c r="O429" s="50" t="str">
        <f>TRIM(UPPER(tbl_raw_data[[#This Row],[Outcome]]))</f>
        <v>WITHDRAW</v>
      </c>
      <c r="P429" s="50" t="str">
        <f>TRIM(UPPER(tbl_raw_data[[#This Row],[Queue Name]]))</f>
        <v>CONSUMER PRE BUREAU</v>
      </c>
      <c r="Q429" s="50" t="str">
        <f>IF(tbl_raw_data[[#This Row],[Time taken in min]]&lt;=Settiings!$D$2,"SLA_MET","SLA_NOT_MET")</f>
        <v>SLA_MET</v>
      </c>
      <c r="R429" s="94"/>
    </row>
    <row r="430" spans="1:18" x14ac:dyDescent="0.3">
      <c r="A430" s="14" t="s">
        <v>1562</v>
      </c>
      <c r="B430" s="9">
        <v>45141.515069444446</v>
      </c>
      <c r="C430" s="22">
        <v>45141.519155092596</v>
      </c>
      <c r="D430" s="12" t="s">
        <v>8</v>
      </c>
      <c r="E430" s="12" t="s">
        <v>47</v>
      </c>
      <c r="F430" s="12" t="s">
        <v>1228</v>
      </c>
      <c r="G430" s="12" t="s">
        <v>1563</v>
      </c>
      <c r="H430" s="78" t="s">
        <v>7451</v>
      </c>
      <c r="I430" s="48">
        <f>tbl_raw_data[[#This Row],[Date Actioned]]-tbl_raw_data[[#This Row],[Date Tagged]]</f>
        <v>4.0856481500668451E-3</v>
      </c>
      <c r="J430" s="46">
        <f>HOUR(tbl_raw_data[[#This Row],[Time_taken]])*60+MINUTE(tbl_raw_data[[#This Row],[Time_taken]])+SECOND(tbl_raw_data[[#This Row],[Time_taken]])/60</f>
        <v>5.8833333333333329</v>
      </c>
      <c r="K430" s="52">
        <f>DATE(YEAR(tbl_raw_data[[#This Row],[Date Actioned]]),MONTH(tbl_raw_data[[#This Row],[Date Actioned]]),DAY(tbl_raw_data[[#This Row],[Date Actioned]]))</f>
        <v>45141</v>
      </c>
      <c r="L430" s="50" t="str">
        <f>UPPER(TEXT(tbl_raw_data[[#This Row],[updated_date]],"MMMM"))</f>
        <v>AUGUST</v>
      </c>
      <c r="M430" s="50" t="str">
        <f>"WEEK "&amp; IF(ROUNDUP(DAY(tbl_raw_data[[#This Row],[updated_date]])/7,0)=5,4,ROUNDUP(DAY(tbl_raw_data[[#This Row],[updated_date]])/7,0))</f>
        <v>WEEK 1</v>
      </c>
      <c r="N430" s="50" t="str">
        <f>UPPER(VLOOKUP(tbl_raw_data[[#This Row],[Analyst]],Settiings!$A$2:$B$16,2,0))</f>
        <v>RAJ</v>
      </c>
      <c r="O430" s="50" t="str">
        <f>TRIM(UPPER(tbl_raw_data[[#This Row],[Outcome]]))</f>
        <v>WITHDRAW</v>
      </c>
      <c r="P430" s="50" t="str">
        <f>TRIM(UPPER(tbl_raw_data[[#This Row],[Queue Name]]))</f>
        <v>CONSUMER PRE BUREAU</v>
      </c>
      <c r="Q430" s="50" t="str">
        <f>IF(tbl_raw_data[[#This Row],[Time taken in min]]&lt;=Settiings!$D$2,"SLA_MET","SLA_NOT_MET")</f>
        <v>SLA_MET</v>
      </c>
      <c r="R430" s="94"/>
    </row>
    <row r="431" spans="1:18" x14ac:dyDescent="0.3">
      <c r="A431" s="20" t="s">
        <v>1574</v>
      </c>
      <c r="B431" s="9">
        <v>45141.536886574075</v>
      </c>
      <c r="C431" s="22">
        <v>45141.547175925924</v>
      </c>
      <c r="D431" s="12" t="s">
        <v>8</v>
      </c>
      <c r="E431" s="12" t="s">
        <v>19</v>
      </c>
      <c r="F431" s="12" t="s">
        <v>53</v>
      </c>
      <c r="G431" s="12" t="s">
        <v>231</v>
      </c>
      <c r="H431" s="78" t="s">
        <v>7451</v>
      </c>
      <c r="I431" s="48">
        <f>tbl_raw_data[[#This Row],[Date Actioned]]-tbl_raw_data[[#This Row],[Date Tagged]]</f>
        <v>1.0289351848769002E-2</v>
      </c>
      <c r="J431" s="46">
        <f>HOUR(tbl_raw_data[[#This Row],[Time_taken]])*60+MINUTE(tbl_raw_data[[#This Row],[Time_taken]])+SECOND(tbl_raw_data[[#This Row],[Time_taken]])/60</f>
        <v>14.816666666666666</v>
      </c>
      <c r="K431" s="52">
        <f>DATE(YEAR(tbl_raw_data[[#This Row],[Date Actioned]]),MONTH(tbl_raw_data[[#This Row],[Date Actioned]]),DAY(tbl_raw_data[[#This Row],[Date Actioned]]))</f>
        <v>45141</v>
      </c>
      <c r="L431" s="50" t="str">
        <f>UPPER(TEXT(tbl_raw_data[[#This Row],[updated_date]],"MMMM"))</f>
        <v>AUGUST</v>
      </c>
      <c r="M431" s="50" t="str">
        <f>"WEEK "&amp; IF(ROUNDUP(DAY(tbl_raw_data[[#This Row],[updated_date]])/7,0)=5,4,ROUNDUP(DAY(tbl_raw_data[[#This Row],[updated_date]])/7,0))</f>
        <v>WEEK 1</v>
      </c>
      <c r="N431" s="50" t="str">
        <f>UPPER(VLOOKUP(tbl_raw_data[[#This Row],[Analyst]],Settiings!$A$2:$B$16,2,0))</f>
        <v>NAVED</v>
      </c>
      <c r="O431" s="50" t="str">
        <f>TRIM(UPPER(tbl_raw_data[[#This Row],[Outcome]]))</f>
        <v>WITHDRAW</v>
      </c>
      <c r="P431" s="50" t="str">
        <f>TRIM(UPPER(tbl_raw_data[[#This Row],[Queue Name]]))</f>
        <v>CONSUMER POST BUREAU</v>
      </c>
      <c r="Q431" s="50" t="str">
        <f>IF(tbl_raw_data[[#This Row],[Time taken in min]]&lt;=Settiings!$D$2,"SLA_MET","SLA_NOT_MET")</f>
        <v>SLA_MET</v>
      </c>
      <c r="R431" s="94"/>
    </row>
    <row r="432" spans="1:18" x14ac:dyDescent="0.3">
      <c r="A432" s="23" t="s">
        <v>1575</v>
      </c>
      <c r="B432" s="15">
        <v>45141.537291666667</v>
      </c>
      <c r="C432" s="21">
        <v>45141.54115740741</v>
      </c>
      <c r="D432" s="18" t="s">
        <v>8</v>
      </c>
      <c r="E432" s="18" t="s">
        <v>9</v>
      </c>
      <c r="F432" s="18" t="s">
        <v>1228</v>
      </c>
      <c r="G432" s="18" t="s">
        <v>1576</v>
      </c>
      <c r="H432" s="78" t="s">
        <v>7451</v>
      </c>
      <c r="I432" s="48">
        <f>tbl_raw_data[[#This Row],[Date Actioned]]-tbl_raw_data[[#This Row],[Date Tagged]]</f>
        <v>3.8657407421851531E-3</v>
      </c>
      <c r="J432" s="46">
        <f>HOUR(tbl_raw_data[[#This Row],[Time_taken]])*60+MINUTE(tbl_raw_data[[#This Row],[Time_taken]])+SECOND(tbl_raw_data[[#This Row],[Time_taken]])/60</f>
        <v>5.5666666666666664</v>
      </c>
      <c r="K432" s="52">
        <f>DATE(YEAR(tbl_raw_data[[#This Row],[Date Actioned]]),MONTH(tbl_raw_data[[#This Row],[Date Actioned]]),DAY(tbl_raw_data[[#This Row],[Date Actioned]]))</f>
        <v>45141</v>
      </c>
      <c r="L432" s="50" t="str">
        <f>UPPER(TEXT(tbl_raw_data[[#This Row],[updated_date]],"MMMM"))</f>
        <v>AUGUST</v>
      </c>
      <c r="M432" s="50" t="str">
        <f>"WEEK "&amp; IF(ROUNDUP(DAY(tbl_raw_data[[#This Row],[updated_date]])/7,0)=5,4,ROUNDUP(DAY(tbl_raw_data[[#This Row],[updated_date]])/7,0))</f>
        <v>WEEK 1</v>
      </c>
      <c r="N432" s="50" t="str">
        <f>UPPER(VLOOKUP(tbl_raw_data[[#This Row],[Analyst]],Settiings!$A$2:$B$16,2,0))</f>
        <v>RAJ</v>
      </c>
      <c r="O432" s="50" t="str">
        <f>TRIM(UPPER(tbl_raw_data[[#This Row],[Outcome]]))</f>
        <v>WITHDRAW</v>
      </c>
      <c r="P432" s="50" t="str">
        <f>TRIM(UPPER(tbl_raw_data[[#This Row],[Queue Name]]))</f>
        <v>CONSUMER EXISTING</v>
      </c>
      <c r="Q432" s="50" t="str">
        <f>IF(tbl_raw_data[[#This Row],[Time taken in min]]&lt;=Settiings!$D$2,"SLA_MET","SLA_NOT_MET")</f>
        <v>SLA_MET</v>
      </c>
      <c r="R432" s="94"/>
    </row>
    <row r="433" spans="1:18" x14ac:dyDescent="0.3">
      <c r="A433" s="20" t="s">
        <v>1582</v>
      </c>
      <c r="B433" s="15">
        <v>45141.545902777776</v>
      </c>
      <c r="C433" s="21">
        <v>45141.552905092591</v>
      </c>
      <c r="D433" s="18" t="s">
        <v>8</v>
      </c>
      <c r="E433" s="18" t="s">
        <v>47</v>
      </c>
      <c r="F433" s="18" t="s">
        <v>10</v>
      </c>
      <c r="G433" s="18" t="s">
        <v>1583</v>
      </c>
      <c r="H433" s="78" t="s">
        <v>7451</v>
      </c>
      <c r="I433" s="48">
        <f>tbl_raw_data[[#This Row],[Date Actioned]]-tbl_raw_data[[#This Row],[Date Tagged]]</f>
        <v>7.0023148145992309E-3</v>
      </c>
      <c r="J433" s="46">
        <f>HOUR(tbl_raw_data[[#This Row],[Time_taken]])*60+MINUTE(tbl_raw_data[[#This Row],[Time_taken]])+SECOND(tbl_raw_data[[#This Row],[Time_taken]])/60</f>
        <v>10.083333333333334</v>
      </c>
      <c r="K433" s="52">
        <f>DATE(YEAR(tbl_raw_data[[#This Row],[Date Actioned]]),MONTH(tbl_raw_data[[#This Row],[Date Actioned]]),DAY(tbl_raw_data[[#This Row],[Date Actioned]]))</f>
        <v>45141</v>
      </c>
      <c r="L433" s="50" t="str">
        <f>UPPER(TEXT(tbl_raw_data[[#This Row],[updated_date]],"MMMM"))</f>
        <v>AUGUST</v>
      </c>
      <c r="M433" s="50" t="str">
        <f>"WEEK "&amp; IF(ROUNDUP(DAY(tbl_raw_data[[#This Row],[updated_date]])/7,0)=5,4,ROUNDUP(DAY(tbl_raw_data[[#This Row],[updated_date]])/7,0))</f>
        <v>WEEK 1</v>
      </c>
      <c r="N433" s="50" t="str">
        <f>UPPER(VLOOKUP(tbl_raw_data[[#This Row],[Analyst]],Settiings!$A$2:$B$16,2,0))</f>
        <v>NITESH</v>
      </c>
      <c r="O433" s="50" t="str">
        <f>TRIM(UPPER(tbl_raw_data[[#This Row],[Outcome]]))</f>
        <v>WITHDRAW</v>
      </c>
      <c r="P433" s="50" t="str">
        <f>TRIM(UPPER(tbl_raw_data[[#This Row],[Queue Name]]))</f>
        <v>CONSUMER PRE BUREAU</v>
      </c>
      <c r="Q433" s="50" t="str">
        <f>IF(tbl_raw_data[[#This Row],[Time taken in min]]&lt;=Settiings!$D$2,"SLA_MET","SLA_NOT_MET")</f>
        <v>SLA_MET</v>
      </c>
      <c r="R433" s="94"/>
    </row>
    <row r="434" spans="1:18" x14ac:dyDescent="0.3">
      <c r="A434" s="23" t="s">
        <v>1588</v>
      </c>
      <c r="B434" s="9">
        <v>45141.550312500003</v>
      </c>
      <c r="C434" s="22">
        <v>45141.561122685183</v>
      </c>
      <c r="D434" s="12" t="s">
        <v>8</v>
      </c>
      <c r="E434" s="12" t="s">
        <v>9</v>
      </c>
      <c r="F434" s="12" t="s">
        <v>10</v>
      </c>
      <c r="G434" s="12" t="s">
        <v>1583</v>
      </c>
      <c r="H434" s="78" t="s">
        <v>7451</v>
      </c>
      <c r="I434" s="48">
        <f>tbl_raw_data[[#This Row],[Date Actioned]]-tbl_raw_data[[#This Row],[Date Tagged]]</f>
        <v>1.081018518016208E-2</v>
      </c>
      <c r="J434" s="46">
        <f>HOUR(tbl_raw_data[[#This Row],[Time_taken]])*60+MINUTE(tbl_raw_data[[#This Row],[Time_taken]])+SECOND(tbl_raw_data[[#This Row],[Time_taken]])/60</f>
        <v>15.566666666666666</v>
      </c>
      <c r="K434" s="52">
        <f>DATE(YEAR(tbl_raw_data[[#This Row],[Date Actioned]]),MONTH(tbl_raw_data[[#This Row],[Date Actioned]]),DAY(tbl_raw_data[[#This Row],[Date Actioned]]))</f>
        <v>45141</v>
      </c>
      <c r="L434" s="50" t="str">
        <f>UPPER(TEXT(tbl_raw_data[[#This Row],[updated_date]],"MMMM"))</f>
        <v>AUGUST</v>
      </c>
      <c r="M434" s="50" t="str">
        <f>"WEEK "&amp; IF(ROUNDUP(DAY(tbl_raw_data[[#This Row],[updated_date]])/7,0)=5,4,ROUNDUP(DAY(tbl_raw_data[[#This Row],[updated_date]])/7,0))</f>
        <v>WEEK 1</v>
      </c>
      <c r="N434" s="50" t="str">
        <f>UPPER(VLOOKUP(tbl_raw_data[[#This Row],[Analyst]],Settiings!$A$2:$B$16,2,0))</f>
        <v>NITESH</v>
      </c>
      <c r="O434" s="50" t="str">
        <f>TRIM(UPPER(tbl_raw_data[[#This Row],[Outcome]]))</f>
        <v>WITHDRAW</v>
      </c>
      <c r="P434" s="50" t="str">
        <f>TRIM(UPPER(tbl_raw_data[[#This Row],[Queue Name]]))</f>
        <v>CONSUMER EXISTING</v>
      </c>
      <c r="Q434" s="50" t="str">
        <f>IF(tbl_raw_data[[#This Row],[Time taken in min]]&lt;=Settiings!$D$2,"SLA_MET","SLA_NOT_MET")</f>
        <v>SLA_MET</v>
      </c>
      <c r="R434" s="94"/>
    </row>
    <row r="435" spans="1:18" x14ac:dyDescent="0.3">
      <c r="A435" s="23" t="s">
        <v>1608</v>
      </c>
      <c r="B435" s="15">
        <v>45141.604525462964</v>
      </c>
      <c r="C435" s="21">
        <v>45141.612245370372</v>
      </c>
      <c r="D435" s="18" t="s">
        <v>8</v>
      </c>
      <c r="E435" s="18" t="s">
        <v>19</v>
      </c>
      <c r="F435" s="18" t="s">
        <v>1222</v>
      </c>
      <c r="G435" s="18" t="s">
        <v>1339</v>
      </c>
      <c r="H435" s="78" t="s">
        <v>7451</v>
      </c>
      <c r="I435" s="48">
        <f>tbl_raw_data[[#This Row],[Date Actioned]]-tbl_raw_data[[#This Row],[Date Tagged]]</f>
        <v>7.7199074075906537E-3</v>
      </c>
      <c r="J435" s="46">
        <f>HOUR(tbl_raw_data[[#This Row],[Time_taken]])*60+MINUTE(tbl_raw_data[[#This Row],[Time_taken]])+SECOND(tbl_raw_data[[#This Row],[Time_taken]])/60</f>
        <v>11.116666666666667</v>
      </c>
      <c r="K435" s="52">
        <f>DATE(YEAR(tbl_raw_data[[#This Row],[Date Actioned]]),MONTH(tbl_raw_data[[#This Row],[Date Actioned]]),DAY(tbl_raw_data[[#This Row],[Date Actioned]]))</f>
        <v>45141</v>
      </c>
      <c r="L435" s="50" t="str">
        <f>UPPER(TEXT(tbl_raw_data[[#This Row],[updated_date]],"MMMM"))</f>
        <v>AUGUST</v>
      </c>
      <c r="M435" s="50" t="str">
        <f>"WEEK "&amp; IF(ROUNDUP(DAY(tbl_raw_data[[#This Row],[updated_date]])/7,0)=5,4,ROUNDUP(DAY(tbl_raw_data[[#This Row],[updated_date]])/7,0))</f>
        <v>WEEK 1</v>
      </c>
      <c r="N435" s="50" t="str">
        <f>UPPER(VLOOKUP(tbl_raw_data[[#This Row],[Analyst]],Settiings!$A$2:$B$16,2,0))</f>
        <v>HARDIK</v>
      </c>
      <c r="O435" s="50" t="str">
        <f>TRIM(UPPER(tbl_raw_data[[#This Row],[Outcome]]))</f>
        <v>WITHDRAW</v>
      </c>
      <c r="P435" s="50" t="str">
        <f>TRIM(UPPER(tbl_raw_data[[#This Row],[Queue Name]]))</f>
        <v>CONSUMER POST BUREAU</v>
      </c>
      <c r="Q435" s="50" t="str">
        <f>IF(tbl_raw_data[[#This Row],[Time taken in min]]&lt;=Settiings!$D$2,"SLA_MET","SLA_NOT_MET")</f>
        <v>SLA_MET</v>
      </c>
      <c r="R435" s="94"/>
    </row>
    <row r="436" spans="1:18" x14ac:dyDescent="0.3">
      <c r="A436" s="20" t="s">
        <v>1615</v>
      </c>
      <c r="B436" s="15">
        <v>45141.617291666669</v>
      </c>
      <c r="C436" s="21">
        <v>45141.624293981484</v>
      </c>
      <c r="D436" s="18" t="s">
        <v>8</v>
      </c>
      <c r="E436" s="18" t="s">
        <v>47</v>
      </c>
      <c r="F436" s="18" t="s">
        <v>1222</v>
      </c>
      <c r="G436" s="18" t="s">
        <v>1616</v>
      </c>
      <c r="H436" s="78" t="s">
        <v>7451</v>
      </c>
      <c r="I436" s="48">
        <f>tbl_raw_data[[#This Row],[Date Actioned]]-tbl_raw_data[[#This Row],[Date Tagged]]</f>
        <v>7.0023148145992309E-3</v>
      </c>
      <c r="J436" s="46">
        <f>HOUR(tbl_raw_data[[#This Row],[Time_taken]])*60+MINUTE(tbl_raw_data[[#This Row],[Time_taken]])+SECOND(tbl_raw_data[[#This Row],[Time_taken]])/60</f>
        <v>10.083333333333334</v>
      </c>
      <c r="K436" s="52">
        <f>DATE(YEAR(tbl_raw_data[[#This Row],[Date Actioned]]),MONTH(tbl_raw_data[[#This Row],[Date Actioned]]),DAY(tbl_raw_data[[#This Row],[Date Actioned]]))</f>
        <v>45141</v>
      </c>
      <c r="L436" s="50" t="str">
        <f>UPPER(TEXT(tbl_raw_data[[#This Row],[updated_date]],"MMMM"))</f>
        <v>AUGUST</v>
      </c>
      <c r="M436" s="50" t="str">
        <f>"WEEK "&amp; IF(ROUNDUP(DAY(tbl_raw_data[[#This Row],[updated_date]])/7,0)=5,4,ROUNDUP(DAY(tbl_raw_data[[#This Row],[updated_date]])/7,0))</f>
        <v>WEEK 1</v>
      </c>
      <c r="N436" s="50" t="str">
        <f>UPPER(VLOOKUP(tbl_raw_data[[#This Row],[Analyst]],Settiings!$A$2:$B$16,2,0))</f>
        <v>HARDIK</v>
      </c>
      <c r="O436" s="50" t="str">
        <f>TRIM(UPPER(tbl_raw_data[[#This Row],[Outcome]]))</f>
        <v>WITHDRAW</v>
      </c>
      <c r="P436" s="50" t="str">
        <f>TRIM(UPPER(tbl_raw_data[[#This Row],[Queue Name]]))</f>
        <v>CONSUMER PRE BUREAU</v>
      </c>
      <c r="Q436" s="50" t="str">
        <f>IF(tbl_raw_data[[#This Row],[Time taken in min]]&lt;=Settiings!$D$2,"SLA_MET","SLA_NOT_MET")</f>
        <v>SLA_MET</v>
      </c>
      <c r="R436" s="94"/>
    </row>
    <row r="437" spans="1:18" x14ac:dyDescent="0.3">
      <c r="A437" s="23" t="s">
        <v>1617</v>
      </c>
      <c r="B437" s="9">
        <v>45141.62096064815</v>
      </c>
      <c r="C437" s="22">
        <v>45141.625775462962</v>
      </c>
      <c r="D437" s="12" t="s">
        <v>8</v>
      </c>
      <c r="E437" s="12" t="s">
        <v>9</v>
      </c>
      <c r="F437" s="12" t="s">
        <v>53</v>
      </c>
      <c r="G437" s="12" t="s">
        <v>1618</v>
      </c>
      <c r="H437" s="78" t="s">
        <v>7451</v>
      </c>
      <c r="I437" s="48">
        <f>tbl_raw_data[[#This Row],[Date Actioned]]-tbl_raw_data[[#This Row],[Date Tagged]]</f>
        <v>4.8148148125619628E-3</v>
      </c>
      <c r="J437" s="46">
        <f>HOUR(tbl_raw_data[[#This Row],[Time_taken]])*60+MINUTE(tbl_raw_data[[#This Row],[Time_taken]])+SECOND(tbl_raw_data[[#This Row],[Time_taken]])/60</f>
        <v>6.9333333333333336</v>
      </c>
      <c r="K437" s="52">
        <f>DATE(YEAR(tbl_raw_data[[#This Row],[Date Actioned]]),MONTH(tbl_raw_data[[#This Row],[Date Actioned]]),DAY(tbl_raw_data[[#This Row],[Date Actioned]]))</f>
        <v>45141</v>
      </c>
      <c r="L437" s="50" t="str">
        <f>UPPER(TEXT(tbl_raw_data[[#This Row],[updated_date]],"MMMM"))</f>
        <v>AUGUST</v>
      </c>
      <c r="M437" s="50" t="str">
        <f>"WEEK "&amp; IF(ROUNDUP(DAY(tbl_raw_data[[#This Row],[updated_date]])/7,0)=5,4,ROUNDUP(DAY(tbl_raw_data[[#This Row],[updated_date]])/7,0))</f>
        <v>WEEK 1</v>
      </c>
      <c r="N437" s="50" t="str">
        <f>UPPER(VLOOKUP(tbl_raw_data[[#This Row],[Analyst]],Settiings!$A$2:$B$16,2,0))</f>
        <v>NAVED</v>
      </c>
      <c r="O437" s="50" t="str">
        <f>TRIM(UPPER(tbl_raw_data[[#This Row],[Outcome]]))</f>
        <v>WITHDRAW</v>
      </c>
      <c r="P437" s="50" t="str">
        <f>TRIM(UPPER(tbl_raw_data[[#This Row],[Queue Name]]))</f>
        <v>CONSUMER EXISTING</v>
      </c>
      <c r="Q437" s="50" t="str">
        <f>IF(tbl_raw_data[[#This Row],[Time taken in min]]&lt;=Settiings!$D$2,"SLA_MET","SLA_NOT_MET")</f>
        <v>SLA_MET</v>
      </c>
      <c r="R437" s="94"/>
    </row>
    <row r="438" spans="1:18" x14ac:dyDescent="0.3">
      <c r="A438" s="14" t="s">
        <v>1620</v>
      </c>
      <c r="B438" s="15">
        <v>45141.623726851853</v>
      </c>
      <c r="C438" s="21">
        <v>45141.630555555559</v>
      </c>
      <c r="D438" s="18" t="s">
        <v>8</v>
      </c>
      <c r="E438" s="18" t="s">
        <v>47</v>
      </c>
      <c r="F438" s="18" t="s">
        <v>10</v>
      </c>
      <c r="G438" s="18" t="s">
        <v>1556</v>
      </c>
      <c r="H438" s="78" t="s">
        <v>7451</v>
      </c>
      <c r="I438" s="48">
        <f>tbl_raw_data[[#This Row],[Date Actioned]]-tbl_raw_data[[#This Row],[Date Tagged]]</f>
        <v>6.8287037065601908E-3</v>
      </c>
      <c r="J438" s="46">
        <f>HOUR(tbl_raw_data[[#This Row],[Time_taken]])*60+MINUTE(tbl_raw_data[[#This Row],[Time_taken]])+SECOND(tbl_raw_data[[#This Row],[Time_taken]])/60</f>
        <v>9.8333333333333339</v>
      </c>
      <c r="K438" s="52">
        <f>DATE(YEAR(tbl_raw_data[[#This Row],[Date Actioned]]),MONTH(tbl_raw_data[[#This Row],[Date Actioned]]),DAY(tbl_raw_data[[#This Row],[Date Actioned]]))</f>
        <v>45141</v>
      </c>
      <c r="L438" s="50" t="str">
        <f>UPPER(TEXT(tbl_raw_data[[#This Row],[updated_date]],"MMMM"))</f>
        <v>AUGUST</v>
      </c>
      <c r="M438" s="50" t="str">
        <f>"WEEK "&amp; IF(ROUNDUP(DAY(tbl_raw_data[[#This Row],[updated_date]])/7,0)=5,4,ROUNDUP(DAY(tbl_raw_data[[#This Row],[updated_date]])/7,0))</f>
        <v>WEEK 1</v>
      </c>
      <c r="N438" s="50" t="str">
        <f>UPPER(VLOOKUP(tbl_raw_data[[#This Row],[Analyst]],Settiings!$A$2:$B$16,2,0))</f>
        <v>NITESH</v>
      </c>
      <c r="O438" s="50" t="str">
        <f>TRIM(UPPER(tbl_raw_data[[#This Row],[Outcome]]))</f>
        <v>WITHDRAW</v>
      </c>
      <c r="P438" s="50" t="str">
        <f>TRIM(UPPER(tbl_raw_data[[#This Row],[Queue Name]]))</f>
        <v>CONSUMER PRE BUREAU</v>
      </c>
      <c r="Q438" s="50" t="str">
        <f>IF(tbl_raw_data[[#This Row],[Time taken in min]]&lt;=Settiings!$D$2,"SLA_MET","SLA_NOT_MET")</f>
        <v>SLA_MET</v>
      </c>
      <c r="R438" s="94"/>
    </row>
    <row r="439" spans="1:18" x14ac:dyDescent="0.3">
      <c r="A439" s="20" t="s">
        <v>1630</v>
      </c>
      <c r="B439" s="9">
        <v>45141.636388888888</v>
      </c>
      <c r="C439" s="22">
        <v>45141.641539351855</v>
      </c>
      <c r="D439" s="12" t="s">
        <v>8</v>
      </c>
      <c r="E439" s="12" t="s">
        <v>19</v>
      </c>
      <c r="F439" s="12" t="s">
        <v>1222</v>
      </c>
      <c r="G439" s="12" t="s">
        <v>157</v>
      </c>
      <c r="H439" s="78" t="s">
        <v>7451</v>
      </c>
      <c r="I439" s="48">
        <f>tbl_raw_data[[#This Row],[Date Actioned]]-tbl_raw_data[[#This Row],[Date Tagged]]</f>
        <v>5.1504629664123058E-3</v>
      </c>
      <c r="J439" s="46">
        <f>HOUR(tbl_raw_data[[#This Row],[Time_taken]])*60+MINUTE(tbl_raw_data[[#This Row],[Time_taken]])+SECOND(tbl_raw_data[[#This Row],[Time_taken]])/60</f>
        <v>7.416666666666667</v>
      </c>
      <c r="K439" s="52">
        <f>DATE(YEAR(tbl_raw_data[[#This Row],[Date Actioned]]),MONTH(tbl_raw_data[[#This Row],[Date Actioned]]),DAY(tbl_raw_data[[#This Row],[Date Actioned]]))</f>
        <v>45141</v>
      </c>
      <c r="L439" s="50" t="str">
        <f>UPPER(TEXT(tbl_raw_data[[#This Row],[updated_date]],"MMMM"))</f>
        <v>AUGUST</v>
      </c>
      <c r="M439" s="50" t="str">
        <f>"WEEK "&amp; IF(ROUNDUP(DAY(tbl_raw_data[[#This Row],[updated_date]])/7,0)=5,4,ROUNDUP(DAY(tbl_raw_data[[#This Row],[updated_date]])/7,0))</f>
        <v>WEEK 1</v>
      </c>
      <c r="N439" s="50" t="str">
        <f>UPPER(VLOOKUP(tbl_raw_data[[#This Row],[Analyst]],Settiings!$A$2:$B$16,2,0))</f>
        <v>HARDIK</v>
      </c>
      <c r="O439" s="50" t="str">
        <f>TRIM(UPPER(tbl_raw_data[[#This Row],[Outcome]]))</f>
        <v>WITHDRAW</v>
      </c>
      <c r="P439" s="50" t="str">
        <f>TRIM(UPPER(tbl_raw_data[[#This Row],[Queue Name]]))</f>
        <v>CONSUMER POST BUREAU</v>
      </c>
      <c r="Q439" s="50" t="str">
        <f>IF(tbl_raw_data[[#This Row],[Time taken in min]]&lt;=Settiings!$D$2,"SLA_MET","SLA_NOT_MET")</f>
        <v>SLA_MET</v>
      </c>
      <c r="R439" s="94"/>
    </row>
    <row r="440" spans="1:18" x14ac:dyDescent="0.3">
      <c r="A440" s="23" t="s">
        <v>1633</v>
      </c>
      <c r="B440" s="15">
        <v>45141.642696759256</v>
      </c>
      <c r="C440" s="21">
        <v>45141.644050925926</v>
      </c>
      <c r="D440" s="18" t="s">
        <v>8</v>
      </c>
      <c r="E440" s="18" t="s">
        <v>19</v>
      </c>
      <c r="F440" s="18" t="s">
        <v>1228</v>
      </c>
      <c r="G440" s="18" t="s">
        <v>1339</v>
      </c>
      <c r="H440" s="78" t="s">
        <v>7451</v>
      </c>
      <c r="I440" s="48">
        <f>tbl_raw_data[[#This Row],[Date Actioned]]-tbl_raw_data[[#This Row],[Date Tagged]]</f>
        <v>1.3541666703531519E-3</v>
      </c>
      <c r="J440" s="46">
        <f>HOUR(tbl_raw_data[[#This Row],[Time_taken]])*60+MINUTE(tbl_raw_data[[#This Row],[Time_taken]])+SECOND(tbl_raw_data[[#This Row],[Time_taken]])/60</f>
        <v>1.95</v>
      </c>
      <c r="K440" s="52">
        <f>DATE(YEAR(tbl_raw_data[[#This Row],[Date Actioned]]),MONTH(tbl_raw_data[[#This Row],[Date Actioned]]),DAY(tbl_raw_data[[#This Row],[Date Actioned]]))</f>
        <v>45141</v>
      </c>
      <c r="L440" s="50" t="str">
        <f>UPPER(TEXT(tbl_raw_data[[#This Row],[updated_date]],"MMMM"))</f>
        <v>AUGUST</v>
      </c>
      <c r="M440" s="50" t="str">
        <f>"WEEK "&amp; IF(ROUNDUP(DAY(tbl_raw_data[[#This Row],[updated_date]])/7,0)=5,4,ROUNDUP(DAY(tbl_raw_data[[#This Row],[updated_date]])/7,0))</f>
        <v>WEEK 1</v>
      </c>
      <c r="N440" s="50" t="str">
        <f>UPPER(VLOOKUP(tbl_raw_data[[#This Row],[Analyst]],Settiings!$A$2:$B$16,2,0))</f>
        <v>RAJ</v>
      </c>
      <c r="O440" s="50" t="str">
        <f>TRIM(UPPER(tbl_raw_data[[#This Row],[Outcome]]))</f>
        <v>WITHDRAW</v>
      </c>
      <c r="P440" s="50" t="str">
        <f>TRIM(UPPER(tbl_raw_data[[#This Row],[Queue Name]]))</f>
        <v>CONSUMER POST BUREAU</v>
      </c>
      <c r="Q440" s="50" t="str">
        <f>IF(tbl_raw_data[[#This Row],[Time taken in min]]&lt;=Settiings!$D$2,"SLA_MET","SLA_NOT_MET")</f>
        <v>SLA_MET</v>
      </c>
      <c r="R440" s="94"/>
    </row>
    <row r="441" spans="1:18" x14ac:dyDescent="0.3">
      <c r="A441" s="14" t="s">
        <v>1634</v>
      </c>
      <c r="B441" s="9">
        <v>45141.643101851849</v>
      </c>
      <c r="C441" s="22">
        <v>45141.648761574077</v>
      </c>
      <c r="D441" s="12" t="s">
        <v>8</v>
      </c>
      <c r="E441" s="12" t="s">
        <v>19</v>
      </c>
      <c r="F441" s="12" t="s">
        <v>1222</v>
      </c>
      <c r="G441" s="12" t="s">
        <v>157</v>
      </c>
      <c r="H441" s="78" t="s">
        <v>7451</v>
      </c>
      <c r="I441" s="48">
        <f>tbl_raw_data[[#This Row],[Date Actioned]]-tbl_raw_data[[#This Row],[Date Tagged]]</f>
        <v>5.659722228301689E-3</v>
      </c>
      <c r="J441" s="46">
        <f>HOUR(tbl_raw_data[[#This Row],[Time_taken]])*60+MINUTE(tbl_raw_data[[#This Row],[Time_taken]])+SECOND(tbl_raw_data[[#This Row],[Time_taken]])/60</f>
        <v>8.15</v>
      </c>
      <c r="K441" s="52">
        <f>DATE(YEAR(tbl_raw_data[[#This Row],[Date Actioned]]),MONTH(tbl_raw_data[[#This Row],[Date Actioned]]),DAY(tbl_raw_data[[#This Row],[Date Actioned]]))</f>
        <v>45141</v>
      </c>
      <c r="L441" s="50" t="str">
        <f>UPPER(TEXT(tbl_raw_data[[#This Row],[updated_date]],"MMMM"))</f>
        <v>AUGUST</v>
      </c>
      <c r="M441" s="50" t="str">
        <f>"WEEK "&amp; IF(ROUNDUP(DAY(tbl_raw_data[[#This Row],[updated_date]])/7,0)=5,4,ROUNDUP(DAY(tbl_raw_data[[#This Row],[updated_date]])/7,0))</f>
        <v>WEEK 1</v>
      </c>
      <c r="N441" s="50" t="str">
        <f>UPPER(VLOOKUP(tbl_raw_data[[#This Row],[Analyst]],Settiings!$A$2:$B$16,2,0))</f>
        <v>HARDIK</v>
      </c>
      <c r="O441" s="50" t="str">
        <f>TRIM(UPPER(tbl_raw_data[[#This Row],[Outcome]]))</f>
        <v>WITHDRAW</v>
      </c>
      <c r="P441" s="50" t="str">
        <f>TRIM(UPPER(tbl_raw_data[[#This Row],[Queue Name]]))</f>
        <v>CONSUMER POST BUREAU</v>
      </c>
      <c r="Q441" s="50" t="str">
        <f>IF(tbl_raw_data[[#This Row],[Time taken in min]]&lt;=Settiings!$D$2,"SLA_MET","SLA_NOT_MET")</f>
        <v>SLA_MET</v>
      </c>
      <c r="R441" s="94"/>
    </row>
    <row r="442" spans="1:18" x14ac:dyDescent="0.3">
      <c r="A442" s="20" t="s">
        <v>1638</v>
      </c>
      <c r="B442" s="15">
        <v>45141.649618055555</v>
      </c>
      <c r="C442" s="21">
        <v>45141.661608796298</v>
      </c>
      <c r="D442" s="18" t="s">
        <v>8</v>
      </c>
      <c r="E442" s="18" t="s">
        <v>9</v>
      </c>
      <c r="F442" s="18" t="s">
        <v>10</v>
      </c>
      <c r="G442" s="18" t="s">
        <v>157</v>
      </c>
      <c r="H442" s="78" t="s">
        <v>7451</v>
      </c>
      <c r="I442" s="48">
        <f>tbl_raw_data[[#This Row],[Date Actioned]]-tbl_raw_data[[#This Row],[Date Tagged]]</f>
        <v>1.1990740742476191E-2</v>
      </c>
      <c r="J442" s="46">
        <f>HOUR(tbl_raw_data[[#This Row],[Time_taken]])*60+MINUTE(tbl_raw_data[[#This Row],[Time_taken]])+SECOND(tbl_raw_data[[#This Row],[Time_taken]])/60</f>
        <v>17.266666666666666</v>
      </c>
      <c r="K442" s="52">
        <f>DATE(YEAR(tbl_raw_data[[#This Row],[Date Actioned]]),MONTH(tbl_raw_data[[#This Row],[Date Actioned]]),DAY(tbl_raw_data[[#This Row],[Date Actioned]]))</f>
        <v>45141</v>
      </c>
      <c r="L442" s="50" t="str">
        <f>UPPER(TEXT(tbl_raw_data[[#This Row],[updated_date]],"MMMM"))</f>
        <v>AUGUST</v>
      </c>
      <c r="M442" s="50" t="str">
        <f>"WEEK "&amp; IF(ROUNDUP(DAY(tbl_raw_data[[#This Row],[updated_date]])/7,0)=5,4,ROUNDUP(DAY(tbl_raw_data[[#This Row],[updated_date]])/7,0))</f>
        <v>WEEK 1</v>
      </c>
      <c r="N442" s="50" t="str">
        <f>UPPER(VLOOKUP(tbl_raw_data[[#This Row],[Analyst]],Settiings!$A$2:$B$16,2,0))</f>
        <v>NITESH</v>
      </c>
      <c r="O442" s="50" t="str">
        <f>TRIM(UPPER(tbl_raw_data[[#This Row],[Outcome]]))</f>
        <v>WITHDRAW</v>
      </c>
      <c r="P442" s="50" t="str">
        <f>TRIM(UPPER(tbl_raw_data[[#This Row],[Queue Name]]))</f>
        <v>CONSUMER EXISTING</v>
      </c>
      <c r="Q442" s="50" t="str">
        <f>IF(tbl_raw_data[[#This Row],[Time taken in min]]&lt;=Settiings!$D$2,"SLA_MET","SLA_NOT_MET")</f>
        <v>SLA_MET</v>
      </c>
      <c r="R442" s="94"/>
    </row>
    <row r="443" spans="1:18" x14ac:dyDescent="0.3">
      <c r="A443" s="23" t="s">
        <v>1644</v>
      </c>
      <c r="B443" s="9">
        <v>45141.660729166666</v>
      </c>
      <c r="C443" s="22">
        <v>45141.672013888892</v>
      </c>
      <c r="D443" s="12" t="s">
        <v>8</v>
      </c>
      <c r="E443" s="12" t="s">
        <v>47</v>
      </c>
      <c r="F443" s="12" t="s">
        <v>10</v>
      </c>
      <c r="G443" s="12" t="s">
        <v>157</v>
      </c>
      <c r="H443" s="78" t="s">
        <v>7451</v>
      </c>
      <c r="I443" s="48">
        <f>tbl_raw_data[[#This Row],[Date Actioned]]-tbl_raw_data[[#This Row],[Date Tagged]]</f>
        <v>1.1284722226264421E-2</v>
      </c>
      <c r="J443" s="46">
        <f>HOUR(tbl_raw_data[[#This Row],[Time_taken]])*60+MINUTE(tbl_raw_data[[#This Row],[Time_taken]])+SECOND(tbl_raw_data[[#This Row],[Time_taken]])/60</f>
        <v>16.25</v>
      </c>
      <c r="K443" s="52">
        <f>DATE(YEAR(tbl_raw_data[[#This Row],[Date Actioned]]),MONTH(tbl_raw_data[[#This Row],[Date Actioned]]),DAY(tbl_raw_data[[#This Row],[Date Actioned]]))</f>
        <v>45141</v>
      </c>
      <c r="L443" s="50" t="str">
        <f>UPPER(TEXT(tbl_raw_data[[#This Row],[updated_date]],"MMMM"))</f>
        <v>AUGUST</v>
      </c>
      <c r="M443" s="50" t="str">
        <f>"WEEK "&amp; IF(ROUNDUP(DAY(tbl_raw_data[[#This Row],[updated_date]])/7,0)=5,4,ROUNDUP(DAY(tbl_raw_data[[#This Row],[updated_date]])/7,0))</f>
        <v>WEEK 1</v>
      </c>
      <c r="N443" s="50" t="str">
        <f>UPPER(VLOOKUP(tbl_raw_data[[#This Row],[Analyst]],Settiings!$A$2:$B$16,2,0))</f>
        <v>NITESH</v>
      </c>
      <c r="O443" s="50" t="str">
        <f>TRIM(UPPER(tbl_raw_data[[#This Row],[Outcome]]))</f>
        <v>WITHDRAW</v>
      </c>
      <c r="P443" s="50" t="str">
        <f>TRIM(UPPER(tbl_raw_data[[#This Row],[Queue Name]]))</f>
        <v>CONSUMER PRE BUREAU</v>
      </c>
      <c r="Q443" s="50" t="str">
        <f>IF(tbl_raw_data[[#This Row],[Time taken in min]]&lt;=Settiings!$D$2,"SLA_MET","SLA_NOT_MET")</f>
        <v>SLA_MET</v>
      </c>
      <c r="R443" s="94"/>
    </row>
    <row r="444" spans="1:18" x14ac:dyDescent="0.3">
      <c r="A444" s="14" t="s">
        <v>1646</v>
      </c>
      <c r="B444" s="15">
        <v>45141.66333333333</v>
      </c>
      <c r="C444" s="21">
        <v>45141.671064814815</v>
      </c>
      <c r="D444" s="18" t="s">
        <v>8</v>
      </c>
      <c r="E444" s="18" t="s">
        <v>47</v>
      </c>
      <c r="F444" s="18" t="s">
        <v>76</v>
      </c>
      <c r="G444" s="18" t="s">
        <v>1102</v>
      </c>
      <c r="H444" s="78" t="s">
        <v>7451</v>
      </c>
      <c r="I444" s="48">
        <f>tbl_raw_data[[#This Row],[Date Actioned]]-tbl_raw_data[[#This Row],[Date Tagged]]</f>
        <v>7.7314814843703061E-3</v>
      </c>
      <c r="J444" s="46">
        <f>HOUR(tbl_raw_data[[#This Row],[Time_taken]])*60+MINUTE(tbl_raw_data[[#This Row],[Time_taken]])+SECOND(tbl_raw_data[[#This Row],[Time_taken]])/60</f>
        <v>11.133333333333333</v>
      </c>
      <c r="K444" s="52">
        <f>DATE(YEAR(tbl_raw_data[[#This Row],[Date Actioned]]),MONTH(tbl_raw_data[[#This Row],[Date Actioned]]),DAY(tbl_raw_data[[#This Row],[Date Actioned]]))</f>
        <v>45141</v>
      </c>
      <c r="L444" s="50" t="str">
        <f>UPPER(TEXT(tbl_raw_data[[#This Row],[updated_date]],"MMMM"))</f>
        <v>AUGUST</v>
      </c>
      <c r="M444" s="50" t="str">
        <f>"WEEK "&amp; IF(ROUNDUP(DAY(tbl_raw_data[[#This Row],[updated_date]])/7,0)=5,4,ROUNDUP(DAY(tbl_raw_data[[#This Row],[updated_date]])/7,0))</f>
        <v>WEEK 1</v>
      </c>
      <c r="N444" s="50" t="str">
        <f>UPPER(VLOOKUP(tbl_raw_data[[#This Row],[Analyst]],Settiings!$A$2:$B$16,2,0))</f>
        <v>ROHAN</v>
      </c>
      <c r="O444" s="50" t="str">
        <f>TRIM(UPPER(tbl_raw_data[[#This Row],[Outcome]]))</f>
        <v>WITHDRAW</v>
      </c>
      <c r="P444" s="50" t="str">
        <f>TRIM(UPPER(tbl_raw_data[[#This Row],[Queue Name]]))</f>
        <v>CONSUMER PRE BUREAU</v>
      </c>
      <c r="Q444" s="50" t="str">
        <f>IF(tbl_raw_data[[#This Row],[Time taken in min]]&lt;=Settiings!$D$2,"SLA_MET","SLA_NOT_MET")</f>
        <v>SLA_MET</v>
      </c>
      <c r="R444" s="94"/>
    </row>
    <row r="445" spans="1:18" x14ac:dyDescent="0.3">
      <c r="A445" s="20" t="s">
        <v>1647</v>
      </c>
      <c r="B445" s="9">
        <v>45141.664375</v>
      </c>
      <c r="C445" s="22">
        <v>45141.667812500003</v>
      </c>
      <c r="D445" s="12" t="s">
        <v>8</v>
      </c>
      <c r="E445" s="12" t="s">
        <v>47</v>
      </c>
      <c r="F445" s="12" t="s">
        <v>1228</v>
      </c>
      <c r="G445" s="12" t="s">
        <v>387</v>
      </c>
      <c r="H445" s="78" t="s">
        <v>7451</v>
      </c>
      <c r="I445" s="48">
        <f>tbl_raw_data[[#This Row],[Date Actioned]]-tbl_raw_data[[#This Row],[Date Tagged]]</f>
        <v>3.4375000032014214E-3</v>
      </c>
      <c r="J445" s="46">
        <f>HOUR(tbl_raw_data[[#This Row],[Time_taken]])*60+MINUTE(tbl_raw_data[[#This Row],[Time_taken]])+SECOND(tbl_raw_data[[#This Row],[Time_taken]])/60</f>
        <v>4.95</v>
      </c>
      <c r="K445" s="52">
        <f>DATE(YEAR(tbl_raw_data[[#This Row],[Date Actioned]]),MONTH(tbl_raw_data[[#This Row],[Date Actioned]]),DAY(tbl_raw_data[[#This Row],[Date Actioned]]))</f>
        <v>45141</v>
      </c>
      <c r="L445" s="50" t="str">
        <f>UPPER(TEXT(tbl_raw_data[[#This Row],[updated_date]],"MMMM"))</f>
        <v>AUGUST</v>
      </c>
      <c r="M445" s="50" t="str">
        <f>"WEEK "&amp; IF(ROUNDUP(DAY(tbl_raw_data[[#This Row],[updated_date]])/7,0)=5,4,ROUNDUP(DAY(tbl_raw_data[[#This Row],[updated_date]])/7,0))</f>
        <v>WEEK 1</v>
      </c>
      <c r="N445" s="50" t="str">
        <f>UPPER(VLOOKUP(tbl_raw_data[[#This Row],[Analyst]],Settiings!$A$2:$B$16,2,0))</f>
        <v>RAJ</v>
      </c>
      <c r="O445" s="50" t="str">
        <f>TRIM(UPPER(tbl_raw_data[[#This Row],[Outcome]]))</f>
        <v>WITHDRAW</v>
      </c>
      <c r="P445" s="50" t="str">
        <f>TRIM(UPPER(tbl_raw_data[[#This Row],[Queue Name]]))</f>
        <v>CONSUMER PRE BUREAU</v>
      </c>
      <c r="Q445" s="50" t="str">
        <f>IF(tbl_raw_data[[#This Row],[Time taken in min]]&lt;=Settiings!$D$2,"SLA_MET","SLA_NOT_MET")</f>
        <v>SLA_MET</v>
      </c>
      <c r="R445" s="94"/>
    </row>
    <row r="446" spans="1:18" x14ac:dyDescent="0.3">
      <c r="A446" s="23" t="s">
        <v>1650</v>
      </c>
      <c r="B446" s="15">
        <v>45141.667650462965</v>
      </c>
      <c r="C446" s="21">
        <v>45141.671354166669</v>
      </c>
      <c r="D446" s="18" t="s">
        <v>8</v>
      </c>
      <c r="E446" s="18" t="s">
        <v>19</v>
      </c>
      <c r="F446" s="18" t="s">
        <v>1228</v>
      </c>
      <c r="G446" s="18" t="s">
        <v>1651</v>
      </c>
      <c r="H446" s="78" t="s">
        <v>7451</v>
      </c>
      <c r="I446" s="48">
        <f>tbl_raw_data[[#This Row],[Date Actioned]]-tbl_raw_data[[#This Row],[Date Tagged]]</f>
        <v>3.7037037036498077E-3</v>
      </c>
      <c r="J446" s="46">
        <f>HOUR(tbl_raw_data[[#This Row],[Time_taken]])*60+MINUTE(tbl_raw_data[[#This Row],[Time_taken]])+SECOND(tbl_raw_data[[#This Row],[Time_taken]])/60</f>
        <v>5.333333333333333</v>
      </c>
      <c r="K446" s="52">
        <f>DATE(YEAR(tbl_raw_data[[#This Row],[Date Actioned]]),MONTH(tbl_raw_data[[#This Row],[Date Actioned]]),DAY(tbl_raw_data[[#This Row],[Date Actioned]]))</f>
        <v>45141</v>
      </c>
      <c r="L446" s="50" t="str">
        <f>UPPER(TEXT(tbl_raw_data[[#This Row],[updated_date]],"MMMM"))</f>
        <v>AUGUST</v>
      </c>
      <c r="M446" s="50" t="str">
        <f>"WEEK "&amp; IF(ROUNDUP(DAY(tbl_raw_data[[#This Row],[updated_date]])/7,0)=5,4,ROUNDUP(DAY(tbl_raw_data[[#This Row],[updated_date]])/7,0))</f>
        <v>WEEK 1</v>
      </c>
      <c r="N446" s="50" t="str">
        <f>UPPER(VLOOKUP(tbl_raw_data[[#This Row],[Analyst]],Settiings!$A$2:$B$16,2,0))</f>
        <v>RAJ</v>
      </c>
      <c r="O446" s="50" t="str">
        <f>TRIM(UPPER(tbl_raw_data[[#This Row],[Outcome]]))</f>
        <v>WITHDRAW</v>
      </c>
      <c r="P446" s="50" t="str">
        <f>TRIM(UPPER(tbl_raw_data[[#This Row],[Queue Name]]))</f>
        <v>CONSUMER POST BUREAU</v>
      </c>
      <c r="Q446" s="50" t="str">
        <f>IF(tbl_raw_data[[#This Row],[Time taken in min]]&lt;=Settiings!$D$2,"SLA_MET","SLA_NOT_MET")</f>
        <v>SLA_MET</v>
      </c>
      <c r="R446" s="94"/>
    </row>
    <row r="447" spans="1:18" x14ac:dyDescent="0.3">
      <c r="A447" s="14" t="s">
        <v>1653</v>
      </c>
      <c r="B447" s="9">
        <v>45141.671932870369</v>
      </c>
      <c r="C447" s="22">
        <v>45141.67827546296</v>
      </c>
      <c r="D447" s="12" t="s">
        <v>8</v>
      </c>
      <c r="E447" s="12" t="s">
        <v>47</v>
      </c>
      <c r="F447" s="12" t="s">
        <v>76</v>
      </c>
      <c r="G447" s="12" t="s">
        <v>1654</v>
      </c>
      <c r="H447" s="78" t="s">
        <v>7451</v>
      </c>
      <c r="I447" s="48">
        <f>tbl_raw_data[[#This Row],[Date Actioned]]-tbl_raw_data[[#This Row],[Date Tagged]]</f>
        <v>6.3425925909541547E-3</v>
      </c>
      <c r="J447" s="46">
        <f>HOUR(tbl_raw_data[[#This Row],[Time_taken]])*60+MINUTE(tbl_raw_data[[#This Row],[Time_taken]])+SECOND(tbl_raw_data[[#This Row],[Time_taken]])/60</f>
        <v>9.1333333333333329</v>
      </c>
      <c r="K447" s="52">
        <f>DATE(YEAR(tbl_raw_data[[#This Row],[Date Actioned]]),MONTH(tbl_raw_data[[#This Row],[Date Actioned]]),DAY(tbl_raw_data[[#This Row],[Date Actioned]]))</f>
        <v>45141</v>
      </c>
      <c r="L447" s="50" t="str">
        <f>UPPER(TEXT(tbl_raw_data[[#This Row],[updated_date]],"MMMM"))</f>
        <v>AUGUST</v>
      </c>
      <c r="M447" s="50" t="str">
        <f>"WEEK "&amp; IF(ROUNDUP(DAY(tbl_raw_data[[#This Row],[updated_date]])/7,0)=5,4,ROUNDUP(DAY(tbl_raw_data[[#This Row],[updated_date]])/7,0))</f>
        <v>WEEK 1</v>
      </c>
      <c r="N447" s="50" t="str">
        <f>UPPER(VLOOKUP(tbl_raw_data[[#This Row],[Analyst]],Settiings!$A$2:$B$16,2,0))</f>
        <v>ROHAN</v>
      </c>
      <c r="O447" s="50" t="str">
        <f>TRIM(UPPER(tbl_raw_data[[#This Row],[Outcome]]))</f>
        <v>WITHDRAW</v>
      </c>
      <c r="P447" s="50" t="str">
        <f>TRIM(UPPER(tbl_raw_data[[#This Row],[Queue Name]]))</f>
        <v>CONSUMER PRE BUREAU</v>
      </c>
      <c r="Q447" s="50" t="str">
        <f>IF(tbl_raw_data[[#This Row],[Time taken in min]]&lt;=Settiings!$D$2,"SLA_MET","SLA_NOT_MET")</f>
        <v>SLA_MET</v>
      </c>
      <c r="R447" s="94"/>
    </row>
    <row r="448" spans="1:18" x14ac:dyDescent="0.3">
      <c r="A448" s="20" t="s">
        <v>1656</v>
      </c>
      <c r="B448" s="15">
        <v>45141.676354166666</v>
      </c>
      <c r="C448" s="21">
        <v>45141.679664351854</v>
      </c>
      <c r="D448" s="18" t="s">
        <v>8</v>
      </c>
      <c r="E448" s="18" t="s">
        <v>47</v>
      </c>
      <c r="F448" s="18" t="s">
        <v>1228</v>
      </c>
      <c r="G448" s="18" t="s">
        <v>1657</v>
      </c>
      <c r="H448" s="78" t="s">
        <v>7451</v>
      </c>
      <c r="I448" s="48">
        <f>tbl_raw_data[[#This Row],[Date Actioned]]-tbl_raw_data[[#This Row],[Date Tagged]]</f>
        <v>3.3101851877290756E-3</v>
      </c>
      <c r="J448" s="46">
        <f>HOUR(tbl_raw_data[[#This Row],[Time_taken]])*60+MINUTE(tbl_raw_data[[#This Row],[Time_taken]])+SECOND(tbl_raw_data[[#This Row],[Time_taken]])/60</f>
        <v>4.7666666666666666</v>
      </c>
      <c r="K448" s="52">
        <f>DATE(YEAR(tbl_raw_data[[#This Row],[Date Actioned]]),MONTH(tbl_raw_data[[#This Row],[Date Actioned]]),DAY(tbl_raw_data[[#This Row],[Date Actioned]]))</f>
        <v>45141</v>
      </c>
      <c r="L448" s="50" t="str">
        <f>UPPER(TEXT(tbl_raw_data[[#This Row],[updated_date]],"MMMM"))</f>
        <v>AUGUST</v>
      </c>
      <c r="M448" s="50" t="str">
        <f>"WEEK "&amp; IF(ROUNDUP(DAY(tbl_raw_data[[#This Row],[updated_date]])/7,0)=5,4,ROUNDUP(DAY(tbl_raw_data[[#This Row],[updated_date]])/7,0))</f>
        <v>WEEK 1</v>
      </c>
      <c r="N448" s="50" t="str">
        <f>UPPER(VLOOKUP(tbl_raw_data[[#This Row],[Analyst]],Settiings!$A$2:$B$16,2,0))</f>
        <v>RAJ</v>
      </c>
      <c r="O448" s="50" t="str">
        <f>TRIM(UPPER(tbl_raw_data[[#This Row],[Outcome]]))</f>
        <v>WITHDRAW</v>
      </c>
      <c r="P448" s="50" t="str">
        <f>TRIM(UPPER(tbl_raw_data[[#This Row],[Queue Name]]))</f>
        <v>CONSUMER PRE BUREAU</v>
      </c>
      <c r="Q448" s="50" t="str">
        <f>IF(tbl_raw_data[[#This Row],[Time taken in min]]&lt;=Settiings!$D$2,"SLA_MET","SLA_NOT_MET")</f>
        <v>SLA_MET</v>
      </c>
      <c r="R448" s="94"/>
    </row>
    <row r="449" spans="1:18" x14ac:dyDescent="0.3">
      <c r="A449" s="23" t="s">
        <v>1658</v>
      </c>
      <c r="B449" s="9">
        <v>45141.676354166666</v>
      </c>
      <c r="C449" s="22">
        <v>45141.682326388887</v>
      </c>
      <c r="D449" s="12" t="s">
        <v>8</v>
      </c>
      <c r="E449" s="12" t="s">
        <v>9</v>
      </c>
      <c r="F449" s="12" t="s">
        <v>43</v>
      </c>
      <c r="G449" s="12" t="s">
        <v>157</v>
      </c>
      <c r="H449" s="78" t="s">
        <v>7451</v>
      </c>
      <c r="I449" s="48">
        <f>tbl_raw_data[[#This Row],[Date Actioned]]-tbl_raw_data[[#This Row],[Date Tagged]]</f>
        <v>5.9722222213167697E-3</v>
      </c>
      <c r="J449" s="46">
        <f>HOUR(tbl_raw_data[[#This Row],[Time_taken]])*60+MINUTE(tbl_raw_data[[#This Row],[Time_taken]])+SECOND(tbl_raw_data[[#This Row],[Time_taken]])/60</f>
        <v>8.6</v>
      </c>
      <c r="K449" s="52">
        <f>DATE(YEAR(tbl_raw_data[[#This Row],[Date Actioned]]),MONTH(tbl_raw_data[[#This Row],[Date Actioned]]),DAY(tbl_raw_data[[#This Row],[Date Actioned]]))</f>
        <v>45141</v>
      </c>
      <c r="L449" s="50" t="str">
        <f>UPPER(TEXT(tbl_raw_data[[#This Row],[updated_date]],"MMMM"))</f>
        <v>AUGUST</v>
      </c>
      <c r="M449" s="50" t="str">
        <f>"WEEK "&amp; IF(ROUNDUP(DAY(tbl_raw_data[[#This Row],[updated_date]])/7,0)=5,4,ROUNDUP(DAY(tbl_raw_data[[#This Row],[updated_date]])/7,0))</f>
        <v>WEEK 1</v>
      </c>
      <c r="N449" s="50" t="str">
        <f>UPPER(VLOOKUP(tbl_raw_data[[#This Row],[Analyst]],Settiings!$A$2:$B$16,2,0))</f>
        <v>MERCEDES</v>
      </c>
      <c r="O449" s="50" t="str">
        <f>TRIM(UPPER(tbl_raw_data[[#This Row],[Outcome]]))</f>
        <v>WITHDRAW</v>
      </c>
      <c r="P449" s="50" t="str">
        <f>TRIM(UPPER(tbl_raw_data[[#This Row],[Queue Name]]))</f>
        <v>CONSUMER EXISTING</v>
      </c>
      <c r="Q449" s="50" t="str">
        <f>IF(tbl_raw_data[[#This Row],[Time taken in min]]&lt;=Settiings!$D$2,"SLA_MET","SLA_NOT_MET")</f>
        <v>SLA_MET</v>
      </c>
      <c r="R449" s="94"/>
    </row>
    <row r="450" spans="1:18" x14ac:dyDescent="0.3">
      <c r="A450" s="14" t="s">
        <v>1660</v>
      </c>
      <c r="B450" s="15">
        <v>45141.678344907406</v>
      </c>
      <c r="C450" s="21">
        <v>45141.687384259261</v>
      </c>
      <c r="D450" s="18" t="s">
        <v>8</v>
      </c>
      <c r="E450" s="18" t="s">
        <v>47</v>
      </c>
      <c r="F450" s="18" t="s">
        <v>76</v>
      </c>
      <c r="G450" s="18" t="s">
        <v>1661</v>
      </c>
      <c r="H450" s="78" t="s">
        <v>7451</v>
      </c>
      <c r="I450" s="48">
        <f>tbl_raw_data[[#This Row],[Date Actioned]]-tbl_raw_data[[#This Row],[Date Tagged]]</f>
        <v>9.0393518548808061E-3</v>
      </c>
      <c r="J450" s="46">
        <f>HOUR(tbl_raw_data[[#This Row],[Time_taken]])*60+MINUTE(tbl_raw_data[[#This Row],[Time_taken]])+SECOND(tbl_raw_data[[#This Row],[Time_taken]])/60</f>
        <v>13.016666666666667</v>
      </c>
      <c r="K450" s="52">
        <f>DATE(YEAR(tbl_raw_data[[#This Row],[Date Actioned]]),MONTH(tbl_raw_data[[#This Row],[Date Actioned]]),DAY(tbl_raw_data[[#This Row],[Date Actioned]]))</f>
        <v>45141</v>
      </c>
      <c r="L450" s="50" t="str">
        <f>UPPER(TEXT(tbl_raw_data[[#This Row],[updated_date]],"MMMM"))</f>
        <v>AUGUST</v>
      </c>
      <c r="M450" s="50" t="str">
        <f>"WEEK "&amp; IF(ROUNDUP(DAY(tbl_raw_data[[#This Row],[updated_date]])/7,0)=5,4,ROUNDUP(DAY(tbl_raw_data[[#This Row],[updated_date]])/7,0))</f>
        <v>WEEK 1</v>
      </c>
      <c r="N450" s="50" t="str">
        <f>UPPER(VLOOKUP(tbl_raw_data[[#This Row],[Analyst]],Settiings!$A$2:$B$16,2,0))</f>
        <v>ROHAN</v>
      </c>
      <c r="O450" s="50" t="str">
        <f>TRIM(UPPER(tbl_raw_data[[#This Row],[Outcome]]))</f>
        <v>WITHDRAW</v>
      </c>
      <c r="P450" s="50" t="str">
        <f>TRIM(UPPER(tbl_raw_data[[#This Row],[Queue Name]]))</f>
        <v>CONSUMER PRE BUREAU</v>
      </c>
      <c r="Q450" s="50" t="str">
        <f>IF(tbl_raw_data[[#This Row],[Time taken in min]]&lt;=Settiings!$D$2,"SLA_MET","SLA_NOT_MET")</f>
        <v>SLA_MET</v>
      </c>
      <c r="R450" s="94"/>
    </row>
    <row r="451" spans="1:18" x14ac:dyDescent="0.3">
      <c r="A451" s="20" t="s">
        <v>1663</v>
      </c>
      <c r="B451" s="9">
        <v>45141.681018518517</v>
      </c>
      <c r="C451" s="22">
        <v>45141.68550925926</v>
      </c>
      <c r="D451" s="12" t="s">
        <v>8</v>
      </c>
      <c r="E451" s="12" t="s">
        <v>9</v>
      </c>
      <c r="F451" s="12" t="s">
        <v>53</v>
      </c>
      <c r="G451" s="12" t="s">
        <v>861</v>
      </c>
      <c r="H451" s="78" t="s">
        <v>7451</v>
      </c>
      <c r="I451" s="48">
        <f>tbl_raw_data[[#This Row],[Date Actioned]]-tbl_raw_data[[#This Row],[Date Tagged]]</f>
        <v>4.4907407427672297E-3</v>
      </c>
      <c r="J451" s="46">
        <f>HOUR(tbl_raw_data[[#This Row],[Time_taken]])*60+MINUTE(tbl_raw_data[[#This Row],[Time_taken]])+SECOND(tbl_raw_data[[#This Row],[Time_taken]])/60</f>
        <v>6.4666666666666668</v>
      </c>
      <c r="K451" s="52">
        <f>DATE(YEAR(tbl_raw_data[[#This Row],[Date Actioned]]),MONTH(tbl_raw_data[[#This Row],[Date Actioned]]),DAY(tbl_raw_data[[#This Row],[Date Actioned]]))</f>
        <v>45141</v>
      </c>
      <c r="L451" s="50" t="str">
        <f>UPPER(TEXT(tbl_raw_data[[#This Row],[updated_date]],"MMMM"))</f>
        <v>AUGUST</v>
      </c>
      <c r="M451" s="50" t="str">
        <f>"WEEK "&amp; IF(ROUNDUP(DAY(tbl_raw_data[[#This Row],[updated_date]])/7,0)=5,4,ROUNDUP(DAY(tbl_raw_data[[#This Row],[updated_date]])/7,0))</f>
        <v>WEEK 1</v>
      </c>
      <c r="N451" s="50" t="str">
        <f>UPPER(VLOOKUP(tbl_raw_data[[#This Row],[Analyst]],Settiings!$A$2:$B$16,2,0))</f>
        <v>NAVED</v>
      </c>
      <c r="O451" s="50" t="str">
        <f>TRIM(UPPER(tbl_raw_data[[#This Row],[Outcome]]))</f>
        <v>WITHDRAW</v>
      </c>
      <c r="P451" s="50" t="str">
        <f>TRIM(UPPER(tbl_raw_data[[#This Row],[Queue Name]]))</f>
        <v>CONSUMER EXISTING</v>
      </c>
      <c r="Q451" s="50" t="str">
        <f>IF(tbl_raw_data[[#This Row],[Time taken in min]]&lt;=Settiings!$D$2,"SLA_MET","SLA_NOT_MET")</f>
        <v>SLA_MET</v>
      </c>
      <c r="R451" s="94"/>
    </row>
    <row r="452" spans="1:18" x14ac:dyDescent="0.3">
      <c r="A452" s="14" t="s">
        <v>1669</v>
      </c>
      <c r="B452" s="9">
        <v>45141.691180555557</v>
      </c>
      <c r="C452" s="22">
        <v>45141.693645833337</v>
      </c>
      <c r="D452" s="12" t="s">
        <v>8</v>
      </c>
      <c r="E452" s="12" t="s">
        <v>47</v>
      </c>
      <c r="F452" s="12" t="s">
        <v>1228</v>
      </c>
      <c r="G452" s="12" t="s">
        <v>1563</v>
      </c>
      <c r="H452" s="78" t="s">
        <v>7451</v>
      </c>
      <c r="I452" s="48">
        <f>tbl_raw_data[[#This Row],[Date Actioned]]-tbl_raw_data[[#This Row],[Date Tagged]]</f>
        <v>2.4652777792653069E-3</v>
      </c>
      <c r="J452" s="46">
        <f>HOUR(tbl_raw_data[[#This Row],[Time_taken]])*60+MINUTE(tbl_raw_data[[#This Row],[Time_taken]])+SECOND(tbl_raw_data[[#This Row],[Time_taken]])/60</f>
        <v>3.55</v>
      </c>
      <c r="K452" s="52">
        <f>DATE(YEAR(tbl_raw_data[[#This Row],[Date Actioned]]),MONTH(tbl_raw_data[[#This Row],[Date Actioned]]),DAY(tbl_raw_data[[#This Row],[Date Actioned]]))</f>
        <v>45141</v>
      </c>
      <c r="L452" s="50" t="str">
        <f>UPPER(TEXT(tbl_raw_data[[#This Row],[updated_date]],"MMMM"))</f>
        <v>AUGUST</v>
      </c>
      <c r="M452" s="50" t="str">
        <f>"WEEK "&amp; IF(ROUNDUP(DAY(tbl_raw_data[[#This Row],[updated_date]])/7,0)=5,4,ROUNDUP(DAY(tbl_raw_data[[#This Row],[updated_date]])/7,0))</f>
        <v>WEEK 1</v>
      </c>
      <c r="N452" s="50" t="str">
        <f>UPPER(VLOOKUP(tbl_raw_data[[#This Row],[Analyst]],Settiings!$A$2:$B$16,2,0))</f>
        <v>RAJ</v>
      </c>
      <c r="O452" s="50" t="str">
        <f>TRIM(UPPER(tbl_raw_data[[#This Row],[Outcome]]))</f>
        <v>WITHDRAW</v>
      </c>
      <c r="P452" s="50" t="str">
        <f>TRIM(UPPER(tbl_raw_data[[#This Row],[Queue Name]]))</f>
        <v>CONSUMER PRE BUREAU</v>
      </c>
      <c r="Q452" s="50" t="str">
        <f>IF(tbl_raw_data[[#This Row],[Time taken in min]]&lt;=Settiings!$D$2,"SLA_MET","SLA_NOT_MET")</f>
        <v>SLA_MET</v>
      </c>
      <c r="R452" s="94"/>
    </row>
    <row r="453" spans="1:18" x14ac:dyDescent="0.3">
      <c r="A453" s="20" t="s">
        <v>1670</v>
      </c>
      <c r="B453" s="15">
        <v>45141.696469907409</v>
      </c>
      <c r="C453" s="21">
        <v>45141.699918981481</v>
      </c>
      <c r="D453" s="18" t="s">
        <v>8</v>
      </c>
      <c r="E453" s="18" t="s">
        <v>9</v>
      </c>
      <c r="F453" s="18" t="s">
        <v>1228</v>
      </c>
      <c r="G453" s="18" t="s">
        <v>157</v>
      </c>
      <c r="H453" s="78" t="s">
        <v>7451</v>
      </c>
      <c r="I453" s="48">
        <f>tbl_raw_data[[#This Row],[Date Actioned]]-tbl_raw_data[[#This Row],[Date Tagged]]</f>
        <v>3.4490740727051161E-3</v>
      </c>
      <c r="J453" s="46">
        <f>HOUR(tbl_raw_data[[#This Row],[Time_taken]])*60+MINUTE(tbl_raw_data[[#This Row],[Time_taken]])+SECOND(tbl_raw_data[[#This Row],[Time_taken]])/60</f>
        <v>4.9666666666666668</v>
      </c>
      <c r="K453" s="52">
        <f>DATE(YEAR(tbl_raw_data[[#This Row],[Date Actioned]]),MONTH(tbl_raw_data[[#This Row],[Date Actioned]]),DAY(tbl_raw_data[[#This Row],[Date Actioned]]))</f>
        <v>45141</v>
      </c>
      <c r="L453" s="50" t="str">
        <f>UPPER(TEXT(tbl_raw_data[[#This Row],[updated_date]],"MMMM"))</f>
        <v>AUGUST</v>
      </c>
      <c r="M453" s="50" t="str">
        <f>"WEEK "&amp; IF(ROUNDUP(DAY(tbl_raw_data[[#This Row],[updated_date]])/7,0)=5,4,ROUNDUP(DAY(tbl_raw_data[[#This Row],[updated_date]])/7,0))</f>
        <v>WEEK 1</v>
      </c>
      <c r="N453" s="50" t="str">
        <f>UPPER(VLOOKUP(tbl_raw_data[[#This Row],[Analyst]],Settiings!$A$2:$B$16,2,0))</f>
        <v>RAJ</v>
      </c>
      <c r="O453" s="50" t="str">
        <f>TRIM(UPPER(tbl_raw_data[[#This Row],[Outcome]]))</f>
        <v>WITHDRAW</v>
      </c>
      <c r="P453" s="50" t="str">
        <f>TRIM(UPPER(tbl_raw_data[[#This Row],[Queue Name]]))</f>
        <v>CONSUMER EXISTING</v>
      </c>
      <c r="Q453" s="50" t="str">
        <f>IF(tbl_raw_data[[#This Row],[Time taken in min]]&lt;=Settiings!$D$2,"SLA_MET","SLA_NOT_MET")</f>
        <v>SLA_MET</v>
      </c>
      <c r="R453" s="94"/>
    </row>
    <row r="454" spans="1:18" x14ac:dyDescent="0.3">
      <c r="A454" s="14" t="s">
        <v>1673</v>
      </c>
      <c r="B454" s="15">
        <v>45141.696793981479</v>
      </c>
      <c r="C454" s="21">
        <v>45141.700590277775</v>
      </c>
      <c r="D454" s="18" t="s">
        <v>8</v>
      </c>
      <c r="E454" s="18" t="s">
        <v>9</v>
      </c>
      <c r="F454" s="18" t="s">
        <v>43</v>
      </c>
      <c r="G454" s="18" t="s">
        <v>861</v>
      </c>
      <c r="H454" s="78" t="s">
        <v>7451</v>
      </c>
      <c r="I454" s="48">
        <f>tbl_raw_data[[#This Row],[Date Actioned]]-tbl_raw_data[[#This Row],[Date Tagged]]</f>
        <v>3.796296296059154E-3</v>
      </c>
      <c r="J454" s="46">
        <f>HOUR(tbl_raw_data[[#This Row],[Time_taken]])*60+MINUTE(tbl_raw_data[[#This Row],[Time_taken]])+SECOND(tbl_raw_data[[#This Row],[Time_taken]])/60</f>
        <v>5.4666666666666668</v>
      </c>
      <c r="K454" s="52">
        <f>DATE(YEAR(tbl_raw_data[[#This Row],[Date Actioned]]),MONTH(tbl_raw_data[[#This Row],[Date Actioned]]),DAY(tbl_raw_data[[#This Row],[Date Actioned]]))</f>
        <v>45141</v>
      </c>
      <c r="L454" s="50" t="str">
        <f>UPPER(TEXT(tbl_raw_data[[#This Row],[updated_date]],"MMMM"))</f>
        <v>AUGUST</v>
      </c>
      <c r="M454" s="50" t="str">
        <f>"WEEK "&amp; IF(ROUNDUP(DAY(tbl_raw_data[[#This Row],[updated_date]])/7,0)=5,4,ROUNDUP(DAY(tbl_raw_data[[#This Row],[updated_date]])/7,0))</f>
        <v>WEEK 1</v>
      </c>
      <c r="N454" s="50" t="str">
        <f>UPPER(VLOOKUP(tbl_raw_data[[#This Row],[Analyst]],Settiings!$A$2:$B$16,2,0))</f>
        <v>MERCEDES</v>
      </c>
      <c r="O454" s="50" t="str">
        <f>TRIM(UPPER(tbl_raw_data[[#This Row],[Outcome]]))</f>
        <v>WITHDRAW</v>
      </c>
      <c r="P454" s="50" t="str">
        <f>TRIM(UPPER(tbl_raw_data[[#This Row],[Queue Name]]))</f>
        <v>CONSUMER EXISTING</v>
      </c>
      <c r="Q454" s="50" t="str">
        <f>IF(tbl_raw_data[[#This Row],[Time taken in min]]&lt;=Settiings!$D$2,"SLA_MET","SLA_NOT_MET")</f>
        <v>SLA_MET</v>
      </c>
      <c r="R454" s="94"/>
    </row>
    <row r="455" spans="1:18" x14ac:dyDescent="0.3">
      <c r="A455" s="20" t="s">
        <v>1674</v>
      </c>
      <c r="B455" s="9">
        <v>45141.698506944442</v>
      </c>
      <c r="C455" s="22">
        <v>45141.703287037039</v>
      </c>
      <c r="D455" s="12" t="s">
        <v>8</v>
      </c>
      <c r="E455" s="12" t="s">
        <v>47</v>
      </c>
      <c r="F455" s="12" t="s">
        <v>53</v>
      </c>
      <c r="G455" s="12" t="s">
        <v>1675</v>
      </c>
      <c r="H455" s="78" t="s">
        <v>7451</v>
      </c>
      <c r="I455" s="48">
        <f>tbl_raw_data[[#This Row],[Date Actioned]]-tbl_raw_data[[#This Row],[Date Tagged]]</f>
        <v>4.7800925967749208E-3</v>
      </c>
      <c r="J455" s="46">
        <f>HOUR(tbl_raw_data[[#This Row],[Time_taken]])*60+MINUTE(tbl_raw_data[[#This Row],[Time_taken]])+SECOND(tbl_raw_data[[#This Row],[Time_taken]])/60</f>
        <v>6.8833333333333329</v>
      </c>
      <c r="K455" s="52">
        <f>DATE(YEAR(tbl_raw_data[[#This Row],[Date Actioned]]),MONTH(tbl_raw_data[[#This Row],[Date Actioned]]),DAY(tbl_raw_data[[#This Row],[Date Actioned]]))</f>
        <v>45141</v>
      </c>
      <c r="L455" s="50" t="str">
        <f>UPPER(TEXT(tbl_raw_data[[#This Row],[updated_date]],"MMMM"))</f>
        <v>AUGUST</v>
      </c>
      <c r="M455" s="50" t="str">
        <f>"WEEK "&amp; IF(ROUNDUP(DAY(tbl_raw_data[[#This Row],[updated_date]])/7,0)=5,4,ROUNDUP(DAY(tbl_raw_data[[#This Row],[updated_date]])/7,0))</f>
        <v>WEEK 1</v>
      </c>
      <c r="N455" s="50" t="str">
        <f>UPPER(VLOOKUP(tbl_raw_data[[#This Row],[Analyst]],Settiings!$A$2:$B$16,2,0))</f>
        <v>NAVED</v>
      </c>
      <c r="O455" s="50" t="str">
        <f>TRIM(UPPER(tbl_raw_data[[#This Row],[Outcome]]))</f>
        <v>WITHDRAW</v>
      </c>
      <c r="P455" s="50" t="str">
        <f>TRIM(UPPER(tbl_raw_data[[#This Row],[Queue Name]]))</f>
        <v>CONSUMER PRE BUREAU</v>
      </c>
      <c r="Q455" s="50" t="str">
        <f>IF(tbl_raw_data[[#This Row],[Time taken in min]]&lt;=Settiings!$D$2,"SLA_MET","SLA_NOT_MET")</f>
        <v>SLA_MET</v>
      </c>
      <c r="R455" s="94"/>
    </row>
    <row r="456" spans="1:18" x14ac:dyDescent="0.3">
      <c r="A456" s="23" t="s">
        <v>1678</v>
      </c>
      <c r="B456" s="15">
        <v>45141.704375000001</v>
      </c>
      <c r="C456" s="21">
        <v>45141.709016203706</v>
      </c>
      <c r="D456" s="18" t="s">
        <v>8</v>
      </c>
      <c r="E456" s="18" t="s">
        <v>9</v>
      </c>
      <c r="F456" s="18" t="s">
        <v>1222</v>
      </c>
      <c r="G456" s="18" t="s">
        <v>157</v>
      </c>
      <c r="H456" s="78" t="s">
        <v>7451</v>
      </c>
      <c r="I456" s="48">
        <f>tbl_raw_data[[#This Row],[Date Actioned]]-tbl_raw_data[[#This Row],[Date Tagged]]</f>
        <v>4.6412037045229226E-3</v>
      </c>
      <c r="J456" s="46">
        <f>HOUR(tbl_raw_data[[#This Row],[Time_taken]])*60+MINUTE(tbl_raw_data[[#This Row],[Time_taken]])+SECOND(tbl_raw_data[[#This Row],[Time_taken]])/60</f>
        <v>6.6833333333333336</v>
      </c>
      <c r="K456" s="52">
        <f>DATE(YEAR(tbl_raw_data[[#This Row],[Date Actioned]]),MONTH(tbl_raw_data[[#This Row],[Date Actioned]]),DAY(tbl_raw_data[[#This Row],[Date Actioned]]))</f>
        <v>45141</v>
      </c>
      <c r="L456" s="50" t="str">
        <f>UPPER(TEXT(tbl_raw_data[[#This Row],[updated_date]],"MMMM"))</f>
        <v>AUGUST</v>
      </c>
      <c r="M456" s="50" t="str">
        <f>"WEEK "&amp; IF(ROUNDUP(DAY(tbl_raw_data[[#This Row],[updated_date]])/7,0)=5,4,ROUNDUP(DAY(tbl_raw_data[[#This Row],[updated_date]])/7,0))</f>
        <v>WEEK 1</v>
      </c>
      <c r="N456" s="50" t="str">
        <f>UPPER(VLOOKUP(tbl_raw_data[[#This Row],[Analyst]],Settiings!$A$2:$B$16,2,0))</f>
        <v>HARDIK</v>
      </c>
      <c r="O456" s="50" t="str">
        <f>TRIM(UPPER(tbl_raw_data[[#This Row],[Outcome]]))</f>
        <v>WITHDRAW</v>
      </c>
      <c r="P456" s="50" t="str">
        <f>TRIM(UPPER(tbl_raw_data[[#This Row],[Queue Name]]))</f>
        <v>CONSUMER EXISTING</v>
      </c>
      <c r="Q456" s="50" t="str">
        <f>IF(tbl_raw_data[[#This Row],[Time taken in min]]&lt;=Settiings!$D$2,"SLA_MET","SLA_NOT_MET")</f>
        <v>SLA_MET</v>
      </c>
      <c r="R456" s="94"/>
    </row>
    <row r="457" spans="1:18" x14ac:dyDescent="0.3">
      <c r="A457" s="14" t="s">
        <v>1687</v>
      </c>
      <c r="B457" s="9">
        <v>45141.72283564815</v>
      </c>
      <c r="C457" s="22">
        <v>45141.728101851855</v>
      </c>
      <c r="D457" s="12" t="s">
        <v>8</v>
      </c>
      <c r="E457" s="12" t="s">
        <v>47</v>
      </c>
      <c r="F457" s="12" t="s">
        <v>53</v>
      </c>
      <c r="G457" s="12" t="s">
        <v>136</v>
      </c>
      <c r="H457" s="78" t="s">
        <v>7451</v>
      </c>
      <c r="I457" s="48">
        <f>tbl_raw_data[[#This Row],[Date Actioned]]-tbl_raw_data[[#This Row],[Date Tagged]]</f>
        <v>5.2662037051049992E-3</v>
      </c>
      <c r="J457" s="46">
        <f>HOUR(tbl_raw_data[[#This Row],[Time_taken]])*60+MINUTE(tbl_raw_data[[#This Row],[Time_taken]])+SECOND(tbl_raw_data[[#This Row],[Time_taken]])/60</f>
        <v>7.583333333333333</v>
      </c>
      <c r="K457" s="52">
        <f>DATE(YEAR(tbl_raw_data[[#This Row],[Date Actioned]]),MONTH(tbl_raw_data[[#This Row],[Date Actioned]]),DAY(tbl_raw_data[[#This Row],[Date Actioned]]))</f>
        <v>45141</v>
      </c>
      <c r="L457" s="50" t="str">
        <f>UPPER(TEXT(tbl_raw_data[[#This Row],[updated_date]],"MMMM"))</f>
        <v>AUGUST</v>
      </c>
      <c r="M457" s="50" t="str">
        <f>"WEEK "&amp; IF(ROUNDUP(DAY(tbl_raw_data[[#This Row],[updated_date]])/7,0)=5,4,ROUNDUP(DAY(tbl_raw_data[[#This Row],[updated_date]])/7,0))</f>
        <v>WEEK 1</v>
      </c>
      <c r="N457" s="50" t="str">
        <f>UPPER(VLOOKUP(tbl_raw_data[[#This Row],[Analyst]],Settiings!$A$2:$B$16,2,0))</f>
        <v>NAVED</v>
      </c>
      <c r="O457" s="50" t="str">
        <f>TRIM(UPPER(tbl_raw_data[[#This Row],[Outcome]]))</f>
        <v>WITHDRAW</v>
      </c>
      <c r="P457" s="50" t="str">
        <f>TRIM(UPPER(tbl_raw_data[[#This Row],[Queue Name]]))</f>
        <v>CONSUMER PRE BUREAU</v>
      </c>
      <c r="Q457" s="50" t="str">
        <f>IF(tbl_raw_data[[#This Row],[Time taken in min]]&lt;=Settiings!$D$2,"SLA_MET","SLA_NOT_MET")</f>
        <v>SLA_MET</v>
      </c>
      <c r="R457" s="94"/>
    </row>
    <row r="458" spans="1:18" x14ac:dyDescent="0.3">
      <c r="A458" s="20" t="s">
        <v>1691</v>
      </c>
      <c r="B458" s="15">
        <v>45141.725810185184</v>
      </c>
      <c r="C458" s="21">
        <v>45141.72861111111</v>
      </c>
      <c r="D458" s="18" t="s">
        <v>8</v>
      </c>
      <c r="E458" s="18" t="s">
        <v>47</v>
      </c>
      <c r="F458" s="18" t="s">
        <v>1228</v>
      </c>
      <c r="G458" s="18" t="s">
        <v>1563</v>
      </c>
      <c r="H458" s="78" t="s">
        <v>7451</v>
      </c>
      <c r="I458" s="48">
        <f>tbl_raw_data[[#This Row],[Date Actioned]]-tbl_raw_data[[#This Row],[Date Tagged]]</f>
        <v>2.8009259258396924E-3</v>
      </c>
      <c r="J458" s="46">
        <f>HOUR(tbl_raw_data[[#This Row],[Time_taken]])*60+MINUTE(tbl_raw_data[[#This Row],[Time_taken]])+SECOND(tbl_raw_data[[#This Row],[Time_taken]])/60</f>
        <v>4.0333333333333332</v>
      </c>
      <c r="K458" s="52">
        <f>DATE(YEAR(tbl_raw_data[[#This Row],[Date Actioned]]),MONTH(tbl_raw_data[[#This Row],[Date Actioned]]),DAY(tbl_raw_data[[#This Row],[Date Actioned]]))</f>
        <v>45141</v>
      </c>
      <c r="L458" s="50" t="str">
        <f>UPPER(TEXT(tbl_raw_data[[#This Row],[updated_date]],"MMMM"))</f>
        <v>AUGUST</v>
      </c>
      <c r="M458" s="50" t="str">
        <f>"WEEK "&amp; IF(ROUNDUP(DAY(tbl_raw_data[[#This Row],[updated_date]])/7,0)=5,4,ROUNDUP(DAY(tbl_raw_data[[#This Row],[updated_date]])/7,0))</f>
        <v>WEEK 1</v>
      </c>
      <c r="N458" s="50" t="str">
        <f>UPPER(VLOOKUP(tbl_raw_data[[#This Row],[Analyst]],Settiings!$A$2:$B$16,2,0))</f>
        <v>RAJ</v>
      </c>
      <c r="O458" s="50" t="str">
        <f>TRIM(UPPER(tbl_raw_data[[#This Row],[Outcome]]))</f>
        <v>WITHDRAW</v>
      </c>
      <c r="P458" s="50" t="str">
        <f>TRIM(UPPER(tbl_raw_data[[#This Row],[Queue Name]]))</f>
        <v>CONSUMER PRE BUREAU</v>
      </c>
      <c r="Q458" s="50" t="str">
        <f>IF(tbl_raw_data[[#This Row],[Time taken in min]]&lt;=Settiings!$D$2,"SLA_MET","SLA_NOT_MET")</f>
        <v>SLA_MET</v>
      </c>
      <c r="R458" s="94"/>
    </row>
    <row r="459" spans="1:18" x14ac:dyDescent="0.3">
      <c r="A459" s="23" t="s">
        <v>1693</v>
      </c>
      <c r="B459" s="9">
        <v>45141.731111111112</v>
      </c>
      <c r="C459" s="22">
        <v>45141.738206018519</v>
      </c>
      <c r="D459" s="12" t="s">
        <v>8</v>
      </c>
      <c r="E459" s="12" t="s">
        <v>47</v>
      </c>
      <c r="F459" s="12" t="s">
        <v>53</v>
      </c>
      <c r="G459" s="12" t="s">
        <v>1694</v>
      </c>
      <c r="H459" s="78" t="s">
        <v>7451</v>
      </c>
      <c r="I459" s="48">
        <f>tbl_raw_data[[#This Row],[Date Actioned]]-tbl_raw_data[[#This Row],[Date Tagged]]</f>
        <v>7.0949074070085771E-3</v>
      </c>
      <c r="J459" s="46">
        <f>HOUR(tbl_raw_data[[#This Row],[Time_taken]])*60+MINUTE(tbl_raw_data[[#This Row],[Time_taken]])+SECOND(tbl_raw_data[[#This Row],[Time_taken]])/60</f>
        <v>10.216666666666667</v>
      </c>
      <c r="K459" s="52">
        <f>DATE(YEAR(tbl_raw_data[[#This Row],[Date Actioned]]),MONTH(tbl_raw_data[[#This Row],[Date Actioned]]),DAY(tbl_raw_data[[#This Row],[Date Actioned]]))</f>
        <v>45141</v>
      </c>
      <c r="L459" s="50" t="str">
        <f>UPPER(TEXT(tbl_raw_data[[#This Row],[updated_date]],"MMMM"))</f>
        <v>AUGUST</v>
      </c>
      <c r="M459" s="50" t="str">
        <f>"WEEK "&amp; IF(ROUNDUP(DAY(tbl_raw_data[[#This Row],[updated_date]])/7,0)=5,4,ROUNDUP(DAY(tbl_raw_data[[#This Row],[updated_date]])/7,0))</f>
        <v>WEEK 1</v>
      </c>
      <c r="N459" s="50" t="str">
        <f>UPPER(VLOOKUP(tbl_raw_data[[#This Row],[Analyst]],Settiings!$A$2:$B$16,2,0))</f>
        <v>NAVED</v>
      </c>
      <c r="O459" s="50" t="str">
        <f>TRIM(UPPER(tbl_raw_data[[#This Row],[Outcome]]))</f>
        <v>WITHDRAW</v>
      </c>
      <c r="P459" s="50" t="str">
        <f>TRIM(UPPER(tbl_raw_data[[#This Row],[Queue Name]]))</f>
        <v>CONSUMER PRE BUREAU</v>
      </c>
      <c r="Q459" s="50" t="str">
        <f>IF(tbl_raw_data[[#This Row],[Time taken in min]]&lt;=Settiings!$D$2,"SLA_MET","SLA_NOT_MET")</f>
        <v>SLA_MET</v>
      </c>
      <c r="R459" s="94"/>
    </row>
    <row r="460" spans="1:18" x14ac:dyDescent="0.3">
      <c r="A460" s="14" t="s">
        <v>1695</v>
      </c>
      <c r="B460" s="15">
        <v>45141.733078703706</v>
      </c>
      <c r="C460" s="21">
        <v>45141.7421412037</v>
      </c>
      <c r="D460" s="18" t="s">
        <v>8</v>
      </c>
      <c r="E460" s="18" t="s">
        <v>47</v>
      </c>
      <c r="F460" s="18" t="s">
        <v>10</v>
      </c>
      <c r="G460" s="18" t="s">
        <v>1696</v>
      </c>
      <c r="H460" s="78" t="s">
        <v>7451</v>
      </c>
      <c r="I460" s="48">
        <f>tbl_raw_data[[#This Row],[Date Actioned]]-tbl_raw_data[[#This Row],[Date Tagged]]</f>
        <v>9.0624999938881956E-3</v>
      </c>
      <c r="J460" s="46">
        <f>HOUR(tbl_raw_data[[#This Row],[Time_taken]])*60+MINUTE(tbl_raw_data[[#This Row],[Time_taken]])+SECOND(tbl_raw_data[[#This Row],[Time_taken]])/60</f>
        <v>13.05</v>
      </c>
      <c r="K460" s="52">
        <f>DATE(YEAR(tbl_raw_data[[#This Row],[Date Actioned]]),MONTH(tbl_raw_data[[#This Row],[Date Actioned]]),DAY(tbl_raw_data[[#This Row],[Date Actioned]]))</f>
        <v>45141</v>
      </c>
      <c r="L460" s="50" t="str">
        <f>UPPER(TEXT(tbl_raw_data[[#This Row],[updated_date]],"MMMM"))</f>
        <v>AUGUST</v>
      </c>
      <c r="M460" s="50" t="str">
        <f>"WEEK "&amp; IF(ROUNDUP(DAY(tbl_raw_data[[#This Row],[updated_date]])/7,0)=5,4,ROUNDUP(DAY(tbl_raw_data[[#This Row],[updated_date]])/7,0))</f>
        <v>WEEK 1</v>
      </c>
      <c r="N460" s="50" t="str">
        <f>UPPER(VLOOKUP(tbl_raw_data[[#This Row],[Analyst]],Settiings!$A$2:$B$16,2,0))</f>
        <v>NITESH</v>
      </c>
      <c r="O460" s="50" t="str">
        <f>TRIM(UPPER(tbl_raw_data[[#This Row],[Outcome]]))</f>
        <v>WITHDRAW</v>
      </c>
      <c r="P460" s="50" t="str">
        <f>TRIM(UPPER(tbl_raw_data[[#This Row],[Queue Name]]))</f>
        <v>CONSUMER PRE BUREAU</v>
      </c>
      <c r="Q460" s="50" t="str">
        <f>IF(tbl_raw_data[[#This Row],[Time taken in min]]&lt;=Settiings!$D$2,"SLA_MET","SLA_NOT_MET")</f>
        <v>SLA_MET</v>
      </c>
      <c r="R460" s="94"/>
    </row>
    <row r="461" spans="1:18" x14ac:dyDescent="0.3">
      <c r="A461" s="20" t="s">
        <v>1699</v>
      </c>
      <c r="B461" s="9">
        <v>45141.738287037035</v>
      </c>
      <c r="C461" s="22">
        <v>45141.742858796293</v>
      </c>
      <c r="D461" s="12" t="s">
        <v>8</v>
      </c>
      <c r="E461" s="12" t="s">
        <v>47</v>
      </c>
      <c r="F461" s="12" t="s">
        <v>43</v>
      </c>
      <c r="G461" s="12" t="s">
        <v>136</v>
      </c>
      <c r="H461" s="78" t="s">
        <v>7451</v>
      </c>
      <c r="I461" s="48">
        <f>tbl_raw_data[[#This Row],[Date Actioned]]-tbl_raw_data[[#This Row],[Date Tagged]]</f>
        <v>4.5717592583969235E-3</v>
      </c>
      <c r="J461" s="46">
        <f>HOUR(tbl_raw_data[[#This Row],[Time_taken]])*60+MINUTE(tbl_raw_data[[#This Row],[Time_taken]])+SECOND(tbl_raw_data[[#This Row],[Time_taken]])/60</f>
        <v>6.583333333333333</v>
      </c>
      <c r="K461" s="52">
        <f>DATE(YEAR(tbl_raw_data[[#This Row],[Date Actioned]]),MONTH(tbl_raw_data[[#This Row],[Date Actioned]]),DAY(tbl_raw_data[[#This Row],[Date Actioned]]))</f>
        <v>45141</v>
      </c>
      <c r="L461" s="50" t="str">
        <f>UPPER(TEXT(tbl_raw_data[[#This Row],[updated_date]],"MMMM"))</f>
        <v>AUGUST</v>
      </c>
      <c r="M461" s="50" t="str">
        <f>"WEEK "&amp; IF(ROUNDUP(DAY(tbl_raw_data[[#This Row],[updated_date]])/7,0)=5,4,ROUNDUP(DAY(tbl_raw_data[[#This Row],[updated_date]])/7,0))</f>
        <v>WEEK 1</v>
      </c>
      <c r="N461" s="50" t="str">
        <f>UPPER(VLOOKUP(tbl_raw_data[[#This Row],[Analyst]],Settiings!$A$2:$B$16,2,0))</f>
        <v>MERCEDES</v>
      </c>
      <c r="O461" s="50" t="str">
        <f>TRIM(UPPER(tbl_raw_data[[#This Row],[Outcome]]))</f>
        <v>WITHDRAW</v>
      </c>
      <c r="P461" s="50" t="str">
        <f>TRIM(UPPER(tbl_raw_data[[#This Row],[Queue Name]]))</f>
        <v>CONSUMER PRE BUREAU</v>
      </c>
      <c r="Q461" s="50" t="str">
        <f>IF(tbl_raw_data[[#This Row],[Time taken in min]]&lt;=Settiings!$D$2,"SLA_MET","SLA_NOT_MET")</f>
        <v>SLA_MET</v>
      </c>
      <c r="R461" s="94"/>
    </row>
    <row r="462" spans="1:18" x14ac:dyDescent="0.3">
      <c r="A462" s="23" t="s">
        <v>1700</v>
      </c>
      <c r="B462" s="15">
        <v>45141.741793981484</v>
      </c>
      <c r="C462" s="21">
        <v>45141.742905092593</v>
      </c>
      <c r="D462" s="18" t="s">
        <v>8</v>
      </c>
      <c r="E462" s="18" t="s">
        <v>47</v>
      </c>
      <c r="F462" s="18" t="s">
        <v>1228</v>
      </c>
      <c r="G462" s="18" t="s">
        <v>1701</v>
      </c>
      <c r="H462" s="78" t="s">
        <v>7451</v>
      </c>
      <c r="I462" s="48">
        <f>tbl_raw_data[[#This Row],[Date Actioned]]-tbl_raw_data[[#This Row],[Date Tagged]]</f>
        <v>1.111111108912155E-3</v>
      </c>
      <c r="J462" s="46">
        <f>HOUR(tbl_raw_data[[#This Row],[Time_taken]])*60+MINUTE(tbl_raw_data[[#This Row],[Time_taken]])+SECOND(tbl_raw_data[[#This Row],[Time_taken]])/60</f>
        <v>1.6</v>
      </c>
      <c r="K462" s="52">
        <f>DATE(YEAR(tbl_raw_data[[#This Row],[Date Actioned]]),MONTH(tbl_raw_data[[#This Row],[Date Actioned]]),DAY(tbl_raw_data[[#This Row],[Date Actioned]]))</f>
        <v>45141</v>
      </c>
      <c r="L462" s="50" t="str">
        <f>UPPER(TEXT(tbl_raw_data[[#This Row],[updated_date]],"MMMM"))</f>
        <v>AUGUST</v>
      </c>
      <c r="M462" s="50" t="str">
        <f>"WEEK "&amp; IF(ROUNDUP(DAY(tbl_raw_data[[#This Row],[updated_date]])/7,0)=5,4,ROUNDUP(DAY(tbl_raw_data[[#This Row],[updated_date]])/7,0))</f>
        <v>WEEK 1</v>
      </c>
      <c r="N462" s="50" t="str">
        <f>UPPER(VLOOKUP(tbl_raw_data[[#This Row],[Analyst]],Settiings!$A$2:$B$16,2,0))</f>
        <v>RAJ</v>
      </c>
      <c r="O462" s="50" t="str">
        <f>TRIM(UPPER(tbl_raw_data[[#This Row],[Outcome]]))</f>
        <v>WITHDRAW</v>
      </c>
      <c r="P462" s="50" t="str">
        <f>TRIM(UPPER(tbl_raw_data[[#This Row],[Queue Name]]))</f>
        <v>CONSUMER PRE BUREAU</v>
      </c>
      <c r="Q462" s="50" t="str">
        <f>IF(tbl_raw_data[[#This Row],[Time taken in min]]&lt;=Settiings!$D$2,"SLA_MET","SLA_NOT_MET")</f>
        <v>SLA_MET</v>
      </c>
      <c r="R462" s="94"/>
    </row>
    <row r="463" spans="1:18" x14ac:dyDescent="0.3">
      <c r="A463" s="14" t="s">
        <v>1702</v>
      </c>
      <c r="B463" s="9">
        <v>45141.742106481484</v>
      </c>
      <c r="C463" s="22">
        <v>45141.744259259256</v>
      </c>
      <c r="D463" s="12" t="s">
        <v>8</v>
      </c>
      <c r="E463" s="12" t="s">
        <v>47</v>
      </c>
      <c r="F463" s="12" t="s">
        <v>1228</v>
      </c>
      <c r="G463" s="12" t="s">
        <v>1357</v>
      </c>
      <c r="H463" s="78" t="s">
        <v>7451</v>
      </c>
      <c r="I463" s="48">
        <f>tbl_raw_data[[#This Row],[Date Actioned]]-tbl_raw_data[[#This Row],[Date Tagged]]</f>
        <v>2.152777771698311E-3</v>
      </c>
      <c r="J463" s="46">
        <f>HOUR(tbl_raw_data[[#This Row],[Time_taken]])*60+MINUTE(tbl_raw_data[[#This Row],[Time_taken]])+SECOND(tbl_raw_data[[#This Row],[Time_taken]])/60</f>
        <v>3.1</v>
      </c>
      <c r="K463" s="52">
        <f>DATE(YEAR(tbl_raw_data[[#This Row],[Date Actioned]]),MONTH(tbl_raw_data[[#This Row],[Date Actioned]]),DAY(tbl_raw_data[[#This Row],[Date Actioned]]))</f>
        <v>45141</v>
      </c>
      <c r="L463" s="50" t="str">
        <f>UPPER(TEXT(tbl_raw_data[[#This Row],[updated_date]],"MMMM"))</f>
        <v>AUGUST</v>
      </c>
      <c r="M463" s="50" t="str">
        <f>"WEEK "&amp; IF(ROUNDUP(DAY(tbl_raw_data[[#This Row],[updated_date]])/7,0)=5,4,ROUNDUP(DAY(tbl_raw_data[[#This Row],[updated_date]])/7,0))</f>
        <v>WEEK 1</v>
      </c>
      <c r="N463" s="50" t="str">
        <f>UPPER(VLOOKUP(tbl_raw_data[[#This Row],[Analyst]],Settiings!$A$2:$B$16,2,0))</f>
        <v>RAJ</v>
      </c>
      <c r="O463" s="50" t="str">
        <f>TRIM(UPPER(tbl_raw_data[[#This Row],[Outcome]]))</f>
        <v>WITHDRAW</v>
      </c>
      <c r="P463" s="50" t="str">
        <f>TRIM(UPPER(tbl_raw_data[[#This Row],[Queue Name]]))</f>
        <v>CONSUMER PRE BUREAU</v>
      </c>
      <c r="Q463" s="50" t="str">
        <f>IF(tbl_raw_data[[#This Row],[Time taken in min]]&lt;=Settiings!$D$2,"SLA_MET","SLA_NOT_MET")</f>
        <v>SLA_MET</v>
      </c>
      <c r="R463" s="94"/>
    </row>
    <row r="464" spans="1:18" x14ac:dyDescent="0.3">
      <c r="A464" s="14" t="s">
        <v>1708</v>
      </c>
      <c r="B464" s="15">
        <v>45141.747025462966</v>
      </c>
      <c r="C464" s="21">
        <v>45141.752511574072</v>
      </c>
      <c r="D464" s="18" t="s">
        <v>8</v>
      </c>
      <c r="E464" s="18" t="s">
        <v>47</v>
      </c>
      <c r="F464" s="18" t="s">
        <v>53</v>
      </c>
      <c r="G464" s="18" t="s">
        <v>1709</v>
      </c>
      <c r="H464" s="78" t="s">
        <v>7451</v>
      </c>
      <c r="I464" s="48">
        <f>tbl_raw_data[[#This Row],[Date Actioned]]-tbl_raw_data[[#This Row],[Date Tagged]]</f>
        <v>5.4861111057107337E-3</v>
      </c>
      <c r="J464" s="46">
        <f>HOUR(tbl_raw_data[[#This Row],[Time_taken]])*60+MINUTE(tbl_raw_data[[#This Row],[Time_taken]])+SECOND(tbl_raw_data[[#This Row],[Time_taken]])/60</f>
        <v>7.9</v>
      </c>
      <c r="K464" s="52">
        <f>DATE(YEAR(tbl_raw_data[[#This Row],[Date Actioned]]),MONTH(tbl_raw_data[[#This Row],[Date Actioned]]),DAY(tbl_raw_data[[#This Row],[Date Actioned]]))</f>
        <v>45141</v>
      </c>
      <c r="L464" s="50" t="str">
        <f>UPPER(TEXT(tbl_raw_data[[#This Row],[updated_date]],"MMMM"))</f>
        <v>AUGUST</v>
      </c>
      <c r="M464" s="50" t="str">
        <f>"WEEK "&amp; IF(ROUNDUP(DAY(tbl_raw_data[[#This Row],[updated_date]])/7,0)=5,4,ROUNDUP(DAY(tbl_raw_data[[#This Row],[updated_date]])/7,0))</f>
        <v>WEEK 1</v>
      </c>
      <c r="N464" s="50" t="str">
        <f>UPPER(VLOOKUP(tbl_raw_data[[#This Row],[Analyst]],Settiings!$A$2:$B$16,2,0))</f>
        <v>NAVED</v>
      </c>
      <c r="O464" s="50" t="str">
        <f>TRIM(UPPER(tbl_raw_data[[#This Row],[Outcome]]))</f>
        <v>WITHDRAW</v>
      </c>
      <c r="P464" s="50" t="str">
        <f>TRIM(UPPER(tbl_raw_data[[#This Row],[Queue Name]]))</f>
        <v>CONSUMER PRE BUREAU</v>
      </c>
      <c r="Q464" s="50" t="str">
        <f>IF(tbl_raw_data[[#This Row],[Time taken in min]]&lt;=Settiings!$D$2,"SLA_MET","SLA_NOT_MET")</f>
        <v>SLA_MET</v>
      </c>
      <c r="R464" s="94"/>
    </row>
    <row r="465" spans="1:18" x14ac:dyDescent="0.3">
      <c r="A465" s="23" t="s">
        <v>1715</v>
      </c>
      <c r="B465" s="15">
        <v>45141.756111111114</v>
      </c>
      <c r="C465" s="21">
        <v>45141.762638888889</v>
      </c>
      <c r="D465" s="18" t="s">
        <v>8</v>
      </c>
      <c r="E465" s="18" t="s">
        <v>47</v>
      </c>
      <c r="F465" s="18" t="s">
        <v>10</v>
      </c>
      <c r="G465" s="18" t="s">
        <v>1716</v>
      </c>
      <c r="H465" s="78" t="s">
        <v>7451</v>
      </c>
      <c r="I465" s="48">
        <f>tbl_raw_data[[#This Row],[Date Actioned]]-tbl_raw_data[[#This Row],[Date Tagged]]</f>
        <v>6.5277777757728472E-3</v>
      </c>
      <c r="J465" s="46">
        <f>HOUR(tbl_raw_data[[#This Row],[Time_taken]])*60+MINUTE(tbl_raw_data[[#This Row],[Time_taken]])+SECOND(tbl_raw_data[[#This Row],[Time_taken]])/60</f>
        <v>9.4</v>
      </c>
      <c r="K465" s="52">
        <f>DATE(YEAR(tbl_raw_data[[#This Row],[Date Actioned]]),MONTH(tbl_raw_data[[#This Row],[Date Actioned]]),DAY(tbl_raw_data[[#This Row],[Date Actioned]]))</f>
        <v>45141</v>
      </c>
      <c r="L465" s="50" t="str">
        <f>UPPER(TEXT(tbl_raw_data[[#This Row],[updated_date]],"MMMM"))</f>
        <v>AUGUST</v>
      </c>
      <c r="M465" s="50" t="str">
        <f>"WEEK "&amp; IF(ROUNDUP(DAY(tbl_raw_data[[#This Row],[updated_date]])/7,0)=5,4,ROUNDUP(DAY(tbl_raw_data[[#This Row],[updated_date]])/7,0))</f>
        <v>WEEK 1</v>
      </c>
      <c r="N465" s="50" t="str">
        <f>UPPER(VLOOKUP(tbl_raw_data[[#This Row],[Analyst]],Settiings!$A$2:$B$16,2,0))</f>
        <v>NITESH</v>
      </c>
      <c r="O465" s="50" t="str">
        <f>TRIM(UPPER(tbl_raw_data[[#This Row],[Outcome]]))</f>
        <v>WITHDRAW</v>
      </c>
      <c r="P465" s="50" t="str">
        <f>TRIM(UPPER(tbl_raw_data[[#This Row],[Queue Name]]))</f>
        <v>CONSUMER PRE BUREAU</v>
      </c>
      <c r="Q465" s="50" t="str">
        <f>IF(tbl_raw_data[[#This Row],[Time taken in min]]&lt;=Settiings!$D$2,"SLA_MET","SLA_NOT_MET")</f>
        <v>SLA_MET</v>
      </c>
      <c r="R465" s="94"/>
    </row>
    <row r="466" spans="1:18" x14ac:dyDescent="0.3">
      <c r="A466" s="20" t="s">
        <v>1721</v>
      </c>
      <c r="B466" s="15">
        <v>45141.762106481481</v>
      </c>
      <c r="C466" s="21">
        <v>45141.767893518518</v>
      </c>
      <c r="D466" s="18" t="s">
        <v>8</v>
      </c>
      <c r="E466" s="18" t="s">
        <v>19</v>
      </c>
      <c r="F466" s="18" t="s">
        <v>1228</v>
      </c>
      <c r="G466" s="18" t="s">
        <v>1339</v>
      </c>
      <c r="H466" s="78" t="s">
        <v>7451</v>
      </c>
      <c r="I466" s="48">
        <f>tbl_raw_data[[#This Row],[Date Actioned]]-tbl_raw_data[[#This Row],[Date Tagged]]</f>
        <v>5.7870370364980772E-3</v>
      </c>
      <c r="J466" s="46">
        <f>HOUR(tbl_raw_data[[#This Row],[Time_taken]])*60+MINUTE(tbl_raw_data[[#This Row],[Time_taken]])+SECOND(tbl_raw_data[[#This Row],[Time_taken]])/60</f>
        <v>8.3333333333333339</v>
      </c>
      <c r="K466" s="52">
        <f>DATE(YEAR(tbl_raw_data[[#This Row],[Date Actioned]]),MONTH(tbl_raw_data[[#This Row],[Date Actioned]]),DAY(tbl_raw_data[[#This Row],[Date Actioned]]))</f>
        <v>45141</v>
      </c>
      <c r="L466" s="50" t="str">
        <f>UPPER(TEXT(tbl_raw_data[[#This Row],[updated_date]],"MMMM"))</f>
        <v>AUGUST</v>
      </c>
      <c r="M466" s="50" t="str">
        <f>"WEEK "&amp; IF(ROUNDUP(DAY(tbl_raw_data[[#This Row],[updated_date]])/7,0)=5,4,ROUNDUP(DAY(tbl_raw_data[[#This Row],[updated_date]])/7,0))</f>
        <v>WEEK 1</v>
      </c>
      <c r="N466" s="50" t="str">
        <f>UPPER(VLOOKUP(tbl_raw_data[[#This Row],[Analyst]],Settiings!$A$2:$B$16,2,0))</f>
        <v>RAJ</v>
      </c>
      <c r="O466" s="50" t="str">
        <f>TRIM(UPPER(tbl_raw_data[[#This Row],[Outcome]]))</f>
        <v>WITHDRAW</v>
      </c>
      <c r="P466" s="50" t="str">
        <f>TRIM(UPPER(tbl_raw_data[[#This Row],[Queue Name]]))</f>
        <v>CONSUMER POST BUREAU</v>
      </c>
      <c r="Q466" s="50" t="str">
        <f>IF(tbl_raw_data[[#This Row],[Time taken in min]]&lt;=Settiings!$D$2,"SLA_MET","SLA_NOT_MET")</f>
        <v>SLA_MET</v>
      </c>
      <c r="R466" s="94"/>
    </row>
    <row r="467" spans="1:18" x14ac:dyDescent="0.3">
      <c r="A467" s="23" t="s">
        <v>1736</v>
      </c>
      <c r="B467" s="9">
        <v>45141.796041666668</v>
      </c>
      <c r="C467" s="22">
        <v>45141.807164351849</v>
      </c>
      <c r="D467" s="12" t="s">
        <v>8</v>
      </c>
      <c r="E467" s="12" t="s">
        <v>9</v>
      </c>
      <c r="F467" s="12" t="s">
        <v>10</v>
      </c>
      <c r="G467" s="12" t="s">
        <v>1737</v>
      </c>
      <c r="H467" s="78" t="s">
        <v>7451</v>
      </c>
      <c r="I467" s="48">
        <f>tbl_raw_data[[#This Row],[Date Actioned]]-tbl_raw_data[[#This Row],[Date Tagged]]</f>
        <v>1.1122685180453118E-2</v>
      </c>
      <c r="J467" s="46">
        <f>HOUR(tbl_raw_data[[#This Row],[Time_taken]])*60+MINUTE(tbl_raw_data[[#This Row],[Time_taken]])+SECOND(tbl_raw_data[[#This Row],[Time_taken]])/60</f>
        <v>16.016666666666666</v>
      </c>
      <c r="K467" s="52">
        <f>DATE(YEAR(tbl_raw_data[[#This Row],[Date Actioned]]),MONTH(tbl_raw_data[[#This Row],[Date Actioned]]),DAY(tbl_raw_data[[#This Row],[Date Actioned]]))</f>
        <v>45141</v>
      </c>
      <c r="L467" s="50" t="str">
        <f>UPPER(TEXT(tbl_raw_data[[#This Row],[updated_date]],"MMMM"))</f>
        <v>AUGUST</v>
      </c>
      <c r="M467" s="50" t="str">
        <f>"WEEK "&amp; IF(ROUNDUP(DAY(tbl_raw_data[[#This Row],[updated_date]])/7,0)=5,4,ROUNDUP(DAY(tbl_raw_data[[#This Row],[updated_date]])/7,0))</f>
        <v>WEEK 1</v>
      </c>
      <c r="N467" s="50" t="str">
        <f>UPPER(VLOOKUP(tbl_raw_data[[#This Row],[Analyst]],Settiings!$A$2:$B$16,2,0))</f>
        <v>NITESH</v>
      </c>
      <c r="O467" s="50" t="str">
        <f>TRIM(UPPER(tbl_raw_data[[#This Row],[Outcome]]))</f>
        <v>WITHDRAW</v>
      </c>
      <c r="P467" s="50" t="str">
        <f>TRIM(UPPER(tbl_raw_data[[#This Row],[Queue Name]]))</f>
        <v>CONSUMER EXISTING</v>
      </c>
      <c r="Q467" s="50" t="str">
        <f>IF(tbl_raw_data[[#This Row],[Time taken in min]]&lt;=Settiings!$D$2,"SLA_MET","SLA_NOT_MET")</f>
        <v>SLA_MET</v>
      </c>
      <c r="R467" s="94"/>
    </row>
    <row r="468" spans="1:18" x14ac:dyDescent="0.3">
      <c r="A468" s="20" t="s">
        <v>1741</v>
      </c>
      <c r="B468" s="9">
        <v>45141.800636574073</v>
      </c>
      <c r="C468" s="22">
        <v>45141.814756944441</v>
      </c>
      <c r="D468" s="12" t="s">
        <v>8</v>
      </c>
      <c r="E468" s="12" t="s">
        <v>9</v>
      </c>
      <c r="F468" s="12" t="s">
        <v>76</v>
      </c>
      <c r="G468" s="12" t="s">
        <v>1742</v>
      </c>
      <c r="H468" s="78" t="s">
        <v>7451</v>
      </c>
      <c r="I468" s="48">
        <f>tbl_raw_data[[#This Row],[Date Actioned]]-tbl_raw_data[[#This Row],[Date Tagged]]</f>
        <v>1.4120370367891155E-2</v>
      </c>
      <c r="J468" s="46">
        <f>HOUR(tbl_raw_data[[#This Row],[Time_taken]])*60+MINUTE(tbl_raw_data[[#This Row],[Time_taken]])+SECOND(tbl_raw_data[[#This Row],[Time_taken]])/60</f>
        <v>20.333333333333332</v>
      </c>
      <c r="K468" s="52">
        <f>DATE(YEAR(tbl_raw_data[[#This Row],[Date Actioned]]),MONTH(tbl_raw_data[[#This Row],[Date Actioned]]),DAY(tbl_raw_data[[#This Row],[Date Actioned]]))</f>
        <v>45141</v>
      </c>
      <c r="L468" s="50" t="str">
        <f>UPPER(TEXT(tbl_raw_data[[#This Row],[updated_date]],"MMMM"))</f>
        <v>AUGUST</v>
      </c>
      <c r="M468" s="50" t="str">
        <f>"WEEK "&amp; IF(ROUNDUP(DAY(tbl_raw_data[[#This Row],[updated_date]])/7,0)=5,4,ROUNDUP(DAY(tbl_raw_data[[#This Row],[updated_date]])/7,0))</f>
        <v>WEEK 1</v>
      </c>
      <c r="N468" s="50" t="str">
        <f>UPPER(VLOOKUP(tbl_raw_data[[#This Row],[Analyst]],Settiings!$A$2:$B$16,2,0))</f>
        <v>ROHAN</v>
      </c>
      <c r="O468" s="50" t="str">
        <f>TRIM(UPPER(tbl_raw_data[[#This Row],[Outcome]]))</f>
        <v>WITHDRAW</v>
      </c>
      <c r="P468" s="50" t="str">
        <f>TRIM(UPPER(tbl_raw_data[[#This Row],[Queue Name]]))</f>
        <v>CONSUMER EXISTING</v>
      </c>
      <c r="Q468" s="50" t="str">
        <f>IF(tbl_raw_data[[#This Row],[Time taken in min]]&lt;=Settiings!$D$2,"SLA_MET","SLA_NOT_MET")</f>
        <v>SLA_NOT_MET</v>
      </c>
      <c r="R468" s="94"/>
    </row>
    <row r="469" spans="1:18" x14ac:dyDescent="0.3">
      <c r="A469" s="23" t="s">
        <v>1744</v>
      </c>
      <c r="B469" s="15">
        <v>45141.8044212963</v>
      </c>
      <c r="C469" s="21">
        <v>45141.814664351848</v>
      </c>
      <c r="D469" s="18" t="s">
        <v>8</v>
      </c>
      <c r="E469" s="18" t="s">
        <v>19</v>
      </c>
      <c r="F469" s="18" t="s">
        <v>43</v>
      </c>
      <c r="G469" s="18" t="s">
        <v>1745</v>
      </c>
      <c r="H469" s="78" t="s">
        <v>7451</v>
      </c>
      <c r="I469" s="48">
        <f>tbl_raw_data[[#This Row],[Date Actioned]]-tbl_raw_data[[#This Row],[Date Tagged]]</f>
        <v>1.024305554892635E-2</v>
      </c>
      <c r="J469" s="46">
        <f>HOUR(tbl_raw_data[[#This Row],[Time_taken]])*60+MINUTE(tbl_raw_data[[#This Row],[Time_taken]])+SECOND(tbl_raw_data[[#This Row],[Time_taken]])/60</f>
        <v>14.75</v>
      </c>
      <c r="K469" s="52">
        <f>DATE(YEAR(tbl_raw_data[[#This Row],[Date Actioned]]),MONTH(tbl_raw_data[[#This Row],[Date Actioned]]),DAY(tbl_raw_data[[#This Row],[Date Actioned]]))</f>
        <v>45141</v>
      </c>
      <c r="L469" s="50" t="str">
        <f>UPPER(TEXT(tbl_raw_data[[#This Row],[updated_date]],"MMMM"))</f>
        <v>AUGUST</v>
      </c>
      <c r="M469" s="50" t="str">
        <f>"WEEK "&amp; IF(ROUNDUP(DAY(tbl_raw_data[[#This Row],[updated_date]])/7,0)=5,4,ROUNDUP(DAY(tbl_raw_data[[#This Row],[updated_date]])/7,0))</f>
        <v>WEEK 1</v>
      </c>
      <c r="N469" s="50" t="str">
        <f>UPPER(VLOOKUP(tbl_raw_data[[#This Row],[Analyst]],Settiings!$A$2:$B$16,2,0))</f>
        <v>MERCEDES</v>
      </c>
      <c r="O469" s="50" t="str">
        <f>TRIM(UPPER(tbl_raw_data[[#This Row],[Outcome]]))</f>
        <v>WITHDRAW</v>
      </c>
      <c r="P469" s="50" t="str">
        <f>TRIM(UPPER(tbl_raw_data[[#This Row],[Queue Name]]))</f>
        <v>CONSUMER POST BUREAU</v>
      </c>
      <c r="Q469" s="50" t="str">
        <f>IF(tbl_raw_data[[#This Row],[Time taken in min]]&lt;=Settiings!$D$2,"SLA_MET","SLA_NOT_MET")</f>
        <v>SLA_MET</v>
      </c>
      <c r="R469" s="94"/>
    </row>
    <row r="470" spans="1:18" x14ac:dyDescent="0.3">
      <c r="A470" s="20" t="s">
        <v>1751</v>
      </c>
      <c r="B470" s="15">
        <v>45141.816805555558</v>
      </c>
      <c r="C470" s="21">
        <v>45141.818657407406</v>
      </c>
      <c r="D470" s="18" t="s">
        <v>8</v>
      </c>
      <c r="E470" s="18" t="s">
        <v>47</v>
      </c>
      <c r="F470" s="18" t="s">
        <v>65</v>
      </c>
      <c r="G470" s="18" t="s">
        <v>1752</v>
      </c>
      <c r="H470" s="78" t="s">
        <v>7451</v>
      </c>
      <c r="I470" s="48">
        <f>tbl_raw_data[[#This Row],[Date Actioned]]-tbl_raw_data[[#This Row],[Date Tagged]]</f>
        <v>1.8518518481869251E-3</v>
      </c>
      <c r="J470" s="46">
        <f>HOUR(tbl_raw_data[[#This Row],[Time_taken]])*60+MINUTE(tbl_raw_data[[#This Row],[Time_taken]])+SECOND(tbl_raw_data[[#This Row],[Time_taken]])/60</f>
        <v>2.6666666666666665</v>
      </c>
      <c r="K470" s="52">
        <f>DATE(YEAR(tbl_raw_data[[#This Row],[Date Actioned]]),MONTH(tbl_raw_data[[#This Row],[Date Actioned]]),DAY(tbl_raw_data[[#This Row],[Date Actioned]]))</f>
        <v>45141</v>
      </c>
      <c r="L470" s="50" t="str">
        <f>UPPER(TEXT(tbl_raw_data[[#This Row],[updated_date]],"MMMM"))</f>
        <v>AUGUST</v>
      </c>
      <c r="M470" s="50" t="str">
        <f>"WEEK "&amp; IF(ROUNDUP(DAY(tbl_raw_data[[#This Row],[updated_date]])/7,0)=5,4,ROUNDUP(DAY(tbl_raw_data[[#This Row],[updated_date]])/7,0))</f>
        <v>WEEK 1</v>
      </c>
      <c r="N470" s="50" t="str">
        <f>UPPER(VLOOKUP(tbl_raw_data[[#This Row],[Analyst]],Settiings!$A$2:$B$16,2,0))</f>
        <v>SAM</v>
      </c>
      <c r="O470" s="50" t="str">
        <f>TRIM(UPPER(tbl_raw_data[[#This Row],[Outcome]]))</f>
        <v>WITHDRAW</v>
      </c>
      <c r="P470" s="50" t="str">
        <f>TRIM(UPPER(tbl_raw_data[[#This Row],[Queue Name]]))</f>
        <v>CONSUMER PRE BUREAU</v>
      </c>
      <c r="Q470" s="50" t="str">
        <f>IF(tbl_raw_data[[#This Row],[Time taken in min]]&lt;=Settiings!$D$2,"SLA_MET","SLA_NOT_MET")</f>
        <v>SLA_MET</v>
      </c>
      <c r="R470" s="94"/>
    </row>
    <row r="471" spans="1:18" x14ac:dyDescent="0.3">
      <c r="A471" s="20" t="s">
        <v>1763</v>
      </c>
      <c r="B471" s="9">
        <v>45141.891597222224</v>
      </c>
      <c r="C471" s="22">
        <v>45141.893437500003</v>
      </c>
      <c r="D471" s="12" t="s">
        <v>8</v>
      </c>
      <c r="E471" s="12" t="s">
        <v>47</v>
      </c>
      <c r="F471" s="12" t="s">
        <v>65</v>
      </c>
      <c r="G471" s="12" t="s">
        <v>118</v>
      </c>
      <c r="H471" s="78" t="s">
        <v>7451</v>
      </c>
      <c r="I471" s="48">
        <f>tbl_raw_data[[#This Row],[Date Actioned]]-tbl_raw_data[[#This Row],[Date Tagged]]</f>
        <v>1.8402777786832303E-3</v>
      </c>
      <c r="J471" s="46">
        <f>HOUR(tbl_raw_data[[#This Row],[Time_taken]])*60+MINUTE(tbl_raw_data[[#This Row],[Time_taken]])+SECOND(tbl_raw_data[[#This Row],[Time_taken]])/60</f>
        <v>2.65</v>
      </c>
      <c r="K471" s="52">
        <f>DATE(YEAR(tbl_raw_data[[#This Row],[Date Actioned]]),MONTH(tbl_raw_data[[#This Row],[Date Actioned]]),DAY(tbl_raw_data[[#This Row],[Date Actioned]]))</f>
        <v>45141</v>
      </c>
      <c r="L471" s="50" t="str">
        <f>UPPER(TEXT(tbl_raw_data[[#This Row],[updated_date]],"MMMM"))</f>
        <v>AUGUST</v>
      </c>
      <c r="M471" s="50" t="str">
        <f>"WEEK "&amp; IF(ROUNDUP(DAY(tbl_raw_data[[#This Row],[updated_date]])/7,0)=5,4,ROUNDUP(DAY(tbl_raw_data[[#This Row],[updated_date]])/7,0))</f>
        <v>WEEK 1</v>
      </c>
      <c r="N471" s="50" t="str">
        <f>UPPER(VLOOKUP(tbl_raw_data[[#This Row],[Analyst]],Settiings!$A$2:$B$16,2,0))</f>
        <v>SAM</v>
      </c>
      <c r="O471" s="50" t="str">
        <f>TRIM(UPPER(tbl_raw_data[[#This Row],[Outcome]]))</f>
        <v>WITHDRAW</v>
      </c>
      <c r="P471" s="50" t="str">
        <f>TRIM(UPPER(tbl_raw_data[[#This Row],[Queue Name]]))</f>
        <v>CONSUMER PRE BUREAU</v>
      </c>
      <c r="Q471" s="50" t="str">
        <f>IF(tbl_raw_data[[#This Row],[Time taken in min]]&lt;=Settiings!$D$2,"SLA_MET","SLA_NOT_MET")</f>
        <v>SLA_MET</v>
      </c>
      <c r="R471" s="94"/>
    </row>
    <row r="472" spans="1:18" x14ac:dyDescent="0.3">
      <c r="A472" s="23" t="s">
        <v>1764</v>
      </c>
      <c r="B472" s="15">
        <v>45141.89261574074</v>
      </c>
      <c r="C472" s="21">
        <v>45141.894120370373</v>
      </c>
      <c r="D472" s="18" t="s">
        <v>8</v>
      </c>
      <c r="E472" s="18" t="s">
        <v>47</v>
      </c>
      <c r="F472" s="18" t="s">
        <v>65</v>
      </c>
      <c r="G472" s="18" t="s">
        <v>118</v>
      </c>
      <c r="H472" s="78" t="s">
        <v>7451</v>
      </c>
      <c r="I472" s="48">
        <f>tbl_raw_data[[#This Row],[Date Actioned]]-tbl_raw_data[[#This Row],[Date Tagged]]</f>
        <v>1.5046296321088448E-3</v>
      </c>
      <c r="J472" s="46">
        <f>HOUR(tbl_raw_data[[#This Row],[Time_taken]])*60+MINUTE(tbl_raw_data[[#This Row],[Time_taken]])+SECOND(tbl_raw_data[[#This Row],[Time_taken]])/60</f>
        <v>2.1666666666666665</v>
      </c>
      <c r="K472" s="52">
        <f>DATE(YEAR(tbl_raw_data[[#This Row],[Date Actioned]]),MONTH(tbl_raw_data[[#This Row],[Date Actioned]]),DAY(tbl_raw_data[[#This Row],[Date Actioned]]))</f>
        <v>45141</v>
      </c>
      <c r="L472" s="50" t="str">
        <f>UPPER(TEXT(tbl_raw_data[[#This Row],[updated_date]],"MMMM"))</f>
        <v>AUGUST</v>
      </c>
      <c r="M472" s="50" t="str">
        <f>"WEEK "&amp; IF(ROUNDUP(DAY(tbl_raw_data[[#This Row],[updated_date]])/7,0)=5,4,ROUNDUP(DAY(tbl_raw_data[[#This Row],[updated_date]])/7,0))</f>
        <v>WEEK 1</v>
      </c>
      <c r="N472" s="50" t="str">
        <f>UPPER(VLOOKUP(tbl_raw_data[[#This Row],[Analyst]],Settiings!$A$2:$B$16,2,0))</f>
        <v>SAM</v>
      </c>
      <c r="O472" s="50" t="str">
        <f>TRIM(UPPER(tbl_raw_data[[#This Row],[Outcome]]))</f>
        <v>WITHDRAW</v>
      </c>
      <c r="P472" s="50" t="str">
        <f>TRIM(UPPER(tbl_raw_data[[#This Row],[Queue Name]]))</f>
        <v>CONSUMER PRE BUREAU</v>
      </c>
      <c r="Q472" s="50" t="str">
        <f>IF(tbl_raw_data[[#This Row],[Time taken in min]]&lt;=Settiings!$D$2,"SLA_MET","SLA_NOT_MET")</f>
        <v>SLA_MET</v>
      </c>
      <c r="R472" s="94"/>
    </row>
    <row r="473" spans="1:18" x14ac:dyDescent="0.3">
      <c r="A473" s="14" t="s">
        <v>1780</v>
      </c>
      <c r="B473" s="9">
        <v>45142.449097222219</v>
      </c>
      <c r="C473" s="22">
        <v>45142.450775462959</v>
      </c>
      <c r="D473" s="12" t="s">
        <v>8</v>
      </c>
      <c r="E473" s="12" t="s">
        <v>47</v>
      </c>
      <c r="F473" s="12" t="s">
        <v>1228</v>
      </c>
      <c r="G473" s="12" t="s">
        <v>157</v>
      </c>
      <c r="H473" s="78" t="s">
        <v>7451</v>
      </c>
      <c r="I473" s="48">
        <f>tbl_raw_data[[#This Row],[Date Actioned]]-tbl_raw_data[[#This Row],[Date Tagged]]</f>
        <v>1.6782407401478849E-3</v>
      </c>
      <c r="J473" s="46">
        <f>HOUR(tbl_raw_data[[#This Row],[Time_taken]])*60+MINUTE(tbl_raw_data[[#This Row],[Time_taken]])+SECOND(tbl_raw_data[[#This Row],[Time_taken]])/60</f>
        <v>2.4166666666666665</v>
      </c>
      <c r="K473" s="52">
        <f>DATE(YEAR(tbl_raw_data[[#This Row],[Date Actioned]]),MONTH(tbl_raw_data[[#This Row],[Date Actioned]]),DAY(tbl_raw_data[[#This Row],[Date Actioned]]))</f>
        <v>45142</v>
      </c>
      <c r="L473" s="50" t="str">
        <f>UPPER(TEXT(tbl_raw_data[[#This Row],[updated_date]],"MMMM"))</f>
        <v>AUGUST</v>
      </c>
      <c r="M473" s="50" t="str">
        <f>"WEEK "&amp; IF(ROUNDUP(DAY(tbl_raw_data[[#This Row],[updated_date]])/7,0)=5,4,ROUNDUP(DAY(tbl_raw_data[[#This Row],[updated_date]])/7,0))</f>
        <v>WEEK 1</v>
      </c>
      <c r="N473" s="50" t="str">
        <f>UPPER(VLOOKUP(tbl_raw_data[[#This Row],[Analyst]],Settiings!$A$2:$B$16,2,0))</f>
        <v>RAJ</v>
      </c>
      <c r="O473" s="50" t="str">
        <f>TRIM(UPPER(tbl_raw_data[[#This Row],[Outcome]]))</f>
        <v>WITHDRAW</v>
      </c>
      <c r="P473" s="50" t="str">
        <f>TRIM(UPPER(tbl_raw_data[[#This Row],[Queue Name]]))</f>
        <v>CONSUMER PRE BUREAU</v>
      </c>
      <c r="Q473" s="50" t="str">
        <f>IF(tbl_raw_data[[#This Row],[Time taken in min]]&lt;=Settiings!$D$2,"SLA_MET","SLA_NOT_MET")</f>
        <v>SLA_MET</v>
      </c>
      <c r="R473" s="94"/>
    </row>
    <row r="474" spans="1:18" x14ac:dyDescent="0.3">
      <c r="A474" s="20" t="s">
        <v>1781</v>
      </c>
      <c r="B474" s="15">
        <v>45142.450509259259</v>
      </c>
      <c r="C474" s="21">
        <v>45142.457372685189</v>
      </c>
      <c r="D474" s="18" t="s">
        <v>8</v>
      </c>
      <c r="E474" s="18" t="s">
        <v>47</v>
      </c>
      <c r="F474" s="18" t="s">
        <v>1222</v>
      </c>
      <c r="G474" s="18" t="s">
        <v>1616</v>
      </c>
      <c r="H474" s="78" t="s">
        <v>7451</v>
      </c>
      <c r="I474" s="48">
        <f>tbl_raw_data[[#This Row],[Date Actioned]]-tbl_raw_data[[#This Row],[Date Tagged]]</f>
        <v>6.8634259296231903E-3</v>
      </c>
      <c r="J474" s="46">
        <f>HOUR(tbl_raw_data[[#This Row],[Time_taken]])*60+MINUTE(tbl_raw_data[[#This Row],[Time_taken]])+SECOND(tbl_raw_data[[#This Row],[Time_taken]])/60</f>
        <v>9.8833333333333329</v>
      </c>
      <c r="K474" s="52">
        <f>DATE(YEAR(tbl_raw_data[[#This Row],[Date Actioned]]),MONTH(tbl_raw_data[[#This Row],[Date Actioned]]),DAY(tbl_raw_data[[#This Row],[Date Actioned]]))</f>
        <v>45142</v>
      </c>
      <c r="L474" s="50" t="str">
        <f>UPPER(TEXT(tbl_raw_data[[#This Row],[updated_date]],"MMMM"))</f>
        <v>AUGUST</v>
      </c>
      <c r="M474" s="50" t="str">
        <f>"WEEK "&amp; IF(ROUNDUP(DAY(tbl_raw_data[[#This Row],[updated_date]])/7,0)=5,4,ROUNDUP(DAY(tbl_raw_data[[#This Row],[updated_date]])/7,0))</f>
        <v>WEEK 1</v>
      </c>
      <c r="N474" s="50" t="str">
        <f>UPPER(VLOOKUP(tbl_raw_data[[#This Row],[Analyst]],Settiings!$A$2:$B$16,2,0))</f>
        <v>HARDIK</v>
      </c>
      <c r="O474" s="50" t="str">
        <f>TRIM(UPPER(tbl_raw_data[[#This Row],[Outcome]]))</f>
        <v>WITHDRAW</v>
      </c>
      <c r="P474" s="50" t="str">
        <f>TRIM(UPPER(tbl_raw_data[[#This Row],[Queue Name]]))</f>
        <v>CONSUMER PRE BUREAU</v>
      </c>
      <c r="Q474" s="50" t="str">
        <f>IF(tbl_raw_data[[#This Row],[Time taken in min]]&lt;=Settiings!$D$2,"SLA_MET","SLA_NOT_MET")</f>
        <v>SLA_MET</v>
      </c>
      <c r="R474" s="94"/>
    </row>
    <row r="475" spans="1:18" x14ac:dyDescent="0.3">
      <c r="A475" s="23" t="s">
        <v>1784</v>
      </c>
      <c r="B475" s="9">
        <v>45142.463587962964</v>
      </c>
      <c r="C475" s="22">
        <v>45142.47451388889</v>
      </c>
      <c r="D475" s="12" t="s">
        <v>8</v>
      </c>
      <c r="E475" s="12" t="s">
        <v>47</v>
      </c>
      <c r="F475" s="12" t="s">
        <v>1222</v>
      </c>
      <c r="G475" s="12" t="s">
        <v>1785</v>
      </c>
      <c r="H475" s="78" t="s">
        <v>7451</v>
      </c>
      <c r="I475" s="48">
        <f>tbl_raw_data[[#This Row],[Date Actioned]]-tbl_raw_data[[#This Row],[Date Tagged]]</f>
        <v>1.0925925926130731E-2</v>
      </c>
      <c r="J475" s="46">
        <f>HOUR(tbl_raw_data[[#This Row],[Time_taken]])*60+MINUTE(tbl_raw_data[[#This Row],[Time_taken]])+SECOND(tbl_raw_data[[#This Row],[Time_taken]])/60</f>
        <v>15.733333333333333</v>
      </c>
      <c r="K475" s="52">
        <f>DATE(YEAR(tbl_raw_data[[#This Row],[Date Actioned]]),MONTH(tbl_raw_data[[#This Row],[Date Actioned]]),DAY(tbl_raw_data[[#This Row],[Date Actioned]]))</f>
        <v>45142</v>
      </c>
      <c r="L475" s="50" t="str">
        <f>UPPER(TEXT(tbl_raw_data[[#This Row],[updated_date]],"MMMM"))</f>
        <v>AUGUST</v>
      </c>
      <c r="M475" s="50" t="str">
        <f>"WEEK "&amp; IF(ROUNDUP(DAY(tbl_raw_data[[#This Row],[updated_date]])/7,0)=5,4,ROUNDUP(DAY(tbl_raw_data[[#This Row],[updated_date]])/7,0))</f>
        <v>WEEK 1</v>
      </c>
      <c r="N475" s="50" t="str">
        <f>UPPER(VLOOKUP(tbl_raw_data[[#This Row],[Analyst]],Settiings!$A$2:$B$16,2,0))</f>
        <v>HARDIK</v>
      </c>
      <c r="O475" s="50" t="str">
        <f>TRIM(UPPER(tbl_raw_data[[#This Row],[Outcome]]))</f>
        <v>WITHDRAW</v>
      </c>
      <c r="P475" s="50" t="str">
        <f>TRIM(UPPER(tbl_raw_data[[#This Row],[Queue Name]]))</f>
        <v>CONSUMER PRE BUREAU</v>
      </c>
      <c r="Q475" s="50" t="str">
        <f>IF(tbl_raw_data[[#This Row],[Time taken in min]]&lt;=Settiings!$D$2,"SLA_MET","SLA_NOT_MET")</f>
        <v>SLA_MET</v>
      </c>
      <c r="R475" s="94"/>
    </row>
    <row r="476" spans="1:18" x14ac:dyDescent="0.3">
      <c r="A476" s="20" t="s">
        <v>1794</v>
      </c>
      <c r="B476" s="9">
        <v>45142.484282407408</v>
      </c>
      <c r="C476" s="22">
        <v>45142.488692129627</v>
      </c>
      <c r="D476" s="12" t="s">
        <v>8</v>
      </c>
      <c r="E476" s="12" t="s">
        <v>47</v>
      </c>
      <c r="F476" s="12" t="s">
        <v>1222</v>
      </c>
      <c r="G476" s="12" t="s">
        <v>1795</v>
      </c>
      <c r="H476" s="78" t="s">
        <v>7451</v>
      </c>
      <c r="I476" s="48">
        <f>tbl_raw_data[[#This Row],[Date Actioned]]-tbl_raw_data[[#This Row],[Date Tagged]]</f>
        <v>4.4097222198615782E-3</v>
      </c>
      <c r="J476" s="46">
        <f>HOUR(tbl_raw_data[[#This Row],[Time_taken]])*60+MINUTE(tbl_raw_data[[#This Row],[Time_taken]])+SECOND(tbl_raw_data[[#This Row],[Time_taken]])/60</f>
        <v>6.35</v>
      </c>
      <c r="K476" s="52">
        <f>DATE(YEAR(tbl_raw_data[[#This Row],[Date Actioned]]),MONTH(tbl_raw_data[[#This Row],[Date Actioned]]),DAY(tbl_raw_data[[#This Row],[Date Actioned]]))</f>
        <v>45142</v>
      </c>
      <c r="L476" s="50" t="str">
        <f>UPPER(TEXT(tbl_raw_data[[#This Row],[updated_date]],"MMMM"))</f>
        <v>AUGUST</v>
      </c>
      <c r="M476" s="50" t="str">
        <f>"WEEK "&amp; IF(ROUNDUP(DAY(tbl_raw_data[[#This Row],[updated_date]])/7,0)=5,4,ROUNDUP(DAY(tbl_raw_data[[#This Row],[updated_date]])/7,0))</f>
        <v>WEEK 1</v>
      </c>
      <c r="N476" s="50" t="str">
        <f>UPPER(VLOOKUP(tbl_raw_data[[#This Row],[Analyst]],Settiings!$A$2:$B$16,2,0))</f>
        <v>HARDIK</v>
      </c>
      <c r="O476" s="50" t="str">
        <f>TRIM(UPPER(tbl_raw_data[[#This Row],[Outcome]]))</f>
        <v>WITHDRAW</v>
      </c>
      <c r="P476" s="50" t="str">
        <f>TRIM(UPPER(tbl_raw_data[[#This Row],[Queue Name]]))</f>
        <v>CONSUMER PRE BUREAU</v>
      </c>
      <c r="Q476" s="50" t="str">
        <f>IF(tbl_raw_data[[#This Row],[Time taken in min]]&lt;=Settiings!$D$2,"SLA_MET","SLA_NOT_MET")</f>
        <v>SLA_MET</v>
      </c>
      <c r="R476" s="94"/>
    </row>
    <row r="477" spans="1:18" x14ac:dyDescent="0.3">
      <c r="A477" s="14" t="s">
        <v>1802</v>
      </c>
      <c r="B477" s="9">
        <v>45142.498599537037</v>
      </c>
      <c r="C477" s="22">
        <v>45142.511840277781</v>
      </c>
      <c r="D477" s="12" t="s">
        <v>8</v>
      </c>
      <c r="E477" s="12" t="s">
        <v>19</v>
      </c>
      <c r="F477" s="12" t="s">
        <v>53</v>
      </c>
      <c r="G477" s="12" t="s">
        <v>157</v>
      </c>
      <c r="H477" s="78" t="s">
        <v>7451</v>
      </c>
      <c r="I477" s="48">
        <f>tbl_raw_data[[#This Row],[Date Actioned]]-tbl_raw_data[[#This Row],[Date Tagged]]</f>
        <v>1.3240740743640345E-2</v>
      </c>
      <c r="J477" s="46">
        <f>HOUR(tbl_raw_data[[#This Row],[Time_taken]])*60+MINUTE(tbl_raw_data[[#This Row],[Time_taken]])+SECOND(tbl_raw_data[[#This Row],[Time_taken]])/60</f>
        <v>19.066666666666666</v>
      </c>
      <c r="K477" s="52">
        <f>DATE(YEAR(tbl_raw_data[[#This Row],[Date Actioned]]),MONTH(tbl_raw_data[[#This Row],[Date Actioned]]),DAY(tbl_raw_data[[#This Row],[Date Actioned]]))</f>
        <v>45142</v>
      </c>
      <c r="L477" s="50" t="str">
        <f>UPPER(TEXT(tbl_raw_data[[#This Row],[updated_date]],"MMMM"))</f>
        <v>AUGUST</v>
      </c>
      <c r="M477" s="50" t="str">
        <f>"WEEK "&amp; IF(ROUNDUP(DAY(tbl_raw_data[[#This Row],[updated_date]])/7,0)=5,4,ROUNDUP(DAY(tbl_raw_data[[#This Row],[updated_date]])/7,0))</f>
        <v>WEEK 1</v>
      </c>
      <c r="N477" s="50" t="str">
        <f>UPPER(VLOOKUP(tbl_raw_data[[#This Row],[Analyst]],Settiings!$A$2:$B$16,2,0))</f>
        <v>NAVED</v>
      </c>
      <c r="O477" s="50" t="str">
        <f>TRIM(UPPER(tbl_raw_data[[#This Row],[Outcome]]))</f>
        <v>WITHDRAW</v>
      </c>
      <c r="P477" s="50" t="str">
        <f>TRIM(UPPER(tbl_raw_data[[#This Row],[Queue Name]]))</f>
        <v>CONSUMER POST BUREAU</v>
      </c>
      <c r="Q477" s="50" t="str">
        <f>IF(tbl_raw_data[[#This Row],[Time taken in min]]&lt;=Settiings!$D$2,"SLA_MET","SLA_NOT_MET")</f>
        <v>SLA_MET</v>
      </c>
      <c r="R477" s="94"/>
    </row>
    <row r="478" spans="1:18" x14ac:dyDescent="0.3">
      <c r="A478" s="20" t="s">
        <v>1803</v>
      </c>
      <c r="B478" s="15">
        <v>45142.499513888892</v>
      </c>
      <c r="C478" s="21">
        <v>45142.503194444442</v>
      </c>
      <c r="D478" s="18" t="s">
        <v>8</v>
      </c>
      <c r="E478" s="18" t="s">
        <v>47</v>
      </c>
      <c r="F478" s="18" t="s">
        <v>50</v>
      </c>
      <c r="G478" s="18" t="s">
        <v>1335</v>
      </c>
      <c r="H478" s="78" t="s">
        <v>7451</v>
      </c>
      <c r="I478" s="48">
        <f>tbl_raw_data[[#This Row],[Date Actioned]]-tbl_raw_data[[#This Row],[Date Tagged]]</f>
        <v>3.6805555500905029E-3</v>
      </c>
      <c r="J478" s="46">
        <f>HOUR(tbl_raw_data[[#This Row],[Time_taken]])*60+MINUTE(tbl_raw_data[[#This Row],[Time_taken]])+SECOND(tbl_raw_data[[#This Row],[Time_taken]])/60</f>
        <v>5.3</v>
      </c>
      <c r="K478" s="52">
        <f>DATE(YEAR(tbl_raw_data[[#This Row],[Date Actioned]]),MONTH(tbl_raw_data[[#This Row],[Date Actioned]]),DAY(tbl_raw_data[[#This Row],[Date Actioned]]))</f>
        <v>45142</v>
      </c>
      <c r="L478" s="50" t="str">
        <f>UPPER(TEXT(tbl_raw_data[[#This Row],[updated_date]],"MMMM"))</f>
        <v>AUGUST</v>
      </c>
      <c r="M478" s="50" t="str">
        <f>"WEEK "&amp; IF(ROUNDUP(DAY(tbl_raw_data[[#This Row],[updated_date]])/7,0)=5,4,ROUNDUP(DAY(tbl_raw_data[[#This Row],[updated_date]])/7,0))</f>
        <v>WEEK 1</v>
      </c>
      <c r="N478" s="50" t="str">
        <f>UPPER(VLOOKUP(tbl_raw_data[[#This Row],[Analyst]],Settiings!$A$2:$B$16,2,0))</f>
        <v>SHAHID</v>
      </c>
      <c r="O478" s="50" t="str">
        <f>TRIM(UPPER(tbl_raw_data[[#This Row],[Outcome]]))</f>
        <v>WITHDRAW</v>
      </c>
      <c r="P478" s="50" t="str">
        <f>TRIM(UPPER(tbl_raw_data[[#This Row],[Queue Name]]))</f>
        <v>CONSUMER PRE BUREAU</v>
      </c>
      <c r="Q478" s="50" t="str">
        <f>IF(tbl_raw_data[[#This Row],[Time taken in min]]&lt;=Settiings!$D$2,"SLA_MET","SLA_NOT_MET")</f>
        <v>SLA_MET</v>
      </c>
      <c r="R478" s="94"/>
    </row>
    <row r="479" spans="1:18" x14ac:dyDescent="0.3">
      <c r="A479" s="23" t="s">
        <v>1811</v>
      </c>
      <c r="B479" s="9">
        <v>45142.509236111109</v>
      </c>
      <c r="C479" s="22">
        <v>45142.51053240741</v>
      </c>
      <c r="D479" s="12" t="s">
        <v>8</v>
      </c>
      <c r="E479" s="12" t="s">
        <v>47</v>
      </c>
      <c r="F479" s="12" t="s">
        <v>1228</v>
      </c>
      <c r="G479" s="12" t="s">
        <v>1301</v>
      </c>
      <c r="H479" s="78" t="s">
        <v>7451</v>
      </c>
      <c r="I479" s="48">
        <f>tbl_raw_data[[#This Row],[Date Actioned]]-tbl_raw_data[[#This Row],[Date Tagged]]</f>
        <v>1.2962963010068052E-3</v>
      </c>
      <c r="J479" s="46">
        <f>HOUR(tbl_raw_data[[#This Row],[Time_taken]])*60+MINUTE(tbl_raw_data[[#This Row],[Time_taken]])+SECOND(tbl_raw_data[[#This Row],[Time_taken]])/60</f>
        <v>1.8666666666666667</v>
      </c>
      <c r="K479" s="52">
        <f>DATE(YEAR(tbl_raw_data[[#This Row],[Date Actioned]]),MONTH(tbl_raw_data[[#This Row],[Date Actioned]]),DAY(tbl_raw_data[[#This Row],[Date Actioned]]))</f>
        <v>45142</v>
      </c>
      <c r="L479" s="50" t="str">
        <f>UPPER(TEXT(tbl_raw_data[[#This Row],[updated_date]],"MMMM"))</f>
        <v>AUGUST</v>
      </c>
      <c r="M479" s="50" t="str">
        <f>"WEEK "&amp; IF(ROUNDUP(DAY(tbl_raw_data[[#This Row],[updated_date]])/7,0)=5,4,ROUNDUP(DAY(tbl_raw_data[[#This Row],[updated_date]])/7,0))</f>
        <v>WEEK 1</v>
      </c>
      <c r="N479" s="50" t="str">
        <f>UPPER(VLOOKUP(tbl_raw_data[[#This Row],[Analyst]],Settiings!$A$2:$B$16,2,0))</f>
        <v>RAJ</v>
      </c>
      <c r="O479" s="50" t="str">
        <f>TRIM(UPPER(tbl_raw_data[[#This Row],[Outcome]]))</f>
        <v>WITHDRAW</v>
      </c>
      <c r="P479" s="50" t="str">
        <f>TRIM(UPPER(tbl_raw_data[[#This Row],[Queue Name]]))</f>
        <v>CONSUMER PRE BUREAU</v>
      </c>
      <c r="Q479" s="50" t="str">
        <f>IF(tbl_raw_data[[#This Row],[Time taken in min]]&lt;=Settiings!$D$2,"SLA_MET","SLA_NOT_MET")</f>
        <v>SLA_MET</v>
      </c>
      <c r="R479" s="94"/>
    </row>
    <row r="480" spans="1:18" x14ac:dyDescent="0.3">
      <c r="A480" s="14" t="s">
        <v>1815</v>
      </c>
      <c r="B480" s="15">
        <v>45142.516192129631</v>
      </c>
      <c r="C480" s="21">
        <v>45142.520405092589</v>
      </c>
      <c r="D480" s="18" t="s">
        <v>8</v>
      </c>
      <c r="E480" s="18" t="s">
        <v>47</v>
      </c>
      <c r="F480" s="18" t="s">
        <v>53</v>
      </c>
      <c r="G480" s="18" t="s">
        <v>1556</v>
      </c>
      <c r="H480" s="78" t="s">
        <v>7451</v>
      </c>
      <c r="I480" s="48">
        <f>tbl_raw_data[[#This Row],[Date Actioned]]-tbl_raw_data[[#This Row],[Date Tagged]]</f>
        <v>4.2129629582632333E-3</v>
      </c>
      <c r="J480" s="46">
        <f>HOUR(tbl_raw_data[[#This Row],[Time_taken]])*60+MINUTE(tbl_raw_data[[#This Row],[Time_taken]])+SECOND(tbl_raw_data[[#This Row],[Time_taken]])/60</f>
        <v>6.0666666666666664</v>
      </c>
      <c r="K480" s="52">
        <f>DATE(YEAR(tbl_raw_data[[#This Row],[Date Actioned]]),MONTH(tbl_raw_data[[#This Row],[Date Actioned]]),DAY(tbl_raw_data[[#This Row],[Date Actioned]]))</f>
        <v>45142</v>
      </c>
      <c r="L480" s="50" t="str">
        <f>UPPER(TEXT(tbl_raw_data[[#This Row],[updated_date]],"MMMM"))</f>
        <v>AUGUST</v>
      </c>
      <c r="M480" s="50" t="str">
        <f>"WEEK "&amp; IF(ROUNDUP(DAY(tbl_raw_data[[#This Row],[updated_date]])/7,0)=5,4,ROUNDUP(DAY(tbl_raw_data[[#This Row],[updated_date]])/7,0))</f>
        <v>WEEK 1</v>
      </c>
      <c r="N480" s="50" t="str">
        <f>UPPER(VLOOKUP(tbl_raw_data[[#This Row],[Analyst]],Settiings!$A$2:$B$16,2,0))</f>
        <v>NAVED</v>
      </c>
      <c r="O480" s="50" t="str">
        <f>TRIM(UPPER(tbl_raw_data[[#This Row],[Outcome]]))</f>
        <v>WITHDRAW</v>
      </c>
      <c r="P480" s="50" t="str">
        <f>TRIM(UPPER(tbl_raw_data[[#This Row],[Queue Name]]))</f>
        <v>CONSUMER PRE BUREAU</v>
      </c>
      <c r="Q480" s="50" t="str">
        <f>IF(tbl_raw_data[[#This Row],[Time taken in min]]&lt;=Settiings!$D$2,"SLA_MET","SLA_NOT_MET")</f>
        <v>SLA_MET</v>
      </c>
      <c r="R480" s="94"/>
    </row>
    <row r="481" spans="1:18" x14ac:dyDescent="0.3">
      <c r="A481" s="20" t="s">
        <v>1821</v>
      </c>
      <c r="B481" s="9">
        <v>45142.527708333335</v>
      </c>
      <c r="C481" s="22">
        <v>45142.530219907407</v>
      </c>
      <c r="D481" s="12" t="s">
        <v>8</v>
      </c>
      <c r="E481" s="12" t="s">
        <v>47</v>
      </c>
      <c r="F481" s="12" t="s">
        <v>1228</v>
      </c>
      <c r="G481" s="12" t="s">
        <v>1563</v>
      </c>
      <c r="H481" s="78" t="s">
        <v>7451</v>
      </c>
      <c r="I481" s="48">
        <f>tbl_raw_data[[#This Row],[Date Actioned]]-tbl_raw_data[[#This Row],[Date Tagged]]</f>
        <v>2.5115740718320012E-3</v>
      </c>
      <c r="J481" s="46">
        <f>HOUR(tbl_raw_data[[#This Row],[Time_taken]])*60+MINUTE(tbl_raw_data[[#This Row],[Time_taken]])+SECOND(tbl_raw_data[[#This Row],[Time_taken]])/60</f>
        <v>3.6166666666666667</v>
      </c>
      <c r="K481" s="52">
        <f>DATE(YEAR(tbl_raw_data[[#This Row],[Date Actioned]]),MONTH(tbl_raw_data[[#This Row],[Date Actioned]]),DAY(tbl_raw_data[[#This Row],[Date Actioned]]))</f>
        <v>45142</v>
      </c>
      <c r="L481" s="50" t="str">
        <f>UPPER(TEXT(tbl_raw_data[[#This Row],[updated_date]],"MMMM"))</f>
        <v>AUGUST</v>
      </c>
      <c r="M481" s="50" t="str">
        <f>"WEEK "&amp; IF(ROUNDUP(DAY(tbl_raw_data[[#This Row],[updated_date]])/7,0)=5,4,ROUNDUP(DAY(tbl_raw_data[[#This Row],[updated_date]])/7,0))</f>
        <v>WEEK 1</v>
      </c>
      <c r="N481" s="50" t="str">
        <f>UPPER(VLOOKUP(tbl_raw_data[[#This Row],[Analyst]],Settiings!$A$2:$B$16,2,0))</f>
        <v>RAJ</v>
      </c>
      <c r="O481" s="50" t="str">
        <f>TRIM(UPPER(tbl_raw_data[[#This Row],[Outcome]]))</f>
        <v>WITHDRAW</v>
      </c>
      <c r="P481" s="50" t="str">
        <f>TRIM(UPPER(tbl_raw_data[[#This Row],[Queue Name]]))</f>
        <v>CONSUMER PRE BUREAU</v>
      </c>
      <c r="Q481" s="50" t="str">
        <f>IF(tbl_raw_data[[#This Row],[Time taken in min]]&lt;=Settiings!$D$2,"SLA_MET","SLA_NOT_MET")</f>
        <v>SLA_MET</v>
      </c>
      <c r="R481" s="94"/>
    </row>
    <row r="482" spans="1:18" x14ac:dyDescent="0.3">
      <c r="A482" s="23" t="s">
        <v>1825</v>
      </c>
      <c r="B482" s="15">
        <v>45142.532326388886</v>
      </c>
      <c r="C482" s="21">
        <v>45142.533831018518</v>
      </c>
      <c r="D482" s="18" t="s">
        <v>8</v>
      </c>
      <c r="E482" s="18" t="s">
        <v>9</v>
      </c>
      <c r="F482" s="18" t="s">
        <v>53</v>
      </c>
      <c r="G482" s="18" t="s">
        <v>1826</v>
      </c>
      <c r="H482" s="78" t="s">
        <v>7451</v>
      </c>
      <c r="I482" s="48">
        <f>tbl_raw_data[[#This Row],[Date Actioned]]-tbl_raw_data[[#This Row],[Date Tagged]]</f>
        <v>1.5046296321088448E-3</v>
      </c>
      <c r="J482" s="46">
        <f>HOUR(tbl_raw_data[[#This Row],[Time_taken]])*60+MINUTE(tbl_raw_data[[#This Row],[Time_taken]])+SECOND(tbl_raw_data[[#This Row],[Time_taken]])/60</f>
        <v>2.1666666666666665</v>
      </c>
      <c r="K482" s="52">
        <f>DATE(YEAR(tbl_raw_data[[#This Row],[Date Actioned]]),MONTH(tbl_raw_data[[#This Row],[Date Actioned]]),DAY(tbl_raw_data[[#This Row],[Date Actioned]]))</f>
        <v>45142</v>
      </c>
      <c r="L482" s="50" t="str">
        <f>UPPER(TEXT(tbl_raw_data[[#This Row],[updated_date]],"MMMM"))</f>
        <v>AUGUST</v>
      </c>
      <c r="M482" s="50" t="str">
        <f>"WEEK "&amp; IF(ROUNDUP(DAY(tbl_raw_data[[#This Row],[updated_date]])/7,0)=5,4,ROUNDUP(DAY(tbl_raw_data[[#This Row],[updated_date]])/7,0))</f>
        <v>WEEK 1</v>
      </c>
      <c r="N482" s="50" t="str">
        <f>UPPER(VLOOKUP(tbl_raw_data[[#This Row],[Analyst]],Settiings!$A$2:$B$16,2,0))</f>
        <v>NAVED</v>
      </c>
      <c r="O482" s="50" t="str">
        <f>TRIM(UPPER(tbl_raw_data[[#This Row],[Outcome]]))</f>
        <v>WITHDRAW</v>
      </c>
      <c r="P482" s="50" t="str">
        <f>TRIM(UPPER(tbl_raw_data[[#This Row],[Queue Name]]))</f>
        <v>CONSUMER EXISTING</v>
      </c>
      <c r="Q482" s="50" t="str">
        <f>IF(tbl_raw_data[[#This Row],[Time taken in min]]&lt;=Settiings!$D$2,"SLA_MET","SLA_NOT_MET")</f>
        <v>SLA_MET</v>
      </c>
      <c r="R482" s="94"/>
    </row>
    <row r="483" spans="1:18" x14ac:dyDescent="0.3">
      <c r="A483" s="23" t="s">
        <v>1837</v>
      </c>
      <c r="B483" s="9">
        <v>45142.560046296298</v>
      </c>
      <c r="C483" s="22">
        <v>45142.563217592593</v>
      </c>
      <c r="D483" s="12" t="s">
        <v>8</v>
      </c>
      <c r="E483" s="12" t="s">
        <v>19</v>
      </c>
      <c r="F483" s="12" t="s">
        <v>1228</v>
      </c>
      <c r="G483" s="12" t="s">
        <v>157</v>
      </c>
      <c r="H483" s="78" t="s">
        <v>7451</v>
      </c>
      <c r="I483" s="48">
        <f>tbl_raw_data[[#This Row],[Date Actioned]]-tbl_raw_data[[#This Row],[Date Tagged]]</f>
        <v>3.1712962954770774E-3</v>
      </c>
      <c r="J483" s="46">
        <f>HOUR(tbl_raw_data[[#This Row],[Time_taken]])*60+MINUTE(tbl_raw_data[[#This Row],[Time_taken]])+SECOND(tbl_raw_data[[#This Row],[Time_taken]])/60</f>
        <v>4.5666666666666664</v>
      </c>
      <c r="K483" s="52">
        <f>DATE(YEAR(tbl_raw_data[[#This Row],[Date Actioned]]),MONTH(tbl_raw_data[[#This Row],[Date Actioned]]),DAY(tbl_raw_data[[#This Row],[Date Actioned]]))</f>
        <v>45142</v>
      </c>
      <c r="L483" s="50" t="str">
        <f>UPPER(TEXT(tbl_raw_data[[#This Row],[updated_date]],"MMMM"))</f>
        <v>AUGUST</v>
      </c>
      <c r="M483" s="50" t="str">
        <f>"WEEK "&amp; IF(ROUNDUP(DAY(tbl_raw_data[[#This Row],[updated_date]])/7,0)=5,4,ROUNDUP(DAY(tbl_raw_data[[#This Row],[updated_date]])/7,0))</f>
        <v>WEEK 1</v>
      </c>
      <c r="N483" s="50" t="str">
        <f>UPPER(VLOOKUP(tbl_raw_data[[#This Row],[Analyst]],Settiings!$A$2:$B$16,2,0))</f>
        <v>RAJ</v>
      </c>
      <c r="O483" s="50" t="str">
        <f>TRIM(UPPER(tbl_raw_data[[#This Row],[Outcome]]))</f>
        <v>WITHDRAW</v>
      </c>
      <c r="P483" s="50" t="str">
        <f>TRIM(UPPER(tbl_raw_data[[#This Row],[Queue Name]]))</f>
        <v>CONSUMER POST BUREAU</v>
      </c>
      <c r="Q483" s="50" t="str">
        <f>IF(tbl_raw_data[[#This Row],[Time taken in min]]&lt;=Settiings!$D$2,"SLA_MET","SLA_NOT_MET")</f>
        <v>SLA_MET</v>
      </c>
      <c r="R483" s="94"/>
    </row>
    <row r="484" spans="1:18" x14ac:dyDescent="0.3">
      <c r="A484" s="14" t="s">
        <v>1841</v>
      </c>
      <c r="B484" s="15">
        <v>45142.56590277778</v>
      </c>
      <c r="C484" s="21">
        <v>45142.570983796293</v>
      </c>
      <c r="D484" s="18" t="s">
        <v>8</v>
      </c>
      <c r="E484" s="18" t="s">
        <v>47</v>
      </c>
      <c r="F484" s="18" t="s">
        <v>1222</v>
      </c>
      <c r="G484" s="18" t="s">
        <v>1842</v>
      </c>
      <c r="H484" s="78" t="s">
        <v>7451</v>
      </c>
      <c r="I484" s="48">
        <f>tbl_raw_data[[#This Row],[Date Actioned]]-tbl_raw_data[[#This Row],[Date Tagged]]</f>
        <v>5.0810185130103491E-3</v>
      </c>
      <c r="J484" s="46">
        <f>HOUR(tbl_raw_data[[#This Row],[Time_taken]])*60+MINUTE(tbl_raw_data[[#This Row],[Time_taken]])+SECOND(tbl_raw_data[[#This Row],[Time_taken]])/60</f>
        <v>7.3166666666666664</v>
      </c>
      <c r="K484" s="52">
        <f>DATE(YEAR(tbl_raw_data[[#This Row],[Date Actioned]]),MONTH(tbl_raw_data[[#This Row],[Date Actioned]]),DAY(tbl_raw_data[[#This Row],[Date Actioned]]))</f>
        <v>45142</v>
      </c>
      <c r="L484" s="50" t="str">
        <f>UPPER(TEXT(tbl_raw_data[[#This Row],[updated_date]],"MMMM"))</f>
        <v>AUGUST</v>
      </c>
      <c r="M484" s="50" t="str">
        <f>"WEEK "&amp; IF(ROUNDUP(DAY(tbl_raw_data[[#This Row],[updated_date]])/7,0)=5,4,ROUNDUP(DAY(tbl_raw_data[[#This Row],[updated_date]])/7,0))</f>
        <v>WEEK 1</v>
      </c>
      <c r="N484" s="50" t="str">
        <f>UPPER(VLOOKUP(tbl_raw_data[[#This Row],[Analyst]],Settiings!$A$2:$B$16,2,0))</f>
        <v>HARDIK</v>
      </c>
      <c r="O484" s="50" t="str">
        <f>TRIM(UPPER(tbl_raw_data[[#This Row],[Outcome]]))</f>
        <v>WITHDRAW</v>
      </c>
      <c r="P484" s="50" t="str">
        <f>TRIM(UPPER(tbl_raw_data[[#This Row],[Queue Name]]))</f>
        <v>CONSUMER PRE BUREAU</v>
      </c>
      <c r="Q484" s="50" t="str">
        <f>IF(tbl_raw_data[[#This Row],[Time taken in min]]&lt;=Settiings!$D$2,"SLA_MET","SLA_NOT_MET")</f>
        <v>SLA_MET</v>
      </c>
      <c r="R484" s="94"/>
    </row>
    <row r="485" spans="1:18" x14ac:dyDescent="0.3">
      <c r="A485" s="14" t="s">
        <v>1866</v>
      </c>
      <c r="B485" s="15">
        <v>45142.587361111109</v>
      </c>
      <c r="C485" s="21">
        <v>45142.598113425927</v>
      </c>
      <c r="D485" s="18" t="s">
        <v>8</v>
      </c>
      <c r="E485" s="18" t="s">
        <v>47</v>
      </c>
      <c r="F485" s="18" t="s">
        <v>53</v>
      </c>
      <c r="G485" s="18" t="s">
        <v>1867</v>
      </c>
      <c r="H485" s="78" t="s">
        <v>7451</v>
      </c>
      <c r="I485" s="48">
        <f>tbl_raw_data[[#This Row],[Date Actioned]]-tbl_raw_data[[#This Row],[Date Tagged]]</f>
        <v>1.0752314818091691E-2</v>
      </c>
      <c r="J485" s="46">
        <f>HOUR(tbl_raw_data[[#This Row],[Time_taken]])*60+MINUTE(tbl_raw_data[[#This Row],[Time_taken]])+SECOND(tbl_raw_data[[#This Row],[Time_taken]])/60</f>
        <v>15.483333333333333</v>
      </c>
      <c r="K485" s="52">
        <f>DATE(YEAR(tbl_raw_data[[#This Row],[Date Actioned]]),MONTH(tbl_raw_data[[#This Row],[Date Actioned]]),DAY(tbl_raw_data[[#This Row],[Date Actioned]]))</f>
        <v>45142</v>
      </c>
      <c r="L485" s="50" t="str">
        <f>UPPER(TEXT(tbl_raw_data[[#This Row],[updated_date]],"MMMM"))</f>
        <v>AUGUST</v>
      </c>
      <c r="M485" s="50" t="str">
        <f>"WEEK "&amp; IF(ROUNDUP(DAY(tbl_raw_data[[#This Row],[updated_date]])/7,0)=5,4,ROUNDUP(DAY(tbl_raw_data[[#This Row],[updated_date]])/7,0))</f>
        <v>WEEK 1</v>
      </c>
      <c r="N485" s="50" t="str">
        <f>UPPER(VLOOKUP(tbl_raw_data[[#This Row],[Analyst]],Settiings!$A$2:$B$16,2,0))</f>
        <v>NAVED</v>
      </c>
      <c r="O485" s="50" t="str">
        <f>TRIM(UPPER(tbl_raw_data[[#This Row],[Outcome]]))</f>
        <v>WITHDRAW</v>
      </c>
      <c r="P485" s="50" t="str">
        <f>TRIM(UPPER(tbl_raw_data[[#This Row],[Queue Name]]))</f>
        <v>CONSUMER PRE BUREAU</v>
      </c>
      <c r="Q485" s="50" t="str">
        <f>IF(tbl_raw_data[[#This Row],[Time taken in min]]&lt;=Settiings!$D$2,"SLA_MET","SLA_NOT_MET")</f>
        <v>SLA_MET</v>
      </c>
      <c r="R485" s="94"/>
    </row>
    <row r="486" spans="1:18" x14ac:dyDescent="0.3">
      <c r="A486" s="20" t="s">
        <v>1870</v>
      </c>
      <c r="B486" s="9">
        <v>45142.592222222222</v>
      </c>
      <c r="C486" s="22">
        <v>45142.599178240744</v>
      </c>
      <c r="D486" s="12" t="s">
        <v>8</v>
      </c>
      <c r="E486" s="12" t="s">
        <v>19</v>
      </c>
      <c r="F486" s="12" t="s">
        <v>1228</v>
      </c>
      <c r="G486" s="12" t="s">
        <v>1553</v>
      </c>
      <c r="H486" s="78" t="s">
        <v>7451</v>
      </c>
      <c r="I486" s="48">
        <f>tbl_raw_data[[#This Row],[Date Actioned]]-tbl_raw_data[[#This Row],[Date Tagged]]</f>
        <v>6.9560185220325366E-3</v>
      </c>
      <c r="J486" s="46">
        <f>HOUR(tbl_raw_data[[#This Row],[Time_taken]])*60+MINUTE(tbl_raw_data[[#This Row],[Time_taken]])+SECOND(tbl_raw_data[[#This Row],[Time_taken]])/60</f>
        <v>10.016666666666667</v>
      </c>
      <c r="K486" s="52">
        <f>DATE(YEAR(tbl_raw_data[[#This Row],[Date Actioned]]),MONTH(tbl_raw_data[[#This Row],[Date Actioned]]),DAY(tbl_raw_data[[#This Row],[Date Actioned]]))</f>
        <v>45142</v>
      </c>
      <c r="L486" s="50" t="str">
        <f>UPPER(TEXT(tbl_raw_data[[#This Row],[updated_date]],"MMMM"))</f>
        <v>AUGUST</v>
      </c>
      <c r="M486" s="50" t="str">
        <f>"WEEK "&amp; IF(ROUNDUP(DAY(tbl_raw_data[[#This Row],[updated_date]])/7,0)=5,4,ROUNDUP(DAY(tbl_raw_data[[#This Row],[updated_date]])/7,0))</f>
        <v>WEEK 1</v>
      </c>
      <c r="N486" s="50" t="str">
        <f>UPPER(VLOOKUP(tbl_raw_data[[#This Row],[Analyst]],Settiings!$A$2:$B$16,2,0))</f>
        <v>RAJ</v>
      </c>
      <c r="O486" s="50" t="str">
        <f>TRIM(UPPER(tbl_raw_data[[#This Row],[Outcome]]))</f>
        <v>WITHDRAW</v>
      </c>
      <c r="P486" s="50" t="str">
        <f>TRIM(UPPER(tbl_raw_data[[#This Row],[Queue Name]]))</f>
        <v>CONSUMER POST BUREAU</v>
      </c>
      <c r="Q486" s="50" t="str">
        <f>IF(tbl_raw_data[[#This Row],[Time taken in min]]&lt;=Settiings!$D$2,"SLA_MET","SLA_NOT_MET")</f>
        <v>SLA_MET</v>
      </c>
      <c r="R486" s="94"/>
    </row>
    <row r="487" spans="1:18" x14ac:dyDescent="0.3">
      <c r="A487" s="23" t="s">
        <v>1872</v>
      </c>
      <c r="B487" s="15">
        <v>45142.595393518517</v>
      </c>
      <c r="C487" s="21">
        <v>45142.605995370373</v>
      </c>
      <c r="D487" s="18" t="s">
        <v>8</v>
      </c>
      <c r="E487" s="18" t="s">
        <v>47</v>
      </c>
      <c r="F487" s="18" t="s">
        <v>1228</v>
      </c>
      <c r="G487" s="18" t="s">
        <v>1873</v>
      </c>
      <c r="H487" s="78" t="s">
        <v>7451</v>
      </c>
      <c r="I487" s="48">
        <f>tbl_raw_data[[#This Row],[Date Actioned]]-tbl_raw_data[[#This Row],[Date Tagged]]</f>
        <v>1.0601851856335998E-2</v>
      </c>
      <c r="J487" s="46">
        <f>HOUR(tbl_raw_data[[#This Row],[Time_taken]])*60+MINUTE(tbl_raw_data[[#This Row],[Time_taken]])+SECOND(tbl_raw_data[[#This Row],[Time_taken]])/60</f>
        <v>15.266666666666667</v>
      </c>
      <c r="K487" s="52">
        <f>DATE(YEAR(tbl_raw_data[[#This Row],[Date Actioned]]),MONTH(tbl_raw_data[[#This Row],[Date Actioned]]),DAY(tbl_raw_data[[#This Row],[Date Actioned]]))</f>
        <v>45142</v>
      </c>
      <c r="L487" s="50" t="str">
        <f>UPPER(TEXT(tbl_raw_data[[#This Row],[updated_date]],"MMMM"))</f>
        <v>AUGUST</v>
      </c>
      <c r="M487" s="50" t="str">
        <f>"WEEK "&amp; IF(ROUNDUP(DAY(tbl_raw_data[[#This Row],[updated_date]])/7,0)=5,4,ROUNDUP(DAY(tbl_raw_data[[#This Row],[updated_date]])/7,0))</f>
        <v>WEEK 1</v>
      </c>
      <c r="N487" s="50" t="str">
        <f>UPPER(VLOOKUP(tbl_raw_data[[#This Row],[Analyst]],Settiings!$A$2:$B$16,2,0))</f>
        <v>RAJ</v>
      </c>
      <c r="O487" s="50" t="str">
        <f>TRIM(UPPER(tbl_raw_data[[#This Row],[Outcome]]))</f>
        <v>WITHDRAW</v>
      </c>
      <c r="P487" s="50" t="str">
        <f>TRIM(UPPER(tbl_raw_data[[#This Row],[Queue Name]]))</f>
        <v>CONSUMER PRE BUREAU</v>
      </c>
      <c r="Q487" s="50" t="str">
        <f>IF(tbl_raw_data[[#This Row],[Time taken in min]]&lt;=Settiings!$D$2,"SLA_MET","SLA_NOT_MET")</f>
        <v>SLA_MET</v>
      </c>
      <c r="R487" s="94"/>
    </row>
    <row r="488" spans="1:18" x14ac:dyDescent="0.3">
      <c r="A488" s="23" t="s">
        <v>1883</v>
      </c>
      <c r="B488" s="9">
        <v>45142.609351851854</v>
      </c>
      <c r="C488" s="22">
        <v>45142.614293981482</v>
      </c>
      <c r="D488" s="12" t="s">
        <v>8</v>
      </c>
      <c r="E488" s="12" t="s">
        <v>47</v>
      </c>
      <c r="F488" s="12" t="s">
        <v>1228</v>
      </c>
      <c r="G488" s="12" t="s">
        <v>1884</v>
      </c>
      <c r="H488" s="78" t="s">
        <v>7451</v>
      </c>
      <c r="I488" s="48">
        <f>tbl_raw_data[[#This Row],[Date Actioned]]-tbl_raw_data[[#This Row],[Date Tagged]]</f>
        <v>4.9421296280343086E-3</v>
      </c>
      <c r="J488" s="46">
        <f>HOUR(tbl_raw_data[[#This Row],[Time_taken]])*60+MINUTE(tbl_raw_data[[#This Row],[Time_taken]])+SECOND(tbl_raw_data[[#This Row],[Time_taken]])/60</f>
        <v>7.1166666666666663</v>
      </c>
      <c r="K488" s="52">
        <f>DATE(YEAR(tbl_raw_data[[#This Row],[Date Actioned]]),MONTH(tbl_raw_data[[#This Row],[Date Actioned]]),DAY(tbl_raw_data[[#This Row],[Date Actioned]]))</f>
        <v>45142</v>
      </c>
      <c r="L488" s="50" t="str">
        <f>UPPER(TEXT(tbl_raw_data[[#This Row],[updated_date]],"MMMM"))</f>
        <v>AUGUST</v>
      </c>
      <c r="M488" s="50" t="str">
        <f>"WEEK "&amp; IF(ROUNDUP(DAY(tbl_raw_data[[#This Row],[updated_date]])/7,0)=5,4,ROUNDUP(DAY(tbl_raw_data[[#This Row],[updated_date]])/7,0))</f>
        <v>WEEK 1</v>
      </c>
      <c r="N488" s="50" t="str">
        <f>UPPER(VLOOKUP(tbl_raw_data[[#This Row],[Analyst]],Settiings!$A$2:$B$16,2,0))</f>
        <v>RAJ</v>
      </c>
      <c r="O488" s="50" t="str">
        <f>TRIM(UPPER(tbl_raw_data[[#This Row],[Outcome]]))</f>
        <v>WITHDRAW</v>
      </c>
      <c r="P488" s="50" t="str">
        <f>TRIM(UPPER(tbl_raw_data[[#This Row],[Queue Name]]))</f>
        <v>CONSUMER PRE BUREAU</v>
      </c>
      <c r="Q488" s="50" t="str">
        <f>IF(tbl_raw_data[[#This Row],[Time taken in min]]&lt;=Settiings!$D$2,"SLA_MET","SLA_NOT_MET")</f>
        <v>SLA_MET</v>
      </c>
      <c r="R488" s="94"/>
    </row>
    <row r="489" spans="1:18" x14ac:dyDescent="0.3">
      <c r="A489" s="14" t="s">
        <v>1889</v>
      </c>
      <c r="B489" s="15">
        <v>45142.616574074076</v>
      </c>
      <c r="C489" s="21">
        <v>45142.619525462964</v>
      </c>
      <c r="D489" s="18" t="s">
        <v>8</v>
      </c>
      <c r="E489" s="18" t="s">
        <v>47</v>
      </c>
      <c r="F489" s="18" t="s">
        <v>1228</v>
      </c>
      <c r="G489" s="18" t="s">
        <v>1890</v>
      </c>
      <c r="H489" s="78" t="s">
        <v>7451</v>
      </c>
      <c r="I489" s="48">
        <f>tbl_raw_data[[#This Row],[Date Actioned]]-tbl_raw_data[[#This Row],[Date Tagged]]</f>
        <v>2.9513888875953853E-3</v>
      </c>
      <c r="J489" s="46">
        <f>HOUR(tbl_raw_data[[#This Row],[Time_taken]])*60+MINUTE(tbl_raw_data[[#This Row],[Time_taken]])+SECOND(tbl_raw_data[[#This Row],[Time_taken]])/60</f>
        <v>4.25</v>
      </c>
      <c r="K489" s="52">
        <f>DATE(YEAR(tbl_raw_data[[#This Row],[Date Actioned]]),MONTH(tbl_raw_data[[#This Row],[Date Actioned]]),DAY(tbl_raw_data[[#This Row],[Date Actioned]]))</f>
        <v>45142</v>
      </c>
      <c r="L489" s="50" t="str">
        <f>UPPER(TEXT(tbl_raw_data[[#This Row],[updated_date]],"MMMM"))</f>
        <v>AUGUST</v>
      </c>
      <c r="M489" s="50" t="str">
        <f>"WEEK "&amp; IF(ROUNDUP(DAY(tbl_raw_data[[#This Row],[updated_date]])/7,0)=5,4,ROUNDUP(DAY(tbl_raw_data[[#This Row],[updated_date]])/7,0))</f>
        <v>WEEK 1</v>
      </c>
      <c r="N489" s="50" t="str">
        <f>UPPER(VLOOKUP(tbl_raw_data[[#This Row],[Analyst]],Settiings!$A$2:$B$16,2,0))</f>
        <v>RAJ</v>
      </c>
      <c r="O489" s="50" t="str">
        <f>TRIM(UPPER(tbl_raw_data[[#This Row],[Outcome]]))</f>
        <v>WITHDRAW</v>
      </c>
      <c r="P489" s="50" t="str">
        <f>TRIM(UPPER(tbl_raw_data[[#This Row],[Queue Name]]))</f>
        <v>CONSUMER PRE BUREAU</v>
      </c>
      <c r="Q489" s="50" t="str">
        <f>IF(tbl_raw_data[[#This Row],[Time taken in min]]&lt;=Settiings!$D$2,"SLA_MET","SLA_NOT_MET")</f>
        <v>SLA_MET</v>
      </c>
      <c r="R489" s="94"/>
    </row>
    <row r="490" spans="1:18" x14ac:dyDescent="0.3">
      <c r="A490" s="14" t="s">
        <v>1912</v>
      </c>
      <c r="B490" s="9">
        <v>45142.652824074074</v>
      </c>
      <c r="C490" s="22">
        <v>45142.654976851853</v>
      </c>
      <c r="D490" s="12" t="s">
        <v>8</v>
      </c>
      <c r="E490" s="12" t="s">
        <v>47</v>
      </c>
      <c r="F490" s="12" t="s">
        <v>1222</v>
      </c>
      <c r="G490" s="12" t="s">
        <v>157</v>
      </c>
      <c r="H490" s="78" t="s">
        <v>7451</v>
      </c>
      <c r="I490" s="48">
        <f>tbl_raw_data[[#This Row],[Date Actioned]]-tbl_raw_data[[#This Row],[Date Tagged]]</f>
        <v>2.1527777789742686E-3</v>
      </c>
      <c r="J490" s="46">
        <f>HOUR(tbl_raw_data[[#This Row],[Time_taken]])*60+MINUTE(tbl_raw_data[[#This Row],[Time_taken]])+SECOND(tbl_raw_data[[#This Row],[Time_taken]])/60</f>
        <v>3.1</v>
      </c>
      <c r="K490" s="52">
        <f>DATE(YEAR(tbl_raw_data[[#This Row],[Date Actioned]]),MONTH(tbl_raw_data[[#This Row],[Date Actioned]]),DAY(tbl_raw_data[[#This Row],[Date Actioned]]))</f>
        <v>45142</v>
      </c>
      <c r="L490" s="50" t="str">
        <f>UPPER(TEXT(tbl_raw_data[[#This Row],[updated_date]],"MMMM"))</f>
        <v>AUGUST</v>
      </c>
      <c r="M490" s="50" t="str">
        <f>"WEEK "&amp; IF(ROUNDUP(DAY(tbl_raw_data[[#This Row],[updated_date]])/7,0)=5,4,ROUNDUP(DAY(tbl_raw_data[[#This Row],[updated_date]])/7,0))</f>
        <v>WEEK 1</v>
      </c>
      <c r="N490" s="50" t="str">
        <f>UPPER(VLOOKUP(tbl_raw_data[[#This Row],[Analyst]],Settiings!$A$2:$B$16,2,0))</f>
        <v>HARDIK</v>
      </c>
      <c r="O490" s="50" t="str">
        <f>TRIM(UPPER(tbl_raw_data[[#This Row],[Outcome]]))</f>
        <v>WITHDRAW</v>
      </c>
      <c r="P490" s="50" t="str">
        <f>TRIM(UPPER(tbl_raw_data[[#This Row],[Queue Name]]))</f>
        <v>CONSUMER PRE BUREAU</v>
      </c>
      <c r="Q490" s="50" t="str">
        <f>IF(tbl_raw_data[[#This Row],[Time taken in min]]&lt;=Settiings!$D$2,"SLA_MET","SLA_NOT_MET")</f>
        <v>SLA_MET</v>
      </c>
      <c r="R490" s="94"/>
    </row>
    <row r="491" spans="1:18" x14ac:dyDescent="0.3">
      <c r="A491" s="20" t="s">
        <v>1916</v>
      </c>
      <c r="B491" s="15">
        <v>45142.657430555555</v>
      </c>
      <c r="C491" s="21">
        <v>45142.66201388889</v>
      </c>
      <c r="D491" s="18" t="s">
        <v>8</v>
      </c>
      <c r="E491" s="18" t="s">
        <v>19</v>
      </c>
      <c r="F491" s="18" t="s">
        <v>53</v>
      </c>
      <c r="G491" s="18" t="s">
        <v>157</v>
      </c>
      <c r="H491" s="78" t="s">
        <v>7451</v>
      </c>
      <c r="I491" s="48">
        <f>tbl_raw_data[[#This Row],[Date Actioned]]-tbl_raw_data[[#This Row],[Date Tagged]]</f>
        <v>4.5833333351765759E-3</v>
      </c>
      <c r="J491" s="46">
        <f>HOUR(tbl_raw_data[[#This Row],[Time_taken]])*60+MINUTE(tbl_raw_data[[#This Row],[Time_taken]])+SECOND(tbl_raw_data[[#This Row],[Time_taken]])/60</f>
        <v>6.6</v>
      </c>
      <c r="K491" s="52">
        <f>DATE(YEAR(tbl_raw_data[[#This Row],[Date Actioned]]),MONTH(tbl_raw_data[[#This Row],[Date Actioned]]),DAY(tbl_raw_data[[#This Row],[Date Actioned]]))</f>
        <v>45142</v>
      </c>
      <c r="L491" s="50" t="str">
        <f>UPPER(TEXT(tbl_raw_data[[#This Row],[updated_date]],"MMMM"))</f>
        <v>AUGUST</v>
      </c>
      <c r="M491" s="50" t="str">
        <f>"WEEK "&amp; IF(ROUNDUP(DAY(tbl_raw_data[[#This Row],[updated_date]])/7,0)=5,4,ROUNDUP(DAY(tbl_raw_data[[#This Row],[updated_date]])/7,0))</f>
        <v>WEEK 1</v>
      </c>
      <c r="N491" s="50" t="str">
        <f>UPPER(VLOOKUP(tbl_raw_data[[#This Row],[Analyst]],Settiings!$A$2:$B$16,2,0))</f>
        <v>NAVED</v>
      </c>
      <c r="O491" s="50" t="str">
        <f>TRIM(UPPER(tbl_raw_data[[#This Row],[Outcome]]))</f>
        <v>WITHDRAW</v>
      </c>
      <c r="P491" s="50" t="str">
        <f>TRIM(UPPER(tbl_raw_data[[#This Row],[Queue Name]]))</f>
        <v>CONSUMER POST BUREAU</v>
      </c>
      <c r="Q491" s="50" t="str">
        <f>IF(tbl_raw_data[[#This Row],[Time taken in min]]&lt;=Settiings!$D$2,"SLA_MET","SLA_NOT_MET")</f>
        <v>SLA_MET</v>
      </c>
      <c r="R491" s="94"/>
    </row>
    <row r="492" spans="1:18" x14ac:dyDescent="0.3">
      <c r="A492" s="23" t="s">
        <v>1922</v>
      </c>
      <c r="B492" s="9">
        <v>45142.669606481482</v>
      </c>
      <c r="C492" s="22">
        <v>45142.672233796293</v>
      </c>
      <c r="D492" s="12" t="s">
        <v>8</v>
      </c>
      <c r="E492" s="12" t="s">
        <v>47</v>
      </c>
      <c r="F492" s="12" t="s">
        <v>1222</v>
      </c>
      <c r="G492" s="12" t="s">
        <v>1616</v>
      </c>
      <c r="H492" s="78" t="s">
        <v>7451</v>
      </c>
      <c r="I492" s="48">
        <f>tbl_raw_data[[#This Row],[Date Actioned]]-tbl_raw_data[[#This Row],[Date Tagged]]</f>
        <v>2.6273148105246946E-3</v>
      </c>
      <c r="J492" s="46">
        <f>HOUR(tbl_raw_data[[#This Row],[Time_taken]])*60+MINUTE(tbl_raw_data[[#This Row],[Time_taken]])+SECOND(tbl_raw_data[[#This Row],[Time_taken]])/60</f>
        <v>3.7833333333333332</v>
      </c>
      <c r="K492" s="52">
        <f>DATE(YEAR(tbl_raw_data[[#This Row],[Date Actioned]]),MONTH(tbl_raw_data[[#This Row],[Date Actioned]]),DAY(tbl_raw_data[[#This Row],[Date Actioned]]))</f>
        <v>45142</v>
      </c>
      <c r="L492" s="50" t="str">
        <f>UPPER(TEXT(tbl_raw_data[[#This Row],[updated_date]],"MMMM"))</f>
        <v>AUGUST</v>
      </c>
      <c r="M492" s="50" t="str">
        <f>"WEEK "&amp; IF(ROUNDUP(DAY(tbl_raw_data[[#This Row],[updated_date]])/7,0)=5,4,ROUNDUP(DAY(tbl_raw_data[[#This Row],[updated_date]])/7,0))</f>
        <v>WEEK 1</v>
      </c>
      <c r="N492" s="50" t="str">
        <f>UPPER(VLOOKUP(tbl_raw_data[[#This Row],[Analyst]],Settiings!$A$2:$B$16,2,0))</f>
        <v>HARDIK</v>
      </c>
      <c r="O492" s="50" t="str">
        <f>TRIM(UPPER(tbl_raw_data[[#This Row],[Outcome]]))</f>
        <v>WITHDRAW</v>
      </c>
      <c r="P492" s="50" t="str">
        <f>TRIM(UPPER(tbl_raw_data[[#This Row],[Queue Name]]))</f>
        <v>CONSUMER PRE BUREAU</v>
      </c>
      <c r="Q492" s="50" t="str">
        <f>IF(tbl_raw_data[[#This Row],[Time taken in min]]&lt;=Settiings!$D$2,"SLA_MET","SLA_NOT_MET")</f>
        <v>SLA_MET</v>
      </c>
      <c r="R492" s="94"/>
    </row>
    <row r="493" spans="1:18" x14ac:dyDescent="0.3">
      <c r="A493" s="14" t="s">
        <v>1928</v>
      </c>
      <c r="B493" s="15">
        <v>45142.677731481483</v>
      </c>
      <c r="C493" s="21">
        <v>45142.684467592589</v>
      </c>
      <c r="D493" s="18" t="s">
        <v>8</v>
      </c>
      <c r="E493" s="18" t="s">
        <v>47</v>
      </c>
      <c r="F493" s="18" t="s">
        <v>1222</v>
      </c>
      <c r="G493" s="18" t="s">
        <v>1352</v>
      </c>
      <c r="H493" s="78" t="s">
        <v>7451</v>
      </c>
      <c r="I493" s="48">
        <f>tbl_raw_data[[#This Row],[Date Actioned]]-tbl_raw_data[[#This Row],[Date Tagged]]</f>
        <v>6.7361111068748869E-3</v>
      </c>
      <c r="J493" s="46">
        <f>HOUR(tbl_raw_data[[#This Row],[Time_taken]])*60+MINUTE(tbl_raw_data[[#This Row],[Time_taken]])+SECOND(tbl_raw_data[[#This Row],[Time_taken]])/60</f>
        <v>9.6999999999999993</v>
      </c>
      <c r="K493" s="52">
        <f>DATE(YEAR(tbl_raw_data[[#This Row],[Date Actioned]]),MONTH(tbl_raw_data[[#This Row],[Date Actioned]]),DAY(tbl_raw_data[[#This Row],[Date Actioned]]))</f>
        <v>45142</v>
      </c>
      <c r="L493" s="50" t="str">
        <f>UPPER(TEXT(tbl_raw_data[[#This Row],[updated_date]],"MMMM"))</f>
        <v>AUGUST</v>
      </c>
      <c r="M493" s="50" t="str">
        <f>"WEEK "&amp; IF(ROUNDUP(DAY(tbl_raw_data[[#This Row],[updated_date]])/7,0)=5,4,ROUNDUP(DAY(tbl_raw_data[[#This Row],[updated_date]])/7,0))</f>
        <v>WEEK 1</v>
      </c>
      <c r="N493" s="50" t="str">
        <f>UPPER(VLOOKUP(tbl_raw_data[[#This Row],[Analyst]],Settiings!$A$2:$B$16,2,0))</f>
        <v>HARDIK</v>
      </c>
      <c r="O493" s="50" t="str">
        <f>TRIM(UPPER(tbl_raw_data[[#This Row],[Outcome]]))</f>
        <v>WITHDRAW</v>
      </c>
      <c r="P493" s="50" t="str">
        <f>TRIM(UPPER(tbl_raw_data[[#This Row],[Queue Name]]))</f>
        <v>CONSUMER PRE BUREAU</v>
      </c>
      <c r="Q493" s="50" t="str">
        <f>IF(tbl_raw_data[[#This Row],[Time taken in min]]&lt;=Settiings!$D$2,"SLA_MET","SLA_NOT_MET")</f>
        <v>SLA_MET</v>
      </c>
      <c r="R493" s="94"/>
    </row>
    <row r="494" spans="1:18" x14ac:dyDescent="0.3">
      <c r="A494" s="23" t="s">
        <v>1936</v>
      </c>
      <c r="B494" s="15">
        <v>45142.690879629627</v>
      </c>
      <c r="C494" s="21">
        <v>45142.695057870369</v>
      </c>
      <c r="D494" s="18" t="s">
        <v>8</v>
      </c>
      <c r="E494" s="18" t="s">
        <v>47</v>
      </c>
      <c r="F494" s="18" t="s">
        <v>53</v>
      </c>
      <c r="G494" s="18" t="s">
        <v>136</v>
      </c>
      <c r="H494" s="78" t="s">
        <v>7451</v>
      </c>
      <c r="I494" s="48">
        <f>tbl_raw_data[[#This Row],[Date Actioned]]-tbl_raw_data[[#This Row],[Date Tagged]]</f>
        <v>4.1782407424761914E-3</v>
      </c>
      <c r="J494" s="46">
        <f>HOUR(tbl_raw_data[[#This Row],[Time_taken]])*60+MINUTE(tbl_raw_data[[#This Row],[Time_taken]])+SECOND(tbl_raw_data[[#This Row],[Time_taken]])/60</f>
        <v>6.0166666666666666</v>
      </c>
      <c r="K494" s="52">
        <f>DATE(YEAR(tbl_raw_data[[#This Row],[Date Actioned]]),MONTH(tbl_raw_data[[#This Row],[Date Actioned]]),DAY(tbl_raw_data[[#This Row],[Date Actioned]]))</f>
        <v>45142</v>
      </c>
      <c r="L494" s="50" t="str">
        <f>UPPER(TEXT(tbl_raw_data[[#This Row],[updated_date]],"MMMM"))</f>
        <v>AUGUST</v>
      </c>
      <c r="M494" s="50" t="str">
        <f>"WEEK "&amp; IF(ROUNDUP(DAY(tbl_raw_data[[#This Row],[updated_date]])/7,0)=5,4,ROUNDUP(DAY(tbl_raw_data[[#This Row],[updated_date]])/7,0))</f>
        <v>WEEK 1</v>
      </c>
      <c r="N494" s="50" t="str">
        <f>UPPER(VLOOKUP(tbl_raw_data[[#This Row],[Analyst]],Settiings!$A$2:$B$16,2,0))</f>
        <v>NAVED</v>
      </c>
      <c r="O494" s="50" t="str">
        <f>TRIM(UPPER(tbl_raw_data[[#This Row],[Outcome]]))</f>
        <v>WITHDRAW</v>
      </c>
      <c r="P494" s="50" t="str">
        <f>TRIM(UPPER(tbl_raw_data[[#This Row],[Queue Name]]))</f>
        <v>CONSUMER PRE BUREAU</v>
      </c>
      <c r="Q494" s="50" t="str">
        <f>IF(tbl_raw_data[[#This Row],[Time taken in min]]&lt;=Settiings!$D$2,"SLA_MET","SLA_NOT_MET")</f>
        <v>SLA_MET</v>
      </c>
      <c r="R494" s="94"/>
    </row>
    <row r="495" spans="1:18" x14ac:dyDescent="0.3">
      <c r="A495" s="14" t="s">
        <v>1937</v>
      </c>
      <c r="B495" s="9">
        <v>45142.69153935185</v>
      </c>
      <c r="C495" s="22">
        <v>45142.694675925923</v>
      </c>
      <c r="D495" s="12" t="s">
        <v>8</v>
      </c>
      <c r="E495" s="12" t="s">
        <v>47</v>
      </c>
      <c r="F495" s="12" t="s">
        <v>1228</v>
      </c>
      <c r="G495" s="12" t="s">
        <v>1701</v>
      </c>
      <c r="H495" s="78" t="s">
        <v>7451</v>
      </c>
      <c r="I495" s="48">
        <f>tbl_raw_data[[#This Row],[Date Actioned]]-tbl_raw_data[[#This Row],[Date Tagged]]</f>
        <v>3.1365740724140778E-3</v>
      </c>
      <c r="J495" s="46">
        <f>HOUR(tbl_raw_data[[#This Row],[Time_taken]])*60+MINUTE(tbl_raw_data[[#This Row],[Time_taken]])+SECOND(tbl_raw_data[[#This Row],[Time_taken]])/60</f>
        <v>4.5166666666666666</v>
      </c>
      <c r="K495" s="52">
        <f>DATE(YEAR(tbl_raw_data[[#This Row],[Date Actioned]]),MONTH(tbl_raw_data[[#This Row],[Date Actioned]]),DAY(tbl_raw_data[[#This Row],[Date Actioned]]))</f>
        <v>45142</v>
      </c>
      <c r="L495" s="50" t="str">
        <f>UPPER(TEXT(tbl_raw_data[[#This Row],[updated_date]],"MMMM"))</f>
        <v>AUGUST</v>
      </c>
      <c r="M495" s="50" t="str">
        <f>"WEEK "&amp; IF(ROUNDUP(DAY(tbl_raw_data[[#This Row],[updated_date]])/7,0)=5,4,ROUNDUP(DAY(tbl_raw_data[[#This Row],[updated_date]])/7,0))</f>
        <v>WEEK 1</v>
      </c>
      <c r="N495" s="50" t="str">
        <f>UPPER(VLOOKUP(tbl_raw_data[[#This Row],[Analyst]],Settiings!$A$2:$B$16,2,0))</f>
        <v>RAJ</v>
      </c>
      <c r="O495" s="50" t="str">
        <f>TRIM(UPPER(tbl_raw_data[[#This Row],[Outcome]]))</f>
        <v>WITHDRAW</v>
      </c>
      <c r="P495" s="50" t="str">
        <f>TRIM(UPPER(tbl_raw_data[[#This Row],[Queue Name]]))</f>
        <v>CONSUMER PRE BUREAU</v>
      </c>
      <c r="Q495" s="50" t="str">
        <f>IF(tbl_raw_data[[#This Row],[Time taken in min]]&lt;=Settiings!$D$2,"SLA_MET","SLA_NOT_MET")</f>
        <v>SLA_MET</v>
      </c>
      <c r="R495" s="94"/>
    </row>
    <row r="496" spans="1:18" x14ac:dyDescent="0.3">
      <c r="A496" s="20" t="s">
        <v>1939</v>
      </c>
      <c r="B496" s="15">
        <v>45142.697650462964</v>
      </c>
      <c r="C496" s="21">
        <v>45142.700555555559</v>
      </c>
      <c r="D496" s="18" t="s">
        <v>8</v>
      </c>
      <c r="E496" s="18" t="s">
        <v>47</v>
      </c>
      <c r="F496" s="18" t="s">
        <v>1228</v>
      </c>
      <c r="G496" s="18" t="s">
        <v>861</v>
      </c>
      <c r="H496" s="78" t="s">
        <v>7451</v>
      </c>
      <c r="I496" s="48">
        <f>tbl_raw_data[[#This Row],[Date Actioned]]-tbl_raw_data[[#This Row],[Date Tagged]]</f>
        <v>2.905092595028691E-3</v>
      </c>
      <c r="J496" s="46">
        <f>HOUR(tbl_raw_data[[#This Row],[Time_taken]])*60+MINUTE(tbl_raw_data[[#This Row],[Time_taken]])+SECOND(tbl_raw_data[[#This Row],[Time_taken]])/60</f>
        <v>4.1833333333333336</v>
      </c>
      <c r="K496" s="52">
        <f>DATE(YEAR(tbl_raw_data[[#This Row],[Date Actioned]]),MONTH(tbl_raw_data[[#This Row],[Date Actioned]]),DAY(tbl_raw_data[[#This Row],[Date Actioned]]))</f>
        <v>45142</v>
      </c>
      <c r="L496" s="50" t="str">
        <f>UPPER(TEXT(tbl_raw_data[[#This Row],[updated_date]],"MMMM"))</f>
        <v>AUGUST</v>
      </c>
      <c r="M496" s="50" t="str">
        <f>"WEEK "&amp; IF(ROUNDUP(DAY(tbl_raw_data[[#This Row],[updated_date]])/7,0)=5,4,ROUNDUP(DAY(tbl_raw_data[[#This Row],[updated_date]])/7,0))</f>
        <v>WEEK 1</v>
      </c>
      <c r="N496" s="50" t="str">
        <f>UPPER(VLOOKUP(tbl_raw_data[[#This Row],[Analyst]],Settiings!$A$2:$B$16,2,0))</f>
        <v>RAJ</v>
      </c>
      <c r="O496" s="50" t="str">
        <f>TRIM(UPPER(tbl_raw_data[[#This Row],[Outcome]]))</f>
        <v>WITHDRAW</v>
      </c>
      <c r="P496" s="50" t="str">
        <f>TRIM(UPPER(tbl_raw_data[[#This Row],[Queue Name]]))</f>
        <v>CONSUMER PRE BUREAU</v>
      </c>
      <c r="Q496" s="50" t="str">
        <f>IF(tbl_raw_data[[#This Row],[Time taken in min]]&lt;=Settiings!$D$2,"SLA_MET","SLA_NOT_MET")</f>
        <v>SLA_MET</v>
      </c>
      <c r="R496" s="94"/>
    </row>
    <row r="497" spans="1:18" x14ac:dyDescent="0.3">
      <c r="A497" s="23" t="s">
        <v>1943</v>
      </c>
      <c r="B497" s="9">
        <v>45142.701956018522</v>
      </c>
      <c r="C497" s="22">
        <v>45142.705254629633</v>
      </c>
      <c r="D497" s="12" t="s">
        <v>8</v>
      </c>
      <c r="E497" s="12" t="s">
        <v>47</v>
      </c>
      <c r="F497" s="12" t="s">
        <v>1228</v>
      </c>
      <c r="G497" s="12" t="s">
        <v>1944</v>
      </c>
      <c r="H497" s="78" t="s">
        <v>7451</v>
      </c>
      <c r="I497" s="48">
        <f>tbl_raw_data[[#This Row],[Date Actioned]]-tbl_raw_data[[#This Row],[Date Tagged]]</f>
        <v>3.2986111109494232E-3</v>
      </c>
      <c r="J497" s="46">
        <f>HOUR(tbl_raw_data[[#This Row],[Time_taken]])*60+MINUTE(tbl_raw_data[[#This Row],[Time_taken]])+SECOND(tbl_raw_data[[#This Row],[Time_taken]])/60</f>
        <v>4.75</v>
      </c>
      <c r="K497" s="52">
        <f>DATE(YEAR(tbl_raw_data[[#This Row],[Date Actioned]]),MONTH(tbl_raw_data[[#This Row],[Date Actioned]]),DAY(tbl_raw_data[[#This Row],[Date Actioned]]))</f>
        <v>45142</v>
      </c>
      <c r="L497" s="50" t="str">
        <f>UPPER(TEXT(tbl_raw_data[[#This Row],[updated_date]],"MMMM"))</f>
        <v>AUGUST</v>
      </c>
      <c r="M497" s="50" t="str">
        <f>"WEEK "&amp; IF(ROUNDUP(DAY(tbl_raw_data[[#This Row],[updated_date]])/7,0)=5,4,ROUNDUP(DAY(tbl_raw_data[[#This Row],[updated_date]])/7,0))</f>
        <v>WEEK 1</v>
      </c>
      <c r="N497" s="50" t="str">
        <f>UPPER(VLOOKUP(tbl_raw_data[[#This Row],[Analyst]],Settiings!$A$2:$B$16,2,0))</f>
        <v>RAJ</v>
      </c>
      <c r="O497" s="50" t="str">
        <f>TRIM(UPPER(tbl_raw_data[[#This Row],[Outcome]]))</f>
        <v>WITHDRAW</v>
      </c>
      <c r="P497" s="50" t="str">
        <f>TRIM(UPPER(tbl_raw_data[[#This Row],[Queue Name]]))</f>
        <v>CONSUMER PRE BUREAU</v>
      </c>
      <c r="Q497" s="50" t="str">
        <f>IF(tbl_raw_data[[#This Row],[Time taken in min]]&lt;=Settiings!$D$2,"SLA_MET","SLA_NOT_MET")</f>
        <v>SLA_MET</v>
      </c>
      <c r="R497" s="94"/>
    </row>
    <row r="498" spans="1:18" x14ac:dyDescent="0.3">
      <c r="A498" s="14" t="s">
        <v>1949</v>
      </c>
      <c r="B498" s="15">
        <v>45142.717430555553</v>
      </c>
      <c r="C498" s="21">
        <v>45142.724212962959</v>
      </c>
      <c r="D498" s="18" t="s">
        <v>8</v>
      </c>
      <c r="E498" s="18" t="s">
        <v>47</v>
      </c>
      <c r="F498" s="18" t="s">
        <v>1228</v>
      </c>
      <c r="G498" s="18" t="s">
        <v>1950</v>
      </c>
      <c r="H498" s="78" t="s">
        <v>7451</v>
      </c>
      <c r="I498" s="48">
        <f>tbl_raw_data[[#This Row],[Date Actioned]]-tbl_raw_data[[#This Row],[Date Tagged]]</f>
        <v>6.7824074067175388E-3</v>
      </c>
      <c r="J498" s="46">
        <f>HOUR(tbl_raw_data[[#This Row],[Time_taken]])*60+MINUTE(tbl_raw_data[[#This Row],[Time_taken]])+SECOND(tbl_raw_data[[#This Row],[Time_taken]])/60</f>
        <v>9.7666666666666675</v>
      </c>
      <c r="K498" s="52">
        <f>DATE(YEAR(tbl_raw_data[[#This Row],[Date Actioned]]),MONTH(tbl_raw_data[[#This Row],[Date Actioned]]),DAY(tbl_raw_data[[#This Row],[Date Actioned]]))</f>
        <v>45142</v>
      </c>
      <c r="L498" s="50" t="str">
        <f>UPPER(TEXT(tbl_raw_data[[#This Row],[updated_date]],"MMMM"))</f>
        <v>AUGUST</v>
      </c>
      <c r="M498" s="50" t="str">
        <f>"WEEK "&amp; IF(ROUNDUP(DAY(tbl_raw_data[[#This Row],[updated_date]])/7,0)=5,4,ROUNDUP(DAY(tbl_raw_data[[#This Row],[updated_date]])/7,0))</f>
        <v>WEEK 1</v>
      </c>
      <c r="N498" s="50" t="str">
        <f>UPPER(VLOOKUP(tbl_raw_data[[#This Row],[Analyst]],Settiings!$A$2:$B$16,2,0))</f>
        <v>RAJ</v>
      </c>
      <c r="O498" s="50" t="str">
        <f>TRIM(UPPER(tbl_raw_data[[#This Row],[Outcome]]))</f>
        <v>WITHDRAW</v>
      </c>
      <c r="P498" s="50" t="str">
        <f>TRIM(UPPER(tbl_raw_data[[#This Row],[Queue Name]]))</f>
        <v>CONSUMER PRE BUREAU</v>
      </c>
      <c r="Q498" s="50" t="str">
        <f>IF(tbl_raw_data[[#This Row],[Time taken in min]]&lt;=Settiings!$D$2,"SLA_MET","SLA_NOT_MET")</f>
        <v>SLA_MET</v>
      </c>
      <c r="R498" s="94"/>
    </row>
    <row r="499" spans="1:18" x14ac:dyDescent="0.3">
      <c r="A499" s="20" t="s">
        <v>1957</v>
      </c>
      <c r="B499" s="9">
        <v>45142.749756944446</v>
      </c>
      <c r="C499" s="22">
        <v>45142.75675925926</v>
      </c>
      <c r="D499" s="12" t="s">
        <v>8</v>
      </c>
      <c r="E499" s="12" t="s">
        <v>47</v>
      </c>
      <c r="F499" s="12" t="s">
        <v>53</v>
      </c>
      <c r="G499" s="12" t="s">
        <v>118</v>
      </c>
      <c r="H499" s="78" t="s">
        <v>7451</v>
      </c>
      <c r="I499" s="48">
        <f>tbl_raw_data[[#This Row],[Date Actioned]]-tbl_raw_data[[#This Row],[Date Tagged]]</f>
        <v>7.0023148145992309E-3</v>
      </c>
      <c r="J499" s="46">
        <f>HOUR(tbl_raw_data[[#This Row],[Time_taken]])*60+MINUTE(tbl_raw_data[[#This Row],[Time_taken]])+SECOND(tbl_raw_data[[#This Row],[Time_taken]])/60</f>
        <v>10.083333333333334</v>
      </c>
      <c r="K499" s="52">
        <f>DATE(YEAR(tbl_raw_data[[#This Row],[Date Actioned]]),MONTH(tbl_raw_data[[#This Row],[Date Actioned]]),DAY(tbl_raw_data[[#This Row],[Date Actioned]]))</f>
        <v>45142</v>
      </c>
      <c r="L499" s="50" t="str">
        <f>UPPER(TEXT(tbl_raw_data[[#This Row],[updated_date]],"MMMM"))</f>
        <v>AUGUST</v>
      </c>
      <c r="M499" s="50" t="str">
        <f>"WEEK "&amp; IF(ROUNDUP(DAY(tbl_raw_data[[#This Row],[updated_date]])/7,0)=5,4,ROUNDUP(DAY(tbl_raw_data[[#This Row],[updated_date]])/7,0))</f>
        <v>WEEK 1</v>
      </c>
      <c r="N499" s="50" t="str">
        <f>UPPER(VLOOKUP(tbl_raw_data[[#This Row],[Analyst]],Settiings!$A$2:$B$16,2,0))</f>
        <v>NAVED</v>
      </c>
      <c r="O499" s="50" t="str">
        <f>TRIM(UPPER(tbl_raw_data[[#This Row],[Outcome]]))</f>
        <v>WITHDRAW</v>
      </c>
      <c r="P499" s="50" t="str">
        <f>TRIM(UPPER(tbl_raw_data[[#This Row],[Queue Name]]))</f>
        <v>CONSUMER PRE BUREAU</v>
      </c>
      <c r="Q499" s="50" t="str">
        <f>IF(tbl_raw_data[[#This Row],[Time taken in min]]&lt;=Settiings!$D$2,"SLA_MET","SLA_NOT_MET")</f>
        <v>SLA_MET</v>
      </c>
      <c r="R499" s="94"/>
    </row>
    <row r="500" spans="1:18" x14ac:dyDescent="0.3">
      <c r="A500" s="23" t="s">
        <v>1965</v>
      </c>
      <c r="B500" s="15">
        <v>45143.421041666668</v>
      </c>
      <c r="C500" s="21">
        <v>45143.422094907408</v>
      </c>
      <c r="D500" s="18" t="s">
        <v>8</v>
      </c>
      <c r="E500" s="18" t="s">
        <v>47</v>
      </c>
      <c r="F500" s="18" t="s">
        <v>1228</v>
      </c>
      <c r="G500" s="18" t="s">
        <v>1966</v>
      </c>
      <c r="H500" s="78" t="s">
        <v>7451</v>
      </c>
      <c r="I500" s="48">
        <f>tbl_raw_data[[#This Row],[Date Actioned]]-tbl_raw_data[[#This Row],[Date Tagged]]</f>
        <v>1.0532407395658083E-3</v>
      </c>
      <c r="J500" s="46">
        <f>HOUR(tbl_raw_data[[#This Row],[Time_taken]])*60+MINUTE(tbl_raw_data[[#This Row],[Time_taken]])+SECOND(tbl_raw_data[[#This Row],[Time_taken]])/60</f>
        <v>1.5166666666666666</v>
      </c>
      <c r="K500" s="52">
        <f>DATE(YEAR(tbl_raw_data[[#This Row],[Date Actioned]]),MONTH(tbl_raw_data[[#This Row],[Date Actioned]]),DAY(tbl_raw_data[[#This Row],[Date Actioned]]))</f>
        <v>45143</v>
      </c>
      <c r="L500" s="50" t="str">
        <f>UPPER(TEXT(tbl_raw_data[[#This Row],[updated_date]],"MMMM"))</f>
        <v>AUGUST</v>
      </c>
      <c r="M500" s="50" t="str">
        <f>"WEEK "&amp; IF(ROUNDUP(DAY(tbl_raw_data[[#This Row],[updated_date]])/7,0)=5,4,ROUNDUP(DAY(tbl_raw_data[[#This Row],[updated_date]])/7,0))</f>
        <v>WEEK 1</v>
      </c>
      <c r="N500" s="50" t="str">
        <f>UPPER(VLOOKUP(tbl_raw_data[[#This Row],[Analyst]],Settiings!$A$2:$B$16,2,0))</f>
        <v>RAJ</v>
      </c>
      <c r="O500" s="50" t="str">
        <f>TRIM(UPPER(tbl_raw_data[[#This Row],[Outcome]]))</f>
        <v>WITHDRAW</v>
      </c>
      <c r="P500" s="50" t="str">
        <f>TRIM(UPPER(tbl_raw_data[[#This Row],[Queue Name]]))</f>
        <v>CONSUMER PRE BUREAU</v>
      </c>
      <c r="Q500" s="50" t="str">
        <f>IF(tbl_raw_data[[#This Row],[Time taken in min]]&lt;=Settiings!$D$2,"SLA_MET","SLA_NOT_MET")</f>
        <v>SLA_MET</v>
      </c>
      <c r="R500" s="94"/>
    </row>
    <row r="501" spans="1:18" x14ac:dyDescent="0.3">
      <c r="A501" s="20" t="s">
        <v>1971</v>
      </c>
      <c r="B501" s="15">
        <v>45143.458124999997</v>
      </c>
      <c r="C501" s="21">
        <v>45143.466539351852</v>
      </c>
      <c r="D501" s="18" t="s">
        <v>8</v>
      </c>
      <c r="E501" s="18" t="s">
        <v>19</v>
      </c>
      <c r="F501" s="18" t="s">
        <v>686</v>
      </c>
      <c r="G501" s="18" t="s">
        <v>231</v>
      </c>
      <c r="H501" s="78" t="s">
        <v>7451</v>
      </c>
      <c r="I501" s="48">
        <f>tbl_raw_data[[#This Row],[Date Actioned]]-tbl_raw_data[[#This Row],[Date Tagged]]</f>
        <v>8.4143518542987294E-3</v>
      </c>
      <c r="J501" s="46">
        <f>HOUR(tbl_raw_data[[#This Row],[Time_taken]])*60+MINUTE(tbl_raw_data[[#This Row],[Time_taken]])+SECOND(tbl_raw_data[[#This Row],[Time_taken]])/60</f>
        <v>12.116666666666667</v>
      </c>
      <c r="K501" s="52">
        <f>DATE(YEAR(tbl_raw_data[[#This Row],[Date Actioned]]),MONTH(tbl_raw_data[[#This Row],[Date Actioned]]),DAY(tbl_raw_data[[#This Row],[Date Actioned]]))</f>
        <v>45143</v>
      </c>
      <c r="L501" s="50" t="str">
        <f>UPPER(TEXT(tbl_raw_data[[#This Row],[updated_date]],"MMMM"))</f>
        <v>AUGUST</v>
      </c>
      <c r="M501" s="50" t="str">
        <f>"WEEK "&amp; IF(ROUNDUP(DAY(tbl_raw_data[[#This Row],[updated_date]])/7,0)=5,4,ROUNDUP(DAY(tbl_raw_data[[#This Row],[updated_date]])/7,0))</f>
        <v>WEEK 1</v>
      </c>
      <c r="N501" s="50" t="str">
        <f>UPPER(VLOOKUP(tbl_raw_data[[#This Row],[Analyst]],Settiings!$A$2:$B$16,2,0))</f>
        <v>FARDIN</v>
      </c>
      <c r="O501" s="50" t="str">
        <f>TRIM(UPPER(tbl_raw_data[[#This Row],[Outcome]]))</f>
        <v>WITHDRAW</v>
      </c>
      <c r="P501" s="50" t="str">
        <f>TRIM(UPPER(tbl_raw_data[[#This Row],[Queue Name]]))</f>
        <v>CONSUMER POST BUREAU</v>
      </c>
      <c r="Q501" s="50" t="str">
        <f>IF(tbl_raw_data[[#This Row],[Time taken in min]]&lt;=Settiings!$D$2,"SLA_MET","SLA_NOT_MET")</f>
        <v>SLA_MET</v>
      </c>
      <c r="R501" s="94"/>
    </row>
    <row r="502" spans="1:18" x14ac:dyDescent="0.3">
      <c r="A502" s="23" t="s">
        <v>1977</v>
      </c>
      <c r="B502" s="9">
        <v>45143.471435185187</v>
      </c>
      <c r="C502" s="22">
        <v>45143.476446759261</v>
      </c>
      <c r="D502" s="12" t="s">
        <v>8</v>
      </c>
      <c r="E502" s="12" t="s">
        <v>47</v>
      </c>
      <c r="F502" s="12" t="s">
        <v>1228</v>
      </c>
      <c r="G502" s="12" t="s">
        <v>231</v>
      </c>
      <c r="H502" s="78" t="s">
        <v>7451</v>
      </c>
      <c r="I502" s="48">
        <f>tbl_raw_data[[#This Row],[Date Actioned]]-tbl_raw_data[[#This Row],[Date Tagged]]</f>
        <v>5.0115740741603076E-3</v>
      </c>
      <c r="J502" s="46">
        <f>HOUR(tbl_raw_data[[#This Row],[Time_taken]])*60+MINUTE(tbl_raw_data[[#This Row],[Time_taken]])+SECOND(tbl_raw_data[[#This Row],[Time_taken]])/60</f>
        <v>7.2166666666666668</v>
      </c>
      <c r="K502" s="52">
        <f>DATE(YEAR(tbl_raw_data[[#This Row],[Date Actioned]]),MONTH(tbl_raw_data[[#This Row],[Date Actioned]]),DAY(tbl_raw_data[[#This Row],[Date Actioned]]))</f>
        <v>45143</v>
      </c>
      <c r="L502" s="50" t="str">
        <f>UPPER(TEXT(tbl_raw_data[[#This Row],[updated_date]],"MMMM"))</f>
        <v>AUGUST</v>
      </c>
      <c r="M502" s="50" t="str">
        <f>"WEEK "&amp; IF(ROUNDUP(DAY(tbl_raw_data[[#This Row],[updated_date]])/7,0)=5,4,ROUNDUP(DAY(tbl_raw_data[[#This Row],[updated_date]])/7,0))</f>
        <v>WEEK 1</v>
      </c>
      <c r="N502" s="50" t="str">
        <f>UPPER(VLOOKUP(tbl_raw_data[[#This Row],[Analyst]],Settiings!$A$2:$B$16,2,0))</f>
        <v>RAJ</v>
      </c>
      <c r="O502" s="50" t="str">
        <f>TRIM(UPPER(tbl_raw_data[[#This Row],[Outcome]]))</f>
        <v>WITHDRAW</v>
      </c>
      <c r="P502" s="50" t="str">
        <f>TRIM(UPPER(tbl_raw_data[[#This Row],[Queue Name]]))</f>
        <v>CONSUMER PRE BUREAU</v>
      </c>
      <c r="Q502" s="50" t="str">
        <f>IF(tbl_raw_data[[#This Row],[Time taken in min]]&lt;=Settiings!$D$2,"SLA_MET","SLA_NOT_MET")</f>
        <v>SLA_MET</v>
      </c>
      <c r="R502" s="94"/>
    </row>
    <row r="503" spans="1:18" x14ac:dyDescent="0.3">
      <c r="A503" s="20" t="s">
        <v>1985</v>
      </c>
      <c r="B503" s="9">
        <v>45143.499988425923</v>
      </c>
      <c r="C503" s="22">
        <v>45143.502326388887</v>
      </c>
      <c r="D503" s="12" t="s">
        <v>8</v>
      </c>
      <c r="E503" s="12" t="s">
        <v>47</v>
      </c>
      <c r="F503" s="12" t="s">
        <v>1228</v>
      </c>
      <c r="G503" s="12" t="s">
        <v>1986</v>
      </c>
      <c r="H503" s="78" t="s">
        <v>7451</v>
      </c>
      <c r="I503" s="48">
        <f>tbl_raw_data[[#This Row],[Date Actioned]]-tbl_raw_data[[#This Row],[Date Tagged]]</f>
        <v>2.3379629637929611E-3</v>
      </c>
      <c r="J503" s="46">
        <f>HOUR(tbl_raw_data[[#This Row],[Time_taken]])*60+MINUTE(tbl_raw_data[[#This Row],[Time_taken]])+SECOND(tbl_raw_data[[#This Row],[Time_taken]])/60</f>
        <v>3.3666666666666667</v>
      </c>
      <c r="K503" s="52">
        <f>DATE(YEAR(tbl_raw_data[[#This Row],[Date Actioned]]),MONTH(tbl_raw_data[[#This Row],[Date Actioned]]),DAY(tbl_raw_data[[#This Row],[Date Actioned]]))</f>
        <v>45143</v>
      </c>
      <c r="L503" s="50" t="str">
        <f>UPPER(TEXT(tbl_raw_data[[#This Row],[updated_date]],"MMMM"))</f>
        <v>AUGUST</v>
      </c>
      <c r="M503" s="50" t="str">
        <f>"WEEK "&amp; IF(ROUNDUP(DAY(tbl_raw_data[[#This Row],[updated_date]])/7,0)=5,4,ROUNDUP(DAY(tbl_raw_data[[#This Row],[updated_date]])/7,0))</f>
        <v>WEEK 1</v>
      </c>
      <c r="N503" s="50" t="str">
        <f>UPPER(VLOOKUP(tbl_raw_data[[#This Row],[Analyst]],Settiings!$A$2:$B$16,2,0))</f>
        <v>RAJ</v>
      </c>
      <c r="O503" s="50" t="str">
        <f>TRIM(UPPER(tbl_raw_data[[#This Row],[Outcome]]))</f>
        <v>WITHDRAW</v>
      </c>
      <c r="P503" s="50" t="str">
        <f>TRIM(UPPER(tbl_raw_data[[#This Row],[Queue Name]]))</f>
        <v>CONSUMER PRE BUREAU</v>
      </c>
      <c r="Q503" s="50" t="str">
        <f>IF(tbl_raw_data[[#This Row],[Time taken in min]]&lt;=Settiings!$D$2,"SLA_MET","SLA_NOT_MET")</f>
        <v>SLA_MET</v>
      </c>
      <c r="R503" s="94"/>
    </row>
    <row r="504" spans="1:18" x14ac:dyDescent="0.3">
      <c r="A504" s="23" t="s">
        <v>1992</v>
      </c>
      <c r="B504" s="15">
        <v>45143.514305555553</v>
      </c>
      <c r="C504" s="21">
        <v>45143.522581018522</v>
      </c>
      <c r="D504" s="18" t="s">
        <v>8</v>
      </c>
      <c r="E504" s="18" t="s">
        <v>47</v>
      </c>
      <c r="F504" s="18" t="s">
        <v>70</v>
      </c>
      <c r="G504" s="18" t="s">
        <v>136</v>
      </c>
      <c r="H504" s="78" t="s">
        <v>7451</v>
      </c>
      <c r="I504" s="48">
        <f>tbl_raw_data[[#This Row],[Date Actioned]]-tbl_raw_data[[#This Row],[Date Tagged]]</f>
        <v>8.2754629693226889E-3</v>
      </c>
      <c r="J504" s="46">
        <f>HOUR(tbl_raw_data[[#This Row],[Time_taken]])*60+MINUTE(tbl_raw_data[[#This Row],[Time_taken]])+SECOND(tbl_raw_data[[#This Row],[Time_taken]])/60</f>
        <v>11.916666666666666</v>
      </c>
      <c r="K504" s="52">
        <f>DATE(YEAR(tbl_raw_data[[#This Row],[Date Actioned]]),MONTH(tbl_raw_data[[#This Row],[Date Actioned]]),DAY(tbl_raw_data[[#This Row],[Date Actioned]]))</f>
        <v>45143</v>
      </c>
      <c r="L504" s="50" t="str">
        <f>UPPER(TEXT(tbl_raw_data[[#This Row],[updated_date]],"MMMM"))</f>
        <v>AUGUST</v>
      </c>
      <c r="M504" s="50" t="str">
        <f>"WEEK "&amp; IF(ROUNDUP(DAY(tbl_raw_data[[#This Row],[updated_date]])/7,0)=5,4,ROUNDUP(DAY(tbl_raw_data[[#This Row],[updated_date]])/7,0))</f>
        <v>WEEK 1</v>
      </c>
      <c r="N504" s="50" t="str">
        <f>UPPER(VLOOKUP(tbl_raw_data[[#This Row],[Analyst]],Settiings!$A$2:$B$16,2,0))</f>
        <v>ASIF</v>
      </c>
      <c r="O504" s="50" t="str">
        <f>TRIM(UPPER(tbl_raw_data[[#This Row],[Outcome]]))</f>
        <v>WITHDRAW</v>
      </c>
      <c r="P504" s="50" t="str">
        <f>TRIM(UPPER(tbl_raw_data[[#This Row],[Queue Name]]))</f>
        <v>CONSUMER PRE BUREAU</v>
      </c>
      <c r="Q504" s="50" t="str">
        <f>IF(tbl_raw_data[[#This Row],[Time taken in min]]&lt;=Settiings!$D$2,"SLA_MET","SLA_NOT_MET")</f>
        <v>SLA_MET</v>
      </c>
      <c r="R504" s="94"/>
    </row>
    <row r="505" spans="1:18" x14ac:dyDescent="0.3">
      <c r="A505" s="20" t="s">
        <v>1998</v>
      </c>
      <c r="B505" s="15">
        <v>45143.524155092593</v>
      </c>
      <c r="C505" s="21">
        <v>45143.530023148145</v>
      </c>
      <c r="D505" s="18" t="s">
        <v>8</v>
      </c>
      <c r="E505" s="18" t="s">
        <v>19</v>
      </c>
      <c r="F505" s="18" t="s">
        <v>70</v>
      </c>
      <c r="G505" s="18" t="s">
        <v>1102</v>
      </c>
      <c r="H505" s="78" t="s">
        <v>7451</v>
      </c>
      <c r="I505" s="48">
        <f>tbl_raw_data[[#This Row],[Date Actioned]]-tbl_raw_data[[#This Row],[Date Tagged]]</f>
        <v>5.8680555521277711E-3</v>
      </c>
      <c r="J505" s="46">
        <f>HOUR(tbl_raw_data[[#This Row],[Time_taken]])*60+MINUTE(tbl_raw_data[[#This Row],[Time_taken]])+SECOND(tbl_raw_data[[#This Row],[Time_taken]])/60</f>
        <v>8.4499999999999993</v>
      </c>
      <c r="K505" s="52">
        <f>DATE(YEAR(tbl_raw_data[[#This Row],[Date Actioned]]),MONTH(tbl_raw_data[[#This Row],[Date Actioned]]),DAY(tbl_raw_data[[#This Row],[Date Actioned]]))</f>
        <v>45143</v>
      </c>
      <c r="L505" s="50" t="str">
        <f>UPPER(TEXT(tbl_raw_data[[#This Row],[updated_date]],"MMMM"))</f>
        <v>AUGUST</v>
      </c>
      <c r="M505" s="50" t="str">
        <f>"WEEK "&amp; IF(ROUNDUP(DAY(tbl_raw_data[[#This Row],[updated_date]])/7,0)=5,4,ROUNDUP(DAY(tbl_raw_data[[#This Row],[updated_date]])/7,0))</f>
        <v>WEEK 1</v>
      </c>
      <c r="N505" s="50" t="str">
        <f>UPPER(VLOOKUP(tbl_raw_data[[#This Row],[Analyst]],Settiings!$A$2:$B$16,2,0))</f>
        <v>ASIF</v>
      </c>
      <c r="O505" s="50" t="str">
        <f>TRIM(UPPER(tbl_raw_data[[#This Row],[Outcome]]))</f>
        <v>WITHDRAW</v>
      </c>
      <c r="P505" s="50" t="str">
        <f>TRIM(UPPER(tbl_raw_data[[#This Row],[Queue Name]]))</f>
        <v>CONSUMER POST BUREAU</v>
      </c>
      <c r="Q505" s="50" t="str">
        <f>IF(tbl_raw_data[[#This Row],[Time taken in min]]&lt;=Settiings!$D$2,"SLA_MET","SLA_NOT_MET")</f>
        <v>SLA_MET</v>
      </c>
      <c r="R505" s="94"/>
    </row>
    <row r="506" spans="1:18" x14ac:dyDescent="0.3">
      <c r="A506" s="14" t="s">
        <v>2004</v>
      </c>
      <c r="B506" s="15">
        <v>45143.536157407405</v>
      </c>
      <c r="C506" s="21">
        <v>45143.542905092596</v>
      </c>
      <c r="D506" s="18" t="s">
        <v>8</v>
      </c>
      <c r="E506" s="18" t="s">
        <v>9</v>
      </c>
      <c r="F506" s="18" t="s">
        <v>1222</v>
      </c>
      <c r="G506" s="18" t="s">
        <v>2005</v>
      </c>
      <c r="H506" s="78" t="s">
        <v>7451</v>
      </c>
      <c r="I506" s="48">
        <f>tbl_raw_data[[#This Row],[Date Actioned]]-tbl_raw_data[[#This Row],[Date Tagged]]</f>
        <v>6.7476851909304969E-3</v>
      </c>
      <c r="J506" s="46">
        <f>HOUR(tbl_raw_data[[#This Row],[Time_taken]])*60+MINUTE(tbl_raw_data[[#This Row],[Time_taken]])+SECOND(tbl_raw_data[[#This Row],[Time_taken]])/60</f>
        <v>9.7166666666666668</v>
      </c>
      <c r="K506" s="52">
        <f>DATE(YEAR(tbl_raw_data[[#This Row],[Date Actioned]]),MONTH(tbl_raw_data[[#This Row],[Date Actioned]]),DAY(tbl_raw_data[[#This Row],[Date Actioned]]))</f>
        <v>45143</v>
      </c>
      <c r="L506" s="50" t="str">
        <f>UPPER(TEXT(tbl_raw_data[[#This Row],[updated_date]],"MMMM"))</f>
        <v>AUGUST</v>
      </c>
      <c r="M506" s="50" t="str">
        <f>"WEEK "&amp; IF(ROUNDUP(DAY(tbl_raw_data[[#This Row],[updated_date]])/7,0)=5,4,ROUNDUP(DAY(tbl_raw_data[[#This Row],[updated_date]])/7,0))</f>
        <v>WEEK 1</v>
      </c>
      <c r="N506" s="50" t="str">
        <f>UPPER(VLOOKUP(tbl_raw_data[[#This Row],[Analyst]],Settiings!$A$2:$B$16,2,0))</f>
        <v>HARDIK</v>
      </c>
      <c r="O506" s="50" t="str">
        <f>TRIM(UPPER(tbl_raw_data[[#This Row],[Outcome]]))</f>
        <v>WITHDRAW</v>
      </c>
      <c r="P506" s="50" t="str">
        <f>TRIM(UPPER(tbl_raw_data[[#This Row],[Queue Name]]))</f>
        <v>CONSUMER EXISTING</v>
      </c>
      <c r="Q506" s="50" t="str">
        <f>IF(tbl_raw_data[[#This Row],[Time taken in min]]&lt;=Settiings!$D$2,"SLA_MET","SLA_NOT_MET")</f>
        <v>SLA_MET</v>
      </c>
      <c r="R506" s="94"/>
    </row>
    <row r="507" spans="1:18" x14ac:dyDescent="0.3">
      <c r="A507" s="20" t="s">
        <v>2010</v>
      </c>
      <c r="B507" s="9">
        <v>45143.552673611113</v>
      </c>
      <c r="C507" s="22">
        <v>45143.555312500001</v>
      </c>
      <c r="D507" s="12" t="s">
        <v>8</v>
      </c>
      <c r="E507" s="12" t="s">
        <v>47</v>
      </c>
      <c r="F507" s="12" t="s">
        <v>1222</v>
      </c>
      <c r="G507" s="12" t="s">
        <v>2011</v>
      </c>
      <c r="H507" s="78" t="s">
        <v>7451</v>
      </c>
      <c r="I507" s="48">
        <f>tbl_raw_data[[#This Row],[Date Actioned]]-tbl_raw_data[[#This Row],[Date Tagged]]</f>
        <v>2.638888887304347E-3</v>
      </c>
      <c r="J507" s="46">
        <f>HOUR(tbl_raw_data[[#This Row],[Time_taken]])*60+MINUTE(tbl_raw_data[[#This Row],[Time_taken]])+SECOND(tbl_raw_data[[#This Row],[Time_taken]])/60</f>
        <v>3.8</v>
      </c>
      <c r="K507" s="52">
        <f>DATE(YEAR(tbl_raw_data[[#This Row],[Date Actioned]]),MONTH(tbl_raw_data[[#This Row],[Date Actioned]]),DAY(tbl_raw_data[[#This Row],[Date Actioned]]))</f>
        <v>45143</v>
      </c>
      <c r="L507" s="50" t="str">
        <f>UPPER(TEXT(tbl_raw_data[[#This Row],[updated_date]],"MMMM"))</f>
        <v>AUGUST</v>
      </c>
      <c r="M507" s="50" t="str">
        <f>"WEEK "&amp; IF(ROUNDUP(DAY(tbl_raw_data[[#This Row],[updated_date]])/7,0)=5,4,ROUNDUP(DAY(tbl_raw_data[[#This Row],[updated_date]])/7,0))</f>
        <v>WEEK 1</v>
      </c>
      <c r="N507" s="50" t="str">
        <f>UPPER(VLOOKUP(tbl_raw_data[[#This Row],[Analyst]],Settiings!$A$2:$B$16,2,0))</f>
        <v>HARDIK</v>
      </c>
      <c r="O507" s="50" t="str">
        <f>TRIM(UPPER(tbl_raw_data[[#This Row],[Outcome]]))</f>
        <v>WITHDRAW</v>
      </c>
      <c r="P507" s="50" t="str">
        <f>TRIM(UPPER(tbl_raw_data[[#This Row],[Queue Name]]))</f>
        <v>CONSUMER PRE BUREAU</v>
      </c>
      <c r="Q507" s="50" t="str">
        <f>IF(tbl_raw_data[[#This Row],[Time taken in min]]&lt;=Settiings!$D$2,"SLA_MET","SLA_NOT_MET")</f>
        <v>SLA_MET</v>
      </c>
      <c r="R507" s="94"/>
    </row>
    <row r="508" spans="1:18" x14ac:dyDescent="0.3">
      <c r="A508" s="23" t="s">
        <v>2013</v>
      </c>
      <c r="B508" s="15">
        <v>45143.556400462963</v>
      </c>
      <c r="C508" s="21">
        <v>45143.55846064815</v>
      </c>
      <c r="D508" s="18" t="s">
        <v>8</v>
      </c>
      <c r="E508" s="18" t="s">
        <v>47</v>
      </c>
      <c r="F508" s="18" t="s">
        <v>1228</v>
      </c>
      <c r="G508" s="18" t="s">
        <v>1335</v>
      </c>
      <c r="H508" s="78" t="s">
        <v>7451</v>
      </c>
      <c r="I508" s="48">
        <f>tbl_raw_data[[#This Row],[Date Actioned]]-tbl_raw_data[[#This Row],[Date Tagged]]</f>
        <v>2.0601851865649223E-3</v>
      </c>
      <c r="J508" s="46">
        <f>HOUR(tbl_raw_data[[#This Row],[Time_taken]])*60+MINUTE(tbl_raw_data[[#This Row],[Time_taken]])+SECOND(tbl_raw_data[[#This Row],[Time_taken]])/60</f>
        <v>2.9666666666666668</v>
      </c>
      <c r="K508" s="52">
        <f>DATE(YEAR(tbl_raw_data[[#This Row],[Date Actioned]]),MONTH(tbl_raw_data[[#This Row],[Date Actioned]]),DAY(tbl_raw_data[[#This Row],[Date Actioned]]))</f>
        <v>45143</v>
      </c>
      <c r="L508" s="50" t="str">
        <f>UPPER(TEXT(tbl_raw_data[[#This Row],[updated_date]],"MMMM"))</f>
        <v>AUGUST</v>
      </c>
      <c r="M508" s="50" t="str">
        <f>"WEEK "&amp; IF(ROUNDUP(DAY(tbl_raw_data[[#This Row],[updated_date]])/7,0)=5,4,ROUNDUP(DAY(tbl_raw_data[[#This Row],[updated_date]])/7,0))</f>
        <v>WEEK 1</v>
      </c>
      <c r="N508" s="50" t="str">
        <f>UPPER(VLOOKUP(tbl_raw_data[[#This Row],[Analyst]],Settiings!$A$2:$B$16,2,0))</f>
        <v>RAJ</v>
      </c>
      <c r="O508" s="50" t="str">
        <f>TRIM(UPPER(tbl_raw_data[[#This Row],[Outcome]]))</f>
        <v>WITHDRAW</v>
      </c>
      <c r="P508" s="50" t="str">
        <f>TRIM(UPPER(tbl_raw_data[[#This Row],[Queue Name]]))</f>
        <v>CONSUMER PRE BUREAU</v>
      </c>
      <c r="Q508" s="50" t="str">
        <f>IF(tbl_raw_data[[#This Row],[Time taken in min]]&lt;=Settiings!$D$2,"SLA_MET","SLA_NOT_MET")</f>
        <v>SLA_MET</v>
      </c>
      <c r="R508" s="94"/>
    </row>
    <row r="509" spans="1:18" x14ac:dyDescent="0.3">
      <c r="A509" s="23" t="s">
        <v>2030</v>
      </c>
      <c r="B509" s="9">
        <v>45143.593171296299</v>
      </c>
      <c r="C509" s="22">
        <v>45143.598738425928</v>
      </c>
      <c r="D509" s="12" t="s">
        <v>8</v>
      </c>
      <c r="E509" s="12" t="s">
        <v>19</v>
      </c>
      <c r="F509" s="12" t="s">
        <v>70</v>
      </c>
      <c r="G509" s="12" t="s">
        <v>2031</v>
      </c>
      <c r="H509" s="78" t="s">
        <v>7451</v>
      </c>
      <c r="I509" s="48">
        <f>tbl_raw_data[[#This Row],[Date Actioned]]-tbl_raw_data[[#This Row],[Date Tagged]]</f>
        <v>5.5671296286163852E-3</v>
      </c>
      <c r="J509" s="46">
        <f>HOUR(tbl_raw_data[[#This Row],[Time_taken]])*60+MINUTE(tbl_raw_data[[#This Row],[Time_taken]])+SECOND(tbl_raw_data[[#This Row],[Time_taken]])/60</f>
        <v>8.0166666666666675</v>
      </c>
      <c r="K509" s="52">
        <f>DATE(YEAR(tbl_raw_data[[#This Row],[Date Actioned]]),MONTH(tbl_raw_data[[#This Row],[Date Actioned]]),DAY(tbl_raw_data[[#This Row],[Date Actioned]]))</f>
        <v>45143</v>
      </c>
      <c r="L509" s="50" t="str">
        <f>UPPER(TEXT(tbl_raw_data[[#This Row],[updated_date]],"MMMM"))</f>
        <v>AUGUST</v>
      </c>
      <c r="M509" s="50" t="str">
        <f>"WEEK "&amp; IF(ROUNDUP(DAY(tbl_raw_data[[#This Row],[updated_date]])/7,0)=5,4,ROUNDUP(DAY(tbl_raw_data[[#This Row],[updated_date]])/7,0))</f>
        <v>WEEK 1</v>
      </c>
      <c r="N509" s="50" t="str">
        <f>UPPER(VLOOKUP(tbl_raw_data[[#This Row],[Analyst]],Settiings!$A$2:$B$16,2,0))</f>
        <v>ASIF</v>
      </c>
      <c r="O509" s="50" t="str">
        <f>TRIM(UPPER(tbl_raw_data[[#This Row],[Outcome]]))</f>
        <v>WITHDRAW</v>
      </c>
      <c r="P509" s="50" t="str">
        <f>TRIM(UPPER(tbl_raw_data[[#This Row],[Queue Name]]))</f>
        <v>CONSUMER POST BUREAU</v>
      </c>
      <c r="Q509" s="50" t="str">
        <f>IF(tbl_raw_data[[#This Row],[Time taken in min]]&lt;=Settiings!$D$2,"SLA_MET","SLA_NOT_MET")</f>
        <v>SLA_MET</v>
      </c>
      <c r="R509" s="94"/>
    </row>
    <row r="510" spans="1:18" x14ac:dyDescent="0.3">
      <c r="A510" s="14" t="s">
        <v>2032</v>
      </c>
      <c r="B510" s="15">
        <v>45143.595601851855</v>
      </c>
      <c r="C510" s="21">
        <v>45143.59778935185</v>
      </c>
      <c r="D510" s="18" t="s">
        <v>8</v>
      </c>
      <c r="E510" s="18" t="s">
        <v>47</v>
      </c>
      <c r="F510" s="18" t="s">
        <v>1228</v>
      </c>
      <c r="G510" s="18" t="s">
        <v>2033</v>
      </c>
      <c r="H510" s="78" t="s">
        <v>7451</v>
      </c>
      <c r="I510" s="48">
        <f>tbl_raw_data[[#This Row],[Date Actioned]]-tbl_raw_data[[#This Row],[Date Tagged]]</f>
        <v>2.1874999947613105E-3</v>
      </c>
      <c r="J510" s="46">
        <f>HOUR(tbl_raw_data[[#This Row],[Time_taken]])*60+MINUTE(tbl_raw_data[[#This Row],[Time_taken]])+SECOND(tbl_raw_data[[#This Row],[Time_taken]])/60</f>
        <v>3.15</v>
      </c>
      <c r="K510" s="52">
        <f>DATE(YEAR(tbl_raw_data[[#This Row],[Date Actioned]]),MONTH(tbl_raw_data[[#This Row],[Date Actioned]]),DAY(tbl_raw_data[[#This Row],[Date Actioned]]))</f>
        <v>45143</v>
      </c>
      <c r="L510" s="50" t="str">
        <f>UPPER(TEXT(tbl_raw_data[[#This Row],[updated_date]],"MMMM"))</f>
        <v>AUGUST</v>
      </c>
      <c r="M510" s="50" t="str">
        <f>"WEEK "&amp; IF(ROUNDUP(DAY(tbl_raw_data[[#This Row],[updated_date]])/7,0)=5,4,ROUNDUP(DAY(tbl_raw_data[[#This Row],[updated_date]])/7,0))</f>
        <v>WEEK 1</v>
      </c>
      <c r="N510" s="50" t="str">
        <f>UPPER(VLOOKUP(tbl_raw_data[[#This Row],[Analyst]],Settiings!$A$2:$B$16,2,0))</f>
        <v>RAJ</v>
      </c>
      <c r="O510" s="50" t="str">
        <f>TRIM(UPPER(tbl_raw_data[[#This Row],[Outcome]]))</f>
        <v>WITHDRAW</v>
      </c>
      <c r="P510" s="50" t="str">
        <f>TRIM(UPPER(tbl_raw_data[[#This Row],[Queue Name]]))</f>
        <v>CONSUMER PRE BUREAU</v>
      </c>
      <c r="Q510" s="50" t="str">
        <f>IF(tbl_raw_data[[#This Row],[Time taken in min]]&lt;=Settiings!$D$2,"SLA_MET","SLA_NOT_MET")</f>
        <v>SLA_MET</v>
      </c>
      <c r="R510" s="94"/>
    </row>
    <row r="511" spans="1:18" x14ac:dyDescent="0.3">
      <c r="A511" s="20" t="s">
        <v>2037</v>
      </c>
      <c r="B511" s="9">
        <v>45143.601574074077</v>
      </c>
      <c r="C511" s="22">
        <v>45143.606736111113</v>
      </c>
      <c r="D511" s="12" t="s">
        <v>8</v>
      </c>
      <c r="E511" s="12" t="s">
        <v>47</v>
      </c>
      <c r="F511" s="12" t="s">
        <v>1228</v>
      </c>
      <c r="G511" s="12" t="s">
        <v>136</v>
      </c>
      <c r="H511" s="78" t="s">
        <v>7451</v>
      </c>
      <c r="I511" s="48">
        <f>tbl_raw_data[[#This Row],[Date Actioned]]-tbl_raw_data[[#This Row],[Date Tagged]]</f>
        <v>5.1620370359160006E-3</v>
      </c>
      <c r="J511" s="46">
        <f>HOUR(tbl_raw_data[[#This Row],[Time_taken]])*60+MINUTE(tbl_raw_data[[#This Row],[Time_taken]])+SECOND(tbl_raw_data[[#This Row],[Time_taken]])/60</f>
        <v>7.4333333333333336</v>
      </c>
      <c r="K511" s="52">
        <f>DATE(YEAR(tbl_raw_data[[#This Row],[Date Actioned]]),MONTH(tbl_raw_data[[#This Row],[Date Actioned]]),DAY(tbl_raw_data[[#This Row],[Date Actioned]]))</f>
        <v>45143</v>
      </c>
      <c r="L511" s="50" t="str">
        <f>UPPER(TEXT(tbl_raw_data[[#This Row],[updated_date]],"MMMM"))</f>
        <v>AUGUST</v>
      </c>
      <c r="M511" s="50" t="str">
        <f>"WEEK "&amp; IF(ROUNDUP(DAY(tbl_raw_data[[#This Row],[updated_date]])/7,0)=5,4,ROUNDUP(DAY(tbl_raw_data[[#This Row],[updated_date]])/7,0))</f>
        <v>WEEK 1</v>
      </c>
      <c r="N511" s="50" t="str">
        <f>UPPER(VLOOKUP(tbl_raw_data[[#This Row],[Analyst]],Settiings!$A$2:$B$16,2,0))</f>
        <v>RAJ</v>
      </c>
      <c r="O511" s="50" t="str">
        <f>TRIM(UPPER(tbl_raw_data[[#This Row],[Outcome]]))</f>
        <v>WITHDRAW</v>
      </c>
      <c r="P511" s="50" t="str">
        <f>TRIM(UPPER(tbl_raw_data[[#This Row],[Queue Name]]))</f>
        <v>CONSUMER PRE BUREAU</v>
      </c>
      <c r="Q511" s="50" t="str">
        <f>IF(tbl_raw_data[[#This Row],[Time taken in min]]&lt;=Settiings!$D$2,"SLA_MET","SLA_NOT_MET")</f>
        <v>SLA_MET</v>
      </c>
      <c r="R511" s="94"/>
    </row>
    <row r="512" spans="1:18" x14ac:dyDescent="0.3">
      <c r="A512" s="23" t="s">
        <v>2039</v>
      </c>
      <c r="B512" s="15">
        <v>45143.60460648148</v>
      </c>
      <c r="C512" s="21">
        <v>45143.608946759261</v>
      </c>
      <c r="D512" s="18" t="s">
        <v>8</v>
      </c>
      <c r="E512" s="18" t="s">
        <v>47</v>
      </c>
      <c r="F512" s="18" t="s">
        <v>1228</v>
      </c>
      <c r="G512" s="18" t="s">
        <v>2033</v>
      </c>
      <c r="H512" s="78" t="s">
        <v>7451</v>
      </c>
      <c r="I512" s="48">
        <f>tbl_raw_data[[#This Row],[Date Actioned]]-tbl_raw_data[[#This Row],[Date Tagged]]</f>
        <v>4.3402777810115367E-3</v>
      </c>
      <c r="J512" s="46">
        <f>HOUR(tbl_raw_data[[#This Row],[Time_taken]])*60+MINUTE(tbl_raw_data[[#This Row],[Time_taken]])+SECOND(tbl_raw_data[[#This Row],[Time_taken]])/60</f>
        <v>6.25</v>
      </c>
      <c r="K512" s="52">
        <f>DATE(YEAR(tbl_raw_data[[#This Row],[Date Actioned]]),MONTH(tbl_raw_data[[#This Row],[Date Actioned]]),DAY(tbl_raw_data[[#This Row],[Date Actioned]]))</f>
        <v>45143</v>
      </c>
      <c r="L512" s="50" t="str">
        <f>UPPER(TEXT(tbl_raw_data[[#This Row],[updated_date]],"MMMM"))</f>
        <v>AUGUST</v>
      </c>
      <c r="M512" s="50" t="str">
        <f>"WEEK "&amp; IF(ROUNDUP(DAY(tbl_raw_data[[#This Row],[updated_date]])/7,0)=5,4,ROUNDUP(DAY(tbl_raw_data[[#This Row],[updated_date]])/7,0))</f>
        <v>WEEK 1</v>
      </c>
      <c r="N512" s="50" t="str">
        <f>UPPER(VLOOKUP(tbl_raw_data[[#This Row],[Analyst]],Settiings!$A$2:$B$16,2,0))</f>
        <v>RAJ</v>
      </c>
      <c r="O512" s="50" t="str">
        <f>TRIM(UPPER(tbl_raw_data[[#This Row],[Outcome]]))</f>
        <v>WITHDRAW</v>
      </c>
      <c r="P512" s="50" t="str">
        <f>TRIM(UPPER(tbl_raw_data[[#This Row],[Queue Name]]))</f>
        <v>CONSUMER PRE BUREAU</v>
      </c>
      <c r="Q512" s="50" t="str">
        <f>IF(tbl_raw_data[[#This Row],[Time taken in min]]&lt;=Settiings!$D$2,"SLA_MET","SLA_NOT_MET")</f>
        <v>SLA_MET</v>
      </c>
      <c r="R512" s="94"/>
    </row>
    <row r="513" spans="1:18" x14ac:dyDescent="0.3">
      <c r="A513" s="14" t="s">
        <v>2046</v>
      </c>
      <c r="B513" s="9">
        <v>45143.619675925926</v>
      </c>
      <c r="C513" s="22">
        <v>45143.622199074074</v>
      </c>
      <c r="D513" s="12" t="s">
        <v>8</v>
      </c>
      <c r="E513" s="12" t="s">
        <v>47</v>
      </c>
      <c r="F513" s="12" t="s">
        <v>1222</v>
      </c>
      <c r="G513" s="12" t="s">
        <v>1616</v>
      </c>
      <c r="H513" s="78" t="s">
        <v>7451</v>
      </c>
      <c r="I513" s="48">
        <f>tbl_raw_data[[#This Row],[Date Actioned]]-tbl_raw_data[[#This Row],[Date Tagged]]</f>
        <v>2.5231481486116536E-3</v>
      </c>
      <c r="J513" s="46">
        <f>HOUR(tbl_raw_data[[#This Row],[Time_taken]])*60+MINUTE(tbl_raw_data[[#This Row],[Time_taken]])+SECOND(tbl_raw_data[[#This Row],[Time_taken]])/60</f>
        <v>3.6333333333333333</v>
      </c>
      <c r="K513" s="52">
        <f>DATE(YEAR(tbl_raw_data[[#This Row],[Date Actioned]]),MONTH(tbl_raw_data[[#This Row],[Date Actioned]]),DAY(tbl_raw_data[[#This Row],[Date Actioned]]))</f>
        <v>45143</v>
      </c>
      <c r="L513" s="50" t="str">
        <f>UPPER(TEXT(tbl_raw_data[[#This Row],[updated_date]],"MMMM"))</f>
        <v>AUGUST</v>
      </c>
      <c r="M513" s="50" t="str">
        <f>"WEEK "&amp; IF(ROUNDUP(DAY(tbl_raw_data[[#This Row],[updated_date]])/7,0)=5,4,ROUNDUP(DAY(tbl_raw_data[[#This Row],[updated_date]])/7,0))</f>
        <v>WEEK 1</v>
      </c>
      <c r="N513" s="50" t="str">
        <f>UPPER(VLOOKUP(tbl_raw_data[[#This Row],[Analyst]],Settiings!$A$2:$B$16,2,0))</f>
        <v>HARDIK</v>
      </c>
      <c r="O513" s="50" t="str">
        <f>TRIM(UPPER(tbl_raw_data[[#This Row],[Outcome]]))</f>
        <v>WITHDRAW</v>
      </c>
      <c r="P513" s="50" t="str">
        <f>TRIM(UPPER(tbl_raw_data[[#This Row],[Queue Name]]))</f>
        <v>CONSUMER PRE BUREAU</v>
      </c>
      <c r="Q513" s="50" t="str">
        <f>IF(tbl_raw_data[[#This Row],[Time taken in min]]&lt;=Settiings!$D$2,"SLA_MET","SLA_NOT_MET")</f>
        <v>SLA_MET</v>
      </c>
      <c r="R513" s="94"/>
    </row>
    <row r="514" spans="1:18" x14ac:dyDescent="0.3">
      <c r="A514" s="23" t="s">
        <v>2052</v>
      </c>
      <c r="B514" s="9">
        <v>45143.625439814816</v>
      </c>
      <c r="C514" s="22">
        <v>45143.633275462962</v>
      </c>
      <c r="D514" s="12" t="s">
        <v>8</v>
      </c>
      <c r="E514" s="12" t="s">
        <v>47</v>
      </c>
      <c r="F514" s="12" t="s">
        <v>1222</v>
      </c>
      <c r="G514" s="12" t="s">
        <v>2053</v>
      </c>
      <c r="H514" s="78" t="s">
        <v>7451</v>
      </c>
      <c r="I514" s="48">
        <f>tbl_raw_data[[#This Row],[Date Actioned]]-tbl_raw_data[[#This Row],[Date Tagged]]</f>
        <v>7.8356481462833472E-3</v>
      </c>
      <c r="J514" s="46">
        <f>HOUR(tbl_raw_data[[#This Row],[Time_taken]])*60+MINUTE(tbl_raw_data[[#This Row],[Time_taken]])+SECOND(tbl_raw_data[[#This Row],[Time_taken]])/60</f>
        <v>11.283333333333333</v>
      </c>
      <c r="K514" s="52">
        <f>DATE(YEAR(tbl_raw_data[[#This Row],[Date Actioned]]),MONTH(tbl_raw_data[[#This Row],[Date Actioned]]),DAY(tbl_raw_data[[#This Row],[Date Actioned]]))</f>
        <v>45143</v>
      </c>
      <c r="L514" s="50" t="str">
        <f>UPPER(TEXT(tbl_raw_data[[#This Row],[updated_date]],"MMMM"))</f>
        <v>AUGUST</v>
      </c>
      <c r="M514" s="50" t="str">
        <f>"WEEK "&amp; IF(ROUNDUP(DAY(tbl_raw_data[[#This Row],[updated_date]])/7,0)=5,4,ROUNDUP(DAY(tbl_raw_data[[#This Row],[updated_date]])/7,0))</f>
        <v>WEEK 1</v>
      </c>
      <c r="N514" s="50" t="str">
        <f>UPPER(VLOOKUP(tbl_raw_data[[#This Row],[Analyst]],Settiings!$A$2:$B$16,2,0))</f>
        <v>HARDIK</v>
      </c>
      <c r="O514" s="50" t="str">
        <f>TRIM(UPPER(tbl_raw_data[[#This Row],[Outcome]]))</f>
        <v>WITHDRAW</v>
      </c>
      <c r="P514" s="50" t="str">
        <f>TRIM(UPPER(tbl_raw_data[[#This Row],[Queue Name]]))</f>
        <v>CONSUMER PRE BUREAU</v>
      </c>
      <c r="Q514" s="50" t="str">
        <f>IF(tbl_raw_data[[#This Row],[Time taken in min]]&lt;=Settiings!$D$2,"SLA_MET","SLA_NOT_MET")</f>
        <v>SLA_MET</v>
      </c>
      <c r="R514" s="94"/>
    </row>
    <row r="515" spans="1:18" x14ac:dyDescent="0.3">
      <c r="A515" s="14" t="s">
        <v>2054</v>
      </c>
      <c r="B515" s="15">
        <v>45143.625810185185</v>
      </c>
      <c r="C515" s="21">
        <v>45143.631180555552</v>
      </c>
      <c r="D515" s="18" t="s">
        <v>8</v>
      </c>
      <c r="E515" s="18" t="s">
        <v>19</v>
      </c>
      <c r="F515" s="18" t="s">
        <v>1228</v>
      </c>
      <c r="G515" s="18" t="s">
        <v>2055</v>
      </c>
      <c r="H515" s="78" t="s">
        <v>7451</v>
      </c>
      <c r="I515" s="48">
        <f>tbl_raw_data[[#This Row],[Date Actioned]]-tbl_raw_data[[#This Row],[Date Tagged]]</f>
        <v>5.3703703670180403E-3</v>
      </c>
      <c r="J515" s="46">
        <f>HOUR(tbl_raw_data[[#This Row],[Time_taken]])*60+MINUTE(tbl_raw_data[[#This Row],[Time_taken]])+SECOND(tbl_raw_data[[#This Row],[Time_taken]])/60</f>
        <v>7.7333333333333334</v>
      </c>
      <c r="K515" s="52">
        <f>DATE(YEAR(tbl_raw_data[[#This Row],[Date Actioned]]),MONTH(tbl_raw_data[[#This Row],[Date Actioned]]),DAY(tbl_raw_data[[#This Row],[Date Actioned]]))</f>
        <v>45143</v>
      </c>
      <c r="L515" s="50" t="str">
        <f>UPPER(TEXT(tbl_raw_data[[#This Row],[updated_date]],"MMMM"))</f>
        <v>AUGUST</v>
      </c>
      <c r="M515" s="50" t="str">
        <f>"WEEK "&amp; IF(ROUNDUP(DAY(tbl_raw_data[[#This Row],[updated_date]])/7,0)=5,4,ROUNDUP(DAY(tbl_raw_data[[#This Row],[updated_date]])/7,0))</f>
        <v>WEEK 1</v>
      </c>
      <c r="N515" s="50" t="str">
        <f>UPPER(VLOOKUP(tbl_raw_data[[#This Row],[Analyst]],Settiings!$A$2:$B$16,2,0))</f>
        <v>RAJ</v>
      </c>
      <c r="O515" s="50" t="str">
        <f>TRIM(UPPER(tbl_raw_data[[#This Row],[Outcome]]))</f>
        <v>WITHDRAW</v>
      </c>
      <c r="P515" s="50" t="str">
        <f>TRIM(UPPER(tbl_raw_data[[#This Row],[Queue Name]]))</f>
        <v>CONSUMER POST BUREAU</v>
      </c>
      <c r="Q515" s="50" t="str">
        <f>IF(tbl_raw_data[[#This Row],[Time taken in min]]&lt;=Settiings!$D$2,"SLA_MET","SLA_NOT_MET")</f>
        <v>SLA_MET</v>
      </c>
      <c r="R515" s="94"/>
    </row>
    <row r="516" spans="1:18" x14ac:dyDescent="0.3">
      <c r="A516" s="20" t="s">
        <v>2056</v>
      </c>
      <c r="B516" s="9">
        <v>45143.627569444441</v>
      </c>
      <c r="C516" s="22">
        <v>45143.630462962959</v>
      </c>
      <c r="D516" s="12" t="s">
        <v>8</v>
      </c>
      <c r="E516" s="12" t="s">
        <v>47</v>
      </c>
      <c r="F516" s="12" t="s">
        <v>70</v>
      </c>
      <c r="G516" s="12" t="s">
        <v>2057</v>
      </c>
      <c r="H516" s="78" t="s">
        <v>7451</v>
      </c>
      <c r="I516" s="48">
        <f>tbl_raw_data[[#This Row],[Date Actioned]]-tbl_raw_data[[#This Row],[Date Tagged]]</f>
        <v>2.8935185182490386E-3</v>
      </c>
      <c r="J516" s="46">
        <f>HOUR(tbl_raw_data[[#This Row],[Time_taken]])*60+MINUTE(tbl_raw_data[[#This Row],[Time_taken]])+SECOND(tbl_raw_data[[#This Row],[Time_taken]])/60</f>
        <v>4.166666666666667</v>
      </c>
      <c r="K516" s="52">
        <f>DATE(YEAR(tbl_raw_data[[#This Row],[Date Actioned]]),MONTH(tbl_raw_data[[#This Row],[Date Actioned]]),DAY(tbl_raw_data[[#This Row],[Date Actioned]]))</f>
        <v>45143</v>
      </c>
      <c r="L516" s="50" t="str">
        <f>UPPER(TEXT(tbl_raw_data[[#This Row],[updated_date]],"MMMM"))</f>
        <v>AUGUST</v>
      </c>
      <c r="M516" s="50" t="str">
        <f>"WEEK "&amp; IF(ROUNDUP(DAY(tbl_raw_data[[#This Row],[updated_date]])/7,0)=5,4,ROUNDUP(DAY(tbl_raw_data[[#This Row],[updated_date]])/7,0))</f>
        <v>WEEK 1</v>
      </c>
      <c r="N516" s="50" t="str">
        <f>UPPER(VLOOKUP(tbl_raw_data[[#This Row],[Analyst]],Settiings!$A$2:$B$16,2,0))</f>
        <v>ASIF</v>
      </c>
      <c r="O516" s="50" t="str">
        <f>TRIM(UPPER(tbl_raw_data[[#This Row],[Outcome]]))</f>
        <v>WITHDRAW</v>
      </c>
      <c r="P516" s="50" t="str">
        <f>TRIM(UPPER(tbl_raw_data[[#This Row],[Queue Name]]))</f>
        <v>CONSUMER PRE BUREAU</v>
      </c>
      <c r="Q516" s="50" t="str">
        <f>IF(tbl_raw_data[[#This Row],[Time taken in min]]&lt;=Settiings!$D$2,"SLA_MET","SLA_NOT_MET")</f>
        <v>SLA_MET</v>
      </c>
      <c r="R516" s="94"/>
    </row>
    <row r="517" spans="1:18" x14ac:dyDescent="0.3">
      <c r="A517" s="23" t="s">
        <v>2064</v>
      </c>
      <c r="B517" s="15">
        <v>45143.637974537036</v>
      </c>
      <c r="C517" s="21">
        <v>45143.642858796295</v>
      </c>
      <c r="D517" s="18" t="s">
        <v>8</v>
      </c>
      <c r="E517" s="18" t="s">
        <v>9</v>
      </c>
      <c r="F517" s="18" t="s">
        <v>70</v>
      </c>
      <c r="G517" s="18" t="s">
        <v>2065</v>
      </c>
      <c r="H517" s="78" t="s">
        <v>7451</v>
      </c>
      <c r="I517" s="48">
        <f>tbl_raw_data[[#This Row],[Date Actioned]]-tbl_raw_data[[#This Row],[Date Tagged]]</f>
        <v>4.8842592586879618E-3</v>
      </c>
      <c r="J517" s="46">
        <f>HOUR(tbl_raw_data[[#This Row],[Time_taken]])*60+MINUTE(tbl_raw_data[[#This Row],[Time_taken]])+SECOND(tbl_raw_data[[#This Row],[Time_taken]])/60</f>
        <v>7.0333333333333332</v>
      </c>
      <c r="K517" s="52">
        <f>DATE(YEAR(tbl_raw_data[[#This Row],[Date Actioned]]),MONTH(tbl_raw_data[[#This Row],[Date Actioned]]),DAY(tbl_raw_data[[#This Row],[Date Actioned]]))</f>
        <v>45143</v>
      </c>
      <c r="L517" s="50" t="str">
        <f>UPPER(TEXT(tbl_raw_data[[#This Row],[updated_date]],"MMMM"))</f>
        <v>AUGUST</v>
      </c>
      <c r="M517" s="50" t="str">
        <f>"WEEK "&amp; IF(ROUNDUP(DAY(tbl_raw_data[[#This Row],[updated_date]])/7,0)=5,4,ROUNDUP(DAY(tbl_raw_data[[#This Row],[updated_date]])/7,0))</f>
        <v>WEEK 1</v>
      </c>
      <c r="N517" s="50" t="str">
        <f>UPPER(VLOOKUP(tbl_raw_data[[#This Row],[Analyst]],Settiings!$A$2:$B$16,2,0))</f>
        <v>ASIF</v>
      </c>
      <c r="O517" s="50" t="str">
        <f>TRIM(UPPER(tbl_raw_data[[#This Row],[Outcome]]))</f>
        <v>WITHDRAW</v>
      </c>
      <c r="P517" s="50" t="str">
        <f>TRIM(UPPER(tbl_raw_data[[#This Row],[Queue Name]]))</f>
        <v>CONSUMER EXISTING</v>
      </c>
      <c r="Q517" s="50" t="str">
        <f>IF(tbl_raw_data[[#This Row],[Time taken in min]]&lt;=Settiings!$D$2,"SLA_MET","SLA_NOT_MET")</f>
        <v>SLA_MET</v>
      </c>
      <c r="R517" s="94"/>
    </row>
    <row r="518" spans="1:18" x14ac:dyDescent="0.3">
      <c r="A518" s="14" t="s">
        <v>2068</v>
      </c>
      <c r="B518" s="9">
        <v>45143.642997685187</v>
      </c>
      <c r="C518" s="22">
        <v>45143.64472222222</v>
      </c>
      <c r="D518" s="12" t="s">
        <v>8</v>
      </c>
      <c r="E518" s="12" t="s">
        <v>47</v>
      </c>
      <c r="F518" s="12" t="s">
        <v>1228</v>
      </c>
      <c r="G518" s="12" t="s">
        <v>1563</v>
      </c>
      <c r="H518" s="78" t="s">
        <v>7451</v>
      </c>
      <c r="I518" s="48">
        <f>tbl_raw_data[[#This Row],[Date Actioned]]-tbl_raw_data[[#This Row],[Date Tagged]]</f>
        <v>1.7245370327145793E-3</v>
      </c>
      <c r="J518" s="46">
        <f>HOUR(tbl_raw_data[[#This Row],[Time_taken]])*60+MINUTE(tbl_raw_data[[#This Row],[Time_taken]])+SECOND(tbl_raw_data[[#This Row],[Time_taken]])/60</f>
        <v>2.4833333333333334</v>
      </c>
      <c r="K518" s="52">
        <f>DATE(YEAR(tbl_raw_data[[#This Row],[Date Actioned]]),MONTH(tbl_raw_data[[#This Row],[Date Actioned]]),DAY(tbl_raw_data[[#This Row],[Date Actioned]]))</f>
        <v>45143</v>
      </c>
      <c r="L518" s="50" t="str">
        <f>UPPER(TEXT(tbl_raw_data[[#This Row],[updated_date]],"MMMM"))</f>
        <v>AUGUST</v>
      </c>
      <c r="M518" s="50" t="str">
        <f>"WEEK "&amp; IF(ROUNDUP(DAY(tbl_raw_data[[#This Row],[updated_date]])/7,0)=5,4,ROUNDUP(DAY(tbl_raw_data[[#This Row],[updated_date]])/7,0))</f>
        <v>WEEK 1</v>
      </c>
      <c r="N518" s="50" t="str">
        <f>UPPER(VLOOKUP(tbl_raw_data[[#This Row],[Analyst]],Settiings!$A$2:$B$16,2,0))</f>
        <v>RAJ</v>
      </c>
      <c r="O518" s="50" t="str">
        <f>TRIM(UPPER(tbl_raw_data[[#This Row],[Outcome]]))</f>
        <v>WITHDRAW</v>
      </c>
      <c r="P518" s="50" t="str">
        <f>TRIM(UPPER(tbl_raw_data[[#This Row],[Queue Name]]))</f>
        <v>CONSUMER PRE BUREAU</v>
      </c>
      <c r="Q518" s="50" t="str">
        <f>IF(tbl_raw_data[[#This Row],[Time taken in min]]&lt;=Settiings!$D$2,"SLA_MET","SLA_NOT_MET")</f>
        <v>SLA_MET</v>
      </c>
      <c r="R518" s="94"/>
    </row>
    <row r="519" spans="1:18" x14ac:dyDescent="0.3">
      <c r="A519" s="20" t="s">
        <v>2070</v>
      </c>
      <c r="B519" s="15">
        <v>45143.649814814817</v>
      </c>
      <c r="C519" s="21">
        <v>45143.653356481482</v>
      </c>
      <c r="D519" s="18" t="s">
        <v>8</v>
      </c>
      <c r="E519" s="18" t="s">
        <v>47</v>
      </c>
      <c r="F519" s="18" t="s">
        <v>1228</v>
      </c>
      <c r="G519" s="18" t="s">
        <v>157</v>
      </c>
      <c r="H519" s="78" t="s">
        <v>7451</v>
      </c>
      <c r="I519" s="48">
        <f>tbl_raw_data[[#This Row],[Date Actioned]]-tbl_raw_data[[#This Row],[Date Tagged]]</f>
        <v>3.5416666651144624E-3</v>
      </c>
      <c r="J519" s="46">
        <f>HOUR(tbl_raw_data[[#This Row],[Time_taken]])*60+MINUTE(tbl_raw_data[[#This Row],[Time_taken]])+SECOND(tbl_raw_data[[#This Row],[Time_taken]])/60</f>
        <v>5.0999999999999996</v>
      </c>
      <c r="K519" s="52">
        <f>DATE(YEAR(tbl_raw_data[[#This Row],[Date Actioned]]),MONTH(tbl_raw_data[[#This Row],[Date Actioned]]),DAY(tbl_raw_data[[#This Row],[Date Actioned]]))</f>
        <v>45143</v>
      </c>
      <c r="L519" s="50" t="str">
        <f>UPPER(TEXT(tbl_raw_data[[#This Row],[updated_date]],"MMMM"))</f>
        <v>AUGUST</v>
      </c>
      <c r="M519" s="50" t="str">
        <f>"WEEK "&amp; IF(ROUNDUP(DAY(tbl_raw_data[[#This Row],[updated_date]])/7,0)=5,4,ROUNDUP(DAY(tbl_raw_data[[#This Row],[updated_date]])/7,0))</f>
        <v>WEEK 1</v>
      </c>
      <c r="N519" s="50" t="str">
        <f>UPPER(VLOOKUP(tbl_raw_data[[#This Row],[Analyst]],Settiings!$A$2:$B$16,2,0))</f>
        <v>RAJ</v>
      </c>
      <c r="O519" s="50" t="str">
        <f>TRIM(UPPER(tbl_raw_data[[#This Row],[Outcome]]))</f>
        <v>WITHDRAW</v>
      </c>
      <c r="P519" s="50" t="str">
        <f>TRIM(UPPER(tbl_raw_data[[#This Row],[Queue Name]]))</f>
        <v>CONSUMER PRE BUREAU</v>
      </c>
      <c r="Q519" s="50" t="str">
        <f>IF(tbl_raw_data[[#This Row],[Time taken in min]]&lt;=Settiings!$D$2,"SLA_MET","SLA_NOT_MET")</f>
        <v>SLA_MET</v>
      </c>
      <c r="R519" s="94"/>
    </row>
    <row r="520" spans="1:18" x14ac:dyDescent="0.3">
      <c r="A520" s="14" t="s">
        <v>2073</v>
      </c>
      <c r="B520" s="15">
        <v>45143.656863425924</v>
      </c>
      <c r="C520" s="21">
        <v>45143.668321759258</v>
      </c>
      <c r="D520" s="18" t="s">
        <v>8</v>
      </c>
      <c r="E520" s="18" t="s">
        <v>9</v>
      </c>
      <c r="F520" s="18" t="s">
        <v>1228</v>
      </c>
      <c r="G520" s="18" t="s">
        <v>2074</v>
      </c>
      <c r="H520" s="78" t="s">
        <v>7451</v>
      </c>
      <c r="I520" s="48">
        <f>tbl_raw_data[[#This Row],[Date Actioned]]-tbl_raw_data[[#This Row],[Date Tagged]]</f>
        <v>1.1458333334303461E-2</v>
      </c>
      <c r="J520" s="46">
        <f>HOUR(tbl_raw_data[[#This Row],[Time_taken]])*60+MINUTE(tbl_raw_data[[#This Row],[Time_taken]])+SECOND(tbl_raw_data[[#This Row],[Time_taken]])/60</f>
        <v>16.5</v>
      </c>
      <c r="K520" s="52">
        <f>DATE(YEAR(tbl_raw_data[[#This Row],[Date Actioned]]),MONTH(tbl_raw_data[[#This Row],[Date Actioned]]),DAY(tbl_raw_data[[#This Row],[Date Actioned]]))</f>
        <v>45143</v>
      </c>
      <c r="L520" s="50" t="str">
        <f>UPPER(TEXT(tbl_raw_data[[#This Row],[updated_date]],"MMMM"))</f>
        <v>AUGUST</v>
      </c>
      <c r="M520" s="50" t="str">
        <f>"WEEK "&amp; IF(ROUNDUP(DAY(tbl_raw_data[[#This Row],[updated_date]])/7,0)=5,4,ROUNDUP(DAY(tbl_raw_data[[#This Row],[updated_date]])/7,0))</f>
        <v>WEEK 1</v>
      </c>
      <c r="N520" s="50" t="str">
        <f>UPPER(VLOOKUP(tbl_raw_data[[#This Row],[Analyst]],Settiings!$A$2:$B$16,2,0))</f>
        <v>RAJ</v>
      </c>
      <c r="O520" s="50" t="str">
        <f>TRIM(UPPER(tbl_raw_data[[#This Row],[Outcome]]))</f>
        <v>WITHDRAW</v>
      </c>
      <c r="P520" s="50" t="str">
        <f>TRIM(UPPER(tbl_raw_data[[#This Row],[Queue Name]]))</f>
        <v>CONSUMER EXISTING</v>
      </c>
      <c r="Q520" s="50" t="str">
        <f>IF(tbl_raw_data[[#This Row],[Time taken in min]]&lt;=Settiings!$D$2,"SLA_MET","SLA_NOT_MET")</f>
        <v>SLA_MET</v>
      </c>
      <c r="R520" s="94"/>
    </row>
    <row r="521" spans="1:18" x14ac:dyDescent="0.3">
      <c r="A521" s="20" t="s">
        <v>2076</v>
      </c>
      <c r="B521" s="9">
        <v>45143.659363425926</v>
      </c>
      <c r="C521" s="22">
        <v>45143.668576388889</v>
      </c>
      <c r="D521" s="12" t="s">
        <v>8</v>
      </c>
      <c r="E521" s="12" t="s">
        <v>47</v>
      </c>
      <c r="F521" s="12" t="s">
        <v>1222</v>
      </c>
      <c r="G521" s="12" t="s">
        <v>1352</v>
      </c>
      <c r="H521" s="78" t="s">
        <v>7451</v>
      </c>
      <c r="I521" s="48">
        <f>tbl_raw_data[[#This Row],[Date Actioned]]-tbl_raw_data[[#This Row],[Date Tagged]]</f>
        <v>9.2129629629198462E-3</v>
      </c>
      <c r="J521" s="46">
        <f>HOUR(tbl_raw_data[[#This Row],[Time_taken]])*60+MINUTE(tbl_raw_data[[#This Row],[Time_taken]])+SECOND(tbl_raw_data[[#This Row],[Time_taken]])/60</f>
        <v>13.266666666666667</v>
      </c>
      <c r="K521" s="52">
        <f>DATE(YEAR(tbl_raw_data[[#This Row],[Date Actioned]]),MONTH(tbl_raw_data[[#This Row],[Date Actioned]]),DAY(tbl_raw_data[[#This Row],[Date Actioned]]))</f>
        <v>45143</v>
      </c>
      <c r="L521" s="50" t="str">
        <f>UPPER(TEXT(tbl_raw_data[[#This Row],[updated_date]],"MMMM"))</f>
        <v>AUGUST</v>
      </c>
      <c r="M521" s="50" t="str">
        <f>"WEEK "&amp; IF(ROUNDUP(DAY(tbl_raw_data[[#This Row],[updated_date]])/7,0)=5,4,ROUNDUP(DAY(tbl_raw_data[[#This Row],[updated_date]])/7,0))</f>
        <v>WEEK 1</v>
      </c>
      <c r="N521" s="50" t="str">
        <f>UPPER(VLOOKUP(tbl_raw_data[[#This Row],[Analyst]],Settiings!$A$2:$B$16,2,0))</f>
        <v>HARDIK</v>
      </c>
      <c r="O521" s="50" t="str">
        <f>TRIM(UPPER(tbl_raw_data[[#This Row],[Outcome]]))</f>
        <v>WITHDRAW</v>
      </c>
      <c r="P521" s="50" t="str">
        <f>TRIM(UPPER(tbl_raw_data[[#This Row],[Queue Name]]))</f>
        <v>CONSUMER PRE BUREAU</v>
      </c>
      <c r="Q521" s="50" t="str">
        <f>IF(tbl_raw_data[[#This Row],[Time taken in min]]&lt;=Settiings!$D$2,"SLA_MET","SLA_NOT_MET")</f>
        <v>SLA_MET</v>
      </c>
      <c r="R521" s="94"/>
    </row>
    <row r="522" spans="1:18" x14ac:dyDescent="0.3">
      <c r="A522" s="23" t="s">
        <v>2077</v>
      </c>
      <c r="B522" s="15">
        <v>45143.66138888889</v>
      </c>
      <c r="C522" s="21">
        <v>45143.669699074075</v>
      </c>
      <c r="D522" s="18" t="s">
        <v>8</v>
      </c>
      <c r="E522" s="18" t="s">
        <v>47</v>
      </c>
      <c r="F522" s="18" t="s">
        <v>1228</v>
      </c>
      <c r="G522" s="18" t="s">
        <v>1563</v>
      </c>
      <c r="H522" s="78" t="s">
        <v>7451</v>
      </c>
      <c r="I522" s="48">
        <f>tbl_raw_data[[#This Row],[Date Actioned]]-tbl_raw_data[[#This Row],[Date Tagged]]</f>
        <v>8.3101851851097308E-3</v>
      </c>
      <c r="J522" s="46">
        <f>HOUR(tbl_raw_data[[#This Row],[Time_taken]])*60+MINUTE(tbl_raw_data[[#This Row],[Time_taken]])+SECOND(tbl_raw_data[[#This Row],[Time_taken]])/60</f>
        <v>11.966666666666667</v>
      </c>
      <c r="K522" s="52">
        <f>DATE(YEAR(tbl_raw_data[[#This Row],[Date Actioned]]),MONTH(tbl_raw_data[[#This Row],[Date Actioned]]),DAY(tbl_raw_data[[#This Row],[Date Actioned]]))</f>
        <v>45143</v>
      </c>
      <c r="L522" s="50" t="str">
        <f>UPPER(TEXT(tbl_raw_data[[#This Row],[updated_date]],"MMMM"))</f>
        <v>AUGUST</v>
      </c>
      <c r="M522" s="50" t="str">
        <f>"WEEK "&amp; IF(ROUNDUP(DAY(tbl_raw_data[[#This Row],[updated_date]])/7,0)=5,4,ROUNDUP(DAY(tbl_raw_data[[#This Row],[updated_date]])/7,0))</f>
        <v>WEEK 1</v>
      </c>
      <c r="N522" s="50" t="str">
        <f>UPPER(VLOOKUP(tbl_raw_data[[#This Row],[Analyst]],Settiings!$A$2:$B$16,2,0))</f>
        <v>RAJ</v>
      </c>
      <c r="O522" s="50" t="str">
        <f>TRIM(UPPER(tbl_raw_data[[#This Row],[Outcome]]))</f>
        <v>WITHDRAW</v>
      </c>
      <c r="P522" s="50" t="str">
        <f>TRIM(UPPER(tbl_raw_data[[#This Row],[Queue Name]]))</f>
        <v>CONSUMER PRE BUREAU</v>
      </c>
      <c r="Q522" s="50" t="str">
        <f>IF(tbl_raw_data[[#This Row],[Time taken in min]]&lt;=Settiings!$D$2,"SLA_MET","SLA_NOT_MET")</f>
        <v>SLA_MET</v>
      </c>
      <c r="R522" s="94"/>
    </row>
    <row r="523" spans="1:18" x14ac:dyDescent="0.3">
      <c r="A523" s="14" t="s">
        <v>2079</v>
      </c>
      <c r="B523" s="9">
        <v>45143.664409722223</v>
      </c>
      <c r="C523" s="22">
        <v>45143.671053240738</v>
      </c>
      <c r="D523" s="12" t="s">
        <v>8</v>
      </c>
      <c r="E523" s="12" t="s">
        <v>47</v>
      </c>
      <c r="F523" s="12" t="s">
        <v>1228</v>
      </c>
      <c r="G523" s="12" t="s">
        <v>1563</v>
      </c>
      <c r="H523" s="78" t="s">
        <v>7451</v>
      </c>
      <c r="I523" s="48">
        <f>tbl_raw_data[[#This Row],[Date Actioned]]-tbl_raw_data[[#This Row],[Date Tagged]]</f>
        <v>6.6435185144655406E-3</v>
      </c>
      <c r="J523" s="46">
        <f>HOUR(tbl_raw_data[[#This Row],[Time_taken]])*60+MINUTE(tbl_raw_data[[#This Row],[Time_taken]])+SECOND(tbl_raw_data[[#This Row],[Time_taken]])/60</f>
        <v>9.5666666666666664</v>
      </c>
      <c r="K523" s="52">
        <f>DATE(YEAR(tbl_raw_data[[#This Row],[Date Actioned]]),MONTH(tbl_raw_data[[#This Row],[Date Actioned]]),DAY(tbl_raw_data[[#This Row],[Date Actioned]]))</f>
        <v>45143</v>
      </c>
      <c r="L523" s="50" t="str">
        <f>UPPER(TEXT(tbl_raw_data[[#This Row],[updated_date]],"MMMM"))</f>
        <v>AUGUST</v>
      </c>
      <c r="M523" s="50" t="str">
        <f>"WEEK "&amp; IF(ROUNDUP(DAY(tbl_raw_data[[#This Row],[updated_date]])/7,0)=5,4,ROUNDUP(DAY(tbl_raw_data[[#This Row],[updated_date]])/7,0))</f>
        <v>WEEK 1</v>
      </c>
      <c r="N523" s="50" t="str">
        <f>UPPER(VLOOKUP(tbl_raw_data[[#This Row],[Analyst]],Settiings!$A$2:$B$16,2,0))</f>
        <v>RAJ</v>
      </c>
      <c r="O523" s="50" t="str">
        <f>TRIM(UPPER(tbl_raw_data[[#This Row],[Outcome]]))</f>
        <v>WITHDRAW</v>
      </c>
      <c r="P523" s="50" t="str">
        <f>TRIM(UPPER(tbl_raw_data[[#This Row],[Queue Name]]))</f>
        <v>CONSUMER PRE BUREAU</v>
      </c>
      <c r="Q523" s="50" t="str">
        <f>IF(tbl_raw_data[[#This Row],[Time taken in min]]&lt;=Settiings!$D$2,"SLA_MET","SLA_NOT_MET")</f>
        <v>SLA_MET</v>
      </c>
      <c r="R523" s="94"/>
    </row>
    <row r="524" spans="1:18" x14ac:dyDescent="0.3">
      <c r="A524" s="20" t="s">
        <v>2082</v>
      </c>
      <c r="B524" s="15">
        <v>45143.688692129632</v>
      </c>
      <c r="C524" s="21">
        <v>45143.694108796299</v>
      </c>
      <c r="D524" s="18" t="s">
        <v>8</v>
      </c>
      <c r="E524" s="18" t="s">
        <v>9</v>
      </c>
      <c r="F524" s="18" t="s">
        <v>686</v>
      </c>
      <c r="G524" s="18" t="s">
        <v>2083</v>
      </c>
      <c r="H524" s="78" t="s">
        <v>7451</v>
      </c>
      <c r="I524" s="48">
        <f>tbl_raw_data[[#This Row],[Date Actioned]]-tbl_raw_data[[#This Row],[Date Tagged]]</f>
        <v>5.4166666668606922E-3</v>
      </c>
      <c r="J524" s="46">
        <f>HOUR(tbl_raw_data[[#This Row],[Time_taken]])*60+MINUTE(tbl_raw_data[[#This Row],[Time_taken]])+SECOND(tbl_raw_data[[#This Row],[Time_taken]])/60</f>
        <v>7.8</v>
      </c>
      <c r="K524" s="52">
        <f>DATE(YEAR(tbl_raw_data[[#This Row],[Date Actioned]]),MONTH(tbl_raw_data[[#This Row],[Date Actioned]]),DAY(tbl_raw_data[[#This Row],[Date Actioned]]))</f>
        <v>45143</v>
      </c>
      <c r="L524" s="50" t="str">
        <f>UPPER(TEXT(tbl_raw_data[[#This Row],[updated_date]],"MMMM"))</f>
        <v>AUGUST</v>
      </c>
      <c r="M524" s="50" t="str">
        <f>"WEEK "&amp; IF(ROUNDUP(DAY(tbl_raw_data[[#This Row],[updated_date]])/7,0)=5,4,ROUNDUP(DAY(tbl_raw_data[[#This Row],[updated_date]])/7,0))</f>
        <v>WEEK 1</v>
      </c>
      <c r="N524" s="50" t="str">
        <f>UPPER(VLOOKUP(tbl_raw_data[[#This Row],[Analyst]],Settiings!$A$2:$B$16,2,0))</f>
        <v>FARDIN</v>
      </c>
      <c r="O524" s="50" t="str">
        <f>TRIM(UPPER(tbl_raw_data[[#This Row],[Outcome]]))</f>
        <v>WITHDRAW</v>
      </c>
      <c r="P524" s="50" t="str">
        <f>TRIM(UPPER(tbl_raw_data[[#This Row],[Queue Name]]))</f>
        <v>CONSUMER EXISTING</v>
      </c>
      <c r="Q524" s="50" t="str">
        <f>IF(tbl_raw_data[[#This Row],[Time taken in min]]&lt;=Settiings!$D$2,"SLA_MET","SLA_NOT_MET")</f>
        <v>SLA_MET</v>
      </c>
      <c r="R524" s="94"/>
    </row>
    <row r="525" spans="1:18" x14ac:dyDescent="0.3">
      <c r="A525" s="23" t="s">
        <v>2087</v>
      </c>
      <c r="B525" s="9">
        <v>45143.700694444444</v>
      </c>
      <c r="C525" s="22">
        <v>45143.704398148147</v>
      </c>
      <c r="D525" s="12" t="s">
        <v>8</v>
      </c>
      <c r="E525" s="12" t="s">
        <v>47</v>
      </c>
      <c r="F525" s="12" t="s">
        <v>1222</v>
      </c>
      <c r="G525" s="12" t="s">
        <v>62</v>
      </c>
      <c r="H525" s="78" t="s">
        <v>7451</v>
      </c>
      <c r="I525" s="48">
        <f>tbl_raw_data[[#This Row],[Date Actioned]]-tbl_raw_data[[#This Row],[Date Tagged]]</f>
        <v>3.7037037036498077E-3</v>
      </c>
      <c r="J525" s="46">
        <f>HOUR(tbl_raw_data[[#This Row],[Time_taken]])*60+MINUTE(tbl_raw_data[[#This Row],[Time_taken]])+SECOND(tbl_raw_data[[#This Row],[Time_taken]])/60</f>
        <v>5.333333333333333</v>
      </c>
      <c r="K525" s="52">
        <f>DATE(YEAR(tbl_raw_data[[#This Row],[Date Actioned]]),MONTH(tbl_raw_data[[#This Row],[Date Actioned]]),DAY(tbl_raw_data[[#This Row],[Date Actioned]]))</f>
        <v>45143</v>
      </c>
      <c r="L525" s="50" t="str">
        <f>UPPER(TEXT(tbl_raw_data[[#This Row],[updated_date]],"MMMM"))</f>
        <v>AUGUST</v>
      </c>
      <c r="M525" s="50" t="str">
        <f>"WEEK "&amp; IF(ROUNDUP(DAY(tbl_raw_data[[#This Row],[updated_date]])/7,0)=5,4,ROUNDUP(DAY(tbl_raw_data[[#This Row],[updated_date]])/7,0))</f>
        <v>WEEK 1</v>
      </c>
      <c r="N525" s="50" t="str">
        <f>UPPER(VLOOKUP(tbl_raw_data[[#This Row],[Analyst]],Settiings!$A$2:$B$16,2,0))</f>
        <v>HARDIK</v>
      </c>
      <c r="O525" s="50" t="str">
        <f>TRIM(UPPER(tbl_raw_data[[#This Row],[Outcome]]))</f>
        <v>WITHDRAW</v>
      </c>
      <c r="P525" s="50" t="str">
        <f>TRIM(UPPER(tbl_raw_data[[#This Row],[Queue Name]]))</f>
        <v>CONSUMER PRE BUREAU</v>
      </c>
      <c r="Q525" s="50" t="str">
        <f>IF(tbl_raw_data[[#This Row],[Time taken in min]]&lt;=Settiings!$D$2,"SLA_MET","SLA_NOT_MET")</f>
        <v>SLA_MET</v>
      </c>
      <c r="R525" s="94"/>
    </row>
    <row r="526" spans="1:18" x14ac:dyDescent="0.3">
      <c r="A526" s="14" t="s">
        <v>2089</v>
      </c>
      <c r="B526" s="15">
        <v>45143.705925925926</v>
      </c>
      <c r="C526" s="21">
        <v>45143.708101851851</v>
      </c>
      <c r="D526" s="18" t="s">
        <v>8</v>
      </c>
      <c r="E526" s="18" t="s">
        <v>47</v>
      </c>
      <c r="F526" s="18" t="s">
        <v>70</v>
      </c>
      <c r="G526" s="18" t="s">
        <v>118</v>
      </c>
      <c r="H526" s="78" t="s">
        <v>7451</v>
      </c>
      <c r="I526" s="48">
        <f>tbl_raw_data[[#This Row],[Date Actioned]]-tbl_raw_data[[#This Row],[Date Tagged]]</f>
        <v>2.1759259252576157E-3</v>
      </c>
      <c r="J526" s="46">
        <f>HOUR(tbl_raw_data[[#This Row],[Time_taken]])*60+MINUTE(tbl_raw_data[[#This Row],[Time_taken]])+SECOND(tbl_raw_data[[#This Row],[Time_taken]])/60</f>
        <v>3.1333333333333333</v>
      </c>
      <c r="K526" s="52">
        <f>DATE(YEAR(tbl_raw_data[[#This Row],[Date Actioned]]),MONTH(tbl_raw_data[[#This Row],[Date Actioned]]),DAY(tbl_raw_data[[#This Row],[Date Actioned]]))</f>
        <v>45143</v>
      </c>
      <c r="L526" s="50" t="str">
        <f>UPPER(TEXT(tbl_raw_data[[#This Row],[updated_date]],"MMMM"))</f>
        <v>AUGUST</v>
      </c>
      <c r="M526" s="50" t="str">
        <f>"WEEK "&amp; IF(ROUNDUP(DAY(tbl_raw_data[[#This Row],[updated_date]])/7,0)=5,4,ROUNDUP(DAY(tbl_raw_data[[#This Row],[updated_date]])/7,0))</f>
        <v>WEEK 1</v>
      </c>
      <c r="N526" s="50" t="str">
        <f>UPPER(VLOOKUP(tbl_raw_data[[#This Row],[Analyst]],Settiings!$A$2:$B$16,2,0))</f>
        <v>ASIF</v>
      </c>
      <c r="O526" s="50" t="str">
        <f>TRIM(UPPER(tbl_raw_data[[#This Row],[Outcome]]))</f>
        <v>WITHDRAW</v>
      </c>
      <c r="P526" s="50" t="str">
        <f>TRIM(UPPER(tbl_raw_data[[#This Row],[Queue Name]]))</f>
        <v>CONSUMER PRE BUREAU</v>
      </c>
      <c r="Q526" s="50" t="str">
        <f>IF(tbl_raw_data[[#This Row],[Time taken in min]]&lt;=Settiings!$D$2,"SLA_MET","SLA_NOT_MET")</f>
        <v>SLA_MET</v>
      </c>
      <c r="R526" s="94"/>
    </row>
    <row r="527" spans="1:18" x14ac:dyDescent="0.3">
      <c r="A527" s="14" t="s">
        <v>2100</v>
      </c>
      <c r="B527" s="9">
        <v>45144.35732638889</v>
      </c>
      <c r="C527" s="24">
        <v>45144.363043981481</v>
      </c>
      <c r="D527" s="25" t="s">
        <v>8</v>
      </c>
      <c r="E527" s="25" t="s">
        <v>9</v>
      </c>
      <c r="F527" s="25" t="s">
        <v>1222</v>
      </c>
      <c r="G527" s="25" t="s">
        <v>2101</v>
      </c>
      <c r="H527" s="78" t="s">
        <v>7451</v>
      </c>
      <c r="I527" s="48">
        <f>tbl_raw_data[[#This Row],[Date Actioned]]-tbl_raw_data[[#This Row],[Date Tagged]]</f>
        <v>5.7175925903720781E-3</v>
      </c>
      <c r="J527" s="46">
        <f>HOUR(tbl_raw_data[[#This Row],[Time_taken]])*60+MINUTE(tbl_raw_data[[#This Row],[Time_taken]])+SECOND(tbl_raw_data[[#This Row],[Time_taken]])/60</f>
        <v>8.2333333333333325</v>
      </c>
      <c r="K527" s="52">
        <f>DATE(YEAR(tbl_raw_data[[#This Row],[Date Actioned]]),MONTH(tbl_raw_data[[#This Row],[Date Actioned]]),DAY(tbl_raw_data[[#This Row],[Date Actioned]]))</f>
        <v>45144</v>
      </c>
      <c r="L527" s="50" t="str">
        <f>UPPER(TEXT(tbl_raw_data[[#This Row],[updated_date]],"MMMM"))</f>
        <v>AUGUST</v>
      </c>
      <c r="M527" s="50" t="str">
        <f>"WEEK "&amp; IF(ROUNDUP(DAY(tbl_raw_data[[#This Row],[updated_date]])/7,0)=5,4,ROUNDUP(DAY(tbl_raw_data[[#This Row],[updated_date]])/7,0))</f>
        <v>WEEK 1</v>
      </c>
      <c r="N527" s="50" t="str">
        <f>UPPER(VLOOKUP(tbl_raw_data[[#This Row],[Analyst]],Settiings!$A$2:$B$16,2,0))</f>
        <v>HARDIK</v>
      </c>
      <c r="O527" s="50" t="str">
        <f>TRIM(UPPER(tbl_raw_data[[#This Row],[Outcome]]))</f>
        <v>WITHDRAW</v>
      </c>
      <c r="P527" s="50" t="str">
        <f>TRIM(UPPER(tbl_raw_data[[#This Row],[Queue Name]]))</f>
        <v>CONSUMER EXISTING</v>
      </c>
      <c r="Q527" s="50" t="str">
        <f>IF(tbl_raw_data[[#This Row],[Time taken in min]]&lt;=Settiings!$D$2,"SLA_MET","SLA_NOT_MET")</f>
        <v>SLA_MET</v>
      </c>
      <c r="R527" s="94"/>
    </row>
    <row r="528" spans="1:18" x14ac:dyDescent="0.3">
      <c r="A528" s="20" t="s">
        <v>2105</v>
      </c>
      <c r="B528" s="15">
        <v>45144.395312499997</v>
      </c>
      <c r="C528" s="16">
        <v>45144.40079861111</v>
      </c>
      <c r="D528" s="17" t="s">
        <v>8</v>
      </c>
      <c r="E528" s="17" t="s">
        <v>9</v>
      </c>
      <c r="F528" s="17" t="s">
        <v>43</v>
      </c>
      <c r="G528" s="17" t="s">
        <v>62</v>
      </c>
      <c r="H528" s="78" t="s">
        <v>7451</v>
      </c>
      <c r="I528" s="48">
        <f>tbl_raw_data[[#This Row],[Date Actioned]]-tbl_raw_data[[#This Row],[Date Tagged]]</f>
        <v>5.4861111129866913E-3</v>
      </c>
      <c r="J528" s="46">
        <f>HOUR(tbl_raw_data[[#This Row],[Time_taken]])*60+MINUTE(tbl_raw_data[[#This Row],[Time_taken]])+SECOND(tbl_raw_data[[#This Row],[Time_taken]])/60</f>
        <v>7.9</v>
      </c>
      <c r="K528" s="52">
        <f>DATE(YEAR(tbl_raw_data[[#This Row],[Date Actioned]]),MONTH(tbl_raw_data[[#This Row],[Date Actioned]]),DAY(tbl_raw_data[[#This Row],[Date Actioned]]))</f>
        <v>45144</v>
      </c>
      <c r="L528" s="50" t="str">
        <f>UPPER(TEXT(tbl_raw_data[[#This Row],[updated_date]],"MMMM"))</f>
        <v>AUGUST</v>
      </c>
      <c r="M528" s="50" t="str">
        <f>"WEEK "&amp; IF(ROUNDUP(DAY(tbl_raw_data[[#This Row],[updated_date]])/7,0)=5,4,ROUNDUP(DAY(tbl_raw_data[[#This Row],[updated_date]])/7,0))</f>
        <v>WEEK 1</v>
      </c>
      <c r="N528" s="50" t="str">
        <f>UPPER(VLOOKUP(tbl_raw_data[[#This Row],[Analyst]],Settiings!$A$2:$B$16,2,0))</f>
        <v>MERCEDES</v>
      </c>
      <c r="O528" s="50" t="str">
        <f>TRIM(UPPER(tbl_raw_data[[#This Row],[Outcome]]))</f>
        <v>WITHDRAW</v>
      </c>
      <c r="P528" s="50" t="str">
        <f>TRIM(UPPER(tbl_raw_data[[#This Row],[Queue Name]]))</f>
        <v>CONSUMER EXISTING</v>
      </c>
      <c r="Q528" s="50" t="str">
        <f>IF(tbl_raw_data[[#This Row],[Time taken in min]]&lt;=Settiings!$D$2,"SLA_MET","SLA_NOT_MET")</f>
        <v>SLA_MET</v>
      </c>
      <c r="R528" s="94"/>
    </row>
    <row r="529" spans="1:18" x14ac:dyDescent="0.3">
      <c r="A529" s="23" t="s">
        <v>2110</v>
      </c>
      <c r="B529" s="9">
        <v>45144.421585648146</v>
      </c>
      <c r="C529" s="24">
        <v>45144.425636574073</v>
      </c>
      <c r="D529" s="25" t="s">
        <v>8</v>
      </c>
      <c r="E529" s="25" t="s">
        <v>9</v>
      </c>
      <c r="F529" s="25" t="s">
        <v>1222</v>
      </c>
      <c r="G529" s="25" t="s">
        <v>62</v>
      </c>
      <c r="H529" s="78" t="s">
        <v>7451</v>
      </c>
      <c r="I529" s="48">
        <f>tbl_raw_data[[#This Row],[Date Actioned]]-tbl_raw_data[[#This Row],[Date Tagged]]</f>
        <v>4.0509259270038456E-3</v>
      </c>
      <c r="J529" s="46">
        <f>HOUR(tbl_raw_data[[#This Row],[Time_taken]])*60+MINUTE(tbl_raw_data[[#This Row],[Time_taken]])+SECOND(tbl_raw_data[[#This Row],[Time_taken]])/60</f>
        <v>5.833333333333333</v>
      </c>
      <c r="K529" s="52">
        <f>DATE(YEAR(tbl_raw_data[[#This Row],[Date Actioned]]),MONTH(tbl_raw_data[[#This Row],[Date Actioned]]),DAY(tbl_raw_data[[#This Row],[Date Actioned]]))</f>
        <v>45144</v>
      </c>
      <c r="L529" s="50" t="str">
        <f>UPPER(TEXT(tbl_raw_data[[#This Row],[updated_date]],"MMMM"))</f>
        <v>AUGUST</v>
      </c>
      <c r="M529" s="50" t="str">
        <f>"WEEK "&amp; IF(ROUNDUP(DAY(tbl_raw_data[[#This Row],[updated_date]])/7,0)=5,4,ROUNDUP(DAY(tbl_raw_data[[#This Row],[updated_date]])/7,0))</f>
        <v>WEEK 1</v>
      </c>
      <c r="N529" s="50" t="str">
        <f>UPPER(VLOOKUP(tbl_raw_data[[#This Row],[Analyst]],Settiings!$A$2:$B$16,2,0))</f>
        <v>HARDIK</v>
      </c>
      <c r="O529" s="50" t="str">
        <f>TRIM(UPPER(tbl_raw_data[[#This Row],[Outcome]]))</f>
        <v>WITHDRAW</v>
      </c>
      <c r="P529" s="50" t="str">
        <f>TRIM(UPPER(tbl_raw_data[[#This Row],[Queue Name]]))</f>
        <v>CONSUMER EXISTING</v>
      </c>
      <c r="Q529" s="50" t="str">
        <f>IF(tbl_raw_data[[#This Row],[Time taken in min]]&lt;=Settiings!$D$2,"SLA_MET","SLA_NOT_MET")</f>
        <v>SLA_MET</v>
      </c>
      <c r="R529" s="94"/>
    </row>
    <row r="530" spans="1:18" x14ac:dyDescent="0.3">
      <c r="A530" s="20" t="s">
        <v>2120</v>
      </c>
      <c r="B530" s="9">
        <v>45144.447766203702</v>
      </c>
      <c r="C530" s="24">
        <v>45144.453287037039</v>
      </c>
      <c r="D530" s="25" t="s">
        <v>8</v>
      </c>
      <c r="E530" s="25" t="s">
        <v>9</v>
      </c>
      <c r="F530" s="25" t="s">
        <v>53</v>
      </c>
      <c r="G530" s="25" t="s">
        <v>1262</v>
      </c>
      <c r="H530" s="118" t="s">
        <v>7449</v>
      </c>
      <c r="I530" s="48">
        <f>tbl_raw_data[[#This Row],[Date Actioned]]-tbl_raw_data[[#This Row],[Date Tagged]]</f>
        <v>5.5208333360496908E-3</v>
      </c>
      <c r="J530" s="46">
        <f>HOUR(tbl_raw_data[[#This Row],[Time_taken]])*60+MINUTE(tbl_raw_data[[#This Row],[Time_taken]])+SECOND(tbl_raw_data[[#This Row],[Time_taken]])/60</f>
        <v>7.95</v>
      </c>
      <c r="K530" s="52">
        <f>DATE(YEAR(tbl_raw_data[[#This Row],[Date Actioned]]),MONTH(tbl_raw_data[[#This Row],[Date Actioned]]),DAY(tbl_raw_data[[#This Row],[Date Actioned]]))</f>
        <v>45144</v>
      </c>
      <c r="L530" s="50" t="str">
        <f>UPPER(TEXT(tbl_raw_data[[#This Row],[updated_date]],"MMMM"))</f>
        <v>AUGUST</v>
      </c>
      <c r="M530" s="50" t="str">
        <f>"WEEK "&amp; IF(ROUNDUP(DAY(tbl_raw_data[[#This Row],[updated_date]])/7,0)=5,4,ROUNDUP(DAY(tbl_raw_data[[#This Row],[updated_date]])/7,0))</f>
        <v>WEEK 1</v>
      </c>
      <c r="N530" s="50" t="str">
        <f>UPPER(VLOOKUP(tbl_raw_data[[#This Row],[Analyst]],Settiings!$A$2:$B$16,2,0))</f>
        <v>NAVED</v>
      </c>
      <c r="O530" s="50" t="str">
        <f>TRIM(UPPER(tbl_raw_data[[#This Row],[Outcome]]))</f>
        <v>WITHDRAW</v>
      </c>
      <c r="P530" s="50" t="str">
        <f>TRIM(UPPER(tbl_raw_data[[#This Row],[Queue Name]]))</f>
        <v>CONSUMER EXISTING</v>
      </c>
      <c r="Q530" s="50" t="str">
        <f>IF(tbl_raw_data[[#This Row],[Time taken in min]]&lt;=Settiings!$D$2,"SLA_MET","SLA_NOT_MET")</f>
        <v>SLA_MET</v>
      </c>
      <c r="R530" s="94"/>
    </row>
    <row r="531" spans="1:18" x14ac:dyDescent="0.3">
      <c r="A531" s="23" t="s">
        <v>2121</v>
      </c>
      <c r="B531" s="15">
        <v>45144.448414351849</v>
      </c>
      <c r="C531" s="16">
        <v>45144.452997685185</v>
      </c>
      <c r="D531" s="17" t="s">
        <v>8</v>
      </c>
      <c r="E531" s="17" t="s">
        <v>47</v>
      </c>
      <c r="F531" s="17" t="s">
        <v>1222</v>
      </c>
      <c r="G531" s="17" t="s">
        <v>2122</v>
      </c>
      <c r="H531" s="78" t="s">
        <v>7451</v>
      </c>
      <c r="I531" s="48">
        <f>tbl_raw_data[[#This Row],[Date Actioned]]-tbl_raw_data[[#This Row],[Date Tagged]]</f>
        <v>4.5833333351765759E-3</v>
      </c>
      <c r="J531" s="46">
        <f>HOUR(tbl_raw_data[[#This Row],[Time_taken]])*60+MINUTE(tbl_raw_data[[#This Row],[Time_taken]])+SECOND(tbl_raw_data[[#This Row],[Time_taken]])/60</f>
        <v>6.6</v>
      </c>
      <c r="K531" s="52">
        <f>DATE(YEAR(tbl_raw_data[[#This Row],[Date Actioned]]),MONTH(tbl_raw_data[[#This Row],[Date Actioned]]),DAY(tbl_raw_data[[#This Row],[Date Actioned]]))</f>
        <v>45144</v>
      </c>
      <c r="L531" s="50" t="str">
        <f>UPPER(TEXT(tbl_raw_data[[#This Row],[updated_date]],"MMMM"))</f>
        <v>AUGUST</v>
      </c>
      <c r="M531" s="50" t="str">
        <f>"WEEK "&amp; IF(ROUNDUP(DAY(tbl_raw_data[[#This Row],[updated_date]])/7,0)=5,4,ROUNDUP(DAY(tbl_raw_data[[#This Row],[updated_date]])/7,0))</f>
        <v>WEEK 1</v>
      </c>
      <c r="N531" s="50" t="str">
        <f>UPPER(VLOOKUP(tbl_raw_data[[#This Row],[Analyst]],Settiings!$A$2:$B$16,2,0))</f>
        <v>HARDIK</v>
      </c>
      <c r="O531" s="50" t="str">
        <f>TRIM(UPPER(tbl_raw_data[[#This Row],[Outcome]]))</f>
        <v>WITHDRAW</v>
      </c>
      <c r="P531" s="50" t="str">
        <f>TRIM(UPPER(tbl_raw_data[[#This Row],[Queue Name]]))</f>
        <v>CONSUMER PRE BUREAU</v>
      </c>
      <c r="Q531" s="50" t="str">
        <f>IF(tbl_raw_data[[#This Row],[Time taken in min]]&lt;=Settiings!$D$2,"SLA_MET","SLA_NOT_MET")</f>
        <v>SLA_MET</v>
      </c>
      <c r="R531" s="94"/>
    </row>
    <row r="532" spans="1:18" x14ac:dyDescent="0.3">
      <c r="A532" s="20" t="s">
        <v>2128</v>
      </c>
      <c r="B532" s="15">
        <v>45144.461365740739</v>
      </c>
      <c r="C532" s="16">
        <v>45144.468368055554</v>
      </c>
      <c r="D532" s="17" t="s">
        <v>8</v>
      </c>
      <c r="E532" s="17" t="s">
        <v>47</v>
      </c>
      <c r="F532" s="17" t="s">
        <v>76</v>
      </c>
      <c r="G532" s="17" t="s">
        <v>118</v>
      </c>
      <c r="H532" s="78" t="s">
        <v>7451</v>
      </c>
      <c r="I532" s="48">
        <f>tbl_raw_data[[#This Row],[Date Actioned]]-tbl_raw_data[[#This Row],[Date Tagged]]</f>
        <v>7.0023148145992309E-3</v>
      </c>
      <c r="J532" s="46">
        <f>HOUR(tbl_raw_data[[#This Row],[Time_taken]])*60+MINUTE(tbl_raw_data[[#This Row],[Time_taken]])+SECOND(tbl_raw_data[[#This Row],[Time_taken]])/60</f>
        <v>10.083333333333334</v>
      </c>
      <c r="K532" s="52">
        <f>DATE(YEAR(tbl_raw_data[[#This Row],[Date Actioned]]),MONTH(tbl_raw_data[[#This Row],[Date Actioned]]),DAY(tbl_raw_data[[#This Row],[Date Actioned]]))</f>
        <v>45144</v>
      </c>
      <c r="L532" s="50" t="str">
        <f>UPPER(TEXT(tbl_raw_data[[#This Row],[updated_date]],"MMMM"))</f>
        <v>AUGUST</v>
      </c>
      <c r="M532" s="50" t="str">
        <f>"WEEK "&amp; IF(ROUNDUP(DAY(tbl_raw_data[[#This Row],[updated_date]])/7,0)=5,4,ROUNDUP(DAY(tbl_raw_data[[#This Row],[updated_date]])/7,0))</f>
        <v>WEEK 1</v>
      </c>
      <c r="N532" s="50" t="str">
        <f>UPPER(VLOOKUP(tbl_raw_data[[#This Row],[Analyst]],Settiings!$A$2:$B$16,2,0))</f>
        <v>ROHAN</v>
      </c>
      <c r="O532" s="50" t="str">
        <f>TRIM(UPPER(tbl_raw_data[[#This Row],[Outcome]]))</f>
        <v>WITHDRAW</v>
      </c>
      <c r="P532" s="50" t="str">
        <f>TRIM(UPPER(tbl_raw_data[[#This Row],[Queue Name]]))</f>
        <v>CONSUMER PRE BUREAU</v>
      </c>
      <c r="Q532" s="50" t="str">
        <f>IF(tbl_raw_data[[#This Row],[Time taken in min]]&lt;=Settiings!$D$2,"SLA_MET","SLA_NOT_MET")</f>
        <v>SLA_MET</v>
      </c>
      <c r="R532" s="94"/>
    </row>
    <row r="533" spans="1:18" x14ac:dyDescent="0.3">
      <c r="A533" s="23" t="s">
        <v>2129</v>
      </c>
      <c r="B533" s="9">
        <v>45144.462858796294</v>
      </c>
      <c r="C533" s="24">
        <v>45144.471898148149</v>
      </c>
      <c r="D533" s="25" t="s">
        <v>8</v>
      </c>
      <c r="E533" s="25" t="s">
        <v>9</v>
      </c>
      <c r="F533" s="25" t="s">
        <v>65</v>
      </c>
      <c r="G533" s="25" t="s">
        <v>231</v>
      </c>
      <c r="H533" s="78" t="s">
        <v>7451</v>
      </c>
      <c r="I533" s="48">
        <f>tbl_raw_data[[#This Row],[Date Actioned]]-tbl_raw_data[[#This Row],[Date Tagged]]</f>
        <v>9.0393518548808061E-3</v>
      </c>
      <c r="J533" s="46">
        <f>HOUR(tbl_raw_data[[#This Row],[Time_taken]])*60+MINUTE(tbl_raw_data[[#This Row],[Time_taken]])+SECOND(tbl_raw_data[[#This Row],[Time_taken]])/60</f>
        <v>13.016666666666667</v>
      </c>
      <c r="K533" s="52">
        <f>DATE(YEAR(tbl_raw_data[[#This Row],[Date Actioned]]),MONTH(tbl_raw_data[[#This Row],[Date Actioned]]),DAY(tbl_raw_data[[#This Row],[Date Actioned]]))</f>
        <v>45144</v>
      </c>
      <c r="L533" s="50" t="str">
        <f>UPPER(TEXT(tbl_raw_data[[#This Row],[updated_date]],"MMMM"))</f>
        <v>AUGUST</v>
      </c>
      <c r="M533" s="50" t="str">
        <f>"WEEK "&amp; IF(ROUNDUP(DAY(tbl_raw_data[[#This Row],[updated_date]])/7,0)=5,4,ROUNDUP(DAY(tbl_raw_data[[#This Row],[updated_date]])/7,0))</f>
        <v>WEEK 1</v>
      </c>
      <c r="N533" s="50" t="str">
        <f>UPPER(VLOOKUP(tbl_raw_data[[#This Row],[Analyst]],Settiings!$A$2:$B$16,2,0))</f>
        <v>SAM</v>
      </c>
      <c r="O533" s="50" t="str">
        <f>TRIM(UPPER(tbl_raw_data[[#This Row],[Outcome]]))</f>
        <v>WITHDRAW</v>
      </c>
      <c r="P533" s="50" t="str">
        <f>TRIM(UPPER(tbl_raw_data[[#This Row],[Queue Name]]))</f>
        <v>CONSUMER EXISTING</v>
      </c>
      <c r="Q533" s="50" t="str">
        <f>IF(tbl_raw_data[[#This Row],[Time taken in min]]&lt;=Settiings!$D$2,"SLA_MET","SLA_NOT_MET")</f>
        <v>SLA_MET</v>
      </c>
      <c r="R533" s="94"/>
    </row>
    <row r="534" spans="1:18" x14ac:dyDescent="0.3">
      <c r="A534" s="20" t="s">
        <v>2132</v>
      </c>
      <c r="B534" s="9">
        <v>45144.466678240744</v>
      </c>
      <c r="C534" s="24">
        <v>45144.472997685189</v>
      </c>
      <c r="D534" s="25" t="s">
        <v>8</v>
      </c>
      <c r="E534" s="25" t="s">
        <v>19</v>
      </c>
      <c r="F534" s="25" t="s">
        <v>53</v>
      </c>
      <c r="G534" s="25" t="s">
        <v>2133</v>
      </c>
      <c r="H534" s="78" t="s">
        <v>7451</v>
      </c>
      <c r="I534" s="48">
        <f>tbl_raw_data[[#This Row],[Date Actioned]]-tbl_raw_data[[#This Row],[Date Tagged]]</f>
        <v>6.3194444446708076E-3</v>
      </c>
      <c r="J534" s="46">
        <f>HOUR(tbl_raw_data[[#This Row],[Time_taken]])*60+MINUTE(tbl_raw_data[[#This Row],[Time_taken]])+SECOND(tbl_raw_data[[#This Row],[Time_taken]])/60</f>
        <v>9.1</v>
      </c>
      <c r="K534" s="52">
        <f>DATE(YEAR(tbl_raw_data[[#This Row],[Date Actioned]]),MONTH(tbl_raw_data[[#This Row],[Date Actioned]]),DAY(tbl_raw_data[[#This Row],[Date Actioned]]))</f>
        <v>45144</v>
      </c>
      <c r="L534" s="50" t="str">
        <f>UPPER(TEXT(tbl_raw_data[[#This Row],[updated_date]],"MMMM"))</f>
        <v>AUGUST</v>
      </c>
      <c r="M534" s="50" t="str">
        <f>"WEEK "&amp; IF(ROUNDUP(DAY(tbl_raw_data[[#This Row],[updated_date]])/7,0)=5,4,ROUNDUP(DAY(tbl_raw_data[[#This Row],[updated_date]])/7,0))</f>
        <v>WEEK 1</v>
      </c>
      <c r="N534" s="50" t="str">
        <f>UPPER(VLOOKUP(tbl_raw_data[[#This Row],[Analyst]],Settiings!$A$2:$B$16,2,0))</f>
        <v>NAVED</v>
      </c>
      <c r="O534" s="50" t="str">
        <f>TRIM(UPPER(tbl_raw_data[[#This Row],[Outcome]]))</f>
        <v>WITHDRAW</v>
      </c>
      <c r="P534" s="50" t="str">
        <f>TRIM(UPPER(tbl_raw_data[[#This Row],[Queue Name]]))</f>
        <v>CONSUMER POST BUREAU</v>
      </c>
      <c r="Q534" s="50" t="str">
        <f>IF(tbl_raw_data[[#This Row],[Time taken in min]]&lt;=Settiings!$D$2,"SLA_MET","SLA_NOT_MET")</f>
        <v>SLA_MET</v>
      </c>
      <c r="R534" s="94"/>
    </row>
    <row r="535" spans="1:18" x14ac:dyDescent="0.3">
      <c r="A535" s="23" t="s">
        <v>2136</v>
      </c>
      <c r="B535" s="15">
        <v>45144.475636574076</v>
      </c>
      <c r="C535" s="16">
        <v>45144.480439814812</v>
      </c>
      <c r="D535" s="17" t="s">
        <v>8</v>
      </c>
      <c r="E535" s="17" t="s">
        <v>9</v>
      </c>
      <c r="F535" s="17" t="s">
        <v>70</v>
      </c>
      <c r="G535" s="17" t="s">
        <v>2137</v>
      </c>
      <c r="H535" s="78" t="s">
        <v>7451</v>
      </c>
      <c r="I535" s="48">
        <f>tbl_raw_data[[#This Row],[Date Actioned]]-tbl_raw_data[[#This Row],[Date Tagged]]</f>
        <v>4.8032407357823104E-3</v>
      </c>
      <c r="J535" s="46">
        <f>HOUR(tbl_raw_data[[#This Row],[Time_taken]])*60+MINUTE(tbl_raw_data[[#This Row],[Time_taken]])+SECOND(tbl_raw_data[[#This Row],[Time_taken]])/60</f>
        <v>6.916666666666667</v>
      </c>
      <c r="K535" s="52">
        <f>DATE(YEAR(tbl_raw_data[[#This Row],[Date Actioned]]),MONTH(tbl_raw_data[[#This Row],[Date Actioned]]),DAY(tbl_raw_data[[#This Row],[Date Actioned]]))</f>
        <v>45144</v>
      </c>
      <c r="L535" s="50" t="str">
        <f>UPPER(TEXT(tbl_raw_data[[#This Row],[updated_date]],"MMMM"))</f>
        <v>AUGUST</v>
      </c>
      <c r="M535" s="50" t="str">
        <f>"WEEK "&amp; IF(ROUNDUP(DAY(tbl_raw_data[[#This Row],[updated_date]])/7,0)=5,4,ROUNDUP(DAY(tbl_raw_data[[#This Row],[updated_date]])/7,0))</f>
        <v>WEEK 1</v>
      </c>
      <c r="N535" s="50" t="str">
        <f>UPPER(VLOOKUP(tbl_raw_data[[#This Row],[Analyst]],Settiings!$A$2:$B$16,2,0))</f>
        <v>ASIF</v>
      </c>
      <c r="O535" s="50" t="str">
        <f>TRIM(UPPER(tbl_raw_data[[#This Row],[Outcome]]))</f>
        <v>WITHDRAW</v>
      </c>
      <c r="P535" s="50" t="str">
        <f>TRIM(UPPER(tbl_raw_data[[#This Row],[Queue Name]]))</f>
        <v>CONSUMER EXISTING</v>
      </c>
      <c r="Q535" s="50" t="str">
        <f>IF(tbl_raw_data[[#This Row],[Time taken in min]]&lt;=Settiings!$D$2,"SLA_MET","SLA_NOT_MET")</f>
        <v>SLA_MET</v>
      </c>
      <c r="R535" s="94"/>
    </row>
    <row r="536" spans="1:18" x14ac:dyDescent="0.3">
      <c r="A536" s="14" t="s">
        <v>2145</v>
      </c>
      <c r="B536" s="9">
        <v>45144.490277777775</v>
      </c>
      <c r="C536" s="24">
        <v>45144.494756944441</v>
      </c>
      <c r="D536" s="25" t="s">
        <v>8</v>
      </c>
      <c r="E536" s="25" t="s">
        <v>9</v>
      </c>
      <c r="F536" s="25" t="s">
        <v>1222</v>
      </c>
      <c r="G536" s="25" t="s">
        <v>2146</v>
      </c>
      <c r="H536" s="78" t="s">
        <v>7451</v>
      </c>
      <c r="I536" s="48">
        <f>tbl_raw_data[[#This Row],[Date Actioned]]-tbl_raw_data[[#This Row],[Date Tagged]]</f>
        <v>4.4791666659875773E-3</v>
      </c>
      <c r="J536" s="46">
        <f>HOUR(tbl_raw_data[[#This Row],[Time_taken]])*60+MINUTE(tbl_raw_data[[#This Row],[Time_taken]])+SECOND(tbl_raw_data[[#This Row],[Time_taken]])/60</f>
        <v>6.45</v>
      </c>
      <c r="K536" s="52">
        <f>DATE(YEAR(tbl_raw_data[[#This Row],[Date Actioned]]),MONTH(tbl_raw_data[[#This Row],[Date Actioned]]),DAY(tbl_raw_data[[#This Row],[Date Actioned]]))</f>
        <v>45144</v>
      </c>
      <c r="L536" s="50" t="str">
        <f>UPPER(TEXT(tbl_raw_data[[#This Row],[updated_date]],"MMMM"))</f>
        <v>AUGUST</v>
      </c>
      <c r="M536" s="50" t="str">
        <f>"WEEK "&amp; IF(ROUNDUP(DAY(tbl_raw_data[[#This Row],[updated_date]])/7,0)=5,4,ROUNDUP(DAY(tbl_raw_data[[#This Row],[updated_date]])/7,0))</f>
        <v>WEEK 1</v>
      </c>
      <c r="N536" s="50" t="str">
        <f>UPPER(VLOOKUP(tbl_raw_data[[#This Row],[Analyst]],Settiings!$A$2:$B$16,2,0))</f>
        <v>HARDIK</v>
      </c>
      <c r="O536" s="50" t="str">
        <f>TRIM(UPPER(tbl_raw_data[[#This Row],[Outcome]]))</f>
        <v>WITHDRAW</v>
      </c>
      <c r="P536" s="50" t="str">
        <f>TRIM(UPPER(tbl_raw_data[[#This Row],[Queue Name]]))</f>
        <v>CONSUMER EXISTING</v>
      </c>
      <c r="Q536" s="50" t="str">
        <f>IF(tbl_raw_data[[#This Row],[Time taken in min]]&lt;=Settiings!$D$2,"SLA_MET","SLA_NOT_MET")</f>
        <v>SLA_MET</v>
      </c>
      <c r="R536" s="94"/>
    </row>
    <row r="537" spans="1:18" x14ac:dyDescent="0.3">
      <c r="A537" s="20" t="s">
        <v>2151</v>
      </c>
      <c r="B537" s="15">
        <v>45144.503472222219</v>
      </c>
      <c r="C537" s="16">
        <v>45144.512476851851</v>
      </c>
      <c r="D537" s="17" t="s">
        <v>8</v>
      </c>
      <c r="E537" s="17" t="s">
        <v>19</v>
      </c>
      <c r="F537" s="17" t="s">
        <v>1222</v>
      </c>
      <c r="G537" s="17" t="s">
        <v>1352</v>
      </c>
      <c r="H537" s="78" t="s">
        <v>7451</v>
      </c>
      <c r="I537" s="48">
        <f>tbl_raw_data[[#This Row],[Date Actioned]]-tbl_raw_data[[#This Row],[Date Tagged]]</f>
        <v>9.0046296318178065E-3</v>
      </c>
      <c r="J537" s="46">
        <f>HOUR(tbl_raw_data[[#This Row],[Time_taken]])*60+MINUTE(tbl_raw_data[[#This Row],[Time_taken]])+SECOND(tbl_raw_data[[#This Row],[Time_taken]])/60</f>
        <v>12.966666666666667</v>
      </c>
      <c r="K537" s="52">
        <f>DATE(YEAR(tbl_raw_data[[#This Row],[Date Actioned]]),MONTH(tbl_raw_data[[#This Row],[Date Actioned]]),DAY(tbl_raw_data[[#This Row],[Date Actioned]]))</f>
        <v>45144</v>
      </c>
      <c r="L537" s="50" t="str">
        <f>UPPER(TEXT(tbl_raw_data[[#This Row],[updated_date]],"MMMM"))</f>
        <v>AUGUST</v>
      </c>
      <c r="M537" s="50" t="str">
        <f>"WEEK "&amp; IF(ROUNDUP(DAY(tbl_raw_data[[#This Row],[updated_date]])/7,0)=5,4,ROUNDUP(DAY(tbl_raw_data[[#This Row],[updated_date]])/7,0))</f>
        <v>WEEK 1</v>
      </c>
      <c r="N537" s="50" t="str">
        <f>UPPER(VLOOKUP(tbl_raw_data[[#This Row],[Analyst]],Settiings!$A$2:$B$16,2,0))</f>
        <v>HARDIK</v>
      </c>
      <c r="O537" s="50" t="str">
        <f>TRIM(UPPER(tbl_raw_data[[#This Row],[Outcome]]))</f>
        <v>WITHDRAW</v>
      </c>
      <c r="P537" s="50" t="str">
        <f>TRIM(UPPER(tbl_raw_data[[#This Row],[Queue Name]]))</f>
        <v>CONSUMER POST BUREAU</v>
      </c>
      <c r="Q537" s="50" t="str">
        <f>IF(tbl_raw_data[[#This Row],[Time taken in min]]&lt;=Settiings!$D$2,"SLA_MET","SLA_NOT_MET")</f>
        <v>SLA_MET</v>
      </c>
      <c r="R537" s="94"/>
    </row>
    <row r="538" spans="1:18" x14ac:dyDescent="0.3">
      <c r="A538" s="14" t="s">
        <v>2172</v>
      </c>
      <c r="B538" s="9">
        <v>45144.558067129627</v>
      </c>
      <c r="C538" s="24">
        <v>45144.564108796294</v>
      </c>
      <c r="D538" s="25" t="s">
        <v>8</v>
      </c>
      <c r="E538" s="25" t="s">
        <v>47</v>
      </c>
      <c r="F538" s="25" t="s">
        <v>76</v>
      </c>
      <c r="G538" s="25" t="s">
        <v>118</v>
      </c>
      <c r="H538" s="78" t="s">
        <v>7451</v>
      </c>
      <c r="I538" s="48">
        <f>tbl_raw_data[[#This Row],[Date Actioned]]-tbl_raw_data[[#This Row],[Date Tagged]]</f>
        <v>6.0416666674427688E-3</v>
      </c>
      <c r="J538" s="46">
        <f>HOUR(tbl_raw_data[[#This Row],[Time_taken]])*60+MINUTE(tbl_raw_data[[#This Row],[Time_taken]])+SECOND(tbl_raw_data[[#This Row],[Time_taken]])/60</f>
        <v>8.6999999999999993</v>
      </c>
      <c r="K538" s="52">
        <f>DATE(YEAR(tbl_raw_data[[#This Row],[Date Actioned]]),MONTH(tbl_raw_data[[#This Row],[Date Actioned]]),DAY(tbl_raw_data[[#This Row],[Date Actioned]]))</f>
        <v>45144</v>
      </c>
      <c r="L538" s="50" t="str">
        <f>UPPER(TEXT(tbl_raw_data[[#This Row],[updated_date]],"MMMM"))</f>
        <v>AUGUST</v>
      </c>
      <c r="M538" s="50" t="str">
        <f>"WEEK "&amp; IF(ROUNDUP(DAY(tbl_raw_data[[#This Row],[updated_date]])/7,0)=5,4,ROUNDUP(DAY(tbl_raw_data[[#This Row],[updated_date]])/7,0))</f>
        <v>WEEK 1</v>
      </c>
      <c r="N538" s="50" t="str">
        <f>UPPER(VLOOKUP(tbl_raw_data[[#This Row],[Analyst]],Settiings!$A$2:$B$16,2,0))</f>
        <v>ROHAN</v>
      </c>
      <c r="O538" s="50" t="str">
        <f>TRIM(UPPER(tbl_raw_data[[#This Row],[Outcome]]))</f>
        <v>WITHDRAW</v>
      </c>
      <c r="P538" s="50" t="str">
        <f>TRIM(UPPER(tbl_raw_data[[#This Row],[Queue Name]]))</f>
        <v>CONSUMER PRE BUREAU</v>
      </c>
      <c r="Q538" s="50" t="str">
        <f>IF(tbl_raw_data[[#This Row],[Time taken in min]]&lt;=Settiings!$D$2,"SLA_MET","SLA_NOT_MET")</f>
        <v>SLA_MET</v>
      </c>
      <c r="R538" s="94"/>
    </row>
    <row r="539" spans="1:18" x14ac:dyDescent="0.3">
      <c r="A539" s="20" t="s">
        <v>2173</v>
      </c>
      <c r="B539" s="15">
        <v>45144.558495370373</v>
      </c>
      <c r="C539" s="16">
        <v>45144.565243055556</v>
      </c>
      <c r="D539" s="17" t="s">
        <v>8</v>
      </c>
      <c r="E539" s="17" t="s">
        <v>9</v>
      </c>
      <c r="F539" s="17" t="s">
        <v>70</v>
      </c>
      <c r="G539" s="17" t="s">
        <v>2174</v>
      </c>
      <c r="H539" s="78" t="s">
        <v>7451</v>
      </c>
      <c r="I539" s="48">
        <f>tbl_raw_data[[#This Row],[Date Actioned]]-tbl_raw_data[[#This Row],[Date Tagged]]</f>
        <v>6.7476851836545393E-3</v>
      </c>
      <c r="J539" s="46">
        <f>HOUR(tbl_raw_data[[#This Row],[Time_taken]])*60+MINUTE(tbl_raw_data[[#This Row],[Time_taken]])+SECOND(tbl_raw_data[[#This Row],[Time_taken]])/60</f>
        <v>9.7166666666666668</v>
      </c>
      <c r="K539" s="52">
        <f>DATE(YEAR(tbl_raw_data[[#This Row],[Date Actioned]]),MONTH(tbl_raw_data[[#This Row],[Date Actioned]]),DAY(tbl_raw_data[[#This Row],[Date Actioned]]))</f>
        <v>45144</v>
      </c>
      <c r="L539" s="50" t="str">
        <f>UPPER(TEXT(tbl_raw_data[[#This Row],[updated_date]],"MMMM"))</f>
        <v>AUGUST</v>
      </c>
      <c r="M539" s="50" t="str">
        <f>"WEEK "&amp; IF(ROUNDUP(DAY(tbl_raw_data[[#This Row],[updated_date]])/7,0)=5,4,ROUNDUP(DAY(tbl_raw_data[[#This Row],[updated_date]])/7,0))</f>
        <v>WEEK 1</v>
      </c>
      <c r="N539" s="50" t="str">
        <f>UPPER(VLOOKUP(tbl_raw_data[[#This Row],[Analyst]],Settiings!$A$2:$B$16,2,0))</f>
        <v>ASIF</v>
      </c>
      <c r="O539" s="50" t="str">
        <f>TRIM(UPPER(tbl_raw_data[[#This Row],[Outcome]]))</f>
        <v>WITHDRAW</v>
      </c>
      <c r="P539" s="50" t="str">
        <f>TRIM(UPPER(tbl_raw_data[[#This Row],[Queue Name]]))</f>
        <v>CONSUMER EXISTING</v>
      </c>
      <c r="Q539" s="50" t="str">
        <f>IF(tbl_raw_data[[#This Row],[Time taken in min]]&lt;=Settiings!$D$2,"SLA_MET","SLA_NOT_MET")</f>
        <v>SLA_MET</v>
      </c>
      <c r="R539" s="94"/>
    </row>
    <row r="540" spans="1:18" x14ac:dyDescent="0.3">
      <c r="A540" s="20" t="s">
        <v>2195</v>
      </c>
      <c r="B540" s="15">
        <v>45144.590011574073</v>
      </c>
      <c r="C540" s="16">
        <v>45144.593981481485</v>
      </c>
      <c r="D540" s="17" t="s">
        <v>8</v>
      </c>
      <c r="E540" s="17" t="s">
        <v>47</v>
      </c>
      <c r="F540" s="17" t="s">
        <v>53</v>
      </c>
      <c r="G540" s="17" t="s">
        <v>118</v>
      </c>
      <c r="H540" s="78" t="s">
        <v>7451</v>
      </c>
      <c r="I540" s="48">
        <f>tbl_raw_data[[#This Row],[Date Actioned]]-tbl_raw_data[[#This Row],[Date Tagged]]</f>
        <v>3.9699074113741517E-3</v>
      </c>
      <c r="J540" s="46">
        <f>HOUR(tbl_raw_data[[#This Row],[Time_taken]])*60+MINUTE(tbl_raw_data[[#This Row],[Time_taken]])+SECOND(tbl_raw_data[[#This Row],[Time_taken]])/60</f>
        <v>5.7166666666666668</v>
      </c>
      <c r="K540" s="52">
        <f>DATE(YEAR(tbl_raw_data[[#This Row],[Date Actioned]]),MONTH(tbl_raw_data[[#This Row],[Date Actioned]]),DAY(tbl_raw_data[[#This Row],[Date Actioned]]))</f>
        <v>45144</v>
      </c>
      <c r="L540" s="50" t="str">
        <f>UPPER(TEXT(tbl_raw_data[[#This Row],[updated_date]],"MMMM"))</f>
        <v>AUGUST</v>
      </c>
      <c r="M540" s="50" t="str">
        <f>"WEEK "&amp; IF(ROUNDUP(DAY(tbl_raw_data[[#This Row],[updated_date]])/7,0)=5,4,ROUNDUP(DAY(tbl_raw_data[[#This Row],[updated_date]])/7,0))</f>
        <v>WEEK 1</v>
      </c>
      <c r="N540" s="50" t="str">
        <f>UPPER(VLOOKUP(tbl_raw_data[[#This Row],[Analyst]],Settiings!$A$2:$B$16,2,0))</f>
        <v>NAVED</v>
      </c>
      <c r="O540" s="50" t="str">
        <f>TRIM(UPPER(tbl_raw_data[[#This Row],[Outcome]]))</f>
        <v>WITHDRAW</v>
      </c>
      <c r="P540" s="50" t="str">
        <f>TRIM(UPPER(tbl_raw_data[[#This Row],[Queue Name]]))</f>
        <v>CONSUMER PRE BUREAU</v>
      </c>
      <c r="Q540" s="50" t="str">
        <f>IF(tbl_raw_data[[#This Row],[Time taken in min]]&lt;=Settiings!$D$2,"SLA_MET","SLA_NOT_MET")</f>
        <v>SLA_MET</v>
      </c>
      <c r="R540" s="94"/>
    </row>
    <row r="541" spans="1:18" x14ac:dyDescent="0.3">
      <c r="A541" s="23" t="s">
        <v>2197</v>
      </c>
      <c r="B541" s="9">
        <v>45144.594039351854</v>
      </c>
      <c r="C541" s="24">
        <v>45144.597013888888</v>
      </c>
      <c r="D541" s="25" t="s">
        <v>8</v>
      </c>
      <c r="E541" s="25" t="s">
        <v>47</v>
      </c>
      <c r="F541" s="25" t="s">
        <v>1228</v>
      </c>
      <c r="G541" s="25" t="s">
        <v>1553</v>
      </c>
      <c r="H541" s="78" t="s">
        <v>7451</v>
      </c>
      <c r="I541" s="48">
        <f>tbl_raw_data[[#This Row],[Date Actioned]]-tbl_raw_data[[#This Row],[Date Tagged]]</f>
        <v>2.9745370338787325E-3</v>
      </c>
      <c r="J541" s="46">
        <f>HOUR(tbl_raw_data[[#This Row],[Time_taken]])*60+MINUTE(tbl_raw_data[[#This Row],[Time_taken]])+SECOND(tbl_raw_data[[#This Row],[Time_taken]])/60</f>
        <v>4.2833333333333332</v>
      </c>
      <c r="K541" s="52">
        <f>DATE(YEAR(tbl_raw_data[[#This Row],[Date Actioned]]),MONTH(tbl_raw_data[[#This Row],[Date Actioned]]),DAY(tbl_raw_data[[#This Row],[Date Actioned]]))</f>
        <v>45144</v>
      </c>
      <c r="L541" s="50" t="str">
        <f>UPPER(TEXT(tbl_raw_data[[#This Row],[updated_date]],"MMMM"))</f>
        <v>AUGUST</v>
      </c>
      <c r="M541" s="50" t="str">
        <f>"WEEK "&amp; IF(ROUNDUP(DAY(tbl_raw_data[[#This Row],[updated_date]])/7,0)=5,4,ROUNDUP(DAY(tbl_raw_data[[#This Row],[updated_date]])/7,0))</f>
        <v>WEEK 1</v>
      </c>
      <c r="N541" s="50" t="str">
        <f>UPPER(VLOOKUP(tbl_raw_data[[#This Row],[Analyst]],Settiings!$A$2:$B$16,2,0))</f>
        <v>RAJ</v>
      </c>
      <c r="O541" s="50" t="str">
        <f>TRIM(UPPER(tbl_raw_data[[#This Row],[Outcome]]))</f>
        <v>WITHDRAW</v>
      </c>
      <c r="P541" s="50" t="str">
        <f>TRIM(UPPER(tbl_raw_data[[#This Row],[Queue Name]]))</f>
        <v>CONSUMER PRE BUREAU</v>
      </c>
      <c r="Q541" s="50" t="str">
        <f>IF(tbl_raw_data[[#This Row],[Time taken in min]]&lt;=Settiings!$D$2,"SLA_MET","SLA_NOT_MET")</f>
        <v>SLA_MET</v>
      </c>
      <c r="R541" s="94"/>
    </row>
    <row r="542" spans="1:18" x14ac:dyDescent="0.3">
      <c r="A542" s="14" t="s">
        <v>2203</v>
      </c>
      <c r="B542" s="15">
        <v>45144.620196759257</v>
      </c>
      <c r="C542" s="16">
        <v>45144.624745370369</v>
      </c>
      <c r="D542" s="17" t="s">
        <v>8</v>
      </c>
      <c r="E542" s="17" t="s">
        <v>9</v>
      </c>
      <c r="F542" s="17" t="s">
        <v>53</v>
      </c>
      <c r="G542" s="17" t="s">
        <v>2204</v>
      </c>
      <c r="H542" s="78" t="s">
        <v>7451</v>
      </c>
      <c r="I542" s="48">
        <f>tbl_raw_data[[#This Row],[Date Actioned]]-tbl_raw_data[[#This Row],[Date Tagged]]</f>
        <v>4.5486111121135764E-3</v>
      </c>
      <c r="J542" s="46">
        <f>HOUR(tbl_raw_data[[#This Row],[Time_taken]])*60+MINUTE(tbl_raw_data[[#This Row],[Time_taken]])+SECOND(tbl_raw_data[[#This Row],[Time_taken]])/60</f>
        <v>6.55</v>
      </c>
      <c r="K542" s="52">
        <f>DATE(YEAR(tbl_raw_data[[#This Row],[Date Actioned]]),MONTH(tbl_raw_data[[#This Row],[Date Actioned]]),DAY(tbl_raw_data[[#This Row],[Date Actioned]]))</f>
        <v>45144</v>
      </c>
      <c r="L542" s="50" t="str">
        <f>UPPER(TEXT(tbl_raw_data[[#This Row],[updated_date]],"MMMM"))</f>
        <v>AUGUST</v>
      </c>
      <c r="M542" s="50" t="str">
        <f>"WEEK "&amp; IF(ROUNDUP(DAY(tbl_raw_data[[#This Row],[updated_date]])/7,0)=5,4,ROUNDUP(DAY(tbl_raw_data[[#This Row],[updated_date]])/7,0))</f>
        <v>WEEK 1</v>
      </c>
      <c r="N542" s="50" t="str">
        <f>UPPER(VLOOKUP(tbl_raw_data[[#This Row],[Analyst]],Settiings!$A$2:$B$16,2,0))</f>
        <v>NAVED</v>
      </c>
      <c r="O542" s="50" t="str">
        <f>TRIM(UPPER(tbl_raw_data[[#This Row],[Outcome]]))</f>
        <v>WITHDRAW</v>
      </c>
      <c r="P542" s="50" t="str">
        <f>TRIM(UPPER(tbl_raw_data[[#This Row],[Queue Name]]))</f>
        <v>CONSUMER EXISTING</v>
      </c>
      <c r="Q542" s="50" t="str">
        <f>IF(tbl_raw_data[[#This Row],[Time taken in min]]&lt;=Settiings!$D$2,"SLA_MET","SLA_NOT_MET")</f>
        <v>SLA_MET</v>
      </c>
      <c r="R542" s="94"/>
    </row>
    <row r="543" spans="1:18" x14ac:dyDescent="0.3">
      <c r="A543" s="23" t="s">
        <v>2223</v>
      </c>
      <c r="B543" s="9">
        <v>45144.685185185182</v>
      </c>
      <c r="C543" s="24">
        <v>45144.690474537034</v>
      </c>
      <c r="D543" s="25" t="s">
        <v>8</v>
      </c>
      <c r="E543" s="25" t="s">
        <v>47</v>
      </c>
      <c r="F543" s="25" t="s">
        <v>1222</v>
      </c>
      <c r="G543" s="25" t="s">
        <v>2224</v>
      </c>
      <c r="H543" s="78" t="s">
        <v>7451</v>
      </c>
      <c r="I543" s="48">
        <f>tbl_raw_data[[#This Row],[Date Actioned]]-tbl_raw_data[[#This Row],[Date Tagged]]</f>
        <v>5.2893518513883464E-3</v>
      </c>
      <c r="J543" s="46">
        <f>HOUR(tbl_raw_data[[#This Row],[Time_taken]])*60+MINUTE(tbl_raw_data[[#This Row],[Time_taken]])+SECOND(tbl_raw_data[[#This Row],[Time_taken]])/60</f>
        <v>7.6166666666666671</v>
      </c>
      <c r="K543" s="52">
        <f>DATE(YEAR(tbl_raw_data[[#This Row],[Date Actioned]]),MONTH(tbl_raw_data[[#This Row],[Date Actioned]]),DAY(tbl_raw_data[[#This Row],[Date Actioned]]))</f>
        <v>45144</v>
      </c>
      <c r="L543" s="50" t="str">
        <f>UPPER(TEXT(tbl_raw_data[[#This Row],[updated_date]],"MMMM"))</f>
        <v>AUGUST</v>
      </c>
      <c r="M543" s="50" t="str">
        <f>"WEEK "&amp; IF(ROUNDUP(DAY(tbl_raw_data[[#This Row],[updated_date]])/7,0)=5,4,ROUNDUP(DAY(tbl_raw_data[[#This Row],[updated_date]])/7,0))</f>
        <v>WEEK 1</v>
      </c>
      <c r="N543" s="50" t="str">
        <f>UPPER(VLOOKUP(tbl_raw_data[[#This Row],[Analyst]],Settiings!$A$2:$B$16,2,0))</f>
        <v>HARDIK</v>
      </c>
      <c r="O543" s="50" t="str">
        <f>TRIM(UPPER(tbl_raw_data[[#This Row],[Outcome]]))</f>
        <v>WITHDRAW</v>
      </c>
      <c r="P543" s="50" t="str">
        <f>TRIM(UPPER(tbl_raw_data[[#This Row],[Queue Name]]))</f>
        <v>CONSUMER PRE BUREAU</v>
      </c>
      <c r="Q543" s="50" t="str">
        <f>IF(tbl_raw_data[[#This Row],[Time taken in min]]&lt;=Settiings!$D$2,"SLA_MET","SLA_NOT_MET")</f>
        <v>SLA_MET</v>
      </c>
      <c r="R543" s="94"/>
    </row>
    <row r="544" spans="1:18" x14ac:dyDescent="0.3">
      <c r="A544" s="20" t="s">
        <v>2231</v>
      </c>
      <c r="B544" s="9">
        <v>45144.688981481479</v>
      </c>
      <c r="C544" s="24">
        <v>45144.690821759257</v>
      </c>
      <c r="D544" s="25" t="s">
        <v>8</v>
      </c>
      <c r="E544" s="25" t="s">
        <v>47</v>
      </c>
      <c r="F544" s="25" t="s">
        <v>1228</v>
      </c>
      <c r="G544" s="25" t="s">
        <v>1563</v>
      </c>
      <c r="H544" s="78" t="s">
        <v>7451</v>
      </c>
      <c r="I544" s="48">
        <f>tbl_raw_data[[#This Row],[Date Actioned]]-tbl_raw_data[[#This Row],[Date Tagged]]</f>
        <v>1.8402777786832303E-3</v>
      </c>
      <c r="J544" s="46">
        <f>HOUR(tbl_raw_data[[#This Row],[Time_taken]])*60+MINUTE(tbl_raw_data[[#This Row],[Time_taken]])+SECOND(tbl_raw_data[[#This Row],[Time_taken]])/60</f>
        <v>2.65</v>
      </c>
      <c r="K544" s="52">
        <f>DATE(YEAR(tbl_raw_data[[#This Row],[Date Actioned]]),MONTH(tbl_raw_data[[#This Row],[Date Actioned]]),DAY(tbl_raw_data[[#This Row],[Date Actioned]]))</f>
        <v>45144</v>
      </c>
      <c r="L544" s="50" t="str">
        <f>UPPER(TEXT(tbl_raw_data[[#This Row],[updated_date]],"MMMM"))</f>
        <v>AUGUST</v>
      </c>
      <c r="M544" s="50" t="str">
        <f>"WEEK "&amp; IF(ROUNDUP(DAY(tbl_raw_data[[#This Row],[updated_date]])/7,0)=5,4,ROUNDUP(DAY(tbl_raw_data[[#This Row],[updated_date]])/7,0))</f>
        <v>WEEK 1</v>
      </c>
      <c r="N544" s="50" t="str">
        <f>UPPER(VLOOKUP(tbl_raw_data[[#This Row],[Analyst]],Settiings!$A$2:$B$16,2,0))</f>
        <v>RAJ</v>
      </c>
      <c r="O544" s="50" t="str">
        <f>TRIM(UPPER(tbl_raw_data[[#This Row],[Outcome]]))</f>
        <v>WITHDRAW</v>
      </c>
      <c r="P544" s="50" t="str">
        <f>TRIM(UPPER(tbl_raw_data[[#This Row],[Queue Name]]))</f>
        <v>CONSUMER PRE BUREAU</v>
      </c>
      <c r="Q544" s="50" t="str">
        <f>IF(tbl_raw_data[[#This Row],[Time taken in min]]&lt;=Settiings!$D$2,"SLA_MET","SLA_NOT_MET")</f>
        <v>SLA_MET</v>
      </c>
      <c r="R544" s="94"/>
    </row>
    <row r="545" spans="1:18" x14ac:dyDescent="0.3">
      <c r="A545" s="14" t="s">
        <v>2236</v>
      </c>
      <c r="B545" s="9">
        <v>45144.690613425926</v>
      </c>
      <c r="C545" s="24">
        <v>45144.696412037039</v>
      </c>
      <c r="D545" s="25" t="s">
        <v>8</v>
      </c>
      <c r="E545" s="25" t="s">
        <v>19</v>
      </c>
      <c r="F545" s="25" t="s">
        <v>43</v>
      </c>
      <c r="G545" s="25" t="s">
        <v>2237</v>
      </c>
      <c r="H545" s="78" t="s">
        <v>7451</v>
      </c>
      <c r="I545" s="48">
        <f>tbl_raw_data[[#This Row],[Date Actioned]]-tbl_raw_data[[#This Row],[Date Tagged]]</f>
        <v>5.7986111132777296E-3</v>
      </c>
      <c r="J545" s="46">
        <f>HOUR(tbl_raw_data[[#This Row],[Time_taken]])*60+MINUTE(tbl_raw_data[[#This Row],[Time_taken]])+SECOND(tbl_raw_data[[#This Row],[Time_taken]])/60</f>
        <v>8.35</v>
      </c>
      <c r="K545" s="52">
        <f>DATE(YEAR(tbl_raw_data[[#This Row],[Date Actioned]]),MONTH(tbl_raw_data[[#This Row],[Date Actioned]]),DAY(tbl_raw_data[[#This Row],[Date Actioned]]))</f>
        <v>45144</v>
      </c>
      <c r="L545" s="50" t="str">
        <f>UPPER(TEXT(tbl_raw_data[[#This Row],[updated_date]],"MMMM"))</f>
        <v>AUGUST</v>
      </c>
      <c r="M545" s="50" t="str">
        <f>"WEEK "&amp; IF(ROUNDUP(DAY(tbl_raw_data[[#This Row],[updated_date]])/7,0)=5,4,ROUNDUP(DAY(tbl_raw_data[[#This Row],[updated_date]])/7,0))</f>
        <v>WEEK 1</v>
      </c>
      <c r="N545" s="50" t="str">
        <f>UPPER(VLOOKUP(tbl_raw_data[[#This Row],[Analyst]],Settiings!$A$2:$B$16,2,0))</f>
        <v>MERCEDES</v>
      </c>
      <c r="O545" s="50" t="str">
        <f>TRIM(UPPER(tbl_raw_data[[#This Row],[Outcome]]))</f>
        <v>WITHDRAW</v>
      </c>
      <c r="P545" s="50" t="str">
        <f>TRIM(UPPER(tbl_raw_data[[#This Row],[Queue Name]]))</f>
        <v>CONSUMER POST BUREAU</v>
      </c>
      <c r="Q545" s="50" t="str">
        <f>IF(tbl_raw_data[[#This Row],[Time taken in min]]&lt;=Settiings!$D$2,"SLA_MET","SLA_NOT_MET")</f>
        <v>SLA_MET</v>
      </c>
      <c r="R545" s="94"/>
    </row>
    <row r="546" spans="1:18" x14ac:dyDescent="0.3">
      <c r="A546" s="20" t="s">
        <v>2241</v>
      </c>
      <c r="B546" s="15">
        <v>45144.692627314813</v>
      </c>
      <c r="C546" s="16">
        <v>45144.698900462965</v>
      </c>
      <c r="D546" s="17" t="s">
        <v>8</v>
      </c>
      <c r="E546" s="17" t="s">
        <v>19</v>
      </c>
      <c r="F546" s="17" t="s">
        <v>70</v>
      </c>
      <c r="G546" s="17" t="s">
        <v>1102</v>
      </c>
      <c r="H546" s="78" t="s">
        <v>7451</v>
      </c>
      <c r="I546" s="48">
        <f>tbl_raw_data[[#This Row],[Date Actioned]]-tbl_raw_data[[#This Row],[Date Tagged]]</f>
        <v>6.2731481521041133E-3</v>
      </c>
      <c r="J546" s="46">
        <f>HOUR(tbl_raw_data[[#This Row],[Time_taken]])*60+MINUTE(tbl_raw_data[[#This Row],[Time_taken]])+SECOND(tbl_raw_data[[#This Row],[Time_taken]])/60</f>
        <v>9.0333333333333332</v>
      </c>
      <c r="K546" s="52">
        <f>DATE(YEAR(tbl_raw_data[[#This Row],[Date Actioned]]),MONTH(tbl_raw_data[[#This Row],[Date Actioned]]),DAY(tbl_raw_data[[#This Row],[Date Actioned]]))</f>
        <v>45144</v>
      </c>
      <c r="L546" s="50" t="str">
        <f>UPPER(TEXT(tbl_raw_data[[#This Row],[updated_date]],"MMMM"))</f>
        <v>AUGUST</v>
      </c>
      <c r="M546" s="50" t="str">
        <f>"WEEK "&amp; IF(ROUNDUP(DAY(tbl_raw_data[[#This Row],[updated_date]])/7,0)=5,4,ROUNDUP(DAY(tbl_raw_data[[#This Row],[updated_date]])/7,0))</f>
        <v>WEEK 1</v>
      </c>
      <c r="N546" s="50" t="str">
        <f>UPPER(VLOOKUP(tbl_raw_data[[#This Row],[Analyst]],Settiings!$A$2:$B$16,2,0))</f>
        <v>ASIF</v>
      </c>
      <c r="O546" s="50" t="str">
        <f>TRIM(UPPER(tbl_raw_data[[#This Row],[Outcome]]))</f>
        <v>WITHDRAW</v>
      </c>
      <c r="P546" s="50" t="str">
        <f>TRIM(UPPER(tbl_raw_data[[#This Row],[Queue Name]]))</f>
        <v>CONSUMER POST BUREAU</v>
      </c>
      <c r="Q546" s="50" t="str">
        <f>IF(tbl_raw_data[[#This Row],[Time taken in min]]&lt;=Settiings!$D$2,"SLA_MET","SLA_NOT_MET")</f>
        <v>SLA_MET</v>
      </c>
      <c r="R546" s="94"/>
    </row>
    <row r="547" spans="1:18" x14ac:dyDescent="0.3">
      <c r="A547" s="23" t="s">
        <v>2243</v>
      </c>
      <c r="B547" s="9">
        <v>45144.694664351853</v>
      </c>
      <c r="C547" s="24">
        <v>45144.703252314815</v>
      </c>
      <c r="D547" s="25" t="s">
        <v>8</v>
      </c>
      <c r="E547" s="25" t="s">
        <v>47</v>
      </c>
      <c r="F547" s="25" t="s">
        <v>686</v>
      </c>
      <c r="G547" s="25" t="s">
        <v>2244</v>
      </c>
      <c r="H547" s="78" t="s">
        <v>7451</v>
      </c>
      <c r="I547" s="48">
        <f>tbl_raw_data[[#This Row],[Date Actioned]]-tbl_raw_data[[#This Row],[Date Tagged]]</f>
        <v>8.5879629623377696E-3</v>
      </c>
      <c r="J547" s="46">
        <f>HOUR(tbl_raw_data[[#This Row],[Time_taken]])*60+MINUTE(tbl_raw_data[[#This Row],[Time_taken]])+SECOND(tbl_raw_data[[#This Row],[Time_taken]])/60</f>
        <v>12.366666666666667</v>
      </c>
      <c r="K547" s="52">
        <f>DATE(YEAR(tbl_raw_data[[#This Row],[Date Actioned]]),MONTH(tbl_raw_data[[#This Row],[Date Actioned]]),DAY(tbl_raw_data[[#This Row],[Date Actioned]]))</f>
        <v>45144</v>
      </c>
      <c r="L547" s="50" t="str">
        <f>UPPER(TEXT(tbl_raw_data[[#This Row],[updated_date]],"MMMM"))</f>
        <v>AUGUST</v>
      </c>
      <c r="M547" s="50" t="str">
        <f>"WEEK "&amp; IF(ROUNDUP(DAY(tbl_raw_data[[#This Row],[updated_date]])/7,0)=5,4,ROUNDUP(DAY(tbl_raw_data[[#This Row],[updated_date]])/7,0))</f>
        <v>WEEK 1</v>
      </c>
      <c r="N547" s="50" t="str">
        <f>UPPER(VLOOKUP(tbl_raw_data[[#This Row],[Analyst]],Settiings!$A$2:$B$16,2,0))</f>
        <v>FARDIN</v>
      </c>
      <c r="O547" s="50" t="str">
        <f>TRIM(UPPER(tbl_raw_data[[#This Row],[Outcome]]))</f>
        <v>WITHDRAW</v>
      </c>
      <c r="P547" s="50" t="str">
        <f>TRIM(UPPER(tbl_raw_data[[#This Row],[Queue Name]]))</f>
        <v>CONSUMER PRE BUREAU</v>
      </c>
      <c r="Q547" s="50" t="str">
        <f>IF(tbl_raw_data[[#This Row],[Time taken in min]]&lt;=Settiings!$D$2,"SLA_MET","SLA_NOT_MET")</f>
        <v>SLA_MET</v>
      </c>
      <c r="R547" s="94"/>
    </row>
    <row r="548" spans="1:18" x14ac:dyDescent="0.3">
      <c r="A548" s="14" t="s">
        <v>2248</v>
      </c>
      <c r="B548" s="15">
        <v>45144.696944444448</v>
      </c>
      <c r="C548" s="16">
        <v>45144.697939814818</v>
      </c>
      <c r="D548" s="17" t="s">
        <v>8</v>
      </c>
      <c r="E548" s="17" t="s">
        <v>47</v>
      </c>
      <c r="F548" s="17" t="s">
        <v>1228</v>
      </c>
      <c r="G548" s="17" t="s">
        <v>2249</v>
      </c>
      <c r="H548" s="78" t="s">
        <v>7451</v>
      </c>
      <c r="I548" s="48">
        <f>tbl_raw_data[[#This Row],[Date Actioned]]-tbl_raw_data[[#This Row],[Date Tagged]]</f>
        <v>9.9537037021946162E-4</v>
      </c>
      <c r="J548" s="46">
        <f>HOUR(tbl_raw_data[[#This Row],[Time_taken]])*60+MINUTE(tbl_raw_data[[#This Row],[Time_taken]])+SECOND(tbl_raw_data[[#This Row],[Time_taken]])/60</f>
        <v>1.4333333333333333</v>
      </c>
      <c r="K548" s="52">
        <f>DATE(YEAR(tbl_raw_data[[#This Row],[Date Actioned]]),MONTH(tbl_raw_data[[#This Row],[Date Actioned]]),DAY(tbl_raw_data[[#This Row],[Date Actioned]]))</f>
        <v>45144</v>
      </c>
      <c r="L548" s="50" t="str">
        <f>UPPER(TEXT(tbl_raw_data[[#This Row],[updated_date]],"MMMM"))</f>
        <v>AUGUST</v>
      </c>
      <c r="M548" s="50" t="str">
        <f>"WEEK "&amp; IF(ROUNDUP(DAY(tbl_raw_data[[#This Row],[updated_date]])/7,0)=5,4,ROUNDUP(DAY(tbl_raw_data[[#This Row],[updated_date]])/7,0))</f>
        <v>WEEK 1</v>
      </c>
      <c r="N548" s="50" t="str">
        <f>UPPER(VLOOKUP(tbl_raw_data[[#This Row],[Analyst]],Settiings!$A$2:$B$16,2,0))</f>
        <v>RAJ</v>
      </c>
      <c r="O548" s="50" t="str">
        <f>TRIM(UPPER(tbl_raw_data[[#This Row],[Outcome]]))</f>
        <v>WITHDRAW</v>
      </c>
      <c r="P548" s="50" t="str">
        <f>TRIM(UPPER(tbl_raw_data[[#This Row],[Queue Name]]))</f>
        <v>CONSUMER PRE BUREAU</v>
      </c>
      <c r="Q548" s="50" t="str">
        <f>IF(tbl_raw_data[[#This Row],[Time taken in min]]&lt;=Settiings!$D$2,"SLA_MET","SLA_NOT_MET")</f>
        <v>SLA_MET</v>
      </c>
      <c r="R548" s="94"/>
    </row>
    <row r="549" spans="1:18" x14ac:dyDescent="0.3">
      <c r="A549" s="14" t="s">
        <v>2264</v>
      </c>
      <c r="B549" s="9">
        <v>45144.702766203707</v>
      </c>
      <c r="C549" s="24">
        <v>45144.705960648149</v>
      </c>
      <c r="D549" s="25" t="s">
        <v>8</v>
      </c>
      <c r="E549" s="25" t="s">
        <v>47</v>
      </c>
      <c r="F549" s="25" t="s">
        <v>1228</v>
      </c>
      <c r="G549" s="25" t="s">
        <v>1525</v>
      </c>
      <c r="H549" s="78" t="s">
        <v>7451</v>
      </c>
      <c r="I549" s="48">
        <f>tbl_raw_data[[#This Row],[Date Actioned]]-tbl_raw_data[[#This Row],[Date Tagged]]</f>
        <v>3.1944444417604245E-3</v>
      </c>
      <c r="J549" s="46">
        <f>HOUR(tbl_raw_data[[#This Row],[Time_taken]])*60+MINUTE(tbl_raw_data[[#This Row],[Time_taken]])+SECOND(tbl_raw_data[[#This Row],[Time_taken]])/60</f>
        <v>4.5999999999999996</v>
      </c>
      <c r="K549" s="52">
        <f>DATE(YEAR(tbl_raw_data[[#This Row],[Date Actioned]]),MONTH(tbl_raw_data[[#This Row],[Date Actioned]]),DAY(tbl_raw_data[[#This Row],[Date Actioned]]))</f>
        <v>45144</v>
      </c>
      <c r="L549" s="50" t="str">
        <f>UPPER(TEXT(tbl_raw_data[[#This Row],[updated_date]],"MMMM"))</f>
        <v>AUGUST</v>
      </c>
      <c r="M549" s="50" t="str">
        <f>"WEEK "&amp; IF(ROUNDUP(DAY(tbl_raw_data[[#This Row],[updated_date]])/7,0)=5,4,ROUNDUP(DAY(tbl_raw_data[[#This Row],[updated_date]])/7,0))</f>
        <v>WEEK 1</v>
      </c>
      <c r="N549" s="50" t="str">
        <f>UPPER(VLOOKUP(tbl_raw_data[[#This Row],[Analyst]],Settiings!$A$2:$B$16,2,0))</f>
        <v>RAJ</v>
      </c>
      <c r="O549" s="50" t="str">
        <f>TRIM(UPPER(tbl_raw_data[[#This Row],[Outcome]]))</f>
        <v>WITHDRAW</v>
      </c>
      <c r="P549" s="50" t="str">
        <f>TRIM(UPPER(tbl_raw_data[[#This Row],[Queue Name]]))</f>
        <v>CONSUMER PRE BUREAU</v>
      </c>
      <c r="Q549" s="50" t="str">
        <f>IF(tbl_raw_data[[#This Row],[Time taken in min]]&lt;=Settiings!$D$2,"SLA_MET","SLA_NOT_MET")</f>
        <v>SLA_MET</v>
      </c>
      <c r="R549" s="94"/>
    </row>
    <row r="550" spans="1:18" x14ac:dyDescent="0.3">
      <c r="A550" s="20" t="s">
        <v>2270</v>
      </c>
      <c r="B550" s="15">
        <v>45144.706493055557</v>
      </c>
      <c r="C550" s="16">
        <v>45144.712500000001</v>
      </c>
      <c r="D550" s="17" t="s">
        <v>8</v>
      </c>
      <c r="E550" s="17" t="s">
        <v>47</v>
      </c>
      <c r="F550" s="17" t="s">
        <v>1222</v>
      </c>
      <c r="G550" s="17" t="s">
        <v>2271</v>
      </c>
      <c r="H550" s="78" t="s">
        <v>7451</v>
      </c>
      <c r="I550" s="48">
        <f>tbl_raw_data[[#This Row],[Date Actioned]]-tbl_raw_data[[#This Row],[Date Tagged]]</f>
        <v>6.0069444443797693E-3</v>
      </c>
      <c r="J550" s="46">
        <f>HOUR(tbl_raw_data[[#This Row],[Time_taken]])*60+MINUTE(tbl_raw_data[[#This Row],[Time_taken]])+SECOND(tbl_raw_data[[#This Row],[Time_taken]])/60</f>
        <v>8.65</v>
      </c>
      <c r="K550" s="52">
        <f>DATE(YEAR(tbl_raw_data[[#This Row],[Date Actioned]]),MONTH(tbl_raw_data[[#This Row],[Date Actioned]]),DAY(tbl_raw_data[[#This Row],[Date Actioned]]))</f>
        <v>45144</v>
      </c>
      <c r="L550" s="50" t="str">
        <f>UPPER(TEXT(tbl_raw_data[[#This Row],[updated_date]],"MMMM"))</f>
        <v>AUGUST</v>
      </c>
      <c r="M550" s="50" t="str">
        <f>"WEEK "&amp; IF(ROUNDUP(DAY(tbl_raw_data[[#This Row],[updated_date]])/7,0)=5,4,ROUNDUP(DAY(tbl_raw_data[[#This Row],[updated_date]])/7,0))</f>
        <v>WEEK 1</v>
      </c>
      <c r="N550" s="50" t="str">
        <f>UPPER(VLOOKUP(tbl_raw_data[[#This Row],[Analyst]],Settiings!$A$2:$B$16,2,0))</f>
        <v>HARDIK</v>
      </c>
      <c r="O550" s="50" t="str">
        <f>TRIM(UPPER(tbl_raw_data[[#This Row],[Outcome]]))</f>
        <v>WITHDRAW</v>
      </c>
      <c r="P550" s="50" t="str">
        <f>TRIM(UPPER(tbl_raw_data[[#This Row],[Queue Name]]))</f>
        <v>CONSUMER PRE BUREAU</v>
      </c>
      <c r="Q550" s="50" t="str">
        <f>IF(tbl_raw_data[[#This Row],[Time taken in min]]&lt;=Settiings!$D$2,"SLA_MET","SLA_NOT_MET")</f>
        <v>SLA_MET</v>
      </c>
      <c r="R550" s="94"/>
    </row>
    <row r="551" spans="1:18" x14ac:dyDescent="0.3">
      <c r="A551" s="23" t="s">
        <v>2272</v>
      </c>
      <c r="B551" s="9">
        <v>45144.706956018519</v>
      </c>
      <c r="C551" s="24">
        <v>45144.714687500003</v>
      </c>
      <c r="D551" s="25" t="s">
        <v>8</v>
      </c>
      <c r="E551" s="25" t="s">
        <v>47</v>
      </c>
      <c r="F551" s="25" t="s">
        <v>53</v>
      </c>
      <c r="G551" s="25" t="s">
        <v>231</v>
      </c>
      <c r="H551" s="78" t="s">
        <v>7451</v>
      </c>
      <c r="I551" s="48">
        <f>tbl_raw_data[[#This Row],[Date Actioned]]-tbl_raw_data[[#This Row],[Date Tagged]]</f>
        <v>7.7314814843703061E-3</v>
      </c>
      <c r="J551" s="46">
        <f>HOUR(tbl_raw_data[[#This Row],[Time_taken]])*60+MINUTE(tbl_raw_data[[#This Row],[Time_taken]])+SECOND(tbl_raw_data[[#This Row],[Time_taken]])/60</f>
        <v>11.133333333333333</v>
      </c>
      <c r="K551" s="52">
        <f>DATE(YEAR(tbl_raw_data[[#This Row],[Date Actioned]]),MONTH(tbl_raw_data[[#This Row],[Date Actioned]]),DAY(tbl_raw_data[[#This Row],[Date Actioned]]))</f>
        <v>45144</v>
      </c>
      <c r="L551" s="50" t="str">
        <f>UPPER(TEXT(tbl_raw_data[[#This Row],[updated_date]],"MMMM"))</f>
        <v>AUGUST</v>
      </c>
      <c r="M551" s="50" t="str">
        <f>"WEEK "&amp; IF(ROUNDUP(DAY(tbl_raw_data[[#This Row],[updated_date]])/7,0)=5,4,ROUNDUP(DAY(tbl_raw_data[[#This Row],[updated_date]])/7,0))</f>
        <v>WEEK 1</v>
      </c>
      <c r="N551" s="50" t="str">
        <f>UPPER(VLOOKUP(tbl_raw_data[[#This Row],[Analyst]],Settiings!$A$2:$B$16,2,0))</f>
        <v>NAVED</v>
      </c>
      <c r="O551" s="50" t="str">
        <f>TRIM(UPPER(tbl_raw_data[[#This Row],[Outcome]]))</f>
        <v>WITHDRAW</v>
      </c>
      <c r="P551" s="50" t="str">
        <f>TRIM(UPPER(tbl_raw_data[[#This Row],[Queue Name]]))</f>
        <v>CONSUMER PRE BUREAU</v>
      </c>
      <c r="Q551" s="50" t="str">
        <f>IF(tbl_raw_data[[#This Row],[Time taken in min]]&lt;=Settiings!$D$2,"SLA_MET","SLA_NOT_MET")</f>
        <v>SLA_MET</v>
      </c>
      <c r="R551" s="94"/>
    </row>
    <row r="552" spans="1:18" x14ac:dyDescent="0.3">
      <c r="A552" s="14" t="s">
        <v>2274</v>
      </c>
      <c r="B552" s="15">
        <v>45144.710578703707</v>
      </c>
      <c r="C552" s="16">
        <v>45144.714004629626</v>
      </c>
      <c r="D552" s="17" t="s">
        <v>8</v>
      </c>
      <c r="E552" s="17" t="s">
        <v>47</v>
      </c>
      <c r="F552" s="17" t="s">
        <v>1228</v>
      </c>
      <c r="G552" s="17" t="s">
        <v>2275</v>
      </c>
      <c r="H552" s="78" t="s">
        <v>7451</v>
      </c>
      <c r="I552" s="48">
        <f>tbl_raw_data[[#This Row],[Date Actioned]]-tbl_raw_data[[#This Row],[Date Tagged]]</f>
        <v>3.4259259191458113E-3</v>
      </c>
      <c r="J552" s="46">
        <f>HOUR(tbl_raw_data[[#This Row],[Time_taken]])*60+MINUTE(tbl_raw_data[[#This Row],[Time_taken]])+SECOND(tbl_raw_data[[#This Row],[Time_taken]])/60</f>
        <v>4.9333333333333336</v>
      </c>
      <c r="K552" s="52">
        <f>DATE(YEAR(tbl_raw_data[[#This Row],[Date Actioned]]),MONTH(tbl_raw_data[[#This Row],[Date Actioned]]),DAY(tbl_raw_data[[#This Row],[Date Actioned]]))</f>
        <v>45144</v>
      </c>
      <c r="L552" s="50" t="str">
        <f>UPPER(TEXT(tbl_raw_data[[#This Row],[updated_date]],"MMMM"))</f>
        <v>AUGUST</v>
      </c>
      <c r="M552" s="50" t="str">
        <f>"WEEK "&amp; IF(ROUNDUP(DAY(tbl_raw_data[[#This Row],[updated_date]])/7,0)=5,4,ROUNDUP(DAY(tbl_raw_data[[#This Row],[updated_date]])/7,0))</f>
        <v>WEEK 1</v>
      </c>
      <c r="N552" s="50" t="str">
        <f>UPPER(VLOOKUP(tbl_raw_data[[#This Row],[Analyst]],Settiings!$A$2:$B$16,2,0))</f>
        <v>RAJ</v>
      </c>
      <c r="O552" s="50" t="str">
        <f>TRIM(UPPER(tbl_raw_data[[#This Row],[Outcome]]))</f>
        <v>WITHDRAW</v>
      </c>
      <c r="P552" s="50" t="str">
        <f>TRIM(UPPER(tbl_raw_data[[#This Row],[Queue Name]]))</f>
        <v>CONSUMER PRE BUREAU</v>
      </c>
      <c r="Q552" s="50" t="str">
        <f>IF(tbl_raw_data[[#This Row],[Time taken in min]]&lt;=Settiings!$D$2,"SLA_MET","SLA_NOT_MET")</f>
        <v>SLA_MET</v>
      </c>
      <c r="R552" s="94"/>
    </row>
    <row r="553" spans="1:18" x14ac:dyDescent="0.3">
      <c r="A553" s="20" t="s">
        <v>2276</v>
      </c>
      <c r="B553" s="9">
        <v>45144.710578703707</v>
      </c>
      <c r="C553" s="24">
        <v>45144.71597222222</v>
      </c>
      <c r="D553" s="25" t="s">
        <v>8</v>
      </c>
      <c r="E553" s="25" t="s">
        <v>47</v>
      </c>
      <c r="F553" s="25" t="s">
        <v>1222</v>
      </c>
      <c r="G553" s="25" t="s">
        <v>1616</v>
      </c>
      <c r="H553" s="78" t="s">
        <v>7451</v>
      </c>
      <c r="I553" s="48">
        <f>tbl_raw_data[[#This Row],[Date Actioned]]-tbl_raw_data[[#This Row],[Date Tagged]]</f>
        <v>5.3935185133013874E-3</v>
      </c>
      <c r="J553" s="46">
        <f>HOUR(tbl_raw_data[[#This Row],[Time_taken]])*60+MINUTE(tbl_raw_data[[#This Row],[Time_taken]])+SECOND(tbl_raw_data[[#This Row],[Time_taken]])/60</f>
        <v>7.7666666666666666</v>
      </c>
      <c r="K553" s="52">
        <f>DATE(YEAR(tbl_raw_data[[#This Row],[Date Actioned]]),MONTH(tbl_raw_data[[#This Row],[Date Actioned]]),DAY(tbl_raw_data[[#This Row],[Date Actioned]]))</f>
        <v>45144</v>
      </c>
      <c r="L553" s="50" t="str">
        <f>UPPER(TEXT(tbl_raw_data[[#This Row],[updated_date]],"MMMM"))</f>
        <v>AUGUST</v>
      </c>
      <c r="M553" s="50" t="str">
        <f>"WEEK "&amp; IF(ROUNDUP(DAY(tbl_raw_data[[#This Row],[updated_date]])/7,0)=5,4,ROUNDUP(DAY(tbl_raw_data[[#This Row],[updated_date]])/7,0))</f>
        <v>WEEK 1</v>
      </c>
      <c r="N553" s="50" t="str">
        <f>UPPER(VLOOKUP(tbl_raw_data[[#This Row],[Analyst]],Settiings!$A$2:$B$16,2,0))</f>
        <v>HARDIK</v>
      </c>
      <c r="O553" s="50" t="str">
        <f>TRIM(UPPER(tbl_raw_data[[#This Row],[Outcome]]))</f>
        <v>WITHDRAW</v>
      </c>
      <c r="P553" s="50" t="str">
        <f>TRIM(UPPER(tbl_raw_data[[#This Row],[Queue Name]]))</f>
        <v>CONSUMER PRE BUREAU</v>
      </c>
      <c r="Q553" s="50" t="str">
        <f>IF(tbl_raw_data[[#This Row],[Time taken in min]]&lt;=Settiings!$D$2,"SLA_MET","SLA_NOT_MET")</f>
        <v>SLA_MET</v>
      </c>
      <c r="R553" s="94"/>
    </row>
    <row r="554" spans="1:18" x14ac:dyDescent="0.3">
      <c r="A554" s="23" t="s">
        <v>2280</v>
      </c>
      <c r="B554" s="15">
        <v>45144.713680555556</v>
      </c>
      <c r="C554" s="16">
        <v>45144.720231481479</v>
      </c>
      <c r="D554" s="17" t="s">
        <v>8</v>
      </c>
      <c r="E554" s="17" t="s">
        <v>47</v>
      </c>
      <c r="F554" s="17" t="s">
        <v>53</v>
      </c>
      <c r="G554" s="17" t="s">
        <v>231</v>
      </c>
      <c r="H554" s="78" t="s">
        <v>7451</v>
      </c>
      <c r="I554" s="48">
        <f>tbl_raw_data[[#This Row],[Date Actioned]]-tbl_raw_data[[#This Row],[Date Tagged]]</f>
        <v>6.5509259220561944E-3</v>
      </c>
      <c r="J554" s="46">
        <f>HOUR(tbl_raw_data[[#This Row],[Time_taken]])*60+MINUTE(tbl_raw_data[[#This Row],[Time_taken]])+SECOND(tbl_raw_data[[#This Row],[Time_taken]])/60</f>
        <v>9.4333333333333336</v>
      </c>
      <c r="K554" s="52">
        <f>DATE(YEAR(tbl_raw_data[[#This Row],[Date Actioned]]),MONTH(tbl_raw_data[[#This Row],[Date Actioned]]),DAY(tbl_raw_data[[#This Row],[Date Actioned]]))</f>
        <v>45144</v>
      </c>
      <c r="L554" s="50" t="str">
        <f>UPPER(TEXT(tbl_raw_data[[#This Row],[updated_date]],"MMMM"))</f>
        <v>AUGUST</v>
      </c>
      <c r="M554" s="50" t="str">
        <f>"WEEK "&amp; IF(ROUNDUP(DAY(tbl_raw_data[[#This Row],[updated_date]])/7,0)=5,4,ROUNDUP(DAY(tbl_raw_data[[#This Row],[updated_date]])/7,0))</f>
        <v>WEEK 1</v>
      </c>
      <c r="N554" s="50" t="str">
        <f>UPPER(VLOOKUP(tbl_raw_data[[#This Row],[Analyst]],Settiings!$A$2:$B$16,2,0))</f>
        <v>NAVED</v>
      </c>
      <c r="O554" s="50" t="str">
        <f>TRIM(UPPER(tbl_raw_data[[#This Row],[Outcome]]))</f>
        <v>WITHDRAW</v>
      </c>
      <c r="P554" s="50" t="str">
        <f>TRIM(UPPER(tbl_raw_data[[#This Row],[Queue Name]]))</f>
        <v>CONSUMER PRE BUREAU</v>
      </c>
      <c r="Q554" s="50" t="str">
        <f>IF(tbl_raw_data[[#This Row],[Time taken in min]]&lt;=Settiings!$D$2,"SLA_MET","SLA_NOT_MET")</f>
        <v>SLA_MET</v>
      </c>
      <c r="R554" s="94"/>
    </row>
    <row r="555" spans="1:18" x14ac:dyDescent="0.3">
      <c r="A555" s="14" t="s">
        <v>2286</v>
      </c>
      <c r="B555" s="9">
        <v>45144.71947916667</v>
      </c>
      <c r="C555" s="24">
        <v>45144.722592592596</v>
      </c>
      <c r="D555" s="25" t="s">
        <v>8</v>
      </c>
      <c r="E555" s="25" t="s">
        <v>47</v>
      </c>
      <c r="F555" s="25" t="s">
        <v>70</v>
      </c>
      <c r="G555" s="25" t="s">
        <v>118</v>
      </c>
      <c r="H555" s="78" t="s">
        <v>7451</v>
      </c>
      <c r="I555" s="48">
        <f>tbl_raw_data[[#This Row],[Date Actioned]]-tbl_raw_data[[#This Row],[Date Tagged]]</f>
        <v>3.1134259261307307E-3</v>
      </c>
      <c r="J555" s="46">
        <f>HOUR(tbl_raw_data[[#This Row],[Time_taken]])*60+MINUTE(tbl_raw_data[[#This Row],[Time_taken]])+SECOND(tbl_raw_data[[#This Row],[Time_taken]])/60</f>
        <v>4.4833333333333334</v>
      </c>
      <c r="K555" s="52">
        <f>DATE(YEAR(tbl_raw_data[[#This Row],[Date Actioned]]),MONTH(tbl_raw_data[[#This Row],[Date Actioned]]),DAY(tbl_raw_data[[#This Row],[Date Actioned]]))</f>
        <v>45144</v>
      </c>
      <c r="L555" s="50" t="str">
        <f>UPPER(TEXT(tbl_raw_data[[#This Row],[updated_date]],"MMMM"))</f>
        <v>AUGUST</v>
      </c>
      <c r="M555" s="50" t="str">
        <f>"WEEK "&amp; IF(ROUNDUP(DAY(tbl_raw_data[[#This Row],[updated_date]])/7,0)=5,4,ROUNDUP(DAY(tbl_raw_data[[#This Row],[updated_date]])/7,0))</f>
        <v>WEEK 1</v>
      </c>
      <c r="N555" s="50" t="str">
        <f>UPPER(VLOOKUP(tbl_raw_data[[#This Row],[Analyst]],Settiings!$A$2:$B$16,2,0))</f>
        <v>ASIF</v>
      </c>
      <c r="O555" s="50" t="str">
        <f>TRIM(UPPER(tbl_raw_data[[#This Row],[Outcome]]))</f>
        <v>WITHDRAW</v>
      </c>
      <c r="P555" s="50" t="str">
        <f>TRIM(UPPER(tbl_raw_data[[#This Row],[Queue Name]]))</f>
        <v>CONSUMER PRE BUREAU</v>
      </c>
      <c r="Q555" s="50" t="str">
        <f>IF(tbl_raw_data[[#This Row],[Time taken in min]]&lt;=Settiings!$D$2,"SLA_MET","SLA_NOT_MET")</f>
        <v>SLA_MET</v>
      </c>
      <c r="R555" s="94"/>
    </row>
    <row r="556" spans="1:18" x14ac:dyDescent="0.3">
      <c r="A556" s="23" t="s">
        <v>2292</v>
      </c>
      <c r="B556" s="9">
        <v>45144.727199074077</v>
      </c>
      <c r="C556" s="24">
        <v>45144.72865740741</v>
      </c>
      <c r="D556" s="25" t="s">
        <v>8</v>
      </c>
      <c r="E556" s="25" t="s">
        <v>47</v>
      </c>
      <c r="F556" s="25" t="s">
        <v>1222</v>
      </c>
      <c r="G556" s="25" t="s">
        <v>2293</v>
      </c>
      <c r="H556" s="78" t="s">
        <v>7451</v>
      </c>
      <c r="I556" s="48">
        <f>tbl_raw_data[[#This Row],[Date Actioned]]-tbl_raw_data[[#This Row],[Date Tagged]]</f>
        <v>1.4583333322661929E-3</v>
      </c>
      <c r="J556" s="46">
        <f>HOUR(tbl_raw_data[[#This Row],[Time_taken]])*60+MINUTE(tbl_raw_data[[#This Row],[Time_taken]])+SECOND(tbl_raw_data[[#This Row],[Time_taken]])/60</f>
        <v>2.1</v>
      </c>
      <c r="K556" s="52">
        <f>DATE(YEAR(tbl_raw_data[[#This Row],[Date Actioned]]),MONTH(tbl_raw_data[[#This Row],[Date Actioned]]),DAY(tbl_raw_data[[#This Row],[Date Actioned]]))</f>
        <v>45144</v>
      </c>
      <c r="L556" s="50" t="str">
        <f>UPPER(TEXT(tbl_raw_data[[#This Row],[updated_date]],"MMMM"))</f>
        <v>AUGUST</v>
      </c>
      <c r="M556" s="50" t="str">
        <f>"WEEK "&amp; IF(ROUNDUP(DAY(tbl_raw_data[[#This Row],[updated_date]])/7,0)=5,4,ROUNDUP(DAY(tbl_raw_data[[#This Row],[updated_date]])/7,0))</f>
        <v>WEEK 1</v>
      </c>
      <c r="N556" s="50" t="str">
        <f>UPPER(VLOOKUP(tbl_raw_data[[#This Row],[Analyst]],Settiings!$A$2:$B$16,2,0))</f>
        <v>HARDIK</v>
      </c>
      <c r="O556" s="50" t="str">
        <f>TRIM(UPPER(tbl_raw_data[[#This Row],[Outcome]]))</f>
        <v>WITHDRAW</v>
      </c>
      <c r="P556" s="50" t="str">
        <f>TRIM(UPPER(tbl_raw_data[[#This Row],[Queue Name]]))</f>
        <v>CONSUMER PRE BUREAU</v>
      </c>
      <c r="Q556" s="50" t="str">
        <f>IF(tbl_raw_data[[#This Row],[Time taken in min]]&lt;=Settiings!$D$2,"SLA_MET","SLA_NOT_MET")</f>
        <v>SLA_MET</v>
      </c>
      <c r="R556" s="94"/>
    </row>
    <row r="557" spans="1:18" x14ac:dyDescent="0.3">
      <c r="A557" s="14" t="s">
        <v>2294</v>
      </c>
      <c r="B557" s="15">
        <v>45144.727638888886</v>
      </c>
      <c r="C557" s="16">
        <v>45144.734259259261</v>
      </c>
      <c r="D557" s="17" t="s">
        <v>8</v>
      </c>
      <c r="E557" s="17" t="s">
        <v>47</v>
      </c>
      <c r="F557" s="17" t="s">
        <v>76</v>
      </c>
      <c r="G557" s="17" t="s">
        <v>2295</v>
      </c>
      <c r="H557" s="78" t="s">
        <v>7451</v>
      </c>
      <c r="I557" s="48">
        <f>tbl_raw_data[[#This Row],[Date Actioned]]-tbl_raw_data[[#This Row],[Date Tagged]]</f>
        <v>6.6203703754581511E-3</v>
      </c>
      <c r="J557" s="46">
        <f>HOUR(tbl_raw_data[[#This Row],[Time_taken]])*60+MINUTE(tbl_raw_data[[#This Row],[Time_taken]])+SECOND(tbl_raw_data[[#This Row],[Time_taken]])/60</f>
        <v>9.5333333333333332</v>
      </c>
      <c r="K557" s="52">
        <f>DATE(YEAR(tbl_raw_data[[#This Row],[Date Actioned]]),MONTH(tbl_raw_data[[#This Row],[Date Actioned]]),DAY(tbl_raw_data[[#This Row],[Date Actioned]]))</f>
        <v>45144</v>
      </c>
      <c r="L557" s="50" t="str">
        <f>UPPER(TEXT(tbl_raw_data[[#This Row],[updated_date]],"MMMM"))</f>
        <v>AUGUST</v>
      </c>
      <c r="M557" s="50" t="str">
        <f>"WEEK "&amp; IF(ROUNDUP(DAY(tbl_raw_data[[#This Row],[updated_date]])/7,0)=5,4,ROUNDUP(DAY(tbl_raw_data[[#This Row],[updated_date]])/7,0))</f>
        <v>WEEK 1</v>
      </c>
      <c r="N557" s="50" t="str">
        <f>UPPER(VLOOKUP(tbl_raw_data[[#This Row],[Analyst]],Settiings!$A$2:$B$16,2,0))</f>
        <v>ROHAN</v>
      </c>
      <c r="O557" s="50" t="str">
        <f>TRIM(UPPER(tbl_raw_data[[#This Row],[Outcome]]))</f>
        <v>WITHDRAW</v>
      </c>
      <c r="P557" s="50" t="str">
        <f>TRIM(UPPER(tbl_raw_data[[#This Row],[Queue Name]]))</f>
        <v>CONSUMER PRE BUREAU</v>
      </c>
      <c r="Q557" s="50" t="str">
        <f>IF(tbl_raw_data[[#This Row],[Time taken in min]]&lt;=Settiings!$D$2,"SLA_MET","SLA_NOT_MET")</f>
        <v>SLA_MET</v>
      </c>
      <c r="R557" s="94"/>
    </row>
    <row r="558" spans="1:18" x14ac:dyDescent="0.3">
      <c r="A558" s="23" t="s">
        <v>2298</v>
      </c>
      <c r="B558" s="15">
        <v>45144.738437499997</v>
      </c>
      <c r="C558" s="16">
        <v>45144.743495370371</v>
      </c>
      <c r="D558" s="17" t="s">
        <v>8</v>
      </c>
      <c r="E558" s="17" t="s">
        <v>47</v>
      </c>
      <c r="F558" s="17" t="s">
        <v>65</v>
      </c>
      <c r="G558" s="17" t="s">
        <v>231</v>
      </c>
      <c r="H558" s="78" t="s">
        <v>7451</v>
      </c>
      <c r="I558" s="48">
        <f>tbl_raw_data[[#This Row],[Date Actioned]]-tbl_raw_data[[#This Row],[Date Tagged]]</f>
        <v>5.0578703740029596E-3</v>
      </c>
      <c r="J558" s="46">
        <f>HOUR(tbl_raw_data[[#This Row],[Time_taken]])*60+MINUTE(tbl_raw_data[[#This Row],[Time_taken]])+SECOND(tbl_raw_data[[#This Row],[Time_taken]])/60</f>
        <v>7.2833333333333332</v>
      </c>
      <c r="K558" s="52">
        <f>DATE(YEAR(tbl_raw_data[[#This Row],[Date Actioned]]),MONTH(tbl_raw_data[[#This Row],[Date Actioned]]),DAY(tbl_raw_data[[#This Row],[Date Actioned]]))</f>
        <v>45144</v>
      </c>
      <c r="L558" s="50" t="str">
        <f>UPPER(TEXT(tbl_raw_data[[#This Row],[updated_date]],"MMMM"))</f>
        <v>AUGUST</v>
      </c>
      <c r="M558" s="50" t="str">
        <f>"WEEK "&amp; IF(ROUNDUP(DAY(tbl_raw_data[[#This Row],[updated_date]])/7,0)=5,4,ROUNDUP(DAY(tbl_raw_data[[#This Row],[updated_date]])/7,0))</f>
        <v>WEEK 1</v>
      </c>
      <c r="N558" s="50" t="str">
        <f>UPPER(VLOOKUP(tbl_raw_data[[#This Row],[Analyst]],Settiings!$A$2:$B$16,2,0))</f>
        <v>SAM</v>
      </c>
      <c r="O558" s="50" t="str">
        <f>TRIM(UPPER(tbl_raw_data[[#This Row],[Outcome]]))</f>
        <v>WITHDRAW</v>
      </c>
      <c r="P558" s="50" t="str">
        <f>TRIM(UPPER(tbl_raw_data[[#This Row],[Queue Name]]))</f>
        <v>CONSUMER PRE BUREAU</v>
      </c>
      <c r="Q558" s="50" t="str">
        <f>IF(tbl_raw_data[[#This Row],[Time taken in min]]&lt;=Settiings!$D$2,"SLA_MET","SLA_NOT_MET")</f>
        <v>SLA_MET</v>
      </c>
      <c r="R558" s="94"/>
    </row>
    <row r="559" spans="1:18" x14ac:dyDescent="0.3">
      <c r="A559" s="14" t="s">
        <v>2299</v>
      </c>
      <c r="B559" s="9">
        <v>45144.742962962962</v>
      </c>
      <c r="C559" s="24">
        <v>45144.747557870367</v>
      </c>
      <c r="D559" s="25" t="s">
        <v>8</v>
      </c>
      <c r="E559" s="25" t="s">
        <v>19</v>
      </c>
      <c r="F559" s="25" t="s">
        <v>43</v>
      </c>
      <c r="G559" s="25" t="s">
        <v>2300</v>
      </c>
      <c r="H559" s="78" t="s">
        <v>7451</v>
      </c>
      <c r="I559" s="48">
        <f>tbl_raw_data[[#This Row],[Date Actioned]]-tbl_raw_data[[#This Row],[Date Tagged]]</f>
        <v>4.5949074046802707E-3</v>
      </c>
      <c r="J559" s="46">
        <f>HOUR(tbl_raw_data[[#This Row],[Time_taken]])*60+MINUTE(tbl_raw_data[[#This Row],[Time_taken]])+SECOND(tbl_raw_data[[#This Row],[Time_taken]])/60</f>
        <v>6.6166666666666671</v>
      </c>
      <c r="K559" s="52">
        <f>DATE(YEAR(tbl_raw_data[[#This Row],[Date Actioned]]),MONTH(tbl_raw_data[[#This Row],[Date Actioned]]),DAY(tbl_raw_data[[#This Row],[Date Actioned]]))</f>
        <v>45144</v>
      </c>
      <c r="L559" s="50" t="str">
        <f>UPPER(TEXT(tbl_raw_data[[#This Row],[updated_date]],"MMMM"))</f>
        <v>AUGUST</v>
      </c>
      <c r="M559" s="50" t="str">
        <f>"WEEK "&amp; IF(ROUNDUP(DAY(tbl_raw_data[[#This Row],[updated_date]])/7,0)=5,4,ROUNDUP(DAY(tbl_raw_data[[#This Row],[updated_date]])/7,0))</f>
        <v>WEEK 1</v>
      </c>
      <c r="N559" s="50" t="str">
        <f>UPPER(VLOOKUP(tbl_raw_data[[#This Row],[Analyst]],Settiings!$A$2:$B$16,2,0))</f>
        <v>MERCEDES</v>
      </c>
      <c r="O559" s="50" t="str">
        <f>TRIM(UPPER(tbl_raw_data[[#This Row],[Outcome]]))</f>
        <v>WITHDRAW</v>
      </c>
      <c r="P559" s="50" t="str">
        <f>TRIM(UPPER(tbl_raw_data[[#This Row],[Queue Name]]))</f>
        <v>CONSUMER POST BUREAU</v>
      </c>
      <c r="Q559" s="50" t="str">
        <f>IF(tbl_raw_data[[#This Row],[Time taken in min]]&lt;=Settiings!$D$2,"SLA_MET","SLA_NOT_MET")</f>
        <v>SLA_MET</v>
      </c>
      <c r="R559" s="94"/>
    </row>
    <row r="560" spans="1:18" x14ac:dyDescent="0.3">
      <c r="A560" s="20" t="s">
        <v>2312</v>
      </c>
      <c r="B560" s="15">
        <v>45144.766388888886</v>
      </c>
      <c r="C560" s="16">
        <v>45144.77789351852</v>
      </c>
      <c r="D560" s="17" t="s">
        <v>8</v>
      </c>
      <c r="E560" s="17" t="s">
        <v>47</v>
      </c>
      <c r="F560" s="17" t="s">
        <v>76</v>
      </c>
      <c r="G560" s="17" t="s">
        <v>231</v>
      </c>
      <c r="H560" s="78" t="s">
        <v>7451</v>
      </c>
      <c r="I560" s="48">
        <f>tbl_raw_data[[#This Row],[Date Actioned]]-tbl_raw_data[[#This Row],[Date Tagged]]</f>
        <v>1.1504629634146113E-2</v>
      </c>
      <c r="J560" s="46">
        <f>HOUR(tbl_raw_data[[#This Row],[Time_taken]])*60+MINUTE(tbl_raw_data[[#This Row],[Time_taken]])+SECOND(tbl_raw_data[[#This Row],[Time_taken]])/60</f>
        <v>16.566666666666666</v>
      </c>
      <c r="K560" s="52">
        <f>DATE(YEAR(tbl_raw_data[[#This Row],[Date Actioned]]),MONTH(tbl_raw_data[[#This Row],[Date Actioned]]),DAY(tbl_raw_data[[#This Row],[Date Actioned]]))</f>
        <v>45144</v>
      </c>
      <c r="L560" s="50" t="str">
        <f>UPPER(TEXT(tbl_raw_data[[#This Row],[updated_date]],"MMMM"))</f>
        <v>AUGUST</v>
      </c>
      <c r="M560" s="50" t="str">
        <f>"WEEK "&amp; IF(ROUNDUP(DAY(tbl_raw_data[[#This Row],[updated_date]])/7,0)=5,4,ROUNDUP(DAY(tbl_raw_data[[#This Row],[updated_date]])/7,0))</f>
        <v>WEEK 1</v>
      </c>
      <c r="N560" s="50" t="str">
        <f>UPPER(VLOOKUP(tbl_raw_data[[#This Row],[Analyst]],Settiings!$A$2:$B$16,2,0))</f>
        <v>ROHAN</v>
      </c>
      <c r="O560" s="50" t="str">
        <f>TRIM(UPPER(tbl_raw_data[[#This Row],[Outcome]]))</f>
        <v>WITHDRAW</v>
      </c>
      <c r="P560" s="50" t="str">
        <f>TRIM(UPPER(tbl_raw_data[[#This Row],[Queue Name]]))</f>
        <v>CONSUMER PRE BUREAU</v>
      </c>
      <c r="Q560" s="50" t="str">
        <f>IF(tbl_raw_data[[#This Row],[Time taken in min]]&lt;=Settiings!$D$2,"SLA_MET","SLA_NOT_MET")</f>
        <v>SLA_MET</v>
      </c>
      <c r="R560" s="94"/>
    </row>
    <row r="561" spans="1:18" x14ac:dyDescent="0.3">
      <c r="A561" s="23" t="s">
        <v>2313</v>
      </c>
      <c r="B561" s="9">
        <v>45144.767951388887</v>
      </c>
      <c r="C561" s="24">
        <v>45144.775439814817</v>
      </c>
      <c r="D561" s="25" t="s">
        <v>8</v>
      </c>
      <c r="E561" s="25" t="s">
        <v>47</v>
      </c>
      <c r="F561" s="25" t="s">
        <v>1228</v>
      </c>
      <c r="G561" s="25" t="s">
        <v>1553</v>
      </c>
      <c r="H561" s="78" t="s">
        <v>7451</v>
      </c>
      <c r="I561" s="48">
        <f>tbl_raw_data[[#This Row],[Date Actioned]]-tbl_raw_data[[#This Row],[Date Tagged]]</f>
        <v>7.4884259302052669E-3</v>
      </c>
      <c r="J561" s="46">
        <f>HOUR(tbl_raw_data[[#This Row],[Time_taken]])*60+MINUTE(tbl_raw_data[[#This Row],[Time_taken]])+SECOND(tbl_raw_data[[#This Row],[Time_taken]])/60</f>
        <v>10.783333333333333</v>
      </c>
      <c r="K561" s="52">
        <f>DATE(YEAR(tbl_raw_data[[#This Row],[Date Actioned]]),MONTH(tbl_raw_data[[#This Row],[Date Actioned]]),DAY(tbl_raw_data[[#This Row],[Date Actioned]]))</f>
        <v>45144</v>
      </c>
      <c r="L561" s="50" t="str">
        <f>UPPER(TEXT(tbl_raw_data[[#This Row],[updated_date]],"MMMM"))</f>
        <v>AUGUST</v>
      </c>
      <c r="M561" s="50" t="str">
        <f>"WEEK "&amp; IF(ROUNDUP(DAY(tbl_raw_data[[#This Row],[updated_date]])/7,0)=5,4,ROUNDUP(DAY(tbl_raw_data[[#This Row],[updated_date]])/7,0))</f>
        <v>WEEK 1</v>
      </c>
      <c r="N561" s="50" t="str">
        <f>UPPER(VLOOKUP(tbl_raw_data[[#This Row],[Analyst]],Settiings!$A$2:$B$16,2,0))</f>
        <v>RAJ</v>
      </c>
      <c r="O561" s="50" t="str">
        <f>TRIM(UPPER(tbl_raw_data[[#This Row],[Outcome]]))</f>
        <v>WITHDRAW</v>
      </c>
      <c r="P561" s="50" t="str">
        <f>TRIM(UPPER(tbl_raw_data[[#This Row],[Queue Name]]))</f>
        <v>CONSUMER PRE BUREAU</v>
      </c>
      <c r="Q561" s="50" t="str">
        <f>IF(tbl_raw_data[[#This Row],[Time taken in min]]&lt;=Settiings!$D$2,"SLA_MET","SLA_NOT_MET")</f>
        <v>SLA_MET</v>
      </c>
      <c r="R561" s="94"/>
    </row>
    <row r="562" spans="1:18" x14ac:dyDescent="0.3">
      <c r="A562" s="14" t="s">
        <v>2316</v>
      </c>
      <c r="B562" s="15">
        <v>45144.778587962966</v>
      </c>
      <c r="C562" s="16">
        <v>45144.786192129628</v>
      </c>
      <c r="D562" s="17" t="s">
        <v>8</v>
      </c>
      <c r="E562" s="17" t="s">
        <v>47</v>
      </c>
      <c r="F562" s="17" t="s">
        <v>53</v>
      </c>
      <c r="G562" s="17" t="s">
        <v>2317</v>
      </c>
      <c r="H562" s="78" t="s">
        <v>7451</v>
      </c>
      <c r="I562" s="48">
        <f>tbl_raw_data[[#This Row],[Date Actioned]]-tbl_raw_data[[#This Row],[Date Tagged]]</f>
        <v>7.6041666616220027E-3</v>
      </c>
      <c r="J562" s="46">
        <f>HOUR(tbl_raw_data[[#This Row],[Time_taken]])*60+MINUTE(tbl_raw_data[[#This Row],[Time_taken]])+SECOND(tbl_raw_data[[#This Row],[Time_taken]])/60</f>
        <v>10.95</v>
      </c>
      <c r="K562" s="52">
        <f>DATE(YEAR(tbl_raw_data[[#This Row],[Date Actioned]]),MONTH(tbl_raw_data[[#This Row],[Date Actioned]]),DAY(tbl_raw_data[[#This Row],[Date Actioned]]))</f>
        <v>45144</v>
      </c>
      <c r="L562" s="50" t="str">
        <f>UPPER(TEXT(tbl_raw_data[[#This Row],[updated_date]],"MMMM"))</f>
        <v>AUGUST</v>
      </c>
      <c r="M562" s="50" t="str">
        <f>"WEEK "&amp; IF(ROUNDUP(DAY(tbl_raw_data[[#This Row],[updated_date]])/7,0)=5,4,ROUNDUP(DAY(tbl_raw_data[[#This Row],[updated_date]])/7,0))</f>
        <v>WEEK 1</v>
      </c>
      <c r="N562" s="50" t="str">
        <f>UPPER(VLOOKUP(tbl_raw_data[[#This Row],[Analyst]],Settiings!$A$2:$B$16,2,0))</f>
        <v>NAVED</v>
      </c>
      <c r="O562" s="50" t="str">
        <f>TRIM(UPPER(tbl_raw_data[[#This Row],[Outcome]]))</f>
        <v>WITHDRAW</v>
      </c>
      <c r="P562" s="50" t="str">
        <f>TRIM(UPPER(tbl_raw_data[[#This Row],[Queue Name]]))</f>
        <v>CONSUMER PRE BUREAU</v>
      </c>
      <c r="Q562" s="50" t="str">
        <f>IF(tbl_raw_data[[#This Row],[Time taken in min]]&lt;=Settiings!$D$2,"SLA_MET","SLA_NOT_MET")</f>
        <v>SLA_MET</v>
      </c>
      <c r="R562" s="94"/>
    </row>
    <row r="563" spans="1:18" x14ac:dyDescent="0.3">
      <c r="A563" s="23" t="s">
        <v>2339</v>
      </c>
      <c r="B563" s="9">
        <v>45145.339837962965</v>
      </c>
      <c r="C563" s="24">
        <v>45145.356527777774</v>
      </c>
      <c r="D563" s="25" t="s">
        <v>8</v>
      </c>
      <c r="E563" s="25" t="s">
        <v>47</v>
      </c>
      <c r="F563" s="25" t="s">
        <v>1222</v>
      </c>
      <c r="G563" s="25" t="s">
        <v>2340</v>
      </c>
      <c r="H563" s="78" t="s">
        <v>7451</v>
      </c>
      <c r="I563" s="48">
        <f>tbl_raw_data[[#This Row],[Date Actioned]]-tbl_raw_data[[#This Row],[Date Tagged]]</f>
        <v>1.6689814809069503E-2</v>
      </c>
      <c r="J563" s="46">
        <f>HOUR(tbl_raw_data[[#This Row],[Time_taken]])*60+MINUTE(tbl_raw_data[[#This Row],[Time_taken]])+SECOND(tbl_raw_data[[#This Row],[Time_taken]])/60</f>
        <v>24.033333333333335</v>
      </c>
      <c r="K563" s="52">
        <f>DATE(YEAR(tbl_raw_data[[#This Row],[Date Actioned]]),MONTH(tbl_raw_data[[#This Row],[Date Actioned]]),DAY(tbl_raw_data[[#This Row],[Date Actioned]]))</f>
        <v>45145</v>
      </c>
      <c r="L563" s="50" t="str">
        <f>UPPER(TEXT(tbl_raw_data[[#This Row],[updated_date]],"MMMM"))</f>
        <v>AUGUST</v>
      </c>
      <c r="M563" s="50" t="str">
        <f>"WEEK "&amp; IF(ROUNDUP(DAY(tbl_raw_data[[#This Row],[updated_date]])/7,0)=5,4,ROUNDUP(DAY(tbl_raw_data[[#This Row],[updated_date]])/7,0))</f>
        <v>WEEK 1</v>
      </c>
      <c r="N563" s="50" t="str">
        <f>UPPER(VLOOKUP(tbl_raw_data[[#This Row],[Analyst]],Settiings!$A$2:$B$16,2,0))</f>
        <v>HARDIK</v>
      </c>
      <c r="O563" s="50" t="str">
        <f>TRIM(UPPER(tbl_raw_data[[#This Row],[Outcome]]))</f>
        <v>WITHDRAW</v>
      </c>
      <c r="P563" s="50" t="str">
        <f>TRIM(UPPER(tbl_raw_data[[#This Row],[Queue Name]]))</f>
        <v>CONSUMER PRE BUREAU</v>
      </c>
      <c r="Q563" s="50" t="str">
        <f>IF(tbl_raw_data[[#This Row],[Time taken in min]]&lt;=Settiings!$D$2,"SLA_MET","SLA_NOT_MET")</f>
        <v>SLA_NOT_MET</v>
      </c>
      <c r="R563" s="94"/>
    </row>
    <row r="564" spans="1:18" x14ac:dyDescent="0.3">
      <c r="A564" s="14" t="s">
        <v>2342</v>
      </c>
      <c r="B564" s="15">
        <v>45145.364814814813</v>
      </c>
      <c r="C564" s="16">
        <v>45145.370243055557</v>
      </c>
      <c r="D564" s="17" t="s">
        <v>8</v>
      </c>
      <c r="E564" s="17" t="s">
        <v>47</v>
      </c>
      <c r="F564" s="17" t="s">
        <v>1222</v>
      </c>
      <c r="G564" s="17" t="s">
        <v>2343</v>
      </c>
      <c r="H564" s="78" t="s">
        <v>7451</v>
      </c>
      <c r="I564" s="48">
        <f>tbl_raw_data[[#This Row],[Date Actioned]]-tbl_raw_data[[#This Row],[Date Tagged]]</f>
        <v>5.4282407436403446E-3</v>
      </c>
      <c r="J564" s="46">
        <f>HOUR(tbl_raw_data[[#This Row],[Time_taken]])*60+MINUTE(tbl_raw_data[[#This Row],[Time_taken]])+SECOND(tbl_raw_data[[#This Row],[Time_taken]])/60</f>
        <v>7.8166666666666664</v>
      </c>
      <c r="K564" s="52">
        <f>DATE(YEAR(tbl_raw_data[[#This Row],[Date Actioned]]),MONTH(tbl_raw_data[[#This Row],[Date Actioned]]),DAY(tbl_raw_data[[#This Row],[Date Actioned]]))</f>
        <v>45145</v>
      </c>
      <c r="L564" s="50" t="str">
        <f>UPPER(TEXT(tbl_raw_data[[#This Row],[updated_date]],"MMMM"))</f>
        <v>AUGUST</v>
      </c>
      <c r="M564" s="50" t="str">
        <f>"WEEK "&amp; IF(ROUNDUP(DAY(tbl_raw_data[[#This Row],[updated_date]])/7,0)=5,4,ROUNDUP(DAY(tbl_raw_data[[#This Row],[updated_date]])/7,0))</f>
        <v>WEEK 1</v>
      </c>
      <c r="N564" s="50" t="str">
        <f>UPPER(VLOOKUP(tbl_raw_data[[#This Row],[Analyst]],Settiings!$A$2:$B$16,2,0))</f>
        <v>HARDIK</v>
      </c>
      <c r="O564" s="50" t="str">
        <f>TRIM(UPPER(tbl_raw_data[[#This Row],[Outcome]]))</f>
        <v>WITHDRAW</v>
      </c>
      <c r="P564" s="50" t="str">
        <f>TRIM(UPPER(tbl_raw_data[[#This Row],[Queue Name]]))</f>
        <v>CONSUMER PRE BUREAU</v>
      </c>
      <c r="Q564" s="50" t="str">
        <f>IF(tbl_raw_data[[#This Row],[Time taken in min]]&lt;=Settiings!$D$2,"SLA_MET","SLA_NOT_MET")</f>
        <v>SLA_MET</v>
      </c>
      <c r="R564" s="94"/>
    </row>
    <row r="565" spans="1:18" x14ac:dyDescent="0.3">
      <c r="A565" s="14" t="s">
        <v>2349</v>
      </c>
      <c r="B565" s="9">
        <v>45145.394062500003</v>
      </c>
      <c r="C565" s="24">
        <v>45145.39739583333</v>
      </c>
      <c r="D565" s="25" t="s">
        <v>8</v>
      </c>
      <c r="E565" s="25" t="s">
        <v>47</v>
      </c>
      <c r="F565" s="25" t="s">
        <v>1222</v>
      </c>
      <c r="G565" s="25" t="s">
        <v>157</v>
      </c>
      <c r="H565" s="78" t="s">
        <v>7451</v>
      </c>
      <c r="I565" s="48">
        <f>tbl_raw_data[[#This Row],[Date Actioned]]-tbl_raw_data[[#This Row],[Date Tagged]]</f>
        <v>3.3333333267364651E-3</v>
      </c>
      <c r="J565" s="46">
        <f>HOUR(tbl_raw_data[[#This Row],[Time_taken]])*60+MINUTE(tbl_raw_data[[#This Row],[Time_taken]])+SECOND(tbl_raw_data[[#This Row],[Time_taken]])/60</f>
        <v>4.8</v>
      </c>
      <c r="K565" s="52">
        <f>DATE(YEAR(tbl_raw_data[[#This Row],[Date Actioned]]),MONTH(tbl_raw_data[[#This Row],[Date Actioned]]),DAY(tbl_raw_data[[#This Row],[Date Actioned]]))</f>
        <v>45145</v>
      </c>
      <c r="L565" s="50" t="str">
        <f>UPPER(TEXT(tbl_raw_data[[#This Row],[updated_date]],"MMMM"))</f>
        <v>AUGUST</v>
      </c>
      <c r="M565" s="50" t="str">
        <f>"WEEK "&amp; IF(ROUNDUP(DAY(tbl_raw_data[[#This Row],[updated_date]])/7,0)=5,4,ROUNDUP(DAY(tbl_raw_data[[#This Row],[updated_date]])/7,0))</f>
        <v>WEEK 1</v>
      </c>
      <c r="N565" s="50" t="str">
        <f>UPPER(VLOOKUP(tbl_raw_data[[#This Row],[Analyst]],Settiings!$A$2:$B$16,2,0))</f>
        <v>HARDIK</v>
      </c>
      <c r="O565" s="50" t="str">
        <f>TRIM(UPPER(tbl_raw_data[[#This Row],[Outcome]]))</f>
        <v>WITHDRAW</v>
      </c>
      <c r="P565" s="50" t="str">
        <f>TRIM(UPPER(tbl_raw_data[[#This Row],[Queue Name]]))</f>
        <v>CONSUMER PRE BUREAU</v>
      </c>
      <c r="Q565" s="50" t="str">
        <f>IF(tbl_raw_data[[#This Row],[Time taken in min]]&lt;=Settiings!$D$2,"SLA_MET","SLA_NOT_MET")</f>
        <v>SLA_MET</v>
      </c>
      <c r="R565" s="94"/>
    </row>
    <row r="566" spans="1:18" x14ac:dyDescent="0.3">
      <c r="A566" s="20" t="s">
        <v>2351</v>
      </c>
      <c r="B566" s="15">
        <v>45145.39775462963</v>
      </c>
      <c r="C566" s="16">
        <v>45145.403310185182</v>
      </c>
      <c r="D566" s="17" t="s">
        <v>8</v>
      </c>
      <c r="E566" s="17" t="s">
        <v>47</v>
      </c>
      <c r="F566" s="17" t="s">
        <v>43</v>
      </c>
      <c r="G566" s="17" t="s">
        <v>2352</v>
      </c>
      <c r="H566" s="78" t="s">
        <v>7451</v>
      </c>
      <c r="I566" s="48">
        <f>tbl_raw_data[[#This Row],[Date Actioned]]-tbl_raw_data[[#This Row],[Date Tagged]]</f>
        <v>5.5555555518367328E-3</v>
      </c>
      <c r="J566" s="46">
        <f>HOUR(tbl_raw_data[[#This Row],[Time_taken]])*60+MINUTE(tbl_raw_data[[#This Row],[Time_taken]])+SECOND(tbl_raw_data[[#This Row],[Time_taken]])/60</f>
        <v>8</v>
      </c>
      <c r="K566" s="52">
        <f>DATE(YEAR(tbl_raw_data[[#This Row],[Date Actioned]]),MONTH(tbl_raw_data[[#This Row],[Date Actioned]]),DAY(tbl_raw_data[[#This Row],[Date Actioned]]))</f>
        <v>45145</v>
      </c>
      <c r="L566" s="50" t="str">
        <f>UPPER(TEXT(tbl_raw_data[[#This Row],[updated_date]],"MMMM"))</f>
        <v>AUGUST</v>
      </c>
      <c r="M566" s="50" t="str">
        <f>"WEEK "&amp; IF(ROUNDUP(DAY(tbl_raw_data[[#This Row],[updated_date]])/7,0)=5,4,ROUNDUP(DAY(tbl_raw_data[[#This Row],[updated_date]])/7,0))</f>
        <v>WEEK 1</v>
      </c>
      <c r="N566" s="50" t="str">
        <f>UPPER(VLOOKUP(tbl_raw_data[[#This Row],[Analyst]],Settiings!$A$2:$B$16,2,0))</f>
        <v>MERCEDES</v>
      </c>
      <c r="O566" s="50" t="str">
        <f>TRIM(UPPER(tbl_raw_data[[#This Row],[Outcome]]))</f>
        <v>WITHDRAW</v>
      </c>
      <c r="P566" s="50" t="str">
        <f>TRIM(UPPER(tbl_raw_data[[#This Row],[Queue Name]]))</f>
        <v>CONSUMER PRE BUREAU</v>
      </c>
      <c r="Q566" s="50" t="str">
        <f>IF(tbl_raw_data[[#This Row],[Time taken in min]]&lt;=Settiings!$D$2,"SLA_MET","SLA_NOT_MET")</f>
        <v>SLA_MET</v>
      </c>
      <c r="R566" s="94"/>
    </row>
    <row r="567" spans="1:18" x14ac:dyDescent="0.3">
      <c r="A567" s="14" t="s">
        <v>2358</v>
      </c>
      <c r="B567" s="15">
        <v>45145.419444444444</v>
      </c>
      <c r="C567" s="16">
        <v>45145.427499999998</v>
      </c>
      <c r="D567" s="17" t="s">
        <v>8</v>
      </c>
      <c r="E567" s="17" t="s">
        <v>19</v>
      </c>
      <c r="F567" s="17" t="s">
        <v>43</v>
      </c>
      <c r="G567" s="17" t="s">
        <v>62</v>
      </c>
      <c r="H567" s="78" t="s">
        <v>7451</v>
      </c>
      <c r="I567" s="48">
        <f>tbl_raw_data[[#This Row],[Date Actioned]]-tbl_raw_data[[#This Row],[Date Tagged]]</f>
        <v>8.0555555541650392E-3</v>
      </c>
      <c r="J567" s="46">
        <f>HOUR(tbl_raw_data[[#This Row],[Time_taken]])*60+MINUTE(tbl_raw_data[[#This Row],[Time_taken]])+SECOND(tbl_raw_data[[#This Row],[Time_taken]])/60</f>
        <v>11.6</v>
      </c>
      <c r="K567" s="52">
        <f>DATE(YEAR(tbl_raw_data[[#This Row],[Date Actioned]]),MONTH(tbl_raw_data[[#This Row],[Date Actioned]]),DAY(tbl_raw_data[[#This Row],[Date Actioned]]))</f>
        <v>45145</v>
      </c>
      <c r="L567" s="50" t="str">
        <f>UPPER(TEXT(tbl_raw_data[[#This Row],[updated_date]],"MMMM"))</f>
        <v>AUGUST</v>
      </c>
      <c r="M567" s="50" t="str">
        <f>"WEEK "&amp; IF(ROUNDUP(DAY(tbl_raw_data[[#This Row],[updated_date]])/7,0)=5,4,ROUNDUP(DAY(tbl_raw_data[[#This Row],[updated_date]])/7,0))</f>
        <v>WEEK 1</v>
      </c>
      <c r="N567" s="50" t="str">
        <f>UPPER(VLOOKUP(tbl_raw_data[[#This Row],[Analyst]],Settiings!$A$2:$B$16,2,0))</f>
        <v>MERCEDES</v>
      </c>
      <c r="O567" s="50" t="str">
        <f>TRIM(UPPER(tbl_raw_data[[#This Row],[Outcome]]))</f>
        <v>WITHDRAW</v>
      </c>
      <c r="P567" s="50" t="str">
        <f>TRIM(UPPER(tbl_raw_data[[#This Row],[Queue Name]]))</f>
        <v>CONSUMER POST BUREAU</v>
      </c>
      <c r="Q567" s="50" t="str">
        <f>IF(tbl_raw_data[[#This Row],[Time taken in min]]&lt;=Settiings!$D$2,"SLA_MET","SLA_NOT_MET")</f>
        <v>SLA_MET</v>
      </c>
      <c r="R567" s="94"/>
    </row>
    <row r="568" spans="1:18" x14ac:dyDescent="0.3">
      <c r="A568" s="20" t="s">
        <v>2359</v>
      </c>
      <c r="B568" s="9">
        <v>45145.421712962961</v>
      </c>
      <c r="C568" s="24">
        <v>45145.427812499998</v>
      </c>
      <c r="D568" s="25" t="s">
        <v>8</v>
      </c>
      <c r="E568" s="25" t="s">
        <v>47</v>
      </c>
      <c r="F568" s="25" t="s">
        <v>1222</v>
      </c>
      <c r="G568" s="25" t="s">
        <v>157</v>
      </c>
      <c r="H568" s="78" t="s">
        <v>7451</v>
      </c>
      <c r="I568" s="48">
        <f>tbl_raw_data[[#This Row],[Date Actioned]]-tbl_raw_data[[#This Row],[Date Tagged]]</f>
        <v>6.0995370367891155E-3</v>
      </c>
      <c r="J568" s="46">
        <f>HOUR(tbl_raw_data[[#This Row],[Time_taken]])*60+MINUTE(tbl_raw_data[[#This Row],[Time_taken]])+SECOND(tbl_raw_data[[#This Row],[Time_taken]])/60</f>
        <v>8.7833333333333332</v>
      </c>
      <c r="K568" s="52">
        <f>DATE(YEAR(tbl_raw_data[[#This Row],[Date Actioned]]),MONTH(tbl_raw_data[[#This Row],[Date Actioned]]),DAY(tbl_raw_data[[#This Row],[Date Actioned]]))</f>
        <v>45145</v>
      </c>
      <c r="L568" s="50" t="str">
        <f>UPPER(TEXT(tbl_raw_data[[#This Row],[updated_date]],"MMMM"))</f>
        <v>AUGUST</v>
      </c>
      <c r="M568" s="50" t="str">
        <f>"WEEK "&amp; IF(ROUNDUP(DAY(tbl_raw_data[[#This Row],[updated_date]])/7,0)=5,4,ROUNDUP(DAY(tbl_raw_data[[#This Row],[updated_date]])/7,0))</f>
        <v>WEEK 1</v>
      </c>
      <c r="N568" s="50" t="str">
        <f>UPPER(VLOOKUP(tbl_raw_data[[#This Row],[Analyst]],Settiings!$A$2:$B$16,2,0))</f>
        <v>HARDIK</v>
      </c>
      <c r="O568" s="50" t="str">
        <f>TRIM(UPPER(tbl_raw_data[[#This Row],[Outcome]]))</f>
        <v>WITHDRAW</v>
      </c>
      <c r="P568" s="50" t="str">
        <f>TRIM(UPPER(tbl_raw_data[[#This Row],[Queue Name]]))</f>
        <v>CONSUMER PRE BUREAU</v>
      </c>
      <c r="Q568" s="50" t="str">
        <f>IF(tbl_raw_data[[#This Row],[Time taken in min]]&lt;=Settiings!$D$2,"SLA_MET","SLA_NOT_MET")</f>
        <v>SLA_MET</v>
      </c>
      <c r="R568" s="94"/>
    </row>
    <row r="569" spans="1:18" x14ac:dyDescent="0.3">
      <c r="A569" s="14" t="s">
        <v>2367</v>
      </c>
      <c r="B569" s="9">
        <v>45145.448993055557</v>
      </c>
      <c r="C569" s="24">
        <v>45145.451388888891</v>
      </c>
      <c r="D569" s="25" t="s">
        <v>8</v>
      </c>
      <c r="E569" s="25" t="s">
        <v>47</v>
      </c>
      <c r="F569" s="25" t="s">
        <v>1222</v>
      </c>
      <c r="G569" s="25" t="s">
        <v>1616</v>
      </c>
      <c r="H569" s="78" t="s">
        <v>7451</v>
      </c>
      <c r="I569" s="48">
        <f>tbl_raw_data[[#This Row],[Date Actioned]]-tbl_raw_data[[#This Row],[Date Tagged]]</f>
        <v>2.3958333331393078E-3</v>
      </c>
      <c r="J569" s="46">
        <f>HOUR(tbl_raw_data[[#This Row],[Time_taken]])*60+MINUTE(tbl_raw_data[[#This Row],[Time_taken]])+SECOND(tbl_raw_data[[#This Row],[Time_taken]])/60</f>
        <v>3.45</v>
      </c>
      <c r="K569" s="52">
        <f>DATE(YEAR(tbl_raw_data[[#This Row],[Date Actioned]]),MONTH(tbl_raw_data[[#This Row],[Date Actioned]]),DAY(tbl_raw_data[[#This Row],[Date Actioned]]))</f>
        <v>45145</v>
      </c>
      <c r="L569" s="50" t="str">
        <f>UPPER(TEXT(tbl_raw_data[[#This Row],[updated_date]],"MMMM"))</f>
        <v>AUGUST</v>
      </c>
      <c r="M569" s="50" t="str">
        <f>"WEEK "&amp; IF(ROUNDUP(DAY(tbl_raw_data[[#This Row],[updated_date]])/7,0)=5,4,ROUNDUP(DAY(tbl_raw_data[[#This Row],[updated_date]])/7,0))</f>
        <v>WEEK 1</v>
      </c>
      <c r="N569" s="50" t="str">
        <f>UPPER(VLOOKUP(tbl_raw_data[[#This Row],[Analyst]],Settiings!$A$2:$B$16,2,0))</f>
        <v>HARDIK</v>
      </c>
      <c r="O569" s="50" t="str">
        <f>TRIM(UPPER(tbl_raw_data[[#This Row],[Outcome]]))</f>
        <v>WITHDRAW</v>
      </c>
      <c r="P569" s="50" t="str">
        <f>TRIM(UPPER(tbl_raw_data[[#This Row],[Queue Name]]))</f>
        <v>CONSUMER PRE BUREAU</v>
      </c>
      <c r="Q569" s="50" t="str">
        <f>IF(tbl_raw_data[[#This Row],[Time taken in min]]&lt;=Settiings!$D$2,"SLA_MET","SLA_NOT_MET")</f>
        <v>SLA_MET</v>
      </c>
      <c r="R569" s="94"/>
    </row>
    <row r="570" spans="1:18" x14ac:dyDescent="0.3">
      <c r="A570" s="20" t="s">
        <v>2368</v>
      </c>
      <c r="B570" s="15">
        <v>45145.458136574074</v>
      </c>
      <c r="C570" s="16">
        <v>45145.46398148148</v>
      </c>
      <c r="D570" s="17" t="s">
        <v>8</v>
      </c>
      <c r="E570" s="17" t="s">
        <v>9</v>
      </c>
      <c r="F570" s="17" t="s">
        <v>1222</v>
      </c>
      <c r="G570" s="17" t="s">
        <v>2369</v>
      </c>
      <c r="H570" s="78" t="s">
        <v>7451</v>
      </c>
      <c r="I570" s="48">
        <f>tbl_raw_data[[#This Row],[Date Actioned]]-tbl_raw_data[[#This Row],[Date Tagged]]</f>
        <v>5.8449074058444239E-3</v>
      </c>
      <c r="J570" s="46">
        <f>HOUR(tbl_raw_data[[#This Row],[Time_taken]])*60+MINUTE(tbl_raw_data[[#This Row],[Time_taken]])+SECOND(tbl_raw_data[[#This Row],[Time_taken]])/60</f>
        <v>8.4166666666666661</v>
      </c>
      <c r="K570" s="52">
        <f>DATE(YEAR(tbl_raw_data[[#This Row],[Date Actioned]]),MONTH(tbl_raw_data[[#This Row],[Date Actioned]]),DAY(tbl_raw_data[[#This Row],[Date Actioned]]))</f>
        <v>45145</v>
      </c>
      <c r="L570" s="50" t="str">
        <f>UPPER(TEXT(tbl_raw_data[[#This Row],[updated_date]],"MMMM"))</f>
        <v>AUGUST</v>
      </c>
      <c r="M570" s="50" t="str">
        <f>"WEEK "&amp; IF(ROUNDUP(DAY(tbl_raw_data[[#This Row],[updated_date]])/7,0)=5,4,ROUNDUP(DAY(tbl_raw_data[[#This Row],[updated_date]])/7,0))</f>
        <v>WEEK 1</v>
      </c>
      <c r="N570" s="50" t="str">
        <f>UPPER(VLOOKUP(tbl_raw_data[[#This Row],[Analyst]],Settiings!$A$2:$B$16,2,0))</f>
        <v>HARDIK</v>
      </c>
      <c r="O570" s="50" t="str">
        <f>TRIM(UPPER(tbl_raw_data[[#This Row],[Outcome]]))</f>
        <v>WITHDRAW</v>
      </c>
      <c r="P570" s="50" t="str">
        <f>TRIM(UPPER(tbl_raw_data[[#This Row],[Queue Name]]))</f>
        <v>CONSUMER EXISTING</v>
      </c>
      <c r="Q570" s="50" t="str">
        <f>IF(tbl_raw_data[[#This Row],[Time taken in min]]&lt;=Settiings!$D$2,"SLA_MET","SLA_NOT_MET")</f>
        <v>SLA_MET</v>
      </c>
      <c r="R570" s="94"/>
    </row>
    <row r="571" spans="1:18" x14ac:dyDescent="0.3">
      <c r="A571" s="20" t="s">
        <v>2384</v>
      </c>
      <c r="B571" s="9">
        <v>45145.502442129633</v>
      </c>
      <c r="C571" s="24">
        <v>45145.505844907406</v>
      </c>
      <c r="D571" s="25" t="s">
        <v>8</v>
      </c>
      <c r="E571" s="25" t="s">
        <v>47</v>
      </c>
      <c r="F571" s="25" t="s">
        <v>1228</v>
      </c>
      <c r="G571" s="25" t="s">
        <v>2385</v>
      </c>
      <c r="H571" s="78" t="s">
        <v>7451</v>
      </c>
      <c r="I571" s="48">
        <f>tbl_raw_data[[#This Row],[Date Actioned]]-tbl_raw_data[[#This Row],[Date Tagged]]</f>
        <v>3.4027777728624642E-3</v>
      </c>
      <c r="J571" s="46">
        <f>HOUR(tbl_raw_data[[#This Row],[Time_taken]])*60+MINUTE(tbl_raw_data[[#This Row],[Time_taken]])+SECOND(tbl_raw_data[[#This Row],[Time_taken]])/60</f>
        <v>4.9000000000000004</v>
      </c>
      <c r="K571" s="52">
        <f>DATE(YEAR(tbl_raw_data[[#This Row],[Date Actioned]]),MONTH(tbl_raw_data[[#This Row],[Date Actioned]]),DAY(tbl_raw_data[[#This Row],[Date Actioned]]))</f>
        <v>45145</v>
      </c>
      <c r="L571" s="50" t="str">
        <f>UPPER(TEXT(tbl_raw_data[[#This Row],[updated_date]],"MMMM"))</f>
        <v>AUGUST</v>
      </c>
      <c r="M571" s="50" t="str">
        <f>"WEEK "&amp; IF(ROUNDUP(DAY(tbl_raw_data[[#This Row],[updated_date]])/7,0)=5,4,ROUNDUP(DAY(tbl_raw_data[[#This Row],[updated_date]])/7,0))</f>
        <v>WEEK 1</v>
      </c>
      <c r="N571" s="50" t="str">
        <f>UPPER(VLOOKUP(tbl_raw_data[[#This Row],[Analyst]],Settiings!$A$2:$B$16,2,0))</f>
        <v>RAJ</v>
      </c>
      <c r="O571" s="50" t="str">
        <f>TRIM(UPPER(tbl_raw_data[[#This Row],[Outcome]]))</f>
        <v>WITHDRAW</v>
      </c>
      <c r="P571" s="50" t="str">
        <f>TRIM(UPPER(tbl_raw_data[[#This Row],[Queue Name]]))</f>
        <v>CONSUMER PRE BUREAU</v>
      </c>
      <c r="Q571" s="50" t="str">
        <f>IF(tbl_raw_data[[#This Row],[Time taken in min]]&lt;=Settiings!$D$2,"SLA_MET","SLA_NOT_MET")</f>
        <v>SLA_MET</v>
      </c>
      <c r="R571" s="94"/>
    </row>
    <row r="572" spans="1:18" x14ac:dyDescent="0.3">
      <c r="A572" s="14" t="s">
        <v>2390</v>
      </c>
      <c r="B572" s="9">
        <v>45145.51326388889</v>
      </c>
      <c r="C572" s="24">
        <v>45145.517847222225</v>
      </c>
      <c r="D572" s="25" t="s">
        <v>8</v>
      </c>
      <c r="E572" s="25" t="s">
        <v>19</v>
      </c>
      <c r="F572" s="25" t="s">
        <v>1228</v>
      </c>
      <c r="G572" s="25" t="s">
        <v>1339</v>
      </c>
      <c r="H572" s="78" t="s">
        <v>7451</v>
      </c>
      <c r="I572" s="48">
        <f>tbl_raw_data[[#This Row],[Date Actioned]]-tbl_raw_data[[#This Row],[Date Tagged]]</f>
        <v>4.5833333351765759E-3</v>
      </c>
      <c r="J572" s="46">
        <f>HOUR(tbl_raw_data[[#This Row],[Time_taken]])*60+MINUTE(tbl_raw_data[[#This Row],[Time_taken]])+SECOND(tbl_raw_data[[#This Row],[Time_taken]])/60</f>
        <v>6.6</v>
      </c>
      <c r="K572" s="52">
        <f>DATE(YEAR(tbl_raw_data[[#This Row],[Date Actioned]]),MONTH(tbl_raw_data[[#This Row],[Date Actioned]]),DAY(tbl_raw_data[[#This Row],[Date Actioned]]))</f>
        <v>45145</v>
      </c>
      <c r="L572" s="50" t="str">
        <f>UPPER(TEXT(tbl_raw_data[[#This Row],[updated_date]],"MMMM"))</f>
        <v>AUGUST</v>
      </c>
      <c r="M572" s="50" t="str">
        <f>"WEEK "&amp; IF(ROUNDUP(DAY(tbl_raw_data[[#This Row],[updated_date]])/7,0)=5,4,ROUNDUP(DAY(tbl_raw_data[[#This Row],[updated_date]])/7,0))</f>
        <v>WEEK 1</v>
      </c>
      <c r="N572" s="50" t="str">
        <f>UPPER(VLOOKUP(tbl_raw_data[[#This Row],[Analyst]],Settiings!$A$2:$B$16,2,0))</f>
        <v>RAJ</v>
      </c>
      <c r="O572" s="50" t="str">
        <f>TRIM(UPPER(tbl_raw_data[[#This Row],[Outcome]]))</f>
        <v>WITHDRAW</v>
      </c>
      <c r="P572" s="50" t="str">
        <f>TRIM(UPPER(tbl_raw_data[[#This Row],[Queue Name]]))</f>
        <v>CONSUMER POST BUREAU</v>
      </c>
      <c r="Q572" s="50" t="str">
        <f>IF(tbl_raw_data[[#This Row],[Time taken in min]]&lt;=Settiings!$D$2,"SLA_MET","SLA_NOT_MET")</f>
        <v>SLA_MET</v>
      </c>
      <c r="R572" s="94"/>
    </row>
    <row r="573" spans="1:18" x14ac:dyDescent="0.3">
      <c r="A573" s="23" t="s">
        <v>2394</v>
      </c>
      <c r="B573" s="9">
        <v>45145.518495370372</v>
      </c>
      <c r="C573" s="24">
        <v>45145.525590277779</v>
      </c>
      <c r="D573" s="25" t="s">
        <v>8</v>
      </c>
      <c r="E573" s="25" t="s">
        <v>47</v>
      </c>
      <c r="F573" s="25" t="s">
        <v>70</v>
      </c>
      <c r="G573" s="25" t="s">
        <v>1335</v>
      </c>
      <c r="H573" s="78" t="s">
        <v>7451</v>
      </c>
      <c r="I573" s="48">
        <f>tbl_raw_data[[#This Row],[Date Actioned]]-tbl_raw_data[[#This Row],[Date Tagged]]</f>
        <v>7.0949074070085771E-3</v>
      </c>
      <c r="J573" s="46">
        <f>HOUR(tbl_raw_data[[#This Row],[Time_taken]])*60+MINUTE(tbl_raw_data[[#This Row],[Time_taken]])+SECOND(tbl_raw_data[[#This Row],[Time_taken]])/60</f>
        <v>10.216666666666667</v>
      </c>
      <c r="K573" s="52">
        <f>DATE(YEAR(tbl_raw_data[[#This Row],[Date Actioned]]),MONTH(tbl_raw_data[[#This Row],[Date Actioned]]),DAY(tbl_raw_data[[#This Row],[Date Actioned]]))</f>
        <v>45145</v>
      </c>
      <c r="L573" s="50" t="str">
        <f>UPPER(TEXT(tbl_raw_data[[#This Row],[updated_date]],"MMMM"))</f>
        <v>AUGUST</v>
      </c>
      <c r="M573" s="50" t="str">
        <f>"WEEK "&amp; IF(ROUNDUP(DAY(tbl_raw_data[[#This Row],[updated_date]])/7,0)=5,4,ROUNDUP(DAY(tbl_raw_data[[#This Row],[updated_date]])/7,0))</f>
        <v>WEEK 1</v>
      </c>
      <c r="N573" s="50" t="str">
        <f>UPPER(VLOOKUP(tbl_raw_data[[#This Row],[Analyst]],Settiings!$A$2:$B$16,2,0))</f>
        <v>ASIF</v>
      </c>
      <c r="O573" s="50" t="str">
        <f>TRIM(UPPER(tbl_raw_data[[#This Row],[Outcome]]))</f>
        <v>WITHDRAW</v>
      </c>
      <c r="P573" s="50" t="str">
        <f>TRIM(UPPER(tbl_raw_data[[#This Row],[Queue Name]]))</f>
        <v>CONSUMER PRE BUREAU</v>
      </c>
      <c r="Q573" s="50" t="str">
        <f>IF(tbl_raw_data[[#This Row],[Time taken in min]]&lt;=Settiings!$D$2,"SLA_MET","SLA_NOT_MET")</f>
        <v>SLA_MET</v>
      </c>
      <c r="R573" s="94"/>
    </row>
    <row r="574" spans="1:18" x14ac:dyDescent="0.3">
      <c r="A574" s="14" t="s">
        <v>2397</v>
      </c>
      <c r="B574" s="15">
        <v>45145.523657407408</v>
      </c>
      <c r="C574" s="16">
        <v>45145.528854166667</v>
      </c>
      <c r="D574" s="17" t="s">
        <v>8</v>
      </c>
      <c r="E574" s="17" t="s">
        <v>47</v>
      </c>
      <c r="F574" s="17" t="s">
        <v>1222</v>
      </c>
      <c r="G574" s="17" t="s">
        <v>2398</v>
      </c>
      <c r="H574" s="78" t="s">
        <v>7451</v>
      </c>
      <c r="I574" s="48">
        <f>tbl_raw_data[[#This Row],[Date Actioned]]-tbl_raw_data[[#This Row],[Date Tagged]]</f>
        <v>5.1967592589790002E-3</v>
      </c>
      <c r="J574" s="46">
        <f>HOUR(tbl_raw_data[[#This Row],[Time_taken]])*60+MINUTE(tbl_raw_data[[#This Row],[Time_taken]])+SECOND(tbl_raw_data[[#This Row],[Time_taken]])/60</f>
        <v>7.4833333333333334</v>
      </c>
      <c r="K574" s="52">
        <f>DATE(YEAR(tbl_raw_data[[#This Row],[Date Actioned]]),MONTH(tbl_raw_data[[#This Row],[Date Actioned]]),DAY(tbl_raw_data[[#This Row],[Date Actioned]]))</f>
        <v>45145</v>
      </c>
      <c r="L574" s="50" t="str">
        <f>UPPER(TEXT(tbl_raw_data[[#This Row],[updated_date]],"MMMM"))</f>
        <v>AUGUST</v>
      </c>
      <c r="M574" s="50" t="str">
        <f>"WEEK "&amp; IF(ROUNDUP(DAY(tbl_raw_data[[#This Row],[updated_date]])/7,0)=5,4,ROUNDUP(DAY(tbl_raw_data[[#This Row],[updated_date]])/7,0))</f>
        <v>WEEK 1</v>
      </c>
      <c r="N574" s="50" t="str">
        <f>UPPER(VLOOKUP(tbl_raw_data[[#This Row],[Analyst]],Settiings!$A$2:$B$16,2,0))</f>
        <v>HARDIK</v>
      </c>
      <c r="O574" s="50" t="str">
        <f>TRIM(UPPER(tbl_raw_data[[#This Row],[Outcome]]))</f>
        <v>WITHDRAW</v>
      </c>
      <c r="P574" s="50" t="str">
        <f>TRIM(UPPER(tbl_raw_data[[#This Row],[Queue Name]]))</f>
        <v>CONSUMER PRE BUREAU</v>
      </c>
      <c r="Q574" s="50" t="str">
        <f>IF(tbl_raw_data[[#This Row],[Time taken in min]]&lt;=Settiings!$D$2,"SLA_MET","SLA_NOT_MET")</f>
        <v>SLA_MET</v>
      </c>
      <c r="R574" s="94"/>
    </row>
    <row r="575" spans="1:18" x14ac:dyDescent="0.3">
      <c r="A575" s="20" t="s">
        <v>2402</v>
      </c>
      <c r="B575" s="9">
        <v>45145.528958333336</v>
      </c>
      <c r="C575" s="24">
        <v>45145.531840277778</v>
      </c>
      <c r="D575" s="25" t="s">
        <v>8</v>
      </c>
      <c r="E575" s="25" t="s">
        <v>47</v>
      </c>
      <c r="F575" s="25" t="s">
        <v>1222</v>
      </c>
      <c r="G575" s="25" t="s">
        <v>1339</v>
      </c>
      <c r="H575" s="78" t="s">
        <v>7451</v>
      </c>
      <c r="I575" s="48">
        <f>tbl_raw_data[[#This Row],[Date Actioned]]-tbl_raw_data[[#This Row],[Date Tagged]]</f>
        <v>2.8819444414693862E-3</v>
      </c>
      <c r="J575" s="46">
        <f>HOUR(tbl_raw_data[[#This Row],[Time_taken]])*60+MINUTE(tbl_raw_data[[#This Row],[Time_taken]])+SECOND(tbl_raw_data[[#This Row],[Time_taken]])/60</f>
        <v>4.1500000000000004</v>
      </c>
      <c r="K575" s="52">
        <f>DATE(YEAR(tbl_raw_data[[#This Row],[Date Actioned]]),MONTH(tbl_raw_data[[#This Row],[Date Actioned]]),DAY(tbl_raw_data[[#This Row],[Date Actioned]]))</f>
        <v>45145</v>
      </c>
      <c r="L575" s="50" t="str">
        <f>UPPER(TEXT(tbl_raw_data[[#This Row],[updated_date]],"MMMM"))</f>
        <v>AUGUST</v>
      </c>
      <c r="M575" s="50" t="str">
        <f>"WEEK "&amp; IF(ROUNDUP(DAY(tbl_raw_data[[#This Row],[updated_date]])/7,0)=5,4,ROUNDUP(DAY(tbl_raw_data[[#This Row],[updated_date]])/7,0))</f>
        <v>WEEK 1</v>
      </c>
      <c r="N575" s="50" t="str">
        <f>UPPER(VLOOKUP(tbl_raw_data[[#This Row],[Analyst]],Settiings!$A$2:$B$16,2,0))</f>
        <v>HARDIK</v>
      </c>
      <c r="O575" s="50" t="str">
        <f>TRIM(UPPER(tbl_raw_data[[#This Row],[Outcome]]))</f>
        <v>WITHDRAW</v>
      </c>
      <c r="P575" s="50" t="str">
        <f>TRIM(UPPER(tbl_raw_data[[#This Row],[Queue Name]]))</f>
        <v>CONSUMER PRE BUREAU</v>
      </c>
      <c r="Q575" s="50" t="str">
        <f>IF(tbl_raw_data[[#This Row],[Time taken in min]]&lt;=Settiings!$D$2,"SLA_MET","SLA_NOT_MET")</f>
        <v>SLA_MET</v>
      </c>
      <c r="R575" s="94"/>
    </row>
    <row r="576" spans="1:18" x14ac:dyDescent="0.3">
      <c r="A576" s="23" t="s">
        <v>2403</v>
      </c>
      <c r="B576" s="15">
        <v>45145.529710648145</v>
      </c>
      <c r="C576" s="16">
        <v>45145.538923611108</v>
      </c>
      <c r="D576" s="17" t="s">
        <v>8</v>
      </c>
      <c r="E576" s="17" t="s">
        <v>47</v>
      </c>
      <c r="F576" s="17" t="s">
        <v>24</v>
      </c>
      <c r="G576" s="17" t="s">
        <v>118</v>
      </c>
      <c r="H576" s="78" t="s">
        <v>7451</v>
      </c>
      <c r="I576" s="48">
        <f>tbl_raw_data[[#This Row],[Date Actioned]]-tbl_raw_data[[#This Row],[Date Tagged]]</f>
        <v>9.2129629629198462E-3</v>
      </c>
      <c r="J576" s="46">
        <f>HOUR(tbl_raw_data[[#This Row],[Time_taken]])*60+MINUTE(tbl_raw_data[[#This Row],[Time_taken]])+SECOND(tbl_raw_data[[#This Row],[Time_taken]])/60</f>
        <v>13.266666666666667</v>
      </c>
      <c r="K576" s="52">
        <f>DATE(YEAR(tbl_raw_data[[#This Row],[Date Actioned]]),MONTH(tbl_raw_data[[#This Row],[Date Actioned]]),DAY(tbl_raw_data[[#This Row],[Date Actioned]]))</f>
        <v>45145</v>
      </c>
      <c r="L576" s="50" t="str">
        <f>UPPER(TEXT(tbl_raw_data[[#This Row],[updated_date]],"MMMM"))</f>
        <v>AUGUST</v>
      </c>
      <c r="M576" s="50" t="str">
        <f>"WEEK "&amp; IF(ROUNDUP(DAY(tbl_raw_data[[#This Row],[updated_date]])/7,0)=5,4,ROUNDUP(DAY(tbl_raw_data[[#This Row],[updated_date]])/7,0))</f>
        <v>WEEK 1</v>
      </c>
      <c r="N576" s="50" t="str">
        <f>UPPER(VLOOKUP(tbl_raw_data[[#This Row],[Analyst]],Settiings!$A$2:$B$16,2,0))</f>
        <v>QUADIR</v>
      </c>
      <c r="O576" s="50" t="str">
        <f>TRIM(UPPER(tbl_raw_data[[#This Row],[Outcome]]))</f>
        <v>WITHDRAW</v>
      </c>
      <c r="P576" s="50" t="str">
        <f>TRIM(UPPER(tbl_raw_data[[#This Row],[Queue Name]]))</f>
        <v>CONSUMER PRE BUREAU</v>
      </c>
      <c r="Q576" s="50" t="str">
        <f>IF(tbl_raw_data[[#This Row],[Time taken in min]]&lt;=Settiings!$D$2,"SLA_MET","SLA_NOT_MET")</f>
        <v>SLA_MET</v>
      </c>
      <c r="R576" s="94"/>
    </row>
    <row r="577" spans="1:18" x14ac:dyDescent="0.3">
      <c r="A577" s="14" t="s">
        <v>2412</v>
      </c>
      <c r="B577" s="9">
        <v>45145.534456018519</v>
      </c>
      <c r="C577" s="24">
        <v>45145.548252314817</v>
      </c>
      <c r="D577" s="25" t="s">
        <v>8</v>
      </c>
      <c r="E577" s="25" t="s">
        <v>9</v>
      </c>
      <c r="F577" s="25" t="s">
        <v>24</v>
      </c>
      <c r="G577" s="25" t="s">
        <v>2413</v>
      </c>
      <c r="H577" s="78" t="s">
        <v>7451</v>
      </c>
      <c r="I577" s="48">
        <f>tbl_raw_data[[#This Row],[Date Actioned]]-tbl_raw_data[[#This Row],[Date Tagged]]</f>
        <v>1.3796296298096422E-2</v>
      </c>
      <c r="J577" s="46">
        <f>HOUR(tbl_raw_data[[#This Row],[Time_taken]])*60+MINUTE(tbl_raw_data[[#This Row],[Time_taken]])+SECOND(tbl_raw_data[[#This Row],[Time_taken]])/60</f>
        <v>19.866666666666667</v>
      </c>
      <c r="K577" s="52">
        <f>DATE(YEAR(tbl_raw_data[[#This Row],[Date Actioned]]),MONTH(tbl_raw_data[[#This Row],[Date Actioned]]),DAY(tbl_raw_data[[#This Row],[Date Actioned]]))</f>
        <v>45145</v>
      </c>
      <c r="L577" s="50" t="str">
        <f>UPPER(TEXT(tbl_raw_data[[#This Row],[updated_date]],"MMMM"))</f>
        <v>AUGUST</v>
      </c>
      <c r="M577" s="50" t="str">
        <f>"WEEK "&amp; IF(ROUNDUP(DAY(tbl_raw_data[[#This Row],[updated_date]])/7,0)=5,4,ROUNDUP(DAY(tbl_raw_data[[#This Row],[updated_date]])/7,0))</f>
        <v>WEEK 1</v>
      </c>
      <c r="N577" s="50" t="str">
        <f>UPPER(VLOOKUP(tbl_raw_data[[#This Row],[Analyst]],Settiings!$A$2:$B$16,2,0))</f>
        <v>QUADIR</v>
      </c>
      <c r="O577" s="50" t="str">
        <f>TRIM(UPPER(tbl_raw_data[[#This Row],[Outcome]]))</f>
        <v>WITHDRAW</v>
      </c>
      <c r="P577" s="50" t="str">
        <f>TRIM(UPPER(tbl_raw_data[[#This Row],[Queue Name]]))</f>
        <v>CONSUMER EXISTING</v>
      </c>
      <c r="Q577" s="50" t="str">
        <f>IF(tbl_raw_data[[#This Row],[Time taken in min]]&lt;=Settiings!$D$2,"SLA_MET","SLA_NOT_MET")</f>
        <v>SLA_MET</v>
      </c>
      <c r="R577" s="94"/>
    </row>
    <row r="578" spans="1:18" x14ac:dyDescent="0.3">
      <c r="A578" s="20" t="s">
        <v>2417</v>
      </c>
      <c r="B578" s="15">
        <v>45145.54546296296</v>
      </c>
      <c r="C578" s="16">
        <v>45145.550057870372</v>
      </c>
      <c r="D578" s="17" t="s">
        <v>8</v>
      </c>
      <c r="E578" s="17" t="s">
        <v>9</v>
      </c>
      <c r="F578" s="17" t="s">
        <v>1222</v>
      </c>
      <c r="G578" s="17" t="s">
        <v>157</v>
      </c>
      <c r="H578" s="78" t="s">
        <v>7451</v>
      </c>
      <c r="I578" s="48">
        <f>tbl_raw_data[[#This Row],[Date Actioned]]-tbl_raw_data[[#This Row],[Date Tagged]]</f>
        <v>4.5949074119562283E-3</v>
      </c>
      <c r="J578" s="46">
        <f>HOUR(tbl_raw_data[[#This Row],[Time_taken]])*60+MINUTE(tbl_raw_data[[#This Row],[Time_taken]])+SECOND(tbl_raw_data[[#This Row],[Time_taken]])/60</f>
        <v>6.6166666666666671</v>
      </c>
      <c r="K578" s="52">
        <f>DATE(YEAR(tbl_raw_data[[#This Row],[Date Actioned]]),MONTH(tbl_raw_data[[#This Row],[Date Actioned]]),DAY(tbl_raw_data[[#This Row],[Date Actioned]]))</f>
        <v>45145</v>
      </c>
      <c r="L578" s="50" t="str">
        <f>UPPER(TEXT(tbl_raw_data[[#This Row],[updated_date]],"MMMM"))</f>
        <v>AUGUST</v>
      </c>
      <c r="M578" s="50" t="str">
        <f>"WEEK "&amp; IF(ROUNDUP(DAY(tbl_raw_data[[#This Row],[updated_date]])/7,0)=5,4,ROUNDUP(DAY(tbl_raw_data[[#This Row],[updated_date]])/7,0))</f>
        <v>WEEK 1</v>
      </c>
      <c r="N578" s="50" t="str">
        <f>UPPER(VLOOKUP(tbl_raw_data[[#This Row],[Analyst]],Settiings!$A$2:$B$16,2,0))</f>
        <v>HARDIK</v>
      </c>
      <c r="O578" s="50" t="str">
        <f>TRIM(UPPER(tbl_raw_data[[#This Row],[Outcome]]))</f>
        <v>WITHDRAW</v>
      </c>
      <c r="P578" s="50" t="str">
        <f>TRIM(UPPER(tbl_raw_data[[#This Row],[Queue Name]]))</f>
        <v>CONSUMER EXISTING</v>
      </c>
      <c r="Q578" s="50" t="str">
        <f>IF(tbl_raw_data[[#This Row],[Time taken in min]]&lt;=Settiings!$D$2,"SLA_MET","SLA_NOT_MET")</f>
        <v>SLA_MET</v>
      </c>
      <c r="R578" s="94"/>
    </row>
    <row r="579" spans="1:18" x14ac:dyDescent="0.3">
      <c r="A579" s="23" t="s">
        <v>2425</v>
      </c>
      <c r="B579" s="9">
        <v>45145.559108796297</v>
      </c>
      <c r="C579" s="24">
        <v>45145.563483796293</v>
      </c>
      <c r="D579" s="25" t="s">
        <v>8</v>
      </c>
      <c r="E579" s="25" t="s">
        <v>9</v>
      </c>
      <c r="F579" s="25" t="s">
        <v>24</v>
      </c>
      <c r="G579" s="25" t="s">
        <v>861</v>
      </c>
      <c r="H579" s="78" t="s">
        <v>7451</v>
      </c>
      <c r="I579" s="48">
        <f>tbl_raw_data[[#This Row],[Date Actioned]]-tbl_raw_data[[#This Row],[Date Tagged]]</f>
        <v>4.3749999967985786E-3</v>
      </c>
      <c r="J579" s="46">
        <f>HOUR(tbl_raw_data[[#This Row],[Time_taken]])*60+MINUTE(tbl_raw_data[[#This Row],[Time_taken]])+SECOND(tbl_raw_data[[#This Row],[Time_taken]])/60</f>
        <v>6.3</v>
      </c>
      <c r="K579" s="52">
        <f>DATE(YEAR(tbl_raw_data[[#This Row],[Date Actioned]]),MONTH(tbl_raw_data[[#This Row],[Date Actioned]]),DAY(tbl_raw_data[[#This Row],[Date Actioned]]))</f>
        <v>45145</v>
      </c>
      <c r="L579" s="50" t="str">
        <f>UPPER(TEXT(tbl_raw_data[[#This Row],[updated_date]],"MMMM"))</f>
        <v>AUGUST</v>
      </c>
      <c r="M579" s="50" t="str">
        <f>"WEEK "&amp; IF(ROUNDUP(DAY(tbl_raw_data[[#This Row],[updated_date]])/7,0)=5,4,ROUNDUP(DAY(tbl_raw_data[[#This Row],[updated_date]])/7,0))</f>
        <v>WEEK 1</v>
      </c>
      <c r="N579" s="50" t="str">
        <f>UPPER(VLOOKUP(tbl_raw_data[[#This Row],[Analyst]],Settiings!$A$2:$B$16,2,0))</f>
        <v>QUADIR</v>
      </c>
      <c r="O579" s="50" t="str">
        <f>TRIM(UPPER(tbl_raw_data[[#This Row],[Outcome]]))</f>
        <v>WITHDRAW</v>
      </c>
      <c r="P579" s="50" t="str">
        <f>TRIM(UPPER(tbl_raw_data[[#This Row],[Queue Name]]))</f>
        <v>CONSUMER EXISTING</v>
      </c>
      <c r="Q579" s="50" t="str">
        <f>IF(tbl_raw_data[[#This Row],[Time taken in min]]&lt;=Settiings!$D$2,"SLA_MET","SLA_NOT_MET")</f>
        <v>SLA_MET</v>
      </c>
      <c r="R579" s="94"/>
    </row>
    <row r="580" spans="1:18" x14ac:dyDescent="0.3">
      <c r="A580" s="20" t="s">
        <v>2433</v>
      </c>
      <c r="B580" s="9">
        <v>45145.579305555555</v>
      </c>
      <c r="C580" s="24">
        <v>45145.584386574075</v>
      </c>
      <c r="D580" s="25" t="s">
        <v>8</v>
      </c>
      <c r="E580" s="25" t="s">
        <v>47</v>
      </c>
      <c r="F580" s="25" t="s">
        <v>65</v>
      </c>
      <c r="G580" s="25" t="s">
        <v>118</v>
      </c>
      <c r="H580" s="78" t="s">
        <v>7451</v>
      </c>
      <c r="I580" s="48">
        <f>tbl_raw_data[[#This Row],[Date Actioned]]-tbl_raw_data[[#This Row],[Date Tagged]]</f>
        <v>5.0810185202863067E-3</v>
      </c>
      <c r="J580" s="46">
        <f>HOUR(tbl_raw_data[[#This Row],[Time_taken]])*60+MINUTE(tbl_raw_data[[#This Row],[Time_taken]])+SECOND(tbl_raw_data[[#This Row],[Time_taken]])/60</f>
        <v>7.3166666666666664</v>
      </c>
      <c r="K580" s="52">
        <f>DATE(YEAR(tbl_raw_data[[#This Row],[Date Actioned]]),MONTH(tbl_raw_data[[#This Row],[Date Actioned]]),DAY(tbl_raw_data[[#This Row],[Date Actioned]]))</f>
        <v>45145</v>
      </c>
      <c r="L580" s="50" t="str">
        <f>UPPER(TEXT(tbl_raw_data[[#This Row],[updated_date]],"MMMM"))</f>
        <v>AUGUST</v>
      </c>
      <c r="M580" s="50" t="str">
        <f>"WEEK "&amp; IF(ROUNDUP(DAY(tbl_raw_data[[#This Row],[updated_date]])/7,0)=5,4,ROUNDUP(DAY(tbl_raw_data[[#This Row],[updated_date]])/7,0))</f>
        <v>WEEK 1</v>
      </c>
      <c r="N580" s="50" t="str">
        <f>UPPER(VLOOKUP(tbl_raw_data[[#This Row],[Analyst]],Settiings!$A$2:$B$16,2,0))</f>
        <v>SAM</v>
      </c>
      <c r="O580" s="50" t="str">
        <f>TRIM(UPPER(tbl_raw_data[[#This Row],[Outcome]]))</f>
        <v>WITHDRAW</v>
      </c>
      <c r="P580" s="50" t="str">
        <f>TRIM(UPPER(tbl_raw_data[[#This Row],[Queue Name]]))</f>
        <v>CONSUMER PRE BUREAU</v>
      </c>
      <c r="Q580" s="50" t="str">
        <f>IF(tbl_raw_data[[#This Row],[Time taken in min]]&lt;=Settiings!$D$2,"SLA_MET","SLA_NOT_MET")</f>
        <v>SLA_MET</v>
      </c>
      <c r="R580" s="94"/>
    </row>
    <row r="581" spans="1:18" x14ac:dyDescent="0.3">
      <c r="A581" s="23" t="s">
        <v>2438</v>
      </c>
      <c r="B581" s="15">
        <v>45145.601354166669</v>
      </c>
      <c r="C581" s="16">
        <v>45145.604421296295</v>
      </c>
      <c r="D581" s="17" t="s">
        <v>8</v>
      </c>
      <c r="E581" s="17" t="s">
        <v>47</v>
      </c>
      <c r="F581" s="17" t="s">
        <v>1222</v>
      </c>
      <c r="G581" s="17" t="s">
        <v>136</v>
      </c>
      <c r="H581" s="78" t="s">
        <v>7451</v>
      </c>
      <c r="I581" s="48">
        <f>tbl_raw_data[[#This Row],[Date Actioned]]-tbl_raw_data[[#This Row],[Date Tagged]]</f>
        <v>3.0671296262880787E-3</v>
      </c>
      <c r="J581" s="46">
        <f>HOUR(tbl_raw_data[[#This Row],[Time_taken]])*60+MINUTE(tbl_raw_data[[#This Row],[Time_taken]])+SECOND(tbl_raw_data[[#This Row],[Time_taken]])/60</f>
        <v>4.416666666666667</v>
      </c>
      <c r="K581" s="52">
        <f>DATE(YEAR(tbl_raw_data[[#This Row],[Date Actioned]]),MONTH(tbl_raw_data[[#This Row],[Date Actioned]]),DAY(tbl_raw_data[[#This Row],[Date Actioned]]))</f>
        <v>45145</v>
      </c>
      <c r="L581" s="50" t="str">
        <f>UPPER(TEXT(tbl_raw_data[[#This Row],[updated_date]],"MMMM"))</f>
        <v>AUGUST</v>
      </c>
      <c r="M581" s="50" t="str">
        <f>"WEEK "&amp; IF(ROUNDUP(DAY(tbl_raw_data[[#This Row],[updated_date]])/7,0)=5,4,ROUNDUP(DAY(tbl_raw_data[[#This Row],[updated_date]])/7,0))</f>
        <v>WEEK 1</v>
      </c>
      <c r="N581" s="50" t="str">
        <f>UPPER(VLOOKUP(tbl_raw_data[[#This Row],[Analyst]],Settiings!$A$2:$B$16,2,0))</f>
        <v>HARDIK</v>
      </c>
      <c r="O581" s="50" t="str">
        <f>TRIM(UPPER(tbl_raw_data[[#This Row],[Outcome]]))</f>
        <v>WITHDRAW</v>
      </c>
      <c r="P581" s="50" t="str">
        <f>TRIM(UPPER(tbl_raw_data[[#This Row],[Queue Name]]))</f>
        <v>CONSUMER PRE BUREAU</v>
      </c>
      <c r="Q581" s="50" t="str">
        <f>IF(tbl_raw_data[[#This Row],[Time taken in min]]&lt;=Settiings!$D$2,"SLA_MET","SLA_NOT_MET")</f>
        <v>SLA_MET</v>
      </c>
      <c r="R581" s="94"/>
    </row>
    <row r="582" spans="1:18" x14ac:dyDescent="0.3">
      <c r="A582" s="14" t="s">
        <v>2439</v>
      </c>
      <c r="B582" s="9">
        <v>45145.602997685186</v>
      </c>
      <c r="C582" s="24">
        <v>45145.604664351849</v>
      </c>
      <c r="D582" s="25" t="s">
        <v>8</v>
      </c>
      <c r="E582" s="25" t="s">
        <v>47</v>
      </c>
      <c r="F582" s="25" t="s">
        <v>65</v>
      </c>
      <c r="G582" s="25" t="s">
        <v>118</v>
      </c>
      <c r="H582" s="78" t="s">
        <v>7451</v>
      </c>
      <c r="I582" s="48">
        <f>tbl_raw_data[[#This Row],[Date Actioned]]-tbl_raw_data[[#This Row],[Date Tagged]]</f>
        <v>1.6666666633682325E-3</v>
      </c>
      <c r="J582" s="46">
        <f>HOUR(tbl_raw_data[[#This Row],[Time_taken]])*60+MINUTE(tbl_raw_data[[#This Row],[Time_taken]])+SECOND(tbl_raw_data[[#This Row],[Time_taken]])/60</f>
        <v>2.4</v>
      </c>
      <c r="K582" s="52">
        <f>DATE(YEAR(tbl_raw_data[[#This Row],[Date Actioned]]),MONTH(tbl_raw_data[[#This Row],[Date Actioned]]),DAY(tbl_raw_data[[#This Row],[Date Actioned]]))</f>
        <v>45145</v>
      </c>
      <c r="L582" s="50" t="str">
        <f>UPPER(TEXT(tbl_raw_data[[#This Row],[updated_date]],"MMMM"))</f>
        <v>AUGUST</v>
      </c>
      <c r="M582" s="50" t="str">
        <f>"WEEK "&amp; IF(ROUNDUP(DAY(tbl_raw_data[[#This Row],[updated_date]])/7,0)=5,4,ROUNDUP(DAY(tbl_raw_data[[#This Row],[updated_date]])/7,0))</f>
        <v>WEEK 1</v>
      </c>
      <c r="N582" s="50" t="str">
        <f>UPPER(VLOOKUP(tbl_raw_data[[#This Row],[Analyst]],Settiings!$A$2:$B$16,2,0))</f>
        <v>SAM</v>
      </c>
      <c r="O582" s="50" t="str">
        <f>TRIM(UPPER(tbl_raw_data[[#This Row],[Outcome]]))</f>
        <v>WITHDRAW</v>
      </c>
      <c r="P582" s="50" t="str">
        <f>TRIM(UPPER(tbl_raw_data[[#This Row],[Queue Name]]))</f>
        <v>CONSUMER PRE BUREAU</v>
      </c>
      <c r="Q582" s="50" t="str">
        <f>IF(tbl_raw_data[[#This Row],[Time taken in min]]&lt;=Settiings!$D$2,"SLA_MET","SLA_NOT_MET")</f>
        <v>SLA_MET</v>
      </c>
      <c r="R582" s="94"/>
    </row>
    <row r="583" spans="1:18" x14ac:dyDescent="0.3">
      <c r="A583" s="20" t="s">
        <v>2441</v>
      </c>
      <c r="B583" s="15">
        <v>45145.603831018518</v>
      </c>
      <c r="C583" s="16">
        <v>45145.608715277776</v>
      </c>
      <c r="D583" s="17" t="s">
        <v>8</v>
      </c>
      <c r="E583" s="17" t="s">
        <v>9</v>
      </c>
      <c r="F583" s="17" t="s">
        <v>1222</v>
      </c>
      <c r="G583" s="17" t="s">
        <v>62</v>
      </c>
      <c r="H583" s="78" t="s">
        <v>7451</v>
      </c>
      <c r="I583" s="48">
        <f>tbl_raw_data[[#This Row],[Date Actioned]]-tbl_raw_data[[#This Row],[Date Tagged]]</f>
        <v>4.8842592586879618E-3</v>
      </c>
      <c r="J583" s="46">
        <f>HOUR(tbl_raw_data[[#This Row],[Time_taken]])*60+MINUTE(tbl_raw_data[[#This Row],[Time_taken]])+SECOND(tbl_raw_data[[#This Row],[Time_taken]])/60</f>
        <v>7.0333333333333332</v>
      </c>
      <c r="K583" s="52">
        <f>DATE(YEAR(tbl_raw_data[[#This Row],[Date Actioned]]),MONTH(tbl_raw_data[[#This Row],[Date Actioned]]),DAY(tbl_raw_data[[#This Row],[Date Actioned]]))</f>
        <v>45145</v>
      </c>
      <c r="L583" s="50" t="str">
        <f>UPPER(TEXT(tbl_raw_data[[#This Row],[updated_date]],"MMMM"))</f>
        <v>AUGUST</v>
      </c>
      <c r="M583" s="50" t="str">
        <f>"WEEK "&amp; IF(ROUNDUP(DAY(tbl_raw_data[[#This Row],[updated_date]])/7,0)=5,4,ROUNDUP(DAY(tbl_raw_data[[#This Row],[updated_date]])/7,0))</f>
        <v>WEEK 1</v>
      </c>
      <c r="N583" s="50" t="str">
        <f>UPPER(VLOOKUP(tbl_raw_data[[#This Row],[Analyst]],Settiings!$A$2:$B$16,2,0))</f>
        <v>HARDIK</v>
      </c>
      <c r="O583" s="50" t="str">
        <f>TRIM(UPPER(tbl_raw_data[[#This Row],[Outcome]]))</f>
        <v>WITHDRAW</v>
      </c>
      <c r="P583" s="50" t="str">
        <f>TRIM(UPPER(tbl_raw_data[[#This Row],[Queue Name]]))</f>
        <v>CONSUMER EXISTING</v>
      </c>
      <c r="Q583" s="50" t="str">
        <f>IF(tbl_raw_data[[#This Row],[Time taken in min]]&lt;=Settiings!$D$2,"SLA_MET","SLA_NOT_MET")</f>
        <v>SLA_MET</v>
      </c>
      <c r="R583" s="94"/>
    </row>
    <row r="584" spans="1:18" x14ac:dyDescent="0.3">
      <c r="A584" s="23" t="s">
        <v>2445</v>
      </c>
      <c r="B584" s="9">
        <v>45145.615474537037</v>
      </c>
      <c r="C584" s="24">
        <v>45145.625567129631</v>
      </c>
      <c r="D584" s="25" t="s">
        <v>8</v>
      </c>
      <c r="E584" s="25" t="s">
        <v>47</v>
      </c>
      <c r="F584" s="25" t="s">
        <v>70</v>
      </c>
      <c r="G584" s="25" t="s">
        <v>2446</v>
      </c>
      <c r="H584" s="78" t="s">
        <v>7451</v>
      </c>
      <c r="I584" s="48">
        <f>tbl_raw_data[[#This Row],[Date Actioned]]-tbl_raw_data[[#This Row],[Date Tagged]]</f>
        <v>1.0092592594446614E-2</v>
      </c>
      <c r="J584" s="46">
        <f>HOUR(tbl_raw_data[[#This Row],[Time_taken]])*60+MINUTE(tbl_raw_data[[#This Row],[Time_taken]])+SECOND(tbl_raw_data[[#This Row],[Time_taken]])/60</f>
        <v>14.533333333333333</v>
      </c>
      <c r="K584" s="52">
        <f>DATE(YEAR(tbl_raw_data[[#This Row],[Date Actioned]]),MONTH(tbl_raw_data[[#This Row],[Date Actioned]]),DAY(tbl_raw_data[[#This Row],[Date Actioned]]))</f>
        <v>45145</v>
      </c>
      <c r="L584" s="50" t="str">
        <f>UPPER(TEXT(tbl_raw_data[[#This Row],[updated_date]],"MMMM"))</f>
        <v>AUGUST</v>
      </c>
      <c r="M584" s="50" t="str">
        <f>"WEEK "&amp; IF(ROUNDUP(DAY(tbl_raw_data[[#This Row],[updated_date]])/7,0)=5,4,ROUNDUP(DAY(tbl_raw_data[[#This Row],[updated_date]])/7,0))</f>
        <v>WEEK 1</v>
      </c>
      <c r="N584" s="50" t="str">
        <f>UPPER(VLOOKUP(tbl_raw_data[[#This Row],[Analyst]],Settiings!$A$2:$B$16,2,0))</f>
        <v>ASIF</v>
      </c>
      <c r="O584" s="50" t="str">
        <f>TRIM(UPPER(tbl_raw_data[[#This Row],[Outcome]]))</f>
        <v>WITHDRAW</v>
      </c>
      <c r="P584" s="50" t="str">
        <f>TRIM(UPPER(tbl_raw_data[[#This Row],[Queue Name]]))</f>
        <v>CONSUMER PRE BUREAU</v>
      </c>
      <c r="Q584" s="50" t="str">
        <f>IF(tbl_raw_data[[#This Row],[Time taken in min]]&lt;=Settiings!$D$2,"SLA_MET","SLA_NOT_MET")</f>
        <v>SLA_MET</v>
      </c>
      <c r="R584" s="94"/>
    </row>
    <row r="585" spans="1:18" x14ac:dyDescent="0.3">
      <c r="A585" s="20" t="s">
        <v>2450</v>
      </c>
      <c r="B585" s="9">
        <v>45145.62263888889</v>
      </c>
      <c r="C585" s="24">
        <v>45145.627488425926</v>
      </c>
      <c r="D585" s="25" t="s">
        <v>8</v>
      </c>
      <c r="E585" s="25" t="s">
        <v>47</v>
      </c>
      <c r="F585" s="25" t="s">
        <v>76</v>
      </c>
      <c r="G585" s="25" t="s">
        <v>2451</v>
      </c>
      <c r="H585" s="78" t="s">
        <v>7451</v>
      </c>
      <c r="I585" s="48">
        <f>tbl_raw_data[[#This Row],[Date Actioned]]-tbl_raw_data[[#This Row],[Date Tagged]]</f>
        <v>4.8495370356249623E-3</v>
      </c>
      <c r="J585" s="46">
        <f>HOUR(tbl_raw_data[[#This Row],[Time_taken]])*60+MINUTE(tbl_raw_data[[#This Row],[Time_taken]])+SECOND(tbl_raw_data[[#This Row],[Time_taken]])/60</f>
        <v>6.9833333333333334</v>
      </c>
      <c r="K585" s="52">
        <f>DATE(YEAR(tbl_raw_data[[#This Row],[Date Actioned]]),MONTH(tbl_raw_data[[#This Row],[Date Actioned]]),DAY(tbl_raw_data[[#This Row],[Date Actioned]]))</f>
        <v>45145</v>
      </c>
      <c r="L585" s="50" t="str">
        <f>UPPER(TEXT(tbl_raw_data[[#This Row],[updated_date]],"MMMM"))</f>
        <v>AUGUST</v>
      </c>
      <c r="M585" s="50" t="str">
        <f>"WEEK "&amp; IF(ROUNDUP(DAY(tbl_raw_data[[#This Row],[updated_date]])/7,0)=5,4,ROUNDUP(DAY(tbl_raw_data[[#This Row],[updated_date]])/7,0))</f>
        <v>WEEK 1</v>
      </c>
      <c r="N585" s="50" t="str">
        <f>UPPER(VLOOKUP(tbl_raw_data[[#This Row],[Analyst]],Settiings!$A$2:$B$16,2,0))</f>
        <v>ROHAN</v>
      </c>
      <c r="O585" s="50" t="str">
        <f>TRIM(UPPER(tbl_raw_data[[#This Row],[Outcome]]))</f>
        <v>WITHDRAW</v>
      </c>
      <c r="P585" s="50" t="str">
        <f>TRIM(UPPER(tbl_raw_data[[#This Row],[Queue Name]]))</f>
        <v>CONSUMER PRE BUREAU</v>
      </c>
      <c r="Q585" s="50" t="str">
        <f>IF(tbl_raw_data[[#This Row],[Time taken in min]]&lt;=Settiings!$D$2,"SLA_MET","SLA_NOT_MET")</f>
        <v>SLA_MET</v>
      </c>
      <c r="R585" s="94"/>
    </row>
    <row r="586" spans="1:18" x14ac:dyDescent="0.3">
      <c r="A586" s="14" t="s">
        <v>2459</v>
      </c>
      <c r="B586" s="9">
        <v>45145.635115740741</v>
      </c>
      <c r="C586" s="24">
        <v>45145.643425925926</v>
      </c>
      <c r="D586" s="25" t="s">
        <v>8</v>
      </c>
      <c r="E586" s="25" t="s">
        <v>47</v>
      </c>
      <c r="F586" s="25" t="s">
        <v>76</v>
      </c>
      <c r="G586" s="25" t="s">
        <v>136</v>
      </c>
      <c r="H586" s="78" t="s">
        <v>7451</v>
      </c>
      <c r="I586" s="48">
        <f>tbl_raw_data[[#This Row],[Date Actioned]]-tbl_raw_data[[#This Row],[Date Tagged]]</f>
        <v>8.3101851851097308E-3</v>
      </c>
      <c r="J586" s="46">
        <f>HOUR(tbl_raw_data[[#This Row],[Time_taken]])*60+MINUTE(tbl_raw_data[[#This Row],[Time_taken]])+SECOND(tbl_raw_data[[#This Row],[Time_taken]])/60</f>
        <v>11.966666666666667</v>
      </c>
      <c r="K586" s="52">
        <f>DATE(YEAR(tbl_raw_data[[#This Row],[Date Actioned]]),MONTH(tbl_raw_data[[#This Row],[Date Actioned]]),DAY(tbl_raw_data[[#This Row],[Date Actioned]]))</f>
        <v>45145</v>
      </c>
      <c r="L586" s="50" t="str">
        <f>UPPER(TEXT(tbl_raw_data[[#This Row],[updated_date]],"MMMM"))</f>
        <v>AUGUST</v>
      </c>
      <c r="M586" s="50" t="str">
        <f>"WEEK "&amp; IF(ROUNDUP(DAY(tbl_raw_data[[#This Row],[updated_date]])/7,0)=5,4,ROUNDUP(DAY(tbl_raw_data[[#This Row],[updated_date]])/7,0))</f>
        <v>WEEK 1</v>
      </c>
      <c r="N586" s="50" t="str">
        <f>UPPER(VLOOKUP(tbl_raw_data[[#This Row],[Analyst]],Settiings!$A$2:$B$16,2,0))</f>
        <v>ROHAN</v>
      </c>
      <c r="O586" s="50" t="str">
        <f>TRIM(UPPER(tbl_raw_data[[#This Row],[Outcome]]))</f>
        <v>WITHDRAW</v>
      </c>
      <c r="P586" s="50" t="str">
        <f>TRIM(UPPER(tbl_raw_data[[#This Row],[Queue Name]]))</f>
        <v>CONSUMER PRE BUREAU</v>
      </c>
      <c r="Q586" s="50" t="str">
        <f>IF(tbl_raw_data[[#This Row],[Time taken in min]]&lt;=Settiings!$D$2,"SLA_MET","SLA_NOT_MET")</f>
        <v>SLA_MET</v>
      </c>
      <c r="R586" s="94"/>
    </row>
    <row r="587" spans="1:18" x14ac:dyDescent="0.3">
      <c r="A587" s="20" t="s">
        <v>2460</v>
      </c>
      <c r="B587" s="15">
        <v>45145.636238425926</v>
      </c>
      <c r="C587" s="16">
        <v>45145.638981481483</v>
      </c>
      <c r="D587" s="17" t="s">
        <v>8</v>
      </c>
      <c r="E587" s="17" t="s">
        <v>19</v>
      </c>
      <c r="F587" s="17" t="s">
        <v>1228</v>
      </c>
      <c r="G587" s="17" t="s">
        <v>1339</v>
      </c>
      <c r="H587" s="78" t="s">
        <v>7451</v>
      </c>
      <c r="I587" s="48">
        <f>tbl_raw_data[[#This Row],[Date Actioned]]-tbl_raw_data[[#This Row],[Date Tagged]]</f>
        <v>2.7430555564933456E-3</v>
      </c>
      <c r="J587" s="46">
        <f>HOUR(tbl_raw_data[[#This Row],[Time_taken]])*60+MINUTE(tbl_raw_data[[#This Row],[Time_taken]])+SECOND(tbl_raw_data[[#This Row],[Time_taken]])/60</f>
        <v>3.95</v>
      </c>
      <c r="K587" s="52">
        <f>DATE(YEAR(tbl_raw_data[[#This Row],[Date Actioned]]),MONTH(tbl_raw_data[[#This Row],[Date Actioned]]),DAY(tbl_raw_data[[#This Row],[Date Actioned]]))</f>
        <v>45145</v>
      </c>
      <c r="L587" s="50" t="str">
        <f>UPPER(TEXT(tbl_raw_data[[#This Row],[updated_date]],"MMMM"))</f>
        <v>AUGUST</v>
      </c>
      <c r="M587" s="50" t="str">
        <f>"WEEK "&amp; IF(ROUNDUP(DAY(tbl_raw_data[[#This Row],[updated_date]])/7,0)=5,4,ROUNDUP(DAY(tbl_raw_data[[#This Row],[updated_date]])/7,0))</f>
        <v>WEEK 1</v>
      </c>
      <c r="N587" s="50" t="str">
        <f>UPPER(VLOOKUP(tbl_raw_data[[#This Row],[Analyst]],Settiings!$A$2:$B$16,2,0))</f>
        <v>RAJ</v>
      </c>
      <c r="O587" s="50" t="str">
        <f>TRIM(UPPER(tbl_raw_data[[#This Row],[Outcome]]))</f>
        <v>WITHDRAW</v>
      </c>
      <c r="P587" s="50" t="str">
        <f>TRIM(UPPER(tbl_raw_data[[#This Row],[Queue Name]]))</f>
        <v>CONSUMER POST BUREAU</v>
      </c>
      <c r="Q587" s="50" t="str">
        <f>IF(tbl_raw_data[[#This Row],[Time taken in min]]&lt;=Settiings!$D$2,"SLA_MET","SLA_NOT_MET")</f>
        <v>SLA_MET</v>
      </c>
      <c r="R587" s="94"/>
    </row>
    <row r="588" spans="1:18" x14ac:dyDescent="0.3">
      <c r="A588" s="20" t="s">
        <v>2464</v>
      </c>
      <c r="B588" s="9">
        <v>45145.642118055555</v>
      </c>
      <c r="C588" s="24">
        <v>45145.64640046296</v>
      </c>
      <c r="D588" s="25" t="s">
        <v>8</v>
      </c>
      <c r="E588" s="25" t="s">
        <v>47</v>
      </c>
      <c r="F588" s="25" t="s">
        <v>1228</v>
      </c>
      <c r="G588" s="25" t="s">
        <v>1701</v>
      </c>
      <c r="H588" s="78" t="s">
        <v>7451</v>
      </c>
      <c r="I588" s="48">
        <f>tbl_raw_data[[#This Row],[Date Actioned]]-tbl_raw_data[[#This Row],[Date Tagged]]</f>
        <v>4.2824074043892324E-3</v>
      </c>
      <c r="J588" s="46">
        <f>HOUR(tbl_raw_data[[#This Row],[Time_taken]])*60+MINUTE(tbl_raw_data[[#This Row],[Time_taken]])+SECOND(tbl_raw_data[[#This Row],[Time_taken]])/60</f>
        <v>6.166666666666667</v>
      </c>
      <c r="K588" s="52">
        <f>DATE(YEAR(tbl_raw_data[[#This Row],[Date Actioned]]),MONTH(tbl_raw_data[[#This Row],[Date Actioned]]),DAY(tbl_raw_data[[#This Row],[Date Actioned]]))</f>
        <v>45145</v>
      </c>
      <c r="L588" s="50" t="str">
        <f>UPPER(TEXT(tbl_raw_data[[#This Row],[updated_date]],"MMMM"))</f>
        <v>AUGUST</v>
      </c>
      <c r="M588" s="50" t="str">
        <f>"WEEK "&amp; IF(ROUNDUP(DAY(tbl_raw_data[[#This Row],[updated_date]])/7,0)=5,4,ROUNDUP(DAY(tbl_raw_data[[#This Row],[updated_date]])/7,0))</f>
        <v>WEEK 1</v>
      </c>
      <c r="N588" s="50" t="str">
        <f>UPPER(VLOOKUP(tbl_raw_data[[#This Row],[Analyst]],Settiings!$A$2:$B$16,2,0))</f>
        <v>RAJ</v>
      </c>
      <c r="O588" s="50" t="str">
        <f>TRIM(UPPER(tbl_raw_data[[#This Row],[Outcome]]))</f>
        <v>WITHDRAW</v>
      </c>
      <c r="P588" s="50" t="str">
        <f>TRIM(UPPER(tbl_raw_data[[#This Row],[Queue Name]]))</f>
        <v>CONSUMER PRE BUREAU</v>
      </c>
      <c r="Q588" s="50" t="str">
        <f>IF(tbl_raw_data[[#This Row],[Time taken in min]]&lt;=Settiings!$D$2,"SLA_MET","SLA_NOT_MET")</f>
        <v>SLA_MET</v>
      </c>
      <c r="R588" s="94"/>
    </row>
    <row r="589" spans="1:18" x14ac:dyDescent="0.3">
      <c r="A589" s="14" t="s">
        <v>2483</v>
      </c>
      <c r="B589" s="9">
        <v>45145.677141203705</v>
      </c>
      <c r="C589" s="24">
        <v>45145.681828703702</v>
      </c>
      <c r="D589" s="25" t="s">
        <v>8</v>
      </c>
      <c r="E589" s="25" t="s">
        <v>47</v>
      </c>
      <c r="F589" s="25" t="s">
        <v>70</v>
      </c>
      <c r="G589" s="25" t="s">
        <v>387</v>
      </c>
      <c r="H589" s="78" t="s">
        <v>7451</v>
      </c>
      <c r="I589" s="48">
        <f>tbl_raw_data[[#This Row],[Date Actioned]]-tbl_raw_data[[#This Row],[Date Tagged]]</f>
        <v>4.687499997089617E-3</v>
      </c>
      <c r="J589" s="46">
        <f>HOUR(tbl_raw_data[[#This Row],[Time_taken]])*60+MINUTE(tbl_raw_data[[#This Row],[Time_taken]])+SECOND(tbl_raw_data[[#This Row],[Time_taken]])/60</f>
        <v>6.75</v>
      </c>
      <c r="K589" s="52">
        <f>DATE(YEAR(tbl_raw_data[[#This Row],[Date Actioned]]),MONTH(tbl_raw_data[[#This Row],[Date Actioned]]),DAY(tbl_raw_data[[#This Row],[Date Actioned]]))</f>
        <v>45145</v>
      </c>
      <c r="L589" s="50" t="str">
        <f>UPPER(TEXT(tbl_raw_data[[#This Row],[updated_date]],"MMMM"))</f>
        <v>AUGUST</v>
      </c>
      <c r="M589" s="50" t="str">
        <f>"WEEK "&amp; IF(ROUNDUP(DAY(tbl_raw_data[[#This Row],[updated_date]])/7,0)=5,4,ROUNDUP(DAY(tbl_raw_data[[#This Row],[updated_date]])/7,0))</f>
        <v>WEEK 1</v>
      </c>
      <c r="N589" s="50" t="str">
        <f>UPPER(VLOOKUP(tbl_raw_data[[#This Row],[Analyst]],Settiings!$A$2:$B$16,2,0))</f>
        <v>ASIF</v>
      </c>
      <c r="O589" s="50" t="str">
        <f>TRIM(UPPER(tbl_raw_data[[#This Row],[Outcome]]))</f>
        <v>WITHDRAW</v>
      </c>
      <c r="P589" s="50" t="str">
        <f>TRIM(UPPER(tbl_raw_data[[#This Row],[Queue Name]]))</f>
        <v>CONSUMER PRE BUREAU</v>
      </c>
      <c r="Q589" s="50" t="str">
        <f>IF(tbl_raw_data[[#This Row],[Time taken in min]]&lt;=Settiings!$D$2,"SLA_MET","SLA_NOT_MET")</f>
        <v>SLA_MET</v>
      </c>
      <c r="R589" s="94"/>
    </row>
    <row r="590" spans="1:18" x14ac:dyDescent="0.3">
      <c r="A590" s="20" t="s">
        <v>2490</v>
      </c>
      <c r="B590" s="15">
        <v>45145.690682870372</v>
      </c>
      <c r="C590" s="16">
        <v>45145.694143518522</v>
      </c>
      <c r="D590" s="17" t="s">
        <v>8</v>
      </c>
      <c r="E590" s="17" t="s">
        <v>47</v>
      </c>
      <c r="F590" s="17" t="s">
        <v>1222</v>
      </c>
      <c r="G590" s="17" t="s">
        <v>1616</v>
      </c>
      <c r="H590" s="78" t="s">
        <v>7451</v>
      </c>
      <c r="I590" s="48">
        <f>tbl_raw_data[[#This Row],[Date Actioned]]-tbl_raw_data[[#This Row],[Date Tagged]]</f>
        <v>3.4606481494847685E-3</v>
      </c>
      <c r="J590" s="46">
        <f>HOUR(tbl_raw_data[[#This Row],[Time_taken]])*60+MINUTE(tbl_raw_data[[#This Row],[Time_taken]])+SECOND(tbl_raw_data[[#This Row],[Time_taken]])/60</f>
        <v>4.9833333333333334</v>
      </c>
      <c r="K590" s="52">
        <f>DATE(YEAR(tbl_raw_data[[#This Row],[Date Actioned]]),MONTH(tbl_raw_data[[#This Row],[Date Actioned]]),DAY(tbl_raw_data[[#This Row],[Date Actioned]]))</f>
        <v>45145</v>
      </c>
      <c r="L590" s="50" t="str">
        <f>UPPER(TEXT(tbl_raw_data[[#This Row],[updated_date]],"MMMM"))</f>
        <v>AUGUST</v>
      </c>
      <c r="M590" s="50" t="str">
        <f>"WEEK "&amp; IF(ROUNDUP(DAY(tbl_raw_data[[#This Row],[updated_date]])/7,0)=5,4,ROUNDUP(DAY(tbl_raw_data[[#This Row],[updated_date]])/7,0))</f>
        <v>WEEK 1</v>
      </c>
      <c r="N590" s="50" t="str">
        <f>UPPER(VLOOKUP(tbl_raw_data[[#This Row],[Analyst]],Settiings!$A$2:$B$16,2,0))</f>
        <v>HARDIK</v>
      </c>
      <c r="O590" s="50" t="str">
        <f>TRIM(UPPER(tbl_raw_data[[#This Row],[Outcome]]))</f>
        <v>WITHDRAW</v>
      </c>
      <c r="P590" s="50" t="str">
        <f>TRIM(UPPER(tbl_raw_data[[#This Row],[Queue Name]]))</f>
        <v>CONSUMER PRE BUREAU</v>
      </c>
      <c r="Q590" s="50" t="str">
        <f>IF(tbl_raw_data[[#This Row],[Time taken in min]]&lt;=Settiings!$D$2,"SLA_MET","SLA_NOT_MET")</f>
        <v>SLA_MET</v>
      </c>
      <c r="R590" s="94"/>
    </row>
    <row r="591" spans="1:18" x14ac:dyDescent="0.3">
      <c r="A591" s="23" t="s">
        <v>2491</v>
      </c>
      <c r="B591" s="9">
        <v>45145.693333333336</v>
      </c>
      <c r="C591" s="24">
        <v>45145.696053240739</v>
      </c>
      <c r="D591" s="25" t="s">
        <v>8</v>
      </c>
      <c r="E591" s="25" t="s">
        <v>47</v>
      </c>
      <c r="F591" s="25" t="s">
        <v>1222</v>
      </c>
      <c r="G591" s="25" t="s">
        <v>157</v>
      </c>
      <c r="H591" s="78" t="s">
        <v>7451</v>
      </c>
      <c r="I591" s="48">
        <f>tbl_raw_data[[#This Row],[Date Actioned]]-tbl_raw_data[[#This Row],[Date Tagged]]</f>
        <v>2.7199074029340409E-3</v>
      </c>
      <c r="J591" s="46">
        <f>HOUR(tbl_raw_data[[#This Row],[Time_taken]])*60+MINUTE(tbl_raw_data[[#This Row],[Time_taken]])+SECOND(tbl_raw_data[[#This Row],[Time_taken]])/60</f>
        <v>3.9166666666666665</v>
      </c>
      <c r="K591" s="52">
        <f>DATE(YEAR(tbl_raw_data[[#This Row],[Date Actioned]]),MONTH(tbl_raw_data[[#This Row],[Date Actioned]]),DAY(tbl_raw_data[[#This Row],[Date Actioned]]))</f>
        <v>45145</v>
      </c>
      <c r="L591" s="50" t="str">
        <f>UPPER(TEXT(tbl_raw_data[[#This Row],[updated_date]],"MMMM"))</f>
        <v>AUGUST</v>
      </c>
      <c r="M591" s="50" t="str">
        <f>"WEEK "&amp; IF(ROUNDUP(DAY(tbl_raw_data[[#This Row],[updated_date]])/7,0)=5,4,ROUNDUP(DAY(tbl_raw_data[[#This Row],[updated_date]])/7,0))</f>
        <v>WEEK 1</v>
      </c>
      <c r="N591" s="50" t="str">
        <f>UPPER(VLOOKUP(tbl_raw_data[[#This Row],[Analyst]],Settiings!$A$2:$B$16,2,0))</f>
        <v>HARDIK</v>
      </c>
      <c r="O591" s="50" t="str">
        <f>TRIM(UPPER(tbl_raw_data[[#This Row],[Outcome]]))</f>
        <v>WITHDRAW</v>
      </c>
      <c r="P591" s="50" t="str">
        <f>TRIM(UPPER(tbl_raw_data[[#This Row],[Queue Name]]))</f>
        <v>CONSUMER PRE BUREAU</v>
      </c>
      <c r="Q591" s="50" t="str">
        <f>IF(tbl_raw_data[[#This Row],[Time taken in min]]&lt;=Settiings!$D$2,"SLA_MET","SLA_NOT_MET")</f>
        <v>SLA_MET</v>
      </c>
      <c r="R591" s="94"/>
    </row>
    <row r="592" spans="1:18" x14ac:dyDescent="0.3">
      <c r="A592" s="14" t="s">
        <v>2494</v>
      </c>
      <c r="B592" s="15">
        <v>45145.701296296298</v>
      </c>
      <c r="C592" s="16">
        <v>45145.712002314816</v>
      </c>
      <c r="D592" s="17" t="s">
        <v>8</v>
      </c>
      <c r="E592" s="17" t="s">
        <v>19</v>
      </c>
      <c r="F592" s="17" t="s">
        <v>65</v>
      </c>
      <c r="G592" s="17" t="s">
        <v>2495</v>
      </c>
      <c r="H592" s="78" t="s">
        <v>7451</v>
      </c>
      <c r="I592" s="48">
        <f>tbl_raw_data[[#This Row],[Date Actioned]]-tbl_raw_data[[#This Row],[Date Tagged]]</f>
        <v>1.0706018518249039E-2</v>
      </c>
      <c r="J592" s="46">
        <f>HOUR(tbl_raw_data[[#This Row],[Time_taken]])*60+MINUTE(tbl_raw_data[[#This Row],[Time_taken]])+SECOND(tbl_raw_data[[#This Row],[Time_taken]])/60</f>
        <v>15.416666666666666</v>
      </c>
      <c r="K592" s="52">
        <f>DATE(YEAR(tbl_raw_data[[#This Row],[Date Actioned]]),MONTH(tbl_raw_data[[#This Row],[Date Actioned]]),DAY(tbl_raw_data[[#This Row],[Date Actioned]]))</f>
        <v>45145</v>
      </c>
      <c r="L592" s="50" t="str">
        <f>UPPER(TEXT(tbl_raw_data[[#This Row],[updated_date]],"MMMM"))</f>
        <v>AUGUST</v>
      </c>
      <c r="M592" s="50" t="str">
        <f>"WEEK "&amp; IF(ROUNDUP(DAY(tbl_raw_data[[#This Row],[updated_date]])/7,0)=5,4,ROUNDUP(DAY(tbl_raw_data[[#This Row],[updated_date]])/7,0))</f>
        <v>WEEK 1</v>
      </c>
      <c r="N592" s="50" t="str">
        <f>UPPER(VLOOKUP(tbl_raw_data[[#This Row],[Analyst]],Settiings!$A$2:$B$16,2,0))</f>
        <v>SAM</v>
      </c>
      <c r="O592" s="50" t="str">
        <f>TRIM(UPPER(tbl_raw_data[[#This Row],[Outcome]]))</f>
        <v>WITHDRAW</v>
      </c>
      <c r="P592" s="50" t="str">
        <f>TRIM(UPPER(tbl_raw_data[[#This Row],[Queue Name]]))</f>
        <v>CONSUMER POST BUREAU</v>
      </c>
      <c r="Q592" s="50" t="str">
        <f>IF(tbl_raw_data[[#This Row],[Time taken in min]]&lt;=Settiings!$D$2,"SLA_MET","SLA_NOT_MET")</f>
        <v>SLA_MET</v>
      </c>
      <c r="R592" s="94"/>
    </row>
    <row r="593" spans="1:18" x14ac:dyDescent="0.3">
      <c r="A593" s="20" t="s">
        <v>2497</v>
      </c>
      <c r="B593" s="9">
        <v>45145.706435185188</v>
      </c>
      <c r="C593" s="24">
        <v>45145.711736111109</v>
      </c>
      <c r="D593" s="25" t="s">
        <v>8</v>
      </c>
      <c r="E593" s="25" t="s">
        <v>47</v>
      </c>
      <c r="F593" s="25" t="s">
        <v>70</v>
      </c>
      <c r="G593" s="25" t="s">
        <v>2498</v>
      </c>
      <c r="H593" s="78" t="s">
        <v>7451</v>
      </c>
      <c r="I593" s="48">
        <f>tbl_raw_data[[#This Row],[Date Actioned]]-tbl_raw_data[[#This Row],[Date Tagged]]</f>
        <v>5.3009259208920412E-3</v>
      </c>
      <c r="J593" s="46">
        <f>HOUR(tbl_raw_data[[#This Row],[Time_taken]])*60+MINUTE(tbl_raw_data[[#This Row],[Time_taken]])+SECOND(tbl_raw_data[[#This Row],[Time_taken]])/60</f>
        <v>7.6333333333333329</v>
      </c>
      <c r="K593" s="52">
        <f>DATE(YEAR(tbl_raw_data[[#This Row],[Date Actioned]]),MONTH(tbl_raw_data[[#This Row],[Date Actioned]]),DAY(tbl_raw_data[[#This Row],[Date Actioned]]))</f>
        <v>45145</v>
      </c>
      <c r="L593" s="50" t="str">
        <f>UPPER(TEXT(tbl_raw_data[[#This Row],[updated_date]],"MMMM"))</f>
        <v>AUGUST</v>
      </c>
      <c r="M593" s="50" t="str">
        <f>"WEEK "&amp; IF(ROUNDUP(DAY(tbl_raw_data[[#This Row],[updated_date]])/7,0)=5,4,ROUNDUP(DAY(tbl_raw_data[[#This Row],[updated_date]])/7,0))</f>
        <v>WEEK 1</v>
      </c>
      <c r="N593" s="50" t="str">
        <f>UPPER(VLOOKUP(tbl_raw_data[[#This Row],[Analyst]],Settiings!$A$2:$B$16,2,0))</f>
        <v>ASIF</v>
      </c>
      <c r="O593" s="50" t="str">
        <f>TRIM(UPPER(tbl_raw_data[[#This Row],[Outcome]]))</f>
        <v>WITHDRAW</v>
      </c>
      <c r="P593" s="50" t="str">
        <f>TRIM(UPPER(tbl_raw_data[[#This Row],[Queue Name]]))</f>
        <v>CONSUMER PRE BUREAU</v>
      </c>
      <c r="Q593" s="50" t="str">
        <f>IF(tbl_raw_data[[#This Row],[Time taken in min]]&lt;=Settiings!$D$2,"SLA_MET","SLA_NOT_MET")</f>
        <v>SLA_MET</v>
      </c>
      <c r="R593" s="94"/>
    </row>
    <row r="594" spans="1:18" x14ac:dyDescent="0.3">
      <c r="A594" s="23" t="s">
        <v>2499</v>
      </c>
      <c r="B594" s="15">
        <v>45145.709780092591</v>
      </c>
      <c r="C594" s="16">
        <v>45145.710914351854</v>
      </c>
      <c r="D594" s="17" t="s">
        <v>8</v>
      </c>
      <c r="E594" s="17" t="s">
        <v>47</v>
      </c>
      <c r="F594" s="17" t="s">
        <v>1222</v>
      </c>
      <c r="G594" s="17" t="s">
        <v>2500</v>
      </c>
      <c r="H594" s="78" t="s">
        <v>7451</v>
      </c>
      <c r="I594" s="48">
        <f>tbl_raw_data[[#This Row],[Date Actioned]]-tbl_raw_data[[#This Row],[Date Tagged]]</f>
        <v>1.1342592624714598E-3</v>
      </c>
      <c r="J594" s="46">
        <f>HOUR(tbl_raw_data[[#This Row],[Time_taken]])*60+MINUTE(tbl_raw_data[[#This Row],[Time_taken]])+SECOND(tbl_raw_data[[#This Row],[Time_taken]])/60</f>
        <v>1.6333333333333333</v>
      </c>
      <c r="K594" s="52">
        <f>DATE(YEAR(tbl_raw_data[[#This Row],[Date Actioned]]),MONTH(tbl_raw_data[[#This Row],[Date Actioned]]),DAY(tbl_raw_data[[#This Row],[Date Actioned]]))</f>
        <v>45145</v>
      </c>
      <c r="L594" s="50" t="str">
        <f>UPPER(TEXT(tbl_raw_data[[#This Row],[updated_date]],"MMMM"))</f>
        <v>AUGUST</v>
      </c>
      <c r="M594" s="50" t="str">
        <f>"WEEK "&amp; IF(ROUNDUP(DAY(tbl_raw_data[[#This Row],[updated_date]])/7,0)=5,4,ROUNDUP(DAY(tbl_raw_data[[#This Row],[updated_date]])/7,0))</f>
        <v>WEEK 1</v>
      </c>
      <c r="N594" s="50" t="str">
        <f>UPPER(VLOOKUP(tbl_raw_data[[#This Row],[Analyst]],Settiings!$A$2:$B$16,2,0))</f>
        <v>HARDIK</v>
      </c>
      <c r="O594" s="50" t="str">
        <f>TRIM(UPPER(tbl_raw_data[[#This Row],[Outcome]]))</f>
        <v>WITHDRAW</v>
      </c>
      <c r="P594" s="50" t="str">
        <f>TRIM(UPPER(tbl_raw_data[[#This Row],[Queue Name]]))</f>
        <v>CONSUMER PRE BUREAU</v>
      </c>
      <c r="Q594" s="50" t="str">
        <f>IF(tbl_raw_data[[#This Row],[Time taken in min]]&lt;=Settiings!$D$2,"SLA_MET","SLA_NOT_MET")</f>
        <v>SLA_MET</v>
      </c>
      <c r="R594" s="94"/>
    </row>
    <row r="595" spans="1:18" x14ac:dyDescent="0.3">
      <c r="A595" s="14" t="s">
        <v>2501</v>
      </c>
      <c r="B595" s="9">
        <v>45145.711157407408</v>
      </c>
      <c r="C595" s="24">
        <v>45145.71334490741</v>
      </c>
      <c r="D595" s="25" t="s">
        <v>8</v>
      </c>
      <c r="E595" s="25" t="s">
        <v>47</v>
      </c>
      <c r="F595" s="25" t="s">
        <v>1222</v>
      </c>
      <c r="G595" s="25" t="s">
        <v>2502</v>
      </c>
      <c r="H595" s="78" t="s">
        <v>7451</v>
      </c>
      <c r="I595" s="48">
        <f>tbl_raw_data[[#This Row],[Date Actioned]]-tbl_raw_data[[#This Row],[Date Tagged]]</f>
        <v>2.1875000020372681E-3</v>
      </c>
      <c r="J595" s="46">
        <f>HOUR(tbl_raw_data[[#This Row],[Time_taken]])*60+MINUTE(tbl_raw_data[[#This Row],[Time_taken]])+SECOND(tbl_raw_data[[#This Row],[Time_taken]])/60</f>
        <v>3.15</v>
      </c>
      <c r="K595" s="52">
        <f>DATE(YEAR(tbl_raw_data[[#This Row],[Date Actioned]]),MONTH(tbl_raw_data[[#This Row],[Date Actioned]]),DAY(tbl_raw_data[[#This Row],[Date Actioned]]))</f>
        <v>45145</v>
      </c>
      <c r="L595" s="50" t="str">
        <f>UPPER(TEXT(tbl_raw_data[[#This Row],[updated_date]],"MMMM"))</f>
        <v>AUGUST</v>
      </c>
      <c r="M595" s="50" t="str">
        <f>"WEEK "&amp; IF(ROUNDUP(DAY(tbl_raw_data[[#This Row],[updated_date]])/7,0)=5,4,ROUNDUP(DAY(tbl_raw_data[[#This Row],[updated_date]])/7,0))</f>
        <v>WEEK 1</v>
      </c>
      <c r="N595" s="50" t="str">
        <f>UPPER(VLOOKUP(tbl_raw_data[[#This Row],[Analyst]],Settiings!$A$2:$B$16,2,0))</f>
        <v>HARDIK</v>
      </c>
      <c r="O595" s="50" t="str">
        <f>TRIM(UPPER(tbl_raw_data[[#This Row],[Outcome]]))</f>
        <v>WITHDRAW</v>
      </c>
      <c r="P595" s="50" t="str">
        <f>TRIM(UPPER(tbl_raw_data[[#This Row],[Queue Name]]))</f>
        <v>CONSUMER PRE BUREAU</v>
      </c>
      <c r="Q595" s="50" t="str">
        <f>IF(tbl_raw_data[[#This Row],[Time taken in min]]&lt;=Settiings!$D$2,"SLA_MET","SLA_NOT_MET")</f>
        <v>SLA_MET</v>
      </c>
      <c r="R595" s="94"/>
    </row>
    <row r="596" spans="1:18" x14ac:dyDescent="0.3">
      <c r="A596" s="20" t="s">
        <v>2503</v>
      </c>
      <c r="B596" s="15">
        <v>45145.712523148148</v>
      </c>
      <c r="C596" s="16">
        <v>45145.71570601852</v>
      </c>
      <c r="D596" s="17" t="s">
        <v>8</v>
      </c>
      <c r="E596" s="17" t="s">
        <v>47</v>
      </c>
      <c r="F596" s="17" t="s">
        <v>70</v>
      </c>
      <c r="G596" s="17" t="s">
        <v>2504</v>
      </c>
      <c r="H596" s="78" t="s">
        <v>7451</v>
      </c>
      <c r="I596" s="48">
        <f>tbl_raw_data[[#This Row],[Date Actioned]]-tbl_raw_data[[#This Row],[Date Tagged]]</f>
        <v>3.1828703722567298E-3</v>
      </c>
      <c r="J596" s="46">
        <f>HOUR(tbl_raw_data[[#This Row],[Time_taken]])*60+MINUTE(tbl_raw_data[[#This Row],[Time_taken]])+SECOND(tbl_raw_data[[#This Row],[Time_taken]])/60</f>
        <v>4.583333333333333</v>
      </c>
      <c r="K596" s="52">
        <f>DATE(YEAR(tbl_raw_data[[#This Row],[Date Actioned]]),MONTH(tbl_raw_data[[#This Row],[Date Actioned]]),DAY(tbl_raw_data[[#This Row],[Date Actioned]]))</f>
        <v>45145</v>
      </c>
      <c r="L596" s="50" t="str">
        <f>UPPER(TEXT(tbl_raw_data[[#This Row],[updated_date]],"MMMM"))</f>
        <v>AUGUST</v>
      </c>
      <c r="M596" s="50" t="str">
        <f>"WEEK "&amp; IF(ROUNDUP(DAY(tbl_raw_data[[#This Row],[updated_date]])/7,0)=5,4,ROUNDUP(DAY(tbl_raw_data[[#This Row],[updated_date]])/7,0))</f>
        <v>WEEK 1</v>
      </c>
      <c r="N596" s="50" t="str">
        <f>UPPER(VLOOKUP(tbl_raw_data[[#This Row],[Analyst]],Settiings!$A$2:$B$16,2,0))</f>
        <v>ASIF</v>
      </c>
      <c r="O596" s="50" t="str">
        <f>TRIM(UPPER(tbl_raw_data[[#This Row],[Outcome]]))</f>
        <v>WITHDRAW</v>
      </c>
      <c r="P596" s="50" t="str">
        <f>TRIM(UPPER(tbl_raw_data[[#This Row],[Queue Name]]))</f>
        <v>CONSUMER PRE BUREAU</v>
      </c>
      <c r="Q596" s="50" t="str">
        <f>IF(tbl_raw_data[[#This Row],[Time taken in min]]&lt;=Settiings!$D$2,"SLA_MET","SLA_NOT_MET")</f>
        <v>SLA_MET</v>
      </c>
      <c r="R596" s="94"/>
    </row>
    <row r="597" spans="1:18" x14ac:dyDescent="0.3">
      <c r="A597" s="23" t="s">
        <v>2507</v>
      </c>
      <c r="B597" s="9">
        <v>45145.717534722222</v>
      </c>
      <c r="C597" s="24">
        <v>45145.722546296296</v>
      </c>
      <c r="D597" s="25" t="s">
        <v>8</v>
      </c>
      <c r="E597" s="25" t="s">
        <v>19</v>
      </c>
      <c r="F597" s="25" t="s">
        <v>1222</v>
      </c>
      <c r="G597" s="25" t="s">
        <v>157</v>
      </c>
      <c r="H597" s="78" t="s">
        <v>7451</v>
      </c>
      <c r="I597" s="48">
        <f>tbl_raw_data[[#This Row],[Date Actioned]]-tbl_raw_data[[#This Row],[Date Tagged]]</f>
        <v>5.0115740741603076E-3</v>
      </c>
      <c r="J597" s="46">
        <f>HOUR(tbl_raw_data[[#This Row],[Time_taken]])*60+MINUTE(tbl_raw_data[[#This Row],[Time_taken]])+SECOND(tbl_raw_data[[#This Row],[Time_taken]])/60</f>
        <v>7.2166666666666668</v>
      </c>
      <c r="K597" s="52">
        <f>DATE(YEAR(tbl_raw_data[[#This Row],[Date Actioned]]),MONTH(tbl_raw_data[[#This Row],[Date Actioned]]),DAY(tbl_raw_data[[#This Row],[Date Actioned]]))</f>
        <v>45145</v>
      </c>
      <c r="L597" s="50" t="str">
        <f>UPPER(TEXT(tbl_raw_data[[#This Row],[updated_date]],"MMMM"))</f>
        <v>AUGUST</v>
      </c>
      <c r="M597" s="50" t="str">
        <f>"WEEK "&amp; IF(ROUNDUP(DAY(tbl_raw_data[[#This Row],[updated_date]])/7,0)=5,4,ROUNDUP(DAY(tbl_raw_data[[#This Row],[updated_date]])/7,0))</f>
        <v>WEEK 1</v>
      </c>
      <c r="N597" s="50" t="str">
        <f>UPPER(VLOOKUP(tbl_raw_data[[#This Row],[Analyst]],Settiings!$A$2:$B$16,2,0))</f>
        <v>HARDIK</v>
      </c>
      <c r="O597" s="50" t="str">
        <f>TRIM(UPPER(tbl_raw_data[[#This Row],[Outcome]]))</f>
        <v>WITHDRAW</v>
      </c>
      <c r="P597" s="50" t="str">
        <f>TRIM(UPPER(tbl_raw_data[[#This Row],[Queue Name]]))</f>
        <v>CONSUMER POST BUREAU</v>
      </c>
      <c r="Q597" s="50" t="str">
        <f>IF(tbl_raw_data[[#This Row],[Time taken in min]]&lt;=Settiings!$D$2,"SLA_MET","SLA_NOT_MET")</f>
        <v>SLA_MET</v>
      </c>
      <c r="R597" s="94"/>
    </row>
    <row r="598" spans="1:18" x14ac:dyDescent="0.3">
      <c r="A598" s="14" t="s">
        <v>2508</v>
      </c>
      <c r="B598" s="15">
        <v>45145.717777777776</v>
      </c>
      <c r="C598" s="16">
        <v>45145.725856481484</v>
      </c>
      <c r="D598" s="17" t="s">
        <v>8</v>
      </c>
      <c r="E598" s="17" t="s">
        <v>19</v>
      </c>
      <c r="F598" s="17" t="s">
        <v>1222</v>
      </c>
      <c r="G598" s="17" t="s">
        <v>239</v>
      </c>
      <c r="H598" s="78" t="s">
        <v>7451</v>
      </c>
      <c r="I598" s="48">
        <f>tbl_raw_data[[#This Row],[Date Actioned]]-tbl_raw_data[[#This Row],[Date Tagged]]</f>
        <v>8.078703707724344E-3</v>
      </c>
      <c r="J598" s="46">
        <f>HOUR(tbl_raw_data[[#This Row],[Time_taken]])*60+MINUTE(tbl_raw_data[[#This Row],[Time_taken]])+SECOND(tbl_raw_data[[#This Row],[Time_taken]])/60</f>
        <v>11.633333333333333</v>
      </c>
      <c r="K598" s="52">
        <f>DATE(YEAR(tbl_raw_data[[#This Row],[Date Actioned]]),MONTH(tbl_raw_data[[#This Row],[Date Actioned]]),DAY(tbl_raw_data[[#This Row],[Date Actioned]]))</f>
        <v>45145</v>
      </c>
      <c r="L598" s="50" t="str">
        <f>UPPER(TEXT(tbl_raw_data[[#This Row],[updated_date]],"MMMM"))</f>
        <v>AUGUST</v>
      </c>
      <c r="M598" s="50" t="str">
        <f>"WEEK "&amp; IF(ROUNDUP(DAY(tbl_raw_data[[#This Row],[updated_date]])/7,0)=5,4,ROUNDUP(DAY(tbl_raw_data[[#This Row],[updated_date]])/7,0))</f>
        <v>WEEK 1</v>
      </c>
      <c r="N598" s="50" t="str">
        <f>UPPER(VLOOKUP(tbl_raw_data[[#This Row],[Analyst]],Settiings!$A$2:$B$16,2,0))</f>
        <v>HARDIK</v>
      </c>
      <c r="O598" s="50" t="str">
        <f>TRIM(UPPER(tbl_raw_data[[#This Row],[Outcome]]))</f>
        <v>WITHDRAW</v>
      </c>
      <c r="P598" s="50" t="str">
        <f>TRIM(UPPER(tbl_raw_data[[#This Row],[Queue Name]]))</f>
        <v>CONSUMER POST BUREAU</v>
      </c>
      <c r="Q598" s="50" t="str">
        <f>IF(tbl_raw_data[[#This Row],[Time taken in min]]&lt;=Settiings!$D$2,"SLA_MET","SLA_NOT_MET")</f>
        <v>SLA_MET</v>
      </c>
      <c r="R598" s="94"/>
    </row>
    <row r="599" spans="1:18" x14ac:dyDescent="0.3">
      <c r="A599" s="20" t="s">
        <v>2509</v>
      </c>
      <c r="B599" s="9">
        <v>45145.718460648146</v>
      </c>
      <c r="C599" s="24">
        <v>45145.727361111109</v>
      </c>
      <c r="D599" s="25" t="s">
        <v>8</v>
      </c>
      <c r="E599" s="25" t="s">
        <v>47</v>
      </c>
      <c r="F599" s="25" t="s">
        <v>65</v>
      </c>
      <c r="G599" s="25" t="s">
        <v>2510</v>
      </c>
      <c r="H599" s="78" t="s">
        <v>7451</v>
      </c>
      <c r="I599" s="48">
        <f>tbl_raw_data[[#This Row],[Date Actioned]]-tbl_raw_data[[#This Row],[Date Tagged]]</f>
        <v>8.9004629626288079E-3</v>
      </c>
      <c r="J599" s="46">
        <f>HOUR(tbl_raw_data[[#This Row],[Time_taken]])*60+MINUTE(tbl_raw_data[[#This Row],[Time_taken]])+SECOND(tbl_raw_data[[#This Row],[Time_taken]])/60</f>
        <v>12.816666666666666</v>
      </c>
      <c r="K599" s="52">
        <f>DATE(YEAR(tbl_raw_data[[#This Row],[Date Actioned]]),MONTH(tbl_raw_data[[#This Row],[Date Actioned]]),DAY(tbl_raw_data[[#This Row],[Date Actioned]]))</f>
        <v>45145</v>
      </c>
      <c r="L599" s="50" t="str">
        <f>UPPER(TEXT(tbl_raw_data[[#This Row],[updated_date]],"MMMM"))</f>
        <v>AUGUST</v>
      </c>
      <c r="M599" s="50" t="str">
        <f>"WEEK "&amp; IF(ROUNDUP(DAY(tbl_raw_data[[#This Row],[updated_date]])/7,0)=5,4,ROUNDUP(DAY(tbl_raw_data[[#This Row],[updated_date]])/7,0))</f>
        <v>WEEK 1</v>
      </c>
      <c r="N599" s="50" t="str">
        <f>UPPER(VLOOKUP(tbl_raw_data[[#This Row],[Analyst]],Settiings!$A$2:$B$16,2,0))</f>
        <v>SAM</v>
      </c>
      <c r="O599" s="50" t="str">
        <f>TRIM(UPPER(tbl_raw_data[[#This Row],[Outcome]]))</f>
        <v>WITHDRAW</v>
      </c>
      <c r="P599" s="50" t="str">
        <f>TRIM(UPPER(tbl_raw_data[[#This Row],[Queue Name]]))</f>
        <v>CONSUMER PRE BUREAU</v>
      </c>
      <c r="Q599" s="50" t="str">
        <f>IF(tbl_raw_data[[#This Row],[Time taken in min]]&lt;=Settiings!$D$2,"SLA_MET","SLA_NOT_MET")</f>
        <v>SLA_MET</v>
      </c>
      <c r="R599" s="94"/>
    </row>
    <row r="600" spans="1:18" x14ac:dyDescent="0.3">
      <c r="A600" s="23" t="s">
        <v>2516</v>
      </c>
      <c r="B600" s="15">
        <v>45145.727754629632</v>
      </c>
      <c r="C600" s="16">
        <v>45145.733171296299</v>
      </c>
      <c r="D600" s="17" t="s">
        <v>8</v>
      </c>
      <c r="E600" s="17" t="s">
        <v>47</v>
      </c>
      <c r="F600" s="17" t="s">
        <v>1222</v>
      </c>
      <c r="G600" s="17" t="s">
        <v>2517</v>
      </c>
      <c r="H600" s="78" t="s">
        <v>7451</v>
      </c>
      <c r="I600" s="48">
        <f>tbl_raw_data[[#This Row],[Date Actioned]]-tbl_raw_data[[#This Row],[Date Tagged]]</f>
        <v>5.4166666668606922E-3</v>
      </c>
      <c r="J600" s="46">
        <f>HOUR(tbl_raw_data[[#This Row],[Time_taken]])*60+MINUTE(tbl_raw_data[[#This Row],[Time_taken]])+SECOND(tbl_raw_data[[#This Row],[Time_taken]])/60</f>
        <v>7.8</v>
      </c>
      <c r="K600" s="52">
        <f>DATE(YEAR(tbl_raw_data[[#This Row],[Date Actioned]]),MONTH(tbl_raw_data[[#This Row],[Date Actioned]]),DAY(tbl_raw_data[[#This Row],[Date Actioned]]))</f>
        <v>45145</v>
      </c>
      <c r="L600" s="50" t="str">
        <f>UPPER(TEXT(tbl_raw_data[[#This Row],[updated_date]],"MMMM"))</f>
        <v>AUGUST</v>
      </c>
      <c r="M600" s="50" t="str">
        <f>"WEEK "&amp; IF(ROUNDUP(DAY(tbl_raw_data[[#This Row],[updated_date]])/7,0)=5,4,ROUNDUP(DAY(tbl_raw_data[[#This Row],[updated_date]])/7,0))</f>
        <v>WEEK 1</v>
      </c>
      <c r="N600" s="50" t="str">
        <f>UPPER(VLOOKUP(tbl_raw_data[[#This Row],[Analyst]],Settiings!$A$2:$B$16,2,0))</f>
        <v>HARDIK</v>
      </c>
      <c r="O600" s="50" t="str">
        <f>TRIM(UPPER(tbl_raw_data[[#This Row],[Outcome]]))</f>
        <v>WITHDRAW</v>
      </c>
      <c r="P600" s="50" t="str">
        <f>TRIM(UPPER(tbl_raw_data[[#This Row],[Queue Name]]))</f>
        <v>CONSUMER PRE BUREAU</v>
      </c>
      <c r="Q600" s="50" t="str">
        <f>IF(tbl_raw_data[[#This Row],[Time taken in min]]&lt;=Settiings!$D$2,"SLA_MET","SLA_NOT_MET")</f>
        <v>SLA_MET</v>
      </c>
      <c r="R600" s="94"/>
    </row>
    <row r="601" spans="1:18" x14ac:dyDescent="0.3">
      <c r="A601" s="14" t="s">
        <v>2521</v>
      </c>
      <c r="B601" s="9">
        <v>45145.741574074076</v>
      </c>
      <c r="C601" s="24">
        <v>45145.743611111109</v>
      </c>
      <c r="D601" s="25" t="s">
        <v>8</v>
      </c>
      <c r="E601" s="25" t="s">
        <v>47</v>
      </c>
      <c r="F601" s="25" t="s">
        <v>65</v>
      </c>
      <c r="G601" s="25" t="s">
        <v>118</v>
      </c>
      <c r="H601" s="78" t="s">
        <v>7451</v>
      </c>
      <c r="I601" s="48">
        <f>tbl_raw_data[[#This Row],[Date Actioned]]-tbl_raw_data[[#This Row],[Date Tagged]]</f>
        <v>2.0370370330056176E-3</v>
      </c>
      <c r="J601" s="46">
        <f>HOUR(tbl_raw_data[[#This Row],[Time_taken]])*60+MINUTE(tbl_raw_data[[#This Row],[Time_taken]])+SECOND(tbl_raw_data[[#This Row],[Time_taken]])/60</f>
        <v>2.9333333333333336</v>
      </c>
      <c r="K601" s="52">
        <f>DATE(YEAR(tbl_raw_data[[#This Row],[Date Actioned]]),MONTH(tbl_raw_data[[#This Row],[Date Actioned]]),DAY(tbl_raw_data[[#This Row],[Date Actioned]]))</f>
        <v>45145</v>
      </c>
      <c r="L601" s="50" t="str">
        <f>UPPER(TEXT(tbl_raw_data[[#This Row],[updated_date]],"MMMM"))</f>
        <v>AUGUST</v>
      </c>
      <c r="M601" s="50" t="str">
        <f>"WEEK "&amp; IF(ROUNDUP(DAY(tbl_raw_data[[#This Row],[updated_date]])/7,0)=5,4,ROUNDUP(DAY(tbl_raw_data[[#This Row],[updated_date]])/7,0))</f>
        <v>WEEK 1</v>
      </c>
      <c r="N601" s="50" t="str">
        <f>UPPER(VLOOKUP(tbl_raw_data[[#This Row],[Analyst]],Settiings!$A$2:$B$16,2,0))</f>
        <v>SAM</v>
      </c>
      <c r="O601" s="50" t="str">
        <f>TRIM(UPPER(tbl_raw_data[[#This Row],[Outcome]]))</f>
        <v>WITHDRAW</v>
      </c>
      <c r="P601" s="50" t="str">
        <f>TRIM(UPPER(tbl_raw_data[[#This Row],[Queue Name]]))</f>
        <v>CONSUMER PRE BUREAU</v>
      </c>
      <c r="Q601" s="50" t="str">
        <f>IF(tbl_raw_data[[#This Row],[Time taken in min]]&lt;=Settiings!$D$2,"SLA_MET","SLA_NOT_MET")</f>
        <v>SLA_MET</v>
      </c>
      <c r="R601" s="94"/>
    </row>
    <row r="602" spans="1:18" x14ac:dyDescent="0.3">
      <c r="A602" s="20" t="s">
        <v>2523</v>
      </c>
      <c r="B602" s="15">
        <v>45145.747511574074</v>
      </c>
      <c r="C602" s="16">
        <v>45145.752314814818</v>
      </c>
      <c r="D602" s="17" t="s">
        <v>8</v>
      </c>
      <c r="E602" s="17" t="s">
        <v>47</v>
      </c>
      <c r="F602" s="17" t="s">
        <v>65</v>
      </c>
      <c r="G602" s="17" t="s">
        <v>118</v>
      </c>
      <c r="H602" s="78" t="s">
        <v>7451</v>
      </c>
      <c r="I602" s="48">
        <f>tbl_raw_data[[#This Row],[Date Actioned]]-tbl_raw_data[[#This Row],[Date Tagged]]</f>
        <v>4.803240743058268E-3</v>
      </c>
      <c r="J602" s="46">
        <f>HOUR(tbl_raw_data[[#This Row],[Time_taken]])*60+MINUTE(tbl_raw_data[[#This Row],[Time_taken]])+SECOND(tbl_raw_data[[#This Row],[Time_taken]])/60</f>
        <v>6.916666666666667</v>
      </c>
      <c r="K602" s="52">
        <f>DATE(YEAR(tbl_raw_data[[#This Row],[Date Actioned]]),MONTH(tbl_raw_data[[#This Row],[Date Actioned]]),DAY(tbl_raw_data[[#This Row],[Date Actioned]]))</f>
        <v>45145</v>
      </c>
      <c r="L602" s="50" t="str">
        <f>UPPER(TEXT(tbl_raw_data[[#This Row],[updated_date]],"MMMM"))</f>
        <v>AUGUST</v>
      </c>
      <c r="M602" s="50" t="str">
        <f>"WEEK "&amp; IF(ROUNDUP(DAY(tbl_raw_data[[#This Row],[updated_date]])/7,0)=5,4,ROUNDUP(DAY(tbl_raw_data[[#This Row],[updated_date]])/7,0))</f>
        <v>WEEK 1</v>
      </c>
      <c r="N602" s="50" t="str">
        <f>UPPER(VLOOKUP(tbl_raw_data[[#This Row],[Analyst]],Settiings!$A$2:$B$16,2,0))</f>
        <v>SAM</v>
      </c>
      <c r="O602" s="50" t="str">
        <f>TRIM(UPPER(tbl_raw_data[[#This Row],[Outcome]]))</f>
        <v>WITHDRAW</v>
      </c>
      <c r="P602" s="50" t="str">
        <f>TRIM(UPPER(tbl_raw_data[[#This Row],[Queue Name]]))</f>
        <v>CONSUMER PRE BUREAU</v>
      </c>
      <c r="Q602" s="50" t="str">
        <f>IF(tbl_raw_data[[#This Row],[Time taken in min]]&lt;=Settiings!$D$2,"SLA_MET","SLA_NOT_MET")</f>
        <v>SLA_MET</v>
      </c>
      <c r="R602" s="94"/>
    </row>
    <row r="603" spans="1:18" x14ac:dyDescent="0.3">
      <c r="A603" s="23" t="s">
        <v>2524</v>
      </c>
      <c r="B603" s="9">
        <v>45145.7503125</v>
      </c>
      <c r="C603" s="24">
        <v>45145.756168981483</v>
      </c>
      <c r="D603" s="25" t="s">
        <v>8</v>
      </c>
      <c r="E603" s="25" t="s">
        <v>47</v>
      </c>
      <c r="F603" s="25" t="s">
        <v>65</v>
      </c>
      <c r="G603" s="25" t="s">
        <v>1335</v>
      </c>
      <c r="H603" s="78" t="s">
        <v>7451</v>
      </c>
      <c r="I603" s="48">
        <f>tbl_raw_data[[#This Row],[Date Actioned]]-tbl_raw_data[[#This Row],[Date Tagged]]</f>
        <v>5.8564814826240763E-3</v>
      </c>
      <c r="J603" s="46">
        <f>HOUR(tbl_raw_data[[#This Row],[Time_taken]])*60+MINUTE(tbl_raw_data[[#This Row],[Time_taken]])+SECOND(tbl_raw_data[[#This Row],[Time_taken]])/60</f>
        <v>8.4333333333333336</v>
      </c>
      <c r="K603" s="52">
        <f>DATE(YEAR(tbl_raw_data[[#This Row],[Date Actioned]]),MONTH(tbl_raw_data[[#This Row],[Date Actioned]]),DAY(tbl_raw_data[[#This Row],[Date Actioned]]))</f>
        <v>45145</v>
      </c>
      <c r="L603" s="50" t="str">
        <f>UPPER(TEXT(tbl_raw_data[[#This Row],[updated_date]],"MMMM"))</f>
        <v>AUGUST</v>
      </c>
      <c r="M603" s="50" t="str">
        <f>"WEEK "&amp; IF(ROUNDUP(DAY(tbl_raw_data[[#This Row],[updated_date]])/7,0)=5,4,ROUNDUP(DAY(tbl_raw_data[[#This Row],[updated_date]])/7,0))</f>
        <v>WEEK 1</v>
      </c>
      <c r="N603" s="50" t="str">
        <f>UPPER(VLOOKUP(tbl_raw_data[[#This Row],[Analyst]],Settiings!$A$2:$B$16,2,0))</f>
        <v>SAM</v>
      </c>
      <c r="O603" s="50" t="str">
        <f>TRIM(UPPER(tbl_raw_data[[#This Row],[Outcome]]))</f>
        <v>WITHDRAW</v>
      </c>
      <c r="P603" s="50" t="str">
        <f>TRIM(UPPER(tbl_raw_data[[#This Row],[Queue Name]]))</f>
        <v>CONSUMER PRE BUREAU</v>
      </c>
      <c r="Q603" s="50" t="str">
        <f>IF(tbl_raw_data[[#This Row],[Time taken in min]]&lt;=Settiings!$D$2,"SLA_MET","SLA_NOT_MET")</f>
        <v>SLA_MET</v>
      </c>
      <c r="R603" s="94"/>
    </row>
    <row r="604" spans="1:18" x14ac:dyDescent="0.3">
      <c r="A604" s="14" t="s">
        <v>2525</v>
      </c>
      <c r="B604" s="15">
        <v>45145.751840277779</v>
      </c>
      <c r="C604" s="16">
        <v>45145.76357638889</v>
      </c>
      <c r="D604" s="17" t="s">
        <v>8</v>
      </c>
      <c r="E604" s="17" t="s">
        <v>47</v>
      </c>
      <c r="F604" s="17" t="s">
        <v>65</v>
      </c>
      <c r="G604" s="17" t="s">
        <v>2526</v>
      </c>
      <c r="H604" s="78" t="s">
        <v>7451</v>
      </c>
      <c r="I604" s="48">
        <f>tbl_raw_data[[#This Row],[Date Actioned]]-tbl_raw_data[[#This Row],[Date Tagged]]</f>
        <v>1.17361111115315E-2</v>
      </c>
      <c r="J604" s="46">
        <f>HOUR(tbl_raw_data[[#This Row],[Time_taken]])*60+MINUTE(tbl_raw_data[[#This Row],[Time_taken]])+SECOND(tbl_raw_data[[#This Row],[Time_taken]])/60</f>
        <v>16.899999999999999</v>
      </c>
      <c r="K604" s="52">
        <f>DATE(YEAR(tbl_raw_data[[#This Row],[Date Actioned]]),MONTH(tbl_raw_data[[#This Row],[Date Actioned]]),DAY(tbl_raw_data[[#This Row],[Date Actioned]]))</f>
        <v>45145</v>
      </c>
      <c r="L604" s="50" t="str">
        <f>UPPER(TEXT(tbl_raw_data[[#This Row],[updated_date]],"MMMM"))</f>
        <v>AUGUST</v>
      </c>
      <c r="M604" s="50" t="str">
        <f>"WEEK "&amp; IF(ROUNDUP(DAY(tbl_raw_data[[#This Row],[updated_date]])/7,0)=5,4,ROUNDUP(DAY(tbl_raw_data[[#This Row],[updated_date]])/7,0))</f>
        <v>WEEK 1</v>
      </c>
      <c r="N604" s="50" t="str">
        <f>UPPER(VLOOKUP(tbl_raw_data[[#This Row],[Analyst]],Settiings!$A$2:$B$16,2,0))</f>
        <v>SAM</v>
      </c>
      <c r="O604" s="50" t="str">
        <f>TRIM(UPPER(tbl_raw_data[[#This Row],[Outcome]]))</f>
        <v>WITHDRAW</v>
      </c>
      <c r="P604" s="50" t="str">
        <f>TRIM(UPPER(tbl_raw_data[[#This Row],[Queue Name]]))</f>
        <v>CONSUMER PRE BUREAU</v>
      </c>
      <c r="Q604" s="50" t="str">
        <f>IF(tbl_raw_data[[#This Row],[Time taken in min]]&lt;=Settiings!$D$2,"SLA_MET","SLA_NOT_MET")</f>
        <v>SLA_MET</v>
      </c>
      <c r="R604" s="94"/>
    </row>
    <row r="605" spans="1:18" x14ac:dyDescent="0.3">
      <c r="A605" s="14" t="s">
        <v>2534</v>
      </c>
      <c r="B605" s="9">
        <v>45145.775752314818</v>
      </c>
      <c r="C605" s="24">
        <v>45145.778171296297</v>
      </c>
      <c r="D605" s="25" t="s">
        <v>8</v>
      </c>
      <c r="E605" s="25" t="s">
        <v>47</v>
      </c>
      <c r="F605" s="25" t="s">
        <v>1228</v>
      </c>
      <c r="G605" s="25" t="s">
        <v>2535</v>
      </c>
      <c r="H605" s="78" t="s">
        <v>7451</v>
      </c>
      <c r="I605" s="48">
        <f>tbl_raw_data[[#This Row],[Date Actioned]]-tbl_raw_data[[#This Row],[Date Tagged]]</f>
        <v>2.418981479422655E-3</v>
      </c>
      <c r="J605" s="46">
        <f>HOUR(tbl_raw_data[[#This Row],[Time_taken]])*60+MINUTE(tbl_raw_data[[#This Row],[Time_taken]])+SECOND(tbl_raw_data[[#This Row],[Time_taken]])/60</f>
        <v>3.4833333333333334</v>
      </c>
      <c r="K605" s="52">
        <f>DATE(YEAR(tbl_raw_data[[#This Row],[Date Actioned]]),MONTH(tbl_raw_data[[#This Row],[Date Actioned]]),DAY(tbl_raw_data[[#This Row],[Date Actioned]]))</f>
        <v>45145</v>
      </c>
      <c r="L605" s="50" t="str">
        <f>UPPER(TEXT(tbl_raw_data[[#This Row],[updated_date]],"MMMM"))</f>
        <v>AUGUST</v>
      </c>
      <c r="M605" s="50" t="str">
        <f>"WEEK "&amp; IF(ROUNDUP(DAY(tbl_raw_data[[#This Row],[updated_date]])/7,0)=5,4,ROUNDUP(DAY(tbl_raw_data[[#This Row],[updated_date]])/7,0))</f>
        <v>WEEK 1</v>
      </c>
      <c r="N605" s="50" t="str">
        <f>UPPER(VLOOKUP(tbl_raw_data[[#This Row],[Analyst]],Settiings!$A$2:$B$16,2,0))</f>
        <v>RAJ</v>
      </c>
      <c r="O605" s="50" t="str">
        <f>TRIM(UPPER(tbl_raw_data[[#This Row],[Outcome]]))</f>
        <v>WITHDRAW</v>
      </c>
      <c r="P605" s="50" t="str">
        <f>TRIM(UPPER(tbl_raw_data[[#This Row],[Queue Name]]))</f>
        <v>CONSUMER PRE BUREAU</v>
      </c>
      <c r="Q605" s="50" t="str">
        <f>IF(tbl_raw_data[[#This Row],[Time taken in min]]&lt;=Settiings!$D$2,"SLA_MET","SLA_NOT_MET")</f>
        <v>SLA_MET</v>
      </c>
      <c r="R605" s="94"/>
    </row>
    <row r="606" spans="1:18" x14ac:dyDescent="0.3">
      <c r="A606" s="20" t="s">
        <v>2540</v>
      </c>
      <c r="B606" s="15">
        <v>45145.790150462963</v>
      </c>
      <c r="C606" s="16">
        <v>45145.79315972222</v>
      </c>
      <c r="D606" s="17" t="s">
        <v>8</v>
      </c>
      <c r="E606" s="17" t="s">
        <v>47</v>
      </c>
      <c r="F606" s="17" t="s">
        <v>1228</v>
      </c>
      <c r="G606" s="17" t="s">
        <v>1701</v>
      </c>
      <c r="H606" s="78" t="s">
        <v>7451</v>
      </c>
      <c r="I606" s="48">
        <f>tbl_raw_data[[#This Row],[Date Actioned]]-tbl_raw_data[[#This Row],[Date Tagged]]</f>
        <v>3.009259256941732E-3</v>
      </c>
      <c r="J606" s="46">
        <f>HOUR(tbl_raw_data[[#This Row],[Time_taken]])*60+MINUTE(tbl_raw_data[[#This Row],[Time_taken]])+SECOND(tbl_raw_data[[#This Row],[Time_taken]])/60</f>
        <v>4.333333333333333</v>
      </c>
      <c r="K606" s="52">
        <f>DATE(YEAR(tbl_raw_data[[#This Row],[Date Actioned]]),MONTH(tbl_raw_data[[#This Row],[Date Actioned]]),DAY(tbl_raw_data[[#This Row],[Date Actioned]]))</f>
        <v>45145</v>
      </c>
      <c r="L606" s="50" t="str">
        <f>UPPER(TEXT(tbl_raw_data[[#This Row],[updated_date]],"MMMM"))</f>
        <v>AUGUST</v>
      </c>
      <c r="M606" s="50" t="str">
        <f>"WEEK "&amp; IF(ROUNDUP(DAY(tbl_raw_data[[#This Row],[updated_date]])/7,0)=5,4,ROUNDUP(DAY(tbl_raw_data[[#This Row],[updated_date]])/7,0))</f>
        <v>WEEK 1</v>
      </c>
      <c r="N606" s="50" t="str">
        <f>UPPER(VLOOKUP(tbl_raw_data[[#This Row],[Analyst]],Settiings!$A$2:$B$16,2,0))</f>
        <v>RAJ</v>
      </c>
      <c r="O606" s="50" t="str">
        <f>TRIM(UPPER(tbl_raw_data[[#This Row],[Outcome]]))</f>
        <v>WITHDRAW</v>
      </c>
      <c r="P606" s="50" t="str">
        <f>TRIM(UPPER(tbl_raw_data[[#This Row],[Queue Name]]))</f>
        <v>CONSUMER PRE BUREAU</v>
      </c>
      <c r="Q606" s="50" t="str">
        <f>IF(tbl_raw_data[[#This Row],[Time taken in min]]&lt;=Settiings!$D$2,"SLA_MET","SLA_NOT_MET")</f>
        <v>SLA_MET</v>
      </c>
      <c r="R606" s="94"/>
    </row>
    <row r="607" spans="1:18" x14ac:dyDescent="0.3">
      <c r="A607" s="23" t="s">
        <v>2543</v>
      </c>
      <c r="B607" s="9">
        <v>45145.801099537035</v>
      </c>
      <c r="C607" s="24">
        <v>45145.808229166665</v>
      </c>
      <c r="D607" s="25" t="s">
        <v>8</v>
      </c>
      <c r="E607" s="25" t="s">
        <v>47</v>
      </c>
      <c r="F607" s="25" t="s">
        <v>10</v>
      </c>
      <c r="G607" s="25" t="s">
        <v>2544</v>
      </c>
      <c r="H607" s="78" t="s">
        <v>7451</v>
      </c>
      <c r="I607" s="48">
        <f>tbl_raw_data[[#This Row],[Date Actioned]]-tbl_raw_data[[#This Row],[Date Tagged]]</f>
        <v>7.1296296300715767E-3</v>
      </c>
      <c r="J607" s="46">
        <f>HOUR(tbl_raw_data[[#This Row],[Time_taken]])*60+MINUTE(tbl_raw_data[[#This Row],[Time_taken]])+SECOND(tbl_raw_data[[#This Row],[Time_taken]])/60</f>
        <v>10.266666666666667</v>
      </c>
      <c r="K607" s="52">
        <f>DATE(YEAR(tbl_raw_data[[#This Row],[Date Actioned]]),MONTH(tbl_raw_data[[#This Row],[Date Actioned]]),DAY(tbl_raw_data[[#This Row],[Date Actioned]]))</f>
        <v>45145</v>
      </c>
      <c r="L607" s="50" t="str">
        <f>UPPER(TEXT(tbl_raw_data[[#This Row],[updated_date]],"MMMM"))</f>
        <v>AUGUST</v>
      </c>
      <c r="M607" s="50" t="str">
        <f>"WEEK "&amp; IF(ROUNDUP(DAY(tbl_raw_data[[#This Row],[updated_date]])/7,0)=5,4,ROUNDUP(DAY(tbl_raw_data[[#This Row],[updated_date]])/7,0))</f>
        <v>WEEK 1</v>
      </c>
      <c r="N607" s="50" t="str">
        <f>UPPER(VLOOKUP(tbl_raw_data[[#This Row],[Analyst]],Settiings!$A$2:$B$16,2,0))</f>
        <v>NITESH</v>
      </c>
      <c r="O607" s="50" t="str">
        <f>TRIM(UPPER(tbl_raw_data[[#This Row],[Outcome]]))</f>
        <v>WITHDRAW</v>
      </c>
      <c r="P607" s="50" t="str">
        <f>TRIM(UPPER(tbl_raw_data[[#This Row],[Queue Name]]))</f>
        <v>CONSUMER PRE BUREAU</v>
      </c>
      <c r="Q607" s="50" t="str">
        <f>IF(tbl_raw_data[[#This Row],[Time taken in min]]&lt;=Settiings!$D$2,"SLA_MET","SLA_NOT_MET")</f>
        <v>SLA_MET</v>
      </c>
      <c r="R607" s="94"/>
    </row>
    <row r="608" spans="1:18" x14ac:dyDescent="0.3">
      <c r="A608" s="14" t="s">
        <v>2546</v>
      </c>
      <c r="B608" s="15">
        <v>45145.828206018516</v>
      </c>
      <c r="C608" s="16">
        <v>45145.836122685185</v>
      </c>
      <c r="D608" s="17" t="s">
        <v>8</v>
      </c>
      <c r="E608" s="17" t="s">
        <v>47</v>
      </c>
      <c r="F608" s="17" t="s">
        <v>10</v>
      </c>
      <c r="G608" s="17" t="s">
        <v>2547</v>
      </c>
      <c r="H608" s="78" t="s">
        <v>7451</v>
      </c>
      <c r="I608" s="48">
        <f>tbl_raw_data[[#This Row],[Date Actioned]]-tbl_raw_data[[#This Row],[Date Tagged]]</f>
        <v>7.9166666691889986E-3</v>
      </c>
      <c r="J608" s="46">
        <f>HOUR(tbl_raw_data[[#This Row],[Time_taken]])*60+MINUTE(tbl_raw_data[[#This Row],[Time_taken]])+SECOND(tbl_raw_data[[#This Row],[Time_taken]])/60</f>
        <v>11.4</v>
      </c>
      <c r="K608" s="52">
        <f>DATE(YEAR(tbl_raw_data[[#This Row],[Date Actioned]]),MONTH(tbl_raw_data[[#This Row],[Date Actioned]]),DAY(tbl_raw_data[[#This Row],[Date Actioned]]))</f>
        <v>45145</v>
      </c>
      <c r="L608" s="50" t="str">
        <f>UPPER(TEXT(tbl_raw_data[[#This Row],[updated_date]],"MMMM"))</f>
        <v>AUGUST</v>
      </c>
      <c r="M608" s="50" t="str">
        <f>"WEEK "&amp; IF(ROUNDUP(DAY(tbl_raw_data[[#This Row],[updated_date]])/7,0)=5,4,ROUNDUP(DAY(tbl_raw_data[[#This Row],[updated_date]])/7,0))</f>
        <v>WEEK 1</v>
      </c>
      <c r="N608" s="50" t="str">
        <f>UPPER(VLOOKUP(tbl_raw_data[[#This Row],[Analyst]],Settiings!$A$2:$B$16,2,0))</f>
        <v>NITESH</v>
      </c>
      <c r="O608" s="50" t="str">
        <f>TRIM(UPPER(tbl_raw_data[[#This Row],[Outcome]]))</f>
        <v>WITHDRAW</v>
      </c>
      <c r="P608" s="50" t="str">
        <f>TRIM(UPPER(tbl_raw_data[[#This Row],[Queue Name]]))</f>
        <v>CONSUMER PRE BUREAU</v>
      </c>
      <c r="Q608" s="50" t="str">
        <f>IF(tbl_raw_data[[#This Row],[Time taken in min]]&lt;=Settiings!$D$2,"SLA_MET","SLA_NOT_MET")</f>
        <v>SLA_MET</v>
      </c>
      <c r="R608" s="94"/>
    </row>
    <row r="609" spans="1:18" x14ac:dyDescent="0.3">
      <c r="A609" s="23" t="s">
        <v>2550</v>
      </c>
      <c r="B609" s="15">
        <v>45145.837812500002</v>
      </c>
      <c r="C609" s="16">
        <v>45145.842789351853</v>
      </c>
      <c r="D609" s="17" t="s">
        <v>8</v>
      </c>
      <c r="E609" s="17" t="s">
        <v>47</v>
      </c>
      <c r="F609" s="17" t="s">
        <v>10</v>
      </c>
      <c r="G609" s="17" t="s">
        <v>2551</v>
      </c>
      <c r="H609" s="78" t="s">
        <v>7451</v>
      </c>
      <c r="I609" s="48">
        <f>tbl_raw_data[[#This Row],[Date Actioned]]-tbl_raw_data[[#This Row],[Date Tagged]]</f>
        <v>4.9768518510973081E-3</v>
      </c>
      <c r="J609" s="46">
        <f>HOUR(tbl_raw_data[[#This Row],[Time_taken]])*60+MINUTE(tbl_raw_data[[#This Row],[Time_taken]])+SECOND(tbl_raw_data[[#This Row],[Time_taken]])/60</f>
        <v>7.166666666666667</v>
      </c>
      <c r="K609" s="52">
        <f>DATE(YEAR(tbl_raw_data[[#This Row],[Date Actioned]]),MONTH(tbl_raw_data[[#This Row],[Date Actioned]]),DAY(tbl_raw_data[[#This Row],[Date Actioned]]))</f>
        <v>45145</v>
      </c>
      <c r="L609" s="50" t="str">
        <f>UPPER(TEXT(tbl_raw_data[[#This Row],[updated_date]],"MMMM"))</f>
        <v>AUGUST</v>
      </c>
      <c r="M609" s="50" t="str">
        <f>"WEEK "&amp; IF(ROUNDUP(DAY(tbl_raw_data[[#This Row],[updated_date]])/7,0)=5,4,ROUNDUP(DAY(tbl_raw_data[[#This Row],[updated_date]])/7,0))</f>
        <v>WEEK 1</v>
      </c>
      <c r="N609" s="50" t="str">
        <f>UPPER(VLOOKUP(tbl_raw_data[[#This Row],[Analyst]],Settiings!$A$2:$B$16,2,0))</f>
        <v>NITESH</v>
      </c>
      <c r="O609" s="50" t="str">
        <f>TRIM(UPPER(tbl_raw_data[[#This Row],[Outcome]]))</f>
        <v>WITHDRAW</v>
      </c>
      <c r="P609" s="50" t="str">
        <f>TRIM(UPPER(tbl_raw_data[[#This Row],[Queue Name]]))</f>
        <v>CONSUMER PRE BUREAU</v>
      </c>
      <c r="Q609" s="50" t="str">
        <f>IF(tbl_raw_data[[#This Row],[Time taken in min]]&lt;=Settiings!$D$2,"SLA_MET","SLA_NOT_MET")</f>
        <v>SLA_MET</v>
      </c>
      <c r="R609" s="94"/>
    </row>
    <row r="610" spans="1:18" x14ac:dyDescent="0.3">
      <c r="A610" s="14" t="s">
        <v>2557</v>
      </c>
      <c r="B610" s="15">
        <v>45146.33898148148</v>
      </c>
      <c r="C610" s="16">
        <v>45146.354189814818</v>
      </c>
      <c r="D610" s="17" t="s">
        <v>8</v>
      </c>
      <c r="E610" s="17" t="s">
        <v>47</v>
      </c>
      <c r="F610" s="17" t="s">
        <v>1222</v>
      </c>
      <c r="G610" s="17" t="s">
        <v>157</v>
      </c>
      <c r="H610" s="78" t="s">
        <v>7451</v>
      </c>
      <c r="I610" s="48">
        <f>tbl_raw_data[[#This Row],[Date Actioned]]-tbl_raw_data[[#This Row],[Date Tagged]]</f>
        <v>1.5208333337795921E-2</v>
      </c>
      <c r="J610" s="46">
        <f>HOUR(tbl_raw_data[[#This Row],[Time_taken]])*60+MINUTE(tbl_raw_data[[#This Row],[Time_taken]])+SECOND(tbl_raw_data[[#This Row],[Time_taken]])/60</f>
        <v>21.9</v>
      </c>
      <c r="K610" s="52">
        <f>DATE(YEAR(tbl_raw_data[[#This Row],[Date Actioned]]),MONTH(tbl_raw_data[[#This Row],[Date Actioned]]),DAY(tbl_raw_data[[#This Row],[Date Actioned]]))</f>
        <v>45146</v>
      </c>
      <c r="L610" s="50" t="str">
        <f>UPPER(TEXT(tbl_raw_data[[#This Row],[updated_date]],"MMMM"))</f>
        <v>AUGUST</v>
      </c>
      <c r="M610" s="50" t="str">
        <f>"WEEK "&amp; IF(ROUNDUP(DAY(tbl_raw_data[[#This Row],[updated_date]])/7,0)=5,4,ROUNDUP(DAY(tbl_raw_data[[#This Row],[updated_date]])/7,0))</f>
        <v>WEEK 2</v>
      </c>
      <c r="N610" s="50" t="str">
        <f>UPPER(VLOOKUP(tbl_raw_data[[#This Row],[Analyst]],Settiings!$A$2:$B$16,2,0))</f>
        <v>HARDIK</v>
      </c>
      <c r="O610" s="50" t="str">
        <f>TRIM(UPPER(tbl_raw_data[[#This Row],[Outcome]]))</f>
        <v>WITHDRAW</v>
      </c>
      <c r="P610" s="50" t="str">
        <f>TRIM(UPPER(tbl_raw_data[[#This Row],[Queue Name]]))</f>
        <v>CONSUMER PRE BUREAU</v>
      </c>
      <c r="Q610" s="50" t="str">
        <f>IF(tbl_raw_data[[#This Row],[Time taken in min]]&lt;=Settiings!$D$2,"SLA_MET","SLA_NOT_MET")</f>
        <v>SLA_NOT_MET</v>
      </c>
      <c r="R610" s="94"/>
    </row>
    <row r="611" spans="1:18" x14ac:dyDescent="0.3">
      <c r="A611" s="20" t="s">
        <v>2559</v>
      </c>
      <c r="B611" s="9">
        <v>45146.356458333335</v>
      </c>
      <c r="C611" s="24">
        <v>45146.358124999999</v>
      </c>
      <c r="D611" s="25" t="s">
        <v>8</v>
      </c>
      <c r="E611" s="25" t="s">
        <v>47</v>
      </c>
      <c r="F611" s="25" t="s">
        <v>1222</v>
      </c>
      <c r="G611" s="25" t="s">
        <v>2560</v>
      </c>
      <c r="H611" s="78" t="s">
        <v>7451</v>
      </c>
      <c r="I611" s="48">
        <f>tbl_raw_data[[#This Row],[Date Actioned]]-tbl_raw_data[[#This Row],[Date Tagged]]</f>
        <v>1.6666666633682325E-3</v>
      </c>
      <c r="J611" s="46">
        <f>HOUR(tbl_raw_data[[#This Row],[Time_taken]])*60+MINUTE(tbl_raw_data[[#This Row],[Time_taken]])+SECOND(tbl_raw_data[[#This Row],[Time_taken]])/60</f>
        <v>2.4</v>
      </c>
      <c r="K611" s="52">
        <f>DATE(YEAR(tbl_raw_data[[#This Row],[Date Actioned]]),MONTH(tbl_raw_data[[#This Row],[Date Actioned]]),DAY(tbl_raw_data[[#This Row],[Date Actioned]]))</f>
        <v>45146</v>
      </c>
      <c r="L611" s="50" t="str">
        <f>UPPER(TEXT(tbl_raw_data[[#This Row],[updated_date]],"MMMM"))</f>
        <v>AUGUST</v>
      </c>
      <c r="M611" s="50" t="str">
        <f>"WEEK "&amp; IF(ROUNDUP(DAY(tbl_raw_data[[#This Row],[updated_date]])/7,0)=5,4,ROUNDUP(DAY(tbl_raw_data[[#This Row],[updated_date]])/7,0))</f>
        <v>WEEK 2</v>
      </c>
      <c r="N611" s="50" t="str">
        <f>UPPER(VLOOKUP(tbl_raw_data[[#This Row],[Analyst]],Settiings!$A$2:$B$16,2,0))</f>
        <v>HARDIK</v>
      </c>
      <c r="O611" s="50" t="str">
        <f>TRIM(UPPER(tbl_raw_data[[#This Row],[Outcome]]))</f>
        <v>WITHDRAW</v>
      </c>
      <c r="P611" s="50" t="str">
        <f>TRIM(UPPER(tbl_raw_data[[#This Row],[Queue Name]]))</f>
        <v>CONSUMER PRE BUREAU</v>
      </c>
      <c r="Q611" s="50" t="str">
        <f>IF(tbl_raw_data[[#This Row],[Time taken in min]]&lt;=Settiings!$D$2,"SLA_MET","SLA_NOT_MET")</f>
        <v>SLA_MET</v>
      </c>
      <c r="R611" s="94"/>
    </row>
    <row r="612" spans="1:18" x14ac:dyDescent="0.3">
      <c r="A612" s="23" t="s">
        <v>2562</v>
      </c>
      <c r="B612" s="15">
        <v>45146.381030092591</v>
      </c>
      <c r="C612" s="16">
        <v>45146.398738425924</v>
      </c>
      <c r="D612" s="17" t="s">
        <v>8</v>
      </c>
      <c r="E612" s="17" t="s">
        <v>9</v>
      </c>
      <c r="F612" s="17" t="s">
        <v>1222</v>
      </c>
      <c r="G612" s="17" t="s">
        <v>2563</v>
      </c>
      <c r="H612" s="78" t="s">
        <v>7451</v>
      </c>
      <c r="I612" s="48">
        <f>tbl_raw_data[[#This Row],[Date Actioned]]-tbl_raw_data[[#This Row],[Date Tagged]]</f>
        <v>1.7708333332848269E-2</v>
      </c>
      <c r="J612" s="46">
        <f>HOUR(tbl_raw_data[[#This Row],[Time_taken]])*60+MINUTE(tbl_raw_data[[#This Row],[Time_taken]])+SECOND(tbl_raw_data[[#This Row],[Time_taken]])/60</f>
        <v>25.5</v>
      </c>
      <c r="K612" s="52">
        <f>DATE(YEAR(tbl_raw_data[[#This Row],[Date Actioned]]),MONTH(tbl_raw_data[[#This Row],[Date Actioned]]),DAY(tbl_raw_data[[#This Row],[Date Actioned]]))</f>
        <v>45146</v>
      </c>
      <c r="L612" s="50" t="str">
        <f>UPPER(TEXT(tbl_raw_data[[#This Row],[updated_date]],"MMMM"))</f>
        <v>AUGUST</v>
      </c>
      <c r="M612" s="50" t="str">
        <f>"WEEK "&amp; IF(ROUNDUP(DAY(tbl_raw_data[[#This Row],[updated_date]])/7,0)=5,4,ROUNDUP(DAY(tbl_raw_data[[#This Row],[updated_date]])/7,0))</f>
        <v>WEEK 2</v>
      </c>
      <c r="N612" s="50" t="str">
        <f>UPPER(VLOOKUP(tbl_raw_data[[#This Row],[Analyst]],Settiings!$A$2:$B$16,2,0))</f>
        <v>HARDIK</v>
      </c>
      <c r="O612" s="50" t="str">
        <f>TRIM(UPPER(tbl_raw_data[[#This Row],[Outcome]]))</f>
        <v>WITHDRAW</v>
      </c>
      <c r="P612" s="50" t="str">
        <f>TRIM(UPPER(tbl_raw_data[[#This Row],[Queue Name]]))</f>
        <v>CONSUMER EXISTING</v>
      </c>
      <c r="Q612" s="50" t="str">
        <f>IF(tbl_raw_data[[#This Row],[Time taken in min]]&lt;=Settiings!$D$2,"SLA_MET","SLA_NOT_MET")</f>
        <v>SLA_NOT_MET</v>
      </c>
      <c r="R612" s="94"/>
    </row>
    <row r="613" spans="1:18" x14ac:dyDescent="0.3">
      <c r="A613" s="20" t="s">
        <v>2568</v>
      </c>
      <c r="B613" s="15">
        <v>45146.424178240741</v>
      </c>
      <c r="C613" s="16">
        <v>45146.425844907404</v>
      </c>
      <c r="D613" s="17" t="s">
        <v>8</v>
      </c>
      <c r="E613" s="17" t="s">
        <v>47</v>
      </c>
      <c r="F613" s="17" t="s">
        <v>1222</v>
      </c>
      <c r="G613" s="17" t="s">
        <v>1551</v>
      </c>
      <c r="H613" s="78" t="s">
        <v>7451</v>
      </c>
      <c r="I613" s="48">
        <f>tbl_raw_data[[#This Row],[Date Actioned]]-tbl_raw_data[[#This Row],[Date Tagged]]</f>
        <v>1.6666666633682325E-3</v>
      </c>
      <c r="J613" s="46">
        <f>HOUR(tbl_raw_data[[#This Row],[Time_taken]])*60+MINUTE(tbl_raw_data[[#This Row],[Time_taken]])+SECOND(tbl_raw_data[[#This Row],[Time_taken]])/60</f>
        <v>2.4</v>
      </c>
      <c r="K613" s="52">
        <f>DATE(YEAR(tbl_raw_data[[#This Row],[Date Actioned]]),MONTH(tbl_raw_data[[#This Row],[Date Actioned]]),DAY(tbl_raw_data[[#This Row],[Date Actioned]]))</f>
        <v>45146</v>
      </c>
      <c r="L613" s="50" t="str">
        <f>UPPER(TEXT(tbl_raw_data[[#This Row],[updated_date]],"MMMM"))</f>
        <v>AUGUST</v>
      </c>
      <c r="M613" s="50" t="str">
        <f>"WEEK "&amp; IF(ROUNDUP(DAY(tbl_raw_data[[#This Row],[updated_date]])/7,0)=5,4,ROUNDUP(DAY(tbl_raw_data[[#This Row],[updated_date]])/7,0))</f>
        <v>WEEK 2</v>
      </c>
      <c r="N613" s="50" t="str">
        <f>UPPER(VLOOKUP(tbl_raw_data[[#This Row],[Analyst]],Settiings!$A$2:$B$16,2,0))</f>
        <v>HARDIK</v>
      </c>
      <c r="O613" s="50" t="str">
        <f>TRIM(UPPER(tbl_raw_data[[#This Row],[Outcome]]))</f>
        <v>WITHDRAW</v>
      </c>
      <c r="P613" s="50" t="str">
        <f>TRIM(UPPER(tbl_raw_data[[#This Row],[Queue Name]]))</f>
        <v>CONSUMER PRE BUREAU</v>
      </c>
      <c r="Q613" s="50" t="str">
        <f>IF(tbl_raw_data[[#This Row],[Time taken in min]]&lt;=Settiings!$D$2,"SLA_MET","SLA_NOT_MET")</f>
        <v>SLA_MET</v>
      </c>
      <c r="R613" s="94"/>
    </row>
    <row r="614" spans="1:18" x14ac:dyDescent="0.3">
      <c r="A614" s="20" t="s">
        <v>2574</v>
      </c>
      <c r="B614" s="9">
        <v>45146.451249999998</v>
      </c>
      <c r="C614" s="24">
        <v>45146.460520833331</v>
      </c>
      <c r="D614" s="25" t="s">
        <v>8</v>
      </c>
      <c r="E614" s="25" t="s">
        <v>9</v>
      </c>
      <c r="F614" s="25" t="s">
        <v>1222</v>
      </c>
      <c r="G614" s="25" t="s">
        <v>2575</v>
      </c>
      <c r="H614" s="78" t="s">
        <v>7451</v>
      </c>
      <c r="I614" s="48">
        <f>tbl_raw_data[[#This Row],[Date Actioned]]-tbl_raw_data[[#This Row],[Date Tagged]]</f>
        <v>9.2708333322661929E-3</v>
      </c>
      <c r="J614" s="46">
        <f>HOUR(tbl_raw_data[[#This Row],[Time_taken]])*60+MINUTE(tbl_raw_data[[#This Row],[Time_taken]])+SECOND(tbl_raw_data[[#This Row],[Time_taken]])/60</f>
        <v>13.35</v>
      </c>
      <c r="K614" s="52">
        <f>DATE(YEAR(tbl_raw_data[[#This Row],[Date Actioned]]),MONTH(tbl_raw_data[[#This Row],[Date Actioned]]),DAY(tbl_raw_data[[#This Row],[Date Actioned]]))</f>
        <v>45146</v>
      </c>
      <c r="L614" s="50" t="str">
        <f>UPPER(TEXT(tbl_raw_data[[#This Row],[updated_date]],"MMMM"))</f>
        <v>AUGUST</v>
      </c>
      <c r="M614" s="50" t="str">
        <f>"WEEK "&amp; IF(ROUNDUP(DAY(tbl_raw_data[[#This Row],[updated_date]])/7,0)=5,4,ROUNDUP(DAY(tbl_raw_data[[#This Row],[updated_date]])/7,0))</f>
        <v>WEEK 2</v>
      </c>
      <c r="N614" s="50" t="str">
        <f>UPPER(VLOOKUP(tbl_raw_data[[#This Row],[Analyst]],Settiings!$A$2:$B$16,2,0))</f>
        <v>HARDIK</v>
      </c>
      <c r="O614" s="50" t="str">
        <f>TRIM(UPPER(tbl_raw_data[[#This Row],[Outcome]]))</f>
        <v>WITHDRAW</v>
      </c>
      <c r="P614" s="50" t="str">
        <f>TRIM(UPPER(tbl_raw_data[[#This Row],[Queue Name]]))</f>
        <v>CONSUMER EXISTING</v>
      </c>
      <c r="Q614" s="50" t="str">
        <f>IF(tbl_raw_data[[#This Row],[Time taken in min]]&lt;=Settiings!$D$2,"SLA_MET","SLA_NOT_MET")</f>
        <v>SLA_MET</v>
      </c>
      <c r="R614" s="94"/>
    </row>
    <row r="615" spans="1:18" x14ac:dyDescent="0.3">
      <c r="A615" s="23" t="s">
        <v>2582</v>
      </c>
      <c r="B615" s="15">
        <v>45146.471226851849</v>
      </c>
      <c r="C615" s="16">
        <v>45146.477210648147</v>
      </c>
      <c r="D615" s="17" t="s">
        <v>8</v>
      </c>
      <c r="E615" s="17" t="s">
        <v>47</v>
      </c>
      <c r="F615" s="17" t="s">
        <v>50</v>
      </c>
      <c r="G615" s="17" t="s">
        <v>2583</v>
      </c>
      <c r="H615" s="78" t="s">
        <v>7451</v>
      </c>
      <c r="I615" s="48">
        <f>tbl_raw_data[[#This Row],[Date Actioned]]-tbl_raw_data[[#This Row],[Date Tagged]]</f>
        <v>5.9837962980964221E-3</v>
      </c>
      <c r="J615" s="46">
        <f>HOUR(tbl_raw_data[[#This Row],[Time_taken]])*60+MINUTE(tbl_raw_data[[#This Row],[Time_taken]])+SECOND(tbl_raw_data[[#This Row],[Time_taken]])/60</f>
        <v>8.6166666666666671</v>
      </c>
      <c r="K615" s="52">
        <f>DATE(YEAR(tbl_raw_data[[#This Row],[Date Actioned]]),MONTH(tbl_raw_data[[#This Row],[Date Actioned]]),DAY(tbl_raw_data[[#This Row],[Date Actioned]]))</f>
        <v>45146</v>
      </c>
      <c r="L615" s="50" t="str">
        <f>UPPER(TEXT(tbl_raw_data[[#This Row],[updated_date]],"MMMM"))</f>
        <v>AUGUST</v>
      </c>
      <c r="M615" s="50" t="str">
        <f>"WEEK "&amp; IF(ROUNDUP(DAY(tbl_raw_data[[#This Row],[updated_date]])/7,0)=5,4,ROUNDUP(DAY(tbl_raw_data[[#This Row],[updated_date]])/7,0))</f>
        <v>WEEK 2</v>
      </c>
      <c r="N615" s="50" t="str">
        <f>UPPER(VLOOKUP(tbl_raw_data[[#This Row],[Analyst]],Settiings!$A$2:$B$16,2,0))</f>
        <v>SHAHID</v>
      </c>
      <c r="O615" s="50" t="str">
        <f>TRIM(UPPER(tbl_raw_data[[#This Row],[Outcome]]))</f>
        <v>WITHDRAW</v>
      </c>
      <c r="P615" s="50" t="str">
        <f>TRIM(UPPER(tbl_raw_data[[#This Row],[Queue Name]]))</f>
        <v>CONSUMER PRE BUREAU</v>
      </c>
      <c r="Q615" s="50" t="str">
        <f>IF(tbl_raw_data[[#This Row],[Time taken in min]]&lt;=Settiings!$D$2,"SLA_MET","SLA_NOT_MET")</f>
        <v>SLA_MET</v>
      </c>
      <c r="R615" s="94"/>
    </row>
    <row r="616" spans="1:18" x14ac:dyDescent="0.3">
      <c r="A616" s="14" t="s">
        <v>2587</v>
      </c>
      <c r="B616" s="9">
        <v>45146.482719907406</v>
      </c>
      <c r="C616" s="24">
        <v>45146.485358796293</v>
      </c>
      <c r="D616" s="25" t="s">
        <v>8</v>
      </c>
      <c r="E616" s="25" t="s">
        <v>47</v>
      </c>
      <c r="F616" s="25" t="s">
        <v>70</v>
      </c>
      <c r="G616" s="25" t="s">
        <v>2588</v>
      </c>
      <c r="H616" s="78" t="s">
        <v>7451</v>
      </c>
      <c r="I616" s="48">
        <f>tbl_raw_data[[#This Row],[Date Actioned]]-tbl_raw_data[[#This Row],[Date Tagged]]</f>
        <v>2.638888887304347E-3</v>
      </c>
      <c r="J616" s="46">
        <f>HOUR(tbl_raw_data[[#This Row],[Time_taken]])*60+MINUTE(tbl_raw_data[[#This Row],[Time_taken]])+SECOND(tbl_raw_data[[#This Row],[Time_taken]])/60</f>
        <v>3.8</v>
      </c>
      <c r="K616" s="52">
        <f>DATE(YEAR(tbl_raw_data[[#This Row],[Date Actioned]]),MONTH(tbl_raw_data[[#This Row],[Date Actioned]]),DAY(tbl_raw_data[[#This Row],[Date Actioned]]))</f>
        <v>45146</v>
      </c>
      <c r="L616" s="50" t="str">
        <f>UPPER(TEXT(tbl_raw_data[[#This Row],[updated_date]],"MMMM"))</f>
        <v>AUGUST</v>
      </c>
      <c r="M616" s="50" t="str">
        <f>"WEEK "&amp; IF(ROUNDUP(DAY(tbl_raw_data[[#This Row],[updated_date]])/7,0)=5,4,ROUNDUP(DAY(tbl_raw_data[[#This Row],[updated_date]])/7,0))</f>
        <v>WEEK 2</v>
      </c>
      <c r="N616" s="50" t="str">
        <f>UPPER(VLOOKUP(tbl_raw_data[[#This Row],[Analyst]],Settiings!$A$2:$B$16,2,0))</f>
        <v>ASIF</v>
      </c>
      <c r="O616" s="50" t="str">
        <f>TRIM(UPPER(tbl_raw_data[[#This Row],[Outcome]]))</f>
        <v>WITHDRAW</v>
      </c>
      <c r="P616" s="50" t="str">
        <f>TRIM(UPPER(tbl_raw_data[[#This Row],[Queue Name]]))</f>
        <v>CONSUMER PRE BUREAU</v>
      </c>
      <c r="Q616" s="50" t="str">
        <f>IF(tbl_raw_data[[#This Row],[Time taken in min]]&lt;=Settiings!$D$2,"SLA_MET","SLA_NOT_MET")</f>
        <v>SLA_MET</v>
      </c>
      <c r="R616" s="94"/>
    </row>
    <row r="617" spans="1:18" x14ac:dyDescent="0.3">
      <c r="A617" s="20" t="s">
        <v>2595</v>
      </c>
      <c r="B617" s="15">
        <v>45146.496550925927</v>
      </c>
      <c r="C617" s="16">
        <v>45146.502210648148</v>
      </c>
      <c r="D617" s="17" t="s">
        <v>8</v>
      </c>
      <c r="E617" s="17" t="s">
        <v>47</v>
      </c>
      <c r="F617" s="17" t="s">
        <v>1222</v>
      </c>
      <c r="G617" s="17" t="s">
        <v>2596</v>
      </c>
      <c r="H617" s="78" t="s">
        <v>7451</v>
      </c>
      <c r="I617" s="48">
        <f>tbl_raw_data[[#This Row],[Date Actioned]]-tbl_raw_data[[#This Row],[Date Tagged]]</f>
        <v>5.6597222210257314E-3</v>
      </c>
      <c r="J617" s="46">
        <f>HOUR(tbl_raw_data[[#This Row],[Time_taken]])*60+MINUTE(tbl_raw_data[[#This Row],[Time_taken]])+SECOND(tbl_raw_data[[#This Row],[Time_taken]])/60</f>
        <v>8.15</v>
      </c>
      <c r="K617" s="52">
        <f>DATE(YEAR(tbl_raw_data[[#This Row],[Date Actioned]]),MONTH(tbl_raw_data[[#This Row],[Date Actioned]]),DAY(tbl_raw_data[[#This Row],[Date Actioned]]))</f>
        <v>45146</v>
      </c>
      <c r="L617" s="50" t="str">
        <f>UPPER(TEXT(tbl_raw_data[[#This Row],[updated_date]],"MMMM"))</f>
        <v>AUGUST</v>
      </c>
      <c r="M617" s="50" t="str">
        <f>"WEEK "&amp; IF(ROUNDUP(DAY(tbl_raw_data[[#This Row],[updated_date]])/7,0)=5,4,ROUNDUP(DAY(tbl_raw_data[[#This Row],[updated_date]])/7,0))</f>
        <v>WEEK 2</v>
      </c>
      <c r="N617" s="50" t="str">
        <f>UPPER(VLOOKUP(tbl_raw_data[[#This Row],[Analyst]],Settiings!$A$2:$B$16,2,0))</f>
        <v>HARDIK</v>
      </c>
      <c r="O617" s="50" t="str">
        <f>TRIM(UPPER(tbl_raw_data[[#This Row],[Outcome]]))</f>
        <v>WITHDRAW</v>
      </c>
      <c r="P617" s="50" t="str">
        <f>TRIM(UPPER(tbl_raw_data[[#This Row],[Queue Name]]))</f>
        <v>CONSUMER PRE BUREAU</v>
      </c>
      <c r="Q617" s="50" t="str">
        <f>IF(tbl_raw_data[[#This Row],[Time taken in min]]&lt;=Settiings!$D$2,"SLA_MET","SLA_NOT_MET")</f>
        <v>SLA_MET</v>
      </c>
      <c r="R617" s="94"/>
    </row>
    <row r="618" spans="1:18" x14ac:dyDescent="0.3">
      <c r="A618" s="20" t="s">
        <v>2609</v>
      </c>
      <c r="B618" s="9">
        <v>45146.514097222222</v>
      </c>
      <c r="C618" s="24">
        <v>45146.517974537041</v>
      </c>
      <c r="D618" s="25" t="s">
        <v>8</v>
      </c>
      <c r="E618" s="25" t="s">
        <v>47</v>
      </c>
      <c r="F618" s="25" t="s">
        <v>53</v>
      </c>
      <c r="G618" s="25" t="s">
        <v>387</v>
      </c>
      <c r="H618" s="78" t="s">
        <v>7451</v>
      </c>
      <c r="I618" s="48">
        <f>tbl_raw_data[[#This Row],[Date Actioned]]-tbl_raw_data[[#This Row],[Date Tagged]]</f>
        <v>3.8773148189648055E-3</v>
      </c>
      <c r="J618" s="46">
        <f>HOUR(tbl_raw_data[[#This Row],[Time_taken]])*60+MINUTE(tbl_raw_data[[#This Row],[Time_taken]])+SECOND(tbl_raw_data[[#This Row],[Time_taken]])/60</f>
        <v>5.583333333333333</v>
      </c>
      <c r="K618" s="52">
        <f>DATE(YEAR(tbl_raw_data[[#This Row],[Date Actioned]]),MONTH(tbl_raw_data[[#This Row],[Date Actioned]]),DAY(tbl_raw_data[[#This Row],[Date Actioned]]))</f>
        <v>45146</v>
      </c>
      <c r="L618" s="50" t="str">
        <f>UPPER(TEXT(tbl_raw_data[[#This Row],[updated_date]],"MMMM"))</f>
        <v>AUGUST</v>
      </c>
      <c r="M618" s="50" t="str">
        <f>"WEEK "&amp; IF(ROUNDUP(DAY(tbl_raw_data[[#This Row],[updated_date]])/7,0)=5,4,ROUNDUP(DAY(tbl_raw_data[[#This Row],[updated_date]])/7,0))</f>
        <v>WEEK 2</v>
      </c>
      <c r="N618" s="50" t="str">
        <f>UPPER(VLOOKUP(tbl_raw_data[[#This Row],[Analyst]],Settiings!$A$2:$B$16,2,0))</f>
        <v>NAVED</v>
      </c>
      <c r="O618" s="50" t="str">
        <f>TRIM(UPPER(tbl_raw_data[[#This Row],[Outcome]]))</f>
        <v>WITHDRAW</v>
      </c>
      <c r="P618" s="50" t="str">
        <f>TRIM(UPPER(tbl_raw_data[[#This Row],[Queue Name]]))</f>
        <v>CONSUMER PRE BUREAU</v>
      </c>
      <c r="Q618" s="50" t="str">
        <f>IF(tbl_raw_data[[#This Row],[Time taken in min]]&lt;=Settiings!$D$2,"SLA_MET","SLA_NOT_MET")</f>
        <v>SLA_MET</v>
      </c>
      <c r="R618" s="94"/>
    </row>
    <row r="619" spans="1:18" x14ac:dyDescent="0.3">
      <c r="A619" s="23" t="s">
        <v>2610</v>
      </c>
      <c r="B619" s="15">
        <v>45146.517546296294</v>
      </c>
      <c r="C619" s="16">
        <v>45146.519143518519</v>
      </c>
      <c r="D619" s="17" t="s">
        <v>8</v>
      </c>
      <c r="E619" s="17" t="s">
        <v>47</v>
      </c>
      <c r="F619" s="17" t="s">
        <v>1222</v>
      </c>
      <c r="G619" s="17" t="s">
        <v>1616</v>
      </c>
      <c r="H619" s="78" t="s">
        <v>7451</v>
      </c>
      <c r="I619" s="48">
        <f>tbl_raw_data[[#This Row],[Date Actioned]]-tbl_raw_data[[#This Row],[Date Tagged]]</f>
        <v>1.5972222245181911E-3</v>
      </c>
      <c r="J619" s="46">
        <f>HOUR(tbl_raw_data[[#This Row],[Time_taken]])*60+MINUTE(tbl_raw_data[[#This Row],[Time_taken]])+SECOND(tbl_raw_data[[#This Row],[Time_taken]])/60</f>
        <v>2.2999999999999998</v>
      </c>
      <c r="K619" s="52">
        <f>DATE(YEAR(tbl_raw_data[[#This Row],[Date Actioned]]),MONTH(tbl_raw_data[[#This Row],[Date Actioned]]),DAY(tbl_raw_data[[#This Row],[Date Actioned]]))</f>
        <v>45146</v>
      </c>
      <c r="L619" s="50" t="str">
        <f>UPPER(TEXT(tbl_raw_data[[#This Row],[updated_date]],"MMMM"))</f>
        <v>AUGUST</v>
      </c>
      <c r="M619" s="50" t="str">
        <f>"WEEK "&amp; IF(ROUNDUP(DAY(tbl_raw_data[[#This Row],[updated_date]])/7,0)=5,4,ROUNDUP(DAY(tbl_raw_data[[#This Row],[updated_date]])/7,0))</f>
        <v>WEEK 2</v>
      </c>
      <c r="N619" s="50" t="str">
        <f>UPPER(VLOOKUP(tbl_raw_data[[#This Row],[Analyst]],Settiings!$A$2:$B$16,2,0))</f>
        <v>HARDIK</v>
      </c>
      <c r="O619" s="50" t="str">
        <f>TRIM(UPPER(tbl_raw_data[[#This Row],[Outcome]]))</f>
        <v>WITHDRAW</v>
      </c>
      <c r="P619" s="50" t="str">
        <f>TRIM(UPPER(tbl_raw_data[[#This Row],[Queue Name]]))</f>
        <v>CONSUMER PRE BUREAU</v>
      </c>
      <c r="Q619" s="50" t="str">
        <f>IF(tbl_raw_data[[#This Row],[Time taken in min]]&lt;=Settiings!$D$2,"SLA_MET","SLA_NOT_MET")</f>
        <v>SLA_MET</v>
      </c>
      <c r="R619" s="94"/>
    </row>
    <row r="620" spans="1:18" x14ac:dyDescent="0.3">
      <c r="A620" s="14" t="s">
        <v>2613</v>
      </c>
      <c r="B620" s="9">
        <v>45146.519803240742</v>
      </c>
      <c r="C620" s="24">
        <v>45146.527199074073</v>
      </c>
      <c r="D620" s="25" t="s">
        <v>8</v>
      </c>
      <c r="E620" s="25" t="s">
        <v>9</v>
      </c>
      <c r="F620" s="25" t="s">
        <v>1222</v>
      </c>
      <c r="G620" s="25" t="s">
        <v>2614</v>
      </c>
      <c r="H620" s="78" t="s">
        <v>7451</v>
      </c>
      <c r="I620" s="48">
        <f>tbl_raw_data[[#This Row],[Date Actioned]]-tbl_raw_data[[#This Row],[Date Tagged]]</f>
        <v>7.3958333305199631E-3</v>
      </c>
      <c r="J620" s="46">
        <f>HOUR(tbl_raw_data[[#This Row],[Time_taken]])*60+MINUTE(tbl_raw_data[[#This Row],[Time_taken]])+SECOND(tbl_raw_data[[#This Row],[Time_taken]])/60</f>
        <v>10.65</v>
      </c>
      <c r="K620" s="52">
        <f>DATE(YEAR(tbl_raw_data[[#This Row],[Date Actioned]]),MONTH(tbl_raw_data[[#This Row],[Date Actioned]]),DAY(tbl_raw_data[[#This Row],[Date Actioned]]))</f>
        <v>45146</v>
      </c>
      <c r="L620" s="50" t="str">
        <f>UPPER(TEXT(tbl_raw_data[[#This Row],[updated_date]],"MMMM"))</f>
        <v>AUGUST</v>
      </c>
      <c r="M620" s="50" t="str">
        <f>"WEEK "&amp; IF(ROUNDUP(DAY(tbl_raw_data[[#This Row],[updated_date]])/7,0)=5,4,ROUNDUP(DAY(tbl_raw_data[[#This Row],[updated_date]])/7,0))</f>
        <v>WEEK 2</v>
      </c>
      <c r="N620" s="50" t="str">
        <f>UPPER(VLOOKUP(tbl_raw_data[[#This Row],[Analyst]],Settiings!$A$2:$B$16,2,0))</f>
        <v>HARDIK</v>
      </c>
      <c r="O620" s="50" t="str">
        <f>TRIM(UPPER(tbl_raw_data[[#This Row],[Outcome]]))</f>
        <v>WITHDRAW</v>
      </c>
      <c r="P620" s="50" t="str">
        <f>TRIM(UPPER(tbl_raw_data[[#This Row],[Queue Name]]))</f>
        <v>CONSUMER EXISTING</v>
      </c>
      <c r="Q620" s="50" t="str">
        <f>IF(tbl_raw_data[[#This Row],[Time taken in min]]&lt;=Settiings!$D$2,"SLA_MET","SLA_NOT_MET")</f>
        <v>SLA_MET</v>
      </c>
      <c r="R620" s="94"/>
    </row>
    <row r="621" spans="1:18" x14ac:dyDescent="0.3">
      <c r="A621" s="14" t="s">
        <v>2623</v>
      </c>
      <c r="B621" s="15">
        <v>45146.537916666668</v>
      </c>
      <c r="C621" s="16">
        <v>45146.543275462966</v>
      </c>
      <c r="D621" s="17" t="s">
        <v>8</v>
      </c>
      <c r="E621" s="17" t="s">
        <v>47</v>
      </c>
      <c r="F621" s="17" t="s">
        <v>1228</v>
      </c>
      <c r="G621" s="17" t="s">
        <v>1701</v>
      </c>
      <c r="H621" s="78" t="s">
        <v>7451</v>
      </c>
      <c r="I621" s="48">
        <f>tbl_raw_data[[#This Row],[Date Actioned]]-tbl_raw_data[[#This Row],[Date Tagged]]</f>
        <v>5.3587962975143455E-3</v>
      </c>
      <c r="J621" s="46">
        <f>HOUR(tbl_raw_data[[#This Row],[Time_taken]])*60+MINUTE(tbl_raw_data[[#This Row],[Time_taken]])+SECOND(tbl_raw_data[[#This Row],[Time_taken]])/60</f>
        <v>7.7166666666666668</v>
      </c>
      <c r="K621" s="52">
        <f>DATE(YEAR(tbl_raw_data[[#This Row],[Date Actioned]]),MONTH(tbl_raw_data[[#This Row],[Date Actioned]]),DAY(tbl_raw_data[[#This Row],[Date Actioned]]))</f>
        <v>45146</v>
      </c>
      <c r="L621" s="50" t="str">
        <f>UPPER(TEXT(tbl_raw_data[[#This Row],[updated_date]],"MMMM"))</f>
        <v>AUGUST</v>
      </c>
      <c r="M621" s="50" t="str">
        <f>"WEEK "&amp; IF(ROUNDUP(DAY(tbl_raw_data[[#This Row],[updated_date]])/7,0)=5,4,ROUNDUP(DAY(tbl_raw_data[[#This Row],[updated_date]])/7,0))</f>
        <v>WEEK 2</v>
      </c>
      <c r="N621" s="50" t="str">
        <f>UPPER(VLOOKUP(tbl_raw_data[[#This Row],[Analyst]],Settiings!$A$2:$B$16,2,0))</f>
        <v>RAJ</v>
      </c>
      <c r="O621" s="50" t="str">
        <f>TRIM(UPPER(tbl_raw_data[[#This Row],[Outcome]]))</f>
        <v>WITHDRAW</v>
      </c>
      <c r="P621" s="50" t="str">
        <f>TRIM(UPPER(tbl_raw_data[[#This Row],[Queue Name]]))</f>
        <v>CONSUMER PRE BUREAU</v>
      </c>
      <c r="Q621" s="50" t="str">
        <f>IF(tbl_raw_data[[#This Row],[Time taken in min]]&lt;=Settiings!$D$2,"SLA_MET","SLA_NOT_MET")</f>
        <v>SLA_MET</v>
      </c>
      <c r="R621" s="94"/>
    </row>
    <row r="622" spans="1:18" x14ac:dyDescent="0.3">
      <c r="A622" s="20" t="s">
        <v>2643</v>
      </c>
      <c r="B622" s="15">
        <v>45146.57603009259</v>
      </c>
      <c r="C622" s="16">
        <v>45146.578657407408</v>
      </c>
      <c r="D622" s="17" t="s">
        <v>8</v>
      </c>
      <c r="E622" s="17" t="s">
        <v>19</v>
      </c>
      <c r="F622" s="17" t="s">
        <v>1222</v>
      </c>
      <c r="G622" s="17" t="s">
        <v>1616</v>
      </c>
      <c r="H622" s="78" t="s">
        <v>7451</v>
      </c>
      <c r="I622" s="48">
        <f>tbl_raw_data[[#This Row],[Date Actioned]]-tbl_raw_data[[#This Row],[Date Tagged]]</f>
        <v>2.6273148178006522E-3</v>
      </c>
      <c r="J622" s="46">
        <f>HOUR(tbl_raw_data[[#This Row],[Time_taken]])*60+MINUTE(tbl_raw_data[[#This Row],[Time_taken]])+SECOND(tbl_raw_data[[#This Row],[Time_taken]])/60</f>
        <v>3.7833333333333332</v>
      </c>
      <c r="K622" s="52">
        <f>DATE(YEAR(tbl_raw_data[[#This Row],[Date Actioned]]),MONTH(tbl_raw_data[[#This Row],[Date Actioned]]),DAY(tbl_raw_data[[#This Row],[Date Actioned]]))</f>
        <v>45146</v>
      </c>
      <c r="L622" s="50" t="str">
        <f>UPPER(TEXT(tbl_raw_data[[#This Row],[updated_date]],"MMMM"))</f>
        <v>AUGUST</v>
      </c>
      <c r="M622" s="50" t="str">
        <f>"WEEK "&amp; IF(ROUNDUP(DAY(tbl_raw_data[[#This Row],[updated_date]])/7,0)=5,4,ROUNDUP(DAY(tbl_raw_data[[#This Row],[updated_date]])/7,0))</f>
        <v>WEEK 2</v>
      </c>
      <c r="N622" s="50" t="str">
        <f>UPPER(VLOOKUP(tbl_raw_data[[#This Row],[Analyst]],Settiings!$A$2:$B$16,2,0))</f>
        <v>HARDIK</v>
      </c>
      <c r="O622" s="50" t="str">
        <f>TRIM(UPPER(tbl_raw_data[[#This Row],[Outcome]]))</f>
        <v>WITHDRAW</v>
      </c>
      <c r="P622" s="50" t="str">
        <f>TRIM(UPPER(tbl_raw_data[[#This Row],[Queue Name]]))</f>
        <v>CONSUMER POST BUREAU</v>
      </c>
      <c r="Q622" s="50" t="str">
        <f>IF(tbl_raw_data[[#This Row],[Time taken in min]]&lt;=Settiings!$D$2,"SLA_MET","SLA_NOT_MET")</f>
        <v>SLA_MET</v>
      </c>
      <c r="R622" s="94"/>
    </row>
    <row r="623" spans="1:18" x14ac:dyDescent="0.3">
      <c r="A623" s="23" t="s">
        <v>2644</v>
      </c>
      <c r="B623" s="9">
        <v>45146.577824074076</v>
      </c>
      <c r="C623" s="24">
        <v>45146.584143518521</v>
      </c>
      <c r="D623" s="25" t="s">
        <v>8</v>
      </c>
      <c r="E623" s="25" t="s">
        <v>47</v>
      </c>
      <c r="F623" s="25" t="s">
        <v>53</v>
      </c>
      <c r="G623" s="25" t="s">
        <v>157</v>
      </c>
      <c r="H623" s="78" t="s">
        <v>7451</v>
      </c>
      <c r="I623" s="48">
        <f>tbl_raw_data[[#This Row],[Date Actioned]]-tbl_raw_data[[#This Row],[Date Tagged]]</f>
        <v>6.3194444446708076E-3</v>
      </c>
      <c r="J623" s="46">
        <f>HOUR(tbl_raw_data[[#This Row],[Time_taken]])*60+MINUTE(tbl_raw_data[[#This Row],[Time_taken]])+SECOND(tbl_raw_data[[#This Row],[Time_taken]])/60</f>
        <v>9.1</v>
      </c>
      <c r="K623" s="52">
        <f>DATE(YEAR(tbl_raw_data[[#This Row],[Date Actioned]]),MONTH(tbl_raw_data[[#This Row],[Date Actioned]]),DAY(tbl_raw_data[[#This Row],[Date Actioned]]))</f>
        <v>45146</v>
      </c>
      <c r="L623" s="50" t="str">
        <f>UPPER(TEXT(tbl_raw_data[[#This Row],[updated_date]],"MMMM"))</f>
        <v>AUGUST</v>
      </c>
      <c r="M623" s="50" t="str">
        <f>"WEEK "&amp; IF(ROUNDUP(DAY(tbl_raw_data[[#This Row],[updated_date]])/7,0)=5,4,ROUNDUP(DAY(tbl_raw_data[[#This Row],[updated_date]])/7,0))</f>
        <v>WEEK 2</v>
      </c>
      <c r="N623" s="50" t="str">
        <f>UPPER(VLOOKUP(tbl_raw_data[[#This Row],[Analyst]],Settiings!$A$2:$B$16,2,0))</f>
        <v>NAVED</v>
      </c>
      <c r="O623" s="50" t="str">
        <f>TRIM(UPPER(tbl_raw_data[[#This Row],[Outcome]]))</f>
        <v>WITHDRAW</v>
      </c>
      <c r="P623" s="50" t="str">
        <f>TRIM(UPPER(tbl_raw_data[[#This Row],[Queue Name]]))</f>
        <v>CONSUMER PRE BUREAU</v>
      </c>
      <c r="Q623" s="50" t="str">
        <f>IF(tbl_raw_data[[#This Row],[Time taken in min]]&lt;=Settiings!$D$2,"SLA_MET","SLA_NOT_MET")</f>
        <v>SLA_MET</v>
      </c>
      <c r="R623" s="94"/>
    </row>
    <row r="624" spans="1:18" x14ac:dyDescent="0.3">
      <c r="A624" s="14" t="s">
        <v>2647</v>
      </c>
      <c r="B624" s="15">
        <v>45146.586469907408</v>
      </c>
      <c r="C624" s="16">
        <v>45146.593252314815</v>
      </c>
      <c r="D624" s="17" t="s">
        <v>8</v>
      </c>
      <c r="E624" s="17" t="s">
        <v>47</v>
      </c>
      <c r="F624" s="17" t="s">
        <v>53</v>
      </c>
      <c r="G624" s="17" t="s">
        <v>118</v>
      </c>
      <c r="H624" s="78" t="s">
        <v>7451</v>
      </c>
      <c r="I624" s="48">
        <f>tbl_raw_data[[#This Row],[Date Actioned]]-tbl_raw_data[[#This Row],[Date Tagged]]</f>
        <v>6.7824074067175388E-3</v>
      </c>
      <c r="J624" s="46">
        <f>HOUR(tbl_raw_data[[#This Row],[Time_taken]])*60+MINUTE(tbl_raw_data[[#This Row],[Time_taken]])+SECOND(tbl_raw_data[[#This Row],[Time_taken]])/60</f>
        <v>9.7666666666666675</v>
      </c>
      <c r="K624" s="52">
        <f>DATE(YEAR(tbl_raw_data[[#This Row],[Date Actioned]]),MONTH(tbl_raw_data[[#This Row],[Date Actioned]]),DAY(tbl_raw_data[[#This Row],[Date Actioned]]))</f>
        <v>45146</v>
      </c>
      <c r="L624" s="50" t="str">
        <f>UPPER(TEXT(tbl_raw_data[[#This Row],[updated_date]],"MMMM"))</f>
        <v>AUGUST</v>
      </c>
      <c r="M624" s="50" t="str">
        <f>"WEEK "&amp; IF(ROUNDUP(DAY(tbl_raw_data[[#This Row],[updated_date]])/7,0)=5,4,ROUNDUP(DAY(tbl_raw_data[[#This Row],[updated_date]])/7,0))</f>
        <v>WEEK 2</v>
      </c>
      <c r="N624" s="50" t="str">
        <f>UPPER(VLOOKUP(tbl_raw_data[[#This Row],[Analyst]],Settiings!$A$2:$B$16,2,0))</f>
        <v>NAVED</v>
      </c>
      <c r="O624" s="50" t="str">
        <f>TRIM(UPPER(tbl_raw_data[[#This Row],[Outcome]]))</f>
        <v>WITHDRAW</v>
      </c>
      <c r="P624" s="50" t="str">
        <f>TRIM(UPPER(tbl_raw_data[[#This Row],[Queue Name]]))</f>
        <v>CONSUMER PRE BUREAU</v>
      </c>
      <c r="Q624" s="50" t="str">
        <f>IF(tbl_raw_data[[#This Row],[Time taken in min]]&lt;=Settiings!$D$2,"SLA_MET","SLA_NOT_MET")</f>
        <v>SLA_MET</v>
      </c>
      <c r="R624" s="94"/>
    </row>
    <row r="625" spans="1:18" x14ac:dyDescent="0.3">
      <c r="A625" s="20" t="s">
        <v>2648</v>
      </c>
      <c r="B625" s="9">
        <v>45146.58797453704</v>
      </c>
      <c r="C625" s="24">
        <v>45146.598402777781</v>
      </c>
      <c r="D625" s="25" t="s">
        <v>8</v>
      </c>
      <c r="E625" s="25" t="s">
        <v>9</v>
      </c>
      <c r="F625" s="25" t="s">
        <v>1222</v>
      </c>
      <c r="G625" s="25" t="s">
        <v>157</v>
      </c>
      <c r="H625" s="78" t="s">
        <v>7451</v>
      </c>
      <c r="I625" s="48">
        <f>tbl_raw_data[[#This Row],[Date Actioned]]-tbl_raw_data[[#This Row],[Date Tagged]]</f>
        <v>1.0428240741021E-2</v>
      </c>
      <c r="J625" s="46">
        <f>HOUR(tbl_raw_data[[#This Row],[Time_taken]])*60+MINUTE(tbl_raw_data[[#This Row],[Time_taken]])+SECOND(tbl_raw_data[[#This Row],[Time_taken]])/60</f>
        <v>15.016666666666667</v>
      </c>
      <c r="K625" s="52">
        <f>DATE(YEAR(tbl_raw_data[[#This Row],[Date Actioned]]),MONTH(tbl_raw_data[[#This Row],[Date Actioned]]),DAY(tbl_raw_data[[#This Row],[Date Actioned]]))</f>
        <v>45146</v>
      </c>
      <c r="L625" s="50" t="str">
        <f>UPPER(TEXT(tbl_raw_data[[#This Row],[updated_date]],"MMMM"))</f>
        <v>AUGUST</v>
      </c>
      <c r="M625" s="50" t="str">
        <f>"WEEK "&amp; IF(ROUNDUP(DAY(tbl_raw_data[[#This Row],[updated_date]])/7,0)=5,4,ROUNDUP(DAY(tbl_raw_data[[#This Row],[updated_date]])/7,0))</f>
        <v>WEEK 2</v>
      </c>
      <c r="N625" s="50" t="str">
        <f>UPPER(VLOOKUP(tbl_raw_data[[#This Row],[Analyst]],Settiings!$A$2:$B$16,2,0))</f>
        <v>HARDIK</v>
      </c>
      <c r="O625" s="50" t="str">
        <f>TRIM(UPPER(tbl_raw_data[[#This Row],[Outcome]]))</f>
        <v>WITHDRAW</v>
      </c>
      <c r="P625" s="50" t="str">
        <f>TRIM(UPPER(tbl_raw_data[[#This Row],[Queue Name]]))</f>
        <v>CONSUMER EXISTING</v>
      </c>
      <c r="Q625" s="50" t="str">
        <f>IF(tbl_raw_data[[#This Row],[Time taken in min]]&lt;=Settiings!$D$2,"SLA_MET","SLA_NOT_MET")</f>
        <v>SLA_MET</v>
      </c>
      <c r="R625" s="94"/>
    </row>
    <row r="626" spans="1:18" x14ac:dyDescent="0.3">
      <c r="A626" s="14" t="s">
        <v>2655</v>
      </c>
      <c r="B626" s="9">
        <v>45146.601875</v>
      </c>
      <c r="C626" s="24">
        <v>45146.603391203702</v>
      </c>
      <c r="D626" s="25" t="s">
        <v>8</v>
      </c>
      <c r="E626" s="25" t="s">
        <v>9</v>
      </c>
      <c r="F626" s="25" t="s">
        <v>1222</v>
      </c>
      <c r="G626" s="25" t="s">
        <v>2656</v>
      </c>
      <c r="H626" s="78" t="s">
        <v>7451</v>
      </c>
      <c r="I626" s="48">
        <f>tbl_raw_data[[#This Row],[Date Actioned]]-tbl_raw_data[[#This Row],[Date Tagged]]</f>
        <v>1.5162037016125396E-3</v>
      </c>
      <c r="J626" s="46">
        <f>HOUR(tbl_raw_data[[#This Row],[Time_taken]])*60+MINUTE(tbl_raw_data[[#This Row],[Time_taken]])+SECOND(tbl_raw_data[[#This Row],[Time_taken]])/60</f>
        <v>2.1833333333333331</v>
      </c>
      <c r="K626" s="52">
        <f>DATE(YEAR(tbl_raw_data[[#This Row],[Date Actioned]]),MONTH(tbl_raw_data[[#This Row],[Date Actioned]]),DAY(tbl_raw_data[[#This Row],[Date Actioned]]))</f>
        <v>45146</v>
      </c>
      <c r="L626" s="50" t="str">
        <f>UPPER(TEXT(tbl_raw_data[[#This Row],[updated_date]],"MMMM"))</f>
        <v>AUGUST</v>
      </c>
      <c r="M626" s="50" t="str">
        <f>"WEEK "&amp; IF(ROUNDUP(DAY(tbl_raw_data[[#This Row],[updated_date]])/7,0)=5,4,ROUNDUP(DAY(tbl_raw_data[[#This Row],[updated_date]])/7,0))</f>
        <v>WEEK 2</v>
      </c>
      <c r="N626" s="50" t="str">
        <f>UPPER(VLOOKUP(tbl_raw_data[[#This Row],[Analyst]],Settiings!$A$2:$B$16,2,0))</f>
        <v>HARDIK</v>
      </c>
      <c r="O626" s="50" t="str">
        <f>TRIM(UPPER(tbl_raw_data[[#This Row],[Outcome]]))</f>
        <v>WITHDRAW</v>
      </c>
      <c r="P626" s="50" t="str">
        <f>TRIM(UPPER(tbl_raw_data[[#This Row],[Queue Name]]))</f>
        <v>CONSUMER EXISTING</v>
      </c>
      <c r="Q626" s="50" t="str">
        <f>IF(tbl_raw_data[[#This Row],[Time taken in min]]&lt;=Settiings!$D$2,"SLA_MET","SLA_NOT_MET")</f>
        <v>SLA_MET</v>
      </c>
      <c r="R626" s="94"/>
    </row>
    <row r="627" spans="1:18" x14ac:dyDescent="0.3">
      <c r="A627" s="14" t="s">
        <v>2675</v>
      </c>
      <c r="B627" s="9">
        <v>45146.633599537039</v>
      </c>
      <c r="C627" s="24">
        <v>45146.639131944445</v>
      </c>
      <c r="D627" s="25" t="s">
        <v>8</v>
      </c>
      <c r="E627" s="25" t="s">
        <v>47</v>
      </c>
      <c r="F627" s="25" t="s">
        <v>53</v>
      </c>
      <c r="G627" s="25" t="s">
        <v>118</v>
      </c>
      <c r="H627" s="78" t="s">
        <v>7451</v>
      </c>
      <c r="I627" s="48">
        <f>tbl_raw_data[[#This Row],[Date Actioned]]-tbl_raw_data[[#This Row],[Date Tagged]]</f>
        <v>5.5324074055533856E-3</v>
      </c>
      <c r="J627" s="46">
        <f>HOUR(tbl_raw_data[[#This Row],[Time_taken]])*60+MINUTE(tbl_raw_data[[#This Row],[Time_taken]])+SECOND(tbl_raw_data[[#This Row],[Time_taken]])/60</f>
        <v>7.9666666666666668</v>
      </c>
      <c r="K627" s="52">
        <f>DATE(YEAR(tbl_raw_data[[#This Row],[Date Actioned]]),MONTH(tbl_raw_data[[#This Row],[Date Actioned]]),DAY(tbl_raw_data[[#This Row],[Date Actioned]]))</f>
        <v>45146</v>
      </c>
      <c r="L627" s="50" t="str">
        <f>UPPER(TEXT(tbl_raw_data[[#This Row],[updated_date]],"MMMM"))</f>
        <v>AUGUST</v>
      </c>
      <c r="M627" s="50" t="str">
        <f>"WEEK "&amp; IF(ROUNDUP(DAY(tbl_raw_data[[#This Row],[updated_date]])/7,0)=5,4,ROUNDUP(DAY(tbl_raw_data[[#This Row],[updated_date]])/7,0))</f>
        <v>WEEK 2</v>
      </c>
      <c r="N627" s="50" t="str">
        <f>UPPER(VLOOKUP(tbl_raw_data[[#This Row],[Analyst]],Settiings!$A$2:$B$16,2,0))</f>
        <v>NAVED</v>
      </c>
      <c r="O627" s="50" t="str">
        <f>TRIM(UPPER(tbl_raw_data[[#This Row],[Outcome]]))</f>
        <v>WITHDRAW</v>
      </c>
      <c r="P627" s="50" t="str">
        <f>TRIM(UPPER(tbl_raw_data[[#This Row],[Queue Name]]))</f>
        <v>CONSUMER PRE BUREAU</v>
      </c>
      <c r="Q627" s="50" t="str">
        <f>IF(tbl_raw_data[[#This Row],[Time taken in min]]&lt;=Settiings!$D$2,"SLA_MET","SLA_NOT_MET")</f>
        <v>SLA_MET</v>
      </c>
      <c r="R627" s="94"/>
    </row>
    <row r="628" spans="1:18" x14ac:dyDescent="0.3">
      <c r="A628" s="23" t="s">
        <v>2683</v>
      </c>
      <c r="B628" s="9">
        <v>45146.64271990741</v>
      </c>
      <c r="C628" s="24">
        <v>45146.646238425928</v>
      </c>
      <c r="D628" s="25" t="s">
        <v>8</v>
      </c>
      <c r="E628" s="25" t="s">
        <v>9</v>
      </c>
      <c r="F628" s="25" t="s">
        <v>1222</v>
      </c>
      <c r="G628" s="25" t="s">
        <v>861</v>
      </c>
      <c r="H628" s="78" t="s">
        <v>7451</v>
      </c>
      <c r="I628" s="48">
        <f>tbl_raw_data[[#This Row],[Date Actioned]]-tbl_raw_data[[#This Row],[Date Tagged]]</f>
        <v>3.5185185188311152E-3</v>
      </c>
      <c r="J628" s="46">
        <f>HOUR(tbl_raw_data[[#This Row],[Time_taken]])*60+MINUTE(tbl_raw_data[[#This Row],[Time_taken]])+SECOND(tbl_raw_data[[#This Row],[Time_taken]])/60</f>
        <v>5.0666666666666664</v>
      </c>
      <c r="K628" s="52">
        <f>DATE(YEAR(tbl_raw_data[[#This Row],[Date Actioned]]),MONTH(tbl_raw_data[[#This Row],[Date Actioned]]),DAY(tbl_raw_data[[#This Row],[Date Actioned]]))</f>
        <v>45146</v>
      </c>
      <c r="L628" s="50" t="str">
        <f>UPPER(TEXT(tbl_raw_data[[#This Row],[updated_date]],"MMMM"))</f>
        <v>AUGUST</v>
      </c>
      <c r="M628" s="50" t="str">
        <f>"WEEK "&amp; IF(ROUNDUP(DAY(tbl_raw_data[[#This Row],[updated_date]])/7,0)=5,4,ROUNDUP(DAY(tbl_raw_data[[#This Row],[updated_date]])/7,0))</f>
        <v>WEEK 2</v>
      </c>
      <c r="N628" s="50" t="str">
        <f>UPPER(VLOOKUP(tbl_raw_data[[#This Row],[Analyst]],Settiings!$A$2:$B$16,2,0))</f>
        <v>HARDIK</v>
      </c>
      <c r="O628" s="50" t="str">
        <f>TRIM(UPPER(tbl_raw_data[[#This Row],[Outcome]]))</f>
        <v>WITHDRAW</v>
      </c>
      <c r="P628" s="50" t="str">
        <f>TRIM(UPPER(tbl_raw_data[[#This Row],[Queue Name]]))</f>
        <v>CONSUMER EXISTING</v>
      </c>
      <c r="Q628" s="50" t="str">
        <f>IF(tbl_raw_data[[#This Row],[Time taken in min]]&lt;=Settiings!$D$2,"SLA_MET","SLA_NOT_MET")</f>
        <v>SLA_MET</v>
      </c>
      <c r="R628" s="94"/>
    </row>
    <row r="629" spans="1:18" x14ac:dyDescent="0.3">
      <c r="A629" s="14" t="s">
        <v>2685</v>
      </c>
      <c r="B629" s="15">
        <v>45146.647696759261</v>
      </c>
      <c r="C629" s="16">
        <v>45146.652442129627</v>
      </c>
      <c r="D629" s="17" t="s">
        <v>8</v>
      </c>
      <c r="E629" s="17" t="s">
        <v>19</v>
      </c>
      <c r="F629" s="17" t="s">
        <v>1228</v>
      </c>
      <c r="G629" s="17" t="s">
        <v>2686</v>
      </c>
      <c r="H629" s="78" t="s">
        <v>7451</v>
      </c>
      <c r="I629" s="48">
        <f>tbl_raw_data[[#This Row],[Date Actioned]]-tbl_raw_data[[#This Row],[Date Tagged]]</f>
        <v>4.7453703664359637E-3</v>
      </c>
      <c r="J629" s="46">
        <f>HOUR(tbl_raw_data[[#This Row],[Time_taken]])*60+MINUTE(tbl_raw_data[[#This Row],[Time_taken]])+SECOND(tbl_raw_data[[#This Row],[Time_taken]])/60</f>
        <v>6.833333333333333</v>
      </c>
      <c r="K629" s="52">
        <f>DATE(YEAR(tbl_raw_data[[#This Row],[Date Actioned]]),MONTH(tbl_raw_data[[#This Row],[Date Actioned]]),DAY(tbl_raw_data[[#This Row],[Date Actioned]]))</f>
        <v>45146</v>
      </c>
      <c r="L629" s="50" t="str">
        <f>UPPER(TEXT(tbl_raw_data[[#This Row],[updated_date]],"MMMM"))</f>
        <v>AUGUST</v>
      </c>
      <c r="M629" s="50" t="str">
        <f>"WEEK "&amp; IF(ROUNDUP(DAY(tbl_raw_data[[#This Row],[updated_date]])/7,0)=5,4,ROUNDUP(DAY(tbl_raw_data[[#This Row],[updated_date]])/7,0))</f>
        <v>WEEK 2</v>
      </c>
      <c r="N629" s="50" t="str">
        <f>UPPER(VLOOKUP(tbl_raw_data[[#This Row],[Analyst]],Settiings!$A$2:$B$16,2,0))</f>
        <v>RAJ</v>
      </c>
      <c r="O629" s="50" t="str">
        <f>TRIM(UPPER(tbl_raw_data[[#This Row],[Outcome]]))</f>
        <v>WITHDRAW</v>
      </c>
      <c r="P629" s="50" t="str">
        <f>TRIM(UPPER(tbl_raw_data[[#This Row],[Queue Name]]))</f>
        <v>CONSUMER POST BUREAU</v>
      </c>
      <c r="Q629" s="50" t="str">
        <f>IF(tbl_raw_data[[#This Row],[Time taken in min]]&lt;=Settiings!$D$2,"SLA_MET","SLA_NOT_MET")</f>
        <v>SLA_MET</v>
      </c>
      <c r="R629" s="94"/>
    </row>
    <row r="630" spans="1:18" x14ac:dyDescent="0.3">
      <c r="A630" s="20" t="s">
        <v>2687</v>
      </c>
      <c r="B630" s="9">
        <v>45146.648101851853</v>
      </c>
      <c r="C630" s="24">
        <v>45146.651817129627</v>
      </c>
      <c r="D630" s="25" t="s">
        <v>8</v>
      </c>
      <c r="E630" s="25" t="s">
        <v>47</v>
      </c>
      <c r="F630" s="25" t="s">
        <v>53</v>
      </c>
      <c r="G630" s="25" t="s">
        <v>387</v>
      </c>
      <c r="H630" s="78" t="s">
        <v>7451</v>
      </c>
      <c r="I630" s="48">
        <f>tbl_raw_data[[#This Row],[Date Actioned]]-tbl_raw_data[[#This Row],[Date Tagged]]</f>
        <v>3.7152777731535025E-3</v>
      </c>
      <c r="J630" s="46">
        <f>HOUR(tbl_raw_data[[#This Row],[Time_taken]])*60+MINUTE(tbl_raw_data[[#This Row],[Time_taken]])+SECOND(tbl_raw_data[[#This Row],[Time_taken]])/60</f>
        <v>5.35</v>
      </c>
      <c r="K630" s="52">
        <f>DATE(YEAR(tbl_raw_data[[#This Row],[Date Actioned]]),MONTH(tbl_raw_data[[#This Row],[Date Actioned]]),DAY(tbl_raw_data[[#This Row],[Date Actioned]]))</f>
        <v>45146</v>
      </c>
      <c r="L630" s="50" t="str">
        <f>UPPER(TEXT(tbl_raw_data[[#This Row],[updated_date]],"MMMM"))</f>
        <v>AUGUST</v>
      </c>
      <c r="M630" s="50" t="str">
        <f>"WEEK "&amp; IF(ROUNDUP(DAY(tbl_raw_data[[#This Row],[updated_date]])/7,0)=5,4,ROUNDUP(DAY(tbl_raw_data[[#This Row],[updated_date]])/7,0))</f>
        <v>WEEK 2</v>
      </c>
      <c r="N630" s="50" t="str">
        <f>UPPER(VLOOKUP(tbl_raw_data[[#This Row],[Analyst]],Settiings!$A$2:$B$16,2,0))</f>
        <v>NAVED</v>
      </c>
      <c r="O630" s="50" t="str">
        <f>TRIM(UPPER(tbl_raw_data[[#This Row],[Outcome]]))</f>
        <v>WITHDRAW</v>
      </c>
      <c r="P630" s="50" t="str">
        <f>TRIM(UPPER(tbl_raw_data[[#This Row],[Queue Name]]))</f>
        <v>CONSUMER PRE BUREAU</v>
      </c>
      <c r="Q630" s="50" t="str">
        <f>IF(tbl_raw_data[[#This Row],[Time taken in min]]&lt;=Settiings!$D$2,"SLA_MET","SLA_NOT_MET")</f>
        <v>SLA_MET</v>
      </c>
      <c r="R630" s="94"/>
    </row>
    <row r="631" spans="1:18" x14ac:dyDescent="0.3">
      <c r="A631" s="14" t="s">
        <v>2690</v>
      </c>
      <c r="B631" s="9">
        <v>45146.655601851853</v>
      </c>
      <c r="C631" s="24">
        <v>45146.658472222225</v>
      </c>
      <c r="D631" s="25" t="s">
        <v>8</v>
      </c>
      <c r="E631" s="25" t="s">
        <v>47</v>
      </c>
      <c r="F631" s="25" t="s">
        <v>1222</v>
      </c>
      <c r="G631" s="25" t="s">
        <v>1616</v>
      </c>
      <c r="H631" s="78" t="s">
        <v>7451</v>
      </c>
      <c r="I631" s="48">
        <f>tbl_raw_data[[#This Row],[Date Actioned]]-tbl_raw_data[[#This Row],[Date Tagged]]</f>
        <v>2.8703703719656914E-3</v>
      </c>
      <c r="J631" s="46">
        <f>HOUR(tbl_raw_data[[#This Row],[Time_taken]])*60+MINUTE(tbl_raw_data[[#This Row],[Time_taken]])+SECOND(tbl_raw_data[[#This Row],[Time_taken]])/60</f>
        <v>4.1333333333333337</v>
      </c>
      <c r="K631" s="52">
        <f>DATE(YEAR(tbl_raw_data[[#This Row],[Date Actioned]]),MONTH(tbl_raw_data[[#This Row],[Date Actioned]]),DAY(tbl_raw_data[[#This Row],[Date Actioned]]))</f>
        <v>45146</v>
      </c>
      <c r="L631" s="50" t="str">
        <f>UPPER(TEXT(tbl_raw_data[[#This Row],[updated_date]],"MMMM"))</f>
        <v>AUGUST</v>
      </c>
      <c r="M631" s="50" t="str">
        <f>"WEEK "&amp; IF(ROUNDUP(DAY(tbl_raw_data[[#This Row],[updated_date]])/7,0)=5,4,ROUNDUP(DAY(tbl_raw_data[[#This Row],[updated_date]])/7,0))</f>
        <v>WEEK 2</v>
      </c>
      <c r="N631" s="50" t="str">
        <f>UPPER(VLOOKUP(tbl_raw_data[[#This Row],[Analyst]],Settiings!$A$2:$B$16,2,0))</f>
        <v>HARDIK</v>
      </c>
      <c r="O631" s="50" t="str">
        <f>TRIM(UPPER(tbl_raw_data[[#This Row],[Outcome]]))</f>
        <v>WITHDRAW</v>
      </c>
      <c r="P631" s="50" t="str">
        <f>TRIM(UPPER(tbl_raw_data[[#This Row],[Queue Name]]))</f>
        <v>CONSUMER PRE BUREAU</v>
      </c>
      <c r="Q631" s="50" t="str">
        <f>IF(tbl_raw_data[[#This Row],[Time taken in min]]&lt;=Settiings!$D$2,"SLA_MET","SLA_NOT_MET")</f>
        <v>SLA_MET</v>
      </c>
      <c r="R631" s="94"/>
    </row>
    <row r="632" spans="1:18" x14ac:dyDescent="0.3">
      <c r="A632" s="20" t="s">
        <v>2692</v>
      </c>
      <c r="B632" s="15">
        <v>45146.656701388885</v>
      </c>
      <c r="C632" s="16">
        <v>45146.660891203705</v>
      </c>
      <c r="D632" s="17" t="s">
        <v>8</v>
      </c>
      <c r="E632" s="17" t="s">
        <v>47</v>
      </c>
      <c r="F632" s="17" t="s">
        <v>53</v>
      </c>
      <c r="G632" s="17" t="s">
        <v>118</v>
      </c>
      <c r="H632" s="78" t="s">
        <v>7451</v>
      </c>
      <c r="I632" s="48">
        <f>tbl_raw_data[[#This Row],[Date Actioned]]-tbl_raw_data[[#This Row],[Date Tagged]]</f>
        <v>4.1898148192558438E-3</v>
      </c>
      <c r="J632" s="46">
        <f>HOUR(tbl_raw_data[[#This Row],[Time_taken]])*60+MINUTE(tbl_raw_data[[#This Row],[Time_taken]])+SECOND(tbl_raw_data[[#This Row],[Time_taken]])/60</f>
        <v>6.0333333333333332</v>
      </c>
      <c r="K632" s="52">
        <f>DATE(YEAR(tbl_raw_data[[#This Row],[Date Actioned]]),MONTH(tbl_raw_data[[#This Row],[Date Actioned]]),DAY(tbl_raw_data[[#This Row],[Date Actioned]]))</f>
        <v>45146</v>
      </c>
      <c r="L632" s="50" t="str">
        <f>UPPER(TEXT(tbl_raw_data[[#This Row],[updated_date]],"MMMM"))</f>
        <v>AUGUST</v>
      </c>
      <c r="M632" s="50" t="str">
        <f>"WEEK "&amp; IF(ROUNDUP(DAY(tbl_raw_data[[#This Row],[updated_date]])/7,0)=5,4,ROUNDUP(DAY(tbl_raw_data[[#This Row],[updated_date]])/7,0))</f>
        <v>WEEK 2</v>
      </c>
      <c r="N632" s="50" t="str">
        <f>UPPER(VLOOKUP(tbl_raw_data[[#This Row],[Analyst]],Settiings!$A$2:$B$16,2,0))</f>
        <v>NAVED</v>
      </c>
      <c r="O632" s="50" t="str">
        <f>TRIM(UPPER(tbl_raw_data[[#This Row],[Outcome]]))</f>
        <v>WITHDRAW</v>
      </c>
      <c r="P632" s="50" t="str">
        <f>TRIM(UPPER(tbl_raw_data[[#This Row],[Queue Name]]))</f>
        <v>CONSUMER PRE BUREAU</v>
      </c>
      <c r="Q632" s="50" t="str">
        <f>IF(tbl_raw_data[[#This Row],[Time taken in min]]&lt;=Settiings!$D$2,"SLA_MET","SLA_NOT_MET")</f>
        <v>SLA_MET</v>
      </c>
      <c r="R632" s="94"/>
    </row>
    <row r="633" spans="1:18" x14ac:dyDescent="0.3">
      <c r="A633" s="23" t="s">
        <v>2696</v>
      </c>
      <c r="B633" s="9">
        <v>45146.663831018515</v>
      </c>
      <c r="C633" s="24">
        <v>45146.666724537034</v>
      </c>
      <c r="D633" s="25" t="s">
        <v>8</v>
      </c>
      <c r="E633" s="25" t="s">
        <v>47</v>
      </c>
      <c r="F633" s="25" t="s">
        <v>1222</v>
      </c>
      <c r="G633" s="25" t="s">
        <v>2697</v>
      </c>
      <c r="H633" s="78" t="s">
        <v>7451</v>
      </c>
      <c r="I633" s="48">
        <f>tbl_raw_data[[#This Row],[Date Actioned]]-tbl_raw_data[[#This Row],[Date Tagged]]</f>
        <v>2.8935185182490386E-3</v>
      </c>
      <c r="J633" s="46">
        <f>HOUR(tbl_raw_data[[#This Row],[Time_taken]])*60+MINUTE(tbl_raw_data[[#This Row],[Time_taken]])+SECOND(tbl_raw_data[[#This Row],[Time_taken]])/60</f>
        <v>4.166666666666667</v>
      </c>
      <c r="K633" s="52">
        <f>DATE(YEAR(tbl_raw_data[[#This Row],[Date Actioned]]),MONTH(tbl_raw_data[[#This Row],[Date Actioned]]),DAY(tbl_raw_data[[#This Row],[Date Actioned]]))</f>
        <v>45146</v>
      </c>
      <c r="L633" s="50" t="str">
        <f>UPPER(TEXT(tbl_raw_data[[#This Row],[updated_date]],"MMMM"))</f>
        <v>AUGUST</v>
      </c>
      <c r="M633" s="50" t="str">
        <f>"WEEK "&amp; IF(ROUNDUP(DAY(tbl_raw_data[[#This Row],[updated_date]])/7,0)=5,4,ROUNDUP(DAY(tbl_raw_data[[#This Row],[updated_date]])/7,0))</f>
        <v>WEEK 2</v>
      </c>
      <c r="N633" s="50" t="str">
        <f>UPPER(VLOOKUP(tbl_raw_data[[#This Row],[Analyst]],Settiings!$A$2:$B$16,2,0))</f>
        <v>HARDIK</v>
      </c>
      <c r="O633" s="50" t="str">
        <f>TRIM(UPPER(tbl_raw_data[[#This Row],[Outcome]]))</f>
        <v>WITHDRAW</v>
      </c>
      <c r="P633" s="50" t="str">
        <f>TRIM(UPPER(tbl_raw_data[[#This Row],[Queue Name]]))</f>
        <v>CONSUMER PRE BUREAU</v>
      </c>
      <c r="Q633" s="50" t="str">
        <f>IF(tbl_raw_data[[#This Row],[Time taken in min]]&lt;=Settiings!$D$2,"SLA_MET","SLA_NOT_MET")</f>
        <v>SLA_MET</v>
      </c>
      <c r="R633" s="94"/>
    </row>
    <row r="634" spans="1:18" x14ac:dyDescent="0.3">
      <c r="A634" s="14" t="s">
        <v>2702</v>
      </c>
      <c r="B634" s="15">
        <v>45146.676493055558</v>
      </c>
      <c r="C634" s="16">
        <v>45146.685243055559</v>
      </c>
      <c r="D634" s="17" t="s">
        <v>8</v>
      </c>
      <c r="E634" s="17" t="s">
        <v>19</v>
      </c>
      <c r="F634" s="17" t="s">
        <v>1222</v>
      </c>
      <c r="G634" s="17" t="s">
        <v>1352</v>
      </c>
      <c r="H634" s="78" t="s">
        <v>7451</v>
      </c>
      <c r="I634" s="48">
        <f>tbl_raw_data[[#This Row],[Date Actioned]]-tbl_raw_data[[#This Row],[Date Tagged]]</f>
        <v>8.7500000008731149E-3</v>
      </c>
      <c r="J634" s="46">
        <f>HOUR(tbl_raw_data[[#This Row],[Time_taken]])*60+MINUTE(tbl_raw_data[[#This Row],[Time_taken]])+SECOND(tbl_raw_data[[#This Row],[Time_taken]])/60</f>
        <v>12.6</v>
      </c>
      <c r="K634" s="52">
        <f>DATE(YEAR(tbl_raw_data[[#This Row],[Date Actioned]]),MONTH(tbl_raw_data[[#This Row],[Date Actioned]]),DAY(tbl_raw_data[[#This Row],[Date Actioned]]))</f>
        <v>45146</v>
      </c>
      <c r="L634" s="50" t="str">
        <f>UPPER(TEXT(tbl_raw_data[[#This Row],[updated_date]],"MMMM"))</f>
        <v>AUGUST</v>
      </c>
      <c r="M634" s="50" t="str">
        <f>"WEEK "&amp; IF(ROUNDUP(DAY(tbl_raw_data[[#This Row],[updated_date]])/7,0)=5,4,ROUNDUP(DAY(tbl_raw_data[[#This Row],[updated_date]])/7,0))</f>
        <v>WEEK 2</v>
      </c>
      <c r="N634" s="50" t="str">
        <f>UPPER(VLOOKUP(tbl_raw_data[[#This Row],[Analyst]],Settiings!$A$2:$B$16,2,0))</f>
        <v>HARDIK</v>
      </c>
      <c r="O634" s="50" t="str">
        <f>TRIM(UPPER(tbl_raw_data[[#This Row],[Outcome]]))</f>
        <v>WITHDRAW</v>
      </c>
      <c r="P634" s="50" t="str">
        <f>TRIM(UPPER(tbl_raw_data[[#This Row],[Queue Name]]))</f>
        <v>CONSUMER POST BUREAU</v>
      </c>
      <c r="Q634" s="50" t="str">
        <f>IF(tbl_raw_data[[#This Row],[Time taken in min]]&lt;=Settiings!$D$2,"SLA_MET","SLA_NOT_MET")</f>
        <v>SLA_MET</v>
      </c>
      <c r="R634" s="94"/>
    </row>
    <row r="635" spans="1:18" x14ac:dyDescent="0.3">
      <c r="A635" s="20" t="s">
        <v>2714</v>
      </c>
      <c r="B635" s="15">
        <v>45146.68613425926</v>
      </c>
      <c r="C635" s="16">
        <v>45146.693310185183</v>
      </c>
      <c r="D635" s="17" t="s">
        <v>8</v>
      </c>
      <c r="E635" s="17" t="s">
        <v>19</v>
      </c>
      <c r="F635" s="17" t="s">
        <v>1222</v>
      </c>
      <c r="G635" s="17" t="s">
        <v>2697</v>
      </c>
      <c r="H635" s="78" t="s">
        <v>7451</v>
      </c>
      <c r="I635" s="48">
        <f>tbl_raw_data[[#This Row],[Date Actioned]]-tbl_raw_data[[#This Row],[Date Tagged]]</f>
        <v>7.175925922638271E-3</v>
      </c>
      <c r="J635" s="46">
        <f>HOUR(tbl_raw_data[[#This Row],[Time_taken]])*60+MINUTE(tbl_raw_data[[#This Row],[Time_taken]])+SECOND(tbl_raw_data[[#This Row],[Time_taken]])/60</f>
        <v>10.333333333333334</v>
      </c>
      <c r="K635" s="52">
        <f>DATE(YEAR(tbl_raw_data[[#This Row],[Date Actioned]]),MONTH(tbl_raw_data[[#This Row],[Date Actioned]]),DAY(tbl_raw_data[[#This Row],[Date Actioned]]))</f>
        <v>45146</v>
      </c>
      <c r="L635" s="50" t="str">
        <f>UPPER(TEXT(tbl_raw_data[[#This Row],[updated_date]],"MMMM"))</f>
        <v>AUGUST</v>
      </c>
      <c r="M635" s="50" t="str">
        <f>"WEEK "&amp; IF(ROUNDUP(DAY(tbl_raw_data[[#This Row],[updated_date]])/7,0)=5,4,ROUNDUP(DAY(tbl_raw_data[[#This Row],[updated_date]])/7,0))</f>
        <v>WEEK 2</v>
      </c>
      <c r="N635" s="50" t="str">
        <f>UPPER(VLOOKUP(tbl_raw_data[[#This Row],[Analyst]],Settiings!$A$2:$B$16,2,0))</f>
        <v>HARDIK</v>
      </c>
      <c r="O635" s="50" t="str">
        <f>TRIM(UPPER(tbl_raw_data[[#This Row],[Outcome]]))</f>
        <v>WITHDRAW</v>
      </c>
      <c r="P635" s="50" t="str">
        <f>TRIM(UPPER(tbl_raw_data[[#This Row],[Queue Name]]))</f>
        <v>CONSUMER POST BUREAU</v>
      </c>
      <c r="Q635" s="50" t="str">
        <f>IF(tbl_raw_data[[#This Row],[Time taken in min]]&lt;=Settiings!$D$2,"SLA_MET","SLA_NOT_MET")</f>
        <v>SLA_MET</v>
      </c>
      <c r="R635" s="94"/>
    </row>
    <row r="636" spans="1:18" x14ac:dyDescent="0.3">
      <c r="A636" s="23" t="s">
        <v>2716</v>
      </c>
      <c r="B636" s="9">
        <v>45146.687893518516</v>
      </c>
      <c r="C636" s="24">
        <v>45146.694398148145</v>
      </c>
      <c r="D636" s="25" t="s">
        <v>8</v>
      </c>
      <c r="E636" s="25" t="s">
        <v>47</v>
      </c>
      <c r="F636" s="25" t="s">
        <v>1228</v>
      </c>
      <c r="G636" s="25" t="s">
        <v>1701</v>
      </c>
      <c r="H636" s="78" t="s">
        <v>7451</v>
      </c>
      <c r="I636" s="48">
        <f>tbl_raw_data[[#This Row],[Date Actioned]]-tbl_raw_data[[#This Row],[Date Tagged]]</f>
        <v>6.5046296294895001E-3</v>
      </c>
      <c r="J636" s="46">
        <f>HOUR(tbl_raw_data[[#This Row],[Time_taken]])*60+MINUTE(tbl_raw_data[[#This Row],[Time_taken]])+SECOND(tbl_raw_data[[#This Row],[Time_taken]])/60</f>
        <v>9.3666666666666671</v>
      </c>
      <c r="K636" s="52">
        <f>DATE(YEAR(tbl_raw_data[[#This Row],[Date Actioned]]),MONTH(tbl_raw_data[[#This Row],[Date Actioned]]),DAY(tbl_raw_data[[#This Row],[Date Actioned]]))</f>
        <v>45146</v>
      </c>
      <c r="L636" s="50" t="str">
        <f>UPPER(TEXT(tbl_raw_data[[#This Row],[updated_date]],"MMMM"))</f>
        <v>AUGUST</v>
      </c>
      <c r="M636" s="50" t="str">
        <f>"WEEK "&amp; IF(ROUNDUP(DAY(tbl_raw_data[[#This Row],[updated_date]])/7,0)=5,4,ROUNDUP(DAY(tbl_raw_data[[#This Row],[updated_date]])/7,0))</f>
        <v>WEEK 2</v>
      </c>
      <c r="N636" s="50" t="str">
        <f>UPPER(VLOOKUP(tbl_raw_data[[#This Row],[Analyst]],Settiings!$A$2:$B$16,2,0))</f>
        <v>RAJ</v>
      </c>
      <c r="O636" s="50" t="str">
        <f>TRIM(UPPER(tbl_raw_data[[#This Row],[Outcome]]))</f>
        <v>WITHDRAW</v>
      </c>
      <c r="P636" s="50" t="str">
        <f>TRIM(UPPER(tbl_raw_data[[#This Row],[Queue Name]]))</f>
        <v>CONSUMER PRE BUREAU</v>
      </c>
      <c r="Q636" s="50" t="str">
        <f>IF(tbl_raw_data[[#This Row],[Time taken in min]]&lt;=Settiings!$D$2,"SLA_MET","SLA_NOT_MET")</f>
        <v>SLA_MET</v>
      </c>
      <c r="R636" s="94"/>
    </row>
    <row r="637" spans="1:18" x14ac:dyDescent="0.3">
      <c r="A637" s="14" t="s">
        <v>2718</v>
      </c>
      <c r="B637" s="15">
        <v>45146.700173611112</v>
      </c>
      <c r="C637" s="16">
        <v>45146.702939814815</v>
      </c>
      <c r="D637" s="17" t="s">
        <v>8</v>
      </c>
      <c r="E637" s="17" t="s">
        <v>19</v>
      </c>
      <c r="F637" s="17" t="s">
        <v>1222</v>
      </c>
      <c r="G637" s="17" t="s">
        <v>2719</v>
      </c>
      <c r="H637" s="78" t="s">
        <v>7451</v>
      </c>
      <c r="I637" s="48">
        <f>tbl_raw_data[[#This Row],[Date Actioned]]-tbl_raw_data[[#This Row],[Date Tagged]]</f>
        <v>2.7662037027766928E-3</v>
      </c>
      <c r="J637" s="46">
        <f>HOUR(tbl_raw_data[[#This Row],[Time_taken]])*60+MINUTE(tbl_raw_data[[#This Row],[Time_taken]])+SECOND(tbl_raw_data[[#This Row],[Time_taken]])/60</f>
        <v>3.9833333333333334</v>
      </c>
      <c r="K637" s="52">
        <f>DATE(YEAR(tbl_raw_data[[#This Row],[Date Actioned]]),MONTH(tbl_raw_data[[#This Row],[Date Actioned]]),DAY(tbl_raw_data[[#This Row],[Date Actioned]]))</f>
        <v>45146</v>
      </c>
      <c r="L637" s="50" t="str">
        <f>UPPER(TEXT(tbl_raw_data[[#This Row],[updated_date]],"MMMM"))</f>
        <v>AUGUST</v>
      </c>
      <c r="M637" s="50" t="str">
        <f>"WEEK "&amp; IF(ROUNDUP(DAY(tbl_raw_data[[#This Row],[updated_date]])/7,0)=5,4,ROUNDUP(DAY(tbl_raw_data[[#This Row],[updated_date]])/7,0))</f>
        <v>WEEK 2</v>
      </c>
      <c r="N637" s="50" t="str">
        <f>UPPER(VLOOKUP(tbl_raw_data[[#This Row],[Analyst]],Settiings!$A$2:$B$16,2,0))</f>
        <v>HARDIK</v>
      </c>
      <c r="O637" s="50" t="str">
        <f>TRIM(UPPER(tbl_raw_data[[#This Row],[Outcome]]))</f>
        <v>WITHDRAW</v>
      </c>
      <c r="P637" s="50" t="str">
        <f>TRIM(UPPER(tbl_raw_data[[#This Row],[Queue Name]]))</f>
        <v>CONSUMER POST BUREAU</v>
      </c>
      <c r="Q637" s="50" t="str">
        <f>IF(tbl_raw_data[[#This Row],[Time taken in min]]&lt;=Settiings!$D$2,"SLA_MET","SLA_NOT_MET")</f>
        <v>SLA_MET</v>
      </c>
      <c r="R637" s="94"/>
    </row>
    <row r="638" spans="1:18" x14ac:dyDescent="0.3">
      <c r="A638" s="23" t="s">
        <v>2734</v>
      </c>
      <c r="B638" s="9">
        <v>45146.708680555559</v>
      </c>
      <c r="C638" s="24">
        <v>45146.713263888887</v>
      </c>
      <c r="D638" s="25" t="s">
        <v>8</v>
      </c>
      <c r="E638" s="25" t="s">
        <v>19</v>
      </c>
      <c r="F638" s="25" t="s">
        <v>53</v>
      </c>
      <c r="G638" s="25" t="s">
        <v>157</v>
      </c>
      <c r="H638" s="78" t="s">
        <v>7451</v>
      </c>
      <c r="I638" s="48">
        <f>tbl_raw_data[[#This Row],[Date Actioned]]-tbl_raw_data[[#This Row],[Date Tagged]]</f>
        <v>4.5833333279006183E-3</v>
      </c>
      <c r="J638" s="46">
        <f>HOUR(tbl_raw_data[[#This Row],[Time_taken]])*60+MINUTE(tbl_raw_data[[#This Row],[Time_taken]])+SECOND(tbl_raw_data[[#This Row],[Time_taken]])/60</f>
        <v>6.6</v>
      </c>
      <c r="K638" s="52">
        <f>DATE(YEAR(tbl_raw_data[[#This Row],[Date Actioned]]),MONTH(tbl_raw_data[[#This Row],[Date Actioned]]),DAY(tbl_raw_data[[#This Row],[Date Actioned]]))</f>
        <v>45146</v>
      </c>
      <c r="L638" s="50" t="str">
        <f>UPPER(TEXT(tbl_raw_data[[#This Row],[updated_date]],"MMMM"))</f>
        <v>AUGUST</v>
      </c>
      <c r="M638" s="50" t="str">
        <f>"WEEK "&amp; IF(ROUNDUP(DAY(tbl_raw_data[[#This Row],[updated_date]])/7,0)=5,4,ROUNDUP(DAY(tbl_raw_data[[#This Row],[updated_date]])/7,0))</f>
        <v>WEEK 2</v>
      </c>
      <c r="N638" s="50" t="str">
        <f>UPPER(VLOOKUP(tbl_raw_data[[#This Row],[Analyst]],Settiings!$A$2:$B$16,2,0))</f>
        <v>NAVED</v>
      </c>
      <c r="O638" s="50" t="str">
        <f>TRIM(UPPER(tbl_raw_data[[#This Row],[Outcome]]))</f>
        <v>WITHDRAW</v>
      </c>
      <c r="P638" s="50" t="str">
        <f>TRIM(UPPER(tbl_raw_data[[#This Row],[Queue Name]]))</f>
        <v>CONSUMER POST BUREAU</v>
      </c>
      <c r="Q638" s="50" t="str">
        <f>IF(tbl_raw_data[[#This Row],[Time taken in min]]&lt;=Settiings!$D$2,"SLA_MET","SLA_NOT_MET")</f>
        <v>SLA_MET</v>
      </c>
      <c r="R638" s="94"/>
    </row>
    <row r="639" spans="1:18" x14ac:dyDescent="0.3">
      <c r="A639" s="14" t="s">
        <v>2736</v>
      </c>
      <c r="B639" s="15">
        <v>45146.71402777778</v>
      </c>
      <c r="C639" s="16">
        <v>45146.717164351852</v>
      </c>
      <c r="D639" s="17" t="s">
        <v>8</v>
      </c>
      <c r="E639" s="17" t="s">
        <v>47</v>
      </c>
      <c r="F639" s="17" t="s">
        <v>53</v>
      </c>
      <c r="G639" s="17" t="s">
        <v>157</v>
      </c>
      <c r="H639" s="78" t="s">
        <v>7451</v>
      </c>
      <c r="I639" s="48">
        <f>tbl_raw_data[[#This Row],[Date Actioned]]-tbl_raw_data[[#This Row],[Date Tagged]]</f>
        <v>3.1365740724140778E-3</v>
      </c>
      <c r="J639" s="46">
        <f>HOUR(tbl_raw_data[[#This Row],[Time_taken]])*60+MINUTE(tbl_raw_data[[#This Row],[Time_taken]])+SECOND(tbl_raw_data[[#This Row],[Time_taken]])/60</f>
        <v>4.5166666666666666</v>
      </c>
      <c r="K639" s="52">
        <f>DATE(YEAR(tbl_raw_data[[#This Row],[Date Actioned]]),MONTH(tbl_raw_data[[#This Row],[Date Actioned]]),DAY(tbl_raw_data[[#This Row],[Date Actioned]]))</f>
        <v>45146</v>
      </c>
      <c r="L639" s="50" t="str">
        <f>UPPER(TEXT(tbl_raw_data[[#This Row],[updated_date]],"MMMM"))</f>
        <v>AUGUST</v>
      </c>
      <c r="M639" s="50" t="str">
        <f>"WEEK "&amp; IF(ROUNDUP(DAY(tbl_raw_data[[#This Row],[updated_date]])/7,0)=5,4,ROUNDUP(DAY(tbl_raw_data[[#This Row],[updated_date]])/7,0))</f>
        <v>WEEK 2</v>
      </c>
      <c r="N639" s="50" t="str">
        <f>UPPER(VLOOKUP(tbl_raw_data[[#This Row],[Analyst]],Settiings!$A$2:$B$16,2,0))</f>
        <v>NAVED</v>
      </c>
      <c r="O639" s="50" t="str">
        <f>TRIM(UPPER(tbl_raw_data[[#This Row],[Outcome]]))</f>
        <v>WITHDRAW</v>
      </c>
      <c r="P639" s="50" t="str">
        <f>TRIM(UPPER(tbl_raw_data[[#This Row],[Queue Name]]))</f>
        <v>CONSUMER PRE BUREAU</v>
      </c>
      <c r="Q639" s="50" t="str">
        <f>IF(tbl_raw_data[[#This Row],[Time taken in min]]&lt;=Settiings!$D$2,"SLA_MET","SLA_NOT_MET")</f>
        <v>SLA_MET</v>
      </c>
      <c r="R639" s="94"/>
    </row>
    <row r="640" spans="1:18" x14ac:dyDescent="0.3">
      <c r="A640" s="23" t="s">
        <v>2740</v>
      </c>
      <c r="B640" s="15">
        <v>45146.719571759262</v>
      </c>
      <c r="C640" s="16">
        <v>45146.726909722223</v>
      </c>
      <c r="D640" s="17" t="s">
        <v>8</v>
      </c>
      <c r="E640" s="17" t="s">
        <v>19</v>
      </c>
      <c r="F640" s="17" t="s">
        <v>70</v>
      </c>
      <c r="G640" s="17" t="s">
        <v>118</v>
      </c>
      <c r="H640" s="78" t="s">
        <v>7451</v>
      </c>
      <c r="I640" s="48">
        <f>tbl_raw_data[[#This Row],[Date Actioned]]-tbl_raw_data[[#This Row],[Date Tagged]]</f>
        <v>7.3379629611736163E-3</v>
      </c>
      <c r="J640" s="46">
        <f>HOUR(tbl_raw_data[[#This Row],[Time_taken]])*60+MINUTE(tbl_raw_data[[#This Row],[Time_taken]])+SECOND(tbl_raw_data[[#This Row],[Time_taken]])/60</f>
        <v>10.566666666666666</v>
      </c>
      <c r="K640" s="52">
        <f>DATE(YEAR(tbl_raw_data[[#This Row],[Date Actioned]]),MONTH(tbl_raw_data[[#This Row],[Date Actioned]]),DAY(tbl_raw_data[[#This Row],[Date Actioned]]))</f>
        <v>45146</v>
      </c>
      <c r="L640" s="50" t="str">
        <f>UPPER(TEXT(tbl_raw_data[[#This Row],[updated_date]],"MMMM"))</f>
        <v>AUGUST</v>
      </c>
      <c r="M640" s="50" t="str">
        <f>"WEEK "&amp; IF(ROUNDUP(DAY(tbl_raw_data[[#This Row],[updated_date]])/7,0)=5,4,ROUNDUP(DAY(tbl_raw_data[[#This Row],[updated_date]])/7,0))</f>
        <v>WEEK 2</v>
      </c>
      <c r="N640" s="50" t="str">
        <f>UPPER(VLOOKUP(tbl_raw_data[[#This Row],[Analyst]],Settiings!$A$2:$B$16,2,0))</f>
        <v>ASIF</v>
      </c>
      <c r="O640" s="50" t="str">
        <f>TRIM(UPPER(tbl_raw_data[[#This Row],[Outcome]]))</f>
        <v>WITHDRAW</v>
      </c>
      <c r="P640" s="50" t="str">
        <f>TRIM(UPPER(tbl_raw_data[[#This Row],[Queue Name]]))</f>
        <v>CONSUMER POST BUREAU</v>
      </c>
      <c r="Q640" s="50" t="str">
        <f>IF(tbl_raw_data[[#This Row],[Time taken in min]]&lt;=Settiings!$D$2,"SLA_MET","SLA_NOT_MET")</f>
        <v>SLA_MET</v>
      </c>
      <c r="R640" s="94"/>
    </row>
    <row r="641" spans="1:18" x14ac:dyDescent="0.3">
      <c r="A641" s="14" t="s">
        <v>2747</v>
      </c>
      <c r="B641" s="9">
        <v>45146.734618055554</v>
      </c>
      <c r="C641" s="24">
        <v>45146.744247685187</v>
      </c>
      <c r="D641" s="25" t="s">
        <v>8</v>
      </c>
      <c r="E641" s="25" t="s">
        <v>47</v>
      </c>
      <c r="F641" s="25" t="s">
        <v>70</v>
      </c>
      <c r="G641" s="25" t="s">
        <v>2748</v>
      </c>
      <c r="H641" s="78" t="s">
        <v>7451</v>
      </c>
      <c r="I641" s="48">
        <f>tbl_raw_data[[#This Row],[Date Actioned]]-tbl_raw_data[[#This Row],[Date Tagged]]</f>
        <v>9.6296296323998831E-3</v>
      </c>
      <c r="J641" s="46">
        <f>HOUR(tbl_raw_data[[#This Row],[Time_taken]])*60+MINUTE(tbl_raw_data[[#This Row],[Time_taken]])+SECOND(tbl_raw_data[[#This Row],[Time_taken]])/60</f>
        <v>13.866666666666667</v>
      </c>
      <c r="K641" s="52">
        <f>DATE(YEAR(tbl_raw_data[[#This Row],[Date Actioned]]),MONTH(tbl_raw_data[[#This Row],[Date Actioned]]),DAY(tbl_raw_data[[#This Row],[Date Actioned]]))</f>
        <v>45146</v>
      </c>
      <c r="L641" s="50" t="str">
        <f>UPPER(TEXT(tbl_raw_data[[#This Row],[updated_date]],"MMMM"))</f>
        <v>AUGUST</v>
      </c>
      <c r="M641" s="50" t="str">
        <f>"WEEK "&amp; IF(ROUNDUP(DAY(tbl_raw_data[[#This Row],[updated_date]])/7,0)=5,4,ROUNDUP(DAY(tbl_raw_data[[#This Row],[updated_date]])/7,0))</f>
        <v>WEEK 2</v>
      </c>
      <c r="N641" s="50" t="str">
        <f>UPPER(VLOOKUP(tbl_raw_data[[#This Row],[Analyst]],Settiings!$A$2:$B$16,2,0))</f>
        <v>ASIF</v>
      </c>
      <c r="O641" s="50" t="str">
        <f>TRIM(UPPER(tbl_raw_data[[#This Row],[Outcome]]))</f>
        <v>WITHDRAW</v>
      </c>
      <c r="P641" s="50" t="str">
        <f>TRIM(UPPER(tbl_raw_data[[#This Row],[Queue Name]]))</f>
        <v>CONSUMER PRE BUREAU</v>
      </c>
      <c r="Q641" s="50" t="str">
        <f>IF(tbl_raw_data[[#This Row],[Time taken in min]]&lt;=Settiings!$D$2,"SLA_MET","SLA_NOT_MET")</f>
        <v>SLA_MET</v>
      </c>
      <c r="R641" s="94"/>
    </row>
    <row r="642" spans="1:18" x14ac:dyDescent="0.3">
      <c r="A642" s="23" t="s">
        <v>2750</v>
      </c>
      <c r="B642" s="9">
        <v>45146.742685185185</v>
      </c>
      <c r="C642" s="24">
        <v>45146.749525462961</v>
      </c>
      <c r="D642" s="25" t="s">
        <v>8</v>
      </c>
      <c r="E642" s="25" t="s">
        <v>47</v>
      </c>
      <c r="F642" s="25" t="s">
        <v>53</v>
      </c>
      <c r="G642" s="25" t="s">
        <v>2751</v>
      </c>
      <c r="H642" s="78" t="s">
        <v>7451</v>
      </c>
      <c r="I642" s="48">
        <f>tbl_raw_data[[#This Row],[Date Actioned]]-tbl_raw_data[[#This Row],[Date Tagged]]</f>
        <v>6.8402777760638855E-3</v>
      </c>
      <c r="J642" s="46">
        <f>HOUR(tbl_raw_data[[#This Row],[Time_taken]])*60+MINUTE(tbl_raw_data[[#This Row],[Time_taken]])+SECOND(tbl_raw_data[[#This Row],[Time_taken]])/60</f>
        <v>9.85</v>
      </c>
      <c r="K642" s="52">
        <f>DATE(YEAR(tbl_raw_data[[#This Row],[Date Actioned]]),MONTH(tbl_raw_data[[#This Row],[Date Actioned]]),DAY(tbl_raw_data[[#This Row],[Date Actioned]]))</f>
        <v>45146</v>
      </c>
      <c r="L642" s="50" t="str">
        <f>UPPER(TEXT(tbl_raw_data[[#This Row],[updated_date]],"MMMM"))</f>
        <v>AUGUST</v>
      </c>
      <c r="M642" s="50" t="str">
        <f>"WEEK "&amp; IF(ROUNDUP(DAY(tbl_raw_data[[#This Row],[updated_date]])/7,0)=5,4,ROUNDUP(DAY(tbl_raw_data[[#This Row],[updated_date]])/7,0))</f>
        <v>WEEK 2</v>
      </c>
      <c r="N642" s="50" t="str">
        <f>UPPER(VLOOKUP(tbl_raw_data[[#This Row],[Analyst]],Settiings!$A$2:$B$16,2,0))</f>
        <v>NAVED</v>
      </c>
      <c r="O642" s="50" t="str">
        <f>TRIM(UPPER(tbl_raw_data[[#This Row],[Outcome]]))</f>
        <v>WITHDRAW</v>
      </c>
      <c r="P642" s="50" t="str">
        <f>TRIM(UPPER(tbl_raw_data[[#This Row],[Queue Name]]))</f>
        <v>CONSUMER PRE BUREAU</v>
      </c>
      <c r="Q642" s="50" t="str">
        <f>IF(tbl_raw_data[[#This Row],[Time taken in min]]&lt;=Settiings!$D$2,"SLA_MET","SLA_NOT_MET")</f>
        <v>SLA_MET</v>
      </c>
      <c r="R642" s="94"/>
    </row>
    <row r="643" spans="1:18" x14ac:dyDescent="0.3">
      <c r="A643" s="14" t="s">
        <v>2752</v>
      </c>
      <c r="B643" s="15">
        <v>45146.743101851855</v>
      </c>
      <c r="C643" s="16">
        <v>45146.751446759263</v>
      </c>
      <c r="D643" s="17" t="s">
        <v>8</v>
      </c>
      <c r="E643" s="17" t="s">
        <v>47</v>
      </c>
      <c r="F643" s="17" t="s">
        <v>50</v>
      </c>
      <c r="G643" s="17" t="s">
        <v>2753</v>
      </c>
      <c r="H643" s="78" t="s">
        <v>7451</v>
      </c>
      <c r="I643" s="48">
        <f>tbl_raw_data[[#This Row],[Date Actioned]]-tbl_raw_data[[#This Row],[Date Tagged]]</f>
        <v>8.3449074081727304E-3</v>
      </c>
      <c r="J643" s="46">
        <f>HOUR(tbl_raw_data[[#This Row],[Time_taken]])*60+MINUTE(tbl_raw_data[[#This Row],[Time_taken]])+SECOND(tbl_raw_data[[#This Row],[Time_taken]])/60</f>
        <v>12.016666666666667</v>
      </c>
      <c r="K643" s="52">
        <f>DATE(YEAR(tbl_raw_data[[#This Row],[Date Actioned]]),MONTH(tbl_raw_data[[#This Row],[Date Actioned]]),DAY(tbl_raw_data[[#This Row],[Date Actioned]]))</f>
        <v>45146</v>
      </c>
      <c r="L643" s="50" t="str">
        <f>UPPER(TEXT(tbl_raw_data[[#This Row],[updated_date]],"MMMM"))</f>
        <v>AUGUST</v>
      </c>
      <c r="M643" s="50" t="str">
        <f>"WEEK "&amp; IF(ROUNDUP(DAY(tbl_raw_data[[#This Row],[updated_date]])/7,0)=5,4,ROUNDUP(DAY(tbl_raw_data[[#This Row],[updated_date]])/7,0))</f>
        <v>WEEK 2</v>
      </c>
      <c r="N643" s="50" t="str">
        <f>UPPER(VLOOKUP(tbl_raw_data[[#This Row],[Analyst]],Settiings!$A$2:$B$16,2,0))</f>
        <v>SHAHID</v>
      </c>
      <c r="O643" s="50" t="str">
        <f>TRIM(UPPER(tbl_raw_data[[#This Row],[Outcome]]))</f>
        <v>WITHDRAW</v>
      </c>
      <c r="P643" s="50" t="str">
        <f>TRIM(UPPER(tbl_raw_data[[#This Row],[Queue Name]]))</f>
        <v>CONSUMER PRE BUREAU</v>
      </c>
      <c r="Q643" s="50" t="str">
        <f>IF(tbl_raw_data[[#This Row],[Time taken in min]]&lt;=Settiings!$D$2,"SLA_MET","SLA_NOT_MET")</f>
        <v>SLA_MET</v>
      </c>
      <c r="R643" s="94"/>
    </row>
    <row r="644" spans="1:18" x14ac:dyDescent="0.3">
      <c r="A644" s="23" t="s">
        <v>2756</v>
      </c>
      <c r="B644" s="15">
        <v>45146.750081018516</v>
      </c>
      <c r="C644" s="16">
        <v>45146.757569444446</v>
      </c>
      <c r="D644" s="17" t="s">
        <v>8</v>
      </c>
      <c r="E644" s="17" t="s">
        <v>9</v>
      </c>
      <c r="F644" s="17" t="s">
        <v>50</v>
      </c>
      <c r="G644" s="17" t="s">
        <v>2757</v>
      </c>
      <c r="H644" s="78" t="s">
        <v>7451</v>
      </c>
      <c r="I644" s="48">
        <f>tbl_raw_data[[#This Row],[Date Actioned]]-tbl_raw_data[[#This Row],[Date Tagged]]</f>
        <v>7.4884259302052669E-3</v>
      </c>
      <c r="J644" s="46">
        <f>HOUR(tbl_raw_data[[#This Row],[Time_taken]])*60+MINUTE(tbl_raw_data[[#This Row],[Time_taken]])+SECOND(tbl_raw_data[[#This Row],[Time_taken]])/60</f>
        <v>10.783333333333333</v>
      </c>
      <c r="K644" s="52">
        <f>DATE(YEAR(tbl_raw_data[[#This Row],[Date Actioned]]),MONTH(tbl_raw_data[[#This Row],[Date Actioned]]),DAY(tbl_raw_data[[#This Row],[Date Actioned]]))</f>
        <v>45146</v>
      </c>
      <c r="L644" s="50" t="str">
        <f>UPPER(TEXT(tbl_raw_data[[#This Row],[updated_date]],"MMMM"))</f>
        <v>AUGUST</v>
      </c>
      <c r="M644" s="50" t="str">
        <f>"WEEK "&amp; IF(ROUNDUP(DAY(tbl_raw_data[[#This Row],[updated_date]])/7,0)=5,4,ROUNDUP(DAY(tbl_raw_data[[#This Row],[updated_date]])/7,0))</f>
        <v>WEEK 2</v>
      </c>
      <c r="N644" s="50" t="str">
        <f>UPPER(VLOOKUP(tbl_raw_data[[#This Row],[Analyst]],Settiings!$A$2:$B$16,2,0))</f>
        <v>SHAHID</v>
      </c>
      <c r="O644" s="50" t="str">
        <f>TRIM(UPPER(tbl_raw_data[[#This Row],[Outcome]]))</f>
        <v>WITHDRAW</v>
      </c>
      <c r="P644" s="50" t="str">
        <f>TRIM(UPPER(tbl_raw_data[[#This Row],[Queue Name]]))</f>
        <v>CONSUMER EXISTING</v>
      </c>
      <c r="Q644" s="50" t="str">
        <f>IF(tbl_raw_data[[#This Row],[Time taken in min]]&lt;=Settiings!$D$2,"SLA_MET","SLA_NOT_MET")</f>
        <v>SLA_MET</v>
      </c>
      <c r="R644" s="94"/>
    </row>
    <row r="645" spans="1:18" x14ac:dyDescent="0.3">
      <c r="A645" s="20" t="s">
        <v>2765</v>
      </c>
      <c r="B645" s="15">
        <v>45146.790520833332</v>
      </c>
      <c r="C645" s="16">
        <v>45146.793981481482</v>
      </c>
      <c r="D645" s="17" t="s">
        <v>8</v>
      </c>
      <c r="E645" s="17" t="s">
        <v>47</v>
      </c>
      <c r="F645" s="17" t="s">
        <v>70</v>
      </c>
      <c r="G645" s="17" t="s">
        <v>2766</v>
      </c>
      <c r="H645" s="78" t="s">
        <v>7451</v>
      </c>
      <c r="I645" s="48">
        <f>tbl_raw_data[[#This Row],[Date Actioned]]-tbl_raw_data[[#This Row],[Date Tagged]]</f>
        <v>3.4606481494847685E-3</v>
      </c>
      <c r="J645" s="46">
        <f>HOUR(tbl_raw_data[[#This Row],[Time_taken]])*60+MINUTE(tbl_raw_data[[#This Row],[Time_taken]])+SECOND(tbl_raw_data[[#This Row],[Time_taken]])/60</f>
        <v>4.9833333333333334</v>
      </c>
      <c r="K645" s="52">
        <f>DATE(YEAR(tbl_raw_data[[#This Row],[Date Actioned]]),MONTH(tbl_raw_data[[#This Row],[Date Actioned]]),DAY(tbl_raw_data[[#This Row],[Date Actioned]]))</f>
        <v>45146</v>
      </c>
      <c r="L645" s="50" t="str">
        <f>UPPER(TEXT(tbl_raw_data[[#This Row],[updated_date]],"MMMM"))</f>
        <v>AUGUST</v>
      </c>
      <c r="M645" s="50" t="str">
        <f>"WEEK "&amp; IF(ROUNDUP(DAY(tbl_raw_data[[#This Row],[updated_date]])/7,0)=5,4,ROUNDUP(DAY(tbl_raw_data[[#This Row],[updated_date]])/7,0))</f>
        <v>WEEK 2</v>
      </c>
      <c r="N645" s="50" t="str">
        <f>UPPER(VLOOKUP(tbl_raw_data[[#This Row],[Analyst]],Settiings!$A$2:$B$16,2,0))</f>
        <v>ASIF</v>
      </c>
      <c r="O645" s="50" t="str">
        <f>TRIM(UPPER(tbl_raw_data[[#This Row],[Outcome]]))</f>
        <v>WITHDRAW</v>
      </c>
      <c r="P645" s="50" t="str">
        <f>TRIM(UPPER(tbl_raw_data[[#This Row],[Queue Name]]))</f>
        <v>CONSUMER PRE BUREAU</v>
      </c>
      <c r="Q645" s="50" t="str">
        <f>IF(tbl_raw_data[[#This Row],[Time taken in min]]&lt;=Settiings!$D$2,"SLA_MET","SLA_NOT_MET")</f>
        <v>SLA_MET</v>
      </c>
      <c r="R645" s="94"/>
    </row>
    <row r="646" spans="1:18" x14ac:dyDescent="0.3">
      <c r="A646" s="23" t="s">
        <v>2769</v>
      </c>
      <c r="B646" s="9">
        <v>45146.798854166664</v>
      </c>
      <c r="C646" s="24">
        <v>45146.805706018517</v>
      </c>
      <c r="D646" s="25" t="s">
        <v>8</v>
      </c>
      <c r="E646" s="25" t="s">
        <v>9</v>
      </c>
      <c r="F646" s="25" t="s">
        <v>53</v>
      </c>
      <c r="G646" s="25" t="s">
        <v>136</v>
      </c>
      <c r="H646" s="78" t="s">
        <v>7451</v>
      </c>
      <c r="I646" s="48">
        <f>tbl_raw_data[[#This Row],[Date Actioned]]-tbl_raw_data[[#This Row],[Date Tagged]]</f>
        <v>6.8518518528435379E-3</v>
      </c>
      <c r="J646" s="46">
        <f>HOUR(tbl_raw_data[[#This Row],[Time_taken]])*60+MINUTE(tbl_raw_data[[#This Row],[Time_taken]])+SECOND(tbl_raw_data[[#This Row],[Time_taken]])/60</f>
        <v>9.8666666666666671</v>
      </c>
      <c r="K646" s="52">
        <f>DATE(YEAR(tbl_raw_data[[#This Row],[Date Actioned]]),MONTH(tbl_raw_data[[#This Row],[Date Actioned]]),DAY(tbl_raw_data[[#This Row],[Date Actioned]]))</f>
        <v>45146</v>
      </c>
      <c r="L646" s="50" t="str">
        <f>UPPER(TEXT(tbl_raw_data[[#This Row],[updated_date]],"MMMM"))</f>
        <v>AUGUST</v>
      </c>
      <c r="M646" s="50" t="str">
        <f>"WEEK "&amp; IF(ROUNDUP(DAY(tbl_raw_data[[#This Row],[updated_date]])/7,0)=5,4,ROUNDUP(DAY(tbl_raw_data[[#This Row],[updated_date]])/7,0))</f>
        <v>WEEK 2</v>
      </c>
      <c r="N646" s="50" t="str">
        <f>UPPER(VLOOKUP(tbl_raw_data[[#This Row],[Analyst]],Settiings!$A$2:$B$16,2,0))</f>
        <v>NAVED</v>
      </c>
      <c r="O646" s="50" t="str">
        <f>TRIM(UPPER(tbl_raw_data[[#This Row],[Outcome]]))</f>
        <v>WITHDRAW</v>
      </c>
      <c r="P646" s="50" t="str">
        <f>TRIM(UPPER(tbl_raw_data[[#This Row],[Queue Name]]))</f>
        <v>CONSUMER EXISTING</v>
      </c>
      <c r="Q646" s="50" t="str">
        <f>IF(tbl_raw_data[[#This Row],[Time taken in min]]&lt;=Settiings!$D$2,"SLA_MET","SLA_NOT_MET")</f>
        <v>SLA_MET</v>
      </c>
      <c r="R646" s="94"/>
    </row>
    <row r="647" spans="1:18" x14ac:dyDescent="0.3">
      <c r="A647" s="14" t="s">
        <v>2772</v>
      </c>
      <c r="B647" s="15">
        <v>45146.800335648149</v>
      </c>
      <c r="C647" s="16">
        <v>45146.809502314813</v>
      </c>
      <c r="D647" s="17" t="s">
        <v>8</v>
      </c>
      <c r="E647" s="17" t="s">
        <v>47</v>
      </c>
      <c r="F647" s="17" t="s">
        <v>70</v>
      </c>
      <c r="G647" s="17" t="s">
        <v>2773</v>
      </c>
      <c r="H647" s="78" t="s">
        <v>7451</v>
      </c>
      <c r="I647" s="48">
        <f>tbl_raw_data[[#This Row],[Date Actioned]]-tbl_raw_data[[#This Row],[Date Tagged]]</f>
        <v>9.1666666630771942E-3</v>
      </c>
      <c r="J647" s="46">
        <f>HOUR(tbl_raw_data[[#This Row],[Time_taken]])*60+MINUTE(tbl_raw_data[[#This Row],[Time_taken]])+SECOND(tbl_raw_data[[#This Row],[Time_taken]])/60</f>
        <v>13.2</v>
      </c>
      <c r="K647" s="52">
        <f>DATE(YEAR(tbl_raw_data[[#This Row],[Date Actioned]]),MONTH(tbl_raw_data[[#This Row],[Date Actioned]]),DAY(tbl_raw_data[[#This Row],[Date Actioned]]))</f>
        <v>45146</v>
      </c>
      <c r="L647" s="50" t="str">
        <f>UPPER(TEXT(tbl_raw_data[[#This Row],[updated_date]],"MMMM"))</f>
        <v>AUGUST</v>
      </c>
      <c r="M647" s="50" t="str">
        <f>"WEEK "&amp; IF(ROUNDUP(DAY(tbl_raw_data[[#This Row],[updated_date]])/7,0)=5,4,ROUNDUP(DAY(tbl_raw_data[[#This Row],[updated_date]])/7,0))</f>
        <v>WEEK 2</v>
      </c>
      <c r="N647" s="50" t="str">
        <f>UPPER(VLOOKUP(tbl_raw_data[[#This Row],[Analyst]],Settiings!$A$2:$B$16,2,0))</f>
        <v>ASIF</v>
      </c>
      <c r="O647" s="50" t="str">
        <f>TRIM(UPPER(tbl_raw_data[[#This Row],[Outcome]]))</f>
        <v>WITHDRAW</v>
      </c>
      <c r="P647" s="50" t="str">
        <f>TRIM(UPPER(tbl_raw_data[[#This Row],[Queue Name]]))</f>
        <v>CONSUMER PRE BUREAU</v>
      </c>
      <c r="Q647" s="50" t="str">
        <f>IF(tbl_raw_data[[#This Row],[Time taken in min]]&lt;=Settiings!$D$2,"SLA_MET","SLA_NOT_MET")</f>
        <v>SLA_MET</v>
      </c>
      <c r="R647" s="94"/>
    </row>
    <row r="648" spans="1:18" x14ac:dyDescent="0.3">
      <c r="A648" s="14" t="s">
        <v>2781</v>
      </c>
      <c r="B648" s="9">
        <v>45146.841099537036</v>
      </c>
      <c r="C648" s="24">
        <v>45146.842731481483</v>
      </c>
      <c r="D648" s="25" t="s">
        <v>8</v>
      </c>
      <c r="E648" s="25" t="s">
        <v>47</v>
      </c>
      <c r="F648" s="25" t="s">
        <v>50</v>
      </c>
      <c r="G648" s="25" t="s">
        <v>2782</v>
      </c>
      <c r="H648" s="78" t="s">
        <v>7451</v>
      </c>
      <c r="I648" s="48">
        <f>tbl_raw_data[[#This Row],[Date Actioned]]-tbl_raw_data[[#This Row],[Date Tagged]]</f>
        <v>1.6319444475811906E-3</v>
      </c>
      <c r="J648" s="46">
        <f>HOUR(tbl_raw_data[[#This Row],[Time_taken]])*60+MINUTE(tbl_raw_data[[#This Row],[Time_taken]])+SECOND(tbl_raw_data[[#This Row],[Time_taken]])/60</f>
        <v>2.35</v>
      </c>
      <c r="K648" s="52">
        <f>DATE(YEAR(tbl_raw_data[[#This Row],[Date Actioned]]),MONTH(tbl_raw_data[[#This Row],[Date Actioned]]),DAY(tbl_raw_data[[#This Row],[Date Actioned]]))</f>
        <v>45146</v>
      </c>
      <c r="L648" s="50" t="str">
        <f>UPPER(TEXT(tbl_raw_data[[#This Row],[updated_date]],"MMMM"))</f>
        <v>AUGUST</v>
      </c>
      <c r="M648" s="50" t="str">
        <f>"WEEK "&amp; IF(ROUNDUP(DAY(tbl_raw_data[[#This Row],[updated_date]])/7,0)=5,4,ROUNDUP(DAY(tbl_raw_data[[#This Row],[updated_date]])/7,0))</f>
        <v>WEEK 2</v>
      </c>
      <c r="N648" s="50" t="str">
        <f>UPPER(VLOOKUP(tbl_raw_data[[#This Row],[Analyst]],Settiings!$A$2:$B$16,2,0))</f>
        <v>SHAHID</v>
      </c>
      <c r="O648" s="50" t="str">
        <f>TRIM(UPPER(tbl_raw_data[[#This Row],[Outcome]]))</f>
        <v>WITHDRAW</v>
      </c>
      <c r="P648" s="50" t="str">
        <f>TRIM(UPPER(tbl_raw_data[[#This Row],[Queue Name]]))</f>
        <v>CONSUMER PRE BUREAU</v>
      </c>
      <c r="Q648" s="50" t="str">
        <f>IF(tbl_raw_data[[#This Row],[Time taken in min]]&lt;=Settiings!$D$2,"SLA_MET","SLA_NOT_MET")</f>
        <v>SLA_MET</v>
      </c>
      <c r="R648" s="94"/>
    </row>
    <row r="649" spans="1:18" x14ac:dyDescent="0.3">
      <c r="A649" s="20" t="s">
        <v>2795</v>
      </c>
      <c r="B649" s="15">
        <v>45147.390428240738</v>
      </c>
      <c r="C649" s="16">
        <v>45147.396284722221</v>
      </c>
      <c r="D649" s="17" t="s">
        <v>8</v>
      </c>
      <c r="E649" s="17" t="s">
        <v>9</v>
      </c>
      <c r="F649" s="17" t="s">
        <v>1222</v>
      </c>
      <c r="G649" s="17" t="s">
        <v>2796</v>
      </c>
      <c r="H649" s="78" t="s">
        <v>7451</v>
      </c>
      <c r="I649" s="48">
        <f>tbl_raw_data[[#This Row],[Date Actioned]]-tbl_raw_data[[#This Row],[Date Tagged]]</f>
        <v>5.8564814826240763E-3</v>
      </c>
      <c r="J649" s="46">
        <f>HOUR(tbl_raw_data[[#This Row],[Time_taken]])*60+MINUTE(tbl_raw_data[[#This Row],[Time_taken]])+SECOND(tbl_raw_data[[#This Row],[Time_taken]])/60</f>
        <v>8.4333333333333336</v>
      </c>
      <c r="K649" s="52">
        <f>DATE(YEAR(tbl_raw_data[[#This Row],[Date Actioned]]),MONTH(tbl_raw_data[[#This Row],[Date Actioned]]),DAY(tbl_raw_data[[#This Row],[Date Actioned]]))</f>
        <v>45147</v>
      </c>
      <c r="L649" s="50" t="str">
        <f>UPPER(TEXT(tbl_raw_data[[#This Row],[updated_date]],"MMMM"))</f>
        <v>AUGUST</v>
      </c>
      <c r="M649" s="50" t="str">
        <f>"WEEK "&amp; IF(ROUNDUP(DAY(tbl_raw_data[[#This Row],[updated_date]])/7,0)=5,4,ROUNDUP(DAY(tbl_raw_data[[#This Row],[updated_date]])/7,0))</f>
        <v>WEEK 2</v>
      </c>
      <c r="N649" s="50" t="str">
        <f>UPPER(VLOOKUP(tbl_raw_data[[#This Row],[Analyst]],Settiings!$A$2:$B$16,2,0))</f>
        <v>HARDIK</v>
      </c>
      <c r="O649" s="50" t="str">
        <f>TRIM(UPPER(tbl_raw_data[[#This Row],[Outcome]]))</f>
        <v>WITHDRAW</v>
      </c>
      <c r="P649" s="50" t="str">
        <f>TRIM(UPPER(tbl_raw_data[[#This Row],[Queue Name]]))</f>
        <v>CONSUMER EXISTING</v>
      </c>
      <c r="Q649" s="50" t="str">
        <f>IF(tbl_raw_data[[#This Row],[Time taken in min]]&lt;=Settiings!$D$2,"SLA_MET","SLA_NOT_MET")</f>
        <v>SLA_MET</v>
      </c>
      <c r="R649" s="94"/>
    </row>
    <row r="650" spans="1:18" x14ac:dyDescent="0.3">
      <c r="A650" s="14" t="s">
        <v>2803</v>
      </c>
      <c r="B650" s="15">
        <v>45147.413252314815</v>
      </c>
      <c r="C650" s="16">
        <v>45147.428194444445</v>
      </c>
      <c r="D650" s="17" t="s">
        <v>8</v>
      </c>
      <c r="E650" s="17" t="s">
        <v>19</v>
      </c>
      <c r="F650" s="17" t="s">
        <v>1222</v>
      </c>
      <c r="G650" s="17" t="s">
        <v>861</v>
      </c>
      <c r="H650" s="78" t="s">
        <v>7451</v>
      </c>
      <c r="I650" s="48">
        <f>tbl_raw_data[[#This Row],[Date Actioned]]-tbl_raw_data[[#This Row],[Date Tagged]]</f>
        <v>1.4942129630071577E-2</v>
      </c>
      <c r="J650" s="46">
        <f>HOUR(tbl_raw_data[[#This Row],[Time_taken]])*60+MINUTE(tbl_raw_data[[#This Row],[Time_taken]])+SECOND(tbl_raw_data[[#This Row],[Time_taken]])/60</f>
        <v>21.516666666666666</v>
      </c>
      <c r="K650" s="52">
        <f>DATE(YEAR(tbl_raw_data[[#This Row],[Date Actioned]]),MONTH(tbl_raw_data[[#This Row],[Date Actioned]]),DAY(tbl_raw_data[[#This Row],[Date Actioned]]))</f>
        <v>45147</v>
      </c>
      <c r="L650" s="50" t="str">
        <f>UPPER(TEXT(tbl_raw_data[[#This Row],[updated_date]],"MMMM"))</f>
        <v>AUGUST</v>
      </c>
      <c r="M650" s="50" t="str">
        <f>"WEEK "&amp; IF(ROUNDUP(DAY(tbl_raw_data[[#This Row],[updated_date]])/7,0)=5,4,ROUNDUP(DAY(tbl_raw_data[[#This Row],[updated_date]])/7,0))</f>
        <v>WEEK 2</v>
      </c>
      <c r="N650" s="50" t="str">
        <f>UPPER(VLOOKUP(tbl_raw_data[[#This Row],[Analyst]],Settiings!$A$2:$B$16,2,0))</f>
        <v>HARDIK</v>
      </c>
      <c r="O650" s="50" t="str">
        <f>TRIM(UPPER(tbl_raw_data[[#This Row],[Outcome]]))</f>
        <v>WITHDRAW</v>
      </c>
      <c r="P650" s="50" t="str">
        <f>TRIM(UPPER(tbl_raw_data[[#This Row],[Queue Name]]))</f>
        <v>CONSUMER POST BUREAU</v>
      </c>
      <c r="Q650" s="50" t="str">
        <f>IF(tbl_raw_data[[#This Row],[Time taken in min]]&lt;=Settiings!$D$2,"SLA_MET","SLA_NOT_MET")</f>
        <v>SLA_NOT_MET</v>
      </c>
      <c r="R650" s="94"/>
    </row>
    <row r="651" spans="1:18" x14ac:dyDescent="0.3">
      <c r="A651" s="14" t="s">
        <v>2821</v>
      </c>
      <c r="B651" s="9">
        <v>45147.459930555553</v>
      </c>
      <c r="C651" s="24">
        <v>45147.462442129632</v>
      </c>
      <c r="D651" s="25" t="s">
        <v>8</v>
      </c>
      <c r="E651" s="25" t="s">
        <v>47</v>
      </c>
      <c r="F651" s="25" t="s">
        <v>1222</v>
      </c>
      <c r="G651" s="25" t="s">
        <v>2822</v>
      </c>
      <c r="H651" s="78" t="s">
        <v>7451</v>
      </c>
      <c r="I651" s="48">
        <f>tbl_raw_data[[#This Row],[Date Actioned]]-tbl_raw_data[[#This Row],[Date Tagged]]</f>
        <v>2.5115740791079588E-3</v>
      </c>
      <c r="J651" s="46">
        <f>HOUR(tbl_raw_data[[#This Row],[Time_taken]])*60+MINUTE(tbl_raw_data[[#This Row],[Time_taken]])+SECOND(tbl_raw_data[[#This Row],[Time_taken]])/60</f>
        <v>3.6166666666666667</v>
      </c>
      <c r="K651" s="52">
        <f>DATE(YEAR(tbl_raw_data[[#This Row],[Date Actioned]]),MONTH(tbl_raw_data[[#This Row],[Date Actioned]]),DAY(tbl_raw_data[[#This Row],[Date Actioned]]))</f>
        <v>45147</v>
      </c>
      <c r="L651" s="50" t="str">
        <f>UPPER(TEXT(tbl_raw_data[[#This Row],[updated_date]],"MMMM"))</f>
        <v>AUGUST</v>
      </c>
      <c r="M651" s="50" t="str">
        <f>"WEEK "&amp; IF(ROUNDUP(DAY(tbl_raw_data[[#This Row],[updated_date]])/7,0)=5,4,ROUNDUP(DAY(tbl_raw_data[[#This Row],[updated_date]])/7,0))</f>
        <v>WEEK 2</v>
      </c>
      <c r="N651" s="50" t="str">
        <f>UPPER(VLOOKUP(tbl_raw_data[[#This Row],[Analyst]],Settiings!$A$2:$B$16,2,0))</f>
        <v>HARDIK</v>
      </c>
      <c r="O651" s="50" t="str">
        <f>TRIM(UPPER(tbl_raw_data[[#This Row],[Outcome]]))</f>
        <v>WITHDRAW</v>
      </c>
      <c r="P651" s="50" t="str">
        <f>TRIM(UPPER(tbl_raw_data[[#This Row],[Queue Name]]))</f>
        <v>CONSUMER PRE BUREAU</v>
      </c>
      <c r="Q651" s="50" t="str">
        <f>IF(tbl_raw_data[[#This Row],[Time taken in min]]&lt;=Settiings!$D$2,"SLA_MET","SLA_NOT_MET")</f>
        <v>SLA_MET</v>
      </c>
      <c r="R651" s="94"/>
    </row>
    <row r="652" spans="1:18" x14ac:dyDescent="0.3">
      <c r="A652" s="23" t="s">
        <v>2828</v>
      </c>
      <c r="B652" s="9">
        <v>45147.465520833335</v>
      </c>
      <c r="C652" s="24">
        <v>45147.473981481482</v>
      </c>
      <c r="D652" s="25" t="s">
        <v>8</v>
      </c>
      <c r="E652" s="25" t="s">
        <v>47</v>
      </c>
      <c r="F652" s="25" t="s">
        <v>1222</v>
      </c>
      <c r="G652" s="25" t="s">
        <v>2796</v>
      </c>
      <c r="H652" s="78" t="s">
        <v>7451</v>
      </c>
      <c r="I652" s="48">
        <f>tbl_raw_data[[#This Row],[Date Actioned]]-tbl_raw_data[[#This Row],[Date Tagged]]</f>
        <v>8.4606481468654238E-3</v>
      </c>
      <c r="J652" s="46">
        <f>HOUR(tbl_raw_data[[#This Row],[Time_taken]])*60+MINUTE(tbl_raw_data[[#This Row],[Time_taken]])+SECOND(tbl_raw_data[[#This Row],[Time_taken]])/60</f>
        <v>12.183333333333334</v>
      </c>
      <c r="K652" s="52">
        <f>DATE(YEAR(tbl_raw_data[[#This Row],[Date Actioned]]),MONTH(tbl_raw_data[[#This Row],[Date Actioned]]),DAY(tbl_raw_data[[#This Row],[Date Actioned]]))</f>
        <v>45147</v>
      </c>
      <c r="L652" s="50" t="str">
        <f>UPPER(TEXT(tbl_raw_data[[#This Row],[updated_date]],"MMMM"))</f>
        <v>AUGUST</v>
      </c>
      <c r="M652" s="50" t="str">
        <f>"WEEK "&amp; IF(ROUNDUP(DAY(tbl_raw_data[[#This Row],[updated_date]])/7,0)=5,4,ROUNDUP(DAY(tbl_raw_data[[#This Row],[updated_date]])/7,0))</f>
        <v>WEEK 2</v>
      </c>
      <c r="N652" s="50" t="str">
        <f>UPPER(VLOOKUP(tbl_raw_data[[#This Row],[Analyst]],Settiings!$A$2:$B$16,2,0))</f>
        <v>HARDIK</v>
      </c>
      <c r="O652" s="50" t="str">
        <f>TRIM(UPPER(tbl_raw_data[[#This Row],[Outcome]]))</f>
        <v>WITHDRAW</v>
      </c>
      <c r="P652" s="50" t="str">
        <f>TRIM(UPPER(tbl_raw_data[[#This Row],[Queue Name]]))</f>
        <v>CONSUMER PRE BUREAU</v>
      </c>
      <c r="Q652" s="50" t="str">
        <f>IF(tbl_raw_data[[#This Row],[Time taken in min]]&lt;=Settiings!$D$2,"SLA_MET","SLA_NOT_MET")</f>
        <v>SLA_MET</v>
      </c>
      <c r="R652" s="94"/>
    </row>
    <row r="653" spans="1:18" x14ac:dyDescent="0.3">
      <c r="A653" s="14" t="s">
        <v>2829</v>
      </c>
      <c r="B653" s="15">
        <v>45147.466585648152</v>
      </c>
      <c r="C653" s="16">
        <v>45147.476053240738</v>
      </c>
      <c r="D653" s="17" t="s">
        <v>8</v>
      </c>
      <c r="E653" s="17" t="s">
        <v>47</v>
      </c>
      <c r="F653" s="17" t="s">
        <v>76</v>
      </c>
      <c r="G653" s="17" t="s">
        <v>1182</v>
      </c>
      <c r="H653" s="78" t="s">
        <v>7451</v>
      </c>
      <c r="I653" s="48">
        <f>tbl_raw_data[[#This Row],[Date Actioned]]-tbl_raw_data[[#This Row],[Date Tagged]]</f>
        <v>9.4675925865885802E-3</v>
      </c>
      <c r="J653" s="46">
        <f>HOUR(tbl_raw_data[[#This Row],[Time_taken]])*60+MINUTE(tbl_raw_data[[#This Row],[Time_taken]])+SECOND(tbl_raw_data[[#This Row],[Time_taken]])/60</f>
        <v>13.633333333333333</v>
      </c>
      <c r="K653" s="52">
        <f>DATE(YEAR(tbl_raw_data[[#This Row],[Date Actioned]]),MONTH(tbl_raw_data[[#This Row],[Date Actioned]]),DAY(tbl_raw_data[[#This Row],[Date Actioned]]))</f>
        <v>45147</v>
      </c>
      <c r="L653" s="50" t="str">
        <f>UPPER(TEXT(tbl_raw_data[[#This Row],[updated_date]],"MMMM"))</f>
        <v>AUGUST</v>
      </c>
      <c r="M653" s="50" t="str">
        <f>"WEEK "&amp; IF(ROUNDUP(DAY(tbl_raw_data[[#This Row],[updated_date]])/7,0)=5,4,ROUNDUP(DAY(tbl_raw_data[[#This Row],[updated_date]])/7,0))</f>
        <v>WEEK 2</v>
      </c>
      <c r="N653" s="50" t="str">
        <f>UPPER(VLOOKUP(tbl_raw_data[[#This Row],[Analyst]],Settiings!$A$2:$B$16,2,0))</f>
        <v>ROHAN</v>
      </c>
      <c r="O653" s="50" t="str">
        <f>TRIM(UPPER(tbl_raw_data[[#This Row],[Outcome]]))</f>
        <v>WITHDRAW</v>
      </c>
      <c r="P653" s="50" t="str">
        <f>TRIM(UPPER(tbl_raw_data[[#This Row],[Queue Name]]))</f>
        <v>CONSUMER PRE BUREAU</v>
      </c>
      <c r="Q653" s="50" t="str">
        <f>IF(tbl_raw_data[[#This Row],[Time taken in min]]&lt;=Settiings!$D$2,"SLA_MET","SLA_NOT_MET")</f>
        <v>SLA_MET</v>
      </c>
      <c r="R653" s="94"/>
    </row>
    <row r="654" spans="1:18" x14ac:dyDescent="0.3">
      <c r="A654" s="23" t="s">
        <v>2846</v>
      </c>
      <c r="B654" s="9">
        <v>45147.500821759262</v>
      </c>
      <c r="C654" s="24">
        <v>45147.507951388892</v>
      </c>
      <c r="D654" s="25" t="s">
        <v>8</v>
      </c>
      <c r="E654" s="25" t="s">
        <v>47</v>
      </c>
      <c r="F654" s="25" t="s">
        <v>53</v>
      </c>
      <c r="G654" s="25" t="s">
        <v>2847</v>
      </c>
      <c r="H654" s="78" t="s">
        <v>7451</v>
      </c>
      <c r="I654" s="48">
        <f>tbl_raw_data[[#This Row],[Date Actioned]]-tbl_raw_data[[#This Row],[Date Tagged]]</f>
        <v>7.1296296300715767E-3</v>
      </c>
      <c r="J654" s="46">
        <f>HOUR(tbl_raw_data[[#This Row],[Time_taken]])*60+MINUTE(tbl_raw_data[[#This Row],[Time_taken]])+SECOND(tbl_raw_data[[#This Row],[Time_taken]])/60</f>
        <v>10.266666666666667</v>
      </c>
      <c r="K654" s="52">
        <f>DATE(YEAR(tbl_raw_data[[#This Row],[Date Actioned]]),MONTH(tbl_raw_data[[#This Row],[Date Actioned]]),DAY(tbl_raw_data[[#This Row],[Date Actioned]]))</f>
        <v>45147</v>
      </c>
      <c r="L654" s="50" t="str">
        <f>UPPER(TEXT(tbl_raw_data[[#This Row],[updated_date]],"MMMM"))</f>
        <v>AUGUST</v>
      </c>
      <c r="M654" s="50" t="str">
        <f>"WEEK "&amp; IF(ROUNDUP(DAY(tbl_raw_data[[#This Row],[updated_date]])/7,0)=5,4,ROUNDUP(DAY(tbl_raw_data[[#This Row],[updated_date]])/7,0))</f>
        <v>WEEK 2</v>
      </c>
      <c r="N654" s="50" t="str">
        <f>UPPER(VLOOKUP(tbl_raw_data[[#This Row],[Analyst]],Settiings!$A$2:$B$16,2,0))</f>
        <v>NAVED</v>
      </c>
      <c r="O654" s="50" t="str">
        <f>TRIM(UPPER(tbl_raw_data[[#This Row],[Outcome]]))</f>
        <v>WITHDRAW</v>
      </c>
      <c r="P654" s="50" t="str">
        <f>TRIM(UPPER(tbl_raw_data[[#This Row],[Queue Name]]))</f>
        <v>CONSUMER PRE BUREAU</v>
      </c>
      <c r="Q654" s="50" t="str">
        <f>IF(tbl_raw_data[[#This Row],[Time taken in min]]&lt;=Settiings!$D$2,"SLA_MET","SLA_NOT_MET")</f>
        <v>SLA_MET</v>
      </c>
      <c r="R654" s="94"/>
    </row>
    <row r="655" spans="1:18" x14ac:dyDescent="0.3">
      <c r="A655" s="14" t="s">
        <v>2869</v>
      </c>
      <c r="B655" s="9">
        <v>45147.556238425925</v>
      </c>
      <c r="C655" s="24">
        <v>45147.567488425928</v>
      </c>
      <c r="D655" s="25" t="s">
        <v>8</v>
      </c>
      <c r="E655" s="25" t="s">
        <v>9</v>
      </c>
      <c r="F655" s="25" t="s">
        <v>65</v>
      </c>
      <c r="G655" s="25" t="s">
        <v>2870</v>
      </c>
      <c r="H655" s="78" t="s">
        <v>7451</v>
      </c>
      <c r="I655" s="48">
        <f>tbl_raw_data[[#This Row],[Date Actioned]]-tbl_raw_data[[#This Row],[Date Tagged]]</f>
        <v>1.1250000003201421E-2</v>
      </c>
      <c r="J655" s="46">
        <f>HOUR(tbl_raw_data[[#This Row],[Time_taken]])*60+MINUTE(tbl_raw_data[[#This Row],[Time_taken]])+SECOND(tbl_raw_data[[#This Row],[Time_taken]])/60</f>
        <v>16.2</v>
      </c>
      <c r="K655" s="52">
        <f>DATE(YEAR(tbl_raw_data[[#This Row],[Date Actioned]]),MONTH(tbl_raw_data[[#This Row],[Date Actioned]]),DAY(tbl_raw_data[[#This Row],[Date Actioned]]))</f>
        <v>45147</v>
      </c>
      <c r="L655" s="50" t="str">
        <f>UPPER(TEXT(tbl_raw_data[[#This Row],[updated_date]],"MMMM"))</f>
        <v>AUGUST</v>
      </c>
      <c r="M655" s="50" t="str">
        <f>"WEEK "&amp; IF(ROUNDUP(DAY(tbl_raw_data[[#This Row],[updated_date]])/7,0)=5,4,ROUNDUP(DAY(tbl_raw_data[[#This Row],[updated_date]])/7,0))</f>
        <v>WEEK 2</v>
      </c>
      <c r="N655" s="50" t="str">
        <f>UPPER(VLOOKUP(tbl_raw_data[[#This Row],[Analyst]],Settiings!$A$2:$B$16,2,0))</f>
        <v>SAM</v>
      </c>
      <c r="O655" s="50" t="str">
        <f>TRIM(UPPER(tbl_raw_data[[#This Row],[Outcome]]))</f>
        <v>WITHDRAW</v>
      </c>
      <c r="P655" s="50" t="str">
        <f>TRIM(UPPER(tbl_raw_data[[#This Row],[Queue Name]]))</f>
        <v>CONSUMER EXISTING</v>
      </c>
      <c r="Q655" s="50" t="str">
        <f>IF(tbl_raw_data[[#This Row],[Time taken in min]]&lt;=Settiings!$D$2,"SLA_MET","SLA_NOT_MET")</f>
        <v>SLA_MET</v>
      </c>
      <c r="R655" s="94"/>
    </row>
    <row r="656" spans="1:18" x14ac:dyDescent="0.3">
      <c r="A656" s="20" t="s">
        <v>2871</v>
      </c>
      <c r="B656" s="15">
        <v>45147.556296296294</v>
      </c>
      <c r="C656" s="16">
        <v>45147.561388888891</v>
      </c>
      <c r="D656" s="17" t="s">
        <v>8</v>
      </c>
      <c r="E656" s="17" t="s">
        <v>47</v>
      </c>
      <c r="F656" s="17" t="s">
        <v>53</v>
      </c>
      <c r="G656" s="17" t="s">
        <v>118</v>
      </c>
      <c r="H656" s="78" t="s">
        <v>7451</v>
      </c>
      <c r="I656" s="48">
        <f>tbl_raw_data[[#This Row],[Date Actioned]]-tbl_raw_data[[#This Row],[Date Tagged]]</f>
        <v>5.0925925970659591E-3</v>
      </c>
      <c r="J656" s="46">
        <f>HOUR(tbl_raw_data[[#This Row],[Time_taken]])*60+MINUTE(tbl_raw_data[[#This Row],[Time_taken]])+SECOND(tbl_raw_data[[#This Row],[Time_taken]])/60</f>
        <v>7.333333333333333</v>
      </c>
      <c r="K656" s="52">
        <f>DATE(YEAR(tbl_raw_data[[#This Row],[Date Actioned]]),MONTH(tbl_raw_data[[#This Row],[Date Actioned]]),DAY(tbl_raw_data[[#This Row],[Date Actioned]]))</f>
        <v>45147</v>
      </c>
      <c r="L656" s="50" t="str">
        <f>UPPER(TEXT(tbl_raw_data[[#This Row],[updated_date]],"MMMM"))</f>
        <v>AUGUST</v>
      </c>
      <c r="M656" s="50" t="str">
        <f>"WEEK "&amp; IF(ROUNDUP(DAY(tbl_raw_data[[#This Row],[updated_date]])/7,0)=5,4,ROUNDUP(DAY(tbl_raw_data[[#This Row],[updated_date]])/7,0))</f>
        <v>WEEK 2</v>
      </c>
      <c r="N656" s="50" t="str">
        <f>UPPER(VLOOKUP(tbl_raw_data[[#This Row],[Analyst]],Settiings!$A$2:$B$16,2,0))</f>
        <v>NAVED</v>
      </c>
      <c r="O656" s="50" t="str">
        <f>TRIM(UPPER(tbl_raw_data[[#This Row],[Outcome]]))</f>
        <v>WITHDRAW</v>
      </c>
      <c r="P656" s="50" t="str">
        <f>TRIM(UPPER(tbl_raw_data[[#This Row],[Queue Name]]))</f>
        <v>CONSUMER PRE BUREAU</v>
      </c>
      <c r="Q656" s="50" t="str">
        <f>IF(tbl_raw_data[[#This Row],[Time taken in min]]&lt;=Settiings!$D$2,"SLA_MET","SLA_NOT_MET")</f>
        <v>SLA_MET</v>
      </c>
      <c r="R656" s="94"/>
    </row>
    <row r="657" spans="1:18" x14ac:dyDescent="0.3">
      <c r="A657" s="20" t="s">
        <v>2881</v>
      </c>
      <c r="B657" s="9">
        <v>45147.569618055553</v>
      </c>
      <c r="C657" s="24">
        <v>45147.574490740742</v>
      </c>
      <c r="D657" s="25" t="s">
        <v>8</v>
      </c>
      <c r="E657" s="25" t="s">
        <v>47</v>
      </c>
      <c r="F657" s="25" t="s">
        <v>1222</v>
      </c>
      <c r="G657" s="25" t="s">
        <v>2697</v>
      </c>
      <c r="H657" s="78" t="s">
        <v>7451</v>
      </c>
      <c r="I657" s="48">
        <f>tbl_raw_data[[#This Row],[Date Actioned]]-tbl_raw_data[[#This Row],[Date Tagged]]</f>
        <v>4.8726851891842671E-3</v>
      </c>
      <c r="J657" s="46">
        <f>HOUR(tbl_raw_data[[#This Row],[Time_taken]])*60+MINUTE(tbl_raw_data[[#This Row],[Time_taken]])+SECOND(tbl_raw_data[[#This Row],[Time_taken]])/60</f>
        <v>7.0166666666666666</v>
      </c>
      <c r="K657" s="52">
        <f>DATE(YEAR(tbl_raw_data[[#This Row],[Date Actioned]]),MONTH(tbl_raw_data[[#This Row],[Date Actioned]]),DAY(tbl_raw_data[[#This Row],[Date Actioned]]))</f>
        <v>45147</v>
      </c>
      <c r="L657" s="50" t="str">
        <f>UPPER(TEXT(tbl_raw_data[[#This Row],[updated_date]],"MMMM"))</f>
        <v>AUGUST</v>
      </c>
      <c r="M657" s="50" t="str">
        <f>"WEEK "&amp; IF(ROUNDUP(DAY(tbl_raw_data[[#This Row],[updated_date]])/7,0)=5,4,ROUNDUP(DAY(tbl_raw_data[[#This Row],[updated_date]])/7,0))</f>
        <v>WEEK 2</v>
      </c>
      <c r="N657" s="50" t="str">
        <f>UPPER(VLOOKUP(tbl_raw_data[[#This Row],[Analyst]],Settiings!$A$2:$B$16,2,0))</f>
        <v>HARDIK</v>
      </c>
      <c r="O657" s="50" t="str">
        <f>TRIM(UPPER(tbl_raw_data[[#This Row],[Outcome]]))</f>
        <v>WITHDRAW</v>
      </c>
      <c r="P657" s="50" t="str">
        <f>TRIM(UPPER(tbl_raw_data[[#This Row],[Queue Name]]))</f>
        <v>CONSUMER PRE BUREAU</v>
      </c>
      <c r="Q657" s="50" t="str">
        <f>IF(tbl_raw_data[[#This Row],[Time taken in min]]&lt;=Settiings!$D$2,"SLA_MET","SLA_NOT_MET")</f>
        <v>SLA_MET</v>
      </c>
      <c r="R657" s="94"/>
    </row>
    <row r="658" spans="1:18" x14ac:dyDescent="0.3">
      <c r="A658" s="23" t="s">
        <v>2884</v>
      </c>
      <c r="B658" s="15">
        <v>45147.571018518516</v>
      </c>
      <c r="C658" s="16">
        <v>45147.578229166669</v>
      </c>
      <c r="D658" s="17" t="s">
        <v>8</v>
      </c>
      <c r="E658" s="17" t="s">
        <v>9</v>
      </c>
      <c r="F658" s="17" t="s">
        <v>43</v>
      </c>
      <c r="G658" s="17" t="s">
        <v>2885</v>
      </c>
      <c r="H658" s="78" t="s">
        <v>7451</v>
      </c>
      <c r="I658" s="48">
        <f>tbl_raw_data[[#This Row],[Date Actioned]]-tbl_raw_data[[#This Row],[Date Tagged]]</f>
        <v>7.2106481529772282E-3</v>
      </c>
      <c r="J658" s="46">
        <f>HOUR(tbl_raw_data[[#This Row],[Time_taken]])*60+MINUTE(tbl_raw_data[[#This Row],[Time_taken]])+SECOND(tbl_raw_data[[#This Row],[Time_taken]])/60</f>
        <v>10.383333333333333</v>
      </c>
      <c r="K658" s="52">
        <f>DATE(YEAR(tbl_raw_data[[#This Row],[Date Actioned]]),MONTH(tbl_raw_data[[#This Row],[Date Actioned]]),DAY(tbl_raw_data[[#This Row],[Date Actioned]]))</f>
        <v>45147</v>
      </c>
      <c r="L658" s="50" t="str">
        <f>UPPER(TEXT(tbl_raw_data[[#This Row],[updated_date]],"MMMM"))</f>
        <v>AUGUST</v>
      </c>
      <c r="M658" s="50" t="str">
        <f>"WEEK "&amp; IF(ROUNDUP(DAY(tbl_raw_data[[#This Row],[updated_date]])/7,0)=5,4,ROUNDUP(DAY(tbl_raw_data[[#This Row],[updated_date]])/7,0))</f>
        <v>WEEK 2</v>
      </c>
      <c r="N658" s="50" t="str">
        <f>UPPER(VLOOKUP(tbl_raw_data[[#This Row],[Analyst]],Settiings!$A$2:$B$16,2,0))</f>
        <v>MERCEDES</v>
      </c>
      <c r="O658" s="50" t="str">
        <f>TRIM(UPPER(tbl_raw_data[[#This Row],[Outcome]]))</f>
        <v>WITHDRAW</v>
      </c>
      <c r="P658" s="50" t="str">
        <f>TRIM(UPPER(tbl_raw_data[[#This Row],[Queue Name]]))</f>
        <v>CONSUMER EXISTING</v>
      </c>
      <c r="Q658" s="50" t="str">
        <f>IF(tbl_raw_data[[#This Row],[Time taken in min]]&lt;=Settiings!$D$2,"SLA_MET","SLA_NOT_MET")</f>
        <v>SLA_MET</v>
      </c>
      <c r="R658" s="94"/>
    </row>
    <row r="659" spans="1:18" x14ac:dyDescent="0.3">
      <c r="A659" s="14" t="s">
        <v>2898</v>
      </c>
      <c r="B659" s="9">
        <v>45147.598414351851</v>
      </c>
      <c r="C659" s="24">
        <v>45147.60193287037</v>
      </c>
      <c r="D659" s="25" t="s">
        <v>8</v>
      </c>
      <c r="E659" s="25" t="s">
        <v>19</v>
      </c>
      <c r="F659" s="25" t="s">
        <v>65</v>
      </c>
      <c r="G659" s="25" t="s">
        <v>2899</v>
      </c>
      <c r="H659" s="78" t="s">
        <v>7451</v>
      </c>
      <c r="I659" s="48">
        <f>tbl_raw_data[[#This Row],[Date Actioned]]-tbl_raw_data[[#This Row],[Date Tagged]]</f>
        <v>3.5185185188311152E-3</v>
      </c>
      <c r="J659" s="46">
        <f>HOUR(tbl_raw_data[[#This Row],[Time_taken]])*60+MINUTE(tbl_raw_data[[#This Row],[Time_taken]])+SECOND(tbl_raw_data[[#This Row],[Time_taken]])/60</f>
        <v>5.0666666666666664</v>
      </c>
      <c r="K659" s="52">
        <f>DATE(YEAR(tbl_raw_data[[#This Row],[Date Actioned]]),MONTH(tbl_raw_data[[#This Row],[Date Actioned]]),DAY(tbl_raw_data[[#This Row],[Date Actioned]]))</f>
        <v>45147</v>
      </c>
      <c r="L659" s="50" t="str">
        <f>UPPER(TEXT(tbl_raw_data[[#This Row],[updated_date]],"MMMM"))</f>
        <v>AUGUST</v>
      </c>
      <c r="M659" s="50" t="str">
        <f>"WEEK "&amp; IF(ROUNDUP(DAY(tbl_raw_data[[#This Row],[updated_date]])/7,0)=5,4,ROUNDUP(DAY(tbl_raw_data[[#This Row],[updated_date]])/7,0))</f>
        <v>WEEK 2</v>
      </c>
      <c r="N659" s="50" t="str">
        <f>UPPER(VLOOKUP(tbl_raw_data[[#This Row],[Analyst]],Settiings!$A$2:$B$16,2,0))</f>
        <v>SAM</v>
      </c>
      <c r="O659" s="50" t="str">
        <f>TRIM(UPPER(tbl_raw_data[[#This Row],[Outcome]]))</f>
        <v>WITHDRAW</v>
      </c>
      <c r="P659" s="50" t="str">
        <f>TRIM(UPPER(tbl_raw_data[[#This Row],[Queue Name]]))</f>
        <v>CONSUMER POST BUREAU</v>
      </c>
      <c r="Q659" s="50" t="str">
        <f>IF(tbl_raw_data[[#This Row],[Time taken in min]]&lt;=Settiings!$D$2,"SLA_MET","SLA_NOT_MET")</f>
        <v>SLA_MET</v>
      </c>
      <c r="R659" s="94"/>
    </row>
    <row r="660" spans="1:18" x14ac:dyDescent="0.3">
      <c r="A660" s="20" t="s">
        <v>2901</v>
      </c>
      <c r="B660" s="15">
        <v>45147.601805555554</v>
      </c>
      <c r="C660" s="16">
        <v>45147.605798611112</v>
      </c>
      <c r="D660" s="17" t="s">
        <v>8</v>
      </c>
      <c r="E660" s="17" t="s">
        <v>19</v>
      </c>
      <c r="F660" s="17" t="s">
        <v>65</v>
      </c>
      <c r="G660" s="17" t="s">
        <v>136</v>
      </c>
      <c r="H660" s="78" t="s">
        <v>7451</v>
      </c>
      <c r="I660" s="48">
        <f>tbl_raw_data[[#This Row],[Date Actioned]]-tbl_raw_data[[#This Row],[Date Tagged]]</f>
        <v>3.9930555576574989E-3</v>
      </c>
      <c r="J660" s="46">
        <f>HOUR(tbl_raw_data[[#This Row],[Time_taken]])*60+MINUTE(tbl_raw_data[[#This Row],[Time_taken]])+SECOND(tbl_raw_data[[#This Row],[Time_taken]])/60</f>
        <v>5.75</v>
      </c>
      <c r="K660" s="52">
        <f>DATE(YEAR(tbl_raw_data[[#This Row],[Date Actioned]]),MONTH(tbl_raw_data[[#This Row],[Date Actioned]]),DAY(tbl_raw_data[[#This Row],[Date Actioned]]))</f>
        <v>45147</v>
      </c>
      <c r="L660" s="50" t="str">
        <f>UPPER(TEXT(tbl_raw_data[[#This Row],[updated_date]],"MMMM"))</f>
        <v>AUGUST</v>
      </c>
      <c r="M660" s="50" t="str">
        <f>"WEEK "&amp; IF(ROUNDUP(DAY(tbl_raw_data[[#This Row],[updated_date]])/7,0)=5,4,ROUNDUP(DAY(tbl_raw_data[[#This Row],[updated_date]])/7,0))</f>
        <v>WEEK 2</v>
      </c>
      <c r="N660" s="50" t="str">
        <f>UPPER(VLOOKUP(tbl_raw_data[[#This Row],[Analyst]],Settiings!$A$2:$B$16,2,0))</f>
        <v>SAM</v>
      </c>
      <c r="O660" s="50" t="str">
        <f>TRIM(UPPER(tbl_raw_data[[#This Row],[Outcome]]))</f>
        <v>WITHDRAW</v>
      </c>
      <c r="P660" s="50" t="str">
        <f>TRIM(UPPER(tbl_raw_data[[#This Row],[Queue Name]]))</f>
        <v>CONSUMER POST BUREAU</v>
      </c>
      <c r="Q660" s="50" t="str">
        <f>IF(tbl_raw_data[[#This Row],[Time taken in min]]&lt;=Settiings!$D$2,"SLA_MET","SLA_NOT_MET")</f>
        <v>SLA_MET</v>
      </c>
      <c r="R660" s="94"/>
    </row>
    <row r="661" spans="1:18" x14ac:dyDescent="0.3">
      <c r="A661" s="23" t="s">
        <v>2902</v>
      </c>
      <c r="B661" s="9">
        <v>45147.602175925924</v>
      </c>
      <c r="C661" s="24">
        <v>45147.608252314814</v>
      </c>
      <c r="D661" s="25" t="s">
        <v>8</v>
      </c>
      <c r="E661" s="25" t="s">
        <v>9</v>
      </c>
      <c r="F661" s="25" t="s">
        <v>1222</v>
      </c>
      <c r="G661" s="25" t="s">
        <v>2796</v>
      </c>
      <c r="H661" s="78" t="s">
        <v>7451</v>
      </c>
      <c r="I661" s="48">
        <f>tbl_raw_data[[#This Row],[Date Actioned]]-tbl_raw_data[[#This Row],[Date Tagged]]</f>
        <v>6.0763888905057684E-3</v>
      </c>
      <c r="J661" s="46">
        <f>HOUR(tbl_raw_data[[#This Row],[Time_taken]])*60+MINUTE(tbl_raw_data[[#This Row],[Time_taken]])+SECOND(tbl_raw_data[[#This Row],[Time_taken]])/60</f>
        <v>8.75</v>
      </c>
      <c r="K661" s="52">
        <f>DATE(YEAR(tbl_raw_data[[#This Row],[Date Actioned]]),MONTH(tbl_raw_data[[#This Row],[Date Actioned]]),DAY(tbl_raw_data[[#This Row],[Date Actioned]]))</f>
        <v>45147</v>
      </c>
      <c r="L661" s="50" t="str">
        <f>UPPER(TEXT(tbl_raw_data[[#This Row],[updated_date]],"MMMM"))</f>
        <v>AUGUST</v>
      </c>
      <c r="M661" s="50" t="str">
        <f>"WEEK "&amp; IF(ROUNDUP(DAY(tbl_raw_data[[#This Row],[updated_date]])/7,0)=5,4,ROUNDUP(DAY(tbl_raw_data[[#This Row],[updated_date]])/7,0))</f>
        <v>WEEK 2</v>
      </c>
      <c r="N661" s="50" t="str">
        <f>UPPER(VLOOKUP(tbl_raw_data[[#This Row],[Analyst]],Settiings!$A$2:$B$16,2,0))</f>
        <v>HARDIK</v>
      </c>
      <c r="O661" s="50" t="str">
        <f>TRIM(UPPER(tbl_raw_data[[#This Row],[Outcome]]))</f>
        <v>WITHDRAW</v>
      </c>
      <c r="P661" s="50" t="str">
        <f>TRIM(UPPER(tbl_raw_data[[#This Row],[Queue Name]]))</f>
        <v>CONSUMER EXISTING</v>
      </c>
      <c r="Q661" s="50" t="str">
        <f>IF(tbl_raw_data[[#This Row],[Time taken in min]]&lt;=Settiings!$D$2,"SLA_MET","SLA_NOT_MET")</f>
        <v>SLA_MET</v>
      </c>
      <c r="R661" s="94"/>
    </row>
    <row r="662" spans="1:18" x14ac:dyDescent="0.3">
      <c r="A662" s="14" t="s">
        <v>2906</v>
      </c>
      <c r="B662" s="15">
        <v>45147.604791666665</v>
      </c>
      <c r="C662" s="16">
        <v>45147.622013888889</v>
      </c>
      <c r="D662" s="17" t="s">
        <v>8</v>
      </c>
      <c r="E662" s="17" t="s">
        <v>47</v>
      </c>
      <c r="F662" s="17" t="s">
        <v>24</v>
      </c>
      <c r="G662" s="17" t="s">
        <v>2907</v>
      </c>
      <c r="H662" s="78" t="s">
        <v>7451</v>
      </c>
      <c r="I662" s="48">
        <f>tbl_raw_data[[#This Row],[Date Actioned]]-tbl_raw_data[[#This Row],[Date Tagged]]</f>
        <v>1.7222222224518191E-2</v>
      </c>
      <c r="J662" s="46">
        <f>HOUR(tbl_raw_data[[#This Row],[Time_taken]])*60+MINUTE(tbl_raw_data[[#This Row],[Time_taken]])+SECOND(tbl_raw_data[[#This Row],[Time_taken]])/60</f>
        <v>24.8</v>
      </c>
      <c r="K662" s="52">
        <f>DATE(YEAR(tbl_raw_data[[#This Row],[Date Actioned]]),MONTH(tbl_raw_data[[#This Row],[Date Actioned]]),DAY(tbl_raw_data[[#This Row],[Date Actioned]]))</f>
        <v>45147</v>
      </c>
      <c r="L662" s="50" t="str">
        <f>UPPER(TEXT(tbl_raw_data[[#This Row],[updated_date]],"MMMM"))</f>
        <v>AUGUST</v>
      </c>
      <c r="M662" s="50" t="str">
        <f>"WEEK "&amp; IF(ROUNDUP(DAY(tbl_raw_data[[#This Row],[updated_date]])/7,0)=5,4,ROUNDUP(DAY(tbl_raw_data[[#This Row],[updated_date]])/7,0))</f>
        <v>WEEK 2</v>
      </c>
      <c r="N662" s="50" t="str">
        <f>UPPER(VLOOKUP(tbl_raw_data[[#This Row],[Analyst]],Settiings!$A$2:$B$16,2,0))</f>
        <v>QUADIR</v>
      </c>
      <c r="O662" s="50" t="str">
        <f>TRIM(UPPER(tbl_raw_data[[#This Row],[Outcome]]))</f>
        <v>WITHDRAW</v>
      </c>
      <c r="P662" s="50" t="str">
        <f>TRIM(UPPER(tbl_raw_data[[#This Row],[Queue Name]]))</f>
        <v>CONSUMER PRE BUREAU</v>
      </c>
      <c r="Q662" s="50" t="str">
        <f>IF(tbl_raw_data[[#This Row],[Time taken in min]]&lt;=Settiings!$D$2,"SLA_MET","SLA_NOT_MET")</f>
        <v>SLA_NOT_MET</v>
      </c>
      <c r="R662" s="94"/>
    </row>
    <row r="663" spans="1:18" x14ac:dyDescent="0.3">
      <c r="A663" s="20" t="s">
        <v>2908</v>
      </c>
      <c r="B663" s="9">
        <v>45147.606956018521</v>
      </c>
      <c r="C663" s="24">
        <v>45147.614837962959</v>
      </c>
      <c r="D663" s="25" t="s">
        <v>8</v>
      </c>
      <c r="E663" s="25" t="s">
        <v>47</v>
      </c>
      <c r="F663" s="25" t="s">
        <v>53</v>
      </c>
      <c r="G663" s="25" t="s">
        <v>1335</v>
      </c>
      <c r="H663" s="78" t="s">
        <v>7451</v>
      </c>
      <c r="I663" s="48">
        <f>tbl_raw_data[[#This Row],[Date Actioned]]-tbl_raw_data[[#This Row],[Date Tagged]]</f>
        <v>7.8819444388500415E-3</v>
      </c>
      <c r="J663" s="46">
        <f>HOUR(tbl_raw_data[[#This Row],[Time_taken]])*60+MINUTE(tbl_raw_data[[#This Row],[Time_taken]])+SECOND(tbl_raw_data[[#This Row],[Time_taken]])/60</f>
        <v>11.35</v>
      </c>
      <c r="K663" s="52">
        <f>DATE(YEAR(tbl_raw_data[[#This Row],[Date Actioned]]),MONTH(tbl_raw_data[[#This Row],[Date Actioned]]),DAY(tbl_raw_data[[#This Row],[Date Actioned]]))</f>
        <v>45147</v>
      </c>
      <c r="L663" s="50" t="str">
        <f>UPPER(TEXT(tbl_raw_data[[#This Row],[updated_date]],"MMMM"))</f>
        <v>AUGUST</v>
      </c>
      <c r="M663" s="50" t="str">
        <f>"WEEK "&amp; IF(ROUNDUP(DAY(tbl_raw_data[[#This Row],[updated_date]])/7,0)=5,4,ROUNDUP(DAY(tbl_raw_data[[#This Row],[updated_date]])/7,0))</f>
        <v>WEEK 2</v>
      </c>
      <c r="N663" s="50" t="str">
        <f>UPPER(VLOOKUP(tbl_raw_data[[#This Row],[Analyst]],Settiings!$A$2:$B$16,2,0))</f>
        <v>NAVED</v>
      </c>
      <c r="O663" s="50" t="str">
        <f>TRIM(UPPER(tbl_raw_data[[#This Row],[Outcome]]))</f>
        <v>WITHDRAW</v>
      </c>
      <c r="P663" s="50" t="str">
        <f>TRIM(UPPER(tbl_raw_data[[#This Row],[Queue Name]]))</f>
        <v>CONSUMER PRE BUREAU</v>
      </c>
      <c r="Q663" s="50" t="str">
        <f>IF(tbl_raw_data[[#This Row],[Time taken in min]]&lt;=Settiings!$D$2,"SLA_MET","SLA_NOT_MET")</f>
        <v>SLA_MET</v>
      </c>
      <c r="R663" s="94"/>
    </row>
    <row r="664" spans="1:18" x14ac:dyDescent="0.3">
      <c r="A664" s="23" t="s">
        <v>2914</v>
      </c>
      <c r="B664" s="15">
        <v>45147.62</v>
      </c>
      <c r="C664" s="16">
        <v>45147.631006944444</v>
      </c>
      <c r="D664" s="17" t="s">
        <v>8</v>
      </c>
      <c r="E664" s="17" t="s">
        <v>47</v>
      </c>
      <c r="F664" s="17" t="s">
        <v>686</v>
      </c>
      <c r="G664" s="17" t="s">
        <v>118</v>
      </c>
      <c r="H664" s="78" t="s">
        <v>7451</v>
      </c>
      <c r="I664" s="48">
        <f>tbl_raw_data[[#This Row],[Date Actioned]]-tbl_raw_data[[#This Row],[Date Tagged]]</f>
        <v>1.1006944441760425E-2</v>
      </c>
      <c r="J664" s="46">
        <f>HOUR(tbl_raw_data[[#This Row],[Time_taken]])*60+MINUTE(tbl_raw_data[[#This Row],[Time_taken]])+SECOND(tbl_raw_data[[#This Row],[Time_taken]])/60</f>
        <v>15.85</v>
      </c>
      <c r="K664" s="52">
        <f>DATE(YEAR(tbl_raw_data[[#This Row],[Date Actioned]]),MONTH(tbl_raw_data[[#This Row],[Date Actioned]]),DAY(tbl_raw_data[[#This Row],[Date Actioned]]))</f>
        <v>45147</v>
      </c>
      <c r="L664" s="50" t="str">
        <f>UPPER(TEXT(tbl_raw_data[[#This Row],[updated_date]],"MMMM"))</f>
        <v>AUGUST</v>
      </c>
      <c r="M664" s="50" t="str">
        <f>"WEEK "&amp; IF(ROUNDUP(DAY(tbl_raw_data[[#This Row],[updated_date]])/7,0)=5,4,ROUNDUP(DAY(tbl_raw_data[[#This Row],[updated_date]])/7,0))</f>
        <v>WEEK 2</v>
      </c>
      <c r="N664" s="50" t="str">
        <f>UPPER(VLOOKUP(tbl_raw_data[[#This Row],[Analyst]],Settiings!$A$2:$B$16,2,0))</f>
        <v>FARDIN</v>
      </c>
      <c r="O664" s="50" t="str">
        <f>TRIM(UPPER(tbl_raw_data[[#This Row],[Outcome]]))</f>
        <v>WITHDRAW</v>
      </c>
      <c r="P664" s="50" t="str">
        <f>TRIM(UPPER(tbl_raw_data[[#This Row],[Queue Name]]))</f>
        <v>CONSUMER PRE BUREAU</v>
      </c>
      <c r="Q664" s="50" t="str">
        <f>IF(tbl_raw_data[[#This Row],[Time taken in min]]&lt;=Settiings!$D$2,"SLA_MET","SLA_NOT_MET")</f>
        <v>SLA_MET</v>
      </c>
      <c r="R664" s="94"/>
    </row>
    <row r="665" spans="1:18" x14ac:dyDescent="0.3">
      <c r="A665" s="14" t="s">
        <v>2915</v>
      </c>
      <c r="B665" s="9">
        <v>45147.620138888888</v>
      </c>
      <c r="C665" s="24">
        <v>45147.632175925923</v>
      </c>
      <c r="D665" s="25" t="s">
        <v>8</v>
      </c>
      <c r="E665" s="25" t="s">
        <v>47</v>
      </c>
      <c r="F665" s="25" t="s">
        <v>24</v>
      </c>
      <c r="G665" s="25" t="s">
        <v>2916</v>
      </c>
      <c r="H665" s="78" t="s">
        <v>7451</v>
      </c>
      <c r="I665" s="48">
        <f>tbl_raw_data[[#This Row],[Date Actioned]]-tbl_raw_data[[#This Row],[Date Tagged]]</f>
        <v>1.2037037035042886E-2</v>
      </c>
      <c r="J665" s="46">
        <f>HOUR(tbl_raw_data[[#This Row],[Time_taken]])*60+MINUTE(tbl_raw_data[[#This Row],[Time_taken]])+SECOND(tbl_raw_data[[#This Row],[Time_taken]])/60</f>
        <v>17.333333333333332</v>
      </c>
      <c r="K665" s="52">
        <f>DATE(YEAR(tbl_raw_data[[#This Row],[Date Actioned]]),MONTH(tbl_raw_data[[#This Row],[Date Actioned]]),DAY(tbl_raw_data[[#This Row],[Date Actioned]]))</f>
        <v>45147</v>
      </c>
      <c r="L665" s="50" t="str">
        <f>UPPER(TEXT(tbl_raw_data[[#This Row],[updated_date]],"MMMM"))</f>
        <v>AUGUST</v>
      </c>
      <c r="M665" s="50" t="str">
        <f>"WEEK "&amp; IF(ROUNDUP(DAY(tbl_raw_data[[#This Row],[updated_date]])/7,0)=5,4,ROUNDUP(DAY(tbl_raw_data[[#This Row],[updated_date]])/7,0))</f>
        <v>WEEK 2</v>
      </c>
      <c r="N665" s="50" t="str">
        <f>UPPER(VLOOKUP(tbl_raw_data[[#This Row],[Analyst]],Settiings!$A$2:$B$16,2,0))</f>
        <v>QUADIR</v>
      </c>
      <c r="O665" s="50" t="str">
        <f>TRIM(UPPER(tbl_raw_data[[#This Row],[Outcome]]))</f>
        <v>WITHDRAW</v>
      </c>
      <c r="P665" s="50" t="str">
        <f>TRIM(UPPER(tbl_raw_data[[#This Row],[Queue Name]]))</f>
        <v>CONSUMER PRE BUREAU</v>
      </c>
      <c r="Q665" s="50" t="str">
        <f>IF(tbl_raw_data[[#This Row],[Time taken in min]]&lt;=Settiings!$D$2,"SLA_MET","SLA_NOT_MET")</f>
        <v>SLA_MET</v>
      </c>
      <c r="R665" s="94"/>
    </row>
    <row r="666" spans="1:18" x14ac:dyDescent="0.3">
      <c r="A666" s="20" t="s">
        <v>2918</v>
      </c>
      <c r="B666" s="15">
        <v>45147.622997685183</v>
      </c>
      <c r="C666" s="16">
        <v>45147.627175925925</v>
      </c>
      <c r="D666" s="17" t="s">
        <v>8</v>
      </c>
      <c r="E666" s="17" t="s">
        <v>47</v>
      </c>
      <c r="F666" s="17" t="s">
        <v>53</v>
      </c>
      <c r="G666" s="17" t="s">
        <v>118</v>
      </c>
      <c r="H666" s="78" t="s">
        <v>7451</v>
      </c>
      <c r="I666" s="48">
        <f>tbl_raw_data[[#This Row],[Date Actioned]]-tbl_raw_data[[#This Row],[Date Tagged]]</f>
        <v>4.1782407424761914E-3</v>
      </c>
      <c r="J666" s="46">
        <f>HOUR(tbl_raw_data[[#This Row],[Time_taken]])*60+MINUTE(tbl_raw_data[[#This Row],[Time_taken]])+SECOND(tbl_raw_data[[#This Row],[Time_taken]])/60</f>
        <v>6.0166666666666666</v>
      </c>
      <c r="K666" s="52">
        <f>DATE(YEAR(tbl_raw_data[[#This Row],[Date Actioned]]),MONTH(tbl_raw_data[[#This Row],[Date Actioned]]),DAY(tbl_raw_data[[#This Row],[Date Actioned]]))</f>
        <v>45147</v>
      </c>
      <c r="L666" s="50" t="str">
        <f>UPPER(TEXT(tbl_raw_data[[#This Row],[updated_date]],"MMMM"))</f>
        <v>AUGUST</v>
      </c>
      <c r="M666" s="50" t="str">
        <f>"WEEK "&amp; IF(ROUNDUP(DAY(tbl_raw_data[[#This Row],[updated_date]])/7,0)=5,4,ROUNDUP(DAY(tbl_raw_data[[#This Row],[updated_date]])/7,0))</f>
        <v>WEEK 2</v>
      </c>
      <c r="N666" s="50" t="str">
        <f>UPPER(VLOOKUP(tbl_raw_data[[#This Row],[Analyst]],Settiings!$A$2:$B$16,2,0))</f>
        <v>NAVED</v>
      </c>
      <c r="O666" s="50" t="str">
        <f>TRIM(UPPER(tbl_raw_data[[#This Row],[Outcome]]))</f>
        <v>WITHDRAW</v>
      </c>
      <c r="P666" s="50" t="str">
        <f>TRIM(UPPER(tbl_raw_data[[#This Row],[Queue Name]]))</f>
        <v>CONSUMER PRE BUREAU</v>
      </c>
      <c r="Q666" s="50" t="str">
        <f>IF(tbl_raw_data[[#This Row],[Time taken in min]]&lt;=Settiings!$D$2,"SLA_MET","SLA_NOT_MET")</f>
        <v>SLA_MET</v>
      </c>
      <c r="R666" s="94"/>
    </row>
    <row r="667" spans="1:18" x14ac:dyDescent="0.3">
      <c r="A667" s="23" t="s">
        <v>2920</v>
      </c>
      <c r="B667" s="9">
        <v>45147.625081018516</v>
      </c>
      <c r="C667" s="24">
        <v>45147.633240740739</v>
      </c>
      <c r="D667" s="25" t="s">
        <v>8</v>
      </c>
      <c r="E667" s="25" t="s">
        <v>47</v>
      </c>
      <c r="F667" s="25" t="s">
        <v>53</v>
      </c>
      <c r="G667" s="25" t="s">
        <v>231</v>
      </c>
      <c r="H667" s="78" t="s">
        <v>7451</v>
      </c>
      <c r="I667" s="48">
        <f>tbl_raw_data[[#This Row],[Date Actioned]]-tbl_raw_data[[#This Row],[Date Tagged]]</f>
        <v>8.1597222233540379E-3</v>
      </c>
      <c r="J667" s="46">
        <f>HOUR(tbl_raw_data[[#This Row],[Time_taken]])*60+MINUTE(tbl_raw_data[[#This Row],[Time_taken]])+SECOND(tbl_raw_data[[#This Row],[Time_taken]])/60</f>
        <v>11.75</v>
      </c>
      <c r="K667" s="52">
        <f>DATE(YEAR(tbl_raw_data[[#This Row],[Date Actioned]]),MONTH(tbl_raw_data[[#This Row],[Date Actioned]]),DAY(tbl_raw_data[[#This Row],[Date Actioned]]))</f>
        <v>45147</v>
      </c>
      <c r="L667" s="50" t="str">
        <f>UPPER(TEXT(tbl_raw_data[[#This Row],[updated_date]],"MMMM"))</f>
        <v>AUGUST</v>
      </c>
      <c r="M667" s="50" t="str">
        <f>"WEEK "&amp; IF(ROUNDUP(DAY(tbl_raw_data[[#This Row],[updated_date]])/7,0)=5,4,ROUNDUP(DAY(tbl_raw_data[[#This Row],[updated_date]])/7,0))</f>
        <v>WEEK 2</v>
      </c>
      <c r="N667" s="50" t="str">
        <f>UPPER(VLOOKUP(tbl_raw_data[[#This Row],[Analyst]],Settiings!$A$2:$B$16,2,0))</f>
        <v>NAVED</v>
      </c>
      <c r="O667" s="50" t="str">
        <f>TRIM(UPPER(tbl_raw_data[[#This Row],[Outcome]]))</f>
        <v>WITHDRAW</v>
      </c>
      <c r="P667" s="50" t="str">
        <f>TRIM(UPPER(tbl_raw_data[[#This Row],[Queue Name]]))</f>
        <v>CONSUMER PRE BUREAU</v>
      </c>
      <c r="Q667" s="50" t="str">
        <f>IF(tbl_raw_data[[#This Row],[Time taken in min]]&lt;=Settiings!$D$2,"SLA_MET","SLA_NOT_MET")</f>
        <v>SLA_MET</v>
      </c>
      <c r="R667" s="94"/>
    </row>
    <row r="668" spans="1:18" x14ac:dyDescent="0.3">
      <c r="A668" s="14" t="s">
        <v>2922</v>
      </c>
      <c r="B668" s="15">
        <v>45147.628599537034</v>
      </c>
      <c r="C668" s="16">
        <v>45147.6328125</v>
      </c>
      <c r="D668" s="17" t="s">
        <v>8</v>
      </c>
      <c r="E668" s="17" t="s">
        <v>47</v>
      </c>
      <c r="F668" s="17" t="s">
        <v>65</v>
      </c>
      <c r="G668" s="17" t="s">
        <v>861</v>
      </c>
      <c r="H668" s="78" t="s">
        <v>7451</v>
      </c>
      <c r="I668" s="48">
        <f>tbl_raw_data[[#This Row],[Date Actioned]]-tbl_raw_data[[#This Row],[Date Tagged]]</f>
        <v>4.2129629655391909E-3</v>
      </c>
      <c r="J668" s="46">
        <f>HOUR(tbl_raw_data[[#This Row],[Time_taken]])*60+MINUTE(tbl_raw_data[[#This Row],[Time_taken]])+SECOND(tbl_raw_data[[#This Row],[Time_taken]])/60</f>
        <v>6.0666666666666664</v>
      </c>
      <c r="K668" s="52">
        <f>DATE(YEAR(tbl_raw_data[[#This Row],[Date Actioned]]),MONTH(tbl_raw_data[[#This Row],[Date Actioned]]),DAY(tbl_raw_data[[#This Row],[Date Actioned]]))</f>
        <v>45147</v>
      </c>
      <c r="L668" s="50" t="str">
        <f>UPPER(TEXT(tbl_raw_data[[#This Row],[updated_date]],"MMMM"))</f>
        <v>AUGUST</v>
      </c>
      <c r="M668" s="50" t="str">
        <f>"WEEK "&amp; IF(ROUNDUP(DAY(tbl_raw_data[[#This Row],[updated_date]])/7,0)=5,4,ROUNDUP(DAY(tbl_raw_data[[#This Row],[updated_date]])/7,0))</f>
        <v>WEEK 2</v>
      </c>
      <c r="N668" s="50" t="str">
        <f>UPPER(VLOOKUP(tbl_raw_data[[#This Row],[Analyst]],Settiings!$A$2:$B$16,2,0))</f>
        <v>SAM</v>
      </c>
      <c r="O668" s="50" t="str">
        <f>TRIM(UPPER(tbl_raw_data[[#This Row],[Outcome]]))</f>
        <v>WITHDRAW</v>
      </c>
      <c r="P668" s="50" t="str">
        <f>TRIM(UPPER(tbl_raw_data[[#This Row],[Queue Name]]))</f>
        <v>CONSUMER PRE BUREAU</v>
      </c>
      <c r="Q668" s="50" t="str">
        <f>IF(tbl_raw_data[[#This Row],[Time taken in min]]&lt;=Settiings!$D$2,"SLA_MET","SLA_NOT_MET")</f>
        <v>SLA_MET</v>
      </c>
      <c r="R668" s="94"/>
    </row>
    <row r="669" spans="1:18" x14ac:dyDescent="0.3">
      <c r="A669" s="14" t="s">
        <v>2939</v>
      </c>
      <c r="B669" s="9">
        <v>45147.670138888891</v>
      </c>
      <c r="C669" s="24">
        <v>45147.678240740737</v>
      </c>
      <c r="D669" s="25" t="s">
        <v>8</v>
      </c>
      <c r="E669" s="25" t="s">
        <v>47</v>
      </c>
      <c r="F669" s="25" t="s">
        <v>53</v>
      </c>
      <c r="G669" s="25" t="s">
        <v>231</v>
      </c>
      <c r="H669" s="78" t="s">
        <v>7451</v>
      </c>
      <c r="I669" s="48">
        <f>tbl_raw_data[[#This Row],[Date Actioned]]-tbl_raw_data[[#This Row],[Date Tagged]]</f>
        <v>8.1018518467317335E-3</v>
      </c>
      <c r="J669" s="46">
        <f>HOUR(tbl_raw_data[[#This Row],[Time_taken]])*60+MINUTE(tbl_raw_data[[#This Row],[Time_taken]])+SECOND(tbl_raw_data[[#This Row],[Time_taken]])/60</f>
        <v>11.666666666666666</v>
      </c>
      <c r="K669" s="52">
        <f>DATE(YEAR(tbl_raw_data[[#This Row],[Date Actioned]]),MONTH(tbl_raw_data[[#This Row],[Date Actioned]]),DAY(tbl_raw_data[[#This Row],[Date Actioned]]))</f>
        <v>45147</v>
      </c>
      <c r="L669" s="50" t="str">
        <f>UPPER(TEXT(tbl_raw_data[[#This Row],[updated_date]],"MMMM"))</f>
        <v>AUGUST</v>
      </c>
      <c r="M669" s="50" t="str">
        <f>"WEEK "&amp; IF(ROUNDUP(DAY(tbl_raw_data[[#This Row],[updated_date]])/7,0)=5,4,ROUNDUP(DAY(tbl_raw_data[[#This Row],[updated_date]])/7,0))</f>
        <v>WEEK 2</v>
      </c>
      <c r="N669" s="50" t="str">
        <f>UPPER(VLOOKUP(tbl_raw_data[[#This Row],[Analyst]],Settiings!$A$2:$B$16,2,0))</f>
        <v>NAVED</v>
      </c>
      <c r="O669" s="50" t="str">
        <f>TRIM(UPPER(tbl_raw_data[[#This Row],[Outcome]]))</f>
        <v>WITHDRAW</v>
      </c>
      <c r="P669" s="50" t="str">
        <f>TRIM(UPPER(tbl_raw_data[[#This Row],[Queue Name]]))</f>
        <v>CONSUMER PRE BUREAU</v>
      </c>
      <c r="Q669" s="50" t="str">
        <f>IF(tbl_raw_data[[#This Row],[Time taken in min]]&lt;=Settiings!$D$2,"SLA_MET","SLA_NOT_MET")</f>
        <v>SLA_MET</v>
      </c>
      <c r="R669" s="94"/>
    </row>
    <row r="670" spans="1:18" x14ac:dyDescent="0.3">
      <c r="A670" s="23" t="s">
        <v>2942</v>
      </c>
      <c r="B670" s="9">
        <v>45147.67627314815</v>
      </c>
      <c r="C670" s="24">
        <v>45147.683865740742</v>
      </c>
      <c r="D670" s="25" t="s">
        <v>8</v>
      </c>
      <c r="E670" s="25" t="s">
        <v>9</v>
      </c>
      <c r="F670" s="25" t="s">
        <v>24</v>
      </c>
      <c r="G670" s="25" t="s">
        <v>2943</v>
      </c>
      <c r="H670" s="78" t="s">
        <v>7451</v>
      </c>
      <c r="I670" s="48">
        <f>tbl_raw_data[[#This Row],[Date Actioned]]-tbl_raw_data[[#This Row],[Date Tagged]]</f>
        <v>7.5925925921183079E-3</v>
      </c>
      <c r="J670" s="46">
        <f>HOUR(tbl_raw_data[[#This Row],[Time_taken]])*60+MINUTE(tbl_raw_data[[#This Row],[Time_taken]])+SECOND(tbl_raw_data[[#This Row],[Time_taken]])/60</f>
        <v>10.933333333333334</v>
      </c>
      <c r="K670" s="52">
        <f>DATE(YEAR(tbl_raw_data[[#This Row],[Date Actioned]]),MONTH(tbl_raw_data[[#This Row],[Date Actioned]]),DAY(tbl_raw_data[[#This Row],[Date Actioned]]))</f>
        <v>45147</v>
      </c>
      <c r="L670" s="50" t="str">
        <f>UPPER(TEXT(tbl_raw_data[[#This Row],[updated_date]],"MMMM"))</f>
        <v>AUGUST</v>
      </c>
      <c r="M670" s="50" t="str">
        <f>"WEEK "&amp; IF(ROUNDUP(DAY(tbl_raw_data[[#This Row],[updated_date]])/7,0)=5,4,ROUNDUP(DAY(tbl_raw_data[[#This Row],[updated_date]])/7,0))</f>
        <v>WEEK 2</v>
      </c>
      <c r="N670" s="50" t="str">
        <f>UPPER(VLOOKUP(tbl_raw_data[[#This Row],[Analyst]],Settiings!$A$2:$B$16,2,0))</f>
        <v>QUADIR</v>
      </c>
      <c r="O670" s="50" t="str">
        <f>TRIM(UPPER(tbl_raw_data[[#This Row],[Outcome]]))</f>
        <v>WITHDRAW</v>
      </c>
      <c r="P670" s="50" t="str">
        <f>TRIM(UPPER(tbl_raw_data[[#This Row],[Queue Name]]))</f>
        <v>CONSUMER EXISTING</v>
      </c>
      <c r="Q670" s="50" t="str">
        <f>IF(tbl_raw_data[[#This Row],[Time taken in min]]&lt;=Settiings!$D$2,"SLA_MET","SLA_NOT_MET")</f>
        <v>SLA_MET</v>
      </c>
      <c r="R670" s="94"/>
    </row>
    <row r="671" spans="1:18" x14ac:dyDescent="0.3">
      <c r="A671" s="14" t="s">
        <v>2944</v>
      </c>
      <c r="B671" s="15">
        <v>45147.680949074071</v>
      </c>
      <c r="C671" s="16">
        <v>45147.694398148145</v>
      </c>
      <c r="D671" s="17" t="s">
        <v>8</v>
      </c>
      <c r="E671" s="17" t="s">
        <v>9</v>
      </c>
      <c r="F671" s="17" t="s">
        <v>65</v>
      </c>
      <c r="G671" s="17" t="s">
        <v>2945</v>
      </c>
      <c r="H671" s="78" t="s">
        <v>7451</v>
      </c>
      <c r="I671" s="48">
        <f>tbl_raw_data[[#This Row],[Date Actioned]]-tbl_raw_data[[#This Row],[Date Tagged]]</f>
        <v>1.3449074074742384E-2</v>
      </c>
      <c r="J671" s="46">
        <f>HOUR(tbl_raw_data[[#This Row],[Time_taken]])*60+MINUTE(tbl_raw_data[[#This Row],[Time_taken]])+SECOND(tbl_raw_data[[#This Row],[Time_taken]])/60</f>
        <v>19.366666666666667</v>
      </c>
      <c r="K671" s="52">
        <f>DATE(YEAR(tbl_raw_data[[#This Row],[Date Actioned]]),MONTH(tbl_raw_data[[#This Row],[Date Actioned]]),DAY(tbl_raw_data[[#This Row],[Date Actioned]]))</f>
        <v>45147</v>
      </c>
      <c r="L671" s="50" t="str">
        <f>UPPER(TEXT(tbl_raw_data[[#This Row],[updated_date]],"MMMM"))</f>
        <v>AUGUST</v>
      </c>
      <c r="M671" s="50" t="str">
        <f>"WEEK "&amp; IF(ROUNDUP(DAY(tbl_raw_data[[#This Row],[updated_date]])/7,0)=5,4,ROUNDUP(DAY(tbl_raw_data[[#This Row],[updated_date]])/7,0))</f>
        <v>WEEK 2</v>
      </c>
      <c r="N671" s="50" t="str">
        <f>UPPER(VLOOKUP(tbl_raw_data[[#This Row],[Analyst]],Settiings!$A$2:$B$16,2,0))</f>
        <v>SAM</v>
      </c>
      <c r="O671" s="50" t="str">
        <f>TRIM(UPPER(tbl_raw_data[[#This Row],[Outcome]]))</f>
        <v>WITHDRAW</v>
      </c>
      <c r="P671" s="50" t="str">
        <f>TRIM(UPPER(tbl_raw_data[[#This Row],[Queue Name]]))</f>
        <v>CONSUMER EXISTING</v>
      </c>
      <c r="Q671" s="50" t="str">
        <f>IF(tbl_raw_data[[#This Row],[Time taken in min]]&lt;=Settiings!$D$2,"SLA_MET","SLA_NOT_MET")</f>
        <v>SLA_MET</v>
      </c>
      <c r="R671" s="94"/>
    </row>
    <row r="672" spans="1:18" x14ac:dyDescent="0.3">
      <c r="A672" s="14" t="s">
        <v>2950</v>
      </c>
      <c r="B672" s="9">
        <v>45147.690416666665</v>
      </c>
      <c r="C672" s="24">
        <v>45147.697256944448</v>
      </c>
      <c r="D672" s="25" t="s">
        <v>8</v>
      </c>
      <c r="E672" s="25" t="s">
        <v>47</v>
      </c>
      <c r="F672" s="25" t="s">
        <v>53</v>
      </c>
      <c r="G672" s="25" t="s">
        <v>157</v>
      </c>
      <c r="H672" s="78" t="s">
        <v>7451</v>
      </c>
      <c r="I672" s="48">
        <f>tbl_raw_data[[#This Row],[Date Actioned]]-tbl_raw_data[[#This Row],[Date Tagged]]</f>
        <v>6.8402777833398432E-3</v>
      </c>
      <c r="J672" s="46">
        <f>HOUR(tbl_raw_data[[#This Row],[Time_taken]])*60+MINUTE(tbl_raw_data[[#This Row],[Time_taken]])+SECOND(tbl_raw_data[[#This Row],[Time_taken]])/60</f>
        <v>9.85</v>
      </c>
      <c r="K672" s="52">
        <f>DATE(YEAR(tbl_raw_data[[#This Row],[Date Actioned]]),MONTH(tbl_raw_data[[#This Row],[Date Actioned]]),DAY(tbl_raw_data[[#This Row],[Date Actioned]]))</f>
        <v>45147</v>
      </c>
      <c r="L672" s="50" t="str">
        <f>UPPER(TEXT(tbl_raw_data[[#This Row],[updated_date]],"MMMM"))</f>
        <v>AUGUST</v>
      </c>
      <c r="M672" s="50" t="str">
        <f>"WEEK "&amp; IF(ROUNDUP(DAY(tbl_raw_data[[#This Row],[updated_date]])/7,0)=5,4,ROUNDUP(DAY(tbl_raw_data[[#This Row],[updated_date]])/7,0))</f>
        <v>WEEK 2</v>
      </c>
      <c r="N672" s="50" t="str">
        <f>UPPER(VLOOKUP(tbl_raw_data[[#This Row],[Analyst]],Settiings!$A$2:$B$16,2,0))</f>
        <v>NAVED</v>
      </c>
      <c r="O672" s="50" t="str">
        <f>TRIM(UPPER(tbl_raw_data[[#This Row],[Outcome]]))</f>
        <v>WITHDRAW</v>
      </c>
      <c r="P672" s="50" t="str">
        <f>TRIM(UPPER(tbl_raw_data[[#This Row],[Queue Name]]))</f>
        <v>CONSUMER PRE BUREAU</v>
      </c>
      <c r="Q672" s="50" t="str">
        <f>IF(tbl_raw_data[[#This Row],[Time taken in min]]&lt;=Settiings!$D$2,"SLA_MET","SLA_NOT_MET")</f>
        <v>SLA_MET</v>
      </c>
      <c r="R672" s="94"/>
    </row>
    <row r="673" spans="1:18" x14ac:dyDescent="0.3">
      <c r="A673" s="20" t="s">
        <v>2951</v>
      </c>
      <c r="B673" s="15">
        <v>45147.697835648149</v>
      </c>
      <c r="C673" s="16">
        <v>45147.700162037036</v>
      </c>
      <c r="D673" s="17" t="s">
        <v>8</v>
      </c>
      <c r="E673" s="17" t="s">
        <v>47</v>
      </c>
      <c r="F673" s="17" t="s">
        <v>1222</v>
      </c>
      <c r="G673" s="17" t="s">
        <v>1616</v>
      </c>
      <c r="H673" s="78" t="s">
        <v>7451</v>
      </c>
      <c r="I673" s="48">
        <f>tbl_raw_data[[#This Row],[Date Actioned]]-tbl_raw_data[[#This Row],[Date Tagged]]</f>
        <v>2.3263888870133087E-3</v>
      </c>
      <c r="J673" s="46">
        <f>HOUR(tbl_raw_data[[#This Row],[Time_taken]])*60+MINUTE(tbl_raw_data[[#This Row],[Time_taken]])+SECOND(tbl_raw_data[[#This Row],[Time_taken]])/60</f>
        <v>3.35</v>
      </c>
      <c r="K673" s="52">
        <f>DATE(YEAR(tbl_raw_data[[#This Row],[Date Actioned]]),MONTH(tbl_raw_data[[#This Row],[Date Actioned]]),DAY(tbl_raw_data[[#This Row],[Date Actioned]]))</f>
        <v>45147</v>
      </c>
      <c r="L673" s="50" t="str">
        <f>UPPER(TEXT(tbl_raw_data[[#This Row],[updated_date]],"MMMM"))</f>
        <v>AUGUST</v>
      </c>
      <c r="M673" s="50" t="str">
        <f>"WEEK "&amp; IF(ROUNDUP(DAY(tbl_raw_data[[#This Row],[updated_date]])/7,0)=5,4,ROUNDUP(DAY(tbl_raw_data[[#This Row],[updated_date]])/7,0))</f>
        <v>WEEK 2</v>
      </c>
      <c r="N673" s="50" t="str">
        <f>UPPER(VLOOKUP(tbl_raw_data[[#This Row],[Analyst]],Settiings!$A$2:$B$16,2,0))</f>
        <v>HARDIK</v>
      </c>
      <c r="O673" s="50" t="str">
        <f>TRIM(UPPER(tbl_raw_data[[#This Row],[Outcome]]))</f>
        <v>WITHDRAW</v>
      </c>
      <c r="P673" s="50" t="str">
        <f>TRIM(UPPER(tbl_raw_data[[#This Row],[Queue Name]]))</f>
        <v>CONSUMER PRE BUREAU</v>
      </c>
      <c r="Q673" s="50" t="str">
        <f>IF(tbl_raw_data[[#This Row],[Time taken in min]]&lt;=Settiings!$D$2,"SLA_MET","SLA_NOT_MET")</f>
        <v>SLA_MET</v>
      </c>
      <c r="R673" s="94"/>
    </row>
    <row r="674" spans="1:18" x14ac:dyDescent="0.3">
      <c r="A674" s="23" t="s">
        <v>2952</v>
      </c>
      <c r="B674" s="9">
        <v>45147.698275462964</v>
      </c>
      <c r="C674" s="24">
        <v>45147.703298611108</v>
      </c>
      <c r="D674" s="25" t="s">
        <v>8</v>
      </c>
      <c r="E674" s="25" t="s">
        <v>9</v>
      </c>
      <c r="F674" s="25" t="s">
        <v>24</v>
      </c>
      <c r="G674" s="25" t="s">
        <v>2953</v>
      </c>
      <c r="H674" s="78" t="s">
        <v>7451</v>
      </c>
      <c r="I674" s="48">
        <f>tbl_raw_data[[#This Row],[Date Actioned]]-tbl_raw_data[[#This Row],[Date Tagged]]</f>
        <v>5.0231481436640024E-3</v>
      </c>
      <c r="J674" s="46">
        <f>HOUR(tbl_raw_data[[#This Row],[Time_taken]])*60+MINUTE(tbl_raw_data[[#This Row],[Time_taken]])+SECOND(tbl_raw_data[[#This Row],[Time_taken]])/60</f>
        <v>7.2333333333333334</v>
      </c>
      <c r="K674" s="52">
        <f>DATE(YEAR(tbl_raw_data[[#This Row],[Date Actioned]]),MONTH(tbl_raw_data[[#This Row],[Date Actioned]]),DAY(tbl_raw_data[[#This Row],[Date Actioned]]))</f>
        <v>45147</v>
      </c>
      <c r="L674" s="50" t="str">
        <f>UPPER(TEXT(tbl_raw_data[[#This Row],[updated_date]],"MMMM"))</f>
        <v>AUGUST</v>
      </c>
      <c r="M674" s="50" t="str">
        <f>"WEEK "&amp; IF(ROUNDUP(DAY(tbl_raw_data[[#This Row],[updated_date]])/7,0)=5,4,ROUNDUP(DAY(tbl_raw_data[[#This Row],[updated_date]])/7,0))</f>
        <v>WEEK 2</v>
      </c>
      <c r="N674" s="50" t="str">
        <f>UPPER(VLOOKUP(tbl_raw_data[[#This Row],[Analyst]],Settiings!$A$2:$B$16,2,0))</f>
        <v>QUADIR</v>
      </c>
      <c r="O674" s="50" t="str">
        <f>TRIM(UPPER(tbl_raw_data[[#This Row],[Outcome]]))</f>
        <v>WITHDRAW</v>
      </c>
      <c r="P674" s="50" t="str">
        <f>TRIM(UPPER(tbl_raw_data[[#This Row],[Queue Name]]))</f>
        <v>CONSUMER EXISTING</v>
      </c>
      <c r="Q674" s="50" t="str">
        <f>IF(tbl_raw_data[[#This Row],[Time taken in min]]&lt;=Settiings!$D$2,"SLA_MET","SLA_NOT_MET")</f>
        <v>SLA_MET</v>
      </c>
      <c r="R674" s="94"/>
    </row>
    <row r="675" spans="1:18" x14ac:dyDescent="0.3">
      <c r="A675" s="14" t="s">
        <v>2955</v>
      </c>
      <c r="B675" s="15">
        <v>45147.706608796296</v>
      </c>
      <c r="C675" s="16">
        <v>45147.712766203702</v>
      </c>
      <c r="D675" s="17" t="s">
        <v>8</v>
      </c>
      <c r="E675" s="17" t="s">
        <v>9</v>
      </c>
      <c r="F675" s="17" t="s">
        <v>24</v>
      </c>
      <c r="G675" s="17" t="s">
        <v>861</v>
      </c>
      <c r="H675" s="78" t="s">
        <v>7451</v>
      </c>
      <c r="I675" s="48">
        <f>tbl_raw_data[[#This Row],[Date Actioned]]-tbl_raw_data[[#This Row],[Date Tagged]]</f>
        <v>6.1574074061354622E-3</v>
      </c>
      <c r="J675" s="46">
        <f>HOUR(tbl_raw_data[[#This Row],[Time_taken]])*60+MINUTE(tbl_raw_data[[#This Row],[Time_taken]])+SECOND(tbl_raw_data[[#This Row],[Time_taken]])/60</f>
        <v>8.8666666666666671</v>
      </c>
      <c r="K675" s="52">
        <f>DATE(YEAR(tbl_raw_data[[#This Row],[Date Actioned]]),MONTH(tbl_raw_data[[#This Row],[Date Actioned]]),DAY(tbl_raw_data[[#This Row],[Date Actioned]]))</f>
        <v>45147</v>
      </c>
      <c r="L675" s="50" t="str">
        <f>UPPER(TEXT(tbl_raw_data[[#This Row],[updated_date]],"MMMM"))</f>
        <v>AUGUST</v>
      </c>
      <c r="M675" s="50" t="str">
        <f>"WEEK "&amp; IF(ROUNDUP(DAY(tbl_raw_data[[#This Row],[updated_date]])/7,0)=5,4,ROUNDUP(DAY(tbl_raw_data[[#This Row],[updated_date]])/7,0))</f>
        <v>WEEK 2</v>
      </c>
      <c r="N675" s="50" t="str">
        <f>UPPER(VLOOKUP(tbl_raw_data[[#This Row],[Analyst]],Settiings!$A$2:$B$16,2,0))</f>
        <v>QUADIR</v>
      </c>
      <c r="O675" s="50" t="str">
        <f>TRIM(UPPER(tbl_raw_data[[#This Row],[Outcome]]))</f>
        <v>WITHDRAW</v>
      </c>
      <c r="P675" s="50" t="str">
        <f>TRIM(UPPER(tbl_raw_data[[#This Row],[Queue Name]]))</f>
        <v>CONSUMER EXISTING</v>
      </c>
      <c r="Q675" s="50" t="str">
        <f>IF(tbl_raw_data[[#This Row],[Time taken in min]]&lt;=Settiings!$D$2,"SLA_MET","SLA_NOT_MET")</f>
        <v>SLA_MET</v>
      </c>
      <c r="R675" s="94"/>
    </row>
    <row r="676" spans="1:18" x14ac:dyDescent="0.3">
      <c r="A676" s="20" t="s">
        <v>2957</v>
      </c>
      <c r="B676" s="9">
        <v>45147.709432870368</v>
      </c>
      <c r="C676" s="24">
        <v>45147.714247685188</v>
      </c>
      <c r="D676" s="25" t="s">
        <v>8</v>
      </c>
      <c r="E676" s="25" t="s">
        <v>47</v>
      </c>
      <c r="F676" s="25" t="s">
        <v>686</v>
      </c>
      <c r="G676" s="25" t="s">
        <v>2958</v>
      </c>
      <c r="H676" s="78" t="s">
        <v>7451</v>
      </c>
      <c r="I676" s="48">
        <f>tbl_raw_data[[#This Row],[Date Actioned]]-tbl_raw_data[[#This Row],[Date Tagged]]</f>
        <v>4.8148148198379204E-3</v>
      </c>
      <c r="J676" s="46">
        <f>HOUR(tbl_raw_data[[#This Row],[Time_taken]])*60+MINUTE(tbl_raw_data[[#This Row],[Time_taken]])+SECOND(tbl_raw_data[[#This Row],[Time_taken]])/60</f>
        <v>6.9333333333333336</v>
      </c>
      <c r="K676" s="52">
        <f>DATE(YEAR(tbl_raw_data[[#This Row],[Date Actioned]]),MONTH(tbl_raw_data[[#This Row],[Date Actioned]]),DAY(tbl_raw_data[[#This Row],[Date Actioned]]))</f>
        <v>45147</v>
      </c>
      <c r="L676" s="50" t="str">
        <f>UPPER(TEXT(tbl_raw_data[[#This Row],[updated_date]],"MMMM"))</f>
        <v>AUGUST</v>
      </c>
      <c r="M676" s="50" t="str">
        <f>"WEEK "&amp; IF(ROUNDUP(DAY(tbl_raw_data[[#This Row],[updated_date]])/7,0)=5,4,ROUNDUP(DAY(tbl_raw_data[[#This Row],[updated_date]])/7,0))</f>
        <v>WEEK 2</v>
      </c>
      <c r="N676" s="50" t="str">
        <f>UPPER(VLOOKUP(tbl_raw_data[[#This Row],[Analyst]],Settiings!$A$2:$B$16,2,0))</f>
        <v>FARDIN</v>
      </c>
      <c r="O676" s="50" t="str">
        <f>TRIM(UPPER(tbl_raw_data[[#This Row],[Outcome]]))</f>
        <v>WITHDRAW</v>
      </c>
      <c r="P676" s="50" t="str">
        <f>TRIM(UPPER(tbl_raw_data[[#This Row],[Queue Name]]))</f>
        <v>CONSUMER PRE BUREAU</v>
      </c>
      <c r="Q676" s="50" t="str">
        <f>IF(tbl_raw_data[[#This Row],[Time taken in min]]&lt;=Settiings!$D$2,"SLA_MET","SLA_NOT_MET")</f>
        <v>SLA_MET</v>
      </c>
      <c r="R676" s="94"/>
    </row>
    <row r="677" spans="1:18" x14ac:dyDescent="0.3">
      <c r="A677" s="23" t="s">
        <v>2962</v>
      </c>
      <c r="B677" s="15">
        <v>45147.715185185189</v>
      </c>
      <c r="C677" s="16">
        <v>45147.720960648148</v>
      </c>
      <c r="D677" s="17" t="s">
        <v>8</v>
      </c>
      <c r="E677" s="17" t="s">
        <v>47</v>
      </c>
      <c r="F677" s="17" t="s">
        <v>686</v>
      </c>
      <c r="G677" s="17" t="s">
        <v>2963</v>
      </c>
      <c r="H677" s="78" t="s">
        <v>7451</v>
      </c>
      <c r="I677" s="48">
        <f>tbl_raw_data[[#This Row],[Date Actioned]]-tbl_raw_data[[#This Row],[Date Tagged]]</f>
        <v>5.7754629597184248E-3</v>
      </c>
      <c r="J677" s="46">
        <f>HOUR(tbl_raw_data[[#This Row],[Time_taken]])*60+MINUTE(tbl_raw_data[[#This Row],[Time_taken]])+SECOND(tbl_raw_data[[#This Row],[Time_taken]])/60</f>
        <v>8.3166666666666664</v>
      </c>
      <c r="K677" s="52">
        <f>DATE(YEAR(tbl_raw_data[[#This Row],[Date Actioned]]),MONTH(tbl_raw_data[[#This Row],[Date Actioned]]),DAY(tbl_raw_data[[#This Row],[Date Actioned]]))</f>
        <v>45147</v>
      </c>
      <c r="L677" s="50" t="str">
        <f>UPPER(TEXT(tbl_raw_data[[#This Row],[updated_date]],"MMMM"))</f>
        <v>AUGUST</v>
      </c>
      <c r="M677" s="50" t="str">
        <f>"WEEK "&amp; IF(ROUNDUP(DAY(tbl_raw_data[[#This Row],[updated_date]])/7,0)=5,4,ROUNDUP(DAY(tbl_raw_data[[#This Row],[updated_date]])/7,0))</f>
        <v>WEEK 2</v>
      </c>
      <c r="N677" s="50" t="str">
        <f>UPPER(VLOOKUP(tbl_raw_data[[#This Row],[Analyst]],Settiings!$A$2:$B$16,2,0))</f>
        <v>FARDIN</v>
      </c>
      <c r="O677" s="50" t="str">
        <f>TRIM(UPPER(tbl_raw_data[[#This Row],[Outcome]]))</f>
        <v>WITHDRAW</v>
      </c>
      <c r="P677" s="50" t="str">
        <f>TRIM(UPPER(tbl_raw_data[[#This Row],[Queue Name]]))</f>
        <v>CONSUMER PRE BUREAU</v>
      </c>
      <c r="Q677" s="50" t="str">
        <f>IF(tbl_raw_data[[#This Row],[Time taken in min]]&lt;=Settiings!$D$2,"SLA_MET","SLA_NOT_MET")</f>
        <v>SLA_MET</v>
      </c>
      <c r="R677" s="94"/>
    </row>
    <row r="678" spans="1:18" x14ac:dyDescent="0.3">
      <c r="A678" s="14" t="s">
        <v>2964</v>
      </c>
      <c r="B678" s="9">
        <v>45147.716296296298</v>
      </c>
      <c r="C678" s="24">
        <v>45147.720543981479</v>
      </c>
      <c r="D678" s="25" t="s">
        <v>8</v>
      </c>
      <c r="E678" s="25" t="s">
        <v>47</v>
      </c>
      <c r="F678" s="25" t="s">
        <v>53</v>
      </c>
      <c r="G678" s="25" t="s">
        <v>118</v>
      </c>
      <c r="H678" s="78" t="s">
        <v>7451</v>
      </c>
      <c r="I678" s="48">
        <f>tbl_raw_data[[#This Row],[Date Actioned]]-tbl_raw_data[[#This Row],[Date Tagged]]</f>
        <v>4.2476851813262329E-3</v>
      </c>
      <c r="J678" s="46">
        <f>HOUR(tbl_raw_data[[#This Row],[Time_taken]])*60+MINUTE(tbl_raw_data[[#This Row],[Time_taken]])+SECOND(tbl_raw_data[[#This Row],[Time_taken]])/60</f>
        <v>6.1166666666666663</v>
      </c>
      <c r="K678" s="52">
        <f>DATE(YEAR(tbl_raw_data[[#This Row],[Date Actioned]]),MONTH(tbl_raw_data[[#This Row],[Date Actioned]]),DAY(tbl_raw_data[[#This Row],[Date Actioned]]))</f>
        <v>45147</v>
      </c>
      <c r="L678" s="50" t="str">
        <f>UPPER(TEXT(tbl_raw_data[[#This Row],[updated_date]],"MMMM"))</f>
        <v>AUGUST</v>
      </c>
      <c r="M678" s="50" t="str">
        <f>"WEEK "&amp; IF(ROUNDUP(DAY(tbl_raw_data[[#This Row],[updated_date]])/7,0)=5,4,ROUNDUP(DAY(tbl_raw_data[[#This Row],[updated_date]])/7,0))</f>
        <v>WEEK 2</v>
      </c>
      <c r="N678" s="50" t="str">
        <f>UPPER(VLOOKUP(tbl_raw_data[[#This Row],[Analyst]],Settiings!$A$2:$B$16,2,0))</f>
        <v>NAVED</v>
      </c>
      <c r="O678" s="50" t="str">
        <f>TRIM(UPPER(tbl_raw_data[[#This Row],[Outcome]]))</f>
        <v>WITHDRAW</v>
      </c>
      <c r="P678" s="50" t="str">
        <f>TRIM(UPPER(tbl_raw_data[[#This Row],[Queue Name]]))</f>
        <v>CONSUMER PRE BUREAU</v>
      </c>
      <c r="Q678" s="50" t="str">
        <f>IF(tbl_raw_data[[#This Row],[Time taken in min]]&lt;=Settiings!$D$2,"SLA_MET","SLA_NOT_MET")</f>
        <v>SLA_MET</v>
      </c>
      <c r="R678" s="94"/>
    </row>
    <row r="679" spans="1:18" x14ac:dyDescent="0.3">
      <c r="A679" s="23" t="s">
        <v>2966</v>
      </c>
      <c r="B679" s="9">
        <v>45147.718645833331</v>
      </c>
      <c r="C679" s="24">
        <v>45147.730162037034</v>
      </c>
      <c r="D679" s="25" t="s">
        <v>8</v>
      </c>
      <c r="E679" s="25" t="s">
        <v>47</v>
      </c>
      <c r="F679" s="25" t="s">
        <v>65</v>
      </c>
      <c r="G679" s="25" t="s">
        <v>231</v>
      </c>
      <c r="H679" s="78" t="s">
        <v>7451</v>
      </c>
      <c r="I679" s="48">
        <f>tbl_raw_data[[#This Row],[Date Actioned]]-tbl_raw_data[[#This Row],[Date Tagged]]</f>
        <v>1.1516203703649808E-2</v>
      </c>
      <c r="J679" s="46">
        <f>HOUR(tbl_raw_data[[#This Row],[Time_taken]])*60+MINUTE(tbl_raw_data[[#This Row],[Time_taken]])+SECOND(tbl_raw_data[[#This Row],[Time_taken]])/60</f>
        <v>16.583333333333332</v>
      </c>
      <c r="K679" s="52">
        <f>DATE(YEAR(tbl_raw_data[[#This Row],[Date Actioned]]),MONTH(tbl_raw_data[[#This Row],[Date Actioned]]),DAY(tbl_raw_data[[#This Row],[Date Actioned]]))</f>
        <v>45147</v>
      </c>
      <c r="L679" s="50" t="str">
        <f>UPPER(TEXT(tbl_raw_data[[#This Row],[updated_date]],"MMMM"))</f>
        <v>AUGUST</v>
      </c>
      <c r="M679" s="50" t="str">
        <f>"WEEK "&amp; IF(ROUNDUP(DAY(tbl_raw_data[[#This Row],[updated_date]])/7,0)=5,4,ROUNDUP(DAY(tbl_raw_data[[#This Row],[updated_date]])/7,0))</f>
        <v>WEEK 2</v>
      </c>
      <c r="N679" s="50" t="str">
        <f>UPPER(VLOOKUP(tbl_raw_data[[#This Row],[Analyst]],Settiings!$A$2:$B$16,2,0))</f>
        <v>SAM</v>
      </c>
      <c r="O679" s="50" t="str">
        <f>TRIM(UPPER(tbl_raw_data[[#This Row],[Outcome]]))</f>
        <v>WITHDRAW</v>
      </c>
      <c r="P679" s="50" t="str">
        <f>TRIM(UPPER(tbl_raw_data[[#This Row],[Queue Name]]))</f>
        <v>CONSUMER PRE BUREAU</v>
      </c>
      <c r="Q679" s="50" t="str">
        <f>IF(tbl_raw_data[[#This Row],[Time taken in min]]&lt;=Settiings!$D$2,"SLA_MET","SLA_NOT_MET")</f>
        <v>SLA_MET</v>
      </c>
      <c r="R679" s="94"/>
    </row>
    <row r="680" spans="1:18" x14ac:dyDescent="0.3">
      <c r="A680" s="14" t="s">
        <v>2969</v>
      </c>
      <c r="B680" s="15">
        <v>45147.725081018521</v>
      </c>
      <c r="C680" s="16">
        <v>45147.732060185182</v>
      </c>
      <c r="D680" s="17" t="s">
        <v>8</v>
      </c>
      <c r="E680" s="17" t="s">
        <v>47</v>
      </c>
      <c r="F680" s="17" t="s">
        <v>1222</v>
      </c>
      <c r="G680" s="17" t="s">
        <v>1352</v>
      </c>
      <c r="H680" s="78" t="s">
        <v>7451</v>
      </c>
      <c r="I680" s="48">
        <f>tbl_raw_data[[#This Row],[Date Actioned]]-tbl_raw_data[[#This Row],[Date Tagged]]</f>
        <v>6.9791666610399261E-3</v>
      </c>
      <c r="J680" s="46">
        <f>HOUR(tbl_raw_data[[#This Row],[Time_taken]])*60+MINUTE(tbl_raw_data[[#This Row],[Time_taken]])+SECOND(tbl_raw_data[[#This Row],[Time_taken]])/60</f>
        <v>10.050000000000001</v>
      </c>
      <c r="K680" s="52">
        <f>DATE(YEAR(tbl_raw_data[[#This Row],[Date Actioned]]),MONTH(tbl_raw_data[[#This Row],[Date Actioned]]),DAY(tbl_raw_data[[#This Row],[Date Actioned]]))</f>
        <v>45147</v>
      </c>
      <c r="L680" s="50" t="str">
        <f>UPPER(TEXT(tbl_raw_data[[#This Row],[updated_date]],"MMMM"))</f>
        <v>AUGUST</v>
      </c>
      <c r="M680" s="50" t="str">
        <f>"WEEK "&amp; IF(ROUNDUP(DAY(tbl_raw_data[[#This Row],[updated_date]])/7,0)=5,4,ROUNDUP(DAY(tbl_raw_data[[#This Row],[updated_date]])/7,0))</f>
        <v>WEEK 2</v>
      </c>
      <c r="N680" s="50" t="str">
        <f>UPPER(VLOOKUP(tbl_raw_data[[#This Row],[Analyst]],Settiings!$A$2:$B$16,2,0))</f>
        <v>HARDIK</v>
      </c>
      <c r="O680" s="50" t="str">
        <f>TRIM(UPPER(tbl_raw_data[[#This Row],[Outcome]]))</f>
        <v>WITHDRAW</v>
      </c>
      <c r="P680" s="50" t="str">
        <f>TRIM(UPPER(tbl_raw_data[[#This Row],[Queue Name]]))</f>
        <v>CONSUMER PRE BUREAU</v>
      </c>
      <c r="Q680" s="50" t="str">
        <f>IF(tbl_raw_data[[#This Row],[Time taken in min]]&lt;=Settiings!$D$2,"SLA_MET","SLA_NOT_MET")</f>
        <v>SLA_MET</v>
      </c>
      <c r="R680" s="94"/>
    </row>
    <row r="681" spans="1:18" x14ac:dyDescent="0.3">
      <c r="A681" s="20" t="s">
        <v>2974</v>
      </c>
      <c r="B681" s="9">
        <v>45147.736863425926</v>
      </c>
      <c r="C681" s="24">
        <v>45147.738518518519</v>
      </c>
      <c r="D681" s="25" t="s">
        <v>8</v>
      </c>
      <c r="E681" s="25" t="s">
        <v>9</v>
      </c>
      <c r="F681" s="25" t="s">
        <v>65</v>
      </c>
      <c r="G681" s="25" t="s">
        <v>861</v>
      </c>
      <c r="H681" s="78" t="s">
        <v>7451</v>
      </c>
      <c r="I681" s="48">
        <f>tbl_raw_data[[#This Row],[Date Actioned]]-tbl_raw_data[[#This Row],[Date Tagged]]</f>
        <v>1.6550925938645378E-3</v>
      </c>
      <c r="J681" s="46">
        <f>HOUR(tbl_raw_data[[#This Row],[Time_taken]])*60+MINUTE(tbl_raw_data[[#This Row],[Time_taken]])+SECOND(tbl_raw_data[[#This Row],[Time_taken]])/60</f>
        <v>2.3833333333333333</v>
      </c>
      <c r="K681" s="52">
        <f>DATE(YEAR(tbl_raw_data[[#This Row],[Date Actioned]]),MONTH(tbl_raw_data[[#This Row],[Date Actioned]]),DAY(tbl_raw_data[[#This Row],[Date Actioned]]))</f>
        <v>45147</v>
      </c>
      <c r="L681" s="50" t="str">
        <f>UPPER(TEXT(tbl_raw_data[[#This Row],[updated_date]],"MMMM"))</f>
        <v>AUGUST</v>
      </c>
      <c r="M681" s="50" t="str">
        <f>"WEEK "&amp; IF(ROUNDUP(DAY(tbl_raw_data[[#This Row],[updated_date]])/7,0)=5,4,ROUNDUP(DAY(tbl_raw_data[[#This Row],[updated_date]])/7,0))</f>
        <v>WEEK 2</v>
      </c>
      <c r="N681" s="50" t="str">
        <f>UPPER(VLOOKUP(tbl_raw_data[[#This Row],[Analyst]],Settiings!$A$2:$B$16,2,0))</f>
        <v>SAM</v>
      </c>
      <c r="O681" s="50" t="str">
        <f>TRIM(UPPER(tbl_raw_data[[#This Row],[Outcome]]))</f>
        <v>WITHDRAW</v>
      </c>
      <c r="P681" s="50" t="str">
        <f>TRIM(UPPER(tbl_raw_data[[#This Row],[Queue Name]]))</f>
        <v>CONSUMER EXISTING</v>
      </c>
      <c r="Q681" s="50" t="str">
        <f>IF(tbl_raw_data[[#This Row],[Time taken in min]]&lt;=Settiings!$D$2,"SLA_MET","SLA_NOT_MET")</f>
        <v>SLA_MET</v>
      </c>
      <c r="R681" s="94"/>
    </row>
    <row r="682" spans="1:18" x14ac:dyDescent="0.3">
      <c r="A682" s="23" t="s">
        <v>2975</v>
      </c>
      <c r="B682" s="15">
        <v>45147.738287037035</v>
      </c>
      <c r="C682" s="16">
        <v>45147.754618055558</v>
      </c>
      <c r="D682" s="17" t="s">
        <v>8</v>
      </c>
      <c r="E682" s="17" t="s">
        <v>19</v>
      </c>
      <c r="F682" s="17" t="s">
        <v>24</v>
      </c>
      <c r="G682" s="17" t="s">
        <v>142</v>
      </c>
      <c r="H682" s="78" t="s">
        <v>7451</v>
      </c>
      <c r="I682" s="48">
        <f>tbl_raw_data[[#This Row],[Date Actioned]]-tbl_raw_data[[#This Row],[Date Tagged]]</f>
        <v>1.6331018523487728E-2</v>
      </c>
      <c r="J682" s="46">
        <f>HOUR(tbl_raw_data[[#This Row],[Time_taken]])*60+MINUTE(tbl_raw_data[[#This Row],[Time_taken]])+SECOND(tbl_raw_data[[#This Row],[Time_taken]])/60</f>
        <v>23.516666666666666</v>
      </c>
      <c r="K682" s="52">
        <f>DATE(YEAR(tbl_raw_data[[#This Row],[Date Actioned]]),MONTH(tbl_raw_data[[#This Row],[Date Actioned]]),DAY(tbl_raw_data[[#This Row],[Date Actioned]]))</f>
        <v>45147</v>
      </c>
      <c r="L682" s="50" t="str">
        <f>UPPER(TEXT(tbl_raw_data[[#This Row],[updated_date]],"MMMM"))</f>
        <v>AUGUST</v>
      </c>
      <c r="M682" s="50" t="str">
        <f>"WEEK "&amp; IF(ROUNDUP(DAY(tbl_raw_data[[#This Row],[updated_date]])/7,0)=5,4,ROUNDUP(DAY(tbl_raw_data[[#This Row],[updated_date]])/7,0))</f>
        <v>WEEK 2</v>
      </c>
      <c r="N682" s="50" t="str">
        <f>UPPER(VLOOKUP(tbl_raw_data[[#This Row],[Analyst]],Settiings!$A$2:$B$16,2,0))</f>
        <v>QUADIR</v>
      </c>
      <c r="O682" s="50" t="str">
        <f>TRIM(UPPER(tbl_raw_data[[#This Row],[Outcome]]))</f>
        <v>WITHDRAW</v>
      </c>
      <c r="P682" s="50" t="str">
        <f>TRIM(UPPER(tbl_raw_data[[#This Row],[Queue Name]]))</f>
        <v>CONSUMER POST BUREAU</v>
      </c>
      <c r="Q682" s="50" t="str">
        <f>IF(tbl_raw_data[[#This Row],[Time taken in min]]&lt;=Settiings!$D$2,"SLA_MET","SLA_NOT_MET")</f>
        <v>SLA_NOT_MET</v>
      </c>
      <c r="R682" s="94"/>
    </row>
    <row r="683" spans="1:18" x14ac:dyDescent="0.3">
      <c r="A683" s="14" t="s">
        <v>2978</v>
      </c>
      <c r="B683" s="9">
        <v>45147.743692129632</v>
      </c>
      <c r="C683" s="24">
        <v>45147.748854166668</v>
      </c>
      <c r="D683" s="25" t="s">
        <v>8</v>
      </c>
      <c r="E683" s="25" t="s">
        <v>9</v>
      </c>
      <c r="F683" s="25" t="s">
        <v>65</v>
      </c>
      <c r="G683" s="25" t="s">
        <v>861</v>
      </c>
      <c r="H683" s="78" t="s">
        <v>7451</v>
      </c>
      <c r="I683" s="48">
        <f>tbl_raw_data[[#This Row],[Date Actioned]]-tbl_raw_data[[#This Row],[Date Tagged]]</f>
        <v>5.1620370359160006E-3</v>
      </c>
      <c r="J683" s="46">
        <f>HOUR(tbl_raw_data[[#This Row],[Time_taken]])*60+MINUTE(tbl_raw_data[[#This Row],[Time_taken]])+SECOND(tbl_raw_data[[#This Row],[Time_taken]])/60</f>
        <v>7.4333333333333336</v>
      </c>
      <c r="K683" s="52">
        <f>DATE(YEAR(tbl_raw_data[[#This Row],[Date Actioned]]),MONTH(tbl_raw_data[[#This Row],[Date Actioned]]),DAY(tbl_raw_data[[#This Row],[Date Actioned]]))</f>
        <v>45147</v>
      </c>
      <c r="L683" s="50" t="str">
        <f>UPPER(TEXT(tbl_raw_data[[#This Row],[updated_date]],"MMMM"))</f>
        <v>AUGUST</v>
      </c>
      <c r="M683" s="50" t="str">
        <f>"WEEK "&amp; IF(ROUNDUP(DAY(tbl_raw_data[[#This Row],[updated_date]])/7,0)=5,4,ROUNDUP(DAY(tbl_raw_data[[#This Row],[updated_date]])/7,0))</f>
        <v>WEEK 2</v>
      </c>
      <c r="N683" s="50" t="str">
        <f>UPPER(VLOOKUP(tbl_raw_data[[#This Row],[Analyst]],Settiings!$A$2:$B$16,2,0))</f>
        <v>SAM</v>
      </c>
      <c r="O683" s="50" t="str">
        <f>TRIM(UPPER(tbl_raw_data[[#This Row],[Outcome]]))</f>
        <v>WITHDRAW</v>
      </c>
      <c r="P683" s="50" t="str">
        <f>TRIM(UPPER(tbl_raw_data[[#This Row],[Queue Name]]))</f>
        <v>CONSUMER EXISTING</v>
      </c>
      <c r="Q683" s="50" t="str">
        <f>IF(tbl_raw_data[[#This Row],[Time taken in min]]&lt;=Settiings!$D$2,"SLA_MET","SLA_NOT_MET")</f>
        <v>SLA_MET</v>
      </c>
      <c r="R683" s="94"/>
    </row>
    <row r="684" spans="1:18" x14ac:dyDescent="0.3">
      <c r="A684" s="20" t="s">
        <v>2979</v>
      </c>
      <c r="B684" s="15">
        <v>45147.744687500002</v>
      </c>
      <c r="C684" s="16">
        <v>45147.751527777778</v>
      </c>
      <c r="D684" s="17" t="s">
        <v>8</v>
      </c>
      <c r="E684" s="17" t="s">
        <v>47</v>
      </c>
      <c r="F684" s="17" t="s">
        <v>53</v>
      </c>
      <c r="G684" s="17" t="s">
        <v>2980</v>
      </c>
      <c r="H684" s="78" t="s">
        <v>7451</v>
      </c>
      <c r="I684" s="48">
        <f>tbl_raw_data[[#This Row],[Date Actioned]]-tbl_raw_data[[#This Row],[Date Tagged]]</f>
        <v>6.8402777760638855E-3</v>
      </c>
      <c r="J684" s="46">
        <f>HOUR(tbl_raw_data[[#This Row],[Time_taken]])*60+MINUTE(tbl_raw_data[[#This Row],[Time_taken]])+SECOND(tbl_raw_data[[#This Row],[Time_taken]])/60</f>
        <v>9.85</v>
      </c>
      <c r="K684" s="52">
        <f>DATE(YEAR(tbl_raw_data[[#This Row],[Date Actioned]]),MONTH(tbl_raw_data[[#This Row],[Date Actioned]]),DAY(tbl_raw_data[[#This Row],[Date Actioned]]))</f>
        <v>45147</v>
      </c>
      <c r="L684" s="50" t="str">
        <f>UPPER(TEXT(tbl_raw_data[[#This Row],[updated_date]],"MMMM"))</f>
        <v>AUGUST</v>
      </c>
      <c r="M684" s="50" t="str">
        <f>"WEEK "&amp; IF(ROUNDUP(DAY(tbl_raw_data[[#This Row],[updated_date]])/7,0)=5,4,ROUNDUP(DAY(tbl_raw_data[[#This Row],[updated_date]])/7,0))</f>
        <v>WEEK 2</v>
      </c>
      <c r="N684" s="50" t="str">
        <f>UPPER(VLOOKUP(tbl_raw_data[[#This Row],[Analyst]],Settiings!$A$2:$B$16,2,0))</f>
        <v>NAVED</v>
      </c>
      <c r="O684" s="50" t="str">
        <f>TRIM(UPPER(tbl_raw_data[[#This Row],[Outcome]]))</f>
        <v>WITHDRAW</v>
      </c>
      <c r="P684" s="50" t="str">
        <f>TRIM(UPPER(tbl_raw_data[[#This Row],[Queue Name]]))</f>
        <v>CONSUMER PRE BUREAU</v>
      </c>
      <c r="Q684" s="50" t="str">
        <f>IF(tbl_raw_data[[#This Row],[Time taken in min]]&lt;=Settiings!$D$2,"SLA_MET","SLA_NOT_MET")</f>
        <v>SLA_MET</v>
      </c>
      <c r="R684" s="94"/>
    </row>
    <row r="685" spans="1:18" x14ac:dyDescent="0.3">
      <c r="A685" s="23" t="s">
        <v>2984</v>
      </c>
      <c r="B685" s="9">
        <v>45147.753576388888</v>
      </c>
      <c r="C685" s="24">
        <v>45147.758206018516</v>
      </c>
      <c r="D685" s="25" t="s">
        <v>8</v>
      </c>
      <c r="E685" s="25" t="s">
        <v>47</v>
      </c>
      <c r="F685" s="25" t="s">
        <v>686</v>
      </c>
      <c r="G685" s="25" t="s">
        <v>118</v>
      </c>
      <c r="H685" s="78" t="s">
        <v>7451</v>
      </c>
      <c r="I685" s="48">
        <f>tbl_raw_data[[#This Row],[Date Actioned]]-tbl_raw_data[[#This Row],[Date Tagged]]</f>
        <v>4.6296296277432702E-3</v>
      </c>
      <c r="J685" s="46">
        <f>HOUR(tbl_raw_data[[#This Row],[Time_taken]])*60+MINUTE(tbl_raw_data[[#This Row],[Time_taken]])+SECOND(tbl_raw_data[[#This Row],[Time_taken]])/60</f>
        <v>6.666666666666667</v>
      </c>
      <c r="K685" s="52">
        <f>DATE(YEAR(tbl_raw_data[[#This Row],[Date Actioned]]),MONTH(tbl_raw_data[[#This Row],[Date Actioned]]),DAY(tbl_raw_data[[#This Row],[Date Actioned]]))</f>
        <v>45147</v>
      </c>
      <c r="L685" s="50" t="str">
        <f>UPPER(TEXT(tbl_raw_data[[#This Row],[updated_date]],"MMMM"))</f>
        <v>AUGUST</v>
      </c>
      <c r="M685" s="50" t="str">
        <f>"WEEK "&amp; IF(ROUNDUP(DAY(tbl_raw_data[[#This Row],[updated_date]])/7,0)=5,4,ROUNDUP(DAY(tbl_raw_data[[#This Row],[updated_date]])/7,0))</f>
        <v>WEEK 2</v>
      </c>
      <c r="N685" s="50" t="str">
        <f>UPPER(VLOOKUP(tbl_raw_data[[#This Row],[Analyst]],Settiings!$A$2:$B$16,2,0))</f>
        <v>FARDIN</v>
      </c>
      <c r="O685" s="50" t="str">
        <f>TRIM(UPPER(tbl_raw_data[[#This Row],[Outcome]]))</f>
        <v>WITHDRAW</v>
      </c>
      <c r="P685" s="50" t="str">
        <f>TRIM(UPPER(tbl_raw_data[[#This Row],[Queue Name]]))</f>
        <v>CONSUMER PRE BUREAU</v>
      </c>
      <c r="Q685" s="50" t="str">
        <f>IF(tbl_raw_data[[#This Row],[Time taken in min]]&lt;=Settiings!$D$2,"SLA_MET","SLA_NOT_MET")</f>
        <v>SLA_MET</v>
      </c>
      <c r="R685" s="94"/>
    </row>
    <row r="686" spans="1:18" x14ac:dyDescent="0.3">
      <c r="A686" s="14" t="s">
        <v>2985</v>
      </c>
      <c r="B686" s="15">
        <v>45147.754120370373</v>
      </c>
      <c r="C686" s="16">
        <v>45147.762071759258</v>
      </c>
      <c r="D686" s="17" t="s">
        <v>8</v>
      </c>
      <c r="E686" s="17" t="s">
        <v>47</v>
      </c>
      <c r="F686" s="17" t="s">
        <v>53</v>
      </c>
      <c r="G686" s="17" t="s">
        <v>231</v>
      </c>
      <c r="H686" s="78" t="s">
        <v>7451</v>
      </c>
      <c r="I686" s="48">
        <f>tbl_raw_data[[#This Row],[Date Actioned]]-tbl_raw_data[[#This Row],[Date Tagged]]</f>
        <v>7.9513888849760406E-3</v>
      </c>
      <c r="J686" s="46">
        <f>HOUR(tbl_raw_data[[#This Row],[Time_taken]])*60+MINUTE(tbl_raw_data[[#This Row],[Time_taken]])+SECOND(tbl_raw_data[[#This Row],[Time_taken]])/60</f>
        <v>11.45</v>
      </c>
      <c r="K686" s="52">
        <f>DATE(YEAR(tbl_raw_data[[#This Row],[Date Actioned]]),MONTH(tbl_raw_data[[#This Row],[Date Actioned]]),DAY(tbl_raw_data[[#This Row],[Date Actioned]]))</f>
        <v>45147</v>
      </c>
      <c r="L686" s="50" t="str">
        <f>UPPER(TEXT(tbl_raw_data[[#This Row],[updated_date]],"MMMM"))</f>
        <v>AUGUST</v>
      </c>
      <c r="M686" s="50" t="str">
        <f>"WEEK "&amp; IF(ROUNDUP(DAY(tbl_raw_data[[#This Row],[updated_date]])/7,0)=5,4,ROUNDUP(DAY(tbl_raw_data[[#This Row],[updated_date]])/7,0))</f>
        <v>WEEK 2</v>
      </c>
      <c r="N686" s="50" t="str">
        <f>UPPER(VLOOKUP(tbl_raw_data[[#This Row],[Analyst]],Settiings!$A$2:$B$16,2,0))</f>
        <v>NAVED</v>
      </c>
      <c r="O686" s="50" t="str">
        <f>TRIM(UPPER(tbl_raw_data[[#This Row],[Outcome]]))</f>
        <v>WITHDRAW</v>
      </c>
      <c r="P686" s="50" t="str">
        <f>TRIM(UPPER(tbl_raw_data[[#This Row],[Queue Name]]))</f>
        <v>CONSUMER PRE BUREAU</v>
      </c>
      <c r="Q686" s="50" t="str">
        <f>IF(tbl_raw_data[[#This Row],[Time taken in min]]&lt;=Settiings!$D$2,"SLA_MET","SLA_NOT_MET")</f>
        <v>SLA_MET</v>
      </c>
      <c r="R686" s="94"/>
    </row>
    <row r="687" spans="1:18" x14ac:dyDescent="0.3">
      <c r="A687" s="20" t="s">
        <v>2988</v>
      </c>
      <c r="B687" s="9">
        <v>45147.763113425928</v>
      </c>
      <c r="C687" s="24">
        <v>45147.763958333337</v>
      </c>
      <c r="D687" s="25" t="s">
        <v>8</v>
      </c>
      <c r="E687" s="25" t="s">
        <v>47</v>
      </c>
      <c r="F687" s="25" t="s">
        <v>65</v>
      </c>
      <c r="G687" s="25" t="s">
        <v>118</v>
      </c>
      <c r="H687" s="78" t="s">
        <v>7451</v>
      </c>
      <c r="I687" s="48">
        <f>tbl_raw_data[[#This Row],[Date Actioned]]-tbl_raw_data[[#This Row],[Date Tagged]]</f>
        <v>8.4490740846376866E-4</v>
      </c>
      <c r="J687" s="46">
        <f>HOUR(tbl_raw_data[[#This Row],[Time_taken]])*60+MINUTE(tbl_raw_data[[#This Row],[Time_taken]])+SECOND(tbl_raw_data[[#This Row],[Time_taken]])/60</f>
        <v>1.2166666666666668</v>
      </c>
      <c r="K687" s="52">
        <f>DATE(YEAR(tbl_raw_data[[#This Row],[Date Actioned]]),MONTH(tbl_raw_data[[#This Row],[Date Actioned]]),DAY(tbl_raw_data[[#This Row],[Date Actioned]]))</f>
        <v>45147</v>
      </c>
      <c r="L687" s="50" t="str">
        <f>UPPER(TEXT(tbl_raw_data[[#This Row],[updated_date]],"MMMM"))</f>
        <v>AUGUST</v>
      </c>
      <c r="M687" s="50" t="str">
        <f>"WEEK "&amp; IF(ROUNDUP(DAY(tbl_raw_data[[#This Row],[updated_date]])/7,0)=5,4,ROUNDUP(DAY(tbl_raw_data[[#This Row],[updated_date]])/7,0))</f>
        <v>WEEK 2</v>
      </c>
      <c r="N687" s="50" t="str">
        <f>UPPER(VLOOKUP(tbl_raw_data[[#This Row],[Analyst]],Settiings!$A$2:$B$16,2,0))</f>
        <v>SAM</v>
      </c>
      <c r="O687" s="50" t="str">
        <f>TRIM(UPPER(tbl_raw_data[[#This Row],[Outcome]]))</f>
        <v>WITHDRAW</v>
      </c>
      <c r="P687" s="50" t="str">
        <f>TRIM(UPPER(tbl_raw_data[[#This Row],[Queue Name]]))</f>
        <v>CONSUMER PRE BUREAU</v>
      </c>
      <c r="Q687" s="50" t="str">
        <f>IF(tbl_raw_data[[#This Row],[Time taken in min]]&lt;=Settiings!$D$2,"SLA_MET","SLA_NOT_MET")</f>
        <v>SLA_MET</v>
      </c>
      <c r="R687" s="94"/>
    </row>
    <row r="688" spans="1:18" x14ac:dyDescent="0.3">
      <c r="A688" s="23" t="s">
        <v>2989</v>
      </c>
      <c r="B688" s="15">
        <v>45147.765428240738</v>
      </c>
      <c r="C688" s="16">
        <v>45147.770069444443</v>
      </c>
      <c r="D688" s="17" t="s">
        <v>8</v>
      </c>
      <c r="E688" s="17" t="s">
        <v>47</v>
      </c>
      <c r="F688" s="17" t="s">
        <v>53</v>
      </c>
      <c r="G688" s="17" t="s">
        <v>1556</v>
      </c>
      <c r="H688" s="78" t="s">
        <v>7451</v>
      </c>
      <c r="I688" s="48">
        <f>tbl_raw_data[[#This Row],[Date Actioned]]-tbl_raw_data[[#This Row],[Date Tagged]]</f>
        <v>4.6412037045229226E-3</v>
      </c>
      <c r="J688" s="46">
        <f>HOUR(tbl_raw_data[[#This Row],[Time_taken]])*60+MINUTE(tbl_raw_data[[#This Row],[Time_taken]])+SECOND(tbl_raw_data[[#This Row],[Time_taken]])/60</f>
        <v>6.6833333333333336</v>
      </c>
      <c r="K688" s="52">
        <f>DATE(YEAR(tbl_raw_data[[#This Row],[Date Actioned]]),MONTH(tbl_raw_data[[#This Row],[Date Actioned]]),DAY(tbl_raw_data[[#This Row],[Date Actioned]]))</f>
        <v>45147</v>
      </c>
      <c r="L688" s="50" t="str">
        <f>UPPER(TEXT(tbl_raw_data[[#This Row],[updated_date]],"MMMM"))</f>
        <v>AUGUST</v>
      </c>
      <c r="M688" s="50" t="str">
        <f>"WEEK "&amp; IF(ROUNDUP(DAY(tbl_raw_data[[#This Row],[updated_date]])/7,0)=5,4,ROUNDUP(DAY(tbl_raw_data[[#This Row],[updated_date]])/7,0))</f>
        <v>WEEK 2</v>
      </c>
      <c r="N688" s="50" t="str">
        <f>UPPER(VLOOKUP(tbl_raw_data[[#This Row],[Analyst]],Settiings!$A$2:$B$16,2,0))</f>
        <v>NAVED</v>
      </c>
      <c r="O688" s="50" t="str">
        <f>TRIM(UPPER(tbl_raw_data[[#This Row],[Outcome]]))</f>
        <v>WITHDRAW</v>
      </c>
      <c r="P688" s="50" t="str">
        <f>TRIM(UPPER(tbl_raw_data[[#This Row],[Queue Name]]))</f>
        <v>CONSUMER PRE BUREAU</v>
      </c>
      <c r="Q688" s="50" t="str">
        <f>IF(tbl_raw_data[[#This Row],[Time taken in min]]&lt;=Settiings!$D$2,"SLA_MET","SLA_NOT_MET")</f>
        <v>SLA_MET</v>
      </c>
      <c r="R688" s="94"/>
    </row>
    <row r="689" spans="1:18" x14ac:dyDescent="0.3">
      <c r="A689" s="14" t="s">
        <v>2990</v>
      </c>
      <c r="B689" s="9">
        <v>45147.767199074071</v>
      </c>
      <c r="C689" s="24">
        <v>45147.776469907411</v>
      </c>
      <c r="D689" s="25" t="s">
        <v>8</v>
      </c>
      <c r="E689" s="25" t="s">
        <v>47</v>
      </c>
      <c r="F689" s="25" t="s">
        <v>24</v>
      </c>
      <c r="G689" s="25" t="s">
        <v>118</v>
      </c>
      <c r="H689" s="78" t="s">
        <v>7451</v>
      </c>
      <c r="I689" s="48">
        <f>tbl_raw_data[[#This Row],[Date Actioned]]-tbl_raw_data[[#This Row],[Date Tagged]]</f>
        <v>9.2708333395421505E-3</v>
      </c>
      <c r="J689" s="46">
        <f>HOUR(tbl_raw_data[[#This Row],[Time_taken]])*60+MINUTE(tbl_raw_data[[#This Row],[Time_taken]])+SECOND(tbl_raw_data[[#This Row],[Time_taken]])/60</f>
        <v>13.35</v>
      </c>
      <c r="K689" s="52">
        <f>DATE(YEAR(tbl_raw_data[[#This Row],[Date Actioned]]),MONTH(tbl_raw_data[[#This Row],[Date Actioned]]),DAY(tbl_raw_data[[#This Row],[Date Actioned]]))</f>
        <v>45147</v>
      </c>
      <c r="L689" s="50" t="str">
        <f>UPPER(TEXT(tbl_raw_data[[#This Row],[updated_date]],"MMMM"))</f>
        <v>AUGUST</v>
      </c>
      <c r="M689" s="50" t="str">
        <f>"WEEK "&amp; IF(ROUNDUP(DAY(tbl_raw_data[[#This Row],[updated_date]])/7,0)=5,4,ROUNDUP(DAY(tbl_raw_data[[#This Row],[updated_date]])/7,0))</f>
        <v>WEEK 2</v>
      </c>
      <c r="N689" s="50" t="str">
        <f>UPPER(VLOOKUP(tbl_raw_data[[#This Row],[Analyst]],Settiings!$A$2:$B$16,2,0))</f>
        <v>QUADIR</v>
      </c>
      <c r="O689" s="50" t="str">
        <f>TRIM(UPPER(tbl_raw_data[[#This Row],[Outcome]]))</f>
        <v>WITHDRAW</v>
      </c>
      <c r="P689" s="50" t="str">
        <f>TRIM(UPPER(tbl_raw_data[[#This Row],[Queue Name]]))</f>
        <v>CONSUMER PRE BUREAU</v>
      </c>
      <c r="Q689" s="50" t="str">
        <f>IF(tbl_raw_data[[#This Row],[Time taken in min]]&lt;=Settiings!$D$2,"SLA_MET","SLA_NOT_MET")</f>
        <v>SLA_MET</v>
      </c>
      <c r="R689" s="94"/>
    </row>
    <row r="690" spans="1:18" x14ac:dyDescent="0.3">
      <c r="A690" s="20" t="s">
        <v>2991</v>
      </c>
      <c r="B690" s="15">
        <v>45147.769097222219</v>
      </c>
      <c r="C690" s="16">
        <v>45147.772175925929</v>
      </c>
      <c r="D690" s="17" t="s">
        <v>8</v>
      </c>
      <c r="E690" s="17" t="s">
        <v>9</v>
      </c>
      <c r="F690" s="17" t="s">
        <v>65</v>
      </c>
      <c r="G690" s="17" t="s">
        <v>2992</v>
      </c>
      <c r="H690" s="78" t="s">
        <v>7451</v>
      </c>
      <c r="I690" s="48">
        <f>tbl_raw_data[[#This Row],[Date Actioned]]-tbl_raw_data[[#This Row],[Date Tagged]]</f>
        <v>3.0787037103436887E-3</v>
      </c>
      <c r="J690" s="46">
        <f>HOUR(tbl_raw_data[[#This Row],[Time_taken]])*60+MINUTE(tbl_raw_data[[#This Row],[Time_taken]])+SECOND(tbl_raw_data[[#This Row],[Time_taken]])/60</f>
        <v>4.4333333333333336</v>
      </c>
      <c r="K690" s="52">
        <f>DATE(YEAR(tbl_raw_data[[#This Row],[Date Actioned]]),MONTH(tbl_raw_data[[#This Row],[Date Actioned]]),DAY(tbl_raw_data[[#This Row],[Date Actioned]]))</f>
        <v>45147</v>
      </c>
      <c r="L690" s="50" t="str">
        <f>UPPER(TEXT(tbl_raw_data[[#This Row],[updated_date]],"MMMM"))</f>
        <v>AUGUST</v>
      </c>
      <c r="M690" s="50" t="str">
        <f>"WEEK "&amp; IF(ROUNDUP(DAY(tbl_raw_data[[#This Row],[updated_date]])/7,0)=5,4,ROUNDUP(DAY(tbl_raw_data[[#This Row],[updated_date]])/7,0))</f>
        <v>WEEK 2</v>
      </c>
      <c r="N690" s="50" t="str">
        <f>UPPER(VLOOKUP(tbl_raw_data[[#This Row],[Analyst]],Settiings!$A$2:$B$16,2,0))</f>
        <v>SAM</v>
      </c>
      <c r="O690" s="50" t="str">
        <f>TRIM(UPPER(tbl_raw_data[[#This Row],[Outcome]]))</f>
        <v>WITHDRAW</v>
      </c>
      <c r="P690" s="50" t="str">
        <f>TRIM(UPPER(tbl_raw_data[[#This Row],[Queue Name]]))</f>
        <v>CONSUMER EXISTING</v>
      </c>
      <c r="Q690" s="50" t="str">
        <f>IF(tbl_raw_data[[#This Row],[Time taken in min]]&lt;=Settiings!$D$2,"SLA_MET","SLA_NOT_MET")</f>
        <v>SLA_MET</v>
      </c>
      <c r="R690" s="94"/>
    </row>
    <row r="691" spans="1:18" x14ac:dyDescent="0.3">
      <c r="A691" s="23" t="s">
        <v>3004</v>
      </c>
      <c r="B691" s="9">
        <v>45147.797997685186</v>
      </c>
      <c r="C691" s="24">
        <v>45147.803749999999</v>
      </c>
      <c r="D691" s="25" t="s">
        <v>8</v>
      </c>
      <c r="E691" s="25" t="s">
        <v>9</v>
      </c>
      <c r="F691" s="25" t="s">
        <v>10</v>
      </c>
      <c r="G691" s="25" t="s">
        <v>157</v>
      </c>
      <c r="H691" s="78" t="s">
        <v>7451</v>
      </c>
      <c r="I691" s="48">
        <f>tbl_raw_data[[#This Row],[Date Actioned]]-tbl_raw_data[[#This Row],[Date Tagged]]</f>
        <v>5.7523148134350777E-3</v>
      </c>
      <c r="J691" s="46">
        <f>HOUR(tbl_raw_data[[#This Row],[Time_taken]])*60+MINUTE(tbl_raw_data[[#This Row],[Time_taken]])+SECOND(tbl_raw_data[[#This Row],[Time_taken]])/60</f>
        <v>8.2833333333333332</v>
      </c>
      <c r="K691" s="52">
        <f>DATE(YEAR(tbl_raw_data[[#This Row],[Date Actioned]]),MONTH(tbl_raw_data[[#This Row],[Date Actioned]]),DAY(tbl_raw_data[[#This Row],[Date Actioned]]))</f>
        <v>45147</v>
      </c>
      <c r="L691" s="50" t="str">
        <f>UPPER(TEXT(tbl_raw_data[[#This Row],[updated_date]],"MMMM"))</f>
        <v>AUGUST</v>
      </c>
      <c r="M691" s="50" t="str">
        <f>"WEEK "&amp; IF(ROUNDUP(DAY(tbl_raw_data[[#This Row],[updated_date]])/7,0)=5,4,ROUNDUP(DAY(tbl_raw_data[[#This Row],[updated_date]])/7,0))</f>
        <v>WEEK 2</v>
      </c>
      <c r="N691" s="50" t="str">
        <f>UPPER(VLOOKUP(tbl_raw_data[[#This Row],[Analyst]],Settiings!$A$2:$B$16,2,0))</f>
        <v>NITESH</v>
      </c>
      <c r="O691" s="50" t="str">
        <f>TRIM(UPPER(tbl_raw_data[[#This Row],[Outcome]]))</f>
        <v>WITHDRAW</v>
      </c>
      <c r="P691" s="50" t="str">
        <f>TRIM(UPPER(tbl_raw_data[[#This Row],[Queue Name]]))</f>
        <v>CONSUMER EXISTING</v>
      </c>
      <c r="Q691" s="50" t="str">
        <f>IF(tbl_raw_data[[#This Row],[Time taken in min]]&lt;=Settiings!$D$2,"SLA_MET","SLA_NOT_MET")</f>
        <v>SLA_MET</v>
      </c>
      <c r="R691" s="94"/>
    </row>
    <row r="692" spans="1:18" x14ac:dyDescent="0.3">
      <c r="A692" s="14" t="s">
        <v>3007</v>
      </c>
      <c r="B692" s="15">
        <v>45147.800717592596</v>
      </c>
      <c r="C692" s="16">
        <v>45147.809884259259</v>
      </c>
      <c r="D692" s="17" t="s">
        <v>8</v>
      </c>
      <c r="E692" s="17" t="s">
        <v>47</v>
      </c>
      <c r="F692" s="17" t="s">
        <v>10</v>
      </c>
      <c r="G692" s="17" t="s">
        <v>3008</v>
      </c>
      <c r="H692" s="78" t="s">
        <v>7451</v>
      </c>
      <c r="I692" s="48">
        <f>tbl_raw_data[[#This Row],[Date Actioned]]-tbl_raw_data[[#This Row],[Date Tagged]]</f>
        <v>9.1666666630771942E-3</v>
      </c>
      <c r="J692" s="46">
        <f>HOUR(tbl_raw_data[[#This Row],[Time_taken]])*60+MINUTE(tbl_raw_data[[#This Row],[Time_taken]])+SECOND(tbl_raw_data[[#This Row],[Time_taken]])/60</f>
        <v>13.2</v>
      </c>
      <c r="K692" s="52">
        <f>DATE(YEAR(tbl_raw_data[[#This Row],[Date Actioned]]),MONTH(tbl_raw_data[[#This Row],[Date Actioned]]),DAY(tbl_raw_data[[#This Row],[Date Actioned]]))</f>
        <v>45147</v>
      </c>
      <c r="L692" s="50" t="str">
        <f>UPPER(TEXT(tbl_raw_data[[#This Row],[updated_date]],"MMMM"))</f>
        <v>AUGUST</v>
      </c>
      <c r="M692" s="50" t="str">
        <f>"WEEK "&amp; IF(ROUNDUP(DAY(tbl_raw_data[[#This Row],[updated_date]])/7,0)=5,4,ROUNDUP(DAY(tbl_raw_data[[#This Row],[updated_date]])/7,0))</f>
        <v>WEEK 2</v>
      </c>
      <c r="N692" s="50" t="str">
        <f>UPPER(VLOOKUP(tbl_raw_data[[#This Row],[Analyst]],Settiings!$A$2:$B$16,2,0))</f>
        <v>NITESH</v>
      </c>
      <c r="O692" s="50" t="str">
        <f>TRIM(UPPER(tbl_raw_data[[#This Row],[Outcome]]))</f>
        <v>WITHDRAW</v>
      </c>
      <c r="P692" s="50" t="str">
        <f>TRIM(UPPER(tbl_raw_data[[#This Row],[Queue Name]]))</f>
        <v>CONSUMER PRE BUREAU</v>
      </c>
      <c r="Q692" s="50" t="str">
        <f>IF(tbl_raw_data[[#This Row],[Time taken in min]]&lt;=Settiings!$D$2,"SLA_MET","SLA_NOT_MET")</f>
        <v>SLA_MET</v>
      </c>
      <c r="R692" s="94"/>
    </row>
    <row r="693" spans="1:18" x14ac:dyDescent="0.3">
      <c r="A693" s="20" t="s">
        <v>3012</v>
      </c>
      <c r="B693" s="9">
        <v>45147.811909722222</v>
      </c>
      <c r="C693" s="24">
        <v>45147.81622685185</v>
      </c>
      <c r="D693" s="25" t="s">
        <v>8</v>
      </c>
      <c r="E693" s="25" t="s">
        <v>47</v>
      </c>
      <c r="F693" s="25" t="s">
        <v>65</v>
      </c>
      <c r="G693" s="25" t="s">
        <v>118</v>
      </c>
      <c r="H693" s="78" t="s">
        <v>7451</v>
      </c>
      <c r="I693" s="48">
        <f>tbl_raw_data[[#This Row],[Date Actioned]]-tbl_raw_data[[#This Row],[Date Tagged]]</f>
        <v>4.3171296274522319E-3</v>
      </c>
      <c r="J693" s="46">
        <f>HOUR(tbl_raw_data[[#This Row],[Time_taken]])*60+MINUTE(tbl_raw_data[[#This Row],[Time_taken]])+SECOND(tbl_raw_data[[#This Row],[Time_taken]])/60</f>
        <v>6.2166666666666668</v>
      </c>
      <c r="K693" s="52">
        <f>DATE(YEAR(tbl_raw_data[[#This Row],[Date Actioned]]),MONTH(tbl_raw_data[[#This Row],[Date Actioned]]),DAY(tbl_raw_data[[#This Row],[Date Actioned]]))</f>
        <v>45147</v>
      </c>
      <c r="L693" s="50" t="str">
        <f>UPPER(TEXT(tbl_raw_data[[#This Row],[updated_date]],"MMMM"))</f>
        <v>AUGUST</v>
      </c>
      <c r="M693" s="50" t="str">
        <f>"WEEK "&amp; IF(ROUNDUP(DAY(tbl_raw_data[[#This Row],[updated_date]])/7,0)=5,4,ROUNDUP(DAY(tbl_raw_data[[#This Row],[updated_date]])/7,0))</f>
        <v>WEEK 2</v>
      </c>
      <c r="N693" s="50" t="str">
        <f>UPPER(VLOOKUP(tbl_raw_data[[#This Row],[Analyst]],Settiings!$A$2:$B$16,2,0))</f>
        <v>SAM</v>
      </c>
      <c r="O693" s="50" t="str">
        <f>TRIM(UPPER(tbl_raw_data[[#This Row],[Outcome]]))</f>
        <v>WITHDRAW</v>
      </c>
      <c r="P693" s="50" t="str">
        <f>TRIM(UPPER(tbl_raw_data[[#This Row],[Queue Name]]))</f>
        <v>CONSUMER PRE BUREAU</v>
      </c>
      <c r="Q693" s="50" t="str">
        <f>IF(tbl_raw_data[[#This Row],[Time taken in min]]&lt;=Settiings!$D$2,"SLA_MET","SLA_NOT_MET")</f>
        <v>SLA_MET</v>
      </c>
      <c r="R693" s="94"/>
    </row>
    <row r="694" spans="1:18" x14ac:dyDescent="0.3">
      <c r="A694" s="23" t="s">
        <v>3013</v>
      </c>
      <c r="B694" s="15">
        <v>45147.812303240738</v>
      </c>
      <c r="C694" s="16">
        <v>45147.818981481483</v>
      </c>
      <c r="D694" s="17" t="s">
        <v>8</v>
      </c>
      <c r="E694" s="17" t="s">
        <v>9</v>
      </c>
      <c r="F694" s="17" t="s">
        <v>686</v>
      </c>
      <c r="G694" s="17" t="s">
        <v>231</v>
      </c>
      <c r="H694" s="78" t="s">
        <v>7451</v>
      </c>
      <c r="I694" s="48">
        <f>tbl_raw_data[[#This Row],[Date Actioned]]-tbl_raw_data[[#This Row],[Date Tagged]]</f>
        <v>6.6782407448044978E-3</v>
      </c>
      <c r="J694" s="46">
        <f>HOUR(tbl_raw_data[[#This Row],[Time_taken]])*60+MINUTE(tbl_raw_data[[#This Row],[Time_taken]])+SECOND(tbl_raw_data[[#This Row],[Time_taken]])/60</f>
        <v>9.6166666666666671</v>
      </c>
      <c r="K694" s="52">
        <f>DATE(YEAR(tbl_raw_data[[#This Row],[Date Actioned]]),MONTH(tbl_raw_data[[#This Row],[Date Actioned]]),DAY(tbl_raw_data[[#This Row],[Date Actioned]]))</f>
        <v>45147</v>
      </c>
      <c r="L694" s="50" t="str">
        <f>UPPER(TEXT(tbl_raw_data[[#This Row],[updated_date]],"MMMM"))</f>
        <v>AUGUST</v>
      </c>
      <c r="M694" s="50" t="str">
        <f>"WEEK "&amp; IF(ROUNDUP(DAY(tbl_raw_data[[#This Row],[updated_date]])/7,0)=5,4,ROUNDUP(DAY(tbl_raw_data[[#This Row],[updated_date]])/7,0))</f>
        <v>WEEK 2</v>
      </c>
      <c r="N694" s="50" t="str">
        <f>UPPER(VLOOKUP(tbl_raw_data[[#This Row],[Analyst]],Settiings!$A$2:$B$16,2,0))</f>
        <v>FARDIN</v>
      </c>
      <c r="O694" s="50" t="str">
        <f>TRIM(UPPER(tbl_raw_data[[#This Row],[Outcome]]))</f>
        <v>WITHDRAW</v>
      </c>
      <c r="P694" s="50" t="str">
        <f>TRIM(UPPER(tbl_raw_data[[#This Row],[Queue Name]]))</f>
        <v>CONSUMER EXISTING</v>
      </c>
      <c r="Q694" s="50" t="str">
        <f>IF(tbl_raw_data[[#This Row],[Time taken in min]]&lt;=Settiings!$D$2,"SLA_MET","SLA_NOT_MET")</f>
        <v>SLA_MET</v>
      </c>
      <c r="R694" s="94"/>
    </row>
    <row r="695" spans="1:18" x14ac:dyDescent="0.3">
      <c r="A695" s="14" t="s">
        <v>3014</v>
      </c>
      <c r="B695" s="9">
        <v>45147.815335648149</v>
      </c>
      <c r="C695" s="24">
        <v>45147.827349537038</v>
      </c>
      <c r="D695" s="25" t="s">
        <v>8</v>
      </c>
      <c r="E695" s="25" t="s">
        <v>47</v>
      </c>
      <c r="F695" s="25" t="s">
        <v>24</v>
      </c>
      <c r="G695" s="25" t="s">
        <v>3015</v>
      </c>
      <c r="H695" s="78" t="s">
        <v>7451</v>
      </c>
      <c r="I695" s="48">
        <f>tbl_raw_data[[#This Row],[Date Actioned]]-tbl_raw_data[[#This Row],[Date Tagged]]</f>
        <v>1.2013888888759539E-2</v>
      </c>
      <c r="J695" s="46">
        <f>HOUR(tbl_raw_data[[#This Row],[Time_taken]])*60+MINUTE(tbl_raw_data[[#This Row],[Time_taken]])+SECOND(tbl_raw_data[[#This Row],[Time_taken]])/60</f>
        <v>17.3</v>
      </c>
      <c r="K695" s="52">
        <f>DATE(YEAR(tbl_raw_data[[#This Row],[Date Actioned]]),MONTH(tbl_raw_data[[#This Row],[Date Actioned]]),DAY(tbl_raw_data[[#This Row],[Date Actioned]]))</f>
        <v>45147</v>
      </c>
      <c r="L695" s="50" t="str">
        <f>UPPER(TEXT(tbl_raw_data[[#This Row],[updated_date]],"MMMM"))</f>
        <v>AUGUST</v>
      </c>
      <c r="M695" s="50" t="str">
        <f>"WEEK "&amp; IF(ROUNDUP(DAY(tbl_raw_data[[#This Row],[updated_date]])/7,0)=5,4,ROUNDUP(DAY(tbl_raw_data[[#This Row],[updated_date]])/7,0))</f>
        <v>WEEK 2</v>
      </c>
      <c r="N695" s="50" t="str">
        <f>UPPER(VLOOKUP(tbl_raw_data[[#This Row],[Analyst]],Settiings!$A$2:$B$16,2,0))</f>
        <v>QUADIR</v>
      </c>
      <c r="O695" s="50" t="str">
        <f>TRIM(UPPER(tbl_raw_data[[#This Row],[Outcome]]))</f>
        <v>WITHDRAW</v>
      </c>
      <c r="P695" s="50" t="str">
        <f>TRIM(UPPER(tbl_raw_data[[#This Row],[Queue Name]]))</f>
        <v>CONSUMER PRE BUREAU</v>
      </c>
      <c r="Q695" s="50" t="str">
        <f>IF(tbl_raw_data[[#This Row],[Time taken in min]]&lt;=Settiings!$D$2,"SLA_MET","SLA_NOT_MET")</f>
        <v>SLA_MET</v>
      </c>
      <c r="R695" s="94"/>
    </row>
    <row r="696" spans="1:18" x14ac:dyDescent="0.3">
      <c r="A696" s="23" t="s">
        <v>3020</v>
      </c>
      <c r="B696" s="9">
        <v>45147.827337962961</v>
      </c>
      <c r="C696" s="24">
        <v>45147.835902777777</v>
      </c>
      <c r="D696" s="25" t="s">
        <v>8</v>
      </c>
      <c r="E696" s="25" t="s">
        <v>9</v>
      </c>
      <c r="F696" s="25" t="s">
        <v>24</v>
      </c>
      <c r="G696" s="25" t="s">
        <v>3021</v>
      </c>
      <c r="H696" s="78" t="s">
        <v>7451</v>
      </c>
      <c r="I696" s="48">
        <f>tbl_raw_data[[#This Row],[Date Actioned]]-tbl_raw_data[[#This Row],[Date Tagged]]</f>
        <v>8.5648148160544224E-3</v>
      </c>
      <c r="J696" s="46">
        <f>HOUR(tbl_raw_data[[#This Row],[Time_taken]])*60+MINUTE(tbl_raw_data[[#This Row],[Time_taken]])+SECOND(tbl_raw_data[[#This Row],[Time_taken]])/60</f>
        <v>12.333333333333334</v>
      </c>
      <c r="K696" s="52">
        <f>DATE(YEAR(tbl_raw_data[[#This Row],[Date Actioned]]),MONTH(tbl_raw_data[[#This Row],[Date Actioned]]),DAY(tbl_raw_data[[#This Row],[Date Actioned]]))</f>
        <v>45147</v>
      </c>
      <c r="L696" s="50" t="str">
        <f>UPPER(TEXT(tbl_raw_data[[#This Row],[updated_date]],"MMMM"))</f>
        <v>AUGUST</v>
      </c>
      <c r="M696" s="50" t="str">
        <f>"WEEK "&amp; IF(ROUNDUP(DAY(tbl_raw_data[[#This Row],[updated_date]])/7,0)=5,4,ROUNDUP(DAY(tbl_raw_data[[#This Row],[updated_date]])/7,0))</f>
        <v>WEEK 2</v>
      </c>
      <c r="N696" s="50" t="str">
        <f>UPPER(VLOOKUP(tbl_raw_data[[#This Row],[Analyst]],Settiings!$A$2:$B$16,2,0))</f>
        <v>QUADIR</v>
      </c>
      <c r="O696" s="50" t="str">
        <f>TRIM(UPPER(tbl_raw_data[[#This Row],[Outcome]]))</f>
        <v>WITHDRAW</v>
      </c>
      <c r="P696" s="50" t="str">
        <f>TRIM(UPPER(tbl_raw_data[[#This Row],[Queue Name]]))</f>
        <v>CONSUMER EXISTING</v>
      </c>
      <c r="Q696" s="50" t="str">
        <f>IF(tbl_raw_data[[#This Row],[Time taken in min]]&lt;=Settiings!$D$2,"SLA_MET","SLA_NOT_MET")</f>
        <v>SLA_MET</v>
      </c>
      <c r="R696" s="94"/>
    </row>
    <row r="697" spans="1:18" x14ac:dyDescent="0.3">
      <c r="A697" s="14" t="s">
        <v>3028</v>
      </c>
      <c r="B697" s="15">
        <v>45147.848402777781</v>
      </c>
      <c r="C697" s="16">
        <v>45147.859571759262</v>
      </c>
      <c r="D697" s="17" t="s">
        <v>8</v>
      </c>
      <c r="E697" s="17" t="s">
        <v>47</v>
      </c>
      <c r="F697" s="17" t="s">
        <v>24</v>
      </c>
      <c r="G697" s="17" t="s">
        <v>3029</v>
      </c>
      <c r="H697" s="78" t="s">
        <v>7451</v>
      </c>
      <c r="I697" s="48">
        <f>tbl_raw_data[[#This Row],[Date Actioned]]-tbl_raw_data[[#This Row],[Date Tagged]]</f>
        <v>1.116898148029577E-2</v>
      </c>
      <c r="J697" s="46">
        <f>HOUR(tbl_raw_data[[#This Row],[Time_taken]])*60+MINUTE(tbl_raw_data[[#This Row],[Time_taken]])+SECOND(tbl_raw_data[[#This Row],[Time_taken]])/60</f>
        <v>16.083333333333332</v>
      </c>
      <c r="K697" s="52">
        <f>DATE(YEAR(tbl_raw_data[[#This Row],[Date Actioned]]),MONTH(tbl_raw_data[[#This Row],[Date Actioned]]),DAY(tbl_raw_data[[#This Row],[Date Actioned]]))</f>
        <v>45147</v>
      </c>
      <c r="L697" s="50" t="str">
        <f>UPPER(TEXT(tbl_raw_data[[#This Row],[updated_date]],"MMMM"))</f>
        <v>AUGUST</v>
      </c>
      <c r="M697" s="50" t="str">
        <f>"WEEK "&amp; IF(ROUNDUP(DAY(tbl_raw_data[[#This Row],[updated_date]])/7,0)=5,4,ROUNDUP(DAY(tbl_raw_data[[#This Row],[updated_date]])/7,0))</f>
        <v>WEEK 2</v>
      </c>
      <c r="N697" s="50" t="str">
        <f>UPPER(VLOOKUP(tbl_raw_data[[#This Row],[Analyst]],Settiings!$A$2:$B$16,2,0))</f>
        <v>QUADIR</v>
      </c>
      <c r="O697" s="50" t="str">
        <f>TRIM(UPPER(tbl_raw_data[[#This Row],[Outcome]]))</f>
        <v>WITHDRAW</v>
      </c>
      <c r="P697" s="50" t="str">
        <f>TRIM(UPPER(tbl_raw_data[[#This Row],[Queue Name]]))</f>
        <v>CONSUMER PRE BUREAU</v>
      </c>
      <c r="Q697" s="50" t="str">
        <f>IF(tbl_raw_data[[#This Row],[Time taken in min]]&lt;=Settiings!$D$2,"SLA_MET","SLA_NOT_MET")</f>
        <v>SLA_MET</v>
      </c>
      <c r="R697" s="94"/>
    </row>
    <row r="698" spans="1:18" x14ac:dyDescent="0.3">
      <c r="A698" s="20" t="s">
        <v>3030</v>
      </c>
      <c r="B698" s="9">
        <v>45147.84878472222</v>
      </c>
      <c r="C698" s="24">
        <v>45147.858020833337</v>
      </c>
      <c r="D698" s="25" t="s">
        <v>8</v>
      </c>
      <c r="E698" s="25" t="s">
        <v>9</v>
      </c>
      <c r="F698" s="25" t="s">
        <v>10</v>
      </c>
      <c r="G698" s="25" t="s">
        <v>3031</v>
      </c>
      <c r="H698" s="78" t="s">
        <v>7451</v>
      </c>
      <c r="I698" s="48">
        <f>tbl_raw_data[[#This Row],[Date Actioned]]-tbl_raw_data[[#This Row],[Date Tagged]]</f>
        <v>9.236111116479151E-3</v>
      </c>
      <c r="J698" s="46">
        <f>HOUR(tbl_raw_data[[#This Row],[Time_taken]])*60+MINUTE(tbl_raw_data[[#This Row],[Time_taken]])+SECOND(tbl_raw_data[[#This Row],[Time_taken]])/60</f>
        <v>13.3</v>
      </c>
      <c r="K698" s="52">
        <f>DATE(YEAR(tbl_raw_data[[#This Row],[Date Actioned]]),MONTH(tbl_raw_data[[#This Row],[Date Actioned]]),DAY(tbl_raw_data[[#This Row],[Date Actioned]]))</f>
        <v>45147</v>
      </c>
      <c r="L698" s="50" t="str">
        <f>UPPER(TEXT(tbl_raw_data[[#This Row],[updated_date]],"MMMM"))</f>
        <v>AUGUST</v>
      </c>
      <c r="M698" s="50" t="str">
        <f>"WEEK "&amp; IF(ROUNDUP(DAY(tbl_raw_data[[#This Row],[updated_date]])/7,0)=5,4,ROUNDUP(DAY(tbl_raw_data[[#This Row],[updated_date]])/7,0))</f>
        <v>WEEK 2</v>
      </c>
      <c r="N698" s="50" t="str">
        <f>UPPER(VLOOKUP(tbl_raw_data[[#This Row],[Analyst]],Settiings!$A$2:$B$16,2,0))</f>
        <v>NITESH</v>
      </c>
      <c r="O698" s="50" t="str">
        <f>TRIM(UPPER(tbl_raw_data[[#This Row],[Outcome]]))</f>
        <v>WITHDRAW</v>
      </c>
      <c r="P698" s="50" t="str">
        <f>TRIM(UPPER(tbl_raw_data[[#This Row],[Queue Name]]))</f>
        <v>CONSUMER EXISTING</v>
      </c>
      <c r="Q698" s="50" t="str">
        <f>IF(tbl_raw_data[[#This Row],[Time taken in min]]&lt;=Settiings!$D$2,"SLA_MET","SLA_NOT_MET")</f>
        <v>SLA_MET</v>
      </c>
      <c r="R698" s="94"/>
    </row>
    <row r="699" spans="1:18" x14ac:dyDescent="0.3">
      <c r="A699" s="23" t="s">
        <v>3036</v>
      </c>
      <c r="B699" s="15">
        <v>45147.856053240743</v>
      </c>
      <c r="C699" s="16">
        <v>45147.866932870369</v>
      </c>
      <c r="D699" s="17" t="s">
        <v>8</v>
      </c>
      <c r="E699" s="17" t="s">
        <v>19</v>
      </c>
      <c r="F699" s="17" t="s">
        <v>24</v>
      </c>
      <c r="G699" s="17" t="s">
        <v>3037</v>
      </c>
      <c r="H699" s="78" t="s">
        <v>7451</v>
      </c>
      <c r="I699" s="48">
        <f>tbl_raw_data[[#This Row],[Date Actioned]]-tbl_raw_data[[#This Row],[Date Tagged]]</f>
        <v>1.0879629626288079E-2</v>
      </c>
      <c r="J699" s="46">
        <f>HOUR(tbl_raw_data[[#This Row],[Time_taken]])*60+MINUTE(tbl_raw_data[[#This Row],[Time_taken]])+SECOND(tbl_raw_data[[#This Row],[Time_taken]])/60</f>
        <v>15.666666666666666</v>
      </c>
      <c r="K699" s="52">
        <f>DATE(YEAR(tbl_raw_data[[#This Row],[Date Actioned]]),MONTH(tbl_raw_data[[#This Row],[Date Actioned]]),DAY(tbl_raw_data[[#This Row],[Date Actioned]]))</f>
        <v>45147</v>
      </c>
      <c r="L699" s="50" t="str">
        <f>UPPER(TEXT(tbl_raw_data[[#This Row],[updated_date]],"MMMM"))</f>
        <v>AUGUST</v>
      </c>
      <c r="M699" s="50" t="str">
        <f>"WEEK "&amp; IF(ROUNDUP(DAY(tbl_raw_data[[#This Row],[updated_date]])/7,0)=5,4,ROUNDUP(DAY(tbl_raw_data[[#This Row],[updated_date]])/7,0))</f>
        <v>WEEK 2</v>
      </c>
      <c r="N699" s="50" t="str">
        <f>UPPER(VLOOKUP(tbl_raw_data[[#This Row],[Analyst]],Settiings!$A$2:$B$16,2,0))</f>
        <v>QUADIR</v>
      </c>
      <c r="O699" s="50" t="str">
        <f>TRIM(UPPER(tbl_raw_data[[#This Row],[Outcome]]))</f>
        <v>WITHDRAW</v>
      </c>
      <c r="P699" s="50" t="str">
        <f>TRIM(UPPER(tbl_raw_data[[#This Row],[Queue Name]]))</f>
        <v>CONSUMER POST BUREAU</v>
      </c>
      <c r="Q699" s="50" t="str">
        <f>IF(tbl_raw_data[[#This Row],[Time taken in min]]&lt;=Settiings!$D$2,"SLA_MET","SLA_NOT_MET")</f>
        <v>SLA_MET</v>
      </c>
      <c r="R699" s="94"/>
    </row>
    <row r="700" spans="1:18" x14ac:dyDescent="0.3">
      <c r="A700" s="14" t="s">
        <v>3038</v>
      </c>
      <c r="B700" s="9">
        <v>45147.859988425924</v>
      </c>
      <c r="C700" s="24">
        <v>45147.867534722223</v>
      </c>
      <c r="D700" s="25" t="s">
        <v>8</v>
      </c>
      <c r="E700" s="25" t="s">
        <v>47</v>
      </c>
      <c r="F700" s="25" t="s">
        <v>10</v>
      </c>
      <c r="G700" s="25" t="s">
        <v>118</v>
      </c>
      <c r="H700" s="78" t="s">
        <v>7451</v>
      </c>
      <c r="I700" s="48">
        <f>tbl_raw_data[[#This Row],[Date Actioned]]-tbl_raw_data[[#This Row],[Date Tagged]]</f>
        <v>7.5462962995516136E-3</v>
      </c>
      <c r="J700" s="46">
        <f>HOUR(tbl_raw_data[[#This Row],[Time_taken]])*60+MINUTE(tbl_raw_data[[#This Row],[Time_taken]])+SECOND(tbl_raw_data[[#This Row],[Time_taken]])/60</f>
        <v>10.866666666666667</v>
      </c>
      <c r="K700" s="52">
        <f>DATE(YEAR(tbl_raw_data[[#This Row],[Date Actioned]]),MONTH(tbl_raw_data[[#This Row],[Date Actioned]]),DAY(tbl_raw_data[[#This Row],[Date Actioned]]))</f>
        <v>45147</v>
      </c>
      <c r="L700" s="50" t="str">
        <f>UPPER(TEXT(tbl_raw_data[[#This Row],[updated_date]],"MMMM"))</f>
        <v>AUGUST</v>
      </c>
      <c r="M700" s="50" t="str">
        <f>"WEEK "&amp; IF(ROUNDUP(DAY(tbl_raw_data[[#This Row],[updated_date]])/7,0)=5,4,ROUNDUP(DAY(tbl_raw_data[[#This Row],[updated_date]])/7,0))</f>
        <v>WEEK 2</v>
      </c>
      <c r="N700" s="50" t="str">
        <f>UPPER(VLOOKUP(tbl_raw_data[[#This Row],[Analyst]],Settiings!$A$2:$B$16,2,0))</f>
        <v>NITESH</v>
      </c>
      <c r="O700" s="50" t="str">
        <f>TRIM(UPPER(tbl_raw_data[[#This Row],[Outcome]]))</f>
        <v>WITHDRAW</v>
      </c>
      <c r="P700" s="50" t="str">
        <f>TRIM(UPPER(tbl_raw_data[[#This Row],[Queue Name]]))</f>
        <v>CONSUMER PRE BUREAU</v>
      </c>
      <c r="Q700" s="50" t="str">
        <f>IF(tbl_raw_data[[#This Row],[Time taken in min]]&lt;=Settiings!$D$2,"SLA_MET","SLA_NOT_MET")</f>
        <v>SLA_MET</v>
      </c>
      <c r="R700" s="94"/>
    </row>
    <row r="701" spans="1:18" x14ac:dyDescent="0.3">
      <c r="A701" s="20" t="s">
        <v>3039</v>
      </c>
      <c r="B701" s="15">
        <v>45147.865451388891</v>
      </c>
      <c r="C701" s="16">
        <v>45147.866747685184</v>
      </c>
      <c r="D701" s="17" t="s">
        <v>8</v>
      </c>
      <c r="E701" s="17" t="s">
        <v>47</v>
      </c>
      <c r="F701" s="17" t="s">
        <v>65</v>
      </c>
      <c r="G701" s="17" t="s">
        <v>118</v>
      </c>
      <c r="H701" s="78" t="s">
        <v>7451</v>
      </c>
      <c r="I701" s="48">
        <f>tbl_raw_data[[#This Row],[Date Actioned]]-tbl_raw_data[[#This Row],[Date Tagged]]</f>
        <v>1.2962962937308475E-3</v>
      </c>
      <c r="J701" s="46">
        <f>HOUR(tbl_raw_data[[#This Row],[Time_taken]])*60+MINUTE(tbl_raw_data[[#This Row],[Time_taken]])+SECOND(tbl_raw_data[[#This Row],[Time_taken]])/60</f>
        <v>1.8666666666666667</v>
      </c>
      <c r="K701" s="52">
        <f>DATE(YEAR(tbl_raw_data[[#This Row],[Date Actioned]]),MONTH(tbl_raw_data[[#This Row],[Date Actioned]]),DAY(tbl_raw_data[[#This Row],[Date Actioned]]))</f>
        <v>45147</v>
      </c>
      <c r="L701" s="50" t="str">
        <f>UPPER(TEXT(tbl_raw_data[[#This Row],[updated_date]],"MMMM"))</f>
        <v>AUGUST</v>
      </c>
      <c r="M701" s="50" t="str">
        <f>"WEEK "&amp; IF(ROUNDUP(DAY(tbl_raw_data[[#This Row],[updated_date]])/7,0)=5,4,ROUNDUP(DAY(tbl_raw_data[[#This Row],[updated_date]])/7,0))</f>
        <v>WEEK 2</v>
      </c>
      <c r="N701" s="50" t="str">
        <f>UPPER(VLOOKUP(tbl_raw_data[[#This Row],[Analyst]],Settiings!$A$2:$B$16,2,0))</f>
        <v>SAM</v>
      </c>
      <c r="O701" s="50" t="str">
        <f>TRIM(UPPER(tbl_raw_data[[#This Row],[Outcome]]))</f>
        <v>WITHDRAW</v>
      </c>
      <c r="P701" s="50" t="str">
        <f>TRIM(UPPER(tbl_raw_data[[#This Row],[Queue Name]]))</f>
        <v>CONSUMER PRE BUREAU</v>
      </c>
      <c r="Q701" s="50" t="str">
        <f>IF(tbl_raw_data[[#This Row],[Time taken in min]]&lt;=Settiings!$D$2,"SLA_MET","SLA_NOT_MET")</f>
        <v>SLA_MET</v>
      </c>
      <c r="R701" s="94"/>
    </row>
    <row r="702" spans="1:18" x14ac:dyDescent="0.3">
      <c r="A702" s="23" t="s">
        <v>3040</v>
      </c>
      <c r="B702" s="9">
        <v>45147.867881944447</v>
      </c>
      <c r="C702" s="24">
        <v>45147.868611111109</v>
      </c>
      <c r="D702" s="25" t="s">
        <v>8</v>
      </c>
      <c r="E702" s="25" t="s">
        <v>47</v>
      </c>
      <c r="F702" s="25" t="s">
        <v>65</v>
      </c>
      <c r="G702" s="25" t="s">
        <v>118</v>
      </c>
      <c r="H702" s="78" t="s">
        <v>7451</v>
      </c>
      <c r="I702" s="48">
        <f>tbl_raw_data[[#This Row],[Date Actioned]]-tbl_raw_data[[#This Row],[Date Tagged]]</f>
        <v>7.2916666249511763E-4</v>
      </c>
      <c r="J702" s="46">
        <f>HOUR(tbl_raw_data[[#This Row],[Time_taken]])*60+MINUTE(tbl_raw_data[[#This Row],[Time_taken]])+SECOND(tbl_raw_data[[#This Row],[Time_taken]])/60</f>
        <v>1.05</v>
      </c>
      <c r="K702" s="52">
        <f>DATE(YEAR(tbl_raw_data[[#This Row],[Date Actioned]]),MONTH(tbl_raw_data[[#This Row],[Date Actioned]]),DAY(tbl_raw_data[[#This Row],[Date Actioned]]))</f>
        <v>45147</v>
      </c>
      <c r="L702" s="50" t="str">
        <f>UPPER(TEXT(tbl_raw_data[[#This Row],[updated_date]],"MMMM"))</f>
        <v>AUGUST</v>
      </c>
      <c r="M702" s="50" t="str">
        <f>"WEEK "&amp; IF(ROUNDUP(DAY(tbl_raw_data[[#This Row],[updated_date]])/7,0)=5,4,ROUNDUP(DAY(tbl_raw_data[[#This Row],[updated_date]])/7,0))</f>
        <v>WEEK 2</v>
      </c>
      <c r="N702" s="50" t="str">
        <f>UPPER(VLOOKUP(tbl_raw_data[[#This Row],[Analyst]],Settiings!$A$2:$B$16,2,0))</f>
        <v>SAM</v>
      </c>
      <c r="O702" s="50" t="str">
        <f>TRIM(UPPER(tbl_raw_data[[#This Row],[Outcome]]))</f>
        <v>WITHDRAW</v>
      </c>
      <c r="P702" s="50" t="str">
        <f>TRIM(UPPER(tbl_raw_data[[#This Row],[Queue Name]]))</f>
        <v>CONSUMER PRE BUREAU</v>
      </c>
      <c r="Q702" s="50" t="str">
        <f>IF(tbl_raw_data[[#This Row],[Time taken in min]]&lt;=Settiings!$D$2,"SLA_MET","SLA_NOT_MET")</f>
        <v>SLA_MET</v>
      </c>
      <c r="R702" s="94"/>
    </row>
    <row r="703" spans="1:18" x14ac:dyDescent="0.3">
      <c r="A703" s="14" t="s">
        <v>3042</v>
      </c>
      <c r="B703" s="15">
        <v>45147.869004629632</v>
      </c>
      <c r="C703" s="16">
        <v>45147.869826388887</v>
      </c>
      <c r="D703" s="17" t="s">
        <v>8</v>
      </c>
      <c r="E703" s="17" t="s">
        <v>47</v>
      </c>
      <c r="F703" s="17" t="s">
        <v>65</v>
      </c>
      <c r="G703" s="17" t="s">
        <v>118</v>
      </c>
      <c r="H703" s="78" t="s">
        <v>7451</v>
      </c>
      <c r="I703" s="48">
        <f>tbl_raw_data[[#This Row],[Date Actioned]]-tbl_raw_data[[#This Row],[Date Tagged]]</f>
        <v>8.2175925490446389E-4</v>
      </c>
      <c r="J703" s="46">
        <f>HOUR(tbl_raw_data[[#This Row],[Time_taken]])*60+MINUTE(tbl_raw_data[[#This Row],[Time_taken]])+SECOND(tbl_raw_data[[#This Row],[Time_taken]])/60</f>
        <v>1.1833333333333333</v>
      </c>
      <c r="K703" s="52">
        <f>DATE(YEAR(tbl_raw_data[[#This Row],[Date Actioned]]),MONTH(tbl_raw_data[[#This Row],[Date Actioned]]),DAY(tbl_raw_data[[#This Row],[Date Actioned]]))</f>
        <v>45147</v>
      </c>
      <c r="L703" s="50" t="str">
        <f>UPPER(TEXT(tbl_raw_data[[#This Row],[updated_date]],"MMMM"))</f>
        <v>AUGUST</v>
      </c>
      <c r="M703" s="50" t="str">
        <f>"WEEK "&amp; IF(ROUNDUP(DAY(tbl_raw_data[[#This Row],[updated_date]])/7,0)=5,4,ROUNDUP(DAY(tbl_raw_data[[#This Row],[updated_date]])/7,0))</f>
        <v>WEEK 2</v>
      </c>
      <c r="N703" s="50" t="str">
        <f>UPPER(VLOOKUP(tbl_raw_data[[#This Row],[Analyst]],Settiings!$A$2:$B$16,2,0))</f>
        <v>SAM</v>
      </c>
      <c r="O703" s="50" t="str">
        <f>TRIM(UPPER(tbl_raw_data[[#This Row],[Outcome]]))</f>
        <v>WITHDRAW</v>
      </c>
      <c r="P703" s="50" t="str">
        <f>TRIM(UPPER(tbl_raw_data[[#This Row],[Queue Name]]))</f>
        <v>CONSUMER PRE BUREAU</v>
      </c>
      <c r="Q703" s="50" t="str">
        <f>IF(tbl_raw_data[[#This Row],[Time taken in min]]&lt;=Settiings!$D$2,"SLA_MET","SLA_NOT_MET")</f>
        <v>SLA_MET</v>
      </c>
      <c r="R703" s="94"/>
    </row>
    <row r="704" spans="1:18" x14ac:dyDescent="0.3">
      <c r="A704" s="20" t="s">
        <v>3043</v>
      </c>
      <c r="B704" s="9">
        <v>45147.869143518517</v>
      </c>
      <c r="C704" s="24">
        <v>45147.870706018519</v>
      </c>
      <c r="D704" s="25" t="s">
        <v>8</v>
      </c>
      <c r="E704" s="25" t="s">
        <v>47</v>
      </c>
      <c r="F704" s="25" t="s">
        <v>65</v>
      </c>
      <c r="G704" s="25" t="s">
        <v>118</v>
      </c>
      <c r="H704" s="78" t="s">
        <v>7451</v>
      </c>
      <c r="I704" s="48">
        <f>tbl_raw_data[[#This Row],[Date Actioned]]-tbl_raw_data[[#This Row],[Date Tagged]]</f>
        <v>1.5625000014551915E-3</v>
      </c>
      <c r="J704" s="46">
        <f>HOUR(tbl_raw_data[[#This Row],[Time_taken]])*60+MINUTE(tbl_raw_data[[#This Row],[Time_taken]])+SECOND(tbl_raw_data[[#This Row],[Time_taken]])/60</f>
        <v>2.25</v>
      </c>
      <c r="K704" s="52">
        <f>DATE(YEAR(tbl_raw_data[[#This Row],[Date Actioned]]),MONTH(tbl_raw_data[[#This Row],[Date Actioned]]),DAY(tbl_raw_data[[#This Row],[Date Actioned]]))</f>
        <v>45147</v>
      </c>
      <c r="L704" s="50" t="str">
        <f>UPPER(TEXT(tbl_raw_data[[#This Row],[updated_date]],"MMMM"))</f>
        <v>AUGUST</v>
      </c>
      <c r="M704" s="50" t="str">
        <f>"WEEK "&amp; IF(ROUNDUP(DAY(tbl_raw_data[[#This Row],[updated_date]])/7,0)=5,4,ROUNDUP(DAY(tbl_raw_data[[#This Row],[updated_date]])/7,0))</f>
        <v>WEEK 2</v>
      </c>
      <c r="N704" s="50" t="str">
        <f>UPPER(VLOOKUP(tbl_raw_data[[#This Row],[Analyst]],Settiings!$A$2:$B$16,2,0))</f>
        <v>SAM</v>
      </c>
      <c r="O704" s="50" t="str">
        <f>TRIM(UPPER(tbl_raw_data[[#This Row],[Outcome]]))</f>
        <v>WITHDRAW</v>
      </c>
      <c r="P704" s="50" t="str">
        <f>TRIM(UPPER(tbl_raw_data[[#This Row],[Queue Name]]))</f>
        <v>CONSUMER PRE BUREAU</v>
      </c>
      <c r="Q704" s="50" t="str">
        <f>IF(tbl_raw_data[[#This Row],[Time taken in min]]&lt;=Settiings!$D$2,"SLA_MET","SLA_NOT_MET")</f>
        <v>SLA_MET</v>
      </c>
      <c r="R704" s="94"/>
    </row>
    <row r="705" spans="1:18" x14ac:dyDescent="0.3">
      <c r="A705" s="14" t="s">
        <v>3053</v>
      </c>
      <c r="B705" s="9">
        <v>45148.435486111113</v>
      </c>
      <c r="C705" s="24">
        <v>45148.442037037035</v>
      </c>
      <c r="D705" s="25" t="s">
        <v>8</v>
      </c>
      <c r="E705" s="25" t="s">
        <v>19</v>
      </c>
      <c r="F705" s="25" t="s">
        <v>43</v>
      </c>
      <c r="G705" s="25" t="s">
        <v>3054</v>
      </c>
      <c r="H705" s="78" t="s">
        <v>7451</v>
      </c>
      <c r="I705" s="48">
        <f>tbl_raw_data[[#This Row],[Date Actioned]]-tbl_raw_data[[#This Row],[Date Tagged]]</f>
        <v>6.5509259220561944E-3</v>
      </c>
      <c r="J705" s="46">
        <f>HOUR(tbl_raw_data[[#This Row],[Time_taken]])*60+MINUTE(tbl_raw_data[[#This Row],[Time_taken]])+SECOND(tbl_raw_data[[#This Row],[Time_taken]])/60</f>
        <v>9.4333333333333336</v>
      </c>
      <c r="K705" s="52">
        <f>DATE(YEAR(tbl_raw_data[[#This Row],[Date Actioned]]),MONTH(tbl_raw_data[[#This Row],[Date Actioned]]),DAY(tbl_raw_data[[#This Row],[Date Actioned]]))</f>
        <v>45148</v>
      </c>
      <c r="L705" s="50" t="str">
        <f>UPPER(TEXT(tbl_raw_data[[#This Row],[updated_date]],"MMMM"))</f>
        <v>AUGUST</v>
      </c>
      <c r="M705" s="50" t="str">
        <f>"WEEK "&amp; IF(ROUNDUP(DAY(tbl_raw_data[[#This Row],[updated_date]])/7,0)=5,4,ROUNDUP(DAY(tbl_raw_data[[#This Row],[updated_date]])/7,0))</f>
        <v>WEEK 2</v>
      </c>
      <c r="N705" s="50" t="str">
        <f>UPPER(VLOOKUP(tbl_raw_data[[#This Row],[Analyst]],Settiings!$A$2:$B$16,2,0))</f>
        <v>MERCEDES</v>
      </c>
      <c r="O705" s="50" t="str">
        <f>TRIM(UPPER(tbl_raw_data[[#This Row],[Outcome]]))</f>
        <v>WITHDRAW</v>
      </c>
      <c r="P705" s="50" t="str">
        <f>TRIM(UPPER(tbl_raw_data[[#This Row],[Queue Name]]))</f>
        <v>CONSUMER POST BUREAU</v>
      </c>
      <c r="Q705" s="50" t="str">
        <f>IF(tbl_raw_data[[#This Row],[Time taken in min]]&lt;=Settiings!$D$2,"SLA_MET","SLA_NOT_MET")</f>
        <v>SLA_MET</v>
      </c>
      <c r="R705" s="94"/>
    </row>
    <row r="706" spans="1:18" x14ac:dyDescent="0.3">
      <c r="A706" s="20" t="s">
        <v>3061</v>
      </c>
      <c r="B706" s="15">
        <v>45148.448854166665</v>
      </c>
      <c r="C706" s="16">
        <v>45148.454652777778</v>
      </c>
      <c r="D706" s="17" t="s">
        <v>8</v>
      </c>
      <c r="E706" s="17" t="s">
        <v>9</v>
      </c>
      <c r="F706" s="17" t="s">
        <v>65</v>
      </c>
      <c r="G706" s="17" t="s">
        <v>2992</v>
      </c>
      <c r="H706" s="78" t="s">
        <v>7451</v>
      </c>
      <c r="I706" s="48">
        <f>tbl_raw_data[[#This Row],[Date Actioned]]-tbl_raw_data[[#This Row],[Date Tagged]]</f>
        <v>5.7986111132777296E-3</v>
      </c>
      <c r="J706" s="46">
        <f>HOUR(tbl_raw_data[[#This Row],[Time_taken]])*60+MINUTE(tbl_raw_data[[#This Row],[Time_taken]])+SECOND(tbl_raw_data[[#This Row],[Time_taken]])/60</f>
        <v>8.35</v>
      </c>
      <c r="K706" s="52">
        <f>DATE(YEAR(tbl_raw_data[[#This Row],[Date Actioned]]),MONTH(tbl_raw_data[[#This Row],[Date Actioned]]),DAY(tbl_raw_data[[#This Row],[Date Actioned]]))</f>
        <v>45148</v>
      </c>
      <c r="L706" s="50" t="str">
        <f>UPPER(TEXT(tbl_raw_data[[#This Row],[updated_date]],"MMMM"))</f>
        <v>AUGUST</v>
      </c>
      <c r="M706" s="50" t="str">
        <f>"WEEK "&amp; IF(ROUNDUP(DAY(tbl_raw_data[[#This Row],[updated_date]])/7,0)=5,4,ROUNDUP(DAY(tbl_raw_data[[#This Row],[updated_date]])/7,0))</f>
        <v>WEEK 2</v>
      </c>
      <c r="N706" s="50" t="str">
        <f>UPPER(VLOOKUP(tbl_raw_data[[#This Row],[Analyst]],Settiings!$A$2:$B$16,2,0))</f>
        <v>SAM</v>
      </c>
      <c r="O706" s="50" t="str">
        <f>TRIM(UPPER(tbl_raw_data[[#This Row],[Outcome]]))</f>
        <v>WITHDRAW</v>
      </c>
      <c r="P706" s="50" t="str">
        <f>TRIM(UPPER(tbl_raw_data[[#This Row],[Queue Name]]))</f>
        <v>CONSUMER EXISTING</v>
      </c>
      <c r="Q706" s="50" t="str">
        <f>IF(tbl_raw_data[[#This Row],[Time taken in min]]&lt;=Settiings!$D$2,"SLA_MET","SLA_NOT_MET")</f>
        <v>SLA_MET</v>
      </c>
      <c r="R706" s="94"/>
    </row>
    <row r="707" spans="1:18" x14ac:dyDescent="0.3">
      <c r="A707" s="14" t="s">
        <v>3067</v>
      </c>
      <c r="B707" s="15">
        <v>45148.469108796293</v>
      </c>
      <c r="C707" s="16">
        <v>45148.47284722222</v>
      </c>
      <c r="D707" s="17" t="s">
        <v>8</v>
      </c>
      <c r="E707" s="17" t="s">
        <v>47</v>
      </c>
      <c r="F707" s="17" t="s">
        <v>65</v>
      </c>
      <c r="G707" s="17" t="s">
        <v>3054</v>
      </c>
      <c r="H707" s="78" t="s">
        <v>7451</v>
      </c>
      <c r="I707" s="48">
        <f>tbl_raw_data[[#This Row],[Date Actioned]]-tbl_raw_data[[#This Row],[Date Tagged]]</f>
        <v>3.7384259267128073E-3</v>
      </c>
      <c r="J707" s="46">
        <f>HOUR(tbl_raw_data[[#This Row],[Time_taken]])*60+MINUTE(tbl_raw_data[[#This Row],[Time_taken]])+SECOND(tbl_raw_data[[#This Row],[Time_taken]])/60</f>
        <v>5.3833333333333337</v>
      </c>
      <c r="K707" s="52">
        <f>DATE(YEAR(tbl_raw_data[[#This Row],[Date Actioned]]),MONTH(tbl_raw_data[[#This Row],[Date Actioned]]),DAY(tbl_raw_data[[#This Row],[Date Actioned]]))</f>
        <v>45148</v>
      </c>
      <c r="L707" s="50" t="str">
        <f>UPPER(TEXT(tbl_raw_data[[#This Row],[updated_date]],"MMMM"))</f>
        <v>AUGUST</v>
      </c>
      <c r="M707" s="50" t="str">
        <f>"WEEK "&amp; IF(ROUNDUP(DAY(tbl_raw_data[[#This Row],[updated_date]])/7,0)=5,4,ROUNDUP(DAY(tbl_raw_data[[#This Row],[updated_date]])/7,0))</f>
        <v>WEEK 2</v>
      </c>
      <c r="N707" s="50" t="str">
        <f>UPPER(VLOOKUP(tbl_raw_data[[#This Row],[Analyst]],Settiings!$A$2:$B$16,2,0))</f>
        <v>SAM</v>
      </c>
      <c r="O707" s="50" t="str">
        <f>TRIM(UPPER(tbl_raw_data[[#This Row],[Outcome]]))</f>
        <v>WITHDRAW</v>
      </c>
      <c r="P707" s="50" t="str">
        <f>TRIM(UPPER(tbl_raw_data[[#This Row],[Queue Name]]))</f>
        <v>CONSUMER PRE BUREAU</v>
      </c>
      <c r="Q707" s="50" t="str">
        <f>IF(tbl_raw_data[[#This Row],[Time taken in min]]&lt;=Settiings!$D$2,"SLA_MET","SLA_NOT_MET")</f>
        <v>SLA_MET</v>
      </c>
      <c r="R707" s="94"/>
    </row>
    <row r="708" spans="1:18" x14ac:dyDescent="0.3">
      <c r="A708" s="23" t="s">
        <v>3107</v>
      </c>
      <c r="B708" s="9">
        <v>45148.561053240737</v>
      </c>
      <c r="C708" s="24">
        <v>45148.565162037034</v>
      </c>
      <c r="D708" s="25" t="s">
        <v>8</v>
      </c>
      <c r="E708" s="25" t="s">
        <v>47</v>
      </c>
      <c r="F708" s="25" t="s">
        <v>65</v>
      </c>
      <c r="G708" s="25" t="s">
        <v>3108</v>
      </c>
      <c r="H708" s="78" t="s">
        <v>7451</v>
      </c>
      <c r="I708" s="48">
        <f>tbl_raw_data[[#This Row],[Date Actioned]]-tbl_raw_data[[#This Row],[Date Tagged]]</f>
        <v>4.1087962963501923E-3</v>
      </c>
      <c r="J708" s="46">
        <f>HOUR(tbl_raw_data[[#This Row],[Time_taken]])*60+MINUTE(tbl_raw_data[[#This Row],[Time_taken]])+SECOND(tbl_raw_data[[#This Row],[Time_taken]])/60</f>
        <v>5.916666666666667</v>
      </c>
      <c r="K708" s="52">
        <f>DATE(YEAR(tbl_raw_data[[#This Row],[Date Actioned]]),MONTH(tbl_raw_data[[#This Row],[Date Actioned]]),DAY(tbl_raw_data[[#This Row],[Date Actioned]]))</f>
        <v>45148</v>
      </c>
      <c r="L708" s="50" t="str">
        <f>UPPER(TEXT(tbl_raw_data[[#This Row],[updated_date]],"MMMM"))</f>
        <v>AUGUST</v>
      </c>
      <c r="M708" s="50" t="str">
        <f>"WEEK "&amp; IF(ROUNDUP(DAY(tbl_raw_data[[#This Row],[updated_date]])/7,0)=5,4,ROUNDUP(DAY(tbl_raw_data[[#This Row],[updated_date]])/7,0))</f>
        <v>WEEK 2</v>
      </c>
      <c r="N708" s="50" t="str">
        <f>UPPER(VLOOKUP(tbl_raw_data[[#This Row],[Analyst]],Settiings!$A$2:$B$16,2,0))</f>
        <v>SAM</v>
      </c>
      <c r="O708" s="50" t="str">
        <f>TRIM(UPPER(tbl_raw_data[[#This Row],[Outcome]]))</f>
        <v>WITHDRAW</v>
      </c>
      <c r="P708" s="50" t="str">
        <f>TRIM(UPPER(tbl_raw_data[[#This Row],[Queue Name]]))</f>
        <v>CONSUMER PRE BUREAU</v>
      </c>
      <c r="Q708" s="50" t="str">
        <f>IF(tbl_raw_data[[#This Row],[Time taken in min]]&lt;=Settiings!$D$2,"SLA_MET","SLA_NOT_MET")</f>
        <v>SLA_MET</v>
      </c>
      <c r="R708" s="94"/>
    </row>
    <row r="709" spans="1:18" x14ac:dyDescent="0.3">
      <c r="A709" s="14" t="s">
        <v>3109</v>
      </c>
      <c r="B709" s="15">
        <v>45148.564756944441</v>
      </c>
      <c r="C709" s="16">
        <v>45148.566018518519</v>
      </c>
      <c r="D709" s="17" t="s">
        <v>8</v>
      </c>
      <c r="E709" s="17" t="s">
        <v>47</v>
      </c>
      <c r="F709" s="17" t="s">
        <v>65</v>
      </c>
      <c r="G709" s="17" t="s">
        <v>118</v>
      </c>
      <c r="H709" s="78" t="s">
        <v>7451</v>
      </c>
      <c r="I709" s="48">
        <f>tbl_raw_data[[#This Row],[Date Actioned]]-tbl_raw_data[[#This Row],[Date Tagged]]</f>
        <v>1.2615740779438056E-3</v>
      </c>
      <c r="J709" s="46">
        <f>HOUR(tbl_raw_data[[#This Row],[Time_taken]])*60+MINUTE(tbl_raw_data[[#This Row],[Time_taken]])+SECOND(tbl_raw_data[[#This Row],[Time_taken]])/60</f>
        <v>1.8166666666666667</v>
      </c>
      <c r="K709" s="52">
        <f>DATE(YEAR(tbl_raw_data[[#This Row],[Date Actioned]]),MONTH(tbl_raw_data[[#This Row],[Date Actioned]]),DAY(tbl_raw_data[[#This Row],[Date Actioned]]))</f>
        <v>45148</v>
      </c>
      <c r="L709" s="50" t="str">
        <f>UPPER(TEXT(tbl_raw_data[[#This Row],[updated_date]],"MMMM"))</f>
        <v>AUGUST</v>
      </c>
      <c r="M709" s="50" t="str">
        <f>"WEEK "&amp; IF(ROUNDUP(DAY(tbl_raw_data[[#This Row],[updated_date]])/7,0)=5,4,ROUNDUP(DAY(tbl_raw_data[[#This Row],[updated_date]])/7,0))</f>
        <v>WEEK 2</v>
      </c>
      <c r="N709" s="50" t="str">
        <f>UPPER(VLOOKUP(tbl_raw_data[[#This Row],[Analyst]],Settiings!$A$2:$B$16,2,0))</f>
        <v>SAM</v>
      </c>
      <c r="O709" s="50" t="str">
        <f>TRIM(UPPER(tbl_raw_data[[#This Row],[Outcome]]))</f>
        <v>WITHDRAW</v>
      </c>
      <c r="P709" s="50" t="str">
        <f>TRIM(UPPER(tbl_raw_data[[#This Row],[Queue Name]]))</f>
        <v>CONSUMER PRE BUREAU</v>
      </c>
      <c r="Q709" s="50" t="str">
        <f>IF(tbl_raw_data[[#This Row],[Time taken in min]]&lt;=Settiings!$D$2,"SLA_MET","SLA_NOT_MET")</f>
        <v>SLA_MET</v>
      </c>
      <c r="R709" s="94"/>
    </row>
    <row r="710" spans="1:18" x14ac:dyDescent="0.3">
      <c r="A710" s="20" t="s">
        <v>3110</v>
      </c>
      <c r="B710" s="9">
        <v>45148.567511574074</v>
      </c>
      <c r="C710" s="24">
        <v>45148.573055555556</v>
      </c>
      <c r="D710" s="25" t="s">
        <v>8</v>
      </c>
      <c r="E710" s="25" t="s">
        <v>47</v>
      </c>
      <c r="F710" s="25" t="s">
        <v>53</v>
      </c>
      <c r="G710" s="25" t="s">
        <v>3111</v>
      </c>
      <c r="H710" s="78" t="s">
        <v>7451</v>
      </c>
      <c r="I710" s="48">
        <f>tbl_raw_data[[#This Row],[Date Actioned]]-tbl_raw_data[[#This Row],[Date Tagged]]</f>
        <v>5.543981482333038E-3</v>
      </c>
      <c r="J710" s="46">
        <f>HOUR(tbl_raw_data[[#This Row],[Time_taken]])*60+MINUTE(tbl_raw_data[[#This Row],[Time_taken]])+SECOND(tbl_raw_data[[#This Row],[Time_taken]])/60</f>
        <v>7.9833333333333334</v>
      </c>
      <c r="K710" s="52">
        <f>DATE(YEAR(tbl_raw_data[[#This Row],[Date Actioned]]),MONTH(tbl_raw_data[[#This Row],[Date Actioned]]),DAY(tbl_raw_data[[#This Row],[Date Actioned]]))</f>
        <v>45148</v>
      </c>
      <c r="L710" s="50" t="str">
        <f>UPPER(TEXT(tbl_raw_data[[#This Row],[updated_date]],"MMMM"))</f>
        <v>AUGUST</v>
      </c>
      <c r="M710" s="50" t="str">
        <f>"WEEK "&amp; IF(ROUNDUP(DAY(tbl_raw_data[[#This Row],[updated_date]])/7,0)=5,4,ROUNDUP(DAY(tbl_raw_data[[#This Row],[updated_date]])/7,0))</f>
        <v>WEEK 2</v>
      </c>
      <c r="N710" s="50" t="str">
        <f>UPPER(VLOOKUP(tbl_raw_data[[#This Row],[Analyst]],Settiings!$A$2:$B$16,2,0))</f>
        <v>NAVED</v>
      </c>
      <c r="O710" s="50" t="str">
        <f>TRIM(UPPER(tbl_raw_data[[#This Row],[Outcome]]))</f>
        <v>WITHDRAW</v>
      </c>
      <c r="P710" s="50" t="str">
        <f>TRIM(UPPER(tbl_raw_data[[#This Row],[Queue Name]]))</f>
        <v>CONSUMER PRE BUREAU</v>
      </c>
      <c r="Q710" s="50" t="str">
        <f>IF(tbl_raw_data[[#This Row],[Time taken in min]]&lt;=Settiings!$D$2,"SLA_MET","SLA_NOT_MET")</f>
        <v>SLA_MET</v>
      </c>
      <c r="R710" s="94"/>
    </row>
    <row r="711" spans="1:18" x14ac:dyDescent="0.3">
      <c r="A711" s="14" t="s">
        <v>3120</v>
      </c>
      <c r="B711" s="9">
        <v>45148.595706018517</v>
      </c>
      <c r="C711" s="24">
        <v>45148.608229166668</v>
      </c>
      <c r="D711" s="25" t="s">
        <v>8</v>
      </c>
      <c r="E711" s="25" t="s">
        <v>19</v>
      </c>
      <c r="F711" s="25" t="s">
        <v>53</v>
      </c>
      <c r="G711" s="25" t="s">
        <v>231</v>
      </c>
      <c r="H711" s="78" t="s">
        <v>7451</v>
      </c>
      <c r="I711" s="48">
        <f>tbl_raw_data[[#This Row],[Date Actioned]]-tbl_raw_data[[#This Row],[Date Tagged]]</f>
        <v>1.2523148150648922E-2</v>
      </c>
      <c r="J711" s="46">
        <f>HOUR(tbl_raw_data[[#This Row],[Time_taken]])*60+MINUTE(tbl_raw_data[[#This Row],[Time_taken]])+SECOND(tbl_raw_data[[#This Row],[Time_taken]])/60</f>
        <v>18.033333333333335</v>
      </c>
      <c r="K711" s="52">
        <f>DATE(YEAR(tbl_raw_data[[#This Row],[Date Actioned]]),MONTH(tbl_raw_data[[#This Row],[Date Actioned]]),DAY(tbl_raw_data[[#This Row],[Date Actioned]]))</f>
        <v>45148</v>
      </c>
      <c r="L711" s="50" t="str">
        <f>UPPER(TEXT(tbl_raw_data[[#This Row],[updated_date]],"MMMM"))</f>
        <v>AUGUST</v>
      </c>
      <c r="M711" s="50" t="str">
        <f>"WEEK "&amp; IF(ROUNDUP(DAY(tbl_raw_data[[#This Row],[updated_date]])/7,0)=5,4,ROUNDUP(DAY(tbl_raw_data[[#This Row],[updated_date]])/7,0))</f>
        <v>WEEK 2</v>
      </c>
      <c r="N711" s="50" t="str">
        <f>UPPER(VLOOKUP(tbl_raw_data[[#This Row],[Analyst]],Settiings!$A$2:$B$16,2,0))</f>
        <v>NAVED</v>
      </c>
      <c r="O711" s="50" t="str">
        <f>TRIM(UPPER(tbl_raw_data[[#This Row],[Outcome]]))</f>
        <v>WITHDRAW</v>
      </c>
      <c r="P711" s="50" t="str">
        <f>TRIM(UPPER(tbl_raw_data[[#This Row],[Queue Name]]))</f>
        <v>CONSUMER POST BUREAU</v>
      </c>
      <c r="Q711" s="50" t="str">
        <f>IF(tbl_raw_data[[#This Row],[Time taken in min]]&lt;=Settiings!$D$2,"SLA_MET","SLA_NOT_MET")</f>
        <v>SLA_MET</v>
      </c>
      <c r="R711" s="94"/>
    </row>
    <row r="712" spans="1:18" x14ac:dyDescent="0.3">
      <c r="A712" s="20" t="s">
        <v>3122</v>
      </c>
      <c r="B712" s="15">
        <v>45148.598576388889</v>
      </c>
      <c r="C712" s="16">
        <v>45148.602847222224</v>
      </c>
      <c r="D712" s="17" t="s">
        <v>8</v>
      </c>
      <c r="E712" s="17" t="s">
        <v>47</v>
      </c>
      <c r="F712" s="17" t="s">
        <v>65</v>
      </c>
      <c r="G712" s="17" t="s">
        <v>118</v>
      </c>
      <c r="H712" s="78" t="s">
        <v>7451</v>
      </c>
      <c r="I712" s="48">
        <f>tbl_raw_data[[#This Row],[Date Actioned]]-tbl_raw_data[[#This Row],[Date Tagged]]</f>
        <v>4.2708333348855376E-3</v>
      </c>
      <c r="J712" s="46">
        <f>HOUR(tbl_raw_data[[#This Row],[Time_taken]])*60+MINUTE(tbl_raw_data[[#This Row],[Time_taken]])+SECOND(tbl_raw_data[[#This Row],[Time_taken]])/60</f>
        <v>6.15</v>
      </c>
      <c r="K712" s="52">
        <f>DATE(YEAR(tbl_raw_data[[#This Row],[Date Actioned]]),MONTH(tbl_raw_data[[#This Row],[Date Actioned]]),DAY(tbl_raw_data[[#This Row],[Date Actioned]]))</f>
        <v>45148</v>
      </c>
      <c r="L712" s="50" t="str">
        <f>UPPER(TEXT(tbl_raw_data[[#This Row],[updated_date]],"MMMM"))</f>
        <v>AUGUST</v>
      </c>
      <c r="M712" s="50" t="str">
        <f>"WEEK "&amp; IF(ROUNDUP(DAY(tbl_raw_data[[#This Row],[updated_date]])/7,0)=5,4,ROUNDUP(DAY(tbl_raw_data[[#This Row],[updated_date]])/7,0))</f>
        <v>WEEK 2</v>
      </c>
      <c r="N712" s="50" t="str">
        <f>UPPER(VLOOKUP(tbl_raw_data[[#This Row],[Analyst]],Settiings!$A$2:$B$16,2,0))</f>
        <v>SAM</v>
      </c>
      <c r="O712" s="50" t="str">
        <f>TRIM(UPPER(tbl_raw_data[[#This Row],[Outcome]]))</f>
        <v>WITHDRAW</v>
      </c>
      <c r="P712" s="50" t="str">
        <f>TRIM(UPPER(tbl_raw_data[[#This Row],[Queue Name]]))</f>
        <v>CONSUMER PRE BUREAU</v>
      </c>
      <c r="Q712" s="50" t="str">
        <f>IF(tbl_raw_data[[#This Row],[Time taken in min]]&lt;=Settiings!$D$2,"SLA_MET","SLA_NOT_MET")</f>
        <v>SLA_MET</v>
      </c>
      <c r="R712" s="94"/>
    </row>
    <row r="713" spans="1:18" x14ac:dyDescent="0.3">
      <c r="A713" s="23" t="s">
        <v>3123</v>
      </c>
      <c r="B713" s="9">
        <v>45148.600578703707</v>
      </c>
      <c r="C713" s="24">
        <v>45148.607881944445</v>
      </c>
      <c r="D713" s="25" t="s">
        <v>8</v>
      </c>
      <c r="E713" s="25" t="s">
        <v>47</v>
      </c>
      <c r="F713" s="25" t="s">
        <v>10</v>
      </c>
      <c r="G713" s="25" t="s">
        <v>861</v>
      </c>
      <c r="H713" s="78" t="s">
        <v>7451</v>
      </c>
      <c r="I713" s="48">
        <f>tbl_raw_data[[#This Row],[Date Actioned]]-tbl_raw_data[[#This Row],[Date Tagged]]</f>
        <v>7.3032407381106168E-3</v>
      </c>
      <c r="J713" s="46">
        <f>HOUR(tbl_raw_data[[#This Row],[Time_taken]])*60+MINUTE(tbl_raw_data[[#This Row],[Time_taken]])+SECOND(tbl_raw_data[[#This Row],[Time_taken]])/60</f>
        <v>10.516666666666667</v>
      </c>
      <c r="K713" s="52">
        <f>DATE(YEAR(tbl_raw_data[[#This Row],[Date Actioned]]),MONTH(tbl_raw_data[[#This Row],[Date Actioned]]),DAY(tbl_raw_data[[#This Row],[Date Actioned]]))</f>
        <v>45148</v>
      </c>
      <c r="L713" s="50" t="str">
        <f>UPPER(TEXT(tbl_raw_data[[#This Row],[updated_date]],"MMMM"))</f>
        <v>AUGUST</v>
      </c>
      <c r="M713" s="50" t="str">
        <f>"WEEK "&amp; IF(ROUNDUP(DAY(tbl_raw_data[[#This Row],[updated_date]])/7,0)=5,4,ROUNDUP(DAY(tbl_raw_data[[#This Row],[updated_date]])/7,0))</f>
        <v>WEEK 2</v>
      </c>
      <c r="N713" s="50" t="str">
        <f>UPPER(VLOOKUP(tbl_raw_data[[#This Row],[Analyst]],Settiings!$A$2:$B$16,2,0))</f>
        <v>NITESH</v>
      </c>
      <c r="O713" s="50" t="str">
        <f>TRIM(UPPER(tbl_raw_data[[#This Row],[Outcome]]))</f>
        <v>WITHDRAW</v>
      </c>
      <c r="P713" s="50" t="str">
        <f>TRIM(UPPER(tbl_raw_data[[#This Row],[Queue Name]]))</f>
        <v>CONSUMER PRE BUREAU</v>
      </c>
      <c r="Q713" s="50" t="str">
        <f>IF(tbl_raw_data[[#This Row],[Time taken in min]]&lt;=Settiings!$D$2,"SLA_MET","SLA_NOT_MET")</f>
        <v>SLA_MET</v>
      </c>
      <c r="R713" s="94"/>
    </row>
    <row r="714" spans="1:18" x14ac:dyDescent="0.3">
      <c r="A714" s="20" t="s">
        <v>3125</v>
      </c>
      <c r="B714" s="9">
        <v>45148.605798611112</v>
      </c>
      <c r="C714" s="24">
        <v>45148.617824074077</v>
      </c>
      <c r="D714" s="25" t="s">
        <v>8</v>
      </c>
      <c r="E714" s="25" t="s">
        <v>19</v>
      </c>
      <c r="F714" s="25" t="s">
        <v>686</v>
      </c>
      <c r="G714" s="25" t="s">
        <v>1102</v>
      </c>
      <c r="H714" s="78" t="s">
        <v>7451</v>
      </c>
      <c r="I714" s="48">
        <f>tbl_raw_data[[#This Row],[Date Actioned]]-tbl_raw_data[[#This Row],[Date Tagged]]</f>
        <v>1.2025462965539191E-2</v>
      </c>
      <c r="J714" s="46">
        <f>HOUR(tbl_raw_data[[#This Row],[Time_taken]])*60+MINUTE(tbl_raw_data[[#This Row],[Time_taken]])+SECOND(tbl_raw_data[[#This Row],[Time_taken]])/60</f>
        <v>17.316666666666666</v>
      </c>
      <c r="K714" s="52">
        <f>DATE(YEAR(tbl_raw_data[[#This Row],[Date Actioned]]),MONTH(tbl_raw_data[[#This Row],[Date Actioned]]),DAY(tbl_raw_data[[#This Row],[Date Actioned]]))</f>
        <v>45148</v>
      </c>
      <c r="L714" s="50" t="str">
        <f>UPPER(TEXT(tbl_raw_data[[#This Row],[updated_date]],"MMMM"))</f>
        <v>AUGUST</v>
      </c>
      <c r="M714" s="50" t="str">
        <f>"WEEK "&amp; IF(ROUNDUP(DAY(tbl_raw_data[[#This Row],[updated_date]])/7,0)=5,4,ROUNDUP(DAY(tbl_raw_data[[#This Row],[updated_date]])/7,0))</f>
        <v>WEEK 2</v>
      </c>
      <c r="N714" s="50" t="str">
        <f>UPPER(VLOOKUP(tbl_raw_data[[#This Row],[Analyst]],Settiings!$A$2:$B$16,2,0))</f>
        <v>FARDIN</v>
      </c>
      <c r="O714" s="50" t="str">
        <f>TRIM(UPPER(tbl_raw_data[[#This Row],[Outcome]]))</f>
        <v>WITHDRAW</v>
      </c>
      <c r="P714" s="50" t="str">
        <f>TRIM(UPPER(tbl_raw_data[[#This Row],[Queue Name]]))</f>
        <v>CONSUMER POST BUREAU</v>
      </c>
      <c r="Q714" s="50" t="str">
        <f>IF(tbl_raw_data[[#This Row],[Time taken in min]]&lt;=Settiings!$D$2,"SLA_MET","SLA_NOT_MET")</f>
        <v>SLA_MET</v>
      </c>
      <c r="R714" s="94"/>
    </row>
    <row r="715" spans="1:18" x14ac:dyDescent="0.3">
      <c r="A715" s="20" t="s">
        <v>3133</v>
      </c>
      <c r="B715" s="15">
        <v>45148.623194444444</v>
      </c>
      <c r="C715" s="16">
        <v>45148.632453703707</v>
      </c>
      <c r="D715" s="17" t="s">
        <v>8</v>
      </c>
      <c r="E715" s="17" t="s">
        <v>9</v>
      </c>
      <c r="F715" s="17" t="s">
        <v>10</v>
      </c>
      <c r="G715" s="17" t="s">
        <v>157</v>
      </c>
      <c r="H715" s="78" t="s">
        <v>7451</v>
      </c>
      <c r="I715" s="48">
        <f>tbl_raw_data[[#This Row],[Date Actioned]]-tbl_raw_data[[#This Row],[Date Tagged]]</f>
        <v>9.2592592627624981E-3</v>
      </c>
      <c r="J715" s="46">
        <f>HOUR(tbl_raw_data[[#This Row],[Time_taken]])*60+MINUTE(tbl_raw_data[[#This Row],[Time_taken]])+SECOND(tbl_raw_data[[#This Row],[Time_taken]])/60</f>
        <v>13.333333333333334</v>
      </c>
      <c r="K715" s="52">
        <f>DATE(YEAR(tbl_raw_data[[#This Row],[Date Actioned]]),MONTH(tbl_raw_data[[#This Row],[Date Actioned]]),DAY(tbl_raw_data[[#This Row],[Date Actioned]]))</f>
        <v>45148</v>
      </c>
      <c r="L715" s="50" t="str">
        <f>UPPER(TEXT(tbl_raw_data[[#This Row],[updated_date]],"MMMM"))</f>
        <v>AUGUST</v>
      </c>
      <c r="M715" s="50" t="str">
        <f>"WEEK "&amp; IF(ROUNDUP(DAY(tbl_raw_data[[#This Row],[updated_date]])/7,0)=5,4,ROUNDUP(DAY(tbl_raw_data[[#This Row],[updated_date]])/7,0))</f>
        <v>WEEK 2</v>
      </c>
      <c r="N715" s="50" t="str">
        <f>UPPER(VLOOKUP(tbl_raw_data[[#This Row],[Analyst]],Settiings!$A$2:$B$16,2,0))</f>
        <v>NITESH</v>
      </c>
      <c r="O715" s="50" t="str">
        <f>TRIM(UPPER(tbl_raw_data[[#This Row],[Outcome]]))</f>
        <v>WITHDRAW</v>
      </c>
      <c r="P715" s="50" t="str">
        <f>TRIM(UPPER(tbl_raw_data[[#This Row],[Queue Name]]))</f>
        <v>CONSUMER EXISTING</v>
      </c>
      <c r="Q715" s="50" t="str">
        <f>IF(tbl_raw_data[[#This Row],[Time taken in min]]&lt;=Settiings!$D$2,"SLA_MET","SLA_NOT_MET")</f>
        <v>SLA_MET</v>
      </c>
      <c r="R715" s="94"/>
    </row>
    <row r="716" spans="1:18" x14ac:dyDescent="0.3">
      <c r="A716" s="23" t="s">
        <v>3137</v>
      </c>
      <c r="B716" s="9">
        <v>45148.624212962961</v>
      </c>
      <c r="C716" s="24">
        <v>45148.642372685186</v>
      </c>
      <c r="D716" s="25" t="s">
        <v>8</v>
      </c>
      <c r="E716" s="25" t="s">
        <v>47</v>
      </c>
      <c r="F716" s="25" t="s">
        <v>43</v>
      </c>
      <c r="G716" s="25" t="s">
        <v>387</v>
      </c>
      <c r="H716" s="78" t="s">
        <v>7451</v>
      </c>
      <c r="I716" s="48">
        <f>tbl_raw_data[[#This Row],[Date Actioned]]-tbl_raw_data[[#This Row],[Date Tagged]]</f>
        <v>1.8159722225391306E-2</v>
      </c>
      <c r="J716" s="46">
        <f>HOUR(tbl_raw_data[[#This Row],[Time_taken]])*60+MINUTE(tbl_raw_data[[#This Row],[Time_taken]])+SECOND(tbl_raw_data[[#This Row],[Time_taken]])/60</f>
        <v>26.15</v>
      </c>
      <c r="K716" s="52">
        <f>DATE(YEAR(tbl_raw_data[[#This Row],[Date Actioned]]),MONTH(tbl_raw_data[[#This Row],[Date Actioned]]),DAY(tbl_raw_data[[#This Row],[Date Actioned]]))</f>
        <v>45148</v>
      </c>
      <c r="L716" s="50" t="str">
        <f>UPPER(TEXT(tbl_raw_data[[#This Row],[updated_date]],"MMMM"))</f>
        <v>AUGUST</v>
      </c>
      <c r="M716" s="50" t="str">
        <f>"WEEK "&amp; IF(ROUNDUP(DAY(tbl_raw_data[[#This Row],[updated_date]])/7,0)=5,4,ROUNDUP(DAY(tbl_raw_data[[#This Row],[updated_date]])/7,0))</f>
        <v>WEEK 2</v>
      </c>
      <c r="N716" s="50" t="str">
        <f>UPPER(VLOOKUP(tbl_raw_data[[#This Row],[Analyst]],Settiings!$A$2:$B$16,2,0))</f>
        <v>MERCEDES</v>
      </c>
      <c r="O716" s="50" t="str">
        <f>TRIM(UPPER(tbl_raw_data[[#This Row],[Outcome]]))</f>
        <v>WITHDRAW</v>
      </c>
      <c r="P716" s="50" t="str">
        <f>TRIM(UPPER(tbl_raw_data[[#This Row],[Queue Name]]))</f>
        <v>CONSUMER PRE BUREAU</v>
      </c>
      <c r="Q716" s="50" t="str">
        <f>IF(tbl_raw_data[[#This Row],[Time taken in min]]&lt;=Settiings!$D$2,"SLA_MET","SLA_NOT_MET")</f>
        <v>SLA_NOT_MET</v>
      </c>
      <c r="R716" s="94"/>
    </row>
    <row r="717" spans="1:18" x14ac:dyDescent="0.3">
      <c r="A717" s="20" t="s">
        <v>3146</v>
      </c>
      <c r="B717" s="9">
        <v>45148.63484953704</v>
      </c>
      <c r="C717" s="24">
        <v>45148.640555555554</v>
      </c>
      <c r="D717" s="25" t="s">
        <v>8</v>
      </c>
      <c r="E717" s="25" t="s">
        <v>47</v>
      </c>
      <c r="F717" s="25" t="s">
        <v>53</v>
      </c>
      <c r="G717" s="25" t="s">
        <v>1556</v>
      </c>
      <c r="H717" s="78" t="s">
        <v>7451</v>
      </c>
      <c r="I717" s="48">
        <f>tbl_raw_data[[#This Row],[Date Actioned]]-tbl_raw_data[[#This Row],[Date Tagged]]</f>
        <v>5.7060185135924257E-3</v>
      </c>
      <c r="J717" s="46">
        <f>HOUR(tbl_raw_data[[#This Row],[Time_taken]])*60+MINUTE(tbl_raw_data[[#This Row],[Time_taken]])+SECOND(tbl_raw_data[[#This Row],[Time_taken]])/60</f>
        <v>8.2166666666666668</v>
      </c>
      <c r="K717" s="52">
        <f>DATE(YEAR(tbl_raw_data[[#This Row],[Date Actioned]]),MONTH(tbl_raw_data[[#This Row],[Date Actioned]]),DAY(tbl_raw_data[[#This Row],[Date Actioned]]))</f>
        <v>45148</v>
      </c>
      <c r="L717" s="50" t="str">
        <f>UPPER(TEXT(tbl_raw_data[[#This Row],[updated_date]],"MMMM"))</f>
        <v>AUGUST</v>
      </c>
      <c r="M717" s="50" t="str">
        <f>"WEEK "&amp; IF(ROUNDUP(DAY(tbl_raw_data[[#This Row],[updated_date]])/7,0)=5,4,ROUNDUP(DAY(tbl_raw_data[[#This Row],[updated_date]])/7,0))</f>
        <v>WEEK 2</v>
      </c>
      <c r="N717" s="50" t="str">
        <f>UPPER(VLOOKUP(tbl_raw_data[[#This Row],[Analyst]],Settiings!$A$2:$B$16,2,0))</f>
        <v>NAVED</v>
      </c>
      <c r="O717" s="50" t="str">
        <f>TRIM(UPPER(tbl_raw_data[[#This Row],[Outcome]]))</f>
        <v>WITHDRAW</v>
      </c>
      <c r="P717" s="50" t="str">
        <f>TRIM(UPPER(tbl_raw_data[[#This Row],[Queue Name]]))</f>
        <v>CONSUMER PRE BUREAU</v>
      </c>
      <c r="Q717" s="50" t="str">
        <f>IF(tbl_raw_data[[#This Row],[Time taken in min]]&lt;=Settiings!$D$2,"SLA_MET","SLA_NOT_MET")</f>
        <v>SLA_MET</v>
      </c>
      <c r="R717" s="94"/>
    </row>
    <row r="718" spans="1:18" x14ac:dyDescent="0.3">
      <c r="A718" s="23" t="s">
        <v>3151</v>
      </c>
      <c r="B718" s="15">
        <v>45148.64162037037</v>
      </c>
      <c r="C718" s="16">
        <v>45148.647835648146</v>
      </c>
      <c r="D718" s="17" t="s">
        <v>8</v>
      </c>
      <c r="E718" s="17" t="s">
        <v>47</v>
      </c>
      <c r="F718" s="17" t="s">
        <v>16</v>
      </c>
      <c r="G718" s="17" t="s">
        <v>3152</v>
      </c>
      <c r="H718" s="78" t="s">
        <v>7451</v>
      </c>
      <c r="I718" s="48">
        <f>tbl_raw_data[[#This Row],[Date Actioned]]-tbl_raw_data[[#This Row],[Date Tagged]]</f>
        <v>6.2152777754818089E-3</v>
      </c>
      <c r="J718" s="46">
        <f>HOUR(tbl_raw_data[[#This Row],[Time_taken]])*60+MINUTE(tbl_raw_data[[#This Row],[Time_taken]])+SECOND(tbl_raw_data[[#This Row],[Time_taken]])/60</f>
        <v>8.9499999999999993</v>
      </c>
      <c r="K718" s="52">
        <f>DATE(YEAR(tbl_raw_data[[#This Row],[Date Actioned]]),MONTH(tbl_raw_data[[#This Row],[Date Actioned]]),DAY(tbl_raw_data[[#This Row],[Date Actioned]]))</f>
        <v>45148</v>
      </c>
      <c r="L718" s="50" t="str">
        <f>UPPER(TEXT(tbl_raw_data[[#This Row],[updated_date]],"MMMM"))</f>
        <v>AUGUST</v>
      </c>
      <c r="M718" s="50" t="str">
        <f>"WEEK "&amp; IF(ROUNDUP(DAY(tbl_raw_data[[#This Row],[updated_date]])/7,0)=5,4,ROUNDUP(DAY(tbl_raw_data[[#This Row],[updated_date]])/7,0))</f>
        <v>WEEK 2</v>
      </c>
      <c r="N718" s="50" t="str">
        <f>UPPER(VLOOKUP(tbl_raw_data[[#This Row],[Analyst]],Settiings!$A$2:$B$16,2,0))</f>
        <v>CAMROOON</v>
      </c>
      <c r="O718" s="50" t="str">
        <f>TRIM(UPPER(tbl_raw_data[[#This Row],[Outcome]]))</f>
        <v>WITHDRAW</v>
      </c>
      <c r="P718" s="50" t="str">
        <f>TRIM(UPPER(tbl_raw_data[[#This Row],[Queue Name]]))</f>
        <v>CONSUMER PRE BUREAU</v>
      </c>
      <c r="Q718" s="50" t="str">
        <f>IF(tbl_raw_data[[#This Row],[Time taken in min]]&lt;=Settiings!$D$2,"SLA_MET","SLA_NOT_MET")</f>
        <v>SLA_MET</v>
      </c>
      <c r="R718" s="94"/>
    </row>
    <row r="719" spans="1:18" x14ac:dyDescent="0.3">
      <c r="A719" s="23" t="s">
        <v>3160</v>
      </c>
      <c r="B719" s="9">
        <v>45148.650416666664</v>
      </c>
      <c r="C719" s="24">
        <v>45148.663599537038</v>
      </c>
      <c r="D719" s="25" t="s">
        <v>8</v>
      </c>
      <c r="E719" s="25" t="s">
        <v>9</v>
      </c>
      <c r="F719" s="25" t="s">
        <v>65</v>
      </c>
      <c r="G719" s="25" t="s">
        <v>231</v>
      </c>
      <c r="H719" s="78" t="s">
        <v>7451</v>
      </c>
      <c r="I719" s="48">
        <f>tbl_raw_data[[#This Row],[Date Actioned]]-tbl_raw_data[[#This Row],[Date Tagged]]</f>
        <v>1.3182870374293998E-2</v>
      </c>
      <c r="J719" s="46">
        <f>HOUR(tbl_raw_data[[#This Row],[Time_taken]])*60+MINUTE(tbl_raw_data[[#This Row],[Time_taken]])+SECOND(tbl_raw_data[[#This Row],[Time_taken]])/60</f>
        <v>18.983333333333334</v>
      </c>
      <c r="K719" s="52">
        <f>DATE(YEAR(tbl_raw_data[[#This Row],[Date Actioned]]),MONTH(tbl_raw_data[[#This Row],[Date Actioned]]),DAY(tbl_raw_data[[#This Row],[Date Actioned]]))</f>
        <v>45148</v>
      </c>
      <c r="L719" s="50" t="str">
        <f>UPPER(TEXT(tbl_raw_data[[#This Row],[updated_date]],"MMMM"))</f>
        <v>AUGUST</v>
      </c>
      <c r="M719" s="50" t="str">
        <f>"WEEK "&amp; IF(ROUNDUP(DAY(tbl_raw_data[[#This Row],[updated_date]])/7,0)=5,4,ROUNDUP(DAY(tbl_raw_data[[#This Row],[updated_date]])/7,0))</f>
        <v>WEEK 2</v>
      </c>
      <c r="N719" s="50" t="str">
        <f>UPPER(VLOOKUP(tbl_raw_data[[#This Row],[Analyst]],Settiings!$A$2:$B$16,2,0))</f>
        <v>SAM</v>
      </c>
      <c r="O719" s="50" t="str">
        <f>TRIM(UPPER(tbl_raw_data[[#This Row],[Outcome]]))</f>
        <v>WITHDRAW</v>
      </c>
      <c r="P719" s="50" t="str">
        <f>TRIM(UPPER(tbl_raw_data[[#This Row],[Queue Name]]))</f>
        <v>CONSUMER EXISTING</v>
      </c>
      <c r="Q719" s="50" t="str">
        <f>IF(tbl_raw_data[[#This Row],[Time taken in min]]&lt;=Settiings!$D$2,"SLA_MET","SLA_NOT_MET")</f>
        <v>SLA_MET</v>
      </c>
      <c r="R719" s="94"/>
    </row>
    <row r="720" spans="1:18" x14ac:dyDescent="0.3">
      <c r="A720" s="14" t="s">
        <v>3163</v>
      </c>
      <c r="B720" s="15">
        <v>45148.65388888889</v>
      </c>
      <c r="C720" s="16">
        <v>45148.665763888886</v>
      </c>
      <c r="D720" s="17" t="s">
        <v>8</v>
      </c>
      <c r="E720" s="17" t="s">
        <v>47</v>
      </c>
      <c r="F720" s="17" t="s">
        <v>76</v>
      </c>
      <c r="G720" s="17" t="s">
        <v>3164</v>
      </c>
      <c r="H720" s="78" t="s">
        <v>7451</v>
      </c>
      <c r="I720" s="48">
        <f>tbl_raw_data[[#This Row],[Date Actioned]]-tbl_raw_data[[#This Row],[Date Tagged]]</f>
        <v>1.187499999650754E-2</v>
      </c>
      <c r="J720" s="46">
        <f>HOUR(tbl_raw_data[[#This Row],[Time_taken]])*60+MINUTE(tbl_raw_data[[#This Row],[Time_taken]])+SECOND(tbl_raw_data[[#This Row],[Time_taken]])/60</f>
        <v>17.100000000000001</v>
      </c>
      <c r="K720" s="52">
        <f>DATE(YEAR(tbl_raw_data[[#This Row],[Date Actioned]]),MONTH(tbl_raw_data[[#This Row],[Date Actioned]]),DAY(tbl_raw_data[[#This Row],[Date Actioned]]))</f>
        <v>45148</v>
      </c>
      <c r="L720" s="50" t="str">
        <f>UPPER(TEXT(tbl_raw_data[[#This Row],[updated_date]],"MMMM"))</f>
        <v>AUGUST</v>
      </c>
      <c r="M720" s="50" t="str">
        <f>"WEEK "&amp; IF(ROUNDUP(DAY(tbl_raw_data[[#This Row],[updated_date]])/7,0)=5,4,ROUNDUP(DAY(tbl_raw_data[[#This Row],[updated_date]])/7,0))</f>
        <v>WEEK 2</v>
      </c>
      <c r="N720" s="50" t="str">
        <f>UPPER(VLOOKUP(tbl_raw_data[[#This Row],[Analyst]],Settiings!$A$2:$B$16,2,0))</f>
        <v>ROHAN</v>
      </c>
      <c r="O720" s="50" t="str">
        <f>TRIM(UPPER(tbl_raw_data[[#This Row],[Outcome]]))</f>
        <v>WITHDRAW</v>
      </c>
      <c r="P720" s="50" t="str">
        <f>TRIM(UPPER(tbl_raw_data[[#This Row],[Queue Name]]))</f>
        <v>CONSUMER PRE BUREAU</v>
      </c>
      <c r="Q720" s="50" t="str">
        <f>IF(tbl_raw_data[[#This Row],[Time taken in min]]&lt;=Settiings!$D$2,"SLA_MET","SLA_NOT_MET")</f>
        <v>SLA_MET</v>
      </c>
      <c r="R720" s="94"/>
    </row>
    <row r="721" spans="1:18" x14ac:dyDescent="0.3">
      <c r="A721" s="20" t="s">
        <v>3186</v>
      </c>
      <c r="B721" s="9">
        <v>45148.704282407409</v>
      </c>
      <c r="C721" s="24">
        <v>45148.726087962961</v>
      </c>
      <c r="D721" s="25" t="s">
        <v>8</v>
      </c>
      <c r="E721" s="25" t="s">
        <v>19</v>
      </c>
      <c r="F721" s="25" t="s">
        <v>686</v>
      </c>
      <c r="G721" s="25" t="s">
        <v>3187</v>
      </c>
      <c r="H721" s="78" t="s">
        <v>7451</v>
      </c>
      <c r="I721" s="48">
        <f>tbl_raw_data[[#This Row],[Date Actioned]]-tbl_raw_data[[#This Row],[Date Tagged]]</f>
        <v>2.1805555552418809E-2</v>
      </c>
      <c r="J721" s="46">
        <f>HOUR(tbl_raw_data[[#This Row],[Time_taken]])*60+MINUTE(tbl_raw_data[[#This Row],[Time_taken]])+SECOND(tbl_raw_data[[#This Row],[Time_taken]])/60</f>
        <v>31.4</v>
      </c>
      <c r="K721" s="52">
        <f>DATE(YEAR(tbl_raw_data[[#This Row],[Date Actioned]]),MONTH(tbl_raw_data[[#This Row],[Date Actioned]]),DAY(tbl_raw_data[[#This Row],[Date Actioned]]))</f>
        <v>45148</v>
      </c>
      <c r="L721" s="50" t="str">
        <f>UPPER(TEXT(tbl_raw_data[[#This Row],[updated_date]],"MMMM"))</f>
        <v>AUGUST</v>
      </c>
      <c r="M721" s="50" t="str">
        <f>"WEEK "&amp; IF(ROUNDUP(DAY(tbl_raw_data[[#This Row],[updated_date]])/7,0)=5,4,ROUNDUP(DAY(tbl_raw_data[[#This Row],[updated_date]])/7,0))</f>
        <v>WEEK 2</v>
      </c>
      <c r="N721" s="50" t="str">
        <f>UPPER(VLOOKUP(tbl_raw_data[[#This Row],[Analyst]],Settiings!$A$2:$B$16,2,0))</f>
        <v>FARDIN</v>
      </c>
      <c r="O721" s="50" t="str">
        <f>TRIM(UPPER(tbl_raw_data[[#This Row],[Outcome]]))</f>
        <v>WITHDRAW</v>
      </c>
      <c r="P721" s="50" t="str">
        <f>TRIM(UPPER(tbl_raw_data[[#This Row],[Queue Name]]))</f>
        <v>CONSUMER POST BUREAU</v>
      </c>
      <c r="Q721" s="50" t="str">
        <f>IF(tbl_raw_data[[#This Row],[Time taken in min]]&lt;=Settiings!$D$2,"SLA_MET","SLA_NOT_MET")</f>
        <v>SLA_NOT_MET</v>
      </c>
      <c r="R721" s="94"/>
    </row>
    <row r="722" spans="1:18" x14ac:dyDescent="0.3">
      <c r="A722" s="14" t="s">
        <v>3193</v>
      </c>
      <c r="B722" s="9">
        <v>45148.714282407411</v>
      </c>
      <c r="C722" s="24">
        <v>45148.725127314814</v>
      </c>
      <c r="D722" s="25" t="s">
        <v>8</v>
      </c>
      <c r="E722" s="25" t="s">
        <v>9</v>
      </c>
      <c r="F722" s="25" t="s">
        <v>16</v>
      </c>
      <c r="G722" s="25" t="s">
        <v>3194</v>
      </c>
      <c r="H722" s="78" t="s">
        <v>7451</v>
      </c>
      <c r="I722" s="48">
        <f>tbl_raw_data[[#This Row],[Date Actioned]]-tbl_raw_data[[#This Row],[Date Tagged]]</f>
        <v>1.0844907403225079E-2</v>
      </c>
      <c r="J722" s="46">
        <f>HOUR(tbl_raw_data[[#This Row],[Time_taken]])*60+MINUTE(tbl_raw_data[[#This Row],[Time_taken]])+SECOND(tbl_raw_data[[#This Row],[Time_taken]])/60</f>
        <v>15.616666666666667</v>
      </c>
      <c r="K722" s="52">
        <f>DATE(YEAR(tbl_raw_data[[#This Row],[Date Actioned]]),MONTH(tbl_raw_data[[#This Row],[Date Actioned]]),DAY(tbl_raw_data[[#This Row],[Date Actioned]]))</f>
        <v>45148</v>
      </c>
      <c r="L722" s="50" t="str">
        <f>UPPER(TEXT(tbl_raw_data[[#This Row],[updated_date]],"MMMM"))</f>
        <v>AUGUST</v>
      </c>
      <c r="M722" s="50" t="str">
        <f>"WEEK "&amp; IF(ROUNDUP(DAY(tbl_raw_data[[#This Row],[updated_date]])/7,0)=5,4,ROUNDUP(DAY(tbl_raw_data[[#This Row],[updated_date]])/7,0))</f>
        <v>WEEK 2</v>
      </c>
      <c r="N722" s="50" t="str">
        <f>UPPER(VLOOKUP(tbl_raw_data[[#This Row],[Analyst]],Settiings!$A$2:$B$16,2,0))</f>
        <v>CAMROOON</v>
      </c>
      <c r="O722" s="50" t="str">
        <f>TRIM(UPPER(tbl_raw_data[[#This Row],[Outcome]]))</f>
        <v>WITHDRAW</v>
      </c>
      <c r="P722" s="50" t="str">
        <f>TRIM(UPPER(tbl_raw_data[[#This Row],[Queue Name]]))</f>
        <v>CONSUMER EXISTING</v>
      </c>
      <c r="Q722" s="50" t="str">
        <f>IF(tbl_raw_data[[#This Row],[Time taken in min]]&lt;=Settiings!$D$2,"SLA_MET","SLA_NOT_MET")</f>
        <v>SLA_MET</v>
      </c>
      <c r="R722" s="94"/>
    </row>
    <row r="723" spans="1:18" x14ac:dyDescent="0.3">
      <c r="A723" s="20" t="s">
        <v>3202</v>
      </c>
      <c r="B723" s="9">
        <v>45148.723113425927</v>
      </c>
      <c r="C723" s="24">
        <v>45148.735833333332</v>
      </c>
      <c r="D723" s="25" t="s">
        <v>8</v>
      </c>
      <c r="E723" s="25" t="s">
        <v>47</v>
      </c>
      <c r="F723" s="25" t="s">
        <v>65</v>
      </c>
      <c r="G723" s="25" t="s">
        <v>231</v>
      </c>
      <c r="H723" s="78" t="s">
        <v>7451</v>
      </c>
      <c r="I723" s="48">
        <f>tbl_raw_data[[#This Row],[Date Actioned]]-tbl_raw_data[[#This Row],[Date Tagged]]</f>
        <v>1.2719907404971309E-2</v>
      </c>
      <c r="J723" s="46">
        <f>HOUR(tbl_raw_data[[#This Row],[Time_taken]])*60+MINUTE(tbl_raw_data[[#This Row],[Time_taken]])+SECOND(tbl_raw_data[[#This Row],[Time_taken]])/60</f>
        <v>18.316666666666666</v>
      </c>
      <c r="K723" s="52">
        <f>DATE(YEAR(tbl_raw_data[[#This Row],[Date Actioned]]),MONTH(tbl_raw_data[[#This Row],[Date Actioned]]),DAY(tbl_raw_data[[#This Row],[Date Actioned]]))</f>
        <v>45148</v>
      </c>
      <c r="L723" s="50" t="str">
        <f>UPPER(TEXT(tbl_raw_data[[#This Row],[updated_date]],"MMMM"))</f>
        <v>AUGUST</v>
      </c>
      <c r="M723" s="50" t="str">
        <f>"WEEK "&amp; IF(ROUNDUP(DAY(tbl_raw_data[[#This Row],[updated_date]])/7,0)=5,4,ROUNDUP(DAY(tbl_raw_data[[#This Row],[updated_date]])/7,0))</f>
        <v>WEEK 2</v>
      </c>
      <c r="N723" s="50" t="str">
        <f>UPPER(VLOOKUP(tbl_raw_data[[#This Row],[Analyst]],Settiings!$A$2:$B$16,2,0))</f>
        <v>SAM</v>
      </c>
      <c r="O723" s="50" t="str">
        <f>TRIM(UPPER(tbl_raw_data[[#This Row],[Outcome]]))</f>
        <v>WITHDRAW</v>
      </c>
      <c r="P723" s="50" t="str">
        <f>TRIM(UPPER(tbl_raw_data[[#This Row],[Queue Name]]))</f>
        <v>CONSUMER PRE BUREAU</v>
      </c>
      <c r="Q723" s="50" t="str">
        <f>IF(tbl_raw_data[[#This Row],[Time taken in min]]&lt;=Settiings!$D$2,"SLA_MET","SLA_NOT_MET")</f>
        <v>SLA_MET</v>
      </c>
      <c r="R723" s="94"/>
    </row>
    <row r="724" spans="1:18" x14ac:dyDescent="0.3">
      <c r="A724" s="23" t="s">
        <v>3203</v>
      </c>
      <c r="B724" s="15">
        <v>45148.725462962961</v>
      </c>
      <c r="C724" s="16">
        <v>45148.730682870373</v>
      </c>
      <c r="D724" s="17" t="s">
        <v>8</v>
      </c>
      <c r="E724" s="17" t="s">
        <v>19</v>
      </c>
      <c r="F724" s="17" t="s">
        <v>16</v>
      </c>
      <c r="G724" s="17" t="s">
        <v>3204</v>
      </c>
      <c r="H724" s="78" t="s">
        <v>7451</v>
      </c>
      <c r="I724" s="48">
        <f>tbl_raw_data[[#This Row],[Date Actioned]]-tbl_raw_data[[#This Row],[Date Tagged]]</f>
        <v>5.2199074125383049E-3</v>
      </c>
      <c r="J724" s="46">
        <f>HOUR(tbl_raw_data[[#This Row],[Time_taken]])*60+MINUTE(tbl_raw_data[[#This Row],[Time_taken]])+SECOND(tbl_raw_data[[#This Row],[Time_taken]])/60</f>
        <v>7.5166666666666666</v>
      </c>
      <c r="K724" s="52">
        <f>DATE(YEAR(tbl_raw_data[[#This Row],[Date Actioned]]),MONTH(tbl_raw_data[[#This Row],[Date Actioned]]),DAY(tbl_raw_data[[#This Row],[Date Actioned]]))</f>
        <v>45148</v>
      </c>
      <c r="L724" s="50" t="str">
        <f>UPPER(TEXT(tbl_raw_data[[#This Row],[updated_date]],"MMMM"))</f>
        <v>AUGUST</v>
      </c>
      <c r="M724" s="50" t="str">
        <f>"WEEK "&amp; IF(ROUNDUP(DAY(tbl_raw_data[[#This Row],[updated_date]])/7,0)=5,4,ROUNDUP(DAY(tbl_raw_data[[#This Row],[updated_date]])/7,0))</f>
        <v>WEEK 2</v>
      </c>
      <c r="N724" s="50" t="str">
        <f>UPPER(VLOOKUP(tbl_raw_data[[#This Row],[Analyst]],Settiings!$A$2:$B$16,2,0))</f>
        <v>CAMROOON</v>
      </c>
      <c r="O724" s="50" t="str">
        <f>TRIM(UPPER(tbl_raw_data[[#This Row],[Outcome]]))</f>
        <v>WITHDRAW</v>
      </c>
      <c r="P724" s="50" t="str">
        <f>TRIM(UPPER(tbl_raw_data[[#This Row],[Queue Name]]))</f>
        <v>CONSUMER POST BUREAU</v>
      </c>
      <c r="Q724" s="50" t="str">
        <f>IF(tbl_raw_data[[#This Row],[Time taken in min]]&lt;=Settiings!$D$2,"SLA_MET","SLA_NOT_MET")</f>
        <v>SLA_MET</v>
      </c>
      <c r="R724" s="94"/>
    </row>
    <row r="725" spans="1:18" x14ac:dyDescent="0.3">
      <c r="A725" s="14" t="s">
        <v>3223</v>
      </c>
      <c r="B725" s="15">
        <v>45148.753159722219</v>
      </c>
      <c r="C725" s="16">
        <v>45148.762164351851</v>
      </c>
      <c r="D725" s="17" t="s">
        <v>8</v>
      </c>
      <c r="E725" s="17" t="s">
        <v>47</v>
      </c>
      <c r="F725" s="17" t="s">
        <v>10</v>
      </c>
      <c r="G725" s="17" t="s">
        <v>3224</v>
      </c>
      <c r="H725" s="78" t="s">
        <v>7451</v>
      </c>
      <c r="I725" s="48">
        <f>tbl_raw_data[[#This Row],[Date Actioned]]-tbl_raw_data[[#This Row],[Date Tagged]]</f>
        <v>9.0046296318178065E-3</v>
      </c>
      <c r="J725" s="46">
        <f>HOUR(tbl_raw_data[[#This Row],[Time_taken]])*60+MINUTE(tbl_raw_data[[#This Row],[Time_taken]])+SECOND(tbl_raw_data[[#This Row],[Time_taken]])/60</f>
        <v>12.966666666666667</v>
      </c>
      <c r="K725" s="52">
        <f>DATE(YEAR(tbl_raw_data[[#This Row],[Date Actioned]]),MONTH(tbl_raw_data[[#This Row],[Date Actioned]]),DAY(tbl_raw_data[[#This Row],[Date Actioned]]))</f>
        <v>45148</v>
      </c>
      <c r="L725" s="50" t="str">
        <f>UPPER(TEXT(tbl_raw_data[[#This Row],[updated_date]],"MMMM"))</f>
        <v>AUGUST</v>
      </c>
      <c r="M725" s="50" t="str">
        <f>"WEEK "&amp; IF(ROUNDUP(DAY(tbl_raw_data[[#This Row],[updated_date]])/7,0)=5,4,ROUNDUP(DAY(tbl_raw_data[[#This Row],[updated_date]])/7,0))</f>
        <v>WEEK 2</v>
      </c>
      <c r="N725" s="50" t="str">
        <f>UPPER(VLOOKUP(tbl_raw_data[[#This Row],[Analyst]],Settiings!$A$2:$B$16,2,0))</f>
        <v>NITESH</v>
      </c>
      <c r="O725" s="50" t="str">
        <f>TRIM(UPPER(tbl_raw_data[[#This Row],[Outcome]]))</f>
        <v>WITHDRAW</v>
      </c>
      <c r="P725" s="50" t="str">
        <f>TRIM(UPPER(tbl_raw_data[[#This Row],[Queue Name]]))</f>
        <v>CONSUMER PRE BUREAU</v>
      </c>
      <c r="Q725" s="50" t="str">
        <f>IF(tbl_raw_data[[#This Row],[Time taken in min]]&lt;=Settiings!$D$2,"SLA_MET","SLA_NOT_MET")</f>
        <v>SLA_MET</v>
      </c>
      <c r="R725" s="94"/>
    </row>
    <row r="726" spans="1:18" x14ac:dyDescent="0.3">
      <c r="A726" s="20" t="s">
        <v>3226</v>
      </c>
      <c r="B726" s="9">
        <v>45148.754641203705</v>
      </c>
      <c r="C726" s="24">
        <v>45148.763854166667</v>
      </c>
      <c r="D726" s="25" t="s">
        <v>8</v>
      </c>
      <c r="E726" s="25" t="s">
        <v>19</v>
      </c>
      <c r="F726" s="25" t="s">
        <v>53</v>
      </c>
      <c r="G726" s="25" t="s">
        <v>231</v>
      </c>
      <c r="H726" s="78" t="s">
        <v>7451</v>
      </c>
      <c r="I726" s="48">
        <f>tbl_raw_data[[#This Row],[Date Actioned]]-tbl_raw_data[[#This Row],[Date Tagged]]</f>
        <v>9.2129629629198462E-3</v>
      </c>
      <c r="J726" s="46">
        <f>HOUR(tbl_raw_data[[#This Row],[Time_taken]])*60+MINUTE(tbl_raw_data[[#This Row],[Time_taken]])+SECOND(tbl_raw_data[[#This Row],[Time_taken]])/60</f>
        <v>13.266666666666667</v>
      </c>
      <c r="K726" s="52">
        <f>DATE(YEAR(tbl_raw_data[[#This Row],[Date Actioned]]),MONTH(tbl_raw_data[[#This Row],[Date Actioned]]),DAY(tbl_raw_data[[#This Row],[Date Actioned]]))</f>
        <v>45148</v>
      </c>
      <c r="L726" s="50" t="str">
        <f>UPPER(TEXT(tbl_raw_data[[#This Row],[updated_date]],"MMMM"))</f>
        <v>AUGUST</v>
      </c>
      <c r="M726" s="50" t="str">
        <f>"WEEK "&amp; IF(ROUNDUP(DAY(tbl_raw_data[[#This Row],[updated_date]])/7,0)=5,4,ROUNDUP(DAY(tbl_raw_data[[#This Row],[updated_date]])/7,0))</f>
        <v>WEEK 2</v>
      </c>
      <c r="N726" s="50" t="str">
        <f>UPPER(VLOOKUP(tbl_raw_data[[#This Row],[Analyst]],Settiings!$A$2:$B$16,2,0))</f>
        <v>NAVED</v>
      </c>
      <c r="O726" s="50" t="str">
        <f>TRIM(UPPER(tbl_raw_data[[#This Row],[Outcome]]))</f>
        <v>WITHDRAW</v>
      </c>
      <c r="P726" s="50" t="str">
        <f>TRIM(UPPER(tbl_raw_data[[#This Row],[Queue Name]]))</f>
        <v>CONSUMER POST BUREAU</v>
      </c>
      <c r="Q726" s="50" t="str">
        <f>IF(tbl_raw_data[[#This Row],[Time taken in min]]&lt;=Settiings!$D$2,"SLA_MET","SLA_NOT_MET")</f>
        <v>SLA_MET</v>
      </c>
      <c r="R726" s="94"/>
    </row>
    <row r="727" spans="1:18" x14ac:dyDescent="0.3">
      <c r="A727" s="23" t="s">
        <v>3227</v>
      </c>
      <c r="B727" s="15">
        <v>45148.758298611108</v>
      </c>
      <c r="C727" s="16">
        <v>45148.768576388888</v>
      </c>
      <c r="D727" s="17" t="s">
        <v>8</v>
      </c>
      <c r="E727" s="17" t="s">
        <v>19</v>
      </c>
      <c r="F727" s="17" t="s">
        <v>65</v>
      </c>
      <c r="G727" s="17" t="s">
        <v>231</v>
      </c>
      <c r="H727" s="78" t="s">
        <v>7451</v>
      </c>
      <c r="I727" s="48">
        <f>tbl_raw_data[[#This Row],[Date Actioned]]-tbl_raw_data[[#This Row],[Date Tagged]]</f>
        <v>1.0277777779265307E-2</v>
      </c>
      <c r="J727" s="46">
        <f>HOUR(tbl_raw_data[[#This Row],[Time_taken]])*60+MINUTE(tbl_raw_data[[#This Row],[Time_taken]])+SECOND(tbl_raw_data[[#This Row],[Time_taken]])/60</f>
        <v>14.8</v>
      </c>
      <c r="K727" s="52">
        <f>DATE(YEAR(tbl_raw_data[[#This Row],[Date Actioned]]),MONTH(tbl_raw_data[[#This Row],[Date Actioned]]),DAY(tbl_raw_data[[#This Row],[Date Actioned]]))</f>
        <v>45148</v>
      </c>
      <c r="L727" s="50" t="str">
        <f>UPPER(TEXT(tbl_raw_data[[#This Row],[updated_date]],"MMMM"))</f>
        <v>AUGUST</v>
      </c>
      <c r="M727" s="50" t="str">
        <f>"WEEK "&amp; IF(ROUNDUP(DAY(tbl_raw_data[[#This Row],[updated_date]])/7,0)=5,4,ROUNDUP(DAY(tbl_raw_data[[#This Row],[updated_date]])/7,0))</f>
        <v>WEEK 2</v>
      </c>
      <c r="N727" s="50" t="str">
        <f>UPPER(VLOOKUP(tbl_raw_data[[#This Row],[Analyst]],Settiings!$A$2:$B$16,2,0))</f>
        <v>SAM</v>
      </c>
      <c r="O727" s="50" t="str">
        <f>TRIM(UPPER(tbl_raw_data[[#This Row],[Outcome]]))</f>
        <v>WITHDRAW</v>
      </c>
      <c r="P727" s="50" t="str">
        <f>TRIM(UPPER(tbl_raw_data[[#This Row],[Queue Name]]))</f>
        <v>CONSUMER POST BUREAU</v>
      </c>
      <c r="Q727" s="50" t="str">
        <f>IF(tbl_raw_data[[#This Row],[Time taken in min]]&lt;=Settiings!$D$2,"SLA_MET","SLA_NOT_MET")</f>
        <v>SLA_MET</v>
      </c>
      <c r="R727" s="94"/>
    </row>
    <row r="728" spans="1:18" x14ac:dyDescent="0.3">
      <c r="A728" s="20" t="s">
        <v>3232</v>
      </c>
      <c r="B728" s="15">
        <v>45148.767696759256</v>
      </c>
      <c r="C728" s="16">
        <v>45148.772997685184</v>
      </c>
      <c r="D728" s="17" t="s">
        <v>8</v>
      </c>
      <c r="E728" s="17" t="s">
        <v>9</v>
      </c>
      <c r="F728" s="17" t="s">
        <v>65</v>
      </c>
      <c r="G728" s="17" t="s">
        <v>3233</v>
      </c>
      <c r="H728" s="78" t="s">
        <v>7451</v>
      </c>
      <c r="I728" s="48">
        <f>tbl_raw_data[[#This Row],[Date Actioned]]-tbl_raw_data[[#This Row],[Date Tagged]]</f>
        <v>5.3009259281679988E-3</v>
      </c>
      <c r="J728" s="46">
        <f>HOUR(tbl_raw_data[[#This Row],[Time_taken]])*60+MINUTE(tbl_raw_data[[#This Row],[Time_taken]])+SECOND(tbl_raw_data[[#This Row],[Time_taken]])/60</f>
        <v>7.6333333333333329</v>
      </c>
      <c r="K728" s="52">
        <f>DATE(YEAR(tbl_raw_data[[#This Row],[Date Actioned]]),MONTH(tbl_raw_data[[#This Row],[Date Actioned]]),DAY(tbl_raw_data[[#This Row],[Date Actioned]]))</f>
        <v>45148</v>
      </c>
      <c r="L728" s="50" t="str">
        <f>UPPER(TEXT(tbl_raw_data[[#This Row],[updated_date]],"MMMM"))</f>
        <v>AUGUST</v>
      </c>
      <c r="M728" s="50" t="str">
        <f>"WEEK "&amp; IF(ROUNDUP(DAY(tbl_raw_data[[#This Row],[updated_date]])/7,0)=5,4,ROUNDUP(DAY(tbl_raw_data[[#This Row],[updated_date]])/7,0))</f>
        <v>WEEK 2</v>
      </c>
      <c r="N728" s="50" t="str">
        <f>UPPER(VLOOKUP(tbl_raw_data[[#This Row],[Analyst]],Settiings!$A$2:$B$16,2,0))</f>
        <v>SAM</v>
      </c>
      <c r="O728" s="50" t="str">
        <f>TRIM(UPPER(tbl_raw_data[[#This Row],[Outcome]]))</f>
        <v>WITHDRAW</v>
      </c>
      <c r="P728" s="50" t="str">
        <f>TRIM(UPPER(tbl_raw_data[[#This Row],[Queue Name]]))</f>
        <v>CONSUMER EXISTING</v>
      </c>
      <c r="Q728" s="50" t="str">
        <f>IF(tbl_raw_data[[#This Row],[Time taken in min]]&lt;=Settiings!$D$2,"SLA_MET","SLA_NOT_MET")</f>
        <v>SLA_MET</v>
      </c>
      <c r="R728" s="94"/>
    </row>
    <row r="729" spans="1:18" x14ac:dyDescent="0.3">
      <c r="A729" s="23" t="s">
        <v>3237</v>
      </c>
      <c r="B729" s="9">
        <v>45148.783634259256</v>
      </c>
      <c r="C729" s="24">
        <v>45148.79042824074</v>
      </c>
      <c r="D729" s="25" t="s">
        <v>8</v>
      </c>
      <c r="E729" s="25" t="s">
        <v>47</v>
      </c>
      <c r="F729" s="25" t="s">
        <v>53</v>
      </c>
      <c r="G729" s="25" t="s">
        <v>3238</v>
      </c>
      <c r="H729" s="78" t="s">
        <v>7451</v>
      </c>
      <c r="I729" s="48">
        <f>tbl_raw_data[[#This Row],[Date Actioned]]-tbl_raw_data[[#This Row],[Date Tagged]]</f>
        <v>6.7939814834971912E-3</v>
      </c>
      <c r="J729" s="46">
        <f>HOUR(tbl_raw_data[[#This Row],[Time_taken]])*60+MINUTE(tbl_raw_data[[#This Row],[Time_taken]])+SECOND(tbl_raw_data[[#This Row],[Time_taken]])/60</f>
        <v>9.7833333333333332</v>
      </c>
      <c r="K729" s="52">
        <f>DATE(YEAR(tbl_raw_data[[#This Row],[Date Actioned]]),MONTH(tbl_raw_data[[#This Row],[Date Actioned]]),DAY(tbl_raw_data[[#This Row],[Date Actioned]]))</f>
        <v>45148</v>
      </c>
      <c r="L729" s="50" t="str">
        <f>UPPER(TEXT(tbl_raw_data[[#This Row],[updated_date]],"MMMM"))</f>
        <v>AUGUST</v>
      </c>
      <c r="M729" s="50" t="str">
        <f>"WEEK "&amp; IF(ROUNDUP(DAY(tbl_raw_data[[#This Row],[updated_date]])/7,0)=5,4,ROUNDUP(DAY(tbl_raw_data[[#This Row],[updated_date]])/7,0))</f>
        <v>WEEK 2</v>
      </c>
      <c r="N729" s="50" t="str">
        <f>UPPER(VLOOKUP(tbl_raw_data[[#This Row],[Analyst]],Settiings!$A$2:$B$16,2,0))</f>
        <v>NAVED</v>
      </c>
      <c r="O729" s="50" t="str">
        <f>TRIM(UPPER(tbl_raw_data[[#This Row],[Outcome]]))</f>
        <v>WITHDRAW</v>
      </c>
      <c r="P729" s="50" t="str">
        <f>TRIM(UPPER(tbl_raw_data[[#This Row],[Queue Name]]))</f>
        <v>CONSUMER PRE BUREAU</v>
      </c>
      <c r="Q729" s="50" t="str">
        <f>IF(tbl_raw_data[[#This Row],[Time taken in min]]&lt;=Settiings!$D$2,"SLA_MET","SLA_NOT_MET")</f>
        <v>SLA_MET</v>
      </c>
      <c r="R729" s="94"/>
    </row>
    <row r="730" spans="1:18" x14ac:dyDescent="0.3">
      <c r="A730" s="14" t="s">
        <v>3243</v>
      </c>
      <c r="B730" s="15">
        <v>45148.802858796298</v>
      </c>
      <c r="C730" s="16">
        <v>45148.804780092592</v>
      </c>
      <c r="D730" s="17" t="s">
        <v>8</v>
      </c>
      <c r="E730" s="17" t="s">
        <v>47</v>
      </c>
      <c r="F730" s="17" t="s">
        <v>65</v>
      </c>
      <c r="G730" s="17" t="s">
        <v>118</v>
      </c>
      <c r="H730" s="78" t="s">
        <v>7451</v>
      </c>
      <c r="I730" s="48">
        <f>tbl_raw_data[[#This Row],[Date Actioned]]-tbl_raw_data[[#This Row],[Date Tagged]]</f>
        <v>1.9212962943129241E-3</v>
      </c>
      <c r="J730" s="46">
        <f>HOUR(tbl_raw_data[[#This Row],[Time_taken]])*60+MINUTE(tbl_raw_data[[#This Row],[Time_taken]])+SECOND(tbl_raw_data[[#This Row],[Time_taken]])/60</f>
        <v>2.7666666666666666</v>
      </c>
      <c r="K730" s="52">
        <f>DATE(YEAR(tbl_raw_data[[#This Row],[Date Actioned]]),MONTH(tbl_raw_data[[#This Row],[Date Actioned]]),DAY(tbl_raw_data[[#This Row],[Date Actioned]]))</f>
        <v>45148</v>
      </c>
      <c r="L730" s="50" t="str">
        <f>UPPER(TEXT(tbl_raw_data[[#This Row],[updated_date]],"MMMM"))</f>
        <v>AUGUST</v>
      </c>
      <c r="M730" s="50" t="str">
        <f>"WEEK "&amp; IF(ROUNDUP(DAY(tbl_raw_data[[#This Row],[updated_date]])/7,0)=5,4,ROUNDUP(DAY(tbl_raw_data[[#This Row],[updated_date]])/7,0))</f>
        <v>WEEK 2</v>
      </c>
      <c r="N730" s="50" t="str">
        <f>UPPER(VLOOKUP(tbl_raw_data[[#This Row],[Analyst]],Settiings!$A$2:$B$16,2,0))</f>
        <v>SAM</v>
      </c>
      <c r="O730" s="50" t="str">
        <f>TRIM(UPPER(tbl_raw_data[[#This Row],[Outcome]]))</f>
        <v>WITHDRAW</v>
      </c>
      <c r="P730" s="50" t="str">
        <f>TRIM(UPPER(tbl_raw_data[[#This Row],[Queue Name]]))</f>
        <v>CONSUMER PRE BUREAU</v>
      </c>
      <c r="Q730" s="50" t="str">
        <f>IF(tbl_raw_data[[#This Row],[Time taken in min]]&lt;=Settiings!$D$2,"SLA_MET","SLA_NOT_MET")</f>
        <v>SLA_MET</v>
      </c>
      <c r="R730" s="94"/>
    </row>
    <row r="731" spans="1:18" x14ac:dyDescent="0.3">
      <c r="A731" s="23" t="s">
        <v>3247</v>
      </c>
      <c r="B731" s="15">
        <v>45148.805601851855</v>
      </c>
      <c r="C731" s="16">
        <v>45148.819467592592</v>
      </c>
      <c r="D731" s="17" t="s">
        <v>8</v>
      </c>
      <c r="E731" s="17" t="s">
        <v>47</v>
      </c>
      <c r="F731" s="17" t="s">
        <v>10</v>
      </c>
      <c r="G731" s="17" t="s">
        <v>3248</v>
      </c>
      <c r="H731" s="78" t="s">
        <v>7451</v>
      </c>
      <c r="I731" s="48">
        <f>tbl_raw_data[[#This Row],[Date Actioned]]-tbl_raw_data[[#This Row],[Date Tagged]]</f>
        <v>1.3865740736946464E-2</v>
      </c>
      <c r="J731" s="46">
        <f>HOUR(tbl_raw_data[[#This Row],[Time_taken]])*60+MINUTE(tbl_raw_data[[#This Row],[Time_taken]])+SECOND(tbl_raw_data[[#This Row],[Time_taken]])/60</f>
        <v>19.966666666666665</v>
      </c>
      <c r="K731" s="52">
        <f>DATE(YEAR(tbl_raw_data[[#This Row],[Date Actioned]]),MONTH(tbl_raw_data[[#This Row],[Date Actioned]]),DAY(tbl_raw_data[[#This Row],[Date Actioned]]))</f>
        <v>45148</v>
      </c>
      <c r="L731" s="50" t="str">
        <f>UPPER(TEXT(tbl_raw_data[[#This Row],[updated_date]],"MMMM"))</f>
        <v>AUGUST</v>
      </c>
      <c r="M731" s="50" t="str">
        <f>"WEEK "&amp; IF(ROUNDUP(DAY(tbl_raw_data[[#This Row],[updated_date]])/7,0)=5,4,ROUNDUP(DAY(tbl_raw_data[[#This Row],[updated_date]])/7,0))</f>
        <v>WEEK 2</v>
      </c>
      <c r="N731" s="50" t="str">
        <f>UPPER(VLOOKUP(tbl_raw_data[[#This Row],[Analyst]],Settiings!$A$2:$B$16,2,0))</f>
        <v>NITESH</v>
      </c>
      <c r="O731" s="50" t="str">
        <f>TRIM(UPPER(tbl_raw_data[[#This Row],[Outcome]]))</f>
        <v>WITHDRAW</v>
      </c>
      <c r="P731" s="50" t="str">
        <f>TRIM(UPPER(tbl_raw_data[[#This Row],[Queue Name]]))</f>
        <v>CONSUMER PRE BUREAU</v>
      </c>
      <c r="Q731" s="50" t="str">
        <f>IF(tbl_raw_data[[#This Row],[Time taken in min]]&lt;=Settiings!$D$2,"SLA_MET","SLA_NOT_MET")</f>
        <v>SLA_MET</v>
      </c>
      <c r="R731" s="94"/>
    </row>
    <row r="732" spans="1:18" x14ac:dyDescent="0.3">
      <c r="A732" s="23" t="s">
        <v>3255</v>
      </c>
      <c r="B732" s="9">
        <v>45148.828715277778</v>
      </c>
      <c r="C732" s="24">
        <v>45148.832546296297</v>
      </c>
      <c r="D732" s="25" t="s">
        <v>8</v>
      </c>
      <c r="E732" s="25" t="s">
        <v>9</v>
      </c>
      <c r="F732" s="25" t="s">
        <v>10</v>
      </c>
      <c r="G732" s="25" t="s">
        <v>118</v>
      </c>
      <c r="H732" s="78" t="s">
        <v>7451</v>
      </c>
      <c r="I732" s="48">
        <f>tbl_raw_data[[#This Row],[Date Actioned]]-tbl_raw_data[[#This Row],[Date Tagged]]</f>
        <v>3.8310185191221535E-3</v>
      </c>
      <c r="J732" s="46">
        <f>HOUR(tbl_raw_data[[#This Row],[Time_taken]])*60+MINUTE(tbl_raw_data[[#This Row],[Time_taken]])+SECOND(tbl_raw_data[[#This Row],[Time_taken]])/60</f>
        <v>5.5166666666666666</v>
      </c>
      <c r="K732" s="52">
        <f>DATE(YEAR(tbl_raw_data[[#This Row],[Date Actioned]]),MONTH(tbl_raw_data[[#This Row],[Date Actioned]]),DAY(tbl_raw_data[[#This Row],[Date Actioned]]))</f>
        <v>45148</v>
      </c>
      <c r="L732" s="50" t="str">
        <f>UPPER(TEXT(tbl_raw_data[[#This Row],[updated_date]],"MMMM"))</f>
        <v>AUGUST</v>
      </c>
      <c r="M732" s="50" t="str">
        <f>"WEEK "&amp; IF(ROUNDUP(DAY(tbl_raw_data[[#This Row],[updated_date]])/7,0)=5,4,ROUNDUP(DAY(tbl_raw_data[[#This Row],[updated_date]])/7,0))</f>
        <v>WEEK 2</v>
      </c>
      <c r="N732" s="50" t="str">
        <f>UPPER(VLOOKUP(tbl_raw_data[[#This Row],[Analyst]],Settiings!$A$2:$B$16,2,0))</f>
        <v>NITESH</v>
      </c>
      <c r="O732" s="50" t="str">
        <f>TRIM(UPPER(tbl_raw_data[[#This Row],[Outcome]]))</f>
        <v>WITHDRAW</v>
      </c>
      <c r="P732" s="50" t="str">
        <f>TRIM(UPPER(tbl_raw_data[[#This Row],[Queue Name]]))</f>
        <v>CONSUMER EXISTING</v>
      </c>
      <c r="Q732" s="50" t="str">
        <f>IF(tbl_raw_data[[#This Row],[Time taken in min]]&lt;=Settiings!$D$2,"SLA_MET","SLA_NOT_MET")</f>
        <v>SLA_MET</v>
      </c>
      <c r="R732" s="94"/>
    </row>
    <row r="733" spans="1:18" x14ac:dyDescent="0.3">
      <c r="A733" s="14" t="s">
        <v>3256</v>
      </c>
      <c r="B733" s="15">
        <v>45148.828993055555</v>
      </c>
      <c r="C733" s="16">
        <v>45148.837696759256</v>
      </c>
      <c r="D733" s="17" t="s">
        <v>8</v>
      </c>
      <c r="E733" s="17" t="s">
        <v>47</v>
      </c>
      <c r="F733" s="17" t="s">
        <v>686</v>
      </c>
      <c r="G733" s="17" t="s">
        <v>3257</v>
      </c>
      <c r="H733" s="78" t="s">
        <v>7451</v>
      </c>
      <c r="I733" s="48">
        <f>tbl_raw_data[[#This Row],[Date Actioned]]-tbl_raw_data[[#This Row],[Date Tagged]]</f>
        <v>8.703703701030463E-3</v>
      </c>
      <c r="J733" s="46">
        <f>HOUR(tbl_raw_data[[#This Row],[Time_taken]])*60+MINUTE(tbl_raw_data[[#This Row],[Time_taken]])+SECOND(tbl_raw_data[[#This Row],[Time_taken]])/60</f>
        <v>12.533333333333333</v>
      </c>
      <c r="K733" s="52">
        <f>DATE(YEAR(tbl_raw_data[[#This Row],[Date Actioned]]),MONTH(tbl_raw_data[[#This Row],[Date Actioned]]),DAY(tbl_raw_data[[#This Row],[Date Actioned]]))</f>
        <v>45148</v>
      </c>
      <c r="L733" s="50" t="str">
        <f>UPPER(TEXT(tbl_raw_data[[#This Row],[updated_date]],"MMMM"))</f>
        <v>AUGUST</v>
      </c>
      <c r="M733" s="50" t="str">
        <f>"WEEK "&amp; IF(ROUNDUP(DAY(tbl_raw_data[[#This Row],[updated_date]])/7,0)=5,4,ROUNDUP(DAY(tbl_raw_data[[#This Row],[updated_date]])/7,0))</f>
        <v>WEEK 2</v>
      </c>
      <c r="N733" s="50" t="str">
        <f>UPPER(VLOOKUP(tbl_raw_data[[#This Row],[Analyst]],Settiings!$A$2:$B$16,2,0))</f>
        <v>FARDIN</v>
      </c>
      <c r="O733" s="50" t="str">
        <f>TRIM(UPPER(tbl_raw_data[[#This Row],[Outcome]]))</f>
        <v>WITHDRAW</v>
      </c>
      <c r="P733" s="50" t="str">
        <f>TRIM(UPPER(tbl_raw_data[[#This Row],[Queue Name]]))</f>
        <v>CONSUMER PRE BUREAU</v>
      </c>
      <c r="Q733" s="50" t="str">
        <f>IF(tbl_raw_data[[#This Row],[Time taken in min]]&lt;=Settiings!$D$2,"SLA_MET","SLA_NOT_MET")</f>
        <v>SLA_MET</v>
      </c>
      <c r="R733" s="94"/>
    </row>
    <row r="734" spans="1:18" x14ac:dyDescent="0.3">
      <c r="A734" s="20" t="s">
        <v>3259</v>
      </c>
      <c r="B734" s="9">
        <v>45148.834502314814</v>
      </c>
      <c r="C734" s="24">
        <v>45148.843402777777</v>
      </c>
      <c r="D734" s="25" t="s">
        <v>8</v>
      </c>
      <c r="E734" s="25" t="s">
        <v>9</v>
      </c>
      <c r="F734" s="25" t="s">
        <v>686</v>
      </c>
      <c r="G734" s="25" t="s">
        <v>157</v>
      </c>
      <c r="H734" s="78" t="s">
        <v>7451</v>
      </c>
      <c r="I734" s="48">
        <f>tbl_raw_data[[#This Row],[Date Actioned]]-tbl_raw_data[[#This Row],[Date Tagged]]</f>
        <v>8.9004629626288079E-3</v>
      </c>
      <c r="J734" s="46">
        <f>HOUR(tbl_raw_data[[#This Row],[Time_taken]])*60+MINUTE(tbl_raw_data[[#This Row],[Time_taken]])+SECOND(tbl_raw_data[[#This Row],[Time_taken]])/60</f>
        <v>12.816666666666666</v>
      </c>
      <c r="K734" s="52">
        <f>DATE(YEAR(tbl_raw_data[[#This Row],[Date Actioned]]),MONTH(tbl_raw_data[[#This Row],[Date Actioned]]),DAY(tbl_raw_data[[#This Row],[Date Actioned]]))</f>
        <v>45148</v>
      </c>
      <c r="L734" s="50" t="str">
        <f>UPPER(TEXT(tbl_raw_data[[#This Row],[updated_date]],"MMMM"))</f>
        <v>AUGUST</v>
      </c>
      <c r="M734" s="50" t="str">
        <f>"WEEK "&amp; IF(ROUNDUP(DAY(tbl_raw_data[[#This Row],[updated_date]])/7,0)=5,4,ROUNDUP(DAY(tbl_raw_data[[#This Row],[updated_date]])/7,0))</f>
        <v>WEEK 2</v>
      </c>
      <c r="N734" s="50" t="str">
        <f>UPPER(VLOOKUP(tbl_raw_data[[#This Row],[Analyst]],Settiings!$A$2:$B$16,2,0))</f>
        <v>FARDIN</v>
      </c>
      <c r="O734" s="50" t="str">
        <f>TRIM(UPPER(tbl_raw_data[[#This Row],[Outcome]]))</f>
        <v>WITHDRAW</v>
      </c>
      <c r="P734" s="50" t="str">
        <f>TRIM(UPPER(tbl_raw_data[[#This Row],[Queue Name]]))</f>
        <v>CONSUMER EXISTING</v>
      </c>
      <c r="Q734" s="50" t="str">
        <f>IF(tbl_raw_data[[#This Row],[Time taken in min]]&lt;=Settiings!$D$2,"SLA_MET","SLA_NOT_MET")</f>
        <v>SLA_MET</v>
      </c>
      <c r="R734" s="94"/>
    </row>
    <row r="735" spans="1:18" x14ac:dyDescent="0.3">
      <c r="A735" s="23" t="s">
        <v>3260</v>
      </c>
      <c r="B735" s="15">
        <v>45148.888564814813</v>
      </c>
      <c r="C735" s="16">
        <v>45148.892488425925</v>
      </c>
      <c r="D735" s="17" t="s">
        <v>8</v>
      </c>
      <c r="E735" s="17" t="s">
        <v>9</v>
      </c>
      <c r="F735" s="17" t="s">
        <v>686</v>
      </c>
      <c r="G735" s="17" t="s">
        <v>3261</v>
      </c>
      <c r="H735" s="78" t="s">
        <v>7451</v>
      </c>
      <c r="I735" s="48">
        <f>tbl_raw_data[[#This Row],[Date Actioned]]-tbl_raw_data[[#This Row],[Date Tagged]]</f>
        <v>3.9236111115314998E-3</v>
      </c>
      <c r="J735" s="46">
        <f>HOUR(tbl_raw_data[[#This Row],[Time_taken]])*60+MINUTE(tbl_raw_data[[#This Row],[Time_taken]])+SECOND(tbl_raw_data[[#This Row],[Time_taken]])/60</f>
        <v>5.65</v>
      </c>
      <c r="K735" s="52">
        <f>DATE(YEAR(tbl_raw_data[[#This Row],[Date Actioned]]),MONTH(tbl_raw_data[[#This Row],[Date Actioned]]),DAY(tbl_raw_data[[#This Row],[Date Actioned]]))</f>
        <v>45148</v>
      </c>
      <c r="L735" s="50" t="str">
        <f>UPPER(TEXT(tbl_raw_data[[#This Row],[updated_date]],"MMMM"))</f>
        <v>AUGUST</v>
      </c>
      <c r="M735" s="50" t="str">
        <f>"WEEK "&amp; IF(ROUNDUP(DAY(tbl_raw_data[[#This Row],[updated_date]])/7,0)=5,4,ROUNDUP(DAY(tbl_raw_data[[#This Row],[updated_date]])/7,0))</f>
        <v>WEEK 2</v>
      </c>
      <c r="N735" s="50" t="str">
        <f>UPPER(VLOOKUP(tbl_raw_data[[#This Row],[Analyst]],Settiings!$A$2:$B$16,2,0))</f>
        <v>FARDIN</v>
      </c>
      <c r="O735" s="50" t="str">
        <f>TRIM(UPPER(tbl_raw_data[[#This Row],[Outcome]]))</f>
        <v>WITHDRAW</v>
      </c>
      <c r="P735" s="50" t="str">
        <f>TRIM(UPPER(tbl_raw_data[[#This Row],[Queue Name]]))</f>
        <v>CONSUMER EXISTING</v>
      </c>
      <c r="Q735" s="50" t="str">
        <f>IF(tbl_raw_data[[#This Row],[Time taken in min]]&lt;=Settiings!$D$2,"SLA_MET","SLA_NOT_MET")</f>
        <v>SLA_MET</v>
      </c>
      <c r="R735" s="94"/>
    </row>
    <row r="736" spans="1:18" x14ac:dyDescent="0.3">
      <c r="A736" s="20" t="s">
        <v>3267</v>
      </c>
      <c r="B736" s="15">
        <v>45149.379143518519</v>
      </c>
      <c r="C736" s="16">
        <v>45149.387280092589</v>
      </c>
      <c r="D736" s="17" t="s">
        <v>8</v>
      </c>
      <c r="E736" s="17" t="s">
        <v>9</v>
      </c>
      <c r="F736" s="17" t="s">
        <v>1222</v>
      </c>
      <c r="G736" s="17" t="s">
        <v>3268</v>
      </c>
      <c r="H736" s="78" t="s">
        <v>7451</v>
      </c>
      <c r="I736" s="48">
        <f>tbl_raw_data[[#This Row],[Date Actioned]]-tbl_raw_data[[#This Row],[Date Tagged]]</f>
        <v>8.1365740697947331E-3</v>
      </c>
      <c r="J736" s="46">
        <f>HOUR(tbl_raw_data[[#This Row],[Time_taken]])*60+MINUTE(tbl_raw_data[[#This Row],[Time_taken]])+SECOND(tbl_raw_data[[#This Row],[Time_taken]])/60</f>
        <v>11.716666666666667</v>
      </c>
      <c r="K736" s="52">
        <f>DATE(YEAR(tbl_raw_data[[#This Row],[Date Actioned]]),MONTH(tbl_raw_data[[#This Row],[Date Actioned]]),DAY(tbl_raw_data[[#This Row],[Date Actioned]]))</f>
        <v>45149</v>
      </c>
      <c r="L736" s="50" t="str">
        <f>UPPER(TEXT(tbl_raw_data[[#This Row],[updated_date]],"MMMM"))</f>
        <v>AUGUST</v>
      </c>
      <c r="M736" s="50" t="str">
        <f>"WEEK "&amp; IF(ROUNDUP(DAY(tbl_raw_data[[#This Row],[updated_date]])/7,0)=5,4,ROUNDUP(DAY(tbl_raw_data[[#This Row],[updated_date]])/7,0))</f>
        <v>WEEK 2</v>
      </c>
      <c r="N736" s="50" t="str">
        <f>UPPER(VLOOKUP(tbl_raw_data[[#This Row],[Analyst]],Settiings!$A$2:$B$16,2,0))</f>
        <v>HARDIK</v>
      </c>
      <c r="O736" s="50" t="str">
        <f>TRIM(UPPER(tbl_raw_data[[#This Row],[Outcome]]))</f>
        <v>WITHDRAW</v>
      </c>
      <c r="P736" s="50" t="str">
        <f>TRIM(UPPER(tbl_raw_data[[#This Row],[Queue Name]]))</f>
        <v>CONSUMER EXISTING</v>
      </c>
      <c r="Q736" s="50" t="str">
        <f>IF(tbl_raw_data[[#This Row],[Time taken in min]]&lt;=Settiings!$D$2,"SLA_MET","SLA_NOT_MET")</f>
        <v>SLA_MET</v>
      </c>
      <c r="R736" s="94"/>
    </row>
    <row r="737" spans="1:18" x14ac:dyDescent="0.3">
      <c r="A737" s="23" t="s">
        <v>3273</v>
      </c>
      <c r="B737" s="9">
        <v>45149.406365740739</v>
      </c>
      <c r="C737" s="24">
        <v>45149.407268518517</v>
      </c>
      <c r="D737" s="25" t="s">
        <v>8</v>
      </c>
      <c r="E737" s="25" t="s">
        <v>47</v>
      </c>
      <c r="F737" s="25" t="s">
        <v>1222</v>
      </c>
      <c r="G737" s="25" t="s">
        <v>861</v>
      </c>
      <c r="H737" s="78" t="s">
        <v>7451</v>
      </c>
      <c r="I737" s="48">
        <f>tbl_raw_data[[#This Row],[Date Actioned]]-tbl_raw_data[[#This Row],[Date Tagged]]</f>
        <v>9.0277777781011537E-4</v>
      </c>
      <c r="J737" s="46">
        <f>HOUR(tbl_raw_data[[#This Row],[Time_taken]])*60+MINUTE(tbl_raw_data[[#This Row],[Time_taken]])+SECOND(tbl_raw_data[[#This Row],[Time_taken]])/60</f>
        <v>1.3</v>
      </c>
      <c r="K737" s="52">
        <f>DATE(YEAR(tbl_raw_data[[#This Row],[Date Actioned]]),MONTH(tbl_raw_data[[#This Row],[Date Actioned]]),DAY(tbl_raw_data[[#This Row],[Date Actioned]]))</f>
        <v>45149</v>
      </c>
      <c r="L737" s="50" t="str">
        <f>UPPER(TEXT(tbl_raw_data[[#This Row],[updated_date]],"MMMM"))</f>
        <v>AUGUST</v>
      </c>
      <c r="M737" s="50" t="str">
        <f>"WEEK "&amp; IF(ROUNDUP(DAY(tbl_raw_data[[#This Row],[updated_date]])/7,0)=5,4,ROUNDUP(DAY(tbl_raw_data[[#This Row],[updated_date]])/7,0))</f>
        <v>WEEK 2</v>
      </c>
      <c r="N737" s="50" t="str">
        <f>UPPER(VLOOKUP(tbl_raw_data[[#This Row],[Analyst]],Settiings!$A$2:$B$16,2,0))</f>
        <v>HARDIK</v>
      </c>
      <c r="O737" s="50" t="str">
        <f>TRIM(UPPER(tbl_raw_data[[#This Row],[Outcome]]))</f>
        <v>WITHDRAW</v>
      </c>
      <c r="P737" s="50" t="str">
        <f>TRIM(UPPER(tbl_raw_data[[#This Row],[Queue Name]]))</f>
        <v>CONSUMER PRE BUREAU</v>
      </c>
      <c r="Q737" s="50" t="str">
        <f>IF(tbl_raw_data[[#This Row],[Time taken in min]]&lt;=Settiings!$D$2,"SLA_MET","SLA_NOT_MET")</f>
        <v>SLA_MET</v>
      </c>
      <c r="R737" s="94"/>
    </row>
    <row r="738" spans="1:18" x14ac:dyDescent="0.3">
      <c r="A738" s="20" t="s">
        <v>3287</v>
      </c>
      <c r="B738" s="9">
        <v>45149.444050925929</v>
      </c>
      <c r="C738" s="24">
        <v>45149.452106481483</v>
      </c>
      <c r="D738" s="25" t="s">
        <v>8</v>
      </c>
      <c r="E738" s="25" t="s">
        <v>47</v>
      </c>
      <c r="F738" s="25" t="s">
        <v>53</v>
      </c>
      <c r="G738" s="25" t="s">
        <v>231</v>
      </c>
      <c r="H738" s="78" t="s">
        <v>7451</v>
      </c>
      <c r="I738" s="48">
        <f>tbl_raw_data[[#This Row],[Date Actioned]]-tbl_raw_data[[#This Row],[Date Tagged]]</f>
        <v>8.0555555541650392E-3</v>
      </c>
      <c r="J738" s="46">
        <f>HOUR(tbl_raw_data[[#This Row],[Time_taken]])*60+MINUTE(tbl_raw_data[[#This Row],[Time_taken]])+SECOND(tbl_raw_data[[#This Row],[Time_taken]])/60</f>
        <v>11.6</v>
      </c>
      <c r="K738" s="52">
        <f>DATE(YEAR(tbl_raw_data[[#This Row],[Date Actioned]]),MONTH(tbl_raw_data[[#This Row],[Date Actioned]]),DAY(tbl_raw_data[[#This Row],[Date Actioned]]))</f>
        <v>45149</v>
      </c>
      <c r="L738" s="50" t="str">
        <f>UPPER(TEXT(tbl_raw_data[[#This Row],[updated_date]],"MMMM"))</f>
        <v>AUGUST</v>
      </c>
      <c r="M738" s="50" t="str">
        <f>"WEEK "&amp; IF(ROUNDUP(DAY(tbl_raw_data[[#This Row],[updated_date]])/7,0)=5,4,ROUNDUP(DAY(tbl_raw_data[[#This Row],[updated_date]])/7,0))</f>
        <v>WEEK 2</v>
      </c>
      <c r="N738" s="50" t="str">
        <f>UPPER(VLOOKUP(tbl_raw_data[[#This Row],[Analyst]],Settiings!$A$2:$B$16,2,0))</f>
        <v>NAVED</v>
      </c>
      <c r="O738" s="50" t="str">
        <f>TRIM(UPPER(tbl_raw_data[[#This Row],[Outcome]]))</f>
        <v>WITHDRAW</v>
      </c>
      <c r="P738" s="50" t="str">
        <f>TRIM(UPPER(tbl_raw_data[[#This Row],[Queue Name]]))</f>
        <v>CONSUMER PRE BUREAU</v>
      </c>
      <c r="Q738" s="50" t="str">
        <f>IF(tbl_raw_data[[#This Row],[Time taken in min]]&lt;=Settiings!$D$2,"SLA_MET","SLA_NOT_MET")</f>
        <v>SLA_MET</v>
      </c>
      <c r="R738" s="94"/>
    </row>
    <row r="739" spans="1:18" x14ac:dyDescent="0.3">
      <c r="A739" s="14" t="s">
        <v>3291</v>
      </c>
      <c r="B739" s="9">
        <v>45149.456412037034</v>
      </c>
      <c r="C739" s="24">
        <v>45149.459560185183</v>
      </c>
      <c r="D739" s="25" t="s">
        <v>8</v>
      </c>
      <c r="E739" s="25" t="s">
        <v>9</v>
      </c>
      <c r="F739" s="25" t="s">
        <v>53</v>
      </c>
      <c r="G739" s="25" t="s">
        <v>3292</v>
      </c>
      <c r="H739" s="78" t="s">
        <v>7451</v>
      </c>
      <c r="I739" s="48">
        <f>tbl_raw_data[[#This Row],[Date Actioned]]-tbl_raw_data[[#This Row],[Date Tagged]]</f>
        <v>3.1481481491937302E-3</v>
      </c>
      <c r="J739" s="46">
        <f>HOUR(tbl_raw_data[[#This Row],[Time_taken]])*60+MINUTE(tbl_raw_data[[#This Row],[Time_taken]])+SECOND(tbl_raw_data[[#This Row],[Time_taken]])/60</f>
        <v>4.5333333333333332</v>
      </c>
      <c r="K739" s="52">
        <f>DATE(YEAR(tbl_raw_data[[#This Row],[Date Actioned]]),MONTH(tbl_raw_data[[#This Row],[Date Actioned]]),DAY(tbl_raw_data[[#This Row],[Date Actioned]]))</f>
        <v>45149</v>
      </c>
      <c r="L739" s="50" t="str">
        <f>UPPER(TEXT(tbl_raw_data[[#This Row],[updated_date]],"MMMM"))</f>
        <v>AUGUST</v>
      </c>
      <c r="M739" s="50" t="str">
        <f>"WEEK "&amp; IF(ROUNDUP(DAY(tbl_raw_data[[#This Row],[updated_date]])/7,0)=5,4,ROUNDUP(DAY(tbl_raw_data[[#This Row],[updated_date]])/7,0))</f>
        <v>WEEK 2</v>
      </c>
      <c r="N739" s="50" t="str">
        <f>UPPER(VLOOKUP(tbl_raw_data[[#This Row],[Analyst]],Settiings!$A$2:$B$16,2,0))</f>
        <v>NAVED</v>
      </c>
      <c r="O739" s="50" t="str">
        <f>TRIM(UPPER(tbl_raw_data[[#This Row],[Outcome]]))</f>
        <v>WITHDRAW</v>
      </c>
      <c r="P739" s="50" t="str">
        <f>TRIM(UPPER(tbl_raw_data[[#This Row],[Queue Name]]))</f>
        <v>CONSUMER EXISTING</v>
      </c>
      <c r="Q739" s="50" t="str">
        <f>IF(tbl_raw_data[[#This Row],[Time taken in min]]&lt;=Settiings!$D$2,"SLA_MET","SLA_NOT_MET")</f>
        <v>SLA_MET</v>
      </c>
      <c r="R739" s="94"/>
    </row>
    <row r="740" spans="1:18" x14ac:dyDescent="0.3">
      <c r="A740" s="14" t="s">
        <v>3302</v>
      </c>
      <c r="B740" s="15">
        <v>45149.485821759263</v>
      </c>
      <c r="C740" s="16">
        <v>45149.495115740741</v>
      </c>
      <c r="D740" s="17" t="s">
        <v>8</v>
      </c>
      <c r="E740" s="17" t="s">
        <v>47</v>
      </c>
      <c r="F740" s="17" t="s">
        <v>1222</v>
      </c>
      <c r="G740" s="17" t="s">
        <v>239</v>
      </c>
      <c r="H740" s="78" t="s">
        <v>7451</v>
      </c>
      <c r="I740" s="48">
        <f>tbl_raw_data[[#This Row],[Date Actioned]]-tbl_raw_data[[#This Row],[Date Tagged]]</f>
        <v>9.29398147854954E-3</v>
      </c>
      <c r="J740" s="46">
        <f>HOUR(tbl_raw_data[[#This Row],[Time_taken]])*60+MINUTE(tbl_raw_data[[#This Row],[Time_taken]])+SECOND(tbl_raw_data[[#This Row],[Time_taken]])/60</f>
        <v>13.383333333333333</v>
      </c>
      <c r="K740" s="52">
        <f>DATE(YEAR(tbl_raw_data[[#This Row],[Date Actioned]]),MONTH(tbl_raw_data[[#This Row],[Date Actioned]]),DAY(tbl_raw_data[[#This Row],[Date Actioned]]))</f>
        <v>45149</v>
      </c>
      <c r="L740" s="50" t="str">
        <f>UPPER(TEXT(tbl_raw_data[[#This Row],[updated_date]],"MMMM"))</f>
        <v>AUGUST</v>
      </c>
      <c r="M740" s="50" t="str">
        <f>"WEEK "&amp; IF(ROUNDUP(DAY(tbl_raw_data[[#This Row],[updated_date]])/7,0)=5,4,ROUNDUP(DAY(tbl_raw_data[[#This Row],[updated_date]])/7,0))</f>
        <v>WEEK 2</v>
      </c>
      <c r="N740" s="50" t="str">
        <f>UPPER(VLOOKUP(tbl_raw_data[[#This Row],[Analyst]],Settiings!$A$2:$B$16,2,0))</f>
        <v>HARDIK</v>
      </c>
      <c r="O740" s="50" t="str">
        <f>TRIM(UPPER(tbl_raw_data[[#This Row],[Outcome]]))</f>
        <v>WITHDRAW</v>
      </c>
      <c r="P740" s="50" t="str">
        <f>TRIM(UPPER(tbl_raw_data[[#This Row],[Queue Name]]))</f>
        <v>CONSUMER PRE BUREAU</v>
      </c>
      <c r="Q740" s="50" t="str">
        <f>IF(tbl_raw_data[[#This Row],[Time taken in min]]&lt;=Settiings!$D$2,"SLA_MET","SLA_NOT_MET")</f>
        <v>SLA_MET</v>
      </c>
      <c r="R740" s="94"/>
    </row>
    <row r="741" spans="1:18" x14ac:dyDescent="0.3">
      <c r="A741" s="20" t="s">
        <v>3303</v>
      </c>
      <c r="B741" s="9">
        <v>45149.488877314812</v>
      </c>
      <c r="C741" s="24">
        <v>45149.495428240742</v>
      </c>
      <c r="D741" s="25" t="s">
        <v>8</v>
      </c>
      <c r="E741" s="25" t="s">
        <v>9</v>
      </c>
      <c r="F741" s="25" t="s">
        <v>24</v>
      </c>
      <c r="G741" s="25" t="s">
        <v>3304</v>
      </c>
      <c r="H741" s="78" t="s">
        <v>7451</v>
      </c>
      <c r="I741" s="48">
        <f>tbl_raw_data[[#This Row],[Date Actioned]]-tbl_raw_data[[#This Row],[Date Tagged]]</f>
        <v>6.550925929332152E-3</v>
      </c>
      <c r="J741" s="46">
        <f>HOUR(tbl_raw_data[[#This Row],[Time_taken]])*60+MINUTE(tbl_raw_data[[#This Row],[Time_taken]])+SECOND(tbl_raw_data[[#This Row],[Time_taken]])/60</f>
        <v>9.4333333333333336</v>
      </c>
      <c r="K741" s="52">
        <f>DATE(YEAR(tbl_raw_data[[#This Row],[Date Actioned]]),MONTH(tbl_raw_data[[#This Row],[Date Actioned]]),DAY(tbl_raw_data[[#This Row],[Date Actioned]]))</f>
        <v>45149</v>
      </c>
      <c r="L741" s="50" t="str">
        <f>UPPER(TEXT(tbl_raw_data[[#This Row],[updated_date]],"MMMM"))</f>
        <v>AUGUST</v>
      </c>
      <c r="M741" s="50" t="str">
        <f>"WEEK "&amp; IF(ROUNDUP(DAY(tbl_raw_data[[#This Row],[updated_date]])/7,0)=5,4,ROUNDUP(DAY(tbl_raw_data[[#This Row],[updated_date]])/7,0))</f>
        <v>WEEK 2</v>
      </c>
      <c r="N741" s="50" t="str">
        <f>UPPER(VLOOKUP(tbl_raw_data[[#This Row],[Analyst]],Settiings!$A$2:$B$16,2,0))</f>
        <v>QUADIR</v>
      </c>
      <c r="O741" s="50" t="str">
        <f>TRIM(UPPER(tbl_raw_data[[#This Row],[Outcome]]))</f>
        <v>WITHDRAW</v>
      </c>
      <c r="P741" s="50" t="str">
        <f>TRIM(UPPER(tbl_raw_data[[#This Row],[Queue Name]]))</f>
        <v>CONSUMER EXISTING</v>
      </c>
      <c r="Q741" s="50" t="str">
        <f>IF(tbl_raw_data[[#This Row],[Time taken in min]]&lt;=Settiings!$D$2,"SLA_MET","SLA_NOT_MET")</f>
        <v>SLA_MET</v>
      </c>
      <c r="R741" s="94"/>
    </row>
    <row r="742" spans="1:18" x14ac:dyDescent="0.3">
      <c r="A742" s="23" t="s">
        <v>3310</v>
      </c>
      <c r="B742" s="15">
        <v>45149.505624999998</v>
      </c>
      <c r="C742" s="16">
        <v>45149.511921296296</v>
      </c>
      <c r="D742" s="17" t="s">
        <v>8</v>
      </c>
      <c r="E742" s="17" t="s">
        <v>19</v>
      </c>
      <c r="F742" s="17" t="s">
        <v>1222</v>
      </c>
      <c r="G742" s="17" t="s">
        <v>2796</v>
      </c>
      <c r="H742" s="78" t="s">
        <v>7451</v>
      </c>
      <c r="I742" s="48">
        <f>tbl_raw_data[[#This Row],[Date Actioned]]-tbl_raw_data[[#This Row],[Date Tagged]]</f>
        <v>6.2962962983874604E-3</v>
      </c>
      <c r="J742" s="46">
        <f>HOUR(tbl_raw_data[[#This Row],[Time_taken]])*60+MINUTE(tbl_raw_data[[#This Row],[Time_taken]])+SECOND(tbl_raw_data[[#This Row],[Time_taken]])/60</f>
        <v>9.0666666666666664</v>
      </c>
      <c r="K742" s="52">
        <f>DATE(YEAR(tbl_raw_data[[#This Row],[Date Actioned]]),MONTH(tbl_raw_data[[#This Row],[Date Actioned]]),DAY(tbl_raw_data[[#This Row],[Date Actioned]]))</f>
        <v>45149</v>
      </c>
      <c r="L742" s="50" t="str">
        <f>UPPER(TEXT(tbl_raw_data[[#This Row],[updated_date]],"MMMM"))</f>
        <v>AUGUST</v>
      </c>
      <c r="M742" s="50" t="str">
        <f>"WEEK "&amp; IF(ROUNDUP(DAY(tbl_raw_data[[#This Row],[updated_date]])/7,0)=5,4,ROUNDUP(DAY(tbl_raw_data[[#This Row],[updated_date]])/7,0))</f>
        <v>WEEK 2</v>
      </c>
      <c r="N742" s="50" t="str">
        <f>UPPER(VLOOKUP(tbl_raw_data[[#This Row],[Analyst]],Settiings!$A$2:$B$16,2,0))</f>
        <v>HARDIK</v>
      </c>
      <c r="O742" s="50" t="str">
        <f>TRIM(UPPER(tbl_raw_data[[#This Row],[Outcome]]))</f>
        <v>WITHDRAW</v>
      </c>
      <c r="P742" s="50" t="str">
        <f>TRIM(UPPER(tbl_raw_data[[#This Row],[Queue Name]]))</f>
        <v>CONSUMER POST BUREAU</v>
      </c>
      <c r="Q742" s="50" t="str">
        <f>IF(tbl_raw_data[[#This Row],[Time taken in min]]&lt;=Settiings!$D$2,"SLA_MET","SLA_NOT_MET")</f>
        <v>SLA_MET</v>
      </c>
      <c r="R742" s="94"/>
    </row>
    <row r="743" spans="1:18" x14ac:dyDescent="0.3">
      <c r="A743" s="20" t="s">
        <v>3313</v>
      </c>
      <c r="B743" s="15">
        <v>45149.507581018515</v>
      </c>
      <c r="C743" s="16">
        <v>45149.513321759259</v>
      </c>
      <c r="D743" s="17" t="s">
        <v>8</v>
      </c>
      <c r="E743" s="17" t="s">
        <v>9</v>
      </c>
      <c r="F743" s="17" t="s">
        <v>53</v>
      </c>
      <c r="G743" s="17" t="s">
        <v>861</v>
      </c>
      <c r="H743" s="78" t="s">
        <v>7451</v>
      </c>
      <c r="I743" s="48">
        <f>tbl_raw_data[[#This Row],[Date Actioned]]-tbl_raw_data[[#This Row],[Date Tagged]]</f>
        <v>5.7407407439313829E-3</v>
      </c>
      <c r="J743" s="46">
        <f>HOUR(tbl_raw_data[[#This Row],[Time_taken]])*60+MINUTE(tbl_raw_data[[#This Row],[Time_taken]])+SECOND(tbl_raw_data[[#This Row],[Time_taken]])/60</f>
        <v>8.2666666666666675</v>
      </c>
      <c r="K743" s="52">
        <f>DATE(YEAR(tbl_raw_data[[#This Row],[Date Actioned]]),MONTH(tbl_raw_data[[#This Row],[Date Actioned]]),DAY(tbl_raw_data[[#This Row],[Date Actioned]]))</f>
        <v>45149</v>
      </c>
      <c r="L743" s="50" t="str">
        <f>UPPER(TEXT(tbl_raw_data[[#This Row],[updated_date]],"MMMM"))</f>
        <v>AUGUST</v>
      </c>
      <c r="M743" s="50" t="str">
        <f>"WEEK "&amp; IF(ROUNDUP(DAY(tbl_raw_data[[#This Row],[updated_date]])/7,0)=5,4,ROUNDUP(DAY(tbl_raw_data[[#This Row],[updated_date]])/7,0))</f>
        <v>WEEK 2</v>
      </c>
      <c r="N743" s="50" t="str">
        <f>UPPER(VLOOKUP(tbl_raw_data[[#This Row],[Analyst]],Settiings!$A$2:$B$16,2,0))</f>
        <v>NAVED</v>
      </c>
      <c r="O743" s="50" t="str">
        <f>TRIM(UPPER(tbl_raw_data[[#This Row],[Outcome]]))</f>
        <v>WITHDRAW</v>
      </c>
      <c r="P743" s="50" t="str">
        <f>TRIM(UPPER(tbl_raw_data[[#This Row],[Queue Name]]))</f>
        <v>CONSUMER EXISTING</v>
      </c>
      <c r="Q743" s="50" t="str">
        <f>IF(tbl_raw_data[[#This Row],[Time taken in min]]&lt;=Settiings!$D$2,"SLA_MET","SLA_NOT_MET")</f>
        <v>SLA_MET</v>
      </c>
      <c r="R743" s="94"/>
    </row>
    <row r="744" spans="1:18" x14ac:dyDescent="0.3">
      <c r="A744" s="23" t="s">
        <v>3316</v>
      </c>
      <c r="B744" s="9">
        <v>45149.510648148149</v>
      </c>
      <c r="C744" s="24">
        <v>45149.513807870368</v>
      </c>
      <c r="D744" s="25" t="s">
        <v>8</v>
      </c>
      <c r="E744" s="25" t="s">
        <v>47</v>
      </c>
      <c r="F744" s="25" t="s">
        <v>1222</v>
      </c>
      <c r="G744" s="25" t="s">
        <v>2697</v>
      </c>
      <c r="H744" s="78" t="s">
        <v>7451</v>
      </c>
      <c r="I744" s="48">
        <f>tbl_raw_data[[#This Row],[Date Actioned]]-tbl_raw_data[[#This Row],[Date Tagged]]</f>
        <v>3.159722218697425E-3</v>
      </c>
      <c r="J744" s="46">
        <f>HOUR(tbl_raw_data[[#This Row],[Time_taken]])*60+MINUTE(tbl_raw_data[[#This Row],[Time_taken]])+SECOND(tbl_raw_data[[#This Row],[Time_taken]])/60</f>
        <v>4.55</v>
      </c>
      <c r="K744" s="52">
        <f>DATE(YEAR(tbl_raw_data[[#This Row],[Date Actioned]]),MONTH(tbl_raw_data[[#This Row],[Date Actioned]]),DAY(tbl_raw_data[[#This Row],[Date Actioned]]))</f>
        <v>45149</v>
      </c>
      <c r="L744" s="50" t="str">
        <f>UPPER(TEXT(tbl_raw_data[[#This Row],[updated_date]],"MMMM"))</f>
        <v>AUGUST</v>
      </c>
      <c r="M744" s="50" t="str">
        <f>"WEEK "&amp; IF(ROUNDUP(DAY(tbl_raw_data[[#This Row],[updated_date]])/7,0)=5,4,ROUNDUP(DAY(tbl_raw_data[[#This Row],[updated_date]])/7,0))</f>
        <v>WEEK 2</v>
      </c>
      <c r="N744" s="50" t="str">
        <f>UPPER(VLOOKUP(tbl_raw_data[[#This Row],[Analyst]],Settiings!$A$2:$B$16,2,0))</f>
        <v>HARDIK</v>
      </c>
      <c r="O744" s="50" t="str">
        <f>TRIM(UPPER(tbl_raw_data[[#This Row],[Outcome]]))</f>
        <v>WITHDRAW</v>
      </c>
      <c r="P744" s="50" t="str">
        <f>TRIM(UPPER(tbl_raw_data[[#This Row],[Queue Name]]))</f>
        <v>CONSUMER PRE BUREAU</v>
      </c>
      <c r="Q744" s="50" t="str">
        <f>IF(tbl_raw_data[[#This Row],[Time taken in min]]&lt;=Settiings!$D$2,"SLA_MET","SLA_NOT_MET")</f>
        <v>SLA_MET</v>
      </c>
      <c r="R744" s="94"/>
    </row>
    <row r="745" spans="1:18" x14ac:dyDescent="0.3">
      <c r="A745" s="14" t="s">
        <v>3318</v>
      </c>
      <c r="B745" s="15">
        <v>45149.513703703706</v>
      </c>
      <c r="C745" s="16">
        <v>45149.515277777777</v>
      </c>
      <c r="D745" s="17" t="s">
        <v>8</v>
      </c>
      <c r="E745" s="17" t="s">
        <v>47</v>
      </c>
      <c r="F745" s="17" t="s">
        <v>1222</v>
      </c>
      <c r="G745" s="17" t="s">
        <v>3319</v>
      </c>
      <c r="H745" s="78" t="s">
        <v>7451</v>
      </c>
      <c r="I745" s="48">
        <f>tbl_raw_data[[#This Row],[Date Actioned]]-tbl_raw_data[[#This Row],[Date Tagged]]</f>
        <v>1.5740740709588863E-3</v>
      </c>
      <c r="J745" s="46">
        <f>HOUR(tbl_raw_data[[#This Row],[Time_taken]])*60+MINUTE(tbl_raw_data[[#This Row],[Time_taken]])+SECOND(tbl_raw_data[[#This Row],[Time_taken]])/60</f>
        <v>2.2666666666666666</v>
      </c>
      <c r="K745" s="52">
        <f>DATE(YEAR(tbl_raw_data[[#This Row],[Date Actioned]]),MONTH(tbl_raw_data[[#This Row],[Date Actioned]]),DAY(tbl_raw_data[[#This Row],[Date Actioned]]))</f>
        <v>45149</v>
      </c>
      <c r="L745" s="50" t="str">
        <f>UPPER(TEXT(tbl_raw_data[[#This Row],[updated_date]],"MMMM"))</f>
        <v>AUGUST</v>
      </c>
      <c r="M745" s="50" t="str">
        <f>"WEEK "&amp; IF(ROUNDUP(DAY(tbl_raw_data[[#This Row],[updated_date]])/7,0)=5,4,ROUNDUP(DAY(tbl_raw_data[[#This Row],[updated_date]])/7,0))</f>
        <v>WEEK 2</v>
      </c>
      <c r="N745" s="50" t="str">
        <f>UPPER(VLOOKUP(tbl_raw_data[[#This Row],[Analyst]],Settiings!$A$2:$B$16,2,0))</f>
        <v>HARDIK</v>
      </c>
      <c r="O745" s="50" t="str">
        <f>TRIM(UPPER(tbl_raw_data[[#This Row],[Outcome]]))</f>
        <v>WITHDRAW</v>
      </c>
      <c r="P745" s="50" t="str">
        <f>TRIM(UPPER(tbl_raw_data[[#This Row],[Queue Name]]))</f>
        <v>CONSUMER PRE BUREAU</v>
      </c>
      <c r="Q745" s="50" t="str">
        <f>IF(tbl_raw_data[[#This Row],[Time taken in min]]&lt;=Settiings!$D$2,"SLA_MET","SLA_NOT_MET")</f>
        <v>SLA_MET</v>
      </c>
      <c r="R745" s="94"/>
    </row>
    <row r="746" spans="1:18" x14ac:dyDescent="0.3">
      <c r="A746" s="20" t="s">
        <v>3324</v>
      </c>
      <c r="B746" s="9">
        <v>45149.522581018522</v>
      </c>
      <c r="C746" s="24">
        <v>45149.523773148147</v>
      </c>
      <c r="D746" s="25" t="s">
        <v>8</v>
      </c>
      <c r="E746" s="25" t="s">
        <v>9</v>
      </c>
      <c r="F746" s="25" t="s">
        <v>1222</v>
      </c>
      <c r="G746" s="25" t="s">
        <v>861</v>
      </c>
      <c r="H746" s="78" t="s">
        <v>7451</v>
      </c>
      <c r="I746" s="48">
        <f>tbl_raw_data[[#This Row],[Date Actioned]]-tbl_raw_data[[#This Row],[Date Tagged]]</f>
        <v>1.1921296245418489E-3</v>
      </c>
      <c r="J746" s="46">
        <f>HOUR(tbl_raw_data[[#This Row],[Time_taken]])*60+MINUTE(tbl_raw_data[[#This Row],[Time_taken]])+SECOND(tbl_raw_data[[#This Row],[Time_taken]])/60</f>
        <v>1.7166666666666668</v>
      </c>
      <c r="K746" s="52">
        <f>DATE(YEAR(tbl_raw_data[[#This Row],[Date Actioned]]),MONTH(tbl_raw_data[[#This Row],[Date Actioned]]),DAY(tbl_raw_data[[#This Row],[Date Actioned]]))</f>
        <v>45149</v>
      </c>
      <c r="L746" s="50" t="str">
        <f>UPPER(TEXT(tbl_raw_data[[#This Row],[updated_date]],"MMMM"))</f>
        <v>AUGUST</v>
      </c>
      <c r="M746" s="50" t="str">
        <f>"WEEK "&amp; IF(ROUNDUP(DAY(tbl_raw_data[[#This Row],[updated_date]])/7,0)=5,4,ROUNDUP(DAY(tbl_raw_data[[#This Row],[updated_date]])/7,0))</f>
        <v>WEEK 2</v>
      </c>
      <c r="N746" s="50" t="str">
        <f>UPPER(VLOOKUP(tbl_raw_data[[#This Row],[Analyst]],Settiings!$A$2:$B$16,2,0))</f>
        <v>HARDIK</v>
      </c>
      <c r="O746" s="50" t="str">
        <f>TRIM(UPPER(tbl_raw_data[[#This Row],[Outcome]]))</f>
        <v>WITHDRAW</v>
      </c>
      <c r="P746" s="50" t="str">
        <f>TRIM(UPPER(tbl_raw_data[[#This Row],[Queue Name]]))</f>
        <v>CONSUMER EXISTING</v>
      </c>
      <c r="Q746" s="50" t="str">
        <f>IF(tbl_raw_data[[#This Row],[Time taken in min]]&lt;=Settiings!$D$2,"SLA_MET","SLA_NOT_MET")</f>
        <v>SLA_MET</v>
      </c>
      <c r="R746" s="94"/>
    </row>
    <row r="747" spans="1:18" x14ac:dyDescent="0.3">
      <c r="A747" s="23" t="s">
        <v>3329</v>
      </c>
      <c r="B747" s="15">
        <v>45149.532175925924</v>
      </c>
      <c r="C747" s="16">
        <v>45149.539409722223</v>
      </c>
      <c r="D747" s="17" t="s">
        <v>8</v>
      </c>
      <c r="E747" s="17" t="s">
        <v>47</v>
      </c>
      <c r="F747" s="17" t="s">
        <v>686</v>
      </c>
      <c r="G747" s="17" t="s">
        <v>1102</v>
      </c>
      <c r="H747" s="78" t="s">
        <v>7451</v>
      </c>
      <c r="I747" s="48">
        <f>tbl_raw_data[[#This Row],[Date Actioned]]-tbl_raw_data[[#This Row],[Date Tagged]]</f>
        <v>7.2337962992605753E-3</v>
      </c>
      <c r="J747" s="46">
        <f>HOUR(tbl_raw_data[[#This Row],[Time_taken]])*60+MINUTE(tbl_raw_data[[#This Row],[Time_taken]])+SECOND(tbl_raw_data[[#This Row],[Time_taken]])/60</f>
        <v>10.416666666666666</v>
      </c>
      <c r="K747" s="52">
        <f>DATE(YEAR(tbl_raw_data[[#This Row],[Date Actioned]]),MONTH(tbl_raw_data[[#This Row],[Date Actioned]]),DAY(tbl_raw_data[[#This Row],[Date Actioned]]))</f>
        <v>45149</v>
      </c>
      <c r="L747" s="50" t="str">
        <f>UPPER(TEXT(tbl_raw_data[[#This Row],[updated_date]],"MMMM"))</f>
        <v>AUGUST</v>
      </c>
      <c r="M747" s="50" t="str">
        <f>"WEEK "&amp; IF(ROUNDUP(DAY(tbl_raw_data[[#This Row],[updated_date]])/7,0)=5,4,ROUNDUP(DAY(tbl_raw_data[[#This Row],[updated_date]])/7,0))</f>
        <v>WEEK 2</v>
      </c>
      <c r="N747" s="50" t="str">
        <f>UPPER(VLOOKUP(tbl_raw_data[[#This Row],[Analyst]],Settiings!$A$2:$B$16,2,0))</f>
        <v>FARDIN</v>
      </c>
      <c r="O747" s="50" t="str">
        <f>TRIM(UPPER(tbl_raw_data[[#This Row],[Outcome]]))</f>
        <v>WITHDRAW</v>
      </c>
      <c r="P747" s="50" t="str">
        <f>TRIM(UPPER(tbl_raw_data[[#This Row],[Queue Name]]))</f>
        <v>CONSUMER PRE BUREAU</v>
      </c>
      <c r="Q747" s="50" t="str">
        <f>IF(tbl_raw_data[[#This Row],[Time taken in min]]&lt;=Settiings!$D$2,"SLA_MET","SLA_NOT_MET")</f>
        <v>SLA_MET</v>
      </c>
      <c r="R747" s="94"/>
    </row>
    <row r="748" spans="1:18" x14ac:dyDescent="0.3">
      <c r="A748" s="20" t="s">
        <v>3336</v>
      </c>
      <c r="B748" s="15">
        <v>45149.537291666667</v>
      </c>
      <c r="C748" s="16">
        <v>45149.547071759262</v>
      </c>
      <c r="D748" s="17" t="s">
        <v>8</v>
      </c>
      <c r="E748" s="17" t="s">
        <v>47</v>
      </c>
      <c r="F748" s="17" t="s">
        <v>1222</v>
      </c>
      <c r="G748" s="17" t="s">
        <v>3337</v>
      </c>
      <c r="H748" s="78" t="s">
        <v>7451</v>
      </c>
      <c r="I748" s="48">
        <f>tbl_raw_data[[#This Row],[Date Actioned]]-tbl_raw_data[[#This Row],[Date Tagged]]</f>
        <v>9.7800925941555761E-3</v>
      </c>
      <c r="J748" s="46">
        <f>HOUR(tbl_raw_data[[#This Row],[Time_taken]])*60+MINUTE(tbl_raw_data[[#This Row],[Time_taken]])+SECOND(tbl_raw_data[[#This Row],[Time_taken]])/60</f>
        <v>14.083333333333334</v>
      </c>
      <c r="K748" s="52">
        <f>DATE(YEAR(tbl_raw_data[[#This Row],[Date Actioned]]),MONTH(tbl_raw_data[[#This Row],[Date Actioned]]),DAY(tbl_raw_data[[#This Row],[Date Actioned]]))</f>
        <v>45149</v>
      </c>
      <c r="L748" s="50" t="str">
        <f>UPPER(TEXT(tbl_raw_data[[#This Row],[updated_date]],"MMMM"))</f>
        <v>AUGUST</v>
      </c>
      <c r="M748" s="50" t="str">
        <f>"WEEK "&amp; IF(ROUNDUP(DAY(tbl_raw_data[[#This Row],[updated_date]])/7,0)=5,4,ROUNDUP(DAY(tbl_raw_data[[#This Row],[updated_date]])/7,0))</f>
        <v>WEEK 2</v>
      </c>
      <c r="N748" s="50" t="str">
        <f>UPPER(VLOOKUP(tbl_raw_data[[#This Row],[Analyst]],Settiings!$A$2:$B$16,2,0))</f>
        <v>HARDIK</v>
      </c>
      <c r="O748" s="50" t="str">
        <f>TRIM(UPPER(tbl_raw_data[[#This Row],[Outcome]]))</f>
        <v>WITHDRAW</v>
      </c>
      <c r="P748" s="50" t="str">
        <f>TRIM(UPPER(tbl_raw_data[[#This Row],[Queue Name]]))</f>
        <v>CONSUMER PRE BUREAU</v>
      </c>
      <c r="Q748" s="50" t="str">
        <f>IF(tbl_raw_data[[#This Row],[Time taken in min]]&lt;=Settiings!$D$2,"SLA_MET","SLA_NOT_MET")</f>
        <v>SLA_MET</v>
      </c>
      <c r="R748" s="94"/>
    </row>
    <row r="749" spans="1:18" x14ac:dyDescent="0.3">
      <c r="A749" s="23" t="s">
        <v>3338</v>
      </c>
      <c r="B749" s="9">
        <v>45149.539039351854</v>
      </c>
      <c r="C749" s="24">
        <v>45149.549432870372</v>
      </c>
      <c r="D749" s="25" t="s">
        <v>8</v>
      </c>
      <c r="E749" s="25" t="s">
        <v>9</v>
      </c>
      <c r="F749" s="25" t="s">
        <v>16</v>
      </c>
      <c r="G749" s="25" t="s">
        <v>3339</v>
      </c>
      <c r="H749" s="78" t="s">
        <v>7451</v>
      </c>
      <c r="I749" s="48">
        <f>tbl_raw_data[[#This Row],[Date Actioned]]-tbl_raw_data[[#This Row],[Date Tagged]]</f>
        <v>1.0393518517958E-2</v>
      </c>
      <c r="J749" s="46">
        <f>HOUR(tbl_raw_data[[#This Row],[Time_taken]])*60+MINUTE(tbl_raw_data[[#This Row],[Time_taken]])+SECOND(tbl_raw_data[[#This Row],[Time_taken]])/60</f>
        <v>14.966666666666667</v>
      </c>
      <c r="K749" s="52">
        <f>DATE(YEAR(tbl_raw_data[[#This Row],[Date Actioned]]),MONTH(tbl_raw_data[[#This Row],[Date Actioned]]),DAY(tbl_raw_data[[#This Row],[Date Actioned]]))</f>
        <v>45149</v>
      </c>
      <c r="L749" s="50" t="str">
        <f>UPPER(TEXT(tbl_raw_data[[#This Row],[updated_date]],"MMMM"))</f>
        <v>AUGUST</v>
      </c>
      <c r="M749" s="50" t="str">
        <f>"WEEK "&amp; IF(ROUNDUP(DAY(tbl_raw_data[[#This Row],[updated_date]])/7,0)=5,4,ROUNDUP(DAY(tbl_raw_data[[#This Row],[updated_date]])/7,0))</f>
        <v>WEEK 2</v>
      </c>
      <c r="N749" s="50" t="str">
        <f>UPPER(VLOOKUP(tbl_raw_data[[#This Row],[Analyst]],Settiings!$A$2:$B$16,2,0))</f>
        <v>CAMROOON</v>
      </c>
      <c r="O749" s="50" t="str">
        <f>TRIM(UPPER(tbl_raw_data[[#This Row],[Outcome]]))</f>
        <v>WITHDRAW</v>
      </c>
      <c r="P749" s="50" t="str">
        <f>TRIM(UPPER(tbl_raw_data[[#This Row],[Queue Name]]))</f>
        <v>CONSUMER EXISTING</v>
      </c>
      <c r="Q749" s="50" t="str">
        <f>IF(tbl_raw_data[[#This Row],[Time taken in min]]&lt;=Settiings!$D$2,"SLA_MET","SLA_NOT_MET")</f>
        <v>SLA_MET</v>
      </c>
      <c r="R749" s="94"/>
    </row>
    <row r="750" spans="1:18" x14ac:dyDescent="0.3">
      <c r="A750" s="14" t="s">
        <v>3342</v>
      </c>
      <c r="B750" s="15">
        <v>45149.546655092592</v>
      </c>
      <c r="C750" s="16">
        <v>45149.551747685182</v>
      </c>
      <c r="D750" s="17" t="s">
        <v>8</v>
      </c>
      <c r="E750" s="17" t="s">
        <v>9</v>
      </c>
      <c r="F750" s="17" t="s">
        <v>686</v>
      </c>
      <c r="G750" s="17" t="s">
        <v>3343</v>
      </c>
      <c r="H750" s="78" t="s">
        <v>7451</v>
      </c>
      <c r="I750" s="48">
        <f>tbl_raw_data[[#This Row],[Date Actioned]]-tbl_raw_data[[#This Row],[Date Tagged]]</f>
        <v>5.0925925897900015E-3</v>
      </c>
      <c r="J750" s="46">
        <f>HOUR(tbl_raw_data[[#This Row],[Time_taken]])*60+MINUTE(tbl_raw_data[[#This Row],[Time_taken]])+SECOND(tbl_raw_data[[#This Row],[Time_taken]])/60</f>
        <v>7.333333333333333</v>
      </c>
      <c r="K750" s="52">
        <f>DATE(YEAR(tbl_raw_data[[#This Row],[Date Actioned]]),MONTH(tbl_raw_data[[#This Row],[Date Actioned]]),DAY(tbl_raw_data[[#This Row],[Date Actioned]]))</f>
        <v>45149</v>
      </c>
      <c r="L750" s="50" t="str">
        <f>UPPER(TEXT(tbl_raw_data[[#This Row],[updated_date]],"MMMM"))</f>
        <v>AUGUST</v>
      </c>
      <c r="M750" s="50" t="str">
        <f>"WEEK "&amp; IF(ROUNDUP(DAY(tbl_raw_data[[#This Row],[updated_date]])/7,0)=5,4,ROUNDUP(DAY(tbl_raw_data[[#This Row],[updated_date]])/7,0))</f>
        <v>WEEK 2</v>
      </c>
      <c r="N750" s="50" t="str">
        <f>UPPER(VLOOKUP(tbl_raw_data[[#This Row],[Analyst]],Settiings!$A$2:$B$16,2,0))</f>
        <v>FARDIN</v>
      </c>
      <c r="O750" s="50" t="str">
        <f>TRIM(UPPER(tbl_raw_data[[#This Row],[Outcome]]))</f>
        <v>WITHDRAW</v>
      </c>
      <c r="P750" s="50" t="str">
        <f>TRIM(UPPER(tbl_raw_data[[#This Row],[Queue Name]]))</f>
        <v>CONSUMER EXISTING</v>
      </c>
      <c r="Q750" s="50" t="str">
        <f>IF(tbl_raw_data[[#This Row],[Time taken in min]]&lt;=Settiings!$D$2,"SLA_MET","SLA_NOT_MET")</f>
        <v>SLA_MET</v>
      </c>
      <c r="R750" s="94"/>
    </row>
    <row r="751" spans="1:18" x14ac:dyDescent="0.3">
      <c r="A751" s="20" t="s">
        <v>3352</v>
      </c>
      <c r="B751" s="9">
        <v>45149.574062500003</v>
      </c>
      <c r="C751" s="24">
        <v>45149.584768518522</v>
      </c>
      <c r="D751" s="25" t="s">
        <v>8</v>
      </c>
      <c r="E751" s="25" t="s">
        <v>19</v>
      </c>
      <c r="F751" s="25" t="s">
        <v>1222</v>
      </c>
      <c r="G751" s="25" t="s">
        <v>3353</v>
      </c>
      <c r="H751" s="78" t="s">
        <v>7451</v>
      </c>
      <c r="I751" s="48">
        <f>tbl_raw_data[[#This Row],[Date Actioned]]-tbl_raw_data[[#This Row],[Date Tagged]]</f>
        <v>1.0706018518249039E-2</v>
      </c>
      <c r="J751" s="46">
        <f>HOUR(tbl_raw_data[[#This Row],[Time_taken]])*60+MINUTE(tbl_raw_data[[#This Row],[Time_taken]])+SECOND(tbl_raw_data[[#This Row],[Time_taken]])/60</f>
        <v>15.416666666666666</v>
      </c>
      <c r="K751" s="52">
        <f>DATE(YEAR(tbl_raw_data[[#This Row],[Date Actioned]]),MONTH(tbl_raw_data[[#This Row],[Date Actioned]]),DAY(tbl_raw_data[[#This Row],[Date Actioned]]))</f>
        <v>45149</v>
      </c>
      <c r="L751" s="50" t="str">
        <f>UPPER(TEXT(tbl_raw_data[[#This Row],[updated_date]],"MMMM"))</f>
        <v>AUGUST</v>
      </c>
      <c r="M751" s="50" t="str">
        <f>"WEEK "&amp; IF(ROUNDUP(DAY(tbl_raw_data[[#This Row],[updated_date]])/7,0)=5,4,ROUNDUP(DAY(tbl_raw_data[[#This Row],[updated_date]])/7,0))</f>
        <v>WEEK 2</v>
      </c>
      <c r="N751" s="50" t="str">
        <f>UPPER(VLOOKUP(tbl_raw_data[[#This Row],[Analyst]],Settiings!$A$2:$B$16,2,0))</f>
        <v>HARDIK</v>
      </c>
      <c r="O751" s="50" t="str">
        <f>TRIM(UPPER(tbl_raw_data[[#This Row],[Outcome]]))</f>
        <v>WITHDRAW</v>
      </c>
      <c r="P751" s="50" t="str">
        <f>TRIM(UPPER(tbl_raw_data[[#This Row],[Queue Name]]))</f>
        <v>CONSUMER POST BUREAU</v>
      </c>
      <c r="Q751" s="50" t="str">
        <f>IF(tbl_raw_data[[#This Row],[Time taken in min]]&lt;=Settiings!$D$2,"SLA_MET","SLA_NOT_MET")</f>
        <v>SLA_MET</v>
      </c>
      <c r="R751" s="94"/>
    </row>
    <row r="752" spans="1:18" x14ac:dyDescent="0.3">
      <c r="A752" s="23" t="s">
        <v>3355</v>
      </c>
      <c r="B752" s="15">
        <v>45149.577905092592</v>
      </c>
      <c r="C752" s="16">
        <v>45149.589282407411</v>
      </c>
      <c r="D752" s="17" t="s">
        <v>8</v>
      </c>
      <c r="E752" s="17" t="s">
        <v>47</v>
      </c>
      <c r="F752" s="17" t="s">
        <v>686</v>
      </c>
      <c r="G752" s="17" t="s">
        <v>3356</v>
      </c>
      <c r="H752" s="78" t="s">
        <v>7451</v>
      </c>
      <c r="I752" s="48">
        <f>tbl_raw_data[[#This Row],[Date Actioned]]-tbl_raw_data[[#This Row],[Date Tagged]]</f>
        <v>1.1377314818673767E-2</v>
      </c>
      <c r="J752" s="46">
        <f>HOUR(tbl_raw_data[[#This Row],[Time_taken]])*60+MINUTE(tbl_raw_data[[#This Row],[Time_taken]])+SECOND(tbl_raw_data[[#This Row],[Time_taken]])/60</f>
        <v>16.383333333333333</v>
      </c>
      <c r="K752" s="52">
        <f>DATE(YEAR(tbl_raw_data[[#This Row],[Date Actioned]]),MONTH(tbl_raw_data[[#This Row],[Date Actioned]]),DAY(tbl_raw_data[[#This Row],[Date Actioned]]))</f>
        <v>45149</v>
      </c>
      <c r="L752" s="50" t="str">
        <f>UPPER(TEXT(tbl_raw_data[[#This Row],[updated_date]],"MMMM"))</f>
        <v>AUGUST</v>
      </c>
      <c r="M752" s="50" t="str">
        <f>"WEEK "&amp; IF(ROUNDUP(DAY(tbl_raw_data[[#This Row],[updated_date]])/7,0)=5,4,ROUNDUP(DAY(tbl_raw_data[[#This Row],[updated_date]])/7,0))</f>
        <v>WEEK 2</v>
      </c>
      <c r="N752" s="50" t="str">
        <f>UPPER(VLOOKUP(tbl_raw_data[[#This Row],[Analyst]],Settiings!$A$2:$B$16,2,0))</f>
        <v>FARDIN</v>
      </c>
      <c r="O752" s="50" t="str">
        <f>TRIM(UPPER(tbl_raw_data[[#This Row],[Outcome]]))</f>
        <v>WITHDRAW</v>
      </c>
      <c r="P752" s="50" t="str">
        <f>TRIM(UPPER(tbl_raw_data[[#This Row],[Queue Name]]))</f>
        <v>CONSUMER PRE BUREAU</v>
      </c>
      <c r="Q752" s="50" t="str">
        <f>IF(tbl_raw_data[[#This Row],[Time taken in min]]&lt;=Settiings!$D$2,"SLA_MET","SLA_NOT_MET")</f>
        <v>SLA_MET</v>
      </c>
      <c r="R752" s="94"/>
    </row>
    <row r="753" spans="1:18" x14ac:dyDescent="0.3">
      <c r="A753" s="14" t="s">
        <v>3358</v>
      </c>
      <c r="B753" s="9">
        <v>45149.579930555556</v>
      </c>
      <c r="C753" s="24">
        <v>45149.587141203701</v>
      </c>
      <c r="D753" s="25" t="s">
        <v>8</v>
      </c>
      <c r="E753" s="25" t="s">
        <v>47</v>
      </c>
      <c r="F753" s="25" t="s">
        <v>53</v>
      </c>
      <c r="G753" s="25" t="s">
        <v>118</v>
      </c>
      <c r="H753" s="78" t="s">
        <v>7451</v>
      </c>
      <c r="I753" s="48">
        <f>tbl_raw_data[[#This Row],[Date Actioned]]-tbl_raw_data[[#This Row],[Date Tagged]]</f>
        <v>7.2106481457012706E-3</v>
      </c>
      <c r="J753" s="46">
        <f>HOUR(tbl_raw_data[[#This Row],[Time_taken]])*60+MINUTE(tbl_raw_data[[#This Row],[Time_taken]])+SECOND(tbl_raw_data[[#This Row],[Time_taken]])/60</f>
        <v>10.383333333333333</v>
      </c>
      <c r="K753" s="52">
        <f>DATE(YEAR(tbl_raw_data[[#This Row],[Date Actioned]]),MONTH(tbl_raw_data[[#This Row],[Date Actioned]]),DAY(tbl_raw_data[[#This Row],[Date Actioned]]))</f>
        <v>45149</v>
      </c>
      <c r="L753" s="50" t="str">
        <f>UPPER(TEXT(tbl_raw_data[[#This Row],[updated_date]],"MMMM"))</f>
        <v>AUGUST</v>
      </c>
      <c r="M753" s="50" t="str">
        <f>"WEEK "&amp; IF(ROUNDUP(DAY(tbl_raw_data[[#This Row],[updated_date]])/7,0)=5,4,ROUNDUP(DAY(tbl_raw_data[[#This Row],[updated_date]])/7,0))</f>
        <v>WEEK 2</v>
      </c>
      <c r="N753" s="50" t="str">
        <f>UPPER(VLOOKUP(tbl_raw_data[[#This Row],[Analyst]],Settiings!$A$2:$B$16,2,0))</f>
        <v>NAVED</v>
      </c>
      <c r="O753" s="50" t="str">
        <f>TRIM(UPPER(tbl_raw_data[[#This Row],[Outcome]]))</f>
        <v>WITHDRAW</v>
      </c>
      <c r="P753" s="50" t="str">
        <f>TRIM(UPPER(tbl_raw_data[[#This Row],[Queue Name]]))</f>
        <v>CONSUMER PRE BUREAU</v>
      </c>
      <c r="Q753" s="50" t="str">
        <f>IF(tbl_raw_data[[#This Row],[Time taken in min]]&lt;=Settiings!$D$2,"SLA_MET","SLA_NOT_MET")</f>
        <v>SLA_MET</v>
      </c>
      <c r="R753" s="94"/>
    </row>
    <row r="754" spans="1:18" x14ac:dyDescent="0.3">
      <c r="A754" s="20" t="s">
        <v>3359</v>
      </c>
      <c r="B754" s="15">
        <v>45149.580740740741</v>
      </c>
      <c r="C754" s="16">
        <v>45149.595949074072</v>
      </c>
      <c r="D754" s="17" t="s">
        <v>8</v>
      </c>
      <c r="E754" s="17" t="s">
        <v>19</v>
      </c>
      <c r="F754" s="17" t="s">
        <v>1222</v>
      </c>
      <c r="G754" s="17" t="s">
        <v>2369</v>
      </c>
      <c r="H754" s="78" t="s">
        <v>7451</v>
      </c>
      <c r="I754" s="48">
        <f>tbl_raw_data[[#This Row],[Date Actioned]]-tbl_raw_data[[#This Row],[Date Tagged]]</f>
        <v>1.5208333330519963E-2</v>
      </c>
      <c r="J754" s="46">
        <f>HOUR(tbl_raw_data[[#This Row],[Time_taken]])*60+MINUTE(tbl_raw_data[[#This Row],[Time_taken]])+SECOND(tbl_raw_data[[#This Row],[Time_taken]])/60</f>
        <v>21.9</v>
      </c>
      <c r="K754" s="52">
        <f>DATE(YEAR(tbl_raw_data[[#This Row],[Date Actioned]]),MONTH(tbl_raw_data[[#This Row],[Date Actioned]]),DAY(tbl_raw_data[[#This Row],[Date Actioned]]))</f>
        <v>45149</v>
      </c>
      <c r="L754" s="50" t="str">
        <f>UPPER(TEXT(tbl_raw_data[[#This Row],[updated_date]],"MMMM"))</f>
        <v>AUGUST</v>
      </c>
      <c r="M754" s="50" t="str">
        <f>"WEEK "&amp; IF(ROUNDUP(DAY(tbl_raw_data[[#This Row],[updated_date]])/7,0)=5,4,ROUNDUP(DAY(tbl_raw_data[[#This Row],[updated_date]])/7,0))</f>
        <v>WEEK 2</v>
      </c>
      <c r="N754" s="50" t="str">
        <f>UPPER(VLOOKUP(tbl_raw_data[[#This Row],[Analyst]],Settiings!$A$2:$B$16,2,0))</f>
        <v>HARDIK</v>
      </c>
      <c r="O754" s="50" t="str">
        <f>TRIM(UPPER(tbl_raw_data[[#This Row],[Outcome]]))</f>
        <v>WITHDRAW</v>
      </c>
      <c r="P754" s="50" t="str">
        <f>TRIM(UPPER(tbl_raw_data[[#This Row],[Queue Name]]))</f>
        <v>CONSUMER POST BUREAU</v>
      </c>
      <c r="Q754" s="50" t="str">
        <f>IF(tbl_raw_data[[#This Row],[Time taken in min]]&lt;=Settiings!$D$2,"SLA_MET","SLA_NOT_MET")</f>
        <v>SLA_NOT_MET</v>
      </c>
      <c r="R754" s="94"/>
    </row>
    <row r="755" spans="1:18" x14ac:dyDescent="0.3">
      <c r="A755" s="23" t="s">
        <v>3360</v>
      </c>
      <c r="B755" s="9">
        <v>45149.582083333335</v>
      </c>
      <c r="C755" s="24">
        <v>45149.594467592593</v>
      </c>
      <c r="D755" s="25" t="s">
        <v>8</v>
      </c>
      <c r="E755" s="25" t="s">
        <v>19</v>
      </c>
      <c r="F755" s="25" t="s">
        <v>53</v>
      </c>
      <c r="G755" s="25" t="s">
        <v>1556</v>
      </c>
      <c r="H755" s="78" t="s">
        <v>7451</v>
      </c>
      <c r="I755" s="48">
        <f>tbl_raw_data[[#This Row],[Date Actioned]]-tbl_raw_data[[#This Row],[Date Tagged]]</f>
        <v>1.2384259258396924E-2</v>
      </c>
      <c r="J755" s="46">
        <f>HOUR(tbl_raw_data[[#This Row],[Time_taken]])*60+MINUTE(tbl_raw_data[[#This Row],[Time_taken]])+SECOND(tbl_raw_data[[#This Row],[Time_taken]])/60</f>
        <v>17.833333333333332</v>
      </c>
      <c r="K755" s="52">
        <f>DATE(YEAR(tbl_raw_data[[#This Row],[Date Actioned]]),MONTH(tbl_raw_data[[#This Row],[Date Actioned]]),DAY(tbl_raw_data[[#This Row],[Date Actioned]]))</f>
        <v>45149</v>
      </c>
      <c r="L755" s="50" t="str">
        <f>UPPER(TEXT(tbl_raw_data[[#This Row],[updated_date]],"MMMM"))</f>
        <v>AUGUST</v>
      </c>
      <c r="M755" s="50" t="str">
        <f>"WEEK "&amp; IF(ROUNDUP(DAY(tbl_raw_data[[#This Row],[updated_date]])/7,0)=5,4,ROUNDUP(DAY(tbl_raw_data[[#This Row],[updated_date]])/7,0))</f>
        <v>WEEK 2</v>
      </c>
      <c r="N755" s="50" t="str">
        <f>UPPER(VLOOKUP(tbl_raw_data[[#This Row],[Analyst]],Settiings!$A$2:$B$16,2,0))</f>
        <v>NAVED</v>
      </c>
      <c r="O755" s="50" t="str">
        <f>TRIM(UPPER(tbl_raw_data[[#This Row],[Outcome]]))</f>
        <v>WITHDRAW</v>
      </c>
      <c r="P755" s="50" t="str">
        <f>TRIM(UPPER(tbl_raw_data[[#This Row],[Queue Name]]))</f>
        <v>CONSUMER POST BUREAU</v>
      </c>
      <c r="Q755" s="50" t="str">
        <f>IF(tbl_raw_data[[#This Row],[Time taken in min]]&lt;=Settiings!$D$2,"SLA_MET","SLA_NOT_MET")</f>
        <v>SLA_MET</v>
      </c>
      <c r="R755" s="94"/>
    </row>
    <row r="756" spans="1:18" x14ac:dyDescent="0.3">
      <c r="A756" s="14" t="s">
        <v>3365</v>
      </c>
      <c r="B756" s="15">
        <v>45149.592905092592</v>
      </c>
      <c r="C756" s="16">
        <v>45149.600694444445</v>
      </c>
      <c r="D756" s="17" t="s">
        <v>8</v>
      </c>
      <c r="E756" s="17" t="s">
        <v>47</v>
      </c>
      <c r="F756" s="17" t="s">
        <v>1222</v>
      </c>
      <c r="G756" s="17" t="s">
        <v>1616</v>
      </c>
      <c r="H756" s="78" t="s">
        <v>7451</v>
      </c>
      <c r="I756" s="48">
        <f>tbl_raw_data[[#This Row],[Date Actioned]]-tbl_raw_data[[#This Row],[Date Tagged]]</f>
        <v>7.7893518537166528E-3</v>
      </c>
      <c r="J756" s="46">
        <f>HOUR(tbl_raw_data[[#This Row],[Time_taken]])*60+MINUTE(tbl_raw_data[[#This Row],[Time_taken]])+SECOND(tbl_raw_data[[#This Row],[Time_taken]])/60</f>
        <v>11.216666666666667</v>
      </c>
      <c r="K756" s="52">
        <f>DATE(YEAR(tbl_raw_data[[#This Row],[Date Actioned]]),MONTH(tbl_raw_data[[#This Row],[Date Actioned]]),DAY(tbl_raw_data[[#This Row],[Date Actioned]]))</f>
        <v>45149</v>
      </c>
      <c r="L756" s="50" t="str">
        <f>UPPER(TEXT(tbl_raw_data[[#This Row],[updated_date]],"MMMM"))</f>
        <v>AUGUST</v>
      </c>
      <c r="M756" s="50" t="str">
        <f>"WEEK "&amp; IF(ROUNDUP(DAY(tbl_raw_data[[#This Row],[updated_date]])/7,0)=5,4,ROUNDUP(DAY(tbl_raw_data[[#This Row],[updated_date]])/7,0))</f>
        <v>WEEK 2</v>
      </c>
      <c r="N756" s="50" t="str">
        <f>UPPER(VLOOKUP(tbl_raw_data[[#This Row],[Analyst]],Settiings!$A$2:$B$16,2,0))</f>
        <v>HARDIK</v>
      </c>
      <c r="O756" s="50" t="str">
        <f>TRIM(UPPER(tbl_raw_data[[#This Row],[Outcome]]))</f>
        <v>WITHDRAW</v>
      </c>
      <c r="P756" s="50" t="str">
        <f>TRIM(UPPER(tbl_raw_data[[#This Row],[Queue Name]]))</f>
        <v>CONSUMER PRE BUREAU</v>
      </c>
      <c r="Q756" s="50" t="str">
        <f>IF(tbl_raw_data[[#This Row],[Time taken in min]]&lt;=Settiings!$D$2,"SLA_MET","SLA_NOT_MET")</f>
        <v>SLA_MET</v>
      </c>
      <c r="R756" s="94"/>
    </row>
    <row r="757" spans="1:18" x14ac:dyDescent="0.3">
      <c r="A757" s="20" t="s">
        <v>3366</v>
      </c>
      <c r="B757" s="9">
        <v>45149.592905092592</v>
      </c>
      <c r="C757" s="24">
        <v>45149.602916666663</v>
      </c>
      <c r="D757" s="25" t="s">
        <v>8</v>
      </c>
      <c r="E757" s="25" t="s">
        <v>9</v>
      </c>
      <c r="F757" s="25" t="s">
        <v>686</v>
      </c>
      <c r="G757" s="25" t="s">
        <v>231</v>
      </c>
      <c r="H757" s="78" t="s">
        <v>7451</v>
      </c>
      <c r="I757" s="48">
        <f>tbl_raw_data[[#This Row],[Date Actioned]]-tbl_raw_data[[#This Row],[Date Tagged]]</f>
        <v>1.0011574071540963E-2</v>
      </c>
      <c r="J757" s="46">
        <f>HOUR(tbl_raw_data[[#This Row],[Time_taken]])*60+MINUTE(tbl_raw_data[[#This Row],[Time_taken]])+SECOND(tbl_raw_data[[#This Row],[Time_taken]])/60</f>
        <v>14.416666666666666</v>
      </c>
      <c r="K757" s="52">
        <f>DATE(YEAR(tbl_raw_data[[#This Row],[Date Actioned]]),MONTH(tbl_raw_data[[#This Row],[Date Actioned]]),DAY(tbl_raw_data[[#This Row],[Date Actioned]]))</f>
        <v>45149</v>
      </c>
      <c r="L757" s="50" t="str">
        <f>UPPER(TEXT(tbl_raw_data[[#This Row],[updated_date]],"MMMM"))</f>
        <v>AUGUST</v>
      </c>
      <c r="M757" s="50" t="str">
        <f>"WEEK "&amp; IF(ROUNDUP(DAY(tbl_raw_data[[#This Row],[updated_date]])/7,0)=5,4,ROUNDUP(DAY(tbl_raw_data[[#This Row],[updated_date]])/7,0))</f>
        <v>WEEK 2</v>
      </c>
      <c r="N757" s="50" t="str">
        <f>UPPER(VLOOKUP(tbl_raw_data[[#This Row],[Analyst]],Settiings!$A$2:$B$16,2,0))</f>
        <v>FARDIN</v>
      </c>
      <c r="O757" s="50" t="str">
        <f>TRIM(UPPER(tbl_raw_data[[#This Row],[Outcome]]))</f>
        <v>WITHDRAW</v>
      </c>
      <c r="P757" s="50" t="str">
        <f>TRIM(UPPER(tbl_raw_data[[#This Row],[Queue Name]]))</f>
        <v>CONSUMER EXISTING</v>
      </c>
      <c r="Q757" s="50" t="str">
        <f>IF(tbl_raw_data[[#This Row],[Time taken in min]]&lt;=Settiings!$D$2,"SLA_MET","SLA_NOT_MET")</f>
        <v>SLA_MET</v>
      </c>
      <c r="R757" s="94"/>
    </row>
    <row r="758" spans="1:18" x14ac:dyDescent="0.3">
      <c r="A758" s="23" t="s">
        <v>3368</v>
      </c>
      <c r="B758" s="15">
        <v>45149.599432870367</v>
      </c>
      <c r="C758" s="16">
        <v>45149.607395833336</v>
      </c>
      <c r="D758" s="17" t="s">
        <v>8</v>
      </c>
      <c r="E758" s="17" t="s">
        <v>47</v>
      </c>
      <c r="F758" s="17" t="s">
        <v>53</v>
      </c>
      <c r="G758" s="17" t="s">
        <v>231</v>
      </c>
      <c r="H758" s="78" t="s">
        <v>7451</v>
      </c>
      <c r="I758" s="48">
        <f>tbl_raw_data[[#This Row],[Date Actioned]]-tbl_raw_data[[#This Row],[Date Tagged]]</f>
        <v>7.9629629690316506E-3</v>
      </c>
      <c r="J758" s="46">
        <f>HOUR(tbl_raw_data[[#This Row],[Time_taken]])*60+MINUTE(tbl_raw_data[[#This Row],[Time_taken]])+SECOND(tbl_raw_data[[#This Row],[Time_taken]])/60</f>
        <v>11.466666666666667</v>
      </c>
      <c r="K758" s="52">
        <f>DATE(YEAR(tbl_raw_data[[#This Row],[Date Actioned]]),MONTH(tbl_raw_data[[#This Row],[Date Actioned]]),DAY(tbl_raw_data[[#This Row],[Date Actioned]]))</f>
        <v>45149</v>
      </c>
      <c r="L758" s="50" t="str">
        <f>UPPER(TEXT(tbl_raw_data[[#This Row],[updated_date]],"MMMM"))</f>
        <v>AUGUST</v>
      </c>
      <c r="M758" s="50" t="str">
        <f>"WEEK "&amp; IF(ROUNDUP(DAY(tbl_raw_data[[#This Row],[updated_date]])/7,0)=5,4,ROUNDUP(DAY(tbl_raw_data[[#This Row],[updated_date]])/7,0))</f>
        <v>WEEK 2</v>
      </c>
      <c r="N758" s="50" t="str">
        <f>UPPER(VLOOKUP(tbl_raw_data[[#This Row],[Analyst]],Settiings!$A$2:$B$16,2,0))</f>
        <v>NAVED</v>
      </c>
      <c r="O758" s="50" t="str">
        <f>TRIM(UPPER(tbl_raw_data[[#This Row],[Outcome]]))</f>
        <v>WITHDRAW</v>
      </c>
      <c r="P758" s="50" t="str">
        <f>TRIM(UPPER(tbl_raw_data[[#This Row],[Queue Name]]))</f>
        <v>CONSUMER PRE BUREAU</v>
      </c>
      <c r="Q758" s="50" t="str">
        <f>IF(tbl_raw_data[[#This Row],[Time taken in min]]&lt;=Settiings!$D$2,"SLA_MET","SLA_NOT_MET")</f>
        <v>SLA_MET</v>
      </c>
      <c r="R758" s="94"/>
    </row>
    <row r="759" spans="1:18" x14ac:dyDescent="0.3">
      <c r="A759" s="14" t="s">
        <v>3371</v>
      </c>
      <c r="B759" s="9">
        <v>45149.60701388889</v>
      </c>
      <c r="C759" s="24">
        <v>45149.611921296295</v>
      </c>
      <c r="D759" s="25" t="s">
        <v>8</v>
      </c>
      <c r="E759" s="25" t="s">
        <v>9</v>
      </c>
      <c r="F759" s="25" t="s">
        <v>686</v>
      </c>
      <c r="G759" s="25" t="s">
        <v>3372</v>
      </c>
      <c r="H759" s="78" t="s">
        <v>7451</v>
      </c>
      <c r="I759" s="48">
        <f>tbl_raw_data[[#This Row],[Date Actioned]]-tbl_raw_data[[#This Row],[Date Tagged]]</f>
        <v>4.907407404971309E-3</v>
      </c>
      <c r="J759" s="46">
        <f>HOUR(tbl_raw_data[[#This Row],[Time_taken]])*60+MINUTE(tbl_raw_data[[#This Row],[Time_taken]])+SECOND(tbl_raw_data[[#This Row],[Time_taken]])/60</f>
        <v>7.0666666666666664</v>
      </c>
      <c r="K759" s="52">
        <f>DATE(YEAR(tbl_raw_data[[#This Row],[Date Actioned]]),MONTH(tbl_raw_data[[#This Row],[Date Actioned]]),DAY(tbl_raw_data[[#This Row],[Date Actioned]]))</f>
        <v>45149</v>
      </c>
      <c r="L759" s="50" t="str">
        <f>UPPER(TEXT(tbl_raw_data[[#This Row],[updated_date]],"MMMM"))</f>
        <v>AUGUST</v>
      </c>
      <c r="M759" s="50" t="str">
        <f>"WEEK "&amp; IF(ROUNDUP(DAY(tbl_raw_data[[#This Row],[updated_date]])/7,0)=5,4,ROUNDUP(DAY(tbl_raw_data[[#This Row],[updated_date]])/7,0))</f>
        <v>WEEK 2</v>
      </c>
      <c r="N759" s="50" t="str">
        <f>UPPER(VLOOKUP(tbl_raw_data[[#This Row],[Analyst]],Settiings!$A$2:$B$16,2,0))</f>
        <v>FARDIN</v>
      </c>
      <c r="O759" s="50" t="str">
        <f>TRIM(UPPER(tbl_raw_data[[#This Row],[Outcome]]))</f>
        <v>WITHDRAW</v>
      </c>
      <c r="P759" s="50" t="str">
        <f>TRIM(UPPER(tbl_raw_data[[#This Row],[Queue Name]]))</f>
        <v>CONSUMER EXISTING</v>
      </c>
      <c r="Q759" s="50" t="str">
        <f>IF(tbl_raw_data[[#This Row],[Time taken in min]]&lt;=Settiings!$D$2,"SLA_MET","SLA_NOT_MET")</f>
        <v>SLA_MET</v>
      </c>
      <c r="R759" s="94"/>
    </row>
    <row r="760" spans="1:18" x14ac:dyDescent="0.3">
      <c r="A760" s="20" t="s">
        <v>3375</v>
      </c>
      <c r="B760" s="15">
        <v>45149.617986111109</v>
      </c>
      <c r="C760" s="16">
        <v>45149.624166666668</v>
      </c>
      <c r="D760" s="17" t="s">
        <v>8</v>
      </c>
      <c r="E760" s="17" t="s">
        <v>47</v>
      </c>
      <c r="F760" s="17" t="s">
        <v>1222</v>
      </c>
      <c r="G760" s="17" t="s">
        <v>2369</v>
      </c>
      <c r="H760" s="78" t="s">
        <v>7451</v>
      </c>
      <c r="I760" s="48">
        <f>tbl_raw_data[[#This Row],[Date Actioned]]-tbl_raw_data[[#This Row],[Date Tagged]]</f>
        <v>6.180555559694767E-3</v>
      </c>
      <c r="J760" s="46">
        <f>HOUR(tbl_raw_data[[#This Row],[Time_taken]])*60+MINUTE(tbl_raw_data[[#This Row],[Time_taken]])+SECOND(tbl_raw_data[[#This Row],[Time_taken]])/60</f>
        <v>8.9</v>
      </c>
      <c r="K760" s="52">
        <f>DATE(YEAR(tbl_raw_data[[#This Row],[Date Actioned]]),MONTH(tbl_raw_data[[#This Row],[Date Actioned]]),DAY(tbl_raw_data[[#This Row],[Date Actioned]]))</f>
        <v>45149</v>
      </c>
      <c r="L760" s="50" t="str">
        <f>UPPER(TEXT(tbl_raw_data[[#This Row],[updated_date]],"MMMM"))</f>
        <v>AUGUST</v>
      </c>
      <c r="M760" s="50" t="str">
        <f>"WEEK "&amp; IF(ROUNDUP(DAY(tbl_raw_data[[#This Row],[updated_date]])/7,0)=5,4,ROUNDUP(DAY(tbl_raw_data[[#This Row],[updated_date]])/7,0))</f>
        <v>WEEK 2</v>
      </c>
      <c r="N760" s="50" t="str">
        <f>UPPER(VLOOKUP(tbl_raw_data[[#This Row],[Analyst]],Settiings!$A$2:$B$16,2,0))</f>
        <v>HARDIK</v>
      </c>
      <c r="O760" s="50" t="str">
        <f>TRIM(UPPER(tbl_raw_data[[#This Row],[Outcome]]))</f>
        <v>WITHDRAW</v>
      </c>
      <c r="P760" s="50" t="str">
        <f>TRIM(UPPER(tbl_raw_data[[#This Row],[Queue Name]]))</f>
        <v>CONSUMER PRE BUREAU</v>
      </c>
      <c r="Q760" s="50" t="str">
        <f>IF(tbl_raw_data[[#This Row],[Time taken in min]]&lt;=Settiings!$D$2,"SLA_MET","SLA_NOT_MET")</f>
        <v>SLA_MET</v>
      </c>
      <c r="R760" s="94"/>
    </row>
    <row r="761" spans="1:18" x14ac:dyDescent="0.3">
      <c r="A761" s="20" t="s">
        <v>3383</v>
      </c>
      <c r="B761" s="9">
        <v>45149.632592592592</v>
      </c>
      <c r="C761" s="24">
        <v>45149.635891203703</v>
      </c>
      <c r="D761" s="25" t="s">
        <v>8</v>
      </c>
      <c r="E761" s="25" t="s">
        <v>47</v>
      </c>
      <c r="F761" s="25" t="s">
        <v>1222</v>
      </c>
      <c r="G761" s="25" t="s">
        <v>3384</v>
      </c>
      <c r="H761" s="78" t="s">
        <v>7451</v>
      </c>
      <c r="I761" s="48">
        <f>tbl_raw_data[[#This Row],[Date Actioned]]-tbl_raw_data[[#This Row],[Date Tagged]]</f>
        <v>3.2986111109494232E-3</v>
      </c>
      <c r="J761" s="46">
        <f>HOUR(tbl_raw_data[[#This Row],[Time_taken]])*60+MINUTE(tbl_raw_data[[#This Row],[Time_taken]])+SECOND(tbl_raw_data[[#This Row],[Time_taken]])/60</f>
        <v>4.75</v>
      </c>
      <c r="K761" s="52">
        <f>DATE(YEAR(tbl_raw_data[[#This Row],[Date Actioned]]),MONTH(tbl_raw_data[[#This Row],[Date Actioned]]),DAY(tbl_raw_data[[#This Row],[Date Actioned]]))</f>
        <v>45149</v>
      </c>
      <c r="L761" s="50" t="str">
        <f>UPPER(TEXT(tbl_raw_data[[#This Row],[updated_date]],"MMMM"))</f>
        <v>AUGUST</v>
      </c>
      <c r="M761" s="50" t="str">
        <f>"WEEK "&amp; IF(ROUNDUP(DAY(tbl_raw_data[[#This Row],[updated_date]])/7,0)=5,4,ROUNDUP(DAY(tbl_raw_data[[#This Row],[updated_date]])/7,0))</f>
        <v>WEEK 2</v>
      </c>
      <c r="N761" s="50" t="str">
        <f>UPPER(VLOOKUP(tbl_raw_data[[#This Row],[Analyst]],Settiings!$A$2:$B$16,2,0))</f>
        <v>HARDIK</v>
      </c>
      <c r="O761" s="50" t="str">
        <f>TRIM(UPPER(tbl_raw_data[[#This Row],[Outcome]]))</f>
        <v>WITHDRAW</v>
      </c>
      <c r="P761" s="50" t="str">
        <f>TRIM(UPPER(tbl_raw_data[[#This Row],[Queue Name]]))</f>
        <v>CONSUMER PRE BUREAU</v>
      </c>
      <c r="Q761" s="50" t="str">
        <f>IF(tbl_raw_data[[#This Row],[Time taken in min]]&lt;=Settiings!$D$2,"SLA_MET","SLA_NOT_MET")</f>
        <v>SLA_MET</v>
      </c>
      <c r="R761" s="94"/>
    </row>
    <row r="762" spans="1:18" x14ac:dyDescent="0.3">
      <c r="A762" s="14" t="s">
        <v>3391</v>
      </c>
      <c r="B762" s="9">
        <v>45149.644456018519</v>
      </c>
      <c r="C762" s="24">
        <v>45149.650543981479</v>
      </c>
      <c r="D762" s="25" t="s">
        <v>8</v>
      </c>
      <c r="E762" s="25" t="s">
        <v>47</v>
      </c>
      <c r="F762" s="25" t="s">
        <v>1222</v>
      </c>
      <c r="G762" s="25" t="s">
        <v>2369</v>
      </c>
      <c r="H762" s="78" t="s">
        <v>7451</v>
      </c>
      <c r="I762" s="48">
        <f>tbl_raw_data[[#This Row],[Date Actioned]]-tbl_raw_data[[#This Row],[Date Tagged]]</f>
        <v>6.0879629600094631E-3</v>
      </c>
      <c r="J762" s="46">
        <f>HOUR(tbl_raw_data[[#This Row],[Time_taken]])*60+MINUTE(tbl_raw_data[[#This Row],[Time_taken]])+SECOND(tbl_raw_data[[#This Row],[Time_taken]])/60</f>
        <v>8.7666666666666675</v>
      </c>
      <c r="K762" s="52">
        <f>DATE(YEAR(tbl_raw_data[[#This Row],[Date Actioned]]),MONTH(tbl_raw_data[[#This Row],[Date Actioned]]),DAY(tbl_raw_data[[#This Row],[Date Actioned]]))</f>
        <v>45149</v>
      </c>
      <c r="L762" s="50" t="str">
        <f>UPPER(TEXT(tbl_raw_data[[#This Row],[updated_date]],"MMMM"))</f>
        <v>AUGUST</v>
      </c>
      <c r="M762" s="50" t="str">
        <f>"WEEK "&amp; IF(ROUNDUP(DAY(tbl_raw_data[[#This Row],[updated_date]])/7,0)=5,4,ROUNDUP(DAY(tbl_raw_data[[#This Row],[updated_date]])/7,0))</f>
        <v>WEEK 2</v>
      </c>
      <c r="N762" s="50" t="str">
        <f>UPPER(VLOOKUP(tbl_raw_data[[#This Row],[Analyst]],Settiings!$A$2:$B$16,2,0))</f>
        <v>HARDIK</v>
      </c>
      <c r="O762" s="50" t="str">
        <f>TRIM(UPPER(tbl_raw_data[[#This Row],[Outcome]]))</f>
        <v>WITHDRAW</v>
      </c>
      <c r="P762" s="50" t="str">
        <f>TRIM(UPPER(tbl_raw_data[[#This Row],[Queue Name]]))</f>
        <v>CONSUMER PRE BUREAU</v>
      </c>
      <c r="Q762" s="50" t="str">
        <f>IF(tbl_raw_data[[#This Row],[Time taken in min]]&lt;=Settiings!$D$2,"SLA_MET","SLA_NOT_MET")</f>
        <v>SLA_MET</v>
      </c>
      <c r="R762" s="94"/>
    </row>
    <row r="763" spans="1:18" x14ac:dyDescent="0.3">
      <c r="A763" s="20" t="s">
        <v>3392</v>
      </c>
      <c r="B763" s="15">
        <v>45149.647766203707</v>
      </c>
      <c r="C763" s="16">
        <v>45149.65320601852</v>
      </c>
      <c r="D763" s="17" t="s">
        <v>8</v>
      </c>
      <c r="E763" s="17" t="s">
        <v>47</v>
      </c>
      <c r="F763" s="17" t="s">
        <v>53</v>
      </c>
      <c r="G763" s="17" t="s">
        <v>1335</v>
      </c>
      <c r="H763" s="78" t="s">
        <v>7451</v>
      </c>
      <c r="I763" s="48">
        <f>tbl_raw_data[[#This Row],[Date Actioned]]-tbl_raw_data[[#This Row],[Date Tagged]]</f>
        <v>5.4398148131440394E-3</v>
      </c>
      <c r="J763" s="46">
        <f>HOUR(tbl_raw_data[[#This Row],[Time_taken]])*60+MINUTE(tbl_raw_data[[#This Row],[Time_taken]])+SECOND(tbl_raw_data[[#This Row],[Time_taken]])/60</f>
        <v>7.833333333333333</v>
      </c>
      <c r="K763" s="52">
        <f>DATE(YEAR(tbl_raw_data[[#This Row],[Date Actioned]]),MONTH(tbl_raw_data[[#This Row],[Date Actioned]]),DAY(tbl_raw_data[[#This Row],[Date Actioned]]))</f>
        <v>45149</v>
      </c>
      <c r="L763" s="50" t="str">
        <f>UPPER(TEXT(tbl_raw_data[[#This Row],[updated_date]],"MMMM"))</f>
        <v>AUGUST</v>
      </c>
      <c r="M763" s="50" t="str">
        <f>"WEEK "&amp; IF(ROUNDUP(DAY(tbl_raw_data[[#This Row],[updated_date]])/7,0)=5,4,ROUNDUP(DAY(tbl_raw_data[[#This Row],[updated_date]])/7,0))</f>
        <v>WEEK 2</v>
      </c>
      <c r="N763" s="50" t="str">
        <f>UPPER(VLOOKUP(tbl_raw_data[[#This Row],[Analyst]],Settiings!$A$2:$B$16,2,0))</f>
        <v>NAVED</v>
      </c>
      <c r="O763" s="50" t="str">
        <f>TRIM(UPPER(tbl_raw_data[[#This Row],[Outcome]]))</f>
        <v>WITHDRAW</v>
      </c>
      <c r="P763" s="50" t="str">
        <f>TRIM(UPPER(tbl_raw_data[[#This Row],[Queue Name]]))</f>
        <v>CONSUMER PRE BUREAU</v>
      </c>
      <c r="Q763" s="50" t="str">
        <f>IF(tbl_raw_data[[#This Row],[Time taken in min]]&lt;=Settiings!$D$2,"SLA_MET","SLA_NOT_MET")</f>
        <v>SLA_MET</v>
      </c>
      <c r="R763" s="94"/>
    </row>
    <row r="764" spans="1:18" x14ac:dyDescent="0.3">
      <c r="A764" s="23" t="s">
        <v>3400</v>
      </c>
      <c r="B764" s="9">
        <v>45149.65792824074</v>
      </c>
      <c r="C764" s="24">
        <v>45149.667233796295</v>
      </c>
      <c r="D764" s="25" t="s">
        <v>8</v>
      </c>
      <c r="E764" s="25" t="s">
        <v>47</v>
      </c>
      <c r="F764" s="25" t="s">
        <v>53</v>
      </c>
      <c r="G764" s="25" t="s">
        <v>157</v>
      </c>
      <c r="H764" s="78" t="s">
        <v>7451</v>
      </c>
      <c r="I764" s="48">
        <f>tbl_raw_data[[#This Row],[Date Actioned]]-tbl_raw_data[[#This Row],[Date Tagged]]</f>
        <v>9.3055555553291924E-3</v>
      </c>
      <c r="J764" s="46">
        <f>HOUR(tbl_raw_data[[#This Row],[Time_taken]])*60+MINUTE(tbl_raw_data[[#This Row],[Time_taken]])+SECOND(tbl_raw_data[[#This Row],[Time_taken]])/60</f>
        <v>13.4</v>
      </c>
      <c r="K764" s="52">
        <f>DATE(YEAR(tbl_raw_data[[#This Row],[Date Actioned]]),MONTH(tbl_raw_data[[#This Row],[Date Actioned]]),DAY(tbl_raw_data[[#This Row],[Date Actioned]]))</f>
        <v>45149</v>
      </c>
      <c r="L764" s="50" t="str">
        <f>UPPER(TEXT(tbl_raw_data[[#This Row],[updated_date]],"MMMM"))</f>
        <v>AUGUST</v>
      </c>
      <c r="M764" s="50" t="str">
        <f>"WEEK "&amp; IF(ROUNDUP(DAY(tbl_raw_data[[#This Row],[updated_date]])/7,0)=5,4,ROUNDUP(DAY(tbl_raw_data[[#This Row],[updated_date]])/7,0))</f>
        <v>WEEK 2</v>
      </c>
      <c r="N764" s="50" t="str">
        <f>UPPER(VLOOKUP(tbl_raw_data[[#This Row],[Analyst]],Settiings!$A$2:$B$16,2,0))</f>
        <v>NAVED</v>
      </c>
      <c r="O764" s="50" t="str">
        <f>TRIM(UPPER(tbl_raw_data[[#This Row],[Outcome]]))</f>
        <v>WITHDRAW</v>
      </c>
      <c r="P764" s="50" t="str">
        <f>TRIM(UPPER(tbl_raw_data[[#This Row],[Queue Name]]))</f>
        <v>CONSUMER PRE BUREAU</v>
      </c>
      <c r="Q764" s="50" t="str">
        <f>IF(tbl_raw_data[[#This Row],[Time taken in min]]&lt;=Settiings!$D$2,"SLA_MET","SLA_NOT_MET")</f>
        <v>SLA_MET</v>
      </c>
      <c r="R764" s="94"/>
    </row>
    <row r="765" spans="1:18" x14ac:dyDescent="0.3">
      <c r="A765" s="14" t="s">
        <v>3401</v>
      </c>
      <c r="B765" s="15">
        <v>45149.659282407411</v>
      </c>
      <c r="C765" s="16">
        <v>45149.666655092595</v>
      </c>
      <c r="D765" s="17" t="s">
        <v>8</v>
      </c>
      <c r="E765" s="17" t="s">
        <v>47</v>
      </c>
      <c r="F765" s="17" t="s">
        <v>1222</v>
      </c>
      <c r="G765" s="17" t="s">
        <v>3402</v>
      </c>
      <c r="H765" s="78" t="s">
        <v>7451</v>
      </c>
      <c r="I765" s="48">
        <f>tbl_raw_data[[#This Row],[Date Actioned]]-tbl_raw_data[[#This Row],[Date Tagged]]</f>
        <v>7.3726851842366159E-3</v>
      </c>
      <c r="J765" s="46">
        <f>HOUR(tbl_raw_data[[#This Row],[Time_taken]])*60+MINUTE(tbl_raw_data[[#This Row],[Time_taken]])+SECOND(tbl_raw_data[[#This Row],[Time_taken]])/60</f>
        <v>10.616666666666667</v>
      </c>
      <c r="K765" s="52">
        <f>DATE(YEAR(tbl_raw_data[[#This Row],[Date Actioned]]),MONTH(tbl_raw_data[[#This Row],[Date Actioned]]),DAY(tbl_raw_data[[#This Row],[Date Actioned]]))</f>
        <v>45149</v>
      </c>
      <c r="L765" s="50" t="str">
        <f>UPPER(TEXT(tbl_raw_data[[#This Row],[updated_date]],"MMMM"))</f>
        <v>AUGUST</v>
      </c>
      <c r="M765" s="50" t="str">
        <f>"WEEK "&amp; IF(ROUNDUP(DAY(tbl_raw_data[[#This Row],[updated_date]])/7,0)=5,4,ROUNDUP(DAY(tbl_raw_data[[#This Row],[updated_date]])/7,0))</f>
        <v>WEEK 2</v>
      </c>
      <c r="N765" s="50" t="str">
        <f>UPPER(VLOOKUP(tbl_raw_data[[#This Row],[Analyst]],Settiings!$A$2:$B$16,2,0))</f>
        <v>HARDIK</v>
      </c>
      <c r="O765" s="50" t="str">
        <f>TRIM(UPPER(tbl_raw_data[[#This Row],[Outcome]]))</f>
        <v>WITHDRAW</v>
      </c>
      <c r="P765" s="50" t="str">
        <f>TRIM(UPPER(tbl_raw_data[[#This Row],[Queue Name]]))</f>
        <v>CONSUMER PRE BUREAU</v>
      </c>
      <c r="Q765" s="50" t="str">
        <f>IF(tbl_raw_data[[#This Row],[Time taken in min]]&lt;=Settiings!$D$2,"SLA_MET","SLA_NOT_MET")</f>
        <v>SLA_MET</v>
      </c>
      <c r="R765" s="94"/>
    </row>
    <row r="766" spans="1:18" x14ac:dyDescent="0.3">
      <c r="A766" s="14" t="s">
        <v>3412</v>
      </c>
      <c r="B766" s="9">
        <v>45149.670949074076</v>
      </c>
      <c r="C766" s="24">
        <v>45149.67732638889</v>
      </c>
      <c r="D766" s="25" t="s">
        <v>8</v>
      </c>
      <c r="E766" s="25" t="s">
        <v>47</v>
      </c>
      <c r="F766" s="25" t="s">
        <v>1222</v>
      </c>
      <c r="G766" s="25" t="s">
        <v>3337</v>
      </c>
      <c r="H766" s="78" t="s">
        <v>7451</v>
      </c>
      <c r="I766" s="48">
        <f>tbl_raw_data[[#This Row],[Date Actioned]]-tbl_raw_data[[#This Row],[Date Tagged]]</f>
        <v>6.3773148140171543E-3</v>
      </c>
      <c r="J766" s="46">
        <f>HOUR(tbl_raw_data[[#This Row],[Time_taken]])*60+MINUTE(tbl_raw_data[[#This Row],[Time_taken]])+SECOND(tbl_raw_data[[#This Row],[Time_taken]])/60</f>
        <v>9.1833333333333336</v>
      </c>
      <c r="K766" s="52">
        <f>DATE(YEAR(tbl_raw_data[[#This Row],[Date Actioned]]),MONTH(tbl_raw_data[[#This Row],[Date Actioned]]),DAY(tbl_raw_data[[#This Row],[Date Actioned]]))</f>
        <v>45149</v>
      </c>
      <c r="L766" s="50" t="str">
        <f>UPPER(TEXT(tbl_raw_data[[#This Row],[updated_date]],"MMMM"))</f>
        <v>AUGUST</v>
      </c>
      <c r="M766" s="50" t="str">
        <f>"WEEK "&amp; IF(ROUNDUP(DAY(tbl_raw_data[[#This Row],[updated_date]])/7,0)=5,4,ROUNDUP(DAY(tbl_raw_data[[#This Row],[updated_date]])/7,0))</f>
        <v>WEEK 2</v>
      </c>
      <c r="N766" s="50" t="str">
        <f>UPPER(VLOOKUP(tbl_raw_data[[#This Row],[Analyst]],Settiings!$A$2:$B$16,2,0))</f>
        <v>HARDIK</v>
      </c>
      <c r="O766" s="50" t="str">
        <f>TRIM(UPPER(tbl_raw_data[[#This Row],[Outcome]]))</f>
        <v>WITHDRAW</v>
      </c>
      <c r="P766" s="50" t="str">
        <f>TRIM(UPPER(tbl_raw_data[[#This Row],[Queue Name]]))</f>
        <v>CONSUMER PRE BUREAU</v>
      </c>
      <c r="Q766" s="50" t="str">
        <f>IF(tbl_raw_data[[#This Row],[Time taken in min]]&lt;=Settiings!$D$2,"SLA_MET","SLA_NOT_MET")</f>
        <v>SLA_MET</v>
      </c>
      <c r="R766" s="94"/>
    </row>
    <row r="767" spans="1:18" x14ac:dyDescent="0.3">
      <c r="A767" s="20" t="s">
        <v>3420</v>
      </c>
      <c r="B767" s="15">
        <v>45149.688935185186</v>
      </c>
      <c r="C767" s="16">
        <v>45149.692627314813</v>
      </c>
      <c r="D767" s="17" t="s">
        <v>8</v>
      </c>
      <c r="E767" s="17" t="s">
        <v>19</v>
      </c>
      <c r="F767" s="17" t="s">
        <v>1222</v>
      </c>
      <c r="G767" s="17" t="s">
        <v>3421</v>
      </c>
      <c r="H767" s="78" t="s">
        <v>7451</v>
      </c>
      <c r="I767" s="48">
        <f>tbl_raw_data[[#This Row],[Date Actioned]]-tbl_raw_data[[#This Row],[Date Tagged]]</f>
        <v>3.6921296268701553E-3</v>
      </c>
      <c r="J767" s="46">
        <f>HOUR(tbl_raw_data[[#This Row],[Time_taken]])*60+MINUTE(tbl_raw_data[[#This Row],[Time_taken]])+SECOND(tbl_raw_data[[#This Row],[Time_taken]])/60</f>
        <v>5.3166666666666664</v>
      </c>
      <c r="K767" s="52">
        <f>DATE(YEAR(tbl_raw_data[[#This Row],[Date Actioned]]),MONTH(tbl_raw_data[[#This Row],[Date Actioned]]),DAY(tbl_raw_data[[#This Row],[Date Actioned]]))</f>
        <v>45149</v>
      </c>
      <c r="L767" s="50" t="str">
        <f>UPPER(TEXT(tbl_raw_data[[#This Row],[updated_date]],"MMMM"))</f>
        <v>AUGUST</v>
      </c>
      <c r="M767" s="50" t="str">
        <f>"WEEK "&amp; IF(ROUNDUP(DAY(tbl_raw_data[[#This Row],[updated_date]])/7,0)=5,4,ROUNDUP(DAY(tbl_raw_data[[#This Row],[updated_date]])/7,0))</f>
        <v>WEEK 2</v>
      </c>
      <c r="N767" s="50" t="str">
        <f>UPPER(VLOOKUP(tbl_raw_data[[#This Row],[Analyst]],Settiings!$A$2:$B$16,2,0))</f>
        <v>HARDIK</v>
      </c>
      <c r="O767" s="50" t="str">
        <f>TRIM(UPPER(tbl_raw_data[[#This Row],[Outcome]]))</f>
        <v>WITHDRAW</v>
      </c>
      <c r="P767" s="50" t="str">
        <f>TRIM(UPPER(tbl_raw_data[[#This Row],[Queue Name]]))</f>
        <v>CONSUMER POST BUREAU</v>
      </c>
      <c r="Q767" s="50" t="str">
        <f>IF(tbl_raw_data[[#This Row],[Time taken in min]]&lt;=Settiings!$D$2,"SLA_MET","SLA_NOT_MET")</f>
        <v>SLA_MET</v>
      </c>
      <c r="R767" s="94"/>
    </row>
    <row r="768" spans="1:18" x14ac:dyDescent="0.3">
      <c r="A768" s="14" t="s">
        <v>3431</v>
      </c>
      <c r="B768" s="15">
        <v>45149.708483796298</v>
      </c>
      <c r="C768" s="16">
        <v>45149.712465277778</v>
      </c>
      <c r="D768" s="17" t="s">
        <v>8</v>
      </c>
      <c r="E768" s="17" t="s">
        <v>47</v>
      </c>
      <c r="F768" s="17" t="s">
        <v>686</v>
      </c>
      <c r="G768" s="17" t="s">
        <v>1335</v>
      </c>
      <c r="H768" s="78" t="s">
        <v>7451</v>
      </c>
      <c r="I768" s="48">
        <f>tbl_raw_data[[#This Row],[Date Actioned]]-tbl_raw_data[[#This Row],[Date Tagged]]</f>
        <v>3.9814814808778465E-3</v>
      </c>
      <c r="J768" s="46">
        <f>HOUR(tbl_raw_data[[#This Row],[Time_taken]])*60+MINUTE(tbl_raw_data[[#This Row],[Time_taken]])+SECOND(tbl_raw_data[[#This Row],[Time_taken]])/60</f>
        <v>5.7333333333333334</v>
      </c>
      <c r="K768" s="52">
        <f>DATE(YEAR(tbl_raw_data[[#This Row],[Date Actioned]]),MONTH(tbl_raw_data[[#This Row],[Date Actioned]]),DAY(tbl_raw_data[[#This Row],[Date Actioned]]))</f>
        <v>45149</v>
      </c>
      <c r="L768" s="50" t="str">
        <f>UPPER(TEXT(tbl_raw_data[[#This Row],[updated_date]],"MMMM"))</f>
        <v>AUGUST</v>
      </c>
      <c r="M768" s="50" t="str">
        <f>"WEEK "&amp; IF(ROUNDUP(DAY(tbl_raw_data[[#This Row],[updated_date]])/7,0)=5,4,ROUNDUP(DAY(tbl_raw_data[[#This Row],[updated_date]])/7,0))</f>
        <v>WEEK 2</v>
      </c>
      <c r="N768" s="50" t="str">
        <f>UPPER(VLOOKUP(tbl_raw_data[[#This Row],[Analyst]],Settiings!$A$2:$B$16,2,0))</f>
        <v>FARDIN</v>
      </c>
      <c r="O768" s="50" t="str">
        <f>TRIM(UPPER(tbl_raw_data[[#This Row],[Outcome]]))</f>
        <v>WITHDRAW</v>
      </c>
      <c r="P768" s="50" t="str">
        <f>TRIM(UPPER(tbl_raw_data[[#This Row],[Queue Name]]))</f>
        <v>CONSUMER PRE BUREAU</v>
      </c>
      <c r="Q768" s="50" t="str">
        <f>IF(tbl_raw_data[[#This Row],[Time taken in min]]&lt;=Settiings!$D$2,"SLA_MET","SLA_NOT_MET")</f>
        <v>SLA_MET</v>
      </c>
      <c r="R768" s="94"/>
    </row>
    <row r="769" spans="1:18" x14ac:dyDescent="0.3">
      <c r="A769" s="20" t="s">
        <v>3432</v>
      </c>
      <c r="B769" s="9">
        <v>45149.70957175926</v>
      </c>
      <c r="C769" s="24">
        <v>45149.715208333335</v>
      </c>
      <c r="D769" s="25" t="s">
        <v>8</v>
      </c>
      <c r="E769" s="25" t="s">
        <v>47</v>
      </c>
      <c r="F769" s="25" t="s">
        <v>1222</v>
      </c>
      <c r="G769" s="25" t="s">
        <v>1352</v>
      </c>
      <c r="H769" s="78" t="s">
        <v>7451</v>
      </c>
      <c r="I769" s="48">
        <f>tbl_raw_data[[#This Row],[Date Actioned]]-tbl_raw_data[[#This Row],[Date Tagged]]</f>
        <v>5.6365740747423843E-3</v>
      </c>
      <c r="J769" s="46">
        <f>HOUR(tbl_raw_data[[#This Row],[Time_taken]])*60+MINUTE(tbl_raw_data[[#This Row],[Time_taken]])+SECOND(tbl_raw_data[[#This Row],[Time_taken]])/60</f>
        <v>8.1166666666666671</v>
      </c>
      <c r="K769" s="52">
        <f>DATE(YEAR(tbl_raw_data[[#This Row],[Date Actioned]]),MONTH(tbl_raw_data[[#This Row],[Date Actioned]]),DAY(tbl_raw_data[[#This Row],[Date Actioned]]))</f>
        <v>45149</v>
      </c>
      <c r="L769" s="50" t="str">
        <f>UPPER(TEXT(tbl_raw_data[[#This Row],[updated_date]],"MMMM"))</f>
        <v>AUGUST</v>
      </c>
      <c r="M769" s="50" t="str">
        <f>"WEEK "&amp; IF(ROUNDUP(DAY(tbl_raw_data[[#This Row],[updated_date]])/7,0)=5,4,ROUNDUP(DAY(tbl_raw_data[[#This Row],[updated_date]])/7,0))</f>
        <v>WEEK 2</v>
      </c>
      <c r="N769" s="50" t="str">
        <f>UPPER(VLOOKUP(tbl_raw_data[[#This Row],[Analyst]],Settiings!$A$2:$B$16,2,0))</f>
        <v>HARDIK</v>
      </c>
      <c r="O769" s="50" t="str">
        <f>TRIM(UPPER(tbl_raw_data[[#This Row],[Outcome]]))</f>
        <v>WITHDRAW</v>
      </c>
      <c r="P769" s="50" t="str">
        <f>TRIM(UPPER(tbl_raw_data[[#This Row],[Queue Name]]))</f>
        <v>CONSUMER PRE BUREAU</v>
      </c>
      <c r="Q769" s="50" t="str">
        <f>IF(tbl_raw_data[[#This Row],[Time taken in min]]&lt;=Settiings!$D$2,"SLA_MET","SLA_NOT_MET")</f>
        <v>SLA_MET</v>
      </c>
      <c r="R769" s="94"/>
    </row>
    <row r="770" spans="1:18" x14ac:dyDescent="0.3">
      <c r="A770" s="23" t="s">
        <v>3433</v>
      </c>
      <c r="B770" s="15">
        <v>45149.710104166668</v>
      </c>
      <c r="C770" s="16">
        <v>45149.715185185189</v>
      </c>
      <c r="D770" s="17" t="s">
        <v>8</v>
      </c>
      <c r="E770" s="17" t="s">
        <v>47</v>
      </c>
      <c r="F770" s="17" t="s">
        <v>50</v>
      </c>
      <c r="G770" s="17" t="s">
        <v>136</v>
      </c>
      <c r="H770" s="78" t="s">
        <v>7451</v>
      </c>
      <c r="I770" s="48">
        <f>tbl_raw_data[[#This Row],[Date Actioned]]-tbl_raw_data[[#This Row],[Date Tagged]]</f>
        <v>5.0810185202863067E-3</v>
      </c>
      <c r="J770" s="46">
        <f>HOUR(tbl_raw_data[[#This Row],[Time_taken]])*60+MINUTE(tbl_raw_data[[#This Row],[Time_taken]])+SECOND(tbl_raw_data[[#This Row],[Time_taken]])/60</f>
        <v>7.3166666666666664</v>
      </c>
      <c r="K770" s="52">
        <f>DATE(YEAR(tbl_raw_data[[#This Row],[Date Actioned]]),MONTH(tbl_raw_data[[#This Row],[Date Actioned]]),DAY(tbl_raw_data[[#This Row],[Date Actioned]]))</f>
        <v>45149</v>
      </c>
      <c r="L770" s="50" t="str">
        <f>UPPER(TEXT(tbl_raw_data[[#This Row],[updated_date]],"MMMM"))</f>
        <v>AUGUST</v>
      </c>
      <c r="M770" s="50" t="str">
        <f>"WEEK "&amp; IF(ROUNDUP(DAY(tbl_raw_data[[#This Row],[updated_date]])/7,0)=5,4,ROUNDUP(DAY(tbl_raw_data[[#This Row],[updated_date]])/7,0))</f>
        <v>WEEK 2</v>
      </c>
      <c r="N770" s="50" t="str">
        <f>UPPER(VLOOKUP(tbl_raw_data[[#This Row],[Analyst]],Settiings!$A$2:$B$16,2,0))</f>
        <v>SHAHID</v>
      </c>
      <c r="O770" s="50" t="str">
        <f>TRIM(UPPER(tbl_raw_data[[#This Row],[Outcome]]))</f>
        <v>WITHDRAW</v>
      </c>
      <c r="P770" s="50" t="str">
        <f>TRIM(UPPER(tbl_raw_data[[#This Row],[Queue Name]]))</f>
        <v>CONSUMER PRE BUREAU</v>
      </c>
      <c r="Q770" s="50" t="str">
        <f>IF(tbl_raw_data[[#This Row],[Time taken in min]]&lt;=Settiings!$D$2,"SLA_MET","SLA_NOT_MET")</f>
        <v>SLA_MET</v>
      </c>
      <c r="R770" s="94"/>
    </row>
    <row r="771" spans="1:18" x14ac:dyDescent="0.3">
      <c r="A771" s="14" t="s">
        <v>3435</v>
      </c>
      <c r="B771" s="9">
        <v>45149.710648148146</v>
      </c>
      <c r="C771" s="24">
        <v>45149.720717592594</v>
      </c>
      <c r="D771" s="25" t="s">
        <v>8</v>
      </c>
      <c r="E771" s="25" t="s">
        <v>47</v>
      </c>
      <c r="F771" s="25" t="s">
        <v>686</v>
      </c>
      <c r="G771" s="25" t="s">
        <v>3436</v>
      </c>
      <c r="H771" s="78" t="s">
        <v>7451</v>
      </c>
      <c r="I771" s="48">
        <f>tbl_raw_data[[#This Row],[Date Actioned]]-tbl_raw_data[[#This Row],[Date Tagged]]</f>
        <v>1.0069444448163267E-2</v>
      </c>
      <c r="J771" s="46">
        <f>HOUR(tbl_raw_data[[#This Row],[Time_taken]])*60+MINUTE(tbl_raw_data[[#This Row],[Time_taken]])+SECOND(tbl_raw_data[[#This Row],[Time_taken]])/60</f>
        <v>14.5</v>
      </c>
      <c r="K771" s="52">
        <f>DATE(YEAR(tbl_raw_data[[#This Row],[Date Actioned]]),MONTH(tbl_raw_data[[#This Row],[Date Actioned]]),DAY(tbl_raw_data[[#This Row],[Date Actioned]]))</f>
        <v>45149</v>
      </c>
      <c r="L771" s="50" t="str">
        <f>UPPER(TEXT(tbl_raw_data[[#This Row],[updated_date]],"MMMM"))</f>
        <v>AUGUST</v>
      </c>
      <c r="M771" s="50" t="str">
        <f>"WEEK "&amp; IF(ROUNDUP(DAY(tbl_raw_data[[#This Row],[updated_date]])/7,0)=5,4,ROUNDUP(DAY(tbl_raw_data[[#This Row],[updated_date]])/7,0))</f>
        <v>WEEK 2</v>
      </c>
      <c r="N771" s="50" t="str">
        <f>UPPER(VLOOKUP(tbl_raw_data[[#This Row],[Analyst]],Settiings!$A$2:$B$16,2,0))</f>
        <v>FARDIN</v>
      </c>
      <c r="O771" s="50" t="str">
        <f>TRIM(UPPER(tbl_raw_data[[#This Row],[Outcome]]))</f>
        <v>WITHDRAW</v>
      </c>
      <c r="P771" s="50" t="str">
        <f>TRIM(UPPER(tbl_raw_data[[#This Row],[Queue Name]]))</f>
        <v>CONSUMER PRE BUREAU</v>
      </c>
      <c r="Q771" s="50" t="str">
        <f>IF(tbl_raw_data[[#This Row],[Time taken in min]]&lt;=Settiings!$D$2,"SLA_MET","SLA_NOT_MET")</f>
        <v>SLA_MET</v>
      </c>
      <c r="R771" s="94"/>
    </row>
    <row r="772" spans="1:18" x14ac:dyDescent="0.3">
      <c r="A772" s="20" t="s">
        <v>3439</v>
      </c>
      <c r="B772" s="15">
        <v>45149.717986111114</v>
      </c>
      <c r="C772" s="16">
        <v>45149.722569444442</v>
      </c>
      <c r="D772" s="17" t="s">
        <v>8</v>
      </c>
      <c r="E772" s="17" t="s">
        <v>9</v>
      </c>
      <c r="F772" s="17" t="s">
        <v>50</v>
      </c>
      <c r="G772" s="17" t="s">
        <v>3440</v>
      </c>
      <c r="H772" s="78" t="s">
        <v>7451</v>
      </c>
      <c r="I772" s="48">
        <f>tbl_raw_data[[#This Row],[Date Actioned]]-tbl_raw_data[[#This Row],[Date Tagged]]</f>
        <v>4.5833333279006183E-3</v>
      </c>
      <c r="J772" s="46">
        <f>HOUR(tbl_raw_data[[#This Row],[Time_taken]])*60+MINUTE(tbl_raw_data[[#This Row],[Time_taken]])+SECOND(tbl_raw_data[[#This Row],[Time_taken]])/60</f>
        <v>6.6</v>
      </c>
      <c r="K772" s="52">
        <f>DATE(YEAR(tbl_raw_data[[#This Row],[Date Actioned]]),MONTH(tbl_raw_data[[#This Row],[Date Actioned]]),DAY(tbl_raw_data[[#This Row],[Date Actioned]]))</f>
        <v>45149</v>
      </c>
      <c r="L772" s="50" t="str">
        <f>UPPER(TEXT(tbl_raw_data[[#This Row],[updated_date]],"MMMM"))</f>
        <v>AUGUST</v>
      </c>
      <c r="M772" s="50" t="str">
        <f>"WEEK "&amp; IF(ROUNDUP(DAY(tbl_raw_data[[#This Row],[updated_date]])/7,0)=5,4,ROUNDUP(DAY(tbl_raw_data[[#This Row],[updated_date]])/7,0))</f>
        <v>WEEK 2</v>
      </c>
      <c r="N772" s="50" t="str">
        <f>UPPER(VLOOKUP(tbl_raw_data[[#This Row],[Analyst]],Settiings!$A$2:$B$16,2,0))</f>
        <v>SHAHID</v>
      </c>
      <c r="O772" s="50" t="str">
        <f>TRIM(UPPER(tbl_raw_data[[#This Row],[Outcome]]))</f>
        <v>WITHDRAW</v>
      </c>
      <c r="P772" s="50" t="str">
        <f>TRIM(UPPER(tbl_raw_data[[#This Row],[Queue Name]]))</f>
        <v>CONSUMER EXISTING</v>
      </c>
      <c r="Q772" s="50" t="str">
        <f>IF(tbl_raw_data[[#This Row],[Time taken in min]]&lt;=Settiings!$D$2,"SLA_MET","SLA_NOT_MET")</f>
        <v>SLA_MET</v>
      </c>
      <c r="R772" s="94"/>
    </row>
    <row r="773" spans="1:18" x14ac:dyDescent="0.3">
      <c r="A773" s="14" t="s">
        <v>3447</v>
      </c>
      <c r="B773" s="15">
        <v>45149.747465277775</v>
      </c>
      <c r="C773" s="16">
        <v>45149.75509259259</v>
      </c>
      <c r="D773" s="17" t="s">
        <v>8</v>
      </c>
      <c r="E773" s="17" t="s">
        <v>47</v>
      </c>
      <c r="F773" s="17" t="s">
        <v>686</v>
      </c>
      <c r="G773" s="17" t="s">
        <v>3436</v>
      </c>
      <c r="H773" s="78" t="s">
        <v>7451</v>
      </c>
      <c r="I773" s="48">
        <f>tbl_raw_data[[#This Row],[Date Actioned]]-tbl_raw_data[[#This Row],[Date Tagged]]</f>
        <v>7.6273148151813075E-3</v>
      </c>
      <c r="J773" s="46">
        <f>HOUR(tbl_raw_data[[#This Row],[Time_taken]])*60+MINUTE(tbl_raw_data[[#This Row],[Time_taken]])+SECOND(tbl_raw_data[[#This Row],[Time_taken]])/60</f>
        <v>10.983333333333333</v>
      </c>
      <c r="K773" s="52">
        <f>DATE(YEAR(tbl_raw_data[[#This Row],[Date Actioned]]),MONTH(tbl_raw_data[[#This Row],[Date Actioned]]),DAY(tbl_raw_data[[#This Row],[Date Actioned]]))</f>
        <v>45149</v>
      </c>
      <c r="L773" s="50" t="str">
        <f>UPPER(TEXT(tbl_raw_data[[#This Row],[updated_date]],"MMMM"))</f>
        <v>AUGUST</v>
      </c>
      <c r="M773" s="50" t="str">
        <f>"WEEK "&amp; IF(ROUNDUP(DAY(tbl_raw_data[[#This Row],[updated_date]])/7,0)=5,4,ROUNDUP(DAY(tbl_raw_data[[#This Row],[updated_date]])/7,0))</f>
        <v>WEEK 2</v>
      </c>
      <c r="N773" s="50" t="str">
        <f>UPPER(VLOOKUP(tbl_raw_data[[#This Row],[Analyst]],Settiings!$A$2:$B$16,2,0))</f>
        <v>FARDIN</v>
      </c>
      <c r="O773" s="50" t="str">
        <f>TRIM(UPPER(tbl_raw_data[[#This Row],[Outcome]]))</f>
        <v>WITHDRAW</v>
      </c>
      <c r="P773" s="50" t="str">
        <f>TRIM(UPPER(tbl_raw_data[[#This Row],[Queue Name]]))</f>
        <v>CONSUMER PRE BUREAU</v>
      </c>
      <c r="Q773" s="50" t="str">
        <f>IF(tbl_raw_data[[#This Row],[Time taken in min]]&lt;=Settiings!$D$2,"SLA_MET","SLA_NOT_MET")</f>
        <v>SLA_MET</v>
      </c>
      <c r="R773" s="94"/>
    </row>
    <row r="774" spans="1:18" x14ac:dyDescent="0.3">
      <c r="A774" s="23" t="s">
        <v>3452</v>
      </c>
      <c r="B774" s="15">
        <v>45149.772465277776</v>
      </c>
      <c r="C774" s="16">
        <v>45149.77752314815</v>
      </c>
      <c r="D774" s="17" t="s">
        <v>8</v>
      </c>
      <c r="E774" s="17" t="s">
        <v>47</v>
      </c>
      <c r="F774" s="17" t="s">
        <v>53</v>
      </c>
      <c r="G774" s="17" t="s">
        <v>157</v>
      </c>
      <c r="H774" s="78" t="s">
        <v>7451</v>
      </c>
      <c r="I774" s="48">
        <f>tbl_raw_data[[#This Row],[Date Actioned]]-tbl_raw_data[[#This Row],[Date Tagged]]</f>
        <v>5.0578703740029596E-3</v>
      </c>
      <c r="J774" s="46">
        <f>HOUR(tbl_raw_data[[#This Row],[Time_taken]])*60+MINUTE(tbl_raw_data[[#This Row],[Time_taken]])+SECOND(tbl_raw_data[[#This Row],[Time_taken]])/60</f>
        <v>7.2833333333333332</v>
      </c>
      <c r="K774" s="52">
        <f>DATE(YEAR(tbl_raw_data[[#This Row],[Date Actioned]]),MONTH(tbl_raw_data[[#This Row],[Date Actioned]]),DAY(tbl_raw_data[[#This Row],[Date Actioned]]))</f>
        <v>45149</v>
      </c>
      <c r="L774" s="50" t="str">
        <f>UPPER(TEXT(tbl_raw_data[[#This Row],[updated_date]],"MMMM"))</f>
        <v>AUGUST</v>
      </c>
      <c r="M774" s="50" t="str">
        <f>"WEEK "&amp; IF(ROUNDUP(DAY(tbl_raw_data[[#This Row],[updated_date]])/7,0)=5,4,ROUNDUP(DAY(tbl_raw_data[[#This Row],[updated_date]])/7,0))</f>
        <v>WEEK 2</v>
      </c>
      <c r="N774" s="50" t="str">
        <f>UPPER(VLOOKUP(tbl_raw_data[[#This Row],[Analyst]],Settiings!$A$2:$B$16,2,0))</f>
        <v>NAVED</v>
      </c>
      <c r="O774" s="50" t="str">
        <f>TRIM(UPPER(tbl_raw_data[[#This Row],[Outcome]]))</f>
        <v>WITHDRAW</v>
      </c>
      <c r="P774" s="50" t="str">
        <f>TRIM(UPPER(tbl_raw_data[[#This Row],[Queue Name]]))</f>
        <v>CONSUMER PRE BUREAU</v>
      </c>
      <c r="Q774" s="50" t="str">
        <f>IF(tbl_raw_data[[#This Row],[Time taken in min]]&lt;=Settiings!$D$2,"SLA_MET","SLA_NOT_MET")</f>
        <v>SLA_MET</v>
      </c>
      <c r="R774" s="94"/>
    </row>
    <row r="775" spans="1:18" x14ac:dyDescent="0.3">
      <c r="A775" s="14" t="s">
        <v>3456</v>
      </c>
      <c r="B775" s="9">
        <v>45149.809537037036</v>
      </c>
      <c r="C775" s="24">
        <v>45149.820034722223</v>
      </c>
      <c r="D775" s="25" t="s">
        <v>8</v>
      </c>
      <c r="E775" s="25" t="s">
        <v>9</v>
      </c>
      <c r="F775" s="25" t="s">
        <v>53</v>
      </c>
      <c r="G775" s="25" t="s">
        <v>136</v>
      </c>
      <c r="H775" s="78" t="s">
        <v>7451</v>
      </c>
      <c r="I775" s="48">
        <f>tbl_raw_data[[#This Row],[Date Actioned]]-tbl_raw_data[[#This Row],[Date Tagged]]</f>
        <v>1.0497685187146999E-2</v>
      </c>
      <c r="J775" s="46">
        <f>HOUR(tbl_raw_data[[#This Row],[Time_taken]])*60+MINUTE(tbl_raw_data[[#This Row],[Time_taken]])+SECOND(tbl_raw_data[[#This Row],[Time_taken]])/60</f>
        <v>15.116666666666667</v>
      </c>
      <c r="K775" s="52">
        <f>DATE(YEAR(tbl_raw_data[[#This Row],[Date Actioned]]),MONTH(tbl_raw_data[[#This Row],[Date Actioned]]),DAY(tbl_raw_data[[#This Row],[Date Actioned]]))</f>
        <v>45149</v>
      </c>
      <c r="L775" s="50" t="str">
        <f>UPPER(TEXT(tbl_raw_data[[#This Row],[updated_date]],"MMMM"))</f>
        <v>AUGUST</v>
      </c>
      <c r="M775" s="50" t="str">
        <f>"WEEK "&amp; IF(ROUNDUP(DAY(tbl_raw_data[[#This Row],[updated_date]])/7,0)=5,4,ROUNDUP(DAY(tbl_raw_data[[#This Row],[updated_date]])/7,0))</f>
        <v>WEEK 2</v>
      </c>
      <c r="N775" s="50" t="str">
        <f>UPPER(VLOOKUP(tbl_raw_data[[#This Row],[Analyst]],Settiings!$A$2:$B$16,2,0))</f>
        <v>NAVED</v>
      </c>
      <c r="O775" s="50" t="str">
        <f>TRIM(UPPER(tbl_raw_data[[#This Row],[Outcome]]))</f>
        <v>WITHDRAW</v>
      </c>
      <c r="P775" s="50" t="str">
        <f>TRIM(UPPER(tbl_raw_data[[#This Row],[Queue Name]]))</f>
        <v>CONSUMER EXISTING</v>
      </c>
      <c r="Q775" s="50" t="str">
        <f>IF(tbl_raw_data[[#This Row],[Time taken in min]]&lt;=Settiings!$D$2,"SLA_MET","SLA_NOT_MET")</f>
        <v>SLA_MET</v>
      </c>
      <c r="R775" s="94"/>
    </row>
    <row r="776" spans="1:18" x14ac:dyDescent="0.3">
      <c r="A776" s="20" t="s">
        <v>3463</v>
      </c>
      <c r="B776" s="9">
        <v>45150.428819444445</v>
      </c>
      <c r="C776" s="24">
        <v>45150.432673611111</v>
      </c>
      <c r="D776" s="25" t="s">
        <v>8</v>
      </c>
      <c r="E776" s="25" t="s">
        <v>9</v>
      </c>
      <c r="F776" s="25" t="s">
        <v>16</v>
      </c>
      <c r="G776" s="25" t="s">
        <v>3339</v>
      </c>
      <c r="H776" s="78" t="s">
        <v>7451</v>
      </c>
      <c r="I776" s="48">
        <f>tbl_raw_data[[#This Row],[Date Actioned]]-tbl_raw_data[[#This Row],[Date Tagged]]</f>
        <v>3.8541666654055007E-3</v>
      </c>
      <c r="J776" s="46">
        <f>HOUR(tbl_raw_data[[#This Row],[Time_taken]])*60+MINUTE(tbl_raw_data[[#This Row],[Time_taken]])+SECOND(tbl_raw_data[[#This Row],[Time_taken]])/60</f>
        <v>5.55</v>
      </c>
      <c r="K776" s="52">
        <f>DATE(YEAR(tbl_raw_data[[#This Row],[Date Actioned]]),MONTH(tbl_raw_data[[#This Row],[Date Actioned]]),DAY(tbl_raw_data[[#This Row],[Date Actioned]]))</f>
        <v>45150</v>
      </c>
      <c r="L776" s="50" t="str">
        <f>UPPER(TEXT(tbl_raw_data[[#This Row],[updated_date]],"MMMM"))</f>
        <v>AUGUST</v>
      </c>
      <c r="M776" s="50" t="str">
        <f>"WEEK "&amp; IF(ROUNDUP(DAY(tbl_raw_data[[#This Row],[updated_date]])/7,0)=5,4,ROUNDUP(DAY(tbl_raw_data[[#This Row],[updated_date]])/7,0))</f>
        <v>WEEK 2</v>
      </c>
      <c r="N776" s="50" t="str">
        <f>UPPER(VLOOKUP(tbl_raw_data[[#This Row],[Analyst]],Settiings!$A$2:$B$16,2,0))</f>
        <v>CAMROOON</v>
      </c>
      <c r="O776" s="50" t="str">
        <f>TRIM(UPPER(tbl_raw_data[[#This Row],[Outcome]]))</f>
        <v>WITHDRAW</v>
      </c>
      <c r="P776" s="50" t="str">
        <f>TRIM(UPPER(tbl_raw_data[[#This Row],[Queue Name]]))</f>
        <v>CONSUMER EXISTING</v>
      </c>
      <c r="Q776" s="50" t="str">
        <f>IF(tbl_raw_data[[#This Row],[Time taken in min]]&lt;=Settiings!$D$2,"SLA_MET","SLA_NOT_MET")</f>
        <v>SLA_MET</v>
      </c>
      <c r="R776" s="94"/>
    </row>
    <row r="777" spans="1:18" x14ac:dyDescent="0.3">
      <c r="A777" s="23" t="s">
        <v>3467</v>
      </c>
      <c r="B777" s="15">
        <v>45150.440509259257</v>
      </c>
      <c r="C777" s="16">
        <v>45150.447581018518</v>
      </c>
      <c r="D777" s="17" t="s">
        <v>8</v>
      </c>
      <c r="E777" s="17" t="s">
        <v>9</v>
      </c>
      <c r="F777" s="17" t="s">
        <v>16</v>
      </c>
      <c r="G777" s="17" t="s">
        <v>3468</v>
      </c>
      <c r="H777" s="78" t="s">
        <v>7451</v>
      </c>
      <c r="I777" s="48">
        <f>tbl_raw_data[[#This Row],[Date Actioned]]-tbl_raw_data[[#This Row],[Date Tagged]]</f>
        <v>7.07175926072523E-3</v>
      </c>
      <c r="J777" s="46">
        <f>HOUR(tbl_raw_data[[#This Row],[Time_taken]])*60+MINUTE(tbl_raw_data[[#This Row],[Time_taken]])+SECOND(tbl_raw_data[[#This Row],[Time_taken]])/60</f>
        <v>10.183333333333334</v>
      </c>
      <c r="K777" s="52">
        <f>DATE(YEAR(tbl_raw_data[[#This Row],[Date Actioned]]),MONTH(tbl_raw_data[[#This Row],[Date Actioned]]),DAY(tbl_raw_data[[#This Row],[Date Actioned]]))</f>
        <v>45150</v>
      </c>
      <c r="L777" s="50" t="str">
        <f>UPPER(TEXT(tbl_raw_data[[#This Row],[updated_date]],"MMMM"))</f>
        <v>AUGUST</v>
      </c>
      <c r="M777" s="50" t="str">
        <f>"WEEK "&amp; IF(ROUNDUP(DAY(tbl_raw_data[[#This Row],[updated_date]])/7,0)=5,4,ROUNDUP(DAY(tbl_raw_data[[#This Row],[updated_date]])/7,0))</f>
        <v>WEEK 2</v>
      </c>
      <c r="N777" s="50" t="str">
        <f>UPPER(VLOOKUP(tbl_raw_data[[#This Row],[Analyst]],Settiings!$A$2:$B$16,2,0))</f>
        <v>CAMROOON</v>
      </c>
      <c r="O777" s="50" t="str">
        <f>TRIM(UPPER(tbl_raw_data[[#This Row],[Outcome]]))</f>
        <v>WITHDRAW</v>
      </c>
      <c r="P777" s="50" t="str">
        <f>TRIM(UPPER(tbl_raw_data[[#This Row],[Queue Name]]))</f>
        <v>CONSUMER EXISTING</v>
      </c>
      <c r="Q777" s="50" t="str">
        <f>IF(tbl_raw_data[[#This Row],[Time taken in min]]&lt;=Settiings!$D$2,"SLA_MET","SLA_NOT_MET")</f>
        <v>SLA_MET</v>
      </c>
      <c r="R777" s="94"/>
    </row>
    <row r="778" spans="1:18" x14ac:dyDescent="0.3">
      <c r="A778" s="14" t="s">
        <v>3469</v>
      </c>
      <c r="B778" s="9">
        <v>45150.448645833334</v>
      </c>
      <c r="C778" s="24">
        <v>45150.450787037036</v>
      </c>
      <c r="D778" s="25" t="s">
        <v>8</v>
      </c>
      <c r="E778" s="25" t="s">
        <v>9</v>
      </c>
      <c r="F778" s="25" t="s">
        <v>16</v>
      </c>
      <c r="G778" s="25" t="s">
        <v>3468</v>
      </c>
      <c r="H778" s="78" t="s">
        <v>7451</v>
      </c>
      <c r="I778" s="48">
        <f>tbl_raw_data[[#This Row],[Date Actioned]]-tbl_raw_data[[#This Row],[Date Tagged]]</f>
        <v>2.1412037021946162E-3</v>
      </c>
      <c r="J778" s="46">
        <f>HOUR(tbl_raw_data[[#This Row],[Time_taken]])*60+MINUTE(tbl_raw_data[[#This Row],[Time_taken]])+SECOND(tbl_raw_data[[#This Row],[Time_taken]])/60</f>
        <v>3.0833333333333335</v>
      </c>
      <c r="K778" s="52">
        <f>DATE(YEAR(tbl_raw_data[[#This Row],[Date Actioned]]),MONTH(tbl_raw_data[[#This Row],[Date Actioned]]),DAY(tbl_raw_data[[#This Row],[Date Actioned]]))</f>
        <v>45150</v>
      </c>
      <c r="L778" s="50" t="str">
        <f>UPPER(TEXT(tbl_raw_data[[#This Row],[updated_date]],"MMMM"))</f>
        <v>AUGUST</v>
      </c>
      <c r="M778" s="50" t="str">
        <f>"WEEK "&amp; IF(ROUNDUP(DAY(tbl_raw_data[[#This Row],[updated_date]])/7,0)=5,4,ROUNDUP(DAY(tbl_raw_data[[#This Row],[updated_date]])/7,0))</f>
        <v>WEEK 2</v>
      </c>
      <c r="N778" s="50" t="str">
        <f>UPPER(VLOOKUP(tbl_raw_data[[#This Row],[Analyst]],Settiings!$A$2:$B$16,2,0))</f>
        <v>CAMROOON</v>
      </c>
      <c r="O778" s="50" t="str">
        <f>TRIM(UPPER(tbl_raw_data[[#This Row],[Outcome]]))</f>
        <v>WITHDRAW</v>
      </c>
      <c r="P778" s="50" t="str">
        <f>TRIM(UPPER(tbl_raw_data[[#This Row],[Queue Name]]))</f>
        <v>CONSUMER EXISTING</v>
      </c>
      <c r="Q778" s="50" t="str">
        <f>IF(tbl_raw_data[[#This Row],[Time taken in min]]&lt;=Settiings!$D$2,"SLA_MET","SLA_NOT_MET")</f>
        <v>SLA_MET</v>
      </c>
      <c r="R778" s="94"/>
    </row>
    <row r="779" spans="1:18" x14ac:dyDescent="0.3">
      <c r="A779" s="20" t="s">
        <v>3473</v>
      </c>
      <c r="B779" s="15">
        <v>45150.460462962961</v>
      </c>
      <c r="C779" s="16">
        <v>45150.470682870371</v>
      </c>
      <c r="D779" s="17" t="s">
        <v>8</v>
      </c>
      <c r="E779" s="17" t="s">
        <v>47</v>
      </c>
      <c r="F779" s="17" t="s">
        <v>10</v>
      </c>
      <c r="G779" s="17" t="s">
        <v>3474</v>
      </c>
      <c r="H779" s="78" t="s">
        <v>7451</v>
      </c>
      <c r="I779" s="48">
        <f>tbl_raw_data[[#This Row],[Date Actioned]]-tbl_raw_data[[#This Row],[Date Tagged]]</f>
        <v>1.021990740991896E-2</v>
      </c>
      <c r="J779" s="46">
        <f>HOUR(tbl_raw_data[[#This Row],[Time_taken]])*60+MINUTE(tbl_raw_data[[#This Row],[Time_taken]])+SECOND(tbl_raw_data[[#This Row],[Time_taken]])/60</f>
        <v>14.716666666666667</v>
      </c>
      <c r="K779" s="52">
        <f>DATE(YEAR(tbl_raw_data[[#This Row],[Date Actioned]]),MONTH(tbl_raw_data[[#This Row],[Date Actioned]]),DAY(tbl_raw_data[[#This Row],[Date Actioned]]))</f>
        <v>45150</v>
      </c>
      <c r="L779" s="50" t="str">
        <f>UPPER(TEXT(tbl_raw_data[[#This Row],[updated_date]],"MMMM"))</f>
        <v>AUGUST</v>
      </c>
      <c r="M779" s="50" t="str">
        <f>"WEEK "&amp; IF(ROUNDUP(DAY(tbl_raw_data[[#This Row],[updated_date]])/7,0)=5,4,ROUNDUP(DAY(tbl_raw_data[[#This Row],[updated_date]])/7,0))</f>
        <v>WEEK 2</v>
      </c>
      <c r="N779" s="50" t="str">
        <f>UPPER(VLOOKUP(tbl_raw_data[[#This Row],[Analyst]],Settiings!$A$2:$B$16,2,0))</f>
        <v>NITESH</v>
      </c>
      <c r="O779" s="50" t="str">
        <f>TRIM(UPPER(tbl_raw_data[[#This Row],[Outcome]]))</f>
        <v>WITHDRAW</v>
      </c>
      <c r="P779" s="50" t="str">
        <f>TRIM(UPPER(tbl_raw_data[[#This Row],[Queue Name]]))</f>
        <v>CONSUMER PRE BUREAU</v>
      </c>
      <c r="Q779" s="50" t="str">
        <f>IF(tbl_raw_data[[#This Row],[Time taken in min]]&lt;=Settiings!$D$2,"SLA_MET","SLA_NOT_MET")</f>
        <v>SLA_MET</v>
      </c>
      <c r="R779" s="94"/>
    </row>
    <row r="780" spans="1:18" x14ac:dyDescent="0.3">
      <c r="A780" s="23" t="s">
        <v>3480</v>
      </c>
      <c r="B780" s="9">
        <v>45150.484780092593</v>
      </c>
      <c r="C780" s="24">
        <v>45150.490439814814</v>
      </c>
      <c r="D780" s="25" t="s">
        <v>8</v>
      </c>
      <c r="E780" s="25" t="s">
        <v>47</v>
      </c>
      <c r="F780" s="25" t="s">
        <v>16</v>
      </c>
      <c r="G780" s="25" t="s">
        <v>118</v>
      </c>
      <c r="H780" s="78" t="s">
        <v>7451</v>
      </c>
      <c r="I780" s="48">
        <f>tbl_raw_data[[#This Row],[Date Actioned]]-tbl_raw_data[[#This Row],[Date Tagged]]</f>
        <v>5.6597222210257314E-3</v>
      </c>
      <c r="J780" s="46">
        <f>HOUR(tbl_raw_data[[#This Row],[Time_taken]])*60+MINUTE(tbl_raw_data[[#This Row],[Time_taken]])+SECOND(tbl_raw_data[[#This Row],[Time_taken]])/60</f>
        <v>8.15</v>
      </c>
      <c r="K780" s="52">
        <f>DATE(YEAR(tbl_raw_data[[#This Row],[Date Actioned]]),MONTH(tbl_raw_data[[#This Row],[Date Actioned]]),DAY(tbl_raw_data[[#This Row],[Date Actioned]]))</f>
        <v>45150</v>
      </c>
      <c r="L780" s="50" t="str">
        <f>UPPER(TEXT(tbl_raw_data[[#This Row],[updated_date]],"MMMM"))</f>
        <v>AUGUST</v>
      </c>
      <c r="M780" s="50" t="str">
        <f>"WEEK "&amp; IF(ROUNDUP(DAY(tbl_raw_data[[#This Row],[updated_date]])/7,0)=5,4,ROUNDUP(DAY(tbl_raw_data[[#This Row],[updated_date]])/7,0))</f>
        <v>WEEK 2</v>
      </c>
      <c r="N780" s="50" t="str">
        <f>UPPER(VLOOKUP(tbl_raw_data[[#This Row],[Analyst]],Settiings!$A$2:$B$16,2,0))</f>
        <v>CAMROOON</v>
      </c>
      <c r="O780" s="50" t="str">
        <f>TRIM(UPPER(tbl_raw_data[[#This Row],[Outcome]]))</f>
        <v>WITHDRAW</v>
      </c>
      <c r="P780" s="50" t="str">
        <f>TRIM(UPPER(tbl_raw_data[[#This Row],[Queue Name]]))</f>
        <v>CONSUMER PRE BUREAU</v>
      </c>
      <c r="Q780" s="50" t="str">
        <f>IF(tbl_raw_data[[#This Row],[Time taken in min]]&lt;=Settiings!$D$2,"SLA_MET","SLA_NOT_MET")</f>
        <v>SLA_MET</v>
      </c>
      <c r="R780" s="94"/>
    </row>
    <row r="781" spans="1:18" x14ac:dyDescent="0.3">
      <c r="A781" s="20" t="s">
        <v>3490</v>
      </c>
      <c r="B781" s="15">
        <v>45150.511828703704</v>
      </c>
      <c r="C781" s="16">
        <v>45150.515474537038</v>
      </c>
      <c r="D781" s="17" t="s">
        <v>8</v>
      </c>
      <c r="E781" s="17" t="s">
        <v>47</v>
      </c>
      <c r="F781" s="17" t="s">
        <v>16</v>
      </c>
      <c r="G781" s="17" t="s">
        <v>157</v>
      </c>
      <c r="H781" s="78" t="s">
        <v>7451</v>
      </c>
      <c r="I781" s="48">
        <f>tbl_raw_data[[#This Row],[Date Actioned]]-tbl_raw_data[[#This Row],[Date Tagged]]</f>
        <v>3.645833334303461E-3</v>
      </c>
      <c r="J781" s="46">
        <f>HOUR(tbl_raw_data[[#This Row],[Time_taken]])*60+MINUTE(tbl_raw_data[[#This Row],[Time_taken]])+SECOND(tbl_raw_data[[#This Row],[Time_taken]])/60</f>
        <v>5.25</v>
      </c>
      <c r="K781" s="52">
        <f>DATE(YEAR(tbl_raw_data[[#This Row],[Date Actioned]]),MONTH(tbl_raw_data[[#This Row],[Date Actioned]]),DAY(tbl_raw_data[[#This Row],[Date Actioned]]))</f>
        <v>45150</v>
      </c>
      <c r="L781" s="50" t="str">
        <f>UPPER(TEXT(tbl_raw_data[[#This Row],[updated_date]],"MMMM"))</f>
        <v>AUGUST</v>
      </c>
      <c r="M781" s="50" t="str">
        <f>"WEEK "&amp; IF(ROUNDUP(DAY(tbl_raw_data[[#This Row],[updated_date]])/7,0)=5,4,ROUNDUP(DAY(tbl_raw_data[[#This Row],[updated_date]])/7,0))</f>
        <v>WEEK 2</v>
      </c>
      <c r="N781" s="50" t="str">
        <f>UPPER(VLOOKUP(tbl_raw_data[[#This Row],[Analyst]],Settiings!$A$2:$B$16,2,0))</f>
        <v>CAMROOON</v>
      </c>
      <c r="O781" s="50" t="str">
        <f>TRIM(UPPER(tbl_raw_data[[#This Row],[Outcome]]))</f>
        <v>WITHDRAW</v>
      </c>
      <c r="P781" s="50" t="str">
        <f>TRIM(UPPER(tbl_raw_data[[#This Row],[Queue Name]]))</f>
        <v>CONSUMER PRE BUREAU</v>
      </c>
      <c r="Q781" s="50" t="str">
        <f>IF(tbl_raw_data[[#This Row],[Time taken in min]]&lt;=Settiings!$D$2,"SLA_MET","SLA_NOT_MET")</f>
        <v>SLA_MET</v>
      </c>
      <c r="R781" s="94"/>
    </row>
    <row r="782" spans="1:18" x14ac:dyDescent="0.3">
      <c r="A782" s="23" t="s">
        <v>3492</v>
      </c>
      <c r="B782" s="9">
        <v>45150.512870370374</v>
      </c>
      <c r="C782" s="24">
        <v>45150.519733796296</v>
      </c>
      <c r="D782" s="25" t="s">
        <v>8</v>
      </c>
      <c r="E782" s="25" t="s">
        <v>47</v>
      </c>
      <c r="F782" s="25" t="s">
        <v>10</v>
      </c>
      <c r="G782" s="25" t="s">
        <v>3493</v>
      </c>
      <c r="H782" s="78" t="s">
        <v>7451</v>
      </c>
      <c r="I782" s="48">
        <f>tbl_raw_data[[#This Row],[Date Actioned]]-tbl_raw_data[[#This Row],[Date Tagged]]</f>
        <v>6.8634259223472327E-3</v>
      </c>
      <c r="J782" s="46">
        <f>HOUR(tbl_raw_data[[#This Row],[Time_taken]])*60+MINUTE(tbl_raw_data[[#This Row],[Time_taken]])+SECOND(tbl_raw_data[[#This Row],[Time_taken]])/60</f>
        <v>9.8833333333333329</v>
      </c>
      <c r="K782" s="52">
        <f>DATE(YEAR(tbl_raw_data[[#This Row],[Date Actioned]]),MONTH(tbl_raw_data[[#This Row],[Date Actioned]]),DAY(tbl_raw_data[[#This Row],[Date Actioned]]))</f>
        <v>45150</v>
      </c>
      <c r="L782" s="50" t="str">
        <f>UPPER(TEXT(tbl_raw_data[[#This Row],[updated_date]],"MMMM"))</f>
        <v>AUGUST</v>
      </c>
      <c r="M782" s="50" t="str">
        <f>"WEEK "&amp; IF(ROUNDUP(DAY(tbl_raw_data[[#This Row],[updated_date]])/7,0)=5,4,ROUNDUP(DAY(tbl_raw_data[[#This Row],[updated_date]])/7,0))</f>
        <v>WEEK 2</v>
      </c>
      <c r="N782" s="50" t="str">
        <f>UPPER(VLOOKUP(tbl_raw_data[[#This Row],[Analyst]],Settiings!$A$2:$B$16,2,0))</f>
        <v>NITESH</v>
      </c>
      <c r="O782" s="50" t="str">
        <f>TRIM(UPPER(tbl_raw_data[[#This Row],[Outcome]]))</f>
        <v>WITHDRAW</v>
      </c>
      <c r="P782" s="50" t="str">
        <f>TRIM(UPPER(tbl_raw_data[[#This Row],[Queue Name]]))</f>
        <v>CONSUMER PRE BUREAU</v>
      </c>
      <c r="Q782" s="50" t="str">
        <f>IF(tbl_raw_data[[#This Row],[Time taken in min]]&lt;=Settiings!$D$2,"SLA_MET","SLA_NOT_MET")</f>
        <v>SLA_MET</v>
      </c>
      <c r="R782" s="94"/>
    </row>
    <row r="783" spans="1:18" x14ac:dyDescent="0.3">
      <c r="A783" s="20" t="s">
        <v>3497</v>
      </c>
      <c r="B783" s="9">
        <v>45150.520960648151</v>
      </c>
      <c r="C783" s="24">
        <v>45150.526712962965</v>
      </c>
      <c r="D783" s="25" t="s">
        <v>8</v>
      </c>
      <c r="E783" s="25" t="s">
        <v>9</v>
      </c>
      <c r="F783" s="25" t="s">
        <v>16</v>
      </c>
      <c r="G783" s="25" t="s">
        <v>3498</v>
      </c>
      <c r="H783" s="78" t="s">
        <v>7451</v>
      </c>
      <c r="I783" s="48">
        <f>tbl_raw_data[[#This Row],[Date Actioned]]-tbl_raw_data[[#This Row],[Date Tagged]]</f>
        <v>5.7523148134350777E-3</v>
      </c>
      <c r="J783" s="46">
        <f>HOUR(tbl_raw_data[[#This Row],[Time_taken]])*60+MINUTE(tbl_raw_data[[#This Row],[Time_taken]])+SECOND(tbl_raw_data[[#This Row],[Time_taken]])/60</f>
        <v>8.2833333333333332</v>
      </c>
      <c r="K783" s="52">
        <f>DATE(YEAR(tbl_raw_data[[#This Row],[Date Actioned]]),MONTH(tbl_raw_data[[#This Row],[Date Actioned]]),DAY(tbl_raw_data[[#This Row],[Date Actioned]]))</f>
        <v>45150</v>
      </c>
      <c r="L783" s="50" t="str">
        <f>UPPER(TEXT(tbl_raw_data[[#This Row],[updated_date]],"MMMM"))</f>
        <v>AUGUST</v>
      </c>
      <c r="M783" s="50" t="str">
        <f>"WEEK "&amp; IF(ROUNDUP(DAY(tbl_raw_data[[#This Row],[updated_date]])/7,0)=5,4,ROUNDUP(DAY(tbl_raw_data[[#This Row],[updated_date]])/7,0))</f>
        <v>WEEK 2</v>
      </c>
      <c r="N783" s="50" t="str">
        <f>UPPER(VLOOKUP(tbl_raw_data[[#This Row],[Analyst]],Settiings!$A$2:$B$16,2,0))</f>
        <v>CAMROOON</v>
      </c>
      <c r="O783" s="50" t="str">
        <f>TRIM(UPPER(tbl_raw_data[[#This Row],[Outcome]]))</f>
        <v>WITHDRAW</v>
      </c>
      <c r="P783" s="50" t="str">
        <f>TRIM(UPPER(tbl_raw_data[[#This Row],[Queue Name]]))</f>
        <v>CONSUMER EXISTING</v>
      </c>
      <c r="Q783" s="50" t="str">
        <f>IF(tbl_raw_data[[#This Row],[Time taken in min]]&lt;=Settiings!$D$2,"SLA_MET","SLA_NOT_MET")</f>
        <v>SLA_MET</v>
      </c>
      <c r="R783" s="94"/>
    </row>
    <row r="784" spans="1:18" x14ac:dyDescent="0.3">
      <c r="A784" s="23" t="s">
        <v>3500</v>
      </c>
      <c r="B784" s="15">
        <v>45150.523622685185</v>
      </c>
      <c r="C784" s="16">
        <v>45150.532858796294</v>
      </c>
      <c r="D784" s="17" t="s">
        <v>8</v>
      </c>
      <c r="E784" s="17" t="s">
        <v>9</v>
      </c>
      <c r="F784" s="17" t="s">
        <v>24</v>
      </c>
      <c r="G784" s="17" t="s">
        <v>3501</v>
      </c>
      <c r="H784" s="78" t="s">
        <v>7451</v>
      </c>
      <c r="I784" s="48">
        <f>tbl_raw_data[[#This Row],[Date Actioned]]-tbl_raw_data[[#This Row],[Date Tagged]]</f>
        <v>9.2361111092031933E-3</v>
      </c>
      <c r="J784" s="46">
        <f>HOUR(tbl_raw_data[[#This Row],[Time_taken]])*60+MINUTE(tbl_raw_data[[#This Row],[Time_taken]])+SECOND(tbl_raw_data[[#This Row],[Time_taken]])/60</f>
        <v>13.3</v>
      </c>
      <c r="K784" s="52">
        <f>DATE(YEAR(tbl_raw_data[[#This Row],[Date Actioned]]),MONTH(tbl_raw_data[[#This Row],[Date Actioned]]),DAY(tbl_raw_data[[#This Row],[Date Actioned]]))</f>
        <v>45150</v>
      </c>
      <c r="L784" s="50" t="str">
        <f>UPPER(TEXT(tbl_raw_data[[#This Row],[updated_date]],"MMMM"))</f>
        <v>AUGUST</v>
      </c>
      <c r="M784" s="50" t="str">
        <f>"WEEK "&amp; IF(ROUNDUP(DAY(tbl_raw_data[[#This Row],[updated_date]])/7,0)=5,4,ROUNDUP(DAY(tbl_raw_data[[#This Row],[updated_date]])/7,0))</f>
        <v>WEEK 2</v>
      </c>
      <c r="N784" s="50" t="str">
        <f>UPPER(VLOOKUP(tbl_raw_data[[#This Row],[Analyst]],Settiings!$A$2:$B$16,2,0))</f>
        <v>QUADIR</v>
      </c>
      <c r="O784" s="50" t="str">
        <f>TRIM(UPPER(tbl_raw_data[[#This Row],[Outcome]]))</f>
        <v>WITHDRAW</v>
      </c>
      <c r="P784" s="50" t="str">
        <f>TRIM(UPPER(tbl_raw_data[[#This Row],[Queue Name]]))</f>
        <v>CONSUMER EXISTING</v>
      </c>
      <c r="Q784" s="50" t="str">
        <f>IF(tbl_raw_data[[#This Row],[Time taken in min]]&lt;=Settiings!$D$2,"SLA_MET","SLA_NOT_MET")</f>
        <v>SLA_MET</v>
      </c>
      <c r="R784" s="94"/>
    </row>
    <row r="785" spans="1:18" x14ac:dyDescent="0.3">
      <c r="A785" s="14" t="s">
        <v>3508</v>
      </c>
      <c r="B785" s="9">
        <v>45150.541250000002</v>
      </c>
      <c r="C785" s="24">
        <v>45150.542337962965</v>
      </c>
      <c r="D785" s="25" t="s">
        <v>8</v>
      </c>
      <c r="E785" s="25" t="s">
        <v>47</v>
      </c>
      <c r="F785" s="25" t="s">
        <v>65</v>
      </c>
      <c r="G785" s="25" t="s">
        <v>118</v>
      </c>
      <c r="H785" s="78" t="s">
        <v>7451</v>
      </c>
      <c r="I785" s="48">
        <f>tbl_raw_data[[#This Row],[Date Actioned]]-tbl_raw_data[[#This Row],[Date Tagged]]</f>
        <v>1.0879629626288079E-3</v>
      </c>
      <c r="J785" s="46">
        <f>HOUR(tbl_raw_data[[#This Row],[Time_taken]])*60+MINUTE(tbl_raw_data[[#This Row],[Time_taken]])+SECOND(tbl_raw_data[[#This Row],[Time_taken]])/60</f>
        <v>1.5666666666666667</v>
      </c>
      <c r="K785" s="52">
        <f>DATE(YEAR(tbl_raw_data[[#This Row],[Date Actioned]]),MONTH(tbl_raw_data[[#This Row],[Date Actioned]]),DAY(tbl_raw_data[[#This Row],[Date Actioned]]))</f>
        <v>45150</v>
      </c>
      <c r="L785" s="50" t="str">
        <f>UPPER(TEXT(tbl_raw_data[[#This Row],[updated_date]],"MMMM"))</f>
        <v>AUGUST</v>
      </c>
      <c r="M785" s="50" t="str">
        <f>"WEEK "&amp; IF(ROUNDUP(DAY(tbl_raw_data[[#This Row],[updated_date]])/7,0)=5,4,ROUNDUP(DAY(tbl_raw_data[[#This Row],[updated_date]])/7,0))</f>
        <v>WEEK 2</v>
      </c>
      <c r="N785" s="50" t="str">
        <f>UPPER(VLOOKUP(tbl_raw_data[[#This Row],[Analyst]],Settiings!$A$2:$B$16,2,0))</f>
        <v>SAM</v>
      </c>
      <c r="O785" s="50" t="str">
        <f>TRIM(UPPER(tbl_raw_data[[#This Row],[Outcome]]))</f>
        <v>WITHDRAW</v>
      </c>
      <c r="P785" s="50" t="str">
        <f>TRIM(UPPER(tbl_raw_data[[#This Row],[Queue Name]]))</f>
        <v>CONSUMER PRE BUREAU</v>
      </c>
      <c r="Q785" s="50" t="str">
        <f>IF(tbl_raw_data[[#This Row],[Time taken in min]]&lt;=Settiings!$D$2,"SLA_MET","SLA_NOT_MET")</f>
        <v>SLA_MET</v>
      </c>
      <c r="R785" s="94"/>
    </row>
    <row r="786" spans="1:18" x14ac:dyDescent="0.3">
      <c r="A786" s="20" t="s">
        <v>3509</v>
      </c>
      <c r="B786" s="15">
        <v>45150.543229166666</v>
      </c>
      <c r="C786" s="16">
        <v>45150.546747685185</v>
      </c>
      <c r="D786" s="17" t="s">
        <v>8</v>
      </c>
      <c r="E786" s="17" t="s">
        <v>47</v>
      </c>
      <c r="F786" s="17" t="s">
        <v>65</v>
      </c>
      <c r="G786" s="17" t="s">
        <v>3510</v>
      </c>
      <c r="H786" s="78" t="s">
        <v>7451</v>
      </c>
      <c r="I786" s="48">
        <f>tbl_raw_data[[#This Row],[Date Actioned]]-tbl_raw_data[[#This Row],[Date Tagged]]</f>
        <v>3.5185185188311152E-3</v>
      </c>
      <c r="J786" s="46">
        <f>HOUR(tbl_raw_data[[#This Row],[Time_taken]])*60+MINUTE(tbl_raw_data[[#This Row],[Time_taken]])+SECOND(tbl_raw_data[[#This Row],[Time_taken]])/60</f>
        <v>5.0666666666666664</v>
      </c>
      <c r="K786" s="52">
        <f>DATE(YEAR(tbl_raw_data[[#This Row],[Date Actioned]]),MONTH(tbl_raw_data[[#This Row],[Date Actioned]]),DAY(tbl_raw_data[[#This Row],[Date Actioned]]))</f>
        <v>45150</v>
      </c>
      <c r="L786" s="50" t="str">
        <f>UPPER(TEXT(tbl_raw_data[[#This Row],[updated_date]],"MMMM"))</f>
        <v>AUGUST</v>
      </c>
      <c r="M786" s="50" t="str">
        <f>"WEEK "&amp; IF(ROUNDUP(DAY(tbl_raw_data[[#This Row],[updated_date]])/7,0)=5,4,ROUNDUP(DAY(tbl_raw_data[[#This Row],[updated_date]])/7,0))</f>
        <v>WEEK 2</v>
      </c>
      <c r="N786" s="50" t="str">
        <f>UPPER(VLOOKUP(tbl_raw_data[[#This Row],[Analyst]],Settiings!$A$2:$B$16,2,0))</f>
        <v>SAM</v>
      </c>
      <c r="O786" s="50" t="str">
        <f>TRIM(UPPER(tbl_raw_data[[#This Row],[Outcome]]))</f>
        <v>WITHDRAW</v>
      </c>
      <c r="P786" s="50" t="str">
        <f>TRIM(UPPER(tbl_raw_data[[#This Row],[Queue Name]]))</f>
        <v>CONSUMER PRE BUREAU</v>
      </c>
      <c r="Q786" s="50" t="str">
        <f>IF(tbl_raw_data[[#This Row],[Time taken in min]]&lt;=Settiings!$D$2,"SLA_MET","SLA_NOT_MET")</f>
        <v>SLA_MET</v>
      </c>
      <c r="R786" s="94"/>
    </row>
    <row r="787" spans="1:18" x14ac:dyDescent="0.3">
      <c r="A787" s="23" t="s">
        <v>3519</v>
      </c>
      <c r="B787" s="9">
        <v>45150.563067129631</v>
      </c>
      <c r="C787" s="24">
        <v>45150.564039351855</v>
      </c>
      <c r="D787" s="25" t="s">
        <v>8</v>
      </c>
      <c r="E787" s="25" t="s">
        <v>47</v>
      </c>
      <c r="F787" s="25" t="s">
        <v>65</v>
      </c>
      <c r="G787" s="25" t="s">
        <v>118</v>
      </c>
      <c r="H787" s="78" t="s">
        <v>7451</v>
      </c>
      <c r="I787" s="48">
        <f>tbl_raw_data[[#This Row],[Date Actioned]]-tbl_raw_data[[#This Row],[Date Tagged]]</f>
        <v>9.7222222393611446E-4</v>
      </c>
      <c r="J787" s="46">
        <f>HOUR(tbl_raw_data[[#This Row],[Time_taken]])*60+MINUTE(tbl_raw_data[[#This Row],[Time_taken]])+SECOND(tbl_raw_data[[#This Row],[Time_taken]])/60</f>
        <v>1.4</v>
      </c>
      <c r="K787" s="52">
        <f>DATE(YEAR(tbl_raw_data[[#This Row],[Date Actioned]]),MONTH(tbl_raw_data[[#This Row],[Date Actioned]]),DAY(tbl_raw_data[[#This Row],[Date Actioned]]))</f>
        <v>45150</v>
      </c>
      <c r="L787" s="50" t="str">
        <f>UPPER(TEXT(tbl_raw_data[[#This Row],[updated_date]],"MMMM"))</f>
        <v>AUGUST</v>
      </c>
      <c r="M787" s="50" t="str">
        <f>"WEEK "&amp; IF(ROUNDUP(DAY(tbl_raw_data[[#This Row],[updated_date]])/7,0)=5,4,ROUNDUP(DAY(tbl_raw_data[[#This Row],[updated_date]])/7,0))</f>
        <v>WEEK 2</v>
      </c>
      <c r="N787" s="50" t="str">
        <f>UPPER(VLOOKUP(tbl_raw_data[[#This Row],[Analyst]],Settiings!$A$2:$B$16,2,0))</f>
        <v>SAM</v>
      </c>
      <c r="O787" s="50" t="str">
        <f>TRIM(UPPER(tbl_raw_data[[#This Row],[Outcome]]))</f>
        <v>WITHDRAW</v>
      </c>
      <c r="P787" s="50" t="str">
        <f>TRIM(UPPER(tbl_raw_data[[#This Row],[Queue Name]]))</f>
        <v>CONSUMER PRE BUREAU</v>
      </c>
      <c r="Q787" s="50" t="str">
        <f>IF(tbl_raw_data[[#This Row],[Time taken in min]]&lt;=Settiings!$D$2,"SLA_MET","SLA_NOT_MET")</f>
        <v>SLA_MET</v>
      </c>
      <c r="R787" s="94"/>
    </row>
    <row r="788" spans="1:18" x14ac:dyDescent="0.3">
      <c r="A788" s="20" t="s">
        <v>3525</v>
      </c>
      <c r="B788" s="9">
        <v>45150.597060185188</v>
      </c>
      <c r="C788" s="24">
        <v>45150.602824074071</v>
      </c>
      <c r="D788" s="25" t="s">
        <v>8</v>
      </c>
      <c r="E788" s="25" t="s">
        <v>47</v>
      </c>
      <c r="F788" s="25" t="s">
        <v>16</v>
      </c>
      <c r="G788" s="25" t="s">
        <v>3526</v>
      </c>
      <c r="H788" s="78" t="s">
        <v>7451</v>
      </c>
      <c r="I788" s="48">
        <f>tbl_raw_data[[#This Row],[Date Actioned]]-tbl_raw_data[[#This Row],[Date Tagged]]</f>
        <v>5.7638888829387724E-3</v>
      </c>
      <c r="J788" s="46">
        <f>HOUR(tbl_raw_data[[#This Row],[Time_taken]])*60+MINUTE(tbl_raw_data[[#This Row],[Time_taken]])+SECOND(tbl_raw_data[[#This Row],[Time_taken]])/60</f>
        <v>8.3000000000000007</v>
      </c>
      <c r="K788" s="52">
        <f>DATE(YEAR(tbl_raw_data[[#This Row],[Date Actioned]]),MONTH(tbl_raw_data[[#This Row],[Date Actioned]]),DAY(tbl_raw_data[[#This Row],[Date Actioned]]))</f>
        <v>45150</v>
      </c>
      <c r="L788" s="50" t="str">
        <f>UPPER(TEXT(tbl_raw_data[[#This Row],[updated_date]],"MMMM"))</f>
        <v>AUGUST</v>
      </c>
      <c r="M788" s="50" t="str">
        <f>"WEEK "&amp; IF(ROUNDUP(DAY(tbl_raw_data[[#This Row],[updated_date]])/7,0)=5,4,ROUNDUP(DAY(tbl_raw_data[[#This Row],[updated_date]])/7,0))</f>
        <v>WEEK 2</v>
      </c>
      <c r="N788" s="50" t="str">
        <f>UPPER(VLOOKUP(tbl_raw_data[[#This Row],[Analyst]],Settiings!$A$2:$B$16,2,0))</f>
        <v>CAMROOON</v>
      </c>
      <c r="O788" s="50" t="str">
        <f>TRIM(UPPER(tbl_raw_data[[#This Row],[Outcome]]))</f>
        <v>WITHDRAW</v>
      </c>
      <c r="P788" s="50" t="str">
        <f>TRIM(UPPER(tbl_raw_data[[#This Row],[Queue Name]]))</f>
        <v>CONSUMER PRE BUREAU</v>
      </c>
      <c r="Q788" s="50" t="str">
        <f>IF(tbl_raw_data[[#This Row],[Time taken in min]]&lt;=Settiings!$D$2,"SLA_MET","SLA_NOT_MET")</f>
        <v>SLA_MET</v>
      </c>
      <c r="R788" s="94"/>
    </row>
    <row r="789" spans="1:18" x14ac:dyDescent="0.3">
      <c r="A789" s="14" t="s">
        <v>3550</v>
      </c>
      <c r="B789" s="9">
        <v>45150.654849537037</v>
      </c>
      <c r="C789" s="24">
        <v>45150.661400462966</v>
      </c>
      <c r="D789" s="25" t="s">
        <v>8</v>
      </c>
      <c r="E789" s="25" t="s">
        <v>9</v>
      </c>
      <c r="F789" s="25" t="s">
        <v>24</v>
      </c>
      <c r="G789" s="25" t="s">
        <v>157</v>
      </c>
      <c r="H789" s="78" t="s">
        <v>7451</v>
      </c>
      <c r="I789" s="48">
        <f>tbl_raw_data[[#This Row],[Date Actioned]]-tbl_raw_data[[#This Row],[Date Tagged]]</f>
        <v>6.550925929332152E-3</v>
      </c>
      <c r="J789" s="46">
        <f>HOUR(tbl_raw_data[[#This Row],[Time_taken]])*60+MINUTE(tbl_raw_data[[#This Row],[Time_taken]])+SECOND(tbl_raw_data[[#This Row],[Time_taken]])/60</f>
        <v>9.4333333333333336</v>
      </c>
      <c r="K789" s="52">
        <f>DATE(YEAR(tbl_raw_data[[#This Row],[Date Actioned]]),MONTH(tbl_raw_data[[#This Row],[Date Actioned]]),DAY(tbl_raw_data[[#This Row],[Date Actioned]]))</f>
        <v>45150</v>
      </c>
      <c r="L789" s="50" t="str">
        <f>UPPER(TEXT(tbl_raw_data[[#This Row],[updated_date]],"MMMM"))</f>
        <v>AUGUST</v>
      </c>
      <c r="M789" s="50" t="str">
        <f>"WEEK "&amp; IF(ROUNDUP(DAY(tbl_raw_data[[#This Row],[updated_date]])/7,0)=5,4,ROUNDUP(DAY(tbl_raw_data[[#This Row],[updated_date]])/7,0))</f>
        <v>WEEK 2</v>
      </c>
      <c r="N789" s="50" t="str">
        <f>UPPER(VLOOKUP(tbl_raw_data[[#This Row],[Analyst]],Settiings!$A$2:$B$16,2,0))</f>
        <v>QUADIR</v>
      </c>
      <c r="O789" s="50" t="str">
        <f>TRIM(UPPER(tbl_raw_data[[#This Row],[Outcome]]))</f>
        <v>WITHDRAW</v>
      </c>
      <c r="P789" s="50" t="str">
        <f>TRIM(UPPER(tbl_raw_data[[#This Row],[Queue Name]]))</f>
        <v>CONSUMER EXISTING</v>
      </c>
      <c r="Q789" s="50" t="str">
        <f>IF(tbl_raw_data[[#This Row],[Time taken in min]]&lt;=Settiings!$D$2,"SLA_MET","SLA_NOT_MET")</f>
        <v>SLA_MET</v>
      </c>
      <c r="R789" s="94"/>
    </row>
    <row r="790" spans="1:18" x14ac:dyDescent="0.3">
      <c r="A790" s="20" t="s">
        <v>3555</v>
      </c>
      <c r="B790" s="15">
        <v>45150.669571759259</v>
      </c>
      <c r="C790" s="16">
        <v>45150.678148148145</v>
      </c>
      <c r="D790" s="17" t="s">
        <v>8</v>
      </c>
      <c r="E790" s="17" t="s">
        <v>47</v>
      </c>
      <c r="F790" s="17" t="s">
        <v>76</v>
      </c>
      <c r="G790" s="17" t="s">
        <v>3556</v>
      </c>
      <c r="H790" s="78" t="s">
        <v>7451</v>
      </c>
      <c r="I790" s="48">
        <f>tbl_raw_data[[#This Row],[Date Actioned]]-tbl_raw_data[[#This Row],[Date Tagged]]</f>
        <v>8.5763888855581172E-3</v>
      </c>
      <c r="J790" s="46">
        <f>HOUR(tbl_raw_data[[#This Row],[Time_taken]])*60+MINUTE(tbl_raw_data[[#This Row],[Time_taken]])+SECOND(tbl_raw_data[[#This Row],[Time_taken]])/60</f>
        <v>12.35</v>
      </c>
      <c r="K790" s="52">
        <f>DATE(YEAR(tbl_raw_data[[#This Row],[Date Actioned]]),MONTH(tbl_raw_data[[#This Row],[Date Actioned]]),DAY(tbl_raw_data[[#This Row],[Date Actioned]]))</f>
        <v>45150</v>
      </c>
      <c r="L790" s="50" t="str">
        <f>UPPER(TEXT(tbl_raw_data[[#This Row],[updated_date]],"MMMM"))</f>
        <v>AUGUST</v>
      </c>
      <c r="M790" s="50" t="str">
        <f>"WEEK "&amp; IF(ROUNDUP(DAY(tbl_raw_data[[#This Row],[updated_date]])/7,0)=5,4,ROUNDUP(DAY(tbl_raw_data[[#This Row],[updated_date]])/7,0))</f>
        <v>WEEK 2</v>
      </c>
      <c r="N790" s="50" t="str">
        <f>UPPER(VLOOKUP(tbl_raw_data[[#This Row],[Analyst]],Settiings!$A$2:$B$16,2,0))</f>
        <v>ROHAN</v>
      </c>
      <c r="O790" s="50" t="str">
        <f>TRIM(UPPER(tbl_raw_data[[#This Row],[Outcome]]))</f>
        <v>WITHDRAW</v>
      </c>
      <c r="P790" s="50" t="str">
        <f>TRIM(UPPER(tbl_raw_data[[#This Row],[Queue Name]]))</f>
        <v>CONSUMER PRE BUREAU</v>
      </c>
      <c r="Q790" s="50" t="str">
        <f>IF(tbl_raw_data[[#This Row],[Time taken in min]]&lt;=Settiings!$D$2,"SLA_MET","SLA_NOT_MET")</f>
        <v>SLA_MET</v>
      </c>
      <c r="R790" s="94"/>
    </row>
    <row r="791" spans="1:18" x14ac:dyDescent="0.3">
      <c r="A791" s="23" t="s">
        <v>3559</v>
      </c>
      <c r="B791" s="9">
        <v>45150.676423611112</v>
      </c>
      <c r="C791" s="24">
        <v>45150.689409722225</v>
      </c>
      <c r="D791" s="25" t="s">
        <v>8</v>
      </c>
      <c r="E791" s="25" t="s">
        <v>9</v>
      </c>
      <c r="F791" s="25" t="s">
        <v>65</v>
      </c>
      <c r="G791" s="25" t="s">
        <v>231</v>
      </c>
      <c r="H791" s="78" t="s">
        <v>7451</v>
      </c>
      <c r="I791" s="48">
        <f>tbl_raw_data[[#This Row],[Date Actioned]]-tbl_raw_data[[#This Row],[Date Tagged]]</f>
        <v>1.2986111112695653E-2</v>
      </c>
      <c r="J791" s="46">
        <f>HOUR(tbl_raw_data[[#This Row],[Time_taken]])*60+MINUTE(tbl_raw_data[[#This Row],[Time_taken]])+SECOND(tbl_raw_data[[#This Row],[Time_taken]])/60</f>
        <v>18.7</v>
      </c>
      <c r="K791" s="52">
        <f>DATE(YEAR(tbl_raw_data[[#This Row],[Date Actioned]]),MONTH(tbl_raw_data[[#This Row],[Date Actioned]]),DAY(tbl_raw_data[[#This Row],[Date Actioned]]))</f>
        <v>45150</v>
      </c>
      <c r="L791" s="50" t="str">
        <f>UPPER(TEXT(tbl_raw_data[[#This Row],[updated_date]],"MMMM"))</f>
        <v>AUGUST</v>
      </c>
      <c r="M791" s="50" t="str">
        <f>"WEEK "&amp; IF(ROUNDUP(DAY(tbl_raw_data[[#This Row],[updated_date]])/7,0)=5,4,ROUNDUP(DAY(tbl_raw_data[[#This Row],[updated_date]])/7,0))</f>
        <v>WEEK 2</v>
      </c>
      <c r="N791" s="50" t="str">
        <f>UPPER(VLOOKUP(tbl_raw_data[[#This Row],[Analyst]],Settiings!$A$2:$B$16,2,0))</f>
        <v>SAM</v>
      </c>
      <c r="O791" s="50" t="str">
        <f>TRIM(UPPER(tbl_raw_data[[#This Row],[Outcome]]))</f>
        <v>WITHDRAW</v>
      </c>
      <c r="P791" s="50" t="str">
        <f>TRIM(UPPER(tbl_raw_data[[#This Row],[Queue Name]]))</f>
        <v>CONSUMER EXISTING</v>
      </c>
      <c r="Q791" s="50" t="str">
        <f>IF(tbl_raw_data[[#This Row],[Time taken in min]]&lt;=Settiings!$D$2,"SLA_MET","SLA_NOT_MET")</f>
        <v>SLA_MET</v>
      </c>
      <c r="R791" s="94"/>
    </row>
    <row r="792" spans="1:18" x14ac:dyDescent="0.3">
      <c r="A792" s="14" t="s">
        <v>3562</v>
      </c>
      <c r="B792" s="15">
        <v>45150.684131944443</v>
      </c>
      <c r="C792" s="16">
        <v>45150.693124999998</v>
      </c>
      <c r="D792" s="17" t="s">
        <v>8</v>
      </c>
      <c r="E792" s="17" t="s">
        <v>47</v>
      </c>
      <c r="F792" s="17" t="s">
        <v>10</v>
      </c>
      <c r="G792" s="17" t="s">
        <v>3563</v>
      </c>
      <c r="H792" s="78" t="s">
        <v>7451</v>
      </c>
      <c r="I792" s="48">
        <f>tbl_raw_data[[#This Row],[Date Actioned]]-tbl_raw_data[[#This Row],[Date Tagged]]</f>
        <v>8.9930555550381541E-3</v>
      </c>
      <c r="J792" s="46">
        <f>HOUR(tbl_raw_data[[#This Row],[Time_taken]])*60+MINUTE(tbl_raw_data[[#This Row],[Time_taken]])+SECOND(tbl_raw_data[[#This Row],[Time_taken]])/60</f>
        <v>12.95</v>
      </c>
      <c r="K792" s="52">
        <f>DATE(YEAR(tbl_raw_data[[#This Row],[Date Actioned]]),MONTH(tbl_raw_data[[#This Row],[Date Actioned]]),DAY(tbl_raw_data[[#This Row],[Date Actioned]]))</f>
        <v>45150</v>
      </c>
      <c r="L792" s="50" t="str">
        <f>UPPER(TEXT(tbl_raw_data[[#This Row],[updated_date]],"MMMM"))</f>
        <v>AUGUST</v>
      </c>
      <c r="M792" s="50" t="str">
        <f>"WEEK "&amp; IF(ROUNDUP(DAY(tbl_raw_data[[#This Row],[updated_date]])/7,0)=5,4,ROUNDUP(DAY(tbl_raw_data[[#This Row],[updated_date]])/7,0))</f>
        <v>WEEK 2</v>
      </c>
      <c r="N792" s="50" t="str">
        <f>UPPER(VLOOKUP(tbl_raw_data[[#This Row],[Analyst]],Settiings!$A$2:$B$16,2,0))</f>
        <v>NITESH</v>
      </c>
      <c r="O792" s="50" t="str">
        <f>TRIM(UPPER(tbl_raw_data[[#This Row],[Outcome]]))</f>
        <v>WITHDRAW</v>
      </c>
      <c r="P792" s="50" t="str">
        <f>TRIM(UPPER(tbl_raw_data[[#This Row],[Queue Name]]))</f>
        <v>CONSUMER PRE BUREAU</v>
      </c>
      <c r="Q792" s="50" t="str">
        <f>IF(tbl_raw_data[[#This Row],[Time taken in min]]&lt;=Settiings!$D$2,"SLA_MET","SLA_NOT_MET")</f>
        <v>SLA_MET</v>
      </c>
      <c r="R792" s="94"/>
    </row>
    <row r="793" spans="1:18" x14ac:dyDescent="0.3">
      <c r="A793" s="20" t="s">
        <v>3566</v>
      </c>
      <c r="B793" s="9">
        <v>45150.6950462963</v>
      </c>
      <c r="C793" s="24">
        <v>45150.704918981479</v>
      </c>
      <c r="D793" s="25" t="s">
        <v>8</v>
      </c>
      <c r="E793" s="25" t="s">
        <v>47</v>
      </c>
      <c r="F793" s="25" t="s">
        <v>10</v>
      </c>
      <c r="G793" s="25" t="s">
        <v>3567</v>
      </c>
      <c r="H793" s="78" t="s">
        <v>7451</v>
      </c>
      <c r="I793" s="48">
        <f>tbl_raw_data[[#This Row],[Date Actioned]]-tbl_raw_data[[#This Row],[Date Tagged]]</f>
        <v>9.8726851792889647E-3</v>
      </c>
      <c r="J793" s="46">
        <f>HOUR(tbl_raw_data[[#This Row],[Time_taken]])*60+MINUTE(tbl_raw_data[[#This Row],[Time_taken]])+SECOND(tbl_raw_data[[#This Row],[Time_taken]])/60</f>
        <v>14.216666666666667</v>
      </c>
      <c r="K793" s="52">
        <f>DATE(YEAR(tbl_raw_data[[#This Row],[Date Actioned]]),MONTH(tbl_raw_data[[#This Row],[Date Actioned]]),DAY(tbl_raw_data[[#This Row],[Date Actioned]]))</f>
        <v>45150</v>
      </c>
      <c r="L793" s="50" t="str">
        <f>UPPER(TEXT(tbl_raw_data[[#This Row],[updated_date]],"MMMM"))</f>
        <v>AUGUST</v>
      </c>
      <c r="M793" s="50" t="str">
        <f>"WEEK "&amp; IF(ROUNDUP(DAY(tbl_raw_data[[#This Row],[updated_date]])/7,0)=5,4,ROUNDUP(DAY(tbl_raw_data[[#This Row],[updated_date]])/7,0))</f>
        <v>WEEK 2</v>
      </c>
      <c r="N793" s="50" t="str">
        <f>UPPER(VLOOKUP(tbl_raw_data[[#This Row],[Analyst]],Settiings!$A$2:$B$16,2,0))</f>
        <v>NITESH</v>
      </c>
      <c r="O793" s="50" t="str">
        <f>TRIM(UPPER(tbl_raw_data[[#This Row],[Outcome]]))</f>
        <v>WITHDRAW</v>
      </c>
      <c r="P793" s="50" t="str">
        <f>TRIM(UPPER(tbl_raw_data[[#This Row],[Queue Name]]))</f>
        <v>CONSUMER PRE BUREAU</v>
      </c>
      <c r="Q793" s="50" t="str">
        <f>IF(tbl_raw_data[[#This Row],[Time taken in min]]&lt;=Settiings!$D$2,"SLA_MET","SLA_NOT_MET")</f>
        <v>SLA_MET</v>
      </c>
      <c r="R793" s="94"/>
    </row>
    <row r="794" spans="1:18" x14ac:dyDescent="0.3">
      <c r="A794" s="23" t="s">
        <v>3573</v>
      </c>
      <c r="B794" s="15">
        <v>45150.70548611111</v>
      </c>
      <c r="C794" s="16">
        <v>45150.711851851855</v>
      </c>
      <c r="D794" s="17" t="s">
        <v>8</v>
      </c>
      <c r="E794" s="17" t="s">
        <v>9</v>
      </c>
      <c r="F794" s="17" t="s">
        <v>10</v>
      </c>
      <c r="G794" s="17" t="s">
        <v>3574</v>
      </c>
      <c r="H794" s="78" t="s">
        <v>7451</v>
      </c>
      <c r="I794" s="48">
        <f>tbl_raw_data[[#This Row],[Date Actioned]]-tbl_raw_data[[#This Row],[Date Tagged]]</f>
        <v>6.3657407445134595E-3</v>
      </c>
      <c r="J794" s="46">
        <f>HOUR(tbl_raw_data[[#This Row],[Time_taken]])*60+MINUTE(tbl_raw_data[[#This Row],[Time_taken]])+SECOND(tbl_raw_data[[#This Row],[Time_taken]])/60</f>
        <v>9.1666666666666661</v>
      </c>
      <c r="K794" s="52">
        <f>DATE(YEAR(tbl_raw_data[[#This Row],[Date Actioned]]),MONTH(tbl_raw_data[[#This Row],[Date Actioned]]),DAY(tbl_raw_data[[#This Row],[Date Actioned]]))</f>
        <v>45150</v>
      </c>
      <c r="L794" s="50" t="str">
        <f>UPPER(TEXT(tbl_raw_data[[#This Row],[updated_date]],"MMMM"))</f>
        <v>AUGUST</v>
      </c>
      <c r="M794" s="50" t="str">
        <f>"WEEK "&amp; IF(ROUNDUP(DAY(tbl_raw_data[[#This Row],[updated_date]])/7,0)=5,4,ROUNDUP(DAY(tbl_raw_data[[#This Row],[updated_date]])/7,0))</f>
        <v>WEEK 2</v>
      </c>
      <c r="N794" s="50" t="str">
        <f>UPPER(VLOOKUP(tbl_raw_data[[#This Row],[Analyst]],Settiings!$A$2:$B$16,2,0))</f>
        <v>NITESH</v>
      </c>
      <c r="O794" s="50" t="str">
        <f>TRIM(UPPER(tbl_raw_data[[#This Row],[Outcome]]))</f>
        <v>WITHDRAW</v>
      </c>
      <c r="P794" s="50" t="str">
        <f>TRIM(UPPER(tbl_raw_data[[#This Row],[Queue Name]]))</f>
        <v>CONSUMER EXISTING</v>
      </c>
      <c r="Q794" s="50" t="str">
        <f>IF(tbl_raw_data[[#This Row],[Time taken in min]]&lt;=Settiings!$D$2,"SLA_MET","SLA_NOT_MET")</f>
        <v>SLA_MET</v>
      </c>
      <c r="R794" s="94"/>
    </row>
    <row r="795" spans="1:18" x14ac:dyDescent="0.3">
      <c r="A795" s="23" t="s">
        <v>3586</v>
      </c>
      <c r="B795" s="15">
        <v>45151.353043981479</v>
      </c>
      <c r="C795" s="16">
        <v>45151.359583333331</v>
      </c>
      <c r="D795" s="17" t="s">
        <v>8</v>
      </c>
      <c r="E795" s="17" t="s">
        <v>9</v>
      </c>
      <c r="F795" s="17" t="s">
        <v>43</v>
      </c>
      <c r="G795" s="17" t="s">
        <v>861</v>
      </c>
      <c r="H795" s="78" t="s">
        <v>7451</v>
      </c>
      <c r="I795" s="48">
        <f>tbl_raw_data[[#This Row],[Date Actioned]]-tbl_raw_data[[#This Row],[Date Tagged]]</f>
        <v>6.5393518525524996E-3</v>
      </c>
      <c r="J795" s="46">
        <f>HOUR(tbl_raw_data[[#This Row],[Time_taken]])*60+MINUTE(tbl_raw_data[[#This Row],[Time_taken]])+SECOND(tbl_raw_data[[#This Row],[Time_taken]])/60</f>
        <v>9.4166666666666661</v>
      </c>
      <c r="K795" s="52">
        <f>DATE(YEAR(tbl_raw_data[[#This Row],[Date Actioned]]),MONTH(tbl_raw_data[[#This Row],[Date Actioned]]),DAY(tbl_raw_data[[#This Row],[Date Actioned]]))</f>
        <v>45151</v>
      </c>
      <c r="L795" s="50" t="str">
        <f>UPPER(TEXT(tbl_raw_data[[#This Row],[updated_date]],"MMMM"))</f>
        <v>AUGUST</v>
      </c>
      <c r="M795" s="50" t="str">
        <f>"WEEK "&amp; IF(ROUNDUP(DAY(tbl_raw_data[[#This Row],[updated_date]])/7,0)=5,4,ROUNDUP(DAY(tbl_raw_data[[#This Row],[updated_date]])/7,0))</f>
        <v>WEEK 2</v>
      </c>
      <c r="N795" s="50" t="str">
        <f>UPPER(VLOOKUP(tbl_raw_data[[#This Row],[Analyst]],Settiings!$A$2:$B$16,2,0))</f>
        <v>MERCEDES</v>
      </c>
      <c r="O795" s="50" t="str">
        <f>TRIM(UPPER(tbl_raw_data[[#This Row],[Outcome]]))</f>
        <v>WITHDRAW</v>
      </c>
      <c r="P795" s="50" t="str">
        <f>TRIM(UPPER(tbl_raw_data[[#This Row],[Queue Name]]))</f>
        <v>CONSUMER EXISTING</v>
      </c>
      <c r="Q795" s="50" t="str">
        <f>IF(tbl_raw_data[[#This Row],[Time taken in min]]&lt;=Settiings!$D$2,"SLA_MET","SLA_NOT_MET")</f>
        <v>SLA_MET</v>
      </c>
      <c r="R795" s="94"/>
    </row>
    <row r="796" spans="1:18" x14ac:dyDescent="0.3">
      <c r="A796" s="14" t="s">
        <v>3588</v>
      </c>
      <c r="B796" s="9">
        <v>45151.36515046296</v>
      </c>
      <c r="C796" s="24">
        <v>45151.366932870369</v>
      </c>
      <c r="D796" s="25" t="s">
        <v>8</v>
      </c>
      <c r="E796" s="25" t="s">
        <v>9</v>
      </c>
      <c r="F796" s="25" t="s">
        <v>43</v>
      </c>
      <c r="G796" s="25" t="s">
        <v>3589</v>
      </c>
      <c r="H796" s="78" t="s">
        <v>7451</v>
      </c>
      <c r="I796" s="48">
        <f>tbl_raw_data[[#This Row],[Date Actioned]]-tbl_raw_data[[#This Row],[Date Tagged]]</f>
        <v>1.7824074093368836E-3</v>
      </c>
      <c r="J796" s="46">
        <f>HOUR(tbl_raw_data[[#This Row],[Time_taken]])*60+MINUTE(tbl_raw_data[[#This Row],[Time_taken]])+SECOND(tbl_raw_data[[#This Row],[Time_taken]])/60</f>
        <v>2.5666666666666664</v>
      </c>
      <c r="K796" s="52">
        <f>DATE(YEAR(tbl_raw_data[[#This Row],[Date Actioned]]),MONTH(tbl_raw_data[[#This Row],[Date Actioned]]),DAY(tbl_raw_data[[#This Row],[Date Actioned]]))</f>
        <v>45151</v>
      </c>
      <c r="L796" s="50" t="str">
        <f>UPPER(TEXT(tbl_raw_data[[#This Row],[updated_date]],"MMMM"))</f>
        <v>AUGUST</v>
      </c>
      <c r="M796" s="50" t="str">
        <f>"WEEK "&amp; IF(ROUNDUP(DAY(tbl_raw_data[[#This Row],[updated_date]])/7,0)=5,4,ROUNDUP(DAY(tbl_raw_data[[#This Row],[updated_date]])/7,0))</f>
        <v>WEEK 2</v>
      </c>
      <c r="N796" s="50" t="str">
        <f>UPPER(VLOOKUP(tbl_raw_data[[#This Row],[Analyst]],Settiings!$A$2:$B$16,2,0))</f>
        <v>MERCEDES</v>
      </c>
      <c r="O796" s="50" t="str">
        <f>TRIM(UPPER(tbl_raw_data[[#This Row],[Outcome]]))</f>
        <v>WITHDRAW</v>
      </c>
      <c r="P796" s="50" t="str">
        <f>TRIM(UPPER(tbl_raw_data[[#This Row],[Queue Name]]))</f>
        <v>CONSUMER EXISTING</v>
      </c>
      <c r="Q796" s="50" t="str">
        <f>IF(tbl_raw_data[[#This Row],[Time taken in min]]&lt;=Settiings!$D$2,"SLA_MET","SLA_NOT_MET")</f>
        <v>SLA_MET</v>
      </c>
      <c r="R796" s="94"/>
    </row>
    <row r="797" spans="1:18" x14ac:dyDescent="0.3">
      <c r="A797" s="23" t="s">
        <v>3602</v>
      </c>
      <c r="B797" s="9">
        <v>45151.4221875</v>
      </c>
      <c r="C797" s="24">
        <v>45151.42895833333</v>
      </c>
      <c r="D797" s="25" t="s">
        <v>8</v>
      </c>
      <c r="E797" s="25" t="s">
        <v>9</v>
      </c>
      <c r="F797" s="25" t="s">
        <v>65</v>
      </c>
      <c r="G797" s="25" t="s">
        <v>3603</v>
      </c>
      <c r="H797" s="78" t="s">
        <v>7451</v>
      </c>
      <c r="I797" s="48">
        <f>tbl_raw_data[[#This Row],[Date Actioned]]-tbl_raw_data[[#This Row],[Date Tagged]]</f>
        <v>6.7708333299378864E-3</v>
      </c>
      <c r="J797" s="46">
        <f>HOUR(tbl_raw_data[[#This Row],[Time_taken]])*60+MINUTE(tbl_raw_data[[#This Row],[Time_taken]])+SECOND(tbl_raw_data[[#This Row],[Time_taken]])/60</f>
        <v>9.75</v>
      </c>
      <c r="K797" s="52">
        <f>DATE(YEAR(tbl_raw_data[[#This Row],[Date Actioned]]),MONTH(tbl_raw_data[[#This Row],[Date Actioned]]),DAY(tbl_raw_data[[#This Row],[Date Actioned]]))</f>
        <v>45151</v>
      </c>
      <c r="L797" s="50" t="str">
        <f>UPPER(TEXT(tbl_raw_data[[#This Row],[updated_date]],"MMMM"))</f>
        <v>AUGUST</v>
      </c>
      <c r="M797" s="50" t="str">
        <f>"WEEK "&amp; IF(ROUNDUP(DAY(tbl_raw_data[[#This Row],[updated_date]])/7,0)=5,4,ROUNDUP(DAY(tbl_raw_data[[#This Row],[updated_date]])/7,0))</f>
        <v>WEEK 2</v>
      </c>
      <c r="N797" s="50" t="str">
        <f>UPPER(VLOOKUP(tbl_raw_data[[#This Row],[Analyst]],Settiings!$A$2:$B$16,2,0))</f>
        <v>SAM</v>
      </c>
      <c r="O797" s="50" t="str">
        <f>TRIM(UPPER(tbl_raw_data[[#This Row],[Outcome]]))</f>
        <v>WITHDRAW</v>
      </c>
      <c r="P797" s="50" t="str">
        <f>TRIM(UPPER(tbl_raw_data[[#This Row],[Queue Name]]))</f>
        <v>CONSUMER EXISTING</v>
      </c>
      <c r="Q797" s="50" t="str">
        <f>IF(tbl_raw_data[[#This Row],[Time taken in min]]&lt;=Settiings!$D$2,"SLA_MET","SLA_NOT_MET")</f>
        <v>SLA_MET</v>
      </c>
      <c r="R797" s="94"/>
    </row>
    <row r="798" spans="1:18" x14ac:dyDescent="0.3">
      <c r="A798" s="20" t="s">
        <v>3612</v>
      </c>
      <c r="B798" s="9">
        <v>45151.454062500001</v>
      </c>
      <c r="C798" s="24">
        <v>45151.462523148148</v>
      </c>
      <c r="D798" s="25" t="s">
        <v>8</v>
      </c>
      <c r="E798" s="25" t="s">
        <v>19</v>
      </c>
      <c r="F798" s="25" t="s">
        <v>24</v>
      </c>
      <c r="G798" s="25" t="s">
        <v>1339</v>
      </c>
      <c r="H798" s="78" t="s">
        <v>7451</v>
      </c>
      <c r="I798" s="48">
        <f>tbl_raw_data[[#This Row],[Date Actioned]]-tbl_raw_data[[#This Row],[Date Tagged]]</f>
        <v>8.4606481468654238E-3</v>
      </c>
      <c r="J798" s="46">
        <f>HOUR(tbl_raw_data[[#This Row],[Time_taken]])*60+MINUTE(tbl_raw_data[[#This Row],[Time_taken]])+SECOND(tbl_raw_data[[#This Row],[Time_taken]])/60</f>
        <v>12.183333333333334</v>
      </c>
      <c r="K798" s="52">
        <f>DATE(YEAR(tbl_raw_data[[#This Row],[Date Actioned]]),MONTH(tbl_raw_data[[#This Row],[Date Actioned]]),DAY(tbl_raw_data[[#This Row],[Date Actioned]]))</f>
        <v>45151</v>
      </c>
      <c r="L798" s="50" t="str">
        <f>UPPER(TEXT(tbl_raw_data[[#This Row],[updated_date]],"MMMM"))</f>
        <v>AUGUST</v>
      </c>
      <c r="M798" s="50" t="str">
        <f>"WEEK "&amp; IF(ROUNDUP(DAY(tbl_raw_data[[#This Row],[updated_date]])/7,0)=5,4,ROUNDUP(DAY(tbl_raw_data[[#This Row],[updated_date]])/7,0))</f>
        <v>WEEK 2</v>
      </c>
      <c r="N798" s="50" t="str">
        <f>UPPER(VLOOKUP(tbl_raw_data[[#This Row],[Analyst]],Settiings!$A$2:$B$16,2,0))</f>
        <v>QUADIR</v>
      </c>
      <c r="O798" s="50" t="str">
        <f>TRIM(UPPER(tbl_raw_data[[#This Row],[Outcome]]))</f>
        <v>WITHDRAW</v>
      </c>
      <c r="P798" s="50" t="str">
        <f>TRIM(UPPER(tbl_raw_data[[#This Row],[Queue Name]]))</f>
        <v>CONSUMER POST BUREAU</v>
      </c>
      <c r="Q798" s="50" t="str">
        <f>IF(tbl_raw_data[[#This Row],[Time taken in min]]&lt;=Settiings!$D$2,"SLA_MET","SLA_NOT_MET")</f>
        <v>SLA_MET</v>
      </c>
      <c r="R798" s="94"/>
    </row>
    <row r="799" spans="1:18" x14ac:dyDescent="0.3">
      <c r="A799" s="23" t="s">
        <v>3617</v>
      </c>
      <c r="B799" s="15">
        <v>45151.461678240739</v>
      </c>
      <c r="C799" s="16">
        <v>45151.468425925923</v>
      </c>
      <c r="D799" s="17" t="s">
        <v>8</v>
      </c>
      <c r="E799" s="17" t="s">
        <v>47</v>
      </c>
      <c r="F799" s="17" t="s">
        <v>24</v>
      </c>
      <c r="G799" s="17" t="s">
        <v>118</v>
      </c>
      <c r="H799" s="78" t="s">
        <v>7451</v>
      </c>
      <c r="I799" s="48">
        <f>tbl_raw_data[[#This Row],[Date Actioned]]-tbl_raw_data[[#This Row],[Date Tagged]]</f>
        <v>6.7476851836545393E-3</v>
      </c>
      <c r="J799" s="46">
        <f>HOUR(tbl_raw_data[[#This Row],[Time_taken]])*60+MINUTE(tbl_raw_data[[#This Row],[Time_taken]])+SECOND(tbl_raw_data[[#This Row],[Time_taken]])/60</f>
        <v>9.7166666666666668</v>
      </c>
      <c r="K799" s="52">
        <f>DATE(YEAR(tbl_raw_data[[#This Row],[Date Actioned]]),MONTH(tbl_raw_data[[#This Row],[Date Actioned]]),DAY(tbl_raw_data[[#This Row],[Date Actioned]]))</f>
        <v>45151</v>
      </c>
      <c r="L799" s="50" t="str">
        <f>UPPER(TEXT(tbl_raw_data[[#This Row],[updated_date]],"MMMM"))</f>
        <v>AUGUST</v>
      </c>
      <c r="M799" s="50" t="str">
        <f>"WEEK "&amp; IF(ROUNDUP(DAY(tbl_raw_data[[#This Row],[updated_date]])/7,0)=5,4,ROUNDUP(DAY(tbl_raw_data[[#This Row],[updated_date]])/7,0))</f>
        <v>WEEK 2</v>
      </c>
      <c r="N799" s="50" t="str">
        <f>UPPER(VLOOKUP(tbl_raw_data[[#This Row],[Analyst]],Settiings!$A$2:$B$16,2,0))</f>
        <v>QUADIR</v>
      </c>
      <c r="O799" s="50" t="str">
        <f>TRIM(UPPER(tbl_raw_data[[#This Row],[Outcome]]))</f>
        <v>WITHDRAW</v>
      </c>
      <c r="P799" s="50" t="str">
        <f>TRIM(UPPER(tbl_raw_data[[#This Row],[Queue Name]]))</f>
        <v>CONSUMER PRE BUREAU</v>
      </c>
      <c r="Q799" s="50" t="str">
        <f>IF(tbl_raw_data[[#This Row],[Time taken in min]]&lt;=Settiings!$D$2,"SLA_MET","SLA_NOT_MET")</f>
        <v>SLA_MET</v>
      </c>
      <c r="R799" s="94"/>
    </row>
    <row r="800" spans="1:18" x14ac:dyDescent="0.3">
      <c r="A800" s="14" t="s">
        <v>3620</v>
      </c>
      <c r="B800" s="9">
        <v>45151.470578703702</v>
      </c>
      <c r="C800" s="24">
        <v>45151.487245370372</v>
      </c>
      <c r="D800" s="25" t="s">
        <v>8</v>
      </c>
      <c r="E800" s="25" t="s">
        <v>47</v>
      </c>
      <c r="F800" s="25" t="s">
        <v>686</v>
      </c>
      <c r="G800" s="25" t="s">
        <v>118</v>
      </c>
      <c r="H800" s="78" t="s">
        <v>7451</v>
      </c>
      <c r="I800" s="48">
        <f>tbl_raw_data[[#This Row],[Date Actioned]]-tbl_raw_data[[#This Row],[Date Tagged]]</f>
        <v>1.6666666670062114E-2</v>
      </c>
      <c r="J800" s="46">
        <f>HOUR(tbl_raw_data[[#This Row],[Time_taken]])*60+MINUTE(tbl_raw_data[[#This Row],[Time_taken]])+SECOND(tbl_raw_data[[#This Row],[Time_taken]])/60</f>
        <v>24</v>
      </c>
      <c r="K800" s="52">
        <f>DATE(YEAR(tbl_raw_data[[#This Row],[Date Actioned]]),MONTH(tbl_raw_data[[#This Row],[Date Actioned]]),DAY(tbl_raw_data[[#This Row],[Date Actioned]]))</f>
        <v>45151</v>
      </c>
      <c r="L800" s="50" t="str">
        <f>UPPER(TEXT(tbl_raw_data[[#This Row],[updated_date]],"MMMM"))</f>
        <v>AUGUST</v>
      </c>
      <c r="M800" s="50" t="str">
        <f>"WEEK "&amp; IF(ROUNDUP(DAY(tbl_raw_data[[#This Row],[updated_date]])/7,0)=5,4,ROUNDUP(DAY(tbl_raw_data[[#This Row],[updated_date]])/7,0))</f>
        <v>WEEK 2</v>
      </c>
      <c r="N800" s="50" t="str">
        <f>UPPER(VLOOKUP(tbl_raw_data[[#This Row],[Analyst]],Settiings!$A$2:$B$16,2,0))</f>
        <v>FARDIN</v>
      </c>
      <c r="O800" s="50" t="str">
        <f>TRIM(UPPER(tbl_raw_data[[#This Row],[Outcome]]))</f>
        <v>WITHDRAW</v>
      </c>
      <c r="P800" s="50" t="str">
        <f>TRIM(UPPER(tbl_raw_data[[#This Row],[Queue Name]]))</f>
        <v>CONSUMER PRE BUREAU</v>
      </c>
      <c r="Q800" s="50" t="str">
        <f>IF(tbl_raw_data[[#This Row],[Time taken in min]]&lt;=Settiings!$D$2,"SLA_MET","SLA_NOT_MET")</f>
        <v>SLA_NOT_MET</v>
      </c>
      <c r="R800" s="94"/>
    </row>
    <row r="801" spans="1:18" x14ac:dyDescent="0.3">
      <c r="A801" s="20" t="s">
        <v>3623</v>
      </c>
      <c r="B801" s="15">
        <v>45151.476701388892</v>
      </c>
      <c r="C801" s="16">
        <v>45151.477650462963</v>
      </c>
      <c r="D801" s="17" t="s">
        <v>8</v>
      </c>
      <c r="E801" s="17" t="s">
        <v>47</v>
      </c>
      <c r="F801" s="17" t="s">
        <v>65</v>
      </c>
      <c r="G801" s="17" t="s">
        <v>118</v>
      </c>
      <c r="H801" s="78" t="s">
        <v>7451</v>
      </c>
      <c r="I801" s="48">
        <f>tbl_raw_data[[#This Row],[Date Actioned]]-tbl_raw_data[[#This Row],[Date Tagged]]</f>
        <v>9.4907407037680969E-4</v>
      </c>
      <c r="J801" s="46">
        <f>HOUR(tbl_raw_data[[#This Row],[Time_taken]])*60+MINUTE(tbl_raw_data[[#This Row],[Time_taken]])+SECOND(tbl_raw_data[[#This Row],[Time_taken]])/60</f>
        <v>1.3666666666666667</v>
      </c>
      <c r="K801" s="52">
        <f>DATE(YEAR(tbl_raw_data[[#This Row],[Date Actioned]]),MONTH(tbl_raw_data[[#This Row],[Date Actioned]]),DAY(tbl_raw_data[[#This Row],[Date Actioned]]))</f>
        <v>45151</v>
      </c>
      <c r="L801" s="50" t="str">
        <f>UPPER(TEXT(tbl_raw_data[[#This Row],[updated_date]],"MMMM"))</f>
        <v>AUGUST</v>
      </c>
      <c r="M801" s="50" t="str">
        <f>"WEEK "&amp; IF(ROUNDUP(DAY(tbl_raw_data[[#This Row],[updated_date]])/7,0)=5,4,ROUNDUP(DAY(tbl_raw_data[[#This Row],[updated_date]])/7,0))</f>
        <v>WEEK 2</v>
      </c>
      <c r="N801" s="50" t="str">
        <f>UPPER(VLOOKUP(tbl_raw_data[[#This Row],[Analyst]],Settiings!$A$2:$B$16,2,0))</f>
        <v>SAM</v>
      </c>
      <c r="O801" s="50" t="str">
        <f>TRIM(UPPER(tbl_raw_data[[#This Row],[Outcome]]))</f>
        <v>WITHDRAW</v>
      </c>
      <c r="P801" s="50" t="str">
        <f>TRIM(UPPER(tbl_raw_data[[#This Row],[Queue Name]]))</f>
        <v>CONSUMER PRE BUREAU</v>
      </c>
      <c r="Q801" s="50" t="str">
        <f>IF(tbl_raw_data[[#This Row],[Time taken in min]]&lt;=Settiings!$D$2,"SLA_MET","SLA_NOT_MET")</f>
        <v>SLA_MET</v>
      </c>
      <c r="R801" s="94"/>
    </row>
    <row r="802" spans="1:18" x14ac:dyDescent="0.3">
      <c r="A802" s="23" t="s">
        <v>3626</v>
      </c>
      <c r="B802" s="9">
        <v>45151.484664351854</v>
      </c>
      <c r="C802" s="24">
        <v>45151.487488425926</v>
      </c>
      <c r="D802" s="25" t="s">
        <v>8</v>
      </c>
      <c r="E802" s="25" t="s">
        <v>47</v>
      </c>
      <c r="F802" s="25" t="s">
        <v>1222</v>
      </c>
      <c r="G802" s="25" t="s">
        <v>1616</v>
      </c>
      <c r="H802" s="78" t="s">
        <v>7451</v>
      </c>
      <c r="I802" s="48">
        <f>tbl_raw_data[[#This Row],[Date Actioned]]-tbl_raw_data[[#This Row],[Date Tagged]]</f>
        <v>2.8240740721230395E-3</v>
      </c>
      <c r="J802" s="46">
        <f>HOUR(tbl_raw_data[[#This Row],[Time_taken]])*60+MINUTE(tbl_raw_data[[#This Row],[Time_taken]])+SECOND(tbl_raw_data[[#This Row],[Time_taken]])/60</f>
        <v>4.0666666666666664</v>
      </c>
      <c r="K802" s="52">
        <f>DATE(YEAR(tbl_raw_data[[#This Row],[Date Actioned]]),MONTH(tbl_raw_data[[#This Row],[Date Actioned]]),DAY(tbl_raw_data[[#This Row],[Date Actioned]]))</f>
        <v>45151</v>
      </c>
      <c r="L802" s="50" t="str">
        <f>UPPER(TEXT(tbl_raw_data[[#This Row],[updated_date]],"MMMM"))</f>
        <v>AUGUST</v>
      </c>
      <c r="M802" s="50" t="str">
        <f>"WEEK "&amp; IF(ROUNDUP(DAY(tbl_raw_data[[#This Row],[updated_date]])/7,0)=5,4,ROUNDUP(DAY(tbl_raw_data[[#This Row],[updated_date]])/7,0))</f>
        <v>WEEK 2</v>
      </c>
      <c r="N802" s="50" t="str">
        <f>UPPER(VLOOKUP(tbl_raw_data[[#This Row],[Analyst]],Settiings!$A$2:$B$16,2,0))</f>
        <v>HARDIK</v>
      </c>
      <c r="O802" s="50" t="str">
        <f>TRIM(UPPER(tbl_raw_data[[#This Row],[Outcome]]))</f>
        <v>WITHDRAW</v>
      </c>
      <c r="P802" s="50" t="str">
        <f>TRIM(UPPER(tbl_raw_data[[#This Row],[Queue Name]]))</f>
        <v>CONSUMER PRE BUREAU</v>
      </c>
      <c r="Q802" s="50" t="str">
        <f>IF(tbl_raw_data[[#This Row],[Time taken in min]]&lt;=Settiings!$D$2,"SLA_MET","SLA_NOT_MET")</f>
        <v>SLA_MET</v>
      </c>
      <c r="R802" s="94"/>
    </row>
    <row r="803" spans="1:18" x14ac:dyDescent="0.3">
      <c r="A803" s="14" t="s">
        <v>3627</v>
      </c>
      <c r="B803" s="15">
        <v>45151.485254629632</v>
      </c>
      <c r="C803" s="16">
        <v>45151.493125000001</v>
      </c>
      <c r="D803" s="17" t="s">
        <v>8</v>
      </c>
      <c r="E803" s="17" t="s">
        <v>47</v>
      </c>
      <c r="F803" s="17" t="s">
        <v>16</v>
      </c>
      <c r="G803" s="17" t="s">
        <v>3152</v>
      </c>
      <c r="H803" s="78" t="s">
        <v>7451</v>
      </c>
      <c r="I803" s="48">
        <f>tbl_raw_data[[#This Row],[Date Actioned]]-tbl_raw_data[[#This Row],[Date Tagged]]</f>
        <v>7.8703703693463467E-3</v>
      </c>
      <c r="J803" s="46">
        <f>HOUR(tbl_raw_data[[#This Row],[Time_taken]])*60+MINUTE(tbl_raw_data[[#This Row],[Time_taken]])+SECOND(tbl_raw_data[[#This Row],[Time_taken]])/60</f>
        <v>11.333333333333334</v>
      </c>
      <c r="K803" s="52">
        <f>DATE(YEAR(tbl_raw_data[[#This Row],[Date Actioned]]),MONTH(tbl_raw_data[[#This Row],[Date Actioned]]),DAY(tbl_raw_data[[#This Row],[Date Actioned]]))</f>
        <v>45151</v>
      </c>
      <c r="L803" s="50" t="str">
        <f>UPPER(TEXT(tbl_raw_data[[#This Row],[updated_date]],"MMMM"))</f>
        <v>AUGUST</v>
      </c>
      <c r="M803" s="50" t="str">
        <f>"WEEK "&amp; IF(ROUNDUP(DAY(tbl_raw_data[[#This Row],[updated_date]])/7,0)=5,4,ROUNDUP(DAY(tbl_raw_data[[#This Row],[updated_date]])/7,0))</f>
        <v>WEEK 2</v>
      </c>
      <c r="N803" s="50" t="str">
        <f>UPPER(VLOOKUP(tbl_raw_data[[#This Row],[Analyst]],Settiings!$A$2:$B$16,2,0))</f>
        <v>CAMROOON</v>
      </c>
      <c r="O803" s="50" t="str">
        <f>TRIM(UPPER(tbl_raw_data[[#This Row],[Outcome]]))</f>
        <v>WITHDRAW</v>
      </c>
      <c r="P803" s="50" t="str">
        <f>TRIM(UPPER(tbl_raw_data[[#This Row],[Queue Name]]))</f>
        <v>CONSUMER PRE BUREAU</v>
      </c>
      <c r="Q803" s="50" t="str">
        <f>IF(tbl_raw_data[[#This Row],[Time taken in min]]&lt;=Settiings!$D$2,"SLA_MET","SLA_NOT_MET")</f>
        <v>SLA_MET</v>
      </c>
      <c r="R803" s="94"/>
    </row>
    <row r="804" spans="1:18" x14ac:dyDescent="0.3">
      <c r="A804" s="20" t="s">
        <v>3631</v>
      </c>
      <c r="B804" s="9">
        <v>45151.500648148147</v>
      </c>
      <c r="C804" s="24">
        <v>45151.505011574074</v>
      </c>
      <c r="D804" s="25" t="s">
        <v>8</v>
      </c>
      <c r="E804" s="25" t="s">
        <v>47</v>
      </c>
      <c r="F804" s="25" t="s">
        <v>686</v>
      </c>
      <c r="G804" s="25" t="s">
        <v>118</v>
      </c>
      <c r="H804" s="78" t="s">
        <v>7451</v>
      </c>
      <c r="I804" s="48">
        <f>tbl_raw_data[[#This Row],[Date Actioned]]-tbl_raw_data[[#This Row],[Date Tagged]]</f>
        <v>4.3634259272948839E-3</v>
      </c>
      <c r="J804" s="46">
        <f>HOUR(tbl_raw_data[[#This Row],[Time_taken]])*60+MINUTE(tbl_raw_data[[#This Row],[Time_taken]])+SECOND(tbl_raw_data[[#This Row],[Time_taken]])/60</f>
        <v>6.2833333333333332</v>
      </c>
      <c r="K804" s="52">
        <f>DATE(YEAR(tbl_raw_data[[#This Row],[Date Actioned]]),MONTH(tbl_raw_data[[#This Row],[Date Actioned]]),DAY(tbl_raw_data[[#This Row],[Date Actioned]]))</f>
        <v>45151</v>
      </c>
      <c r="L804" s="50" t="str">
        <f>UPPER(TEXT(tbl_raw_data[[#This Row],[updated_date]],"MMMM"))</f>
        <v>AUGUST</v>
      </c>
      <c r="M804" s="50" t="str">
        <f>"WEEK "&amp; IF(ROUNDUP(DAY(tbl_raw_data[[#This Row],[updated_date]])/7,0)=5,4,ROUNDUP(DAY(tbl_raw_data[[#This Row],[updated_date]])/7,0))</f>
        <v>WEEK 2</v>
      </c>
      <c r="N804" s="50" t="str">
        <f>UPPER(VLOOKUP(tbl_raw_data[[#This Row],[Analyst]],Settiings!$A$2:$B$16,2,0))</f>
        <v>FARDIN</v>
      </c>
      <c r="O804" s="50" t="str">
        <f>TRIM(UPPER(tbl_raw_data[[#This Row],[Outcome]]))</f>
        <v>WITHDRAW</v>
      </c>
      <c r="P804" s="50" t="str">
        <f>TRIM(UPPER(tbl_raw_data[[#This Row],[Queue Name]]))</f>
        <v>CONSUMER PRE BUREAU</v>
      </c>
      <c r="Q804" s="50" t="str">
        <f>IF(tbl_raw_data[[#This Row],[Time taken in min]]&lt;=Settiings!$D$2,"SLA_MET","SLA_NOT_MET")</f>
        <v>SLA_MET</v>
      </c>
      <c r="R804" s="94"/>
    </row>
    <row r="805" spans="1:18" x14ac:dyDescent="0.3">
      <c r="A805" s="23" t="s">
        <v>3632</v>
      </c>
      <c r="B805" s="15">
        <v>45151.50377314815</v>
      </c>
      <c r="C805" s="16">
        <v>45151.511099537034</v>
      </c>
      <c r="D805" s="17" t="s">
        <v>8</v>
      </c>
      <c r="E805" s="17" t="s">
        <v>47</v>
      </c>
      <c r="F805" s="17" t="s">
        <v>16</v>
      </c>
      <c r="G805" s="17" t="s">
        <v>3633</v>
      </c>
      <c r="H805" s="78" t="s">
        <v>7451</v>
      </c>
      <c r="I805" s="48">
        <f>tbl_raw_data[[#This Row],[Date Actioned]]-tbl_raw_data[[#This Row],[Date Tagged]]</f>
        <v>7.326388884393964E-3</v>
      </c>
      <c r="J805" s="46">
        <f>HOUR(tbl_raw_data[[#This Row],[Time_taken]])*60+MINUTE(tbl_raw_data[[#This Row],[Time_taken]])+SECOND(tbl_raw_data[[#This Row],[Time_taken]])/60</f>
        <v>10.55</v>
      </c>
      <c r="K805" s="52">
        <f>DATE(YEAR(tbl_raw_data[[#This Row],[Date Actioned]]),MONTH(tbl_raw_data[[#This Row],[Date Actioned]]),DAY(tbl_raw_data[[#This Row],[Date Actioned]]))</f>
        <v>45151</v>
      </c>
      <c r="L805" s="50" t="str">
        <f>UPPER(TEXT(tbl_raw_data[[#This Row],[updated_date]],"MMMM"))</f>
        <v>AUGUST</v>
      </c>
      <c r="M805" s="50" t="str">
        <f>"WEEK "&amp; IF(ROUNDUP(DAY(tbl_raw_data[[#This Row],[updated_date]])/7,0)=5,4,ROUNDUP(DAY(tbl_raw_data[[#This Row],[updated_date]])/7,0))</f>
        <v>WEEK 2</v>
      </c>
      <c r="N805" s="50" t="str">
        <f>UPPER(VLOOKUP(tbl_raw_data[[#This Row],[Analyst]],Settiings!$A$2:$B$16,2,0))</f>
        <v>CAMROOON</v>
      </c>
      <c r="O805" s="50" t="str">
        <f>TRIM(UPPER(tbl_raw_data[[#This Row],[Outcome]]))</f>
        <v>WITHDRAW</v>
      </c>
      <c r="P805" s="50" t="str">
        <f>TRIM(UPPER(tbl_raw_data[[#This Row],[Queue Name]]))</f>
        <v>CONSUMER PRE BUREAU</v>
      </c>
      <c r="Q805" s="50" t="str">
        <f>IF(tbl_raw_data[[#This Row],[Time taken in min]]&lt;=Settiings!$D$2,"SLA_MET","SLA_NOT_MET")</f>
        <v>SLA_MET</v>
      </c>
      <c r="R805" s="94"/>
    </row>
    <row r="806" spans="1:18" x14ac:dyDescent="0.3">
      <c r="A806" s="14" t="s">
        <v>3634</v>
      </c>
      <c r="B806" s="9">
        <v>45151.504479166666</v>
      </c>
      <c r="C806" s="24">
        <v>45151.505590277775</v>
      </c>
      <c r="D806" s="25" t="s">
        <v>8</v>
      </c>
      <c r="E806" s="25" t="s">
        <v>47</v>
      </c>
      <c r="F806" s="25" t="s">
        <v>65</v>
      </c>
      <c r="G806" s="25" t="s">
        <v>118</v>
      </c>
      <c r="H806" s="78" t="s">
        <v>7451</v>
      </c>
      <c r="I806" s="48">
        <f>tbl_raw_data[[#This Row],[Date Actioned]]-tbl_raw_data[[#This Row],[Date Tagged]]</f>
        <v>1.111111108912155E-3</v>
      </c>
      <c r="J806" s="46">
        <f>HOUR(tbl_raw_data[[#This Row],[Time_taken]])*60+MINUTE(tbl_raw_data[[#This Row],[Time_taken]])+SECOND(tbl_raw_data[[#This Row],[Time_taken]])/60</f>
        <v>1.6</v>
      </c>
      <c r="K806" s="52">
        <f>DATE(YEAR(tbl_raw_data[[#This Row],[Date Actioned]]),MONTH(tbl_raw_data[[#This Row],[Date Actioned]]),DAY(tbl_raw_data[[#This Row],[Date Actioned]]))</f>
        <v>45151</v>
      </c>
      <c r="L806" s="50" t="str">
        <f>UPPER(TEXT(tbl_raw_data[[#This Row],[updated_date]],"MMMM"))</f>
        <v>AUGUST</v>
      </c>
      <c r="M806" s="50" t="str">
        <f>"WEEK "&amp; IF(ROUNDUP(DAY(tbl_raw_data[[#This Row],[updated_date]])/7,0)=5,4,ROUNDUP(DAY(tbl_raw_data[[#This Row],[updated_date]])/7,0))</f>
        <v>WEEK 2</v>
      </c>
      <c r="N806" s="50" t="str">
        <f>UPPER(VLOOKUP(tbl_raw_data[[#This Row],[Analyst]],Settiings!$A$2:$B$16,2,0))</f>
        <v>SAM</v>
      </c>
      <c r="O806" s="50" t="str">
        <f>TRIM(UPPER(tbl_raw_data[[#This Row],[Outcome]]))</f>
        <v>WITHDRAW</v>
      </c>
      <c r="P806" s="50" t="str">
        <f>TRIM(UPPER(tbl_raw_data[[#This Row],[Queue Name]]))</f>
        <v>CONSUMER PRE BUREAU</v>
      </c>
      <c r="Q806" s="50" t="str">
        <f>IF(tbl_raw_data[[#This Row],[Time taken in min]]&lt;=Settiings!$D$2,"SLA_MET","SLA_NOT_MET")</f>
        <v>SLA_MET</v>
      </c>
      <c r="R806" s="94"/>
    </row>
    <row r="807" spans="1:18" x14ac:dyDescent="0.3">
      <c r="A807" s="20" t="s">
        <v>3637</v>
      </c>
      <c r="B807" s="15">
        <v>45151.511412037034</v>
      </c>
      <c r="C807" s="16">
        <v>45151.517210648148</v>
      </c>
      <c r="D807" s="17" t="s">
        <v>8</v>
      </c>
      <c r="E807" s="17" t="s">
        <v>47</v>
      </c>
      <c r="F807" s="17" t="s">
        <v>65</v>
      </c>
      <c r="G807" s="17" t="s">
        <v>3638</v>
      </c>
      <c r="H807" s="78" t="s">
        <v>7451</v>
      </c>
      <c r="I807" s="48">
        <f>tbl_raw_data[[#This Row],[Date Actioned]]-tbl_raw_data[[#This Row],[Date Tagged]]</f>
        <v>5.7986111132777296E-3</v>
      </c>
      <c r="J807" s="46">
        <f>HOUR(tbl_raw_data[[#This Row],[Time_taken]])*60+MINUTE(tbl_raw_data[[#This Row],[Time_taken]])+SECOND(tbl_raw_data[[#This Row],[Time_taken]])/60</f>
        <v>8.35</v>
      </c>
      <c r="K807" s="52">
        <f>DATE(YEAR(tbl_raw_data[[#This Row],[Date Actioned]]),MONTH(tbl_raw_data[[#This Row],[Date Actioned]]),DAY(tbl_raw_data[[#This Row],[Date Actioned]]))</f>
        <v>45151</v>
      </c>
      <c r="L807" s="50" t="str">
        <f>UPPER(TEXT(tbl_raw_data[[#This Row],[updated_date]],"MMMM"))</f>
        <v>AUGUST</v>
      </c>
      <c r="M807" s="50" t="str">
        <f>"WEEK "&amp; IF(ROUNDUP(DAY(tbl_raw_data[[#This Row],[updated_date]])/7,0)=5,4,ROUNDUP(DAY(tbl_raw_data[[#This Row],[updated_date]])/7,0))</f>
        <v>WEEK 2</v>
      </c>
      <c r="N807" s="50" t="str">
        <f>UPPER(VLOOKUP(tbl_raw_data[[#This Row],[Analyst]],Settiings!$A$2:$B$16,2,0))</f>
        <v>SAM</v>
      </c>
      <c r="O807" s="50" t="str">
        <f>TRIM(UPPER(tbl_raw_data[[#This Row],[Outcome]]))</f>
        <v>WITHDRAW</v>
      </c>
      <c r="P807" s="50" t="str">
        <f>TRIM(UPPER(tbl_raw_data[[#This Row],[Queue Name]]))</f>
        <v>CONSUMER PRE BUREAU</v>
      </c>
      <c r="Q807" s="50" t="str">
        <f>IF(tbl_raw_data[[#This Row],[Time taken in min]]&lt;=Settiings!$D$2,"SLA_MET","SLA_NOT_MET")</f>
        <v>SLA_MET</v>
      </c>
      <c r="R807" s="94"/>
    </row>
    <row r="808" spans="1:18" x14ac:dyDescent="0.3">
      <c r="A808" s="23" t="s">
        <v>3639</v>
      </c>
      <c r="B808" s="9">
        <v>45151.511666666665</v>
      </c>
      <c r="C808" s="24">
        <v>45151.526053240741</v>
      </c>
      <c r="D808" s="25" t="s">
        <v>8</v>
      </c>
      <c r="E808" s="25" t="s">
        <v>47</v>
      </c>
      <c r="F808" s="25" t="s">
        <v>10</v>
      </c>
      <c r="G808" s="25" t="s">
        <v>118</v>
      </c>
      <c r="H808" s="78" t="s">
        <v>7451</v>
      </c>
      <c r="I808" s="48">
        <f>tbl_raw_data[[#This Row],[Date Actioned]]-tbl_raw_data[[#This Row],[Date Tagged]]</f>
        <v>1.4386574075615499E-2</v>
      </c>
      <c r="J808" s="46">
        <f>HOUR(tbl_raw_data[[#This Row],[Time_taken]])*60+MINUTE(tbl_raw_data[[#This Row],[Time_taken]])+SECOND(tbl_raw_data[[#This Row],[Time_taken]])/60</f>
        <v>20.716666666666665</v>
      </c>
      <c r="K808" s="52">
        <f>DATE(YEAR(tbl_raw_data[[#This Row],[Date Actioned]]),MONTH(tbl_raw_data[[#This Row],[Date Actioned]]),DAY(tbl_raw_data[[#This Row],[Date Actioned]]))</f>
        <v>45151</v>
      </c>
      <c r="L808" s="50" t="str">
        <f>UPPER(TEXT(tbl_raw_data[[#This Row],[updated_date]],"MMMM"))</f>
        <v>AUGUST</v>
      </c>
      <c r="M808" s="50" t="str">
        <f>"WEEK "&amp; IF(ROUNDUP(DAY(tbl_raw_data[[#This Row],[updated_date]])/7,0)=5,4,ROUNDUP(DAY(tbl_raw_data[[#This Row],[updated_date]])/7,0))</f>
        <v>WEEK 2</v>
      </c>
      <c r="N808" s="50" t="str">
        <f>UPPER(VLOOKUP(tbl_raw_data[[#This Row],[Analyst]],Settiings!$A$2:$B$16,2,0))</f>
        <v>NITESH</v>
      </c>
      <c r="O808" s="50" t="str">
        <f>TRIM(UPPER(tbl_raw_data[[#This Row],[Outcome]]))</f>
        <v>WITHDRAW</v>
      </c>
      <c r="P808" s="50" t="str">
        <f>TRIM(UPPER(tbl_raw_data[[#This Row],[Queue Name]]))</f>
        <v>CONSUMER PRE BUREAU</v>
      </c>
      <c r="Q808" s="50" t="str">
        <f>IF(tbl_raw_data[[#This Row],[Time taken in min]]&lt;=Settiings!$D$2,"SLA_MET","SLA_NOT_MET")</f>
        <v>SLA_NOT_MET</v>
      </c>
      <c r="R808" s="94"/>
    </row>
    <row r="809" spans="1:18" x14ac:dyDescent="0.3">
      <c r="A809" s="14" t="s">
        <v>3640</v>
      </c>
      <c r="B809" s="15">
        <v>45151.516423611109</v>
      </c>
      <c r="C809" s="16">
        <v>45151.523217592592</v>
      </c>
      <c r="D809" s="17" t="s">
        <v>8</v>
      </c>
      <c r="E809" s="17" t="s">
        <v>47</v>
      </c>
      <c r="F809" s="17" t="s">
        <v>53</v>
      </c>
      <c r="G809" s="17" t="s">
        <v>3641</v>
      </c>
      <c r="H809" s="78" t="s">
        <v>7451</v>
      </c>
      <c r="I809" s="48">
        <f>tbl_raw_data[[#This Row],[Date Actioned]]-tbl_raw_data[[#This Row],[Date Tagged]]</f>
        <v>6.7939814834971912E-3</v>
      </c>
      <c r="J809" s="46">
        <f>HOUR(tbl_raw_data[[#This Row],[Time_taken]])*60+MINUTE(tbl_raw_data[[#This Row],[Time_taken]])+SECOND(tbl_raw_data[[#This Row],[Time_taken]])/60</f>
        <v>9.7833333333333332</v>
      </c>
      <c r="K809" s="52">
        <f>DATE(YEAR(tbl_raw_data[[#This Row],[Date Actioned]]),MONTH(tbl_raw_data[[#This Row],[Date Actioned]]),DAY(tbl_raw_data[[#This Row],[Date Actioned]]))</f>
        <v>45151</v>
      </c>
      <c r="L809" s="50" t="str">
        <f>UPPER(TEXT(tbl_raw_data[[#This Row],[updated_date]],"MMMM"))</f>
        <v>AUGUST</v>
      </c>
      <c r="M809" s="50" t="str">
        <f>"WEEK "&amp; IF(ROUNDUP(DAY(tbl_raw_data[[#This Row],[updated_date]])/7,0)=5,4,ROUNDUP(DAY(tbl_raw_data[[#This Row],[updated_date]])/7,0))</f>
        <v>WEEK 2</v>
      </c>
      <c r="N809" s="50" t="str">
        <f>UPPER(VLOOKUP(tbl_raw_data[[#This Row],[Analyst]],Settiings!$A$2:$B$16,2,0))</f>
        <v>NAVED</v>
      </c>
      <c r="O809" s="50" t="str">
        <f>TRIM(UPPER(tbl_raw_data[[#This Row],[Outcome]]))</f>
        <v>WITHDRAW</v>
      </c>
      <c r="P809" s="50" t="str">
        <f>TRIM(UPPER(tbl_raw_data[[#This Row],[Queue Name]]))</f>
        <v>CONSUMER PRE BUREAU</v>
      </c>
      <c r="Q809" s="50" t="str">
        <f>IF(tbl_raw_data[[#This Row],[Time taken in min]]&lt;=Settiings!$D$2,"SLA_MET","SLA_NOT_MET")</f>
        <v>SLA_MET</v>
      </c>
      <c r="R809" s="94"/>
    </row>
    <row r="810" spans="1:18" x14ac:dyDescent="0.3">
      <c r="A810" s="20" t="s">
        <v>3646</v>
      </c>
      <c r="B810" s="9">
        <v>45151.532766203702</v>
      </c>
      <c r="C810" s="24">
        <v>45151.536851851852</v>
      </c>
      <c r="D810" s="25" t="s">
        <v>8</v>
      </c>
      <c r="E810" s="25" t="s">
        <v>47</v>
      </c>
      <c r="F810" s="25" t="s">
        <v>65</v>
      </c>
      <c r="G810" s="25" t="s">
        <v>118</v>
      </c>
      <c r="H810" s="78" t="s">
        <v>7451</v>
      </c>
      <c r="I810" s="48">
        <f>tbl_raw_data[[#This Row],[Date Actioned]]-tbl_raw_data[[#This Row],[Date Tagged]]</f>
        <v>4.0856481500668451E-3</v>
      </c>
      <c r="J810" s="46">
        <f>HOUR(tbl_raw_data[[#This Row],[Time_taken]])*60+MINUTE(tbl_raw_data[[#This Row],[Time_taken]])+SECOND(tbl_raw_data[[#This Row],[Time_taken]])/60</f>
        <v>5.8833333333333329</v>
      </c>
      <c r="K810" s="52">
        <f>DATE(YEAR(tbl_raw_data[[#This Row],[Date Actioned]]),MONTH(tbl_raw_data[[#This Row],[Date Actioned]]),DAY(tbl_raw_data[[#This Row],[Date Actioned]]))</f>
        <v>45151</v>
      </c>
      <c r="L810" s="50" t="str">
        <f>UPPER(TEXT(tbl_raw_data[[#This Row],[updated_date]],"MMMM"))</f>
        <v>AUGUST</v>
      </c>
      <c r="M810" s="50" t="str">
        <f>"WEEK "&amp; IF(ROUNDUP(DAY(tbl_raw_data[[#This Row],[updated_date]])/7,0)=5,4,ROUNDUP(DAY(tbl_raw_data[[#This Row],[updated_date]])/7,0))</f>
        <v>WEEK 2</v>
      </c>
      <c r="N810" s="50" t="str">
        <f>UPPER(VLOOKUP(tbl_raw_data[[#This Row],[Analyst]],Settiings!$A$2:$B$16,2,0))</f>
        <v>SAM</v>
      </c>
      <c r="O810" s="50" t="str">
        <f>TRIM(UPPER(tbl_raw_data[[#This Row],[Outcome]]))</f>
        <v>WITHDRAW</v>
      </c>
      <c r="P810" s="50" t="str">
        <f>TRIM(UPPER(tbl_raw_data[[#This Row],[Queue Name]]))</f>
        <v>CONSUMER PRE BUREAU</v>
      </c>
      <c r="Q810" s="50" t="str">
        <f>IF(tbl_raw_data[[#This Row],[Time taken in min]]&lt;=Settiings!$D$2,"SLA_MET","SLA_NOT_MET")</f>
        <v>SLA_MET</v>
      </c>
      <c r="R810" s="94"/>
    </row>
    <row r="811" spans="1:18" x14ac:dyDescent="0.3">
      <c r="A811" s="20" t="s">
        <v>3660</v>
      </c>
      <c r="B811" s="15">
        <v>45151.558587962965</v>
      </c>
      <c r="C811" s="16">
        <v>45151.569097222222</v>
      </c>
      <c r="D811" s="17" t="s">
        <v>8</v>
      </c>
      <c r="E811" s="17" t="s">
        <v>19</v>
      </c>
      <c r="F811" s="17" t="s">
        <v>65</v>
      </c>
      <c r="G811" s="17" t="s">
        <v>1339</v>
      </c>
      <c r="H811" s="78" t="s">
        <v>7451</v>
      </c>
      <c r="I811" s="48">
        <f>tbl_raw_data[[#This Row],[Date Actioned]]-tbl_raw_data[[#This Row],[Date Tagged]]</f>
        <v>1.0509259256650694E-2</v>
      </c>
      <c r="J811" s="46">
        <f>HOUR(tbl_raw_data[[#This Row],[Time_taken]])*60+MINUTE(tbl_raw_data[[#This Row],[Time_taken]])+SECOND(tbl_raw_data[[#This Row],[Time_taken]])/60</f>
        <v>15.133333333333333</v>
      </c>
      <c r="K811" s="52">
        <f>DATE(YEAR(tbl_raw_data[[#This Row],[Date Actioned]]),MONTH(tbl_raw_data[[#This Row],[Date Actioned]]),DAY(tbl_raw_data[[#This Row],[Date Actioned]]))</f>
        <v>45151</v>
      </c>
      <c r="L811" s="50" t="str">
        <f>UPPER(TEXT(tbl_raw_data[[#This Row],[updated_date]],"MMMM"))</f>
        <v>AUGUST</v>
      </c>
      <c r="M811" s="50" t="str">
        <f>"WEEK "&amp; IF(ROUNDUP(DAY(tbl_raw_data[[#This Row],[updated_date]])/7,0)=5,4,ROUNDUP(DAY(tbl_raw_data[[#This Row],[updated_date]])/7,0))</f>
        <v>WEEK 2</v>
      </c>
      <c r="N811" s="50" t="str">
        <f>UPPER(VLOOKUP(tbl_raw_data[[#This Row],[Analyst]],Settiings!$A$2:$B$16,2,0))</f>
        <v>SAM</v>
      </c>
      <c r="O811" s="50" t="str">
        <f>TRIM(UPPER(tbl_raw_data[[#This Row],[Outcome]]))</f>
        <v>WITHDRAW</v>
      </c>
      <c r="P811" s="50" t="str">
        <f>TRIM(UPPER(tbl_raw_data[[#This Row],[Queue Name]]))</f>
        <v>CONSUMER POST BUREAU</v>
      </c>
      <c r="Q811" s="50" t="str">
        <f>IF(tbl_raw_data[[#This Row],[Time taken in min]]&lt;=Settiings!$D$2,"SLA_MET","SLA_NOT_MET")</f>
        <v>SLA_MET</v>
      </c>
      <c r="R811" s="94"/>
    </row>
    <row r="812" spans="1:18" x14ac:dyDescent="0.3">
      <c r="A812" s="23" t="s">
        <v>3662</v>
      </c>
      <c r="B812" s="9">
        <v>45151.559317129628</v>
      </c>
      <c r="C812" s="24">
        <v>45151.572025462963</v>
      </c>
      <c r="D812" s="25" t="s">
        <v>8</v>
      </c>
      <c r="E812" s="25" t="s">
        <v>47</v>
      </c>
      <c r="F812" s="25" t="s">
        <v>53</v>
      </c>
      <c r="G812" s="25" t="s">
        <v>3663</v>
      </c>
      <c r="H812" s="78" t="s">
        <v>7451</v>
      </c>
      <c r="I812" s="48">
        <f>tbl_raw_data[[#This Row],[Date Actioned]]-tbl_raw_data[[#This Row],[Date Tagged]]</f>
        <v>1.2708333335467614E-2</v>
      </c>
      <c r="J812" s="46">
        <f>HOUR(tbl_raw_data[[#This Row],[Time_taken]])*60+MINUTE(tbl_raw_data[[#This Row],[Time_taken]])+SECOND(tbl_raw_data[[#This Row],[Time_taken]])/60</f>
        <v>18.3</v>
      </c>
      <c r="K812" s="52">
        <f>DATE(YEAR(tbl_raw_data[[#This Row],[Date Actioned]]),MONTH(tbl_raw_data[[#This Row],[Date Actioned]]),DAY(tbl_raw_data[[#This Row],[Date Actioned]]))</f>
        <v>45151</v>
      </c>
      <c r="L812" s="50" t="str">
        <f>UPPER(TEXT(tbl_raw_data[[#This Row],[updated_date]],"MMMM"))</f>
        <v>AUGUST</v>
      </c>
      <c r="M812" s="50" t="str">
        <f>"WEEK "&amp; IF(ROUNDUP(DAY(tbl_raw_data[[#This Row],[updated_date]])/7,0)=5,4,ROUNDUP(DAY(tbl_raw_data[[#This Row],[updated_date]])/7,0))</f>
        <v>WEEK 2</v>
      </c>
      <c r="N812" s="50" t="str">
        <f>UPPER(VLOOKUP(tbl_raw_data[[#This Row],[Analyst]],Settiings!$A$2:$B$16,2,0))</f>
        <v>NAVED</v>
      </c>
      <c r="O812" s="50" t="str">
        <f>TRIM(UPPER(tbl_raw_data[[#This Row],[Outcome]]))</f>
        <v>WITHDRAW</v>
      </c>
      <c r="P812" s="50" t="str">
        <f>TRIM(UPPER(tbl_raw_data[[#This Row],[Queue Name]]))</f>
        <v>CONSUMER PRE BUREAU</v>
      </c>
      <c r="Q812" s="50" t="str">
        <f>IF(tbl_raw_data[[#This Row],[Time taken in min]]&lt;=Settiings!$D$2,"SLA_MET","SLA_NOT_MET")</f>
        <v>SLA_MET</v>
      </c>
      <c r="R812" s="94"/>
    </row>
    <row r="813" spans="1:18" x14ac:dyDescent="0.3">
      <c r="A813" s="14" t="s">
        <v>3665</v>
      </c>
      <c r="B813" s="15">
        <v>45151.564444444448</v>
      </c>
      <c r="C813" s="16">
        <v>45151.570462962962</v>
      </c>
      <c r="D813" s="17" t="s">
        <v>8</v>
      </c>
      <c r="E813" s="17" t="s">
        <v>47</v>
      </c>
      <c r="F813" s="17" t="s">
        <v>65</v>
      </c>
      <c r="G813" s="17" t="s">
        <v>118</v>
      </c>
      <c r="H813" s="78" t="s">
        <v>7451</v>
      </c>
      <c r="I813" s="48">
        <f>tbl_raw_data[[#This Row],[Date Actioned]]-tbl_raw_data[[#This Row],[Date Tagged]]</f>
        <v>6.018518513883464E-3</v>
      </c>
      <c r="J813" s="46">
        <f>HOUR(tbl_raw_data[[#This Row],[Time_taken]])*60+MINUTE(tbl_raw_data[[#This Row],[Time_taken]])+SECOND(tbl_raw_data[[#This Row],[Time_taken]])/60</f>
        <v>8.6666666666666661</v>
      </c>
      <c r="K813" s="52">
        <f>DATE(YEAR(tbl_raw_data[[#This Row],[Date Actioned]]),MONTH(tbl_raw_data[[#This Row],[Date Actioned]]),DAY(tbl_raw_data[[#This Row],[Date Actioned]]))</f>
        <v>45151</v>
      </c>
      <c r="L813" s="50" t="str">
        <f>UPPER(TEXT(tbl_raw_data[[#This Row],[updated_date]],"MMMM"))</f>
        <v>AUGUST</v>
      </c>
      <c r="M813" s="50" t="str">
        <f>"WEEK "&amp; IF(ROUNDUP(DAY(tbl_raw_data[[#This Row],[updated_date]])/7,0)=5,4,ROUNDUP(DAY(tbl_raw_data[[#This Row],[updated_date]])/7,0))</f>
        <v>WEEK 2</v>
      </c>
      <c r="N813" s="50" t="str">
        <f>UPPER(VLOOKUP(tbl_raw_data[[#This Row],[Analyst]],Settiings!$A$2:$B$16,2,0))</f>
        <v>SAM</v>
      </c>
      <c r="O813" s="50" t="str">
        <f>TRIM(UPPER(tbl_raw_data[[#This Row],[Outcome]]))</f>
        <v>WITHDRAW</v>
      </c>
      <c r="P813" s="50" t="str">
        <f>TRIM(UPPER(tbl_raw_data[[#This Row],[Queue Name]]))</f>
        <v>CONSUMER PRE BUREAU</v>
      </c>
      <c r="Q813" s="50" t="str">
        <f>IF(tbl_raw_data[[#This Row],[Time taken in min]]&lt;=Settiings!$D$2,"SLA_MET","SLA_NOT_MET")</f>
        <v>SLA_MET</v>
      </c>
      <c r="R813" s="94"/>
    </row>
    <row r="814" spans="1:18" x14ac:dyDescent="0.3">
      <c r="A814" s="20" t="s">
        <v>3675</v>
      </c>
      <c r="B814" s="9">
        <v>45151.587534722225</v>
      </c>
      <c r="C814" s="24">
        <v>45151.592372685183</v>
      </c>
      <c r="D814" s="25" t="s">
        <v>8</v>
      </c>
      <c r="E814" s="25" t="s">
        <v>9</v>
      </c>
      <c r="F814" s="25" t="s">
        <v>16</v>
      </c>
      <c r="G814" s="25" t="s">
        <v>3633</v>
      </c>
      <c r="H814" s="78" t="s">
        <v>7451</v>
      </c>
      <c r="I814" s="48">
        <f>tbl_raw_data[[#This Row],[Date Actioned]]-tbl_raw_data[[#This Row],[Date Tagged]]</f>
        <v>4.8379629588453099E-3</v>
      </c>
      <c r="J814" s="46">
        <f>HOUR(tbl_raw_data[[#This Row],[Time_taken]])*60+MINUTE(tbl_raw_data[[#This Row],[Time_taken]])+SECOND(tbl_raw_data[[#This Row],[Time_taken]])/60</f>
        <v>6.9666666666666668</v>
      </c>
      <c r="K814" s="52">
        <f>DATE(YEAR(tbl_raw_data[[#This Row],[Date Actioned]]),MONTH(tbl_raw_data[[#This Row],[Date Actioned]]),DAY(tbl_raw_data[[#This Row],[Date Actioned]]))</f>
        <v>45151</v>
      </c>
      <c r="L814" s="50" t="str">
        <f>UPPER(TEXT(tbl_raw_data[[#This Row],[updated_date]],"MMMM"))</f>
        <v>AUGUST</v>
      </c>
      <c r="M814" s="50" t="str">
        <f>"WEEK "&amp; IF(ROUNDUP(DAY(tbl_raw_data[[#This Row],[updated_date]])/7,0)=5,4,ROUNDUP(DAY(tbl_raw_data[[#This Row],[updated_date]])/7,0))</f>
        <v>WEEK 2</v>
      </c>
      <c r="N814" s="50" t="str">
        <f>UPPER(VLOOKUP(tbl_raw_data[[#This Row],[Analyst]],Settiings!$A$2:$B$16,2,0))</f>
        <v>CAMROOON</v>
      </c>
      <c r="O814" s="50" t="str">
        <f>TRIM(UPPER(tbl_raw_data[[#This Row],[Outcome]]))</f>
        <v>WITHDRAW</v>
      </c>
      <c r="P814" s="50" t="str">
        <f>TRIM(UPPER(tbl_raw_data[[#This Row],[Queue Name]]))</f>
        <v>CONSUMER EXISTING</v>
      </c>
      <c r="Q814" s="50" t="str">
        <f>IF(tbl_raw_data[[#This Row],[Time taken in min]]&lt;=Settiings!$D$2,"SLA_MET","SLA_NOT_MET")</f>
        <v>SLA_MET</v>
      </c>
      <c r="R814" s="94"/>
    </row>
    <row r="815" spans="1:18" x14ac:dyDescent="0.3">
      <c r="A815" s="14" t="s">
        <v>3680</v>
      </c>
      <c r="B815" s="9">
        <v>45151.599305555559</v>
      </c>
      <c r="C815" s="24">
        <v>45151.606759259259</v>
      </c>
      <c r="D815" s="25" t="s">
        <v>8</v>
      </c>
      <c r="E815" s="25" t="s">
        <v>47</v>
      </c>
      <c r="F815" s="25" t="s">
        <v>53</v>
      </c>
      <c r="G815" s="25" t="s">
        <v>231</v>
      </c>
      <c r="H815" s="78" t="s">
        <v>7451</v>
      </c>
      <c r="I815" s="48">
        <f>tbl_raw_data[[#This Row],[Date Actioned]]-tbl_raw_data[[#This Row],[Date Tagged]]</f>
        <v>7.4537036998663098E-3</v>
      </c>
      <c r="J815" s="46">
        <f>HOUR(tbl_raw_data[[#This Row],[Time_taken]])*60+MINUTE(tbl_raw_data[[#This Row],[Time_taken]])+SECOND(tbl_raw_data[[#This Row],[Time_taken]])/60</f>
        <v>10.733333333333333</v>
      </c>
      <c r="K815" s="52">
        <f>DATE(YEAR(tbl_raw_data[[#This Row],[Date Actioned]]),MONTH(tbl_raw_data[[#This Row],[Date Actioned]]),DAY(tbl_raw_data[[#This Row],[Date Actioned]]))</f>
        <v>45151</v>
      </c>
      <c r="L815" s="50" t="str">
        <f>UPPER(TEXT(tbl_raw_data[[#This Row],[updated_date]],"MMMM"))</f>
        <v>AUGUST</v>
      </c>
      <c r="M815" s="50" t="str">
        <f>"WEEK "&amp; IF(ROUNDUP(DAY(tbl_raw_data[[#This Row],[updated_date]])/7,0)=5,4,ROUNDUP(DAY(tbl_raw_data[[#This Row],[updated_date]])/7,0))</f>
        <v>WEEK 2</v>
      </c>
      <c r="N815" s="50" t="str">
        <f>UPPER(VLOOKUP(tbl_raw_data[[#This Row],[Analyst]],Settiings!$A$2:$B$16,2,0))</f>
        <v>NAVED</v>
      </c>
      <c r="O815" s="50" t="str">
        <f>TRIM(UPPER(tbl_raw_data[[#This Row],[Outcome]]))</f>
        <v>WITHDRAW</v>
      </c>
      <c r="P815" s="50" t="str">
        <f>TRIM(UPPER(tbl_raw_data[[#This Row],[Queue Name]]))</f>
        <v>CONSUMER PRE BUREAU</v>
      </c>
      <c r="Q815" s="50" t="str">
        <f>IF(tbl_raw_data[[#This Row],[Time taken in min]]&lt;=Settiings!$D$2,"SLA_MET","SLA_NOT_MET")</f>
        <v>SLA_MET</v>
      </c>
      <c r="R815" s="94"/>
    </row>
    <row r="816" spans="1:18" x14ac:dyDescent="0.3">
      <c r="A816" s="20" t="s">
        <v>3682</v>
      </c>
      <c r="B816" s="15">
        <v>45151.603159722225</v>
      </c>
      <c r="C816" s="16">
        <v>45151.615289351852</v>
      </c>
      <c r="D816" s="17" t="s">
        <v>8</v>
      </c>
      <c r="E816" s="17" t="s">
        <v>47</v>
      </c>
      <c r="F816" s="17" t="s">
        <v>24</v>
      </c>
      <c r="G816" s="17" t="s">
        <v>142</v>
      </c>
      <c r="H816" s="78" t="s">
        <v>7451</v>
      </c>
      <c r="I816" s="48">
        <f>tbl_raw_data[[#This Row],[Date Actioned]]-tbl_raw_data[[#This Row],[Date Tagged]]</f>
        <v>1.2129629627452232E-2</v>
      </c>
      <c r="J816" s="46">
        <f>HOUR(tbl_raw_data[[#This Row],[Time_taken]])*60+MINUTE(tbl_raw_data[[#This Row],[Time_taken]])+SECOND(tbl_raw_data[[#This Row],[Time_taken]])/60</f>
        <v>17.466666666666665</v>
      </c>
      <c r="K816" s="52">
        <f>DATE(YEAR(tbl_raw_data[[#This Row],[Date Actioned]]),MONTH(tbl_raw_data[[#This Row],[Date Actioned]]),DAY(tbl_raw_data[[#This Row],[Date Actioned]]))</f>
        <v>45151</v>
      </c>
      <c r="L816" s="50" t="str">
        <f>UPPER(TEXT(tbl_raw_data[[#This Row],[updated_date]],"MMMM"))</f>
        <v>AUGUST</v>
      </c>
      <c r="M816" s="50" t="str">
        <f>"WEEK "&amp; IF(ROUNDUP(DAY(tbl_raw_data[[#This Row],[updated_date]])/7,0)=5,4,ROUNDUP(DAY(tbl_raw_data[[#This Row],[updated_date]])/7,0))</f>
        <v>WEEK 2</v>
      </c>
      <c r="N816" s="50" t="str">
        <f>UPPER(VLOOKUP(tbl_raw_data[[#This Row],[Analyst]],Settiings!$A$2:$B$16,2,0))</f>
        <v>QUADIR</v>
      </c>
      <c r="O816" s="50" t="str">
        <f>TRIM(UPPER(tbl_raw_data[[#This Row],[Outcome]]))</f>
        <v>WITHDRAW</v>
      </c>
      <c r="P816" s="50" t="str">
        <f>TRIM(UPPER(tbl_raw_data[[#This Row],[Queue Name]]))</f>
        <v>CONSUMER PRE BUREAU</v>
      </c>
      <c r="Q816" s="50" t="str">
        <f>IF(tbl_raw_data[[#This Row],[Time taken in min]]&lt;=Settiings!$D$2,"SLA_MET","SLA_NOT_MET")</f>
        <v>SLA_MET</v>
      </c>
      <c r="R816" s="94"/>
    </row>
    <row r="817" spans="1:18" x14ac:dyDescent="0.3">
      <c r="A817" s="23" t="s">
        <v>3686</v>
      </c>
      <c r="B817" s="9">
        <v>45151.612534722219</v>
      </c>
      <c r="C817" s="24">
        <v>45151.615393518521</v>
      </c>
      <c r="D817" s="25" t="s">
        <v>8</v>
      </c>
      <c r="E817" s="25" t="s">
        <v>47</v>
      </c>
      <c r="F817" s="25" t="s">
        <v>65</v>
      </c>
      <c r="G817" s="25" t="s">
        <v>118</v>
      </c>
      <c r="H817" s="78" t="s">
        <v>7451</v>
      </c>
      <c r="I817" s="48">
        <f>tbl_raw_data[[#This Row],[Date Actioned]]-tbl_raw_data[[#This Row],[Date Tagged]]</f>
        <v>2.8587963024619967E-3</v>
      </c>
      <c r="J817" s="46">
        <f>HOUR(tbl_raw_data[[#This Row],[Time_taken]])*60+MINUTE(tbl_raw_data[[#This Row],[Time_taken]])+SECOND(tbl_raw_data[[#This Row],[Time_taken]])/60</f>
        <v>4.1166666666666663</v>
      </c>
      <c r="K817" s="52">
        <f>DATE(YEAR(tbl_raw_data[[#This Row],[Date Actioned]]),MONTH(tbl_raw_data[[#This Row],[Date Actioned]]),DAY(tbl_raw_data[[#This Row],[Date Actioned]]))</f>
        <v>45151</v>
      </c>
      <c r="L817" s="50" t="str">
        <f>UPPER(TEXT(tbl_raw_data[[#This Row],[updated_date]],"MMMM"))</f>
        <v>AUGUST</v>
      </c>
      <c r="M817" s="50" t="str">
        <f>"WEEK "&amp; IF(ROUNDUP(DAY(tbl_raw_data[[#This Row],[updated_date]])/7,0)=5,4,ROUNDUP(DAY(tbl_raw_data[[#This Row],[updated_date]])/7,0))</f>
        <v>WEEK 2</v>
      </c>
      <c r="N817" s="50" t="str">
        <f>UPPER(VLOOKUP(tbl_raw_data[[#This Row],[Analyst]],Settiings!$A$2:$B$16,2,0))</f>
        <v>SAM</v>
      </c>
      <c r="O817" s="50" t="str">
        <f>TRIM(UPPER(tbl_raw_data[[#This Row],[Outcome]]))</f>
        <v>WITHDRAW</v>
      </c>
      <c r="P817" s="50" t="str">
        <f>TRIM(UPPER(tbl_raw_data[[#This Row],[Queue Name]]))</f>
        <v>CONSUMER PRE BUREAU</v>
      </c>
      <c r="Q817" s="50" t="str">
        <f>IF(tbl_raw_data[[#This Row],[Time taken in min]]&lt;=Settiings!$D$2,"SLA_MET","SLA_NOT_MET")</f>
        <v>SLA_MET</v>
      </c>
      <c r="R817" s="94"/>
    </row>
    <row r="818" spans="1:18" x14ac:dyDescent="0.3">
      <c r="A818" s="14" t="s">
        <v>3695</v>
      </c>
      <c r="B818" s="15">
        <v>45151.628831018519</v>
      </c>
      <c r="C818" s="16">
        <v>45151.642418981479</v>
      </c>
      <c r="D818" s="17" t="s">
        <v>8</v>
      </c>
      <c r="E818" s="17" t="s">
        <v>47</v>
      </c>
      <c r="F818" s="17" t="s">
        <v>10</v>
      </c>
      <c r="G818" s="17" t="s">
        <v>3696</v>
      </c>
      <c r="H818" s="78" t="s">
        <v>7451</v>
      </c>
      <c r="I818" s="48">
        <f>tbl_raw_data[[#This Row],[Date Actioned]]-tbl_raw_data[[#This Row],[Date Tagged]]</f>
        <v>1.3587962959718425E-2</v>
      </c>
      <c r="J818" s="46">
        <f>HOUR(tbl_raw_data[[#This Row],[Time_taken]])*60+MINUTE(tbl_raw_data[[#This Row],[Time_taken]])+SECOND(tbl_raw_data[[#This Row],[Time_taken]])/60</f>
        <v>19.566666666666666</v>
      </c>
      <c r="K818" s="52">
        <f>DATE(YEAR(tbl_raw_data[[#This Row],[Date Actioned]]),MONTH(tbl_raw_data[[#This Row],[Date Actioned]]),DAY(tbl_raw_data[[#This Row],[Date Actioned]]))</f>
        <v>45151</v>
      </c>
      <c r="L818" s="50" t="str">
        <f>UPPER(TEXT(tbl_raw_data[[#This Row],[updated_date]],"MMMM"))</f>
        <v>AUGUST</v>
      </c>
      <c r="M818" s="50" t="str">
        <f>"WEEK "&amp; IF(ROUNDUP(DAY(tbl_raw_data[[#This Row],[updated_date]])/7,0)=5,4,ROUNDUP(DAY(tbl_raw_data[[#This Row],[updated_date]])/7,0))</f>
        <v>WEEK 2</v>
      </c>
      <c r="N818" s="50" t="str">
        <f>UPPER(VLOOKUP(tbl_raw_data[[#This Row],[Analyst]],Settiings!$A$2:$B$16,2,0))</f>
        <v>NITESH</v>
      </c>
      <c r="O818" s="50" t="str">
        <f>TRIM(UPPER(tbl_raw_data[[#This Row],[Outcome]]))</f>
        <v>WITHDRAW</v>
      </c>
      <c r="P818" s="50" t="str">
        <f>TRIM(UPPER(tbl_raw_data[[#This Row],[Queue Name]]))</f>
        <v>CONSUMER PRE BUREAU</v>
      </c>
      <c r="Q818" s="50" t="str">
        <f>IF(tbl_raw_data[[#This Row],[Time taken in min]]&lt;=Settiings!$D$2,"SLA_MET","SLA_NOT_MET")</f>
        <v>SLA_MET</v>
      </c>
      <c r="R818" s="94"/>
    </row>
    <row r="819" spans="1:18" x14ac:dyDescent="0.3">
      <c r="A819" s="23" t="s">
        <v>3708</v>
      </c>
      <c r="B819" s="15">
        <v>45151.658715277779</v>
      </c>
      <c r="C819" s="16">
        <v>45151.664490740739</v>
      </c>
      <c r="D819" s="17" t="s">
        <v>8</v>
      </c>
      <c r="E819" s="17" t="s">
        <v>47</v>
      </c>
      <c r="F819" s="17" t="s">
        <v>16</v>
      </c>
      <c r="G819" s="17" t="s">
        <v>3339</v>
      </c>
      <c r="H819" s="78" t="s">
        <v>7451</v>
      </c>
      <c r="I819" s="48">
        <f>tbl_raw_data[[#This Row],[Date Actioned]]-tbl_raw_data[[#This Row],[Date Tagged]]</f>
        <v>5.7754629597184248E-3</v>
      </c>
      <c r="J819" s="46">
        <f>HOUR(tbl_raw_data[[#This Row],[Time_taken]])*60+MINUTE(tbl_raw_data[[#This Row],[Time_taken]])+SECOND(tbl_raw_data[[#This Row],[Time_taken]])/60</f>
        <v>8.3166666666666664</v>
      </c>
      <c r="K819" s="52">
        <f>DATE(YEAR(tbl_raw_data[[#This Row],[Date Actioned]]),MONTH(tbl_raw_data[[#This Row],[Date Actioned]]),DAY(tbl_raw_data[[#This Row],[Date Actioned]]))</f>
        <v>45151</v>
      </c>
      <c r="L819" s="50" t="str">
        <f>UPPER(TEXT(tbl_raw_data[[#This Row],[updated_date]],"MMMM"))</f>
        <v>AUGUST</v>
      </c>
      <c r="M819" s="50" t="str">
        <f>"WEEK "&amp; IF(ROUNDUP(DAY(tbl_raw_data[[#This Row],[updated_date]])/7,0)=5,4,ROUNDUP(DAY(tbl_raw_data[[#This Row],[updated_date]])/7,0))</f>
        <v>WEEK 2</v>
      </c>
      <c r="N819" s="50" t="str">
        <f>UPPER(VLOOKUP(tbl_raw_data[[#This Row],[Analyst]],Settiings!$A$2:$B$16,2,0))</f>
        <v>CAMROOON</v>
      </c>
      <c r="O819" s="50" t="str">
        <f>TRIM(UPPER(tbl_raw_data[[#This Row],[Outcome]]))</f>
        <v>WITHDRAW</v>
      </c>
      <c r="P819" s="50" t="str">
        <f>TRIM(UPPER(tbl_raw_data[[#This Row],[Queue Name]]))</f>
        <v>CONSUMER PRE BUREAU</v>
      </c>
      <c r="Q819" s="50" t="str">
        <f>IF(tbl_raw_data[[#This Row],[Time taken in min]]&lt;=Settiings!$D$2,"SLA_MET","SLA_NOT_MET")</f>
        <v>SLA_MET</v>
      </c>
      <c r="R819" s="94"/>
    </row>
    <row r="820" spans="1:18" x14ac:dyDescent="0.3">
      <c r="A820" s="14" t="s">
        <v>3710</v>
      </c>
      <c r="B820" s="9">
        <v>45151.661921296298</v>
      </c>
      <c r="C820" s="24">
        <v>45151.673657407409</v>
      </c>
      <c r="D820" s="25" t="s">
        <v>8</v>
      </c>
      <c r="E820" s="25" t="s">
        <v>47</v>
      </c>
      <c r="F820" s="25" t="s">
        <v>65</v>
      </c>
      <c r="G820" s="25" t="s">
        <v>3711</v>
      </c>
      <c r="H820" s="78" t="s">
        <v>7451</v>
      </c>
      <c r="I820" s="48">
        <f>tbl_raw_data[[#This Row],[Date Actioned]]-tbl_raw_data[[#This Row],[Date Tagged]]</f>
        <v>1.17361111115315E-2</v>
      </c>
      <c r="J820" s="46">
        <f>HOUR(tbl_raw_data[[#This Row],[Time_taken]])*60+MINUTE(tbl_raw_data[[#This Row],[Time_taken]])+SECOND(tbl_raw_data[[#This Row],[Time_taken]])/60</f>
        <v>16.899999999999999</v>
      </c>
      <c r="K820" s="52">
        <f>DATE(YEAR(tbl_raw_data[[#This Row],[Date Actioned]]),MONTH(tbl_raw_data[[#This Row],[Date Actioned]]),DAY(tbl_raw_data[[#This Row],[Date Actioned]]))</f>
        <v>45151</v>
      </c>
      <c r="L820" s="50" t="str">
        <f>UPPER(TEXT(tbl_raw_data[[#This Row],[updated_date]],"MMMM"))</f>
        <v>AUGUST</v>
      </c>
      <c r="M820" s="50" t="str">
        <f>"WEEK "&amp; IF(ROUNDUP(DAY(tbl_raw_data[[#This Row],[updated_date]])/7,0)=5,4,ROUNDUP(DAY(tbl_raw_data[[#This Row],[updated_date]])/7,0))</f>
        <v>WEEK 2</v>
      </c>
      <c r="N820" s="50" t="str">
        <f>UPPER(VLOOKUP(tbl_raw_data[[#This Row],[Analyst]],Settiings!$A$2:$B$16,2,0))</f>
        <v>SAM</v>
      </c>
      <c r="O820" s="50" t="str">
        <f>TRIM(UPPER(tbl_raw_data[[#This Row],[Outcome]]))</f>
        <v>WITHDRAW</v>
      </c>
      <c r="P820" s="50" t="str">
        <f>TRIM(UPPER(tbl_raw_data[[#This Row],[Queue Name]]))</f>
        <v>CONSUMER PRE BUREAU</v>
      </c>
      <c r="Q820" s="50" t="str">
        <f>IF(tbl_raw_data[[#This Row],[Time taken in min]]&lt;=Settiings!$D$2,"SLA_MET","SLA_NOT_MET")</f>
        <v>SLA_MET</v>
      </c>
      <c r="R820" s="94"/>
    </row>
    <row r="821" spans="1:18" x14ac:dyDescent="0.3">
      <c r="A821" s="20" t="s">
        <v>3712</v>
      </c>
      <c r="B821" s="15">
        <v>45151.664027777777</v>
      </c>
      <c r="C821" s="16">
        <v>45151.67827546296</v>
      </c>
      <c r="D821" s="17" t="s">
        <v>8</v>
      </c>
      <c r="E821" s="17" t="s">
        <v>9</v>
      </c>
      <c r="F821" s="17" t="s">
        <v>24</v>
      </c>
      <c r="G821" s="17" t="s">
        <v>3713</v>
      </c>
      <c r="H821" s="78" t="s">
        <v>7451</v>
      </c>
      <c r="I821" s="48">
        <f>tbl_raw_data[[#This Row],[Date Actioned]]-tbl_raw_data[[#This Row],[Date Tagged]]</f>
        <v>1.4247685183363501E-2</v>
      </c>
      <c r="J821" s="46">
        <f>HOUR(tbl_raw_data[[#This Row],[Time_taken]])*60+MINUTE(tbl_raw_data[[#This Row],[Time_taken]])+SECOND(tbl_raw_data[[#This Row],[Time_taken]])/60</f>
        <v>20.516666666666666</v>
      </c>
      <c r="K821" s="52">
        <f>DATE(YEAR(tbl_raw_data[[#This Row],[Date Actioned]]),MONTH(tbl_raw_data[[#This Row],[Date Actioned]]),DAY(tbl_raw_data[[#This Row],[Date Actioned]]))</f>
        <v>45151</v>
      </c>
      <c r="L821" s="50" t="str">
        <f>UPPER(TEXT(tbl_raw_data[[#This Row],[updated_date]],"MMMM"))</f>
        <v>AUGUST</v>
      </c>
      <c r="M821" s="50" t="str">
        <f>"WEEK "&amp; IF(ROUNDUP(DAY(tbl_raw_data[[#This Row],[updated_date]])/7,0)=5,4,ROUNDUP(DAY(tbl_raw_data[[#This Row],[updated_date]])/7,0))</f>
        <v>WEEK 2</v>
      </c>
      <c r="N821" s="50" t="str">
        <f>UPPER(VLOOKUP(tbl_raw_data[[#This Row],[Analyst]],Settiings!$A$2:$B$16,2,0))</f>
        <v>QUADIR</v>
      </c>
      <c r="O821" s="50" t="str">
        <f>TRIM(UPPER(tbl_raw_data[[#This Row],[Outcome]]))</f>
        <v>WITHDRAW</v>
      </c>
      <c r="P821" s="50" t="str">
        <f>TRIM(UPPER(tbl_raw_data[[#This Row],[Queue Name]]))</f>
        <v>CONSUMER EXISTING</v>
      </c>
      <c r="Q821" s="50" t="str">
        <f>IF(tbl_raw_data[[#This Row],[Time taken in min]]&lt;=Settiings!$D$2,"SLA_MET","SLA_NOT_MET")</f>
        <v>SLA_NOT_MET</v>
      </c>
      <c r="R821" s="94"/>
    </row>
    <row r="822" spans="1:18" x14ac:dyDescent="0.3">
      <c r="A822" s="23" t="s">
        <v>3714</v>
      </c>
      <c r="B822" s="9">
        <v>45151.665000000001</v>
      </c>
      <c r="C822" s="24">
        <v>45151.674479166664</v>
      </c>
      <c r="D822" s="25" t="s">
        <v>8</v>
      </c>
      <c r="E822" s="25" t="s">
        <v>9</v>
      </c>
      <c r="F822" s="25" t="s">
        <v>10</v>
      </c>
      <c r="G822" s="25" t="s">
        <v>157</v>
      </c>
      <c r="H822" s="78" t="s">
        <v>7451</v>
      </c>
      <c r="I822" s="48">
        <f>tbl_raw_data[[#This Row],[Date Actioned]]-tbl_raw_data[[#This Row],[Date Tagged]]</f>
        <v>9.4791666633682325E-3</v>
      </c>
      <c r="J822" s="46">
        <f>HOUR(tbl_raw_data[[#This Row],[Time_taken]])*60+MINUTE(tbl_raw_data[[#This Row],[Time_taken]])+SECOND(tbl_raw_data[[#This Row],[Time_taken]])/60</f>
        <v>13.65</v>
      </c>
      <c r="K822" s="52">
        <f>DATE(YEAR(tbl_raw_data[[#This Row],[Date Actioned]]),MONTH(tbl_raw_data[[#This Row],[Date Actioned]]),DAY(tbl_raw_data[[#This Row],[Date Actioned]]))</f>
        <v>45151</v>
      </c>
      <c r="L822" s="50" t="str">
        <f>UPPER(TEXT(tbl_raw_data[[#This Row],[updated_date]],"MMMM"))</f>
        <v>AUGUST</v>
      </c>
      <c r="M822" s="50" t="str">
        <f>"WEEK "&amp; IF(ROUNDUP(DAY(tbl_raw_data[[#This Row],[updated_date]])/7,0)=5,4,ROUNDUP(DAY(tbl_raw_data[[#This Row],[updated_date]])/7,0))</f>
        <v>WEEK 2</v>
      </c>
      <c r="N822" s="50" t="str">
        <f>UPPER(VLOOKUP(tbl_raw_data[[#This Row],[Analyst]],Settiings!$A$2:$B$16,2,0))</f>
        <v>NITESH</v>
      </c>
      <c r="O822" s="50" t="str">
        <f>TRIM(UPPER(tbl_raw_data[[#This Row],[Outcome]]))</f>
        <v>WITHDRAW</v>
      </c>
      <c r="P822" s="50" t="str">
        <f>TRIM(UPPER(tbl_raw_data[[#This Row],[Queue Name]]))</f>
        <v>CONSUMER EXISTING</v>
      </c>
      <c r="Q822" s="50" t="str">
        <f>IF(tbl_raw_data[[#This Row],[Time taken in min]]&lt;=Settiings!$D$2,"SLA_MET","SLA_NOT_MET")</f>
        <v>SLA_MET</v>
      </c>
      <c r="R822" s="94"/>
    </row>
    <row r="823" spans="1:18" x14ac:dyDescent="0.3">
      <c r="A823" s="14" t="s">
        <v>3718</v>
      </c>
      <c r="B823" s="15">
        <v>45151.674675925926</v>
      </c>
      <c r="C823" s="16">
        <v>45151.682152777779</v>
      </c>
      <c r="D823" s="17" t="s">
        <v>8</v>
      </c>
      <c r="E823" s="17" t="s">
        <v>47</v>
      </c>
      <c r="F823" s="17" t="s">
        <v>65</v>
      </c>
      <c r="G823" s="17" t="s">
        <v>3719</v>
      </c>
      <c r="H823" s="78" t="s">
        <v>7451</v>
      </c>
      <c r="I823" s="48">
        <f>tbl_raw_data[[#This Row],[Date Actioned]]-tbl_raw_data[[#This Row],[Date Tagged]]</f>
        <v>7.4768518534256145E-3</v>
      </c>
      <c r="J823" s="46">
        <f>HOUR(tbl_raw_data[[#This Row],[Time_taken]])*60+MINUTE(tbl_raw_data[[#This Row],[Time_taken]])+SECOND(tbl_raw_data[[#This Row],[Time_taken]])/60</f>
        <v>10.766666666666667</v>
      </c>
      <c r="K823" s="52">
        <f>DATE(YEAR(tbl_raw_data[[#This Row],[Date Actioned]]),MONTH(tbl_raw_data[[#This Row],[Date Actioned]]),DAY(tbl_raw_data[[#This Row],[Date Actioned]]))</f>
        <v>45151</v>
      </c>
      <c r="L823" s="50" t="str">
        <f>UPPER(TEXT(tbl_raw_data[[#This Row],[updated_date]],"MMMM"))</f>
        <v>AUGUST</v>
      </c>
      <c r="M823" s="50" t="str">
        <f>"WEEK "&amp; IF(ROUNDUP(DAY(tbl_raw_data[[#This Row],[updated_date]])/7,0)=5,4,ROUNDUP(DAY(tbl_raw_data[[#This Row],[updated_date]])/7,0))</f>
        <v>WEEK 2</v>
      </c>
      <c r="N823" s="50" t="str">
        <f>UPPER(VLOOKUP(tbl_raw_data[[#This Row],[Analyst]],Settiings!$A$2:$B$16,2,0))</f>
        <v>SAM</v>
      </c>
      <c r="O823" s="50" t="str">
        <f>TRIM(UPPER(tbl_raw_data[[#This Row],[Outcome]]))</f>
        <v>WITHDRAW</v>
      </c>
      <c r="P823" s="50" t="str">
        <f>TRIM(UPPER(tbl_raw_data[[#This Row],[Queue Name]]))</f>
        <v>CONSUMER PRE BUREAU</v>
      </c>
      <c r="Q823" s="50" t="str">
        <f>IF(tbl_raw_data[[#This Row],[Time taken in min]]&lt;=Settiings!$D$2,"SLA_MET","SLA_NOT_MET")</f>
        <v>SLA_MET</v>
      </c>
      <c r="R823" s="94"/>
    </row>
    <row r="824" spans="1:18" x14ac:dyDescent="0.3">
      <c r="A824" s="20" t="s">
        <v>3723</v>
      </c>
      <c r="B824" s="9">
        <v>45151.677766203706</v>
      </c>
      <c r="C824" s="24">
        <v>45151.689398148148</v>
      </c>
      <c r="D824" s="25" t="s">
        <v>8</v>
      </c>
      <c r="E824" s="25" t="s">
        <v>47</v>
      </c>
      <c r="F824" s="25" t="s">
        <v>53</v>
      </c>
      <c r="G824" s="25" t="s">
        <v>1556</v>
      </c>
      <c r="H824" s="78" t="s">
        <v>7451</v>
      </c>
      <c r="I824" s="48">
        <f>tbl_raw_data[[#This Row],[Date Actioned]]-tbl_raw_data[[#This Row],[Date Tagged]]</f>
        <v>1.1631944442342501E-2</v>
      </c>
      <c r="J824" s="46">
        <f>HOUR(tbl_raw_data[[#This Row],[Time_taken]])*60+MINUTE(tbl_raw_data[[#This Row],[Time_taken]])+SECOND(tbl_raw_data[[#This Row],[Time_taken]])/60</f>
        <v>16.75</v>
      </c>
      <c r="K824" s="52">
        <f>DATE(YEAR(tbl_raw_data[[#This Row],[Date Actioned]]),MONTH(tbl_raw_data[[#This Row],[Date Actioned]]),DAY(tbl_raw_data[[#This Row],[Date Actioned]]))</f>
        <v>45151</v>
      </c>
      <c r="L824" s="50" t="str">
        <f>UPPER(TEXT(tbl_raw_data[[#This Row],[updated_date]],"MMMM"))</f>
        <v>AUGUST</v>
      </c>
      <c r="M824" s="50" t="str">
        <f>"WEEK "&amp; IF(ROUNDUP(DAY(tbl_raw_data[[#This Row],[updated_date]])/7,0)=5,4,ROUNDUP(DAY(tbl_raw_data[[#This Row],[updated_date]])/7,0))</f>
        <v>WEEK 2</v>
      </c>
      <c r="N824" s="50" t="str">
        <f>UPPER(VLOOKUP(tbl_raw_data[[#This Row],[Analyst]],Settiings!$A$2:$B$16,2,0))</f>
        <v>NAVED</v>
      </c>
      <c r="O824" s="50" t="str">
        <f>TRIM(UPPER(tbl_raw_data[[#This Row],[Outcome]]))</f>
        <v>WITHDRAW</v>
      </c>
      <c r="P824" s="50" t="str">
        <f>TRIM(UPPER(tbl_raw_data[[#This Row],[Queue Name]]))</f>
        <v>CONSUMER PRE BUREAU</v>
      </c>
      <c r="Q824" s="50" t="str">
        <f>IF(tbl_raw_data[[#This Row],[Time taken in min]]&lt;=Settiings!$D$2,"SLA_MET","SLA_NOT_MET")</f>
        <v>SLA_MET</v>
      </c>
      <c r="R824" s="94"/>
    </row>
    <row r="825" spans="1:18" x14ac:dyDescent="0.3">
      <c r="A825" s="23" t="s">
        <v>3724</v>
      </c>
      <c r="B825" s="15">
        <v>45151.680567129632</v>
      </c>
      <c r="C825" s="16">
        <v>45151.685648148145</v>
      </c>
      <c r="D825" s="17" t="s">
        <v>8</v>
      </c>
      <c r="E825" s="17" t="s">
        <v>47</v>
      </c>
      <c r="F825" s="17" t="s">
        <v>16</v>
      </c>
      <c r="G825" s="17" t="s">
        <v>2563</v>
      </c>
      <c r="H825" s="78" t="s">
        <v>7451</v>
      </c>
      <c r="I825" s="48">
        <f>tbl_raw_data[[#This Row],[Date Actioned]]-tbl_raw_data[[#This Row],[Date Tagged]]</f>
        <v>5.0810185130103491E-3</v>
      </c>
      <c r="J825" s="46">
        <f>HOUR(tbl_raw_data[[#This Row],[Time_taken]])*60+MINUTE(tbl_raw_data[[#This Row],[Time_taken]])+SECOND(tbl_raw_data[[#This Row],[Time_taken]])/60</f>
        <v>7.3166666666666664</v>
      </c>
      <c r="K825" s="52">
        <f>DATE(YEAR(tbl_raw_data[[#This Row],[Date Actioned]]),MONTH(tbl_raw_data[[#This Row],[Date Actioned]]),DAY(tbl_raw_data[[#This Row],[Date Actioned]]))</f>
        <v>45151</v>
      </c>
      <c r="L825" s="50" t="str">
        <f>UPPER(TEXT(tbl_raw_data[[#This Row],[updated_date]],"MMMM"))</f>
        <v>AUGUST</v>
      </c>
      <c r="M825" s="50" t="str">
        <f>"WEEK "&amp; IF(ROUNDUP(DAY(tbl_raw_data[[#This Row],[updated_date]])/7,0)=5,4,ROUNDUP(DAY(tbl_raw_data[[#This Row],[updated_date]])/7,0))</f>
        <v>WEEK 2</v>
      </c>
      <c r="N825" s="50" t="str">
        <f>UPPER(VLOOKUP(tbl_raw_data[[#This Row],[Analyst]],Settiings!$A$2:$B$16,2,0))</f>
        <v>CAMROOON</v>
      </c>
      <c r="O825" s="50" t="str">
        <f>TRIM(UPPER(tbl_raw_data[[#This Row],[Outcome]]))</f>
        <v>WITHDRAW</v>
      </c>
      <c r="P825" s="50" t="str">
        <f>TRIM(UPPER(tbl_raw_data[[#This Row],[Queue Name]]))</f>
        <v>CONSUMER PRE BUREAU</v>
      </c>
      <c r="Q825" s="50" t="str">
        <f>IF(tbl_raw_data[[#This Row],[Time taken in min]]&lt;=Settiings!$D$2,"SLA_MET","SLA_NOT_MET")</f>
        <v>SLA_MET</v>
      </c>
      <c r="R825" s="94"/>
    </row>
    <row r="826" spans="1:18" x14ac:dyDescent="0.3">
      <c r="A826" s="14" t="s">
        <v>3732</v>
      </c>
      <c r="B826" s="9">
        <v>45151.692812499998</v>
      </c>
      <c r="C826" s="24">
        <v>45151.704039351855</v>
      </c>
      <c r="D826" s="25" t="s">
        <v>8</v>
      </c>
      <c r="E826" s="25" t="s">
        <v>47</v>
      </c>
      <c r="F826" s="25" t="s">
        <v>65</v>
      </c>
      <c r="G826" s="25" t="s">
        <v>3733</v>
      </c>
      <c r="H826" s="78" t="s">
        <v>7451</v>
      </c>
      <c r="I826" s="48">
        <f>tbl_raw_data[[#This Row],[Date Actioned]]-tbl_raw_data[[#This Row],[Date Tagged]]</f>
        <v>1.1226851856918074E-2</v>
      </c>
      <c r="J826" s="46">
        <f>HOUR(tbl_raw_data[[#This Row],[Time_taken]])*60+MINUTE(tbl_raw_data[[#This Row],[Time_taken]])+SECOND(tbl_raw_data[[#This Row],[Time_taken]])/60</f>
        <v>16.166666666666668</v>
      </c>
      <c r="K826" s="52">
        <f>DATE(YEAR(tbl_raw_data[[#This Row],[Date Actioned]]),MONTH(tbl_raw_data[[#This Row],[Date Actioned]]),DAY(tbl_raw_data[[#This Row],[Date Actioned]]))</f>
        <v>45151</v>
      </c>
      <c r="L826" s="50" t="str">
        <f>UPPER(TEXT(tbl_raw_data[[#This Row],[updated_date]],"MMMM"))</f>
        <v>AUGUST</v>
      </c>
      <c r="M826" s="50" t="str">
        <f>"WEEK "&amp; IF(ROUNDUP(DAY(tbl_raw_data[[#This Row],[updated_date]])/7,0)=5,4,ROUNDUP(DAY(tbl_raw_data[[#This Row],[updated_date]])/7,0))</f>
        <v>WEEK 2</v>
      </c>
      <c r="N826" s="50" t="str">
        <f>UPPER(VLOOKUP(tbl_raw_data[[#This Row],[Analyst]],Settiings!$A$2:$B$16,2,0))</f>
        <v>SAM</v>
      </c>
      <c r="O826" s="50" t="str">
        <f>TRIM(UPPER(tbl_raw_data[[#This Row],[Outcome]]))</f>
        <v>WITHDRAW</v>
      </c>
      <c r="P826" s="50" t="str">
        <f>TRIM(UPPER(tbl_raw_data[[#This Row],[Queue Name]]))</f>
        <v>CONSUMER PRE BUREAU</v>
      </c>
      <c r="Q826" s="50" t="str">
        <f>IF(tbl_raw_data[[#This Row],[Time taken in min]]&lt;=Settiings!$D$2,"SLA_MET","SLA_NOT_MET")</f>
        <v>SLA_MET</v>
      </c>
      <c r="R826" s="94"/>
    </row>
    <row r="827" spans="1:18" x14ac:dyDescent="0.3">
      <c r="A827" s="20" t="s">
        <v>3734</v>
      </c>
      <c r="B827" s="15">
        <v>45151.696030092593</v>
      </c>
      <c r="C827" s="16">
        <v>45151.709953703707</v>
      </c>
      <c r="D827" s="17" t="s">
        <v>8</v>
      </c>
      <c r="E827" s="17" t="s">
        <v>47</v>
      </c>
      <c r="F827" s="17" t="s">
        <v>53</v>
      </c>
      <c r="G827" s="17" t="s">
        <v>3735</v>
      </c>
      <c r="H827" s="78" t="s">
        <v>7451</v>
      </c>
      <c r="I827" s="48">
        <f>tbl_raw_data[[#This Row],[Date Actioned]]-tbl_raw_data[[#This Row],[Date Tagged]]</f>
        <v>1.3923611113568768E-2</v>
      </c>
      <c r="J827" s="46">
        <f>HOUR(tbl_raw_data[[#This Row],[Time_taken]])*60+MINUTE(tbl_raw_data[[#This Row],[Time_taken]])+SECOND(tbl_raw_data[[#This Row],[Time_taken]])/60</f>
        <v>20.05</v>
      </c>
      <c r="K827" s="52">
        <f>DATE(YEAR(tbl_raw_data[[#This Row],[Date Actioned]]),MONTH(tbl_raw_data[[#This Row],[Date Actioned]]),DAY(tbl_raw_data[[#This Row],[Date Actioned]]))</f>
        <v>45151</v>
      </c>
      <c r="L827" s="50" t="str">
        <f>UPPER(TEXT(tbl_raw_data[[#This Row],[updated_date]],"MMMM"))</f>
        <v>AUGUST</v>
      </c>
      <c r="M827" s="50" t="str">
        <f>"WEEK "&amp; IF(ROUNDUP(DAY(tbl_raw_data[[#This Row],[updated_date]])/7,0)=5,4,ROUNDUP(DAY(tbl_raw_data[[#This Row],[updated_date]])/7,0))</f>
        <v>WEEK 2</v>
      </c>
      <c r="N827" s="50" t="str">
        <f>UPPER(VLOOKUP(tbl_raw_data[[#This Row],[Analyst]],Settiings!$A$2:$B$16,2,0))</f>
        <v>NAVED</v>
      </c>
      <c r="O827" s="50" t="str">
        <f>TRIM(UPPER(tbl_raw_data[[#This Row],[Outcome]]))</f>
        <v>WITHDRAW</v>
      </c>
      <c r="P827" s="50" t="str">
        <f>TRIM(UPPER(tbl_raw_data[[#This Row],[Queue Name]]))</f>
        <v>CONSUMER PRE BUREAU</v>
      </c>
      <c r="Q827" s="50" t="str">
        <f>IF(tbl_raw_data[[#This Row],[Time taken in min]]&lt;=Settiings!$D$2,"SLA_MET","SLA_NOT_MET")</f>
        <v>SLA_NOT_MET</v>
      </c>
      <c r="R827" s="94"/>
    </row>
    <row r="828" spans="1:18" x14ac:dyDescent="0.3">
      <c r="A828" s="23" t="s">
        <v>3736</v>
      </c>
      <c r="B828" s="9">
        <v>45151.698472222219</v>
      </c>
      <c r="C828" s="24">
        <v>45151.707256944443</v>
      </c>
      <c r="D828" s="25" t="s">
        <v>8</v>
      </c>
      <c r="E828" s="25" t="s">
        <v>47</v>
      </c>
      <c r="F828" s="25" t="s">
        <v>10</v>
      </c>
      <c r="G828" s="25" t="s">
        <v>3737</v>
      </c>
      <c r="H828" s="78" t="s">
        <v>7451</v>
      </c>
      <c r="I828" s="48">
        <f>tbl_raw_data[[#This Row],[Date Actioned]]-tbl_raw_data[[#This Row],[Date Tagged]]</f>
        <v>8.7847222239361145E-3</v>
      </c>
      <c r="J828" s="46">
        <f>HOUR(tbl_raw_data[[#This Row],[Time_taken]])*60+MINUTE(tbl_raw_data[[#This Row],[Time_taken]])+SECOND(tbl_raw_data[[#This Row],[Time_taken]])/60</f>
        <v>12.65</v>
      </c>
      <c r="K828" s="52">
        <f>DATE(YEAR(tbl_raw_data[[#This Row],[Date Actioned]]),MONTH(tbl_raw_data[[#This Row],[Date Actioned]]),DAY(tbl_raw_data[[#This Row],[Date Actioned]]))</f>
        <v>45151</v>
      </c>
      <c r="L828" s="50" t="str">
        <f>UPPER(TEXT(tbl_raw_data[[#This Row],[updated_date]],"MMMM"))</f>
        <v>AUGUST</v>
      </c>
      <c r="M828" s="50" t="str">
        <f>"WEEK "&amp; IF(ROUNDUP(DAY(tbl_raw_data[[#This Row],[updated_date]])/7,0)=5,4,ROUNDUP(DAY(tbl_raw_data[[#This Row],[updated_date]])/7,0))</f>
        <v>WEEK 2</v>
      </c>
      <c r="N828" s="50" t="str">
        <f>UPPER(VLOOKUP(tbl_raw_data[[#This Row],[Analyst]],Settiings!$A$2:$B$16,2,0))</f>
        <v>NITESH</v>
      </c>
      <c r="O828" s="50" t="str">
        <f>TRIM(UPPER(tbl_raw_data[[#This Row],[Outcome]]))</f>
        <v>WITHDRAW</v>
      </c>
      <c r="P828" s="50" t="str">
        <f>TRIM(UPPER(tbl_raw_data[[#This Row],[Queue Name]]))</f>
        <v>CONSUMER PRE BUREAU</v>
      </c>
      <c r="Q828" s="50" t="str">
        <f>IF(tbl_raw_data[[#This Row],[Time taken in min]]&lt;=Settiings!$D$2,"SLA_MET","SLA_NOT_MET")</f>
        <v>SLA_MET</v>
      </c>
      <c r="R828" s="94"/>
    </row>
    <row r="829" spans="1:18" x14ac:dyDescent="0.3">
      <c r="A829" s="14" t="s">
        <v>3742</v>
      </c>
      <c r="B829" s="15">
        <v>45151.705671296295</v>
      </c>
      <c r="C829" s="16">
        <v>45151.71675925926</v>
      </c>
      <c r="D829" s="17" t="s">
        <v>8</v>
      </c>
      <c r="E829" s="17" t="s">
        <v>47</v>
      </c>
      <c r="F829" s="17" t="s">
        <v>10</v>
      </c>
      <c r="G829" s="17" t="s">
        <v>956</v>
      </c>
      <c r="H829" s="78" t="s">
        <v>7451</v>
      </c>
      <c r="I829" s="48">
        <f>tbl_raw_data[[#This Row],[Date Actioned]]-tbl_raw_data[[#This Row],[Date Tagged]]</f>
        <v>1.1087962964666076E-2</v>
      </c>
      <c r="J829" s="46">
        <f>HOUR(tbl_raw_data[[#This Row],[Time_taken]])*60+MINUTE(tbl_raw_data[[#This Row],[Time_taken]])+SECOND(tbl_raw_data[[#This Row],[Time_taken]])/60</f>
        <v>15.966666666666667</v>
      </c>
      <c r="K829" s="52">
        <f>DATE(YEAR(tbl_raw_data[[#This Row],[Date Actioned]]),MONTH(tbl_raw_data[[#This Row],[Date Actioned]]),DAY(tbl_raw_data[[#This Row],[Date Actioned]]))</f>
        <v>45151</v>
      </c>
      <c r="L829" s="50" t="str">
        <f>UPPER(TEXT(tbl_raw_data[[#This Row],[updated_date]],"MMMM"))</f>
        <v>AUGUST</v>
      </c>
      <c r="M829" s="50" t="str">
        <f>"WEEK "&amp; IF(ROUNDUP(DAY(tbl_raw_data[[#This Row],[updated_date]])/7,0)=5,4,ROUNDUP(DAY(tbl_raw_data[[#This Row],[updated_date]])/7,0))</f>
        <v>WEEK 2</v>
      </c>
      <c r="N829" s="50" t="str">
        <f>UPPER(VLOOKUP(tbl_raw_data[[#This Row],[Analyst]],Settiings!$A$2:$B$16,2,0))</f>
        <v>NITESH</v>
      </c>
      <c r="O829" s="50" t="str">
        <f>TRIM(UPPER(tbl_raw_data[[#This Row],[Outcome]]))</f>
        <v>WITHDRAW</v>
      </c>
      <c r="P829" s="50" t="str">
        <f>TRIM(UPPER(tbl_raw_data[[#This Row],[Queue Name]]))</f>
        <v>CONSUMER PRE BUREAU</v>
      </c>
      <c r="Q829" s="50" t="str">
        <f>IF(tbl_raw_data[[#This Row],[Time taken in min]]&lt;=Settiings!$D$2,"SLA_MET","SLA_NOT_MET")</f>
        <v>SLA_MET</v>
      </c>
      <c r="R829" s="94"/>
    </row>
    <row r="830" spans="1:18" x14ac:dyDescent="0.3">
      <c r="A830" s="20" t="s">
        <v>3744</v>
      </c>
      <c r="B830" s="9">
        <v>45151.711574074077</v>
      </c>
      <c r="C830" s="24">
        <v>45151.719004629631</v>
      </c>
      <c r="D830" s="25" t="s">
        <v>8</v>
      </c>
      <c r="E830" s="25" t="s">
        <v>47</v>
      </c>
      <c r="F830" s="25" t="s">
        <v>65</v>
      </c>
      <c r="G830" s="25" t="s">
        <v>3745</v>
      </c>
      <c r="H830" s="78" t="s">
        <v>7451</v>
      </c>
      <c r="I830" s="48">
        <f>tbl_raw_data[[#This Row],[Date Actioned]]-tbl_raw_data[[#This Row],[Date Tagged]]</f>
        <v>7.4305555535829626E-3</v>
      </c>
      <c r="J830" s="46">
        <f>HOUR(tbl_raw_data[[#This Row],[Time_taken]])*60+MINUTE(tbl_raw_data[[#This Row],[Time_taken]])+SECOND(tbl_raw_data[[#This Row],[Time_taken]])/60</f>
        <v>10.7</v>
      </c>
      <c r="K830" s="52">
        <f>DATE(YEAR(tbl_raw_data[[#This Row],[Date Actioned]]),MONTH(tbl_raw_data[[#This Row],[Date Actioned]]),DAY(tbl_raw_data[[#This Row],[Date Actioned]]))</f>
        <v>45151</v>
      </c>
      <c r="L830" s="50" t="str">
        <f>UPPER(TEXT(tbl_raw_data[[#This Row],[updated_date]],"MMMM"))</f>
        <v>AUGUST</v>
      </c>
      <c r="M830" s="50" t="str">
        <f>"WEEK "&amp; IF(ROUNDUP(DAY(tbl_raw_data[[#This Row],[updated_date]])/7,0)=5,4,ROUNDUP(DAY(tbl_raw_data[[#This Row],[updated_date]])/7,0))</f>
        <v>WEEK 2</v>
      </c>
      <c r="N830" s="50" t="str">
        <f>UPPER(VLOOKUP(tbl_raw_data[[#This Row],[Analyst]],Settiings!$A$2:$B$16,2,0))</f>
        <v>SAM</v>
      </c>
      <c r="O830" s="50" t="str">
        <f>TRIM(UPPER(tbl_raw_data[[#This Row],[Outcome]]))</f>
        <v>WITHDRAW</v>
      </c>
      <c r="P830" s="50" t="str">
        <f>TRIM(UPPER(tbl_raw_data[[#This Row],[Queue Name]]))</f>
        <v>CONSUMER PRE BUREAU</v>
      </c>
      <c r="Q830" s="50" t="str">
        <f>IF(tbl_raw_data[[#This Row],[Time taken in min]]&lt;=Settiings!$D$2,"SLA_MET","SLA_NOT_MET")</f>
        <v>SLA_MET</v>
      </c>
      <c r="R830" s="94"/>
    </row>
    <row r="831" spans="1:18" x14ac:dyDescent="0.3">
      <c r="A831" s="23" t="s">
        <v>3748</v>
      </c>
      <c r="B831" s="15">
        <v>45151.716064814813</v>
      </c>
      <c r="C831" s="16">
        <v>45151.726157407407</v>
      </c>
      <c r="D831" s="17" t="s">
        <v>8</v>
      </c>
      <c r="E831" s="17" t="s">
        <v>47</v>
      </c>
      <c r="F831" s="17" t="s">
        <v>10</v>
      </c>
      <c r="G831" s="17" t="s">
        <v>3749</v>
      </c>
      <c r="H831" s="78" t="s">
        <v>7451</v>
      </c>
      <c r="I831" s="48">
        <f>tbl_raw_data[[#This Row],[Date Actioned]]-tbl_raw_data[[#This Row],[Date Tagged]]</f>
        <v>1.0092592594446614E-2</v>
      </c>
      <c r="J831" s="46">
        <f>HOUR(tbl_raw_data[[#This Row],[Time_taken]])*60+MINUTE(tbl_raw_data[[#This Row],[Time_taken]])+SECOND(tbl_raw_data[[#This Row],[Time_taken]])/60</f>
        <v>14.533333333333333</v>
      </c>
      <c r="K831" s="52">
        <f>DATE(YEAR(tbl_raw_data[[#This Row],[Date Actioned]]),MONTH(tbl_raw_data[[#This Row],[Date Actioned]]),DAY(tbl_raw_data[[#This Row],[Date Actioned]]))</f>
        <v>45151</v>
      </c>
      <c r="L831" s="50" t="str">
        <f>UPPER(TEXT(tbl_raw_data[[#This Row],[updated_date]],"MMMM"))</f>
        <v>AUGUST</v>
      </c>
      <c r="M831" s="50" t="str">
        <f>"WEEK "&amp; IF(ROUNDUP(DAY(tbl_raw_data[[#This Row],[updated_date]])/7,0)=5,4,ROUNDUP(DAY(tbl_raw_data[[#This Row],[updated_date]])/7,0))</f>
        <v>WEEK 2</v>
      </c>
      <c r="N831" s="50" t="str">
        <f>UPPER(VLOOKUP(tbl_raw_data[[#This Row],[Analyst]],Settiings!$A$2:$B$16,2,0))</f>
        <v>NITESH</v>
      </c>
      <c r="O831" s="50" t="str">
        <f>TRIM(UPPER(tbl_raw_data[[#This Row],[Outcome]]))</f>
        <v>WITHDRAW</v>
      </c>
      <c r="P831" s="50" t="str">
        <f>TRIM(UPPER(tbl_raw_data[[#This Row],[Queue Name]]))</f>
        <v>CONSUMER PRE BUREAU</v>
      </c>
      <c r="Q831" s="50" t="str">
        <f>IF(tbl_raw_data[[#This Row],[Time taken in min]]&lt;=Settiings!$D$2,"SLA_MET","SLA_NOT_MET")</f>
        <v>SLA_MET</v>
      </c>
      <c r="R831" s="94"/>
    </row>
    <row r="832" spans="1:18" x14ac:dyDescent="0.3">
      <c r="A832" s="14" t="s">
        <v>3752</v>
      </c>
      <c r="B832" s="9">
        <v>45151.719131944446</v>
      </c>
      <c r="C832" s="24">
        <v>45151.72247685185</v>
      </c>
      <c r="D832" s="25" t="s">
        <v>8</v>
      </c>
      <c r="E832" s="25" t="s">
        <v>47</v>
      </c>
      <c r="F832" s="25" t="s">
        <v>65</v>
      </c>
      <c r="G832" s="25" t="s">
        <v>118</v>
      </c>
      <c r="H832" s="78" t="s">
        <v>7451</v>
      </c>
      <c r="I832" s="48">
        <f>tbl_raw_data[[#This Row],[Date Actioned]]-tbl_raw_data[[#This Row],[Date Tagged]]</f>
        <v>3.3449074035161175E-3</v>
      </c>
      <c r="J832" s="46">
        <f>HOUR(tbl_raw_data[[#This Row],[Time_taken]])*60+MINUTE(tbl_raw_data[[#This Row],[Time_taken]])+SECOND(tbl_raw_data[[#This Row],[Time_taken]])/60</f>
        <v>4.8166666666666664</v>
      </c>
      <c r="K832" s="52">
        <f>DATE(YEAR(tbl_raw_data[[#This Row],[Date Actioned]]),MONTH(tbl_raw_data[[#This Row],[Date Actioned]]),DAY(tbl_raw_data[[#This Row],[Date Actioned]]))</f>
        <v>45151</v>
      </c>
      <c r="L832" s="50" t="str">
        <f>UPPER(TEXT(tbl_raw_data[[#This Row],[updated_date]],"MMMM"))</f>
        <v>AUGUST</v>
      </c>
      <c r="M832" s="50" t="str">
        <f>"WEEK "&amp; IF(ROUNDUP(DAY(tbl_raw_data[[#This Row],[updated_date]])/7,0)=5,4,ROUNDUP(DAY(tbl_raw_data[[#This Row],[updated_date]])/7,0))</f>
        <v>WEEK 2</v>
      </c>
      <c r="N832" s="50" t="str">
        <f>UPPER(VLOOKUP(tbl_raw_data[[#This Row],[Analyst]],Settiings!$A$2:$B$16,2,0))</f>
        <v>SAM</v>
      </c>
      <c r="O832" s="50" t="str">
        <f>TRIM(UPPER(tbl_raw_data[[#This Row],[Outcome]]))</f>
        <v>WITHDRAW</v>
      </c>
      <c r="P832" s="50" t="str">
        <f>TRIM(UPPER(tbl_raw_data[[#This Row],[Queue Name]]))</f>
        <v>CONSUMER PRE BUREAU</v>
      </c>
      <c r="Q832" s="50" t="str">
        <f>IF(tbl_raw_data[[#This Row],[Time taken in min]]&lt;=Settiings!$D$2,"SLA_MET","SLA_NOT_MET")</f>
        <v>SLA_MET</v>
      </c>
      <c r="R832" s="94"/>
    </row>
    <row r="833" spans="1:18" x14ac:dyDescent="0.3">
      <c r="A833" s="20" t="s">
        <v>3755</v>
      </c>
      <c r="B833" s="15">
        <v>45151.722685185188</v>
      </c>
      <c r="C833" s="16">
        <v>45151.728391203702</v>
      </c>
      <c r="D833" s="17" t="s">
        <v>8</v>
      </c>
      <c r="E833" s="17" t="s">
        <v>47</v>
      </c>
      <c r="F833" s="17" t="s">
        <v>53</v>
      </c>
      <c r="G833" s="17" t="s">
        <v>1335</v>
      </c>
      <c r="H833" s="78" t="s">
        <v>7451</v>
      </c>
      <c r="I833" s="48">
        <f>tbl_raw_data[[#This Row],[Date Actioned]]-tbl_raw_data[[#This Row],[Date Tagged]]</f>
        <v>5.7060185135924257E-3</v>
      </c>
      <c r="J833" s="46">
        <f>HOUR(tbl_raw_data[[#This Row],[Time_taken]])*60+MINUTE(tbl_raw_data[[#This Row],[Time_taken]])+SECOND(tbl_raw_data[[#This Row],[Time_taken]])/60</f>
        <v>8.2166666666666668</v>
      </c>
      <c r="K833" s="52">
        <f>DATE(YEAR(tbl_raw_data[[#This Row],[Date Actioned]]),MONTH(tbl_raw_data[[#This Row],[Date Actioned]]),DAY(tbl_raw_data[[#This Row],[Date Actioned]]))</f>
        <v>45151</v>
      </c>
      <c r="L833" s="50" t="str">
        <f>UPPER(TEXT(tbl_raw_data[[#This Row],[updated_date]],"MMMM"))</f>
        <v>AUGUST</v>
      </c>
      <c r="M833" s="50" t="str">
        <f>"WEEK "&amp; IF(ROUNDUP(DAY(tbl_raw_data[[#This Row],[updated_date]])/7,0)=5,4,ROUNDUP(DAY(tbl_raw_data[[#This Row],[updated_date]])/7,0))</f>
        <v>WEEK 2</v>
      </c>
      <c r="N833" s="50" t="str">
        <f>UPPER(VLOOKUP(tbl_raw_data[[#This Row],[Analyst]],Settiings!$A$2:$B$16,2,0))</f>
        <v>NAVED</v>
      </c>
      <c r="O833" s="50" t="str">
        <f>TRIM(UPPER(tbl_raw_data[[#This Row],[Outcome]]))</f>
        <v>WITHDRAW</v>
      </c>
      <c r="P833" s="50" t="str">
        <f>TRIM(UPPER(tbl_raw_data[[#This Row],[Queue Name]]))</f>
        <v>CONSUMER PRE BUREAU</v>
      </c>
      <c r="Q833" s="50" t="str">
        <f>IF(tbl_raw_data[[#This Row],[Time taken in min]]&lt;=Settiings!$D$2,"SLA_MET","SLA_NOT_MET")</f>
        <v>SLA_MET</v>
      </c>
      <c r="R833" s="94"/>
    </row>
    <row r="834" spans="1:18" x14ac:dyDescent="0.3">
      <c r="A834" s="23" t="s">
        <v>3756</v>
      </c>
      <c r="B834" s="9">
        <v>45151.724305555559</v>
      </c>
      <c r="C834" s="24">
        <v>45151.741701388892</v>
      </c>
      <c r="D834" s="25" t="s">
        <v>8</v>
      </c>
      <c r="E834" s="25" t="s">
        <v>9</v>
      </c>
      <c r="F834" s="25" t="s">
        <v>10</v>
      </c>
      <c r="G834" s="25" t="s">
        <v>3757</v>
      </c>
      <c r="H834" s="78" t="s">
        <v>7451</v>
      </c>
      <c r="I834" s="48">
        <f>tbl_raw_data[[#This Row],[Date Actioned]]-tbl_raw_data[[#This Row],[Date Tagged]]</f>
        <v>1.7395833332557231E-2</v>
      </c>
      <c r="J834" s="46">
        <f>HOUR(tbl_raw_data[[#This Row],[Time_taken]])*60+MINUTE(tbl_raw_data[[#This Row],[Time_taken]])+SECOND(tbl_raw_data[[#This Row],[Time_taken]])/60</f>
        <v>25.05</v>
      </c>
      <c r="K834" s="52">
        <f>DATE(YEAR(tbl_raw_data[[#This Row],[Date Actioned]]),MONTH(tbl_raw_data[[#This Row],[Date Actioned]]),DAY(tbl_raw_data[[#This Row],[Date Actioned]]))</f>
        <v>45151</v>
      </c>
      <c r="L834" s="50" t="str">
        <f>UPPER(TEXT(tbl_raw_data[[#This Row],[updated_date]],"MMMM"))</f>
        <v>AUGUST</v>
      </c>
      <c r="M834" s="50" t="str">
        <f>"WEEK "&amp; IF(ROUNDUP(DAY(tbl_raw_data[[#This Row],[updated_date]])/7,0)=5,4,ROUNDUP(DAY(tbl_raw_data[[#This Row],[updated_date]])/7,0))</f>
        <v>WEEK 2</v>
      </c>
      <c r="N834" s="50" t="str">
        <f>UPPER(VLOOKUP(tbl_raw_data[[#This Row],[Analyst]],Settiings!$A$2:$B$16,2,0))</f>
        <v>NITESH</v>
      </c>
      <c r="O834" s="50" t="str">
        <f>TRIM(UPPER(tbl_raw_data[[#This Row],[Outcome]]))</f>
        <v>WITHDRAW</v>
      </c>
      <c r="P834" s="50" t="str">
        <f>TRIM(UPPER(tbl_raw_data[[#This Row],[Queue Name]]))</f>
        <v>CONSUMER EXISTING</v>
      </c>
      <c r="Q834" s="50" t="str">
        <f>IF(tbl_raw_data[[#This Row],[Time taken in min]]&lt;=Settiings!$D$2,"SLA_MET","SLA_NOT_MET")</f>
        <v>SLA_NOT_MET</v>
      </c>
      <c r="R834" s="94"/>
    </row>
    <row r="835" spans="1:18" x14ac:dyDescent="0.3">
      <c r="A835" s="14" t="s">
        <v>3758</v>
      </c>
      <c r="B835" s="15">
        <v>45151.724363425928</v>
      </c>
      <c r="C835" s="16">
        <v>45151.73541666667</v>
      </c>
      <c r="D835" s="17" t="s">
        <v>8</v>
      </c>
      <c r="E835" s="17" t="s">
        <v>19</v>
      </c>
      <c r="F835" s="17" t="s">
        <v>53</v>
      </c>
      <c r="G835" s="17" t="s">
        <v>231</v>
      </c>
      <c r="H835" s="78" t="s">
        <v>7451</v>
      </c>
      <c r="I835" s="48">
        <f>tbl_raw_data[[#This Row],[Date Actioned]]-tbl_raw_data[[#This Row],[Date Tagged]]</f>
        <v>1.1053240741603076E-2</v>
      </c>
      <c r="J835" s="46">
        <f>HOUR(tbl_raw_data[[#This Row],[Time_taken]])*60+MINUTE(tbl_raw_data[[#This Row],[Time_taken]])+SECOND(tbl_raw_data[[#This Row],[Time_taken]])/60</f>
        <v>15.916666666666666</v>
      </c>
      <c r="K835" s="52">
        <f>DATE(YEAR(tbl_raw_data[[#This Row],[Date Actioned]]),MONTH(tbl_raw_data[[#This Row],[Date Actioned]]),DAY(tbl_raw_data[[#This Row],[Date Actioned]]))</f>
        <v>45151</v>
      </c>
      <c r="L835" s="50" t="str">
        <f>UPPER(TEXT(tbl_raw_data[[#This Row],[updated_date]],"MMMM"))</f>
        <v>AUGUST</v>
      </c>
      <c r="M835" s="50" t="str">
        <f>"WEEK "&amp; IF(ROUNDUP(DAY(tbl_raw_data[[#This Row],[updated_date]])/7,0)=5,4,ROUNDUP(DAY(tbl_raw_data[[#This Row],[updated_date]])/7,0))</f>
        <v>WEEK 2</v>
      </c>
      <c r="N835" s="50" t="str">
        <f>UPPER(VLOOKUP(tbl_raw_data[[#This Row],[Analyst]],Settiings!$A$2:$B$16,2,0))</f>
        <v>NAVED</v>
      </c>
      <c r="O835" s="50" t="str">
        <f>TRIM(UPPER(tbl_raw_data[[#This Row],[Outcome]]))</f>
        <v>WITHDRAW</v>
      </c>
      <c r="P835" s="50" t="str">
        <f>TRIM(UPPER(tbl_raw_data[[#This Row],[Queue Name]]))</f>
        <v>CONSUMER POST BUREAU</v>
      </c>
      <c r="Q835" s="50" t="str">
        <f>IF(tbl_raw_data[[#This Row],[Time taken in min]]&lt;=Settiings!$D$2,"SLA_MET","SLA_NOT_MET")</f>
        <v>SLA_MET</v>
      </c>
      <c r="R835" s="94"/>
    </row>
    <row r="836" spans="1:18" x14ac:dyDescent="0.3">
      <c r="A836" s="20" t="s">
        <v>3760</v>
      </c>
      <c r="B836" s="9">
        <v>45151.729270833333</v>
      </c>
      <c r="C836" s="24">
        <v>45151.733587962961</v>
      </c>
      <c r="D836" s="25" t="s">
        <v>8</v>
      </c>
      <c r="E836" s="25" t="s">
        <v>47</v>
      </c>
      <c r="F836" s="25" t="s">
        <v>65</v>
      </c>
      <c r="G836" s="25" t="s">
        <v>3761</v>
      </c>
      <c r="H836" s="78" t="s">
        <v>7451</v>
      </c>
      <c r="I836" s="48">
        <f>tbl_raw_data[[#This Row],[Date Actioned]]-tbl_raw_data[[#This Row],[Date Tagged]]</f>
        <v>4.3171296274522319E-3</v>
      </c>
      <c r="J836" s="46">
        <f>HOUR(tbl_raw_data[[#This Row],[Time_taken]])*60+MINUTE(tbl_raw_data[[#This Row],[Time_taken]])+SECOND(tbl_raw_data[[#This Row],[Time_taken]])/60</f>
        <v>6.2166666666666668</v>
      </c>
      <c r="K836" s="52">
        <f>DATE(YEAR(tbl_raw_data[[#This Row],[Date Actioned]]),MONTH(tbl_raw_data[[#This Row],[Date Actioned]]),DAY(tbl_raw_data[[#This Row],[Date Actioned]]))</f>
        <v>45151</v>
      </c>
      <c r="L836" s="50" t="str">
        <f>UPPER(TEXT(tbl_raw_data[[#This Row],[updated_date]],"MMMM"))</f>
        <v>AUGUST</v>
      </c>
      <c r="M836" s="50" t="str">
        <f>"WEEK "&amp; IF(ROUNDUP(DAY(tbl_raw_data[[#This Row],[updated_date]])/7,0)=5,4,ROUNDUP(DAY(tbl_raw_data[[#This Row],[updated_date]])/7,0))</f>
        <v>WEEK 2</v>
      </c>
      <c r="N836" s="50" t="str">
        <f>UPPER(VLOOKUP(tbl_raw_data[[#This Row],[Analyst]],Settiings!$A$2:$B$16,2,0))</f>
        <v>SAM</v>
      </c>
      <c r="O836" s="50" t="str">
        <f>TRIM(UPPER(tbl_raw_data[[#This Row],[Outcome]]))</f>
        <v>WITHDRAW</v>
      </c>
      <c r="P836" s="50" t="str">
        <f>TRIM(UPPER(tbl_raw_data[[#This Row],[Queue Name]]))</f>
        <v>CONSUMER PRE BUREAU</v>
      </c>
      <c r="Q836" s="50" t="str">
        <f>IF(tbl_raw_data[[#This Row],[Time taken in min]]&lt;=Settiings!$D$2,"SLA_MET","SLA_NOT_MET")</f>
        <v>SLA_MET</v>
      </c>
      <c r="R836" s="94"/>
    </row>
    <row r="837" spans="1:18" x14ac:dyDescent="0.3">
      <c r="A837" s="23" t="s">
        <v>3762</v>
      </c>
      <c r="B837" s="15">
        <v>45151.729756944442</v>
      </c>
      <c r="C837" s="16">
        <v>45151.738506944443</v>
      </c>
      <c r="D837" s="17" t="s">
        <v>8</v>
      </c>
      <c r="E837" s="17" t="s">
        <v>47</v>
      </c>
      <c r="F837" s="17" t="s">
        <v>16</v>
      </c>
      <c r="G837" s="17" t="s">
        <v>3763</v>
      </c>
      <c r="H837" s="78" t="s">
        <v>7451</v>
      </c>
      <c r="I837" s="48">
        <f>tbl_raw_data[[#This Row],[Date Actioned]]-tbl_raw_data[[#This Row],[Date Tagged]]</f>
        <v>8.7500000008731149E-3</v>
      </c>
      <c r="J837" s="46">
        <f>HOUR(tbl_raw_data[[#This Row],[Time_taken]])*60+MINUTE(tbl_raw_data[[#This Row],[Time_taken]])+SECOND(tbl_raw_data[[#This Row],[Time_taken]])/60</f>
        <v>12.6</v>
      </c>
      <c r="K837" s="52">
        <f>DATE(YEAR(tbl_raw_data[[#This Row],[Date Actioned]]),MONTH(tbl_raw_data[[#This Row],[Date Actioned]]),DAY(tbl_raw_data[[#This Row],[Date Actioned]]))</f>
        <v>45151</v>
      </c>
      <c r="L837" s="50" t="str">
        <f>UPPER(TEXT(tbl_raw_data[[#This Row],[updated_date]],"MMMM"))</f>
        <v>AUGUST</v>
      </c>
      <c r="M837" s="50" t="str">
        <f>"WEEK "&amp; IF(ROUNDUP(DAY(tbl_raw_data[[#This Row],[updated_date]])/7,0)=5,4,ROUNDUP(DAY(tbl_raw_data[[#This Row],[updated_date]])/7,0))</f>
        <v>WEEK 2</v>
      </c>
      <c r="N837" s="50" t="str">
        <f>UPPER(VLOOKUP(tbl_raw_data[[#This Row],[Analyst]],Settiings!$A$2:$B$16,2,0))</f>
        <v>CAMROOON</v>
      </c>
      <c r="O837" s="50" t="str">
        <f>TRIM(UPPER(tbl_raw_data[[#This Row],[Outcome]]))</f>
        <v>WITHDRAW</v>
      </c>
      <c r="P837" s="50" t="str">
        <f>TRIM(UPPER(tbl_raw_data[[#This Row],[Queue Name]]))</f>
        <v>CONSUMER PRE BUREAU</v>
      </c>
      <c r="Q837" s="50" t="str">
        <f>IF(tbl_raw_data[[#This Row],[Time taken in min]]&lt;=Settiings!$D$2,"SLA_MET","SLA_NOT_MET")</f>
        <v>SLA_MET</v>
      </c>
      <c r="R837" s="94"/>
    </row>
    <row r="838" spans="1:18" x14ac:dyDescent="0.3">
      <c r="A838" s="14" t="s">
        <v>3768</v>
      </c>
      <c r="B838" s="9">
        <v>45151.740300925929</v>
      </c>
      <c r="C838" s="24">
        <v>45151.745312500003</v>
      </c>
      <c r="D838" s="25" t="s">
        <v>8</v>
      </c>
      <c r="E838" s="25" t="s">
        <v>47</v>
      </c>
      <c r="F838" s="25" t="s">
        <v>53</v>
      </c>
      <c r="G838" s="25" t="s">
        <v>3769</v>
      </c>
      <c r="H838" s="78" t="s">
        <v>7451</v>
      </c>
      <c r="I838" s="48">
        <f>tbl_raw_data[[#This Row],[Date Actioned]]-tbl_raw_data[[#This Row],[Date Tagged]]</f>
        <v>5.0115740741603076E-3</v>
      </c>
      <c r="J838" s="46">
        <f>HOUR(tbl_raw_data[[#This Row],[Time_taken]])*60+MINUTE(tbl_raw_data[[#This Row],[Time_taken]])+SECOND(tbl_raw_data[[#This Row],[Time_taken]])/60</f>
        <v>7.2166666666666668</v>
      </c>
      <c r="K838" s="52">
        <f>DATE(YEAR(tbl_raw_data[[#This Row],[Date Actioned]]),MONTH(tbl_raw_data[[#This Row],[Date Actioned]]),DAY(tbl_raw_data[[#This Row],[Date Actioned]]))</f>
        <v>45151</v>
      </c>
      <c r="L838" s="50" t="str">
        <f>UPPER(TEXT(tbl_raw_data[[#This Row],[updated_date]],"MMMM"))</f>
        <v>AUGUST</v>
      </c>
      <c r="M838" s="50" t="str">
        <f>"WEEK "&amp; IF(ROUNDUP(DAY(tbl_raw_data[[#This Row],[updated_date]])/7,0)=5,4,ROUNDUP(DAY(tbl_raw_data[[#This Row],[updated_date]])/7,0))</f>
        <v>WEEK 2</v>
      </c>
      <c r="N838" s="50" t="str">
        <f>UPPER(VLOOKUP(tbl_raw_data[[#This Row],[Analyst]],Settiings!$A$2:$B$16,2,0))</f>
        <v>NAVED</v>
      </c>
      <c r="O838" s="50" t="str">
        <f>TRIM(UPPER(tbl_raw_data[[#This Row],[Outcome]]))</f>
        <v>WITHDRAW</v>
      </c>
      <c r="P838" s="50" t="str">
        <f>TRIM(UPPER(tbl_raw_data[[#This Row],[Queue Name]]))</f>
        <v>CONSUMER PRE BUREAU</v>
      </c>
      <c r="Q838" s="50" t="str">
        <f>IF(tbl_raw_data[[#This Row],[Time taken in min]]&lt;=Settiings!$D$2,"SLA_MET","SLA_NOT_MET")</f>
        <v>SLA_MET</v>
      </c>
      <c r="R838" s="94"/>
    </row>
    <row r="839" spans="1:18" x14ac:dyDescent="0.3">
      <c r="A839" s="20" t="s">
        <v>3773</v>
      </c>
      <c r="B839" s="15">
        <v>45151.748969907407</v>
      </c>
      <c r="C839" s="16">
        <v>45151.756284722222</v>
      </c>
      <c r="D839" s="17" t="s">
        <v>8</v>
      </c>
      <c r="E839" s="17" t="s">
        <v>9</v>
      </c>
      <c r="F839" s="17" t="s">
        <v>53</v>
      </c>
      <c r="G839" s="17" t="s">
        <v>62</v>
      </c>
      <c r="H839" s="78" t="s">
        <v>7451</v>
      </c>
      <c r="I839" s="48">
        <f>tbl_raw_data[[#This Row],[Date Actioned]]-tbl_raw_data[[#This Row],[Date Tagged]]</f>
        <v>7.3148148148902692E-3</v>
      </c>
      <c r="J839" s="46">
        <f>HOUR(tbl_raw_data[[#This Row],[Time_taken]])*60+MINUTE(tbl_raw_data[[#This Row],[Time_taken]])+SECOND(tbl_raw_data[[#This Row],[Time_taken]])/60</f>
        <v>10.533333333333333</v>
      </c>
      <c r="K839" s="52">
        <f>DATE(YEAR(tbl_raw_data[[#This Row],[Date Actioned]]),MONTH(tbl_raw_data[[#This Row],[Date Actioned]]),DAY(tbl_raw_data[[#This Row],[Date Actioned]]))</f>
        <v>45151</v>
      </c>
      <c r="L839" s="50" t="str">
        <f>UPPER(TEXT(tbl_raw_data[[#This Row],[updated_date]],"MMMM"))</f>
        <v>AUGUST</v>
      </c>
      <c r="M839" s="50" t="str">
        <f>"WEEK "&amp; IF(ROUNDUP(DAY(tbl_raw_data[[#This Row],[updated_date]])/7,0)=5,4,ROUNDUP(DAY(tbl_raw_data[[#This Row],[updated_date]])/7,0))</f>
        <v>WEEK 2</v>
      </c>
      <c r="N839" s="50" t="str">
        <f>UPPER(VLOOKUP(tbl_raw_data[[#This Row],[Analyst]],Settiings!$A$2:$B$16,2,0))</f>
        <v>NAVED</v>
      </c>
      <c r="O839" s="50" t="str">
        <f>TRIM(UPPER(tbl_raw_data[[#This Row],[Outcome]]))</f>
        <v>WITHDRAW</v>
      </c>
      <c r="P839" s="50" t="str">
        <f>TRIM(UPPER(tbl_raw_data[[#This Row],[Queue Name]]))</f>
        <v>CONSUMER EXISTING</v>
      </c>
      <c r="Q839" s="50" t="str">
        <f>IF(tbl_raw_data[[#This Row],[Time taken in min]]&lt;=Settiings!$D$2,"SLA_MET","SLA_NOT_MET")</f>
        <v>SLA_MET</v>
      </c>
      <c r="R839" s="94"/>
    </row>
    <row r="840" spans="1:18" x14ac:dyDescent="0.3">
      <c r="A840" s="23" t="s">
        <v>3775</v>
      </c>
      <c r="B840" s="9">
        <v>45151.757615740738</v>
      </c>
      <c r="C840" s="24">
        <v>45151.761504629627</v>
      </c>
      <c r="D840" s="25" t="s">
        <v>8</v>
      </c>
      <c r="E840" s="25" t="s">
        <v>47</v>
      </c>
      <c r="F840" s="25" t="s">
        <v>16</v>
      </c>
      <c r="G840" s="25" t="s">
        <v>3152</v>
      </c>
      <c r="H840" s="78" t="s">
        <v>7451</v>
      </c>
      <c r="I840" s="48">
        <f>tbl_raw_data[[#This Row],[Date Actioned]]-tbl_raw_data[[#This Row],[Date Tagged]]</f>
        <v>3.8888888884685002E-3</v>
      </c>
      <c r="J840" s="46">
        <f>HOUR(tbl_raw_data[[#This Row],[Time_taken]])*60+MINUTE(tbl_raw_data[[#This Row],[Time_taken]])+SECOND(tbl_raw_data[[#This Row],[Time_taken]])/60</f>
        <v>5.6</v>
      </c>
      <c r="K840" s="52">
        <f>DATE(YEAR(tbl_raw_data[[#This Row],[Date Actioned]]),MONTH(tbl_raw_data[[#This Row],[Date Actioned]]),DAY(tbl_raw_data[[#This Row],[Date Actioned]]))</f>
        <v>45151</v>
      </c>
      <c r="L840" s="50" t="str">
        <f>UPPER(TEXT(tbl_raw_data[[#This Row],[updated_date]],"MMMM"))</f>
        <v>AUGUST</v>
      </c>
      <c r="M840" s="50" t="str">
        <f>"WEEK "&amp; IF(ROUNDUP(DAY(tbl_raw_data[[#This Row],[updated_date]])/7,0)=5,4,ROUNDUP(DAY(tbl_raw_data[[#This Row],[updated_date]])/7,0))</f>
        <v>WEEK 2</v>
      </c>
      <c r="N840" s="50" t="str">
        <f>UPPER(VLOOKUP(tbl_raw_data[[#This Row],[Analyst]],Settiings!$A$2:$B$16,2,0))</f>
        <v>CAMROOON</v>
      </c>
      <c r="O840" s="50" t="str">
        <f>TRIM(UPPER(tbl_raw_data[[#This Row],[Outcome]]))</f>
        <v>WITHDRAW</v>
      </c>
      <c r="P840" s="50" t="str">
        <f>TRIM(UPPER(tbl_raw_data[[#This Row],[Queue Name]]))</f>
        <v>CONSUMER PRE BUREAU</v>
      </c>
      <c r="Q840" s="50" t="str">
        <f>IF(tbl_raw_data[[#This Row],[Time taken in min]]&lt;=Settiings!$D$2,"SLA_MET","SLA_NOT_MET")</f>
        <v>SLA_MET</v>
      </c>
      <c r="R840" s="94"/>
    </row>
    <row r="841" spans="1:18" x14ac:dyDescent="0.3">
      <c r="A841" s="20" t="s">
        <v>3788</v>
      </c>
      <c r="B841" s="9">
        <v>45151.821527777778</v>
      </c>
      <c r="C841" s="24">
        <v>45151.826979166668</v>
      </c>
      <c r="D841" s="25" t="s">
        <v>8</v>
      </c>
      <c r="E841" s="25" t="s">
        <v>47</v>
      </c>
      <c r="F841" s="25" t="s">
        <v>1222</v>
      </c>
      <c r="G841" s="25" t="s">
        <v>3789</v>
      </c>
      <c r="H841" s="78" t="s">
        <v>7451</v>
      </c>
      <c r="I841" s="48">
        <f>tbl_raw_data[[#This Row],[Date Actioned]]-tbl_raw_data[[#This Row],[Date Tagged]]</f>
        <v>5.4513888899236917E-3</v>
      </c>
      <c r="J841" s="46">
        <f>HOUR(tbl_raw_data[[#This Row],[Time_taken]])*60+MINUTE(tbl_raw_data[[#This Row],[Time_taken]])+SECOND(tbl_raw_data[[#This Row],[Time_taken]])/60</f>
        <v>7.85</v>
      </c>
      <c r="K841" s="52">
        <f>DATE(YEAR(tbl_raw_data[[#This Row],[Date Actioned]]),MONTH(tbl_raw_data[[#This Row],[Date Actioned]]),DAY(tbl_raw_data[[#This Row],[Date Actioned]]))</f>
        <v>45151</v>
      </c>
      <c r="L841" s="50" t="str">
        <f>UPPER(TEXT(tbl_raw_data[[#This Row],[updated_date]],"MMMM"))</f>
        <v>AUGUST</v>
      </c>
      <c r="M841" s="50" t="str">
        <f>"WEEK "&amp; IF(ROUNDUP(DAY(tbl_raw_data[[#This Row],[updated_date]])/7,0)=5,4,ROUNDUP(DAY(tbl_raw_data[[#This Row],[updated_date]])/7,0))</f>
        <v>WEEK 2</v>
      </c>
      <c r="N841" s="50" t="str">
        <f>UPPER(VLOOKUP(tbl_raw_data[[#This Row],[Analyst]],Settiings!$A$2:$B$16,2,0))</f>
        <v>HARDIK</v>
      </c>
      <c r="O841" s="50" t="str">
        <f>TRIM(UPPER(tbl_raw_data[[#This Row],[Outcome]]))</f>
        <v>WITHDRAW</v>
      </c>
      <c r="P841" s="50" t="str">
        <f>TRIM(UPPER(tbl_raw_data[[#This Row],[Queue Name]]))</f>
        <v>CONSUMER PRE BUREAU</v>
      </c>
      <c r="Q841" s="50" t="str">
        <f>IF(tbl_raw_data[[#This Row],[Time taken in min]]&lt;=Settiings!$D$2,"SLA_MET","SLA_NOT_MET")</f>
        <v>SLA_MET</v>
      </c>
      <c r="R841" s="94"/>
    </row>
    <row r="842" spans="1:18" x14ac:dyDescent="0.3">
      <c r="A842" s="20" t="s">
        <v>3797</v>
      </c>
      <c r="B842" s="9">
        <v>45152.369571759256</v>
      </c>
      <c r="C842" s="24">
        <v>45152.380682870367</v>
      </c>
      <c r="D842" s="25" t="s">
        <v>8</v>
      </c>
      <c r="E842" s="25" t="s">
        <v>47</v>
      </c>
      <c r="F842" s="25" t="s">
        <v>43</v>
      </c>
      <c r="G842" s="25" t="s">
        <v>3798</v>
      </c>
      <c r="H842" s="78" t="s">
        <v>7451</v>
      </c>
      <c r="I842" s="48">
        <f>tbl_raw_data[[#This Row],[Date Actioned]]-tbl_raw_data[[#This Row],[Date Tagged]]</f>
        <v>1.1111111110949423E-2</v>
      </c>
      <c r="J842" s="46">
        <f>HOUR(tbl_raw_data[[#This Row],[Time_taken]])*60+MINUTE(tbl_raw_data[[#This Row],[Time_taken]])+SECOND(tbl_raw_data[[#This Row],[Time_taken]])/60</f>
        <v>16</v>
      </c>
      <c r="K842" s="52">
        <f>DATE(YEAR(tbl_raw_data[[#This Row],[Date Actioned]]),MONTH(tbl_raw_data[[#This Row],[Date Actioned]]),DAY(tbl_raw_data[[#This Row],[Date Actioned]]))</f>
        <v>45152</v>
      </c>
      <c r="L842" s="50" t="str">
        <f>UPPER(TEXT(tbl_raw_data[[#This Row],[updated_date]],"MMMM"))</f>
        <v>AUGUST</v>
      </c>
      <c r="M842" s="50" t="str">
        <f>"WEEK "&amp; IF(ROUNDUP(DAY(tbl_raw_data[[#This Row],[updated_date]])/7,0)=5,4,ROUNDUP(DAY(tbl_raw_data[[#This Row],[updated_date]])/7,0))</f>
        <v>WEEK 2</v>
      </c>
      <c r="N842" s="50" t="str">
        <f>UPPER(VLOOKUP(tbl_raw_data[[#This Row],[Analyst]],Settiings!$A$2:$B$16,2,0))</f>
        <v>MERCEDES</v>
      </c>
      <c r="O842" s="50" t="str">
        <f>TRIM(UPPER(tbl_raw_data[[#This Row],[Outcome]]))</f>
        <v>WITHDRAW</v>
      </c>
      <c r="P842" s="50" t="str">
        <f>TRIM(UPPER(tbl_raw_data[[#This Row],[Queue Name]]))</f>
        <v>CONSUMER PRE BUREAU</v>
      </c>
      <c r="Q842" s="50" t="str">
        <f>IF(tbl_raw_data[[#This Row],[Time taken in min]]&lt;=Settiings!$D$2,"SLA_MET","SLA_NOT_MET")</f>
        <v>SLA_MET</v>
      </c>
      <c r="R842" s="94"/>
    </row>
    <row r="843" spans="1:18" x14ac:dyDescent="0.3">
      <c r="A843" s="14" t="s">
        <v>3805</v>
      </c>
      <c r="B843" s="9">
        <v>45152.428969907407</v>
      </c>
      <c r="C843" s="24">
        <v>45152.434131944443</v>
      </c>
      <c r="D843" s="25" t="s">
        <v>8</v>
      </c>
      <c r="E843" s="25" t="s">
        <v>47</v>
      </c>
      <c r="F843" s="25" t="s">
        <v>43</v>
      </c>
      <c r="G843" s="25" t="s">
        <v>157</v>
      </c>
      <c r="H843" s="78" t="s">
        <v>7451</v>
      </c>
      <c r="I843" s="48">
        <f>tbl_raw_data[[#This Row],[Date Actioned]]-tbl_raw_data[[#This Row],[Date Tagged]]</f>
        <v>5.1620370359160006E-3</v>
      </c>
      <c r="J843" s="46">
        <f>HOUR(tbl_raw_data[[#This Row],[Time_taken]])*60+MINUTE(tbl_raw_data[[#This Row],[Time_taken]])+SECOND(tbl_raw_data[[#This Row],[Time_taken]])/60</f>
        <v>7.4333333333333336</v>
      </c>
      <c r="K843" s="52">
        <f>DATE(YEAR(tbl_raw_data[[#This Row],[Date Actioned]]),MONTH(tbl_raw_data[[#This Row],[Date Actioned]]),DAY(tbl_raw_data[[#This Row],[Date Actioned]]))</f>
        <v>45152</v>
      </c>
      <c r="L843" s="50" t="str">
        <f>UPPER(TEXT(tbl_raw_data[[#This Row],[updated_date]],"MMMM"))</f>
        <v>AUGUST</v>
      </c>
      <c r="M843" s="50" t="str">
        <f>"WEEK "&amp; IF(ROUNDUP(DAY(tbl_raw_data[[#This Row],[updated_date]])/7,0)=5,4,ROUNDUP(DAY(tbl_raw_data[[#This Row],[updated_date]])/7,0))</f>
        <v>WEEK 2</v>
      </c>
      <c r="N843" s="50" t="str">
        <f>UPPER(VLOOKUP(tbl_raw_data[[#This Row],[Analyst]],Settiings!$A$2:$B$16,2,0))</f>
        <v>MERCEDES</v>
      </c>
      <c r="O843" s="50" t="str">
        <f>TRIM(UPPER(tbl_raw_data[[#This Row],[Outcome]]))</f>
        <v>WITHDRAW</v>
      </c>
      <c r="P843" s="50" t="str">
        <f>TRIM(UPPER(tbl_raw_data[[#This Row],[Queue Name]]))</f>
        <v>CONSUMER PRE BUREAU</v>
      </c>
      <c r="Q843" s="50" t="str">
        <f>IF(tbl_raw_data[[#This Row],[Time taken in min]]&lt;=Settiings!$D$2,"SLA_MET","SLA_NOT_MET")</f>
        <v>SLA_MET</v>
      </c>
      <c r="R843" s="94"/>
    </row>
    <row r="844" spans="1:18" x14ac:dyDescent="0.3">
      <c r="A844" s="20" t="s">
        <v>3806</v>
      </c>
      <c r="B844" s="15">
        <v>45152.431712962964</v>
      </c>
      <c r="C844" s="16">
        <v>45152.436944444446</v>
      </c>
      <c r="D844" s="17" t="s">
        <v>8</v>
      </c>
      <c r="E844" s="17" t="s">
        <v>9</v>
      </c>
      <c r="F844" s="17" t="s">
        <v>686</v>
      </c>
      <c r="G844" s="17" t="s">
        <v>231</v>
      </c>
      <c r="H844" s="78" t="s">
        <v>7451</v>
      </c>
      <c r="I844" s="48">
        <f>tbl_raw_data[[#This Row],[Date Actioned]]-tbl_raw_data[[#This Row],[Date Tagged]]</f>
        <v>5.2314814820419997E-3</v>
      </c>
      <c r="J844" s="46">
        <f>HOUR(tbl_raw_data[[#This Row],[Time_taken]])*60+MINUTE(tbl_raw_data[[#This Row],[Time_taken]])+SECOND(tbl_raw_data[[#This Row],[Time_taken]])/60</f>
        <v>7.5333333333333332</v>
      </c>
      <c r="K844" s="52">
        <f>DATE(YEAR(tbl_raw_data[[#This Row],[Date Actioned]]),MONTH(tbl_raw_data[[#This Row],[Date Actioned]]),DAY(tbl_raw_data[[#This Row],[Date Actioned]]))</f>
        <v>45152</v>
      </c>
      <c r="L844" s="50" t="str">
        <f>UPPER(TEXT(tbl_raw_data[[#This Row],[updated_date]],"MMMM"))</f>
        <v>AUGUST</v>
      </c>
      <c r="M844" s="50" t="str">
        <f>"WEEK "&amp; IF(ROUNDUP(DAY(tbl_raw_data[[#This Row],[updated_date]])/7,0)=5,4,ROUNDUP(DAY(tbl_raw_data[[#This Row],[updated_date]])/7,0))</f>
        <v>WEEK 2</v>
      </c>
      <c r="N844" s="50" t="str">
        <f>UPPER(VLOOKUP(tbl_raw_data[[#This Row],[Analyst]],Settiings!$A$2:$B$16,2,0))</f>
        <v>FARDIN</v>
      </c>
      <c r="O844" s="50" t="str">
        <f>TRIM(UPPER(tbl_raw_data[[#This Row],[Outcome]]))</f>
        <v>WITHDRAW</v>
      </c>
      <c r="P844" s="50" t="str">
        <f>TRIM(UPPER(tbl_raw_data[[#This Row],[Queue Name]]))</f>
        <v>CONSUMER EXISTING</v>
      </c>
      <c r="Q844" s="50" t="str">
        <f>IF(tbl_raw_data[[#This Row],[Time taken in min]]&lt;=Settiings!$D$2,"SLA_MET","SLA_NOT_MET")</f>
        <v>SLA_MET</v>
      </c>
      <c r="R844" s="94"/>
    </row>
    <row r="845" spans="1:18" x14ac:dyDescent="0.3">
      <c r="A845" s="23" t="s">
        <v>3807</v>
      </c>
      <c r="B845" s="9">
        <v>45152.432812500003</v>
      </c>
      <c r="C845" s="24">
        <v>45152.439675925925</v>
      </c>
      <c r="D845" s="25" t="s">
        <v>8</v>
      </c>
      <c r="E845" s="25" t="s">
        <v>19</v>
      </c>
      <c r="F845" s="25" t="s">
        <v>76</v>
      </c>
      <c r="G845" s="25" t="s">
        <v>3808</v>
      </c>
      <c r="H845" s="78" t="s">
        <v>7451</v>
      </c>
      <c r="I845" s="48">
        <f>tbl_raw_data[[#This Row],[Date Actioned]]-tbl_raw_data[[#This Row],[Date Tagged]]</f>
        <v>6.8634259223472327E-3</v>
      </c>
      <c r="J845" s="46">
        <f>HOUR(tbl_raw_data[[#This Row],[Time_taken]])*60+MINUTE(tbl_raw_data[[#This Row],[Time_taken]])+SECOND(tbl_raw_data[[#This Row],[Time_taken]])/60</f>
        <v>9.8833333333333329</v>
      </c>
      <c r="K845" s="52">
        <f>DATE(YEAR(tbl_raw_data[[#This Row],[Date Actioned]]),MONTH(tbl_raw_data[[#This Row],[Date Actioned]]),DAY(tbl_raw_data[[#This Row],[Date Actioned]]))</f>
        <v>45152</v>
      </c>
      <c r="L845" s="50" t="str">
        <f>UPPER(TEXT(tbl_raw_data[[#This Row],[updated_date]],"MMMM"))</f>
        <v>AUGUST</v>
      </c>
      <c r="M845" s="50" t="str">
        <f>"WEEK "&amp; IF(ROUNDUP(DAY(tbl_raw_data[[#This Row],[updated_date]])/7,0)=5,4,ROUNDUP(DAY(tbl_raw_data[[#This Row],[updated_date]])/7,0))</f>
        <v>WEEK 2</v>
      </c>
      <c r="N845" s="50" t="str">
        <f>UPPER(VLOOKUP(tbl_raw_data[[#This Row],[Analyst]],Settiings!$A$2:$B$16,2,0))</f>
        <v>ROHAN</v>
      </c>
      <c r="O845" s="50" t="str">
        <f>TRIM(UPPER(tbl_raw_data[[#This Row],[Outcome]]))</f>
        <v>WITHDRAW</v>
      </c>
      <c r="P845" s="50" t="str">
        <f>TRIM(UPPER(tbl_raw_data[[#This Row],[Queue Name]]))</f>
        <v>CONSUMER POST BUREAU</v>
      </c>
      <c r="Q845" s="50" t="str">
        <f>IF(tbl_raw_data[[#This Row],[Time taken in min]]&lt;=Settiings!$D$2,"SLA_MET","SLA_NOT_MET")</f>
        <v>SLA_MET</v>
      </c>
      <c r="R845" s="94"/>
    </row>
    <row r="846" spans="1:18" x14ac:dyDescent="0.3">
      <c r="A846" s="20" t="s">
        <v>3811</v>
      </c>
      <c r="B846" s="9">
        <v>45152.436342592591</v>
      </c>
      <c r="C846" s="24">
        <v>45152.45521990741</v>
      </c>
      <c r="D846" s="25" t="s">
        <v>8</v>
      </c>
      <c r="E846" s="25" t="s">
        <v>9</v>
      </c>
      <c r="F846" s="25" t="s">
        <v>24</v>
      </c>
      <c r="G846" s="25" t="s">
        <v>3812</v>
      </c>
      <c r="H846" s="78" t="s">
        <v>7451</v>
      </c>
      <c r="I846" s="48">
        <f>tbl_raw_data[[#This Row],[Date Actioned]]-tbl_raw_data[[#This Row],[Date Tagged]]</f>
        <v>1.8877314818382729E-2</v>
      </c>
      <c r="J846" s="46">
        <f>HOUR(tbl_raw_data[[#This Row],[Time_taken]])*60+MINUTE(tbl_raw_data[[#This Row],[Time_taken]])+SECOND(tbl_raw_data[[#This Row],[Time_taken]])/60</f>
        <v>27.183333333333334</v>
      </c>
      <c r="K846" s="52">
        <f>DATE(YEAR(tbl_raw_data[[#This Row],[Date Actioned]]),MONTH(tbl_raw_data[[#This Row],[Date Actioned]]),DAY(tbl_raw_data[[#This Row],[Date Actioned]]))</f>
        <v>45152</v>
      </c>
      <c r="L846" s="50" t="str">
        <f>UPPER(TEXT(tbl_raw_data[[#This Row],[updated_date]],"MMMM"))</f>
        <v>AUGUST</v>
      </c>
      <c r="M846" s="50" t="str">
        <f>"WEEK "&amp; IF(ROUNDUP(DAY(tbl_raw_data[[#This Row],[updated_date]])/7,0)=5,4,ROUNDUP(DAY(tbl_raw_data[[#This Row],[updated_date]])/7,0))</f>
        <v>WEEK 2</v>
      </c>
      <c r="N846" s="50" t="str">
        <f>UPPER(VLOOKUP(tbl_raw_data[[#This Row],[Analyst]],Settiings!$A$2:$B$16,2,0))</f>
        <v>QUADIR</v>
      </c>
      <c r="O846" s="50" t="str">
        <f>TRIM(UPPER(tbl_raw_data[[#This Row],[Outcome]]))</f>
        <v>WITHDRAW</v>
      </c>
      <c r="P846" s="50" t="str">
        <f>TRIM(UPPER(tbl_raw_data[[#This Row],[Queue Name]]))</f>
        <v>CONSUMER EXISTING</v>
      </c>
      <c r="Q846" s="50" t="str">
        <f>IF(tbl_raw_data[[#This Row],[Time taken in min]]&lt;=Settiings!$D$2,"SLA_MET","SLA_NOT_MET")</f>
        <v>SLA_NOT_MET</v>
      </c>
      <c r="R846" s="94"/>
    </row>
    <row r="847" spans="1:18" x14ac:dyDescent="0.3">
      <c r="A847" s="23" t="s">
        <v>3814</v>
      </c>
      <c r="B847" s="15">
        <v>45152.438692129632</v>
      </c>
      <c r="C847" s="16">
        <v>45152.448622685188</v>
      </c>
      <c r="D847" s="17" t="s">
        <v>8</v>
      </c>
      <c r="E847" s="17" t="s">
        <v>47</v>
      </c>
      <c r="F847" s="17" t="s">
        <v>10</v>
      </c>
      <c r="G847" s="17" t="s">
        <v>157</v>
      </c>
      <c r="H847" s="78" t="s">
        <v>7451</v>
      </c>
      <c r="I847" s="48">
        <f>tbl_raw_data[[#This Row],[Date Actioned]]-tbl_raw_data[[#This Row],[Date Tagged]]</f>
        <v>9.930555555911269E-3</v>
      </c>
      <c r="J847" s="46">
        <f>HOUR(tbl_raw_data[[#This Row],[Time_taken]])*60+MINUTE(tbl_raw_data[[#This Row],[Time_taken]])+SECOND(tbl_raw_data[[#This Row],[Time_taken]])/60</f>
        <v>14.3</v>
      </c>
      <c r="K847" s="52">
        <f>DATE(YEAR(tbl_raw_data[[#This Row],[Date Actioned]]),MONTH(tbl_raw_data[[#This Row],[Date Actioned]]),DAY(tbl_raw_data[[#This Row],[Date Actioned]]))</f>
        <v>45152</v>
      </c>
      <c r="L847" s="50" t="str">
        <f>UPPER(TEXT(tbl_raw_data[[#This Row],[updated_date]],"MMMM"))</f>
        <v>AUGUST</v>
      </c>
      <c r="M847" s="50" t="str">
        <f>"WEEK "&amp; IF(ROUNDUP(DAY(tbl_raw_data[[#This Row],[updated_date]])/7,0)=5,4,ROUNDUP(DAY(tbl_raw_data[[#This Row],[updated_date]])/7,0))</f>
        <v>WEEK 2</v>
      </c>
      <c r="N847" s="50" t="str">
        <f>UPPER(VLOOKUP(tbl_raw_data[[#This Row],[Analyst]],Settiings!$A$2:$B$16,2,0))</f>
        <v>NITESH</v>
      </c>
      <c r="O847" s="50" t="str">
        <f>TRIM(UPPER(tbl_raw_data[[#This Row],[Outcome]]))</f>
        <v>WITHDRAW</v>
      </c>
      <c r="P847" s="50" t="str">
        <f>TRIM(UPPER(tbl_raw_data[[#This Row],[Queue Name]]))</f>
        <v>CONSUMER PRE BUREAU</v>
      </c>
      <c r="Q847" s="50" t="str">
        <f>IF(tbl_raw_data[[#This Row],[Time taken in min]]&lt;=Settiings!$D$2,"SLA_MET","SLA_NOT_MET")</f>
        <v>SLA_MET</v>
      </c>
      <c r="R847" s="94"/>
    </row>
    <row r="848" spans="1:18" x14ac:dyDescent="0.3">
      <c r="A848" s="14" t="s">
        <v>3816</v>
      </c>
      <c r="B848" s="9">
        <v>45152.443668981483</v>
      </c>
      <c r="C848" s="24">
        <v>45152.452002314814</v>
      </c>
      <c r="D848" s="25" t="s">
        <v>8</v>
      </c>
      <c r="E848" s="25" t="s">
        <v>9</v>
      </c>
      <c r="F848" s="25" t="s">
        <v>50</v>
      </c>
      <c r="G848" s="25" t="s">
        <v>118</v>
      </c>
      <c r="H848" s="78" t="s">
        <v>7451</v>
      </c>
      <c r="I848" s="48">
        <f>tbl_raw_data[[#This Row],[Date Actioned]]-tbl_raw_data[[#This Row],[Date Tagged]]</f>
        <v>8.333333331393078E-3</v>
      </c>
      <c r="J848" s="46">
        <f>HOUR(tbl_raw_data[[#This Row],[Time_taken]])*60+MINUTE(tbl_raw_data[[#This Row],[Time_taken]])+SECOND(tbl_raw_data[[#This Row],[Time_taken]])/60</f>
        <v>12</v>
      </c>
      <c r="K848" s="52">
        <f>DATE(YEAR(tbl_raw_data[[#This Row],[Date Actioned]]),MONTH(tbl_raw_data[[#This Row],[Date Actioned]]),DAY(tbl_raw_data[[#This Row],[Date Actioned]]))</f>
        <v>45152</v>
      </c>
      <c r="L848" s="50" t="str">
        <f>UPPER(TEXT(tbl_raw_data[[#This Row],[updated_date]],"MMMM"))</f>
        <v>AUGUST</v>
      </c>
      <c r="M848" s="50" t="str">
        <f>"WEEK "&amp; IF(ROUNDUP(DAY(tbl_raw_data[[#This Row],[updated_date]])/7,0)=5,4,ROUNDUP(DAY(tbl_raw_data[[#This Row],[updated_date]])/7,0))</f>
        <v>WEEK 2</v>
      </c>
      <c r="N848" s="50" t="str">
        <f>UPPER(VLOOKUP(tbl_raw_data[[#This Row],[Analyst]],Settiings!$A$2:$B$16,2,0))</f>
        <v>SHAHID</v>
      </c>
      <c r="O848" s="50" t="str">
        <f>TRIM(UPPER(tbl_raw_data[[#This Row],[Outcome]]))</f>
        <v>WITHDRAW</v>
      </c>
      <c r="P848" s="50" t="str">
        <f>TRIM(UPPER(tbl_raw_data[[#This Row],[Queue Name]]))</f>
        <v>CONSUMER EXISTING</v>
      </c>
      <c r="Q848" s="50" t="str">
        <f>IF(tbl_raw_data[[#This Row],[Time taken in min]]&lt;=Settiings!$D$2,"SLA_MET","SLA_NOT_MET")</f>
        <v>SLA_MET</v>
      </c>
      <c r="R848" s="94"/>
    </row>
    <row r="849" spans="1:18" x14ac:dyDescent="0.3">
      <c r="A849" s="20" t="s">
        <v>3818</v>
      </c>
      <c r="B849" s="15">
        <v>45152.4455787037</v>
      </c>
      <c r="C849" s="16">
        <v>45152.456967592596</v>
      </c>
      <c r="D849" s="17" t="s">
        <v>8</v>
      </c>
      <c r="E849" s="17" t="s">
        <v>47</v>
      </c>
      <c r="F849" s="17" t="s">
        <v>686</v>
      </c>
      <c r="G849" s="17" t="s">
        <v>3808</v>
      </c>
      <c r="H849" s="78" t="s">
        <v>7451</v>
      </c>
      <c r="I849" s="48">
        <f>tbl_raw_data[[#This Row],[Date Actioned]]-tbl_raw_data[[#This Row],[Date Tagged]]</f>
        <v>1.138888889545342E-2</v>
      </c>
      <c r="J849" s="46">
        <f>HOUR(tbl_raw_data[[#This Row],[Time_taken]])*60+MINUTE(tbl_raw_data[[#This Row],[Time_taken]])+SECOND(tbl_raw_data[[#This Row],[Time_taken]])/60</f>
        <v>16.399999999999999</v>
      </c>
      <c r="K849" s="52">
        <f>DATE(YEAR(tbl_raw_data[[#This Row],[Date Actioned]]),MONTH(tbl_raw_data[[#This Row],[Date Actioned]]),DAY(tbl_raw_data[[#This Row],[Date Actioned]]))</f>
        <v>45152</v>
      </c>
      <c r="L849" s="50" t="str">
        <f>UPPER(TEXT(tbl_raw_data[[#This Row],[updated_date]],"MMMM"))</f>
        <v>AUGUST</v>
      </c>
      <c r="M849" s="50" t="str">
        <f>"WEEK "&amp; IF(ROUNDUP(DAY(tbl_raw_data[[#This Row],[updated_date]])/7,0)=5,4,ROUNDUP(DAY(tbl_raw_data[[#This Row],[updated_date]])/7,0))</f>
        <v>WEEK 2</v>
      </c>
      <c r="N849" s="50" t="str">
        <f>UPPER(VLOOKUP(tbl_raw_data[[#This Row],[Analyst]],Settiings!$A$2:$B$16,2,0))</f>
        <v>FARDIN</v>
      </c>
      <c r="O849" s="50" t="str">
        <f>TRIM(UPPER(tbl_raw_data[[#This Row],[Outcome]]))</f>
        <v>WITHDRAW</v>
      </c>
      <c r="P849" s="50" t="str">
        <f>TRIM(UPPER(tbl_raw_data[[#This Row],[Queue Name]]))</f>
        <v>CONSUMER PRE BUREAU</v>
      </c>
      <c r="Q849" s="50" t="str">
        <f>IF(tbl_raw_data[[#This Row],[Time taken in min]]&lt;=Settiings!$D$2,"SLA_MET","SLA_NOT_MET")</f>
        <v>SLA_MET</v>
      </c>
      <c r="R849" s="94"/>
    </row>
    <row r="850" spans="1:18" x14ac:dyDescent="0.3">
      <c r="A850" s="23" t="s">
        <v>3835</v>
      </c>
      <c r="B850" s="9">
        <v>45152.495081018518</v>
      </c>
      <c r="C850" s="24">
        <v>45152.505694444444</v>
      </c>
      <c r="D850" s="25" t="s">
        <v>8</v>
      </c>
      <c r="E850" s="25" t="s">
        <v>9</v>
      </c>
      <c r="F850" s="25" t="s">
        <v>10</v>
      </c>
      <c r="G850" s="25" t="s">
        <v>3836</v>
      </c>
      <c r="H850" s="78" t="s">
        <v>7451</v>
      </c>
      <c r="I850" s="48">
        <f>tbl_raw_data[[#This Row],[Date Actioned]]-tbl_raw_data[[#This Row],[Date Tagged]]</f>
        <v>1.0613425925839692E-2</v>
      </c>
      <c r="J850" s="46">
        <f>HOUR(tbl_raw_data[[#This Row],[Time_taken]])*60+MINUTE(tbl_raw_data[[#This Row],[Time_taken]])+SECOND(tbl_raw_data[[#This Row],[Time_taken]])/60</f>
        <v>15.283333333333333</v>
      </c>
      <c r="K850" s="52">
        <f>DATE(YEAR(tbl_raw_data[[#This Row],[Date Actioned]]),MONTH(tbl_raw_data[[#This Row],[Date Actioned]]),DAY(tbl_raw_data[[#This Row],[Date Actioned]]))</f>
        <v>45152</v>
      </c>
      <c r="L850" s="50" t="str">
        <f>UPPER(TEXT(tbl_raw_data[[#This Row],[updated_date]],"MMMM"))</f>
        <v>AUGUST</v>
      </c>
      <c r="M850" s="50" t="str">
        <f>"WEEK "&amp; IF(ROUNDUP(DAY(tbl_raw_data[[#This Row],[updated_date]])/7,0)=5,4,ROUNDUP(DAY(tbl_raw_data[[#This Row],[updated_date]])/7,0))</f>
        <v>WEEK 2</v>
      </c>
      <c r="N850" s="50" t="str">
        <f>UPPER(VLOOKUP(tbl_raw_data[[#This Row],[Analyst]],Settiings!$A$2:$B$16,2,0))</f>
        <v>NITESH</v>
      </c>
      <c r="O850" s="50" t="str">
        <f>TRIM(UPPER(tbl_raw_data[[#This Row],[Outcome]]))</f>
        <v>WITHDRAW</v>
      </c>
      <c r="P850" s="50" t="str">
        <f>TRIM(UPPER(tbl_raw_data[[#This Row],[Queue Name]]))</f>
        <v>CONSUMER EXISTING</v>
      </c>
      <c r="Q850" s="50" t="str">
        <f>IF(tbl_raw_data[[#This Row],[Time taken in min]]&lt;=Settiings!$D$2,"SLA_MET","SLA_NOT_MET")</f>
        <v>SLA_MET</v>
      </c>
      <c r="R850" s="94"/>
    </row>
    <row r="851" spans="1:18" x14ac:dyDescent="0.3">
      <c r="A851" s="23" t="s">
        <v>3857</v>
      </c>
      <c r="B851" s="15">
        <v>45152.529803240737</v>
      </c>
      <c r="C851" s="16">
        <v>45152.544108796297</v>
      </c>
      <c r="D851" s="17" t="s">
        <v>8</v>
      </c>
      <c r="E851" s="17" t="s">
        <v>47</v>
      </c>
      <c r="F851" s="17" t="s">
        <v>10</v>
      </c>
      <c r="G851" s="17" t="s">
        <v>1556</v>
      </c>
      <c r="H851" s="78" t="s">
        <v>7451</v>
      </c>
      <c r="I851" s="48">
        <f>tbl_raw_data[[#This Row],[Date Actioned]]-tbl_raw_data[[#This Row],[Date Tagged]]</f>
        <v>1.4305555559985805E-2</v>
      </c>
      <c r="J851" s="46">
        <f>HOUR(tbl_raw_data[[#This Row],[Time_taken]])*60+MINUTE(tbl_raw_data[[#This Row],[Time_taken]])+SECOND(tbl_raw_data[[#This Row],[Time_taken]])/60</f>
        <v>20.6</v>
      </c>
      <c r="K851" s="52">
        <f>DATE(YEAR(tbl_raw_data[[#This Row],[Date Actioned]]),MONTH(tbl_raw_data[[#This Row],[Date Actioned]]),DAY(tbl_raw_data[[#This Row],[Date Actioned]]))</f>
        <v>45152</v>
      </c>
      <c r="L851" s="50" t="str">
        <f>UPPER(TEXT(tbl_raw_data[[#This Row],[updated_date]],"MMMM"))</f>
        <v>AUGUST</v>
      </c>
      <c r="M851" s="50" t="str">
        <f>"WEEK "&amp; IF(ROUNDUP(DAY(tbl_raw_data[[#This Row],[updated_date]])/7,0)=5,4,ROUNDUP(DAY(tbl_raw_data[[#This Row],[updated_date]])/7,0))</f>
        <v>WEEK 2</v>
      </c>
      <c r="N851" s="50" t="str">
        <f>UPPER(VLOOKUP(tbl_raw_data[[#This Row],[Analyst]],Settiings!$A$2:$B$16,2,0))</f>
        <v>NITESH</v>
      </c>
      <c r="O851" s="50" t="str">
        <f>TRIM(UPPER(tbl_raw_data[[#This Row],[Outcome]]))</f>
        <v>WITHDRAW</v>
      </c>
      <c r="P851" s="50" t="str">
        <f>TRIM(UPPER(tbl_raw_data[[#This Row],[Queue Name]]))</f>
        <v>CONSUMER PRE BUREAU</v>
      </c>
      <c r="Q851" s="50" t="str">
        <f>IF(tbl_raw_data[[#This Row],[Time taken in min]]&lt;=Settiings!$D$2,"SLA_MET","SLA_NOT_MET")</f>
        <v>SLA_NOT_MET</v>
      </c>
      <c r="R851" s="94"/>
    </row>
    <row r="852" spans="1:18" x14ac:dyDescent="0.3">
      <c r="A852" s="14" t="s">
        <v>3861</v>
      </c>
      <c r="B852" s="9">
        <v>45152.535902777781</v>
      </c>
      <c r="C852" s="24">
        <v>45152.545393518521</v>
      </c>
      <c r="D852" s="25" t="s">
        <v>8</v>
      </c>
      <c r="E852" s="25" t="s">
        <v>19</v>
      </c>
      <c r="F852" s="25" t="s">
        <v>24</v>
      </c>
      <c r="G852" s="25" t="s">
        <v>3862</v>
      </c>
      <c r="H852" s="78" t="s">
        <v>7451</v>
      </c>
      <c r="I852" s="48">
        <f>tbl_raw_data[[#This Row],[Date Actioned]]-tbl_raw_data[[#This Row],[Date Tagged]]</f>
        <v>9.4907407401478849E-3</v>
      </c>
      <c r="J852" s="46">
        <f>HOUR(tbl_raw_data[[#This Row],[Time_taken]])*60+MINUTE(tbl_raw_data[[#This Row],[Time_taken]])+SECOND(tbl_raw_data[[#This Row],[Time_taken]])/60</f>
        <v>13.666666666666666</v>
      </c>
      <c r="K852" s="52">
        <f>DATE(YEAR(tbl_raw_data[[#This Row],[Date Actioned]]),MONTH(tbl_raw_data[[#This Row],[Date Actioned]]),DAY(tbl_raw_data[[#This Row],[Date Actioned]]))</f>
        <v>45152</v>
      </c>
      <c r="L852" s="50" t="str">
        <f>UPPER(TEXT(tbl_raw_data[[#This Row],[updated_date]],"MMMM"))</f>
        <v>AUGUST</v>
      </c>
      <c r="M852" s="50" t="str">
        <f>"WEEK "&amp; IF(ROUNDUP(DAY(tbl_raw_data[[#This Row],[updated_date]])/7,0)=5,4,ROUNDUP(DAY(tbl_raw_data[[#This Row],[updated_date]])/7,0))</f>
        <v>WEEK 2</v>
      </c>
      <c r="N852" s="50" t="str">
        <f>UPPER(VLOOKUP(tbl_raw_data[[#This Row],[Analyst]],Settiings!$A$2:$B$16,2,0))</f>
        <v>QUADIR</v>
      </c>
      <c r="O852" s="50" t="str">
        <f>TRIM(UPPER(tbl_raw_data[[#This Row],[Outcome]]))</f>
        <v>WITHDRAW</v>
      </c>
      <c r="P852" s="50" t="str">
        <f>TRIM(UPPER(tbl_raw_data[[#This Row],[Queue Name]]))</f>
        <v>CONSUMER POST BUREAU</v>
      </c>
      <c r="Q852" s="50" t="str">
        <f>IF(tbl_raw_data[[#This Row],[Time taken in min]]&lt;=Settiings!$D$2,"SLA_MET","SLA_NOT_MET")</f>
        <v>SLA_MET</v>
      </c>
      <c r="R852" s="94"/>
    </row>
    <row r="853" spans="1:18" x14ac:dyDescent="0.3">
      <c r="A853" s="20" t="s">
        <v>3865</v>
      </c>
      <c r="B853" s="15">
        <v>45152.539837962962</v>
      </c>
      <c r="C853" s="16">
        <v>45152.552233796298</v>
      </c>
      <c r="D853" s="17" t="s">
        <v>8</v>
      </c>
      <c r="E853" s="17" t="s">
        <v>47</v>
      </c>
      <c r="F853" s="17" t="s">
        <v>10</v>
      </c>
      <c r="G853" s="17" t="s">
        <v>3866</v>
      </c>
      <c r="H853" s="78" t="s">
        <v>7451</v>
      </c>
      <c r="I853" s="48">
        <f>tbl_raw_data[[#This Row],[Date Actioned]]-tbl_raw_data[[#This Row],[Date Tagged]]</f>
        <v>1.2395833335176576E-2</v>
      </c>
      <c r="J853" s="46">
        <f>HOUR(tbl_raw_data[[#This Row],[Time_taken]])*60+MINUTE(tbl_raw_data[[#This Row],[Time_taken]])+SECOND(tbl_raw_data[[#This Row],[Time_taken]])/60</f>
        <v>17.850000000000001</v>
      </c>
      <c r="K853" s="52">
        <f>DATE(YEAR(tbl_raw_data[[#This Row],[Date Actioned]]),MONTH(tbl_raw_data[[#This Row],[Date Actioned]]),DAY(tbl_raw_data[[#This Row],[Date Actioned]]))</f>
        <v>45152</v>
      </c>
      <c r="L853" s="50" t="str">
        <f>UPPER(TEXT(tbl_raw_data[[#This Row],[updated_date]],"MMMM"))</f>
        <v>AUGUST</v>
      </c>
      <c r="M853" s="50" t="str">
        <f>"WEEK "&amp; IF(ROUNDUP(DAY(tbl_raw_data[[#This Row],[updated_date]])/7,0)=5,4,ROUNDUP(DAY(tbl_raw_data[[#This Row],[updated_date]])/7,0))</f>
        <v>WEEK 2</v>
      </c>
      <c r="N853" s="50" t="str">
        <f>UPPER(VLOOKUP(tbl_raw_data[[#This Row],[Analyst]],Settiings!$A$2:$B$16,2,0))</f>
        <v>NITESH</v>
      </c>
      <c r="O853" s="50" t="str">
        <f>TRIM(UPPER(tbl_raw_data[[#This Row],[Outcome]]))</f>
        <v>WITHDRAW</v>
      </c>
      <c r="P853" s="50" t="str">
        <f>TRIM(UPPER(tbl_raw_data[[#This Row],[Queue Name]]))</f>
        <v>CONSUMER PRE BUREAU</v>
      </c>
      <c r="Q853" s="50" t="str">
        <f>IF(tbl_raw_data[[#This Row],[Time taken in min]]&lt;=Settiings!$D$2,"SLA_MET","SLA_NOT_MET")</f>
        <v>SLA_MET</v>
      </c>
      <c r="R853" s="94"/>
    </row>
    <row r="854" spans="1:18" x14ac:dyDescent="0.3">
      <c r="A854" s="23" t="s">
        <v>3871</v>
      </c>
      <c r="B854" s="9">
        <v>45152.542939814812</v>
      </c>
      <c r="C854" s="24">
        <v>45152.551458333335</v>
      </c>
      <c r="D854" s="25" t="s">
        <v>8</v>
      </c>
      <c r="E854" s="25" t="s">
        <v>9</v>
      </c>
      <c r="F854" s="25" t="s">
        <v>43</v>
      </c>
      <c r="G854" s="25" t="s">
        <v>3872</v>
      </c>
      <c r="H854" s="78" t="s">
        <v>7451</v>
      </c>
      <c r="I854" s="48">
        <f>tbl_raw_data[[#This Row],[Date Actioned]]-tbl_raw_data[[#This Row],[Date Tagged]]</f>
        <v>8.5185185234877281E-3</v>
      </c>
      <c r="J854" s="46">
        <f>HOUR(tbl_raw_data[[#This Row],[Time_taken]])*60+MINUTE(tbl_raw_data[[#This Row],[Time_taken]])+SECOND(tbl_raw_data[[#This Row],[Time_taken]])/60</f>
        <v>12.266666666666667</v>
      </c>
      <c r="K854" s="52">
        <f>DATE(YEAR(tbl_raw_data[[#This Row],[Date Actioned]]),MONTH(tbl_raw_data[[#This Row],[Date Actioned]]),DAY(tbl_raw_data[[#This Row],[Date Actioned]]))</f>
        <v>45152</v>
      </c>
      <c r="L854" s="50" t="str">
        <f>UPPER(TEXT(tbl_raw_data[[#This Row],[updated_date]],"MMMM"))</f>
        <v>AUGUST</v>
      </c>
      <c r="M854" s="50" t="str">
        <f>"WEEK "&amp; IF(ROUNDUP(DAY(tbl_raw_data[[#This Row],[updated_date]])/7,0)=5,4,ROUNDUP(DAY(tbl_raw_data[[#This Row],[updated_date]])/7,0))</f>
        <v>WEEK 2</v>
      </c>
      <c r="N854" s="50" t="str">
        <f>UPPER(VLOOKUP(tbl_raw_data[[#This Row],[Analyst]],Settiings!$A$2:$B$16,2,0))</f>
        <v>MERCEDES</v>
      </c>
      <c r="O854" s="50" t="str">
        <f>TRIM(UPPER(tbl_raw_data[[#This Row],[Outcome]]))</f>
        <v>WITHDRAW</v>
      </c>
      <c r="P854" s="50" t="str">
        <f>TRIM(UPPER(tbl_raw_data[[#This Row],[Queue Name]]))</f>
        <v>CONSUMER EXISTING</v>
      </c>
      <c r="Q854" s="50" t="str">
        <f>IF(tbl_raw_data[[#This Row],[Time taken in min]]&lt;=Settiings!$D$2,"SLA_MET","SLA_NOT_MET")</f>
        <v>SLA_MET</v>
      </c>
      <c r="R854" s="94"/>
    </row>
    <row r="855" spans="1:18" x14ac:dyDescent="0.3">
      <c r="A855" s="20" t="s">
        <v>3878</v>
      </c>
      <c r="B855" s="9">
        <v>45152.556851851848</v>
      </c>
      <c r="C855" s="24">
        <v>45152.568310185183</v>
      </c>
      <c r="D855" s="25" t="s">
        <v>8</v>
      </c>
      <c r="E855" s="25" t="s">
        <v>47</v>
      </c>
      <c r="F855" s="25" t="s">
        <v>53</v>
      </c>
      <c r="G855" s="25" t="s">
        <v>3879</v>
      </c>
      <c r="H855" s="78" t="s">
        <v>7451</v>
      </c>
      <c r="I855" s="48">
        <f>tbl_raw_data[[#This Row],[Date Actioned]]-tbl_raw_data[[#This Row],[Date Tagged]]</f>
        <v>1.1458333334303461E-2</v>
      </c>
      <c r="J855" s="46">
        <f>HOUR(tbl_raw_data[[#This Row],[Time_taken]])*60+MINUTE(tbl_raw_data[[#This Row],[Time_taken]])+SECOND(tbl_raw_data[[#This Row],[Time_taken]])/60</f>
        <v>16.5</v>
      </c>
      <c r="K855" s="52">
        <f>DATE(YEAR(tbl_raw_data[[#This Row],[Date Actioned]]),MONTH(tbl_raw_data[[#This Row],[Date Actioned]]),DAY(tbl_raw_data[[#This Row],[Date Actioned]]))</f>
        <v>45152</v>
      </c>
      <c r="L855" s="50" t="str">
        <f>UPPER(TEXT(tbl_raw_data[[#This Row],[updated_date]],"MMMM"))</f>
        <v>AUGUST</v>
      </c>
      <c r="M855" s="50" t="str">
        <f>"WEEK "&amp; IF(ROUNDUP(DAY(tbl_raw_data[[#This Row],[updated_date]])/7,0)=5,4,ROUNDUP(DAY(tbl_raw_data[[#This Row],[updated_date]])/7,0))</f>
        <v>WEEK 2</v>
      </c>
      <c r="N855" s="50" t="str">
        <f>UPPER(VLOOKUP(tbl_raw_data[[#This Row],[Analyst]],Settiings!$A$2:$B$16,2,0))</f>
        <v>NAVED</v>
      </c>
      <c r="O855" s="50" t="str">
        <f>TRIM(UPPER(tbl_raw_data[[#This Row],[Outcome]]))</f>
        <v>WITHDRAW</v>
      </c>
      <c r="P855" s="50" t="str">
        <f>TRIM(UPPER(tbl_raw_data[[#This Row],[Queue Name]]))</f>
        <v>CONSUMER PRE BUREAU</v>
      </c>
      <c r="Q855" s="50" t="str">
        <f>IF(tbl_raw_data[[#This Row],[Time taken in min]]&lt;=Settiings!$D$2,"SLA_MET","SLA_NOT_MET")</f>
        <v>SLA_MET</v>
      </c>
      <c r="R855" s="94"/>
    </row>
    <row r="856" spans="1:18" x14ac:dyDescent="0.3">
      <c r="A856" s="23" t="s">
        <v>3882</v>
      </c>
      <c r="B856" s="15">
        <v>45152.559791666667</v>
      </c>
      <c r="C856" s="16">
        <v>45152.569976851853</v>
      </c>
      <c r="D856" s="17" t="s">
        <v>8</v>
      </c>
      <c r="E856" s="17" t="s">
        <v>9</v>
      </c>
      <c r="F856" s="17" t="s">
        <v>686</v>
      </c>
      <c r="G856" s="17" t="s">
        <v>3883</v>
      </c>
      <c r="H856" s="78" t="s">
        <v>7451</v>
      </c>
      <c r="I856" s="48">
        <f>tbl_raw_data[[#This Row],[Date Actioned]]-tbl_raw_data[[#This Row],[Date Tagged]]</f>
        <v>1.0185185186855961E-2</v>
      </c>
      <c r="J856" s="46">
        <f>HOUR(tbl_raw_data[[#This Row],[Time_taken]])*60+MINUTE(tbl_raw_data[[#This Row],[Time_taken]])+SECOND(tbl_raw_data[[#This Row],[Time_taken]])/60</f>
        <v>14.666666666666666</v>
      </c>
      <c r="K856" s="52">
        <f>DATE(YEAR(tbl_raw_data[[#This Row],[Date Actioned]]),MONTH(tbl_raw_data[[#This Row],[Date Actioned]]),DAY(tbl_raw_data[[#This Row],[Date Actioned]]))</f>
        <v>45152</v>
      </c>
      <c r="L856" s="50" t="str">
        <f>UPPER(TEXT(tbl_raw_data[[#This Row],[updated_date]],"MMMM"))</f>
        <v>AUGUST</v>
      </c>
      <c r="M856" s="50" t="str">
        <f>"WEEK "&amp; IF(ROUNDUP(DAY(tbl_raw_data[[#This Row],[updated_date]])/7,0)=5,4,ROUNDUP(DAY(tbl_raw_data[[#This Row],[updated_date]])/7,0))</f>
        <v>WEEK 2</v>
      </c>
      <c r="N856" s="50" t="str">
        <f>UPPER(VLOOKUP(tbl_raw_data[[#This Row],[Analyst]],Settiings!$A$2:$B$16,2,0))</f>
        <v>FARDIN</v>
      </c>
      <c r="O856" s="50" t="str">
        <f>TRIM(UPPER(tbl_raw_data[[#This Row],[Outcome]]))</f>
        <v>WITHDRAW</v>
      </c>
      <c r="P856" s="50" t="str">
        <f>TRIM(UPPER(tbl_raw_data[[#This Row],[Queue Name]]))</f>
        <v>CONSUMER EXISTING</v>
      </c>
      <c r="Q856" s="50" t="str">
        <f>IF(tbl_raw_data[[#This Row],[Time taken in min]]&lt;=Settiings!$D$2,"SLA_MET","SLA_NOT_MET")</f>
        <v>SLA_MET</v>
      </c>
      <c r="R856" s="94"/>
    </row>
    <row r="857" spans="1:18" x14ac:dyDescent="0.3">
      <c r="A857" s="14" t="s">
        <v>3906</v>
      </c>
      <c r="B857" s="9">
        <v>45152.620370370372</v>
      </c>
      <c r="C857" s="24">
        <v>45152.626273148147</v>
      </c>
      <c r="D857" s="25" t="s">
        <v>8</v>
      </c>
      <c r="E857" s="25" t="s">
        <v>47</v>
      </c>
      <c r="F857" s="25" t="s">
        <v>10</v>
      </c>
      <c r="G857" s="25" t="s">
        <v>1556</v>
      </c>
      <c r="H857" s="78" t="s">
        <v>7451</v>
      </c>
      <c r="I857" s="48">
        <f>tbl_raw_data[[#This Row],[Date Actioned]]-tbl_raw_data[[#This Row],[Date Tagged]]</f>
        <v>5.9027777751907706E-3</v>
      </c>
      <c r="J857" s="46">
        <f>HOUR(tbl_raw_data[[#This Row],[Time_taken]])*60+MINUTE(tbl_raw_data[[#This Row],[Time_taken]])+SECOND(tbl_raw_data[[#This Row],[Time_taken]])/60</f>
        <v>8.5</v>
      </c>
      <c r="K857" s="52">
        <f>DATE(YEAR(tbl_raw_data[[#This Row],[Date Actioned]]),MONTH(tbl_raw_data[[#This Row],[Date Actioned]]),DAY(tbl_raw_data[[#This Row],[Date Actioned]]))</f>
        <v>45152</v>
      </c>
      <c r="L857" s="50" t="str">
        <f>UPPER(TEXT(tbl_raw_data[[#This Row],[updated_date]],"MMMM"))</f>
        <v>AUGUST</v>
      </c>
      <c r="M857" s="50" t="str">
        <f>"WEEK "&amp; IF(ROUNDUP(DAY(tbl_raw_data[[#This Row],[updated_date]])/7,0)=5,4,ROUNDUP(DAY(tbl_raw_data[[#This Row],[updated_date]])/7,0))</f>
        <v>WEEK 2</v>
      </c>
      <c r="N857" s="50" t="str">
        <f>UPPER(VLOOKUP(tbl_raw_data[[#This Row],[Analyst]],Settiings!$A$2:$B$16,2,0))</f>
        <v>NITESH</v>
      </c>
      <c r="O857" s="50" t="str">
        <f>TRIM(UPPER(tbl_raw_data[[#This Row],[Outcome]]))</f>
        <v>WITHDRAW</v>
      </c>
      <c r="P857" s="50" t="str">
        <f>TRIM(UPPER(tbl_raw_data[[#This Row],[Queue Name]]))</f>
        <v>CONSUMER PRE BUREAU</v>
      </c>
      <c r="Q857" s="50" t="str">
        <f>IF(tbl_raw_data[[#This Row],[Time taken in min]]&lt;=Settiings!$D$2,"SLA_MET","SLA_NOT_MET")</f>
        <v>SLA_MET</v>
      </c>
      <c r="R857" s="94"/>
    </row>
    <row r="858" spans="1:18" x14ac:dyDescent="0.3">
      <c r="A858" s="20" t="s">
        <v>3909</v>
      </c>
      <c r="B858" s="15">
        <v>45152.625486111108</v>
      </c>
      <c r="C858" s="16">
        <v>45152.631516203706</v>
      </c>
      <c r="D858" s="17" t="s">
        <v>8</v>
      </c>
      <c r="E858" s="17" t="s">
        <v>47</v>
      </c>
      <c r="F858" s="17" t="s">
        <v>53</v>
      </c>
      <c r="G858" s="17" t="s">
        <v>231</v>
      </c>
      <c r="H858" s="78" t="s">
        <v>7451</v>
      </c>
      <c r="I858" s="48">
        <f>tbl_raw_data[[#This Row],[Date Actioned]]-tbl_raw_data[[#This Row],[Date Tagged]]</f>
        <v>6.030092597939074E-3</v>
      </c>
      <c r="J858" s="46">
        <f>HOUR(tbl_raw_data[[#This Row],[Time_taken]])*60+MINUTE(tbl_raw_data[[#This Row],[Time_taken]])+SECOND(tbl_raw_data[[#This Row],[Time_taken]])/60</f>
        <v>8.6833333333333336</v>
      </c>
      <c r="K858" s="52">
        <f>DATE(YEAR(tbl_raw_data[[#This Row],[Date Actioned]]),MONTH(tbl_raw_data[[#This Row],[Date Actioned]]),DAY(tbl_raw_data[[#This Row],[Date Actioned]]))</f>
        <v>45152</v>
      </c>
      <c r="L858" s="50" t="str">
        <f>UPPER(TEXT(tbl_raw_data[[#This Row],[updated_date]],"MMMM"))</f>
        <v>AUGUST</v>
      </c>
      <c r="M858" s="50" t="str">
        <f>"WEEK "&amp; IF(ROUNDUP(DAY(tbl_raw_data[[#This Row],[updated_date]])/7,0)=5,4,ROUNDUP(DAY(tbl_raw_data[[#This Row],[updated_date]])/7,0))</f>
        <v>WEEK 2</v>
      </c>
      <c r="N858" s="50" t="str">
        <f>UPPER(VLOOKUP(tbl_raw_data[[#This Row],[Analyst]],Settiings!$A$2:$B$16,2,0))</f>
        <v>NAVED</v>
      </c>
      <c r="O858" s="50" t="str">
        <f>TRIM(UPPER(tbl_raw_data[[#This Row],[Outcome]]))</f>
        <v>WITHDRAW</v>
      </c>
      <c r="P858" s="50" t="str">
        <f>TRIM(UPPER(tbl_raw_data[[#This Row],[Queue Name]]))</f>
        <v>CONSUMER PRE BUREAU</v>
      </c>
      <c r="Q858" s="50" t="str">
        <f>IF(tbl_raw_data[[#This Row],[Time taken in min]]&lt;=Settiings!$D$2,"SLA_MET","SLA_NOT_MET")</f>
        <v>SLA_MET</v>
      </c>
      <c r="R858" s="94"/>
    </row>
    <row r="859" spans="1:18" x14ac:dyDescent="0.3">
      <c r="A859" s="23" t="s">
        <v>3912</v>
      </c>
      <c r="B859" s="9">
        <v>45152.63140046296</v>
      </c>
      <c r="C859" s="24">
        <v>45152.640300925923</v>
      </c>
      <c r="D859" s="25" t="s">
        <v>8</v>
      </c>
      <c r="E859" s="25" t="s">
        <v>47</v>
      </c>
      <c r="F859" s="25" t="s">
        <v>686</v>
      </c>
      <c r="G859" s="25" t="s">
        <v>118</v>
      </c>
      <c r="H859" s="78" t="s">
        <v>7451</v>
      </c>
      <c r="I859" s="48">
        <f>tbl_raw_data[[#This Row],[Date Actioned]]-tbl_raw_data[[#This Row],[Date Tagged]]</f>
        <v>8.9004629626288079E-3</v>
      </c>
      <c r="J859" s="46">
        <f>HOUR(tbl_raw_data[[#This Row],[Time_taken]])*60+MINUTE(tbl_raw_data[[#This Row],[Time_taken]])+SECOND(tbl_raw_data[[#This Row],[Time_taken]])/60</f>
        <v>12.816666666666666</v>
      </c>
      <c r="K859" s="52">
        <f>DATE(YEAR(tbl_raw_data[[#This Row],[Date Actioned]]),MONTH(tbl_raw_data[[#This Row],[Date Actioned]]),DAY(tbl_raw_data[[#This Row],[Date Actioned]]))</f>
        <v>45152</v>
      </c>
      <c r="L859" s="50" t="str">
        <f>UPPER(TEXT(tbl_raw_data[[#This Row],[updated_date]],"MMMM"))</f>
        <v>AUGUST</v>
      </c>
      <c r="M859" s="50" t="str">
        <f>"WEEK "&amp; IF(ROUNDUP(DAY(tbl_raw_data[[#This Row],[updated_date]])/7,0)=5,4,ROUNDUP(DAY(tbl_raw_data[[#This Row],[updated_date]])/7,0))</f>
        <v>WEEK 2</v>
      </c>
      <c r="N859" s="50" t="str">
        <f>UPPER(VLOOKUP(tbl_raw_data[[#This Row],[Analyst]],Settiings!$A$2:$B$16,2,0))</f>
        <v>FARDIN</v>
      </c>
      <c r="O859" s="50" t="str">
        <f>TRIM(UPPER(tbl_raw_data[[#This Row],[Outcome]]))</f>
        <v>WITHDRAW</v>
      </c>
      <c r="P859" s="50" t="str">
        <f>TRIM(UPPER(tbl_raw_data[[#This Row],[Queue Name]]))</f>
        <v>CONSUMER PRE BUREAU</v>
      </c>
      <c r="Q859" s="50" t="str">
        <f>IF(tbl_raw_data[[#This Row],[Time taken in min]]&lt;=Settiings!$D$2,"SLA_MET","SLA_NOT_MET")</f>
        <v>SLA_MET</v>
      </c>
      <c r="R859" s="94"/>
    </row>
    <row r="860" spans="1:18" x14ac:dyDescent="0.3">
      <c r="A860" s="14" t="s">
        <v>3916</v>
      </c>
      <c r="B860" s="15">
        <v>45152.643576388888</v>
      </c>
      <c r="C860" s="16">
        <v>45152.657083333332</v>
      </c>
      <c r="D860" s="17" t="s">
        <v>8</v>
      </c>
      <c r="E860" s="17" t="s">
        <v>9</v>
      </c>
      <c r="F860" s="17" t="s">
        <v>686</v>
      </c>
      <c r="G860" s="17" t="s">
        <v>3917</v>
      </c>
      <c r="H860" s="78" t="s">
        <v>7451</v>
      </c>
      <c r="I860" s="48">
        <f>tbl_raw_data[[#This Row],[Date Actioned]]-tbl_raw_data[[#This Row],[Date Tagged]]</f>
        <v>1.3506944444088731E-2</v>
      </c>
      <c r="J860" s="46">
        <f>HOUR(tbl_raw_data[[#This Row],[Time_taken]])*60+MINUTE(tbl_raw_data[[#This Row],[Time_taken]])+SECOND(tbl_raw_data[[#This Row],[Time_taken]])/60</f>
        <v>19.45</v>
      </c>
      <c r="K860" s="52">
        <f>DATE(YEAR(tbl_raw_data[[#This Row],[Date Actioned]]),MONTH(tbl_raw_data[[#This Row],[Date Actioned]]),DAY(tbl_raw_data[[#This Row],[Date Actioned]]))</f>
        <v>45152</v>
      </c>
      <c r="L860" s="50" t="str">
        <f>UPPER(TEXT(tbl_raw_data[[#This Row],[updated_date]],"MMMM"))</f>
        <v>AUGUST</v>
      </c>
      <c r="M860" s="50" t="str">
        <f>"WEEK "&amp; IF(ROUNDUP(DAY(tbl_raw_data[[#This Row],[updated_date]])/7,0)=5,4,ROUNDUP(DAY(tbl_raw_data[[#This Row],[updated_date]])/7,0))</f>
        <v>WEEK 2</v>
      </c>
      <c r="N860" s="50" t="str">
        <f>UPPER(VLOOKUP(tbl_raw_data[[#This Row],[Analyst]],Settiings!$A$2:$B$16,2,0))</f>
        <v>FARDIN</v>
      </c>
      <c r="O860" s="50" t="str">
        <f>TRIM(UPPER(tbl_raw_data[[#This Row],[Outcome]]))</f>
        <v>WITHDRAW</v>
      </c>
      <c r="P860" s="50" t="str">
        <f>TRIM(UPPER(tbl_raw_data[[#This Row],[Queue Name]]))</f>
        <v>CONSUMER EXISTING</v>
      </c>
      <c r="Q860" s="50" t="str">
        <f>IF(tbl_raw_data[[#This Row],[Time taken in min]]&lt;=Settiings!$D$2,"SLA_MET","SLA_NOT_MET")</f>
        <v>SLA_MET</v>
      </c>
      <c r="R860" s="94"/>
    </row>
    <row r="861" spans="1:18" x14ac:dyDescent="0.3">
      <c r="A861" s="20" t="s">
        <v>3918</v>
      </c>
      <c r="B861" s="9">
        <v>45152.643923611111</v>
      </c>
      <c r="C861" s="24">
        <v>45152.656678240739</v>
      </c>
      <c r="D861" s="25" t="s">
        <v>8</v>
      </c>
      <c r="E861" s="25" t="s">
        <v>9</v>
      </c>
      <c r="F861" s="25" t="s">
        <v>10</v>
      </c>
      <c r="G861" s="25" t="s">
        <v>3919</v>
      </c>
      <c r="H861" s="78" t="s">
        <v>7451</v>
      </c>
      <c r="I861" s="48">
        <f>tbl_raw_data[[#This Row],[Date Actioned]]-tbl_raw_data[[#This Row],[Date Tagged]]</f>
        <v>1.2754629628034309E-2</v>
      </c>
      <c r="J861" s="46">
        <f>HOUR(tbl_raw_data[[#This Row],[Time_taken]])*60+MINUTE(tbl_raw_data[[#This Row],[Time_taken]])+SECOND(tbl_raw_data[[#This Row],[Time_taken]])/60</f>
        <v>18.366666666666667</v>
      </c>
      <c r="K861" s="52">
        <f>DATE(YEAR(tbl_raw_data[[#This Row],[Date Actioned]]),MONTH(tbl_raw_data[[#This Row],[Date Actioned]]),DAY(tbl_raw_data[[#This Row],[Date Actioned]]))</f>
        <v>45152</v>
      </c>
      <c r="L861" s="50" t="str">
        <f>UPPER(TEXT(tbl_raw_data[[#This Row],[updated_date]],"MMMM"))</f>
        <v>AUGUST</v>
      </c>
      <c r="M861" s="50" t="str">
        <f>"WEEK "&amp; IF(ROUNDUP(DAY(tbl_raw_data[[#This Row],[updated_date]])/7,0)=5,4,ROUNDUP(DAY(tbl_raw_data[[#This Row],[updated_date]])/7,0))</f>
        <v>WEEK 2</v>
      </c>
      <c r="N861" s="50" t="str">
        <f>UPPER(VLOOKUP(tbl_raw_data[[#This Row],[Analyst]],Settiings!$A$2:$B$16,2,0))</f>
        <v>NITESH</v>
      </c>
      <c r="O861" s="50" t="str">
        <f>TRIM(UPPER(tbl_raw_data[[#This Row],[Outcome]]))</f>
        <v>WITHDRAW</v>
      </c>
      <c r="P861" s="50" t="str">
        <f>TRIM(UPPER(tbl_raw_data[[#This Row],[Queue Name]]))</f>
        <v>CONSUMER EXISTING</v>
      </c>
      <c r="Q861" s="50" t="str">
        <f>IF(tbl_raw_data[[#This Row],[Time taken in min]]&lt;=Settiings!$D$2,"SLA_MET","SLA_NOT_MET")</f>
        <v>SLA_MET</v>
      </c>
      <c r="R861" s="94"/>
    </row>
    <row r="862" spans="1:18" x14ac:dyDescent="0.3">
      <c r="A862" s="14" t="s">
        <v>3929</v>
      </c>
      <c r="B862" s="9">
        <v>45152.659363425926</v>
      </c>
      <c r="C862" s="24">
        <v>45152.671018518522</v>
      </c>
      <c r="D862" s="25" t="s">
        <v>8</v>
      </c>
      <c r="E862" s="25" t="s">
        <v>9</v>
      </c>
      <c r="F862" s="25" t="s">
        <v>24</v>
      </c>
      <c r="G862" s="25" t="s">
        <v>861</v>
      </c>
      <c r="H862" s="78" t="s">
        <v>7451</v>
      </c>
      <c r="I862" s="48">
        <f>tbl_raw_data[[#This Row],[Date Actioned]]-tbl_raw_data[[#This Row],[Date Tagged]]</f>
        <v>1.1655092595901806E-2</v>
      </c>
      <c r="J862" s="46">
        <f>HOUR(tbl_raw_data[[#This Row],[Time_taken]])*60+MINUTE(tbl_raw_data[[#This Row],[Time_taken]])+SECOND(tbl_raw_data[[#This Row],[Time_taken]])/60</f>
        <v>16.783333333333335</v>
      </c>
      <c r="K862" s="52">
        <f>DATE(YEAR(tbl_raw_data[[#This Row],[Date Actioned]]),MONTH(tbl_raw_data[[#This Row],[Date Actioned]]),DAY(tbl_raw_data[[#This Row],[Date Actioned]]))</f>
        <v>45152</v>
      </c>
      <c r="L862" s="50" t="str">
        <f>UPPER(TEXT(tbl_raw_data[[#This Row],[updated_date]],"MMMM"))</f>
        <v>AUGUST</v>
      </c>
      <c r="M862" s="50" t="str">
        <f>"WEEK "&amp; IF(ROUNDUP(DAY(tbl_raw_data[[#This Row],[updated_date]])/7,0)=5,4,ROUNDUP(DAY(tbl_raw_data[[#This Row],[updated_date]])/7,0))</f>
        <v>WEEK 2</v>
      </c>
      <c r="N862" s="50" t="str">
        <f>UPPER(VLOOKUP(tbl_raw_data[[#This Row],[Analyst]],Settiings!$A$2:$B$16,2,0))</f>
        <v>QUADIR</v>
      </c>
      <c r="O862" s="50" t="str">
        <f>TRIM(UPPER(tbl_raw_data[[#This Row],[Outcome]]))</f>
        <v>WITHDRAW</v>
      </c>
      <c r="P862" s="50" t="str">
        <f>TRIM(UPPER(tbl_raw_data[[#This Row],[Queue Name]]))</f>
        <v>CONSUMER EXISTING</v>
      </c>
      <c r="Q862" s="50" t="str">
        <f>IF(tbl_raw_data[[#This Row],[Time taken in min]]&lt;=Settiings!$D$2,"SLA_MET","SLA_NOT_MET")</f>
        <v>SLA_MET</v>
      </c>
      <c r="R862" s="94"/>
    </row>
    <row r="863" spans="1:18" x14ac:dyDescent="0.3">
      <c r="A863" s="20" t="s">
        <v>3932</v>
      </c>
      <c r="B863" s="15">
        <v>45152.665925925925</v>
      </c>
      <c r="C863" s="16">
        <v>45152.675312500003</v>
      </c>
      <c r="D863" s="17" t="s">
        <v>8</v>
      </c>
      <c r="E863" s="17" t="s">
        <v>47</v>
      </c>
      <c r="F863" s="17" t="s">
        <v>686</v>
      </c>
      <c r="G863" s="17" t="s">
        <v>3933</v>
      </c>
      <c r="H863" s="78" t="s">
        <v>7451</v>
      </c>
      <c r="I863" s="48">
        <f>tbl_raw_data[[#This Row],[Date Actioned]]-tbl_raw_data[[#This Row],[Date Tagged]]</f>
        <v>9.3865740782348439E-3</v>
      </c>
      <c r="J863" s="46">
        <f>HOUR(tbl_raw_data[[#This Row],[Time_taken]])*60+MINUTE(tbl_raw_data[[#This Row],[Time_taken]])+SECOND(tbl_raw_data[[#This Row],[Time_taken]])/60</f>
        <v>13.516666666666667</v>
      </c>
      <c r="K863" s="52">
        <f>DATE(YEAR(tbl_raw_data[[#This Row],[Date Actioned]]),MONTH(tbl_raw_data[[#This Row],[Date Actioned]]),DAY(tbl_raw_data[[#This Row],[Date Actioned]]))</f>
        <v>45152</v>
      </c>
      <c r="L863" s="50" t="str">
        <f>UPPER(TEXT(tbl_raw_data[[#This Row],[updated_date]],"MMMM"))</f>
        <v>AUGUST</v>
      </c>
      <c r="M863" s="50" t="str">
        <f>"WEEK "&amp; IF(ROUNDUP(DAY(tbl_raw_data[[#This Row],[updated_date]])/7,0)=5,4,ROUNDUP(DAY(tbl_raw_data[[#This Row],[updated_date]])/7,0))</f>
        <v>WEEK 2</v>
      </c>
      <c r="N863" s="50" t="str">
        <f>UPPER(VLOOKUP(tbl_raw_data[[#This Row],[Analyst]],Settiings!$A$2:$B$16,2,0))</f>
        <v>FARDIN</v>
      </c>
      <c r="O863" s="50" t="str">
        <f>TRIM(UPPER(tbl_raw_data[[#This Row],[Outcome]]))</f>
        <v>WITHDRAW</v>
      </c>
      <c r="P863" s="50" t="str">
        <f>TRIM(UPPER(tbl_raw_data[[#This Row],[Queue Name]]))</f>
        <v>CONSUMER PRE BUREAU</v>
      </c>
      <c r="Q863" s="50" t="str">
        <f>IF(tbl_raw_data[[#This Row],[Time taken in min]]&lt;=Settiings!$D$2,"SLA_MET","SLA_NOT_MET")</f>
        <v>SLA_MET</v>
      </c>
      <c r="R863" s="94"/>
    </row>
    <row r="864" spans="1:18" x14ac:dyDescent="0.3">
      <c r="A864" s="23" t="s">
        <v>3935</v>
      </c>
      <c r="B864" s="9">
        <v>45152.670092592591</v>
      </c>
      <c r="C864" s="24">
        <v>45152.678599537037</v>
      </c>
      <c r="D864" s="25" t="s">
        <v>8</v>
      </c>
      <c r="E864" s="25" t="s">
        <v>9</v>
      </c>
      <c r="F864" s="25" t="s">
        <v>24</v>
      </c>
      <c r="G864" s="25" t="s">
        <v>157</v>
      </c>
      <c r="H864" s="78" t="s">
        <v>7451</v>
      </c>
      <c r="I864" s="48">
        <f>tbl_raw_data[[#This Row],[Date Actioned]]-tbl_raw_data[[#This Row],[Date Tagged]]</f>
        <v>8.5069444467080757E-3</v>
      </c>
      <c r="J864" s="46">
        <f>HOUR(tbl_raw_data[[#This Row],[Time_taken]])*60+MINUTE(tbl_raw_data[[#This Row],[Time_taken]])+SECOND(tbl_raw_data[[#This Row],[Time_taken]])/60</f>
        <v>12.25</v>
      </c>
      <c r="K864" s="52">
        <f>DATE(YEAR(tbl_raw_data[[#This Row],[Date Actioned]]),MONTH(tbl_raw_data[[#This Row],[Date Actioned]]),DAY(tbl_raw_data[[#This Row],[Date Actioned]]))</f>
        <v>45152</v>
      </c>
      <c r="L864" s="50" t="str">
        <f>UPPER(TEXT(tbl_raw_data[[#This Row],[updated_date]],"MMMM"))</f>
        <v>AUGUST</v>
      </c>
      <c r="M864" s="50" t="str">
        <f>"WEEK "&amp; IF(ROUNDUP(DAY(tbl_raw_data[[#This Row],[updated_date]])/7,0)=5,4,ROUNDUP(DAY(tbl_raw_data[[#This Row],[updated_date]])/7,0))</f>
        <v>WEEK 2</v>
      </c>
      <c r="N864" s="50" t="str">
        <f>UPPER(VLOOKUP(tbl_raw_data[[#This Row],[Analyst]],Settiings!$A$2:$B$16,2,0))</f>
        <v>QUADIR</v>
      </c>
      <c r="O864" s="50" t="str">
        <f>TRIM(UPPER(tbl_raw_data[[#This Row],[Outcome]]))</f>
        <v>WITHDRAW</v>
      </c>
      <c r="P864" s="50" t="str">
        <f>TRIM(UPPER(tbl_raw_data[[#This Row],[Queue Name]]))</f>
        <v>CONSUMER EXISTING</v>
      </c>
      <c r="Q864" s="50" t="str">
        <f>IF(tbl_raw_data[[#This Row],[Time taken in min]]&lt;=Settiings!$D$2,"SLA_MET","SLA_NOT_MET")</f>
        <v>SLA_MET</v>
      </c>
      <c r="R864" s="94"/>
    </row>
    <row r="865" spans="1:18" x14ac:dyDescent="0.3">
      <c r="A865" s="14" t="s">
        <v>3936</v>
      </c>
      <c r="B865" s="15">
        <v>45152.670752314814</v>
      </c>
      <c r="C865" s="16">
        <v>45152.677164351851</v>
      </c>
      <c r="D865" s="17" t="s">
        <v>8</v>
      </c>
      <c r="E865" s="17" t="s">
        <v>19</v>
      </c>
      <c r="F865" s="17" t="s">
        <v>53</v>
      </c>
      <c r="G865" s="17" t="s">
        <v>157</v>
      </c>
      <c r="H865" s="78" t="s">
        <v>7451</v>
      </c>
      <c r="I865" s="48">
        <f>tbl_raw_data[[#This Row],[Date Actioned]]-tbl_raw_data[[#This Row],[Date Tagged]]</f>
        <v>6.4120370370801538E-3</v>
      </c>
      <c r="J865" s="46">
        <f>HOUR(tbl_raw_data[[#This Row],[Time_taken]])*60+MINUTE(tbl_raw_data[[#This Row],[Time_taken]])+SECOND(tbl_raw_data[[#This Row],[Time_taken]])/60</f>
        <v>9.2333333333333325</v>
      </c>
      <c r="K865" s="52">
        <f>DATE(YEAR(tbl_raw_data[[#This Row],[Date Actioned]]),MONTH(tbl_raw_data[[#This Row],[Date Actioned]]),DAY(tbl_raw_data[[#This Row],[Date Actioned]]))</f>
        <v>45152</v>
      </c>
      <c r="L865" s="50" t="str">
        <f>UPPER(TEXT(tbl_raw_data[[#This Row],[updated_date]],"MMMM"))</f>
        <v>AUGUST</v>
      </c>
      <c r="M865" s="50" t="str">
        <f>"WEEK "&amp; IF(ROUNDUP(DAY(tbl_raw_data[[#This Row],[updated_date]])/7,0)=5,4,ROUNDUP(DAY(tbl_raw_data[[#This Row],[updated_date]])/7,0))</f>
        <v>WEEK 2</v>
      </c>
      <c r="N865" s="50" t="str">
        <f>UPPER(VLOOKUP(tbl_raw_data[[#This Row],[Analyst]],Settiings!$A$2:$B$16,2,0))</f>
        <v>NAVED</v>
      </c>
      <c r="O865" s="50" t="str">
        <f>TRIM(UPPER(tbl_raw_data[[#This Row],[Outcome]]))</f>
        <v>WITHDRAW</v>
      </c>
      <c r="P865" s="50" t="str">
        <f>TRIM(UPPER(tbl_raw_data[[#This Row],[Queue Name]]))</f>
        <v>CONSUMER POST BUREAU</v>
      </c>
      <c r="Q865" s="50" t="str">
        <f>IF(tbl_raw_data[[#This Row],[Time taken in min]]&lt;=Settiings!$D$2,"SLA_MET","SLA_NOT_MET")</f>
        <v>SLA_MET</v>
      </c>
      <c r="R865" s="94"/>
    </row>
    <row r="866" spans="1:18" x14ac:dyDescent="0.3">
      <c r="A866" s="20" t="s">
        <v>3943</v>
      </c>
      <c r="B866" s="9">
        <v>45152.681458333333</v>
      </c>
      <c r="C866" s="24">
        <v>45152.685219907406</v>
      </c>
      <c r="D866" s="25" t="s">
        <v>8</v>
      </c>
      <c r="E866" s="25" t="s">
        <v>47</v>
      </c>
      <c r="F866" s="25" t="s">
        <v>686</v>
      </c>
      <c r="G866" s="25" t="s">
        <v>3944</v>
      </c>
      <c r="H866" s="78" t="s">
        <v>7451</v>
      </c>
      <c r="I866" s="48">
        <f>tbl_raw_data[[#This Row],[Date Actioned]]-tbl_raw_data[[#This Row],[Date Tagged]]</f>
        <v>3.7615740729961544E-3</v>
      </c>
      <c r="J866" s="46">
        <f>HOUR(tbl_raw_data[[#This Row],[Time_taken]])*60+MINUTE(tbl_raw_data[[#This Row],[Time_taken]])+SECOND(tbl_raw_data[[#This Row],[Time_taken]])/60</f>
        <v>5.416666666666667</v>
      </c>
      <c r="K866" s="52">
        <f>DATE(YEAR(tbl_raw_data[[#This Row],[Date Actioned]]),MONTH(tbl_raw_data[[#This Row],[Date Actioned]]),DAY(tbl_raw_data[[#This Row],[Date Actioned]]))</f>
        <v>45152</v>
      </c>
      <c r="L866" s="50" t="str">
        <f>UPPER(TEXT(tbl_raw_data[[#This Row],[updated_date]],"MMMM"))</f>
        <v>AUGUST</v>
      </c>
      <c r="M866" s="50" t="str">
        <f>"WEEK "&amp; IF(ROUNDUP(DAY(tbl_raw_data[[#This Row],[updated_date]])/7,0)=5,4,ROUNDUP(DAY(tbl_raw_data[[#This Row],[updated_date]])/7,0))</f>
        <v>WEEK 2</v>
      </c>
      <c r="N866" s="50" t="str">
        <f>UPPER(VLOOKUP(tbl_raw_data[[#This Row],[Analyst]],Settiings!$A$2:$B$16,2,0))</f>
        <v>FARDIN</v>
      </c>
      <c r="O866" s="50" t="str">
        <f>TRIM(UPPER(tbl_raw_data[[#This Row],[Outcome]]))</f>
        <v>WITHDRAW</v>
      </c>
      <c r="P866" s="50" t="str">
        <f>TRIM(UPPER(tbl_raw_data[[#This Row],[Queue Name]]))</f>
        <v>CONSUMER PRE BUREAU</v>
      </c>
      <c r="Q866" s="50" t="str">
        <f>IF(tbl_raw_data[[#This Row],[Time taken in min]]&lt;=Settiings!$D$2,"SLA_MET","SLA_NOT_MET")</f>
        <v>SLA_MET</v>
      </c>
      <c r="R866" s="94"/>
    </row>
    <row r="867" spans="1:18" x14ac:dyDescent="0.3">
      <c r="A867" s="23" t="s">
        <v>3949</v>
      </c>
      <c r="B867" s="15">
        <v>45152.686956018515</v>
      </c>
      <c r="C867" s="16">
        <v>45152.697199074071</v>
      </c>
      <c r="D867" s="17" t="s">
        <v>8</v>
      </c>
      <c r="E867" s="17" t="s">
        <v>47</v>
      </c>
      <c r="F867" s="17" t="s">
        <v>53</v>
      </c>
      <c r="G867" s="17" t="s">
        <v>231</v>
      </c>
      <c r="H867" s="78" t="s">
        <v>7451</v>
      </c>
      <c r="I867" s="48">
        <f>tbl_raw_data[[#This Row],[Date Actioned]]-tbl_raw_data[[#This Row],[Date Tagged]]</f>
        <v>1.0243055556202307E-2</v>
      </c>
      <c r="J867" s="46">
        <f>HOUR(tbl_raw_data[[#This Row],[Time_taken]])*60+MINUTE(tbl_raw_data[[#This Row],[Time_taken]])+SECOND(tbl_raw_data[[#This Row],[Time_taken]])/60</f>
        <v>14.75</v>
      </c>
      <c r="K867" s="52">
        <f>DATE(YEAR(tbl_raw_data[[#This Row],[Date Actioned]]),MONTH(tbl_raw_data[[#This Row],[Date Actioned]]),DAY(tbl_raw_data[[#This Row],[Date Actioned]]))</f>
        <v>45152</v>
      </c>
      <c r="L867" s="50" t="str">
        <f>UPPER(TEXT(tbl_raw_data[[#This Row],[updated_date]],"MMMM"))</f>
        <v>AUGUST</v>
      </c>
      <c r="M867" s="50" t="str">
        <f>"WEEK "&amp; IF(ROUNDUP(DAY(tbl_raw_data[[#This Row],[updated_date]])/7,0)=5,4,ROUNDUP(DAY(tbl_raw_data[[#This Row],[updated_date]])/7,0))</f>
        <v>WEEK 2</v>
      </c>
      <c r="N867" s="50" t="str">
        <f>UPPER(VLOOKUP(tbl_raw_data[[#This Row],[Analyst]],Settiings!$A$2:$B$16,2,0))</f>
        <v>NAVED</v>
      </c>
      <c r="O867" s="50" t="str">
        <f>TRIM(UPPER(tbl_raw_data[[#This Row],[Outcome]]))</f>
        <v>WITHDRAW</v>
      </c>
      <c r="P867" s="50" t="str">
        <f>TRIM(UPPER(tbl_raw_data[[#This Row],[Queue Name]]))</f>
        <v>CONSUMER PRE BUREAU</v>
      </c>
      <c r="Q867" s="50" t="str">
        <f>IF(tbl_raw_data[[#This Row],[Time taken in min]]&lt;=Settiings!$D$2,"SLA_MET","SLA_NOT_MET")</f>
        <v>SLA_MET</v>
      </c>
      <c r="R867" s="94"/>
    </row>
    <row r="868" spans="1:18" x14ac:dyDescent="0.3">
      <c r="A868" s="14" t="s">
        <v>3953</v>
      </c>
      <c r="B868" s="9">
        <v>45152.691388888888</v>
      </c>
      <c r="C868" s="24">
        <v>45152.70003472222</v>
      </c>
      <c r="D868" s="25" t="s">
        <v>8</v>
      </c>
      <c r="E868" s="25" t="s">
        <v>19</v>
      </c>
      <c r="F868" s="25" t="s">
        <v>10</v>
      </c>
      <c r="G868" s="25" t="s">
        <v>3954</v>
      </c>
      <c r="H868" s="78" t="s">
        <v>7451</v>
      </c>
      <c r="I868" s="48">
        <f>tbl_raw_data[[#This Row],[Date Actioned]]-tbl_raw_data[[#This Row],[Date Tagged]]</f>
        <v>8.6458333316841163E-3</v>
      </c>
      <c r="J868" s="46">
        <f>HOUR(tbl_raw_data[[#This Row],[Time_taken]])*60+MINUTE(tbl_raw_data[[#This Row],[Time_taken]])+SECOND(tbl_raw_data[[#This Row],[Time_taken]])/60</f>
        <v>12.45</v>
      </c>
      <c r="K868" s="52">
        <f>DATE(YEAR(tbl_raw_data[[#This Row],[Date Actioned]]),MONTH(tbl_raw_data[[#This Row],[Date Actioned]]),DAY(tbl_raw_data[[#This Row],[Date Actioned]]))</f>
        <v>45152</v>
      </c>
      <c r="L868" s="50" t="str">
        <f>UPPER(TEXT(tbl_raw_data[[#This Row],[updated_date]],"MMMM"))</f>
        <v>AUGUST</v>
      </c>
      <c r="M868" s="50" t="str">
        <f>"WEEK "&amp; IF(ROUNDUP(DAY(tbl_raw_data[[#This Row],[updated_date]])/7,0)=5,4,ROUNDUP(DAY(tbl_raw_data[[#This Row],[updated_date]])/7,0))</f>
        <v>WEEK 2</v>
      </c>
      <c r="N868" s="50" t="str">
        <f>UPPER(VLOOKUP(tbl_raw_data[[#This Row],[Analyst]],Settiings!$A$2:$B$16,2,0))</f>
        <v>NITESH</v>
      </c>
      <c r="O868" s="50" t="str">
        <f>TRIM(UPPER(tbl_raw_data[[#This Row],[Outcome]]))</f>
        <v>WITHDRAW</v>
      </c>
      <c r="P868" s="50" t="str">
        <f>TRIM(UPPER(tbl_raw_data[[#This Row],[Queue Name]]))</f>
        <v>CONSUMER POST BUREAU</v>
      </c>
      <c r="Q868" s="50" t="str">
        <f>IF(tbl_raw_data[[#This Row],[Time taken in min]]&lt;=Settiings!$D$2,"SLA_MET","SLA_NOT_MET")</f>
        <v>SLA_MET</v>
      </c>
      <c r="R868" s="94"/>
    </row>
    <row r="869" spans="1:18" x14ac:dyDescent="0.3">
      <c r="A869" s="20" t="s">
        <v>3957</v>
      </c>
      <c r="B869" s="15">
        <v>45152.694571759261</v>
      </c>
      <c r="C869" s="16">
        <v>45152.705127314817</v>
      </c>
      <c r="D869" s="17" t="s">
        <v>8</v>
      </c>
      <c r="E869" s="17" t="s">
        <v>47</v>
      </c>
      <c r="F869" s="17" t="s">
        <v>686</v>
      </c>
      <c r="G869" s="17" t="s">
        <v>3958</v>
      </c>
      <c r="H869" s="78" t="s">
        <v>7451</v>
      </c>
      <c r="I869" s="48">
        <f>tbl_raw_data[[#This Row],[Date Actioned]]-tbl_raw_data[[#This Row],[Date Tagged]]</f>
        <v>1.0555555556493346E-2</v>
      </c>
      <c r="J869" s="46">
        <f>HOUR(tbl_raw_data[[#This Row],[Time_taken]])*60+MINUTE(tbl_raw_data[[#This Row],[Time_taken]])+SECOND(tbl_raw_data[[#This Row],[Time_taken]])/60</f>
        <v>15.2</v>
      </c>
      <c r="K869" s="52">
        <f>DATE(YEAR(tbl_raw_data[[#This Row],[Date Actioned]]),MONTH(tbl_raw_data[[#This Row],[Date Actioned]]),DAY(tbl_raw_data[[#This Row],[Date Actioned]]))</f>
        <v>45152</v>
      </c>
      <c r="L869" s="50" t="str">
        <f>UPPER(TEXT(tbl_raw_data[[#This Row],[updated_date]],"MMMM"))</f>
        <v>AUGUST</v>
      </c>
      <c r="M869" s="50" t="str">
        <f>"WEEK "&amp; IF(ROUNDUP(DAY(tbl_raw_data[[#This Row],[updated_date]])/7,0)=5,4,ROUNDUP(DAY(tbl_raw_data[[#This Row],[updated_date]])/7,0))</f>
        <v>WEEK 2</v>
      </c>
      <c r="N869" s="50" t="str">
        <f>UPPER(VLOOKUP(tbl_raw_data[[#This Row],[Analyst]],Settiings!$A$2:$B$16,2,0))</f>
        <v>FARDIN</v>
      </c>
      <c r="O869" s="50" t="str">
        <f>TRIM(UPPER(tbl_raw_data[[#This Row],[Outcome]]))</f>
        <v>WITHDRAW</v>
      </c>
      <c r="P869" s="50" t="str">
        <f>TRIM(UPPER(tbl_raw_data[[#This Row],[Queue Name]]))</f>
        <v>CONSUMER PRE BUREAU</v>
      </c>
      <c r="Q869" s="50" t="str">
        <f>IF(tbl_raw_data[[#This Row],[Time taken in min]]&lt;=Settiings!$D$2,"SLA_MET","SLA_NOT_MET")</f>
        <v>SLA_MET</v>
      </c>
      <c r="R869" s="94"/>
    </row>
    <row r="870" spans="1:18" x14ac:dyDescent="0.3">
      <c r="A870" s="23" t="s">
        <v>3962</v>
      </c>
      <c r="B870" s="9">
        <v>45152.703935185185</v>
      </c>
      <c r="C870" s="24">
        <v>45152.709594907406</v>
      </c>
      <c r="D870" s="25" t="s">
        <v>8</v>
      </c>
      <c r="E870" s="25" t="s">
        <v>47</v>
      </c>
      <c r="F870" s="25" t="s">
        <v>53</v>
      </c>
      <c r="G870" s="25" t="s">
        <v>1262</v>
      </c>
      <c r="H870" s="118" t="s">
        <v>7449</v>
      </c>
      <c r="I870" s="48">
        <f>tbl_raw_data[[#This Row],[Date Actioned]]-tbl_raw_data[[#This Row],[Date Tagged]]</f>
        <v>5.6597222210257314E-3</v>
      </c>
      <c r="J870" s="46">
        <f>HOUR(tbl_raw_data[[#This Row],[Time_taken]])*60+MINUTE(tbl_raw_data[[#This Row],[Time_taken]])+SECOND(tbl_raw_data[[#This Row],[Time_taken]])/60</f>
        <v>8.15</v>
      </c>
      <c r="K870" s="52">
        <f>DATE(YEAR(tbl_raw_data[[#This Row],[Date Actioned]]),MONTH(tbl_raw_data[[#This Row],[Date Actioned]]),DAY(tbl_raw_data[[#This Row],[Date Actioned]]))</f>
        <v>45152</v>
      </c>
      <c r="L870" s="50" t="str">
        <f>UPPER(TEXT(tbl_raw_data[[#This Row],[updated_date]],"MMMM"))</f>
        <v>AUGUST</v>
      </c>
      <c r="M870" s="50" t="str">
        <f>"WEEK "&amp; IF(ROUNDUP(DAY(tbl_raw_data[[#This Row],[updated_date]])/7,0)=5,4,ROUNDUP(DAY(tbl_raw_data[[#This Row],[updated_date]])/7,0))</f>
        <v>WEEK 2</v>
      </c>
      <c r="N870" s="50" t="str">
        <f>UPPER(VLOOKUP(tbl_raw_data[[#This Row],[Analyst]],Settiings!$A$2:$B$16,2,0))</f>
        <v>NAVED</v>
      </c>
      <c r="O870" s="50" t="str">
        <f>TRIM(UPPER(tbl_raw_data[[#This Row],[Outcome]]))</f>
        <v>WITHDRAW</v>
      </c>
      <c r="P870" s="50" t="str">
        <f>TRIM(UPPER(tbl_raw_data[[#This Row],[Queue Name]]))</f>
        <v>CONSUMER PRE BUREAU</v>
      </c>
      <c r="Q870" s="50" t="str">
        <f>IF(tbl_raw_data[[#This Row],[Time taken in min]]&lt;=Settiings!$D$2,"SLA_MET","SLA_NOT_MET")</f>
        <v>SLA_MET</v>
      </c>
      <c r="R870" s="94"/>
    </row>
    <row r="871" spans="1:18" x14ac:dyDescent="0.3">
      <c r="A871" s="14" t="s">
        <v>3964</v>
      </c>
      <c r="B871" s="15">
        <v>45152.706099537034</v>
      </c>
      <c r="C871" s="16">
        <v>45152.725358796299</v>
      </c>
      <c r="D871" s="17" t="s">
        <v>8</v>
      </c>
      <c r="E871" s="17" t="s">
        <v>9</v>
      </c>
      <c r="F871" s="17" t="s">
        <v>10</v>
      </c>
      <c r="G871" s="17" t="s">
        <v>3965</v>
      </c>
      <c r="H871" s="78" t="s">
        <v>7451</v>
      </c>
      <c r="I871" s="48">
        <f>tbl_raw_data[[#This Row],[Date Actioned]]-tbl_raw_data[[#This Row],[Date Tagged]]</f>
        <v>1.9259259264799766E-2</v>
      </c>
      <c r="J871" s="46">
        <f>HOUR(tbl_raw_data[[#This Row],[Time_taken]])*60+MINUTE(tbl_raw_data[[#This Row],[Time_taken]])+SECOND(tbl_raw_data[[#This Row],[Time_taken]])/60</f>
        <v>27.733333333333334</v>
      </c>
      <c r="K871" s="52">
        <f>DATE(YEAR(tbl_raw_data[[#This Row],[Date Actioned]]),MONTH(tbl_raw_data[[#This Row],[Date Actioned]]),DAY(tbl_raw_data[[#This Row],[Date Actioned]]))</f>
        <v>45152</v>
      </c>
      <c r="L871" s="50" t="str">
        <f>UPPER(TEXT(tbl_raw_data[[#This Row],[updated_date]],"MMMM"))</f>
        <v>AUGUST</v>
      </c>
      <c r="M871" s="50" t="str">
        <f>"WEEK "&amp; IF(ROUNDUP(DAY(tbl_raw_data[[#This Row],[updated_date]])/7,0)=5,4,ROUNDUP(DAY(tbl_raw_data[[#This Row],[updated_date]])/7,0))</f>
        <v>WEEK 2</v>
      </c>
      <c r="N871" s="50" t="str">
        <f>UPPER(VLOOKUP(tbl_raw_data[[#This Row],[Analyst]],Settiings!$A$2:$B$16,2,0))</f>
        <v>NITESH</v>
      </c>
      <c r="O871" s="50" t="str">
        <f>TRIM(UPPER(tbl_raw_data[[#This Row],[Outcome]]))</f>
        <v>WITHDRAW</v>
      </c>
      <c r="P871" s="50" t="str">
        <f>TRIM(UPPER(tbl_raw_data[[#This Row],[Queue Name]]))</f>
        <v>CONSUMER EXISTING</v>
      </c>
      <c r="Q871" s="50" t="str">
        <f>IF(tbl_raw_data[[#This Row],[Time taken in min]]&lt;=Settiings!$D$2,"SLA_MET","SLA_NOT_MET")</f>
        <v>SLA_NOT_MET</v>
      </c>
      <c r="R871" s="94"/>
    </row>
    <row r="872" spans="1:18" x14ac:dyDescent="0.3">
      <c r="A872" s="20" t="s">
        <v>3969</v>
      </c>
      <c r="B872" s="9">
        <v>45152.712442129632</v>
      </c>
      <c r="C872" s="24">
        <v>45152.725486111114</v>
      </c>
      <c r="D872" s="25" t="s">
        <v>8</v>
      </c>
      <c r="E872" s="25" t="s">
        <v>47</v>
      </c>
      <c r="F872" s="25" t="s">
        <v>53</v>
      </c>
      <c r="G872" s="25" t="s">
        <v>3970</v>
      </c>
      <c r="H872" s="78" t="s">
        <v>7451</v>
      </c>
      <c r="I872" s="48">
        <f>tbl_raw_data[[#This Row],[Date Actioned]]-tbl_raw_data[[#This Row],[Date Tagged]]</f>
        <v>1.3043981482042E-2</v>
      </c>
      <c r="J872" s="46">
        <f>HOUR(tbl_raw_data[[#This Row],[Time_taken]])*60+MINUTE(tbl_raw_data[[#This Row],[Time_taken]])+SECOND(tbl_raw_data[[#This Row],[Time_taken]])/60</f>
        <v>18.783333333333335</v>
      </c>
      <c r="K872" s="52">
        <f>DATE(YEAR(tbl_raw_data[[#This Row],[Date Actioned]]),MONTH(tbl_raw_data[[#This Row],[Date Actioned]]),DAY(tbl_raw_data[[#This Row],[Date Actioned]]))</f>
        <v>45152</v>
      </c>
      <c r="L872" s="50" t="str">
        <f>UPPER(TEXT(tbl_raw_data[[#This Row],[updated_date]],"MMMM"))</f>
        <v>AUGUST</v>
      </c>
      <c r="M872" s="50" t="str">
        <f>"WEEK "&amp; IF(ROUNDUP(DAY(tbl_raw_data[[#This Row],[updated_date]])/7,0)=5,4,ROUNDUP(DAY(tbl_raw_data[[#This Row],[updated_date]])/7,0))</f>
        <v>WEEK 2</v>
      </c>
      <c r="N872" s="50" t="str">
        <f>UPPER(VLOOKUP(tbl_raw_data[[#This Row],[Analyst]],Settiings!$A$2:$B$16,2,0))</f>
        <v>NAVED</v>
      </c>
      <c r="O872" s="50" t="str">
        <f>TRIM(UPPER(tbl_raw_data[[#This Row],[Outcome]]))</f>
        <v>WITHDRAW</v>
      </c>
      <c r="P872" s="50" t="str">
        <f>TRIM(UPPER(tbl_raw_data[[#This Row],[Queue Name]]))</f>
        <v>CONSUMER PRE BUREAU</v>
      </c>
      <c r="Q872" s="50" t="str">
        <f>IF(tbl_raw_data[[#This Row],[Time taken in min]]&lt;=Settiings!$D$2,"SLA_MET","SLA_NOT_MET")</f>
        <v>SLA_MET</v>
      </c>
      <c r="R872" s="94"/>
    </row>
    <row r="873" spans="1:18" x14ac:dyDescent="0.3">
      <c r="A873" s="23" t="s">
        <v>3972</v>
      </c>
      <c r="B873" s="15">
        <v>45152.712858796294</v>
      </c>
      <c r="C873" s="16">
        <v>45152.733159722222</v>
      </c>
      <c r="D873" s="17" t="s">
        <v>8</v>
      </c>
      <c r="E873" s="17" t="s">
        <v>47</v>
      </c>
      <c r="F873" s="17" t="s">
        <v>53</v>
      </c>
      <c r="G873" s="17" t="s">
        <v>1335</v>
      </c>
      <c r="H873" s="78" t="s">
        <v>7451</v>
      </c>
      <c r="I873" s="48">
        <f>tbl_raw_data[[#This Row],[Date Actioned]]-tbl_raw_data[[#This Row],[Date Tagged]]</f>
        <v>2.0300925927585922E-2</v>
      </c>
      <c r="J873" s="46">
        <f>HOUR(tbl_raw_data[[#This Row],[Time_taken]])*60+MINUTE(tbl_raw_data[[#This Row],[Time_taken]])+SECOND(tbl_raw_data[[#This Row],[Time_taken]])/60</f>
        <v>29.233333333333334</v>
      </c>
      <c r="K873" s="52">
        <f>DATE(YEAR(tbl_raw_data[[#This Row],[Date Actioned]]),MONTH(tbl_raw_data[[#This Row],[Date Actioned]]),DAY(tbl_raw_data[[#This Row],[Date Actioned]]))</f>
        <v>45152</v>
      </c>
      <c r="L873" s="50" t="str">
        <f>UPPER(TEXT(tbl_raw_data[[#This Row],[updated_date]],"MMMM"))</f>
        <v>AUGUST</v>
      </c>
      <c r="M873" s="50" t="str">
        <f>"WEEK "&amp; IF(ROUNDUP(DAY(tbl_raw_data[[#This Row],[updated_date]])/7,0)=5,4,ROUNDUP(DAY(tbl_raw_data[[#This Row],[updated_date]])/7,0))</f>
        <v>WEEK 2</v>
      </c>
      <c r="N873" s="50" t="str">
        <f>UPPER(VLOOKUP(tbl_raw_data[[#This Row],[Analyst]],Settiings!$A$2:$B$16,2,0))</f>
        <v>NAVED</v>
      </c>
      <c r="O873" s="50" t="str">
        <f>TRIM(UPPER(tbl_raw_data[[#This Row],[Outcome]]))</f>
        <v>WITHDRAW</v>
      </c>
      <c r="P873" s="50" t="str">
        <f>TRIM(UPPER(tbl_raw_data[[#This Row],[Queue Name]]))</f>
        <v>CONSUMER PRE BUREAU</v>
      </c>
      <c r="Q873" s="50" t="str">
        <f>IF(tbl_raw_data[[#This Row],[Time taken in min]]&lt;=Settiings!$D$2,"SLA_MET","SLA_NOT_MET")</f>
        <v>SLA_NOT_MET</v>
      </c>
      <c r="R873" s="94"/>
    </row>
    <row r="874" spans="1:18" x14ac:dyDescent="0.3">
      <c r="A874" s="14" t="s">
        <v>3975</v>
      </c>
      <c r="B874" s="9">
        <v>45152.716898148145</v>
      </c>
      <c r="C874" s="24">
        <v>45152.734803240739</v>
      </c>
      <c r="D874" s="25" t="s">
        <v>8</v>
      </c>
      <c r="E874" s="25" t="s">
        <v>47</v>
      </c>
      <c r="F874" s="25" t="s">
        <v>43</v>
      </c>
      <c r="G874" s="25" t="s">
        <v>3735</v>
      </c>
      <c r="H874" s="78" t="s">
        <v>7451</v>
      </c>
      <c r="I874" s="48">
        <f>tbl_raw_data[[#This Row],[Date Actioned]]-tbl_raw_data[[#This Row],[Date Tagged]]</f>
        <v>1.7905092594446614E-2</v>
      </c>
      <c r="J874" s="46">
        <f>HOUR(tbl_raw_data[[#This Row],[Time_taken]])*60+MINUTE(tbl_raw_data[[#This Row],[Time_taken]])+SECOND(tbl_raw_data[[#This Row],[Time_taken]])/60</f>
        <v>25.783333333333335</v>
      </c>
      <c r="K874" s="52">
        <f>DATE(YEAR(tbl_raw_data[[#This Row],[Date Actioned]]),MONTH(tbl_raw_data[[#This Row],[Date Actioned]]),DAY(tbl_raw_data[[#This Row],[Date Actioned]]))</f>
        <v>45152</v>
      </c>
      <c r="L874" s="50" t="str">
        <f>UPPER(TEXT(tbl_raw_data[[#This Row],[updated_date]],"MMMM"))</f>
        <v>AUGUST</v>
      </c>
      <c r="M874" s="50" t="str">
        <f>"WEEK "&amp; IF(ROUNDUP(DAY(tbl_raw_data[[#This Row],[updated_date]])/7,0)=5,4,ROUNDUP(DAY(tbl_raw_data[[#This Row],[updated_date]])/7,0))</f>
        <v>WEEK 2</v>
      </c>
      <c r="N874" s="50" t="str">
        <f>UPPER(VLOOKUP(tbl_raw_data[[#This Row],[Analyst]],Settiings!$A$2:$B$16,2,0))</f>
        <v>MERCEDES</v>
      </c>
      <c r="O874" s="50" t="str">
        <f>TRIM(UPPER(tbl_raw_data[[#This Row],[Outcome]]))</f>
        <v>WITHDRAW</v>
      </c>
      <c r="P874" s="50" t="str">
        <f>TRIM(UPPER(tbl_raw_data[[#This Row],[Queue Name]]))</f>
        <v>CONSUMER PRE BUREAU</v>
      </c>
      <c r="Q874" s="50" t="str">
        <f>IF(tbl_raw_data[[#This Row],[Time taken in min]]&lt;=Settiings!$D$2,"SLA_MET","SLA_NOT_MET")</f>
        <v>SLA_NOT_MET</v>
      </c>
      <c r="R874" s="94"/>
    </row>
    <row r="875" spans="1:18" x14ac:dyDescent="0.3">
      <c r="A875" s="23" t="s">
        <v>3981</v>
      </c>
      <c r="B875" s="9">
        <v>45152.726307870369</v>
      </c>
      <c r="C875" s="24">
        <v>45152.739571759259</v>
      </c>
      <c r="D875" s="25" t="s">
        <v>8</v>
      </c>
      <c r="E875" s="25" t="s">
        <v>9</v>
      </c>
      <c r="F875" s="25" t="s">
        <v>53</v>
      </c>
      <c r="G875" s="25" t="s">
        <v>3982</v>
      </c>
      <c r="H875" s="78" t="s">
        <v>7451</v>
      </c>
      <c r="I875" s="48">
        <f>tbl_raw_data[[#This Row],[Date Actioned]]-tbl_raw_data[[#This Row],[Date Tagged]]</f>
        <v>1.3263888889923692E-2</v>
      </c>
      <c r="J875" s="46">
        <f>HOUR(tbl_raw_data[[#This Row],[Time_taken]])*60+MINUTE(tbl_raw_data[[#This Row],[Time_taken]])+SECOND(tbl_raw_data[[#This Row],[Time_taken]])/60</f>
        <v>19.100000000000001</v>
      </c>
      <c r="K875" s="52">
        <f>DATE(YEAR(tbl_raw_data[[#This Row],[Date Actioned]]),MONTH(tbl_raw_data[[#This Row],[Date Actioned]]),DAY(tbl_raw_data[[#This Row],[Date Actioned]]))</f>
        <v>45152</v>
      </c>
      <c r="L875" s="50" t="str">
        <f>UPPER(TEXT(tbl_raw_data[[#This Row],[updated_date]],"MMMM"))</f>
        <v>AUGUST</v>
      </c>
      <c r="M875" s="50" t="str">
        <f>"WEEK "&amp; IF(ROUNDUP(DAY(tbl_raw_data[[#This Row],[updated_date]])/7,0)=5,4,ROUNDUP(DAY(tbl_raw_data[[#This Row],[updated_date]])/7,0))</f>
        <v>WEEK 2</v>
      </c>
      <c r="N875" s="50" t="str">
        <f>UPPER(VLOOKUP(tbl_raw_data[[#This Row],[Analyst]],Settiings!$A$2:$B$16,2,0))</f>
        <v>NAVED</v>
      </c>
      <c r="O875" s="50" t="str">
        <f>TRIM(UPPER(tbl_raw_data[[#This Row],[Outcome]]))</f>
        <v>WITHDRAW</v>
      </c>
      <c r="P875" s="50" t="str">
        <f>TRIM(UPPER(tbl_raw_data[[#This Row],[Queue Name]]))</f>
        <v>CONSUMER EXISTING</v>
      </c>
      <c r="Q875" s="50" t="str">
        <f>IF(tbl_raw_data[[#This Row],[Time taken in min]]&lt;=Settiings!$D$2,"SLA_MET","SLA_NOT_MET")</f>
        <v>SLA_MET</v>
      </c>
      <c r="R875" s="94"/>
    </row>
    <row r="876" spans="1:18" x14ac:dyDescent="0.3">
      <c r="A876" s="14" t="s">
        <v>3985</v>
      </c>
      <c r="B876" s="15">
        <v>45152.729710648149</v>
      </c>
      <c r="C876" s="16">
        <v>45152.738715277781</v>
      </c>
      <c r="D876" s="17" t="s">
        <v>8</v>
      </c>
      <c r="E876" s="17" t="s">
        <v>9</v>
      </c>
      <c r="F876" s="17" t="s">
        <v>43</v>
      </c>
      <c r="G876" s="17" t="s">
        <v>3986</v>
      </c>
      <c r="H876" s="78" t="s">
        <v>7451</v>
      </c>
      <c r="I876" s="48">
        <f>tbl_raw_data[[#This Row],[Date Actioned]]-tbl_raw_data[[#This Row],[Date Tagged]]</f>
        <v>9.0046296318178065E-3</v>
      </c>
      <c r="J876" s="46">
        <f>HOUR(tbl_raw_data[[#This Row],[Time_taken]])*60+MINUTE(tbl_raw_data[[#This Row],[Time_taken]])+SECOND(tbl_raw_data[[#This Row],[Time_taken]])/60</f>
        <v>12.966666666666667</v>
      </c>
      <c r="K876" s="52">
        <f>DATE(YEAR(tbl_raw_data[[#This Row],[Date Actioned]]),MONTH(tbl_raw_data[[#This Row],[Date Actioned]]),DAY(tbl_raw_data[[#This Row],[Date Actioned]]))</f>
        <v>45152</v>
      </c>
      <c r="L876" s="50" t="str">
        <f>UPPER(TEXT(tbl_raw_data[[#This Row],[updated_date]],"MMMM"))</f>
        <v>AUGUST</v>
      </c>
      <c r="M876" s="50" t="str">
        <f>"WEEK "&amp; IF(ROUNDUP(DAY(tbl_raw_data[[#This Row],[updated_date]])/7,0)=5,4,ROUNDUP(DAY(tbl_raw_data[[#This Row],[updated_date]])/7,0))</f>
        <v>WEEK 2</v>
      </c>
      <c r="N876" s="50" t="str">
        <f>UPPER(VLOOKUP(tbl_raw_data[[#This Row],[Analyst]],Settiings!$A$2:$B$16,2,0))</f>
        <v>MERCEDES</v>
      </c>
      <c r="O876" s="50" t="str">
        <f>TRIM(UPPER(tbl_raw_data[[#This Row],[Outcome]]))</f>
        <v>WITHDRAW</v>
      </c>
      <c r="P876" s="50" t="str">
        <f>TRIM(UPPER(tbl_raw_data[[#This Row],[Queue Name]]))</f>
        <v>CONSUMER EXISTING</v>
      </c>
      <c r="Q876" s="50" t="str">
        <f>IF(tbl_raw_data[[#This Row],[Time taken in min]]&lt;=Settiings!$D$2,"SLA_MET","SLA_NOT_MET")</f>
        <v>SLA_MET</v>
      </c>
      <c r="R876" s="94"/>
    </row>
    <row r="877" spans="1:18" x14ac:dyDescent="0.3">
      <c r="A877" s="20" t="s">
        <v>3988</v>
      </c>
      <c r="B877" s="9">
        <v>45152.730868055558</v>
      </c>
      <c r="C877" s="24">
        <v>45152.74459490741</v>
      </c>
      <c r="D877" s="25" t="s">
        <v>8</v>
      </c>
      <c r="E877" s="25" t="s">
        <v>9</v>
      </c>
      <c r="F877" s="25" t="s">
        <v>10</v>
      </c>
      <c r="G877" s="25" t="s">
        <v>3965</v>
      </c>
      <c r="H877" s="78" t="s">
        <v>7451</v>
      </c>
      <c r="I877" s="48">
        <f>tbl_raw_data[[#This Row],[Date Actioned]]-tbl_raw_data[[#This Row],[Date Tagged]]</f>
        <v>1.3726851851970423E-2</v>
      </c>
      <c r="J877" s="46">
        <f>HOUR(tbl_raw_data[[#This Row],[Time_taken]])*60+MINUTE(tbl_raw_data[[#This Row],[Time_taken]])+SECOND(tbl_raw_data[[#This Row],[Time_taken]])/60</f>
        <v>19.766666666666666</v>
      </c>
      <c r="K877" s="52">
        <f>DATE(YEAR(tbl_raw_data[[#This Row],[Date Actioned]]),MONTH(tbl_raw_data[[#This Row],[Date Actioned]]),DAY(tbl_raw_data[[#This Row],[Date Actioned]]))</f>
        <v>45152</v>
      </c>
      <c r="L877" s="50" t="str">
        <f>UPPER(TEXT(tbl_raw_data[[#This Row],[updated_date]],"MMMM"))</f>
        <v>AUGUST</v>
      </c>
      <c r="M877" s="50" t="str">
        <f>"WEEK "&amp; IF(ROUNDUP(DAY(tbl_raw_data[[#This Row],[updated_date]])/7,0)=5,4,ROUNDUP(DAY(tbl_raw_data[[#This Row],[updated_date]])/7,0))</f>
        <v>WEEK 2</v>
      </c>
      <c r="N877" s="50" t="str">
        <f>UPPER(VLOOKUP(tbl_raw_data[[#This Row],[Analyst]],Settiings!$A$2:$B$16,2,0))</f>
        <v>NITESH</v>
      </c>
      <c r="O877" s="50" t="str">
        <f>TRIM(UPPER(tbl_raw_data[[#This Row],[Outcome]]))</f>
        <v>WITHDRAW</v>
      </c>
      <c r="P877" s="50" t="str">
        <f>TRIM(UPPER(tbl_raw_data[[#This Row],[Queue Name]]))</f>
        <v>CONSUMER EXISTING</v>
      </c>
      <c r="Q877" s="50" t="str">
        <f>IF(tbl_raw_data[[#This Row],[Time taken in min]]&lt;=Settiings!$D$2,"SLA_MET","SLA_NOT_MET")</f>
        <v>SLA_MET</v>
      </c>
      <c r="R877" s="94"/>
    </row>
    <row r="878" spans="1:18" x14ac:dyDescent="0.3">
      <c r="A878" s="23" t="s">
        <v>3989</v>
      </c>
      <c r="B878" s="15">
        <v>45152.733946759261</v>
      </c>
      <c r="C878" s="16">
        <v>45152.74355324074</v>
      </c>
      <c r="D878" s="17" t="s">
        <v>8</v>
      </c>
      <c r="E878" s="17" t="s">
        <v>47</v>
      </c>
      <c r="F878" s="17" t="s">
        <v>686</v>
      </c>
      <c r="G878" s="17" t="s">
        <v>3990</v>
      </c>
      <c r="H878" s="78" t="s">
        <v>7451</v>
      </c>
      <c r="I878" s="48">
        <f>tbl_raw_data[[#This Row],[Date Actioned]]-tbl_raw_data[[#This Row],[Date Tagged]]</f>
        <v>9.6064814788405783E-3</v>
      </c>
      <c r="J878" s="46">
        <f>HOUR(tbl_raw_data[[#This Row],[Time_taken]])*60+MINUTE(tbl_raw_data[[#This Row],[Time_taken]])+SECOND(tbl_raw_data[[#This Row],[Time_taken]])/60</f>
        <v>13.833333333333334</v>
      </c>
      <c r="K878" s="52">
        <f>DATE(YEAR(tbl_raw_data[[#This Row],[Date Actioned]]),MONTH(tbl_raw_data[[#This Row],[Date Actioned]]),DAY(tbl_raw_data[[#This Row],[Date Actioned]]))</f>
        <v>45152</v>
      </c>
      <c r="L878" s="50" t="str">
        <f>UPPER(TEXT(tbl_raw_data[[#This Row],[updated_date]],"MMMM"))</f>
        <v>AUGUST</v>
      </c>
      <c r="M878" s="50" t="str">
        <f>"WEEK "&amp; IF(ROUNDUP(DAY(tbl_raw_data[[#This Row],[updated_date]])/7,0)=5,4,ROUNDUP(DAY(tbl_raw_data[[#This Row],[updated_date]])/7,0))</f>
        <v>WEEK 2</v>
      </c>
      <c r="N878" s="50" t="str">
        <f>UPPER(VLOOKUP(tbl_raw_data[[#This Row],[Analyst]],Settiings!$A$2:$B$16,2,0))</f>
        <v>FARDIN</v>
      </c>
      <c r="O878" s="50" t="str">
        <f>TRIM(UPPER(tbl_raw_data[[#This Row],[Outcome]]))</f>
        <v>WITHDRAW</v>
      </c>
      <c r="P878" s="50" t="str">
        <f>TRIM(UPPER(tbl_raw_data[[#This Row],[Queue Name]]))</f>
        <v>CONSUMER PRE BUREAU</v>
      </c>
      <c r="Q878" s="50" t="str">
        <f>IF(tbl_raw_data[[#This Row],[Time taken in min]]&lt;=Settiings!$D$2,"SLA_MET","SLA_NOT_MET")</f>
        <v>SLA_MET</v>
      </c>
      <c r="R878" s="94"/>
    </row>
    <row r="879" spans="1:18" x14ac:dyDescent="0.3">
      <c r="A879" s="23" t="s">
        <v>3996</v>
      </c>
      <c r="B879" s="9">
        <v>45152.741562499999</v>
      </c>
      <c r="C879" s="24">
        <v>45152.752118055556</v>
      </c>
      <c r="D879" s="25" t="s">
        <v>8</v>
      </c>
      <c r="E879" s="25" t="s">
        <v>47</v>
      </c>
      <c r="F879" s="25" t="s">
        <v>10</v>
      </c>
      <c r="G879" s="25" t="s">
        <v>118</v>
      </c>
      <c r="H879" s="78" t="s">
        <v>7451</v>
      </c>
      <c r="I879" s="48">
        <f>tbl_raw_data[[#This Row],[Date Actioned]]-tbl_raw_data[[#This Row],[Date Tagged]]</f>
        <v>1.0555555556493346E-2</v>
      </c>
      <c r="J879" s="46">
        <f>HOUR(tbl_raw_data[[#This Row],[Time_taken]])*60+MINUTE(tbl_raw_data[[#This Row],[Time_taken]])+SECOND(tbl_raw_data[[#This Row],[Time_taken]])/60</f>
        <v>15.2</v>
      </c>
      <c r="K879" s="52">
        <f>DATE(YEAR(tbl_raw_data[[#This Row],[Date Actioned]]),MONTH(tbl_raw_data[[#This Row],[Date Actioned]]),DAY(tbl_raw_data[[#This Row],[Date Actioned]]))</f>
        <v>45152</v>
      </c>
      <c r="L879" s="50" t="str">
        <f>UPPER(TEXT(tbl_raw_data[[#This Row],[updated_date]],"MMMM"))</f>
        <v>AUGUST</v>
      </c>
      <c r="M879" s="50" t="str">
        <f>"WEEK "&amp; IF(ROUNDUP(DAY(tbl_raw_data[[#This Row],[updated_date]])/7,0)=5,4,ROUNDUP(DAY(tbl_raw_data[[#This Row],[updated_date]])/7,0))</f>
        <v>WEEK 2</v>
      </c>
      <c r="N879" s="50" t="str">
        <f>UPPER(VLOOKUP(tbl_raw_data[[#This Row],[Analyst]],Settiings!$A$2:$B$16,2,0))</f>
        <v>NITESH</v>
      </c>
      <c r="O879" s="50" t="str">
        <f>TRIM(UPPER(tbl_raw_data[[#This Row],[Outcome]]))</f>
        <v>WITHDRAW</v>
      </c>
      <c r="P879" s="50" t="str">
        <f>TRIM(UPPER(tbl_raw_data[[#This Row],[Queue Name]]))</f>
        <v>CONSUMER PRE BUREAU</v>
      </c>
      <c r="Q879" s="50" t="str">
        <f>IF(tbl_raw_data[[#This Row],[Time taken in min]]&lt;=Settiings!$D$2,"SLA_MET","SLA_NOT_MET")</f>
        <v>SLA_MET</v>
      </c>
      <c r="R879" s="94"/>
    </row>
    <row r="880" spans="1:18" x14ac:dyDescent="0.3">
      <c r="A880" s="14" t="s">
        <v>3998</v>
      </c>
      <c r="B880" s="15">
        <v>45152.749571759261</v>
      </c>
      <c r="C880" s="16">
        <v>45152.764918981484</v>
      </c>
      <c r="D880" s="17" t="s">
        <v>8</v>
      </c>
      <c r="E880" s="17" t="s">
        <v>47</v>
      </c>
      <c r="F880" s="17" t="s">
        <v>10</v>
      </c>
      <c r="G880" s="17" t="s">
        <v>3999</v>
      </c>
      <c r="H880" s="78" t="s">
        <v>7451</v>
      </c>
      <c r="I880" s="48">
        <f>tbl_raw_data[[#This Row],[Date Actioned]]-tbl_raw_data[[#This Row],[Date Tagged]]</f>
        <v>1.5347222222771961E-2</v>
      </c>
      <c r="J880" s="46">
        <f>HOUR(tbl_raw_data[[#This Row],[Time_taken]])*60+MINUTE(tbl_raw_data[[#This Row],[Time_taken]])+SECOND(tbl_raw_data[[#This Row],[Time_taken]])/60</f>
        <v>22.1</v>
      </c>
      <c r="K880" s="52">
        <f>DATE(YEAR(tbl_raw_data[[#This Row],[Date Actioned]]),MONTH(tbl_raw_data[[#This Row],[Date Actioned]]),DAY(tbl_raw_data[[#This Row],[Date Actioned]]))</f>
        <v>45152</v>
      </c>
      <c r="L880" s="50" t="str">
        <f>UPPER(TEXT(tbl_raw_data[[#This Row],[updated_date]],"MMMM"))</f>
        <v>AUGUST</v>
      </c>
      <c r="M880" s="50" t="str">
        <f>"WEEK "&amp; IF(ROUNDUP(DAY(tbl_raw_data[[#This Row],[updated_date]])/7,0)=5,4,ROUNDUP(DAY(tbl_raw_data[[#This Row],[updated_date]])/7,0))</f>
        <v>WEEK 2</v>
      </c>
      <c r="N880" s="50" t="str">
        <f>UPPER(VLOOKUP(tbl_raw_data[[#This Row],[Analyst]],Settiings!$A$2:$B$16,2,0))</f>
        <v>NITESH</v>
      </c>
      <c r="O880" s="50" t="str">
        <f>TRIM(UPPER(tbl_raw_data[[#This Row],[Outcome]]))</f>
        <v>WITHDRAW</v>
      </c>
      <c r="P880" s="50" t="str">
        <f>TRIM(UPPER(tbl_raw_data[[#This Row],[Queue Name]]))</f>
        <v>CONSUMER PRE BUREAU</v>
      </c>
      <c r="Q880" s="50" t="str">
        <f>IF(tbl_raw_data[[#This Row],[Time taken in min]]&lt;=Settiings!$D$2,"SLA_MET","SLA_NOT_MET")</f>
        <v>SLA_NOT_MET</v>
      </c>
      <c r="R880" s="94"/>
    </row>
    <row r="881" spans="1:18" x14ac:dyDescent="0.3">
      <c r="A881" s="20" t="s">
        <v>4000</v>
      </c>
      <c r="B881" s="9">
        <v>45152.750208333331</v>
      </c>
      <c r="C881" s="24">
        <v>45152.758240740739</v>
      </c>
      <c r="D881" s="25" t="s">
        <v>8</v>
      </c>
      <c r="E881" s="25" t="s">
        <v>47</v>
      </c>
      <c r="F881" s="25" t="s">
        <v>1222</v>
      </c>
      <c r="G881" s="25" t="s">
        <v>4001</v>
      </c>
      <c r="H881" s="78" t="s">
        <v>7451</v>
      </c>
      <c r="I881" s="48">
        <f>tbl_raw_data[[#This Row],[Date Actioned]]-tbl_raw_data[[#This Row],[Date Tagged]]</f>
        <v>8.0324074078816921E-3</v>
      </c>
      <c r="J881" s="46">
        <f>HOUR(tbl_raw_data[[#This Row],[Time_taken]])*60+MINUTE(tbl_raw_data[[#This Row],[Time_taken]])+SECOND(tbl_raw_data[[#This Row],[Time_taken]])/60</f>
        <v>11.566666666666666</v>
      </c>
      <c r="K881" s="52">
        <f>DATE(YEAR(tbl_raw_data[[#This Row],[Date Actioned]]),MONTH(tbl_raw_data[[#This Row],[Date Actioned]]),DAY(tbl_raw_data[[#This Row],[Date Actioned]]))</f>
        <v>45152</v>
      </c>
      <c r="L881" s="50" t="str">
        <f>UPPER(TEXT(tbl_raw_data[[#This Row],[updated_date]],"MMMM"))</f>
        <v>AUGUST</v>
      </c>
      <c r="M881" s="50" t="str">
        <f>"WEEK "&amp; IF(ROUNDUP(DAY(tbl_raw_data[[#This Row],[updated_date]])/7,0)=5,4,ROUNDUP(DAY(tbl_raw_data[[#This Row],[updated_date]])/7,0))</f>
        <v>WEEK 2</v>
      </c>
      <c r="N881" s="50" t="str">
        <f>UPPER(VLOOKUP(tbl_raw_data[[#This Row],[Analyst]],Settiings!$A$2:$B$16,2,0))</f>
        <v>HARDIK</v>
      </c>
      <c r="O881" s="50" t="str">
        <f>TRIM(UPPER(tbl_raw_data[[#This Row],[Outcome]]))</f>
        <v>WITHDRAW</v>
      </c>
      <c r="P881" s="50" t="str">
        <f>TRIM(UPPER(tbl_raw_data[[#This Row],[Queue Name]]))</f>
        <v>CONSUMER PRE BUREAU</v>
      </c>
      <c r="Q881" s="50" t="str">
        <f>IF(tbl_raw_data[[#This Row],[Time taken in min]]&lt;=Settiings!$D$2,"SLA_MET","SLA_NOT_MET")</f>
        <v>SLA_MET</v>
      </c>
      <c r="R881" s="94"/>
    </row>
    <row r="882" spans="1:18" x14ac:dyDescent="0.3">
      <c r="A882" s="23" t="s">
        <v>4003</v>
      </c>
      <c r="B882" s="15">
        <v>45152.755324074074</v>
      </c>
      <c r="C882" s="16">
        <v>45152.764317129629</v>
      </c>
      <c r="D882" s="17" t="s">
        <v>8</v>
      </c>
      <c r="E882" s="17" t="s">
        <v>47</v>
      </c>
      <c r="F882" s="17" t="s">
        <v>53</v>
      </c>
      <c r="G882" s="17" t="s">
        <v>4004</v>
      </c>
      <c r="H882" s="78" t="s">
        <v>7451</v>
      </c>
      <c r="I882" s="48">
        <f>tbl_raw_data[[#This Row],[Date Actioned]]-tbl_raw_data[[#This Row],[Date Tagged]]</f>
        <v>8.9930555550381541E-3</v>
      </c>
      <c r="J882" s="46">
        <f>HOUR(tbl_raw_data[[#This Row],[Time_taken]])*60+MINUTE(tbl_raw_data[[#This Row],[Time_taken]])+SECOND(tbl_raw_data[[#This Row],[Time_taken]])/60</f>
        <v>12.95</v>
      </c>
      <c r="K882" s="52">
        <f>DATE(YEAR(tbl_raw_data[[#This Row],[Date Actioned]]),MONTH(tbl_raw_data[[#This Row],[Date Actioned]]),DAY(tbl_raw_data[[#This Row],[Date Actioned]]))</f>
        <v>45152</v>
      </c>
      <c r="L882" s="50" t="str">
        <f>UPPER(TEXT(tbl_raw_data[[#This Row],[updated_date]],"MMMM"))</f>
        <v>AUGUST</v>
      </c>
      <c r="M882" s="50" t="str">
        <f>"WEEK "&amp; IF(ROUNDUP(DAY(tbl_raw_data[[#This Row],[updated_date]])/7,0)=5,4,ROUNDUP(DAY(tbl_raw_data[[#This Row],[updated_date]])/7,0))</f>
        <v>WEEK 2</v>
      </c>
      <c r="N882" s="50" t="str">
        <f>UPPER(VLOOKUP(tbl_raw_data[[#This Row],[Analyst]],Settiings!$A$2:$B$16,2,0))</f>
        <v>NAVED</v>
      </c>
      <c r="O882" s="50" t="str">
        <f>TRIM(UPPER(tbl_raw_data[[#This Row],[Outcome]]))</f>
        <v>WITHDRAW</v>
      </c>
      <c r="P882" s="50" t="str">
        <f>TRIM(UPPER(tbl_raw_data[[#This Row],[Queue Name]]))</f>
        <v>CONSUMER PRE BUREAU</v>
      </c>
      <c r="Q882" s="50" t="str">
        <f>IF(tbl_raw_data[[#This Row],[Time taken in min]]&lt;=Settiings!$D$2,"SLA_MET","SLA_NOT_MET")</f>
        <v>SLA_MET</v>
      </c>
      <c r="R882" s="94"/>
    </row>
    <row r="883" spans="1:18" x14ac:dyDescent="0.3">
      <c r="A883" s="14" t="s">
        <v>4011</v>
      </c>
      <c r="B883" s="9">
        <v>45152.78707175926</v>
      </c>
      <c r="C883" s="24">
        <v>45152.802835648145</v>
      </c>
      <c r="D883" s="25" t="s">
        <v>8</v>
      </c>
      <c r="E883" s="25" t="s">
        <v>9</v>
      </c>
      <c r="F883" s="25" t="s">
        <v>10</v>
      </c>
      <c r="G883" s="25" t="s">
        <v>4012</v>
      </c>
      <c r="H883" s="78" t="s">
        <v>7451</v>
      </c>
      <c r="I883" s="48">
        <f>tbl_raw_data[[#This Row],[Date Actioned]]-tbl_raw_data[[#This Row],[Date Tagged]]</f>
        <v>1.5763888884976041E-2</v>
      </c>
      <c r="J883" s="46">
        <f>HOUR(tbl_raw_data[[#This Row],[Time_taken]])*60+MINUTE(tbl_raw_data[[#This Row],[Time_taken]])+SECOND(tbl_raw_data[[#This Row],[Time_taken]])/60</f>
        <v>22.7</v>
      </c>
      <c r="K883" s="52">
        <f>DATE(YEAR(tbl_raw_data[[#This Row],[Date Actioned]]),MONTH(tbl_raw_data[[#This Row],[Date Actioned]]),DAY(tbl_raw_data[[#This Row],[Date Actioned]]))</f>
        <v>45152</v>
      </c>
      <c r="L883" s="50" t="str">
        <f>UPPER(TEXT(tbl_raw_data[[#This Row],[updated_date]],"MMMM"))</f>
        <v>AUGUST</v>
      </c>
      <c r="M883" s="50" t="str">
        <f>"WEEK "&amp; IF(ROUNDUP(DAY(tbl_raw_data[[#This Row],[updated_date]])/7,0)=5,4,ROUNDUP(DAY(tbl_raw_data[[#This Row],[updated_date]])/7,0))</f>
        <v>WEEK 2</v>
      </c>
      <c r="N883" s="50" t="str">
        <f>UPPER(VLOOKUP(tbl_raw_data[[#This Row],[Analyst]],Settiings!$A$2:$B$16,2,0))</f>
        <v>NITESH</v>
      </c>
      <c r="O883" s="50" t="str">
        <f>TRIM(UPPER(tbl_raw_data[[#This Row],[Outcome]]))</f>
        <v>WITHDRAW</v>
      </c>
      <c r="P883" s="50" t="str">
        <f>TRIM(UPPER(tbl_raw_data[[#This Row],[Queue Name]]))</f>
        <v>CONSUMER EXISTING</v>
      </c>
      <c r="Q883" s="50" t="str">
        <f>IF(tbl_raw_data[[#This Row],[Time taken in min]]&lt;=Settiings!$D$2,"SLA_MET","SLA_NOT_MET")</f>
        <v>SLA_NOT_MET</v>
      </c>
      <c r="R883" s="94"/>
    </row>
    <row r="884" spans="1:18" x14ac:dyDescent="0.3">
      <c r="A884" s="23" t="s">
        <v>4030</v>
      </c>
      <c r="B884" s="15">
        <v>45153.399965277778</v>
      </c>
      <c r="C884" s="16">
        <v>45153.408587962964</v>
      </c>
      <c r="D884" s="17" t="s">
        <v>8</v>
      </c>
      <c r="E884" s="17" t="s">
        <v>9</v>
      </c>
      <c r="F884" s="17" t="s">
        <v>686</v>
      </c>
      <c r="G884" s="17" t="s">
        <v>4031</v>
      </c>
      <c r="H884" s="78" t="s">
        <v>7451</v>
      </c>
      <c r="I884" s="48">
        <f>tbl_raw_data[[#This Row],[Date Actioned]]-tbl_raw_data[[#This Row],[Date Tagged]]</f>
        <v>8.6226851854007691E-3</v>
      </c>
      <c r="J884" s="46">
        <f>HOUR(tbl_raw_data[[#This Row],[Time_taken]])*60+MINUTE(tbl_raw_data[[#This Row],[Time_taken]])+SECOND(tbl_raw_data[[#This Row],[Time_taken]])/60</f>
        <v>12.416666666666666</v>
      </c>
      <c r="K884" s="52">
        <f>DATE(YEAR(tbl_raw_data[[#This Row],[Date Actioned]]),MONTH(tbl_raw_data[[#This Row],[Date Actioned]]),DAY(tbl_raw_data[[#This Row],[Date Actioned]]))</f>
        <v>45153</v>
      </c>
      <c r="L884" s="50" t="str">
        <f>UPPER(TEXT(tbl_raw_data[[#This Row],[updated_date]],"MMMM"))</f>
        <v>AUGUST</v>
      </c>
      <c r="M884" s="50" t="str">
        <f>"WEEK "&amp; IF(ROUNDUP(DAY(tbl_raw_data[[#This Row],[updated_date]])/7,0)=5,4,ROUNDUP(DAY(tbl_raw_data[[#This Row],[updated_date]])/7,0))</f>
        <v>WEEK 3</v>
      </c>
      <c r="N884" s="50" t="str">
        <f>UPPER(VLOOKUP(tbl_raw_data[[#This Row],[Analyst]],Settiings!$A$2:$B$16,2,0))</f>
        <v>FARDIN</v>
      </c>
      <c r="O884" s="50" t="str">
        <f>TRIM(UPPER(tbl_raw_data[[#This Row],[Outcome]]))</f>
        <v>WITHDRAW</v>
      </c>
      <c r="P884" s="50" t="str">
        <f>TRIM(UPPER(tbl_raw_data[[#This Row],[Queue Name]]))</f>
        <v>CONSUMER EXISTING</v>
      </c>
      <c r="Q884" s="50" t="str">
        <f>IF(tbl_raw_data[[#This Row],[Time taken in min]]&lt;=Settiings!$D$2,"SLA_MET","SLA_NOT_MET")</f>
        <v>SLA_MET</v>
      </c>
      <c r="R884" s="94"/>
    </row>
    <row r="885" spans="1:18" x14ac:dyDescent="0.3">
      <c r="A885" s="14" t="s">
        <v>4034</v>
      </c>
      <c r="B885" s="9">
        <v>45153.406608796293</v>
      </c>
      <c r="C885" s="24">
        <v>45153.40797453704</v>
      </c>
      <c r="D885" s="25" t="s">
        <v>8</v>
      </c>
      <c r="E885" s="25" t="s">
        <v>47</v>
      </c>
      <c r="F885" s="25" t="s">
        <v>65</v>
      </c>
      <c r="G885" s="25" t="s">
        <v>118</v>
      </c>
      <c r="H885" s="78" t="s">
        <v>7451</v>
      </c>
      <c r="I885" s="48">
        <f>tbl_raw_data[[#This Row],[Date Actioned]]-tbl_raw_data[[#This Row],[Date Tagged]]</f>
        <v>1.3657407471328042E-3</v>
      </c>
      <c r="J885" s="46">
        <f>HOUR(tbl_raw_data[[#This Row],[Time_taken]])*60+MINUTE(tbl_raw_data[[#This Row],[Time_taken]])+SECOND(tbl_raw_data[[#This Row],[Time_taken]])/60</f>
        <v>1.9666666666666668</v>
      </c>
      <c r="K885" s="52">
        <f>DATE(YEAR(tbl_raw_data[[#This Row],[Date Actioned]]),MONTH(tbl_raw_data[[#This Row],[Date Actioned]]),DAY(tbl_raw_data[[#This Row],[Date Actioned]]))</f>
        <v>45153</v>
      </c>
      <c r="L885" s="50" t="str">
        <f>UPPER(TEXT(tbl_raw_data[[#This Row],[updated_date]],"MMMM"))</f>
        <v>AUGUST</v>
      </c>
      <c r="M885" s="50" t="str">
        <f>"WEEK "&amp; IF(ROUNDUP(DAY(tbl_raw_data[[#This Row],[updated_date]])/7,0)=5,4,ROUNDUP(DAY(tbl_raw_data[[#This Row],[updated_date]])/7,0))</f>
        <v>WEEK 3</v>
      </c>
      <c r="N885" s="50" t="str">
        <f>UPPER(VLOOKUP(tbl_raw_data[[#This Row],[Analyst]],Settiings!$A$2:$B$16,2,0))</f>
        <v>SAM</v>
      </c>
      <c r="O885" s="50" t="str">
        <f>TRIM(UPPER(tbl_raw_data[[#This Row],[Outcome]]))</f>
        <v>WITHDRAW</v>
      </c>
      <c r="P885" s="50" t="str">
        <f>TRIM(UPPER(tbl_raw_data[[#This Row],[Queue Name]]))</f>
        <v>CONSUMER PRE BUREAU</v>
      </c>
      <c r="Q885" s="50" t="str">
        <f>IF(tbl_raw_data[[#This Row],[Time taken in min]]&lt;=Settiings!$D$2,"SLA_MET","SLA_NOT_MET")</f>
        <v>SLA_MET</v>
      </c>
      <c r="R885" s="94"/>
    </row>
    <row r="886" spans="1:18" x14ac:dyDescent="0.3">
      <c r="A886" s="20" t="s">
        <v>4035</v>
      </c>
      <c r="B886" s="15">
        <v>45153.408368055556</v>
      </c>
      <c r="C886" s="16">
        <v>45153.4141087963</v>
      </c>
      <c r="D886" s="17" t="s">
        <v>8</v>
      </c>
      <c r="E886" s="17" t="s">
        <v>9</v>
      </c>
      <c r="F886" s="17" t="s">
        <v>65</v>
      </c>
      <c r="G886" s="17" t="s">
        <v>4036</v>
      </c>
      <c r="H886" s="78" t="s">
        <v>7451</v>
      </c>
      <c r="I886" s="48">
        <f>tbl_raw_data[[#This Row],[Date Actioned]]-tbl_raw_data[[#This Row],[Date Tagged]]</f>
        <v>5.7407407439313829E-3</v>
      </c>
      <c r="J886" s="46">
        <f>HOUR(tbl_raw_data[[#This Row],[Time_taken]])*60+MINUTE(tbl_raw_data[[#This Row],[Time_taken]])+SECOND(tbl_raw_data[[#This Row],[Time_taken]])/60</f>
        <v>8.2666666666666675</v>
      </c>
      <c r="K886" s="52">
        <f>DATE(YEAR(tbl_raw_data[[#This Row],[Date Actioned]]),MONTH(tbl_raw_data[[#This Row],[Date Actioned]]),DAY(tbl_raw_data[[#This Row],[Date Actioned]]))</f>
        <v>45153</v>
      </c>
      <c r="L886" s="50" t="str">
        <f>UPPER(TEXT(tbl_raw_data[[#This Row],[updated_date]],"MMMM"))</f>
        <v>AUGUST</v>
      </c>
      <c r="M886" s="50" t="str">
        <f>"WEEK "&amp; IF(ROUNDUP(DAY(tbl_raw_data[[#This Row],[updated_date]])/7,0)=5,4,ROUNDUP(DAY(tbl_raw_data[[#This Row],[updated_date]])/7,0))</f>
        <v>WEEK 3</v>
      </c>
      <c r="N886" s="50" t="str">
        <f>UPPER(VLOOKUP(tbl_raw_data[[#This Row],[Analyst]],Settiings!$A$2:$B$16,2,0))</f>
        <v>SAM</v>
      </c>
      <c r="O886" s="50" t="str">
        <f>TRIM(UPPER(tbl_raw_data[[#This Row],[Outcome]]))</f>
        <v>WITHDRAW</v>
      </c>
      <c r="P886" s="50" t="str">
        <f>TRIM(UPPER(tbl_raw_data[[#This Row],[Queue Name]]))</f>
        <v>CONSUMER EXISTING</v>
      </c>
      <c r="Q886" s="50" t="str">
        <f>IF(tbl_raw_data[[#This Row],[Time taken in min]]&lt;=Settiings!$D$2,"SLA_MET","SLA_NOT_MET")</f>
        <v>SLA_MET</v>
      </c>
      <c r="R886" s="94"/>
    </row>
    <row r="887" spans="1:18" x14ac:dyDescent="0.3">
      <c r="A887" s="20" t="s">
        <v>4049</v>
      </c>
      <c r="B887" s="9">
        <v>45153.449374999997</v>
      </c>
      <c r="C887" s="24">
        <v>45153.451956018522</v>
      </c>
      <c r="D887" s="25" t="s">
        <v>8</v>
      </c>
      <c r="E887" s="25" t="s">
        <v>47</v>
      </c>
      <c r="F887" s="25" t="s">
        <v>65</v>
      </c>
      <c r="G887" s="25" t="s">
        <v>118</v>
      </c>
      <c r="H887" s="78" t="s">
        <v>7451</v>
      </c>
      <c r="I887" s="48">
        <f>tbl_raw_data[[#This Row],[Date Actioned]]-tbl_raw_data[[#This Row],[Date Tagged]]</f>
        <v>2.5810185252339579E-3</v>
      </c>
      <c r="J887" s="46">
        <f>HOUR(tbl_raw_data[[#This Row],[Time_taken]])*60+MINUTE(tbl_raw_data[[#This Row],[Time_taken]])+SECOND(tbl_raw_data[[#This Row],[Time_taken]])/60</f>
        <v>3.7166666666666668</v>
      </c>
      <c r="K887" s="52">
        <f>DATE(YEAR(tbl_raw_data[[#This Row],[Date Actioned]]),MONTH(tbl_raw_data[[#This Row],[Date Actioned]]),DAY(tbl_raw_data[[#This Row],[Date Actioned]]))</f>
        <v>45153</v>
      </c>
      <c r="L887" s="50" t="str">
        <f>UPPER(TEXT(tbl_raw_data[[#This Row],[updated_date]],"MMMM"))</f>
        <v>AUGUST</v>
      </c>
      <c r="M887" s="50" t="str">
        <f>"WEEK "&amp; IF(ROUNDUP(DAY(tbl_raw_data[[#This Row],[updated_date]])/7,0)=5,4,ROUNDUP(DAY(tbl_raw_data[[#This Row],[updated_date]])/7,0))</f>
        <v>WEEK 3</v>
      </c>
      <c r="N887" s="50" t="str">
        <f>UPPER(VLOOKUP(tbl_raw_data[[#This Row],[Analyst]],Settiings!$A$2:$B$16,2,0))</f>
        <v>SAM</v>
      </c>
      <c r="O887" s="50" t="str">
        <f>TRIM(UPPER(tbl_raw_data[[#This Row],[Outcome]]))</f>
        <v>WITHDRAW</v>
      </c>
      <c r="P887" s="50" t="str">
        <f>TRIM(UPPER(tbl_raw_data[[#This Row],[Queue Name]]))</f>
        <v>CONSUMER PRE BUREAU</v>
      </c>
      <c r="Q887" s="50" t="str">
        <f>IF(tbl_raw_data[[#This Row],[Time taken in min]]&lt;=Settiings!$D$2,"SLA_MET","SLA_NOT_MET")</f>
        <v>SLA_MET</v>
      </c>
      <c r="R887" s="94"/>
    </row>
    <row r="888" spans="1:18" x14ac:dyDescent="0.3">
      <c r="A888" s="14" t="s">
        <v>4060</v>
      </c>
      <c r="B888" s="9">
        <v>45153.480509259258</v>
      </c>
      <c r="C888" s="24">
        <v>45153.487303240741</v>
      </c>
      <c r="D888" s="25" t="s">
        <v>8</v>
      </c>
      <c r="E888" s="25" t="s">
        <v>47</v>
      </c>
      <c r="F888" s="25" t="s">
        <v>16</v>
      </c>
      <c r="G888" s="25" t="s">
        <v>1241</v>
      </c>
      <c r="H888" s="78" t="s">
        <v>7451</v>
      </c>
      <c r="I888" s="48">
        <f>tbl_raw_data[[#This Row],[Date Actioned]]-tbl_raw_data[[#This Row],[Date Tagged]]</f>
        <v>6.7939814834971912E-3</v>
      </c>
      <c r="J888" s="46">
        <f>HOUR(tbl_raw_data[[#This Row],[Time_taken]])*60+MINUTE(tbl_raw_data[[#This Row],[Time_taken]])+SECOND(tbl_raw_data[[#This Row],[Time_taken]])/60</f>
        <v>9.7833333333333332</v>
      </c>
      <c r="K888" s="52">
        <f>DATE(YEAR(tbl_raw_data[[#This Row],[Date Actioned]]),MONTH(tbl_raw_data[[#This Row],[Date Actioned]]),DAY(tbl_raw_data[[#This Row],[Date Actioned]]))</f>
        <v>45153</v>
      </c>
      <c r="L888" s="50" t="str">
        <f>UPPER(TEXT(tbl_raw_data[[#This Row],[updated_date]],"MMMM"))</f>
        <v>AUGUST</v>
      </c>
      <c r="M888" s="50" t="str">
        <f>"WEEK "&amp; IF(ROUNDUP(DAY(tbl_raw_data[[#This Row],[updated_date]])/7,0)=5,4,ROUNDUP(DAY(tbl_raw_data[[#This Row],[updated_date]])/7,0))</f>
        <v>WEEK 3</v>
      </c>
      <c r="N888" s="50" t="str">
        <f>UPPER(VLOOKUP(tbl_raw_data[[#This Row],[Analyst]],Settiings!$A$2:$B$16,2,0))</f>
        <v>CAMROOON</v>
      </c>
      <c r="O888" s="50" t="str">
        <f>TRIM(UPPER(tbl_raw_data[[#This Row],[Outcome]]))</f>
        <v>WITHDRAW</v>
      </c>
      <c r="P888" s="50" t="str">
        <f>TRIM(UPPER(tbl_raw_data[[#This Row],[Queue Name]]))</f>
        <v>CONSUMER PRE BUREAU</v>
      </c>
      <c r="Q888" s="50" t="str">
        <f>IF(tbl_raw_data[[#This Row],[Time taken in min]]&lt;=Settiings!$D$2,"SLA_MET","SLA_NOT_MET")</f>
        <v>SLA_MET</v>
      </c>
      <c r="R888" s="94"/>
    </row>
    <row r="889" spans="1:18" x14ac:dyDescent="0.3">
      <c r="A889" s="20" t="s">
        <v>4065</v>
      </c>
      <c r="B889" s="15">
        <v>45153.486805555556</v>
      </c>
      <c r="C889" s="16">
        <v>45153.492696759262</v>
      </c>
      <c r="D889" s="17" t="s">
        <v>8</v>
      </c>
      <c r="E889" s="17" t="s">
        <v>9</v>
      </c>
      <c r="F889" s="17" t="s">
        <v>70</v>
      </c>
      <c r="G889" s="17" t="s">
        <v>231</v>
      </c>
      <c r="H889" s="78" t="s">
        <v>7451</v>
      </c>
      <c r="I889" s="48">
        <f>tbl_raw_data[[#This Row],[Date Actioned]]-tbl_raw_data[[#This Row],[Date Tagged]]</f>
        <v>5.8912037056870759E-3</v>
      </c>
      <c r="J889" s="46">
        <f>HOUR(tbl_raw_data[[#This Row],[Time_taken]])*60+MINUTE(tbl_raw_data[[#This Row],[Time_taken]])+SECOND(tbl_raw_data[[#This Row],[Time_taken]])/60</f>
        <v>8.4833333333333325</v>
      </c>
      <c r="K889" s="52">
        <f>DATE(YEAR(tbl_raw_data[[#This Row],[Date Actioned]]),MONTH(tbl_raw_data[[#This Row],[Date Actioned]]),DAY(tbl_raw_data[[#This Row],[Date Actioned]]))</f>
        <v>45153</v>
      </c>
      <c r="L889" s="50" t="str">
        <f>UPPER(TEXT(tbl_raw_data[[#This Row],[updated_date]],"MMMM"))</f>
        <v>AUGUST</v>
      </c>
      <c r="M889" s="50" t="str">
        <f>"WEEK "&amp; IF(ROUNDUP(DAY(tbl_raw_data[[#This Row],[updated_date]])/7,0)=5,4,ROUNDUP(DAY(tbl_raw_data[[#This Row],[updated_date]])/7,0))</f>
        <v>WEEK 3</v>
      </c>
      <c r="N889" s="50" t="str">
        <f>UPPER(VLOOKUP(tbl_raw_data[[#This Row],[Analyst]],Settiings!$A$2:$B$16,2,0))</f>
        <v>ASIF</v>
      </c>
      <c r="O889" s="50" t="str">
        <f>TRIM(UPPER(tbl_raw_data[[#This Row],[Outcome]]))</f>
        <v>WITHDRAW</v>
      </c>
      <c r="P889" s="50" t="str">
        <f>TRIM(UPPER(tbl_raw_data[[#This Row],[Queue Name]]))</f>
        <v>CONSUMER EXISTING</v>
      </c>
      <c r="Q889" s="50" t="str">
        <f>IF(tbl_raw_data[[#This Row],[Time taken in min]]&lt;=Settiings!$D$2,"SLA_MET","SLA_NOT_MET")</f>
        <v>SLA_MET</v>
      </c>
      <c r="R889" s="94"/>
    </row>
    <row r="890" spans="1:18" x14ac:dyDescent="0.3">
      <c r="A890" s="23" t="s">
        <v>4089</v>
      </c>
      <c r="B890" s="9">
        <v>45153.530624999999</v>
      </c>
      <c r="C890" s="24">
        <v>45153.535879629628</v>
      </c>
      <c r="D890" s="25" t="s">
        <v>8</v>
      </c>
      <c r="E890" s="25" t="s">
        <v>47</v>
      </c>
      <c r="F890" s="25" t="s">
        <v>65</v>
      </c>
      <c r="G890" s="25" t="s">
        <v>4090</v>
      </c>
      <c r="H890" s="78" t="s">
        <v>7451</v>
      </c>
      <c r="I890" s="48">
        <f>tbl_raw_data[[#This Row],[Date Actioned]]-tbl_raw_data[[#This Row],[Date Tagged]]</f>
        <v>5.2546296283253469E-3</v>
      </c>
      <c r="J890" s="46">
        <f>HOUR(tbl_raw_data[[#This Row],[Time_taken]])*60+MINUTE(tbl_raw_data[[#This Row],[Time_taken]])+SECOND(tbl_raw_data[[#This Row],[Time_taken]])/60</f>
        <v>7.5666666666666664</v>
      </c>
      <c r="K890" s="52">
        <f>DATE(YEAR(tbl_raw_data[[#This Row],[Date Actioned]]),MONTH(tbl_raw_data[[#This Row],[Date Actioned]]),DAY(tbl_raw_data[[#This Row],[Date Actioned]]))</f>
        <v>45153</v>
      </c>
      <c r="L890" s="50" t="str">
        <f>UPPER(TEXT(tbl_raw_data[[#This Row],[updated_date]],"MMMM"))</f>
        <v>AUGUST</v>
      </c>
      <c r="M890" s="50" t="str">
        <f>"WEEK "&amp; IF(ROUNDUP(DAY(tbl_raw_data[[#This Row],[updated_date]])/7,0)=5,4,ROUNDUP(DAY(tbl_raw_data[[#This Row],[updated_date]])/7,0))</f>
        <v>WEEK 3</v>
      </c>
      <c r="N890" s="50" t="str">
        <f>UPPER(VLOOKUP(tbl_raw_data[[#This Row],[Analyst]],Settiings!$A$2:$B$16,2,0))</f>
        <v>SAM</v>
      </c>
      <c r="O890" s="50" t="str">
        <f>TRIM(UPPER(tbl_raw_data[[#This Row],[Outcome]]))</f>
        <v>WITHDRAW</v>
      </c>
      <c r="P890" s="50" t="str">
        <f>TRIM(UPPER(tbl_raw_data[[#This Row],[Queue Name]]))</f>
        <v>CONSUMER PRE BUREAU</v>
      </c>
      <c r="Q890" s="50" t="str">
        <f>IF(tbl_raw_data[[#This Row],[Time taken in min]]&lt;=Settiings!$D$2,"SLA_MET","SLA_NOT_MET")</f>
        <v>SLA_MET</v>
      </c>
      <c r="R890" s="94"/>
    </row>
    <row r="891" spans="1:18" x14ac:dyDescent="0.3">
      <c r="A891" s="14" t="s">
        <v>4091</v>
      </c>
      <c r="B891" s="15">
        <v>45153.530624999999</v>
      </c>
      <c r="C891" s="16">
        <v>45153.538495370369</v>
      </c>
      <c r="D891" s="17" t="s">
        <v>8</v>
      </c>
      <c r="E891" s="17" t="s">
        <v>47</v>
      </c>
      <c r="F891" s="17" t="s">
        <v>53</v>
      </c>
      <c r="G891" s="17" t="s">
        <v>4092</v>
      </c>
      <c r="H891" s="78" t="s">
        <v>7451</v>
      </c>
      <c r="I891" s="48">
        <f>tbl_raw_data[[#This Row],[Date Actioned]]-tbl_raw_data[[#This Row],[Date Tagged]]</f>
        <v>7.8703703693463467E-3</v>
      </c>
      <c r="J891" s="46">
        <f>HOUR(tbl_raw_data[[#This Row],[Time_taken]])*60+MINUTE(tbl_raw_data[[#This Row],[Time_taken]])+SECOND(tbl_raw_data[[#This Row],[Time_taken]])/60</f>
        <v>11.333333333333334</v>
      </c>
      <c r="K891" s="52">
        <f>DATE(YEAR(tbl_raw_data[[#This Row],[Date Actioned]]),MONTH(tbl_raw_data[[#This Row],[Date Actioned]]),DAY(tbl_raw_data[[#This Row],[Date Actioned]]))</f>
        <v>45153</v>
      </c>
      <c r="L891" s="50" t="str">
        <f>UPPER(TEXT(tbl_raw_data[[#This Row],[updated_date]],"MMMM"))</f>
        <v>AUGUST</v>
      </c>
      <c r="M891" s="50" t="str">
        <f>"WEEK "&amp; IF(ROUNDUP(DAY(tbl_raw_data[[#This Row],[updated_date]])/7,0)=5,4,ROUNDUP(DAY(tbl_raw_data[[#This Row],[updated_date]])/7,0))</f>
        <v>WEEK 3</v>
      </c>
      <c r="N891" s="50" t="str">
        <f>UPPER(VLOOKUP(tbl_raw_data[[#This Row],[Analyst]],Settiings!$A$2:$B$16,2,0))</f>
        <v>NAVED</v>
      </c>
      <c r="O891" s="50" t="str">
        <f>TRIM(UPPER(tbl_raw_data[[#This Row],[Outcome]]))</f>
        <v>WITHDRAW</v>
      </c>
      <c r="P891" s="50" t="str">
        <f>TRIM(UPPER(tbl_raw_data[[#This Row],[Queue Name]]))</f>
        <v>CONSUMER PRE BUREAU</v>
      </c>
      <c r="Q891" s="50" t="str">
        <f>IF(tbl_raw_data[[#This Row],[Time taken in min]]&lt;=Settiings!$D$2,"SLA_MET","SLA_NOT_MET")</f>
        <v>SLA_MET</v>
      </c>
      <c r="R891" s="94"/>
    </row>
    <row r="892" spans="1:18" x14ac:dyDescent="0.3">
      <c r="A892" s="20" t="s">
        <v>4104</v>
      </c>
      <c r="B892" s="9">
        <v>45153.555104166669</v>
      </c>
      <c r="C892" s="24">
        <v>45153.558622685188</v>
      </c>
      <c r="D892" s="25" t="s">
        <v>8</v>
      </c>
      <c r="E892" s="25" t="s">
        <v>9</v>
      </c>
      <c r="F892" s="25" t="s">
        <v>70</v>
      </c>
      <c r="G892" s="25" t="s">
        <v>4105</v>
      </c>
      <c r="H892" s="78" t="s">
        <v>7451</v>
      </c>
      <c r="I892" s="48">
        <f>tbl_raw_data[[#This Row],[Date Actioned]]-tbl_raw_data[[#This Row],[Date Tagged]]</f>
        <v>3.5185185188311152E-3</v>
      </c>
      <c r="J892" s="46">
        <f>HOUR(tbl_raw_data[[#This Row],[Time_taken]])*60+MINUTE(tbl_raw_data[[#This Row],[Time_taken]])+SECOND(tbl_raw_data[[#This Row],[Time_taken]])/60</f>
        <v>5.0666666666666664</v>
      </c>
      <c r="K892" s="52">
        <f>DATE(YEAR(tbl_raw_data[[#This Row],[Date Actioned]]),MONTH(tbl_raw_data[[#This Row],[Date Actioned]]),DAY(tbl_raw_data[[#This Row],[Date Actioned]]))</f>
        <v>45153</v>
      </c>
      <c r="L892" s="50" t="str">
        <f>UPPER(TEXT(tbl_raw_data[[#This Row],[updated_date]],"MMMM"))</f>
        <v>AUGUST</v>
      </c>
      <c r="M892" s="50" t="str">
        <f>"WEEK "&amp; IF(ROUNDUP(DAY(tbl_raw_data[[#This Row],[updated_date]])/7,0)=5,4,ROUNDUP(DAY(tbl_raw_data[[#This Row],[updated_date]])/7,0))</f>
        <v>WEEK 3</v>
      </c>
      <c r="N892" s="50" t="str">
        <f>UPPER(VLOOKUP(tbl_raw_data[[#This Row],[Analyst]],Settiings!$A$2:$B$16,2,0))</f>
        <v>ASIF</v>
      </c>
      <c r="O892" s="50" t="str">
        <f>TRIM(UPPER(tbl_raw_data[[#This Row],[Outcome]]))</f>
        <v>WITHDRAW</v>
      </c>
      <c r="P892" s="50" t="str">
        <f>TRIM(UPPER(tbl_raw_data[[#This Row],[Queue Name]]))</f>
        <v>CONSUMER EXISTING</v>
      </c>
      <c r="Q892" s="50" t="str">
        <f>IF(tbl_raw_data[[#This Row],[Time taken in min]]&lt;=Settiings!$D$2,"SLA_MET","SLA_NOT_MET")</f>
        <v>SLA_MET</v>
      </c>
      <c r="R892" s="94"/>
    </row>
    <row r="893" spans="1:18" x14ac:dyDescent="0.3">
      <c r="A893" s="23" t="s">
        <v>4112</v>
      </c>
      <c r="B893" s="15">
        <v>45153.568425925929</v>
      </c>
      <c r="C893" s="16">
        <v>45153.572442129633</v>
      </c>
      <c r="D893" s="17" t="s">
        <v>8</v>
      </c>
      <c r="E893" s="17" t="s">
        <v>19</v>
      </c>
      <c r="F893" s="17" t="s">
        <v>16</v>
      </c>
      <c r="G893" s="17" t="s">
        <v>889</v>
      </c>
      <c r="H893" s="78" t="s">
        <v>7451</v>
      </c>
      <c r="I893" s="48">
        <f>tbl_raw_data[[#This Row],[Date Actioned]]-tbl_raw_data[[#This Row],[Date Tagged]]</f>
        <v>4.016203703940846E-3</v>
      </c>
      <c r="J893" s="46">
        <f>HOUR(tbl_raw_data[[#This Row],[Time_taken]])*60+MINUTE(tbl_raw_data[[#This Row],[Time_taken]])+SECOND(tbl_raw_data[[#This Row],[Time_taken]])/60</f>
        <v>5.7833333333333332</v>
      </c>
      <c r="K893" s="52">
        <f>DATE(YEAR(tbl_raw_data[[#This Row],[Date Actioned]]),MONTH(tbl_raw_data[[#This Row],[Date Actioned]]),DAY(tbl_raw_data[[#This Row],[Date Actioned]]))</f>
        <v>45153</v>
      </c>
      <c r="L893" s="50" t="str">
        <f>UPPER(TEXT(tbl_raw_data[[#This Row],[updated_date]],"MMMM"))</f>
        <v>AUGUST</v>
      </c>
      <c r="M893" s="50" t="str">
        <f>"WEEK "&amp; IF(ROUNDUP(DAY(tbl_raw_data[[#This Row],[updated_date]])/7,0)=5,4,ROUNDUP(DAY(tbl_raw_data[[#This Row],[updated_date]])/7,0))</f>
        <v>WEEK 3</v>
      </c>
      <c r="N893" s="50" t="str">
        <f>UPPER(VLOOKUP(tbl_raw_data[[#This Row],[Analyst]],Settiings!$A$2:$B$16,2,0))</f>
        <v>CAMROOON</v>
      </c>
      <c r="O893" s="50" t="str">
        <f>TRIM(UPPER(tbl_raw_data[[#This Row],[Outcome]]))</f>
        <v>WITHDRAW</v>
      </c>
      <c r="P893" s="50" t="str">
        <f>TRIM(UPPER(tbl_raw_data[[#This Row],[Queue Name]]))</f>
        <v>CONSUMER POST BUREAU</v>
      </c>
      <c r="Q893" s="50" t="str">
        <f>IF(tbl_raw_data[[#This Row],[Time taken in min]]&lt;=Settiings!$D$2,"SLA_MET","SLA_NOT_MET")</f>
        <v>SLA_MET</v>
      </c>
      <c r="R893" s="94"/>
    </row>
    <row r="894" spans="1:18" x14ac:dyDescent="0.3">
      <c r="A894" s="14" t="s">
        <v>4113</v>
      </c>
      <c r="B894" s="9">
        <v>45153.569918981484</v>
      </c>
      <c r="C894" s="24">
        <v>45153.57167824074</v>
      </c>
      <c r="D894" s="25" t="s">
        <v>8</v>
      </c>
      <c r="E894" s="25" t="s">
        <v>47</v>
      </c>
      <c r="F894" s="25" t="s">
        <v>70</v>
      </c>
      <c r="G894" s="25" t="s">
        <v>4114</v>
      </c>
      <c r="H894" s="78" t="s">
        <v>7451</v>
      </c>
      <c r="I894" s="48">
        <f>tbl_raw_data[[#This Row],[Date Actioned]]-tbl_raw_data[[#This Row],[Date Tagged]]</f>
        <v>1.7592592557775788E-3</v>
      </c>
      <c r="J894" s="46">
        <f>HOUR(tbl_raw_data[[#This Row],[Time_taken]])*60+MINUTE(tbl_raw_data[[#This Row],[Time_taken]])+SECOND(tbl_raw_data[[#This Row],[Time_taken]])/60</f>
        <v>2.5333333333333332</v>
      </c>
      <c r="K894" s="52">
        <f>DATE(YEAR(tbl_raw_data[[#This Row],[Date Actioned]]),MONTH(tbl_raw_data[[#This Row],[Date Actioned]]),DAY(tbl_raw_data[[#This Row],[Date Actioned]]))</f>
        <v>45153</v>
      </c>
      <c r="L894" s="50" t="str">
        <f>UPPER(TEXT(tbl_raw_data[[#This Row],[updated_date]],"MMMM"))</f>
        <v>AUGUST</v>
      </c>
      <c r="M894" s="50" t="str">
        <f>"WEEK "&amp; IF(ROUNDUP(DAY(tbl_raw_data[[#This Row],[updated_date]])/7,0)=5,4,ROUNDUP(DAY(tbl_raw_data[[#This Row],[updated_date]])/7,0))</f>
        <v>WEEK 3</v>
      </c>
      <c r="N894" s="50" t="str">
        <f>UPPER(VLOOKUP(tbl_raw_data[[#This Row],[Analyst]],Settiings!$A$2:$B$16,2,0))</f>
        <v>ASIF</v>
      </c>
      <c r="O894" s="50" t="str">
        <f>TRIM(UPPER(tbl_raw_data[[#This Row],[Outcome]]))</f>
        <v>WITHDRAW</v>
      </c>
      <c r="P894" s="50" t="str">
        <f>TRIM(UPPER(tbl_raw_data[[#This Row],[Queue Name]]))</f>
        <v>CONSUMER PRE BUREAU</v>
      </c>
      <c r="Q894" s="50" t="str">
        <f>IF(tbl_raw_data[[#This Row],[Time taken in min]]&lt;=Settiings!$D$2,"SLA_MET","SLA_NOT_MET")</f>
        <v>SLA_MET</v>
      </c>
      <c r="R894" s="94"/>
    </row>
    <row r="895" spans="1:18" x14ac:dyDescent="0.3">
      <c r="A895" s="23" t="s">
        <v>4120</v>
      </c>
      <c r="B895" s="9">
        <v>45153.580810185187</v>
      </c>
      <c r="C895" s="24">
        <v>45153.593969907408</v>
      </c>
      <c r="D895" s="25" t="s">
        <v>8</v>
      </c>
      <c r="E895" s="25" t="s">
        <v>9</v>
      </c>
      <c r="F895" s="25" t="s">
        <v>16</v>
      </c>
      <c r="G895" s="25" t="s">
        <v>4121</v>
      </c>
      <c r="H895" s="78" t="s">
        <v>7451</v>
      </c>
      <c r="I895" s="48">
        <f>tbl_raw_data[[#This Row],[Date Actioned]]-tbl_raw_data[[#This Row],[Date Tagged]]</f>
        <v>1.3159722220734693E-2</v>
      </c>
      <c r="J895" s="46">
        <f>HOUR(tbl_raw_data[[#This Row],[Time_taken]])*60+MINUTE(tbl_raw_data[[#This Row],[Time_taken]])+SECOND(tbl_raw_data[[#This Row],[Time_taken]])/60</f>
        <v>18.95</v>
      </c>
      <c r="K895" s="52">
        <f>DATE(YEAR(tbl_raw_data[[#This Row],[Date Actioned]]),MONTH(tbl_raw_data[[#This Row],[Date Actioned]]),DAY(tbl_raw_data[[#This Row],[Date Actioned]]))</f>
        <v>45153</v>
      </c>
      <c r="L895" s="50" t="str">
        <f>UPPER(TEXT(tbl_raw_data[[#This Row],[updated_date]],"MMMM"))</f>
        <v>AUGUST</v>
      </c>
      <c r="M895" s="50" t="str">
        <f>"WEEK "&amp; IF(ROUNDUP(DAY(tbl_raw_data[[#This Row],[updated_date]])/7,0)=5,4,ROUNDUP(DAY(tbl_raw_data[[#This Row],[updated_date]])/7,0))</f>
        <v>WEEK 3</v>
      </c>
      <c r="N895" s="50" t="str">
        <f>UPPER(VLOOKUP(tbl_raw_data[[#This Row],[Analyst]],Settiings!$A$2:$B$16,2,0))</f>
        <v>CAMROOON</v>
      </c>
      <c r="O895" s="50" t="str">
        <f>TRIM(UPPER(tbl_raw_data[[#This Row],[Outcome]]))</f>
        <v>WITHDRAW</v>
      </c>
      <c r="P895" s="50" t="str">
        <f>TRIM(UPPER(tbl_raw_data[[#This Row],[Queue Name]]))</f>
        <v>CONSUMER EXISTING</v>
      </c>
      <c r="Q895" s="50" t="str">
        <f>IF(tbl_raw_data[[#This Row],[Time taken in min]]&lt;=Settiings!$D$2,"SLA_MET","SLA_NOT_MET")</f>
        <v>SLA_MET</v>
      </c>
      <c r="R895" s="94"/>
    </row>
    <row r="896" spans="1:18" x14ac:dyDescent="0.3">
      <c r="A896" s="20" t="s">
        <v>4127</v>
      </c>
      <c r="B896" s="9">
        <v>45153.59033564815</v>
      </c>
      <c r="C896" s="24">
        <v>45153.601273148146</v>
      </c>
      <c r="D896" s="25" t="s">
        <v>8</v>
      </c>
      <c r="E896" s="25" t="s">
        <v>19</v>
      </c>
      <c r="F896" s="25" t="s">
        <v>70</v>
      </c>
      <c r="G896" s="25" t="s">
        <v>4128</v>
      </c>
      <c r="H896" s="78" t="s">
        <v>7451</v>
      </c>
      <c r="I896" s="48">
        <f>tbl_raw_data[[#This Row],[Date Actioned]]-tbl_raw_data[[#This Row],[Date Tagged]]</f>
        <v>1.0937499995634425E-2</v>
      </c>
      <c r="J896" s="46">
        <f>HOUR(tbl_raw_data[[#This Row],[Time_taken]])*60+MINUTE(tbl_raw_data[[#This Row],[Time_taken]])+SECOND(tbl_raw_data[[#This Row],[Time_taken]])/60</f>
        <v>15.75</v>
      </c>
      <c r="K896" s="52">
        <f>DATE(YEAR(tbl_raw_data[[#This Row],[Date Actioned]]),MONTH(tbl_raw_data[[#This Row],[Date Actioned]]),DAY(tbl_raw_data[[#This Row],[Date Actioned]]))</f>
        <v>45153</v>
      </c>
      <c r="L896" s="50" t="str">
        <f>UPPER(TEXT(tbl_raw_data[[#This Row],[updated_date]],"MMMM"))</f>
        <v>AUGUST</v>
      </c>
      <c r="M896" s="50" t="str">
        <f>"WEEK "&amp; IF(ROUNDUP(DAY(tbl_raw_data[[#This Row],[updated_date]])/7,0)=5,4,ROUNDUP(DAY(tbl_raw_data[[#This Row],[updated_date]])/7,0))</f>
        <v>WEEK 3</v>
      </c>
      <c r="N896" s="50" t="str">
        <f>UPPER(VLOOKUP(tbl_raw_data[[#This Row],[Analyst]],Settiings!$A$2:$B$16,2,0))</f>
        <v>ASIF</v>
      </c>
      <c r="O896" s="50" t="str">
        <f>TRIM(UPPER(tbl_raw_data[[#This Row],[Outcome]]))</f>
        <v>WITHDRAW</v>
      </c>
      <c r="P896" s="50" t="str">
        <f>TRIM(UPPER(tbl_raw_data[[#This Row],[Queue Name]]))</f>
        <v>CONSUMER POST BUREAU</v>
      </c>
      <c r="Q896" s="50" t="str">
        <f>IF(tbl_raw_data[[#This Row],[Time taken in min]]&lt;=Settiings!$D$2,"SLA_MET","SLA_NOT_MET")</f>
        <v>SLA_MET</v>
      </c>
      <c r="R896" s="94"/>
    </row>
    <row r="897" spans="1:18" x14ac:dyDescent="0.3">
      <c r="A897" s="14" t="s">
        <v>4137</v>
      </c>
      <c r="B897" s="9">
        <v>45153.616018518522</v>
      </c>
      <c r="C897" s="24">
        <v>45153.623877314814</v>
      </c>
      <c r="D897" s="25" t="s">
        <v>8</v>
      </c>
      <c r="E897" s="25" t="s">
        <v>9</v>
      </c>
      <c r="F897" s="25" t="s">
        <v>16</v>
      </c>
      <c r="G897" s="25" t="s">
        <v>4138</v>
      </c>
      <c r="H897" s="78" t="s">
        <v>7451</v>
      </c>
      <c r="I897" s="48">
        <f>tbl_raw_data[[#This Row],[Date Actioned]]-tbl_raw_data[[#This Row],[Date Tagged]]</f>
        <v>7.8587962925666943E-3</v>
      </c>
      <c r="J897" s="46">
        <f>HOUR(tbl_raw_data[[#This Row],[Time_taken]])*60+MINUTE(tbl_raw_data[[#This Row],[Time_taken]])+SECOND(tbl_raw_data[[#This Row],[Time_taken]])/60</f>
        <v>11.316666666666666</v>
      </c>
      <c r="K897" s="52">
        <f>DATE(YEAR(tbl_raw_data[[#This Row],[Date Actioned]]),MONTH(tbl_raw_data[[#This Row],[Date Actioned]]),DAY(tbl_raw_data[[#This Row],[Date Actioned]]))</f>
        <v>45153</v>
      </c>
      <c r="L897" s="50" t="str">
        <f>UPPER(TEXT(tbl_raw_data[[#This Row],[updated_date]],"MMMM"))</f>
        <v>AUGUST</v>
      </c>
      <c r="M897" s="50" t="str">
        <f>"WEEK "&amp; IF(ROUNDUP(DAY(tbl_raw_data[[#This Row],[updated_date]])/7,0)=5,4,ROUNDUP(DAY(tbl_raw_data[[#This Row],[updated_date]])/7,0))</f>
        <v>WEEK 3</v>
      </c>
      <c r="N897" s="50" t="str">
        <f>UPPER(VLOOKUP(tbl_raw_data[[#This Row],[Analyst]],Settiings!$A$2:$B$16,2,0))</f>
        <v>CAMROOON</v>
      </c>
      <c r="O897" s="50" t="str">
        <f>TRIM(UPPER(tbl_raw_data[[#This Row],[Outcome]]))</f>
        <v>WITHDRAW</v>
      </c>
      <c r="P897" s="50" t="str">
        <f>TRIM(UPPER(tbl_raw_data[[#This Row],[Queue Name]]))</f>
        <v>CONSUMER EXISTING</v>
      </c>
      <c r="Q897" s="50" t="str">
        <f>IF(tbl_raw_data[[#This Row],[Time taken in min]]&lt;=Settiings!$D$2,"SLA_MET","SLA_NOT_MET")</f>
        <v>SLA_MET</v>
      </c>
      <c r="R897" s="94"/>
    </row>
    <row r="898" spans="1:18" x14ac:dyDescent="0.3">
      <c r="A898" s="20" t="s">
        <v>4148</v>
      </c>
      <c r="B898" s="15">
        <v>45153.632141203707</v>
      </c>
      <c r="C898" s="16">
        <v>45153.636840277781</v>
      </c>
      <c r="D898" s="17" t="s">
        <v>8</v>
      </c>
      <c r="E898" s="17" t="s">
        <v>47</v>
      </c>
      <c r="F898" s="17" t="s">
        <v>16</v>
      </c>
      <c r="G898" s="17" t="s">
        <v>3204</v>
      </c>
      <c r="H898" s="78" t="s">
        <v>7451</v>
      </c>
      <c r="I898" s="48">
        <f>tbl_raw_data[[#This Row],[Date Actioned]]-tbl_raw_data[[#This Row],[Date Tagged]]</f>
        <v>4.6990740738692693E-3</v>
      </c>
      <c r="J898" s="46">
        <f>HOUR(tbl_raw_data[[#This Row],[Time_taken]])*60+MINUTE(tbl_raw_data[[#This Row],[Time_taken]])+SECOND(tbl_raw_data[[#This Row],[Time_taken]])/60</f>
        <v>6.7666666666666666</v>
      </c>
      <c r="K898" s="52">
        <f>DATE(YEAR(tbl_raw_data[[#This Row],[Date Actioned]]),MONTH(tbl_raw_data[[#This Row],[Date Actioned]]),DAY(tbl_raw_data[[#This Row],[Date Actioned]]))</f>
        <v>45153</v>
      </c>
      <c r="L898" s="50" t="str">
        <f>UPPER(TEXT(tbl_raw_data[[#This Row],[updated_date]],"MMMM"))</f>
        <v>AUGUST</v>
      </c>
      <c r="M898" s="50" t="str">
        <f>"WEEK "&amp; IF(ROUNDUP(DAY(tbl_raw_data[[#This Row],[updated_date]])/7,0)=5,4,ROUNDUP(DAY(tbl_raw_data[[#This Row],[updated_date]])/7,0))</f>
        <v>WEEK 3</v>
      </c>
      <c r="N898" s="50" t="str">
        <f>UPPER(VLOOKUP(tbl_raw_data[[#This Row],[Analyst]],Settiings!$A$2:$B$16,2,0))</f>
        <v>CAMROOON</v>
      </c>
      <c r="O898" s="50" t="str">
        <f>TRIM(UPPER(tbl_raw_data[[#This Row],[Outcome]]))</f>
        <v>WITHDRAW</v>
      </c>
      <c r="P898" s="50" t="str">
        <f>TRIM(UPPER(tbl_raw_data[[#This Row],[Queue Name]]))</f>
        <v>CONSUMER PRE BUREAU</v>
      </c>
      <c r="Q898" s="50" t="str">
        <f>IF(tbl_raw_data[[#This Row],[Time taken in min]]&lt;=Settiings!$D$2,"SLA_MET","SLA_NOT_MET")</f>
        <v>SLA_MET</v>
      </c>
      <c r="R898" s="94"/>
    </row>
    <row r="899" spans="1:18" x14ac:dyDescent="0.3">
      <c r="A899" s="20" t="s">
        <v>4169</v>
      </c>
      <c r="B899" s="9">
        <v>45153.681944444441</v>
      </c>
      <c r="C899" s="24">
        <v>45153.684432870374</v>
      </c>
      <c r="D899" s="25" t="s">
        <v>8</v>
      </c>
      <c r="E899" s="25" t="s">
        <v>47</v>
      </c>
      <c r="F899" s="25" t="s">
        <v>65</v>
      </c>
      <c r="G899" s="25" t="s">
        <v>118</v>
      </c>
      <c r="H899" s="78" t="s">
        <v>7451</v>
      </c>
      <c r="I899" s="48">
        <f>tbl_raw_data[[#This Row],[Date Actioned]]-tbl_raw_data[[#This Row],[Date Tagged]]</f>
        <v>2.4884259328246117E-3</v>
      </c>
      <c r="J899" s="46">
        <f>HOUR(tbl_raw_data[[#This Row],[Time_taken]])*60+MINUTE(tbl_raw_data[[#This Row],[Time_taken]])+SECOND(tbl_raw_data[[#This Row],[Time_taken]])/60</f>
        <v>3.5833333333333335</v>
      </c>
      <c r="K899" s="52">
        <f>DATE(YEAR(tbl_raw_data[[#This Row],[Date Actioned]]),MONTH(tbl_raw_data[[#This Row],[Date Actioned]]),DAY(tbl_raw_data[[#This Row],[Date Actioned]]))</f>
        <v>45153</v>
      </c>
      <c r="L899" s="50" t="str">
        <f>UPPER(TEXT(tbl_raw_data[[#This Row],[updated_date]],"MMMM"))</f>
        <v>AUGUST</v>
      </c>
      <c r="M899" s="50" t="str">
        <f>"WEEK "&amp; IF(ROUNDUP(DAY(tbl_raw_data[[#This Row],[updated_date]])/7,0)=5,4,ROUNDUP(DAY(tbl_raw_data[[#This Row],[updated_date]])/7,0))</f>
        <v>WEEK 3</v>
      </c>
      <c r="N899" s="50" t="str">
        <f>UPPER(VLOOKUP(tbl_raw_data[[#This Row],[Analyst]],Settiings!$A$2:$B$16,2,0))</f>
        <v>SAM</v>
      </c>
      <c r="O899" s="50" t="str">
        <f>TRIM(UPPER(tbl_raw_data[[#This Row],[Outcome]]))</f>
        <v>WITHDRAW</v>
      </c>
      <c r="P899" s="50" t="str">
        <f>TRIM(UPPER(tbl_raw_data[[#This Row],[Queue Name]]))</f>
        <v>CONSUMER PRE BUREAU</v>
      </c>
      <c r="Q899" s="50" t="str">
        <f>IF(tbl_raw_data[[#This Row],[Time taken in min]]&lt;=Settiings!$D$2,"SLA_MET","SLA_NOT_MET")</f>
        <v>SLA_MET</v>
      </c>
      <c r="R899" s="94"/>
    </row>
    <row r="900" spans="1:18" x14ac:dyDescent="0.3">
      <c r="A900" s="23" t="s">
        <v>4174</v>
      </c>
      <c r="B900" s="15">
        <v>45153.688784722224</v>
      </c>
      <c r="C900" s="16">
        <v>45153.697905092595</v>
      </c>
      <c r="D900" s="17" t="s">
        <v>8</v>
      </c>
      <c r="E900" s="17" t="s">
        <v>9</v>
      </c>
      <c r="F900" s="17" t="s">
        <v>53</v>
      </c>
      <c r="G900" s="17" t="s">
        <v>231</v>
      </c>
      <c r="H900" s="78" t="s">
        <v>7451</v>
      </c>
      <c r="I900" s="48">
        <f>tbl_raw_data[[#This Row],[Date Actioned]]-tbl_raw_data[[#This Row],[Date Tagged]]</f>
        <v>9.1203703705104999E-3</v>
      </c>
      <c r="J900" s="46">
        <f>HOUR(tbl_raw_data[[#This Row],[Time_taken]])*60+MINUTE(tbl_raw_data[[#This Row],[Time_taken]])+SECOND(tbl_raw_data[[#This Row],[Time_taken]])/60</f>
        <v>13.133333333333333</v>
      </c>
      <c r="K900" s="52">
        <f>DATE(YEAR(tbl_raw_data[[#This Row],[Date Actioned]]),MONTH(tbl_raw_data[[#This Row],[Date Actioned]]),DAY(tbl_raw_data[[#This Row],[Date Actioned]]))</f>
        <v>45153</v>
      </c>
      <c r="L900" s="50" t="str">
        <f>UPPER(TEXT(tbl_raw_data[[#This Row],[updated_date]],"MMMM"))</f>
        <v>AUGUST</v>
      </c>
      <c r="M900" s="50" t="str">
        <f>"WEEK "&amp; IF(ROUNDUP(DAY(tbl_raw_data[[#This Row],[updated_date]])/7,0)=5,4,ROUNDUP(DAY(tbl_raw_data[[#This Row],[updated_date]])/7,0))</f>
        <v>WEEK 3</v>
      </c>
      <c r="N900" s="50" t="str">
        <f>UPPER(VLOOKUP(tbl_raw_data[[#This Row],[Analyst]],Settiings!$A$2:$B$16,2,0))</f>
        <v>NAVED</v>
      </c>
      <c r="O900" s="50" t="str">
        <f>TRIM(UPPER(tbl_raw_data[[#This Row],[Outcome]]))</f>
        <v>WITHDRAW</v>
      </c>
      <c r="P900" s="50" t="str">
        <f>TRIM(UPPER(tbl_raw_data[[#This Row],[Queue Name]]))</f>
        <v>CONSUMER EXISTING</v>
      </c>
      <c r="Q900" s="50" t="str">
        <f>IF(tbl_raw_data[[#This Row],[Time taken in min]]&lt;=Settiings!$D$2,"SLA_MET","SLA_NOT_MET")</f>
        <v>SLA_MET</v>
      </c>
      <c r="R900" s="94"/>
    </row>
    <row r="901" spans="1:18" x14ac:dyDescent="0.3">
      <c r="A901" s="14" t="s">
        <v>4177</v>
      </c>
      <c r="B901" s="9">
        <v>45153.690925925926</v>
      </c>
      <c r="C901" s="24">
        <v>45153.698206018518</v>
      </c>
      <c r="D901" s="25" t="s">
        <v>8</v>
      </c>
      <c r="E901" s="25" t="s">
        <v>47</v>
      </c>
      <c r="F901" s="25" t="s">
        <v>70</v>
      </c>
      <c r="G901" s="25" t="s">
        <v>4178</v>
      </c>
      <c r="H901" s="78" t="s">
        <v>7451</v>
      </c>
      <c r="I901" s="48">
        <f>tbl_raw_data[[#This Row],[Date Actioned]]-tbl_raw_data[[#This Row],[Date Tagged]]</f>
        <v>7.2800925918272696E-3</v>
      </c>
      <c r="J901" s="46">
        <f>HOUR(tbl_raw_data[[#This Row],[Time_taken]])*60+MINUTE(tbl_raw_data[[#This Row],[Time_taken]])+SECOND(tbl_raw_data[[#This Row],[Time_taken]])/60</f>
        <v>10.483333333333333</v>
      </c>
      <c r="K901" s="52">
        <f>DATE(YEAR(tbl_raw_data[[#This Row],[Date Actioned]]),MONTH(tbl_raw_data[[#This Row],[Date Actioned]]),DAY(tbl_raw_data[[#This Row],[Date Actioned]]))</f>
        <v>45153</v>
      </c>
      <c r="L901" s="50" t="str">
        <f>UPPER(TEXT(tbl_raw_data[[#This Row],[updated_date]],"MMMM"))</f>
        <v>AUGUST</v>
      </c>
      <c r="M901" s="50" t="str">
        <f>"WEEK "&amp; IF(ROUNDUP(DAY(tbl_raw_data[[#This Row],[updated_date]])/7,0)=5,4,ROUNDUP(DAY(tbl_raw_data[[#This Row],[updated_date]])/7,0))</f>
        <v>WEEK 3</v>
      </c>
      <c r="N901" s="50" t="str">
        <f>UPPER(VLOOKUP(tbl_raw_data[[#This Row],[Analyst]],Settiings!$A$2:$B$16,2,0))</f>
        <v>ASIF</v>
      </c>
      <c r="O901" s="50" t="str">
        <f>TRIM(UPPER(tbl_raw_data[[#This Row],[Outcome]]))</f>
        <v>WITHDRAW</v>
      </c>
      <c r="P901" s="50" t="str">
        <f>TRIM(UPPER(tbl_raw_data[[#This Row],[Queue Name]]))</f>
        <v>CONSUMER PRE BUREAU</v>
      </c>
      <c r="Q901" s="50" t="str">
        <f>IF(tbl_raw_data[[#This Row],[Time taken in min]]&lt;=Settiings!$D$2,"SLA_MET","SLA_NOT_MET")</f>
        <v>SLA_MET</v>
      </c>
      <c r="R901" s="94"/>
    </row>
    <row r="902" spans="1:18" x14ac:dyDescent="0.3">
      <c r="A902" s="20" t="s">
        <v>4181</v>
      </c>
      <c r="B902" s="15">
        <v>45153.697256944448</v>
      </c>
      <c r="C902" s="16">
        <v>45153.704027777778</v>
      </c>
      <c r="D902" s="17" t="s">
        <v>8</v>
      </c>
      <c r="E902" s="17" t="s">
        <v>9</v>
      </c>
      <c r="F902" s="17" t="s">
        <v>70</v>
      </c>
      <c r="G902" s="17" t="s">
        <v>4182</v>
      </c>
      <c r="H902" s="78" t="s">
        <v>7451</v>
      </c>
      <c r="I902" s="48">
        <f>tbl_raw_data[[#This Row],[Date Actioned]]-tbl_raw_data[[#This Row],[Date Tagged]]</f>
        <v>6.7708333299378864E-3</v>
      </c>
      <c r="J902" s="46">
        <f>HOUR(tbl_raw_data[[#This Row],[Time_taken]])*60+MINUTE(tbl_raw_data[[#This Row],[Time_taken]])+SECOND(tbl_raw_data[[#This Row],[Time_taken]])/60</f>
        <v>9.75</v>
      </c>
      <c r="K902" s="52">
        <f>DATE(YEAR(tbl_raw_data[[#This Row],[Date Actioned]]),MONTH(tbl_raw_data[[#This Row],[Date Actioned]]),DAY(tbl_raw_data[[#This Row],[Date Actioned]]))</f>
        <v>45153</v>
      </c>
      <c r="L902" s="50" t="str">
        <f>UPPER(TEXT(tbl_raw_data[[#This Row],[updated_date]],"MMMM"))</f>
        <v>AUGUST</v>
      </c>
      <c r="M902" s="50" t="str">
        <f>"WEEK "&amp; IF(ROUNDUP(DAY(tbl_raw_data[[#This Row],[updated_date]])/7,0)=5,4,ROUNDUP(DAY(tbl_raw_data[[#This Row],[updated_date]])/7,0))</f>
        <v>WEEK 3</v>
      </c>
      <c r="N902" s="50" t="str">
        <f>UPPER(VLOOKUP(tbl_raw_data[[#This Row],[Analyst]],Settiings!$A$2:$B$16,2,0))</f>
        <v>ASIF</v>
      </c>
      <c r="O902" s="50" t="str">
        <f>TRIM(UPPER(tbl_raw_data[[#This Row],[Outcome]]))</f>
        <v>WITHDRAW</v>
      </c>
      <c r="P902" s="50" t="str">
        <f>TRIM(UPPER(tbl_raw_data[[#This Row],[Queue Name]]))</f>
        <v>CONSUMER EXISTING</v>
      </c>
      <c r="Q902" s="50" t="str">
        <f>IF(tbl_raw_data[[#This Row],[Time taken in min]]&lt;=Settiings!$D$2,"SLA_MET","SLA_NOT_MET")</f>
        <v>SLA_MET</v>
      </c>
      <c r="R902" s="94"/>
    </row>
    <row r="903" spans="1:18" x14ac:dyDescent="0.3">
      <c r="A903" s="23" t="s">
        <v>4183</v>
      </c>
      <c r="B903" s="9">
        <v>45153.701273148145</v>
      </c>
      <c r="C903" s="24">
        <v>45153.709745370368</v>
      </c>
      <c r="D903" s="25" t="s">
        <v>8</v>
      </c>
      <c r="E903" s="25" t="s">
        <v>9</v>
      </c>
      <c r="F903" s="25" t="s">
        <v>686</v>
      </c>
      <c r="G903" s="25" t="s">
        <v>3436</v>
      </c>
      <c r="H903" s="78" t="s">
        <v>7451</v>
      </c>
      <c r="I903" s="48">
        <f>tbl_raw_data[[#This Row],[Date Actioned]]-tbl_raw_data[[#This Row],[Date Tagged]]</f>
        <v>8.4722222236450762E-3</v>
      </c>
      <c r="J903" s="46">
        <f>HOUR(tbl_raw_data[[#This Row],[Time_taken]])*60+MINUTE(tbl_raw_data[[#This Row],[Time_taken]])+SECOND(tbl_raw_data[[#This Row],[Time_taken]])/60</f>
        <v>12.2</v>
      </c>
      <c r="K903" s="52">
        <f>DATE(YEAR(tbl_raw_data[[#This Row],[Date Actioned]]),MONTH(tbl_raw_data[[#This Row],[Date Actioned]]),DAY(tbl_raw_data[[#This Row],[Date Actioned]]))</f>
        <v>45153</v>
      </c>
      <c r="L903" s="50" t="str">
        <f>UPPER(TEXT(tbl_raw_data[[#This Row],[updated_date]],"MMMM"))</f>
        <v>AUGUST</v>
      </c>
      <c r="M903" s="50" t="str">
        <f>"WEEK "&amp; IF(ROUNDUP(DAY(tbl_raw_data[[#This Row],[updated_date]])/7,0)=5,4,ROUNDUP(DAY(tbl_raw_data[[#This Row],[updated_date]])/7,0))</f>
        <v>WEEK 3</v>
      </c>
      <c r="N903" s="50" t="str">
        <f>UPPER(VLOOKUP(tbl_raw_data[[#This Row],[Analyst]],Settiings!$A$2:$B$16,2,0))</f>
        <v>FARDIN</v>
      </c>
      <c r="O903" s="50" t="str">
        <f>TRIM(UPPER(tbl_raw_data[[#This Row],[Outcome]]))</f>
        <v>WITHDRAW</v>
      </c>
      <c r="P903" s="50" t="str">
        <f>TRIM(UPPER(tbl_raw_data[[#This Row],[Queue Name]]))</f>
        <v>CONSUMER EXISTING</v>
      </c>
      <c r="Q903" s="50" t="str">
        <f>IF(tbl_raw_data[[#This Row],[Time taken in min]]&lt;=Settiings!$D$2,"SLA_MET","SLA_NOT_MET")</f>
        <v>SLA_MET</v>
      </c>
      <c r="R903" s="94"/>
    </row>
    <row r="904" spans="1:18" x14ac:dyDescent="0.3">
      <c r="A904" s="14" t="s">
        <v>4184</v>
      </c>
      <c r="B904" s="15">
        <v>45153.701539351852</v>
      </c>
      <c r="C904" s="16">
        <v>45153.70894675926</v>
      </c>
      <c r="D904" s="17" t="s">
        <v>8</v>
      </c>
      <c r="E904" s="17" t="s">
        <v>19</v>
      </c>
      <c r="F904" s="17" t="s">
        <v>65</v>
      </c>
      <c r="G904" s="17" t="s">
        <v>1339</v>
      </c>
      <c r="H904" s="78" t="s">
        <v>7451</v>
      </c>
      <c r="I904" s="48">
        <f>tbl_raw_data[[#This Row],[Date Actioned]]-tbl_raw_data[[#This Row],[Date Tagged]]</f>
        <v>7.4074074072996154E-3</v>
      </c>
      <c r="J904" s="46">
        <f>HOUR(tbl_raw_data[[#This Row],[Time_taken]])*60+MINUTE(tbl_raw_data[[#This Row],[Time_taken]])+SECOND(tbl_raw_data[[#This Row],[Time_taken]])/60</f>
        <v>10.666666666666666</v>
      </c>
      <c r="K904" s="52">
        <f>DATE(YEAR(tbl_raw_data[[#This Row],[Date Actioned]]),MONTH(tbl_raw_data[[#This Row],[Date Actioned]]),DAY(tbl_raw_data[[#This Row],[Date Actioned]]))</f>
        <v>45153</v>
      </c>
      <c r="L904" s="50" t="str">
        <f>UPPER(TEXT(tbl_raw_data[[#This Row],[updated_date]],"MMMM"))</f>
        <v>AUGUST</v>
      </c>
      <c r="M904" s="50" t="str">
        <f>"WEEK "&amp; IF(ROUNDUP(DAY(tbl_raw_data[[#This Row],[updated_date]])/7,0)=5,4,ROUNDUP(DAY(tbl_raw_data[[#This Row],[updated_date]])/7,0))</f>
        <v>WEEK 3</v>
      </c>
      <c r="N904" s="50" t="str">
        <f>UPPER(VLOOKUP(tbl_raw_data[[#This Row],[Analyst]],Settiings!$A$2:$B$16,2,0))</f>
        <v>SAM</v>
      </c>
      <c r="O904" s="50" t="str">
        <f>TRIM(UPPER(tbl_raw_data[[#This Row],[Outcome]]))</f>
        <v>WITHDRAW</v>
      </c>
      <c r="P904" s="50" t="str">
        <f>TRIM(UPPER(tbl_raw_data[[#This Row],[Queue Name]]))</f>
        <v>CONSUMER POST BUREAU</v>
      </c>
      <c r="Q904" s="50" t="str">
        <f>IF(tbl_raw_data[[#This Row],[Time taken in min]]&lt;=Settiings!$D$2,"SLA_MET","SLA_NOT_MET")</f>
        <v>SLA_MET</v>
      </c>
      <c r="R904" s="94"/>
    </row>
    <row r="905" spans="1:18" x14ac:dyDescent="0.3">
      <c r="A905" s="20" t="s">
        <v>4187</v>
      </c>
      <c r="B905" s="9">
        <v>45153.705763888887</v>
      </c>
      <c r="C905" s="24">
        <v>45153.714236111111</v>
      </c>
      <c r="D905" s="25" t="s">
        <v>8</v>
      </c>
      <c r="E905" s="25" t="s">
        <v>47</v>
      </c>
      <c r="F905" s="25" t="s">
        <v>70</v>
      </c>
      <c r="G905" s="25" t="s">
        <v>1102</v>
      </c>
      <c r="H905" s="78" t="s">
        <v>7451</v>
      </c>
      <c r="I905" s="48">
        <f>tbl_raw_data[[#This Row],[Date Actioned]]-tbl_raw_data[[#This Row],[Date Tagged]]</f>
        <v>8.4722222236450762E-3</v>
      </c>
      <c r="J905" s="46">
        <f>HOUR(tbl_raw_data[[#This Row],[Time_taken]])*60+MINUTE(tbl_raw_data[[#This Row],[Time_taken]])+SECOND(tbl_raw_data[[#This Row],[Time_taken]])/60</f>
        <v>12.2</v>
      </c>
      <c r="K905" s="52">
        <f>DATE(YEAR(tbl_raw_data[[#This Row],[Date Actioned]]),MONTH(tbl_raw_data[[#This Row],[Date Actioned]]),DAY(tbl_raw_data[[#This Row],[Date Actioned]]))</f>
        <v>45153</v>
      </c>
      <c r="L905" s="50" t="str">
        <f>UPPER(TEXT(tbl_raw_data[[#This Row],[updated_date]],"MMMM"))</f>
        <v>AUGUST</v>
      </c>
      <c r="M905" s="50" t="str">
        <f>"WEEK "&amp; IF(ROUNDUP(DAY(tbl_raw_data[[#This Row],[updated_date]])/7,0)=5,4,ROUNDUP(DAY(tbl_raw_data[[#This Row],[updated_date]])/7,0))</f>
        <v>WEEK 3</v>
      </c>
      <c r="N905" s="50" t="str">
        <f>UPPER(VLOOKUP(tbl_raw_data[[#This Row],[Analyst]],Settiings!$A$2:$B$16,2,0))</f>
        <v>ASIF</v>
      </c>
      <c r="O905" s="50" t="str">
        <f>TRIM(UPPER(tbl_raw_data[[#This Row],[Outcome]]))</f>
        <v>WITHDRAW</v>
      </c>
      <c r="P905" s="50" t="str">
        <f>TRIM(UPPER(tbl_raw_data[[#This Row],[Queue Name]]))</f>
        <v>CONSUMER PRE BUREAU</v>
      </c>
      <c r="Q905" s="50" t="str">
        <f>IF(tbl_raw_data[[#This Row],[Time taken in min]]&lt;=Settiings!$D$2,"SLA_MET","SLA_NOT_MET")</f>
        <v>SLA_MET</v>
      </c>
      <c r="R905" s="94"/>
    </row>
    <row r="906" spans="1:18" x14ac:dyDescent="0.3">
      <c r="A906" s="23" t="s">
        <v>4188</v>
      </c>
      <c r="B906" s="15">
        <v>45153.705763888887</v>
      </c>
      <c r="C906" s="16">
        <v>45153.715567129628</v>
      </c>
      <c r="D906" s="17" t="s">
        <v>8</v>
      </c>
      <c r="E906" s="17" t="s">
        <v>47</v>
      </c>
      <c r="F906" s="17" t="s">
        <v>65</v>
      </c>
      <c r="G906" s="17" t="s">
        <v>4189</v>
      </c>
      <c r="H906" s="78" t="s">
        <v>7451</v>
      </c>
      <c r="I906" s="48">
        <f>tbl_raw_data[[#This Row],[Date Actioned]]-tbl_raw_data[[#This Row],[Date Tagged]]</f>
        <v>9.8032407404389232E-3</v>
      </c>
      <c r="J906" s="46">
        <f>HOUR(tbl_raw_data[[#This Row],[Time_taken]])*60+MINUTE(tbl_raw_data[[#This Row],[Time_taken]])+SECOND(tbl_raw_data[[#This Row],[Time_taken]])/60</f>
        <v>14.116666666666667</v>
      </c>
      <c r="K906" s="52">
        <f>DATE(YEAR(tbl_raw_data[[#This Row],[Date Actioned]]),MONTH(tbl_raw_data[[#This Row],[Date Actioned]]),DAY(tbl_raw_data[[#This Row],[Date Actioned]]))</f>
        <v>45153</v>
      </c>
      <c r="L906" s="50" t="str">
        <f>UPPER(TEXT(tbl_raw_data[[#This Row],[updated_date]],"MMMM"))</f>
        <v>AUGUST</v>
      </c>
      <c r="M906" s="50" t="str">
        <f>"WEEK "&amp; IF(ROUNDUP(DAY(tbl_raw_data[[#This Row],[updated_date]])/7,0)=5,4,ROUNDUP(DAY(tbl_raw_data[[#This Row],[updated_date]])/7,0))</f>
        <v>WEEK 3</v>
      </c>
      <c r="N906" s="50" t="str">
        <f>UPPER(VLOOKUP(tbl_raw_data[[#This Row],[Analyst]],Settiings!$A$2:$B$16,2,0))</f>
        <v>SAM</v>
      </c>
      <c r="O906" s="50" t="str">
        <f>TRIM(UPPER(tbl_raw_data[[#This Row],[Outcome]]))</f>
        <v>WITHDRAW</v>
      </c>
      <c r="P906" s="50" t="str">
        <f>TRIM(UPPER(tbl_raw_data[[#This Row],[Queue Name]]))</f>
        <v>CONSUMER PRE BUREAU</v>
      </c>
      <c r="Q906" s="50" t="str">
        <f>IF(tbl_raw_data[[#This Row],[Time taken in min]]&lt;=Settiings!$D$2,"SLA_MET","SLA_NOT_MET")</f>
        <v>SLA_MET</v>
      </c>
      <c r="R906" s="94"/>
    </row>
    <row r="907" spans="1:18" x14ac:dyDescent="0.3">
      <c r="A907" s="14" t="s">
        <v>4194</v>
      </c>
      <c r="B907" s="9">
        <v>45153.715138888889</v>
      </c>
      <c r="C907" s="24">
        <v>45153.717615740738</v>
      </c>
      <c r="D907" s="25" t="s">
        <v>8</v>
      </c>
      <c r="E907" s="25" t="s">
        <v>47</v>
      </c>
      <c r="F907" s="25" t="s">
        <v>65</v>
      </c>
      <c r="G907" s="25" t="s">
        <v>1339</v>
      </c>
      <c r="H907" s="78" t="s">
        <v>7451</v>
      </c>
      <c r="I907" s="48">
        <f>tbl_raw_data[[#This Row],[Date Actioned]]-tbl_raw_data[[#This Row],[Date Tagged]]</f>
        <v>2.4768518487690017E-3</v>
      </c>
      <c r="J907" s="46">
        <f>HOUR(tbl_raw_data[[#This Row],[Time_taken]])*60+MINUTE(tbl_raw_data[[#This Row],[Time_taken]])+SECOND(tbl_raw_data[[#This Row],[Time_taken]])/60</f>
        <v>3.5666666666666664</v>
      </c>
      <c r="K907" s="52">
        <f>DATE(YEAR(tbl_raw_data[[#This Row],[Date Actioned]]),MONTH(tbl_raw_data[[#This Row],[Date Actioned]]),DAY(tbl_raw_data[[#This Row],[Date Actioned]]))</f>
        <v>45153</v>
      </c>
      <c r="L907" s="50" t="str">
        <f>UPPER(TEXT(tbl_raw_data[[#This Row],[updated_date]],"MMMM"))</f>
        <v>AUGUST</v>
      </c>
      <c r="M907" s="50" t="str">
        <f>"WEEK "&amp; IF(ROUNDUP(DAY(tbl_raw_data[[#This Row],[updated_date]])/7,0)=5,4,ROUNDUP(DAY(tbl_raw_data[[#This Row],[updated_date]])/7,0))</f>
        <v>WEEK 3</v>
      </c>
      <c r="N907" s="50" t="str">
        <f>UPPER(VLOOKUP(tbl_raw_data[[#This Row],[Analyst]],Settiings!$A$2:$B$16,2,0))</f>
        <v>SAM</v>
      </c>
      <c r="O907" s="50" t="str">
        <f>TRIM(UPPER(tbl_raw_data[[#This Row],[Outcome]]))</f>
        <v>WITHDRAW</v>
      </c>
      <c r="P907" s="50" t="str">
        <f>TRIM(UPPER(tbl_raw_data[[#This Row],[Queue Name]]))</f>
        <v>CONSUMER PRE BUREAU</v>
      </c>
      <c r="Q907" s="50" t="str">
        <f>IF(tbl_raw_data[[#This Row],[Time taken in min]]&lt;=Settiings!$D$2,"SLA_MET","SLA_NOT_MET")</f>
        <v>SLA_MET</v>
      </c>
      <c r="R907" s="94"/>
    </row>
    <row r="908" spans="1:18" x14ac:dyDescent="0.3">
      <c r="A908" s="20" t="s">
        <v>4195</v>
      </c>
      <c r="B908" s="15">
        <v>45153.7184837963</v>
      </c>
      <c r="C908" s="16">
        <v>45153.728182870371</v>
      </c>
      <c r="D908" s="17" t="s">
        <v>8</v>
      </c>
      <c r="E908" s="17" t="s">
        <v>47</v>
      </c>
      <c r="F908" s="17" t="s">
        <v>53</v>
      </c>
      <c r="G908" s="17" t="s">
        <v>4196</v>
      </c>
      <c r="H908" s="78" t="s">
        <v>7451</v>
      </c>
      <c r="I908" s="48">
        <f>tbl_raw_data[[#This Row],[Date Actioned]]-tbl_raw_data[[#This Row],[Date Tagged]]</f>
        <v>9.6990740712499246E-3</v>
      </c>
      <c r="J908" s="46">
        <f>HOUR(tbl_raw_data[[#This Row],[Time_taken]])*60+MINUTE(tbl_raw_data[[#This Row],[Time_taken]])+SECOND(tbl_raw_data[[#This Row],[Time_taken]])/60</f>
        <v>13.966666666666667</v>
      </c>
      <c r="K908" s="52">
        <f>DATE(YEAR(tbl_raw_data[[#This Row],[Date Actioned]]),MONTH(tbl_raw_data[[#This Row],[Date Actioned]]),DAY(tbl_raw_data[[#This Row],[Date Actioned]]))</f>
        <v>45153</v>
      </c>
      <c r="L908" s="50" t="str">
        <f>UPPER(TEXT(tbl_raw_data[[#This Row],[updated_date]],"MMMM"))</f>
        <v>AUGUST</v>
      </c>
      <c r="M908" s="50" t="str">
        <f>"WEEK "&amp; IF(ROUNDUP(DAY(tbl_raw_data[[#This Row],[updated_date]])/7,0)=5,4,ROUNDUP(DAY(tbl_raw_data[[#This Row],[updated_date]])/7,0))</f>
        <v>WEEK 3</v>
      </c>
      <c r="N908" s="50" t="str">
        <f>UPPER(VLOOKUP(tbl_raw_data[[#This Row],[Analyst]],Settiings!$A$2:$B$16,2,0))</f>
        <v>NAVED</v>
      </c>
      <c r="O908" s="50" t="str">
        <f>TRIM(UPPER(tbl_raw_data[[#This Row],[Outcome]]))</f>
        <v>WITHDRAW</v>
      </c>
      <c r="P908" s="50" t="str">
        <f>TRIM(UPPER(tbl_raw_data[[#This Row],[Queue Name]]))</f>
        <v>CONSUMER PRE BUREAU</v>
      </c>
      <c r="Q908" s="50" t="str">
        <f>IF(tbl_raw_data[[#This Row],[Time taken in min]]&lt;=Settiings!$D$2,"SLA_MET","SLA_NOT_MET")</f>
        <v>SLA_MET</v>
      </c>
      <c r="R908" s="94"/>
    </row>
    <row r="909" spans="1:18" x14ac:dyDescent="0.3">
      <c r="A909" s="23" t="s">
        <v>4197</v>
      </c>
      <c r="B909" s="9">
        <v>45153.718773148146</v>
      </c>
      <c r="C909" s="24">
        <v>45153.727581018517</v>
      </c>
      <c r="D909" s="25" t="s">
        <v>8</v>
      </c>
      <c r="E909" s="25" t="s">
        <v>9</v>
      </c>
      <c r="F909" s="25" t="s">
        <v>65</v>
      </c>
      <c r="G909" s="25" t="s">
        <v>118</v>
      </c>
      <c r="H909" s="78" t="s">
        <v>7451</v>
      </c>
      <c r="I909" s="48">
        <f>tbl_raw_data[[#This Row],[Date Actioned]]-tbl_raw_data[[#This Row],[Date Tagged]]</f>
        <v>8.8078703702194616E-3</v>
      </c>
      <c r="J909" s="46">
        <f>HOUR(tbl_raw_data[[#This Row],[Time_taken]])*60+MINUTE(tbl_raw_data[[#This Row],[Time_taken]])+SECOND(tbl_raw_data[[#This Row],[Time_taken]])/60</f>
        <v>12.683333333333334</v>
      </c>
      <c r="K909" s="52">
        <f>DATE(YEAR(tbl_raw_data[[#This Row],[Date Actioned]]),MONTH(tbl_raw_data[[#This Row],[Date Actioned]]),DAY(tbl_raw_data[[#This Row],[Date Actioned]]))</f>
        <v>45153</v>
      </c>
      <c r="L909" s="50" t="str">
        <f>UPPER(TEXT(tbl_raw_data[[#This Row],[updated_date]],"MMMM"))</f>
        <v>AUGUST</v>
      </c>
      <c r="M909" s="50" t="str">
        <f>"WEEK "&amp; IF(ROUNDUP(DAY(tbl_raw_data[[#This Row],[updated_date]])/7,0)=5,4,ROUNDUP(DAY(tbl_raw_data[[#This Row],[updated_date]])/7,0))</f>
        <v>WEEK 3</v>
      </c>
      <c r="N909" s="50" t="str">
        <f>UPPER(VLOOKUP(tbl_raw_data[[#This Row],[Analyst]],Settiings!$A$2:$B$16,2,0))</f>
        <v>SAM</v>
      </c>
      <c r="O909" s="50" t="str">
        <f>TRIM(UPPER(tbl_raw_data[[#This Row],[Outcome]]))</f>
        <v>WITHDRAW</v>
      </c>
      <c r="P909" s="50" t="str">
        <f>TRIM(UPPER(tbl_raw_data[[#This Row],[Queue Name]]))</f>
        <v>CONSUMER EXISTING</v>
      </c>
      <c r="Q909" s="50" t="str">
        <f>IF(tbl_raw_data[[#This Row],[Time taken in min]]&lt;=Settiings!$D$2,"SLA_MET","SLA_NOT_MET")</f>
        <v>SLA_MET</v>
      </c>
      <c r="R909" s="94"/>
    </row>
    <row r="910" spans="1:18" x14ac:dyDescent="0.3">
      <c r="A910" s="14" t="s">
        <v>4198</v>
      </c>
      <c r="B910" s="15">
        <v>45153.722222222219</v>
      </c>
      <c r="C910" s="16">
        <v>45153.732835648145</v>
      </c>
      <c r="D910" s="17" t="s">
        <v>8</v>
      </c>
      <c r="E910" s="17" t="s">
        <v>47</v>
      </c>
      <c r="F910" s="17" t="s">
        <v>686</v>
      </c>
      <c r="G910" s="17" t="s">
        <v>4199</v>
      </c>
      <c r="H910" s="78" t="s">
        <v>7451</v>
      </c>
      <c r="I910" s="48">
        <f>tbl_raw_data[[#This Row],[Date Actioned]]-tbl_raw_data[[#This Row],[Date Tagged]]</f>
        <v>1.0613425925839692E-2</v>
      </c>
      <c r="J910" s="46">
        <f>HOUR(tbl_raw_data[[#This Row],[Time_taken]])*60+MINUTE(tbl_raw_data[[#This Row],[Time_taken]])+SECOND(tbl_raw_data[[#This Row],[Time_taken]])/60</f>
        <v>15.283333333333333</v>
      </c>
      <c r="K910" s="52">
        <f>DATE(YEAR(tbl_raw_data[[#This Row],[Date Actioned]]),MONTH(tbl_raw_data[[#This Row],[Date Actioned]]),DAY(tbl_raw_data[[#This Row],[Date Actioned]]))</f>
        <v>45153</v>
      </c>
      <c r="L910" s="50" t="str">
        <f>UPPER(TEXT(tbl_raw_data[[#This Row],[updated_date]],"MMMM"))</f>
        <v>AUGUST</v>
      </c>
      <c r="M910" s="50" t="str">
        <f>"WEEK "&amp; IF(ROUNDUP(DAY(tbl_raw_data[[#This Row],[updated_date]])/7,0)=5,4,ROUNDUP(DAY(tbl_raw_data[[#This Row],[updated_date]])/7,0))</f>
        <v>WEEK 3</v>
      </c>
      <c r="N910" s="50" t="str">
        <f>UPPER(VLOOKUP(tbl_raw_data[[#This Row],[Analyst]],Settiings!$A$2:$B$16,2,0))</f>
        <v>FARDIN</v>
      </c>
      <c r="O910" s="50" t="str">
        <f>TRIM(UPPER(tbl_raw_data[[#This Row],[Outcome]]))</f>
        <v>WITHDRAW</v>
      </c>
      <c r="P910" s="50" t="str">
        <f>TRIM(UPPER(tbl_raw_data[[#This Row],[Queue Name]]))</f>
        <v>CONSUMER PRE BUREAU</v>
      </c>
      <c r="Q910" s="50" t="str">
        <f>IF(tbl_raw_data[[#This Row],[Time taken in min]]&lt;=Settiings!$D$2,"SLA_MET","SLA_NOT_MET")</f>
        <v>SLA_MET</v>
      </c>
      <c r="R910" s="94"/>
    </row>
    <row r="911" spans="1:18" x14ac:dyDescent="0.3">
      <c r="A911" s="20" t="s">
        <v>4203</v>
      </c>
      <c r="B911" s="9">
        <v>45153.733506944445</v>
      </c>
      <c r="C911" s="24">
        <v>45153.742280092592</v>
      </c>
      <c r="D911" s="25" t="s">
        <v>8</v>
      </c>
      <c r="E911" s="25" t="s">
        <v>9</v>
      </c>
      <c r="F911" s="25" t="s">
        <v>53</v>
      </c>
      <c r="G911" s="25" t="s">
        <v>4204</v>
      </c>
      <c r="H911" s="78" t="s">
        <v>7451</v>
      </c>
      <c r="I911" s="48">
        <f>tbl_raw_data[[#This Row],[Date Actioned]]-tbl_raw_data[[#This Row],[Date Tagged]]</f>
        <v>8.7731481471564621E-3</v>
      </c>
      <c r="J911" s="46">
        <f>HOUR(tbl_raw_data[[#This Row],[Time_taken]])*60+MINUTE(tbl_raw_data[[#This Row],[Time_taken]])+SECOND(tbl_raw_data[[#This Row],[Time_taken]])/60</f>
        <v>12.633333333333333</v>
      </c>
      <c r="K911" s="52">
        <f>DATE(YEAR(tbl_raw_data[[#This Row],[Date Actioned]]),MONTH(tbl_raw_data[[#This Row],[Date Actioned]]),DAY(tbl_raw_data[[#This Row],[Date Actioned]]))</f>
        <v>45153</v>
      </c>
      <c r="L911" s="50" t="str">
        <f>UPPER(TEXT(tbl_raw_data[[#This Row],[updated_date]],"MMMM"))</f>
        <v>AUGUST</v>
      </c>
      <c r="M911" s="50" t="str">
        <f>"WEEK "&amp; IF(ROUNDUP(DAY(tbl_raw_data[[#This Row],[updated_date]])/7,0)=5,4,ROUNDUP(DAY(tbl_raw_data[[#This Row],[updated_date]])/7,0))</f>
        <v>WEEK 3</v>
      </c>
      <c r="N911" s="50" t="str">
        <f>UPPER(VLOOKUP(tbl_raw_data[[#This Row],[Analyst]],Settiings!$A$2:$B$16,2,0))</f>
        <v>NAVED</v>
      </c>
      <c r="O911" s="50" t="str">
        <f>TRIM(UPPER(tbl_raw_data[[#This Row],[Outcome]]))</f>
        <v>WITHDRAW</v>
      </c>
      <c r="P911" s="50" t="str">
        <f>TRIM(UPPER(tbl_raw_data[[#This Row],[Queue Name]]))</f>
        <v>CONSUMER EXISTING</v>
      </c>
      <c r="Q911" s="50" t="str">
        <f>IF(tbl_raw_data[[#This Row],[Time taken in min]]&lt;=Settiings!$D$2,"SLA_MET","SLA_NOT_MET")</f>
        <v>SLA_MET</v>
      </c>
      <c r="R911" s="94"/>
    </row>
    <row r="912" spans="1:18" x14ac:dyDescent="0.3">
      <c r="A912" s="23" t="s">
        <v>4207</v>
      </c>
      <c r="B912" s="15">
        <v>45153.739386574074</v>
      </c>
      <c r="C912" s="16">
        <v>45153.740937499999</v>
      </c>
      <c r="D912" s="17" t="s">
        <v>8</v>
      </c>
      <c r="E912" s="17" t="s">
        <v>9</v>
      </c>
      <c r="F912" s="17" t="s">
        <v>65</v>
      </c>
      <c r="G912" s="17" t="s">
        <v>118</v>
      </c>
      <c r="H912" s="78" t="s">
        <v>7451</v>
      </c>
      <c r="I912" s="48">
        <f>tbl_raw_data[[#This Row],[Date Actioned]]-tbl_raw_data[[#This Row],[Date Tagged]]</f>
        <v>1.5509259246755391E-3</v>
      </c>
      <c r="J912" s="46">
        <f>HOUR(tbl_raw_data[[#This Row],[Time_taken]])*60+MINUTE(tbl_raw_data[[#This Row],[Time_taken]])+SECOND(tbl_raw_data[[#This Row],[Time_taken]])/60</f>
        <v>2.2333333333333334</v>
      </c>
      <c r="K912" s="52">
        <f>DATE(YEAR(tbl_raw_data[[#This Row],[Date Actioned]]),MONTH(tbl_raw_data[[#This Row],[Date Actioned]]),DAY(tbl_raw_data[[#This Row],[Date Actioned]]))</f>
        <v>45153</v>
      </c>
      <c r="L912" s="50" t="str">
        <f>UPPER(TEXT(tbl_raw_data[[#This Row],[updated_date]],"MMMM"))</f>
        <v>AUGUST</v>
      </c>
      <c r="M912" s="50" t="str">
        <f>"WEEK "&amp; IF(ROUNDUP(DAY(tbl_raw_data[[#This Row],[updated_date]])/7,0)=5,4,ROUNDUP(DAY(tbl_raw_data[[#This Row],[updated_date]])/7,0))</f>
        <v>WEEK 3</v>
      </c>
      <c r="N912" s="50" t="str">
        <f>UPPER(VLOOKUP(tbl_raw_data[[#This Row],[Analyst]],Settiings!$A$2:$B$16,2,0))</f>
        <v>SAM</v>
      </c>
      <c r="O912" s="50" t="str">
        <f>TRIM(UPPER(tbl_raw_data[[#This Row],[Outcome]]))</f>
        <v>WITHDRAW</v>
      </c>
      <c r="P912" s="50" t="str">
        <f>TRIM(UPPER(tbl_raw_data[[#This Row],[Queue Name]]))</f>
        <v>CONSUMER EXISTING</v>
      </c>
      <c r="Q912" s="50" t="str">
        <f>IF(tbl_raw_data[[#This Row],[Time taken in min]]&lt;=Settiings!$D$2,"SLA_MET","SLA_NOT_MET")</f>
        <v>SLA_MET</v>
      </c>
      <c r="R912" s="94"/>
    </row>
    <row r="913" spans="1:18" x14ac:dyDescent="0.3">
      <c r="A913" s="14" t="s">
        <v>4210</v>
      </c>
      <c r="B913" s="9">
        <v>45153.743900462963</v>
      </c>
      <c r="C913" s="24">
        <v>45153.752326388887</v>
      </c>
      <c r="D913" s="25" t="s">
        <v>8</v>
      </c>
      <c r="E913" s="25" t="s">
        <v>19</v>
      </c>
      <c r="F913" s="25" t="s">
        <v>53</v>
      </c>
      <c r="G913" s="25" t="s">
        <v>231</v>
      </c>
      <c r="H913" s="78" t="s">
        <v>7451</v>
      </c>
      <c r="I913" s="48">
        <f>tbl_raw_data[[#This Row],[Date Actioned]]-tbl_raw_data[[#This Row],[Date Tagged]]</f>
        <v>8.4259259238024242E-3</v>
      </c>
      <c r="J913" s="46">
        <f>HOUR(tbl_raw_data[[#This Row],[Time_taken]])*60+MINUTE(tbl_raw_data[[#This Row],[Time_taken]])+SECOND(tbl_raw_data[[#This Row],[Time_taken]])/60</f>
        <v>12.133333333333333</v>
      </c>
      <c r="K913" s="52">
        <f>DATE(YEAR(tbl_raw_data[[#This Row],[Date Actioned]]),MONTH(tbl_raw_data[[#This Row],[Date Actioned]]),DAY(tbl_raw_data[[#This Row],[Date Actioned]]))</f>
        <v>45153</v>
      </c>
      <c r="L913" s="50" t="str">
        <f>UPPER(TEXT(tbl_raw_data[[#This Row],[updated_date]],"MMMM"))</f>
        <v>AUGUST</v>
      </c>
      <c r="M913" s="50" t="str">
        <f>"WEEK "&amp; IF(ROUNDUP(DAY(tbl_raw_data[[#This Row],[updated_date]])/7,0)=5,4,ROUNDUP(DAY(tbl_raw_data[[#This Row],[updated_date]])/7,0))</f>
        <v>WEEK 3</v>
      </c>
      <c r="N913" s="50" t="str">
        <f>UPPER(VLOOKUP(tbl_raw_data[[#This Row],[Analyst]],Settiings!$A$2:$B$16,2,0))</f>
        <v>NAVED</v>
      </c>
      <c r="O913" s="50" t="str">
        <f>TRIM(UPPER(tbl_raw_data[[#This Row],[Outcome]]))</f>
        <v>WITHDRAW</v>
      </c>
      <c r="P913" s="50" t="str">
        <f>TRIM(UPPER(tbl_raw_data[[#This Row],[Queue Name]]))</f>
        <v>CONSUMER POST BUREAU</v>
      </c>
      <c r="Q913" s="50" t="str">
        <f>IF(tbl_raw_data[[#This Row],[Time taken in min]]&lt;=Settiings!$D$2,"SLA_MET","SLA_NOT_MET")</f>
        <v>SLA_MET</v>
      </c>
      <c r="R913" s="94"/>
    </row>
    <row r="914" spans="1:18" x14ac:dyDescent="0.3">
      <c r="A914" s="23" t="s">
        <v>4215</v>
      </c>
      <c r="B914" s="9">
        <v>45153.796481481484</v>
      </c>
      <c r="C914" s="24">
        <v>45153.79923611111</v>
      </c>
      <c r="D914" s="25" t="s">
        <v>8</v>
      </c>
      <c r="E914" s="25" t="s">
        <v>9</v>
      </c>
      <c r="F914" s="25" t="s">
        <v>16</v>
      </c>
      <c r="G914" s="25" t="s">
        <v>4216</v>
      </c>
      <c r="H914" s="78" t="s">
        <v>7451</v>
      </c>
      <c r="I914" s="48">
        <f>tbl_raw_data[[#This Row],[Date Actioned]]-tbl_raw_data[[#This Row],[Date Tagged]]</f>
        <v>2.7546296259970404E-3</v>
      </c>
      <c r="J914" s="46">
        <f>HOUR(tbl_raw_data[[#This Row],[Time_taken]])*60+MINUTE(tbl_raw_data[[#This Row],[Time_taken]])+SECOND(tbl_raw_data[[#This Row],[Time_taken]])/60</f>
        <v>3.9666666666666668</v>
      </c>
      <c r="K914" s="52">
        <f>DATE(YEAR(tbl_raw_data[[#This Row],[Date Actioned]]),MONTH(tbl_raw_data[[#This Row],[Date Actioned]]),DAY(tbl_raw_data[[#This Row],[Date Actioned]]))</f>
        <v>45153</v>
      </c>
      <c r="L914" s="50" t="str">
        <f>UPPER(TEXT(tbl_raw_data[[#This Row],[updated_date]],"MMMM"))</f>
        <v>AUGUST</v>
      </c>
      <c r="M914" s="50" t="str">
        <f>"WEEK "&amp; IF(ROUNDUP(DAY(tbl_raw_data[[#This Row],[updated_date]])/7,0)=5,4,ROUNDUP(DAY(tbl_raw_data[[#This Row],[updated_date]])/7,0))</f>
        <v>WEEK 3</v>
      </c>
      <c r="N914" s="50" t="str">
        <f>UPPER(VLOOKUP(tbl_raw_data[[#This Row],[Analyst]],Settiings!$A$2:$B$16,2,0))</f>
        <v>CAMROOON</v>
      </c>
      <c r="O914" s="50" t="str">
        <f>TRIM(UPPER(tbl_raw_data[[#This Row],[Outcome]]))</f>
        <v>WITHDRAW</v>
      </c>
      <c r="P914" s="50" t="str">
        <f>TRIM(UPPER(tbl_raw_data[[#This Row],[Queue Name]]))</f>
        <v>CONSUMER EXISTING</v>
      </c>
      <c r="Q914" s="50" t="str">
        <f>IF(tbl_raw_data[[#This Row],[Time taken in min]]&lt;=Settiings!$D$2,"SLA_MET","SLA_NOT_MET")</f>
        <v>SLA_MET</v>
      </c>
      <c r="R914" s="94"/>
    </row>
    <row r="915" spans="1:18" x14ac:dyDescent="0.3">
      <c r="A915" s="14" t="s">
        <v>4232</v>
      </c>
      <c r="B915" s="15">
        <v>45154.425370370373</v>
      </c>
      <c r="C915" s="16">
        <v>45154.428425925929</v>
      </c>
      <c r="D915" s="17" t="s">
        <v>8</v>
      </c>
      <c r="E915" s="17" t="s">
        <v>47</v>
      </c>
      <c r="F915" s="17" t="s">
        <v>65</v>
      </c>
      <c r="G915" s="17" t="s">
        <v>387</v>
      </c>
      <c r="H915" s="78" t="s">
        <v>7451</v>
      </c>
      <c r="I915" s="48">
        <f>tbl_raw_data[[#This Row],[Date Actioned]]-tbl_raw_data[[#This Row],[Date Tagged]]</f>
        <v>3.055555556784384E-3</v>
      </c>
      <c r="J915" s="46">
        <f>HOUR(tbl_raw_data[[#This Row],[Time_taken]])*60+MINUTE(tbl_raw_data[[#This Row],[Time_taken]])+SECOND(tbl_raw_data[[#This Row],[Time_taken]])/60</f>
        <v>4.4000000000000004</v>
      </c>
      <c r="K915" s="52">
        <f>DATE(YEAR(tbl_raw_data[[#This Row],[Date Actioned]]),MONTH(tbl_raw_data[[#This Row],[Date Actioned]]),DAY(tbl_raw_data[[#This Row],[Date Actioned]]))</f>
        <v>45154</v>
      </c>
      <c r="L915" s="50" t="str">
        <f>UPPER(TEXT(tbl_raw_data[[#This Row],[updated_date]],"MMMM"))</f>
        <v>AUGUST</v>
      </c>
      <c r="M915" s="50" t="str">
        <f>"WEEK "&amp; IF(ROUNDUP(DAY(tbl_raw_data[[#This Row],[updated_date]])/7,0)=5,4,ROUNDUP(DAY(tbl_raw_data[[#This Row],[updated_date]])/7,0))</f>
        <v>WEEK 3</v>
      </c>
      <c r="N915" s="50" t="str">
        <f>UPPER(VLOOKUP(tbl_raw_data[[#This Row],[Analyst]],Settiings!$A$2:$B$16,2,0))</f>
        <v>SAM</v>
      </c>
      <c r="O915" s="50" t="str">
        <f>TRIM(UPPER(tbl_raw_data[[#This Row],[Outcome]]))</f>
        <v>WITHDRAW</v>
      </c>
      <c r="P915" s="50" t="str">
        <f>TRIM(UPPER(tbl_raw_data[[#This Row],[Queue Name]]))</f>
        <v>CONSUMER PRE BUREAU</v>
      </c>
      <c r="Q915" s="50" t="str">
        <f>IF(tbl_raw_data[[#This Row],[Time taken in min]]&lt;=Settiings!$D$2,"SLA_MET","SLA_NOT_MET")</f>
        <v>SLA_MET</v>
      </c>
      <c r="R915" s="94"/>
    </row>
    <row r="916" spans="1:18" x14ac:dyDescent="0.3">
      <c r="A916" s="20" t="s">
        <v>4234</v>
      </c>
      <c r="B916" s="9">
        <v>45154.434710648151</v>
      </c>
      <c r="C916" s="24">
        <v>45154.436678240738</v>
      </c>
      <c r="D916" s="25" t="s">
        <v>8</v>
      </c>
      <c r="E916" s="25" t="s">
        <v>47</v>
      </c>
      <c r="F916" s="25" t="s">
        <v>65</v>
      </c>
      <c r="G916" s="25" t="s">
        <v>118</v>
      </c>
      <c r="H916" s="78" t="s">
        <v>7451</v>
      </c>
      <c r="I916" s="48">
        <f>tbl_raw_data[[#This Row],[Date Actioned]]-tbl_raw_data[[#This Row],[Date Tagged]]</f>
        <v>1.9675925868796185E-3</v>
      </c>
      <c r="J916" s="46">
        <f>HOUR(tbl_raw_data[[#This Row],[Time_taken]])*60+MINUTE(tbl_raw_data[[#This Row],[Time_taken]])+SECOND(tbl_raw_data[[#This Row],[Time_taken]])/60</f>
        <v>2.8333333333333335</v>
      </c>
      <c r="K916" s="52">
        <f>DATE(YEAR(tbl_raw_data[[#This Row],[Date Actioned]]),MONTH(tbl_raw_data[[#This Row],[Date Actioned]]),DAY(tbl_raw_data[[#This Row],[Date Actioned]]))</f>
        <v>45154</v>
      </c>
      <c r="L916" s="50" t="str">
        <f>UPPER(TEXT(tbl_raw_data[[#This Row],[updated_date]],"MMMM"))</f>
        <v>AUGUST</v>
      </c>
      <c r="M916" s="50" t="str">
        <f>"WEEK "&amp; IF(ROUNDUP(DAY(tbl_raw_data[[#This Row],[updated_date]])/7,0)=5,4,ROUNDUP(DAY(tbl_raw_data[[#This Row],[updated_date]])/7,0))</f>
        <v>WEEK 3</v>
      </c>
      <c r="N916" s="50" t="str">
        <f>UPPER(VLOOKUP(tbl_raw_data[[#This Row],[Analyst]],Settiings!$A$2:$B$16,2,0))</f>
        <v>SAM</v>
      </c>
      <c r="O916" s="50" t="str">
        <f>TRIM(UPPER(tbl_raw_data[[#This Row],[Outcome]]))</f>
        <v>WITHDRAW</v>
      </c>
      <c r="P916" s="50" t="str">
        <f>TRIM(UPPER(tbl_raw_data[[#This Row],[Queue Name]]))</f>
        <v>CONSUMER PRE BUREAU</v>
      </c>
      <c r="Q916" s="50" t="str">
        <f>IF(tbl_raw_data[[#This Row],[Time taken in min]]&lt;=Settiings!$D$2,"SLA_MET","SLA_NOT_MET")</f>
        <v>SLA_MET</v>
      </c>
      <c r="R916" s="94"/>
    </row>
    <row r="917" spans="1:18" x14ac:dyDescent="0.3">
      <c r="A917" s="23" t="s">
        <v>4235</v>
      </c>
      <c r="B917" s="15">
        <v>45154.434988425928</v>
      </c>
      <c r="C917" s="16">
        <v>45154.443657407406</v>
      </c>
      <c r="D917" s="17" t="s">
        <v>8</v>
      </c>
      <c r="E917" s="17" t="s">
        <v>19</v>
      </c>
      <c r="F917" s="17" t="s">
        <v>65</v>
      </c>
      <c r="G917" s="17" t="s">
        <v>4236</v>
      </c>
      <c r="H917" s="78" t="s">
        <v>7451</v>
      </c>
      <c r="I917" s="48">
        <f>tbl_raw_data[[#This Row],[Date Actioned]]-tbl_raw_data[[#This Row],[Date Tagged]]</f>
        <v>8.6689814779674634E-3</v>
      </c>
      <c r="J917" s="46">
        <f>HOUR(tbl_raw_data[[#This Row],[Time_taken]])*60+MINUTE(tbl_raw_data[[#This Row],[Time_taken]])+SECOND(tbl_raw_data[[#This Row],[Time_taken]])/60</f>
        <v>12.483333333333333</v>
      </c>
      <c r="K917" s="52">
        <f>DATE(YEAR(tbl_raw_data[[#This Row],[Date Actioned]]),MONTH(tbl_raw_data[[#This Row],[Date Actioned]]),DAY(tbl_raw_data[[#This Row],[Date Actioned]]))</f>
        <v>45154</v>
      </c>
      <c r="L917" s="50" t="str">
        <f>UPPER(TEXT(tbl_raw_data[[#This Row],[updated_date]],"MMMM"))</f>
        <v>AUGUST</v>
      </c>
      <c r="M917" s="50" t="str">
        <f>"WEEK "&amp; IF(ROUNDUP(DAY(tbl_raw_data[[#This Row],[updated_date]])/7,0)=5,4,ROUNDUP(DAY(tbl_raw_data[[#This Row],[updated_date]])/7,0))</f>
        <v>WEEK 3</v>
      </c>
      <c r="N917" s="50" t="str">
        <f>UPPER(VLOOKUP(tbl_raw_data[[#This Row],[Analyst]],Settiings!$A$2:$B$16,2,0))</f>
        <v>SAM</v>
      </c>
      <c r="O917" s="50" t="str">
        <f>TRIM(UPPER(tbl_raw_data[[#This Row],[Outcome]]))</f>
        <v>WITHDRAW</v>
      </c>
      <c r="P917" s="50" t="str">
        <f>TRIM(UPPER(tbl_raw_data[[#This Row],[Queue Name]]))</f>
        <v>CONSUMER POST BUREAU</v>
      </c>
      <c r="Q917" s="50" t="str">
        <f>IF(tbl_raw_data[[#This Row],[Time taken in min]]&lt;=Settiings!$D$2,"SLA_MET","SLA_NOT_MET")</f>
        <v>SLA_MET</v>
      </c>
      <c r="R917" s="94"/>
    </row>
    <row r="918" spans="1:18" x14ac:dyDescent="0.3">
      <c r="A918" s="14" t="s">
        <v>4243</v>
      </c>
      <c r="B918" s="9">
        <v>45154.453136574077</v>
      </c>
      <c r="C918" s="24">
        <v>45154.460439814815</v>
      </c>
      <c r="D918" s="25" t="s">
        <v>8</v>
      </c>
      <c r="E918" s="25" t="s">
        <v>9</v>
      </c>
      <c r="F918" s="25" t="s">
        <v>70</v>
      </c>
      <c r="G918" s="25" t="s">
        <v>1102</v>
      </c>
      <c r="H918" s="78" t="s">
        <v>7451</v>
      </c>
      <c r="I918" s="48">
        <f>tbl_raw_data[[#This Row],[Date Actioned]]-tbl_raw_data[[#This Row],[Date Tagged]]</f>
        <v>7.3032407381106168E-3</v>
      </c>
      <c r="J918" s="46">
        <f>HOUR(tbl_raw_data[[#This Row],[Time_taken]])*60+MINUTE(tbl_raw_data[[#This Row],[Time_taken]])+SECOND(tbl_raw_data[[#This Row],[Time_taken]])/60</f>
        <v>10.516666666666667</v>
      </c>
      <c r="K918" s="52">
        <f>DATE(YEAR(tbl_raw_data[[#This Row],[Date Actioned]]),MONTH(tbl_raw_data[[#This Row],[Date Actioned]]),DAY(tbl_raw_data[[#This Row],[Date Actioned]]))</f>
        <v>45154</v>
      </c>
      <c r="L918" s="50" t="str">
        <f>UPPER(TEXT(tbl_raw_data[[#This Row],[updated_date]],"MMMM"))</f>
        <v>AUGUST</v>
      </c>
      <c r="M918" s="50" t="str">
        <f>"WEEK "&amp; IF(ROUNDUP(DAY(tbl_raw_data[[#This Row],[updated_date]])/7,0)=5,4,ROUNDUP(DAY(tbl_raw_data[[#This Row],[updated_date]])/7,0))</f>
        <v>WEEK 3</v>
      </c>
      <c r="N918" s="50" t="str">
        <f>UPPER(VLOOKUP(tbl_raw_data[[#This Row],[Analyst]],Settiings!$A$2:$B$16,2,0))</f>
        <v>ASIF</v>
      </c>
      <c r="O918" s="50" t="str">
        <f>TRIM(UPPER(tbl_raw_data[[#This Row],[Outcome]]))</f>
        <v>WITHDRAW</v>
      </c>
      <c r="P918" s="50" t="str">
        <f>TRIM(UPPER(tbl_raw_data[[#This Row],[Queue Name]]))</f>
        <v>CONSUMER EXISTING</v>
      </c>
      <c r="Q918" s="50" t="str">
        <f>IF(tbl_raw_data[[#This Row],[Time taken in min]]&lt;=Settiings!$D$2,"SLA_MET","SLA_NOT_MET")</f>
        <v>SLA_MET</v>
      </c>
      <c r="R918" s="94"/>
    </row>
    <row r="919" spans="1:18" x14ac:dyDescent="0.3">
      <c r="A919" s="20" t="s">
        <v>4248</v>
      </c>
      <c r="B919" s="15">
        <v>45154.472118055557</v>
      </c>
      <c r="C919" s="16">
        <v>45154.475023148145</v>
      </c>
      <c r="D919" s="17" t="s">
        <v>8</v>
      </c>
      <c r="E919" s="17" t="s">
        <v>47</v>
      </c>
      <c r="F919" s="17" t="s">
        <v>65</v>
      </c>
      <c r="G919" s="17" t="s">
        <v>118</v>
      </c>
      <c r="H919" s="78" t="s">
        <v>7451</v>
      </c>
      <c r="I919" s="48">
        <f>tbl_raw_data[[#This Row],[Date Actioned]]-tbl_raw_data[[#This Row],[Date Tagged]]</f>
        <v>2.9050925877527334E-3</v>
      </c>
      <c r="J919" s="46">
        <f>HOUR(tbl_raw_data[[#This Row],[Time_taken]])*60+MINUTE(tbl_raw_data[[#This Row],[Time_taken]])+SECOND(tbl_raw_data[[#This Row],[Time_taken]])/60</f>
        <v>4.1833333333333336</v>
      </c>
      <c r="K919" s="52">
        <f>DATE(YEAR(tbl_raw_data[[#This Row],[Date Actioned]]),MONTH(tbl_raw_data[[#This Row],[Date Actioned]]),DAY(tbl_raw_data[[#This Row],[Date Actioned]]))</f>
        <v>45154</v>
      </c>
      <c r="L919" s="50" t="str">
        <f>UPPER(TEXT(tbl_raw_data[[#This Row],[updated_date]],"MMMM"))</f>
        <v>AUGUST</v>
      </c>
      <c r="M919" s="50" t="str">
        <f>"WEEK "&amp; IF(ROUNDUP(DAY(tbl_raw_data[[#This Row],[updated_date]])/7,0)=5,4,ROUNDUP(DAY(tbl_raw_data[[#This Row],[updated_date]])/7,0))</f>
        <v>WEEK 3</v>
      </c>
      <c r="N919" s="50" t="str">
        <f>UPPER(VLOOKUP(tbl_raw_data[[#This Row],[Analyst]],Settiings!$A$2:$B$16,2,0))</f>
        <v>SAM</v>
      </c>
      <c r="O919" s="50" t="str">
        <f>TRIM(UPPER(tbl_raw_data[[#This Row],[Outcome]]))</f>
        <v>WITHDRAW</v>
      </c>
      <c r="P919" s="50" t="str">
        <f>TRIM(UPPER(tbl_raw_data[[#This Row],[Queue Name]]))</f>
        <v>CONSUMER PRE BUREAU</v>
      </c>
      <c r="Q919" s="50" t="str">
        <f>IF(tbl_raw_data[[#This Row],[Time taken in min]]&lt;=Settiings!$D$2,"SLA_MET","SLA_NOT_MET")</f>
        <v>SLA_MET</v>
      </c>
      <c r="R919" s="94"/>
    </row>
    <row r="920" spans="1:18" x14ac:dyDescent="0.3">
      <c r="A920" s="23" t="s">
        <v>4250</v>
      </c>
      <c r="B920" s="9">
        <v>45154.473923611113</v>
      </c>
      <c r="C920" s="24">
        <v>45154.483807870369</v>
      </c>
      <c r="D920" s="25" t="s">
        <v>8</v>
      </c>
      <c r="E920" s="25" t="s">
        <v>9</v>
      </c>
      <c r="F920" s="25" t="s">
        <v>10</v>
      </c>
      <c r="G920" s="25" t="s">
        <v>4251</v>
      </c>
      <c r="H920" s="78" t="s">
        <v>7451</v>
      </c>
      <c r="I920" s="48">
        <f>tbl_raw_data[[#This Row],[Date Actioned]]-tbl_raw_data[[#This Row],[Date Tagged]]</f>
        <v>9.8842592560686171E-3</v>
      </c>
      <c r="J920" s="46">
        <f>HOUR(tbl_raw_data[[#This Row],[Time_taken]])*60+MINUTE(tbl_raw_data[[#This Row],[Time_taken]])+SECOND(tbl_raw_data[[#This Row],[Time_taken]])/60</f>
        <v>14.233333333333333</v>
      </c>
      <c r="K920" s="52">
        <f>DATE(YEAR(tbl_raw_data[[#This Row],[Date Actioned]]),MONTH(tbl_raw_data[[#This Row],[Date Actioned]]),DAY(tbl_raw_data[[#This Row],[Date Actioned]]))</f>
        <v>45154</v>
      </c>
      <c r="L920" s="50" t="str">
        <f>UPPER(TEXT(tbl_raw_data[[#This Row],[updated_date]],"MMMM"))</f>
        <v>AUGUST</v>
      </c>
      <c r="M920" s="50" t="str">
        <f>"WEEK "&amp; IF(ROUNDUP(DAY(tbl_raw_data[[#This Row],[updated_date]])/7,0)=5,4,ROUNDUP(DAY(tbl_raw_data[[#This Row],[updated_date]])/7,0))</f>
        <v>WEEK 3</v>
      </c>
      <c r="N920" s="50" t="str">
        <f>UPPER(VLOOKUP(tbl_raw_data[[#This Row],[Analyst]],Settiings!$A$2:$B$16,2,0))</f>
        <v>NITESH</v>
      </c>
      <c r="O920" s="50" t="str">
        <f>TRIM(UPPER(tbl_raw_data[[#This Row],[Outcome]]))</f>
        <v>WITHDRAW</v>
      </c>
      <c r="P920" s="50" t="str">
        <f>TRIM(UPPER(tbl_raw_data[[#This Row],[Queue Name]]))</f>
        <v>CONSUMER EXISTING</v>
      </c>
      <c r="Q920" s="50" t="str">
        <f>IF(tbl_raw_data[[#This Row],[Time taken in min]]&lt;=Settiings!$D$2,"SLA_MET","SLA_NOT_MET")</f>
        <v>SLA_MET</v>
      </c>
      <c r="R920" s="94"/>
    </row>
    <row r="921" spans="1:18" x14ac:dyDescent="0.3">
      <c r="A921" s="14" t="s">
        <v>4260</v>
      </c>
      <c r="B921" s="15">
        <v>45154.496446759258</v>
      </c>
      <c r="C921" s="16">
        <v>45154.503761574073</v>
      </c>
      <c r="D921" s="17" t="s">
        <v>8</v>
      </c>
      <c r="E921" s="17" t="s">
        <v>47</v>
      </c>
      <c r="F921" s="17" t="s">
        <v>53</v>
      </c>
      <c r="G921" s="17" t="s">
        <v>4261</v>
      </c>
      <c r="H921" s="78" t="s">
        <v>7451</v>
      </c>
      <c r="I921" s="48">
        <f>tbl_raw_data[[#This Row],[Date Actioned]]-tbl_raw_data[[#This Row],[Date Tagged]]</f>
        <v>7.3148148148902692E-3</v>
      </c>
      <c r="J921" s="46">
        <f>HOUR(tbl_raw_data[[#This Row],[Time_taken]])*60+MINUTE(tbl_raw_data[[#This Row],[Time_taken]])+SECOND(tbl_raw_data[[#This Row],[Time_taken]])/60</f>
        <v>10.533333333333333</v>
      </c>
      <c r="K921" s="52">
        <f>DATE(YEAR(tbl_raw_data[[#This Row],[Date Actioned]]),MONTH(tbl_raw_data[[#This Row],[Date Actioned]]),DAY(tbl_raw_data[[#This Row],[Date Actioned]]))</f>
        <v>45154</v>
      </c>
      <c r="L921" s="50" t="str">
        <f>UPPER(TEXT(tbl_raw_data[[#This Row],[updated_date]],"MMMM"))</f>
        <v>AUGUST</v>
      </c>
      <c r="M921" s="50" t="str">
        <f>"WEEK "&amp; IF(ROUNDUP(DAY(tbl_raw_data[[#This Row],[updated_date]])/7,0)=5,4,ROUNDUP(DAY(tbl_raw_data[[#This Row],[updated_date]])/7,0))</f>
        <v>WEEK 3</v>
      </c>
      <c r="N921" s="50" t="str">
        <f>UPPER(VLOOKUP(tbl_raw_data[[#This Row],[Analyst]],Settiings!$A$2:$B$16,2,0))</f>
        <v>NAVED</v>
      </c>
      <c r="O921" s="50" t="str">
        <f>TRIM(UPPER(tbl_raw_data[[#This Row],[Outcome]]))</f>
        <v>WITHDRAW</v>
      </c>
      <c r="P921" s="50" t="str">
        <f>TRIM(UPPER(tbl_raw_data[[#This Row],[Queue Name]]))</f>
        <v>CONSUMER PRE BUREAU</v>
      </c>
      <c r="Q921" s="50" t="str">
        <f>IF(tbl_raw_data[[#This Row],[Time taken in min]]&lt;=Settiings!$D$2,"SLA_MET","SLA_NOT_MET")</f>
        <v>SLA_MET</v>
      </c>
      <c r="R921" s="94"/>
    </row>
    <row r="922" spans="1:18" x14ac:dyDescent="0.3">
      <c r="A922" s="20" t="s">
        <v>4271</v>
      </c>
      <c r="B922" s="9">
        <v>45154.518518518518</v>
      </c>
      <c r="C922" s="24">
        <v>45154.525578703702</v>
      </c>
      <c r="D922" s="25" t="s">
        <v>8</v>
      </c>
      <c r="E922" s="25" t="s">
        <v>19</v>
      </c>
      <c r="F922" s="25" t="s">
        <v>65</v>
      </c>
      <c r="G922" s="25" t="s">
        <v>231</v>
      </c>
      <c r="H922" s="78" t="s">
        <v>7451</v>
      </c>
      <c r="I922" s="48">
        <f>tbl_raw_data[[#This Row],[Date Actioned]]-tbl_raw_data[[#This Row],[Date Tagged]]</f>
        <v>7.0601851839455776E-3</v>
      </c>
      <c r="J922" s="46">
        <f>HOUR(tbl_raw_data[[#This Row],[Time_taken]])*60+MINUTE(tbl_raw_data[[#This Row],[Time_taken]])+SECOND(tbl_raw_data[[#This Row],[Time_taken]])/60</f>
        <v>10.166666666666666</v>
      </c>
      <c r="K922" s="52">
        <f>DATE(YEAR(tbl_raw_data[[#This Row],[Date Actioned]]),MONTH(tbl_raw_data[[#This Row],[Date Actioned]]),DAY(tbl_raw_data[[#This Row],[Date Actioned]]))</f>
        <v>45154</v>
      </c>
      <c r="L922" s="50" t="str">
        <f>UPPER(TEXT(tbl_raw_data[[#This Row],[updated_date]],"MMMM"))</f>
        <v>AUGUST</v>
      </c>
      <c r="M922" s="50" t="str">
        <f>"WEEK "&amp; IF(ROUNDUP(DAY(tbl_raw_data[[#This Row],[updated_date]])/7,0)=5,4,ROUNDUP(DAY(tbl_raw_data[[#This Row],[updated_date]])/7,0))</f>
        <v>WEEK 3</v>
      </c>
      <c r="N922" s="50" t="str">
        <f>UPPER(VLOOKUP(tbl_raw_data[[#This Row],[Analyst]],Settiings!$A$2:$B$16,2,0))</f>
        <v>SAM</v>
      </c>
      <c r="O922" s="50" t="str">
        <f>TRIM(UPPER(tbl_raw_data[[#This Row],[Outcome]]))</f>
        <v>WITHDRAW</v>
      </c>
      <c r="P922" s="50" t="str">
        <f>TRIM(UPPER(tbl_raw_data[[#This Row],[Queue Name]]))</f>
        <v>CONSUMER POST BUREAU</v>
      </c>
      <c r="Q922" s="50" t="str">
        <f>IF(tbl_raw_data[[#This Row],[Time taken in min]]&lt;=Settiings!$D$2,"SLA_MET","SLA_NOT_MET")</f>
        <v>SLA_MET</v>
      </c>
      <c r="R922" s="94"/>
    </row>
    <row r="923" spans="1:18" x14ac:dyDescent="0.3">
      <c r="A923" s="23" t="s">
        <v>4272</v>
      </c>
      <c r="B923" s="15">
        <v>45154.524502314816</v>
      </c>
      <c r="C923" s="16">
        <v>45154.5315162037</v>
      </c>
      <c r="D923" s="17" t="s">
        <v>8</v>
      </c>
      <c r="E923" s="17" t="s">
        <v>47</v>
      </c>
      <c r="F923" s="17" t="s">
        <v>65</v>
      </c>
      <c r="G923" s="17" t="s">
        <v>4273</v>
      </c>
      <c r="H923" s="78" t="s">
        <v>7451</v>
      </c>
      <c r="I923" s="48">
        <f>tbl_raw_data[[#This Row],[Date Actioned]]-tbl_raw_data[[#This Row],[Date Tagged]]</f>
        <v>7.0138888841029257E-3</v>
      </c>
      <c r="J923" s="46">
        <f>HOUR(tbl_raw_data[[#This Row],[Time_taken]])*60+MINUTE(tbl_raw_data[[#This Row],[Time_taken]])+SECOND(tbl_raw_data[[#This Row],[Time_taken]])/60</f>
        <v>10.1</v>
      </c>
      <c r="K923" s="52">
        <f>DATE(YEAR(tbl_raw_data[[#This Row],[Date Actioned]]),MONTH(tbl_raw_data[[#This Row],[Date Actioned]]),DAY(tbl_raw_data[[#This Row],[Date Actioned]]))</f>
        <v>45154</v>
      </c>
      <c r="L923" s="50" t="str">
        <f>UPPER(TEXT(tbl_raw_data[[#This Row],[updated_date]],"MMMM"))</f>
        <v>AUGUST</v>
      </c>
      <c r="M923" s="50" t="str">
        <f>"WEEK "&amp; IF(ROUNDUP(DAY(tbl_raw_data[[#This Row],[updated_date]])/7,0)=5,4,ROUNDUP(DAY(tbl_raw_data[[#This Row],[updated_date]])/7,0))</f>
        <v>WEEK 3</v>
      </c>
      <c r="N923" s="50" t="str">
        <f>UPPER(VLOOKUP(tbl_raw_data[[#This Row],[Analyst]],Settiings!$A$2:$B$16,2,0))</f>
        <v>SAM</v>
      </c>
      <c r="O923" s="50" t="str">
        <f>TRIM(UPPER(tbl_raw_data[[#This Row],[Outcome]]))</f>
        <v>WITHDRAW</v>
      </c>
      <c r="P923" s="50" t="str">
        <f>TRIM(UPPER(tbl_raw_data[[#This Row],[Queue Name]]))</f>
        <v>CONSUMER PRE BUREAU</v>
      </c>
      <c r="Q923" s="50" t="str">
        <f>IF(tbl_raw_data[[#This Row],[Time taken in min]]&lt;=Settiings!$D$2,"SLA_MET","SLA_NOT_MET")</f>
        <v>SLA_MET</v>
      </c>
      <c r="R923" s="94"/>
    </row>
    <row r="924" spans="1:18" x14ac:dyDescent="0.3">
      <c r="A924" s="14" t="s">
        <v>4282</v>
      </c>
      <c r="B924" s="9">
        <v>45154.534375000003</v>
      </c>
      <c r="C924" s="24">
        <v>45154.542824074073</v>
      </c>
      <c r="D924" s="25" t="s">
        <v>8</v>
      </c>
      <c r="E924" s="25" t="s">
        <v>47</v>
      </c>
      <c r="F924" s="25" t="s">
        <v>10</v>
      </c>
      <c r="G924" s="25" t="s">
        <v>118</v>
      </c>
      <c r="H924" s="78" t="s">
        <v>7451</v>
      </c>
      <c r="I924" s="48">
        <f>tbl_raw_data[[#This Row],[Date Actioned]]-tbl_raw_data[[#This Row],[Date Tagged]]</f>
        <v>8.4490740700857714E-3</v>
      </c>
      <c r="J924" s="46">
        <f>HOUR(tbl_raw_data[[#This Row],[Time_taken]])*60+MINUTE(tbl_raw_data[[#This Row],[Time_taken]])+SECOND(tbl_raw_data[[#This Row],[Time_taken]])/60</f>
        <v>12.166666666666666</v>
      </c>
      <c r="K924" s="52">
        <f>DATE(YEAR(tbl_raw_data[[#This Row],[Date Actioned]]),MONTH(tbl_raw_data[[#This Row],[Date Actioned]]),DAY(tbl_raw_data[[#This Row],[Date Actioned]]))</f>
        <v>45154</v>
      </c>
      <c r="L924" s="50" t="str">
        <f>UPPER(TEXT(tbl_raw_data[[#This Row],[updated_date]],"MMMM"))</f>
        <v>AUGUST</v>
      </c>
      <c r="M924" s="50" t="str">
        <f>"WEEK "&amp; IF(ROUNDUP(DAY(tbl_raw_data[[#This Row],[updated_date]])/7,0)=5,4,ROUNDUP(DAY(tbl_raw_data[[#This Row],[updated_date]])/7,0))</f>
        <v>WEEK 3</v>
      </c>
      <c r="N924" s="50" t="str">
        <f>UPPER(VLOOKUP(tbl_raw_data[[#This Row],[Analyst]],Settiings!$A$2:$B$16,2,0))</f>
        <v>NITESH</v>
      </c>
      <c r="O924" s="50" t="str">
        <f>TRIM(UPPER(tbl_raw_data[[#This Row],[Outcome]]))</f>
        <v>WITHDRAW</v>
      </c>
      <c r="P924" s="50" t="str">
        <f>TRIM(UPPER(tbl_raw_data[[#This Row],[Queue Name]]))</f>
        <v>CONSUMER PRE BUREAU</v>
      </c>
      <c r="Q924" s="50" t="str">
        <f>IF(tbl_raw_data[[#This Row],[Time taken in min]]&lt;=Settiings!$D$2,"SLA_MET","SLA_NOT_MET")</f>
        <v>SLA_MET</v>
      </c>
      <c r="R924" s="94"/>
    </row>
    <row r="925" spans="1:18" x14ac:dyDescent="0.3">
      <c r="A925" s="23" t="s">
        <v>4288</v>
      </c>
      <c r="B925" s="9">
        <v>45154.539386574077</v>
      </c>
      <c r="C925" s="24">
        <v>45154.547430555554</v>
      </c>
      <c r="D925" s="25" t="s">
        <v>8</v>
      </c>
      <c r="E925" s="25" t="s">
        <v>9</v>
      </c>
      <c r="F925" s="25" t="s">
        <v>53</v>
      </c>
      <c r="G925" s="25" t="s">
        <v>861</v>
      </c>
      <c r="H925" s="78" t="s">
        <v>7451</v>
      </c>
      <c r="I925" s="48">
        <f>tbl_raw_data[[#This Row],[Date Actioned]]-tbl_raw_data[[#This Row],[Date Tagged]]</f>
        <v>8.0439814773853868E-3</v>
      </c>
      <c r="J925" s="46">
        <f>HOUR(tbl_raw_data[[#This Row],[Time_taken]])*60+MINUTE(tbl_raw_data[[#This Row],[Time_taken]])+SECOND(tbl_raw_data[[#This Row],[Time_taken]])/60</f>
        <v>11.583333333333334</v>
      </c>
      <c r="K925" s="52">
        <f>DATE(YEAR(tbl_raw_data[[#This Row],[Date Actioned]]),MONTH(tbl_raw_data[[#This Row],[Date Actioned]]),DAY(tbl_raw_data[[#This Row],[Date Actioned]]))</f>
        <v>45154</v>
      </c>
      <c r="L925" s="50" t="str">
        <f>UPPER(TEXT(tbl_raw_data[[#This Row],[updated_date]],"MMMM"))</f>
        <v>AUGUST</v>
      </c>
      <c r="M925" s="50" t="str">
        <f>"WEEK "&amp; IF(ROUNDUP(DAY(tbl_raw_data[[#This Row],[updated_date]])/7,0)=5,4,ROUNDUP(DAY(tbl_raw_data[[#This Row],[updated_date]])/7,0))</f>
        <v>WEEK 3</v>
      </c>
      <c r="N925" s="50" t="str">
        <f>UPPER(VLOOKUP(tbl_raw_data[[#This Row],[Analyst]],Settiings!$A$2:$B$16,2,0))</f>
        <v>NAVED</v>
      </c>
      <c r="O925" s="50" t="str">
        <f>TRIM(UPPER(tbl_raw_data[[#This Row],[Outcome]]))</f>
        <v>WITHDRAW</v>
      </c>
      <c r="P925" s="50" t="str">
        <f>TRIM(UPPER(tbl_raw_data[[#This Row],[Queue Name]]))</f>
        <v>CONSUMER EXISTING</v>
      </c>
      <c r="Q925" s="50" t="str">
        <f>IF(tbl_raw_data[[#This Row],[Time taken in min]]&lt;=Settiings!$D$2,"SLA_MET","SLA_NOT_MET")</f>
        <v>SLA_MET</v>
      </c>
      <c r="R925" s="94"/>
    </row>
    <row r="926" spans="1:18" x14ac:dyDescent="0.3">
      <c r="A926" s="23" t="s">
        <v>4313</v>
      </c>
      <c r="B926" s="15">
        <v>45154.576099537036</v>
      </c>
      <c r="C926" s="16">
        <v>45154.586076388892</v>
      </c>
      <c r="D926" s="17" t="s">
        <v>8</v>
      </c>
      <c r="E926" s="17" t="s">
        <v>47</v>
      </c>
      <c r="F926" s="17" t="s">
        <v>53</v>
      </c>
      <c r="G926" s="17" t="s">
        <v>136</v>
      </c>
      <c r="H926" s="78" t="s">
        <v>7451</v>
      </c>
      <c r="I926" s="48">
        <f>tbl_raw_data[[#This Row],[Date Actioned]]-tbl_raw_data[[#This Row],[Date Tagged]]</f>
        <v>9.976851855753921E-3</v>
      </c>
      <c r="J926" s="46">
        <f>HOUR(tbl_raw_data[[#This Row],[Time_taken]])*60+MINUTE(tbl_raw_data[[#This Row],[Time_taken]])+SECOND(tbl_raw_data[[#This Row],[Time_taken]])/60</f>
        <v>14.366666666666667</v>
      </c>
      <c r="K926" s="52">
        <f>DATE(YEAR(tbl_raw_data[[#This Row],[Date Actioned]]),MONTH(tbl_raw_data[[#This Row],[Date Actioned]]),DAY(tbl_raw_data[[#This Row],[Date Actioned]]))</f>
        <v>45154</v>
      </c>
      <c r="L926" s="50" t="str">
        <f>UPPER(TEXT(tbl_raw_data[[#This Row],[updated_date]],"MMMM"))</f>
        <v>AUGUST</v>
      </c>
      <c r="M926" s="50" t="str">
        <f>"WEEK "&amp; IF(ROUNDUP(DAY(tbl_raw_data[[#This Row],[updated_date]])/7,0)=5,4,ROUNDUP(DAY(tbl_raw_data[[#This Row],[updated_date]])/7,0))</f>
        <v>WEEK 3</v>
      </c>
      <c r="N926" s="50" t="str">
        <f>UPPER(VLOOKUP(tbl_raw_data[[#This Row],[Analyst]],Settiings!$A$2:$B$16,2,0))</f>
        <v>NAVED</v>
      </c>
      <c r="O926" s="50" t="str">
        <f>TRIM(UPPER(tbl_raw_data[[#This Row],[Outcome]]))</f>
        <v>WITHDRAW</v>
      </c>
      <c r="P926" s="50" t="str">
        <f>TRIM(UPPER(tbl_raw_data[[#This Row],[Queue Name]]))</f>
        <v>CONSUMER PRE BUREAU</v>
      </c>
      <c r="Q926" s="50" t="str">
        <f>IF(tbl_raw_data[[#This Row],[Time taken in min]]&lt;=Settiings!$D$2,"SLA_MET","SLA_NOT_MET")</f>
        <v>SLA_MET</v>
      </c>
      <c r="R926" s="94"/>
    </row>
    <row r="927" spans="1:18" x14ac:dyDescent="0.3">
      <c r="A927" s="14" t="s">
        <v>4315</v>
      </c>
      <c r="B927" s="9">
        <v>45154.581238425926</v>
      </c>
      <c r="C927" s="24">
        <v>45154.595960648148</v>
      </c>
      <c r="D927" s="25" t="s">
        <v>8</v>
      </c>
      <c r="E927" s="25" t="s">
        <v>47</v>
      </c>
      <c r="F927" s="25" t="s">
        <v>16</v>
      </c>
      <c r="G927" s="25" t="s">
        <v>4316</v>
      </c>
      <c r="H927" s="78" t="s">
        <v>7451</v>
      </c>
      <c r="I927" s="48">
        <f>tbl_raw_data[[#This Row],[Date Actioned]]-tbl_raw_data[[#This Row],[Date Tagged]]</f>
        <v>1.4722222222189885E-2</v>
      </c>
      <c r="J927" s="46">
        <f>HOUR(tbl_raw_data[[#This Row],[Time_taken]])*60+MINUTE(tbl_raw_data[[#This Row],[Time_taken]])+SECOND(tbl_raw_data[[#This Row],[Time_taken]])/60</f>
        <v>21.2</v>
      </c>
      <c r="K927" s="52">
        <f>DATE(YEAR(tbl_raw_data[[#This Row],[Date Actioned]]),MONTH(tbl_raw_data[[#This Row],[Date Actioned]]),DAY(tbl_raw_data[[#This Row],[Date Actioned]]))</f>
        <v>45154</v>
      </c>
      <c r="L927" s="50" t="str">
        <f>UPPER(TEXT(tbl_raw_data[[#This Row],[updated_date]],"MMMM"))</f>
        <v>AUGUST</v>
      </c>
      <c r="M927" s="50" t="str">
        <f>"WEEK "&amp; IF(ROUNDUP(DAY(tbl_raw_data[[#This Row],[updated_date]])/7,0)=5,4,ROUNDUP(DAY(tbl_raw_data[[#This Row],[updated_date]])/7,0))</f>
        <v>WEEK 3</v>
      </c>
      <c r="N927" s="50" t="str">
        <f>UPPER(VLOOKUP(tbl_raw_data[[#This Row],[Analyst]],Settiings!$A$2:$B$16,2,0))</f>
        <v>CAMROOON</v>
      </c>
      <c r="O927" s="50" t="str">
        <f>TRIM(UPPER(tbl_raw_data[[#This Row],[Outcome]]))</f>
        <v>WITHDRAW</v>
      </c>
      <c r="P927" s="50" t="str">
        <f>TRIM(UPPER(tbl_raw_data[[#This Row],[Queue Name]]))</f>
        <v>CONSUMER PRE BUREAU</v>
      </c>
      <c r="Q927" s="50" t="str">
        <f>IF(tbl_raw_data[[#This Row],[Time taken in min]]&lt;=Settiings!$D$2,"SLA_MET","SLA_NOT_MET")</f>
        <v>SLA_NOT_MET</v>
      </c>
      <c r="R927" s="94"/>
    </row>
    <row r="928" spans="1:18" x14ac:dyDescent="0.3">
      <c r="A928" s="20" t="s">
        <v>4318</v>
      </c>
      <c r="B928" s="15">
        <v>45154.584745370368</v>
      </c>
      <c r="C928" s="16">
        <v>45154.590173611112</v>
      </c>
      <c r="D928" s="17" t="s">
        <v>8</v>
      </c>
      <c r="E928" s="17" t="s">
        <v>19</v>
      </c>
      <c r="F928" s="17" t="s">
        <v>1222</v>
      </c>
      <c r="G928" s="17" t="s">
        <v>4319</v>
      </c>
      <c r="H928" s="78" t="s">
        <v>7451</v>
      </c>
      <c r="I928" s="48">
        <f>tbl_raw_data[[#This Row],[Date Actioned]]-tbl_raw_data[[#This Row],[Date Tagged]]</f>
        <v>5.4282407436403446E-3</v>
      </c>
      <c r="J928" s="46">
        <f>HOUR(tbl_raw_data[[#This Row],[Time_taken]])*60+MINUTE(tbl_raw_data[[#This Row],[Time_taken]])+SECOND(tbl_raw_data[[#This Row],[Time_taken]])/60</f>
        <v>7.8166666666666664</v>
      </c>
      <c r="K928" s="52">
        <f>DATE(YEAR(tbl_raw_data[[#This Row],[Date Actioned]]),MONTH(tbl_raw_data[[#This Row],[Date Actioned]]),DAY(tbl_raw_data[[#This Row],[Date Actioned]]))</f>
        <v>45154</v>
      </c>
      <c r="L928" s="50" t="str">
        <f>UPPER(TEXT(tbl_raw_data[[#This Row],[updated_date]],"MMMM"))</f>
        <v>AUGUST</v>
      </c>
      <c r="M928" s="50" t="str">
        <f>"WEEK "&amp; IF(ROUNDUP(DAY(tbl_raw_data[[#This Row],[updated_date]])/7,0)=5,4,ROUNDUP(DAY(tbl_raw_data[[#This Row],[updated_date]])/7,0))</f>
        <v>WEEK 3</v>
      </c>
      <c r="N928" s="50" t="str">
        <f>UPPER(VLOOKUP(tbl_raw_data[[#This Row],[Analyst]],Settiings!$A$2:$B$16,2,0))</f>
        <v>HARDIK</v>
      </c>
      <c r="O928" s="50" t="str">
        <f>TRIM(UPPER(tbl_raw_data[[#This Row],[Outcome]]))</f>
        <v>WITHDRAW</v>
      </c>
      <c r="P928" s="50" t="str">
        <f>TRIM(UPPER(tbl_raw_data[[#This Row],[Queue Name]]))</f>
        <v>CONSUMER POST BUREAU</v>
      </c>
      <c r="Q928" s="50" t="str">
        <f>IF(tbl_raw_data[[#This Row],[Time taken in min]]&lt;=Settiings!$D$2,"SLA_MET","SLA_NOT_MET")</f>
        <v>SLA_MET</v>
      </c>
      <c r="R928" s="94"/>
    </row>
    <row r="929" spans="1:18" x14ac:dyDescent="0.3">
      <c r="A929" s="20" t="s">
        <v>4330</v>
      </c>
      <c r="B929" s="9">
        <v>45154.600324074076</v>
      </c>
      <c r="C929" s="24">
        <v>45154.615428240744</v>
      </c>
      <c r="D929" s="25" t="s">
        <v>8</v>
      </c>
      <c r="E929" s="25" t="s">
        <v>9</v>
      </c>
      <c r="F929" s="25" t="s">
        <v>1222</v>
      </c>
      <c r="G929" s="25" t="s">
        <v>157</v>
      </c>
      <c r="H929" s="78" t="s">
        <v>7451</v>
      </c>
      <c r="I929" s="48">
        <f>tbl_raw_data[[#This Row],[Date Actioned]]-tbl_raw_data[[#This Row],[Date Tagged]]</f>
        <v>1.5104166668606922E-2</v>
      </c>
      <c r="J929" s="46">
        <f>HOUR(tbl_raw_data[[#This Row],[Time_taken]])*60+MINUTE(tbl_raw_data[[#This Row],[Time_taken]])+SECOND(tbl_raw_data[[#This Row],[Time_taken]])/60</f>
        <v>21.75</v>
      </c>
      <c r="K929" s="52">
        <f>DATE(YEAR(tbl_raw_data[[#This Row],[Date Actioned]]),MONTH(tbl_raw_data[[#This Row],[Date Actioned]]),DAY(tbl_raw_data[[#This Row],[Date Actioned]]))</f>
        <v>45154</v>
      </c>
      <c r="L929" s="50" t="str">
        <f>UPPER(TEXT(tbl_raw_data[[#This Row],[updated_date]],"MMMM"))</f>
        <v>AUGUST</v>
      </c>
      <c r="M929" s="50" t="str">
        <f>"WEEK "&amp; IF(ROUNDUP(DAY(tbl_raw_data[[#This Row],[updated_date]])/7,0)=5,4,ROUNDUP(DAY(tbl_raw_data[[#This Row],[updated_date]])/7,0))</f>
        <v>WEEK 3</v>
      </c>
      <c r="N929" s="50" t="str">
        <f>UPPER(VLOOKUP(tbl_raw_data[[#This Row],[Analyst]],Settiings!$A$2:$B$16,2,0))</f>
        <v>HARDIK</v>
      </c>
      <c r="O929" s="50" t="str">
        <f>TRIM(UPPER(tbl_raw_data[[#This Row],[Outcome]]))</f>
        <v>WITHDRAW</v>
      </c>
      <c r="P929" s="50" t="str">
        <f>TRIM(UPPER(tbl_raw_data[[#This Row],[Queue Name]]))</f>
        <v>CONSUMER EXISTING</v>
      </c>
      <c r="Q929" s="50" t="str">
        <f>IF(tbl_raw_data[[#This Row],[Time taken in min]]&lt;=Settiings!$D$2,"SLA_MET","SLA_NOT_MET")</f>
        <v>SLA_NOT_MET</v>
      </c>
      <c r="R929" s="94"/>
    </row>
    <row r="930" spans="1:18" x14ac:dyDescent="0.3">
      <c r="A930" s="20" t="s">
        <v>4336</v>
      </c>
      <c r="B930" s="15">
        <v>45154.611134259256</v>
      </c>
      <c r="C930" s="16">
        <v>45154.614571759259</v>
      </c>
      <c r="D930" s="17" t="s">
        <v>8</v>
      </c>
      <c r="E930" s="17" t="s">
        <v>47</v>
      </c>
      <c r="F930" s="17" t="s">
        <v>70</v>
      </c>
      <c r="G930" s="17" t="s">
        <v>4337</v>
      </c>
      <c r="H930" s="78" t="s">
        <v>7451</v>
      </c>
      <c r="I930" s="48">
        <f>tbl_raw_data[[#This Row],[Date Actioned]]-tbl_raw_data[[#This Row],[Date Tagged]]</f>
        <v>3.4375000032014214E-3</v>
      </c>
      <c r="J930" s="46">
        <f>HOUR(tbl_raw_data[[#This Row],[Time_taken]])*60+MINUTE(tbl_raw_data[[#This Row],[Time_taken]])+SECOND(tbl_raw_data[[#This Row],[Time_taken]])/60</f>
        <v>4.95</v>
      </c>
      <c r="K930" s="52">
        <f>DATE(YEAR(tbl_raw_data[[#This Row],[Date Actioned]]),MONTH(tbl_raw_data[[#This Row],[Date Actioned]]),DAY(tbl_raw_data[[#This Row],[Date Actioned]]))</f>
        <v>45154</v>
      </c>
      <c r="L930" s="50" t="str">
        <f>UPPER(TEXT(tbl_raw_data[[#This Row],[updated_date]],"MMMM"))</f>
        <v>AUGUST</v>
      </c>
      <c r="M930" s="50" t="str">
        <f>"WEEK "&amp; IF(ROUNDUP(DAY(tbl_raw_data[[#This Row],[updated_date]])/7,0)=5,4,ROUNDUP(DAY(tbl_raw_data[[#This Row],[updated_date]])/7,0))</f>
        <v>WEEK 3</v>
      </c>
      <c r="N930" s="50" t="str">
        <f>UPPER(VLOOKUP(tbl_raw_data[[#This Row],[Analyst]],Settiings!$A$2:$B$16,2,0))</f>
        <v>ASIF</v>
      </c>
      <c r="O930" s="50" t="str">
        <f>TRIM(UPPER(tbl_raw_data[[#This Row],[Outcome]]))</f>
        <v>WITHDRAW</v>
      </c>
      <c r="P930" s="50" t="str">
        <f>TRIM(UPPER(tbl_raw_data[[#This Row],[Queue Name]]))</f>
        <v>CONSUMER PRE BUREAU</v>
      </c>
      <c r="Q930" s="50" t="str">
        <f>IF(tbl_raw_data[[#This Row],[Time taken in min]]&lt;=Settiings!$D$2,"SLA_MET","SLA_NOT_MET")</f>
        <v>SLA_MET</v>
      </c>
      <c r="R930" s="94"/>
    </row>
    <row r="931" spans="1:18" x14ac:dyDescent="0.3">
      <c r="A931" s="23" t="s">
        <v>4338</v>
      </c>
      <c r="B931" s="9">
        <v>45154.611712962964</v>
      </c>
      <c r="C931" s="24">
        <v>45154.620891203704</v>
      </c>
      <c r="D931" s="25" t="s">
        <v>8</v>
      </c>
      <c r="E931" s="25" t="s">
        <v>19</v>
      </c>
      <c r="F931" s="25" t="s">
        <v>10</v>
      </c>
      <c r="G931" s="25" t="s">
        <v>4339</v>
      </c>
      <c r="H931" s="78" t="s">
        <v>7451</v>
      </c>
      <c r="I931" s="48">
        <f>tbl_raw_data[[#This Row],[Date Actioned]]-tbl_raw_data[[#This Row],[Date Tagged]]</f>
        <v>9.1782407398568466E-3</v>
      </c>
      <c r="J931" s="46">
        <f>HOUR(tbl_raw_data[[#This Row],[Time_taken]])*60+MINUTE(tbl_raw_data[[#This Row],[Time_taken]])+SECOND(tbl_raw_data[[#This Row],[Time_taken]])/60</f>
        <v>13.216666666666667</v>
      </c>
      <c r="K931" s="52">
        <f>DATE(YEAR(tbl_raw_data[[#This Row],[Date Actioned]]),MONTH(tbl_raw_data[[#This Row],[Date Actioned]]),DAY(tbl_raw_data[[#This Row],[Date Actioned]]))</f>
        <v>45154</v>
      </c>
      <c r="L931" s="50" t="str">
        <f>UPPER(TEXT(tbl_raw_data[[#This Row],[updated_date]],"MMMM"))</f>
        <v>AUGUST</v>
      </c>
      <c r="M931" s="50" t="str">
        <f>"WEEK "&amp; IF(ROUNDUP(DAY(tbl_raw_data[[#This Row],[updated_date]])/7,0)=5,4,ROUNDUP(DAY(tbl_raw_data[[#This Row],[updated_date]])/7,0))</f>
        <v>WEEK 3</v>
      </c>
      <c r="N931" s="50" t="str">
        <f>UPPER(VLOOKUP(tbl_raw_data[[#This Row],[Analyst]],Settiings!$A$2:$B$16,2,0))</f>
        <v>NITESH</v>
      </c>
      <c r="O931" s="50" t="str">
        <f>TRIM(UPPER(tbl_raw_data[[#This Row],[Outcome]]))</f>
        <v>WITHDRAW</v>
      </c>
      <c r="P931" s="50" t="str">
        <f>TRIM(UPPER(tbl_raw_data[[#This Row],[Queue Name]]))</f>
        <v>CONSUMER POST BUREAU</v>
      </c>
      <c r="Q931" s="50" t="str">
        <f>IF(tbl_raw_data[[#This Row],[Time taken in min]]&lt;=Settiings!$D$2,"SLA_MET","SLA_NOT_MET")</f>
        <v>SLA_MET</v>
      </c>
      <c r="R931" s="94"/>
    </row>
    <row r="932" spans="1:18" x14ac:dyDescent="0.3">
      <c r="A932" s="20" t="s">
        <v>4354</v>
      </c>
      <c r="B932" s="9">
        <v>45154.639386574076</v>
      </c>
      <c r="C932" s="24">
        <v>45154.645740740743</v>
      </c>
      <c r="D932" s="25" t="s">
        <v>8</v>
      </c>
      <c r="E932" s="25" t="s">
        <v>9</v>
      </c>
      <c r="F932" s="25" t="s">
        <v>53</v>
      </c>
      <c r="G932" s="25" t="s">
        <v>4355</v>
      </c>
      <c r="H932" s="78" t="s">
        <v>7451</v>
      </c>
      <c r="I932" s="48">
        <f>tbl_raw_data[[#This Row],[Date Actioned]]-tbl_raw_data[[#This Row],[Date Tagged]]</f>
        <v>6.3541666677338071E-3</v>
      </c>
      <c r="J932" s="46">
        <f>HOUR(tbl_raw_data[[#This Row],[Time_taken]])*60+MINUTE(tbl_raw_data[[#This Row],[Time_taken]])+SECOND(tbl_raw_data[[#This Row],[Time_taken]])/60</f>
        <v>9.15</v>
      </c>
      <c r="K932" s="52">
        <f>DATE(YEAR(tbl_raw_data[[#This Row],[Date Actioned]]),MONTH(tbl_raw_data[[#This Row],[Date Actioned]]),DAY(tbl_raw_data[[#This Row],[Date Actioned]]))</f>
        <v>45154</v>
      </c>
      <c r="L932" s="50" t="str">
        <f>UPPER(TEXT(tbl_raw_data[[#This Row],[updated_date]],"MMMM"))</f>
        <v>AUGUST</v>
      </c>
      <c r="M932" s="50" t="str">
        <f>"WEEK "&amp; IF(ROUNDUP(DAY(tbl_raw_data[[#This Row],[updated_date]])/7,0)=5,4,ROUNDUP(DAY(tbl_raw_data[[#This Row],[updated_date]])/7,0))</f>
        <v>WEEK 3</v>
      </c>
      <c r="N932" s="50" t="str">
        <f>UPPER(VLOOKUP(tbl_raw_data[[#This Row],[Analyst]],Settiings!$A$2:$B$16,2,0))</f>
        <v>NAVED</v>
      </c>
      <c r="O932" s="50" t="str">
        <f>TRIM(UPPER(tbl_raw_data[[#This Row],[Outcome]]))</f>
        <v>WITHDRAW</v>
      </c>
      <c r="P932" s="50" t="str">
        <f>TRIM(UPPER(tbl_raw_data[[#This Row],[Queue Name]]))</f>
        <v>CONSUMER EXISTING</v>
      </c>
      <c r="Q932" s="50" t="str">
        <f>IF(tbl_raw_data[[#This Row],[Time taken in min]]&lt;=Settiings!$D$2,"SLA_MET","SLA_NOT_MET")</f>
        <v>SLA_MET</v>
      </c>
      <c r="R932" s="94"/>
    </row>
    <row r="933" spans="1:18" x14ac:dyDescent="0.3">
      <c r="A933" s="23" t="s">
        <v>4356</v>
      </c>
      <c r="B933" s="15">
        <v>45154.641423611109</v>
      </c>
      <c r="C933" s="16">
        <v>45154.646747685183</v>
      </c>
      <c r="D933" s="17" t="s">
        <v>8</v>
      </c>
      <c r="E933" s="17" t="s">
        <v>47</v>
      </c>
      <c r="F933" s="17" t="s">
        <v>10</v>
      </c>
      <c r="G933" s="17" t="s">
        <v>118</v>
      </c>
      <c r="H933" s="78" t="s">
        <v>7451</v>
      </c>
      <c r="I933" s="48">
        <f>tbl_raw_data[[#This Row],[Date Actioned]]-tbl_raw_data[[#This Row],[Date Tagged]]</f>
        <v>5.324074074451346E-3</v>
      </c>
      <c r="J933" s="46">
        <f>HOUR(tbl_raw_data[[#This Row],[Time_taken]])*60+MINUTE(tbl_raw_data[[#This Row],[Time_taken]])+SECOND(tbl_raw_data[[#This Row],[Time_taken]])/60</f>
        <v>7.666666666666667</v>
      </c>
      <c r="K933" s="52">
        <f>DATE(YEAR(tbl_raw_data[[#This Row],[Date Actioned]]),MONTH(tbl_raw_data[[#This Row],[Date Actioned]]),DAY(tbl_raw_data[[#This Row],[Date Actioned]]))</f>
        <v>45154</v>
      </c>
      <c r="L933" s="50" t="str">
        <f>UPPER(TEXT(tbl_raw_data[[#This Row],[updated_date]],"MMMM"))</f>
        <v>AUGUST</v>
      </c>
      <c r="M933" s="50" t="str">
        <f>"WEEK "&amp; IF(ROUNDUP(DAY(tbl_raw_data[[#This Row],[updated_date]])/7,0)=5,4,ROUNDUP(DAY(tbl_raw_data[[#This Row],[updated_date]])/7,0))</f>
        <v>WEEK 3</v>
      </c>
      <c r="N933" s="50" t="str">
        <f>UPPER(VLOOKUP(tbl_raw_data[[#This Row],[Analyst]],Settiings!$A$2:$B$16,2,0))</f>
        <v>NITESH</v>
      </c>
      <c r="O933" s="50" t="str">
        <f>TRIM(UPPER(tbl_raw_data[[#This Row],[Outcome]]))</f>
        <v>WITHDRAW</v>
      </c>
      <c r="P933" s="50" t="str">
        <f>TRIM(UPPER(tbl_raw_data[[#This Row],[Queue Name]]))</f>
        <v>CONSUMER PRE BUREAU</v>
      </c>
      <c r="Q933" s="50" t="str">
        <f>IF(tbl_raw_data[[#This Row],[Time taken in min]]&lt;=Settiings!$D$2,"SLA_MET","SLA_NOT_MET")</f>
        <v>SLA_MET</v>
      </c>
      <c r="R933" s="94"/>
    </row>
    <row r="934" spans="1:18" x14ac:dyDescent="0.3">
      <c r="A934" s="14" t="s">
        <v>4366</v>
      </c>
      <c r="B934" s="15">
        <v>45154.653981481482</v>
      </c>
      <c r="C934" s="16">
        <v>45154.660567129627</v>
      </c>
      <c r="D934" s="17" t="s">
        <v>8</v>
      </c>
      <c r="E934" s="17" t="s">
        <v>47</v>
      </c>
      <c r="F934" s="17" t="s">
        <v>16</v>
      </c>
      <c r="G934" s="17" t="s">
        <v>3633</v>
      </c>
      <c r="H934" s="78" t="s">
        <v>7451</v>
      </c>
      <c r="I934" s="48">
        <f>tbl_raw_data[[#This Row],[Date Actioned]]-tbl_raw_data[[#This Row],[Date Tagged]]</f>
        <v>6.5856481451191939E-3</v>
      </c>
      <c r="J934" s="46">
        <f>HOUR(tbl_raw_data[[#This Row],[Time_taken]])*60+MINUTE(tbl_raw_data[[#This Row],[Time_taken]])+SECOND(tbl_raw_data[[#This Row],[Time_taken]])/60</f>
        <v>9.4833333333333325</v>
      </c>
      <c r="K934" s="52">
        <f>DATE(YEAR(tbl_raw_data[[#This Row],[Date Actioned]]),MONTH(tbl_raw_data[[#This Row],[Date Actioned]]),DAY(tbl_raw_data[[#This Row],[Date Actioned]]))</f>
        <v>45154</v>
      </c>
      <c r="L934" s="50" t="str">
        <f>UPPER(TEXT(tbl_raw_data[[#This Row],[updated_date]],"MMMM"))</f>
        <v>AUGUST</v>
      </c>
      <c r="M934" s="50" t="str">
        <f>"WEEK "&amp; IF(ROUNDUP(DAY(tbl_raw_data[[#This Row],[updated_date]])/7,0)=5,4,ROUNDUP(DAY(tbl_raw_data[[#This Row],[updated_date]])/7,0))</f>
        <v>WEEK 3</v>
      </c>
      <c r="N934" s="50" t="str">
        <f>UPPER(VLOOKUP(tbl_raw_data[[#This Row],[Analyst]],Settiings!$A$2:$B$16,2,0))</f>
        <v>CAMROOON</v>
      </c>
      <c r="O934" s="50" t="str">
        <f>TRIM(UPPER(tbl_raw_data[[#This Row],[Outcome]]))</f>
        <v>WITHDRAW</v>
      </c>
      <c r="P934" s="50" t="str">
        <f>TRIM(UPPER(tbl_raw_data[[#This Row],[Queue Name]]))</f>
        <v>CONSUMER PRE BUREAU</v>
      </c>
      <c r="Q934" s="50" t="str">
        <f>IF(tbl_raw_data[[#This Row],[Time taken in min]]&lt;=Settiings!$D$2,"SLA_MET","SLA_NOT_MET")</f>
        <v>SLA_MET</v>
      </c>
      <c r="R934" s="94"/>
    </row>
    <row r="935" spans="1:18" x14ac:dyDescent="0.3">
      <c r="A935" s="23" t="s">
        <v>4368</v>
      </c>
      <c r="B935" s="15">
        <v>45154.654976851853</v>
      </c>
      <c r="C935" s="16">
        <v>45154.668344907404</v>
      </c>
      <c r="D935" s="17" t="s">
        <v>8</v>
      </c>
      <c r="E935" s="17" t="s">
        <v>9</v>
      </c>
      <c r="F935" s="17" t="s">
        <v>10</v>
      </c>
      <c r="G935" s="17" t="s">
        <v>4369</v>
      </c>
      <c r="H935" s="78" t="s">
        <v>7451</v>
      </c>
      <c r="I935" s="48">
        <f>tbl_raw_data[[#This Row],[Date Actioned]]-tbl_raw_data[[#This Row],[Date Tagged]]</f>
        <v>1.3368055551836733E-2</v>
      </c>
      <c r="J935" s="46">
        <f>HOUR(tbl_raw_data[[#This Row],[Time_taken]])*60+MINUTE(tbl_raw_data[[#This Row],[Time_taken]])+SECOND(tbl_raw_data[[#This Row],[Time_taken]])/60</f>
        <v>19.25</v>
      </c>
      <c r="K935" s="52">
        <f>DATE(YEAR(tbl_raw_data[[#This Row],[Date Actioned]]),MONTH(tbl_raw_data[[#This Row],[Date Actioned]]),DAY(tbl_raw_data[[#This Row],[Date Actioned]]))</f>
        <v>45154</v>
      </c>
      <c r="L935" s="50" t="str">
        <f>UPPER(TEXT(tbl_raw_data[[#This Row],[updated_date]],"MMMM"))</f>
        <v>AUGUST</v>
      </c>
      <c r="M935" s="50" t="str">
        <f>"WEEK "&amp; IF(ROUNDUP(DAY(tbl_raw_data[[#This Row],[updated_date]])/7,0)=5,4,ROUNDUP(DAY(tbl_raw_data[[#This Row],[updated_date]])/7,0))</f>
        <v>WEEK 3</v>
      </c>
      <c r="N935" s="50" t="str">
        <f>UPPER(VLOOKUP(tbl_raw_data[[#This Row],[Analyst]],Settiings!$A$2:$B$16,2,0))</f>
        <v>NITESH</v>
      </c>
      <c r="O935" s="50" t="str">
        <f>TRIM(UPPER(tbl_raw_data[[#This Row],[Outcome]]))</f>
        <v>WITHDRAW</v>
      </c>
      <c r="P935" s="50" t="str">
        <f>TRIM(UPPER(tbl_raw_data[[#This Row],[Queue Name]]))</f>
        <v>CONSUMER EXISTING</v>
      </c>
      <c r="Q935" s="50" t="str">
        <f>IF(tbl_raw_data[[#This Row],[Time taken in min]]&lt;=Settiings!$D$2,"SLA_MET","SLA_NOT_MET")</f>
        <v>SLA_MET</v>
      </c>
      <c r="R935" s="94"/>
    </row>
    <row r="936" spans="1:18" x14ac:dyDescent="0.3">
      <c r="A936" s="14" t="s">
        <v>4370</v>
      </c>
      <c r="B936" s="9">
        <v>45154.658263888887</v>
      </c>
      <c r="C936" s="24">
        <v>45154.664305555554</v>
      </c>
      <c r="D936" s="25" t="s">
        <v>8</v>
      </c>
      <c r="E936" s="25" t="s">
        <v>9</v>
      </c>
      <c r="F936" s="25" t="s">
        <v>70</v>
      </c>
      <c r="G936" s="25" t="s">
        <v>4371</v>
      </c>
      <c r="H936" s="78" t="s">
        <v>7451</v>
      </c>
      <c r="I936" s="48">
        <f>tbl_raw_data[[#This Row],[Date Actioned]]-tbl_raw_data[[#This Row],[Date Tagged]]</f>
        <v>6.0416666674427688E-3</v>
      </c>
      <c r="J936" s="46">
        <f>HOUR(tbl_raw_data[[#This Row],[Time_taken]])*60+MINUTE(tbl_raw_data[[#This Row],[Time_taken]])+SECOND(tbl_raw_data[[#This Row],[Time_taken]])/60</f>
        <v>8.6999999999999993</v>
      </c>
      <c r="K936" s="52">
        <f>DATE(YEAR(tbl_raw_data[[#This Row],[Date Actioned]]),MONTH(tbl_raw_data[[#This Row],[Date Actioned]]),DAY(tbl_raw_data[[#This Row],[Date Actioned]]))</f>
        <v>45154</v>
      </c>
      <c r="L936" s="50" t="str">
        <f>UPPER(TEXT(tbl_raw_data[[#This Row],[updated_date]],"MMMM"))</f>
        <v>AUGUST</v>
      </c>
      <c r="M936" s="50" t="str">
        <f>"WEEK "&amp; IF(ROUNDUP(DAY(tbl_raw_data[[#This Row],[updated_date]])/7,0)=5,4,ROUNDUP(DAY(tbl_raw_data[[#This Row],[updated_date]])/7,0))</f>
        <v>WEEK 3</v>
      </c>
      <c r="N936" s="50" t="str">
        <f>UPPER(VLOOKUP(tbl_raw_data[[#This Row],[Analyst]],Settiings!$A$2:$B$16,2,0))</f>
        <v>ASIF</v>
      </c>
      <c r="O936" s="50" t="str">
        <f>TRIM(UPPER(tbl_raw_data[[#This Row],[Outcome]]))</f>
        <v>WITHDRAW</v>
      </c>
      <c r="P936" s="50" t="str">
        <f>TRIM(UPPER(tbl_raw_data[[#This Row],[Queue Name]]))</f>
        <v>CONSUMER EXISTING</v>
      </c>
      <c r="Q936" s="50" t="str">
        <f>IF(tbl_raw_data[[#This Row],[Time taken in min]]&lt;=Settiings!$D$2,"SLA_MET","SLA_NOT_MET")</f>
        <v>SLA_MET</v>
      </c>
      <c r="R936" s="94"/>
    </row>
    <row r="937" spans="1:18" x14ac:dyDescent="0.3">
      <c r="A937" s="23" t="s">
        <v>4375</v>
      </c>
      <c r="B937" s="9">
        <v>45154.66574074074</v>
      </c>
      <c r="C937" s="24">
        <v>45154.677314814813</v>
      </c>
      <c r="D937" s="25" t="s">
        <v>8</v>
      </c>
      <c r="E937" s="25" t="s">
        <v>47</v>
      </c>
      <c r="F937" s="25" t="s">
        <v>16</v>
      </c>
      <c r="G937" s="25" t="s">
        <v>4376</v>
      </c>
      <c r="H937" s="78" t="s">
        <v>7451</v>
      </c>
      <c r="I937" s="48">
        <f>tbl_raw_data[[#This Row],[Date Actioned]]-tbl_raw_data[[#This Row],[Date Tagged]]</f>
        <v>1.1574074072996154E-2</v>
      </c>
      <c r="J937" s="46">
        <f>HOUR(tbl_raw_data[[#This Row],[Time_taken]])*60+MINUTE(tbl_raw_data[[#This Row],[Time_taken]])+SECOND(tbl_raw_data[[#This Row],[Time_taken]])/60</f>
        <v>16.666666666666668</v>
      </c>
      <c r="K937" s="52">
        <f>DATE(YEAR(tbl_raw_data[[#This Row],[Date Actioned]]),MONTH(tbl_raw_data[[#This Row],[Date Actioned]]),DAY(tbl_raw_data[[#This Row],[Date Actioned]]))</f>
        <v>45154</v>
      </c>
      <c r="L937" s="50" t="str">
        <f>UPPER(TEXT(tbl_raw_data[[#This Row],[updated_date]],"MMMM"))</f>
        <v>AUGUST</v>
      </c>
      <c r="M937" s="50" t="str">
        <f>"WEEK "&amp; IF(ROUNDUP(DAY(tbl_raw_data[[#This Row],[updated_date]])/7,0)=5,4,ROUNDUP(DAY(tbl_raw_data[[#This Row],[updated_date]])/7,0))</f>
        <v>WEEK 3</v>
      </c>
      <c r="N937" s="50" t="str">
        <f>UPPER(VLOOKUP(tbl_raw_data[[#This Row],[Analyst]],Settiings!$A$2:$B$16,2,0))</f>
        <v>CAMROOON</v>
      </c>
      <c r="O937" s="50" t="str">
        <f>TRIM(UPPER(tbl_raw_data[[#This Row],[Outcome]]))</f>
        <v>WITHDRAW</v>
      </c>
      <c r="P937" s="50" t="str">
        <f>TRIM(UPPER(tbl_raw_data[[#This Row],[Queue Name]]))</f>
        <v>CONSUMER PRE BUREAU</v>
      </c>
      <c r="Q937" s="50" t="str">
        <f>IF(tbl_raw_data[[#This Row],[Time taken in min]]&lt;=Settiings!$D$2,"SLA_MET","SLA_NOT_MET")</f>
        <v>SLA_MET</v>
      </c>
      <c r="R937" s="94"/>
    </row>
    <row r="938" spans="1:18" x14ac:dyDescent="0.3">
      <c r="A938" s="14" t="s">
        <v>4377</v>
      </c>
      <c r="B938" s="15">
        <v>45154.667245370372</v>
      </c>
      <c r="C938" s="16">
        <v>45154.68209490741</v>
      </c>
      <c r="D938" s="17" t="s">
        <v>8</v>
      </c>
      <c r="E938" s="17" t="s">
        <v>9</v>
      </c>
      <c r="F938" s="17" t="s">
        <v>65</v>
      </c>
      <c r="G938" s="17" t="s">
        <v>4378</v>
      </c>
      <c r="H938" s="78" t="s">
        <v>7451</v>
      </c>
      <c r="I938" s="48">
        <f>tbl_raw_data[[#This Row],[Date Actioned]]-tbl_raw_data[[#This Row],[Date Tagged]]</f>
        <v>1.484953703766223E-2</v>
      </c>
      <c r="J938" s="46">
        <f>HOUR(tbl_raw_data[[#This Row],[Time_taken]])*60+MINUTE(tbl_raw_data[[#This Row],[Time_taken]])+SECOND(tbl_raw_data[[#This Row],[Time_taken]])/60</f>
        <v>21.383333333333333</v>
      </c>
      <c r="K938" s="52">
        <f>DATE(YEAR(tbl_raw_data[[#This Row],[Date Actioned]]),MONTH(tbl_raw_data[[#This Row],[Date Actioned]]),DAY(tbl_raw_data[[#This Row],[Date Actioned]]))</f>
        <v>45154</v>
      </c>
      <c r="L938" s="50" t="str">
        <f>UPPER(TEXT(tbl_raw_data[[#This Row],[updated_date]],"MMMM"))</f>
        <v>AUGUST</v>
      </c>
      <c r="M938" s="50" t="str">
        <f>"WEEK "&amp; IF(ROUNDUP(DAY(tbl_raw_data[[#This Row],[updated_date]])/7,0)=5,4,ROUNDUP(DAY(tbl_raw_data[[#This Row],[updated_date]])/7,0))</f>
        <v>WEEK 3</v>
      </c>
      <c r="N938" s="50" t="str">
        <f>UPPER(VLOOKUP(tbl_raw_data[[#This Row],[Analyst]],Settiings!$A$2:$B$16,2,0))</f>
        <v>SAM</v>
      </c>
      <c r="O938" s="50" t="str">
        <f>TRIM(UPPER(tbl_raw_data[[#This Row],[Outcome]]))</f>
        <v>WITHDRAW</v>
      </c>
      <c r="P938" s="50" t="str">
        <f>TRIM(UPPER(tbl_raw_data[[#This Row],[Queue Name]]))</f>
        <v>CONSUMER EXISTING</v>
      </c>
      <c r="Q938" s="50" t="str">
        <f>IF(tbl_raw_data[[#This Row],[Time taken in min]]&lt;=Settiings!$D$2,"SLA_MET","SLA_NOT_MET")</f>
        <v>SLA_NOT_MET</v>
      </c>
      <c r="R938" s="94"/>
    </row>
    <row r="939" spans="1:18" x14ac:dyDescent="0.3">
      <c r="A939" s="20" t="s">
        <v>4383</v>
      </c>
      <c r="B939" s="9">
        <v>45154.67396990741</v>
      </c>
      <c r="C939" s="24">
        <v>45154.679479166669</v>
      </c>
      <c r="D939" s="25" t="s">
        <v>8</v>
      </c>
      <c r="E939" s="25" t="s">
        <v>47</v>
      </c>
      <c r="F939" s="25" t="s">
        <v>53</v>
      </c>
      <c r="G939" s="25" t="s">
        <v>4384</v>
      </c>
      <c r="H939" s="78" t="s">
        <v>7451</v>
      </c>
      <c r="I939" s="48">
        <f>tbl_raw_data[[#This Row],[Date Actioned]]-tbl_raw_data[[#This Row],[Date Tagged]]</f>
        <v>5.5092592592700385E-3</v>
      </c>
      <c r="J939" s="46">
        <f>HOUR(tbl_raw_data[[#This Row],[Time_taken]])*60+MINUTE(tbl_raw_data[[#This Row],[Time_taken]])+SECOND(tbl_raw_data[[#This Row],[Time_taken]])/60</f>
        <v>7.9333333333333336</v>
      </c>
      <c r="K939" s="52">
        <f>DATE(YEAR(tbl_raw_data[[#This Row],[Date Actioned]]),MONTH(tbl_raw_data[[#This Row],[Date Actioned]]),DAY(tbl_raw_data[[#This Row],[Date Actioned]]))</f>
        <v>45154</v>
      </c>
      <c r="L939" s="50" t="str">
        <f>UPPER(TEXT(tbl_raw_data[[#This Row],[updated_date]],"MMMM"))</f>
        <v>AUGUST</v>
      </c>
      <c r="M939" s="50" t="str">
        <f>"WEEK "&amp; IF(ROUNDUP(DAY(tbl_raw_data[[#This Row],[updated_date]])/7,0)=5,4,ROUNDUP(DAY(tbl_raw_data[[#This Row],[updated_date]])/7,0))</f>
        <v>WEEK 3</v>
      </c>
      <c r="N939" s="50" t="str">
        <f>UPPER(VLOOKUP(tbl_raw_data[[#This Row],[Analyst]],Settiings!$A$2:$B$16,2,0))</f>
        <v>NAVED</v>
      </c>
      <c r="O939" s="50" t="str">
        <f>TRIM(UPPER(tbl_raw_data[[#This Row],[Outcome]]))</f>
        <v>WITHDRAW</v>
      </c>
      <c r="P939" s="50" t="str">
        <f>TRIM(UPPER(tbl_raw_data[[#This Row],[Queue Name]]))</f>
        <v>CONSUMER PRE BUREAU</v>
      </c>
      <c r="Q939" s="50" t="str">
        <f>IF(tbl_raw_data[[#This Row],[Time taken in min]]&lt;=Settiings!$D$2,"SLA_MET","SLA_NOT_MET")</f>
        <v>SLA_MET</v>
      </c>
      <c r="R939" s="94"/>
    </row>
    <row r="940" spans="1:18" x14ac:dyDescent="0.3">
      <c r="A940" s="23" t="s">
        <v>4385</v>
      </c>
      <c r="B940" s="15">
        <v>45154.674050925925</v>
      </c>
      <c r="C940" s="16">
        <v>45154.688287037039</v>
      </c>
      <c r="D940" s="17" t="s">
        <v>8</v>
      </c>
      <c r="E940" s="17" t="s">
        <v>47</v>
      </c>
      <c r="F940" s="17" t="s">
        <v>686</v>
      </c>
      <c r="G940" s="17" t="s">
        <v>118</v>
      </c>
      <c r="H940" s="78" t="s">
        <v>7451</v>
      </c>
      <c r="I940" s="48">
        <f>tbl_raw_data[[#This Row],[Date Actioned]]-tbl_raw_data[[#This Row],[Date Tagged]]</f>
        <v>1.4236111113859806E-2</v>
      </c>
      <c r="J940" s="46">
        <f>HOUR(tbl_raw_data[[#This Row],[Time_taken]])*60+MINUTE(tbl_raw_data[[#This Row],[Time_taken]])+SECOND(tbl_raw_data[[#This Row],[Time_taken]])/60</f>
        <v>20.5</v>
      </c>
      <c r="K940" s="52">
        <f>DATE(YEAR(tbl_raw_data[[#This Row],[Date Actioned]]),MONTH(tbl_raw_data[[#This Row],[Date Actioned]]),DAY(tbl_raw_data[[#This Row],[Date Actioned]]))</f>
        <v>45154</v>
      </c>
      <c r="L940" s="50" t="str">
        <f>UPPER(TEXT(tbl_raw_data[[#This Row],[updated_date]],"MMMM"))</f>
        <v>AUGUST</v>
      </c>
      <c r="M940" s="50" t="str">
        <f>"WEEK "&amp; IF(ROUNDUP(DAY(tbl_raw_data[[#This Row],[updated_date]])/7,0)=5,4,ROUNDUP(DAY(tbl_raw_data[[#This Row],[updated_date]])/7,0))</f>
        <v>WEEK 3</v>
      </c>
      <c r="N940" s="50" t="str">
        <f>UPPER(VLOOKUP(tbl_raw_data[[#This Row],[Analyst]],Settiings!$A$2:$B$16,2,0))</f>
        <v>FARDIN</v>
      </c>
      <c r="O940" s="50" t="str">
        <f>TRIM(UPPER(tbl_raw_data[[#This Row],[Outcome]]))</f>
        <v>WITHDRAW</v>
      </c>
      <c r="P940" s="50" t="str">
        <f>TRIM(UPPER(tbl_raw_data[[#This Row],[Queue Name]]))</f>
        <v>CONSUMER PRE BUREAU</v>
      </c>
      <c r="Q940" s="50" t="str">
        <f>IF(tbl_raw_data[[#This Row],[Time taken in min]]&lt;=Settiings!$D$2,"SLA_MET","SLA_NOT_MET")</f>
        <v>SLA_NOT_MET</v>
      </c>
      <c r="R940" s="94"/>
    </row>
    <row r="941" spans="1:18" x14ac:dyDescent="0.3">
      <c r="A941" s="14" t="s">
        <v>4393</v>
      </c>
      <c r="B941" s="9">
        <v>45154.682662037034</v>
      </c>
      <c r="C941" s="24">
        <v>45154.703449074077</v>
      </c>
      <c r="D941" s="25" t="s">
        <v>8</v>
      </c>
      <c r="E941" s="25" t="s">
        <v>47</v>
      </c>
      <c r="F941" s="25" t="s">
        <v>70</v>
      </c>
      <c r="G941" s="25" t="s">
        <v>4337</v>
      </c>
      <c r="H941" s="78" t="s">
        <v>7451</v>
      </c>
      <c r="I941" s="48">
        <f>tbl_raw_data[[#This Row],[Date Actioned]]-tbl_raw_data[[#This Row],[Date Tagged]]</f>
        <v>2.0787037043191958E-2</v>
      </c>
      <c r="J941" s="46">
        <f>HOUR(tbl_raw_data[[#This Row],[Time_taken]])*60+MINUTE(tbl_raw_data[[#This Row],[Time_taken]])+SECOND(tbl_raw_data[[#This Row],[Time_taken]])/60</f>
        <v>29.933333333333334</v>
      </c>
      <c r="K941" s="52">
        <f>DATE(YEAR(tbl_raw_data[[#This Row],[Date Actioned]]),MONTH(tbl_raw_data[[#This Row],[Date Actioned]]),DAY(tbl_raw_data[[#This Row],[Date Actioned]]))</f>
        <v>45154</v>
      </c>
      <c r="L941" s="50" t="str">
        <f>UPPER(TEXT(tbl_raw_data[[#This Row],[updated_date]],"MMMM"))</f>
        <v>AUGUST</v>
      </c>
      <c r="M941" s="50" t="str">
        <f>"WEEK "&amp; IF(ROUNDUP(DAY(tbl_raw_data[[#This Row],[updated_date]])/7,0)=5,4,ROUNDUP(DAY(tbl_raw_data[[#This Row],[updated_date]])/7,0))</f>
        <v>WEEK 3</v>
      </c>
      <c r="N941" s="50" t="str">
        <f>UPPER(VLOOKUP(tbl_raw_data[[#This Row],[Analyst]],Settiings!$A$2:$B$16,2,0))</f>
        <v>ASIF</v>
      </c>
      <c r="O941" s="50" t="str">
        <f>TRIM(UPPER(tbl_raw_data[[#This Row],[Outcome]]))</f>
        <v>WITHDRAW</v>
      </c>
      <c r="P941" s="50" t="str">
        <f>TRIM(UPPER(tbl_raw_data[[#This Row],[Queue Name]]))</f>
        <v>CONSUMER PRE BUREAU</v>
      </c>
      <c r="Q941" s="50" t="str">
        <f>IF(tbl_raw_data[[#This Row],[Time taken in min]]&lt;=Settiings!$D$2,"SLA_MET","SLA_NOT_MET")</f>
        <v>SLA_NOT_MET</v>
      </c>
      <c r="R941" s="94"/>
    </row>
    <row r="942" spans="1:18" x14ac:dyDescent="0.3">
      <c r="A942" s="20" t="s">
        <v>4396</v>
      </c>
      <c r="B942" s="15">
        <v>45154.690821759257</v>
      </c>
      <c r="C942" s="16">
        <v>45154.69363425926</v>
      </c>
      <c r="D942" s="17" t="s">
        <v>8</v>
      </c>
      <c r="E942" s="17" t="s">
        <v>19</v>
      </c>
      <c r="F942" s="17" t="s">
        <v>16</v>
      </c>
      <c r="G942" s="17" t="s">
        <v>4397</v>
      </c>
      <c r="H942" s="78" t="s">
        <v>7451</v>
      </c>
      <c r="I942" s="48">
        <f>tbl_raw_data[[#This Row],[Date Actioned]]-tbl_raw_data[[#This Row],[Date Tagged]]</f>
        <v>2.8125000026193447E-3</v>
      </c>
      <c r="J942" s="46">
        <f>HOUR(tbl_raw_data[[#This Row],[Time_taken]])*60+MINUTE(tbl_raw_data[[#This Row],[Time_taken]])+SECOND(tbl_raw_data[[#This Row],[Time_taken]])/60</f>
        <v>4.05</v>
      </c>
      <c r="K942" s="52">
        <f>DATE(YEAR(tbl_raw_data[[#This Row],[Date Actioned]]),MONTH(tbl_raw_data[[#This Row],[Date Actioned]]),DAY(tbl_raw_data[[#This Row],[Date Actioned]]))</f>
        <v>45154</v>
      </c>
      <c r="L942" s="50" t="str">
        <f>UPPER(TEXT(tbl_raw_data[[#This Row],[updated_date]],"MMMM"))</f>
        <v>AUGUST</v>
      </c>
      <c r="M942" s="50" t="str">
        <f>"WEEK "&amp; IF(ROUNDUP(DAY(tbl_raw_data[[#This Row],[updated_date]])/7,0)=5,4,ROUNDUP(DAY(tbl_raw_data[[#This Row],[updated_date]])/7,0))</f>
        <v>WEEK 3</v>
      </c>
      <c r="N942" s="50" t="str">
        <f>UPPER(VLOOKUP(tbl_raw_data[[#This Row],[Analyst]],Settiings!$A$2:$B$16,2,0))</f>
        <v>CAMROOON</v>
      </c>
      <c r="O942" s="50" t="str">
        <f>TRIM(UPPER(tbl_raw_data[[#This Row],[Outcome]]))</f>
        <v>WITHDRAW</v>
      </c>
      <c r="P942" s="50" t="str">
        <f>TRIM(UPPER(tbl_raw_data[[#This Row],[Queue Name]]))</f>
        <v>CONSUMER POST BUREAU</v>
      </c>
      <c r="Q942" s="50" t="str">
        <f>IF(tbl_raw_data[[#This Row],[Time taken in min]]&lt;=Settiings!$D$2,"SLA_MET","SLA_NOT_MET")</f>
        <v>SLA_MET</v>
      </c>
      <c r="R942" s="94"/>
    </row>
    <row r="943" spans="1:18" x14ac:dyDescent="0.3">
      <c r="A943" s="23" t="s">
        <v>4400</v>
      </c>
      <c r="B943" s="9">
        <v>45154.69153935185</v>
      </c>
      <c r="C943" s="24">
        <v>45154.69972222222</v>
      </c>
      <c r="D943" s="25" t="s">
        <v>8</v>
      </c>
      <c r="E943" s="25" t="s">
        <v>47</v>
      </c>
      <c r="F943" s="25" t="s">
        <v>53</v>
      </c>
      <c r="G943" s="25" t="s">
        <v>231</v>
      </c>
      <c r="H943" s="78" t="s">
        <v>7451</v>
      </c>
      <c r="I943" s="48">
        <f>tbl_raw_data[[#This Row],[Date Actioned]]-tbl_raw_data[[#This Row],[Date Tagged]]</f>
        <v>8.182870369637385E-3</v>
      </c>
      <c r="J943" s="46">
        <f>HOUR(tbl_raw_data[[#This Row],[Time_taken]])*60+MINUTE(tbl_raw_data[[#This Row],[Time_taken]])+SECOND(tbl_raw_data[[#This Row],[Time_taken]])/60</f>
        <v>11.783333333333333</v>
      </c>
      <c r="K943" s="52">
        <f>DATE(YEAR(tbl_raw_data[[#This Row],[Date Actioned]]),MONTH(tbl_raw_data[[#This Row],[Date Actioned]]),DAY(tbl_raw_data[[#This Row],[Date Actioned]]))</f>
        <v>45154</v>
      </c>
      <c r="L943" s="50" t="str">
        <f>UPPER(TEXT(tbl_raw_data[[#This Row],[updated_date]],"MMMM"))</f>
        <v>AUGUST</v>
      </c>
      <c r="M943" s="50" t="str">
        <f>"WEEK "&amp; IF(ROUNDUP(DAY(tbl_raw_data[[#This Row],[updated_date]])/7,0)=5,4,ROUNDUP(DAY(tbl_raw_data[[#This Row],[updated_date]])/7,0))</f>
        <v>WEEK 3</v>
      </c>
      <c r="N943" s="50" t="str">
        <f>UPPER(VLOOKUP(tbl_raw_data[[#This Row],[Analyst]],Settiings!$A$2:$B$16,2,0))</f>
        <v>NAVED</v>
      </c>
      <c r="O943" s="50" t="str">
        <f>TRIM(UPPER(tbl_raw_data[[#This Row],[Outcome]]))</f>
        <v>WITHDRAW</v>
      </c>
      <c r="P943" s="50" t="str">
        <f>TRIM(UPPER(tbl_raw_data[[#This Row],[Queue Name]]))</f>
        <v>CONSUMER PRE BUREAU</v>
      </c>
      <c r="Q943" s="50" t="str">
        <f>IF(tbl_raw_data[[#This Row],[Time taken in min]]&lt;=Settiings!$D$2,"SLA_MET","SLA_NOT_MET")</f>
        <v>SLA_MET</v>
      </c>
      <c r="R943" s="94"/>
    </row>
    <row r="944" spans="1:18" x14ac:dyDescent="0.3">
      <c r="A944" s="14" t="s">
        <v>4402</v>
      </c>
      <c r="B944" s="15">
        <v>45154.692118055558</v>
      </c>
      <c r="C944" s="16">
        <v>45154.696759259263</v>
      </c>
      <c r="D944" s="17" t="s">
        <v>8</v>
      </c>
      <c r="E944" s="17" t="s">
        <v>47</v>
      </c>
      <c r="F944" s="17" t="s">
        <v>16</v>
      </c>
      <c r="G944" s="17" t="s">
        <v>4403</v>
      </c>
      <c r="H944" s="78" t="s">
        <v>7451</v>
      </c>
      <c r="I944" s="48">
        <f>tbl_raw_data[[#This Row],[Date Actioned]]-tbl_raw_data[[#This Row],[Date Tagged]]</f>
        <v>4.6412037045229226E-3</v>
      </c>
      <c r="J944" s="46">
        <f>HOUR(tbl_raw_data[[#This Row],[Time_taken]])*60+MINUTE(tbl_raw_data[[#This Row],[Time_taken]])+SECOND(tbl_raw_data[[#This Row],[Time_taken]])/60</f>
        <v>6.6833333333333336</v>
      </c>
      <c r="K944" s="52">
        <f>DATE(YEAR(tbl_raw_data[[#This Row],[Date Actioned]]),MONTH(tbl_raw_data[[#This Row],[Date Actioned]]),DAY(tbl_raw_data[[#This Row],[Date Actioned]]))</f>
        <v>45154</v>
      </c>
      <c r="L944" s="50" t="str">
        <f>UPPER(TEXT(tbl_raw_data[[#This Row],[updated_date]],"MMMM"))</f>
        <v>AUGUST</v>
      </c>
      <c r="M944" s="50" t="str">
        <f>"WEEK "&amp; IF(ROUNDUP(DAY(tbl_raw_data[[#This Row],[updated_date]])/7,0)=5,4,ROUNDUP(DAY(tbl_raw_data[[#This Row],[updated_date]])/7,0))</f>
        <v>WEEK 3</v>
      </c>
      <c r="N944" s="50" t="str">
        <f>UPPER(VLOOKUP(tbl_raw_data[[#This Row],[Analyst]],Settiings!$A$2:$B$16,2,0))</f>
        <v>CAMROOON</v>
      </c>
      <c r="O944" s="50" t="str">
        <f>TRIM(UPPER(tbl_raw_data[[#This Row],[Outcome]]))</f>
        <v>WITHDRAW</v>
      </c>
      <c r="P944" s="50" t="str">
        <f>TRIM(UPPER(tbl_raw_data[[#This Row],[Queue Name]]))</f>
        <v>CONSUMER PRE BUREAU</v>
      </c>
      <c r="Q944" s="50" t="str">
        <f>IF(tbl_raw_data[[#This Row],[Time taken in min]]&lt;=Settiings!$D$2,"SLA_MET","SLA_NOT_MET")</f>
        <v>SLA_MET</v>
      </c>
      <c r="R944" s="94"/>
    </row>
    <row r="945" spans="1:18" x14ac:dyDescent="0.3">
      <c r="A945" s="20" t="s">
        <v>4406</v>
      </c>
      <c r="B945" s="9">
        <v>45154.704560185186</v>
      </c>
      <c r="C945" s="24">
        <v>45154.708877314813</v>
      </c>
      <c r="D945" s="25" t="s">
        <v>8</v>
      </c>
      <c r="E945" s="25" t="s">
        <v>19</v>
      </c>
      <c r="F945" s="25" t="s">
        <v>65</v>
      </c>
      <c r="G945" s="25" t="s">
        <v>118</v>
      </c>
      <c r="H945" s="78" t="s">
        <v>7451</v>
      </c>
      <c r="I945" s="48">
        <f>tbl_raw_data[[#This Row],[Date Actioned]]-tbl_raw_data[[#This Row],[Date Tagged]]</f>
        <v>4.3171296274522319E-3</v>
      </c>
      <c r="J945" s="46">
        <f>HOUR(tbl_raw_data[[#This Row],[Time_taken]])*60+MINUTE(tbl_raw_data[[#This Row],[Time_taken]])+SECOND(tbl_raw_data[[#This Row],[Time_taken]])/60</f>
        <v>6.2166666666666668</v>
      </c>
      <c r="K945" s="52">
        <f>DATE(YEAR(tbl_raw_data[[#This Row],[Date Actioned]]),MONTH(tbl_raw_data[[#This Row],[Date Actioned]]),DAY(tbl_raw_data[[#This Row],[Date Actioned]]))</f>
        <v>45154</v>
      </c>
      <c r="L945" s="50" t="str">
        <f>UPPER(TEXT(tbl_raw_data[[#This Row],[updated_date]],"MMMM"))</f>
        <v>AUGUST</v>
      </c>
      <c r="M945" s="50" t="str">
        <f>"WEEK "&amp; IF(ROUNDUP(DAY(tbl_raw_data[[#This Row],[updated_date]])/7,0)=5,4,ROUNDUP(DAY(tbl_raw_data[[#This Row],[updated_date]])/7,0))</f>
        <v>WEEK 3</v>
      </c>
      <c r="N945" s="50" t="str">
        <f>UPPER(VLOOKUP(tbl_raw_data[[#This Row],[Analyst]],Settiings!$A$2:$B$16,2,0))</f>
        <v>SAM</v>
      </c>
      <c r="O945" s="50" t="str">
        <f>TRIM(UPPER(tbl_raw_data[[#This Row],[Outcome]]))</f>
        <v>WITHDRAW</v>
      </c>
      <c r="P945" s="50" t="str">
        <f>TRIM(UPPER(tbl_raw_data[[#This Row],[Queue Name]]))</f>
        <v>CONSUMER POST BUREAU</v>
      </c>
      <c r="Q945" s="50" t="str">
        <f>IF(tbl_raw_data[[#This Row],[Time taken in min]]&lt;=Settiings!$D$2,"SLA_MET","SLA_NOT_MET")</f>
        <v>SLA_MET</v>
      </c>
      <c r="R945" s="94"/>
    </row>
    <row r="946" spans="1:18" x14ac:dyDescent="0.3">
      <c r="A946" s="23" t="s">
        <v>4407</v>
      </c>
      <c r="B946" s="15">
        <v>45154.706574074073</v>
      </c>
      <c r="C946" s="16">
        <v>45154.718819444446</v>
      </c>
      <c r="D946" s="17" t="s">
        <v>8</v>
      </c>
      <c r="E946" s="17" t="s">
        <v>9</v>
      </c>
      <c r="F946" s="17" t="s">
        <v>686</v>
      </c>
      <c r="G946" s="17" t="s">
        <v>1102</v>
      </c>
      <c r="H946" s="78" t="s">
        <v>7451</v>
      </c>
      <c r="I946" s="48">
        <f>tbl_raw_data[[#This Row],[Date Actioned]]-tbl_raw_data[[#This Row],[Date Tagged]]</f>
        <v>1.2245370373420883E-2</v>
      </c>
      <c r="J946" s="46">
        <f>HOUR(tbl_raw_data[[#This Row],[Time_taken]])*60+MINUTE(tbl_raw_data[[#This Row],[Time_taken]])+SECOND(tbl_raw_data[[#This Row],[Time_taken]])/60</f>
        <v>17.633333333333333</v>
      </c>
      <c r="K946" s="52">
        <f>DATE(YEAR(tbl_raw_data[[#This Row],[Date Actioned]]),MONTH(tbl_raw_data[[#This Row],[Date Actioned]]),DAY(tbl_raw_data[[#This Row],[Date Actioned]]))</f>
        <v>45154</v>
      </c>
      <c r="L946" s="50" t="str">
        <f>UPPER(TEXT(tbl_raw_data[[#This Row],[updated_date]],"MMMM"))</f>
        <v>AUGUST</v>
      </c>
      <c r="M946" s="50" t="str">
        <f>"WEEK "&amp; IF(ROUNDUP(DAY(tbl_raw_data[[#This Row],[updated_date]])/7,0)=5,4,ROUNDUP(DAY(tbl_raw_data[[#This Row],[updated_date]])/7,0))</f>
        <v>WEEK 3</v>
      </c>
      <c r="N946" s="50" t="str">
        <f>UPPER(VLOOKUP(tbl_raw_data[[#This Row],[Analyst]],Settiings!$A$2:$B$16,2,0))</f>
        <v>FARDIN</v>
      </c>
      <c r="O946" s="50" t="str">
        <f>TRIM(UPPER(tbl_raw_data[[#This Row],[Outcome]]))</f>
        <v>WITHDRAW</v>
      </c>
      <c r="P946" s="50" t="str">
        <f>TRIM(UPPER(tbl_raw_data[[#This Row],[Queue Name]]))</f>
        <v>CONSUMER EXISTING</v>
      </c>
      <c r="Q946" s="50" t="str">
        <f>IF(tbl_raw_data[[#This Row],[Time taken in min]]&lt;=Settiings!$D$2,"SLA_MET","SLA_NOT_MET")</f>
        <v>SLA_MET</v>
      </c>
      <c r="R946" s="94"/>
    </row>
    <row r="947" spans="1:18" x14ac:dyDescent="0.3">
      <c r="A947" s="14" t="s">
        <v>4413</v>
      </c>
      <c r="B947" s="9">
        <v>45154.731087962966</v>
      </c>
      <c r="C947" s="24">
        <v>45154.744722222225</v>
      </c>
      <c r="D947" s="25" t="s">
        <v>8</v>
      </c>
      <c r="E947" s="25" t="s">
        <v>47</v>
      </c>
      <c r="F947" s="25" t="s">
        <v>70</v>
      </c>
      <c r="G947" s="25" t="s">
        <v>4414</v>
      </c>
      <c r="H947" s="78" t="s">
        <v>7451</v>
      </c>
      <c r="I947" s="48">
        <f>tbl_raw_data[[#This Row],[Date Actioned]]-tbl_raw_data[[#This Row],[Date Tagged]]</f>
        <v>1.3634259259561077E-2</v>
      </c>
      <c r="J947" s="46">
        <f>HOUR(tbl_raw_data[[#This Row],[Time_taken]])*60+MINUTE(tbl_raw_data[[#This Row],[Time_taken]])+SECOND(tbl_raw_data[[#This Row],[Time_taken]])/60</f>
        <v>19.633333333333333</v>
      </c>
      <c r="K947" s="52">
        <f>DATE(YEAR(tbl_raw_data[[#This Row],[Date Actioned]]),MONTH(tbl_raw_data[[#This Row],[Date Actioned]]),DAY(tbl_raw_data[[#This Row],[Date Actioned]]))</f>
        <v>45154</v>
      </c>
      <c r="L947" s="50" t="str">
        <f>UPPER(TEXT(tbl_raw_data[[#This Row],[updated_date]],"MMMM"))</f>
        <v>AUGUST</v>
      </c>
      <c r="M947" s="50" t="str">
        <f>"WEEK "&amp; IF(ROUNDUP(DAY(tbl_raw_data[[#This Row],[updated_date]])/7,0)=5,4,ROUNDUP(DAY(tbl_raw_data[[#This Row],[updated_date]])/7,0))</f>
        <v>WEEK 3</v>
      </c>
      <c r="N947" s="50" t="str">
        <f>UPPER(VLOOKUP(tbl_raw_data[[#This Row],[Analyst]],Settiings!$A$2:$B$16,2,0))</f>
        <v>ASIF</v>
      </c>
      <c r="O947" s="50" t="str">
        <f>TRIM(UPPER(tbl_raw_data[[#This Row],[Outcome]]))</f>
        <v>WITHDRAW</v>
      </c>
      <c r="P947" s="50" t="str">
        <f>TRIM(UPPER(tbl_raw_data[[#This Row],[Queue Name]]))</f>
        <v>CONSUMER PRE BUREAU</v>
      </c>
      <c r="Q947" s="50" t="str">
        <f>IF(tbl_raw_data[[#This Row],[Time taken in min]]&lt;=Settiings!$D$2,"SLA_MET","SLA_NOT_MET")</f>
        <v>SLA_MET</v>
      </c>
      <c r="R947" s="94"/>
    </row>
    <row r="948" spans="1:18" x14ac:dyDescent="0.3">
      <c r="A948" s="20" t="s">
        <v>4415</v>
      </c>
      <c r="B948" s="15">
        <v>45154.732395833336</v>
      </c>
      <c r="C948" s="16">
        <v>45154.743877314817</v>
      </c>
      <c r="D948" s="17" t="s">
        <v>8</v>
      </c>
      <c r="E948" s="17" t="s">
        <v>9</v>
      </c>
      <c r="F948" s="17" t="s">
        <v>53</v>
      </c>
      <c r="G948" s="17" t="s">
        <v>861</v>
      </c>
      <c r="H948" s="78" t="s">
        <v>7451</v>
      </c>
      <c r="I948" s="48">
        <f>tbl_raw_data[[#This Row],[Date Actioned]]-tbl_raw_data[[#This Row],[Date Tagged]]</f>
        <v>1.1481481480586808E-2</v>
      </c>
      <c r="J948" s="46">
        <f>HOUR(tbl_raw_data[[#This Row],[Time_taken]])*60+MINUTE(tbl_raw_data[[#This Row],[Time_taken]])+SECOND(tbl_raw_data[[#This Row],[Time_taken]])/60</f>
        <v>16.533333333333335</v>
      </c>
      <c r="K948" s="52">
        <f>DATE(YEAR(tbl_raw_data[[#This Row],[Date Actioned]]),MONTH(tbl_raw_data[[#This Row],[Date Actioned]]),DAY(tbl_raw_data[[#This Row],[Date Actioned]]))</f>
        <v>45154</v>
      </c>
      <c r="L948" s="50" t="str">
        <f>UPPER(TEXT(tbl_raw_data[[#This Row],[updated_date]],"MMMM"))</f>
        <v>AUGUST</v>
      </c>
      <c r="M948" s="50" t="str">
        <f>"WEEK "&amp; IF(ROUNDUP(DAY(tbl_raw_data[[#This Row],[updated_date]])/7,0)=5,4,ROUNDUP(DAY(tbl_raw_data[[#This Row],[updated_date]])/7,0))</f>
        <v>WEEK 3</v>
      </c>
      <c r="N948" s="50" t="str">
        <f>UPPER(VLOOKUP(tbl_raw_data[[#This Row],[Analyst]],Settiings!$A$2:$B$16,2,0))</f>
        <v>NAVED</v>
      </c>
      <c r="O948" s="50" t="str">
        <f>TRIM(UPPER(tbl_raw_data[[#This Row],[Outcome]]))</f>
        <v>WITHDRAW</v>
      </c>
      <c r="P948" s="50" t="str">
        <f>TRIM(UPPER(tbl_raw_data[[#This Row],[Queue Name]]))</f>
        <v>CONSUMER EXISTING</v>
      </c>
      <c r="Q948" s="50" t="str">
        <f>IF(tbl_raw_data[[#This Row],[Time taken in min]]&lt;=Settiings!$D$2,"SLA_MET","SLA_NOT_MET")</f>
        <v>SLA_MET</v>
      </c>
      <c r="R948" s="94"/>
    </row>
    <row r="949" spans="1:18" x14ac:dyDescent="0.3">
      <c r="A949" s="23" t="s">
        <v>4416</v>
      </c>
      <c r="B949" s="9">
        <v>45154.733530092592</v>
      </c>
      <c r="C949" s="24">
        <v>45154.74827546296</v>
      </c>
      <c r="D949" s="25" t="s">
        <v>8</v>
      </c>
      <c r="E949" s="25" t="s">
        <v>47</v>
      </c>
      <c r="F949" s="25" t="s">
        <v>16</v>
      </c>
      <c r="G949" s="25" t="s">
        <v>62</v>
      </c>
      <c r="H949" s="78" t="s">
        <v>7451</v>
      </c>
      <c r="I949" s="48">
        <f>tbl_raw_data[[#This Row],[Date Actioned]]-tbl_raw_data[[#This Row],[Date Tagged]]</f>
        <v>1.4745370368473232E-2</v>
      </c>
      <c r="J949" s="46">
        <f>HOUR(tbl_raw_data[[#This Row],[Time_taken]])*60+MINUTE(tbl_raw_data[[#This Row],[Time_taken]])+SECOND(tbl_raw_data[[#This Row],[Time_taken]])/60</f>
        <v>21.233333333333334</v>
      </c>
      <c r="K949" s="52">
        <f>DATE(YEAR(tbl_raw_data[[#This Row],[Date Actioned]]),MONTH(tbl_raw_data[[#This Row],[Date Actioned]]),DAY(tbl_raw_data[[#This Row],[Date Actioned]]))</f>
        <v>45154</v>
      </c>
      <c r="L949" s="50" t="str">
        <f>UPPER(TEXT(tbl_raw_data[[#This Row],[updated_date]],"MMMM"))</f>
        <v>AUGUST</v>
      </c>
      <c r="M949" s="50" t="str">
        <f>"WEEK "&amp; IF(ROUNDUP(DAY(tbl_raw_data[[#This Row],[updated_date]])/7,0)=5,4,ROUNDUP(DAY(tbl_raw_data[[#This Row],[updated_date]])/7,0))</f>
        <v>WEEK 3</v>
      </c>
      <c r="N949" s="50" t="str">
        <f>UPPER(VLOOKUP(tbl_raw_data[[#This Row],[Analyst]],Settiings!$A$2:$B$16,2,0))</f>
        <v>CAMROOON</v>
      </c>
      <c r="O949" s="50" t="str">
        <f>TRIM(UPPER(tbl_raw_data[[#This Row],[Outcome]]))</f>
        <v>WITHDRAW</v>
      </c>
      <c r="P949" s="50" t="str">
        <f>TRIM(UPPER(tbl_raw_data[[#This Row],[Queue Name]]))</f>
        <v>CONSUMER PRE BUREAU</v>
      </c>
      <c r="Q949" s="50" t="str">
        <f>IF(tbl_raw_data[[#This Row],[Time taken in min]]&lt;=Settiings!$D$2,"SLA_MET","SLA_NOT_MET")</f>
        <v>SLA_NOT_MET</v>
      </c>
      <c r="R949" s="94"/>
    </row>
    <row r="950" spans="1:18" x14ac:dyDescent="0.3">
      <c r="A950" s="20" t="s">
        <v>4431</v>
      </c>
      <c r="B950" s="9">
        <v>45154.757280092592</v>
      </c>
      <c r="C950" s="24">
        <v>45154.766076388885</v>
      </c>
      <c r="D950" s="25" t="s">
        <v>8</v>
      </c>
      <c r="E950" s="25" t="s">
        <v>47</v>
      </c>
      <c r="F950" s="25" t="s">
        <v>53</v>
      </c>
      <c r="G950" s="25" t="s">
        <v>4432</v>
      </c>
      <c r="H950" s="78" t="s">
        <v>7451</v>
      </c>
      <c r="I950" s="48">
        <f>tbl_raw_data[[#This Row],[Date Actioned]]-tbl_raw_data[[#This Row],[Date Tagged]]</f>
        <v>8.7962962934398092E-3</v>
      </c>
      <c r="J950" s="46">
        <f>HOUR(tbl_raw_data[[#This Row],[Time_taken]])*60+MINUTE(tbl_raw_data[[#This Row],[Time_taken]])+SECOND(tbl_raw_data[[#This Row],[Time_taken]])/60</f>
        <v>12.666666666666666</v>
      </c>
      <c r="K950" s="52">
        <f>DATE(YEAR(tbl_raw_data[[#This Row],[Date Actioned]]),MONTH(tbl_raw_data[[#This Row],[Date Actioned]]),DAY(tbl_raw_data[[#This Row],[Date Actioned]]))</f>
        <v>45154</v>
      </c>
      <c r="L950" s="50" t="str">
        <f>UPPER(TEXT(tbl_raw_data[[#This Row],[updated_date]],"MMMM"))</f>
        <v>AUGUST</v>
      </c>
      <c r="M950" s="50" t="str">
        <f>"WEEK "&amp; IF(ROUNDUP(DAY(tbl_raw_data[[#This Row],[updated_date]])/7,0)=5,4,ROUNDUP(DAY(tbl_raw_data[[#This Row],[updated_date]])/7,0))</f>
        <v>WEEK 3</v>
      </c>
      <c r="N950" s="50" t="str">
        <f>UPPER(VLOOKUP(tbl_raw_data[[#This Row],[Analyst]],Settiings!$A$2:$B$16,2,0))</f>
        <v>NAVED</v>
      </c>
      <c r="O950" s="50" t="str">
        <f>TRIM(UPPER(tbl_raw_data[[#This Row],[Outcome]]))</f>
        <v>WITHDRAW</v>
      </c>
      <c r="P950" s="50" t="str">
        <f>TRIM(UPPER(tbl_raw_data[[#This Row],[Queue Name]]))</f>
        <v>CONSUMER PRE BUREAU</v>
      </c>
      <c r="Q950" s="50" t="str">
        <f>IF(tbl_raw_data[[#This Row],[Time taken in min]]&lt;=Settiings!$D$2,"SLA_MET","SLA_NOT_MET")</f>
        <v>SLA_MET</v>
      </c>
      <c r="R950" s="94"/>
    </row>
    <row r="951" spans="1:18" x14ac:dyDescent="0.3">
      <c r="A951" s="14" t="s">
        <v>4452</v>
      </c>
      <c r="B951" s="9">
        <v>45154.822638888887</v>
      </c>
      <c r="C951" s="24">
        <v>45154.833182870374</v>
      </c>
      <c r="D951" s="25" t="s">
        <v>8</v>
      </c>
      <c r="E951" s="25" t="s">
        <v>9</v>
      </c>
      <c r="F951" s="25" t="s">
        <v>10</v>
      </c>
      <c r="G951" s="25" t="s">
        <v>4453</v>
      </c>
      <c r="H951" s="78" t="s">
        <v>7451</v>
      </c>
      <c r="I951" s="48">
        <f>tbl_raw_data[[#This Row],[Date Actioned]]-tbl_raw_data[[#This Row],[Date Tagged]]</f>
        <v>1.0543981486989651E-2</v>
      </c>
      <c r="J951" s="46">
        <f>HOUR(tbl_raw_data[[#This Row],[Time_taken]])*60+MINUTE(tbl_raw_data[[#This Row],[Time_taken]])+SECOND(tbl_raw_data[[#This Row],[Time_taken]])/60</f>
        <v>15.183333333333334</v>
      </c>
      <c r="K951" s="52">
        <f>DATE(YEAR(tbl_raw_data[[#This Row],[Date Actioned]]),MONTH(tbl_raw_data[[#This Row],[Date Actioned]]),DAY(tbl_raw_data[[#This Row],[Date Actioned]]))</f>
        <v>45154</v>
      </c>
      <c r="L951" s="50" t="str">
        <f>UPPER(TEXT(tbl_raw_data[[#This Row],[updated_date]],"MMMM"))</f>
        <v>AUGUST</v>
      </c>
      <c r="M951" s="50" t="str">
        <f>"WEEK "&amp; IF(ROUNDUP(DAY(tbl_raw_data[[#This Row],[updated_date]])/7,0)=5,4,ROUNDUP(DAY(tbl_raw_data[[#This Row],[updated_date]])/7,0))</f>
        <v>WEEK 3</v>
      </c>
      <c r="N951" s="50" t="str">
        <f>UPPER(VLOOKUP(tbl_raw_data[[#This Row],[Analyst]],Settiings!$A$2:$B$16,2,0))</f>
        <v>NITESH</v>
      </c>
      <c r="O951" s="50" t="str">
        <f>TRIM(UPPER(tbl_raw_data[[#This Row],[Outcome]]))</f>
        <v>WITHDRAW</v>
      </c>
      <c r="P951" s="50" t="str">
        <f>TRIM(UPPER(tbl_raw_data[[#This Row],[Queue Name]]))</f>
        <v>CONSUMER EXISTING</v>
      </c>
      <c r="Q951" s="50" t="str">
        <f>IF(tbl_raw_data[[#This Row],[Time taken in min]]&lt;=Settiings!$D$2,"SLA_MET","SLA_NOT_MET")</f>
        <v>SLA_MET</v>
      </c>
      <c r="R951" s="94"/>
    </row>
    <row r="952" spans="1:18" x14ac:dyDescent="0.3">
      <c r="A952" s="20" t="s">
        <v>4454</v>
      </c>
      <c r="B952" s="15">
        <v>45154.823287037034</v>
      </c>
      <c r="C952" s="16">
        <v>45154.838067129633</v>
      </c>
      <c r="D952" s="17" t="s">
        <v>8</v>
      </c>
      <c r="E952" s="17" t="s">
        <v>9</v>
      </c>
      <c r="F952" s="17" t="s">
        <v>53</v>
      </c>
      <c r="G952" s="17" t="s">
        <v>231</v>
      </c>
      <c r="H952" s="78" t="s">
        <v>7451</v>
      </c>
      <c r="I952" s="48">
        <f>tbl_raw_data[[#This Row],[Date Actioned]]-tbl_raw_data[[#This Row],[Date Tagged]]</f>
        <v>1.4780092598812189E-2</v>
      </c>
      <c r="J952" s="46">
        <f>HOUR(tbl_raw_data[[#This Row],[Time_taken]])*60+MINUTE(tbl_raw_data[[#This Row],[Time_taken]])+SECOND(tbl_raw_data[[#This Row],[Time_taken]])/60</f>
        <v>21.283333333333335</v>
      </c>
      <c r="K952" s="52">
        <f>DATE(YEAR(tbl_raw_data[[#This Row],[Date Actioned]]),MONTH(tbl_raw_data[[#This Row],[Date Actioned]]),DAY(tbl_raw_data[[#This Row],[Date Actioned]]))</f>
        <v>45154</v>
      </c>
      <c r="L952" s="50" t="str">
        <f>UPPER(TEXT(tbl_raw_data[[#This Row],[updated_date]],"MMMM"))</f>
        <v>AUGUST</v>
      </c>
      <c r="M952" s="50" t="str">
        <f>"WEEK "&amp; IF(ROUNDUP(DAY(tbl_raw_data[[#This Row],[updated_date]])/7,0)=5,4,ROUNDUP(DAY(tbl_raw_data[[#This Row],[updated_date]])/7,0))</f>
        <v>WEEK 3</v>
      </c>
      <c r="N952" s="50" t="str">
        <f>UPPER(VLOOKUP(tbl_raw_data[[#This Row],[Analyst]],Settiings!$A$2:$B$16,2,0))</f>
        <v>NAVED</v>
      </c>
      <c r="O952" s="50" t="str">
        <f>TRIM(UPPER(tbl_raw_data[[#This Row],[Outcome]]))</f>
        <v>WITHDRAW</v>
      </c>
      <c r="P952" s="50" t="str">
        <f>TRIM(UPPER(tbl_raw_data[[#This Row],[Queue Name]]))</f>
        <v>CONSUMER EXISTING</v>
      </c>
      <c r="Q952" s="50" t="str">
        <f>IF(tbl_raw_data[[#This Row],[Time taken in min]]&lt;=Settiings!$D$2,"SLA_MET","SLA_NOT_MET")</f>
        <v>SLA_NOT_MET</v>
      </c>
      <c r="R952" s="94"/>
    </row>
    <row r="953" spans="1:18" x14ac:dyDescent="0.3">
      <c r="A953" s="23" t="s">
        <v>4458</v>
      </c>
      <c r="B953" s="9">
        <v>45154.834050925929</v>
      </c>
      <c r="C953" s="24">
        <v>45154.846446759257</v>
      </c>
      <c r="D953" s="25" t="s">
        <v>8</v>
      </c>
      <c r="E953" s="25" t="s">
        <v>47</v>
      </c>
      <c r="F953" s="25" t="s">
        <v>53</v>
      </c>
      <c r="G953" s="25" t="s">
        <v>4459</v>
      </c>
      <c r="H953" s="78" t="s">
        <v>7451</v>
      </c>
      <c r="I953" s="48">
        <f>tbl_raw_data[[#This Row],[Date Actioned]]-tbl_raw_data[[#This Row],[Date Tagged]]</f>
        <v>1.2395833327900618E-2</v>
      </c>
      <c r="J953" s="46">
        <f>HOUR(tbl_raw_data[[#This Row],[Time_taken]])*60+MINUTE(tbl_raw_data[[#This Row],[Time_taken]])+SECOND(tbl_raw_data[[#This Row],[Time_taken]])/60</f>
        <v>17.850000000000001</v>
      </c>
      <c r="K953" s="52">
        <f>DATE(YEAR(tbl_raw_data[[#This Row],[Date Actioned]]),MONTH(tbl_raw_data[[#This Row],[Date Actioned]]),DAY(tbl_raw_data[[#This Row],[Date Actioned]]))</f>
        <v>45154</v>
      </c>
      <c r="L953" s="50" t="str">
        <f>UPPER(TEXT(tbl_raw_data[[#This Row],[updated_date]],"MMMM"))</f>
        <v>AUGUST</v>
      </c>
      <c r="M953" s="50" t="str">
        <f>"WEEK "&amp; IF(ROUNDUP(DAY(tbl_raw_data[[#This Row],[updated_date]])/7,0)=5,4,ROUNDUP(DAY(tbl_raw_data[[#This Row],[updated_date]])/7,0))</f>
        <v>WEEK 3</v>
      </c>
      <c r="N953" s="50" t="str">
        <f>UPPER(VLOOKUP(tbl_raw_data[[#This Row],[Analyst]],Settiings!$A$2:$B$16,2,0))</f>
        <v>NAVED</v>
      </c>
      <c r="O953" s="50" t="str">
        <f>TRIM(UPPER(tbl_raw_data[[#This Row],[Outcome]]))</f>
        <v>WITHDRAW</v>
      </c>
      <c r="P953" s="50" t="str">
        <f>TRIM(UPPER(tbl_raw_data[[#This Row],[Queue Name]]))</f>
        <v>CONSUMER PRE BUREAU</v>
      </c>
      <c r="Q953" s="50" t="str">
        <f>IF(tbl_raw_data[[#This Row],[Time taken in min]]&lt;=Settiings!$D$2,"SLA_MET","SLA_NOT_MET")</f>
        <v>SLA_MET</v>
      </c>
      <c r="R953" s="94"/>
    </row>
    <row r="954" spans="1:18" x14ac:dyDescent="0.3">
      <c r="A954" s="20" t="s">
        <v>4468</v>
      </c>
      <c r="B954" s="9">
        <v>45154.859027777777</v>
      </c>
      <c r="C954" s="24">
        <v>45154.869780092595</v>
      </c>
      <c r="D954" s="25" t="s">
        <v>8</v>
      </c>
      <c r="E954" s="25" t="s">
        <v>47</v>
      </c>
      <c r="F954" s="25" t="s">
        <v>16</v>
      </c>
      <c r="G954" s="25" t="s">
        <v>3339</v>
      </c>
      <c r="H954" s="78" t="s">
        <v>7451</v>
      </c>
      <c r="I954" s="48">
        <f>tbl_raw_data[[#This Row],[Date Actioned]]-tbl_raw_data[[#This Row],[Date Tagged]]</f>
        <v>1.0752314818091691E-2</v>
      </c>
      <c r="J954" s="46">
        <f>HOUR(tbl_raw_data[[#This Row],[Time_taken]])*60+MINUTE(tbl_raw_data[[#This Row],[Time_taken]])+SECOND(tbl_raw_data[[#This Row],[Time_taken]])/60</f>
        <v>15.483333333333333</v>
      </c>
      <c r="K954" s="52">
        <f>DATE(YEAR(tbl_raw_data[[#This Row],[Date Actioned]]),MONTH(tbl_raw_data[[#This Row],[Date Actioned]]),DAY(tbl_raw_data[[#This Row],[Date Actioned]]))</f>
        <v>45154</v>
      </c>
      <c r="L954" s="50" t="str">
        <f>UPPER(TEXT(tbl_raw_data[[#This Row],[updated_date]],"MMMM"))</f>
        <v>AUGUST</v>
      </c>
      <c r="M954" s="50" t="str">
        <f>"WEEK "&amp; IF(ROUNDUP(DAY(tbl_raw_data[[#This Row],[updated_date]])/7,0)=5,4,ROUNDUP(DAY(tbl_raw_data[[#This Row],[updated_date]])/7,0))</f>
        <v>WEEK 3</v>
      </c>
      <c r="N954" s="50" t="str">
        <f>UPPER(VLOOKUP(tbl_raw_data[[#This Row],[Analyst]],Settiings!$A$2:$B$16,2,0))</f>
        <v>CAMROOON</v>
      </c>
      <c r="O954" s="50" t="str">
        <f>TRIM(UPPER(tbl_raw_data[[#This Row],[Outcome]]))</f>
        <v>WITHDRAW</v>
      </c>
      <c r="P954" s="50" t="str">
        <f>TRIM(UPPER(tbl_raw_data[[#This Row],[Queue Name]]))</f>
        <v>CONSUMER PRE BUREAU</v>
      </c>
      <c r="Q954" s="50" t="str">
        <f>IF(tbl_raw_data[[#This Row],[Time taken in min]]&lt;=Settiings!$D$2,"SLA_MET","SLA_NOT_MET")</f>
        <v>SLA_MET</v>
      </c>
      <c r="R954" s="94"/>
    </row>
    <row r="955" spans="1:18" x14ac:dyDescent="0.3">
      <c r="A955" s="23" t="s">
        <v>4470</v>
      </c>
      <c r="B955" s="15">
        <v>45154.862881944442</v>
      </c>
      <c r="C955" s="16">
        <v>45154.871365740742</v>
      </c>
      <c r="D955" s="17" t="s">
        <v>8</v>
      </c>
      <c r="E955" s="17" t="s">
        <v>47</v>
      </c>
      <c r="F955" s="17" t="s">
        <v>16</v>
      </c>
      <c r="G955" s="17" t="s">
        <v>118</v>
      </c>
      <c r="H955" s="78" t="s">
        <v>7451</v>
      </c>
      <c r="I955" s="48">
        <f>tbl_raw_data[[#This Row],[Date Actioned]]-tbl_raw_data[[#This Row],[Date Tagged]]</f>
        <v>8.4837963004247285E-3</v>
      </c>
      <c r="J955" s="46">
        <f>HOUR(tbl_raw_data[[#This Row],[Time_taken]])*60+MINUTE(tbl_raw_data[[#This Row],[Time_taken]])+SECOND(tbl_raw_data[[#This Row],[Time_taken]])/60</f>
        <v>12.216666666666667</v>
      </c>
      <c r="K955" s="52">
        <f>DATE(YEAR(tbl_raw_data[[#This Row],[Date Actioned]]),MONTH(tbl_raw_data[[#This Row],[Date Actioned]]),DAY(tbl_raw_data[[#This Row],[Date Actioned]]))</f>
        <v>45154</v>
      </c>
      <c r="L955" s="50" t="str">
        <f>UPPER(TEXT(tbl_raw_data[[#This Row],[updated_date]],"MMMM"))</f>
        <v>AUGUST</v>
      </c>
      <c r="M955" s="50" t="str">
        <f>"WEEK "&amp; IF(ROUNDUP(DAY(tbl_raw_data[[#This Row],[updated_date]])/7,0)=5,4,ROUNDUP(DAY(tbl_raw_data[[#This Row],[updated_date]])/7,0))</f>
        <v>WEEK 3</v>
      </c>
      <c r="N955" s="50" t="str">
        <f>UPPER(VLOOKUP(tbl_raw_data[[#This Row],[Analyst]],Settiings!$A$2:$B$16,2,0))</f>
        <v>CAMROOON</v>
      </c>
      <c r="O955" s="50" t="str">
        <f>TRIM(UPPER(tbl_raw_data[[#This Row],[Outcome]]))</f>
        <v>WITHDRAW</v>
      </c>
      <c r="P955" s="50" t="str">
        <f>TRIM(UPPER(tbl_raw_data[[#This Row],[Queue Name]]))</f>
        <v>CONSUMER PRE BUREAU</v>
      </c>
      <c r="Q955" s="50" t="str">
        <f>IF(tbl_raw_data[[#This Row],[Time taken in min]]&lt;=Settiings!$D$2,"SLA_MET","SLA_NOT_MET")</f>
        <v>SLA_MET</v>
      </c>
      <c r="R955" s="94"/>
    </row>
    <row r="956" spans="1:18" x14ac:dyDescent="0.3">
      <c r="A956" s="14" t="s">
        <v>4473</v>
      </c>
      <c r="B956" s="9">
        <v>45154.872430555559</v>
      </c>
      <c r="C956" s="24">
        <v>45154.87604166667</v>
      </c>
      <c r="D956" s="25" t="s">
        <v>8</v>
      </c>
      <c r="E956" s="25" t="s">
        <v>9</v>
      </c>
      <c r="F956" s="25" t="s">
        <v>16</v>
      </c>
      <c r="G956" s="25" t="s">
        <v>118</v>
      </c>
      <c r="H956" s="78" t="s">
        <v>7451</v>
      </c>
      <c r="I956" s="48">
        <f>tbl_raw_data[[#This Row],[Date Actioned]]-tbl_raw_data[[#This Row],[Date Tagged]]</f>
        <v>3.6111111112404615E-3</v>
      </c>
      <c r="J956" s="46">
        <f>HOUR(tbl_raw_data[[#This Row],[Time_taken]])*60+MINUTE(tbl_raw_data[[#This Row],[Time_taken]])+SECOND(tbl_raw_data[[#This Row],[Time_taken]])/60</f>
        <v>5.2</v>
      </c>
      <c r="K956" s="52">
        <f>DATE(YEAR(tbl_raw_data[[#This Row],[Date Actioned]]),MONTH(tbl_raw_data[[#This Row],[Date Actioned]]),DAY(tbl_raw_data[[#This Row],[Date Actioned]]))</f>
        <v>45154</v>
      </c>
      <c r="L956" s="50" t="str">
        <f>UPPER(TEXT(tbl_raw_data[[#This Row],[updated_date]],"MMMM"))</f>
        <v>AUGUST</v>
      </c>
      <c r="M956" s="50" t="str">
        <f>"WEEK "&amp; IF(ROUNDUP(DAY(tbl_raw_data[[#This Row],[updated_date]])/7,0)=5,4,ROUNDUP(DAY(tbl_raw_data[[#This Row],[updated_date]])/7,0))</f>
        <v>WEEK 3</v>
      </c>
      <c r="N956" s="50" t="str">
        <f>UPPER(VLOOKUP(tbl_raw_data[[#This Row],[Analyst]],Settiings!$A$2:$B$16,2,0))</f>
        <v>CAMROOON</v>
      </c>
      <c r="O956" s="50" t="str">
        <f>TRIM(UPPER(tbl_raw_data[[#This Row],[Outcome]]))</f>
        <v>WITHDRAW</v>
      </c>
      <c r="P956" s="50" t="str">
        <f>TRIM(UPPER(tbl_raw_data[[#This Row],[Queue Name]]))</f>
        <v>CONSUMER EXISTING</v>
      </c>
      <c r="Q956" s="50" t="str">
        <f>IF(tbl_raw_data[[#This Row],[Time taken in min]]&lt;=Settiings!$D$2,"SLA_MET","SLA_NOT_MET")</f>
        <v>SLA_MET</v>
      </c>
      <c r="R956" s="94"/>
    </row>
    <row r="957" spans="1:18" x14ac:dyDescent="0.3">
      <c r="A957" s="20" t="s">
        <v>4475</v>
      </c>
      <c r="B957" s="15">
        <v>45154.872858796298</v>
      </c>
      <c r="C957" s="16">
        <v>45154.881296296298</v>
      </c>
      <c r="D957" s="17" t="s">
        <v>8</v>
      </c>
      <c r="E957" s="17" t="s">
        <v>47</v>
      </c>
      <c r="F957" s="17" t="s">
        <v>16</v>
      </c>
      <c r="G957" s="17" t="s">
        <v>4476</v>
      </c>
      <c r="H957" s="78" t="s">
        <v>7451</v>
      </c>
      <c r="I957" s="48">
        <f>tbl_raw_data[[#This Row],[Date Actioned]]-tbl_raw_data[[#This Row],[Date Tagged]]</f>
        <v>8.4375000005820766E-3</v>
      </c>
      <c r="J957" s="46">
        <f>HOUR(tbl_raw_data[[#This Row],[Time_taken]])*60+MINUTE(tbl_raw_data[[#This Row],[Time_taken]])+SECOND(tbl_raw_data[[#This Row],[Time_taken]])/60</f>
        <v>12.15</v>
      </c>
      <c r="K957" s="52">
        <f>DATE(YEAR(tbl_raw_data[[#This Row],[Date Actioned]]),MONTH(tbl_raw_data[[#This Row],[Date Actioned]]),DAY(tbl_raw_data[[#This Row],[Date Actioned]]))</f>
        <v>45154</v>
      </c>
      <c r="L957" s="50" t="str">
        <f>UPPER(TEXT(tbl_raw_data[[#This Row],[updated_date]],"MMMM"))</f>
        <v>AUGUST</v>
      </c>
      <c r="M957" s="50" t="str">
        <f>"WEEK "&amp; IF(ROUNDUP(DAY(tbl_raw_data[[#This Row],[updated_date]])/7,0)=5,4,ROUNDUP(DAY(tbl_raw_data[[#This Row],[updated_date]])/7,0))</f>
        <v>WEEK 3</v>
      </c>
      <c r="N957" s="50" t="str">
        <f>UPPER(VLOOKUP(tbl_raw_data[[#This Row],[Analyst]],Settiings!$A$2:$B$16,2,0))</f>
        <v>CAMROOON</v>
      </c>
      <c r="O957" s="50" t="str">
        <f>TRIM(UPPER(tbl_raw_data[[#This Row],[Outcome]]))</f>
        <v>WITHDRAW</v>
      </c>
      <c r="P957" s="50" t="str">
        <f>TRIM(UPPER(tbl_raw_data[[#This Row],[Queue Name]]))</f>
        <v>CONSUMER PRE BUREAU</v>
      </c>
      <c r="Q957" s="50" t="str">
        <f>IF(tbl_raw_data[[#This Row],[Time taken in min]]&lt;=Settiings!$D$2,"SLA_MET","SLA_NOT_MET")</f>
        <v>SLA_MET</v>
      </c>
      <c r="R957" s="94"/>
    </row>
    <row r="958" spans="1:18" x14ac:dyDescent="0.3">
      <c r="A958" s="23" t="s">
        <v>4481</v>
      </c>
      <c r="B958" s="9">
        <v>45154.895798611113</v>
      </c>
      <c r="C958" s="24">
        <v>45154.905856481484</v>
      </c>
      <c r="D958" s="25" t="s">
        <v>8</v>
      </c>
      <c r="E958" s="25" t="s">
        <v>19</v>
      </c>
      <c r="F958" s="25" t="s">
        <v>1222</v>
      </c>
      <c r="G958" s="25" t="s">
        <v>157</v>
      </c>
      <c r="H958" s="78" t="s">
        <v>7451</v>
      </c>
      <c r="I958" s="48">
        <f>tbl_raw_data[[#This Row],[Date Actioned]]-tbl_raw_data[[#This Row],[Date Tagged]]</f>
        <v>1.0057870371383615E-2</v>
      </c>
      <c r="J958" s="46">
        <f>HOUR(tbl_raw_data[[#This Row],[Time_taken]])*60+MINUTE(tbl_raw_data[[#This Row],[Time_taken]])+SECOND(tbl_raw_data[[#This Row],[Time_taken]])/60</f>
        <v>14.483333333333333</v>
      </c>
      <c r="K958" s="52">
        <f>DATE(YEAR(tbl_raw_data[[#This Row],[Date Actioned]]),MONTH(tbl_raw_data[[#This Row],[Date Actioned]]),DAY(tbl_raw_data[[#This Row],[Date Actioned]]))</f>
        <v>45154</v>
      </c>
      <c r="L958" s="50" t="str">
        <f>UPPER(TEXT(tbl_raw_data[[#This Row],[updated_date]],"MMMM"))</f>
        <v>AUGUST</v>
      </c>
      <c r="M958" s="50" t="str">
        <f>"WEEK "&amp; IF(ROUNDUP(DAY(tbl_raw_data[[#This Row],[updated_date]])/7,0)=5,4,ROUNDUP(DAY(tbl_raw_data[[#This Row],[updated_date]])/7,0))</f>
        <v>WEEK 3</v>
      </c>
      <c r="N958" s="50" t="str">
        <f>UPPER(VLOOKUP(tbl_raw_data[[#This Row],[Analyst]],Settiings!$A$2:$B$16,2,0))</f>
        <v>HARDIK</v>
      </c>
      <c r="O958" s="50" t="str">
        <f>TRIM(UPPER(tbl_raw_data[[#This Row],[Outcome]]))</f>
        <v>WITHDRAW</v>
      </c>
      <c r="P958" s="50" t="str">
        <f>TRIM(UPPER(tbl_raw_data[[#This Row],[Queue Name]]))</f>
        <v>CONSUMER POST BUREAU</v>
      </c>
      <c r="Q958" s="50" t="str">
        <f>IF(tbl_raw_data[[#This Row],[Time taken in min]]&lt;=Settiings!$D$2,"SLA_MET","SLA_NOT_MET")</f>
        <v>SLA_MET</v>
      </c>
      <c r="R958" s="94"/>
    </row>
    <row r="959" spans="1:18" x14ac:dyDescent="0.3">
      <c r="A959" s="14" t="s">
        <v>4491</v>
      </c>
      <c r="B959" s="15">
        <v>45155.413680555554</v>
      </c>
      <c r="C959" s="16">
        <v>45155.438136574077</v>
      </c>
      <c r="D959" s="17" t="s">
        <v>8</v>
      </c>
      <c r="E959" s="17" t="s">
        <v>19</v>
      </c>
      <c r="F959" s="17" t="s">
        <v>24</v>
      </c>
      <c r="G959" s="17" t="s">
        <v>3304</v>
      </c>
      <c r="H959" s="78" t="s">
        <v>7451</v>
      </c>
      <c r="I959" s="48">
        <f>tbl_raw_data[[#This Row],[Date Actioned]]-tbl_raw_data[[#This Row],[Date Tagged]]</f>
        <v>2.4456018523778766E-2</v>
      </c>
      <c r="J959" s="46">
        <f>HOUR(tbl_raw_data[[#This Row],[Time_taken]])*60+MINUTE(tbl_raw_data[[#This Row],[Time_taken]])+SECOND(tbl_raw_data[[#This Row],[Time_taken]])/60</f>
        <v>35.216666666666669</v>
      </c>
      <c r="K959" s="52">
        <f>DATE(YEAR(tbl_raw_data[[#This Row],[Date Actioned]]),MONTH(tbl_raw_data[[#This Row],[Date Actioned]]),DAY(tbl_raw_data[[#This Row],[Date Actioned]]))</f>
        <v>45155</v>
      </c>
      <c r="L959" s="50" t="str">
        <f>UPPER(TEXT(tbl_raw_data[[#This Row],[updated_date]],"MMMM"))</f>
        <v>AUGUST</v>
      </c>
      <c r="M959" s="50" t="str">
        <f>"WEEK "&amp; IF(ROUNDUP(DAY(tbl_raw_data[[#This Row],[updated_date]])/7,0)=5,4,ROUNDUP(DAY(tbl_raw_data[[#This Row],[updated_date]])/7,0))</f>
        <v>WEEK 3</v>
      </c>
      <c r="N959" s="50" t="str">
        <f>UPPER(VLOOKUP(tbl_raw_data[[#This Row],[Analyst]],Settiings!$A$2:$B$16,2,0))</f>
        <v>QUADIR</v>
      </c>
      <c r="O959" s="50" t="str">
        <f>TRIM(UPPER(tbl_raw_data[[#This Row],[Outcome]]))</f>
        <v>WITHDRAW</v>
      </c>
      <c r="P959" s="50" t="str">
        <f>TRIM(UPPER(tbl_raw_data[[#This Row],[Queue Name]]))</f>
        <v>CONSUMER POST BUREAU</v>
      </c>
      <c r="Q959" s="50" t="str">
        <f>IF(tbl_raw_data[[#This Row],[Time taken in min]]&lt;=Settiings!$D$2,"SLA_MET","SLA_NOT_MET")</f>
        <v>SLA_NOT_MET</v>
      </c>
      <c r="R959" s="94"/>
    </row>
    <row r="960" spans="1:18" x14ac:dyDescent="0.3">
      <c r="A960" s="20" t="s">
        <v>4492</v>
      </c>
      <c r="B960" s="9">
        <v>45155.415393518517</v>
      </c>
      <c r="C960" s="24">
        <v>45155.450636574074</v>
      </c>
      <c r="D960" s="25" t="s">
        <v>8</v>
      </c>
      <c r="E960" s="25" t="s">
        <v>19</v>
      </c>
      <c r="F960" s="25" t="s">
        <v>24</v>
      </c>
      <c r="G960" s="25" t="s">
        <v>3812</v>
      </c>
      <c r="H960" s="78" t="s">
        <v>7451</v>
      </c>
      <c r="I960" s="48">
        <f>tbl_raw_data[[#This Row],[Date Actioned]]-tbl_raw_data[[#This Row],[Date Tagged]]</f>
        <v>3.5243055557657499E-2</v>
      </c>
      <c r="J960" s="46">
        <f>HOUR(tbl_raw_data[[#This Row],[Time_taken]])*60+MINUTE(tbl_raw_data[[#This Row],[Time_taken]])+SECOND(tbl_raw_data[[#This Row],[Time_taken]])/60</f>
        <v>50.75</v>
      </c>
      <c r="K960" s="52">
        <f>DATE(YEAR(tbl_raw_data[[#This Row],[Date Actioned]]),MONTH(tbl_raw_data[[#This Row],[Date Actioned]]),DAY(tbl_raw_data[[#This Row],[Date Actioned]]))</f>
        <v>45155</v>
      </c>
      <c r="L960" s="50" t="str">
        <f>UPPER(TEXT(tbl_raw_data[[#This Row],[updated_date]],"MMMM"))</f>
        <v>AUGUST</v>
      </c>
      <c r="M960" s="50" t="str">
        <f>"WEEK "&amp; IF(ROUNDUP(DAY(tbl_raw_data[[#This Row],[updated_date]])/7,0)=5,4,ROUNDUP(DAY(tbl_raw_data[[#This Row],[updated_date]])/7,0))</f>
        <v>WEEK 3</v>
      </c>
      <c r="N960" s="50" t="str">
        <f>UPPER(VLOOKUP(tbl_raw_data[[#This Row],[Analyst]],Settiings!$A$2:$B$16,2,0))</f>
        <v>QUADIR</v>
      </c>
      <c r="O960" s="50" t="str">
        <f>TRIM(UPPER(tbl_raw_data[[#This Row],[Outcome]]))</f>
        <v>WITHDRAW</v>
      </c>
      <c r="P960" s="50" t="str">
        <f>TRIM(UPPER(tbl_raw_data[[#This Row],[Queue Name]]))</f>
        <v>CONSUMER POST BUREAU</v>
      </c>
      <c r="Q960" s="50" t="str">
        <f>IF(tbl_raw_data[[#This Row],[Time taken in min]]&lt;=Settiings!$D$2,"SLA_MET","SLA_NOT_MET")</f>
        <v>SLA_NOT_MET</v>
      </c>
      <c r="R960" s="94"/>
    </row>
    <row r="961" spans="1:18" x14ac:dyDescent="0.3">
      <c r="A961" s="23" t="s">
        <v>4493</v>
      </c>
      <c r="B961" s="15">
        <v>45155.421493055554</v>
      </c>
      <c r="C961" s="16">
        <v>45155.457141203704</v>
      </c>
      <c r="D961" s="17" t="s">
        <v>8</v>
      </c>
      <c r="E961" s="17" t="s">
        <v>9</v>
      </c>
      <c r="F961" s="17" t="s">
        <v>24</v>
      </c>
      <c r="G961" s="17" t="s">
        <v>142</v>
      </c>
      <c r="H961" s="78" t="s">
        <v>7451</v>
      </c>
      <c r="I961" s="48">
        <f>tbl_raw_data[[#This Row],[Date Actioned]]-tbl_raw_data[[#This Row],[Date Tagged]]</f>
        <v>3.5648148150357883E-2</v>
      </c>
      <c r="J961" s="46">
        <f>HOUR(tbl_raw_data[[#This Row],[Time_taken]])*60+MINUTE(tbl_raw_data[[#This Row],[Time_taken]])+SECOND(tbl_raw_data[[#This Row],[Time_taken]])/60</f>
        <v>51.333333333333336</v>
      </c>
      <c r="K961" s="52">
        <f>DATE(YEAR(tbl_raw_data[[#This Row],[Date Actioned]]),MONTH(tbl_raw_data[[#This Row],[Date Actioned]]),DAY(tbl_raw_data[[#This Row],[Date Actioned]]))</f>
        <v>45155</v>
      </c>
      <c r="L961" s="50" t="str">
        <f>UPPER(TEXT(tbl_raw_data[[#This Row],[updated_date]],"MMMM"))</f>
        <v>AUGUST</v>
      </c>
      <c r="M961" s="50" t="str">
        <f>"WEEK "&amp; IF(ROUNDUP(DAY(tbl_raw_data[[#This Row],[updated_date]])/7,0)=5,4,ROUNDUP(DAY(tbl_raw_data[[#This Row],[updated_date]])/7,0))</f>
        <v>WEEK 3</v>
      </c>
      <c r="N961" s="50" t="str">
        <f>UPPER(VLOOKUP(tbl_raw_data[[#This Row],[Analyst]],Settiings!$A$2:$B$16,2,0))</f>
        <v>QUADIR</v>
      </c>
      <c r="O961" s="50" t="str">
        <f>TRIM(UPPER(tbl_raw_data[[#This Row],[Outcome]]))</f>
        <v>WITHDRAW</v>
      </c>
      <c r="P961" s="50" t="str">
        <f>TRIM(UPPER(tbl_raw_data[[#This Row],[Queue Name]]))</f>
        <v>CONSUMER EXISTING</v>
      </c>
      <c r="Q961" s="50" t="str">
        <f>IF(tbl_raw_data[[#This Row],[Time taken in min]]&lt;=Settiings!$D$2,"SLA_MET","SLA_NOT_MET")</f>
        <v>SLA_NOT_MET</v>
      </c>
      <c r="R961" s="94"/>
    </row>
    <row r="962" spans="1:18" x14ac:dyDescent="0.3">
      <c r="A962" s="14" t="s">
        <v>4496</v>
      </c>
      <c r="B962" s="9">
        <v>45155.432303240741</v>
      </c>
      <c r="C962" s="24">
        <v>45155.458969907406</v>
      </c>
      <c r="D962" s="25" t="s">
        <v>8</v>
      </c>
      <c r="E962" s="25" t="s">
        <v>9</v>
      </c>
      <c r="F962" s="25" t="s">
        <v>43</v>
      </c>
      <c r="G962" s="25" t="s">
        <v>157</v>
      </c>
      <c r="H962" s="78" t="s">
        <v>7451</v>
      </c>
      <c r="I962" s="48">
        <f>tbl_raw_data[[#This Row],[Date Actioned]]-tbl_raw_data[[#This Row],[Date Tagged]]</f>
        <v>2.6666666664823424E-2</v>
      </c>
      <c r="J962" s="46">
        <f>HOUR(tbl_raw_data[[#This Row],[Time_taken]])*60+MINUTE(tbl_raw_data[[#This Row],[Time_taken]])+SECOND(tbl_raw_data[[#This Row],[Time_taken]])/60</f>
        <v>38.4</v>
      </c>
      <c r="K962" s="52">
        <f>DATE(YEAR(tbl_raw_data[[#This Row],[Date Actioned]]),MONTH(tbl_raw_data[[#This Row],[Date Actioned]]),DAY(tbl_raw_data[[#This Row],[Date Actioned]]))</f>
        <v>45155</v>
      </c>
      <c r="L962" s="50" t="str">
        <f>UPPER(TEXT(tbl_raw_data[[#This Row],[updated_date]],"MMMM"))</f>
        <v>AUGUST</v>
      </c>
      <c r="M962" s="50" t="str">
        <f>"WEEK "&amp; IF(ROUNDUP(DAY(tbl_raw_data[[#This Row],[updated_date]])/7,0)=5,4,ROUNDUP(DAY(tbl_raw_data[[#This Row],[updated_date]])/7,0))</f>
        <v>WEEK 3</v>
      </c>
      <c r="N962" s="50" t="str">
        <f>UPPER(VLOOKUP(tbl_raw_data[[#This Row],[Analyst]],Settiings!$A$2:$B$16,2,0))</f>
        <v>MERCEDES</v>
      </c>
      <c r="O962" s="50" t="str">
        <f>TRIM(UPPER(tbl_raw_data[[#This Row],[Outcome]]))</f>
        <v>WITHDRAW</v>
      </c>
      <c r="P962" s="50" t="str">
        <f>TRIM(UPPER(tbl_raw_data[[#This Row],[Queue Name]]))</f>
        <v>CONSUMER EXISTING</v>
      </c>
      <c r="Q962" s="50" t="str">
        <f>IF(tbl_raw_data[[#This Row],[Time taken in min]]&lt;=Settiings!$D$2,"SLA_MET","SLA_NOT_MET")</f>
        <v>SLA_NOT_MET</v>
      </c>
      <c r="R962" s="94"/>
    </row>
    <row r="963" spans="1:18" x14ac:dyDescent="0.3">
      <c r="A963" s="20" t="s">
        <v>4500</v>
      </c>
      <c r="B963" s="15">
        <v>45155.453101851854</v>
      </c>
      <c r="C963" s="16">
        <v>45155.462430555555</v>
      </c>
      <c r="D963" s="17" t="s">
        <v>8</v>
      </c>
      <c r="E963" s="17" t="s">
        <v>47</v>
      </c>
      <c r="F963" s="17" t="s">
        <v>24</v>
      </c>
      <c r="G963" s="17" t="s">
        <v>3304</v>
      </c>
      <c r="H963" s="78" t="s">
        <v>7451</v>
      </c>
      <c r="I963" s="48">
        <f>tbl_raw_data[[#This Row],[Date Actioned]]-tbl_raw_data[[#This Row],[Date Tagged]]</f>
        <v>9.3287037016125396E-3</v>
      </c>
      <c r="J963" s="46">
        <f>HOUR(tbl_raw_data[[#This Row],[Time_taken]])*60+MINUTE(tbl_raw_data[[#This Row],[Time_taken]])+SECOND(tbl_raw_data[[#This Row],[Time_taken]])/60</f>
        <v>13.433333333333334</v>
      </c>
      <c r="K963" s="52">
        <f>DATE(YEAR(tbl_raw_data[[#This Row],[Date Actioned]]),MONTH(tbl_raw_data[[#This Row],[Date Actioned]]),DAY(tbl_raw_data[[#This Row],[Date Actioned]]))</f>
        <v>45155</v>
      </c>
      <c r="L963" s="50" t="str">
        <f>UPPER(TEXT(tbl_raw_data[[#This Row],[updated_date]],"MMMM"))</f>
        <v>AUGUST</v>
      </c>
      <c r="M963" s="50" t="str">
        <f>"WEEK "&amp; IF(ROUNDUP(DAY(tbl_raw_data[[#This Row],[updated_date]])/7,0)=5,4,ROUNDUP(DAY(tbl_raw_data[[#This Row],[updated_date]])/7,0))</f>
        <v>WEEK 3</v>
      </c>
      <c r="N963" s="50" t="str">
        <f>UPPER(VLOOKUP(tbl_raw_data[[#This Row],[Analyst]],Settiings!$A$2:$B$16,2,0))</f>
        <v>QUADIR</v>
      </c>
      <c r="O963" s="50" t="str">
        <f>TRIM(UPPER(tbl_raw_data[[#This Row],[Outcome]]))</f>
        <v>WITHDRAW</v>
      </c>
      <c r="P963" s="50" t="str">
        <f>TRIM(UPPER(tbl_raw_data[[#This Row],[Queue Name]]))</f>
        <v>CONSUMER PRE BUREAU</v>
      </c>
      <c r="Q963" s="50" t="str">
        <f>IF(tbl_raw_data[[#This Row],[Time taken in min]]&lt;=Settiings!$D$2,"SLA_MET","SLA_NOT_MET")</f>
        <v>SLA_MET</v>
      </c>
      <c r="R963" s="94"/>
    </row>
    <row r="964" spans="1:18" x14ac:dyDescent="0.3">
      <c r="A964" s="23" t="s">
        <v>4509</v>
      </c>
      <c r="B964" s="9">
        <v>45155.464201388888</v>
      </c>
      <c r="C964" s="24">
        <v>45155.481296296297</v>
      </c>
      <c r="D964" s="25" t="s">
        <v>8</v>
      </c>
      <c r="E964" s="25" t="s">
        <v>47</v>
      </c>
      <c r="F964" s="25" t="s">
        <v>53</v>
      </c>
      <c r="G964" s="25" t="s">
        <v>4036</v>
      </c>
      <c r="H964" s="78" t="s">
        <v>7451</v>
      </c>
      <c r="I964" s="48">
        <f>tbl_raw_data[[#This Row],[Date Actioned]]-tbl_raw_data[[#This Row],[Date Tagged]]</f>
        <v>1.7094907409045845E-2</v>
      </c>
      <c r="J964" s="46">
        <f>HOUR(tbl_raw_data[[#This Row],[Time_taken]])*60+MINUTE(tbl_raw_data[[#This Row],[Time_taken]])+SECOND(tbl_raw_data[[#This Row],[Time_taken]])/60</f>
        <v>24.616666666666667</v>
      </c>
      <c r="K964" s="52">
        <f>DATE(YEAR(tbl_raw_data[[#This Row],[Date Actioned]]),MONTH(tbl_raw_data[[#This Row],[Date Actioned]]),DAY(tbl_raw_data[[#This Row],[Date Actioned]]))</f>
        <v>45155</v>
      </c>
      <c r="L964" s="50" t="str">
        <f>UPPER(TEXT(tbl_raw_data[[#This Row],[updated_date]],"MMMM"))</f>
        <v>AUGUST</v>
      </c>
      <c r="M964" s="50" t="str">
        <f>"WEEK "&amp; IF(ROUNDUP(DAY(tbl_raw_data[[#This Row],[updated_date]])/7,0)=5,4,ROUNDUP(DAY(tbl_raw_data[[#This Row],[updated_date]])/7,0))</f>
        <v>WEEK 3</v>
      </c>
      <c r="N964" s="50" t="str">
        <f>UPPER(VLOOKUP(tbl_raw_data[[#This Row],[Analyst]],Settiings!$A$2:$B$16,2,0))</f>
        <v>NAVED</v>
      </c>
      <c r="O964" s="50" t="str">
        <f>TRIM(UPPER(tbl_raw_data[[#This Row],[Outcome]]))</f>
        <v>WITHDRAW</v>
      </c>
      <c r="P964" s="50" t="str">
        <f>TRIM(UPPER(tbl_raw_data[[#This Row],[Queue Name]]))</f>
        <v>CONSUMER PRE BUREAU</v>
      </c>
      <c r="Q964" s="50" t="str">
        <f>IF(tbl_raw_data[[#This Row],[Time taken in min]]&lt;=Settiings!$D$2,"SLA_MET","SLA_NOT_MET")</f>
        <v>SLA_NOT_MET</v>
      </c>
      <c r="R964" s="94"/>
    </row>
    <row r="965" spans="1:18" x14ac:dyDescent="0.3">
      <c r="A965" s="20" t="s">
        <v>4516</v>
      </c>
      <c r="B965" s="9">
        <v>45155.483263888891</v>
      </c>
      <c r="C965" s="24">
        <v>45155.486793981479</v>
      </c>
      <c r="D965" s="25" t="s">
        <v>8</v>
      </c>
      <c r="E965" s="25" t="s">
        <v>47</v>
      </c>
      <c r="F965" s="25" t="s">
        <v>70</v>
      </c>
      <c r="G965" s="25" t="s">
        <v>4178</v>
      </c>
      <c r="H965" s="78" t="s">
        <v>7451</v>
      </c>
      <c r="I965" s="48">
        <f>tbl_raw_data[[#This Row],[Date Actioned]]-tbl_raw_data[[#This Row],[Date Tagged]]</f>
        <v>3.53009258833481E-3</v>
      </c>
      <c r="J965" s="46">
        <f>HOUR(tbl_raw_data[[#This Row],[Time_taken]])*60+MINUTE(tbl_raw_data[[#This Row],[Time_taken]])+SECOND(tbl_raw_data[[#This Row],[Time_taken]])/60</f>
        <v>5.083333333333333</v>
      </c>
      <c r="K965" s="52">
        <f>DATE(YEAR(tbl_raw_data[[#This Row],[Date Actioned]]),MONTH(tbl_raw_data[[#This Row],[Date Actioned]]),DAY(tbl_raw_data[[#This Row],[Date Actioned]]))</f>
        <v>45155</v>
      </c>
      <c r="L965" s="50" t="str">
        <f>UPPER(TEXT(tbl_raw_data[[#This Row],[updated_date]],"MMMM"))</f>
        <v>AUGUST</v>
      </c>
      <c r="M965" s="50" t="str">
        <f>"WEEK "&amp; IF(ROUNDUP(DAY(tbl_raw_data[[#This Row],[updated_date]])/7,0)=5,4,ROUNDUP(DAY(tbl_raw_data[[#This Row],[updated_date]])/7,0))</f>
        <v>WEEK 3</v>
      </c>
      <c r="N965" s="50" t="str">
        <f>UPPER(VLOOKUP(tbl_raw_data[[#This Row],[Analyst]],Settiings!$A$2:$B$16,2,0))</f>
        <v>ASIF</v>
      </c>
      <c r="O965" s="50" t="str">
        <f>TRIM(UPPER(tbl_raw_data[[#This Row],[Outcome]]))</f>
        <v>WITHDRAW</v>
      </c>
      <c r="P965" s="50" t="str">
        <f>TRIM(UPPER(tbl_raw_data[[#This Row],[Queue Name]]))</f>
        <v>CONSUMER PRE BUREAU</v>
      </c>
      <c r="Q965" s="50" t="str">
        <f>IF(tbl_raw_data[[#This Row],[Time taken in min]]&lt;=Settiings!$D$2,"SLA_MET","SLA_NOT_MET")</f>
        <v>SLA_MET</v>
      </c>
      <c r="R965" s="94"/>
    </row>
    <row r="966" spans="1:18" x14ac:dyDescent="0.3">
      <c r="A966" s="23" t="s">
        <v>4520</v>
      </c>
      <c r="B966" s="15">
        <v>45155.488298611112</v>
      </c>
      <c r="C966" s="16">
        <v>45155.499513888892</v>
      </c>
      <c r="D966" s="17" t="s">
        <v>8</v>
      </c>
      <c r="E966" s="17" t="s">
        <v>9</v>
      </c>
      <c r="F966" s="17" t="s">
        <v>53</v>
      </c>
      <c r="G966" s="17" t="s">
        <v>157</v>
      </c>
      <c r="H966" s="78" t="s">
        <v>7451</v>
      </c>
      <c r="I966" s="48">
        <f>tbl_raw_data[[#This Row],[Date Actioned]]-tbl_raw_data[[#This Row],[Date Tagged]]</f>
        <v>1.1215277780138422E-2</v>
      </c>
      <c r="J966" s="46">
        <f>HOUR(tbl_raw_data[[#This Row],[Time_taken]])*60+MINUTE(tbl_raw_data[[#This Row],[Time_taken]])+SECOND(tbl_raw_data[[#This Row],[Time_taken]])/60</f>
        <v>16.149999999999999</v>
      </c>
      <c r="K966" s="52">
        <f>DATE(YEAR(tbl_raw_data[[#This Row],[Date Actioned]]),MONTH(tbl_raw_data[[#This Row],[Date Actioned]]),DAY(tbl_raw_data[[#This Row],[Date Actioned]]))</f>
        <v>45155</v>
      </c>
      <c r="L966" s="50" t="str">
        <f>UPPER(TEXT(tbl_raw_data[[#This Row],[updated_date]],"MMMM"))</f>
        <v>AUGUST</v>
      </c>
      <c r="M966" s="50" t="str">
        <f>"WEEK "&amp; IF(ROUNDUP(DAY(tbl_raw_data[[#This Row],[updated_date]])/7,0)=5,4,ROUNDUP(DAY(tbl_raw_data[[#This Row],[updated_date]])/7,0))</f>
        <v>WEEK 3</v>
      </c>
      <c r="N966" s="50" t="str">
        <f>UPPER(VLOOKUP(tbl_raw_data[[#This Row],[Analyst]],Settiings!$A$2:$B$16,2,0))</f>
        <v>NAVED</v>
      </c>
      <c r="O966" s="50" t="str">
        <f>TRIM(UPPER(tbl_raw_data[[#This Row],[Outcome]]))</f>
        <v>WITHDRAW</v>
      </c>
      <c r="P966" s="50" t="str">
        <f>TRIM(UPPER(tbl_raw_data[[#This Row],[Queue Name]]))</f>
        <v>CONSUMER EXISTING</v>
      </c>
      <c r="Q966" s="50" t="str">
        <f>IF(tbl_raw_data[[#This Row],[Time taken in min]]&lt;=Settiings!$D$2,"SLA_MET","SLA_NOT_MET")</f>
        <v>SLA_MET</v>
      </c>
      <c r="R966" s="94"/>
    </row>
    <row r="967" spans="1:18" x14ac:dyDescent="0.3">
      <c r="A967" s="14" t="s">
        <v>4536</v>
      </c>
      <c r="B967" s="9">
        <v>45155.510428240741</v>
      </c>
      <c r="C967" s="24">
        <v>45155.527187500003</v>
      </c>
      <c r="D967" s="25" t="s">
        <v>8</v>
      </c>
      <c r="E967" s="25" t="s">
        <v>19</v>
      </c>
      <c r="F967" s="25" t="s">
        <v>53</v>
      </c>
      <c r="G967" s="25" t="s">
        <v>157</v>
      </c>
      <c r="H967" s="78" t="s">
        <v>7451</v>
      </c>
      <c r="I967" s="48">
        <f>tbl_raw_data[[#This Row],[Date Actioned]]-tbl_raw_data[[#This Row],[Date Tagged]]</f>
        <v>1.675925926247146E-2</v>
      </c>
      <c r="J967" s="46">
        <f>HOUR(tbl_raw_data[[#This Row],[Time_taken]])*60+MINUTE(tbl_raw_data[[#This Row],[Time_taken]])+SECOND(tbl_raw_data[[#This Row],[Time_taken]])/60</f>
        <v>24.133333333333333</v>
      </c>
      <c r="K967" s="52">
        <f>DATE(YEAR(tbl_raw_data[[#This Row],[Date Actioned]]),MONTH(tbl_raw_data[[#This Row],[Date Actioned]]),DAY(tbl_raw_data[[#This Row],[Date Actioned]]))</f>
        <v>45155</v>
      </c>
      <c r="L967" s="50" t="str">
        <f>UPPER(TEXT(tbl_raw_data[[#This Row],[updated_date]],"MMMM"))</f>
        <v>AUGUST</v>
      </c>
      <c r="M967" s="50" t="str">
        <f>"WEEK "&amp; IF(ROUNDUP(DAY(tbl_raw_data[[#This Row],[updated_date]])/7,0)=5,4,ROUNDUP(DAY(tbl_raw_data[[#This Row],[updated_date]])/7,0))</f>
        <v>WEEK 3</v>
      </c>
      <c r="N967" s="50" t="str">
        <f>UPPER(VLOOKUP(tbl_raw_data[[#This Row],[Analyst]],Settiings!$A$2:$B$16,2,0))</f>
        <v>NAVED</v>
      </c>
      <c r="O967" s="50" t="str">
        <f>TRIM(UPPER(tbl_raw_data[[#This Row],[Outcome]]))</f>
        <v>WITHDRAW</v>
      </c>
      <c r="P967" s="50" t="str">
        <f>TRIM(UPPER(tbl_raw_data[[#This Row],[Queue Name]]))</f>
        <v>CONSUMER POST BUREAU</v>
      </c>
      <c r="Q967" s="50" t="str">
        <f>IF(tbl_raw_data[[#This Row],[Time taken in min]]&lt;=Settiings!$D$2,"SLA_MET","SLA_NOT_MET")</f>
        <v>SLA_NOT_MET</v>
      </c>
      <c r="R967" s="94"/>
    </row>
    <row r="968" spans="1:18" x14ac:dyDescent="0.3">
      <c r="A968" s="20" t="s">
        <v>4541</v>
      </c>
      <c r="B968" s="15">
        <v>45155.52140046296</v>
      </c>
      <c r="C968" s="16">
        <v>45155.532569444447</v>
      </c>
      <c r="D968" s="17" t="s">
        <v>8</v>
      </c>
      <c r="E968" s="17" t="s">
        <v>47</v>
      </c>
      <c r="F968" s="17" t="s">
        <v>1097</v>
      </c>
      <c r="G968" s="17" t="s">
        <v>4378</v>
      </c>
      <c r="H968" s="78" t="s">
        <v>7451</v>
      </c>
      <c r="I968" s="48">
        <f>tbl_raw_data[[#This Row],[Date Actioned]]-tbl_raw_data[[#This Row],[Date Tagged]]</f>
        <v>1.1168981487571727E-2</v>
      </c>
      <c r="J968" s="46">
        <f>HOUR(tbl_raw_data[[#This Row],[Time_taken]])*60+MINUTE(tbl_raw_data[[#This Row],[Time_taken]])+SECOND(tbl_raw_data[[#This Row],[Time_taken]])/60</f>
        <v>16.083333333333332</v>
      </c>
      <c r="K968" s="52">
        <f>DATE(YEAR(tbl_raw_data[[#This Row],[Date Actioned]]),MONTH(tbl_raw_data[[#This Row],[Date Actioned]]),DAY(tbl_raw_data[[#This Row],[Date Actioned]]))</f>
        <v>45155</v>
      </c>
      <c r="L968" s="50" t="str">
        <f>UPPER(TEXT(tbl_raw_data[[#This Row],[updated_date]],"MMMM"))</f>
        <v>AUGUST</v>
      </c>
      <c r="M968" s="50" t="str">
        <f>"WEEK "&amp; IF(ROUNDUP(DAY(tbl_raw_data[[#This Row],[updated_date]])/7,0)=5,4,ROUNDUP(DAY(tbl_raw_data[[#This Row],[updated_date]])/7,0))</f>
        <v>WEEK 3</v>
      </c>
      <c r="N968" s="50" t="str">
        <f>UPPER(VLOOKUP(tbl_raw_data[[#This Row],[Analyst]],Settiings!$A$2:$B$16,2,0))</f>
        <v>JULIA</v>
      </c>
      <c r="O968" s="50" t="str">
        <f>TRIM(UPPER(tbl_raw_data[[#This Row],[Outcome]]))</f>
        <v>WITHDRAW</v>
      </c>
      <c r="P968" s="50" t="str">
        <f>TRIM(UPPER(tbl_raw_data[[#This Row],[Queue Name]]))</f>
        <v>CONSUMER PRE BUREAU</v>
      </c>
      <c r="Q968" s="50" t="str">
        <f>IF(tbl_raw_data[[#This Row],[Time taken in min]]&lt;=Settiings!$D$2,"SLA_MET","SLA_NOT_MET")</f>
        <v>SLA_MET</v>
      </c>
      <c r="R968" s="94"/>
    </row>
    <row r="969" spans="1:18" x14ac:dyDescent="0.3">
      <c r="A969" s="23" t="s">
        <v>4560</v>
      </c>
      <c r="B969" s="15">
        <v>45155.558611111112</v>
      </c>
      <c r="C969" s="16">
        <v>45155.570162037038</v>
      </c>
      <c r="D969" s="17" t="s">
        <v>8</v>
      </c>
      <c r="E969" s="17" t="s">
        <v>47</v>
      </c>
      <c r="F969" s="17" t="s">
        <v>53</v>
      </c>
      <c r="G969" s="17" t="s">
        <v>4561</v>
      </c>
      <c r="H969" s="78" t="s">
        <v>7451</v>
      </c>
      <c r="I969" s="48">
        <f>tbl_raw_data[[#This Row],[Date Actioned]]-tbl_raw_data[[#This Row],[Date Tagged]]</f>
        <v>1.1550925926712807E-2</v>
      </c>
      <c r="J969" s="46">
        <f>HOUR(tbl_raw_data[[#This Row],[Time_taken]])*60+MINUTE(tbl_raw_data[[#This Row],[Time_taken]])+SECOND(tbl_raw_data[[#This Row],[Time_taken]])/60</f>
        <v>16.633333333333333</v>
      </c>
      <c r="K969" s="52">
        <f>DATE(YEAR(tbl_raw_data[[#This Row],[Date Actioned]]),MONTH(tbl_raw_data[[#This Row],[Date Actioned]]),DAY(tbl_raw_data[[#This Row],[Date Actioned]]))</f>
        <v>45155</v>
      </c>
      <c r="L969" s="50" t="str">
        <f>UPPER(TEXT(tbl_raw_data[[#This Row],[updated_date]],"MMMM"))</f>
        <v>AUGUST</v>
      </c>
      <c r="M969" s="50" t="str">
        <f>"WEEK "&amp; IF(ROUNDUP(DAY(tbl_raw_data[[#This Row],[updated_date]])/7,0)=5,4,ROUNDUP(DAY(tbl_raw_data[[#This Row],[updated_date]])/7,0))</f>
        <v>WEEK 3</v>
      </c>
      <c r="N969" s="50" t="str">
        <f>UPPER(VLOOKUP(tbl_raw_data[[#This Row],[Analyst]],Settiings!$A$2:$B$16,2,0))</f>
        <v>NAVED</v>
      </c>
      <c r="O969" s="50" t="str">
        <f>TRIM(UPPER(tbl_raw_data[[#This Row],[Outcome]]))</f>
        <v>WITHDRAW</v>
      </c>
      <c r="P969" s="50" t="str">
        <f>TRIM(UPPER(tbl_raw_data[[#This Row],[Queue Name]]))</f>
        <v>CONSUMER PRE BUREAU</v>
      </c>
      <c r="Q969" s="50" t="str">
        <f>IF(tbl_raw_data[[#This Row],[Time taken in min]]&lt;=Settiings!$D$2,"SLA_MET","SLA_NOT_MET")</f>
        <v>SLA_MET</v>
      </c>
      <c r="R969" s="94"/>
    </row>
    <row r="970" spans="1:18" x14ac:dyDescent="0.3">
      <c r="A970" s="14" t="s">
        <v>4563</v>
      </c>
      <c r="B970" s="9">
        <v>45155.563148148147</v>
      </c>
      <c r="C970" s="24">
        <v>45155.571655092594</v>
      </c>
      <c r="D970" s="25" t="s">
        <v>8</v>
      </c>
      <c r="E970" s="25" t="s">
        <v>19</v>
      </c>
      <c r="F970" s="25" t="s">
        <v>70</v>
      </c>
      <c r="G970" s="25" t="s">
        <v>1339</v>
      </c>
      <c r="H970" s="78" t="s">
        <v>7451</v>
      </c>
      <c r="I970" s="48">
        <f>tbl_raw_data[[#This Row],[Date Actioned]]-tbl_raw_data[[#This Row],[Date Tagged]]</f>
        <v>8.5069444467080757E-3</v>
      </c>
      <c r="J970" s="46">
        <f>HOUR(tbl_raw_data[[#This Row],[Time_taken]])*60+MINUTE(tbl_raw_data[[#This Row],[Time_taken]])+SECOND(tbl_raw_data[[#This Row],[Time_taken]])/60</f>
        <v>12.25</v>
      </c>
      <c r="K970" s="52">
        <f>DATE(YEAR(tbl_raw_data[[#This Row],[Date Actioned]]),MONTH(tbl_raw_data[[#This Row],[Date Actioned]]),DAY(tbl_raw_data[[#This Row],[Date Actioned]]))</f>
        <v>45155</v>
      </c>
      <c r="L970" s="50" t="str">
        <f>UPPER(TEXT(tbl_raw_data[[#This Row],[updated_date]],"MMMM"))</f>
        <v>AUGUST</v>
      </c>
      <c r="M970" s="50" t="str">
        <f>"WEEK "&amp; IF(ROUNDUP(DAY(tbl_raw_data[[#This Row],[updated_date]])/7,0)=5,4,ROUNDUP(DAY(tbl_raw_data[[#This Row],[updated_date]])/7,0))</f>
        <v>WEEK 3</v>
      </c>
      <c r="N970" s="50" t="str">
        <f>UPPER(VLOOKUP(tbl_raw_data[[#This Row],[Analyst]],Settiings!$A$2:$B$16,2,0))</f>
        <v>ASIF</v>
      </c>
      <c r="O970" s="50" t="str">
        <f>TRIM(UPPER(tbl_raw_data[[#This Row],[Outcome]]))</f>
        <v>WITHDRAW</v>
      </c>
      <c r="P970" s="50" t="str">
        <f>TRIM(UPPER(tbl_raw_data[[#This Row],[Queue Name]]))</f>
        <v>CONSUMER POST BUREAU</v>
      </c>
      <c r="Q970" s="50" t="str">
        <f>IF(tbl_raw_data[[#This Row],[Time taken in min]]&lt;=Settiings!$D$2,"SLA_MET","SLA_NOT_MET")</f>
        <v>SLA_MET</v>
      </c>
      <c r="R970" s="94"/>
    </row>
    <row r="971" spans="1:18" x14ac:dyDescent="0.3">
      <c r="A971" s="20" t="s">
        <v>4571</v>
      </c>
      <c r="B971" s="15">
        <v>45155.573993055557</v>
      </c>
      <c r="C971" s="16">
        <v>45155.58084490741</v>
      </c>
      <c r="D971" s="17" t="s">
        <v>8</v>
      </c>
      <c r="E971" s="17" t="s">
        <v>47</v>
      </c>
      <c r="F971" s="17" t="s">
        <v>53</v>
      </c>
      <c r="G971" s="17" t="s">
        <v>4572</v>
      </c>
      <c r="H971" s="78" t="s">
        <v>7451</v>
      </c>
      <c r="I971" s="48">
        <f>tbl_raw_data[[#This Row],[Date Actioned]]-tbl_raw_data[[#This Row],[Date Tagged]]</f>
        <v>6.8518518528435379E-3</v>
      </c>
      <c r="J971" s="46">
        <f>HOUR(tbl_raw_data[[#This Row],[Time_taken]])*60+MINUTE(tbl_raw_data[[#This Row],[Time_taken]])+SECOND(tbl_raw_data[[#This Row],[Time_taken]])/60</f>
        <v>9.8666666666666671</v>
      </c>
      <c r="K971" s="52">
        <f>DATE(YEAR(tbl_raw_data[[#This Row],[Date Actioned]]),MONTH(tbl_raw_data[[#This Row],[Date Actioned]]),DAY(tbl_raw_data[[#This Row],[Date Actioned]]))</f>
        <v>45155</v>
      </c>
      <c r="L971" s="50" t="str">
        <f>UPPER(TEXT(tbl_raw_data[[#This Row],[updated_date]],"MMMM"))</f>
        <v>AUGUST</v>
      </c>
      <c r="M971" s="50" t="str">
        <f>"WEEK "&amp; IF(ROUNDUP(DAY(tbl_raw_data[[#This Row],[updated_date]])/7,0)=5,4,ROUNDUP(DAY(tbl_raw_data[[#This Row],[updated_date]])/7,0))</f>
        <v>WEEK 3</v>
      </c>
      <c r="N971" s="50" t="str">
        <f>UPPER(VLOOKUP(tbl_raw_data[[#This Row],[Analyst]],Settiings!$A$2:$B$16,2,0))</f>
        <v>NAVED</v>
      </c>
      <c r="O971" s="50" t="str">
        <f>TRIM(UPPER(tbl_raw_data[[#This Row],[Outcome]]))</f>
        <v>WITHDRAW</v>
      </c>
      <c r="P971" s="50" t="str">
        <f>TRIM(UPPER(tbl_raw_data[[#This Row],[Queue Name]]))</f>
        <v>CONSUMER PRE BUREAU</v>
      </c>
      <c r="Q971" s="50" t="str">
        <f>IF(tbl_raw_data[[#This Row],[Time taken in min]]&lt;=Settiings!$D$2,"SLA_MET","SLA_NOT_MET")</f>
        <v>SLA_MET</v>
      </c>
      <c r="R971" s="94"/>
    </row>
    <row r="972" spans="1:18" x14ac:dyDescent="0.3">
      <c r="A972" s="23" t="s">
        <v>4573</v>
      </c>
      <c r="B972" s="9">
        <v>45155.579837962963</v>
      </c>
      <c r="C972" s="24">
        <v>45155.585902777777</v>
      </c>
      <c r="D972" s="25" t="s">
        <v>8</v>
      </c>
      <c r="E972" s="25" t="s">
        <v>47</v>
      </c>
      <c r="F972" s="25" t="s">
        <v>1222</v>
      </c>
      <c r="G972" s="25" t="s">
        <v>4574</v>
      </c>
      <c r="H972" s="78" t="s">
        <v>7451</v>
      </c>
      <c r="I972" s="48">
        <f>tbl_raw_data[[#This Row],[Date Actioned]]-tbl_raw_data[[#This Row],[Date Tagged]]</f>
        <v>6.064814813726116E-3</v>
      </c>
      <c r="J972" s="46">
        <f>HOUR(tbl_raw_data[[#This Row],[Time_taken]])*60+MINUTE(tbl_raw_data[[#This Row],[Time_taken]])+SECOND(tbl_raw_data[[#This Row],[Time_taken]])/60</f>
        <v>8.7333333333333325</v>
      </c>
      <c r="K972" s="52">
        <f>DATE(YEAR(tbl_raw_data[[#This Row],[Date Actioned]]),MONTH(tbl_raw_data[[#This Row],[Date Actioned]]),DAY(tbl_raw_data[[#This Row],[Date Actioned]]))</f>
        <v>45155</v>
      </c>
      <c r="L972" s="50" t="str">
        <f>UPPER(TEXT(tbl_raw_data[[#This Row],[updated_date]],"MMMM"))</f>
        <v>AUGUST</v>
      </c>
      <c r="M972" s="50" t="str">
        <f>"WEEK "&amp; IF(ROUNDUP(DAY(tbl_raw_data[[#This Row],[updated_date]])/7,0)=5,4,ROUNDUP(DAY(tbl_raw_data[[#This Row],[updated_date]])/7,0))</f>
        <v>WEEK 3</v>
      </c>
      <c r="N972" s="50" t="str">
        <f>UPPER(VLOOKUP(tbl_raw_data[[#This Row],[Analyst]],Settiings!$A$2:$B$16,2,0))</f>
        <v>HARDIK</v>
      </c>
      <c r="O972" s="50" t="str">
        <f>TRIM(UPPER(tbl_raw_data[[#This Row],[Outcome]]))</f>
        <v>WITHDRAW</v>
      </c>
      <c r="P972" s="50" t="str">
        <f>TRIM(UPPER(tbl_raw_data[[#This Row],[Queue Name]]))</f>
        <v>CONSUMER PRE BUREAU</v>
      </c>
      <c r="Q972" s="50" t="str">
        <f>IF(tbl_raw_data[[#This Row],[Time taken in min]]&lt;=Settiings!$D$2,"SLA_MET","SLA_NOT_MET")</f>
        <v>SLA_MET</v>
      </c>
      <c r="R972" s="94"/>
    </row>
    <row r="973" spans="1:18" x14ac:dyDescent="0.3">
      <c r="A973" s="14" t="s">
        <v>4583</v>
      </c>
      <c r="B973" s="15">
        <v>45155.594131944446</v>
      </c>
      <c r="C973" s="16">
        <v>45155.605115740742</v>
      </c>
      <c r="D973" s="17" t="s">
        <v>8</v>
      </c>
      <c r="E973" s="17" t="s">
        <v>9</v>
      </c>
      <c r="F973" s="17" t="s">
        <v>686</v>
      </c>
      <c r="G973" s="17" t="s">
        <v>62</v>
      </c>
      <c r="H973" s="78" t="s">
        <v>7451</v>
      </c>
      <c r="I973" s="48">
        <f>tbl_raw_data[[#This Row],[Date Actioned]]-tbl_raw_data[[#This Row],[Date Tagged]]</f>
        <v>1.0983796295477077E-2</v>
      </c>
      <c r="J973" s="46">
        <f>HOUR(tbl_raw_data[[#This Row],[Time_taken]])*60+MINUTE(tbl_raw_data[[#This Row],[Time_taken]])+SECOND(tbl_raw_data[[#This Row],[Time_taken]])/60</f>
        <v>15.816666666666666</v>
      </c>
      <c r="K973" s="52">
        <f>DATE(YEAR(tbl_raw_data[[#This Row],[Date Actioned]]),MONTH(tbl_raw_data[[#This Row],[Date Actioned]]),DAY(tbl_raw_data[[#This Row],[Date Actioned]]))</f>
        <v>45155</v>
      </c>
      <c r="L973" s="50" t="str">
        <f>UPPER(TEXT(tbl_raw_data[[#This Row],[updated_date]],"MMMM"))</f>
        <v>AUGUST</v>
      </c>
      <c r="M973" s="50" t="str">
        <f>"WEEK "&amp; IF(ROUNDUP(DAY(tbl_raw_data[[#This Row],[updated_date]])/7,0)=5,4,ROUNDUP(DAY(tbl_raw_data[[#This Row],[updated_date]])/7,0))</f>
        <v>WEEK 3</v>
      </c>
      <c r="N973" s="50" t="str">
        <f>UPPER(VLOOKUP(tbl_raw_data[[#This Row],[Analyst]],Settiings!$A$2:$B$16,2,0))</f>
        <v>FARDIN</v>
      </c>
      <c r="O973" s="50" t="str">
        <f>TRIM(UPPER(tbl_raw_data[[#This Row],[Outcome]]))</f>
        <v>WITHDRAW</v>
      </c>
      <c r="P973" s="50" t="str">
        <f>TRIM(UPPER(tbl_raw_data[[#This Row],[Queue Name]]))</f>
        <v>CONSUMER EXISTING</v>
      </c>
      <c r="Q973" s="50" t="str">
        <f>IF(tbl_raw_data[[#This Row],[Time taken in min]]&lt;=Settiings!$D$2,"SLA_MET","SLA_NOT_MET")</f>
        <v>SLA_MET</v>
      </c>
      <c r="R973" s="94"/>
    </row>
    <row r="974" spans="1:18" x14ac:dyDescent="0.3">
      <c r="A974" s="20" t="s">
        <v>4585</v>
      </c>
      <c r="B974" s="9">
        <v>45155.598321759258</v>
      </c>
      <c r="C974" s="24">
        <v>45155.617812500001</v>
      </c>
      <c r="D974" s="25" t="s">
        <v>8</v>
      </c>
      <c r="E974" s="25" t="s">
        <v>9</v>
      </c>
      <c r="F974" s="25" t="s">
        <v>53</v>
      </c>
      <c r="G974" s="25" t="s">
        <v>4036</v>
      </c>
      <c r="H974" s="78" t="s">
        <v>7451</v>
      </c>
      <c r="I974" s="48">
        <f>tbl_raw_data[[#This Row],[Date Actioned]]-tbl_raw_data[[#This Row],[Date Tagged]]</f>
        <v>1.9490740742185153E-2</v>
      </c>
      <c r="J974" s="46">
        <f>HOUR(tbl_raw_data[[#This Row],[Time_taken]])*60+MINUTE(tbl_raw_data[[#This Row],[Time_taken]])+SECOND(tbl_raw_data[[#This Row],[Time_taken]])/60</f>
        <v>28.066666666666666</v>
      </c>
      <c r="K974" s="52">
        <f>DATE(YEAR(tbl_raw_data[[#This Row],[Date Actioned]]),MONTH(tbl_raw_data[[#This Row],[Date Actioned]]),DAY(tbl_raw_data[[#This Row],[Date Actioned]]))</f>
        <v>45155</v>
      </c>
      <c r="L974" s="50" t="str">
        <f>UPPER(TEXT(tbl_raw_data[[#This Row],[updated_date]],"MMMM"))</f>
        <v>AUGUST</v>
      </c>
      <c r="M974" s="50" t="str">
        <f>"WEEK "&amp; IF(ROUNDUP(DAY(tbl_raw_data[[#This Row],[updated_date]])/7,0)=5,4,ROUNDUP(DAY(tbl_raw_data[[#This Row],[updated_date]])/7,0))</f>
        <v>WEEK 3</v>
      </c>
      <c r="N974" s="50" t="str">
        <f>UPPER(VLOOKUP(tbl_raw_data[[#This Row],[Analyst]],Settiings!$A$2:$B$16,2,0))</f>
        <v>NAVED</v>
      </c>
      <c r="O974" s="50" t="str">
        <f>TRIM(UPPER(tbl_raw_data[[#This Row],[Outcome]]))</f>
        <v>WITHDRAW</v>
      </c>
      <c r="P974" s="50" t="str">
        <f>TRIM(UPPER(tbl_raw_data[[#This Row],[Queue Name]]))</f>
        <v>CONSUMER EXISTING</v>
      </c>
      <c r="Q974" s="50" t="str">
        <f>IF(tbl_raw_data[[#This Row],[Time taken in min]]&lt;=Settiings!$D$2,"SLA_MET","SLA_NOT_MET")</f>
        <v>SLA_NOT_MET</v>
      </c>
      <c r="R974" s="94"/>
    </row>
    <row r="975" spans="1:18" x14ac:dyDescent="0.3">
      <c r="A975" s="23" t="s">
        <v>4597</v>
      </c>
      <c r="B975" s="9">
        <v>45155.609444444446</v>
      </c>
      <c r="C975" s="24">
        <v>45155.614930555559</v>
      </c>
      <c r="D975" s="25" t="s">
        <v>8</v>
      </c>
      <c r="E975" s="25" t="s">
        <v>47</v>
      </c>
      <c r="F975" s="25" t="s">
        <v>1222</v>
      </c>
      <c r="G975" s="25" t="s">
        <v>3337</v>
      </c>
      <c r="H975" s="78" t="s">
        <v>7451</v>
      </c>
      <c r="I975" s="48">
        <f>tbl_raw_data[[#This Row],[Date Actioned]]-tbl_raw_data[[#This Row],[Date Tagged]]</f>
        <v>5.4861111129866913E-3</v>
      </c>
      <c r="J975" s="46">
        <f>HOUR(tbl_raw_data[[#This Row],[Time_taken]])*60+MINUTE(tbl_raw_data[[#This Row],[Time_taken]])+SECOND(tbl_raw_data[[#This Row],[Time_taken]])/60</f>
        <v>7.9</v>
      </c>
      <c r="K975" s="52">
        <f>DATE(YEAR(tbl_raw_data[[#This Row],[Date Actioned]]),MONTH(tbl_raw_data[[#This Row],[Date Actioned]]),DAY(tbl_raw_data[[#This Row],[Date Actioned]]))</f>
        <v>45155</v>
      </c>
      <c r="L975" s="50" t="str">
        <f>UPPER(TEXT(tbl_raw_data[[#This Row],[updated_date]],"MMMM"))</f>
        <v>AUGUST</v>
      </c>
      <c r="M975" s="50" t="str">
        <f>"WEEK "&amp; IF(ROUNDUP(DAY(tbl_raw_data[[#This Row],[updated_date]])/7,0)=5,4,ROUNDUP(DAY(tbl_raw_data[[#This Row],[updated_date]])/7,0))</f>
        <v>WEEK 3</v>
      </c>
      <c r="N975" s="50" t="str">
        <f>UPPER(VLOOKUP(tbl_raw_data[[#This Row],[Analyst]],Settiings!$A$2:$B$16,2,0))</f>
        <v>HARDIK</v>
      </c>
      <c r="O975" s="50" t="str">
        <f>TRIM(UPPER(tbl_raw_data[[#This Row],[Outcome]]))</f>
        <v>WITHDRAW</v>
      </c>
      <c r="P975" s="50" t="str">
        <f>TRIM(UPPER(tbl_raw_data[[#This Row],[Queue Name]]))</f>
        <v>CONSUMER PRE BUREAU</v>
      </c>
      <c r="Q975" s="50" t="str">
        <f>IF(tbl_raw_data[[#This Row],[Time taken in min]]&lt;=Settiings!$D$2,"SLA_MET","SLA_NOT_MET")</f>
        <v>SLA_MET</v>
      </c>
      <c r="R975" s="94"/>
    </row>
    <row r="976" spans="1:18" x14ac:dyDescent="0.3">
      <c r="A976" s="23" t="s">
        <v>4612</v>
      </c>
      <c r="B976" s="15">
        <v>45155.635324074072</v>
      </c>
      <c r="C976" s="16">
        <v>45155.644537037035</v>
      </c>
      <c r="D976" s="17" t="s">
        <v>8</v>
      </c>
      <c r="E976" s="17" t="s">
        <v>19</v>
      </c>
      <c r="F976" s="17" t="s">
        <v>53</v>
      </c>
      <c r="G976" s="17" t="s">
        <v>136</v>
      </c>
      <c r="H976" s="78" t="s">
        <v>7451</v>
      </c>
      <c r="I976" s="48">
        <f>tbl_raw_data[[#This Row],[Date Actioned]]-tbl_raw_data[[#This Row],[Date Tagged]]</f>
        <v>9.2129629629198462E-3</v>
      </c>
      <c r="J976" s="46">
        <f>HOUR(tbl_raw_data[[#This Row],[Time_taken]])*60+MINUTE(tbl_raw_data[[#This Row],[Time_taken]])+SECOND(tbl_raw_data[[#This Row],[Time_taken]])/60</f>
        <v>13.266666666666667</v>
      </c>
      <c r="K976" s="52">
        <f>DATE(YEAR(tbl_raw_data[[#This Row],[Date Actioned]]),MONTH(tbl_raw_data[[#This Row],[Date Actioned]]),DAY(tbl_raw_data[[#This Row],[Date Actioned]]))</f>
        <v>45155</v>
      </c>
      <c r="L976" s="50" t="str">
        <f>UPPER(TEXT(tbl_raw_data[[#This Row],[updated_date]],"MMMM"))</f>
        <v>AUGUST</v>
      </c>
      <c r="M976" s="50" t="str">
        <f>"WEEK "&amp; IF(ROUNDUP(DAY(tbl_raw_data[[#This Row],[updated_date]])/7,0)=5,4,ROUNDUP(DAY(tbl_raw_data[[#This Row],[updated_date]])/7,0))</f>
        <v>WEEK 3</v>
      </c>
      <c r="N976" s="50" t="str">
        <f>UPPER(VLOOKUP(tbl_raw_data[[#This Row],[Analyst]],Settiings!$A$2:$B$16,2,0))</f>
        <v>NAVED</v>
      </c>
      <c r="O976" s="50" t="str">
        <f>TRIM(UPPER(tbl_raw_data[[#This Row],[Outcome]]))</f>
        <v>WITHDRAW</v>
      </c>
      <c r="P976" s="50" t="str">
        <f>TRIM(UPPER(tbl_raw_data[[#This Row],[Queue Name]]))</f>
        <v>CONSUMER POST BUREAU</v>
      </c>
      <c r="Q976" s="50" t="str">
        <f>IF(tbl_raw_data[[#This Row],[Time taken in min]]&lt;=Settiings!$D$2,"SLA_MET","SLA_NOT_MET")</f>
        <v>SLA_MET</v>
      </c>
      <c r="R976" s="94"/>
    </row>
    <row r="977" spans="1:18" x14ac:dyDescent="0.3">
      <c r="A977" s="20" t="s">
        <v>4621</v>
      </c>
      <c r="B977" s="15">
        <v>45155.655162037037</v>
      </c>
      <c r="C977" s="16">
        <v>45155.659768518519</v>
      </c>
      <c r="D977" s="17" t="s">
        <v>8</v>
      </c>
      <c r="E977" s="17" t="s">
        <v>47</v>
      </c>
      <c r="F977" s="17" t="s">
        <v>1222</v>
      </c>
      <c r="G977" s="17" t="s">
        <v>4622</v>
      </c>
      <c r="H977" s="78" t="s">
        <v>7451</v>
      </c>
      <c r="I977" s="48">
        <f>tbl_raw_data[[#This Row],[Date Actioned]]-tbl_raw_data[[#This Row],[Date Tagged]]</f>
        <v>4.6064814814599231E-3</v>
      </c>
      <c r="J977" s="46">
        <f>HOUR(tbl_raw_data[[#This Row],[Time_taken]])*60+MINUTE(tbl_raw_data[[#This Row],[Time_taken]])+SECOND(tbl_raw_data[[#This Row],[Time_taken]])/60</f>
        <v>6.6333333333333329</v>
      </c>
      <c r="K977" s="52">
        <f>DATE(YEAR(tbl_raw_data[[#This Row],[Date Actioned]]),MONTH(tbl_raw_data[[#This Row],[Date Actioned]]),DAY(tbl_raw_data[[#This Row],[Date Actioned]]))</f>
        <v>45155</v>
      </c>
      <c r="L977" s="50" t="str">
        <f>UPPER(TEXT(tbl_raw_data[[#This Row],[updated_date]],"MMMM"))</f>
        <v>AUGUST</v>
      </c>
      <c r="M977" s="50" t="str">
        <f>"WEEK "&amp; IF(ROUNDUP(DAY(tbl_raw_data[[#This Row],[updated_date]])/7,0)=5,4,ROUNDUP(DAY(tbl_raw_data[[#This Row],[updated_date]])/7,0))</f>
        <v>WEEK 3</v>
      </c>
      <c r="N977" s="50" t="str">
        <f>UPPER(VLOOKUP(tbl_raw_data[[#This Row],[Analyst]],Settiings!$A$2:$B$16,2,0))</f>
        <v>HARDIK</v>
      </c>
      <c r="O977" s="50" t="str">
        <f>TRIM(UPPER(tbl_raw_data[[#This Row],[Outcome]]))</f>
        <v>WITHDRAW</v>
      </c>
      <c r="P977" s="50" t="str">
        <f>TRIM(UPPER(tbl_raw_data[[#This Row],[Queue Name]]))</f>
        <v>CONSUMER PRE BUREAU</v>
      </c>
      <c r="Q977" s="50" t="str">
        <f>IF(tbl_raw_data[[#This Row],[Time taken in min]]&lt;=Settiings!$D$2,"SLA_MET","SLA_NOT_MET")</f>
        <v>SLA_MET</v>
      </c>
      <c r="R977" s="94"/>
    </row>
    <row r="978" spans="1:18" x14ac:dyDescent="0.3">
      <c r="A978" s="23" t="s">
        <v>4635</v>
      </c>
      <c r="B978" s="9">
        <v>45155.674733796295</v>
      </c>
      <c r="C978" s="24">
        <v>45155.686122685183</v>
      </c>
      <c r="D978" s="25" t="s">
        <v>8</v>
      </c>
      <c r="E978" s="25" t="s">
        <v>47</v>
      </c>
      <c r="F978" s="25" t="s">
        <v>43</v>
      </c>
      <c r="G978" s="25" t="s">
        <v>4636</v>
      </c>
      <c r="H978" s="78" t="s">
        <v>7451</v>
      </c>
      <c r="I978" s="48">
        <f>tbl_raw_data[[#This Row],[Date Actioned]]-tbl_raw_data[[#This Row],[Date Tagged]]</f>
        <v>1.1388888888177462E-2</v>
      </c>
      <c r="J978" s="46">
        <f>HOUR(tbl_raw_data[[#This Row],[Time_taken]])*60+MINUTE(tbl_raw_data[[#This Row],[Time_taken]])+SECOND(tbl_raw_data[[#This Row],[Time_taken]])/60</f>
        <v>16.399999999999999</v>
      </c>
      <c r="K978" s="52">
        <f>DATE(YEAR(tbl_raw_data[[#This Row],[Date Actioned]]),MONTH(tbl_raw_data[[#This Row],[Date Actioned]]),DAY(tbl_raw_data[[#This Row],[Date Actioned]]))</f>
        <v>45155</v>
      </c>
      <c r="L978" s="50" t="str">
        <f>UPPER(TEXT(tbl_raw_data[[#This Row],[updated_date]],"MMMM"))</f>
        <v>AUGUST</v>
      </c>
      <c r="M978" s="50" t="str">
        <f>"WEEK "&amp; IF(ROUNDUP(DAY(tbl_raw_data[[#This Row],[updated_date]])/7,0)=5,4,ROUNDUP(DAY(tbl_raw_data[[#This Row],[updated_date]])/7,0))</f>
        <v>WEEK 3</v>
      </c>
      <c r="N978" s="50" t="str">
        <f>UPPER(VLOOKUP(tbl_raw_data[[#This Row],[Analyst]],Settiings!$A$2:$B$16,2,0))</f>
        <v>MERCEDES</v>
      </c>
      <c r="O978" s="50" t="str">
        <f>TRIM(UPPER(tbl_raw_data[[#This Row],[Outcome]]))</f>
        <v>WITHDRAW</v>
      </c>
      <c r="P978" s="50" t="str">
        <f>TRIM(UPPER(tbl_raw_data[[#This Row],[Queue Name]]))</f>
        <v>CONSUMER PRE BUREAU</v>
      </c>
      <c r="Q978" s="50" t="str">
        <f>IF(tbl_raw_data[[#This Row],[Time taken in min]]&lt;=Settiings!$D$2,"SLA_MET","SLA_NOT_MET")</f>
        <v>SLA_MET</v>
      </c>
      <c r="R978" s="94"/>
    </row>
    <row r="979" spans="1:18" x14ac:dyDescent="0.3">
      <c r="A979" s="14" t="s">
        <v>4637</v>
      </c>
      <c r="B979" s="15">
        <v>45155.675000000003</v>
      </c>
      <c r="C979" s="16">
        <v>45155.685810185183</v>
      </c>
      <c r="D979" s="17" t="s">
        <v>8</v>
      </c>
      <c r="E979" s="17" t="s">
        <v>19</v>
      </c>
      <c r="F979" s="17" t="s">
        <v>70</v>
      </c>
      <c r="G979" s="17" t="s">
        <v>157</v>
      </c>
      <c r="H979" s="78" t="s">
        <v>7451</v>
      </c>
      <c r="I979" s="48">
        <f>tbl_raw_data[[#This Row],[Date Actioned]]-tbl_raw_data[[#This Row],[Date Tagged]]</f>
        <v>1.081018518016208E-2</v>
      </c>
      <c r="J979" s="46">
        <f>HOUR(tbl_raw_data[[#This Row],[Time_taken]])*60+MINUTE(tbl_raw_data[[#This Row],[Time_taken]])+SECOND(tbl_raw_data[[#This Row],[Time_taken]])/60</f>
        <v>15.566666666666666</v>
      </c>
      <c r="K979" s="52">
        <f>DATE(YEAR(tbl_raw_data[[#This Row],[Date Actioned]]),MONTH(tbl_raw_data[[#This Row],[Date Actioned]]),DAY(tbl_raw_data[[#This Row],[Date Actioned]]))</f>
        <v>45155</v>
      </c>
      <c r="L979" s="50" t="str">
        <f>UPPER(TEXT(tbl_raw_data[[#This Row],[updated_date]],"MMMM"))</f>
        <v>AUGUST</v>
      </c>
      <c r="M979" s="50" t="str">
        <f>"WEEK "&amp; IF(ROUNDUP(DAY(tbl_raw_data[[#This Row],[updated_date]])/7,0)=5,4,ROUNDUP(DAY(tbl_raw_data[[#This Row],[updated_date]])/7,0))</f>
        <v>WEEK 3</v>
      </c>
      <c r="N979" s="50" t="str">
        <f>UPPER(VLOOKUP(tbl_raw_data[[#This Row],[Analyst]],Settiings!$A$2:$B$16,2,0))</f>
        <v>ASIF</v>
      </c>
      <c r="O979" s="50" t="str">
        <f>TRIM(UPPER(tbl_raw_data[[#This Row],[Outcome]]))</f>
        <v>WITHDRAW</v>
      </c>
      <c r="P979" s="50" t="str">
        <f>TRIM(UPPER(tbl_raw_data[[#This Row],[Queue Name]]))</f>
        <v>CONSUMER POST BUREAU</v>
      </c>
      <c r="Q979" s="50" t="str">
        <f>IF(tbl_raw_data[[#This Row],[Time taken in min]]&lt;=Settiings!$D$2,"SLA_MET","SLA_NOT_MET")</f>
        <v>SLA_MET</v>
      </c>
      <c r="R979" s="94"/>
    </row>
    <row r="980" spans="1:18" x14ac:dyDescent="0.3">
      <c r="A980" s="20" t="s">
        <v>4640</v>
      </c>
      <c r="B980" s="9">
        <v>45155.678668981483</v>
      </c>
      <c r="C980" s="24">
        <v>45155.690937500003</v>
      </c>
      <c r="D980" s="25" t="s">
        <v>8</v>
      </c>
      <c r="E980" s="25" t="s">
        <v>19</v>
      </c>
      <c r="F980" s="25" t="s">
        <v>53</v>
      </c>
      <c r="G980" s="25" t="s">
        <v>231</v>
      </c>
      <c r="H980" s="78" t="s">
        <v>7451</v>
      </c>
      <c r="I980" s="48">
        <f>tbl_raw_data[[#This Row],[Date Actioned]]-tbl_raw_data[[#This Row],[Date Tagged]]</f>
        <v>1.226851851970423E-2</v>
      </c>
      <c r="J980" s="46">
        <f>HOUR(tbl_raw_data[[#This Row],[Time_taken]])*60+MINUTE(tbl_raw_data[[#This Row],[Time_taken]])+SECOND(tbl_raw_data[[#This Row],[Time_taken]])/60</f>
        <v>17.666666666666668</v>
      </c>
      <c r="K980" s="52">
        <f>DATE(YEAR(tbl_raw_data[[#This Row],[Date Actioned]]),MONTH(tbl_raw_data[[#This Row],[Date Actioned]]),DAY(tbl_raw_data[[#This Row],[Date Actioned]]))</f>
        <v>45155</v>
      </c>
      <c r="L980" s="50" t="str">
        <f>UPPER(TEXT(tbl_raw_data[[#This Row],[updated_date]],"MMMM"))</f>
        <v>AUGUST</v>
      </c>
      <c r="M980" s="50" t="str">
        <f>"WEEK "&amp; IF(ROUNDUP(DAY(tbl_raw_data[[#This Row],[updated_date]])/7,0)=5,4,ROUNDUP(DAY(tbl_raw_data[[#This Row],[updated_date]])/7,0))</f>
        <v>WEEK 3</v>
      </c>
      <c r="N980" s="50" t="str">
        <f>UPPER(VLOOKUP(tbl_raw_data[[#This Row],[Analyst]],Settiings!$A$2:$B$16,2,0))</f>
        <v>NAVED</v>
      </c>
      <c r="O980" s="50" t="str">
        <f>TRIM(UPPER(tbl_raw_data[[#This Row],[Outcome]]))</f>
        <v>WITHDRAW</v>
      </c>
      <c r="P980" s="50" t="str">
        <f>TRIM(UPPER(tbl_raw_data[[#This Row],[Queue Name]]))</f>
        <v>CONSUMER POST BUREAU</v>
      </c>
      <c r="Q980" s="50" t="str">
        <f>IF(tbl_raw_data[[#This Row],[Time taken in min]]&lt;=Settiings!$D$2,"SLA_MET","SLA_NOT_MET")</f>
        <v>SLA_MET</v>
      </c>
      <c r="R980" s="94"/>
    </row>
    <row r="981" spans="1:18" x14ac:dyDescent="0.3">
      <c r="A981" s="23" t="s">
        <v>4643</v>
      </c>
      <c r="B981" s="15">
        <v>45155.683287037034</v>
      </c>
      <c r="C981" s="16">
        <v>45155.692557870374</v>
      </c>
      <c r="D981" s="17" t="s">
        <v>8</v>
      </c>
      <c r="E981" s="17" t="s">
        <v>47</v>
      </c>
      <c r="F981" s="17" t="s">
        <v>50</v>
      </c>
      <c r="G981" s="17" t="s">
        <v>4644</v>
      </c>
      <c r="H981" s="78" t="s">
        <v>7451</v>
      </c>
      <c r="I981" s="48">
        <f>tbl_raw_data[[#This Row],[Date Actioned]]-tbl_raw_data[[#This Row],[Date Tagged]]</f>
        <v>9.2708333395421505E-3</v>
      </c>
      <c r="J981" s="46">
        <f>HOUR(tbl_raw_data[[#This Row],[Time_taken]])*60+MINUTE(tbl_raw_data[[#This Row],[Time_taken]])+SECOND(tbl_raw_data[[#This Row],[Time_taken]])/60</f>
        <v>13.35</v>
      </c>
      <c r="K981" s="52">
        <f>DATE(YEAR(tbl_raw_data[[#This Row],[Date Actioned]]),MONTH(tbl_raw_data[[#This Row],[Date Actioned]]),DAY(tbl_raw_data[[#This Row],[Date Actioned]]))</f>
        <v>45155</v>
      </c>
      <c r="L981" s="50" t="str">
        <f>UPPER(TEXT(tbl_raw_data[[#This Row],[updated_date]],"MMMM"))</f>
        <v>AUGUST</v>
      </c>
      <c r="M981" s="50" t="str">
        <f>"WEEK "&amp; IF(ROUNDUP(DAY(tbl_raw_data[[#This Row],[updated_date]])/7,0)=5,4,ROUNDUP(DAY(tbl_raw_data[[#This Row],[updated_date]])/7,0))</f>
        <v>WEEK 3</v>
      </c>
      <c r="N981" s="50" t="str">
        <f>UPPER(VLOOKUP(tbl_raw_data[[#This Row],[Analyst]],Settiings!$A$2:$B$16,2,0))</f>
        <v>SHAHID</v>
      </c>
      <c r="O981" s="50" t="str">
        <f>TRIM(UPPER(tbl_raw_data[[#This Row],[Outcome]]))</f>
        <v>WITHDRAW</v>
      </c>
      <c r="P981" s="50" t="str">
        <f>TRIM(UPPER(tbl_raw_data[[#This Row],[Queue Name]]))</f>
        <v>CONSUMER PRE BUREAU</v>
      </c>
      <c r="Q981" s="50" t="str">
        <f>IF(tbl_raw_data[[#This Row],[Time taken in min]]&lt;=Settiings!$D$2,"SLA_MET","SLA_NOT_MET")</f>
        <v>SLA_MET</v>
      </c>
      <c r="R981" s="94"/>
    </row>
    <row r="982" spans="1:18" x14ac:dyDescent="0.3">
      <c r="A982" s="14" t="s">
        <v>4648</v>
      </c>
      <c r="B982" s="9">
        <v>45155.687048611115</v>
      </c>
      <c r="C982" s="24">
        <v>45155.702152777776</v>
      </c>
      <c r="D982" s="25" t="s">
        <v>8</v>
      </c>
      <c r="E982" s="25" t="s">
        <v>47</v>
      </c>
      <c r="F982" s="25" t="s">
        <v>53</v>
      </c>
      <c r="G982" s="25" t="s">
        <v>136</v>
      </c>
      <c r="H982" s="78" t="s">
        <v>7451</v>
      </c>
      <c r="I982" s="48">
        <f>tbl_raw_data[[#This Row],[Date Actioned]]-tbl_raw_data[[#This Row],[Date Tagged]]</f>
        <v>1.5104166661330964E-2</v>
      </c>
      <c r="J982" s="46">
        <f>HOUR(tbl_raw_data[[#This Row],[Time_taken]])*60+MINUTE(tbl_raw_data[[#This Row],[Time_taken]])+SECOND(tbl_raw_data[[#This Row],[Time_taken]])/60</f>
        <v>21.75</v>
      </c>
      <c r="K982" s="52">
        <f>DATE(YEAR(tbl_raw_data[[#This Row],[Date Actioned]]),MONTH(tbl_raw_data[[#This Row],[Date Actioned]]),DAY(tbl_raw_data[[#This Row],[Date Actioned]]))</f>
        <v>45155</v>
      </c>
      <c r="L982" s="50" t="str">
        <f>UPPER(TEXT(tbl_raw_data[[#This Row],[updated_date]],"MMMM"))</f>
        <v>AUGUST</v>
      </c>
      <c r="M982" s="50" t="str">
        <f>"WEEK "&amp; IF(ROUNDUP(DAY(tbl_raw_data[[#This Row],[updated_date]])/7,0)=5,4,ROUNDUP(DAY(tbl_raw_data[[#This Row],[updated_date]])/7,0))</f>
        <v>WEEK 3</v>
      </c>
      <c r="N982" s="50" t="str">
        <f>UPPER(VLOOKUP(tbl_raw_data[[#This Row],[Analyst]],Settiings!$A$2:$B$16,2,0))</f>
        <v>NAVED</v>
      </c>
      <c r="O982" s="50" t="str">
        <f>TRIM(UPPER(tbl_raw_data[[#This Row],[Outcome]]))</f>
        <v>WITHDRAW</v>
      </c>
      <c r="P982" s="50" t="str">
        <f>TRIM(UPPER(tbl_raw_data[[#This Row],[Queue Name]]))</f>
        <v>CONSUMER PRE BUREAU</v>
      </c>
      <c r="Q982" s="50" t="str">
        <f>IF(tbl_raw_data[[#This Row],[Time taken in min]]&lt;=Settiings!$D$2,"SLA_MET","SLA_NOT_MET")</f>
        <v>SLA_NOT_MET</v>
      </c>
      <c r="R982" s="94"/>
    </row>
    <row r="983" spans="1:18" x14ac:dyDescent="0.3">
      <c r="A983" s="20" t="s">
        <v>4651</v>
      </c>
      <c r="B983" s="15">
        <v>45155.70003472222</v>
      </c>
      <c r="C983" s="16">
        <v>45155.705451388887</v>
      </c>
      <c r="D983" s="17" t="s">
        <v>8</v>
      </c>
      <c r="E983" s="17" t="s">
        <v>47</v>
      </c>
      <c r="F983" s="17" t="s">
        <v>686</v>
      </c>
      <c r="G983" s="17" t="s">
        <v>157</v>
      </c>
      <c r="H983" s="78" t="s">
        <v>7451</v>
      </c>
      <c r="I983" s="48">
        <f>tbl_raw_data[[#This Row],[Date Actioned]]-tbl_raw_data[[#This Row],[Date Tagged]]</f>
        <v>5.4166666668606922E-3</v>
      </c>
      <c r="J983" s="46">
        <f>HOUR(tbl_raw_data[[#This Row],[Time_taken]])*60+MINUTE(tbl_raw_data[[#This Row],[Time_taken]])+SECOND(tbl_raw_data[[#This Row],[Time_taken]])/60</f>
        <v>7.8</v>
      </c>
      <c r="K983" s="52">
        <f>DATE(YEAR(tbl_raw_data[[#This Row],[Date Actioned]]),MONTH(tbl_raw_data[[#This Row],[Date Actioned]]),DAY(tbl_raw_data[[#This Row],[Date Actioned]]))</f>
        <v>45155</v>
      </c>
      <c r="L983" s="50" t="str">
        <f>UPPER(TEXT(tbl_raw_data[[#This Row],[updated_date]],"MMMM"))</f>
        <v>AUGUST</v>
      </c>
      <c r="M983" s="50" t="str">
        <f>"WEEK "&amp; IF(ROUNDUP(DAY(tbl_raw_data[[#This Row],[updated_date]])/7,0)=5,4,ROUNDUP(DAY(tbl_raw_data[[#This Row],[updated_date]])/7,0))</f>
        <v>WEEK 3</v>
      </c>
      <c r="N983" s="50" t="str">
        <f>UPPER(VLOOKUP(tbl_raw_data[[#This Row],[Analyst]],Settiings!$A$2:$B$16,2,0))</f>
        <v>FARDIN</v>
      </c>
      <c r="O983" s="50" t="str">
        <f>TRIM(UPPER(tbl_raw_data[[#This Row],[Outcome]]))</f>
        <v>WITHDRAW</v>
      </c>
      <c r="P983" s="50" t="str">
        <f>TRIM(UPPER(tbl_raw_data[[#This Row],[Queue Name]]))</f>
        <v>CONSUMER PRE BUREAU</v>
      </c>
      <c r="Q983" s="50" t="str">
        <f>IF(tbl_raw_data[[#This Row],[Time taken in min]]&lt;=Settiings!$D$2,"SLA_MET","SLA_NOT_MET")</f>
        <v>SLA_MET</v>
      </c>
      <c r="R983" s="94"/>
    </row>
    <row r="984" spans="1:18" x14ac:dyDescent="0.3">
      <c r="A984" s="14" t="s">
        <v>4657</v>
      </c>
      <c r="B984" s="15">
        <v>45155.709305555552</v>
      </c>
      <c r="C984" s="16">
        <v>45155.717499999999</v>
      </c>
      <c r="D984" s="17" t="s">
        <v>8</v>
      </c>
      <c r="E984" s="17" t="s">
        <v>19</v>
      </c>
      <c r="F984" s="17" t="s">
        <v>53</v>
      </c>
      <c r="G984" s="17" t="s">
        <v>4658</v>
      </c>
      <c r="H984" s="78" t="s">
        <v>7451</v>
      </c>
      <c r="I984" s="48">
        <f>tbl_raw_data[[#This Row],[Date Actioned]]-tbl_raw_data[[#This Row],[Date Tagged]]</f>
        <v>8.1944444464170374E-3</v>
      </c>
      <c r="J984" s="46">
        <f>HOUR(tbl_raw_data[[#This Row],[Time_taken]])*60+MINUTE(tbl_raw_data[[#This Row],[Time_taken]])+SECOND(tbl_raw_data[[#This Row],[Time_taken]])/60</f>
        <v>11.8</v>
      </c>
      <c r="K984" s="52">
        <f>DATE(YEAR(tbl_raw_data[[#This Row],[Date Actioned]]),MONTH(tbl_raw_data[[#This Row],[Date Actioned]]),DAY(tbl_raw_data[[#This Row],[Date Actioned]]))</f>
        <v>45155</v>
      </c>
      <c r="L984" s="50" t="str">
        <f>UPPER(TEXT(tbl_raw_data[[#This Row],[updated_date]],"MMMM"))</f>
        <v>AUGUST</v>
      </c>
      <c r="M984" s="50" t="str">
        <f>"WEEK "&amp; IF(ROUNDUP(DAY(tbl_raw_data[[#This Row],[updated_date]])/7,0)=5,4,ROUNDUP(DAY(tbl_raw_data[[#This Row],[updated_date]])/7,0))</f>
        <v>WEEK 3</v>
      </c>
      <c r="N984" s="50" t="str">
        <f>UPPER(VLOOKUP(tbl_raw_data[[#This Row],[Analyst]],Settiings!$A$2:$B$16,2,0))</f>
        <v>NAVED</v>
      </c>
      <c r="O984" s="50" t="str">
        <f>TRIM(UPPER(tbl_raw_data[[#This Row],[Outcome]]))</f>
        <v>WITHDRAW</v>
      </c>
      <c r="P984" s="50" t="str">
        <f>TRIM(UPPER(tbl_raw_data[[#This Row],[Queue Name]]))</f>
        <v>CONSUMER POST BUREAU</v>
      </c>
      <c r="Q984" s="50" t="str">
        <f>IF(tbl_raw_data[[#This Row],[Time taken in min]]&lt;=Settiings!$D$2,"SLA_MET","SLA_NOT_MET")</f>
        <v>SLA_MET</v>
      </c>
      <c r="R984" s="94"/>
    </row>
    <row r="985" spans="1:18" x14ac:dyDescent="0.3">
      <c r="A985" s="23" t="s">
        <v>4670</v>
      </c>
      <c r="B985" s="15">
        <v>45155.736851851849</v>
      </c>
      <c r="C985" s="16">
        <v>45155.740659722222</v>
      </c>
      <c r="D985" s="17" t="s">
        <v>8</v>
      </c>
      <c r="E985" s="17" t="s">
        <v>47</v>
      </c>
      <c r="F985" s="17" t="s">
        <v>70</v>
      </c>
      <c r="G985" s="17" t="s">
        <v>4671</v>
      </c>
      <c r="H985" s="78" t="s">
        <v>7451</v>
      </c>
      <c r="I985" s="48">
        <f>tbl_raw_data[[#This Row],[Date Actioned]]-tbl_raw_data[[#This Row],[Date Tagged]]</f>
        <v>3.8078703728388064E-3</v>
      </c>
      <c r="J985" s="46">
        <f>HOUR(tbl_raw_data[[#This Row],[Time_taken]])*60+MINUTE(tbl_raw_data[[#This Row],[Time_taken]])+SECOND(tbl_raw_data[[#This Row],[Time_taken]])/60</f>
        <v>5.4833333333333334</v>
      </c>
      <c r="K985" s="52">
        <f>DATE(YEAR(tbl_raw_data[[#This Row],[Date Actioned]]),MONTH(tbl_raw_data[[#This Row],[Date Actioned]]),DAY(tbl_raw_data[[#This Row],[Date Actioned]]))</f>
        <v>45155</v>
      </c>
      <c r="L985" s="50" t="str">
        <f>UPPER(TEXT(tbl_raw_data[[#This Row],[updated_date]],"MMMM"))</f>
        <v>AUGUST</v>
      </c>
      <c r="M985" s="50" t="str">
        <f>"WEEK "&amp; IF(ROUNDUP(DAY(tbl_raw_data[[#This Row],[updated_date]])/7,0)=5,4,ROUNDUP(DAY(tbl_raw_data[[#This Row],[updated_date]])/7,0))</f>
        <v>WEEK 3</v>
      </c>
      <c r="N985" s="50" t="str">
        <f>UPPER(VLOOKUP(tbl_raw_data[[#This Row],[Analyst]],Settiings!$A$2:$B$16,2,0))</f>
        <v>ASIF</v>
      </c>
      <c r="O985" s="50" t="str">
        <f>TRIM(UPPER(tbl_raw_data[[#This Row],[Outcome]]))</f>
        <v>WITHDRAW</v>
      </c>
      <c r="P985" s="50" t="str">
        <f>TRIM(UPPER(tbl_raw_data[[#This Row],[Queue Name]]))</f>
        <v>CONSUMER PRE BUREAU</v>
      </c>
      <c r="Q985" s="50" t="str">
        <f>IF(tbl_raw_data[[#This Row],[Time taken in min]]&lt;=Settiings!$D$2,"SLA_MET","SLA_NOT_MET")</f>
        <v>SLA_MET</v>
      </c>
      <c r="R985" s="94"/>
    </row>
    <row r="986" spans="1:18" x14ac:dyDescent="0.3">
      <c r="A986" s="14" t="s">
        <v>4674</v>
      </c>
      <c r="B986" s="9">
        <v>45155.743796296294</v>
      </c>
      <c r="C986" s="24">
        <v>45155.75141203704</v>
      </c>
      <c r="D986" s="25" t="s">
        <v>8</v>
      </c>
      <c r="E986" s="25" t="s">
        <v>47</v>
      </c>
      <c r="F986" s="25" t="s">
        <v>1222</v>
      </c>
      <c r="G986" s="25" t="s">
        <v>4675</v>
      </c>
      <c r="H986" s="78" t="s">
        <v>7451</v>
      </c>
      <c r="I986" s="48">
        <f>tbl_raw_data[[#This Row],[Date Actioned]]-tbl_raw_data[[#This Row],[Date Tagged]]</f>
        <v>7.6157407456776127E-3</v>
      </c>
      <c r="J986" s="46">
        <f>HOUR(tbl_raw_data[[#This Row],[Time_taken]])*60+MINUTE(tbl_raw_data[[#This Row],[Time_taken]])+SECOND(tbl_raw_data[[#This Row],[Time_taken]])/60</f>
        <v>10.966666666666667</v>
      </c>
      <c r="K986" s="52">
        <f>DATE(YEAR(tbl_raw_data[[#This Row],[Date Actioned]]),MONTH(tbl_raw_data[[#This Row],[Date Actioned]]),DAY(tbl_raw_data[[#This Row],[Date Actioned]]))</f>
        <v>45155</v>
      </c>
      <c r="L986" s="50" t="str">
        <f>UPPER(TEXT(tbl_raw_data[[#This Row],[updated_date]],"MMMM"))</f>
        <v>AUGUST</v>
      </c>
      <c r="M986" s="50" t="str">
        <f>"WEEK "&amp; IF(ROUNDUP(DAY(tbl_raw_data[[#This Row],[updated_date]])/7,0)=5,4,ROUNDUP(DAY(tbl_raw_data[[#This Row],[updated_date]])/7,0))</f>
        <v>WEEK 3</v>
      </c>
      <c r="N986" s="50" t="str">
        <f>UPPER(VLOOKUP(tbl_raw_data[[#This Row],[Analyst]],Settiings!$A$2:$B$16,2,0))</f>
        <v>HARDIK</v>
      </c>
      <c r="O986" s="50" t="str">
        <f>TRIM(UPPER(tbl_raw_data[[#This Row],[Outcome]]))</f>
        <v>WITHDRAW</v>
      </c>
      <c r="P986" s="50" t="str">
        <f>TRIM(UPPER(tbl_raw_data[[#This Row],[Queue Name]]))</f>
        <v>CONSUMER PRE BUREAU</v>
      </c>
      <c r="Q986" s="50" t="str">
        <f>IF(tbl_raw_data[[#This Row],[Time taken in min]]&lt;=Settiings!$D$2,"SLA_MET","SLA_NOT_MET")</f>
        <v>SLA_MET</v>
      </c>
      <c r="R986" s="94"/>
    </row>
    <row r="987" spans="1:18" x14ac:dyDescent="0.3">
      <c r="A987" s="14" t="s">
        <v>4688</v>
      </c>
      <c r="B987" s="15">
        <v>45155.764432870368</v>
      </c>
      <c r="C987" s="16">
        <v>45155.771504629629</v>
      </c>
      <c r="D987" s="17" t="s">
        <v>8</v>
      </c>
      <c r="E987" s="17" t="s">
        <v>9</v>
      </c>
      <c r="F987" s="17" t="s">
        <v>1222</v>
      </c>
      <c r="G987" s="17" t="s">
        <v>4574</v>
      </c>
      <c r="H987" s="78" t="s">
        <v>7451</v>
      </c>
      <c r="I987" s="48">
        <f>tbl_raw_data[[#This Row],[Date Actioned]]-tbl_raw_data[[#This Row],[Date Tagged]]</f>
        <v>7.07175926072523E-3</v>
      </c>
      <c r="J987" s="46">
        <f>HOUR(tbl_raw_data[[#This Row],[Time_taken]])*60+MINUTE(tbl_raw_data[[#This Row],[Time_taken]])+SECOND(tbl_raw_data[[#This Row],[Time_taken]])/60</f>
        <v>10.183333333333334</v>
      </c>
      <c r="K987" s="52">
        <f>DATE(YEAR(tbl_raw_data[[#This Row],[Date Actioned]]),MONTH(tbl_raw_data[[#This Row],[Date Actioned]]),DAY(tbl_raw_data[[#This Row],[Date Actioned]]))</f>
        <v>45155</v>
      </c>
      <c r="L987" s="50" t="str">
        <f>UPPER(TEXT(tbl_raw_data[[#This Row],[updated_date]],"MMMM"))</f>
        <v>AUGUST</v>
      </c>
      <c r="M987" s="50" t="str">
        <f>"WEEK "&amp; IF(ROUNDUP(DAY(tbl_raw_data[[#This Row],[updated_date]])/7,0)=5,4,ROUNDUP(DAY(tbl_raw_data[[#This Row],[updated_date]])/7,0))</f>
        <v>WEEK 3</v>
      </c>
      <c r="N987" s="50" t="str">
        <f>UPPER(VLOOKUP(tbl_raw_data[[#This Row],[Analyst]],Settiings!$A$2:$B$16,2,0))</f>
        <v>HARDIK</v>
      </c>
      <c r="O987" s="50" t="str">
        <f>TRIM(UPPER(tbl_raw_data[[#This Row],[Outcome]]))</f>
        <v>WITHDRAW</v>
      </c>
      <c r="P987" s="50" t="str">
        <f>TRIM(UPPER(tbl_raw_data[[#This Row],[Queue Name]]))</f>
        <v>CONSUMER EXISTING</v>
      </c>
      <c r="Q987" s="50" t="str">
        <f>IF(tbl_raw_data[[#This Row],[Time taken in min]]&lt;=Settiings!$D$2,"SLA_MET","SLA_NOT_MET")</f>
        <v>SLA_MET</v>
      </c>
      <c r="R987" s="94"/>
    </row>
    <row r="988" spans="1:18" x14ac:dyDescent="0.3">
      <c r="A988" s="20" t="s">
        <v>4694</v>
      </c>
      <c r="B988" s="9">
        <v>45155.789571759262</v>
      </c>
      <c r="C988" s="24">
        <v>45155.800046296295</v>
      </c>
      <c r="D988" s="25" t="s">
        <v>8</v>
      </c>
      <c r="E988" s="25" t="s">
        <v>19</v>
      </c>
      <c r="F988" s="25" t="s">
        <v>1222</v>
      </c>
      <c r="G988" s="25" t="s">
        <v>4695</v>
      </c>
      <c r="H988" s="78" t="s">
        <v>7451</v>
      </c>
      <c r="I988" s="48">
        <f>tbl_raw_data[[#This Row],[Date Actioned]]-tbl_raw_data[[#This Row],[Date Tagged]]</f>
        <v>1.0474537033587694E-2</v>
      </c>
      <c r="J988" s="46">
        <f>HOUR(tbl_raw_data[[#This Row],[Time_taken]])*60+MINUTE(tbl_raw_data[[#This Row],[Time_taken]])+SECOND(tbl_raw_data[[#This Row],[Time_taken]])/60</f>
        <v>15.083333333333334</v>
      </c>
      <c r="K988" s="52">
        <f>DATE(YEAR(tbl_raw_data[[#This Row],[Date Actioned]]),MONTH(tbl_raw_data[[#This Row],[Date Actioned]]),DAY(tbl_raw_data[[#This Row],[Date Actioned]]))</f>
        <v>45155</v>
      </c>
      <c r="L988" s="50" t="str">
        <f>UPPER(TEXT(tbl_raw_data[[#This Row],[updated_date]],"MMMM"))</f>
        <v>AUGUST</v>
      </c>
      <c r="M988" s="50" t="str">
        <f>"WEEK "&amp; IF(ROUNDUP(DAY(tbl_raw_data[[#This Row],[updated_date]])/7,0)=5,4,ROUNDUP(DAY(tbl_raw_data[[#This Row],[updated_date]])/7,0))</f>
        <v>WEEK 3</v>
      </c>
      <c r="N988" s="50" t="str">
        <f>UPPER(VLOOKUP(tbl_raw_data[[#This Row],[Analyst]],Settiings!$A$2:$B$16,2,0))</f>
        <v>HARDIK</v>
      </c>
      <c r="O988" s="50" t="str">
        <f>TRIM(UPPER(tbl_raw_data[[#This Row],[Outcome]]))</f>
        <v>WITHDRAW</v>
      </c>
      <c r="P988" s="50" t="str">
        <f>TRIM(UPPER(tbl_raw_data[[#This Row],[Queue Name]]))</f>
        <v>CONSUMER POST BUREAU</v>
      </c>
      <c r="Q988" s="50" t="str">
        <f>IF(tbl_raw_data[[#This Row],[Time taken in min]]&lt;=Settiings!$D$2,"SLA_MET","SLA_NOT_MET")</f>
        <v>SLA_MET</v>
      </c>
      <c r="R988" s="94"/>
    </row>
    <row r="989" spans="1:18" x14ac:dyDescent="0.3">
      <c r="A989" s="23" t="s">
        <v>4697</v>
      </c>
      <c r="B989" s="15">
        <v>45155.792650462965</v>
      </c>
      <c r="C989" s="16">
        <v>45155.805810185186</v>
      </c>
      <c r="D989" s="17" t="s">
        <v>8</v>
      </c>
      <c r="E989" s="17" t="s">
        <v>9</v>
      </c>
      <c r="F989" s="17" t="s">
        <v>686</v>
      </c>
      <c r="G989" s="17" t="s">
        <v>4698</v>
      </c>
      <c r="H989" s="78" t="s">
        <v>7451</v>
      </c>
      <c r="I989" s="48">
        <f>tbl_raw_data[[#This Row],[Date Actioned]]-tbl_raw_data[[#This Row],[Date Tagged]]</f>
        <v>1.3159722220734693E-2</v>
      </c>
      <c r="J989" s="46">
        <f>HOUR(tbl_raw_data[[#This Row],[Time_taken]])*60+MINUTE(tbl_raw_data[[#This Row],[Time_taken]])+SECOND(tbl_raw_data[[#This Row],[Time_taken]])/60</f>
        <v>18.95</v>
      </c>
      <c r="K989" s="52">
        <f>DATE(YEAR(tbl_raw_data[[#This Row],[Date Actioned]]),MONTH(tbl_raw_data[[#This Row],[Date Actioned]]),DAY(tbl_raw_data[[#This Row],[Date Actioned]]))</f>
        <v>45155</v>
      </c>
      <c r="L989" s="50" t="str">
        <f>UPPER(TEXT(tbl_raw_data[[#This Row],[updated_date]],"MMMM"))</f>
        <v>AUGUST</v>
      </c>
      <c r="M989" s="50" t="str">
        <f>"WEEK "&amp; IF(ROUNDUP(DAY(tbl_raw_data[[#This Row],[updated_date]])/7,0)=5,4,ROUNDUP(DAY(tbl_raw_data[[#This Row],[updated_date]])/7,0))</f>
        <v>WEEK 3</v>
      </c>
      <c r="N989" s="50" t="str">
        <f>UPPER(VLOOKUP(tbl_raw_data[[#This Row],[Analyst]],Settiings!$A$2:$B$16,2,0))</f>
        <v>FARDIN</v>
      </c>
      <c r="O989" s="50" t="str">
        <f>TRIM(UPPER(tbl_raw_data[[#This Row],[Outcome]]))</f>
        <v>WITHDRAW</v>
      </c>
      <c r="P989" s="50" t="str">
        <f>TRIM(UPPER(tbl_raw_data[[#This Row],[Queue Name]]))</f>
        <v>CONSUMER EXISTING</v>
      </c>
      <c r="Q989" s="50" t="str">
        <f>IF(tbl_raw_data[[#This Row],[Time taken in min]]&lt;=Settiings!$D$2,"SLA_MET","SLA_NOT_MET")</f>
        <v>SLA_MET</v>
      </c>
      <c r="R989" s="94"/>
    </row>
    <row r="990" spans="1:18" x14ac:dyDescent="0.3">
      <c r="A990" s="14" t="s">
        <v>4700</v>
      </c>
      <c r="B990" s="9">
        <v>45155.801481481481</v>
      </c>
      <c r="C990" s="24">
        <v>45155.809305555558</v>
      </c>
      <c r="D990" s="25" t="s">
        <v>8</v>
      </c>
      <c r="E990" s="25" t="s">
        <v>47</v>
      </c>
      <c r="F990" s="25" t="s">
        <v>53</v>
      </c>
      <c r="G990" s="25" t="s">
        <v>4701</v>
      </c>
      <c r="H990" s="78" t="s">
        <v>7451</v>
      </c>
      <c r="I990" s="48">
        <f>tbl_raw_data[[#This Row],[Date Actioned]]-tbl_raw_data[[#This Row],[Date Tagged]]</f>
        <v>7.8240740767796524E-3</v>
      </c>
      <c r="J990" s="46">
        <f>HOUR(tbl_raw_data[[#This Row],[Time_taken]])*60+MINUTE(tbl_raw_data[[#This Row],[Time_taken]])+SECOND(tbl_raw_data[[#This Row],[Time_taken]])/60</f>
        <v>11.266666666666667</v>
      </c>
      <c r="K990" s="52">
        <f>DATE(YEAR(tbl_raw_data[[#This Row],[Date Actioned]]),MONTH(tbl_raw_data[[#This Row],[Date Actioned]]),DAY(tbl_raw_data[[#This Row],[Date Actioned]]))</f>
        <v>45155</v>
      </c>
      <c r="L990" s="50" t="str">
        <f>UPPER(TEXT(tbl_raw_data[[#This Row],[updated_date]],"MMMM"))</f>
        <v>AUGUST</v>
      </c>
      <c r="M990" s="50" t="str">
        <f>"WEEK "&amp; IF(ROUNDUP(DAY(tbl_raw_data[[#This Row],[updated_date]])/7,0)=5,4,ROUNDUP(DAY(tbl_raw_data[[#This Row],[updated_date]])/7,0))</f>
        <v>WEEK 3</v>
      </c>
      <c r="N990" s="50" t="str">
        <f>UPPER(VLOOKUP(tbl_raw_data[[#This Row],[Analyst]],Settiings!$A$2:$B$16,2,0))</f>
        <v>NAVED</v>
      </c>
      <c r="O990" s="50" t="str">
        <f>TRIM(UPPER(tbl_raw_data[[#This Row],[Outcome]]))</f>
        <v>WITHDRAW</v>
      </c>
      <c r="P990" s="50" t="str">
        <f>TRIM(UPPER(tbl_raw_data[[#This Row],[Queue Name]]))</f>
        <v>CONSUMER PRE BUREAU</v>
      </c>
      <c r="Q990" s="50" t="str">
        <f>IF(tbl_raw_data[[#This Row],[Time taken in min]]&lt;=Settiings!$D$2,"SLA_MET","SLA_NOT_MET")</f>
        <v>SLA_MET</v>
      </c>
      <c r="R990" s="94"/>
    </row>
    <row r="991" spans="1:18" x14ac:dyDescent="0.3">
      <c r="A991" s="20" t="s">
        <v>4702</v>
      </c>
      <c r="B991" s="15">
        <v>45155.80201388889</v>
      </c>
      <c r="C991" s="16">
        <v>45155.8046875</v>
      </c>
      <c r="D991" s="17" t="s">
        <v>8</v>
      </c>
      <c r="E991" s="17" t="s">
        <v>47</v>
      </c>
      <c r="F991" s="17" t="s">
        <v>1222</v>
      </c>
      <c r="G991" s="17" t="s">
        <v>4703</v>
      </c>
      <c r="H991" s="78" t="s">
        <v>7451</v>
      </c>
      <c r="I991" s="48">
        <f>tbl_raw_data[[#This Row],[Date Actioned]]-tbl_raw_data[[#This Row],[Date Tagged]]</f>
        <v>2.6736111103673466E-3</v>
      </c>
      <c r="J991" s="46">
        <f>HOUR(tbl_raw_data[[#This Row],[Time_taken]])*60+MINUTE(tbl_raw_data[[#This Row],[Time_taken]])+SECOND(tbl_raw_data[[#This Row],[Time_taken]])/60</f>
        <v>3.85</v>
      </c>
      <c r="K991" s="52">
        <f>DATE(YEAR(tbl_raw_data[[#This Row],[Date Actioned]]),MONTH(tbl_raw_data[[#This Row],[Date Actioned]]),DAY(tbl_raw_data[[#This Row],[Date Actioned]]))</f>
        <v>45155</v>
      </c>
      <c r="L991" s="50" t="str">
        <f>UPPER(TEXT(tbl_raw_data[[#This Row],[updated_date]],"MMMM"))</f>
        <v>AUGUST</v>
      </c>
      <c r="M991" s="50" t="str">
        <f>"WEEK "&amp; IF(ROUNDUP(DAY(tbl_raw_data[[#This Row],[updated_date]])/7,0)=5,4,ROUNDUP(DAY(tbl_raw_data[[#This Row],[updated_date]])/7,0))</f>
        <v>WEEK 3</v>
      </c>
      <c r="N991" s="50" t="str">
        <f>UPPER(VLOOKUP(tbl_raw_data[[#This Row],[Analyst]],Settiings!$A$2:$B$16,2,0))</f>
        <v>HARDIK</v>
      </c>
      <c r="O991" s="50" t="str">
        <f>TRIM(UPPER(tbl_raw_data[[#This Row],[Outcome]]))</f>
        <v>WITHDRAW</v>
      </c>
      <c r="P991" s="50" t="str">
        <f>TRIM(UPPER(tbl_raw_data[[#This Row],[Queue Name]]))</f>
        <v>CONSUMER PRE BUREAU</v>
      </c>
      <c r="Q991" s="50" t="str">
        <f>IF(tbl_raw_data[[#This Row],[Time taken in min]]&lt;=Settiings!$D$2,"SLA_MET","SLA_NOT_MET")</f>
        <v>SLA_MET</v>
      </c>
      <c r="R991" s="94"/>
    </row>
    <row r="992" spans="1:18" x14ac:dyDescent="0.3">
      <c r="A992" s="23" t="s">
        <v>4714</v>
      </c>
      <c r="B992" s="9">
        <v>45155.856469907405</v>
      </c>
      <c r="C992" s="24">
        <v>45155.866041666668</v>
      </c>
      <c r="D992" s="25" t="s">
        <v>8</v>
      </c>
      <c r="E992" s="25" t="s">
        <v>19</v>
      </c>
      <c r="F992" s="25" t="s">
        <v>686</v>
      </c>
      <c r="G992" s="25" t="s">
        <v>712</v>
      </c>
      <c r="H992" s="78" t="s">
        <v>7451</v>
      </c>
      <c r="I992" s="48">
        <f>tbl_raw_data[[#This Row],[Date Actioned]]-tbl_raw_data[[#This Row],[Date Tagged]]</f>
        <v>9.5717592630535364E-3</v>
      </c>
      <c r="J992" s="46">
        <f>HOUR(tbl_raw_data[[#This Row],[Time_taken]])*60+MINUTE(tbl_raw_data[[#This Row],[Time_taken]])+SECOND(tbl_raw_data[[#This Row],[Time_taken]])/60</f>
        <v>13.783333333333333</v>
      </c>
      <c r="K992" s="52">
        <f>DATE(YEAR(tbl_raw_data[[#This Row],[Date Actioned]]),MONTH(tbl_raw_data[[#This Row],[Date Actioned]]),DAY(tbl_raw_data[[#This Row],[Date Actioned]]))</f>
        <v>45155</v>
      </c>
      <c r="L992" s="50" t="str">
        <f>UPPER(TEXT(tbl_raw_data[[#This Row],[updated_date]],"MMMM"))</f>
        <v>AUGUST</v>
      </c>
      <c r="M992" s="50" t="str">
        <f>"WEEK "&amp; IF(ROUNDUP(DAY(tbl_raw_data[[#This Row],[updated_date]])/7,0)=5,4,ROUNDUP(DAY(tbl_raw_data[[#This Row],[updated_date]])/7,0))</f>
        <v>WEEK 3</v>
      </c>
      <c r="N992" s="50" t="str">
        <f>UPPER(VLOOKUP(tbl_raw_data[[#This Row],[Analyst]],Settiings!$A$2:$B$16,2,0))</f>
        <v>FARDIN</v>
      </c>
      <c r="O992" s="50" t="str">
        <f>TRIM(UPPER(tbl_raw_data[[#This Row],[Outcome]]))</f>
        <v>WITHDRAW</v>
      </c>
      <c r="P992" s="50" t="str">
        <f>TRIM(UPPER(tbl_raw_data[[#This Row],[Queue Name]]))</f>
        <v>CONSUMER POST BUREAU</v>
      </c>
      <c r="Q992" s="50" t="str">
        <f>IF(tbl_raw_data[[#This Row],[Time taken in min]]&lt;=Settiings!$D$2,"SLA_MET","SLA_NOT_MET")</f>
        <v>SLA_MET</v>
      </c>
      <c r="R992" s="94"/>
    </row>
    <row r="993" spans="1:18" x14ac:dyDescent="0.3">
      <c r="A993" s="23" t="s">
        <v>4743</v>
      </c>
      <c r="B993" s="15">
        <v>45156.490231481483</v>
      </c>
      <c r="C993" s="16">
        <v>45156.501342592594</v>
      </c>
      <c r="D993" s="17" t="s">
        <v>8</v>
      </c>
      <c r="E993" s="17" t="s">
        <v>19</v>
      </c>
      <c r="F993" s="17" t="s">
        <v>16</v>
      </c>
      <c r="G993" s="17" t="s">
        <v>4744</v>
      </c>
      <c r="H993" s="78" t="s">
        <v>7451</v>
      </c>
      <c r="I993" s="48">
        <f>tbl_raw_data[[#This Row],[Date Actioned]]-tbl_raw_data[[#This Row],[Date Tagged]]</f>
        <v>1.1111111110949423E-2</v>
      </c>
      <c r="J993" s="46">
        <f>HOUR(tbl_raw_data[[#This Row],[Time_taken]])*60+MINUTE(tbl_raw_data[[#This Row],[Time_taken]])+SECOND(tbl_raw_data[[#This Row],[Time_taken]])/60</f>
        <v>16</v>
      </c>
      <c r="K993" s="52">
        <f>DATE(YEAR(tbl_raw_data[[#This Row],[Date Actioned]]),MONTH(tbl_raw_data[[#This Row],[Date Actioned]]),DAY(tbl_raw_data[[#This Row],[Date Actioned]]))</f>
        <v>45156</v>
      </c>
      <c r="L993" s="50" t="str">
        <f>UPPER(TEXT(tbl_raw_data[[#This Row],[updated_date]],"MMMM"))</f>
        <v>AUGUST</v>
      </c>
      <c r="M993" s="50" t="str">
        <f>"WEEK "&amp; IF(ROUNDUP(DAY(tbl_raw_data[[#This Row],[updated_date]])/7,0)=5,4,ROUNDUP(DAY(tbl_raw_data[[#This Row],[updated_date]])/7,0))</f>
        <v>WEEK 3</v>
      </c>
      <c r="N993" s="50" t="str">
        <f>UPPER(VLOOKUP(tbl_raw_data[[#This Row],[Analyst]],Settiings!$A$2:$B$16,2,0))</f>
        <v>CAMROOON</v>
      </c>
      <c r="O993" s="50" t="str">
        <f>TRIM(UPPER(tbl_raw_data[[#This Row],[Outcome]]))</f>
        <v>WITHDRAW</v>
      </c>
      <c r="P993" s="50" t="str">
        <f>TRIM(UPPER(tbl_raw_data[[#This Row],[Queue Name]]))</f>
        <v>CONSUMER POST BUREAU</v>
      </c>
      <c r="Q993" s="50" t="str">
        <f>IF(tbl_raw_data[[#This Row],[Time taken in min]]&lt;=Settiings!$D$2,"SLA_MET","SLA_NOT_MET")</f>
        <v>SLA_MET</v>
      </c>
      <c r="R993" s="94"/>
    </row>
    <row r="994" spans="1:18" x14ac:dyDescent="0.3">
      <c r="A994" s="14" t="s">
        <v>4756</v>
      </c>
      <c r="B994" s="9">
        <v>45156.516562500001</v>
      </c>
      <c r="C994" s="24">
        <v>45156.517997685187</v>
      </c>
      <c r="D994" s="25" t="s">
        <v>8</v>
      </c>
      <c r="E994" s="25" t="s">
        <v>47</v>
      </c>
      <c r="F994" s="25" t="s">
        <v>65</v>
      </c>
      <c r="G994" s="25" t="s">
        <v>4757</v>
      </c>
      <c r="H994" s="78" t="s">
        <v>7451</v>
      </c>
      <c r="I994" s="48">
        <f>tbl_raw_data[[#This Row],[Date Actioned]]-tbl_raw_data[[#This Row],[Date Tagged]]</f>
        <v>1.4351851859828457E-3</v>
      </c>
      <c r="J994" s="46">
        <f>HOUR(tbl_raw_data[[#This Row],[Time_taken]])*60+MINUTE(tbl_raw_data[[#This Row],[Time_taken]])+SECOND(tbl_raw_data[[#This Row],[Time_taken]])/60</f>
        <v>2.0666666666666669</v>
      </c>
      <c r="K994" s="52">
        <f>DATE(YEAR(tbl_raw_data[[#This Row],[Date Actioned]]),MONTH(tbl_raw_data[[#This Row],[Date Actioned]]),DAY(tbl_raw_data[[#This Row],[Date Actioned]]))</f>
        <v>45156</v>
      </c>
      <c r="L994" s="50" t="str">
        <f>UPPER(TEXT(tbl_raw_data[[#This Row],[updated_date]],"MMMM"))</f>
        <v>AUGUST</v>
      </c>
      <c r="M994" s="50" t="str">
        <f>"WEEK "&amp; IF(ROUNDUP(DAY(tbl_raw_data[[#This Row],[updated_date]])/7,0)=5,4,ROUNDUP(DAY(tbl_raw_data[[#This Row],[updated_date]])/7,0))</f>
        <v>WEEK 3</v>
      </c>
      <c r="N994" s="50" t="str">
        <f>UPPER(VLOOKUP(tbl_raw_data[[#This Row],[Analyst]],Settiings!$A$2:$B$16,2,0))</f>
        <v>SAM</v>
      </c>
      <c r="O994" s="50" t="str">
        <f>TRIM(UPPER(tbl_raw_data[[#This Row],[Outcome]]))</f>
        <v>WITHDRAW</v>
      </c>
      <c r="P994" s="50" t="str">
        <f>TRIM(UPPER(tbl_raw_data[[#This Row],[Queue Name]]))</f>
        <v>CONSUMER PRE BUREAU</v>
      </c>
      <c r="Q994" s="50" t="str">
        <f>IF(tbl_raw_data[[#This Row],[Time taken in min]]&lt;=Settiings!$D$2,"SLA_MET","SLA_NOT_MET")</f>
        <v>SLA_MET</v>
      </c>
      <c r="R994" s="94"/>
    </row>
    <row r="995" spans="1:18" x14ac:dyDescent="0.3">
      <c r="A995" s="20" t="s">
        <v>4759</v>
      </c>
      <c r="B995" s="15">
        <v>45156.519988425927</v>
      </c>
      <c r="C995" s="16">
        <v>45156.52553240741</v>
      </c>
      <c r="D995" s="17" t="s">
        <v>8</v>
      </c>
      <c r="E995" s="17" t="s">
        <v>47</v>
      </c>
      <c r="F995" s="17" t="s">
        <v>16</v>
      </c>
      <c r="G995" s="17" t="s">
        <v>4757</v>
      </c>
      <c r="H995" s="78" t="s">
        <v>7451</v>
      </c>
      <c r="I995" s="48">
        <f>tbl_raw_data[[#This Row],[Date Actioned]]-tbl_raw_data[[#This Row],[Date Tagged]]</f>
        <v>5.543981482333038E-3</v>
      </c>
      <c r="J995" s="46">
        <f>HOUR(tbl_raw_data[[#This Row],[Time_taken]])*60+MINUTE(tbl_raw_data[[#This Row],[Time_taken]])+SECOND(tbl_raw_data[[#This Row],[Time_taken]])/60</f>
        <v>7.9833333333333334</v>
      </c>
      <c r="K995" s="52">
        <f>DATE(YEAR(tbl_raw_data[[#This Row],[Date Actioned]]),MONTH(tbl_raw_data[[#This Row],[Date Actioned]]),DAY(tbl_raw_data[[#This Row],[Date Actioned]]))</f>
        <v>45156</v>
      </c>
      <c r="L995" s="50" t="str">
        <f>UPPER(TEXT(tbl_raw_data[[#This Row],[updated_date]],"MMMM"))</f>
        <v>AUGUST</v>
      </c>
      <c r="M995" s="50" t="str">
        <f>"WEEK "&amp; IF(ROUNDUP(DAY(tbl_raw_data[[#This Row],[updated_date]])/7,0)=5,4,ROUNDUP(DAY(tbl_raw_data[[#This Row],[updated_date]])/7,0))</f>
        <v>WEEK 3</v>
      </c>
      <c r="N995" s="50" t="str">
        <f>UPPER(VLOOKUP(tbl_raw_data[[#This Row],[Analyst]],Settiings!$A$2:$B$16,2,0))</f>
        <v>CAMROOON</v>
      </c>
      <c r="O995" s="50" t="str">
        <f>TRIM(UPPER(tbl_raw_data[[#This Row],[Outcome]]))</f>
        <v>WITHDRAW</v>
      </c>
      <c r="P995" s="50" t="str">
        <f>TRIM(UPPER(tbl_raw_data[[#This Row],[Queue Name]]))</f>
        <v>CONSUMER PRE BUREAU</v>
      </c>
      <c r="Q995" s="50" t="str">
        <f>IF(tbl_raw_data[[#This Row],[Time taken in min]]&lt;=Settiings!$D$2,"SLA_MET","SLA_NOT_MET")</f>
        <v>SLA_MET</v>
      </c>
      <c r="R995" s="94"/>
    </row>
    <row r="996" spans="1:18" x14ac:dyDescent="0.3">
      <c r="A996" s="23" t="s">
        <v>4769</v>
      </c>
      <c r="B996" s="9">
        <v>45156.531064814815</v>
      </c>
      <c r="C996" s="24">
        <v>45156.541655092595</v>
      </c>
      <c r="D996" s="25" t="s">
        <v>8</v>
      </c>
      <c r="E996" s="25" t="s">
        <v>47</v>
      </c>
      <c r="F996" s="25" t="s">
        <v>70</v>
      </c>
      <c r="G996" s="25" t="s">
        <v>4770</v>
      </c>
      <c r="H996" s="78" t="s">
        <v>7451</v>
      </c>
      <c r="I996" s="48">
        <f>tbl_raw_data[[#This Row],[Date Actioned]]-tbl_raw_data[[#This Row],[Date Tagged]]</f>
        <v>1.0590277779556345E-2</v>
      </c>
      <c r="J996" s="46">
        <f>HOUR(tbl_raw_data[[#This Row],[Time_taken]])*60+MINUTE(tbl_raw_data[[#This Row],[Time_taken]])+SECOND(tbl_raw_data[[#This Row],[Time_taken]])/60</f>
        <v>15.25</v>
      </c>
      <c r="K996" s="52">
        <f>DATE(YEAR(tbl_raw_data[[#This Row],[Date Actioned]]),MONTH(tbl_raw_data[[#This Row],[Date Actioned]]),DAY(tbl_raw_data[[#This Row],[Date Actioned]]))</f>
        <v>45156</v>
      </c>
      <c r="L996" s="50" t="str">
        <f>UPPER(TEXT(tbl_raw_data[[#This Row],[updated_date]],"MMMM"))</f>
        <v>AUGUST</v>
      </c>
      <c r="M996" s="50" t="str">
        <f>"WEEK "&amp; IF(ROUNDUP(DAY(tbl_raw_data[[#This Row],[updated_date]])/7,0)=5,4,ROUNDUP(DAY(tbl_raw_data[[#This Row],[updated_date]])/7,0))</f>
        <v>WEEK 3</v>
      </c>
      <c r="N996" s="50" t="str">
        <f>UPPER(VLOOKUP(tbl_raw_data[[#This Row],[Analyst]],Settiings!$A$2:$B$16,2,0))</f>
        <v>ASIF</v>
      </c>
      <c r="O996" s="50" t="str">
        <f>TRIM(UPPER(tbl_raw_data[[#This Row],[Outcome]]))</f>
        <v>WITHDRAW</v>
      </c>
      <c r="P996" s="50" t="str">
        <f>TRIM(UPPER(tbl_raw_data[[#This Row],[Queue Name]]))</f>
        <v>CONSUMER PRE BUREAU</v>
      </c>
      <c r="Q996" s="50" t="str">
        <f>IF(tbl_raw_data[[#This Row],[Time taken in min]]&lt;=Settiings!$D$2,"SLA_MET","SLA_NOT_MET")</f>
        <v>SLA_MET</v>
      </c>
      <c r="R996" s="94"/>
    </row>
    <row r="997" spans="1:18" x14ac:dyDescent="0.3">
      <c r="A997" s="14" t="s">
        <v>4773</v>
      </c>
      <c r="B997" s="15">
        <v>45156.536226851851</v>
      </c>
      <c r="C997" s="16">
        <v>45156.543645833335</v>
      </c>
      <c r="D997" s="17" t="s">
        <v>8</v>
      </c>
      <c r="E997" s="17" t="s">
        <v>47</v>
      </c>
      <c r="F997" s="17" t="s">
        <v>70</v>
      </c>
      <c r="G997" s="17" t="s">
        <v>4757</v>
      </c>
      <c r="H997" s="78" t="s">
        <v>7451</v>
      </c>
      <c r="I997" s="48">
        <f>tbl_raw_data[[#This Row],[Date Actioned]]-tbl_raw_data[[#This Row],[Date Tagged]]</f>
        <v>7.4189814840792678E-3</v>
      </c>
      <c r="J997" s="46">
        <f>HOUR(tbl_raw_data[[#This Row],[Time_taken]])*60+MINUTE(tbl_raw_data[[#This Row],[Time_taken]])+SECOND(tbl_raw_data[[#This Row],[Time_taken]])/60</f>
        <v>10.683333333333334</v>
      </c>
      <c r="K997" s="52">
        <f>DATE(YEAR(tbl_raw_data[[#This Row],[Date Actioned]]),MONTH(tbl_raw_data[[#This Row],[Date Actioned]]),DAY(tbl_raw_data[[#This Row],[Date Actioned]]))</f>
        <v>45156</v>
      </c>
      <c r="L997" s="50" t="str">
        <f>UPPER(TEXT(tbl_raw_data[[#This Row],[updated_date]],"MMMM"))</f>
        <v>AUGUST</v>
      </c>
      <c r="M997" s="50" t="str">
        <f>"WEEK "&amp; IF(ROUNDUP(DAY(tbl_raw_data[[#This Row],[updated_date]])/7,0)=5,4,ROUNDUP(DAY(tbl_raw_data[[#This Row],[updated_date]])/7,0))</f>
        <v>WEEK 3</v>
      </c>
      <c r="N997" s="50" t="str">
        <f>UPPER(VLOOKUP(tbl_raw_data[[#This Row],[Analyst]],Settiings!$A$2:$B$16,2,0))</f>
        <v>ASIF</v>
      </c>
      <c r="O997" s="50" t="str">
        <f>TRIM(UPPER(tbl_raw_data[[#This Row],[Outcome]]))</f>
        <v>WITHDRAW</v>
      </c>
      <c r="P997" s="50" t="str">
        <f>TRIM(UPPER(tbl_raw_data[[#This Row],[Queue Name]]))</f>
        <v>CONSUMER PRE BUREAU</v>
      </c>
      <c r="Q997" s="50" t="str">
        <f>IF(tbl_raw_data[[#This Row],[Time taken in min]]&lt;=Settiings!$D$2,"SLA_MET","SLA_NOT_MET")</f>
        <v>SLA_MET</v>
      </c>
      <c r="R997" s="94"/>
    </row>
    <row r="998" spans="1:18" x14ac:dyDescent="0.3">
      <c r="A998" s="20" t="s">
        <v>4779</v>
      </c>
      <c r="B998" s="9">
        <v>45156.550671296296</v>
      </c>
      <c r="C998" s="24">
        <v>45156.555162037039</v>
      </c>
      <c r="D998" s="25" t="s">
        <v>8</v>
      </c>
      <c r="E998" s="25" t="s">
        <v>47</v>
      </c>
      <c r="F998" s="25" t="s">
        <v>16</v>
      </c>
      <c r="G998" s="25" t="s">
        <v>4780</v>
      </c>
      <c r="H998" s="78" t="s">
        <v>7451</v>
      </c>
      <c r="I998" s="48">
        <f>tbl_raw_data[[#This Row],[Date Actioned]]-tbl_raw_data[[#This Row],[Date Tagged]]</f>
        <v>4.4907407427672297E-3</v>
      </c>
      <c r="J998" s="46">
        <f>HOUR(tbl_raw_data[[#This Row],[Time_taken]])*60+MINUTE(tbl_raw_data[[#This Row],[Time_taken]])+SECOND(tbl_raw_data[[#This Row],[Time_taken]])/60</f>
        <v>6.4666666666666668</v>
      </c>
      <c r="K998" s="52">
        <f>DATE(YEAR(tbl_raw_data[[#This Row],[Date Actioned]]),MONTH(tbl_raw_data[[#This Row],[Date Actioned]]),DAY(tbl_raw_data[[#This Row],[Date Actioned]]))</f>
        <v>45156</v>
      </c>
      <c r="L998" s="50" t="str">
        <f>UPPER(TEXT(tbl_raw_data[[#This Row],[updated_date]],"MMMM"))</f>
        <v>AUGUST</v>
      </c>
      <c r="M998" s="50" t="str">
        <f>"WEEK "&amp; IF(ROUNDUP(DAY(tbl_raw_data[[#This Row],[updated_date]])/7,0)=5,4,ROUNDUP(DAY(tbl_raw_data[[#This Row],[updated_date]])/7,0))</f>
        <v>WEEK 3</v>
      </c>
      <c r="N998" s="50" t="str">
        <f>UPPER(VLOOKUP(tbl_raw_data[[#This Row],[Analyst]],Settiings!$A$2:$B$16,2,0))</f>
        <v>CAMROOON</v>
      </c>
      <c r="O998" s="50" t="str">
        <f>TRIM(UPPER(tbl_raw_data[[#This Row],[Outcome]]))</f>
        <v>WITHDRAW</v>
      </c>
      <c r="P998" s="50" t="str">
        <f>TRIM(UPPER(tbl_raw_data[[#This Row],[Queue Name]]))</f>
        <v>CONSUMER PRE BUREAU</v>
      </c>
      <c r="Q998" s="50" t="str">
        <f>IF(tbl_raw_data[[#This Row],[Time taken in min]]&lt;=Settiings!$D$2,"SLA_MET","SLA_NOT_MET")</f>
        <v>SLA_MET</v>
      </c>
      <c r="R998" s="94"/>
    </row>
    <row r="999" spans="1:18" x14ac:dyDescent="0.3">
      <c r="A999" s="23" t="s">
        <v>4782</v>
      </c>
      <c r="B999" s="15">
        <v>45156.553773148145</v>
      </c>
      <c r="C999" s="16">
        <v>45156.560243055559</v>
      </c>
      <c r="D999" s="17" t="s">
        <v>8</v>
      </c>
      <c r="E999" s="17" t="s">
        <v>19</v>
      </c>
      <c r="F999" s="17" t="s">
        <v>16</v>
      </c>
      <c r="G999" s="17" t="s">
        <v>4783</v>
      </c>
      <c r="H999" s="78" t="s">
        <v>7451</v>
      </c>
      <c r="I999" s="48">
        <f>tbl_raw_data[[#This Row],[Date Actioned]]-tbl_raw_data[[#This Row],[Date Tagged]]</f>
        <v>6.4699074137024581E-3</v>
      </c>
      <c r="J999" s="46">
        <f>HOUR(tbl_raw_data[[#This Row],[Time_taken]])*60+MINUTE(tbl_raw_data[[#This Row],[Time_taken]])+SECOND(tbl_raw_data[[#This Row],[Time_taken]])/60</f>
        <v>9.3166666666666664</v>
      </c>
      <c r="K999" s="52">
        <f>DATE(YEAR(tbl_raw_data[[#This Row],[Date Actioned]]),MONTH(tbl_raw_data[[#This Row],[Date Actioned]]),DAY(tbl_raw_data[[#This Row],[Date Actioned]]))</f>
        <v>45156</v>
      </c>
      <c r="L999" s="50" t="str">
        <f>UPPER(TEXT(tbl_raw_data[[#This Row],[updated_date]],"MMMM"))</f>
        <v>AUGUST</v>
      </c>
      <c r="M999" s="50" t="str">
        <f>"WEEK "&amp; IF(ROUNDUP(DAY(tbl_raw_data[[#This Row],[updated_date]])/7,0)=5,4,ROUNDUP(DAY(tbl_raw_data[[#This Row],[updated_date]])/7,0))</f>
        <v>WEEK 3</v>
      </c>
      <c r="N999" s="50" t="str">
        <f>UPPER(VLOOKUP(tbl_raw_data[[#This Row],[Analyst]],Settiings!$A$2:$B$16,2,0))</f>
        <v>CAMROOON</v>
      </c>
      <c r="O999" s="50" t="str">
        <f>TRIM(UPPER(tbl_raw_data[[#This Row],[Outcome]]))</f>
        <v>WITHDRAW</v>
      </c>
      <c r="P999" s="50" t="str">
        <f>TRIM(UPPER(tbl_raw_data[[#This Row],[Queue Name]]))</f>
        <v>CONSUMER POST BUREAU</v>
      </c>
      <c r="Q999" s="50" t="str">
        <f>IF(tbl_raw_data[[#This Row],[Time taken in min]]&lt;=Settiings!$D$2,"SLA_MET","SLA_NOT_MET")</f>
        <v>SLA_MET</v>
      </c>
      <c r="R999" s="94"/>
    </row>
    <row r="1000" spans="1:18" x14ac:dyDescent="0.3">
      <c r="A1000" s="20" t="s">
        <v>4790</v>
      </c>
      <c r="B1000" s="15">
        <v>45156.561284722222</v>
      </c>
      <c r="C1000" s="16">
        <v>45156.566655092596</v>
      </c>
      <c r="D1000" s="17" t="s">
        <v>8</v>
      </c>
      <c r="E1000" s="17" t="s">
        <v>19</v>
      </c>
      <c r="F1000" s="17" t="s">
        <v>70</v>
      </c>
      <c r="G1000" s="17" t="s">
        <v>1339</v>
      </c>
      <c r="H1000" s="78" t="s">
        <v>7451</v>
      </c>
      <c r="I1000" s="48">
        <f>tbl_raw_data[[#This Row],[Date Actioned]]-tbl_raw_data[[#This Row],[Date Tagged]]</f>
        <v>5.3703703742939979E-3</v>
      </c>
      <c r="J1000" s="46">
        <f>HOUR(tbl_raw_data[[#This Row],[Time_taken]])*60+MINUTE(tbl_raw_data[[#This Row],[Time_taken]])+SECOND(tbl_raw_data[[#This Row],[Time_taken]])/60</f>
        <v>7.7333333333333334</v>
      </c>
      <c r="K1000" s="52">
        <f>DATE(YEAR(tbl_raw_data[[#This Row],[Date Actioned]]),MONTH(tbl_raw_data[[#This Row],[Date Actioned]]),DAY(tbl_raw_data[[#This Row],[Date Actioned]]))</f>
        <v>45156</v>
      </c>
      <c r="L1000" s="50" t="str">
        <f>UPPER(TEXT(tbl_raw_data[[#This Row],[updated_date]],"MMMM"))</f>
        <v>AUGUST</v>
      </c>
      <c r="M1000" s="50" t="str">
        <f>"WEEK "&amp; IF(ROUNDUP(DAY(tbl_raw_data[[#This Row],[updated_date]])/7,0)=5,4,ROUNDUP(DAY(tbl_raw_data[[#This Row],[updated_date]])/7,0))</f>
        <v>WEEK 3</v>
      </c>
      <c r="N1000" s="50" t="str">
        <f>UPPER(VLOOKUP(tbl_raw_data[[#This Row],[Analyst]],Settiings!$A$2:$B$16,2,0))</f>
        <v>ASIF</v>
      </c>
      <c r="O1000" s="50" t="str">
        <f>TRIM(UPPER(tbl_raw_data[[#This Row],[Outcome]]))</f>
        <v>WITHDRAW</v>
      </c>
      <c r="P1000" s="50" t="str">
        <f>TRIM(UPPER(tbl_raw_data[[#This Row],[Queue Name]]))</f>
        <v>CONSUMER POST BUREAU</v>
      </c>
      <c r="Q1000" s="50" t="str">
        <f>IF(tbl_raw_data[[#This Row],[Time taken in min]]&lt;=Settiings!$D$2,"SLA_MET","SLA_NOT_MET")</f>
        <v>SLA_MET</v>
      </c>
      <c r="R1000" s="94"/>
    </row>
    <row r="1001" spans="1:18" x14ac:dyDescent="0.3">
      <c r="A1001" s="14" t="s">
        <v>4795</v>
      </c>
      <c r="B1001" s="15">
        <v>45156.568287037036</v>
      </c>
      <c r="C1001" s="16">
        <v>45156.576180555552</v>
      </c>
      <c r="D1001" s="17" t="s">
        <v>8</v>
      </c>
      <c r="E1001" s="17" t="s">
        <v>19</v>
      </c>
      <c r="F1001" s="17" t="s">
        <v>70</v>
      </c>
      <c r="G1001" s="17" t="s">
        <v>4796</v>
      </c>
      <c r="H1001" s="78" t="s">
        <v>7451</v>
      </c>
      <c r="I1001" s="48">
        <f>tbl_raw_data[[#This Row],[Date Actioned]]-tbl_raw_data[[#This Row],[Date Tagged]]</f>
        <v>7.8935185156296939E-3</v>
      </c>
      <c r="J1001" s="46">
        <f>HOUR(tbl_raw_data[[#This Row],[Time_taken]])*60+MINUTE(tbl_raw_data[[#This Row],[Time_taken]])+SECOND(tbl_raw_data[[#This Row],[Time_taken]])/60</f>
        <v>11.366666666666667</v>
      </c>
      <c r="K1001" s="52">
        <f>DATE(YEAR(tbl_raw_data[[#This Row],[Date Actioned]]),MONTH(tbl_raw_data[[#This Row],[Date Actioned]]),DAY(tbl_raw_data[[#This Row],[Date Actioned]]))</f>
        <v>45156</v>
      </c>
      <c r="L1001" s="50" t="str">
        <f>UPPER(TEXT(tbl_raw_data[[#This Row],[updated_date]],"MMMM"))</f>
        <v>AUGUST</v>
      </c>
      <c r="M1001" s="50" t="str">
        <f>"WEEK "&amp; IF(ROUNDUP(DAY(tbl_raw_data[[#This Row],[updated_date]])/7,0)=5,4,ROUNDUP(DAY(tbl_raw_data[[#This Row],[updated_date]])/7,0))</f>
        <v>WEEK 3</v>
      </c>
      <c r="N1001" s="50" t="str">
        <f>UPPER(VLOOKUP(tbl_raw_data[[#This Row],[Analyst]],Settiings!$A$2:$B$16,2,0))</f>
        <v>ASIF</v>
      </c>
      <c r="O1001" s="50" t="str">
        <f>TRIM(UPPER(tbl_raw_data[[#This Row],[Outcome]]))</f>
        <v>WITHDRAW</v>
      </c>
      <c r="P1001" s="50" t="str">
        <f>TRIM(UPPER(tbl_raw_data[[#This Row],[Queue Name]]))</f>
        <v>CONSUMER POST BUREAU</v>
      </c>
      <c r="Q1001" s="50" t="str">
        <f>IF(tbl_raw_data[[#This Row],[Time taken in min]]&lt;=Settiings!$D$2,"SLA_MET","SLA_NOT_MET")</f>
        <v>SLA_MET</v>
      </c>
      <c r="R1001" s="94"/>
    </row>
    <row r="1002" spans="1:18" x14ac:dyDescent="0.3">
      <c r="A1002" s="14" t="s">
        <v>4803</v>
      </c>
      <c r="B1002" s="9">
        <v>45156.576006944444</v>
      </c>
      <c r="C1002" s="24">
        <v>45156.580972222226</v>
      </c>
      <c r="D1002" s="25" t="s">
        <v>8</v>
      </c>
      <c r="E1002" s="25" t="s">
        <v>47</v>
      </c>
      <c r="F1002" s="25" t="s">
        <v>16</v>
      </c>
      <c r="G1002" s="25" t="s">
        <v>1339</v>
      </c>
      <c r="H1002" s="78" t="s">
        <v>7451</v>
      </c>
      <c r="I1002" s="48">
        <f>tbl_raw_data[[#This Row],[Date Actioned]]-tbl_raw_data[[#This Row],[Date Tagged]]</f>
        <v>4.9652777815936133E-3</v>
      </c>
      <c r="J1002" s="46">
        <f>HOUR(tbl_raw_data[[#This Row],[Time_taken]])*60+MINUTE(tbl_raw_data[[#This Row],[Time_taken]])+SECOND(tbl_raw_data[[#This Row],[Time_taken]])/60</f>
        <v>7.15</v>
      </c>
      <c r="K1002" s="52">
        <f>DATE(YEAR(tbl_raw_data[[#This Row],[Date Actioned]]),MONTH(tbl_raw_data[[#This Row],[Date Actioned]]),DAY(tbl_raw_data[[#This Row],[Date Actioned]]))</f>
        <v>45156</v>
      </c>
      <c r="L1002" s="50" t="str">
        <f>UPPER(TEXT(tbl_raw_data[[#This Row],[updated_date]],"MMMM"))</f>
        <v>AUGUST</v>
      </c>
      <c r="M1002" s="50" t="str">
        <f>"WEEK "&amp; IF(ROUNDUP(DAY(tbl_raw_data[[#This Row],[updated_date]])/7,0)=5,4,ROUNDUP(DAY(tbl_raw_data[[#This Row],[updated_date]])/7,0))</f>
        <v>WEEK 3</v>
      </c>
      <c r="N1002" s="50" t="str">
        <f>UPPER(VLOOKUP(tbl_raw_data[[#This Row],[Analyst]],Settiings!$A$2:$B$16,2,0))</f>
        <v>CAMROOON</v>
      </c>
      <c r="O1002" s="50" t="str">
        <f>TRIM(UPPER(tbl_raw_data[[#This Row],[Outcome]]))</f>
        <v>WITHDRAW</v>
      </c>
      <c r="P1002" s="50" t="str">
        <f>TRIM(UPPER(tbl_raw_data[[#This Row],[Queue Name]]))</f>
        <v>CONSUMER PRE BUREAU</v>
      </c>
      <c r="Q1002" s="50" t="str">
        <f>IF(tbl_raw_data[[#This Row],[Time taken in min]]&lt;=Settiings!$D$2,"SLA_MET","SLA_NOT_MET")</f>
        <v>SLA_MET</v>
      </c>
      <c r="R1002" s="94"/>
    </row>
    <row r="1003" spans="1:18" x14ac:dyDescent="0.3">
      <c r="A1003" s="23" t="s">
        <v>4817</v>
      </c>
      <c r="B1003" s="9">
        <v>45156.590474537035</v>
      </c>
      <c r="C1003" s="24">
        <v>45156.604525462964</v>
      </c>
      <c r="D1003" s="25" t="s">
        <v>8</v>
      </c>
      <c r="E1003" s="25" t="s">
        <v>47</v>
      </c>
      <c r="F1003" s="25" t="s">
        <v>16</v>
      </c>
      <c r="G1003" s="25" t="s">
        <v>4818</v>
      </c>
      <c r="H1003" s="78" t="s">
        <v>7451</v>
      </c>
      <c r="I1003" s="48">
        <f>tbl_raw_data[[#This Row],[Date Actioned]]-tbl_raw_data[[#This Row],[Date Tagged]]</f>
        <v>1.4050925929041114E-2</v>
      </c>
      <c r="J1003" s="46">
        <f>HOUR(tbl_raw_data[[#This Row],[Time_taken]])*60+MINUTE(tbl_raw_data[[#This Row],[Time_taken]])+SECOND(tbl_raw_data[[#This Row],[Time_taken]])/60</f>
        <v>20.233333333333334</v>
      </c>
      <c r="K1003" s="52">
        <f>DATE(YEAR(tbl_raw_data[[#This Row],[Date Actioned]]),MONTH(tbl_raw_data[[#This Row],[Date Actioned]]),DAY(tbl_raw_data[[#This Row],[Date Actioned]]))</f>
        <v>45156</v>
      </c>
      <c r="L1003" s="50" t="str">
        <f>UPPER(TEXT(tbl_raw_data[[#This Row],[updated_date]],"MMMM"))</f>
        <v>AUGUST</v>
      </c>
      <c r="M1003" s="50" t="str">
        <f>"WEEK "&amp; IF(ROUNDUP(DAY(tbl_raw_data[[#This Row],[updated_date]])/7,0)=5,4,ROUNDUP(DAY(tbl_raw_data[[#This Row],[updated_date]])/7,0))</f>
        <v>WEEK 3</v>
      </c>
      <c r="N1003" s="50" t="str">
        <f>UPPER(VLOOKUP(tbl_raw_data[[#This Row],[Analyst]],Settiings!$A$2:$B$16,2,0))</f>
        <v>CAMROOON</v>
      </c>
      <c r="O1003" s="50" t="str">
        <f>TRIM(UPPER(tbl_raw_data[[#This Row],[Outcome]]))</f>
        <v>WITHDRAW</v>
      </c>
      <c r="P1003" s="50" t="str">
        <f>TRIM(UPPER(tbl_raw_data[[#This Row],[Queue Name]]))</f>
        <v>CONSUMER PRE BUREAU</v>
      </c>
      <c r="Q1003" s="50" t="str">
        <f>IF(tbl_raw_data[[#This Row],[Time taken in min]]&lt;=Settiings!$D$2,"SLA_MET","SLA_NOT_MET")</f>
        <v>SLA_NOT_MET</v>
      </c>
      <c r="R1003" s="94"/>
    </row>
    <row r="1004" spans="1:18" x14ac:dyDescent="0.3">
      <c r="A1004" s="14" t="s">
        <v>4823</v>
      </c>
      <c r="B1004" s="15">
        <v>45156.594189814816</v>
      </c>
      <c r="C1004" s="16">
        <v>45156.608136574076</v>
      </c>
      <c r="D1004" s="17" t="s">
        <v>8</v>
      </c>
      <c r="E1004" s="17" t="s">
        <v>19</v>
      </c>
      <c r="F1004" s="17" t="s">
        <v>16</v>
      </c>
      <c r="G1004" s="17" t="s">
        <v>4780</v>
      </c>
      <c r="H1004" s="78" t="s">
        <v>7451</v>
      </c>
      <c r="I1004" s="48">
        <f>tbl_raw_data[[#This Row],[Date Actioned]]-tbl_raw_data[[#This Row],[Date Tagged]]</f>
        <v>1.3946759259852115E-2</v>
      </c>
      <c r="J1004" s="46">
        <f>HOUR(tbl_raw_data[[#This Row],[Time_taken]])*60+MINUTE(tbl_raw_data[[#This Row],[Time_taken]])+SECOND(tbl_raw_data[[#This Row],[Time_taken]])/60</f>
        <v>20.083333333333332</v>
      </c>
      <c r="K1004" s="52">
        <f>DATE(YEAR(tbl_raw_data[[#This Row],[Date Actioned]]),MONTH(tbl_raw_data[[#This Row],[Date Actioned]]),DAY(tbl_raw_data[[#This Row],[Date Actioned]]))</f>
        <v>45156</v>
      </c>
      <c r="L1004" s="50" t="str">
        <f>UPPER(TEXT(tbl_raw_data[[#This Row],[updated_date]],"MMMM"))</f>
        <v>AUGUST</v>
      </c>
      <c r="M1004" s="50" t="str">
        <f>"WEEK "&amp; IF(ROUNDUP(DAY(tbl_raw_data[[#This Row],[updated_date]])/7,0)=5,4,ROUNDUP(DAY(tbl_raw_data[[#This Row],[updated_date]])/7,0))</f>
        <v>WEEK 3</v>
      </c>
      <c r="N1004" s="50" t="str">
        <f>UPPER(VLOOKUP(tbl_raw_data[[#This Row],[Analyst]],Settiings!$A$2:$B$16,2,0))</f>
        <v>CAMROOON</v>
      </c>
      <c r="O1004" s="50" t="str">
        <f>TRIM(UPPER(tbl_raw_data[[#This Row],[Outcome]]))</f>
        <v>WITHDRAW</v>
      </c>
      <c r="P1004" s="50" t="str">
        <f>TRIM(UPPER(tbl_raw_data[[#This Row],[Queue Name]]))</f>
        <v>CONSUMER POST BUREAU</v>
      </c>
      <c r="Q1004" s="50" t="str">
        <f>IF(tbl_raw_data[[#This Row],[Time taken in min]]&lt;=Settiings!$D$2,"SLA_MET","SLA_NOT_MET")</f>
        <v>SLA_NOT_MET</v>
      </c>
      <c r="R1004" s="94"/>
    </row>
    <row r="1005" spans="1:18" x14ac:dyDescent="0.3">
      <c r="A1005" s="20" t="s">
        <v>4836</v>
      </c>
      <c r="B1005" s="9">
        <v>45156.621666666666</v>
      </c>
      <c r="C1005" s="24">
        <v>45156.628958333335</v>
      </c>
      <c r="D1005" s="25" t="s">
        <v>8</v>
      </c>
      <c r="E1005" s="25" t="s">
        <v>9</v>
      </c>
      <c r="F1005" s="25" t="s">
        <v>16</v>
      </c>
      <c r="G1005" s="25" t="s">
        <v>4698</v>
      </c>
      <c r="H1005" s="78" t="s">
        <v>7451</v>
      </c>
      <c r="I1005" s="48">
        <f>tbl_raw_data[[#This Row],[Date Actioned]]-tbl_raw_data[[#This Row],[Date Tagged]]</f>
        <v>7.291666668606922E-3</v>
      </c>
      <c r="J1005" s="46">
        <f>HOUR(tbl_raw_data[[#This Row],[Time_taken]])*60+MINUTE(tbl_raw_data[[#This Row],[Time_taken]])+SECOND(tbl_raw_data[[#This Row],[Time_taken]])/60</f>
        <v>10.5</v>
      </c>
      <c r="K1005" s="52">
        <f>DATE(YEAR(tbl_raw_data[[#This Row],[Date Actioned]]),MONTH(tbl_raw_data[[#This Row],[Date Actioned]]),DAY(tbl_raw_data[[#This Row],[Date Actioned]]))</f>
        <v>45156</v>
      </c>
      <c r="L1005" s="50" t="str">
        <f>UPPER(TEXT(tbl_raw_data[[#This Row],[updated_date]],"MMMM"))</f>
        <v>AUGUST</v>
      </c>
      <c r="M1005" s="50" t="str">
        <f>"WEEK "&amp; IF(ROUNDUP(DAY(tbl_raw_data[[#This Row],[updated_date]])/7,0)=5,4,ROUNDUP(DAY(tbl_raw_data[[#This Row],[updated_date]])/7,0))</f>
        <v>WEEK 3</v>
      </c>
      <c r="N1005" s="50" t="str">
        <f>UPPER(VLOOKUP(tbl_raw_data[[#This Row],[Analyst]],Settiings!$A$2:$B$16,2,0))</f>
        <v>CAMROOON</v>
      </c>
      <c r="O1005" s="50" t="str">
        <f>TRIM(UPPER(tbl_raw_data[[#This Row],[Outcome]]))</f>
        <v>WITHDRAW</v>
      </c>
      <c r="P1005" s="50" t="str">
        <f>TRIM(UPPER(tbl_raw_data[[#This Row],[Queue Name]]))</f>
        <v>CONSUMER EXISTING</v>
      </c>
      <c r="Q1005" s="50" t="str">
        <f>IF(tbl_raw_data[[#This Row],[Time taken in min]]&lt;=Settiings!$D$2,"SLA_MET","SLA_NOT_MET")</f>
        <v>SLA_MET</v>
      </c>
      <c r="R1005" s="94"/>
    </row>
    <row r="1006" spans="1:18" x14ac:dyDescent="0.3">
      <c r="A1006" s="23" t="s">
        <v>4837</v>
      </c>
      <c r="B1006" s="15">
        <v>45156.623159722221</v>
      </c>
      <c r="C1006" s="16">
        <v>45156.63212962963</v>
      </c>
      <c r="D1006" s="17" t="s">
        <v>8</v>
      </c>
      <c r="E1006" s="17" t="s">
        <v>19</v>
      </c>
      <c r="F1006" s="17" t="s">
        <v>70</v>
      </c>
      <c r="G1006" s="17" t="s">
        <v>4838</v>
      </c>
      <c r="H1006" s="78" t="s">
        <v>7451</v>
      </c>
      <c r="I1006" s="48">
        <f>tbl_raw_data[[#This Row],[Date Actioned]]-tbl_raw_data[[#This Row],[Date Tagged]]</f>
        <v>8.969907408754807E-3</v>
      </c>
      <c r="J1006" s="46">
        <f>HOUR(tbl_raw_data[[#This Row],[Time_taken]])*60+MINUTE(tbl_raw_data[[#This Row],[Time_taken]])+SECOND(tbl_raw_data[[#This Row],[Time_taken]])/60</f>
        <v>12.916666666666666</v>
      </c>
      <c r="K1006" s="52">
        <f>DATE(YEAR(tbl_raw_data[[#This Row],[Date Actioned]]),MONTH(tbl_raw_data[[#This Row],[Date Actioned]]),DAY(tbl_raw_data[[#This Row],[Date Actioned]]))</f>
        <v>45156</v>
      </c>
      <c r="L1006" s="50" t="str">
        <f>UPPER(TEXT(tbl_raw_data[[#This Row],[updated_date]],"MMMM"))</f>
        <v>AUGUST</v>
      </c>
      <c r="M1006" s="50" t="str">
        <f>"WEEK "&amp; IF(ROUNDUP(DAY(tbl_raw_data[[#This Row],[updated_date]])/7,0)=5,4,ROUNDUP(DAY(tbl_raw_data[[#This Row],[updated_date]])/7,0))</f>
        <v>WEEK 3</v>
      </c>
      <c r="N1006" s="50" t="str">
        <f>UPPER(VLOOKUP(tbl_raw_data[[#This Row],[Analyst]],Settiings!$A$2:$B$16,2,0))</f>
        <v>ASIF</v>
      </c>
      <c r="O1006" s="50" t="str">
        <f>TRIM(UPPER(tbl_raw_data[[#This Row],[Outcome]]))</f>
        <v>WITHDRAW</v>
      </c>
      <c r="P1006" s="50" t="str">
        <f>TRIM(UPPER(tbl_raw_data[[#This Row],[Queue Name]]))</f>
        <v>CONSUMER POST BUREAU</v>
      </c>
      <c r="Q1006" s="50" t="str">
        <f>IF(tbl_raw_data[[#This Row],[Time taken in min]]&lt;=Settiings!$D$2,"SLA_MET","SLA_NOT_MET")</f>
        <v>SLA_MET</v>
      </c>
      <c r="R1006" s="94"/>
    </row>
    <row r="1007" spans="1:18" x14ac:dyDescent="0.3">
      <c r="A1007" s="14" t="s">
        <v>4842</v>
      </c>
      <c r="B1007" s="9">
        <v>45156.626585648148</v>
      </c>
      <c r="C1007" s="24">
        <v>45156.636180555557</v>
      </c>
      <c r="D1007" s="25" t="s">
        <v>8</v>
      </c>
      <c r="E1007" s="25" t="s">
        <v>9</v>
      </c>
      <c r="F1007" s="25" t="s">
        <v>70</v>
      </c>
      <c r="G1007" s="25" t="s">
        <v>4843</v>
      </c>
      <c r="H1007" s="78" t="s">
        <v>7451</v>
      </c>
      <c r="I1007" s="48">
        <f>tbl_raw_data[[#This Row],[Date Actioned]]-tbl_raw_data[[#This Row],[Date Tagged]]</f>
        <v>9.5949074093368836E-3</v>
      </c>
      <c r="J1007" s="46">
        <f>HOUR(tbl_raw_data[[#This Row],[Time_taken]])*60+MINUTE(tbl_raw_data[[#This Row],[Time_taken]])+SECOND(tbl_raw_data[[#This Row],[Time_taken]])/60</f>
        <v>13.816666666666666</v>
      </c>
      <c r="K1007" s="52">
        <f>DATE(YEAR(tbl_raw_data[[#This Row],[Date Actioned]]),MONTH(tbl_raw_data[[#This Row],[Date Actioned]]),DAY(tbl_raw_data[[#This Row],[Date Actioned]]))</f>
        <v>45156</v>
      </c>
      <c r="L1007" s="50" t="str">
        <f>UPPER(TEXT(tbl_raw_data[[#This Row],[updated_date]],"MMMM"))</f>
        <v>AUGUST</v>
      </c>
      <c r="M1007" s="50" t="str">
        <f>"WEEK "&amp; IF(ROUNDUP(DAY(tbl_raw_data[[#This Row],[updated_date]])/7,0)=5,4,ROUNDUP(DAY(tbl_raw_data[[#This Row],[updated_date]])/7,0))</f>
        <v>WEEK 3</v>
      </c>
      <c r="N1007" s="50" t="str">
        <f>UPPER(VLOOKUP(tbl_raw_data[[#This Row],[Analyst]],Settiings!$A$2:$B$16,2,0))</f>
        <v>ASIF</v>
      </c>
      <c r="O1007" s="50" t="str">
        <f>TRIM(UPPER(tbl_raw_data[[#This Row],[Outcome]]))</f>
        <v>WITHDRAW</v>
      </c>
      <c r="P1007" s="50" t="str">
        <f>TRIM(UPPER(tbl_raw_data[[#This Row],[Queue Name]]))</f>
        <v>CONSUMER EXISTING</v>
      </c>
      <c r="Q1007" s="50" t="str">
        <f>IF(tbl_raw_data[[#This Row],[Time taken in min]]&lt;=Settiings!$D$2,"SLA_MET","SLA_NOT_MET")</f>
        <v>SLA_MET</v>
      </c>
      <c r="R1007" s="94"/>
    </row>
    <row r="1008" spans="1:18" x14ac:dyDescent="0.3">
      <c r="A1008" s="20" t="s">
        <v>4851</v>
      </c>
      <c r="B1008" s="15">
        <v>45156.638252314813</v>
      </c>
      <c r="C1008" s="16">
        <v>45156.647974537038</v>
      </c>
      <c r="D1008" s="17" t="s">
        <v>8</v>
      </c>
      <c r="E1008" s="17" t="s">
        <v>47</v>
      </c>
      <c r="F1008" s="17" t="s">
        <v>16</v>
      </c>
      <c r="G1008" s="17" t="s">
        <v>4852</v>
      </c>
      <c r="H1008" s="78" t="s">
        <v>7451</v>
      </c>
      <c r="I1008" s="48">
        <f>tbl_raw_data[[#This Row],[Date Actioned]]-tbl_raw_data[[#This Row],[Date Tagged]]</f>
        <v>9.7222222248092294E-3</v>
      </c>
      <c r="J1008" s="46">
        <f>HOUR(tbl_raw_data[[#This Row],[Time_taken]])*60+MINUTE(tbl_raw_data[[#This Row],[Time_taken]])+SECOND(tbl_raw_data[[#This Row],[Time_taken]])/60</f>
        <v>14</v>
      </c>
      <c r="K1008" s="52">
        <f>DATE(YEAR(tbl_raw_data[[#This Row],[Date Actioned]]),MONTH(tbl_raw_data[[#This Row],[Date Actioned]]),DAY(tbl_raw_data[[#This Row],[Date Actioned]]))</f>
        <v>45156</v>
      </c>
      <c r="L1008" s="50" t="str">
        <f>UPPER(TEXT(tbl_raw_data[[#This Row],[updated_date]],"MMMM"))</f>
        <v>AUGUST</v>
      </c>
      <c r="M1008" s="50" t="str">
        <f>"WEEK "&amp; IF(ROUNDUP(DAY(tbl_raw_data[[#This Row],[updated_date]])/7,0)=5,4,ROUNDUP(DAY(tbl_raw_data[[#This Row],[updated_date]])/7,0))</f>
        <v>WEEK 3</v>
      </c>
      <c r="N1008" s="50" t="str">
        <f>UPPER(VLOOKUP(tbl_raw_data[[#This Row],[Analyst]],Settiings!$A$2:$B$16,2,0))</f>
        <v>CAMROOON</v>
      </c>
      <c r="O1008" s="50" t="str">
        <f>TRIM(UPPER(tbl_raw_data[[#This Row],[Outcome]]))</f>
        <v>WITHDRAW</v>
      </c>
      <c r="P1008" s="50" t="str">
        <f>TRIM(UPPER(tbl_raw_data[[#This Row],[Queue Name]]))</f>
        <v>CONSUMER PRE BUREAU</v>
      </c>
      <c r="Q1008" s="50" t="str">
        <f>IF(tbl_raw_data[[#This Row],[Time taken in min]]&lt;=Settiings!$D$2,"SLA_MET","SLA_NOT_MET")</f>
        <v>SLA_MET</v>
      </c>
      <c r="R1008" s="94"/>
    </row>
    <row r="1009" spans="1:18" x14ac:dyDescent="0.3">
      <c r="A1009" s="23" t="s">
        <v>4854</v>
      </c>
      <c r="B1009" s="9">
        <v>45156.63890046296</v>
      </c>
      <c r="C1009" s="24">
        <v>45156.651608796295</v>
      </c>
      <c r="D1009" s="25" t="s">
        <v>8</v>
      </c>
      <c r="E1009" s="25" t="s">
        <v>19</v>
      </c>
      <c r="F1009" s="25" t="s">
        <v>65</v>
      </c>
      <c r="G1009" s="25" t="s">
        <v>231</v>
      </c>
      <c r="H1009" s="78" t="s">
        <v>7451</v>
      </c>
      <c r="I1009" s="48">
        <f>tbl_raw_data[[#This Row],[Date Actioned]]-tbl_raw_data[[#This Row],[Date Tagged]]</f>
        <v>1.2708333335467614E-2</v>
      </c>
      <c r="J1009" s="46">
        <f>HOUR(tbl_raw_data[[#This Row],[Time_taken]])*60+MINUTE(tbl_raw_data[[#This Row],[Time_taken]])+SECOND(tbl_raw_data[[#This Row],[Time_taken]])/60</f>
        <v>18.3</v>
      </c>
      <c r="K1009" s="52">
        <f>DATE(YEAR(tbl_raw_data[[#This Row],[Date Actioned]]),MONTH(tbl_raw_data[[#This Row],[Date Actioned]]),DAY(tbl_raw_data[[#This Row],[Date Actioned]]))</f>
        <v>45156</v>
      </c>
      <c r="L1009" s="50" t="str">
        <f>UPPER(TEXT(tbl_raw_data[[#This Row],[updated_date]],"MMMM"))</f>
        <v>AUGUST</v>
      </c>
      <c r="M1009" s="50" t="str">
        <f>"WEEK "&amp; IF(ROUNDUP(DAY(tbl_raw_data[[#This Row],[updated_date]])/7,0)=5,4,ROUNDUP(DAY(tbl_raw_data[[#This Row],[updated_date]])/7,0))</f>
        <v>WEEK 3</v>
      </c>
      <c r="N1009" s="50" t="str">
        <f>UPPER(VLOOKUP(tbl_raw_data[[#This Row],[Analyst]],Settiings!$A$2:$B$16,2,0))</f>
        <v>SAM</v>
      </c>
      <c r="O1009" s="50" t="str">
        <f>TRIM(UPPER(tbl_raw_data[[#This Row],[Outcome]]))</f>
        <v>WITHDRAW</v>
      </c>
      <c r="P1009" s="50" t="str">
        <f>TRIM(UPPER(tbl_raw_data[[#This Row],[Queue Name]]))</f>
        <v>CONSUMER POST BUREAU</v>
      </c>
      <c r="Q1009" s="50" t="str">
        <f>IF(tbl_raw_data[[#This Row],[Time taken in min]]&lt;=Settiings!$D$2,"SLA_MET","SLA_NOT_MET")</f>
        <v>SLA_MET</v>
      </c>
      <c r="R1009" s="94"/>
    </row>
    <row r="1010" spans="1:18" x14ac:dyDescent="0.3">
      <c r="A1010" s="14" t="s">
        <v>4855</v>
      </c>
      <c r="B1010" s="15">
        <v>45156.639050925929</v>
      </c>
      <c r="C1010" s="16">
        <v>45156.65184027778</v>
      </c>
      <c r="D1010" s="17" t="s">
        <v>8</v>
      </c>
      <c r="E1010" s="17" t="s">
        <v>19</v>
      </c>
      <c r="F1010" s="17" t="s">
        <v>16</v>
      </c>
      <c r="G1010" s="17" t="s">
        <v>4698</v>
      </c>
      <c r="H1010" s="78" t="s">
        <v>7451</v>
      </c>
      <c r="I1010" s="48">
        <f>tbl_raw_data[[#This Row],[Date Actioned]]-tbl_raw_data[[#This Row],[Date Tagged]]</f>
        <v>1.2789351851097308E-2</v>
      </c>
      <c r="J1010" s="46">
        <f>HOUR(tbl_raw_data[[#This Row],[Time_taken]])*60+MINUTE(tbl_raw_data[[#This Row],[Time_taken]])+SECOND(tbl_raw_data[[#This Row],[Time_taken]])/60</f>
        <v>18.416666666666668</v>
      </c>
      <c r="K1010" s="52">
        <f>DATE(YEAR(tbl_raw_data[[#This Row],[Date Actioned]]),MONTH(tbl_raw_data[[#This Row],[Date Actioned]]),DAY(tbl_raw_data[[#This Row],[Date Actioned]]))</f>
        <v>45156</v>
      </c>
      <c r="L1010" s="50" t="str">
        <f>UPPER(TEXT(tbl_raw_data[[#This Row],[updated_date]],"MMMM"))</f>
        <v>AUGUST</v>
      </c>
      <c r="M1010" s="50" t="str">
        <f>"WEEK "&amp; IF(ROUNDUP(DAY(tbl_raw_data[[#This Row],[updated_date]])/7,0)=5,4,ROUNDUP(DAY(tbl_raw_data[[#This Row],[updated_date]])/7,0))</f>
        <v>WEEK 3</v>
      </c>
      <c r="N1010" s="50" t="str">
        <f>UPPER(VLOOKUP(tbl_raw_data[[#This Row],[Analyst]],Settiings!$A$2:$B$16,2,0))</f>
        <v>CAMROOON</v>
      </c>
      <c r="O1010" s="50" t="str">
        <f>TRIM(UPPER(tbl_raw_data[[#This Row],[Outcome]]))</f>
        <v>WITHDRAW</v>
      </c>
      <c r="P1010" s="50" t="str">
        <f>TRIM(UPPER(tbl_raw_data[[#This Row],[Queue Name]]))</f>
        <v>CONSUMER POST BUREAU</v>
      </c>
      <c r="Q1010" s="50" t="str">
        <f>IF(tbl_raw_data[[#This Row],[Time taken in min]]&lt;=Settiings!$D$2,"SLA_MET","SLA_NOT_MET")</f>
        <v>SLA_MET</v>
      </c>
      <c r="R1010" s="94"/>
    </row>
    <row r="1011" spans="1:18" x14ac:dyDescent="0.3">
      <c r="A1011" s="20" t="s">
        <v>4864</v>
      </c>
      <c r="B1011" s="9">
        <v>45156.652766203704</v>
      </c>
      <c r="C1011" s="24">
        <v>45156.657476851855</v>
      </c>
      <c r="D1011" s="25" t="s">
        <v>8</v>
      </c>
      <c r="E1011" s="25" t="s">
        <v>9</v>
      </c>
      <c r="F1011" s="25" t="s">
        <v>70</v>
      </c>
      <c r="G1011" s="25" t="s">
        <v>4843</v>
      </c>
      <c r="H1011" s="78" t="s">
        <v>7451</v>
      </c>
      <c r="I1011" s="48">
        <f>tbl_raw_data[[#This Row],[Date Actioned]]-tbl_raw_data[[#This Row],[Date Tagged]]</f>
        <v>4.7106481506489217E-3</v>
      </c>
      <c r="J1011" s="46">
        <f>HOUR(tbl_raw_data[[#This Row],[Time_taken]])*60+MINUTE(tbl_raw_data[[#This Row],[Time_taken]])+SECOND(tbl_raw_data[[#This Row],[Time_taken]])/60</f>
        <v>6.7833333333333332</v>
      </c>
      <c r="K1011" s="52">
        <f>DATE(YEAR(tbl_raw_data[[#This Row],[Date Actioned]]),MONTH(tbl_raw_data[[#This Row],[Date Actioned]]),DAY(tbl_raw_data[[#This Row],[Date Actioned]]))</f>
        <v>45156</v>
      </c>
      <c r="L1011" s="50" t="str">
        <f>UPPER(TEXT(tbl_raw_data[[#This Row],[updated_date]],"MMMM"))</f>
        <v>AUGUST</v>
      </c>
      <c r="M1011" s="50" t="str">
        <f>"WEEK "&amp; IF(ROUNDUP(DAY(tbl_raw_data[[#This Row],[updated_date]])/7,0)=5,4,ROUNDUP(DAY(tbl_raw_data[[#This Row],[updated_date]])/7,0))</f>
        <v>WEEK 3</v>
      </c>
      <c r="N1011" s="50" t="str">
        <f>UPPER(VLOOKUP(tbl_raw_data[[#This Row],[Analyst]],Settiings!$A$2:$B$16,2,0))</f>
        <v>ASIF</v>
      </c>
      <c r="O1011" s="50" t="str">
        <f>TRIM(UPPER(tbl_raw_data[[#This Row],[Outcome]]))</f>
        <v>WITHDRAW</v>
      </c>
      <c r="P1011" s="50" t="str">
        <f>TRIM(UPPER(tbl_raw_data[[#This Row],[Queue Name]]))</f>
        <v>CONSUMER EXISTING</v>
      </c>
      <c r="Q1011" s="50" t="str">
        <f>IF(tbl_raw_data[[#This Row],[Time taken in min]]&lt;=Settiings!$D$2,"SLA_MET","SLA_NOT_MET")</f>
        <v>SLA_MET</v>
      </c>
      <c r="R1011" s="94"/>
    </row>
    <row r="1012" spans="1:18" x14ac:dyDescent="0.3">
      <c r="A1012" s="23" t="s">
        <v>4875</v>
      </c>
      <c r="B1012" s="15">
        <v>45156.662083333336</v>
      </c>
      <c r="C1012" s="16">
        <v>45156.676458333335</v>
      </c>
      <c r="D1012" s="17" t="s">
        <v>8</v>
      </c>
      <c r="E1012" s="17" t="s">
        <v>9</v>
      </c>
      <c r="F1012" s="17" t="s">
        <v>16</v>
      </c>
      <c r="G1012" s="17" t="s">
        <v>4876</v>
      </c>
      <c r="H1012" s="78" t="s">
        <v>7451</v>
      </c>
      <c r="I1012" s="48">
        <f>tbl_raw_data[[#This Row],[Date Actioned]]-tbl_raw_data[[#This Row],[Date Tagged]]</f>
        <v>1.4374999998835847E-2</v>
      </c>
      <c r="J1012" s="46">
        <f>HOUR(tbl_raw_data[[#This Row],[Time_taken]])*60+MINUTE(tbl_raw_data[[#This Row],[Time_taken]])+SECOND(tbl_raw_data[[#This Row],[Time_taken]])/60</f>
        <v>20.7</v>
      </c>
      <c r="K1012" s="52">
        <f>DATE(YEAR(tbl_raw_data[[#This Row],[Date Actioned]]),MONTH(tbl_raw_data[[#This Row],[Date Actioned]]),DAY(tbl_raw_data[[#This Row],[Date Actioned]]))</f>
        <v>45156</v>
      </c>
      <c r="L1012" s="50" t="str">
        <f>UPPER(TEXT(tbl_raw_data[[#This Row],[updated_date]],"MMMM"))</f>
        <v>AUGUST</v>
      </c>
      <c r="M1012" s="50" t="str">
        <f>"WEEK "&amp; IF(ROUNDUP(DAY(tbl_raw_data[[#This Row],[updated_date]])/7,0)=5,4,ROUNDUP(DAY(tbl_raw_data[[#This Row],[updated_date]])/7,0))</f>
        <v>WEEK 3</v>
      </c>
      <c r="N1012" s="50" t="str">
        <f>UPPER(VLOOKUP(tbl_raw_data[[#This Row],[Analyst]],Settiings!$A$2:$B$16,2,0))</f>
        <v>CAMROOON</v>
      </c>
      <c r="O1012" s="50" t="str">
        <f>TRIM(UPPER(tbl_raw_data[[#This Row],[Outcome]]))</f>
        <v>WITHDRAW</v>
      </c>
      <c r="P1012" s="50" t="str">
        <f>TRIM(UPPER(tbl_raw_data[[#This Row],[Queue Name]]))</f>
        <v>CONSUMER EXISTING</v>
      </c>
      <c r="Q1012" s="50" t="str">
        <f>IF(tbl_raw_data[[#This Row],[Time taken in min]]&lt;=Settiings!$D$2,"SLA_MET","SLA_NOT_MET")</f>
        <v>SLA_NOT_MET</v>
      </c>
      <c r="R1012" s="94"/>
    </row>
    <row r="1013" spans="1:18" x14ac:dyDescent="0.3">
      <c r="A1013" s="14" t="s">
        <v>4890</v>
      </c>
      <c r="B1013" s="9">
        <v>45156.678460648145</v>
      </c>
      <c r="C1013" s="24">
        <v>45156.693877314814</v>
      </c>
      <c r="D1013" s="25" t="s">
        <v>8</v>
      </c>
      <c r="E1013" s="25" t="s">
        <v>47</v>
      </c>
      <c r="F1013" s="25" t="s">
        <v>65</v>
      </c>
      <c r="G1013" s="25" t="s">
        <v>231</v>
      </c>
      <c r="H1013" s="78" t="s">
        <v>7451</v>
      </c>
      <c r="I1013" s="48">
        <f>tbl_raw_data[[#This Row],[Date Actioned]]-tbl_raw_data[[#This Row],[Date Tagged]]</f>
        <v>1.541666666889796E-2</v>
      </c>
      <c r="J1013" s="46">
        <f>HOUR(tbl_raw_data[[#This Row],[Time_taken]])*60+MINUTE(tbl_raw_data[[#This Row],[Time_taken]])+SECOND(tbl_raw_data[[#This Row],[Time_taken]])/60</f>
        <v>22.2</v>
      </c>
      <c r="K1013" s="52">
        <f>DATE(YEAR(tbl_raw_data[[#This Row],[Date Actioned]]),MONTH(tbl_raw_data[[#This Row],[Date Actioned]]),DAY(tbl_raw_data[[#This Row],[Date Actioned]]))</f>
        <v>45156</v>
      </c>
      <c r="L1013" s="50" t="str">
        <f>UPPER(TEXT(tbl_raw_data[[#This Row],[updated_date]],"MMMM"))</f>
        <v>AUGUST</v>
      </c>
      <c r="M1013" s="50" t="str">
        <f>"WEEK "&amp; IF(ROUNDUP(DAY(tbl_raw_data[[#This Row],[updated_date]])/7,0)=5,4,ROUNDUP(DAY(tbl_raw_data[[#This Row],[updated_date]])/7,0))</f>
        <v>WEEK 3</v>
      </c>
      <c r="N1013" s="50" t="str">
        <f>UPPER(VLOOKUP(tbl_raw_data[[#This Row],[Analyst]],Settiings!$A$2:$B$16,2,0))</f>
        <v>SAM</v>
      </c>
      <c r="O1013" s="50" t="str">
        <f>TRIM(UPPER(tbl_raw_data[[#This Row],[Outcome]]))</f>
        <v>WITHDRAW</v>
      </c>
      <c r="P1013" s="50" t="str">
        <f>TRIM(UPPER(tbl_raw_data[[#This Row],[Queue Name]]))</f>
        <v>CONSUMER PRE BUREAU</v>
      </c>
      <c r="Q1013" s="50" t="str">
        <f>IF(tbl_raw_data[[#This Row],[Time taken in min]]&lt;=Settiings!$D$2,"SLA_MET","SLA_NOT_MET")</f>
        <v>SLA_NOT_MET</v>
      </c>
      <c r="R1013" s="94"/>
    </row>
    <row r="1014" spans="1:18" x14ac:dyDescent="0.3">
      <c r="A1014" s="20" t="s">
        <v>4915</v>
      </c>
      <c r="B1014" s="15">
        <v>45156.806863425925</v>
      </c>
      <c r="C1014" s="16">
        <v>45156.811018518521</v>
      </c>
      <c r="D1014" s="17" t="s">
        <v>8</v>
      </c>
      <c r="E1014" s="17" t="s">
        <v>47</v>
      </c>
      <c r="F1014" s="17" t="s">
        <v>16</v>
      </c>
      <c r="G1014" s="17" t="s">
        <v>4852</v>
      </c>
      <c r="H1014" s="78" t="s">
        <v>7451</v>
      </c>
      <c r="I1014" s="48">
        <f>tbl_raw_data[[#This Row],[Date Actioned]]-tbl_raw_data[[#This Row],[Date Tagged]]</f>
        <v>4.1550925961928442E-3</v>
      </c>
      <c r="J1014" s="46">
        <f>HOUR(tbl_raw_data[[#This Row],[Time_taken]])*60+MINUTE(tbl_raw_data[[#This Row],[Time_taken]])+SECOND(tbl_raw_data[[#This Row],[Time_taken]])/60</f>
        <v>5.9833333333333334</v>
      </c>
      <c r="K1014" s="52">
        <f>DATE(YEAR(tbl_raw_data[[#This Row],[Date Actioned]]),MONTH(tbl_raw_data[[#This Row],[Date Actioned]]),DAY(tbl_raw_data[[#This Row],[Date Actioned]]))</f>
        <v>45156</v>
      </c>
      <c r="L1014" s="50" t="str">
        <f>UPPER(TEXT(tbl_raw_data[[#This Row],[updated_date]],"MMMM"))</f>
        <v>AUGUST</v>
      </c>
      <c r="M1014" s="50" t="str">
        <f>"WEEK "&amp; IF(ROUNDUP(DAY(tbl_raw_data[[#This Row],[updated_date]])/7,0)=5,4,ROUNDUP(DAY(tbl_raw_data[[#This Row],[updated_date]])/7,0))</f>
        <v>WEEK 3</v>
      </c>
      <c r="N1014" s="50" t="str">
        <f>UPPER(VLOOKUP(tbl_raw_data[[#This Row],[Analyst]],Settiings!$A$2:$B$16,2,0))</f>
        <v>CAMROOON</v>
      </c>
      <c r="O1014" s="50" t="str">
        <f>TRIM(UPPER(tbl_raw_data[[#This Row],[Outcome]]))</f>
        <v>WITHDRAW</v>
      </c>
      <c r="P1014" s="50" t="str">
        <f>TRIM(UPPER(tbl_raw_data[[#This Row],[Queue Name]]))</f>
        <v>CONSUMER PRE BUREAU</v>
      </c>
      <c r="Q1014" s="50" t="str">
        <f>IF(tbl_raw_data[[#This Row],[Time taken in min]]&lt;=Settiings!$D$2,"SLA_MET","SLA_NOT_MET")</f>
        <v>SLA_MET</v>
      </c>
      <c r="R1014" s="94"/>
    </row>
    <row r="1015" spans="1:18" x14ac:dyDescent="0.3">
      <c r="A1015" s="20" t="s">
        <v>4925</v>
      </c>
      <c r="B1015" s="15">
        <v>45157.421516203707</v>
      </c>
      <c r="C1015" s="16">
        <v>45157.42355324074</v>
      </c>
      <c r="D1015" s="17" t="s">
        <v>8</v>
      </c>
      <c r="E1015" s="17" t="s">
        <v>47</v>
      </c>
      <c r="F1015" s="17" t="s">
        <v>65</v>
      </c>
      <c r="G1015" s="17" t="s">
        <v>4926</v>
      </c>
      <c r="H1015" s="78" t="s">
        <v>7451</v>
      </c>
      <c r="I1015" s="48">
        <f>tbl_raw_data[[#This Row],[Date Actioned]]-tbl_raw_data[[#This Row],[Date Tagged]]</f>
        <v>2.0370370330056176E-3</v>
      </c>
      <c r="J1015" s="46">
        <f>HOUR(tbl_raw_data[[#This Row],[Time_taken]])*60+MINUTE(tbl_raw_data[[#This Row],[Time_taken]])+SECOND(tbl_raw_data[[#This Row],[Time_taken]])/60</f>
        <v>2.9333333333333336</v>
      </c>
      <c r="K1015" s="52">
        <f>DATE(YEAR(tbl_raw_data[[#This Row],[Date Actioned]]),MONTH(tbl_raw_data[[#This Row],[Date Actioned]]),DAY(tbl_raw_data[[#This Row],[Date Actioned]]))</f>
        <v>45157</v>
      </c>
      <c r="L1015" s="50" t="str">
        <f>UPPER(TEXT(tbl_raw_data[[#This Row],[updated_date]],"MMMM"))</f>
        <v>AUGUST</v>
      </c>
      <c r="M1015" s="50" t="str">
        <f>"WEEK "&amp; IF(ROUNDUP(DAY(tbl_raw_data[[#This Row],[updated_date]])/7,0)=5,4,ROUNDUP(DAY(tbl_raw_data[[#This Row],[updated_date]])/7,0))</f>
        <v>WEEK 3</v>
      </c>
      <c r="N1015" s="50" t="str">
        <f>UPPER(VLOOKUP(tbl_raw_data[[#This Row],[Analyst]],Settiings!$A$2:$B$16,2,0))</f>
        <v>SAM</v>
      </c>
      <c r="O1015" s="50" t="str">
        <f>TRIM(UPPER(tbl_raw_data[[#This Row],[Outcome]]))</f>
        <v>WITHDRAW</v>
      </c>
      <c r="P1015" s="50" t="str">
        <f>TRIM(UPPER(tbl_raw_data[[#This Row],[Queue Name]]))</f>
        <v>CONSUMER PRE BUREAU</v>
      </c>
      <c r="Q1015" s="50" t="str">
        <f>IF(tbl_raw_data[[#This Row],[Time taken in min]]&lt;=Settiings!$D$2,"SLA_MET","SLA_NOT_MET")</f>
        <v>SLA_MET</v>
      </c>
      <c r="R1015" s="94"/>
    </row>
    <row r="1016" spans="1:18" x14ac:dyDescent="0.3">
      <c r="A1016" s="23" t="s">
        <v>4927</v>
      </c>
      <c r="B1016" s="9">
        <v>45157.430092592593</v>
      </c>
      <c r="C1016" s="24">
        <v>45157.441435185188</v>
      </c>
      <c r="D1016" s="25" t="s">
        <v>8</v>
      </c>
      <c r="E1016" s="25" t="s">
        <v>47</v>
      </c>
      <c r="F1016" s="25" t="s">
        <v>65</v>
      </c>
      <c r="G1016" s="25" t="s">
        <v>4698</v>
      </c>
      <c r="H1016" s="78" t="s">
        <v>7451</v>
      </c>
      <c r="I1016" s="48">
        <f>tbl_raw_data[[#This Row],[Date Actioned]]-tbl_raw_data[[#This Row],[Date Tagged]]</f>
        <v>1.1342592595610768E-2</v>
      </c>
      <c r="J1016" s="46">
        <f>HOUR(tbl_raw_data[[#This Row],[Time_taken]])*60+MINUTE(tbl_raw_data[[#This Row],[Time_taken]])+SECOND(tbl_raw_data[[#This Row],[Time_taken]])/60</f>
        <v>16.333333333333332</v>
      </c>
      <c r="K1016" s="52">
        <f>DATE(YEAR(tbl_raw_data[[#This Row],[Date Actioned]]),MONTH(tbl_raw_data[[#This Row],[Date Actioned]]),DAY(tbl_raw_data[[#This Row],[Date Actioned]]))</f>
        <v>45157</v>
      </c>
      <c r="L1016" s="50" t="str">
        <f>UPPER(TEXT(tbl_raw_data[[#This Row],[updated_date]],"MMMM"))</f>
        <v>AUGUST</v>
      </c>
      <c r="M1016" s="50" t="str">
        <f>"WEEK "&amp; IF(ROUNDUP(DAY(tbl_raw_data[[#This Row],[updated_date]])/7,0)=5,4,ROUNDUP(DAY(tbl_raw_data[[#This Row],[updated_date]])/7,0))</f>
        <v>WEEK 3</v>
      </c>
      <c r="N1016" s="50" t="str">
        <f>UPPER(VLOOKUP(tbl_raw_data[[#This Row],[Analyst]],Settiings!$A$2:$B$16,2,0))</f>
        <v>SAM</v>
      </c>
      <c r="O1016" s="50" t="str">
        <f>TRIM(UPPER(tbl_raw_data[[#This Row],[Outcome]]))</f>
        <v>WITHDRAW</v>
      </c>
      <c r="P1016" s="50" t="str">
        <f>TRIM(UPPER(tbl_raw_data[[#This Row],[Queue Name]]))</f>
        <v>CONSUMER PRE BUREAU</v>
      </c>
      <c r="Q1016" s="50" t="str">
        <f>IF(tbl_raw_data[[#This Row],[Time taken in min]]&lt;=Settiings!$D$2,"SLA_MET","SLA_NOT_MET")</f>
        <v>SLA_MET</v>
      </c>
      <c r="R1016" s="94"/>
    </row>
    <row r="1017" spans="1:18" x14ac:dyDescent="0.3">
      <c r="A1017" s="14" t="s">
        <v>4950</v>
      </c>
      <c r="B1017" s="9">
        <v>45157.504131944443</v>
      </c>
      <c r="C1017" s="24">
        <v>45157.51290509259</v>
      </c>
      <c r="D1017" s="25" t="s">
        <v>8</v>
      </c>
      <c r="E1017" s="25" t="s">
        <v>47</v>
      </c>
      <c r="F1017" s="25" t="s">
        <v>1222</v>
      </c>
      <c r="G1017" s="25" t="s">
        <v>4951</v>
      </c>
      <c r="H1017" s="78" t="s">
        <v>7451</v>
      </c>
      <c r="I1017" s="48">
        <f>tbl_raw_data[[#This Row],[Date Actioned]]-tbl_raw_data[[#This Row],[Date Tagged]]</f>
        <v>8.7731481471564621E-3</v>
      </c>
      <c r="J1017" s="46">
        <f>HOUR(tbl_raw_data[[#This Row],[Time_taken]])*60+MINUTE(tbl_raw_data[[#This Row],[Time_taken]])+SECOND(tbl_raw_data[[#This Row],[Time_taken]])/60</f>
        <v>12.633333333333333</v>
      </c>
      <c r="K1017" s="52">
        <f>DATE(YEAR(tbl_raw_data[[#This Row],[Date Actioned]]),MONTH(tbl_raw_data[[#This Row],[Date Actioned]]),DAY(tbl_raw_data[[#This Row],[Date Actioned]]))</f>
        <v>45157</v>
      </c>
      <c r="L1017" s="50" t="str">
        <f>UPPER(TEXT(tbl_raw_data[[#This Row],[updated_date]],"MMMM"))</f>
        <v>AUGUST</v>
      </c>
      <c r="M1017" s="50" t="str">
        <f>"WEEK "&amp; IF(ROUNDUP(DAY(tbl_raw_data[[#This Row],[updated_date]])/7,0)=5,4,ROUNDUP(DAY(tbl_raw_data[[#This Row],[updated_date]])/7,0))</f>
        <v>WEEK 3</v>
      </c>
      <c r="N1017" s="50" t="str">
        <f>UPPER(VLOOKUP(tbl_raw_data[[#This Row],[Analyst]],Settiings!$A$2:$B$16,2,0))</f>
        <v>HARDIK</v>
      </c>
      <c r="O1017" s="50" t="str">
        <f>TRIM(UPPER(tbl_raw_data[[#This Row],[Outcome]]))</f>
        <v>WITHDRAW</v>
      </c>
      <c r="P1017" s="50" t="str">
        <f>TRIM(UPPER(tbl_raw_data[[#This Row],[Queue Name]]))</f>
        <v>CONSUMER PRE BUREAU</v>
      </c>
      <c r="Q1017" s="50" t="str">
        <f>IF(tbl_raw_data[[#This Row],[Time taken in min]]&lt;=Settiings!$D$2,"SLA_MET","SLA_NOT_MET")</f>
        <v>SLA_MET</v>
      </c>
      <c r="R1017" s="94"/>
    </row>
    <row r="1018" spans="1:18" x14ac:dyDescent="0.3">
      <c r="A1018" s="23" t="s">
        <v>4958</v>
      </c>
      <c r="B1018" s="9">
        <v>45157.51902777778</v>
      </c>
      <c r="C1018" s="24">
        <v>45157.529942129629</v>
      </c>
      <c r="D1018" s="25" t="s">
        <v>8</v>
      </c>
      <c r="E1018" s="25" t="s">
        <v>47</v>
      </c>
      <c r="F1018" s="25" t="s">
        <v>1222</v>
      </c>
      <c r="G1018" s="25" t="s">
        <v>4698</v>
      </c>
      <c r="H1018" s="78" t="s">
        <v>7451</v>
      </c>
      <c r="I1018" s="48">
        <f>tbl_raw_data[[#This Row],[Date Actioned]]-tbl_raw_data[[#This Row],[Date Tagged]]</f>
        <v>1.0914351849351078E-2</v>
      </c>
      <c r="J1018" s="46">
        <f>HOUR(tbl_raw_data[[#This Row],[Time_taken]])*60+MINUTE(tbl_raw_data[[#This Row],[Time_taken]])+SECOND(tbl_raw_data[[#This Row],[Time_taken]])/60</f>
        <v>15.716666666666667</v>
      </c>
      <c r="K1018" s="52">
        <f>DATE(YEAR(tbl_raw_data[[#This Row],[Date Actioned]]),MONTH(tbl_raw_data[[#This Row],[Date Actioned]]),DAY(tbl_raw_data[[#This Row],[Date Actioned]]))</f>
        <v>45157</v>
      </c>
      <c r="L1018" s="50" t="str">
        <f>UPPER(TEXT(tbl_raw_data[[#This Row],[updated_date]],"MMMM"))</f>
        <v>AUGUST</v>
      </c>
      <c r="M1018" s="50" t="str">
        <f>"WEEK "&amp; IF(ROUNDUP(DAY(tbl_raw_data[[#This Row],[updated_date]])/7,0)=5,4,ROUNDUP(DAY(tbl_raw_data[[#This Row],[updated_date]])/7,0))</f>
        <v>WEEK 3</v>
      </c>
      <c r="N1018" s="50" t="str">
        <f>UPPER(VLOOKUP(tbl_raw_data[[#This Row],[Analyst]],Settiings!$A$2:$B$16,2,0))</f>
        <v>HARDIK</v>
      </c>
      <c r="O1018" s="50" t="str">
        <f>TRIM(UPPER(tbl_raw_data[[#This Row],[Outcome]]))</f>
        <v>WITHDRAW</v>
      </c>
      <c r="P1018" s="50" t="str">
        <f>TRIM(UPPER(tbl_raw_data[[#This Row],[Queue Name]]))</f>
        <v>CONSUMER PRE BUREAU</v>
      </c>
      <c r="Q1018" s="50" t="str">
        <f>IF(tbl_raw_data[[#This Row],[Time taken in min]]&lt;=Settiings!$D$2,"SLA_MET","SLA_NOT_MET")</f>
        <v>SLA_MET</v>
      </c>
      <c r="R1018" s="94"/>
    </row>
    <row r="1019" spans="1:18" x14ac:dyDescent="0.3">
      <c r="A1019" s="14" t="s">
        <v>4961</v>
      </c>
      <c r="B1019" s="15">
        <v>45157.520324074074</v>
      </c>
      <c r="C1019" s="16">
        <v>45157.53324074074</v>
      </c>
      <c r="D1019" s="17" t="s">
        <v>8</v>
      </c>
      <c r="E1019" s="17" t="s">
        <v>19</v>
      </c>
      <c r="F1019" s="17" t="s">
        <v>65</v>
      </c>
      <c r="G1019" s="17" t="s">
        <v>4698</v>
      </c>
      <c r="H1019" s="78" t="s">
        <v>7451</v>
      </c>
      <c r="I1019" s="48">
        <f>tbl_raw_data[[#This Row],[Date Actioned]]-tbl_raw_data[[#This Row],[Date Tagged]]</f>
        <v>1.2916666666569654E-2</v>
      </c>
      <c r="J1019" s="46">
        <f>HOUR(tbl_raw_data[[#This Row],[Time_taken]])*60+MINUTE(tbl_raw_data[[#This Row],[Time_taken]])+SECOND(tbl_raw_data[[#This Row],[Time_taken]])/60</f>
        <v>18.600000000000001</v>
      </c>
      <c r="K1019" s="52">
        <f>DATE(YEAR(tbl_raw_data[[#This Row],[Date Actioned]]),MONTH(tbl_raw_data[[#This Row],[Date Actioned]]),DAY(tbl_raw_data[[#This Row],[Date Actioned]]))</f>
        <v>45157</v>
      </c>
      <c r="L1019" s="50" t="str">
        <f>UPPER(TEXT(tbl_raw_data[[#This Row],[updated_date]],"MMMM"))</f>
        <v>AUGUST</v>
      </c>
      <c r="M1019" s="50" t="str">
        <f>"WEEK "&amp; IF(ROUNDUP(DAY(tbl_raw_data[[#This Row],[updated_date]])/7,0)=5,4,ROUNDUP(DAY(tbl_raw_data[[#This Row],[updated_date]])/7,0))</f>
        <v>WEEK 3</v>
      </c>
      <c r="N1019" s="50" t="str">
        <f>UPPER(VLOOKUP(tbl_raw_data[[#This Row],[Analyst]],Settiings!$A$2:$B$16,2,0))</f>
        <v>SAM</v>
      </c>
      <c r="O1019" s="50" t="str">
        <f>TRIM(UPPER(tbl_raw_data[[#This Row],[Outcome]]))</f>
        <v>WITHDRAW</v>
      </c>
      <c r="P1019" s="50" t="str">
        <f>TRIM(UPPER(tbl_raw_data[[#This Row],[Queue Name]]))</f>
        <v>CONSUMER POST BUREAU</v>
      </c>
      <c r="Q1019" s="50" t="str">
        <f>IF(tbl_raw_data[[#This Row],[Time taken in min]]&lt;=Settiings!$D$2,"SLA_MET","SLA_NOT_MET")</f>
        <v>SLA_MET</v>
      </c>
      <c r="R1019" s="94"/>
    </row>
    <row r="1020" spans="1:18" x14ac:dyDescent="0.3">
      <c r="A1020" s="20" t="s">
        <v>4962</v>
      </c>
      <c r="B1020" s="9">
        <v>45157.522592592592</v>
      </c>
      <c r="C1020" s="24">
        <v>45157.542349537034</v>
      </c>
      <c r="D1020" s="25" t="s">
        <v>8</v>
      </c>
      <c r="E1020" s="25" t="s">
        <v>47</v>
      </c>
      <c r="F1020" s="25" t="s">
        <v>10</v>
      </c>
      <c r="G1020" s="25" t="s">
        <v>4963</v>
      </c>
      <c r="H1020" s="78" t="s">
        <v>7451</v>
      </c>
      <c r="I1020" s="48">
        <f>tbl_raw_data[[#This Row],[Date Actioned]]-tbl_raw_data[[#This Row],[Date Tagged]]</f>
        <v>1.9756944442633539E-2</v>
      </c>
      <c r="J1020" s="46">
        <f>HOUR(tbl_raw_data[[#This Row],[Time_taken]])*60+MINUTE(tbl_raw_data[[#This Row],[Time_taken]])+SECOND(tbl_raw_data[[#This Row],[Time_taken]])/60</f>
        <v>28.45</v>
      </c>
      <c r="K1020" s="52">
        <f>DATE(YEAR(tbl_raw_data[[#This Row],[Date Actioned]]),MONTH(tbl_raw_data[[#This Row],[Date Actioned]]),DAY(tbl_raw_data[[#This Row],[Date Actioned]]))</f>
        <v>45157</v>
      </c>
      <c r="L1020" s="50" t="str">
        <f>UPPER(TEXT(tbl_raw_data[[#This Row],[updated_date]],"MMMM"))</f>
        <v>AUGUST</v>
      </c>
      <c r="M1020" s="50" t="str">
        <f>"WEEK "&amp; IF(ROUNDUP(DAY(tbl_raw_data[[#This Row],[updated_date]])/7,0)=5,4,ROUNDUP(DAY(tbl_raw_data[[#This Row],[updated_date]])/7,0))</f>
        <v>WEEK 3</v>
      </c>
      <c r="N1020" s="50" t="str">
        <f>UPPER(VLOOKUP(tbl_raw_data[[#This Row],[Analyst]],Settiings!$A$2:$B$16,2,0))</f>
        <v>NITESH</v>
      </c>
      <c r="O1020" s="50" t="str">
        <f>TRIM(UPPER(tbl_raw_data[[#This Row],[Outcome]]))</f>
        <v>WITHDRAW</v>
      </c>
      <c r="P1020" s="50" t="str">
        <f>TRIM(UPPER(tbl_raw_data[[#This Row],[Queue Name]]))</f>
        <v>CONSUMER PRE BUREAU</v>
      </c>
      <c r="Q1020" s="50" t="str">
        <f>IF(tbl_raw_data[[#This Row],[Time taken in min]]&lt;=Settiings!$D$2,"SLA_MET","SLA_NOT_MET")</f>
        <v>SLA_NOT_MET</v>
      </c>
      <c r="R1020" s="94"/>
    </row>
    <row r="1021" spans="1:18" x14ac:dyDescent="0.3">
      <c r="A1021" s="23" t="s">
        <v>4967</v>
      </c>
      <c r="B1021" s="15">
        <v>45157.532152777778</v>
      </c>
      <c r="C1021" s="16">
        <v>45157.539918981478</v>
      </c>
      <c r="D1021" s="17" t="s">
        <v>8</v>
      </c>
      <c r="E1021" s="17" t="s">
        <v>47</v>
      </c>
      <c r="F1021" s="17" t="s">
        <v>1222</v>
      </c>
      <c r="G1021" s="17" t="s">
        <v>4968</v>
      </c>
      <c r="H1021" s="78" t="s">
        <v>7451</v>
      </c>
      <c r="I1021" s="48">
        <f>tbl_raw_data[[#This Row],[Date Actioned]]-tbl_raw_data[[#This Row],[Date Tagged]]</f>
        <v>7.7662037001573481E-3</v>
      </c>
      <c r="J1021" s="46">
        <f>HOUR(tbl_raw_data[[#This Row],[Time_taken]])*60+MINUTE(tbl_raw_data[[#This Row],[Time_taken]])+SECOND(tbl_raw_data[[#This Row],[Time_taken]])/60</f>
        <v>11.183333333333334</v>
      </c>
      <c r="K1021" s="52">
        <f>DATE(YEAR(tbl_raw_data[[#This Row],[Date Actioned]]),MONTH(tbl_raw_data[[#This Row],[Date Actioned]]),DAY(tbl_raw_data[[#This Row],[Date Actioned]]))</f>
        <v>45157</v>
      </c>
      <c r="L1021" s="50" t="str">
        <f>UPPER(TEXT(tbl_raw_data[[#This Row],[updated_date]],"MMMM"))</f>
        <v>AUGUST</v>
      </c>
      <c r="M1021" s="50" t="str">
        <f>"WEEK "&amp; IF(ROUNDUP(DAY(tbl_raw_data[[#This Row],[updated_date]])/7,0)=5,4,ROUNDUP(DAY(tbl_raw_data[[#This Row],[updated_date]])/7,0))</f>
        <v>WEEK 3</v>
      </c>
      <c r="N1021" s="50" t="str">
        <f>UPPER(VLOOKUP(tbl_raw_data[[#This Row],[Analyst]],Settiings!$A$2:$B$16,2,0))</f>
        <v>HARDIK</v>
      </c>
      <c r="O1021" s="50" t="str">
        <f>TRIM(UPPER(tbl_raw_data[[#This Row],[Outcome]]))</f>
        <v>WITHDRAW</v>
      </c>
      <c r="P1021" s="50" t="str">
        <f>TRIM(UPPER(tbl_raw_data[[#This Row],[Queue Name]]))</f>
        <v>CONSUMER PRE BUREAU</v>
      </c>
      <c r="Q1021" s="50" t="str">
        <f>IF(tbl_raw_data[[#This Row],[Time taken in min]]&lt;=Settiings!$D$2,"SLA_MET","SLA_NOT_MET")</f>
        <v>SLA_MET</v>
      </c>
      <c r="R1021" s="94"/>
    </row>
    <row r="1022" spans="1:18" x14ac:dyDescent="0.3">
      <c r="A1022" s="23" t="s">
        <v>4979</v>
      </c>
      <c r="B1022" s="9">
        <v>45157.556701388887</v>
      </c>
      <c r="C1022" s="24">
        <v>45157.558622685188</v>
      </c>
      <c r="D1022" s="25" t="s">
        <v>8</v>
      </c>
      <c r="E1022" s="25" t="s">
        <v>9</v>
      </c>
      <c r="F1022" s="25" t="s">
        <v>1222</v>
      </c>
      <c r="G1022" s="25" t="s">
        <v>4757</v>
      </c>
      <c r="H1022" s="78" t="s">
        <v>7451</v>
      </c>
      <c r="I1022" s="48">
        <f>tbl_raw_data[[#This Row],[Date Actioned]]-tbl_raw_data[[#This Row],[Date Tagged]]</f>
        <v>1.9212963015888818E-3</v>
      </c>
      <c r="J1022" s="46">
        <f>HOUR(tbl_raw_data[[#This Row],[Time_taken]])*60+MINUTE(tbl_raw_data[[#This Row],[Time_taken]])+SECOND(tbl_raw_data[[#This Row],[Time_taken]])/60</f>
        <v>2.7666666666666666</v>
      </c>
      <c r="K1022" s="52">
        <f>DATE(YEAR(tbl_raw_data[[#This Row],[Date Actioned]]),MONTH(tbl_raw_data[[#This Row],[Date Actioned]]),DAY(tbl_raw_data[[#This Row],[Date Actioned]]))</f>
        <v>45157</v>
      </c>
      <c r="L1022" s="50" t="str">
        <f>UPPER(TEXT(tbl_raw_data[[#This Row],[updated_date]],"MMMM"))</f>
        <v>AUGUST</v>
      </c>
      <c r="M1022" s="50" t="str">
        <f>"WEEK "&amp; IF(ROUNDUP(DAY(tbl_raw_data[[#This Row],[updated_date]])/7,0)=5,4,ROUNDUP(DAY(tbl_raw_data[[#This Row],[updated_date]])/7,0))</f>
        <v>WEEK 3</v>
      </c>
      <c r="N1022" s="50" t="str">
        <f>UPPER(VLOOKUP(tbl_raw_data[[#This Row],[Analyst]],Settiings!$A$2:$B$16,2,0))</f>
        <v>HARDIK</v>
      </c>
      <c r="O1022" s="50" t="str">
        <f>TRIM(UPPER(tbl_raw_data[[#This Row],[Outcome]]))</f>
        <v>WITHDRAW</v>
      </c>
      <c r="P1022" s="50" t="str">
        <f>TRIM(UPPER(tbl_raw_data[[#This Row],[Queue Name]]))</f>
        <v>CONSUMER EXISTING</v>
      </c>
      <c r="Q1022" s="50" t="str">
        <f>IF(tbl_raw_data[[#This Row],[Time taken in min]]&lt;=Settiings!$D$2,"SLA_MET","SLA_NOT_MET")</f>
        <v>SLA_MET</v>
      </c>
      <c r="R1022" s="94"/>
    </row>
    <row r="1023" spans="1:18" x14ac:dyDescent="0.3">
      <c r="A1023" s="14" t="s">
        <v>4985</v>
      </c>
      <c r="B1023" s="15">
        <v>45157.583298611113</v>
      </c>
      <c r="C1023" s="16">
        <v>45157.590439814812</v>
      </c>
      <c r="D1023" s="17" t="s">
        <v>8</v>
      </c>
      <c r="E1023" s="17" t="s">
        <v>9</v>
      </c>
      <c r="F1023" s="17" t="s">
        <v>65</v>
      </c>
      <c r="G1023" s="17" t="s">
        <v>4986</v>
      </c>
      <c r="H1023" s="78" t="s">
        <v>7451</v>
      </c>
      <c r="I1023" s="48">
        <f>tbl_raw_data[[#This Row],[Date Actioned]]-tbl_raw_data[[#This Row],[Date Tagged]]</f>
        <v>7.1412036995752715E-3</v>
      </c>
      <c r="J1023" s="46">
        <f>HOUR(tbl_raw_data[[#This Row],[Time_taken]])*60+MINUTE(tbl_raw_data[[#This Row],[Time_taken]])+SECOND(tbl_raw_data[[#This Row],[Time_taken]])/60</f>
        <v>10.283333333333333</v>
      </c>
      <c r="K1023" s="52">
        <f>DATE(YEAR(tbl_raw_data[[#This Row],[Date Actioned]]),MONTH(tbl_raw_data[[#This Row],[Date Actioned]]),DAY(tbl_raw_data[[#This Row],[Date Actioned]]))</f>
        <v>45157</v>
      </c>
      <c r="L1023" s="50" t="str">
        <f>UPPER(TEXT(tbl_raw_data[[#This Row],[updated_date]],"MMMM"))</f>
        <v>AUGUST</v>
      </c>
      <c r="M1023" s="50" t="str">
        <f>"WEEK "&amp; IF(ROUNDUP(DAY(tbl_raw_data[[#This Row],[updated_date]])/7,0)=5,4,ROUNDUP(DAY(tbl_raw_data[[#This Row],[updated_date]])/7,0))</f>
        <v>WEEK 3</v>
      </c>
      <c r="N1023" s="50" t="str">
        <f>UPPER(VLOOKUP(tbl_raw_data[[#This Row],[Analyst]],Settiings!$A$2:$B$16,2,0))</f>
        <v>SAM</v>
      </c>
      <c r="O1023" s="50" t="str">
        <f>TRIM(UPPER(tbl_raw_data[[#This Row],[Outcome]]))</f>
        <v>WITHDRAW</v>
      </c>
      <c r="P1023" s="50" t="str">
        <f>TRIM(UPPER(tbl_raw_data[[#This Row],[Queue Name]]))</f>
        <v>CONSUMER EXISTING</v>
      </c>
      <c r="Q1023" s="50" t="str">
        <f>IF(tbl_raw_data[[#This Row],[Time taken in min]]&lt;=Settiings!$D$2,"SLA_MET","SLA_NOT_MET")</f>
        <v>SLA_MET</v>
      </c>
      <c r="R1023" s="94"/>
    </row>
    <row r="1024" spans="1:18" x14ac:dyDescent="0.3">
      <c r="A1024" s="20" t="s">
        <v>4987</v>
      </c>
      <c r="B1024" s="9">
        <v>45157.585532407407</v>
      </c>
      <c r="C1024" s="24">
        <v>45157.592268518521</v>
      </c>
      <c r="D1024" s="25" t="s">
        <v>8</v>
      </c>
      <c r="E1024" s="25" t="s">
        <v>47</v>
      </c>
      <c r="F1024" s="25" t="s">
        <v>1222</v>
      </c>
      <c r="G1024" s="25" t="s">
        <v>4698</v>
      </c>
      <c r="H1024" s="78" t="s">
        <v>7451</v>
      </c>
      <c r="I1024" s="48">
        <f>tbl_raw_data[[#This Row],[Date Actioned]]-tbl_raw_data[[#This Row],[Date Tagged]]</f>
        <v>6.7361111141508445E-3</v>
      </c>
      <c r="J1024" s="46">
        <f>HOUR(tbl_raw_data[[#This Row],[Time_taken]])*60+MINUTE(tbl_raw_data[[#This Row],[Time_taken]])+SECOND(tbl_raw_data[[#This Row],[Time_taken]])/60</f>
        <v>9.6999999999999993</v>
      </c>
      <c r="K1024" s="52">
        <f>DATE(YEAR(tbl_raw_data[[#This Row],[Date Actioned]]),MONTH(tbl_raw_data[[#This Row],[Date Actioned]]),DAY(tbl_raw_data[[#This Row],[Date Actioned]]))</f>
        <v>45157</v>
      </c>
      <c r="L1024" s="50" t="str">
        <f>UPPER(TEXT(tbl_raw_data[[#This Row],[updated_date]],"MMMM"))</f>
        <v>AUGUST</v>
      </c>
      <c r="M1024" s="50" t="str">
        <f>"WEEK "&amp; IF(ROUNDUP(DAY(tbl_raw_data[[#This Row],[updated_date]])/7,0)=5,4,ROUNDUP(DAY(tbl_raw_data[[#This Row],[updated_date]])/7,0))</f>
        <v>WEEK 3</v>
      </c>
      <c r="N1024" s="50" t="str">
        <f>UPPER(VLOOKUP(tbl_raw_data[[#This Row],[Analyst]],Settiings!$A$2:$B$16,2,0))</f>
        <v>HARDIK</v>
      </c>
      <c r="O1024" s="50" t="str">
        <f>TRIM(UPPER(tbl_raw_data[[#This Row],[Outcome]]))</f>
        <v>WITHDRAW</v>
      </c>
      <c r="P1024" s="50" t="str">
        <f>TRIM(UPPER(tbl_raw_data[[#This Row],[Queue Name]]))</f>
        <v>CONSUMER PRE BUREAU</v>
      </c>
      <c r="Q1024" s="50" t="str">
        <f>IF(tbl_raw_data[[#This Row],[Time taken in min]]&lt;=Settiings!$D$2,"SLA_MET","SLA_NOT_MET")</f>
        <v>SLA_MET</v>
      </c>
      <c r="R1024" s="94"/>
    </row>
    <row r="1025" spans="1:18" x14ac:dyDescent="0.3">
      <c r="A1025" s="23" t="s">
        <v>4989</v>
      </c>
      <c r="B1025" s="15">
        <v>45157.587013888886</v>
      </c>
      <c r="C1025" s="16">
        <v>45157.595509259256</v>
      </c>
      <c r="D1025" s="17" t="s">
        <v>8</v>
      </c>
      <c r="E1025" s="17" t="s">
        <v>47</v>
      </c>
      <c r="F1025" s="17" t="s">
        <v>1222</v>
      </c>
      <c r="G1025" s="17" t="s">
        <v>4926</v>
      </c>
      <c r="H1025" s="78" t="s">
        <v>7451</v>
      </c>
      <c r="I1025" s="48">
        <f>tbl_raw_data[[#This Row],[Date Actioned]]-tbl_raw_data[[#This Row],[Date Tagged]]</f>
        <v>8.4953703699284233E-3</v>
      </c>
      <c r="J1025" s="46">
        <f>HOUR(tbl_raw_data[[#This Row],[Time_taken]])*60+MINUTE(tbl_raw_data[[#This Row],[Time_taken]])+SECOND(tbl_raw_data[[#This Row],[Time_taken]])/60</f>
        <v>12.233333333333333</v>
      </c>
      <c r="K1025" s="52">
        <f>DATE(YEAR(tbl_raw_data[[#This Row],[Date Actioned]]),MONTH(tbl_raw_data[[#This Row],[Date Actioned]]),DAY(tbl_raw_data[[#This Row],[Date Actioned]]))</f>
        <v>45157</v>
      </c>
      <c r="L1025" s="50" t="str">
        <f>UPPER(TEXT(tbl_raw_data[[#This Row],[updated_date]],"MMMM"))</f>
        <v>AUGUST</v>
      </c>
      <c r="M1025" s="50" t="str">
        <f>"WEEK "&amp; IF(ROUNDUP(DAY(tbl_raw_data[[#This Row],[updated_date]])/7,0)=5,4,ROUNDUP(DAY(tbl_raw_data[[#This Row],[updated_date]])/7,0))</f>
        <v>WEEK 3</v>
      </c>
      <c r="N1025" s="50" t="str">
        <f>UPPER(VLOOKUP(tbl_raw_data[[#This Row],[Analyst]],Settiings!$A$2:$B$16,2,0))</f>
        <v>HARDIK</v>
      </c>
      <c r="O1025" s="50" t="str">
        <f>TRIM(UPPER(tbl_raw_data[[#This Row],[Outcome]]))</f>
        <v>WITHDRAW</v>
      </c>
      <c r="P1025" s="50" t="str">
        <f>TRIM(UPPER(tbl_raw_data[[#This Row],[Queue Name]]))</f>
        <v>CONSUMER PRE BUREAU</v>
      </c>
      <c r="Q1025" s="50" t="str">
        <f>IF(tbl_raw_data[[#This Row],[Time taken in min]]&lt;=Settiings!$D$2,"SLA_MET","SLA_NOT_MET")</f>
        <v>SLA_MET</v>
      </c>
      <c r="R1025" s="94"/>
    </row>
    <row r="1026" spans="1:18" x14ac:dyDescent="0.3">
      <c r="A1026" s="14" t="s">
        <v>4994</v>
      </c>
      <c r="B1026" s="9">
        <v>45157.596956018519</v>
      </c>
      <c r="C1026" s="24">
        <v>45157.612673611111</v>
      </c>
      <c r="D1026" s="25" t="s">
        <v>8</v>
      </c>
      <c r="E1026" s="25" t="s">
        <v>9</v>
      </c>
      <c r="F1026" s="25" t="s">
        <v>10</v>
      </c>
      <c r="G1026" s="25" t="s">
        <v>4995</v>
      </c>
      <c r="H1026" s="78" t="s">
        <v>7451</v>
      </c>
      <c r="I1026" s="48">
        <f>tbl_raw_data[[#This Row],[Date Actioned]]-tbl_raw_data[[#This Row],[Date Tagged]]</f>
        <v>1.5717592592409346E-2</v>
      </c>
      <c r="J1026" s="46">
        <f>HOUR(tbl_raw_data[[#This Row],[Time_taken]])*60+MINUTE(tbl_raw_data[[#This Row],[Time_taken]])+SECOND(tbl_raw_data[[#This Row],[Time_taken]])/60</f>
        <v>22.633333333333333</v>
      </c>
      <c r="K1026" s="52">
        <f>DATE(YEAR(tbl_raw_data[[#This Row],[Date Actioned]]),MONTH(tbl_raw_data[[#This Row],[Date Actioned]]),DAY(tbl_raw_data[[#This Row],[Date Actioned]]))</f>
        <v>45157</v>
      </c>
      <c r="L1026" s="50" t="str">
        <f>UPPER(TEXT(tbl_raw_data[[#This Row],[updated_date]],"MMMM"))</f>
        <v>AUGUST</v>
      </c>
      <c r="M1026" s="50" t="str">
        <f>"WEEK "&amp; IF(ROUNDUP(DAY(tbl_raw_data[[#This Row],[updated_date]])/7,0)=5,4,ROUNDUP(DAY(tbl_raw_data[[#This Row],[updated_date]])/7,0))</f>
        <v>WEEK 3</v>
      </c>
      <c r="N1026" s="50" t="str">
        <f>UPPER(VLOOKUP(tbl_raw_data[[#This Row],[Analyst]],Settiings!$A$2:$B$16,2,0))</f>
        <v>NITESH</v>
      </c>
      <c r="O1026" s="50" t="str">
        <f>TRIM(UPPER(tbl_raw_data[[#This Row],[Outcome]]))</f>
        <v>WITHDRAW</v>
      </c>
      <c r="P1026" s="50" t="str">
        <f>TRIM(UPPER(tbl_raw_data[[#This Row],[Queue Name]]))</f>
        <v>CONSUMER EXISTING</v>
      </c>
      <c r="Q1026" s="50" t="str">
        <f>IF(tbl_raw_data[[#This Row],[Time taken in min]]&lt;=Settiings!$D$2,"SLA_MET","SLA_NOT_MET")</f>
        <v>SLA_NOT_MET</v>
      </c>
      <c r="R1026" s="94"/>
    </row>
    <row r="1027" spans="1:18" x14ac:dyDescent="0.3">
      <c r="A1027" s="20" t="s">
        <v>4998</v>
      </c>
      <c r="B1027" s="15">
        <v>45157.600300925929</v>
      </c>
      <c r="C1027" s="16">
        <v>45157.602129629631</v>
      </c>
      <c r="D1027" s="17" t="s">
        <v>8</v>
      </c>
      <c r="E1027" s="17" t="s">
        <v>47</v>
      </c>
      <c r="F1027" s="17" t="s">
        <v>65</v>
      </c>
      <c r="G1027" s="17" t="s">
        <v>4986</v>
      </c>
      <c r="H1027" s="78" t="s">
        <v>7451</v>
      </c>
      <c r="I1027" s="48">
        <f>tbl_raw_data[[#This Row],[Date Actioned]]-tbl_raw_data[[#This Row],[Date Tagged]]</f>
        <v>1.8287037019035779E-3</v>
      </c>
      <c r="J1027" s="46">
        <f>HOUR(tbl_raw_data[[#This Row],[Time_taken]])*60+MINUTE(tbl_raw_data[[#This Row],[Time_taken]])+SECOND(tbl_raw_data[[#This Row],[Time_taken]])/60</f>
        <v>2.6333333333333333</v>
      </c>
      <c r="K1027" s="52">
        <f>DATE(YEAR(tbl_raw_data[[#This Row],[Date Actioned]]),MONTH(tbl_raw_data[[#This Row],[Date Actioned]]),DAY(tbl_raw_data[[#This Row],[Date Actioned]]))</f>
        <v>45157</v>
      </c>
      <c r="L1027" s="50" t="str">
        <f>UPPER(TEXT(tbl_raw_data[[#This Row],[updated_date]],"MMMM"))</f>
        <v>AUGUST</v>
      </c>
      <c r="M1027" s="50" t="str">
        <f>"WEEK "&amp; IF(ROUNDUP(DAY(tbl_raw_data[[#This Row],[updated_date]])/7,0)=5,4,ROUNDUP(DAY(tbl_raw_data[[#This Row],[updated_date]])/7,0))</f>
        <v>WEEK 3</v>
      </c>
      <c r="N1027" s="50" t="str">
        <f>UPPER(VLOOKUP(tbl_raw_data[[#This Row],[Analyst]],Settiings!$A$2:$B$16,2,0))</f>
        <v>SAM</v>
      </c>
      <c r="O1027" s="50" t="str">
        <f>TRIM(UPPER(tbl_raw_data[[#This Row],[Outcome]]))</f>
        <v>WITHDRAW</v>
      </c>
      <c r="P1027" s="50" t="str">
        <f>TRIM(UPPER(tbl_raw_data[[#This Row],[Queue Name]]))</f>
        <v>CONSUMER PRE BUREAU</v>
      </c>
      <c r="Q1027" s="50" t="str">
        <f>IF(tbl_raw_data[[#This Row],[Time taken in min]]&lt;=Settiings!$D$2,"SLA_MET","SLA_NOT_MET")</f>
        <v>SLA_MET</v>
      </c>
      <c r="R1027" s="94"/>
    </row>
    <row r="1028" spans="1:18" x14ac:dyDescent="0.3">
      <c r="A1028" s="23" t="s">
        <v>5001</v>
      </c>
      <c r="B1028" s="9">
        <v>45157.610150462962</v>
      </c>
      <c r="C1028" s="24">
        <v>45157.618703703702</v>
      </c>
      <c r="D1028" s="25" t="s">
        <v>8</v>
      </c>
      <c r="E1028" s="25" t="s">
        <v>9</v>
      </c>
      <c r="F1028" s="25" t="s">
        <v>65</v>
      </c>
      <c r="G1028" s="25" t="s">
        <v>4926</v>
      </c>
      <c r="H1028" s="78" t="s">
        <v>7451</v>
      </c>
      <c r="I1028" s="48">
        <f>tbl_raw_data[[#This Row],[Date Actioned]]-tbl_raw_data[[#This Row],[Date Tagged]]</f>
        <v>8.55324073927477E-3</v>
      </c>
      <c r="J1028" s="46">
        <f>HOUR(tbl_raw_data[[#This Row],[Time_taken]])*60+MINUTE(tbl_raw_data[[#This Row],[Time_taken]])+SECOND(tbl_raw_data[[#This Row],[Time_taken]])/60</f>
        <v>12.316666666666666</v>
      </c>
      <c r="K1028" s="52">
        <f>DATE(YEAR(tbl_raw_data[[#This Row],[Date Actioned]]),MONTH(tbl_raw_data[[#This Row],[Date Actioned]]),DAY(tbl_raw_data[[#This Row],[Date Actioned]]))</f>
        <v>45157</v>
      </c>
      <c r="L1028" s="50" t="str">
        <f>UPPER(TEXT(tbl_raw_data[[#This Row],[updated_date]],"MMMM"))</f>
        <v>AUGUST</v>
      </c>
      <c r="M1028" s="50" t="str">
        <f>"WEEK "&amp; IF(ROUNDUP(DAY(tbl_raw_data[[#This Row],[updated_date]])/7,0)=5,4,ROUNDUP(DAY(tbl_raw_data[[#This Row],[updated_date]])/7,0))</f>
        <v>WEEK 3</v>
      </c>
      <c r="N1028" s="50" t="str">
        <f>UPPER(VLOOKUP(tbl_raw_data[[#This Row],[Analyst]],Settiings!$A$2:$B$16,2,0))</f>
        <v>SAM</v>
      </c>
      <c r="O1028" s="50" t="str">
        <f>TRIM(UPPER(tbl_raw_data[[#This Row],[Outcome]]))</f>
        <v>WITHDRAW</v>
      </c>
      <c r="P1028" s="50" t="str">
        <f>TRIM(UPPER(tbl_raw_data[[#This Row],[Queue Name]]))</f>
        <v>CONSUMER EXISTING</v>
      </c>
      <c r="Q1028" s="50" t="str">
        <f>IF(tbl_raw_data[[#This Row],[Time taken in min]]&lt;=Settiings!$D$2,"SLA_MET","SLA_NOT_MET")</f>
        <v>SLA_MET</v>
      </c>
      <c r="R1028" s="94"/>
    </row>
    <row r="1029" spans="1:18" x14ac:dyDescent="0.3">
      <c r="A1029" s="20" t="s">
        <v>5011</v>
      </c>
      <c r="B1029" s="9">
        <v>45157.638368055559</v>
      </c>
      <c r="C1029" s="24">
        <v>45157.642118055555</v>
      </c>
      <c r="D1029" s="25" t="s">
        <v>8</v>
      </c>
      <c r="E1029" s="25" t="s">
        <v>47</v>
      </c>
      <c r="F1029" s="25" t="s">
        <v>1222</v>
      </c>
      <c r="G1029" s="25" t="s">
        <v>4698</v>
      </c>
      <c r="H1029" s="78" t="s">
        <v>7451</v>
      </c>
      <c r="I1029" s="48">
        <f>tbl_raw_data[[#This Row],[Date Actioned]]-tbl_raw_data[[#This Row],[Date Tagged]]</f>
        <v>3.749999996216502E-3</v>
      </c>
      <c r="J1029" s="46">
        <f>HOUR(tbl_raw_data[[#This Row],[Time_taken]])*60+MINUTE(tbl_raw_data[[#This Row],[Time_taken]])+SECOND(tbl_raw_data[[#This Row],[Time_taken]])/60</f>
        <v>5.4</v>
      </c>
      <c r="K1029" s="52">
        <f>DATE(YEAR(tbl_raw_data[[#This Row],[Date Actioned]]),MONTH(tbl_raw_data[[#This Row],[Date Actioned]]),DAY(tbl_raw_data[[#This Row],[Date Actioned]]))</f>
        <v>45157</v>
      </c>
      <c r="L1029" s="50" t="str">
        <f>UPPER(TEXT(tbl_raw_data[[#This Row],[updated_date]],"MMMM"))</f>
        <v>AUGUST</v>
      </c>
      <c r="M1029" s="50" t="str">
        <f>"WEEK "&amp; IF(ROUNDUP(DAY(tbl_raw_data[[#This Row],[updated_date]])/7,0)=5,4,ROUNDUP(DAY(tbl_raw_data[[#This Row],[updated_date]])/7,0))</f>
        <v>WEEK 3</v>
      </c>
      <c r="N1029" s="50" t="str">
        <f>UPPER(VLOOKUP(tbl_raw_data[[#This Row],[Analyst]],Settiings!$A$2:$B$16,2,0))</f>
        <v>HARDIK</v>
      </c>
      <c r="O1029" s="50" t="str">
        <f>TRIM(UPPER(tbl_raw_data[[#This Row],[Outcome]]))</f>
        <v>WITHDRAW</v>
      </c>
      <c r="P1029" s="50" t="str">
        <f>TRIM(UPPER(tbl_raw_data[[#This Row],[Queue Name]]))</f>
        <v>CONSUMER PRE BUREAU</v>
      </c>
      <c r="Q1029" s="50" t="str">
        <f>IF(tbl_raw_data[[#This Row],[Time taken in min]]&lt;=Settiings!$D$2,"SLA_MET","SLA_NOT_MET")</f>
        <v>SLA_MET</v>
      </c>
      <c r="R1029" s="94"/>
    </row>
    <row r="1030" spans="1:18" x14ac:dyDescent="0.3">
      <c r="A1030" s="23" t="s">
        <v>5013</v>
      </c>
      <c r="B1030" s="15">
        <v>45157.644097222219</v>
      </c>
      <c r="C1030" s="16">
        <v>45157.650347222225</v>
      </c>
      <c r="D1030" s="17" t="s">
        <v>8</v>
      </c>
      <c r="E1030" s="17" t="s">
        <v>47</v>
      </c>
      <c r="F1030" s="17" t="s">
        <v>1222</v>
      </c>
      <c r="G1030" s="17" t="s">
        <v>5014</v>
      </c>
      <c r="H1030" s="78" t="s">
        <v>7451</v>
      </c>
      <c r="I1030" s="48">
        <f>tbl_raw_data[[#This Row],[Date Actioned]]-tbl_raw_data[[#This Row],[Date Tagged]]</f>
        <v>6.2500000058207661E-3</v>
      </c>
      <c r="J1030" s="46">
        <f>HOUR(tbl_raw_data[[#This Row],[Time_taken]])*60+MINUTE(tbl_raw_data[[#This Row],[Time_taken]])+SECOND(tbl_raw_data[[#This Row],[Time_taken]])/60</f>
        <v>9</v>
      </c>
      <c r="K1030" s="52">
        <f>DATE(YEAR(tbl_raw_data[[#This Row],[Date Actioned]]),MONTH(tbl_raw_data[[#This Row],[Date Actioned]]),DAY(tbl_raw_data[[#This Row],[Date Actioned]]))</f>
        <v>45157</v>
      </c>
      <c r="L1030" s="50" t="str">
        <f>UPPER(TEXT(tbl_raw_data[[#This Row],[updated_date]],"MMMM"))</f>
        <v>AUGUST</v>
      </c>
      <c r="M1030" s="50" t="str">
        <f>"WEEK "&amp; IF(ROUNDUP(DAY(tbl_raw_data[[#This Row],[updated_date]])/7,0)=5,4,ROUNDUP(DAY(tbl_raw_data[[#This Row],[updated_date]])/7,0))</f>
        <v>WEEK 3</v>
      </c>
      <c r="N1030" s="50" t="str">
        <f>UPPER(VLOOKUP(tbl_raw_data[[#This Row],[Analyst]],Settiings!$A$2:$B$16,2,0))</f>
        <v>HARDIK</v>
      </c>
      <c r="O1030" s="50" t="str">
        <f>TRIM(UPPER(tbl_raw_data[[#This Row],[Outcome]]))</f>
        <v>WITHDRAW</v>
      </c>
      <c r="P1030" s="50" t="str">
        <f>TRIM(UPPER(tbl_raw_data[[#This Row],[Queue Name]]))</f>
        <v>CONSUMER PRE BUREAU</v>
      </c>
      <c r="Q1030" s="50" t="str">
        <f>IF(tbl_raw_data[[#This Row],[Time taken in min]]&lt;=Settiings!$D$2,"SLA_MET","SLA_NOT_MET")</f>
        <v>SLA_MET</v>
      </c>
      <c r="R1030" s="94"/>
    </row>
    <row r="1031" spans="1:18" x14ac:dyDescent="0.3">
      <c r="A1031" s="14" t="s">
        <v>5019</v>
      </c>
      <c r="B1031" s="9">
        <v>45157.649745370371</v>
      </c>
      <c r="C1031" s="24">
        <v>45157.660034722219</v>
      </c>
      <c r="D1031" s="25" t="s">
        <v>8</v>
      </c>
      <c r="E1031" s="25" t="s">
        <v>9</v>
      </c>
      <c r="F1031" s="25" t="s">
        <v>1222</v>
      </c>
      <c r="G1031" s="25" t="s">
        <v>5020</v>
      </c>
      <c r="H1031" s="78" t="s">
        <v>7451</v>
      </c>
      <c r="I1031" s="48">
        <f>tbl_raw_data[[#This Row],[Date Actioned]]-tbl_raw_data[[#This Row],[Date Tagged]]</f>
        <v>1.0289351848769002E-2</v>
      </c>
      <c r="J1031" s="46">
        <f>HOUR(tbl_raw_data[[#This Row],[Time_taken]])*60+MINUTE(tbl_raw_data[[#This Row],[Time_taken]])+SECOND(tbl_raw_data[[#This Row],[Time_taken]])/60</f>
        <v>14.816666666666666</v>
      </c>
      <c r="K1031" s="52">
        <f>DATE(YEAR(tbl_raw_data[[#This Row],[Date Actioned]]),MONTH(tbl_raw_data[[#This Row],[Date Actioned]]),DAY(tbl_raw_data[[#This Row],[Date Actioned]]))</f>
        <v>45157</v>
      </c>
      <c r="L1031" s="50" t="str">
        <f>UPPER(TEXT(tbl_raw_data[[#This Row],[updated_date]],"MMMM"))</f>
        <v>AUGUST</v>
      </c>
      <c r="M1031" s="50" t="str">
        <f>"WEEK "&amp; IF(ROUNDUP(DAY(tbl_raw_data[[#This Row],[updated_date]])/7,0)=5,4,ROUNDUP(DAY(tbl_raw_data[[#This Row],[updated_date]])/7,0))</f>
        <v>WEEK 3</v>
      </c>
      <c r="N1031" s="50" t="str">
        <f>UPPER(VLOOKUP(tbl_raw_data[[#This Row],[Analyst]],Settiings!$A$2:$B$16,2,0))</f>
        <v>HARDIK</v>
      </c>
      <c r="O1031" s="50" t="str">
        <f>TRIM(UPPER(tbl_raw_data[[#This Row],[Outcome]]))</f>
        <v>WITHDRAW</v>
      </c>
      <c r="P1031" s="50" t="str">
        <f>TRIM(UPPER(tbl_raw_data[[#This Row],[Queue Name]]))</f>
        <v>CONSUMER EXISTING</v>
      </c>
      <c r="Q1031" s="50" t="str">
        <f>IF(tbl_raw_data[[#This Row],[Time taken in min]]&lt;=Settiings!$D$2,"SLA_MET","SLA_NOT_MET")</f>
        <v>SLA_MET</v>
      </c>
      <c r="R1031" s="94"/>
    </row>
    <row r="1032" spans="1:18" x14ac:dyDescent="0.3">
      <c r="A1032" s="20" t="s">
        <v>5022</v>
      </c>
      <c r="B1032" s="15">
        <v>45157.650879629633</v>
      </c>
      <c r="C1032" s="16">
        <v>45157.663587962961</v>
      </c>
      <c r="D1032" s="17" t="s">
        <v>8</v>
      </c>
      <c r="E1032" s="17" t="s">
        <v>47</v>
      </c>
      <c r="F1032" s="17" t="s">
        <v>65</v>
      </c>
      <c r="G1032" s="17" t="s">
        <v>5023</v>
      </c>
      <c r="H1032" s="78" t="s">
        <v>7451</v>
      </c>
      <c r="I1032" s="48">
        <f>tbl_raw_data[[#This Row],[Date Actioned]]-tbl_raw_data[[#This Row],[Date Tagged]]</f>
        <v>1.2708333328191657E-2</v>
      </c>
      <c r="J1032" s="46">
        <f>HOUR(tbl_raw_data[[#This Row],[Time_taken]])*60+MINUTE(tbl_raw_data[[#This Row],[Time_taken]])+SECOND(tbl_raw_data[[#This Row],[Time_taken]])/60</f>
        <v>18.3</v>
      </c>
      <c r="K1032" s="52">
        <f>DATE(YEAR(tbl_raw_data[[#This Row],[Date Actioned]]),MONTH(tbl_raw_data[[#This Row],[Date Actioned]]),DAY(tbl_raw_data[[#This Row],[Date Actioned]]))</f>
        <v>45157</v>
      </c>
      <c r="L1032" s="50" t="str">
        <f>UPPER(TEXT(tbl_raw_data[[#This Row],[updated_date]],"MMMM"))</f>
        <v>AUGUST</v>
      </c>
      <c r="M1032" s="50" t="str">
        <f>"WEEK "&amp; IF(ROUNDUP(DAY(tbl_raw_data[[#This Row],[updated_date]])/7,0)=5,4,ROUNDUP(DAY(tbl_raw_data[[#This Row],[updated_date]])/7,0))</f>
        <v>WEEK 3</v>
      </c>
      <c r="N1032" s="50" t="str">
        <f>UPPER(VLOOKUP(tbl_raw_data[[#This Row],[Analyst]],Settiings!$A$2:$B$16,2,0))</f>
        <v>SAM</v>
      </c>
      <c r="O1032" s="50" t="str">
        <f>TRIM(UPPER(tbl_raw_data[[#This Row],[Outcome]]))</f>
        <v>WITHDRAW</v>
      </c>
      <c r="P1032" s="50" t="str">
        <f>TRIM(UPPER(tbl_raw_data[[#This Row],[Queue Name]]))</f>
        <v>CONSUMER PRE BUREAU</v>
      </c>
      <c r="Q1032" s="50" t="str">
        <f>IF(tbl_raw_data[[#This Row],[Time taken in min]]&lt;=Settiings!$D$2,"SLA_MET","SLA_NOT_MET")</f>
        <v>SLA_MET</v>
      </c>
      <c r="R1032" s="94"/>
    </row>
    <row r="1033" spans="1:18" x14ac:dyDescent="0.3">
      <c r="A1033" s="23" t="s">
        <v>5026</v>
      </c>
      <c r="B1033" s="9">
        <v>45157.657546296294</v>
      </c>
      <c r="C1033" s="24">
        <v>45157.665625000001</v>
      </c>
      <c r="D1033" s="25" t="s">
        <v>8</v>
      </c>
      <c r="E1033" s="25" t="s">
        <v>47</v>
      </c>
      <c r="F1033" s="25" t="s">
        <v>16</v>
      </c>
      <c r="G1033" s="25" t="s">
        <v>5027</v>
      </c>
      <c r="H1033" s="78" t="s">
        <v>7451</v>
      </c>
      <c r="I1033" s="48">
        <f>tbl_raw_data[[#This Row],[Date Actioned]]-tbl_raw_data[[#This Row],[Date Tagged]]</f>
        <v>8.078703707724344E-3</v>
      </c>
      <c r="J1033" s="46">
        <f>HOUR(tbl_raw_data[[#This Row],[Time_taken]])*60+MINUTE(tbl_raw_data[[#This Row],[Time_taken]])+SECOND(tbl_raw_data[[#This Row],[Time_taken]])/60</f>
        <v>11.633333333333333</v>
      </c>
      <c r="K1033" s="52">
        <f>DATE(YEAR(tbl_raw_data[[#This Row],[Date Actioned]]),MONTH(tbl_raw_data[[#This Row],[Date Actioned]]),DAY(tbl_raw_data[[#This Row],[Date Actioned]]))</f>
        <v>45157</v>
      </c>
      <c r="L1033" s="50" t="str">
        <f>UPPER(TEXT(tbl_raw_data[[#This Row],[updated_date]],"MMMM"))</f>
        <v>AUGUST</v>
      </c>
      <c r="M1033" s="50" t="str">
        <f>"WEEK "&amp; IF(ROUNDUP(DAY(tbl_raw_data[[#This Row],[updated_date]])/7,0)=5,4,ROUNDUP(DAY(tbl_raw_data[[#This Row],[updated_date]])/7,0))</f>
        <v>WEEK 3</v>
      </c>
      <c r="N1033" s="50" t="str">
        <f>UPPER(VLOOKUP(tbl_raw_data[[#This Row],[Analyst]],Settiings!$A$2:$B$16,2,0))</f>
        <v>CAMROOON</v>
      </c>
      <c r="O1033" s="50" t="str">
        <f>TRIM(UPPER(tbl_raw_data[[#This Row],[Outcome]]))</f>
        <v>WITHDRAW</v>
      </c>
      <c r="P1033" s="50" t="str">
        <f>TRIM(UPPER(tbl_raw_data[[#This Row],[Queue Name]]))</f>
        <v>CONSUMER PRE BUREAU</v>
      </c>
      <c r="Q1033" s="50" t="str">
        <f>IF(tbl_raw_data[[#This Row],[Time taken in min]]&lt;=Settiings!$D$2,"SLA_MET","SLA_NOT_MET")</f>
        <v>SLA_MET</v>
      </c>
      <c r="R1033" s="94"/>
    </row>
    <row r="1034" spans="1:18" x14ac:dyDescent="0.3">
      <c r="A1034" s="14" t="s">
        <v>5028</v>
      </c>
      <c r="B1034" s="15">
        <v>45157.660949074074</v>
      </c>
      <c r="C1034" s="16">
        <v>45157.67224537037</v>
      </c>
      <c r="D1034" s="17" t="s">
        <v>8</v>
      </c>
      <c r="E1034" s="17" t="s">
        <v>9</v>
      </c>
      <c r="F1034" s="17" t="s">
        <v>65</v>
      </c>
      <c r="G1034" s="17" t="s">
        <v>5029</v>
      </c>
      <c r="H1034" s="78" t="s">
        <v>7451</v>
      </c>
      <c r="I1034" s="48">
        <f>tbl_raw_data[[#This Row],[Date Actioned]]-tbl_raw_data[[#This Row],[Date Tagged]]</f>
        <v>1.1296296295768116E-2</v>
      </c>
      <c r="J1034" s="46">
        <f>HOUR(tbl_raw_data[[#This Row],[Time_taken]])*60+MINUTE(tbl_raw_data[[#This Row],[Time_taken]])+SECOND(tbl_raw_data[[#This Row],[Time_taken]])/60</f>
        <v>16.266666666666666</v>
      </c>
      <c r="K1034" s="52">
        <f>DATE(YEAR(tbl_raw_data[[#This Row],[Date Actioned]]),MONTH(tbl_raw_data[[#This Row],[Date Actioned]]),DAY(tbl_raw_data[[#This Row],[Date Actioned]]))</f>
        <v>45157</v>
      </c>
      <c r="L1034" s="50" t="str">
        <f>UPPER(TEXT(tbl_raw_data[[#This Row],[updated_date]],"MMMM"))</f>
        <v>AUGUST</v>
      </c>
      <c r="M1034" s="50" t="str">
        <f>"WEEK "&amp; IF(ROUNDUP(DAY(tbl_raw_data[[#This Row],[updated_date]])/7,0)=5,4,ROUNDUP(DAY(tbl_raw_data[[#This Row],[updated_date]])/7,0))</f>
        <v>WEEK 3</v>
      </c>
      <c r="N1034" s="50" t="str">
        <f>UPPER(VLOOKUP(tbl_raw_data[[#This Row],[Analyst]],Settiings!$A$2:$B$16,2,0))</f>
        <v>SAM</v>
      </c>
      <c r="O1034" s="50" t="str">
        <f>TRIM(UPPER(tbl_raw_data[[#This Row],[Outcome]]))</f>
        <v>WITHDRAW</v>
      </c>
      <c r="P1034" s="50" t="str">
        <f>TRIM(UPPER(tbl_raw_data[[#This Row],[Queue Name]]))</f>
        <v>CONSUMER EXISTING</v>
      </c>
      <c r="Q1034" s="50" t="str">
        <f>IF(tbl_raw_data[[#This Row],[Time taken in min]]&lt;=Settiings!$D$2,"SLA_MET","SLA_NOT_MET")</f>
        <v>SLA_MET</v>
      </c>
      <c r="R1034" s="94"/>
    </row>
    <row r="1035" spans="1:18" x14ac:dyDescent="0.3">
      <c r="A1035" s="20" t="s">
        <v>5032</v>
      </c>
      <c r="B1035" s="9">
        <v>45157.670601851853</v>
      </c>
      <c r="C1035" s="24">
        <v>45157.676504629628</v>
      </c>
      <c r="D1035" s="25" t="s">
        <v>8</v>
      </c>
      <c r="E1035" s="25" t="s">
        <v>9</v>
      </c>
      <c r="F1035" s="25" t="s">
        <v>65</v>
      </c>
      <c r="G1035" s="25" t="s">
        <v>4926</v>
      </c>
      <c r="H1035" s="78" t="s">
        <v>7451</v>
      </c>
      <c r="I1035" s="48">
        <f>tbl_raw_data[[#This Row],[Date Actioned]]-tbl_raw_data[[#This Row],[Date Tagged]]</f>
        <v>5.9027777751907706E-3</v>
      </c>
      <c r="J1035" s="46">
        <f>HOUR(tbl_raw_data[[#This Row],[Time_taken]])*60+MINUTE(tbl_raw_data[[#This Row],[Time_taken]])+SECOND(tbl_raw_data[[#This Row],[Time_taken]])/60</f>
        <v>8.5</v>
      </c>
      <c r="K1035" s="52">
        <f>DATE(YEAR(tbl_raw_data[[#This Row],[Date Actioned]]),MONTH(tbl_raw_data[[#This Row],[Date Actioned]]),DAY(tbl_raw_data[[#This Row],[Date Actioned]]))</f>
        <v>45157</v>
      </c>
      <c r="L1035" s="50" t="str">
        <f>UPPER(TEXT(tbl_raw_data[[#This Row],[updated_date]],"MMMM"))</f>
        <v>AUGUST</v>
      </c>
      <c r="M1035" s="50" t="str">
        <f>"WEEK "&amp; IF(ROUNDUP(DAY(tbl_raw_data[[#This Row],[updated_date]])/7,0)=5,4,ROUNDUP(DAY(tbl_raw_data[[#This Row],[updated_date]])/7,0))</f>
        <v>WEEK 3</v>
      </c>
      <c r="N1035" s="50" t="str">
        <f>UPPER(VLOOKUP(tbl_raw_data[[#This Row],[Analyst]],Settiings!$A$2:$B$16,2,0))</f>
        <v>SAM</v>
      </c>
      <c r="O1035" s="50" t="str">
        <f>TRIM(UPPER(tbl_raw_data[[#This Row],[Outcome]]))</f>
        <v>WITHDRAW</v>
      </c>
      <c r="P1035" s="50" t="str">
        <f>TRIM(UPPER(tbl_raw_data[[#This Row],[Queue Name]]))</f>
        <v>CONSUMER EXISTING</v>
      </c>
      <c r="Q1035" s="50" t="str">
        <f>IF(tbl_raw_data[[#This Row],[Time taken in min]]&lt;=Settiings!$D$2,"SLA_MET","SLA_NOT_MET")</f>
        <v>SLA_MET</v>
      </c>
      <c r="R1035" s="94"/>
    </row>
    <row r="1036" spans="1:18" x14ac:dyDescent="0.3">
      <c r="A1036" s="23" t="s">
        <v>5034</v>
      </c>
      <c r="B1036" s="15">
        <v>45157.67523148148</v>
      </c>
      <c r="C1036" s="16">
        <v>45157.681307870371</v>
      </c>
      <c r="D1036" s="17" t="s">
        <v>8</v>
      </c>
      <c r="E1036" s="17" t="s">
        <v>9</v>
      </c>
      <c r="F1036" s="17" t="s">
        <v>1222</v>
      </c>
      <c r="G1036" s="17" t="s">
        <v>5035</v>
      </c>
      <c r="H1036" s="78" t="s">
        <v>7451</v>
      </c>
      <c r="I1036" s="48">
        <f>tbl_raw_data[[#This Row],[Date Actioned]]-tbl_raw_data[[#This Row],[Date Tagged]]</f>
        <v>6.0763888905057684E-3</v>
      </c>
      <c r="J1036" s="46">
        <f>HOUR(tbl_raw_data[[#This Row],[Time_taken]])*60+MINUTE(tbl_raw_data[[#This Row],[Time_taken]])+SECOND(tbl_raw_data[[#This Row],[Time_taken]])/60</f>
        <v>8.75</v>
      </c>
      <c r="K1036" s="52">
        <f>DATE(YEAR(tbl_raw_data[[#This Row],[Date Actioned]]),MONTH(tbl_raw_data[[#This Row],[Date Actioned]]),DAY(tbl_raw_data[[#This Row],[Date Actioned]]))</f>
        <v>45157</v>
      </c>
      <c r="L1036" s="50" t="str">
        <f>UPPER(TEXT(tbl_raw_data[[#This Row],[updated_date]],"MMMM"))</f>
        <v>AUGUST</v>
      </c>
      <c r="M1036" s="50" t="str">
        <f>"WEEK "&amp; IF(ROUNDUP(DAY(tbl_raw_data[[#This Row],[updated_date]])/7,0)=5,4,ROUNDUP(DAY(tbl_raw_data[[#This Row],[updated_date]])/7,0))</f>
        <v>WEEK 3</v>
      </c>
      <c r="N1036" s="50" t="str">
        <f>UPPER(VLOOKUP(tbl_raw_data[[#This Row],[Analyst]],Settiings!$A$2:$B$16,2,0))</f>
        <v>HARDIK</v>
      </c>
      <c r="O1036" s="50" t="str">
        <f>TRIM(UPPER(tbl_raw_data[[#This Row],[Outcome]]))</f>
        <v>WITHDRAW</v>
      </c>
      <c r="P1036" s="50" t="str">
        <f>TRIM(UPPER(tbl_raw_data[[#This Row],[Queue Name]]))</f>
        <v>CONSUMER EXISTING</v>
      </c>
      <c r="Q1036" s="50" t="str">
        <f>IF(tbl_raw_data[[#This Row],[Time taken in min]]&lt;=Settiings!$D$2,"SLA_MET","SLA_NOT_MET")</f>
        <v>SLA_MET</v>
      </c>
      <c r="R1036" s="94"/>
    </row>
    <row r="1037" spans="1:18" x14ac:dyDescent="0.3">
      <c r="A1037" s="20" t="s">
        <v>5041</v>
      </c>
      <c r="B1037" s="15">
        <v>45157.683125000003</v>
      </c>
      <c r="C1037" s="16">
        <v>45157.689467592594</v>
      </c>
      <c r="D1037" s="17" t="s">
        <v>8</v>
      </c>
      <c r="E1037" s="17" t="s">
        <v>9</v>
      </c>
      <c r="F1037" s="17" t="s">
        <v>1222</v>
      </c>
      <c r="G1037" s="17" t="s">
        <v>5035</v>
      </c>
      <c r="H1037" s="78" t="s">
        <v>7451</v>
      </c>
      <c r="I1037" s="48">
        <f>tbl_raw_data[[#This Row],[Date Actioned]]-tbl_raw_data[[#This Row],[Date Tagged]]</f>
        <v>6.3425925909541547E-3</v>
      </c>
      <c r="J1037" s="46">
        <f>HOUR(tbl_raw_data[[#This Row],[Time_taken]])*60+MINUTE(tbl_raw_data[[#This Row],[Time_taken]])+SECOND(tbl_raw_data[[#This Row],[Time_taken]])/60</f>
        <v>9.1333333333333329</v>
      </c>
      <c r="K1037" s="52">
        <f>DATE(YEAR(tbl_raw_data[[#This Row],[Date Actioned]]),MONTH(tbl_raw_data[[#This Row],[Date Actioned]]),DAY(tbl_raw_data[[#This Row],[Date Actioned]]))</f>
        <v>45157</v>
      </c>
      <c r="L1037" s="50" t="str">
        <f>UPPER(TEXT(tbl_raw_data[[#This Row],[updated_date]],"MMMM"))</f>
        <v>AUGUST</v>
      </c>
      <c r="M1037" s="50" t="str">
        <f>"WEEK "&amp; IF(ROUNDUP(DAY(tbl_raw_data[[#This Row],[updated_date]])/7,0)=5,4,ROUNDUP(DAY(tbl_raw_data[[#This Row],[updated_date]])/7,0))</f>
        <v>WEEK 3</v>
      </c>
      <c r="N1037" s="50" t="str">
        <f>UPPER(VLOOKUP(tbl_raw_data[[#This Row],[Analyst]],Settiings!$A$2:$B$16,2,0))</f>
        <v>HARDIK</v>
      </c>
      <c r="O1037" s="50" t="str">
        <f>TRIM(UPPER(tbl_raw_data[[#This Row],[Outcome]]))</f>
        <v>WITHDRAW</v>
      </c>
      <c r="P1037" s="50" t="str">
        <f>TRIM(UPPER(tbl_raw_data[[#This Row],[Queue Name]]))</f>
        <v>CONSUMER EXISTING</v>
      </c>
      <c r="Q1037" s="50" t="str">
        <f>IF(tbl_raw_data[[#This Row],[Time taken in min]]&lt;=Settiings!$D$2,"SLA_MET","SLA_NOT_MET")</f>
        <v>SLA_MET</v>
      </c>
      <c r="R1037" s="94"/>
    </row>
    <row r="1038" spans="1:18" x14ac:dyDescent="0.3">
      <c r="A1038" s="23" t="s">
        <v>5042</v>
      </c>
      <c r="B1038" s="9">
        <v>45157.688935185186</v>
      </c>
      <c r="C1038" s="24">
        <v>45157.69767361111</v>
      </c>
      <c r="D1038" s="25" t="s">
        <v>8</v>
      </c>
      <c r="E1038" s="25" t="s">
        <v>47</v>
      </c>
      <c r="F1038" s="25" t="s">
        <v>1222</v>
      </c>
      <c r="G1038" s="25" t="s">
        <v>4698</v>
      </c>
      <c r="H1038" s="78" t="s">
        <v>7451</v>
      </c>
      <c r="I1038" s="48">
        <f>tbl_raw_data[[#This Row],[Date Actioned]]-tbl_raw_data[[#This Row],[Date Tagged]]</f>
        <v>8.7384259240934625E-3</v>
      </c>
      <c r="J1038" s="46">
        <f>HOUR(tbl_raw_data[[#This Row],[Time_taken]])*60+MINUTE(tbl_raw_data[[#This Row],[Time_taken]])+SECOND(tbl_raw_data[[#This Row],[Time_taken]])/60</f>
        <v>12.583333333333334</v>
      </c>
      <c r="K1038" s="52">
        <f>DATE(YEAR(tbl_raw_data[[#This Row],[Date Actioned]]),MONTH(tbl_raw_data[[#This Row],[Date Actioned]]),DAY(tbl_raw_data[[#This Row],[Date Actioned]]))</f>
        <v>45157</v>
      </c>
      <c r="L1038" s="50" t="str">
        <f>UPPER(TEXT(tbl_raw_data[[#This Row],[updated_date]],"MMMM"))</f>
        <v>AUGUST</v>
      </c>
      <c r="M1038" s="50" t="str">
        <f>"WEEK "&amp; IF(ROUNDUP(DAY(tbl_raw_data[[#This Row],[updated_date]])/7,0)=5,4,ROUNDUP(DAY(tbl_raw_data[[#This Row],[updated_date]])/7,0))</f>
        <v>WEEK 3</v>
      </c>
      <c r="N1038" s="50" t="str">
        <f>UPPER(VLOOKUP(tbl_raw_data[[#This Row],[Analyst]],Settiings!$A$2:$B$16,2,0))</f>
        <v>HARDIK</v>
      </c>
      <c r="O1038" s="50" t="str">
        <f>TRIM(UPPER(tbl_raw_data[[#This Row],[Outcome]]))</f>
        <v>WITHDRAW</v>
      </c>
      <c r="P1038" s="50" t="str">
        <f>TRIM(UPPER(tbl_raw_data[[#This Row],[Queue Name]]))</f>
        <v>CONSUMER PRE BUREAU</v>
      </c>
      <c r="Q1038" s="50" t="str">
        <f>IF(tbl_raw_data[[#This Row],[Time taken in min]]&lt;=Settiings!$D$2,"SLA_MET","SLA_NOT_MET")</f>
        <v>SLA_MET</v>
      </c>
      <c r="R1038" s="94"/>
    </row>
    <row r="1039" spans="1:18" x14ac:dyDescent="0.3">
      <c r="A1039" s="14" t="s">
        <v>5044</v>
      </c>
      <c r="B1039" s="15">
        <v>45157.700682870367</v>
      </c>
      <c r="C1039" s="16">
        <v>45157.708437499998</v>
      </c>
      <c r="D1039" s="17" t="s">
        <v>8</v>
      </c>
      <c r="E1039" s="17" t="s">
        <v>19</v>
      </c>
      <c r="F1039" s="17" t="s">
        <v>1222</v>
      </c>
      <c r="G1039" s="17" t="s">
        <v>5045</v>
      </c>
      <c r="H1039" s="78" t="s">
        <v>7451</v>
      </c>
      <c r="I1039" s="48">
        <f>tbl_raw_data[[#This Row],[Date Actioned]]-tbl_raw_data[[#This Row],[Date Tagged]]</f>
        <v>7.7546296306536533E-3</v>
      </c>
      <c r="J1039" s="46">
        <f>HOUR(tbl_raw_data[[#This Row],[Time_taken]])*60+MINUTE(tbl_raw_data[[#This Row],[Time_taken]])+SECOND(tbl_raw_data[[#This Row],[Time_taken]])/60</f>
        <v>11.166666666666666</v>
      </c>
      <c r="K1039" s="52">
        <f>DATE(YEAR(tbl_raw_data[[#This Row],[Date Actioned]]),MONTH(tbl_raw_data[[#This Row],[Date Actioned]]),DAY(tbl_raw_data[[#This Row],[Date Actioned]]))</f>
        <v>45157</v>
      </c>
      <c r="L1039" s="50" t="str">
        <f>UPPER(TEXT(tbl_raw_data[[#This Row],[updated_date]],"MMMM"))</f>
        <v>AUGUST</v>
      </c>
      <c r="M1039" s="50" t="str">
        <f>"WEEK "&amp; IF(ROUNDUP(DAY(tbl_raw_data[[#This Row],[updated_date]])/7,0)=5,4,ROUNDUP(DAY(tbl_raw_data[[#This Row],[updated_date]])/7,0))</f>
        <v>WEEK 3</v>
      </c>
      <c r="N1039" s="50" t="str">
        <f>UPPER(VLOOKUP(tbl_raw_data[[#This Row],[Analyst]],Settiings!$A$2:$B$16,2,0))</f>
        <v>HARDIK</v>
      </c>
      <c r="O1039" s="50" t="str">
        <f>TRIM(UPPER(tbl_raw_data[[#This Row],[Outcome]]))</f>
        <v>WITHDRAW</v>
      </c>
      <c r="P1039" s="50" t="str">
        <f>TRIM(UPPER(tbl_raw_data[[#This Row],[Queue Name]]))</f>
        <v>CONSUMER POST BUREAU</v>
      </c>
      <c r="Q1039" s="50" t="str">
        <f>IF(tbl_raw_data[[#This Row],[Time taken in min]]&lt;=Settiings!$D$2,"SLA_MET","SLA_NOT_MET")</f>
        <v>SLA_MET</v>
      </c>
      <c r="R1039" s="94"/>
    </row>
    <row r="1040" spans="1:18" x14ac:dyDescent="0.3">
      <c r="A1040" s="20" t="s">
        <v>5046</v>
      </c>
      <c r="B1040" s="9">
        <v>45157.702303240738</v>
      </c>
      <c r="C1040" s="24">
        <v>45157.708333333336</v>
      </c>
      <c r="D1040" s="25" t="s">
        <v>8</v>
      </c>
      <c r="E1040" s="25" t="s">
        <v>9</v>
      </c>
      <c r="F1040" s="25" t="s">
        <v>10</v>
      </c>
      <c r="G1040" s="25" t="s">
        <v>5047</v>
      </c>
      <c r="H1040" s="78" t="s">
        <v>7451</v>
      </c>
      <c r="I1040" s="48">
        <f>tbl_raw_data[[#This Row],[Date Actioned]]-tbl_raw_data[[#This Row],[Date Tagged]]</f>
        <v>6.030092597939074E-3</v>
      </c>
      <c r="J1040" s="46">
        <f>HOUR(tbl_raw_data[[#This Row],[Time_taken]])*60+MINUTE(tbl_raw_data[[#This Row],[Time_taken]])+SECOND(tbl_raw_data[[#This Row],[Time_taken]])/60</f>
        <v>8.6833333333333336</v>
      </c>
      <c r="K1040" s="52">
        <f>DATE(YEAR(tbl_raw_data[[#This Row],[Date Actioned]]),MONTH(tbl_raw_data[[#This Row],[Date Actioned]]),DAY(tbl_raw_data[[#This Row],[Date Actioned]]))</f>
        <v>45157</v>
      </c>
      <c r="L1040" s="50" t="str">
        <f>UPPER(TEXT(tbl_raw_data[[#This Row],[updated_date]],"MMMM"))</f>
        <v>AUGUST</v>
      </c>
      <c r="M1040" s="50" t="str">
        <f>"WEEK "&amp; IF(ROUNDUP(DAY(tbl_raw_data[[#This Row],[updated_date]])/7,0)=5,4,ROUNDUP(DAY(tbl_raw_data[[#This Row],[updated_date]])/7,0))</f>
        <v>WEEK 3</v>
      </c>
      <c r="N1040" s="50" t="str">
        <f>UPPER(VLOOKUP(tbl_raw_data[[#This Row],[Analyst]],Settiings!$A$2:$B$16,2,0))</f>
        <v>NITESH</v>
      </c>
      <c r="O1040" s="50" t="str">
        <f>TRIM(UPPER(tbl_raw_data[[#This Row],[Outcome]]))</f>
        <v>WITHDRAW</v>
      </c>
      <c r="P1040" s="50" t="str">
        <f>TRIM(UPPER(tbl_raw_data[[#This Row],[Queue Name]]))</f>
        <v>CONSUMER EXISTING</v>
      </c>
      <c r="Q1040" s="50" t="str">
        <f>IF(tbl_raw_data[[#This Row],[Time taken in min]]&lt;=Settiings!$D$2,"SLA_MET","SLA_NOT_MET")</f>
        <v>SLA_MET</v>
      </c>
      <c r="R1040" s="94"/>
    </row>
    <row r="1041" spans="1:18" x14ac:dyDescent="0.3">
      <c r="A1041" s="14" t="s">
        <v>5055</v>
      </c>
      <c r="B1041" s="9">
        <v>45157.721076388887</v>
      </c>
      <c r="C1041" s="24">
        <v>45157.725081018521</v>
      </c>
      <c r="D1041" s="25" t="s">
        <v>8</v>
      </c>
      <c r="E1041" s="25" t="s">
        <v>47</v>
      </c>
      <c r="F1041" s="25" t="s">
        <v>16</v>
      </c>
      <c r="G1041" s="25" t="s">
        <v>4926</v>
      </c>
      <c r="H1041" s="78" t="s">
        <v>7451</v>
      </c>
      <c r="I1041" s="48">
        <f>tbl_raw_data[[#This Row],[Date Actioned]]-tbl_raw_data[[#This Row],[Date Tagged]]</f>
        <v>4.0046296344371513E-3</v>
      </c>
      <c r="J1041" s="46">
        <f>HOUR(tbl_raw_data[[#This Row],[Time_taken]])*60+MINUTE(tbl_raw_data[[#This Row],[Time_taken]])+SECOND(tbl_raw_data[[#This Row],[Time_taken]])/60</f>
        <v>5.7666666666666666</v>
      </c>
      <c r="K1041" s="52">
        <f>DATE(YEAR(tbl_raw_data[[#This Row],[Date Actioned]]),MONTH(tbl_raw_data[[#This Row],[Date Actioned]]),DAY(tbl_raw_data[[#This Row],[Date Actioned]]))</f>
        <v>45157</v>
      </c>
      <c r="L1041" s="50" t="str">
        <f>UPPER(TEXT(tbl_raw_data[[#This Row],[updated_date]],"MMMM"))</f>
        <v>AUGUST</v>
      </c>
      <c r="M1041" s="50" t="str">
        <f>"WEEK "&amp; IF(ROUNDUP(DAY(tbl_raw_data[[#This Row],[updated_date]])/7,0)=5,4,ROUNDUP(DAY(tbl_raw_data[[#This Row],[updated_date]])/7,0))</f>
        <v>WEEK 3</v>
      </c>
      <c r="N1041" s="50" t="str">
        <f>UPPER(VLOOKUP(tbl_raw_data[[#This Row],[Analyst]],Settiings!$A$2:$B$16,2,0))</f>
        <v>CAMROOON</v>
      </c>
      <c r="O1041" s="50" t="str">
        <f>TRIM(UPPER(tbl_raw_data[[#This Row],[Outcome]]))</f>
        <v>WITHDRAW</v>
      </c>
      <c r="P1041" s="50" t="str">
        <f>TRIM(UPPER(tbl_raw_data[[#This Row],[Queue Name]]))</f>
        <v>CONSUMER PRE BUREAU</v>
      </c>
      <c r="Q1041" s="50" t="str">
        <f>IF(tbl_raw_data[[#This Row],[Time taken in min]]&lt;=Settiings!$D$2,"SLA_MET","SLA_NOT_MET")</f>
        <v>SLA_MET</v>
      </c>
      <c r="R1041" s="94"/>
    </row>
    <row r="1042" spans="1:18" x14ac:dyDescent="0.3">
      <c r="A1042" s="20" t="s">
        <v>5065</v>
      </c>
      <c r="B1042" s="9">
        <v>45158.394942129627</v>
      </c>
      <c r="C1042" s="30">
        <v>45158.397002314814</v>
      </c>
      <c r="D1042" s="31" t="s">
        <v>8</v>
      </c>
      <c r="E1042" s="31" t="s">
        <v>47</v>
      </c>
      <c r="F1042" s="31" t="s">
        <v>65</v>
      </c>
      <c r="G1042" s="31" t="s">
        <v>4926</v>
      </c>
      <c r="H1042" s="78" t="s">
        <v>7451</v>
      </c>
      <c r="I1042" s="48">
        <f>tbl_raw_data[[#This Row],[Date Actioned]]-tbl_raw_data[[#This Row],[Date Tagged]]</f>
        <v>2.0601851865649223E-3</v>
      </c>
      <c r="J1042" s="46">
        <f>HOUR(tbl_raw_data[[#This Row],[Time_taken]])*60+MINUTE(tbl_raw_data[[#This Row],[Time_taken]])+SECOND(tbl_raw_data[[#This Row],[Time_taken]])/60</f>
        <v>2.9666666666666668</v>
      </c>
      <c r="K1042" s="52">
        <f>DATE(YEAR(tbl_raw_data[[#This Row],[Date Actioned]]),MONTH(tbl_raw_data[[#This Row],[Date Actioned]]),DAY(tbl_raw_data[[#This Row],[Date Actioned]]))</f>
        <v>45158</v>
      </c>
      <c r="L1042" s="50" t="str">
        <f>UPPER(TEXT(tbl_raw_data[[#This Row],[updated_date]],"MMMM"))</f>
        <v>AUGUST</v>
      </c>
      <c r="M1042" s="50" t="str">
        <f>"WEEK "&amp; IF(ROUNDUP(DAY(tbl_raw_data[[#This Row],[updated_date]])/7,0)=5,4,ROUNDUP(DAY(tbl_raw_data[[#This Row],[updated_date]])/7,0))</f>
        <v>WEEK 3</v>
      </c>
      <c r="N1042" s="50" t="str">
        <f>UPPER(VLOOKUP(tbl_raw_data[[#This Row],[Analyst]],Settiings!$A$2:$B$16,2,0))</f>
        <v>SAM</v>
      </c>
      <c r="O1042" s="50" t="str">
        <f>TRIM(UPPER(tbl_raw_data[[#This Row],[Outcome]]))</f>
        <v>WITHDRAW</v>
      </c>
      <c r="P1042" s="50" t="str">
        <f>TRIM(UPPER(tbl_raw_data[[#This Row],[Queue Name]]))</f>
        <v>CONSUMER PRE BUREAU</v>
      </c>
      <c r="Q1042" s="50" t="str">
        <f>IF(tbl_raw_data[[#This Row],[Time taken in min]]&lt;=Settiings!$D$2,"SLA_MET","SLA_NOT_MET")</f>
        <v>SLA_MET</v>
      </c>
      <c r="R1042" s="94"/>
    </row>
    <row r="1043" spans="1:18" x14ac:dyDescent="0.3">
      <c r="A1043" s="20" t="s">
        <v>5082</v>
      </c>
      <c r="B1043" s="15">
        <v>45158.442662037036</v>
      </c>
      <c r="C1043" s="28">
        <v>45158.450173611112</v>
      </c>
      <c r="D1043" s="29" t="s">
        <v>8</v>
      </c>
      <c r="E1043" s="29" t="s">
        <v>47</v>
      </c>
      <c r="F1043" s="29" t="s">
        <v>65</v>
      </c>
      <c r="G1043" s="29" t="s">
        <v>4926</v>
      </c>
      <c r="H1043" s="78" t="s">
        <v>7451</v>
      </c>
      <c r="I1043" s="48">
        <f>tbl_raw_data[[#This Row],[Date Actioned]]-tbl_raw_data[[#This Row],[Date Tagged]]</f>
        <v>7.5115740764886141E-3</v>
      </c>
      <c r="J1043" s="46">
        <f>HOUR(tbl_raw_data[[#This Row],[Time_taken]])*60+MINUTE(tbl_raw_data[[#This Row],[Time_taken]])+SECOND(tbl_raw_data[[#This Row],[Time_taken]])/60</f>
        <v>10.816666666666666</v>
      </c>
      <c r="K1043" s="52">
        <f>DATE(YEAR(tbl_raw_data[[#This Row],[Date Actioned]]),MONTH(tbl_raw_data[[#This Row],[Date Actioned]]),DAY(tbl_raw_data[[#This Row],[Date Actioned]]))</f>
        <v>45158</v>
      </c>
      <c r="L1043" s="50" t="str">
        <f>UPPER(TEXT(tbl_raw_data[[#This Row],[updated_date]],"MMMM"))</f>
        <v>AUGUST</v>
      </c>
      <c r="M1043" s="50" t="str">
        <f>"WEEK "&amp; IF(ROUNDUP(DAY(tbl_raw_data[[#This Row],[updated_date]])/7,0)=5,4,ROUNDUP(DAY(tbl_raw_data[[#This Row],[updated_date]])/7,0))</f>
        <v>WEEK 3</v>
      </c>
      <c r="N1043" s="50" t="str">
        <f>UPPER(VLOOKUP(tbl_raw_data[[#This Row],[Analyst]],Settiings!$A$2:$B$16,2,0))</f>
        <v>SAM</v>
      </c>
      <c r="O1043" s="50" t="str">
        <f>TRIM(UPPER(tbl_raw_data[[#This Row],[Outcome]]))</f>
        <v>WITHDRAW</v>
      </c>
      <c r="P1043" s="50" t="str">
        <f>TRIM(UPPER(tbl_raw_data[[#This Row],[Queue Name]]))</f>
        <v>CONSUMER PRE BUREAU</v>
      </c>
      <c r="Q1043" s="50" t="str">
        <f>IF(tbl_raw_data[[#This Row],[Time taken in min]]&lt;=Settiings!$D$2,"SLA_MET","SLA_NOT_MET")</f>
        <v>SLA_MET</v>
      </c>
      <c r="R1043" s="94"/>
    </row>
    <row r="1044" spans="1:18" x14ac:dyDescent="0.3">
      <c r="A1044" s="23" t="s">
        <v>5086</v>
      </c>
      <c r="B1044" s="9">
        <v>45158.454756944448</v>
      </c>
      <c r="C1044" s="30">
        <v>45158.456493055557</v>
      </c>
      <c r="D1044" s="31" t="s">
        <v>8</v>
      </c>
      <c r="E1044" s="31" t="s">
        <v>9</v>
      </c>
      <c r="F1044" s="31" t="s">
        <v>65</v>
      </c>
      <c r="G1044" s="31" t="s">
        <v>4757</v>
      </c>
      <c r="H1044" s="78" t="s">
        <v>7451</v>
      </c>
      <c r="I1044" s="48">
        <f>tbl_raw_data[[#This Row],[Date Actioned]]-tbl_raw_data[[#This Row],[Date Tagged]]</f>
        <v>1.7361111094942316E-3</v>
      </c>
      <c r="J1044" s="46">
        <f>HOUR(tbl_raw_data[[#This Row],[Time_taken]])*60+MINUTE(tbl_raw_data[[#This Row],[Time_taken]])+SECOND(tbl_raw_data[[#This Row],[Time_taken]])/60</f>
        <v>2.5</v>
      </c>
      <c r="K1044" s="52">
        <f>DATE(YEAR(tbl_raw_data[[#This Row],[Date Actioned]]),MONTH(tbl_raw_data[[#This Row],[Date Actioned]]),DAY(tbl_raw_data[[#This Row],[Date Actioned]]))</f>
        <v>45158</v>
      </c>
      <c r="L1044" s="50" t="str">
        <f>UPPER(TEXT(tbl_raw_data[[#This Row],[updated_date]],"MMMM"))</f>
        <v>AUGUST</v>
      </c>
      <c r="M1044" s="50" t="str">
        <f>"WEEK "&amp; IF(ROUNDUP(DAY(tbl_raw_data[[#This Row],[updated_date]])/7,0)=5,4,ROUNDUP(DAY(tbl_raw_data[[#This Row],[updated_date]])/7,0))</f>
        <v>WEEK 3</v>
      </c>
      <c r="N1044" s="50" t="str">
        <f>UPPER(VLOOKUP(tbl_raw_data[[#This Row],[Analyst]],Settiings!$A$2:$B$16,2,0))</f>
        <v>SAM</v>
      </c>
      <c r="O1044" s="50" t="str">
        <f>TRIM(UPPER(tbl_raw_data[[#This Row],[Outcome]]))</f>
        <v>WITHDRAW</v>
      </c>
      <c r="P1044" s="50" t="str">
        <f>TRIM(UPPER(tbl_raw_data[[#This Row],[Queue Name]]))</f>
        <v>CONSUMER EXISTING</v>
      </c>
      <c r="Q1044" s="50" t="str">
        <f>IF(tbl_raw_data[[#This Row],[Time taken in min]]&lt;=Settiings!$D$2,"SLA_MET","SLA_NOT_MET")</f>
        <v>SLA_MET</v>
      </c>
      <c r="R1044" s="94"/>
    </row>
    <row r="1045" spans="1:18" x14ac:dyDescent="0.3">
      <c r="A1045" s="20" t="s">
        <v>5088</v>
      </c>
      <c r="B1045" s="9">
        <v>45158.459120370368</v>
      </c>
      <c r="C1045" s="30">
        <v>45158.464837962965</v>
      </c>
      <c r="D1045" s="31" t="s">
        <v>8</v>
      </c>
      <c r="E1045" s="31" t="s">
        <v>19</v>
      </c>
      <c r="F1045" s="31" t="s">
        <v>1222</v>
      </c>
      <c r="G1045" s="31" t="s">
        <v>4698</v>
      </c>
      <c r="H1045" s="78" t="s">
        <v>7451</v>
      </c>
      <c r="I1045" s="48">
        <f>tbl_raw_data[[#This Row],[Date Actioned]]-tbl_raw_data[[#This Row],[Date Tagged]]</f>
        <v>5.7175925976480357E-3</v>
      </c>
      <c r="J1045" s="46">
        <f>HOUR(tbl_raw_data[[#This Row],[Time_taken]])*60+MINUTE(tbl_raw_data[[#This Row],[Time_taken]])+SECOND(tbl_raw_data[[#This Row],[Time_taken]])/60</f>
        <v>8.2333333333333325</v>
      </c>
      <c r="K1045" s="52">
        <f>DATE(YEAR(tbl_raw_data[[#This Row],[Date Actioned]]),MONTH(tbl_raw_data[[#This Row],[Date Actioned]]),DAY(tbl_raw_data[[#This Row],[Date Actioned]]))</f>
        <v>45158</v>
      </c>
      <c r="L1045" s="50" t="str">
        <f>UPPER(TEXT(tbl_raw_data[[#This Row],[updated_date]],"MMMM"))</f>
        <v>AUGUST</v>
      </c>
      <c r="M1045" s="50" t="str">
        <f>"WEEK "&amp; IF(ROUNDUP(DAY(tbl_raw_data[[#This Row],[updated_date]])/7,0)=5,4,ROUNDUP(DAY(tbl_raw_data[[#This Row],[updated_date]])/7,0))</f>
        <v>WEEK 3</v>
      </c>
      <c r="N1045" s="50" t="str">
        <f>UPPER(VLOOKUP(tbl_raw_data[[#This Row],[Analyst]],Settiings!$A$2:$B$16,2,0))</f>
        <v>HARDIK</v>
      </c>
      <c r="O1045" s="50" t="str">
        <f>TRIM(UPPER(tbl_raw_data[[#This Row],[Outcome]]))</f>
        <v>WITHDRAW</v>
      </c>
      <c r="P1045" s="50" t="str">
        <f>TRIM(UPPER(tbl_raw_data[[#This Row],[Queue Name]]))</f>
        <v>CONSUMER POST BUREAU</v>
      </c>
      <c r="Q1045" s="50" t="str">
        <f>IF(tbl_raw_data[[#This Row],[Time taken in min]]&lt;=Settiings!$D$2,"SLA_MET","SLA_NOT_MET")</f>
        <v>SLA_MET</v>
      </c>
      <c r="R1045" s="94"/>
    </row>
    <row r="1046" spans="1:18" x14ac:dyDescent="0.3">
      <c r="A1046" s="14" t="s">
        <v>5091</v>
      </c>
      <c r="B1046" s="9">
        <v>45158.466087962966</v>
      </c>
      <c r="C1046" s="30">
        <v>45158.468831018516</v>
      </c>
      <c r="D1046" s="31" t="s">
        <v>8</v>
      </c>
      <c r="E1046" s="31" t="s">
        <v>9</v>
      </c>
      <c r="F1046" s="31" t="s">
        <v>16</v>
      </c>
      <c r="G1046" s="31" t="s">
        <v>5092</v>
      </c>
      <c r="H1046" s="78" t="s">
        <v>7451</v>
      </c>
      <c r="I1046" s="48">
        <f>tbl_raw_data[[#This Row],[Date Actioned]]-tbl_raw_data[[#This Row],[Date Tagged]]</f>
        <v>2.743055549217388E-3</v>
      </c>
      <c r="J1046" s="46">
        <f>HOUR(tbl_raw_data[[#This Row],[Time_taken]])*60+MINUTE(tbl_raw_data[[#This Row],[Time_taken]])+SECOND(tbl_raw_data[[#This Row],[Time_taken]])/60</f>
        <v>3.95</v>
      </c>
      <c r="K1046" s="52">
        <f>DATE(YEAR(tbl_raw_data[[#This Row],[Date Actioned]]),MONTH(tbl_raw_data[[#This Row],[Date Actioned]]),DAY(tbl_raw_data[[#This Row],[Date Actioned]]))</f>
        <v>45158</v>
      </c>
      <c r="L1046" s="50" t="str">
        <f>UPPER(TEXT(tbl_raw_data[[#This Row],[updated_date]],"MMMM"))</f>
        <v>AUGUST</v>
      </c>
      <c r="M1046" s="50" t="str">
        <f>"WEEK "&amp; IF(ROUNDUP(DAY(tbl_raw_data[[#This Row],[updated_date]])/7,0)=5,4,ROUNDUP(DAY(tbl_raw_data[[#This Row],[updated_date]])/7,0))</f>
        <v>WEEK 3</v>
      </c>
      <c r="N1046" s="50" t="str">
        <f>UPPER(VLOOKUP(tbl_raw_data[[#This Row],[Analyst]],Settiings!$A$2:$B$16,2,0))</f>
        <v>CAMROOON</v>
      </c>
      <c r="O1046" s="50" t="str">
        <f>TRIM(UPPER(tbl_raw_data[[#This Row],[Outcome]]))</f>
        <v>WITHDRAW</v>
      </c>
      <c r="P1046" s="50" t="str">
        <f>TRIM(UPPER(tbl_raw_data[[#This Row],[Queue Name]]))</f>
        <v>CONSUMER EXISTING</v>
      </c>
      <c r="Q1046" s="50" t="str">
        <f>IF(tbl_raw_data[[#This Row],[Time taken in min]]&lt;=Settiings!$D$2,"SLA_MET","SLA_NOT_MET")</f>
        <v>SLA_MET</v>
      </c>
      <c r="R1046" s="94"/>
    </row>
    <row r="1047" spans="1:18" x14ac:dyDescent="0.3">
      <c r="A1047" s="23" t="s">
        <v>5100</v>
      </c>
      <c r="B1047" s="9">
        <v>45158.47928240741</v>
      </c>
      <c r="C1047" s="30">
        <v>45158.484791666669</v>
      </c>
      <c r="D1047" s="31" t="s">
        <v>8</v>
      </c>
      <c r="E1047" s="31" t="s">
        <v>47</v>
      </c>
      <c r="F1047" s="31" t="s">
        <v>16</v>
      </c>
      <c r="G1047" s="31" t="s">
        <v>4818</v>
      </c>
      <c r="H1047" s="78" t="s">
        <v>7451</v>
      </c>
      <c r="I1047" s="48">
        <f>tbl_raw_data[[#This Row],[Date Actioned]]-tbl_raw_data[[#This Row],[Date Tagged]]</f>
        <v>5.5092592592700385E-3</v>
      </c>
      <c r="J1047" s="46">
        <f>HOUR(tbl_raw_data[[#This Row],[Time_taken]])*60+MINUTE(tbl_raw_data[[#This Row],[Time_taken]])+SECOND(tbl_raw_data[[#This Row],[Time_taken]])/60</f>
        <v>7.9333333333333336</v>
      </c>
      <c r="K1047" s="52">
        <f>DATE(YEAR(tbl_raw_data[[#This Row],[Date Actioned]]),MONTH(tbl_raw_data[[#This Row],[Date Actioned]]),DAY(tbl_raw_data[[#This Row],[Date Actioned]]))</f>
        <v>45158</v>
      </c>
      <c r="L1047" s="50" t="str">
        <f>UPPER(TEXT(tbl_raw_data[[#This Row],[updated_date]],"MMMM"))</f>
        <v>AUGUST</v>
      </c>
      <c r="M1047" s="50" t="str">
        <f>"WEEK "&amp; IF(ROUNDUP(DAY(tbl_raw_data[[#This Row],[updated_date]])/7,0)=5,4,ROUNDUP(DAY(tbl_raw_data[[#This Row],[updated_date]])/7,0))</f>
        <v>WEEK 3</v>
      </c>
      <c r="N1047" s="50" t="str">
        <f>UPPER(VLOOKUP(tbl_raw_data[[#This Row],[Analyst]],Settiings!$A$2:$B$16,2,0))</f>
        <v>CAMROOON</v>
      </c>
      <c r="O1047" s="50" t="str">
        <f>TRIM(UPPER(tbl_raw_data[[#This Row],[Outcome]]))</f>
        <v>WITHDRAW</v>
      </c>
      <c r="P1047" s="50" t="str">
        <f>TRIM(UPPER(tbl_raw_data[[#This Row],[Queue Name]]))</f>
        <v>CONSUMER PRE BUREAU</v>
      </c>
      <c r="Q1047" s="50" t="str">
        <f>IF(tbl_raw_data[[#This Row],[Time taken in min]]&lt;=Settiings!$D$2,"SLA_MET","SLA_NOT_MET")</f>
        <v>SLA_MET</v>
      </c>
      <c r="R1047" s="94"/>
    </row>
    <row r="1048" spans="1:18" x14ac:dyDescent="0.3">
      <c r="A1048" s="14" t="s">
        <v>5102</v>
      </c>
      <c r="B1048" s="15">
        <v>45158.482418981483</v>
      </c>
      <c r="C1048" s="28">
        <v>45158.4924537037</v>
      </c>
      <c r="D1048" s="29" t="s">
        <v>8</v>
      </c>
      <c r="E1048" s="29" t="s">
        <v>9</v>
      </c>
      <c r="F1048" s="29" t="s">
        <v>16</v>
      </c>
      <c r="G1048" s="29" t="s">
        <v>4757</v>
      </c>
      <c r="H1048" s="78" t="s">
        <v>7451</v>
      </c>
      <c r="I1048" s="48">
        <f>tbl_raw_data[[#This Row],[Date Actioned]]-tbl_raw_data[[#This Row],[Date Tagged]]</f>
        <v>1.003472221782431E-2</v>
      </c>
      <c r="J1048" s="46">
        <f>HOUR(tbl_raw_data[[#This Row],[Time_taken]])*60+MINUTE(tbl_raw_data[[#This Row],[Time_taken]])+SECOND(tbl_raw_data[[#This Row],[Time_taken]])/60</f>
        <v>14.45</v>
      </c>
      <c r="K1048" s="52">
        <f>DATE(YEAR(tbl_raw_data[[#This Row],[Date Actioned]]),MONTH(tbl_raw_data[[#This Row],[Date Actioned]]),DAY(tbl_raw_data[[#This Row],[Date Actioned]]))</f>
        <v>45158</v>
      </c>
      <c r="L1048" s="50" t="str">
        <f>UPPER(TEXT(tbl_raw_data[[#This Row],[updated_date]],"MMMM"))</f>
        <v>AUGUST</v>
      </c>
      <c r="M1048" s="50" t="str">
        <f>"WEEK "&amp; IF(ROUNDUP(DAY(tbl_raw_data[[#This Row],[updated_date]])/7,0)=5,4,ROUNDUP(DAY(tbl_raw_data[[#This Row],[updated_date]])/7,0))</f>
        <v>WEEK 3</v>
      </c>
      <c r="N1048" s="50" t="str">
        <f>UPPER(VLOOKUP(tbl_raw_data[[#This Row],[Analyst]],Settiings!$A$2:$B$16,2,0))</f>
        <v>CAMROOON</v>
      </c>
      <c r="O1048" s="50" t="str">
        <f>TRIM(UPPER(tbl_raw_data[[#This Row],[Outcome]]))</f>
        <v>WITHDRAW</v>
      </c>
      <c r="P1048" s="50" t="str">
        <f>TRIM(UPPER(tbl_raw_data[[#This Row],[Queue Name]]))</f>
        <v>CONSUMER EXISTING</v>
      </c>
      <c r="Q1048" s="50" t="str">
        <f>IF(tbl_raw_data[[#This Row],[Time taken in min]]&lt;=Settiings!$D$2,"SLA_MET","SLA_NOT_MET")</f>
        <v>SLA_MET</v>
      </c>
      <c r="R1048" s="94"/>
    </row>
    <row r="1049" spans="1:18" x14ac:dyDescent="0.3">
      <c r="A1049" s="20" t="s">
        <v>5111</v>
      </c>
      <c r="B1049" s="9">
        <v>45158.50582175926</v>
      </c>
      <c r="C1049" s="30">
        <v>45158.510405092595</v>
      </c>
      <c r="D1049" s="31" t="s">
        <v>8</v>
      </c>
      <c r="E1049" s="31" t="s">
        <v>47</v>
      </c>
      <c r="F1049" s="31" t="s">
        <v>65</v>
      </c>
      <c r="G1049" s="31" t="s">
        <v>4986</v>
      </c>
      <c r="H1049" s="78" t="s">
        <v>7451</v>
      </c>
      <c r="I1049" s="48">
        <f>tbl_raw_data[[#This Row],[Date Actioned]]-tbl_raw_data[[#This Row],[Date Tagged]]</f>
        <v>4.5833333351765759E-3</v>
      </c>
      <c r="J1049" s="46">
        <f>HOUR(tbl_raw_data[[#This Row],[Time_taken]])*60+MINUTE(tbl_raw_data[[#This Row],[Time_taken]])+SECOND(tbl_raw_data[[#This Row],[Time_taken]])/60</f>
        <v>6.6</v>
      </c>
      <c r="K1049" s="52">
        <f>DATE(YEAR(tbl_raw_data[[#This Row],[Date Actioned]]),MONTH(tbl_raw_data[[#This Row],[Date Actioned]]),DAY(tbl_raw_data[[#This Row],[Date Actioned]]))</f>
        <v>45158</v>
      </c>
      <c r="L1049" s="50" t="str">
        <f>UPPER(TEXT(tbl_raw_data[[#This Row],[updated_date]],"MMMM"))</f>
        <v>AUGUST</v>
      </c>
      <c r="M1049" s="50" t="str">
        <f>"WEEK "&amp; IF(ROUNDUP(DAY(tbl_raw_data[[#This Row],[updated_date]])/7,0)=5,4,ROUNDUP(DAY(tbl_raw_data[[#This Row],[updated_date]])/7,0))</f>
        <v>WEEK 3</v>
      </c>
      <c r="N1049" s="50" t="str">
        <f>UPPER(VLOOKUP(tbl_raw_data[[#This Row],[Analyst]],Settiings!$A$2:$B$16,2,0))</f>
        <v>SAM</v>
      </c>
      <c r="O1049" s="50" t="str">
        <f>TRIM(UPPER(tbl_raw_data[[#This Row],[Outcome]]))</f>
        <v>WITHDRAW</v>
      </c>
      <c r="P1049" s="50" t="str">
        <f>TRIM(UPPER(tbl_raw_data[[#This Row],[Queue Name]]))</f>
        <v>CONSUMER PRE BUREAU</v>
      </c>
      <c r="Q1049" s="50" t="str">
        <f>IF(tbl_raw_data[[#This Row],[Time taken in min]]&lt;=Settiings!$D$2,"SLA_MET","SLA_NOT_MET")</f>
        <v>SLA_MET</v>
      </c>
      <c r="R1049" s="94"/>
    </row>
    <row r="1050" spans="1:18" x14ac:dyDescent="0.3">
      <c r="A1050" s="23" t="s">
        <v>5112</v>
      </c>
      <c r="B1050" s="15">
        <v>45158.505960648145</v>
      </c>
      <c r="C1050" s="28">
        <v>45158.511944444443</v>
      </c>
      <c r="D1050" s="29" t="s">
        <v>8</v>
      </c>
      <c r="E1050" s="29" t="s">
        <v>9</v>
      </c>
      <c r="F1050" s="29" t="s">
        <v>16</v>
      </c>
      <c r="G1050" s="29" t="s">
        <v>4698</v>
      </c>
      <c r="H1050" s="78" t="s">
        <v>7451</v>
      </c>
      <c r="I1050" s="48">
        <f>tbl_raw_data[[#This Row],[Date Actioned]]-tbl_raw_data[[#This Row],[Date Tagged]]</f>
        <v>5.9837962980964221E-3</v>
      </c>
      <c r="J1050" s="46">
        <f>HOUR(tbl_raw_data[[#This Row],[Time_taken]])*60+MINUTE(tbl_raw_data[[#This Row],[Time_taken]])+SECOND(tbl_raw_data[[#This Row],[Time_taken]])/60</f>
        <v>8.6166666666666671</v>
      </c>
      <c r="K1050" s="52">
        <f>DATE(YEAR(tbl_raw_data[[#This Row],[Date Actioned]]),MONTH(tbl_raw_data[[#This Row],[Date Actioned]]),DAY(tbl_raw_data[[#This Row],[Date Actioned]]))</f>
        <v>45158</v>
      </c>
      <c r="L1050" s="50" t="str">
        <f>UPPER(TEXT(tbl_raw_data[[#This Row],[updated_date]],"MMMM"))</f>
        <v>AUGUST</v>
      </c>
      <c r="M1050" s="50" t="str">
        <f>"WEEK "&amp; IF(ROUNDUP(DAY(tbl_raw_data[[#This Row],[updated_date]])/7,0)=5,4,ROUNDUP(DAY(tbl_raw_data[[#This Row],[updated_date]])/7,0))</f>
        <v>WEEK 3</v>
      </c>
      <c r="N1050" s="50" t="str">
        <f>UPPER(VLOOKUP(tbl_raw_data[[#This Row],[Analyst]],Settiings!$A$2:$B$16,2,0))</f>
        <v>CAMROOON</v>
      </c>
      <c r="O1050" s="50" t="str">
        <f>TRIM(UPPER(tbl_raw_data[[#This Row],[Outcome]]))</f>
        <v>WITHDRAW</v>
      </c>
      <c r="P1050" s="50" t="str">
        <f>TRIM(UPPER(tbl_raw_data[[#This Row],[Queue Name]]))</f>
        <v>CONSUMER EXISTING</v>
      </c>
      <c r="Q1050" s="50" t="str">
        <f>IF(tbl_raw_data[[#This Row],[Time taken in min]]&lt;=Settiings!$D$2,"SLA_MET","SLA_NOT_MET")</f>
        <v>SLA_MET</v>
      </c>
      <c r="R1050" s="94"/>
    </row>
    <row r="1051" spans="1:18" x14ac:dyDescent="0.3">
      <c r="A1051" s="14" t="s">
        <v>5119</v>
      </c>
      <c r="B1051" s="9">
        <v>45158.525856481479</v>
      </c>
      <c r="C1051" s="30">
        <v>45158.531944444447</v>
      </c>
      <c r="D1051" s="31" t="s">
        <v>8</v>
      </c>
      <c r="E1051" s="31" t="s">
        <v>47</v>
      </c>
      <c r="F1051" s="31" t="s">
        <v>1222</v>
      </c>
      <c r="G1051" s="31" t="s">
        <v>5120</v>
      </c>
      <c r="H1051" s="78" t="s">
        <v>7451</v>
      </c>
      <c r="I1051" s="48">
        <f>tbl_raw_data[[#This Row],[Date Actioned]]-tbl_raw_data[[#This Row],[Date Tagged]]</f>
        <v>6.0879629672854207E-3</v>
      </c>
      <c r="J1051" s="46">
        <f>HOUR(tbl_raw_data[[#This Row],[Time_taken]])*60+MINUTE(tbl_raw_data[[#This Row],[Time_taken]])+SECOND(tbl_raw_data[[#This Row],[Time_taken]])/60</f>
        <v>8.7666666666666675</v>
      </c>
      <c r="K1051" s="52">
        <f>DATE(YEAR(tbl_raw_data[[#This Row],[Date Actioned]]),MONTH(tbl_raw_data[[#This Row],[Date Actioned]]),DAY(tbl_raw_data[[#This Row],[Date Actioned]]))</f>
        <v>45158</v>
      </c>
      <c r="L1051" s="50" t="str">
        <f>UPPER(TEXT(tbl_raw_data[[#This Row],[updated_date]],"MMMM"))</f>
        <v>AUGUST</v>
      </c>
      <c r="M1051" s="50" t="str">
        <f>"WEEK "&amp; IF(ROUNDUP(DAY(tbl_raw_data[[#This Row],[updated_date]])/7,0)=5,4,ROUNDUP(DAY(tbl_raw_data[[#This Row],[updated_date]])/7,0))</f>
        <v>WEEK 3</v>
      </c>
      <c r="N1051" s="50" t="str">
        <f>UPPER(VLOOKUP(tbl_raw_data[[#This Row],[Analyst]],Settiings!$A$2:$B$16,2,0))</f>
        <v>HARDIK</v>
      </c>
      <c r="O1051" s="50" t="str">
        <f>TRIM(UPPER(tbl_raw_data[[#This Row],[Outcome]]))</f>
        <v>WITHDRAW</v>
      </c>
      <c r="P1051" s="50" t="str">
        <f>TRIM(UPPER(tbl_raw_data[[#This Row],[Queue Name]]))</f>
        <v>CONSUMER PRE BUREAU</v>
      </c>
      <c r="Q1051" s="50" t="str">
        <f>IF(tbl_raw_data[[#This Row],[Time taken in min]]&lt;=Settiings!$D$2,"SLA_MET","SLA_NOT_MET")</f>
        <v>SLA_MET</v>
      </c>
      <c r="R1051" s="94"/>
    </row>
    <row r="1052" spans="1:18" x14ac:dyDescent="0.3">
      <c r="A1052" s="23" t="s">
        <v>5140</v>
      </c>
      <c r="B1052" s="9">
        <v>45158.561597222222</v>
      </c>
      <c r="C1052" s="30">
        <v>45158.570231481484</v>
      </c>
      <c r="D1052" s="31" t="s">
        <v>8</v>
      </c>
      <c r="E1052" s="31" t="s">
        <v>47</v>
      </c>
      <c r="F1052" s="31" t="s">
        <v>76</v>
      </c>
      <c r="G1052" s="31" t="s">
        <v>5141</v>
      </c>
      <c r="H1052" s="78" t="s">
        <v>7451</v>
      </c>
      <c r="I1052" s="48">
        <f>tbl_raw_data[[#This Row],[Date Actioned]]-tbl_raw_data[[#This Row],[Date Tagged]]</f>
        <v>8.6342592621804215E-3</v>
      </c>
      <c r="J1052" s="46">
        <f>HOUR(tbl_raw_data[[#This Row],[Time_taken]])*60+MINUTE(tbl_raw_data[[#This Row],[Time_taken]])+SECOND(tbl_raw_data[[#This Row],[Time_taken]])/60</f>
        <v>12.433333333333334</v>
      </c>
      <c r="K1052" s="52">
        <f>DATE(YEAR(tbl_raw_data[[#This Row],[Date Actioned]]),MONTH(tbl_raw_data[[#This Row],[Date Actioned]]),DAY(tbl_raw_data[[#This Row],[Date Actioned]]))</f>
        <v>45158</v>
      </c>
      <c r="L1052" s="50" t="str">
        <f>UPPER(TEXT(tbl_raw_data[[#This Row],[updated_date]],"MMMM"))</f>
        <v>AUGUST</v>
      </c>
      <c r="M1052" s="50" t="str">
        <f>"WEEK "&amp; IF(ROUNDUP(DAY(tbl_raw_data[[#This Row],[updated_date]])/7,0)=5,4,ROUNDUP(DAY(tbl_raw_data[[#This Row],[updated_date]])/7,0))</f>
        <v>WEEK 3</v>
      </c>
      <c r="N1052" s="50" t="str">
        <f>UPPER(VLOOKUP(tbl_raw_data[[#This Row],[Analyst]],Settiings!$A$2:$B$16,2,0))</f>
        <v>ROHAN</v>
      </c>
      <c r="O1052" s="50" t="str">
        <f>TRIM(UPPER(tbl_raw_data[[#This Row],[Outcome]]))</f>
        <v>WITHDRAW</v>
      </c>
      <c r="P1052" s="50" t="str">
        <f>TRIM(UPPER(tbl_raw_data[[#This Row],[Queue Name]]))</f>
        <v>CONSUMER PRE BUREAU</v>
      </c>
      <c r="Q1052" s="50" t="str">
        <f>IF(tbl_raw_data[[#This Row],[Time taken in min]]&lt;=Settiings!$D$2,"SLA_MET","SLA_NOT_MET")</f>
        <v>SLA_MET</v>
      </c>
      <c r="R1052" s="94"/>
    </row>
    <row r="1053" spans="1:18" x14ac:dyDescent="0.3">
      <c r="A1053" s="14" t="s">
        <v>5150</v>
      </c>
      <c r="B1053" s="15">
        <v>45158.578136574077</v>
      </c>
      <c r="C1053" s="28">
        <v>45158.586446759262</v>
      </c>
      <c r="D1053" s="29" t="s">
        <v>8</v>
      </c>
      <c r="E1053" s="29" t="s">
        <v>19</v>
      </c>
      <c r="F1053" s="29" t="s">
        <v>16</v>
      </c>
      <c r="G1053" s="29" t="s">
        <v>4818</v>
      </c>
      <c r="H1053" s="78" t="s">
        <v>7451</v>
      </c>
      <c r="I1053" s="48">
        <f>tbl_raw_data[[#This Row],[Date Actioned]]-tbl_raw_data[[#This Row],[Date Tagged]]</f>
        <v>8.3101851851097308E-3</v>
      </c>
      <c r="J1053" s="46">
        <f>HOUR(tbl_raw_data[[#This Row],[Time_taken]])*60+MINUTE(tbl_raw_data[[#This Row],[Time_taken]])+SECOND(tbl_raw_data[[#This Row],[Time_taken]])/60</f>
        <v>11.966666666666667</v>
      </c>
      <c r="K1053" s="52">
        <f>DATE(YEAR(tbl_raw_data[[#This Row],[Date Actioned]]),MONTH(tbl_raw_data[[#This Row],[Date Actioned]]),DAY(tbl_raw_data[[#This Row],[Date Actioned]]))</f>
        <v>45158</v>
      </c>
      <c r="L1053" s="50" t="str">
        <f>UPPER(TEXT(tbl_raw_data[[#This Row],[updated_date]],"MMMM"))</f>
        <v>AUGUST</v>
      </c>
      <c r="M1053" s="50" t="str">
        <f>"WEEK "&amp; IF(ROUNDUP(DAY(tbl_raw_data[[#This Row],[updated_date]])/7,0)=5,4,ROUNDUP(DAY(tbl_raw_data[[#This Row],[updated_date]])/7,0))</f>
        <v>WEEK 3</v>
      </c>
      <c r="N1053" s="50" t="str">
        <f>UPPER(VLOOKUP(tbl_raw_data[[#This Row],[Analyst]],Settiings!$A$2:$B$16,2,0))</f>
        <v>CAMROOON</v>
      </c>
      <c r="O1053" s="50" t="str">
        <f>TRIM(UPPER(tbl_raw_data[[#This Row],[Outcome]]))</f>
        <v>WITHDRAW</v>
      </c>
      <c r="P1053" s="50" t="str">
        <f>TRIM(UPPER(tbl_raw_data[[#This Row],[Queue Name]]))</f>
        <v>CONSUMER POST BUREAU</v>
      </c>
      <c r="Q1053" s="50" t="str">
        <f>IF(tbl_raw_data[[#This Row],[Time taken in min]]&lt;=Settiings!$D$2,"SLA_MET","SLA_NOT_MET")</f>
        <v>SLA_MET</v>
      </c>
      <c r="R1053" s="94"/>
    </row>
    <row r="1054" spans="1:18" x14ac:dyDescent="0.3">
      <c r="A1054" s="23" t="s">
        <v>5157</v>
      </c>
      <c r="B1054" s="15">
        <v>45158.590092592596</v>
      </c>
      <c r="C1054" s="28">
        <v>45158.596932870372</v>
      </c>
      <c r="D1054" s="29" t="s">
        <v>8</v>
      </c>
      <c r="E1054" s="29" t="s">
        <v>47</v>
      </c>
      <c r="F1054" s="29" t="s">
        <v>65</v>
      </c>
      <c r="G1054" s="29" t="s">
        <v>4926</v>
      </c>
      <c r="H1054" s="78" t="s">
        <v>7451</v>
      </c>
      <c r="I1054" s="48">
        <f>tbl_raw_data[[#This Row],[Date Actioned]]-tbl_raw_data[[#This Row],[Date Tagged]]</f>
        <v>6.8402777760638855E-3</v>
      </c>
      <c r="J1054" s="46">
        <f>HOUR(tbl_raw_data[[#This Row],[Time_taken]])*60+MINUTE(tbl_raw_data[[#This Row],[Time_taken]])+SECOND(tbl_raw_data[[#This Row],[Time_taken]])/60</f>
        <v>9.85</v>
      </c>
      <c r="K1054" s="52">
        <f>DATE(YEAR(tbl_raw_data[[#This Row],[Date Actioned]]),MONTH(tbl_raw_data[[#This Row],[Date Actioned]]),DAY(tbl_raw_data[[#This Row],[Date Actioned]]))</f>
        <v>45158</v>
      </c>
      <c r="L1054" s="50" t="str">
        <f>UPPER(TEXT(tbl_raw_data[[#This Row],[updated_date]],"MMMM"))</f>
        <v>AUGUST</v>
      </c>
      <c r="M1054" s="50" t="str">
        <f>"WEEK "&amp; IF(ROUNDUP(DAY(tbl_raw_data[[#This Row],[updated_date]])/7,0)=5,4,ROUNDUP(DAY(tbl_raw_data[[#This Row],[updated_date]])/7,0))</f>
        <v>WEEK 3</v>
      </c>
      <c r="N1054" s="50" t="str">
        <f>UPPER(VLOOKUP(tbl_raw_data[[#This Row],[Analyst]],Settiings!$A$2:$B$16,2,0))</f>
        <v>SAM</v>
      </c>
      <c r="O1054" s="50" t="str">
        <f>TRIM(UPPER(tbl_raw_data[[#This Row],[Outcome]]))</f>
        <v>WITHDRAW</v>
      </c>
      <c r="P1054" s="50" t="str">
        <f>TRIM(UPPER(tbl_raw_data[[#This Row],[Queue Name]]))</f>
        <v>CONSUMER PRE BUREAU</v>
      </c>
      <c r="Q1054" s="50" t="str">
        <f>IF(tbl_raw_data[[#This Row],[Time taken in min]]&lt;=Settiings!$D$2,"SLA_MET","SLA_NOT_MET")</f>
        <v>SLA_MET</v>
      </c>
      <c r="R1054" s="94"/>
    </row>
    <row r="1055" spans="1:18" x14ac:dyDescent="0.3">
      <c r="A1055" s="20" t="s">
        <v>5169</v>
      </c>
      <c r="B1055" s="15">
        <v>45158.603958333333</v>
      </c>
      <c r="C1055" s="28">
        <v>45158.613437499997</v>
      </c>
      <c r="D1055" s="29" t="s">
        <v>8</v>
      </c>
      <c r="E1055" s="29" t="s">
        <v>47</v>
      </c>
      <c r="F1055" s="29" t="s">
        <v>65</v>
      </c>
      <c r="G1055" s="29" t="s">
        <v>4698</v>
      </c>
      <c r="H1055" s="78" t="s">
        <v>7451</v>
      </c>
      <c r="I1055" s="48">
        <f>tbl_raw_data[[#This Row],[Date Actioned]]-tbl_raw_data[[#This Row],[Date Tagged]]</f>
        <v>9.4791666633682325E-3</v>
      </c>
      <c r="J1055" s="46">
        <f>HOUR(tbl_raw_data[[#This Row],[Time_taken]])*60+MINUTE(tbl_raw_data[[#This Row],[Time_taken]])+SECOND(tbl_raw_data[[#This Row],[Time_taken]])/60</f>
        <v>13.65</v>
      </c>
      <c r="K1055" s="52">
        <f>DATE(YEAR(tbl_raw_data[[#This Row],[Date Actioned]]),MONTH(tbl_raw_data[[#This Row],[Date Actioned]]),DAY(tbl_raw_data[[#This Row],[Date Actioned]]))</f>
        <v>45158</v>
      </c>
      <c r="L1055" s="50" t="str">
        <f>UPPER(TEXT(tbl_raw_data[[#This Row],[updated_date]],"MMMM"))</f>
        <v>AUGUST</v>
      </c>
      <c r="M1055" s="50" t="str">
        <f>"WEEK "&amp; IF(ROUNDUP(DAY(tbl_raw_data[[#This Row],[updated_date]])/7,0)=5,4,ROUNDUP(DAY(tbl_raw_data[[#This Row],[updated_date]])/7,0))</f>
        <v>WEEK 3</v>
      </c>
      <c r="N1055" s="50" t="str">
        <f>UPPER(VLOOKUP(tbl_raw_data[[#This Row],[Analyst]],Settiings!$A$2:$B$16,2,0))</f>
        <v>SAM</v>
      </c>
      <c r="O1055" s="50" t="str">
        <f>TRIM(UPPER(tbl_raw_data[[#This Row],[Outcome]]))</f>
        <v>WITHDRAW</v>
      </c>
      <c r="P1055" s="50" t="str">
        <f>TRIM(UPPER(tbl_raw_data[[#This Row],[Queue Name]]))</f>
        <v>CONSUMER PRE BUREAU</v>
      </c>
      <c r="Q1055" s="50" t="str">
        <f>IF(tbl_raw_data[[#This Row],[Time taken in min]]&lt;=Settiings!$D$2,"SLA_MET","SLA_NOT_MET")</f>
        <v>SLA_MET</v>
      </c>
      <c r="R1055" s="94"/>
    </row>
    <row r="1056" spans="1:18" x14ac:dyDescent="0.3">
      <c r="A1056" s="20" t="s">
        <v>5182</v>
      </c>
      <c r="B1056" s="9">
        <v>45158.619884259257</v>
      </c>
      <c r="C1056" s="30">
        <v>45158.631261574075</v>
      </c>
      <c r="D1056" s="31" t="s">
        <v>8</v>
      </c>
      <c r="E1056" s="31" t="s">
        <v>9</v>
      </c>
      <c r="F1056" s="31" t="s">
        <v>16</v>
      </c>
      <c r="G1056" s="31" t="s">
        <v>5183</v>
      </c>
      <c r="H1056" s="78" t="s">
        <v>7451</v>
      </c>
      <c r="I1056" s="48">
        <f>tbl_raw_data[[#This Row],[Date Actioned]]-tbl_raw_data[[#This Row],[Date Tagged]]</f>
        <v>1.1377314818673767E-2</v>
      </c>
      <c r="J1056" s="46">
        <f>HOUR(tbl_raw_data[[#This Row],[Time_taken]])*60+MINUTE(tbl_raw_data[[#This Row],[Time_taken]])+SECOND(tbl_raw_data[[#This Row],[Time_taken]])/60</f>
        <v>16.383333333333333</v>
      </c>
      <c r="K1056" s="52">
        <f>DATE(YEAR(tbl_raw_data[[#This Row],[Date Actioned]]),MONTH(tbl_raw_data[[#This Row],[Date Actioned]]),DAY(tbl_raw_data[[#This Row],[Date Actioned]]))</f>
        <v>45158</v>
      </c>
      <c r="L1056" s="50" t="str">
        <f>UPPER(TEXT(tbl_raw_data[[#This Row],[updated_date]],"MMMM"))</f>
        <v>AUGUST</v>
      </c>
      <c r="M1056" s="50" t="str">
        <f>"WEEK "&amp; IF(ROUNDUP(DAY(tbl_raw_data[[#This Row],[updated_date]])/7,0)=5,4,ROUNDUP(DAY(tbl_raw_data[[#This Row],[updated_date]])/7,0))</f>
        <v>WEEK 3</v>
      </c>
      <c r="N1056" s="50" t="str">
        <f>UPPER(VLOOKUP(tbl_raw_data[[#This Row],[Analyst]],Settiings!$A$2:$B$16,2,0))</f>
        <v>CAMROOON</v>
      </c>
      <c r="O1056" s="50" t="str">
        <f>TRIM(UPPER(tbl_raw_data[[#This Row],[Outcome]]))</f>
        <v>WITHDRAW</v>
      </c>
      <c r="P1056" s="50" t="str">
        <f>TRIM(UPPER(tbl_raw_data[[#This Row],[Queue Name]]))</f>
        <v>CONSUMER EXISTING</v>
      </c>
      <c r="Q1056" s="50" t="str">
        <f>IF(tbl_raw_data[[#This Row],[Time taken in min]]&lt;=Settiings!$D$2,"SLA_MET","SLA_NOT_MET")</f>
        <v>SLA_MET</v>
      </c>
      <c r="R1056" s="94"/>
    </row>
    <row r="1057" spans="1:18" x14ac:dyDescent="0.3">
      <c r="A1057" s="14" t="s">
        <v>5185</v>
      </c>
      <c r="B1057" s="9">
        <v>45158.625706018516</v>
      </c>
      <c r="C1057" s="30">
        <v>45158.638229166667</v>
      </c>
      <c r="D1057" s="31" t="s">
        <v>8</v>
      </c>
      <c r="E1057" s="31" t="s">
        <v>47</v>
      </c>
      <c r="F1057" s="31" t="s">
        <v>1222</v>
      </c>
      <c r="G1057" s="31" t="s">
        <v>5186</v>
      </c>
      <c r="H1057" s="78" t="s">
        <v>7451</v>
      </c>
      <c r="I1057" s="48">
        <f>tbl_raw_data[[#This Row],[Date Actioned]]-tbl_raw_data[[#This Row],[Date Tagged]]</f>
        <v>1.2523148150648922E-2</v>
      </c>
      <c r="J1057" s="46">
        <f>HOUR(tbl_raw_data[[#This Row],[Time_taken]])*60+MINUTE(tbl_raw_data[[#This Row],[Time_taken]])+SECOND(tbl_raw_data[[#This Row],[Time_taken]])/60</f>
        <v>18.033333333333335</v>
      </c>
      <c r="K1057" s="52">
        <f>DATE(YEAR(tbl_raw_data[[#This Row],[Date Actioned]]),MONTH(tbl_raw_data[[#This Row],[Date Actioned]]),DAY(tbl_raw_data[[#This Row],[Date Actioned]]))</f>
        <v>45158</v>
      </c>
      <c r="L1057" s="50" t="str">
        <f>UPPER(TEXT(tbl_raw_data[[#This Row],[updated_date]],"MMMM"))</f>
        <v>AUGUST</v>
      </c>
      <c r="M1057" s="50" t="str">
        <f>"WEEK "&amp; IF(ROUNDUP(DAY(tbl_raw_data[[#This Row],[updated_date]])/7,0)=5,4,ROUNDUP(DAY(tbl_raw_data[[#This Row],[updated_date]])/7,0))</f>
        <v>WEEK 3</v>
      </c>
      <c r="N1057" s="50" t="str">
        <f>UPPER(VLOOKUP(tbl_raw_data[[#This Row],[Analyst]],Settiings!$A$2:$B$16,2,0))</f>
        <v>HARDIK</v>
      </c>
      <c r="O1057" s="50" t="str">
        <f>TRIM(UPPER(tbl_raw_data[[#This Row],[Outcome]]))</f>
        <v>WITHDRAW</v>
      </c>
      <c r="P1057" s="50" t="str">
        <f>TRIM(UPPER(tbl_raw_data[[#This Row],[Queue Name]]))</f>
        <v>CONSUMER PRE BUREAU</v>
      </c>
      <c r="Q1057" s="50" t="str">
        <f>IF(tbl_raw_data[[#This Row],[Time taken in min]]&lt;=Settiings!$D$2,"SLA_MET","SLA_NOT_MET")</f>
        <v>SLA_MET</v>
      </c>
      <c r="R1057" s="94"/>
    </row>
    <row r="1058" spans="1:18" x14ac:dyDescent="0.3">
      <c r="A1058" s="23" t="s">
        <v>5191</v>
      </c>
      <c r="B1058" s="9">
        <v>45158.640555555554</v>
      </c>
      <c r="C1058" s="30">
        <v>45158.646273148152</v>
      </c>
      <c r="D1058" s="31" t="s">
        <v>8</v>
      </c>
      <c r="E1058" s="31" t="s">
        <v>47</v>
      </c>
      <c r="F1058" s="31" t="s">
        <v>686</v>
      </c>
      <c r="G1058" s="31" t="s">
        <v>3944</v>
      </c>
      <c r="H1058" s="78" t="s">
        <v>7451</v>
      </c>
      <c r="I1058" s="48">
        <f>tbl_raw_data[[#This Row],[Date Actioned]]-tbl_raw_data[[#This Row],[Date Tagged]]</f>
        <v>5.7175925976480357E-3</v>
      </c>
      <c r="J1058" s="46">
        <f>HOUR(tbl_raw_data[[#This Row],[Time_taken]])*60+MINUTE(tbl_raw_data[[#This Row],[Time_taken]])+SECOND(tbl_raw_data[[#This Row],[Time_taken]])/60</f>
        <v>8.2333333333333325</v>
      </c>
      <c r="K1058" s="52">
        <f>DATE(YEAR(tbl_raw_data[[#This Row],[Date Actioned]]),MONTH(tbl_raw_data[[#This Row],[Date Actioned]]),DAY(tbl_raw_data[[#This Row],[Date Actioned]]))</f>
        <v>45158</v>
      </c>
      <c r="L1058" s="50" t="str">
        <f>UPPER(TEXT(tbl_raw_data[[#This Row],[updated_date]],"MMMM"))</f>
        <v>AUGUST</v>
      </c>
      <c r="M1058" s="50" t="str">
        <f>"WEEK "&amp; IF(ROUNDUP(DAY(tbl_raw_data[[#This Row],[updated_date]])/7,0)=5,4,ROUNDUP(DAY(tbl_raw_data[[#This Row],[updated_date]])/7,0))</f>
        <v>WEEK 3</v>
      </c>
      <c r="N1058" s="50" t="str">
        <f>UPPER(VLOOKUP(tbl_raw_data[[#This Row],[Analyst]],Settiings!$A$2:$B$16,2,0))</f>
        <v>FARDIN</v>
      </c>
      <c r="O1058" s="50" t="str">
        <f>TRIM(UPPER(tbl_raw_data[[#This Row],[Outcome]]))</f>
        <v>WITHDRAW</v>
      </c>
      <c r="P1058" s="50" t="str">
        <f>TRIM(UPPER(tbl_raw_data[[#This Row],[Queue Name]]))</f>
        <v>CONSUMER PRE BUREAU</v>
      </c>
      <c r="Q1058" s="50" t="str">
        <f>IF(tbl_raw_data[[#This Row],[Time taken in min]]&lt;=Settiings!$D$2,"SLA_MET","SLA_NOT_MET")</f>
        <v>SLA_MET</v>
      </c>
      <c r="R1058" s="94"/>
    </row>
    <row r="1059" spans="1:18" x14ac:dyDescent="0.3">
      <c r="A1059" s="14" t="s">
        <v>5192</v>
      </c>
      <c r="B1059" s="15">
        <v>45158.645231481481</v>
      </c>
      <c r="C1059" s="28">
        <v>45158.652303240742</v>
      </c>
      <c r="D1059" s="29" t="s">
        <v>8</v>
      </c>
      <c r="E1059" s="29" t="s">
        <v>47</v>
      </c>
      <c r="F1059" s="29" t="s">
        <v>1222</v>
      </c>
      <c r="G1059" s="29" t="s">
        <v>5193</v>
      </c>
      <c r="H1059" s="78" t="s">
        <v>7451</v>
      </c>
      <c r="I1059" s="48">
        <f>tbl_raw_data[[#This Row],[Date Actioned]]-tbl_raw_data[[#This Row],[Date Tagged]]</f>
        <v>7.07175926072523E-3</v>
      </c>
      <c r="J1059" s="46">
        <f>HOUR(tbl_raw_data[[#This Row],[Time_taken]])*60+MINUTE(tbl_raw_data[[#This Row],[Time_taken]])+SECOND(tbl_raw_data[[#This Row],[Time_taken]])/60</f>
        <v>10.183333333333334</v>
      </c>
      <c r="K1059" s="52">
        <f>DATE(YEAR(tbl_raw_data[[#This Row],[Date Actioned]]),MONTH(tbl_raw_data[[#This Row],[Date Actioned]]),DAY(tbl_raw_data[[#This Row],[Date Actioned]]))</f>
        <v>45158</v>
      </c>
      <c r="L1059" s="50" t="str">
        <f>UPPER(TEXT(tbl_raw_data[[#This Row],[updated_date]],"MMMM"))</f>
        <v>AUGUST</v>
      </c>
      <c r="M1059" s="50" t="str">
        <f>"WEEK "&amp; IF(ROUNDUP(DAY(tbl_raw_data[[#This Row],[updated_date]])/7,0)=5,4,ROUNDUP(DAY(tbl_raw_data[[#This Row],[updated_date]])/7,0))</f>
        <v>WEEK 3</v>
      </c>
      <c r="N1059" s="50" t="str">
        <f>UPPER(VLOOKUP(tbl_raw_data[[#This Row],[Analyst]],Settiings!$A$2:$B$16,2,0))</f>
        <v>HARDIK</v>
      </c>
      <c r="O1059" s="50" t="str">
        <f>TRIM(UPPER(tbl_raw_data[[#This Row],[Outcome]]))</f>
        <v>WITHDRAW</v>
      </c>
      <c r="P1059" s="50" t="str">
        <f>TRIM(UPPER(tbl_raw_data[[#This Row],[Queue Name]]))</f>
        <v>CONSUMER PRE BUREAU</v>
      </c>
      <c r="Q1059" s="50" t="str">
        <f>IF(tbl_raw_data[[#This Row],[Time taken in min]]&lt;=Settiings!$D$2,"SLA_MET","SLA_NOT_MET")</f>
        <v>SLA_MET</v>
      </c>
      <c r="R1059" s="94"/>
    </row>
    <row r="1060" spans="1:18" x14ac:dyDescent="0.3">
      <c r="A1060" s="20" t="s">
        <v>5195</v>
      </c>
      <c r="B1060" s="9">
        <v>45158.647453703707</v>
      </c>
      <c r="C1060" s="30">
        <v>45158.655856481484</v>
      </c>
      <c r="D1060" s="31" t="s">
        <v>8</v>
      </c>
      <c r="E1060" s="31" t="s">
        <v>47</v>
      </c>
      <c r="F1060" s="31" t="s">
        <v>65</v>
      </c>
      <c r="G1060" s="31" t="s">
        <v>4926</v>
      </c>
      <c r="H1060" s="78" t="s">
        <v>7451</v>
      </c>
      <c r="I1060" s="48">
        <f>tbl_raw_data[[#This Row],[Date Actioned]]-tbl_raw_data[[#This Row],[Date Tagged]]</f>
        <v>8.4027777775190771E-3</v>
      </c>
      <c r="J1060" s="46">
        <f>HOUR(tbl_raw_data[[#This Row],[Time_taken]])*60+MINUTE(tbl_raw_data[[#This Row],[Time_taken]])+SECOND(tbl_raw_data[[#This Row],[Time_taken]])/60</f>
        <v>12.1</v>
      </c>
      <c r="K1060" s="52">
        <f>DATE(YEAR(tbl_raw_data[[#This Row],[Date Actioned]]),MONTH(tbl_raw_data[[#This Row],[Date Actioned]]),DAY(tbl_raw_data[[#This Row],[Date Actioned]]))</f>
        <v>45158</v>
      </c>
      <c r="L1060" s="50" t="str">
        <f>UPPER(TEXT(tbl_raw_data[[#This Row],[updated_date]],"MMMM"))</f>
        <v>AUGUST</v>
      </c>
      <c r="M1060" s="50" t="str">
        <f>"WEEK "&amp; IF(ROUNDUP(DAY(tbl_raw_data[[#This Row],[updated_date]])/7,0)=5,4,ROUNDUP(DAY(tbl_raw_data[[#This Row],[updated_date]])/7,0))</f>
        <v>WEEK 3</v>
      </c>
      <c r="N1060" s="50" t="str">
        <f>UPPER(VLOOKUP(tbl_raw_data[[#This Row],[Analyst]],Settiings!$A$2:$B$16,2,0))</f>
        <v>SAM</v>
      </c>
      <c r="O1060" s="50" t="str">
        <f>TRIM(UPPER(tbl_raw_data[[#This Row],[Outcome]]))</f>
        <v>WITHDRAW</v>
      </c>
      <c r="P1060" s="50" t="str">
        <f>TRIM(UPPER(tbl_raw_data[[#This Row],[Queue Name]]))</f>
        <v>CONSUMER PRE BUREAU</v>
      </c>
      <c r="Q1060" s="50" t="str">
        <f>IF(tbl_raw_data[[#This Row],[Time taken in min]]&lt;=Settiings!$D$2,"SLA_MET","SLA_NOT_MET")</f>
        <v>SLA_MET</v>
      </c>
      <c r="R1060" s="94"/>
    </row>
    <row r="1061" spans="1:18" x14ac:dyDescent="0.3">
      <c r="A1061" s="23" t="s">
        <v>5206</v>
      </c>
      <c r="B1061" s="9">
        <v>45158.665648148148</v>
      </c>
      <c r="C1061" s="30">
        <v>45158.679803240739</v>
      </c>
      <c r="D1061" s="31" t="s">
        <v>8</v>
      </c>
      <c r="E1061" s="31" t="s">
        <v>9</v>
      </c>
      <c r="F1061" s="31" t="s">
        <v>10</v>
      </c>
      <c r="G1061" s="31" t="s">
        <v>5207</v>
      </c>
      <c r="H1061" s="78" t="s">
        <v>7451</v>
      </c>
      <c r="I1061" s="48">
        <f>tbl_raw_data[[#This Row],[Date Actioned]]-tbl_raw_data[[#This Row],[Date Tagged]]</f>
        <v>1.4155092590954155E-2</v>
      </c>
      <c r="J1061" s="46">
        <f>HOUR(tbl_raw_data[[#This Row],[Time_taken]])*60+MINUTE(tbl_raw_data[[#This Row],[Time_taken]])+SECOND(tbl_raw_data[[#This Row],[Time_taken]])/60</f>
        <v>20.383333333333333</v>
      </c>
      <c r="K1061" s="52">
        <f>DATE(YEAR(tbl_raw_data[[#This Row],[Date Actioned]]),MONTH(tbl_raw_data[[#This Row],[Date Actioned]]),DAY(tbl_raw_data[[#This Row],[Date Actioned]]))</f>
        <v>45158</v>
      </c>
      <c r="L1061" s="50" t="str">
        <f>UPPER(TEXT(tbl_raw_data[[#This Row],[updated_date]],"MMMM"))</f>
        <v>AUGUST</v>
      </c>
      <c r="M1061" s="50" t="str">
        <f>"WEEK "&amp; IF(ROUNDUP(DAY(tbl_raw_data[[#This Row],[updated_date]])/7,0)=5,4,ROUNDUP(DAY(tbl_raw_data[[#This Row],[updated_date]])/7,0))</f>
        <v>WEEK 3</v>
      </c>
      <c r="N1061" s="50" t="str">
        <f>UPPER(VLOOKUP(tbl_raw_data[[#This Row],[Analyst]],Settiings!$A$2:$B$16,2,0))</f>
        <v>NITESH</v>
      </c>
      <c r="O1061" s="50" t="str">
        <f>TRIM(UPPER(tbl_raw_data[[#This Row],[Outcome]]))</f>
        <v>WITHDRAW</v>
      </c>
      <c r="P1061" s="50" t="str">
        <f>TRIM(UPPER(tbl_raw_data[[#This Row],[Queue Name]]))</f>
        <v>CONSUMER EXISTING</v>
      </c>
      <c r="Q1061" s="50" t="str">
        <f>IF(tbl_raw_data[[#This Row],[Time taken in min]]&lt;=Settiings!$D$2,"SLA_MET","SLA_NOT_MET")</f>
        <v>SLA_NOT_MET</v>
      </c>
      <c r="R1061" s="94"/>
    </row>
    <row r="1062" spans="1:18" x14ac:dyDescent="0.3">
      <c r="A1062" s="14" t="s">
        <v>5209</v>
      </c>
      <c r="B1062" s="15">
        <v>45158.670613425929</v>
      </c>
      <c r="C1062" s="28">
        <v>45158.67695601852</v>
      </c>
      <c r="D1062" s="29" t="s">
        <v>8</v>
      </c>
      <c r="E1062" s="29" t="s">
        <v>47</v>
      </c>
      <c r="F1062" s="29" t="s">
        <v>65</v>
      </c>
      <c r="G1062" s="29" t="s">
        <v>4926</v>
      </c>
      <c r="H1062" s="78" t="s">
        <v>7451</v>
      </c>
      <c r="I1062" s="48">
        <f>tbl_raw_data[[#This Row],[Date Actioned]]-tbl_raw_data[[#This Row],[Date Tagged]]</f>
        <v>6.3425925909541547E-3</v>
      </c>
      <c r="J1062" s="46">
        <f>HOUR(tbl_raw_data[[#This Row],[Time_taken]])*60+MINUTE(tbl_raw_data[[#This Row],[Time_taken]])+SECOND(tbl_raw_data[[#This Row],[Time_taken]])/60</f>
        <v>9.1333333333333329</v>
      </c>
      <c r="K1062" s="52">
        <f>DATE(YEAR(tbl_raw_data[[#This Row],[Date Actioned]]),MONTH(tbl_raw_data[[#This Row],[Date Actioned]]),DAY(tbl_raw_data[[#This Row],[Date Actioned]]))</f>
        <v>45158</v>
      </c>
      <c r="L1062" s="50" t="str">
        <f>UPPER(TEXT(tbl_raw_data[[#This Row],[updated_date]],"MMMM"))</f>
        <v>AUGUST</v>
      </c>
      <c r="M1062" s="50" t="str">
        <f>"WEEK "&amp; IF(ROUNDUP(DAY(tbl_raw_data[[#This Row],[updated_date]])/7,0)=5,4,ROUNDUP(DAY(tbl_raw_data[[#This Row],[updated_date]])/7,0))</f>
        <v>WEEK 3</v>
      </c>
      <c r="N1062" s="50" t="str">
        <f>UPPER(VLOOKUP(tbl_raw_data[[#This Row],[Analyst]],Settiings!$A$2:$B$16,2,0))</f>
        <v>SAM</v>
      </c>
      <c r="O1062" s="50" t="str">
        <f>TRIM(UPPER(tbl_raw_data[[#This Row],[Outcome]]))</f>
        <v>WITHDRAW</v>
      </c>
      <c r="P1062" s="50" t="str">
        <f>TRIM(UPPER(tbl_raw_data[[#This Row],[Queue Name]]))</f>
        <v>CONSUMER PRE BUREAU</v>
      </c>
      <c r="Q1062" s="50" t="str">
        <f>IF(tbl_raw_data[[#This Row],[Time taken in min]]&lt;=Settiings!$D$2,"SLA_MET","SLA_NOT_MET")</f>
        <v>SLA_MET</v>
      </c>
      <c r="R1062" s="94"/>
    </row>
    <row r="1063" spans="1:18" x14ac:dyDescent="0.3">
      <c r="A1063" s="20" t="s">
        <v>5211</v>
      </c>
      <c r="B1063" s="9">
        <v>45158.672881944447</v>
      </c>
      <c r="C1063" s="30">
        <v>45158.680092592593</v>
      </c>
      <c r="D1063" s="31" t="s">
        <v>8</v>
      </c>
      <c r="E1063" s="31" t="s">
        <v>47</v>
      </c>
      <c r="F1063" s="31" t="s">
        <v>65</v>
      </c>
      <c r="G1063" s="31" t="s">
        <v>4698</v>
      </c>
      <c r="H1063" s="78" t="s">
        <v>7451</v>
      </c>
      <c r="I1063" s="48">
        <f>tbl_raw_data[[#This Row],[Date Actioned]]-tbl_raw_data[[#This Row],[Date Tagged]]</f>
        <v>7.2106481457012706E-3</v>
      </c>
      <c r="J1063" s="46">
        <f>HOUR(tbl_raw_data[[#This Row],[Time_taken]])*60+MINUTE(tbl_raw_data[[#This Row],[Time_taken]])+SECOND(tbl_raw_data[[#This Row],[Time_taken]])/60</f>
        <v>10.383333333333333</v>
      </c>
      <c r="K1063" s="52">
        <f>DATE(YEAR(tbl_raw_data[[#This Row],[Date Actioned]]),MONTH(tbl_raw_data[[#This Row],[Date Actioned]]),DAY(tbl_raw_data[[#This Row],[Date Actioned]]))</f>
        <v>45158</v>
      </c>
      <c r="L1063" s="50" t="str">
        <f>UPPER(TEXT(tbl_raw_data[[#This Row],[updated_date]],"MMMM"))</f>
        <v>AUGUST</v>
      </c>
      <c r="M1063" s="50" t="str">
        <f>"WEEK "&amp; IF(ROUNDUP(DAY(tbl_raw_data[[#This Row],[updated_date]])/7,0)=5,4,ROUNDUP(DAY(tbl_raw_data[[#This Row],[updated_date]])/7,0))</f>
        <v>WEEK 3</v>
      </c>
      <c r="N1063" s="50" t="str">
        <f>UPPER(VLOOKUP(tbl_raw_data[[#This Row],[Analyst]],Settiings!$A$2:$B$16,2,0))</f>
        <v>SAM</v>
      </c>
      <c r="O1063" s="50" t="str">
        <f>TRIM(UPPER(tbl_raw_data[[#This Row],[Outcome]]))</f>
        <v>WITHDRAW</v>
      </c>
      <c r="P1063" s="50" t="str">
        <f>TRIM(UPPER(tbl_raw_data[[#This Row],[Queue Name]]))</f>
        <v>CONSUMER PRE BUREAU</v>
      </c>
      <c r="Q1063" s="50" t="str">
        <f>IF(tbl_raw_data[[#This Row],[Time taken in min]]&lt;=Settiings!$D$2,"SLA_MET","SLA_NOT_MET")</f>
        <v>SLA_MET</v>
      </c>
      <c r="R1063" s="94"/>
    </row>
    <row r="1064" spans="1:18" x14ac:dyDescent="0.3">
      <c r="A1064" s="23" t="s">
        <v>5212</v>
      </c>
      <c r="B1064" s="15">
        <v>45158.673425925925</v>
      </c>
      <c r="C1064" s="28">
        <v>45158.683182870373</v>
      </c>
      <c r="D1064" s="29" t="s">
        <v>8</v>
      </c>
      <c r="E1064" s="29" t="s">
        <v>47</v>
      </c>
      <c r="F1064" s="29" t="s">
        <v>1222</v>
      </c>
      <c r="G1064" s="29" t="s">
        <v>5213</v>
      </c>
      <c r="H1064" s="78" t="s">
        <v>7451</v>
      </c>
      <c r="I1064" s="48">
        <f>tbl_raw_data[[#This Row],[Date Actioned]]-tbl_raw_data[[#This Row],[Date Tagged]]</f>
        <v>9.7569444478722289E-3</v>
      </c>
      <c r="J1064" s="46">
        <f>HOUR(tbl_raw_data[[#This Row],[Time_taken]])*60+MINUTE(tbl_raw_data[[#This Row],[Time_taken]])+SECOND(tbl_raw_data[[#This Row],[Time_taken]])/60</f>
        <v>14.05</v>
      </c>
      <c r="K1064" s="52">
        <f>DATE(YEAR(tbl_raw_data[[#This Row],[Date Actioned]]),MONTH(tbl_raw_data[[#This Row],[Date Actioned]]),DAY(tbl_raw_data[[#This Row],[Date Actioned]]))</f>
        <v>45158</v>
      </c>
      <c r="L1064" s="50" t="str">
        <f>UPPER(TEXT(tbl_raw_data[[#This Row],[updated_date]],"MMMM"))</f>
        <v>AUGUST</v>
      </c>
      <c r="M1064" s="50" t="str">
        <f>"WEEK "&amp; IF(ROUNDUP(DAY(tbl_raw_data[[#This Row],[updated_date]])/7,0)=5,4,ROUNDUP(DAY(tbl_raw_data[[#This Row],[updated_date]])/7,0))</f>
        <v>WEEK 3</v>
      </c>
      <c r="N1064" s="50" t="str">
        <f>UPPER(VLOOKUP(tbl_raw_data[[#This Row],[Analyst]],Settiings!$A$2:$B$16,2,0))</f>
        <v>HARDIK</v>
      </c>
      <c r="O1064" s="50" t="str">
        <f>TRIM(UPPER(tbl_raw_data[[#This Row],[Outcome]]))</f>
        <v>WITHDRAW</v>
      </c>
      <c r="P1064" s="50" t="str">
        <f>TRIM(UPPER(tbl_raw_data[[#This Row],[Queue Name]]))</f>
        <v>CONSUMER PRE BUREAU</v>
      </c>
      <c r="Q1064" s="50" t="str">
        <f>IF(tbl_raw_data[[#This Row],[Time taken in min]]&lt;=Settiings!$D$2,"SLA_MET","SLA_NOT_MET")</f>
        <v>SLA_MET</v>
      </c>
      <c r="R1064" s="94"/>
    </row>
    <row r="1065" spans="1:18" x14ac:dyDescent="0.3">
      <c r="A1065" s="14" t="s">
        <v>5217</v>
      </c>
      <c r="B1065" s="9">
        <v>45158.680810185186</v>
      </c>
      <c r="C1065" s="30">
        <v>45158.695150462961</v>
      </c>
      <c r="D1065" s="31" t="s">
        <v>8</v>
      </c>
      <c r="E1065" s="31" t="s">
        <v>47</v>
      </c>
      <c r="F1065" s="31" t="s">
        <v>10</v>
      </c>
      <c r="G1065" s="31" t="s">
        <v>5218</v>
      </c>
      <c r="H1065" s="78" t="s">
        <v>7451</v>
      </c>
      <c r="I1065" s="48">
        <f>tbl_raw_data[[#This Row],[Date Actioned]]-tbl_raw_data[[#This Row],[Date Tagged]]</f>
        <v>1.4340277775772847E-2</v>
      </c>
      <c r="J1065" s="46">
        <f>HOUR(tbl_raw_data[[#This Row],[Time_taken]])*60+MINUTE(tbl_raw_data[[#This Row],[Time_taken]])+SECOND(tbl_raw_data[[#This Row],[Time_taken]])/60</f>
        <v>20.65</v>
      </c>
      <c r="K1065" s="52">
        <f>DATE(YEAR(tbl_raw_data[[#This Row],[Date Actioned]]),MONTH(tbl_raw_data[[#This Row],[Date Actioned]]),DAY(tbl_raw_data[[#This Row],[Date Actioned]]))</f>
        <v>45158</v>
      </c>
      <c r="L1065" s="50" t="str">
        <f>UPPER(TEXT(tbl_raw_data[[#This Row],[updated_date]],"MMMM"))</f>
        <v>AUGUST</v>
      </c>
      <c r="M1065" s="50" t="str">
        <f>"WEEK "&amp; IF(ROUNDUP(DAY(tbl_raw_data[[#This Row],[updated_date]])/7,0)=5,4,ROUNDUP(DAY(tbl_raw_data[[#This Row],[updated_date]])/7,0))</f>
        <v>WEEK 3</v>
      </c>
      <c r="N1065" s="50" t="str">
        <f>UPPER(VLOOKUP(tbl_raw_data[[#This Row],[Analyst]],Settiings!$A$2:$B$16,2,0))</f>
        <v>NITESH</v>
      </c>
      <c r="O1065" s="50" t="str">
        <f>TRIM(UPPER(tbl_raw_data[[#This Row],[Outcome]]))</f>
        <v>WITHDRAW</v>
      </c>
      <c r="P1065" s="50" t="str">
        <f>TRIM(UPPER(tbl_raw_data[[#This Row],[Queue Name]]))</f>
        <v>CONSUMER PRE BUREAU</v>
      </c>
      <c r="Q1065" s="50" t="str">
        <f>IF(tbl_raw_data[[#This Row],[Time taken in min]]&lt;=Settiings!$D$2,"SLA_MET","SLA_NOT_MET")</f>
        <v>SLA_NOT_MET</v>
      </c>
      <c r="R1065" s="94"/>
    </row>
    <row r="1066" spans="1:18" x14ac:dyDescent="0.3">
      <c r="A1066" s="20" t="s">
        <v>5219</v>
      </c>
      <c r="B1066" s="15">
        <v>45158.682002314818</v>
      </c>
      <c r="C1066" s="28">
        <v>45158.70516203704</v>
      </c>
      <c r="D1066" s="29" t="s">
        <v>8</v>
      </c>
      <c r="E1066" s="29" t="s">
        <v>9</v>
      </c>
      <c r="F1066" s="29" t="s">
        <v>1222</v>
      </c>
      <c r="G1066" s="29" t="s">
        <v>5220</v>
      </c>
      <c r="H1066" s="78" t="s">
        <v>7451</v>
      </c>
      <c r="I1066" s="48">
        <f>tbl_raw_data[[#This Row],[Date Actioned]]-tbl_raw_data[[#This Row],[Date Tagged]]</f>
        <v>2.3159722222771961E-2</v>
      </c>
      <c r="J1066" s="46">
        <f>HOUR(tbl_raw_data[[#This Row],[Time_taken]])*60+MINUTE(tbl_raw_data[[#This Row],[Time_taken]])+SECOND(tbl_raw_data[[#This Row],[Time_taken]])/60</f>
        <v>33.35</v>
      </c>
      <c r="K1066" s="52">
        <f>DATE(YEAR(tbl_raw_data[[#This Row],[Date Actioned]]),MONTH(tbl_raw_data[[#This Row],[Date Actioned]]),DAY(tbl_raw_data[[#This Row],[Date Actioned]]))</f>
        <v>45158</v>
      </c>
      <c r="L1066" s="50" t="str">
        <f>UPPER(TEXT(tbl_raw_data[[#This Row],[updated_date]],"MMMM"))</f>
        <v>AUGUST</v>
      </c>
      <c r="M1066" s="50" t="str">
        <f>"WEEK "&amp; IF(ROUNDUP(DAY(tbl_raw_data[[#This Row],[updated_date]])/7,0)=5,4,ROUNDUP(DAY(tbl_raw_data[[#This Row],[updated_date]])/7,0))</f>
        <v>WEEK 3</v>
      </c>
      <c r="N1066" s="50" t="str">
        <f>UPPER(VLOOKUP(tbl_raw_data[[#This Row],[Analyst]],Settiings!$A$2:$B$16,2,0))</f>
        <v>HARDIK</v>
      </c>
      <c r="O1066" s="50" t="str">
        <f>TRIM(UPPER(tbl_raw_data[[#This Row],[Outcome]]))</f>
        <v>WITHDRAW</v>
      </c>
      <c r="P1066" s="50" t="str">
        <f>TRIM(UPPER(tbl_raw_data[[#This Row],[Queue Name]]))</f>
        <v>CONSUMER EXISTING</v>
      </c>
      <c r="Q1066" s="50" t="str">
        <f>IF(tbl_raw_data[[#This Row],[Time taken in min]]&lt;=Settiings!$D$2,"SLA_MET","SLA_NOT_MET")</f>
        <v>SLA_NOT_MET</v>
      </c>
      <c r="R1066" s="94"/>
    </row>
    <row r="1067" spans="1:18" x14ac:dyDescent="0.3">
      <c r="A1067" s="23" t="s">
        <v>5229</v>
      </c>
      <c r="B1067" s="9">
        <v>45158.691655092596</v>
      </c>
      <c r="C1067" s="30">
        <v>45158.703587962962</v>
      </c>
      <c r="D1067" s="31" t="s">
        <v>8</v>
      </c>
      <c r="E1067" s="31" t="s">
        <v>47</v>
      </c>
      <c r="F1067" s="31" t="s">
        <v>686</v>
      </c>
      <c r="G1067" s="31" t="s">
        <v>5230</v>
      </c>
      <c r="H1067" s="78" t="s">
        <v>7451</v>
      </c>
      <c r="I1067" s="48">
        <f>tbl_raw_data[[#This Row],[Date Actioned]]-tbl_raw_data[[#This Row],[Date Tagged]]</f>
        <v>1.1932870365853887E-2</v>
      </c>
      <c r="J1067" s="46">
        <f>HOUR(tbl_raw_data[[#This Row],[Time_taken]])*60+MINUTE(tbl_raw_data[[#This Row],[Time_taken]])+SECOND(tbl_raw_data[[#This Row],[Time_taken]])/60</f>
        <v>17.183333333333334</v>
      </c>
      <c r="K1067" s="52">
        <f>DATE(YEAR(tbl_raw_data[[#This Row],[Date Actioned]]),MONTH(tbl_raw_data[[#This Row],[Date Actioned]]),DAY(tbl_raw_data[[#This Row],[Date Actioned]]))</f>
        <v>45158</v>
      </c>
      <c r="L1067" s="50" t="str">
        <f>UPPER(TEXT(tbl_raw_data[[#This Row],[updated_date]],"MMMM"))</f>
        <v>AUGUST</v>
      </c>
      <c r="M1067" s="50" t="str">
        <f>"WEEK "&amp; IF(ROUNDUP(DAY(tbl_raw_data[[#This Row],[updated_date]])/7,0)=5,4,ROUNDUP(DAY(tbl_raw_data[[#This Row],[updated_date]])/7,0))</f>
        <v>WEEK 3</v>
      </c>
      <c r="N1067" s="50" t="str">
        <f>UPPER(VLOOKUP(tbl_raw_data[[#This Row],[Analyst]],Settiings!$A$2:$B$16,2,0))</f>
        <v>FARDIN</v>
      </c>
      <c r="O1067" s="50" t="str">
        <f>TRIM(UPPER(tbl_raw_data[[#This Row],[Outcome]]))</f>
        <v>WITHDRAW</v>
      </c>
      <c r="P1067" s="50" t="str">
        <f>TRIM(UPPER(tbl_raw_data[[#This Row],[Queue Name]]))</f>
        <v>CONSUMER PRE BUREAU</v>
      </c>
      <c r="Q1067" s="50" t="str">
        <f>IF(tbl_raw_data[[#This Row],[Time taken in min]]&lt;=Settiings!$D$2,"SLA_MET","SLA_NOT_MET")</f>
        <v>SLA_MET</v>
      </c>
      <c r="R1067" s="94"/>
    </row>
    <row r="1068" spans="1:18" x14ac:dyDescent="0.3">
      <c r="A1068" s="14" t="s">
        <v>5231</v>
      </c>
      <c r="B1068" s="15">
        <v>45158.695208333331</v>
      </c>
      <c r="C1068" s="28">
        <v>45158.704780092594</v>
      </c>
      <c r="D1068" s="29" t="s">
        <v>8</v>
      </c>
      <c r="E1068" s="29" t="s">
        <v>47</v>
      </c>
      <c r="F1068" s="29" t="s">
        <v>65</v>
      </c>
      <c r="G1068" s="29" t="s">
        <v>5232</v>
      </c>
      <c r="H1068" s="78" t="s">
        <v>7451</v>
      </c>
      <c r="I1068" s="48">
        <f>tbl_raw_data[[#This Row],[Date Actioned]]-tbl_raw_data[[#This Row],[Date Tagged]]</f>
        <v>9.5717592630535364E-3</v>
      </c>
      <c r="J1068" s="46">
        <f>HOUR(tbl_raw_data[[#This Row],[Time_taken]])*60+MINUTE(tbl_raw_data[[#This Row],[Time_taken]])+SECOND(tbl_raw_data[[#This Row],[Time_taken]])/60</f>
        <v>13.783333333333333</v>
      </c>
      <c r="K1068" s="52">
        <f>DATE(YEAR(tbl_raw_data[[#This Row],[Date Actioned]]),MONTH(tbl_raw_data[[#This Row],[Date Actioned]]),DAY(tbl_raw_data[[#This Row],[Date Actioned]]))</f>
        <v>45158</v>
      </c>
      <c r="L1068" s="50" t="str">
        <f>UPPER(TEXT(tbl_raw_data[[#This Row],[updated_date]],"MMMM"))</f>
        <v>AUGUST</v>
      </c>
      <c r="M1068" s="50" t="str">
        <f>"WEEK "&amp; IF(ROUNDUP(DAY(tbl_raw_data[[#This Row],[updated_date]])/7,0)=5,4,ROUNDUP(DAY(tbl_raw_data[[#This Row],[updated_date]])/7,0))</f>
        <v>WEEK 3</v>
      </c>
      <c r="N1068" s="50" t="str">
        <f>UPPER(VLOOKUP(tbl_raw_data[[#This Row],[Analyst]],Settiings!$A$2:$B$16,2,0))</f>
        <v>SAM</v>
      </c>
      <c r="O1068" s="50" t="str">
        <f>TRIM(UPPER(tbl_raw_data[[#This Row],[Outcome]]))</f>
        <v>WITHDRAW</v>
      </c>
      <c r="P1068" s="50" t="str">
        <f>TRIM(UPPER(tbl_raw_data[[#This Row],[Queue Name]]))</f>
        <v>CONSUMER PRE BUREAU</v>
      </c>
      <c r="Q1068" s="50" t="str">
        <f>IF(tbl_raw_data[[#This Row],[Time taken in min]]&lt;=Settiings!$D$2,"SLA_MET","SLA_NOT_MET")</f>
        <v>SLA_MET</v>
      </c>
      <c r="R1068" s="94"/>
    </row>
    <row r="1069" spans="1:18" x14ac:dyDescent="0.3">
      <c r="A1069" s="20" t="s">
        <v>5236</v>
      </c>
      <c r="B1069" s="9">
        <v>45158.70385416667</v>
      </c>
      <c r="C1069" s="30">
        <v>45158.712314814817</v>
      </c>
      <c r="D1069" s="31" t="s">
        <v>8</v>
      </c>
      <c r="E1069" s="31" t="s">
        <v>47</v>
      </c>
      <c r="F1069" s="31" t="s">
        <v>686</v>
      </c>
      <c r="G1069" s="31" t="s">
        <v>4926</v>
      </c>
      <c r="H1069" s="78" t="s">
        <v>7451</v>
      </c>
      <c r="I1069" s="48">
        <f>tbl_raw_data[[#This Row],[Date Actioned]]-tbl_raw_data[[#This Row],[Date Tagged]]</f>
        <v>8.4606481468654238E-3</v>
      </c>
      <c r="J1069" s="46">
        <f>HOUR(tbl_raw_data[[#This Row],[Time_taken]])*60+MINUTE(tbl_raw_data[[#This Row],[Time_taken]])+SECOND(tbl_raw_data[[#This Row],[Time_taken]])/60</f>
        <v>12.183333333333334</v>
      </c>
      <c r="K1069" s="52">
        <f>DATE(YEAR(tbl_raw_data[[#This Row],[Date Actioned]]),MONTH(tbl_raw_data[[#This Row],[Date Actioned]]),DAY(tbl_raw_data[[#This Row],[Date Actioned]]))</f>
        <v>45158</v>
      </c>
      <c r="L1069" s="50" t="str">
        <f>UPPER(TEXT(tbl_raw_data[[#This Row],[updated_date]],"MMMM"))</f>
        <v>AUGUST</v>
      </c>
      <c r="M1069" s="50" t="str">
        <f>"WEEK "&amp; IF(ROUNDUP(DAY(tbl_raw_data[[#This Row],[updated_date]])/7,0)=5,4,ROUNDUP(DAY(tbl_raw_data[[#This Row],[updated_date]])/7,0))</f>
        <v>WEEK 3</v>
      </c>
      <c r="N1069" s="50" t="str">
        <f>UPPER(VLOOKUP(tbl_raw_data[[#This Row],[Analyst]],Settiings!$A$2:$B$16,2,0))</f>
        <v>FARDIN</v>
      </c>
      <c r="O1069" s="50" t="str">
        <f>TRIM(UPPER(tbl_raw_data[[#This Row],[Outcome]]))</f>
        <v>WITHDRAW</v>
      </c>
      <c r="P1069" s="50" t="str">
        <f>TRIM(UPPER(tbl_raw_data[[#This Row],[Queue Name]]))</f>
        <v>CONSUMER PRE BUREAU</v>
      </c>
      <c r="Q1069" s="50" t="str">
        <f>IF(tbl_raw_data[[#This Row],[Time taken in min]]&lt;=Settiings!$D$2,"SLA_MET","SLA_NOT_MET")</f>
        <v>SLA_MET</v>
      </c>
      <c r="R1069" s="94"/>
    </row>
    <row r="1070" spans="1:18" x14ac:dyDescent="0.3">
      <c r="A1070" s="23" t="s">
        <v>5238</v>
      </c>
      <c r="B1070" s="15">
        <v>45158.70652777778</v>
      </c>
      <c r="C1070" s="28">
        <v>45158.714131944442</v>
      </c>
      <c r="D1070" s="29" t="s">
        <v>8</v>
      </c>
      <c r="E1070" s="29" t="s">
        <v>47</v>
      </c>
      <c r="F1070" s="29" t="s">
        <v>1222</v>
      </c>
      <c r="G1070" s="29" t="s">
        <v>5232</v>
      </c>
      <c r="H1070" s="78" t="s">
        <v>7451</v>
      </c>
      <c r="I1070" s="48">
        <f>tbl_raw_data[[#This Row],[Date Actioned]]-tbl_raw_data[[#This Row],[Date Tagged]]</f>
        <v>7.6041666616220027E-3</v>
      </c>
      <c r="J1070" s="46">
        <f>HOUR(tbl_raw_data[[#This Row],[Time_taken]])*60+MINUTE(tbl_raw_data[[#This Row],[Time_taken]])+SECOND(tbl_raw_data[[#This Row],[Time_taken]])/60</f>
        <v>10.95</v>
      </c>
      <c r="K1070" s="52">
        <f>DATE(YEAR(tbl_raw_data[[#This Row],[Date Actioned]]),MONTH(tbl_raw_data[[#This Row],[Date Actioned]]),DAY(tbl_raw_data[[#This Row],[Date Actioned]]))</f>
        <v>45158</v>
      </c>
      <c r="L1070" s="50" t="str">
        <f>UPPER(TEXT(tbl_raw_data[[#This Row],[updated_date]],"MMMM"))</f>
        <v>AUGUST</v>
      </c>
      <c r="M1070" s="50" t="str">
        <f>"WEEK "&amp; IF(ROUNDUP(DAY(tbl_raw_data[[#This Row],[updated_date]])/7,0)=5,4,ROUNDUP(DAY(tbl_raw_data[[#This Row],[updated_date]])/7,0))</f>
        <v>WEEK 3</v>
      </c>
      <c r="N1070" s="50" t="str">
        <f>UPPER(VLOOKUP(tbl_raw_data[[#This Row],[Analyst]],Settiings!$A$2:$B$16,2,0))</f>
        <v>HARDIK</v>
      </c>
      <c r="O1070" s="50" t="str">
        <f>TRIM(UPPER(tbl_raw_data[[#This Row],[Outcome]]))</f>
        <v>WITHDRAW</v>
      </c>
      <c r="P1070" s="50" t="str">
        <f>TRIM(UPPER(tbl_raw_data[[#This Row],[Queue Name]]))</f>
        <v>CONSUMER PRE BUREAU</v>
      </c>
      <c r="Q1070" s="50" t="str">
        <f>IF(tbl_raw_data[[#This Row],[Time taken in min]]&lt;=Settiings!$D$2,"SLA_MET","SLA_NOT_MET")</f>
        <v>SLA_MET</v>
      </c>
      <c r="R1070" s="94"/>
    </row>
    <row r="1071" spans="1:18" x14ac:dyDescent="0.3">
      <c r="A1071" s="20" t="s">
        <v>5244</v>
      </c>
      <c r="B1071" s="15">
        <v>45158.712291666663</v>
      </c>
      <c r="C1071" s="28">
        <v>45158.724062499998</v>
      </c>
      <c r="D1071" s="29" t="s">
        <v>8</v>
      </c>
      <c r="E1071" s="29" t="s">
        <v>47</v>
      </c>
      <c r="F1071" s="29" t="s">
        <v>1222</v>
      </c>
      <c r="G1071" s="29" t="s">
        <v>4818</v>
      </c>
      <c r="H1071" s="78" t="s">
        <v>7451</v>
      </c>
      <c r="I1071" s="48">
        <f>tbl_raw_data[[#This Row],[Date Actioned]]-tbl_raw_data[[#This Row],[Date Tagged]]</f>
        <v>1.1770833334594499E-2</v>
      </c>
      <c r="J1071" s="46">
        <f>HOUR(tbl_raw_data[[#This Row],[Time_taken]])*60+MINUTE(tbl_raw_data[[#This Row],[Time_taken]])+SECOND(tbl_raw_data[[#This Row],[Time_taken]])/60</f>
        <v>16.95</v>
      </c>
      <c r="K1071" s="52">
        <f>DATE(YEAR(tbl_raw_data[[#This Row],[Date Actioned]]),MONTH(tbl_raw_data[[#This Row],[Date Actioned]]),DAY(tbl_raw_data[[#This Row],[Date Actioned]]))</f>
        <v>45158</v>
      </c>
      <c r="L1071" s="50" t="str">
        <f>UPPER(TEXT(tbl_raw_data[[#This Row],[updated_date]],"MMMM"))</f>
        <v>AUGUST</v>
      </c>
      <c r="M1071" s="50" t="str">
        <f>"WEEK "&amp; IF(ROUNDUP(DAY(tbl_raw_data[[#This Row],[updated_date]])/7,0)=5,4,ROUNDUP(DAY(tbl_raw_data[[#This Row],[updated_date]])/7,0))</f>
        <v>WEEK 3</v>
      </c>
      <c r="N1071" s="50" t="str">
        <f>UPPER(VLOOKUP(tbl_raw_data[[#This Row],[Analyst]],Settiings!$A$2:$B$16,2,0))</f>
        <v>HARDIK</v>
      </c>
      <c r="O1071" s="50" t="str">
        <f>TRIM(UPPER(tbl_raw_data[[#This Row],[Outcome]]))</f>
        <v>WITHDRAW</v>
      </c>
      <c r="P1071" s="50" t="str">
        <f>TRIM(UPPER(tbl_raw_data[[#This Row],[Queue Name]]))</f>
        <v>CONSUMER PRE BUREAU</v>
      </c>
      <c r="Q1071" s="50" t="str">
        <f>IF(tbl_raw_data[[#This Row],[Time taken in min]]&lt;=Settiings!$D$2,"SLA_MET","SLA_NOT_MET")</f>
        <v>SLA_MET</v>
      </c>
      <c r="R1071" s="94"/>
    </row>
    <row r="1072" spans="1:18" x14ac:dyDescent="0.3">
      <c r="A1072" s="23" t="s">
        <v>5248</v>
      </c>
      <c r="B1072" s="9">
        <v>45158.716909722221</v>
      </c>
      <c r="C1072" s="30">
        <v>45158.737222222226</v>
      </c>
      <c r="D1072" s="31" t="s">
        <v>8</v>
      </c>
      <c r="E1072" s="31" t="s">
        <v>9</v>
      </c>
      <c r="F1072" s="31" t="s">
        <v>10</v>
      </c>
      <c r="G1072" s="31" t="s">
        <v>5249</v>
      </c>
      <c r="H1072" s="78" t="s">
        <v>7451</v>
      </c>
      <c r="I1072" s="48">
        <f>tbl_raw_data[[#This Row],[Date Actioned]]-tbl_raw_data[[#This Row],[Date Tagged]]</f>
        <v>2.0312500004365575E-2</v>
      </c>
      <c r="J1072" s="46">
        <f>HOUR(tbl_raw_data[[#This Row],[Time_taken]])*60+MINUTE(tbl_raw_data[[#This Row],[Time_taken]])+SECOND(tbl_raw_data[[#This Row],[Time_taken]])/60</f>
        <v>29.25</v>
      </c>
      <c r="K1072" s="52">
        <f>DATE(YEAR(tbl_raw_data[[#This Row],[Date Actioned]]),MONTH(tbl_raw_data[[#This Row],[Date Actioned]]),DAY(tbl_raw_data[[#This Row],[Date Actioned]]))</f>
        <v>45158</v>
      </c>
      <c r="L1072" s="50" t="str">
        <f>UPPER(TEXT(tbl_raw_data[[#This Row],[updated_date]],"MMMM"))</f>
        <v>AUGUST</v>
      </c>
      <c r="M1072" s="50" t="str">
        <f>"WEEK "&amp; IF(ROUNDUP(DAY(tbl_raw_data[[#This Row],[updated_date]])/7,0)=5,4,ROUNDUP(DAY(tbl_raw_data[[#This Row],[updated_date]])/7,0))</f>
        <v>WEEK 3</v>
      </c>
      <c r="N1072" s="50" t="str">
        <f>UPPER(VLOOKUP(tbl_raw_data[[#This Row],[Analyst]],Settiings!$A$2:$B$16,2,0))</f>
        <v>NITESH</v>
      </c>
      <c r="O1072" s="50" t="str">
        <f>TRIM(UPPER(tbl_raw_data[[#This Row],[Outcome]]))</f>
        <v>WITHDRAW</v>
      </c>
      <c r="P1072" s="50" t="str">
        <f>TRIM(UPPER(tbl_raw_data[[#This Row],[Queue Name]]))</f>
        <v>CONSUMER EXISTING</v>
      </c>
      <c r="Q1072" s="50" t="str">
        <f>IF(tbl_raw_data[[#This Row],[Time taken in min]]&lt;=Settiings!$D$2,"SLA_MET","SLA_NOT_MET")</f>
        <v>SLA_NOT_MET</v>
      </c>
      <c r="R1072" s="94"/>
    </row>
    <row r="1073" spans="1:18" x14ac:dyDescent="0.3">
      <c r="A1073" s="14" t="s">
        <v>5251</v>
      </c>
      <c r="B1073" s="15">
        <v>45158.717905092592</v>
      </c>
      <c r="C1073" s="28">
        <v>45158.729895833334</v>
      </c>
      <c r="D1073" s="29" t="s">
        <v>8</v>
      </c>
      <c r="E1073" s="29" t="s">
        <v>9</v>
      </c>
      <c r="F1073" s="29" t="s">
        <v>16</v>
      </c>
      <c r="G1073" s="29" t="s">
        <v>5252</v>
      </c>
      <c r="H1073" s="78" t="s">
        <v>7451</v>
      </c>
      <c r="I1073" s="48">
        <f>tbl_raw_data[[#This Row],[Date Actioned]]-tbl_raw_data[[#This Row],[Date Tagged]]</f>
        <v>1.1990740742476191E-2</v>
      </c>
      <c r="J1073" s="46">
        <f>HOUR(tbl_raw_data[[#This Row],[Time_taken]])*60+MINUTE(tbl_raw_data[[#This Row],[Time_taken]])+SECOND(tbl_raw_data[[#This Row],[Time_taken]])/60</f>
        <v>17.266666666666666</v>
      </c>
      <c r="K1073" s="52">
        <f>DATE(YEAR(tbl_raw_data[[#This Row],[Date Actioned]]),MONTH(tbl_raw_data[[#This Row],[Date Actioned]]),DAY(tbl_raw_data[[#This Row],[Date Actioned]]))</f>
        <v>45158</v>
      </c>
      <c r="L1073" s="50" t="str">
        <f>UPPER(TEXT(tbl_raw_data[[#This Row],[updated_date]],"MMMM"))</f>
        <v>AUGUST</v>
      </c>
      <c r="M1073" s="50" t="str">
        <f>"WEEK "&amp; IF(ROUNDUP(DAY(tbl_raw_data[[#This Row],[updated_date]])/7,0)=5,4,ROUNDUP(DAY(tbl_raw_data[[#This Row],[updated_date]])/7,0))</f>
        <v>WEEK 3</v>
      </c>
      <c r="N1073" s="50" t="str">
        <f>UPPER(VLOOKUP(tbl_raw_data[[#This Row],[Analyst]],Settiings!$A$2:$B$16,2,0))</f>
        <v>CAMROOON</v>
      </c>
      <c r="O1073" s="50" t="str">
        <f>TRIM(UPPER(tbl_raw_data[[#This Row],[Outcome]]))</f>
        <v>WITHDRAW</v>
      </c>
      <c r="P1073" s="50" t="str">
        <f>TRIM(UPPER(tbl_raw_data[[#This Row],[Queue Name]]))</f>
        <v>CONSUMER EXISTING</v>
      </c>
      <c r="Q1073" s="50" t="str">
        <f>IF(tbl_raw_data[[#This Row],[Time taken in min]]&lt;=Settiings!$D$2,"SLA_MET","SLA_NOT_MET")</f>
        <v>SLA_MET</v>
      </c>
      <c r="R1073" s="94"/>
    </row>
    <row r="1074" spans="1:18" x14ac:dyDescent="0.3">
      <c r="A1074" s="20" t="s">
        <v>5254</v>
      </c>
      <c r="B1074" s="9">
        <v>45158.71912037037</v>
      </c>
      <c r="C1074" s="30">
        <v>45158.737800925926</v>
      </c>
      <c r="D1074" s="31" t="s">
        <v>8</v>
      </c>
      <c r="E1074" s="31" t="s">
        <v>47</v>
      </c>
      <c r="F1074" s="31" t="s">
        <v>1222</v>
      </c>
      <c r="G1074" s="31" t="s">
        <v>5255</v>
      </c>
      <c r="H1074" s="78" t="s">
        <v>7451</v>
      </c>
      <c r="I1074" s="48">
        <f>tbl_raw_data[[#This Row],[Date Actioned]]-tbl_raw_data[[#This Row],[Date Tagged]]</f>
        <v>1.8680555556784384E-2</v>
      </c>
      <c r="J1074" s="46">
        <f>HOUR(tbl_raw_data[[#This Row],[Time_taken]])*60+MINUTE(tbl_raw_data[[#This Row],[Time_taken]])+SECOND(tbl_raw_data[[#This Row],[Time_taken]])/60</f>
        <v>26.9</v>
      </c>
      <c r="K1074" s="52">
        <f>DATE(YEAR(tbl_raw_data[[#This Row],[Date Actioned]]),MONTH(tbl_raw_data[[#This Row],[Date Actioned]]),DAY(tbl_raw_data[[#This Row],[Date Actioned]]))</f>
        <v>45158</v>
      </c>
      <c r="L1074" s="50" t="str">
        <f>UPPER(TEXT(tbl_raw_data[[#This Row],[updated_date]],"MMMM"))</f>
        <v>AUGUST</v>
      </c>
      <c r="M1074" s="50" t="str">
        <f>"WEEK "&amp; IF(ROUNDUP(DAY(tbl_raw_data[[#This Row],[updated_date]])/7,0)=5,4,ROUNDUP(DAY(tbl_raw_data[[#This Row],[updated_date]])/7,0))</f>
        <v>WEEK 3</v>
      </c>
      <c r="N1074" s="50" t="str">
        <f>UPPER(VLOOKUP(tbl_raw_data[[#This Row],[Analyst]],Settiings!$A$2:$B$16,2,0))</f>
        <v>HARDIK</v>
      </c>
      <c r="O1074" s="50" t="str">
        <f>TRIM(UPPER(tbl_raw_data[[#This Row],[Outcome]]))</f>
        <v>WITHDRAW</v>
      </c>
      <c r="P1074" s="50" t="str">
        <f>TRIM(UPPER(tbl_raw_data[[#This Row],[Queue Name]]))</f>
        <v>CONSUMER PRE BUREAU</v>
      </c>
      <c r="Q1074" s="50" t="str">
        <f>IF(tbl_raw_data[[#This Row],[Time taken in min]]&lt;=Settiings!$D$2,"SLA_MET","SLA_NOT_MET")</f>
        <v>SLA_NOT_MET</v>
      </c>
      <c r="R1074" s="94"/>
    </row>
    <row r="1075" spans="1:18" x14ac:dyDescent="0.3">
      <c r="A1075" s="23" t="s">
        <v>5256</v>
      </c>
      <c r="B1075" s="15">
        <v>45158.720300925925</v>
      </c>
      <c r="C1075" s="28">
        <v>45158.73228009259</v>
      </c>
      <c r="D1075" s="29" t="s">
        <v>8</v>
      </c>
      <c r="E1075" s="29" t="s">
        <v>47</v>
      </c>
      <c r="F1075" s="29" t="s">
        <v>686</v>
      </c>
      <c r="G1075" s="29" t="s">
        <v>5257</v>
      </c>
      <c r="H1075" s="78" t="s">
        <v>7451</v>
      </c>
      <c r="I1075" s="48">
        <f>tbl_raw_data[[#This Row],[Date Actioned]]-tbl_raw_data[[#This Row],[Date Tagged]]</f>
        <v>1.1979166665696539E-2</v>
      </c>
      <c r="J1075" s="46">
        <f>HOUR(tbl_raw_data[[#This Row],[Time_taken]])*60+MINUTE(tbl_raw_data[[#This Row],[Time_taken]])+SECOND(tbl_raw_data[[#This Row],[Time_taken]])/60</f>
        <v>17.25</v>
      </c>
      <c r="K1075" s="52">
        <f>DATE(YEAR(tbl_raw_data[[#This Row],[Date Actioned]]),MONTH(tbl_raw_data[[#This Row],[Date Actioned]]),DAY(tbl_raw_data[[#This Row],[Date Actioned]]))</f>
        <v>45158</v>
      </c>
      <c r="L1075" s="50" t="str">
        <f>UPPER(TEXT(tbl_raw_data[[#This Row],[updated_date]],"MMMM"))</f>
        <v>AUGUST</v>
      </c>
      <c r="M1075" s="50" t="str">
        <f>"WEEK "&amp; IF(ROUNDUP(DAY(tbl_raw_data[[#This Row],[updated_date]])/7,0)=5,4,ROUNDUP(DAY(tbl_raw_data[[#This Row],[updated_date]])/7,0))</f>
        <v>WEEK 3</v>
      </c>
      <c r="N1075" s="50" t="str">
        <f>UPPER(VLOOKUP(tbl_raw_data[[#This Row],[Analyst]],Settiings!$A$2:$B$16,2,0))</f>
        <v>FARDIN</v>
      </c>
      <c r="O1075" s="50" t="str">
        <f>TRIM(UPPER(tbl_raw_data[[#This Row],[Outcome]]))</f>
        <v>WITHDRAW</v>
      </c>
      <c r="P1075" s="50" t="str">
        <f>TRIM(UPPER(tbl_raw_data[[#This Row],[Queue Name]]))</f>
        <v>CONSUMER PRE BUREAU</v>
      </c>
      <c r="Q1075" s="50" t="str">
        <f>IF(tbl_raw_data[[#This Row],[Time taken in min]]&lt;=Settiings!$D$2,"SLA_MET","SLA_NOT_MET")</f>
        <v>SLA_MET</v>
      </c>
      <c r="R1075" s="94"/>
    </row>
    <row r="1076" spans="1:18" x14ac:dyDescent="0.3">
      <c r="A1076" s="14" t="s">
        <v>5259</v>
      </c>
      <c r="B1076" s="9">
        <v>45158.722060185188</v>
      </c>
      <c r="C1076" s="30">
        <v>45158.733391203707</v>
      </c>
      <c r="D1076" s="31" t="s">
        <v>8</v>
      </c>
      <c r="E1076" s="31" t="s">
        <v>19</v>
      </c>
      <c r="F1076" s="31" t="s">
        <v>16</v>
      </c>
      <c r="G1076" s="31" t="s">
        <v>5260</v>
      </c>
      <c r="H1076" s="78" t="s">
        <v>7451</v>
      </c>
      <c r="I1076" s="48">
        <f>tbl_raw_data[[#This Row],[Date Actioned]]-tbl_raw_data[[#This Row],[Date Tagged]]</f>
        <v>1.1331018518831115E-2</v>
      </c>
      <c r="J1076" s="46">
        <f>HOUR(tbl_raw_data[[#This Row],[Time_taken]])*60+MINUTE(tbl_raw_data[[#This Row],[Time_taken]])+SECOND(tbl_raw_data[[#This Row],[Time_taken]])/60</f>
        <v>16.316666666666666</v>
      </c>
      <c r="K1076" s="52">
        <f>DATE(YEAR(tbl_raw_data[[#This Row],[Date Actioned]]),MONTH(tbl_raw_data[[#This Row],[Date Actioned]]),DAY(tbl_raw_data[[#This Row],[Date Actioned]]))</f>
        <v>45158</v>
      </c>
      <c r="L1076" s="50" t="str">
        <f>UPPER(TEXT(tbl_raw_data[[#This Row],[updated_date]],"MMMM"))</f>
        <v>AUGUST</v>
      </c>
      <c r="M1076" s="50" t="str">
        <f>"WEEK "&amp; IF(ROUNDUP(DAY(tbl_raw_data[[#This Row],[updated_date]])/7,0)=5,4,ROUNDUP(DAY(tbl_raw_data[[#This Row],[updated_date]])/7,0))</f>
        <v>WEEK 3</v>
      </c>
      <c r="N1076" s="50" t="str">
        <f>UPPER(VLOOKUP(tbl_raw_data[[#This Row],[Analyst]],Settiings!$A$2:$B$16,2,0))</f>
        <v>CAMROOON</v>
      </c>
      <c r="O1076" s="50" t="str">
        <f>TRIM(UPPER(tbl_raw_data[[#This Row],[Outcome]]))</f>
        <v>WITHDRAW</v>
      </c>
      <c r="P1076" s="50" t="str">
        <f>TRIM(UPPER(tbl_raw_data[[#This Row],[Queue Name]]))</f>
        <v>CONSUMER POST BUREAU</v>
      </c>
      <c r="Q1076" s="50" t="str">
        <f>IF(tbl_raw_data[[#This Row],[Time taken in min]]&lt;=Settiings!$D$2,"SLA_MET","SLA_NOT_MET")</f>
        <v>SLA_MET</v>
      </c>
      <c r="R1076" s="94"/>
    </row>
    <row r="1077" spans="1:18" x14ac:dyDescent="0.3">
      <c r="A1077" s="23" t="s">
        <v>5263</v>
      </c>
      <c r="B1077" s="9">
        <v>45158.725393518522</v>
      </c>
      <c r="C1077" s="30">
        <v>45158.737164351849</v>
      </c>
      <c r="D1077" s="31" t="s">
        <v>8</v>
      </c>
      <c r="E1077" s="31" t="s">
        <v>9</v>
      </c>
      <c r="F1077" s="31" t="s">
        <v>16</v>
      </c>
      <c r="G1077" s="31" t="s">
        <v>4698</v>
      </c>
      <c r="H1077" s="78" t="s">
        <v>7451</v>
      </c>
      <c r="I1077" s="48">
        <f>tbl_raw_data[[#This Row],[Date Actioned]]-tbl_raw_data[[#This Row],[Date Tagged]]</f>
        <v>1.1770833327318542E-2</v>
      </c>
      <c r="J1077" s="46">
        <f>HOUR(tbl_raw_data[[#This Row],[Time_taken]])*60+MINUTE(tbl_raw_data[[#This Row],[Time_taken]])+SECOND(tbl_raw_data[[#This Row],[Time_taken]])/60</f>
        <v>16.95</v>
      </c>
      <c r="K1077" s="52">
        <f>DATE(YEAR(tbl_raw_data[[#This Row],[Date Actioned]]),MONTH(tbl_raw_data[[#This Row],[Date Actioned]]),DAY(tbl_raw_data[[#This Row],[Date Actioned]]))</f>
        <v>45158</v>
      </c>
      <c r="L1077" s="50" t="str">
        <f>UPPER(TEXT(tbl_raw_data[[#This Row],[updated_date]],"MMMM"))</f>
        <v>AUGUST</v>
      </c>
      <c r="M1077" s="50" t="str">
        <f>"WEEK "&amp; IF(ROUNDUP(DAY(tbl_raw_data[[#This Row],[updated_date]])/7,0)=5,4,ROUNDUP(DAY(tbl_raw_data[[#This Row],[updated_date]])/7,0))</f>
        <v>WEEK 3</v>
      </c>
      <c r="N1077" s="50" t="str">
        <f>UPPER(VLOOKUP(tbl_raw_data[[#This Row],[Analyst]],Settiings!$A$2:$B$16,2,0))</f>
        <v>CAMROOON</v>
      </c>
      <c r="O1077" s="50" t="str">
        <f>TRIM(UPPER(tbl_raw_data[[#This Row],[Outcome]]))</f>
        <v>WITHDRAW</v>
      </c>
      <c r="P1077" s="50" t="str">
        <f>TRIM(UPPER(tbl_raw_data[[#This Row],[Queue Name]]))</f>
        <v>CONSUMER EXISTING</v>
      </c>
      <c r="Q1077" s="50" t="str">
        <f>IF(tbl_raw_data[[#This Row],[Time taken in min]]&lt;=Settiings!$D$2,"SLA_MET","SLA_NOT_MET")</f>
        <v>SLA_MET</v>
      </c>
      <c r="R1077" s="94"/>
    </row>
    <row r="1078" spans="1:18" x14ac:dyDescent="0.3">
      <c r="A1078" s="14" t="s">
        <v>5276</v>
      </c>
      <c r="B1078" s="15">
        <v>45158.755532407406</v>
      </c>
      <c r="C1078" s="28">
        <v>45158.765902777777</v>
      </c>
      <c r="D1078" s="29" t="s">
        <v>8</v>
      </c>
      <c r="E1078" s="29" t="s">
        <v>9</v>
      </c>
      <c r="F1078" s="29" t="s">
        <v>16</v>
      </c>
      <c r="G1078" s="29" t="s">
        <v>4757</v>
      </c>
      <c r="H1078" s="78" t="s">
        <v>7451</v>
      </c>
      <c r="I1078" s="48">
        <f>tbl_raw_data[[#This Row],[Date Actioned]]-tbl_raw_data[[#This Row],[Date Tagged]]</f>
        <v>1.0370370371674653E-2</v>
      </c>
      <c r="J1078" s="46">
        <f>HOUR(tbl_raw_data[[#This Row],[Time_taken]])*60+MINUTE(tbl_raw_data[[#This Row],[Time_taken]])+SECOND(tbl_raw_data[[#This Row],[Time_taken]])/60</f>
        <v>14.933333333333334</v>
      </c>
      <c r="K1078" s="52">
        <f>DATE(YEAR(tbl_raw_data[[#This Row],[Date Actioned]]),MONTH(tbl_raw_data[[#This Row],[Date Actioned]]),DAY(tbl_raw_data[[#This Row],[Date Actioned]]))</f>
        <v>45158</v>
      </c>
      <c r="L1078" s="50" t="str">
        <f>UPPER(TEXT(tbl_raw_data[[#This Row],[updated_date]],"MMMM"))</f>
        <v>AUGUST</v>
      </c>
      <c r="M1078" s="50" t="str">
        <f>"WEEK "&amp; IF(ROUNDUP(DAY(tbl_raw_data[[#This Row],[updated_date]])/7,0)=5,4,ROUNDUP(DAY(tbl_raw_data[[#This Row],[updated_date]])/7,0))</f>
        <v>WEEK 3</v>
      </c>
      <c r="N1078" s="50" t="str">
        <f>UPPER(VLOOKUP(tbl_raw_data[[#This Row],[Analyst]],Settiings!$A$2:$B$16,2,0))</f>
        <v>CAMROOON</v>
      </c>
      <c r="O1078" s="50" t="str">
        <f>TRIM(UPPER(tbl_raw_data[[#This Row],[Outcome]]))</f>
        <v>WITHDRAW</v>
      </c>
      <c r="P1078" s="50" t="str">
        <f>TRIM(UPPER(tbl_raw_data[[#This Row],[Queue Name]]))</f>
        <v>CONSUMER EXISTING</v>
      </c>
      <c r="Q1078" s="50" t="str">
        <f>IF(tbl_raw_data[[#This Row],[Time taken in min]]&lt;=Settiings!$D$2,"SLA_MET","SLA_NOT_MET")</f>
        <v>SLA_MET</v>
      </c>
      <c r="R1078" s="94"/>
    </row>
    <row r="1079" spans="1:18" x14ac:dyDescent="0.3">
      <c r="A1079" s="23" t="s">
        <v>5280</v>
      </c>
      <c r="B1079" s="15">
        <v>45158.768495370372</v>
      </c>
      <c r="C1079" s="28">
        <v>45158.77611111111</v>
      </c>
      <c r="D1079" s="29" t="s">
        <v>8</v>
      </c>
      <c r="E1079" s="29" t="s">
        <v>47</v>
      </c>
      <c r="F1079" s="29" t="s">
        <v>16</v>
      </c>
      <c r="G1079" s="29" t="s">
        <v>5281</v>
      </c>
      <c r="H1079" s="78" t="s">
        <v>7451</v>
      </c>
      <c r="I1079" s="48">
        <f>tbl_raw_data[[#This Row],[Date Actioned]]-tbl_raw_data[[#This Row],[Date Tagged]]</f>
        <v>7.6157407384016551E-3</v>
      </c>
      <c r="J1079" s="46">
        <f>HOUR(tbl_raw_data[[#This Row],[Time_taken]])*60+MINUTE(tbl_raw_data[[#This Row],[Time_taken]])+SECOND(tbl_raw_data[[#This Row],[Time_taken]])/60</f>
        <v>10.966666666666667</v>
      </c>
      <c r="K1079" s="52">
        <f>DATE(YEAR(tbl_raw_data[[#This Row],[Date Actioned]]),MONTH(tbl_raw_data[[#This Row],[Date Actioned]]),DAY(tbl_raw_data[[#This Row],[Date Actioned]]))</f>
        <v>45158</v>
      </c>
      <c r="L1079" s="50" t="str">
        <f>UPPER(TEXT(tbl_raw_data[[#This Row],[updated_date]],"MMMM"))</f>
        <v>AUGUST</v>
      </c>
      <c r="M1079" s="50" t="str">
        <f>"WEEK "&amp; IF(ROUNDUP(DAY(tbl_raw_data[[#This Row],[updated_date]])/7,0)=5,4,ROUNDUP(DAY(tbl_raw_data[[#This Row],[updated_date]])/7,0))</f>
        <v>WEEK 3</v>
      </c>
      <c r="N1079" s="50" t="str">
        <f>UPPER(VLOOKUP(tbl_raw_data[[#This Row],[Analyst]],Settiings!$A$2:$B$16,2,0))</f>
        <v>CAMROOON</v>
      </c>
      <c r="O1079" s="50" t="str">
        <f>TRIM(UPPER(tbl_raw_data[[#This Row],[Outcome]]))</f>
        <v>WITHDRAW</v>
      </c>
      <c r="P1079" s="50" t="str">
        <f>TRIM(UPPER(tbl_raw_data[[#This Row],[Queue Name]]))</f>
        <v>CONSUMER PRE BUREAU</v>
      </c>
      <c r="Q1079" s="50" t="str">
        <f>IF(tbl_raw_data[[#This Row],[Time taken in min]]&lt;=Settiings!$D$2,"SLA_MET","SLA_NOT_MET")</f>
        <v>SLA_MET</v>
      </c>
      <c r="R1079" s="94"/>
    </row>
    <row r="1080" spans="1:18" x14ac:dyDescent="0.3">
      <c r="A1080" s="20" t="s">
        <v>5284</v>
      </c>
      <c r="B1080" s="15">
        <v>45158.79005787037</v>
      </c>
      <c r="C1080" s="28">
        <v>45158.797314814816</v>
      </c>
      <c r="D1080" s="29" t="s">
        <v>8</v>
      </c>
      <c r="E1080" s="29" t="s">
        <v>47</v>
      </c>
      <c r="F1080" s="29" t="s">
        <v>1222</v>
      </c>
      <c r="G1080" s="29" t="s">
        <v>5285</v>
      </c>
      <c r="H1080" s="78" t="s">
        <v>7451</v>
      </c>
      <c r="I1080" s="48">
        <f>tbl_raw_data[[#This Row],[Date Actioned]]-tbl_raw_data[[#This Row],[Date Tagged]]</f>
        <v>7.2569444455439225E-3</v>
      </c>
      <c r="J1080" s="46">
        <f>HOUR(tbl_raw_data[[#This Row],[Time_taken]])*60+MINUTE(tbl_raw_data[[#This Row],[Time_taken]])+SECOND(tbl_raw_data[[#This Row],[Time_taken]])/60</f>
        <v>10.45</v>
      </c>
      <c r="K1080" s="52">
        <f>DATE(YEAR(tbl_raw_data[[#This Row],[Date Actioned]]),MONTH(tbl_raw_data[[#This Row],[Date Actioned]]),DAY(tbl_raw_data[[#This Row],[Date Actioned]]))</f>
        <v>45158</v>
      </c>
      <c r="L1080" s="50" t="str">
        <f>UPPER(TEXT(tbl_raw_data[[#This Row],[updated_date]],"MMMM"))</f>
        <v>AUGUST</v>
      </c>
      <c r="M1080" s="50" t="str">
        <f>"WEEK "&amp; IF(ROUNDUP(DAY(tbl_raw_data[[#This Row],[updated_date]])/7,0)=5,4,ROUNDUP(DAY(tbl_raw_data[[#This Row],[updated_date]])/7,0))</f>
        <v>WEEK 3</v>
      </c>
      <c r="N1080" s="50" t="str">
        <f>UPPER(VLOOKUP(tbl_raw_data[[#This Row],[Analyst]],Settiings!$A$2:$B$16,2,0))</f>
        <v>HARDIK</v>
      </c>
      <c r="O1080" s="50" t="str">
        <f>TRIM(UPPER(tbl_raw_data[[#This Row],[Outcome]]))</f>
        <v>WITHDRAW</v>
      </c>
      <c r="P1080" s="50" t="str">
        <f>TRIM(UPPER(tbl_raw_data[[#This Row],[Queue Name]]))</f>
        <v>CONSUMER PRE BUREAU</v>
      </c>
      <c r="Q1080" s="50" t="str">
        <f>IF(tbl_raw_data[[#This Row],[Time taken in min]]&lt;=Settiings!$D$2,"SLA_MET","SLA_NOT_MET")</f>
        <v>SLA_MET</v>
      </c>
      <c r="R1080" s="94"/>
    </row>
    <row r="1081" spans="1:18" x14ac:dyDescent="0.3">
      <c r="A1081" s="14" t="s">
        <v>5291</v>
      </c>
      <c r="B1081" s="15">
        <v>45158.816180555557</v>
      </c>
      <c r="C1081" s="28">
        <v>45158.823391203703</v>
      </c>
      <c r="D1081" s="29" t="s">
        <v>8</v>
      </c>
      <c r="E1081" s="29" t="s">
        <v>9</v>
      </c>
      <c r="F1081" s="29" t="s">
        <v>686</v>
      </c>
      <c r="G1081" s="29" t="s">
        <v>5292</v>
      </c>
      <c r="H1081" s="78" t="s">
        <v>7451</v>
      </c>
      <c r="I1081" s="48">
        <f>tbl_raw_data[[#This Row],[Date Actioned]]-tbl_raw_data[[#This Row],[Date Tagged]]</f>
        <v>7.2106481457012706E-3</v>
      </c>
      <c r="J1081" s="46">
        <f>HOUR(tbl_raw_data[[#This Row],[Time_taken]])*60+MINUTE(tbl_raw_data[[#This Row],[Time_taken]])+SECOND(tbl_raw_data[[#This Row],[Time_taken]])/60</f>
        <v>10.383333333333333</v>
      </c>
      <c r="K1081" s="52">
        <f>DATE(YEAR(tbl_raw_data[[#This Row],[Date Actioned]]),MONTH(tbl_raw_data[[#This Row],[Date Actioned]]),DAY(tbl_raw_data[[#This Row],[Date Actioned]]))</f>
        <v>45158</v>
      </c>
      <c r="L1081" s="50" t="str">
        <f>UPPER(TEXT(tbl_raw_data[[#This Row],[updated_date]],"MMMM"))</f>
        <v>AUGUST</v>
      </c>
      <c r="M1081" s="50" t="str">
        <f>"WEEK "&amp; IF(ROUNDUP(DAY(tbl_raw_data[[#This Row],[updated_date]])/7,0)=5,4,ROUNDUP(DAY(tbl_raw_data[[#This Row],[updated_date]])/7,0))</f>
        <v>WEEK 3</v>
      </c>
      <c r="N1081" s="50" t="str">
        <f>UPPER(VLOOKUP(tbl_raw_data[[#This Row],[Analyst]],Settiings!$A$2:$B$16,2,0))</f>
        <v>FARDIN</v>
      </c>
      <c r="O1081" s="50" t="str">
        <f>TRIM(UPPER(tbl_raw_data[[#This Row],[Outcome]]))</f>
        <v>WITHDRAW</v>
      </c>
      <c r="P1081" s="50" t="str">
        <f>TRIM(UPPER(tbl_raw_data[[#This Row],[Queue Name]]))</f>
        <v>CONSUMER EXISTING</v>
      </c>
      <c r="Q1081" s="50" t="str">
        <f>IF(tbl_raw_data[[#This Row],[Time taken in min]]&lt;=Settiings!$D$2,"SLA_MET","SLA_NOT_MET")</f>
        <v>SLA_MET</v>
      </c>
      <c r="R1081" s="94"/>
    </row>
    <row r="1082" spans="1:18" x14ac:dyDescent="0.3">
      <c r="A1082" s="20" t="s">
        <v>5299</v>
      </c>
      <c r="B1082" s="9">
        <v>45159.344421296293</v>
      </c>
      <c r="C1082" s="30">
        <v>45159.366759259261</v>
      </c>
      <c r="D1082" s="31" t="s">
        <v>8</v>
      </c>
      <c r="E1082" s="31" t="s">
        <v>47</v>
      </c>
      <c r="F1082" s="31" t="s">
        <v>65</v>
      </c>
      <c r="G1082" s="31" t="s">
        <v>4698</v>
      </c>
      <c r="H1082" s="78" t="s">
        <v>7451</v>
      </c>
      <c r="I1082" s="48">
        <f>tbl_raw_data[[#This Row],[Date Actioned]]-tbl_raw_data[[#This Row],[Date Tagged]]</f>
        <v>2.2337962967867497E-2</v>
      </c>
      <c r="J1082" s="46">
        <f>HOUR(tbl_raw_data[[#This Row],[Time_taken]])*60+MINUTE(tbl_raw_data[[#This Row],[Time_taken]])+SECOND(tbl_raw_data[[#This Row],[Time_taken]])/60</f>
        <v>32.166666666666664</v>
      </c>
      <c r="K1082" s="52">
        <f>DATE(YEAR(tbl_raw_data[[#This Row],[Date Actioned]]),MONTH(tbl_raw_data[[#This Row],[Date Actioned]]),DAY(tbl_raw_data[[#This Row],[Date Actioned]]))</f>
        <v>45159</v>
      </c>
      <c r="L1082" s="50" t="str">
        <f>UPPER(TEXT(tbl_raw_data[[#This Row],[updated_date]],"MMMM"))</f>
        <v>AUGUST</v>
      </c>
      <c r="M1082" s="50" t="str">
        <f>"WEEK "&amp; IF(ROUNDUP(DAY(tbl_raw_data[[#This Row],[updated_date]])/7,0)=5,4,ROUNDUP(DAY(tbl_raw_data[[#This Row],[updated_date]])/7,0))</f>
        <v>WEEK 3</v>
      </c>
      <c r="N1082" s="50" t="str">
        <f>UPPER(VLOOKUP(tbl_raw_data[[#This Row],[Analyst]],Settiings!$A$2:$B$16,2,0))</f>
        <v>SAM</v>
      </c>
      <c r="O1082" s="50" t="str">
        <f>TRIM(UPPER(tbl_raw_data[[#This Row],[Outcome]]))</f>
        <v>WITHDRAW</v>
      </c>
      <c r="P1082" s="50" t="str">
        <f>TRIM(UPPER(tbl_raw_data[[#This Row],[Queue Name]]))</f>
        <v>CONSUMER PRE BUREAU</v>
      </c>
      <c r="Q1082" s="50" t="str">
        <f>IF(tbl_raw_data[[#This Row],[Time taken in min]]&lt;=Settiings!$D$2,"SLA_MET","SLA_NOT_MET")</f>
        <v>SLA_NOT_MET</v>
      </c>
      <c r="R1082" s="94"/>
    </row>
    <row r="1083" spans="1:18" x14ac:dyDescent="0.3">
      <c r="A1083" s="23" t="s">
        <v>5304</v>
      </c>
      <c r="B1083" s="15">
        <v>45159.409467592595</v>
      </c>
      <c r="C1083" s="28">
        <v>45159.424583333333</v>
      </c>
      <c r="D1083" s="29" t="s">
        <v>8</v>
      </c>
      <c r="E1083" s="29" t="s">
        <v>47</v>
      </c>
      <c r="F1083" s="29" t="s">
        <v>65</v>
      </c>
      <c r="G1083" s="29" t="s">
        <v>5305</v>
      </c>
      <c r="H1083" s="78" t="s">
        <v>7451</v>
      </c>
      <c r="I1083" s="48">
        <f>tbl_raw_data[[#This Row],[Date Actioned]]-tbl_raw_data[[#This Row],[Date Tagged]]</f>
        <v>1.5115740738110617E-2</v>
      </c>
      <c r="J1083" s="46">
        <f>HOUR(tbl_raw_data[[#This Row],[Time_taken]])*60+MINUTE(tbl_raw_data[[#This Row],[Time_taken]])+SECOND(tbl_raw_data[[#This Row],[Time_taken]])/60</f>
        <v>21.766666666666666</v>
      </c>
      <c r="K1083" s="52">
        <f>DATE(YEAR(tbl_raw_data[[#This Row],[Date Actioned]]),MONTH(tbl_raw_data[[#This Row],[Date Actioned]]),DAY(tbl_raw_data[[#This Row],[Date Actioned]]))</f>
        <v>45159</v>
      </c>
      <c r="L1083" s="50" t="str">
        <f>UPPER(TEXT(tbl_raw_data[[#This Row],[updated_date]],"MMMM"))</f>
        <v>AUGUST</v>
      </c>
      <c r="M1083" s="50" t="str">
        <f>"WEEK "&amp; IF(ROUNDUP(DAY(tbl_raw_data[[#This Row],[updated_date]])/7,0)=5,4,ROUNDUP(DAY(tbl_raw_data[[#This Row],[updated_date]])/7,0))</f>
        <v>WEEK 3</v>
      </c>
      <c r="N1083" s="50" t="str">
        <f>UPPER(VLOOKUP(tbl_raw_data[[#This Row],[Analyst]],Settiings!$A$2:$B$16,2,0))</f>
        <v>SAM</v>
      </c>
      <c r="O1083" s="50" t="str">
        <f>TRIM(UPPER(tbl_raw_data[[#This Row],[Outcome]]))</f>
        <v>WITHDRAW</v>
      </c>
      <c r="P1083" s="50" t="str">
        <f>TRIM(UPPER(tbl_raw_data[[#This Row],[Queue Name]]))</f>
        <v>CONSUMER PRE BUREAU</v>
      </c>
      <c r="Q1083" s="50" t="str">
        <f>IF(tbl_raw_data[[#This Row],[Time taken in min]]&lt;=Settiings!$D$2,"SLA_MET","SLA_NOT_MET")</f>
        <v>SLA_NOT_MET</v>
      </c>
      <c r="R1083" s="94"/>
    </row>
    <row r="1084" spans="1:18" x14ac:dyDescent="0.3">
      <c r="A1084" s="14" t="s">
        <v>5311</v>
      </c>
      <c r="B1084" s="9">
        <v>45159.431134259263</v>
      </c>
      <c r="C1084" s="30">
        <v>45159.441307870373</v>
      </c>
      <c r="D1084" s="31" t="s">
        <v>8</v>
      </c>
      <c r="E1084" s="31" t="s">
        <v>47</v>
      </c>
      <c r="F1084" s="31" t="s">
        <v>65</v>
      </c>
      <c r="G1084" s="31" t="s">
        <v>4698</v>
      </c>
      <c r="H1084" s="78" t="s">
        <v>7451</v>
      </c>
      <c r="I1084" s="48">
        <f>tbl_raw_data[[#This Row],[Date Actioned]]-tbl_raw_data[[#This Row],[Date Tagged]]</f>
        <v>1.0173611110076308E-2</v>
      </c>
      <c r="J1084" s="46">
        <f>HOUR(tbl_raw_data[[#This Row],[Time_taken]])*60+MINUTE(tbl_raw_data[[#This Row],[Time_taken]])+SECOND(tbl_raw_data[[#This Row],[Time_taken]])/60</f>
        <v>14.65</v>
      </c>
      <c r="K1084" s="52">
        <f>DATE(YEAR(tbl_raw_data[[#This Row],[Date Actioned]]),MONTH(tbl_raw_data[[#This Row],[Date Actioned]]),DAY(tbl_raw_data[[#This Row],[Date Actioned]]))</f>
        <v>45159</v>
      </c>
      <c r="L1084" s="50" t="str">
        <f>UPPER(TEXT(tbl_raw_data[[#This Row],[updated_date]],"MMMM"))</f>
        <v>AUGUST</v>
      </c>
      <c r="M1084" s="50" t="str">
        <f>"WEEK "&amp; IF(ROUNDUP(DAY(tbl_raw_data[[#This Row],[updated_date]])/7,0)=5,4,ROUNDUP(DAY(tbl_raw_data[[#This Row],[updated_date]])/7,0))</f>
        <v>WEEK 3</v>
      </c>
      <c r="N1084" s="50" t="str">
        <f>UPPER(VLOOKUP(tbl_raw_data[[#This Row],[Analyst]],Settiings!$A$2:$B$16,2,0))</f>
        <v>SAM</v>
      </c>
      <c r="O1084" s="50" t="str">
        <f>TRIM(UPPER(tbl_raw_data[[#This Row],[Outcome]]))</f>
        <v>WITHDRAW</v>
      </c>
      <c r="P1084" s="50" t="str">
        <f>TRIM(UPPER(tbl_raw_data[[#This Row],[Queue Name]]))</f>
        <v>CONSUMER PRE BUREAU</v>
      </c>
      <c r="Q1084" s="50" t="str">
        <f>IF(tbl_raw_data[[#This Row],[Time taken in min]]&lt;=Settiings!$D$2,"SLA_MET","SLA_NOT_MET")</f>
        <v>SLA_MET</v>
      </c>
      <c r="R1084" s="94"/>
    </row>
    <row r="1085" spans="1:18" x14ac:dyDescent="0.3">
      <c r="A1085" s="20" t="s">
        <v>5312</v>
      </c>
      <c r="B1085" s="15">
        <v>45159.432488425926</v>
      </c>
      <c r="C1085" s="28">
        <v>45159.440717592595</v>
      </c>
      <c r="D1085" s="29" t="s">
        <v>8</v>
      </c>
      <c r="E1085" s="29" t="s">
        <v>9</v>
      </c>
      <c r="F1085" s="29" t="s">
        <v>16</v>
      </c>
      <c r="G1085" s="29" t="s">
        <v>4757</v>
      </c>
      <c r="H1085" s="78" t="s">
        <v>7451</v>
      </c>
      <c r="I1085" s="48">
        <f>tbl_raw_data[[#This Row],[Date Actioned]]-tbl_raw_data[[#This Row],[Date Tagged]]</f>
        <v>8.2291666694800369E-3</v>
      </c>
      <c r="J1085" s="46">
        <f>HOUR(tbl_raw_data[[#This Row],[Time_taken]])*60+MINUTE(tbl_raw_data[[#This Row],[Time_taken]])+SECOND(tbl_raw_data[[#This Row],[Time_taken]])/60</f>
        <v>11.85</v>
      </c>
      <c r="K1085" s="52">
        <f>DATE(YEAR(tbl_raw_data[[#This Row],[Date Actioned]]),MONTH(tbl_raw_data[[#This Row],[Date Actioned]]),DAY(tbl_raw_data[[#This Row],[Date Actioned]]))</f>
        <v>45159</v>
      </c>
      <c r="L1085" s="50" t="str">
        <f>UPPER(TEXT(tbl_raw_data[[#This Row],[updated_date]],"MMMM"))</f>
        <v>AUGUST</v>
      </c>
      <c r="M1085" s="50" t="str">
        <f>"WEEK "&amp; IF(ROUNDUP(DAY(tbl_raw_data[[#This Row],[updated_date]])/7,0)=5,4,ROUNDUP(DAY(tbl_raw_data[[#This Row],[updated_date]])/7,0))</f>
        <v>WEEK 3</v>
      </c>
      <c r="N1085" s="50" t="str">
        <f>UPPER(VLOOKUP(tbl_raw_data[[#This Row],[Analyst]],Settiings!$A$2:$B$16,2,0))</f>
        <v>CAMROOON</v>
      </c>
      <c r="O1085" s="50" t="str">
        <f>TRIM(UPPER(tbl_raw_data[[#This Row],[Outcome]]))</f>
        <v>WITHDRAW</v>
      </c>
      <c r="P1085" s="50" t="str">
        <f>TRIM(UPPER(tbl_raw_data[[#This Row],[Queue Name]]))</f>
        <v>CONSUMER EXISTING</v>
      </c>
      <c r="Q1085" s="50" t="str">
        <f>IF(tbl_raw_data[[#This Row],[Time taken in min]]&lt;=Settiings!$D$2,"SLA_MET","SLA_NOT_MET")</f>
        <v>SLA_MET</v>
      </c>
      <c r="R1085" s="94"/>
    </row>
    <row r="1086" spans="1:18" x14ac:dyDescent="0.3">
      <c r="A1086" s="23" t="s">
        <v>5319</v>
      </c>
      <c r="B1086" s="9">
        <v>45159.450891203705</v>
      </c>
      <c r="C1086" s="30">
        <v>45159.461053240739</v>
      </c>
      <c r="D1086" s="31" t="s">
        <v>8</v>
      </c>
      <c r="E1086" s="31" t="s">
        <v>47</v>
      </c>
      <c r="F1086" s="31" t="s">
        <v>16</v>
      </c>
      <c r="G1086" s="31" t="s">
        <v>4698</v>
      </c>
      <c r="H1086" s="78" t="s">
        <v>7451</v>
      </c>
      <c r="I1086" s="48">
        <f>tbl_raw_data[[#This Row],[Date Actioned]]-tbl_raw_data[[#This Row],[Date Tagged]]</f>
        <v>1.0162037033296656E-2</v>
      </c>
      <c r="J1086" s="46">
        <f>HOUR(tbl_raw_data[[#This Row],[Time_taken]])*60+MINUTE(tbl_raw_data[[#This Row],[Time_taken]])+SECOND(tbl_raw_data[[#This Row],[Time_taken]])/60</f>
        <v>14.633333333333333</v>
      </c>
      <c r="K1086" s="52">
        <f>DATE(YEAR(tbl_raw_data[[#This Row],[Date Actioned]]),MONTH(tbl_raw_data[[#This Row],[Date Actioned]]),DAY(tbl_raw_data[[#This Row],[Date Actioned]]))</f>
        <v>45159</v>
      </c>
      <c r="L1086" s="50" t="str">
        <f>UPPER(TEXT(tbl_raw_data[[#This Row],[updated_date]],"MMMM"))</f>
        <v>AUGUST</v>
      </c>
      <c r="M1086" s="50" t="str">
        <f>"WEEK "&amp; IF(ROUNDUP(DAY(tbl_raw_data[[#This Row],[updated_date]])/7,0)=5,4,ROUNDUP(DAY(tbl_raw_data[[#This Row],[updated_date]])/7,0))</f>
        <v>WEEK 3</v>
      </c>
      <c r="N1086" s="50" t="str">
        <f>UPPER(VLOOKUP(tbl_raw_data[[#This Row],[Analyst]],Settiings!$A$2:$B$16,2,0))</f>
        <v>CAMROOON</v>
      </c>
      <c r="O1086" s="50" t="str">
        <f>TRIM(UPPER(tbl_raw_data[[#This Row],[Outcome]]))</f>
        <v>WITHDRAW</v>
      </c>
      <c r="P1086" s="50" t="str">
        <f>TRIM(UPPER(tbl_raw_data[[#This Row],[Queue Name]]))</f>
        <v>CONSUMER PRE BUREAU</v>
      </c>
      <c r="Q1086" s="50" t="str">
        <f>IF(tbl_raw_data[[#This Row],[Time taken in min]]&lt;=Settiings!$D$2,"SLA_MET","SLA_NOT_MET")</f>
        <v>SLA_MET</v>
      </c>
      <c r="R1086" s="94"/>
    </row>
    <row r="1087" spans="1:18" x14ac:dyDescent="0.3">
      <c r="A1087" s="14" t="s">
        <v>5325</v>
      </c>
      <c r="B1087" s="15">
        <v>45159.461724537039</v>
      </c>
      <c r="C1087" s="28">
        <v>45159.474328703705</v>
      </c>
      <c r="D1087" s="29" t="s">
        <v>8</v>
      </c>
      <c r="E1087" s="29" t="s">
        <v>19</v>
      </c>
      <c r="F1087" s="29" t="s">
        <v>16</v>
      </c>
      <c r="G1087" s="29" t="s">
        <v>5326</v>
      </c>
      <c r="H1087" s="78" t="s">
        <v>7451</v>
      </c>
      <c r="I1087" s="48">
        <f>tbl_raw_data[[#This Row],[Date Actioned]]-tbl_raw_data[[#This Row],[Date Tagged]]</f>
        <v>1.2604166666278616E-2</v>
      </c>
      <c r="J1087" s="46">
        <f>HOUR(tbl_raw_data[[#This Row],[Time_taken]])*60+MINUTE(tbl_raw_data[[#This Row],[Time_taken]])+SECOND(tbl_raw_data[[#This Row],[Time_taken]])/60</f>
        <v>18.149999999999999</v>
      </c>
      <c r="K1087" s="52">
        <f>DATE(YEAR(tbl_raw_data[[#This Row],[Date Actioned]]),MONTH(tbl_raw_data[[#This Row],[Date Actioned]]),DAY(tbl_raw_data[[#This Row],[Date Actioned]]))</f>
        <v>45159</v>
      </c>
      <c r="L1087" s="50" t="str">
        <f>UPPER(TEXT(tbl_raw_data[[#This Row],[updated_date]],"MMMM"))</f>
        <v>AUGUST</v>
      </c>
      <c r="M1087" s="50" t="str">
        <f>"WEEK "&amp; IF(ROUNDUP(DAY(tbl_raw_data[[#This Row],[updated_date]])/7,0)=5,4,ROUNDUP(DAY(tbl_raw_data[[#This Row],[updated_date]])/7,0))</f>
        <v>WEEK 3</v>
      </c>
      <c r="N1087" s="50" t="str">
        <f>UPPER(VLOOKUP(tbl_raw_data[[#This Row],[Analyst]],Settiings!$A$2:$B$16,2,0))</f>
        <v>CAMROOON</v>
      </c>
      <c r="O1087" s="50" t="str">
        <f>TRIM(UPPER(tbl_raw_data[[#This Row],[Outcome]]))</f>
        <v>WITHDRAW</v>
      </c>
      <c r="P1087" s="50" t="str">
        <f>TRIM(UPPER(tbl_raw_data[[#This Row],[Queue Name]]))</f>
        <v>CONSUMER POST BUREAU</v>
      </c>
      <c r="Q1087" s="50" t="str">
        <f>IF(tbl_raw_data[[#This Row],[Time taken in min]]&lt;=Settiings!$D$2,"SLA_MET","SLA_NOT_MET")</f>
        <v>SLA_MET</v>
      </c>
      <c r="R1087" s="94"/>
    </row>
    <row r="1088" spans="1:18" x14ac:dyDescent="0.3">
      <c r="A1088" s="20" t="s">
        <v>5327</v>
      </c>
      <c r="B1088" s="9">
        <v>45159.467418981483</v>
      </c>
      <c r="C1088" s="30">
        <v>45159.476412037038</v>
      </c>
      <c r="D1088" s="31" t="s">
        <v>8</v>
      </c>
      <c r="E1088" s="31" t="s">
        <v>19</v>
      </c>
      <c r="F1088" s="31" t="s">
        <v>1222</v>
      </c>
      <c r="G1088" s="31" t="s">
        <v>4698</v>
      </c>
      <c r="H1088" s="78" t="s">
        <v>7451</v>
      </c>
      <c r="I1088" s="48">
        <f>tbl_raw_data[[#This Row],[Date Actioned]]-tbl_raw_data[[#This Row],[Date Tagged]]</f>
        <v>8.9930555550381541E-3</v>
      </c>
      <c r="J1088" s="46">
        <f>HOUR(tbl_raw_data[[#This Row],[Time_taken]])*60+MINUTE(tbl_raw_data[[#This Row],[Time_taken]])+SECOND(tbl_raw_data[[#This Row],[Time_taken]])/60</f>
        <v>12.95</v>
      </c>
      <c r="K1088" s="52">
        <f>DATE(YEAR(tbl_raw_data[[#This Row],[Date Actioned]]),MONTH(tbl_raw_data[[#This Row],[Date Actioned]]),DAY(tbl_raw_data[[#This Row],[Date Actioned]]))</f>
        <v>45159</v>
      </c>
      <c r="L1088" s="50" t="str">
        <f>UPPER(TEXT(tbl_raw_data[[#This Row],[updated_date]],"MMMM"))</f>
        <v>AUGUST</v>
      </c>
      <c r="M1088" s="50" t="str">
        <f>"WEEK "&amp; IF(ROUNDUP(DAY(tbl_raw_data[[#This Row],[updated_date]])/7,0)=5,4,ROUNDUP(DAY(tbl_raw_data[[#This Row],[updated_date]])/7,0))</f>
        <v>WEEK 3</v>
      </c>
      <c r="N1088" s="50" t="str">
        <f>UPPER(VLOOKUP(tbl_raw_data[[#This Row],[Analyst]],Settiings!$A$2:$B$16,2,0))</f>
        <v>HARDIK</v>
      </c>
      <c r="O1088" s="50" t="str">
        <f>TRIM(UPPER(tbl_raw_data[[#This Row],[Outcome]]))</f>
        <v>WITHDRAW</v>
      </c>
      <c r="P1088" s="50" t="str">
        <f>TRIM(UPPER(tbl_raw_data[[#This Row],[Queue Name]]))</f>
        <v>CONSUMER POST BUREAU</v>
      </c>
      <c r="Q1088" s="50" t="str">
        <f>IF(tbl_raw_data[[#This Row],[Time taken in min]]&lt;=Settiings!$D$2,"SLA_MET","SLA_NOT_MET")</f>
        <v>SLA_MET</v>
      </c>
      <c r="R1088" s="94"/>
    </row>
    <row r="1089" spans="1:18" x14ac:dyDescent="0.3">
      <c r="A1089" s="23" t="s">
        <v>5329</v>
      </c>
      <c r="B1089" s="15">
        <v>45159.474953703706</v>
      </c>
      <c r="C1089" s="28">
        <v>45159.485138888886</v>
      </c>
      <c r="D1089" s="29" t="s">
        <v>8</v>
      </c>
      <c r="E1089" s="29" t="s">
        <v>9</v>
      </c>
      <c r="F1089" s="29" t="s">
        <v>65</v>
      </c>
      <c r="G1089" s="29" t="s">
        <v>4698</v>
      </c>
      <c r="H1089" s="78" t="s">
        <v>7451</v>
      </c>
      <c r="I1089" s="48">
        <f>tbl_raw_data[[#This Row],[Date Actioned]]-tbl_raw_data[[#This Row],[Date Tagged]]</f>
        <v>1.0185185179580003E-2</v>
      </c>
      <c r="J1089" s="46">
        <f>HOUR(tbl_raw_data[[#This Row],[Time_taken]])*60+MINUTE(tbl_raw_data[[#This Row],[Time_taken]])+SECOND(tbl_raw_data[[#This Row],[Time_taken]])/60</f>
        <v>14.666666666666666</v>
      </c>
      <c r="K1089" s="52">
        <f>DATE(YEAR(tbl_raw_data[[#This Row],[Date Actioned]]),MONTH(tbl_raw_data[[#This Row],[Date Actioned]]),DAY(tbl_raw_data[[#This Row],[Date Actioned]]))</f>
        <v>45159</v>
      </c>
      <c r="L1089" s="50" t="str">
        <f>UPPER(TEXT(tbl_raw_data[[#This Row],[updated_date]],"MMMM"))</f>
        <v>AUGUST</v>
      </c>
      <c r="M1089" s="50" t="str">
        <f>"WEEK "&amp; IF(ROUNDUP(DAY(tbl_raw_data[[#This Row],[updated_date]])/7,0)=5,4,ROUNDUP(DAY(tbl_raw_data[[#This Row],[updated_date]])/7,0))</f>
        <v>WEEK 3</v>
      </c>
      <c r="N1089" s="50" t="str">
        <f>UPPER(VLOOKUP(tbl_raw_data[[#This Row],[Analyst]],Settiings!$A$2:$B$16,2,0))</f>
        <v>SAM</v>
      </c>
      <c r="O1089" s="50" t="str">
        <f>TRIM(UPPER(tbl_raw_data[[#This Row],[Outcome]]))</f>
        <v>WITHDRAW</v>
      </c>
      <c r="P1089" s="50" t="str">
        <f>TRIM(UPPER(tbl_raw_data[[#This Row],[Queue Name]]))</f>
        <v>CONSUMER EXISTING</v>
      </c>
      <c r="Q1089" s="50" t="str">
        <f>IF(tbl_raw_data[[#This Row],[Time taken in min]]&lt;=Settiings!$D$2,"SLA_MET","SLA_NOT_MET")</f>
        <v>SLA_MET</v>
      </c>
      <c r="R1089" s="94"/>
    </row>
    <row r="1090" spans="1:18" x14ac:dyDescent="0.3">
      <c r="A1090" s="14" t="s">
        <v>5330</v>
      </c>
      <c r="B1090" s="9">
        <v>45159.476087962961</v>
      </c>
      <c r="C1090" s="30">
        <v>45159.485949074071</v>
      </c>
      <c r="D1090" s="31" t="s">
        <v>8</v>
      </c>
      <c r="E1090" s="31" t="s">
        <v>47</v>
      </c>
      <c r="F1090" s="31" t="s">
        <v>16</v>
      </c>
      <c r="G1090" s="31" t="s">
        <v>4818</v>
      </c>
      <c r="H1090" s="78" t="s">
        <v>7451</v>
      </c>
      <c r="I1090" s="48">
        <f>tbl_raw_data[[#This Row],[Date Actioned]]-tbl_raw_data[[#This Row],[Date Tagged]]</f>
        <v>9.8611111097852699E-3</v>
      </c>
      <c r="J1090" s="46">
        <f>HOUR(tbl_raw_data[[#This Row],[Time_taken]])*60+MINUTE(tbl_raw_data[[#This Row],[Time_taken]])+SECOND(tbl_raw_data[[#This Row],[Time_taken]])/60</f>
        <v>14.2</v>
      </c>
      <c r="K1090" s="52">
        <f>DATE(YEAR(tbl_raw_data[[#This Row],[Date Actioned]]),MONTH(tbl_raw_data[[#This Row],[Date Actioned]]),DAY(tbl_raw_data[[#This Row],[Date Actioned]]))</f>
        <v>45159</v>
      </c>
      <c r="L1090" s="50" t="str">
        <f>UPPER(TEXT(tbl_raw_data[[#This Row],[updated_date]],"MMMM"))</f>
        <v>AUGUST</v>
      </c>
      <c r="M1090" s="50" t="str">
        <f>"WEEK "&amp; IF(ROUNDUP(DAY(tbl_raw_data[[#This Row],[updated_date]])/7,0)=5,4,ROUNDUP(DAY(tbl_raw_data[[#This Row],[updated_date]])/7,0))</f>
        <v>WEEK 3</v>
      </c>
      <c r="N1090" s="50" t="str">
        <f>UPPER(VLOOKUP(tbl_raw_data[[#This Row],[Analyst]],Settiings!$A$2:$B$16,2,0))</f>
        <v>CAMROOON</v>
      </c>
      <c r="O1090" s="50" t="str">
        <f>TRIM(UPPER(tbl_raw_data[[#This Row],[Outcome]]))</f>
        <v>WITHDRAW</v>
      </c>
      <c r="P1090" s="50" t="str">
        <f>TRIM(UPPER(tbl_raw_data[[#This Row],[Queue Name]]))</f>
        <v>CONSUMER PRE BUREAU</v>
      </c>
      <c r="Q1090" s="50" t="str">
        <f>IF(tbl_raw_data[[#This Row],[Time taken in min]]&lt;=Settiings!$D$2,"SLA_MET","SLA_NOT_MET")</f>
        <v>SLA_MET</v>
      </c>
      <c r="R1090" s="94"/>
    </row>
    <row r="1091" spans="1:18" x14ac:dyDescent="0.3">
      <c r="A1091" s="20" t="s">
        <v>5333</v>
      </c>
      <c r="B1091" s="15">
        <v>45159.498726851853</v>
      </c>
      <c r="C1091" s="28">
        <v>45159.504872685182</v>
      </c>
      <c r="D1091" s="29" t="s">
        <v>8</v>
      </c>
      <c r="E1091" s="29" t="s">
        <v>47</v>
      </c>
      <c r="F1091" s="29" t="s">
        <v>16</v>
      </c>
      <c r="G1091" s="29" t="s">
        <v>5334</v>
      </c>
      <c r="H1091" s="78" t="s">
        <v>7451</v>
      </c>
      <c r="I1091" s="48">
        <f>tbl_raw_data[[#This Row],[Date Actioned]]-tbl_raw_data[[#This Row],[Date Tagged]]</f>
        <v>6.1458333293558098E-3</v>
      </c>
      <c r="J1091" s="46">
        <f>HOUR(tbl_raw_data[[#This Row],[Time_taken]])*60+MINUTE(tbl_raw_data[[#This Row],[Time_taken]])+SECOND(tbl_raw_data[[#This Row],[Time_taken]])/60</f>
        <v>8.85</v>
      </c>
      <c r="K1091" s="52">
        <f>DATE(YEAR(tbl_raw_data[[#This Row],[Date Actioned]]),MONTH(tbl_raw_data[[#This Row],[Date Actioned]]),DAY(tbl_raw_data[[#This Row],[Date Actioned]]))</f>
        <v>45159</v>
      </c>
      <c r="L1091" s="50" t="str">
        <f>UPPER(TEXT(tbl_raw_data[[#This Row],[updated_date]],"MMMM"))</f>
        <v>AUGUST</v>
      </c>
      <c r="M1091" s="50" t="str">
        <f>"WEEK "&amp; IF(ROUNDUP(DAY(tbl_raw_data[[#This Row],[updated_date]])/7,0)=5,4,ROUNDUP(DAY(tbl_raw_data[[#This Row],[updated_date]])/7,0))</f>
        <v>WEEK 3</v>
      </c>
      <c r="N1091" s="50" t="str">
        <f>UPPER(VLOOKUP(tbl_raw_data[[#This Row],[Analyst]],Settiings!$A$2:$B$16,2,0))</f>
        <v>CAMROOON</v>
      </c>
      <c r="O1091" s="50" t="str">
        <f>TRIM(UPPER(tbl_raw_data[[#This Row],[Outcome]]))</f>
        <v>WITHDRAW</v>
      </c>
      <c r="P1091" s="50" t="str">
        <f>TRIM(UPPER(tbl_raw_data[[#This Row],[Queue Name]]))</f>
        <v>CONSUMER PRE BUREAU</v>
      </c>
      <c r="Q1091" s="50" t="str">
        <f>IF(tbl_raw_data[[#This Row],[Time taken in min]]&lt;=Settiings!$D$2,"SLA_MET","SLA_NOT_MET")</f>
        <v>SLA_MET</v>
      </c>
      <c r="R1091" s="94"/>
    </row>
    <row r="1092" spans="1:18" x14ac:dyDescent="0.3">
      <c r="A1092" s="20" t="s">
        <v>5341</v>
      </c>
      <c r="B1092" s="9">
        <v>45159.509131944447</v>
      </c>
      <c r="C1092" s="30">
        <v>45159.51935185185</v>
      </c>
      <c r="D1092" s="31" t="s">
        <v>8</v>
      </c>
      <c r="E1092" s="31" t="s">
        <v>19</v>
      </c>
      <c r="F1092" s="31" t="s">
        <v>16</v>
      </c>
      <c r="G1092" s="31" t="s">
        <v>5342</v>
      </c>
      <c r="H1092" s="78" t="s">
        <v>7451</v>
      </c>
      <c r="I1092" s="48">
        <f>tbl_raw_data[[#This Row],[Date Actioned]]-tbl_raw_data[[#This Row],[Date Tagged]]</f>
        <v>1.0219907402643003E-2</v>
      </c>
      <c r="J1092" s="46">
        <f>HOUR(tbl_raw_data[[#This Row],[Time_taken]])*60+MINUTE(tbl_raw_data[[#This Row],[Time_taken]])+SECOND(tbl_raw_data[[#This Row],[Time_taken]])/60</f>
        <v>14.716666666666667</v>
      </c>
      <c r="K1092" s="52">
        <f>DATE(YEAR(tbl_raw_data[[#This Row],[Date Actioned]]),MONTH(tbl_raw_data[[#This Row],[Date Actioned]]),DAY(tbl_raw_data[[#This Row],[Date Actioned]]))</f>
        <v>45159</v>
      </c>
      <c r="L1092" s="50" t="str">
        <f>UPPER(TEXT(tbl_raw_data[[#This Row],[updated_date]],"MMMM"))</f>
        <v>AUGUST</v>
      </c>
      <c r="M1092" s="50" t="str">
        <f>"WEEK "&amp; IF(ROUNDUP(DAY(tbl_raw_data[[#This Row],[updated_date]])/7,0)=5,4,ROUNDUP(DAY(tbl_raw_data[[#This Row],[updated_date]])/7,0))</f>
        <v>WEEK 3</v>
      </c>
      <c r="N1092" s="50" t="str">
        <f>UPPER(VLOOKUP(tbl_raw_data[[#This Row],[Analyst]],Settiings!$A$2:$B$16,2,0))</f>
        <v>CAMROOON</v>
      </c>
      <c r="O1092" s="50" t="str">
        <f>TRIM(UPPER(tbl_raw_data[[#This Row],[Outcome]]))</f>
        <v>WITHDRAW</v>
      </c>
      <c r="P1092" s="50" t="str">
        <f>TRIM(UPPER(tbl_raw_data[[#This Row],[Queue Name]]))</f>
        <v>CONSUMER POST BUREAU</v>
      </c>
      <c r="Q1092" s="50" t="str">
        <f>IF(tbl_raw_data[[#This Row],[Time taken in min]]&lt;=Settiings!$D$2,"SLA_MET","SLA_NOT_MET")</f>
        <v>SLA_MET</v>
      </c>
      <c r="R1092" s="94"/>
    </row>
    <row r="1093" spans="1:18" x14ac:dyDescent="0.3">
      <c r="A1093" s="23" t="s">
        <v>5345</v>
      </c>
      <c r="B1093" s="15">
        <v>45159.516527777778</v>
      </c>
      <c r="C1093" s="28">
        <v>45159.522187499999</v>
      </c>
      <c r="D1093" s="29" t="s">
        <v>8</v>
      </c>
      <c r="E1093" s="29" t="s">
        <v>47</v>
      </c>
      <c r="F1093" s="29" t="s">
        <v>65</v>
      </c>
      <c r="G1093" s="29" t="s">
        <v>5346</v>
      </c>
      <c r="H1093" s="78" t="s">
        <v>7451</v>
      </c>
      <c r="I1093" s="48">
        <f>tbl_raw_data[[#This Row],[Date Actioned]]-tbl_raw_data[[#This Row],[Date Tagged]]</f>
        <v>5.6597222210257314E-3</v>
      </c>
      <c r="J1093" s="46">
        <f>HOUR(tbl_raw_data[[#This Row],[Time_taken]])*60+MINUTE(tbl_raw_data[[#This Row],[Time_taken]])+SECOND(tbl_raw_data[[#This Row],[Time_taken]])/60</f>
        <v>8.15</v>
      </c>
      <c r="K1093" s="52">
        <f>DATE(YEAR(tbl_raw_data[[#This Row],[Date Actioned]]),MONTH(tbl_raw_data[[#This Row],[Date Actioned]]),DAY(tbl_raw_data[[#This Row],[Date Actioned]]))</f>
        <v>45159</v>
      </c>
      <c r="L1093" s="50" t="str">
        <f>UPPER(TEXT(tbl_raw_data[[#This Row],[updated_date]],"MMMM"))</f>
        <v>AUGUST</v>
      </c>
      <c r="M1093" s="50" t="str">
        <f>"WEEK "&amp; IF(ROUNDUP(DAY(tbl_raw_data[[#This Row],[updated_date]])/7,0)=5,4,ROUNDUP(DAY(tbl_raw_data[[#This Row],[updated_date]])/7,0))</f>
        <v>WEEK 3</v>
      </c>
      <c r="N1093" s="50" t="str">
        <f>UPPER(VLOOKUP(tbl_raw_data[[#This Row],[Analyst]],Settiings!$A$2:$B$16,2,0))</f>
        <v>SAM</v>
      </c>
      <c r="O1093" s="50" t="str">
        <f>TRIM(UPPER(tbl_raw_data[[#This Row],[Outcome]]))</f>
        <v>WITHDRAW</v>
      </c>
      <c r="P1093" s="50" t="str">
        <f>TRIM(UPPER(tbl_raw_data[[#This Row],[Queue Name]]))</f>
        <v>CONSUMER PRE BUREAU</v>
      </c>
      <c r="Q1093" s="50" t="str">
        <f>IF(tbl_raw_data[[#This Row],[Time taken in min]]&lt;=Settiings!$D$2,"SLA_MET","SLA_NOT_MET")</f>
        <v>SLA_MET</v>
      </c>
      <c r="R1093" s="94"/>
    </row>
    <row r="1094" spans="1:18" x14ac:dyDescent="0.3">
      <c r="A1094" s="20" t="s">
        <v>5352</v>
      </c>
      <c r="B1094" s="15">
        <v>45159.524548611109</v>
      </c>
      <c r="C1094" s="28">
        <v>45159.533773148149</v>
      </c>
      <c r="D1094" s="29" t="s">
        <v>8</v>
      </c>
      <c r="E1094" s="29" t="s">
        <v>47</v>
      </c>
      <c r="F1094" s="29" t="s">
        <v>65</v>
      </c>
      <c r="G1094" s="29" t="s">
        <v>4926</v>
      </c>
      <c r="H1094" s="78" t="s">
        <v>7451</v>
      </c>
      <c r="I1094" s="48">
        <f>tbl_raw_data[[#This Row],[Date Actioned]]-tbl_raw_data[[#This Row],[Date Tagged]]</f>
        <v>9.2245370396994986E-3</v>
      </c>
      <c r="J1094" s="46">
        <f>HOUR(tbl_raw_data[[#This Row],[Time_taken]])*60+MINUTE(tbl_raw_data[[#This Row],[Time_taken]])+SECOND(tbl_raw_data[[#This Row],[Time_taken]])/60</f>
        <v>13.283333333333333</v>
      </c>
      <c r="K1094" s="52">
        <f>DATE(YEAR(tbl_raw_data[[#This Row],[Date Actioned]]),MONTH(tbl_raw_data[[#This Row],[Date Actioned]]),DAY(tbl_raw_data[[#This Row],[Date Actioned]]))</f>
        <v>45159</v>
      </c>
      <c r="L1094" s="50" t="str">
        <f>UPPER(TEXT(tbl_raw_data[[#This Row],[updated_date]],"MMMM"))</f>
        <v>AUGUST</v>
      </c>
      <c r="M1094" s="50" t="str">
        <f>"WEEK "&amp; IF(ROUNDUP(DAY(tbl_raw_data[[#This Row],[updated_date]])/7,0)=5,4,ROUNDUP(DAY(tbl_raw_data[[#This Row],[updated_date]])/7,0))</f>
        <v>WEEK 3</v>
      </c>
      <c r="N1094" s="50" t="str">
        <f>UPPER(VLOOKUP(tbl_raw_data[[#This Row],[Analyst]],Settiings!$A$2:$B$16,2,0))</f>
        <v>SAM</v>
      </c>
      <c r="O1094" s="50" t="str">
        <f>TRIM(UPPER(tbl_raw_data[[#This Row],[Outcome]]))</f>
        <v>WITHDRAW</v>
      </c>
      <c r="P1094" s="50" t="str">
        <f>TRIM(UPPER(tbl_raw_data[[#This Row],[Queue Name]]))</f>
        <v>CONSUMER PRE BUREAU</v>
      </c>
      <c r="Q1094" s="50" t="str">
        <f>IF(tbl_raw_data[[#This Row],[Time taken in min]]&lt;=Settiings!$D$2,"SLA_MET","SLA_NOT_MET")</f>
        <v>SLA_MET</v>
      </c>
      <c r="R1094" s="94"/>
    </row>
    <row r="1095" spans="1:18" x14ac:dyDescent="0.3">
      <c r="A1095" s="14" t="s">
        <v>5373</v>
      </c>
      <c r="B1095" s="15">
        <v>45159.551180555558</v>
      </c>
      <c r="C1095" s="28">
        <v>45159.556886574072</v>
      </c>
      <c r="D1095" s="29" t="s">
        <v>8</v>
      </c>
      <c r="E1095" s="29" t="s">
        <v>47</v>
      </c>
      <c r="F1095" s="29" t="s">
        <v>65</v>
      </c>
      <c r="G1095" s="29" t="s">
        <v>5374</v>
      </c>
      <c r="H1095" s="78" t="s">
        <v>7451</v>
      </c>
      <c r="I1095" s="48">
        <f>tbl_raw_data[[#This Row],[Date Actioned]]-tbl_raw_data[[#This Row],[Date Tagged]]</f>
        <v>5.7060185135924257E-3</v>
      </c>
      <c r="J1095" s="46">
        <f>HOUR(tbl_raw_data[[#This Row],[Time_taken]])*60+MINUTE(tbl_raw_data[[#This Row],[Time_taken]])+SECOND(tbl_raw_data[[#This Row],[Time_taken]])/60</f>
        <v>8.2166666666666668</v>
      </c>
      <c r="K1095" s="52">
        <f>DATE(YEAR(tbl_raw_data[[#This Row],[Date Actioned]]),MONTH(tbl_raw_data[[#This Row],[Date Actioned]]),DAY(tbl_raw_data[[#This Row],[Date Actioned]]))</f>
        <v>45159</v>
      </c>
      <c r="L1095" s="50" t="str">
        <f>UPPER(TEXT(tbl_raw_data[[#This Row],[updated_date]],"MMMM"))</f>
        <v>AUGUST</v>
      </c>
      <c r="M1095" s="50" t="str">
        <f>"WEEK "&amp; IF(ROUNDUP(DAY(tbl_raw_data[[#This Row],[updated_date]])/7,0)=5,4,ROUNDUP(DAY(tbl_raw_data[[#This Row],[updated_date]])/7,0))</f>
        <v>WEEK 3</v>
      </c>
      <c r="N1095" s="50" t="str">
        <f>UPPER(VLOOKUP(tbl_raw_data[[#This Row],[Analyst]],Settiings!$A$2:$B$16,2,0))</f>
        <v>SAM</v>
      </c>
      <c r="O1095" s="50" t="str">
        <f>TRIM(UPPER(tbl_raw_data[[#This Row],[Outcome]]))</f>
        <v>WITHDRAW</v>
      </c>
      <c r="P1095" s="50" t="str">
        <f>TRIM(UPPER(tbl_raw_data[[#This Row],[Queue Name]]))</f>
        <v>CONSUMER PRE BUREAU</v>
      </c>
      <c r="Q1095" s="50" t="str">
        <f>IF(tbl_raw_data[[#This Row],[Time taken in min]]&lt;=Settiings!$D$2,"SLA_MET","SLA_NOT_MET")</f>
        <v>SLA_MET</v>
      </c>
      <c r="R1095" s="94"/>
    </row>
    <row r="1096" spans="1:18" x14ac:dyDescent="0.3">
      <c r="A1096" s="20" t="s">
        <v>5379</v>
      </c>
      <c r="B1096" s="9">
        <v>45159.557604166665</v>
      </c>
      <c r="C1096" s="30">
        <v>45159.562627314815</v>
      </c>
      <c r="D1096" s="31" t="s">
        <v>8</v>
      </c>
      <c r="E1096" s="31" t="s">
        <v>47</v>
      </c>
      <c r="F1096" s="31" t="s">
        <v>1222</v>
      </c>
      <c r="G1096" s="31" t="s">
        <v>5380</v>
      </c>
      <c r="H1096" s="78" t="s">
        <v>7451</v>
      </c>
      <c r="I1096" s="48">
        <f>tbl_raw_data[[#This Row],[Date Actioned]]-tbl_raw_data[[#This Row],[Date Tagged]]</f>
        <v>5.02314815093996E-3</v>
      </c>
      <c r="J1096" s="46">
        <f>HOUR(tbl_raw_data[[#This Row],[Time_taken]])*60+MINUTE(tbl_raw_data[[#This Row],[Time_taken]])+SECOND(tbl_raw_data[[#This Row],[Time_taken]])/60</f>
        <v>7.2333333333333334</v>
      </c>
      <c r="K1096" s="52">
        <f>DATE(YEAR(tbl_raw_data[[#This Row],[Date Actioned]]),MONTH(tbl_raw_data[[#This Row],[Date Actioned]]),DAY(tbl_raw_data[[#This Row],[Date Actioned]]))</f>
        <v>45159</v>
      </c>
      <c r="L1096" s="50" t="str">
        <f>UPPER(TEXT(tbl_raw_data[[#This Row],[updated_date]],"MMMM"))</f>
        <v>AUGUST</v>
      </c>
      <c r="M1096" s="50" t="str">
        <f>"WEEK "&amp; IF(ROUNDUP(DAY(tbl_raw_data[[#This Row],[updated_date]])/7,0)=5,4,ROUNDUP(DAY(tbl_raw_data[[#This Row],[updated_date]])/7,0))</f>
        <v>WEEK 3</v>
      </c>
      <c r="N1096" s="50" t="str">
        <f>UPPER(VLOOKUP(tbl_raw_data[[#This Row],[Analyst]],Settiings!$A$2:$B$16,2,0))</f>
        <v>HARDIK</v>
      </c>
      <c r="O1096" s="50" t="str">
        <f>TRIM(UPPER(tbl_raw_data[[#This Row],[Outcome]]))</f>
        <v>WITHDRAW</v>
      </c>
      <c r="P1096" s="50" t="str">
        <f>TRIM(UPPER(tbl_raw_data[[#This Row],[Queue Name]]))</f>
        <v>CONSUMER PRE BUREAU</v>
      </c>
      <c r="Q1096" s="50" t="str">
        <f>IF(tbl_raw_data[[#This Row],[Time taken in min]]&lt;=Settiings!$D$2,"SLA_MET","SLA_NOT_MET")</f>
        <v>SLA_MET</v>
      </c>
      <c r="R1096" s="94"/>
    </row>
    <row r="1097" spans="1:18" x14ac:dyDescent="0.3">
      <c r="A1097" s="23" t="s">
        <v>5385</v>
      </c>
      <c r="B1097" s="15">
        <v>45159.564282407409</v>
      </c>
      <c r="C1097" s="28">
        <v>45159.574618055558</v>
      </c>
      <c r="D1097" s="29" t="s">
        <v>8</v>
      </c>
      <c r="E1097" s="29" t="s">
        <v>47</v>
      </c>
      <c r="F1097" s="29" t="s">
        <v>1222</v>
      </c>
      <c r="G1097" s="29" t="s">
        <v>4698</v>
      </c>
      <c r="H1097" s="78" t="s">
        <v>7451</v>
      </c>
      <c r="I1097" s="48">
        <f>tbl_raw_data[[#This Row],[Date Actioned]]-tbl_raw_data[[#This Row],[Date Tagged]]</f>
        <v>1.0335648148611654E-2</v>
      </c>
      <c r="J1097" s="46">
        <f>HOUR(tbl_raw_data[[#This Row],[Time_taken]])*60+MINUTE(tbl_raw_data[[#This Row],[Time_taken]])+SECOND(tbl_raw_data[[#This Row],[Time_taken]])/60</f>
        <v>14.883333333333333</v>
      </c>
      <c r="K1097" s="52">
        <f>DATE(YEAR(tbl_raw_data[[#This Row],[Date Actioned]]),MONTH(tbl_raw_data[[#This Row],[Date Actioned]]),DAY(tbl_raw_data[[#This Row],[Date Actioned]]))</f>
        <v>45159</v>
      </c>
      <c r="L1097" s="50" t="str">
        <f>UPPER(TEXT(tbl_raw_data[[#This Row],[updated_date]],"MMMM"))</f>
        <v>AUGUST</v>
      </c>
      <c r="M1097" s="50" t="str">
        <f>"WEEK "&amp; IF(ROUNDUP(DAY(tbl_raw_data[[#This Row],[updated_date]])/7,0)=5,4,ROUNDUP(DAY(tbl_raw_data[[#This Row],[updated_date]])/7,0))</f>
        <v>WEEK 3</v>
      </c>
      <c r="N1097" s="50" t="str">
        <f>UPPER(VLOOKUP(tbl_raw_data[[#This Row],[Analyst]],Settiings!$A$2:$B$16,2,0))</f>
        <v>HARDIK</v>
      </c>
      <c r="O1097" s="50" t="str">
        <f>TRIM(UPPER(tbl_raw_data[[#This Row],[Outcome]]))</f>
        <v>WITHDRAW</v>
      </c>
      <c r="P1097" s="50" t="str">
        <f>TRIM(UPPER(tbl_raw_data[[#This Row],[Queue Name]]))</f>
        <v>CONSUMER PRE BUREAU</v>
      </c>
      <c r="Q1097" s="50" t="str">
        <f>IF(tbl_raw_data[[#This Row],[Time taken in min]]&lt;=Settiings!$D$2,"SLA_MET","SLA_NOT_MET")</f>
        <v>SLA_MET</v>
      </c>
      <c r="R1097" s="94"/>
    </row>
    <row r="1098" spans="1:18" x14ac:dyDescent="0.3">
      <c r="A1098" s="14" t="s">
        <v>5390</v>
      </c>
      <c r="B1098" s="9">
        <v>45159.569918981484</v>
      </c>
      <c r="C1098" s="30">
        <v>45159.579340277778</v>
      </c>
      <c r="D1098" s="31" t="s">
        <v>8</v>
      </c>
      <c r="E1098" s="31" t="s">
        <v>9</v>
      </c>
      <c r="F1098" s="31" t="s">
        <v>16</v>
      </c>
      <c r="G1098" s="31" t="s">
        <v>4698</v>
      </c>
      <c r="H1098" s="78" t="s">
        <v>7451</v>
      </c>
      <c r="I1098" s="48">
        <f>tbl_raw_data[[#This Row],[Date Actioned]]-tbl_raw_data[[#This Row],[Date Tagged]]</f>
        <v>9.4212962940218858E-3</v>
      </c>
      <c r="J1098" s="46">
        <f>HOUR(tbl_raw_data[[#This Row],[Time_taken]])*60+MINUTE(tbl_raw_data[[#This Row],[Time_taken]])+SECOND(tbl_raw_data[[#This Row],[Time_taken]])/60</f>
        <v>13.566666666666666</v>
      </c>
      <c r="K1098" s="52">
        <f>DATE(YEAR(tbl_raw_data[[#This Row],[Date Actioned]]),MONTH(tbl_raw_data[[#This Row],[Date Actioned]]),DAY(tbl_raw_data[[#This Row],[Date Actioned]]))</f>
        <v>45159</v>
      </c>
      <c r="L1098" s="50" t="str">
        <f>UPPER(TEXT(tbl_raw_data[[#This Row],[updated_date]],"MMMM"))</f>
        <v>AUGUST</v>
      </c>
      <c r="M1098" s="50" t="str">
        <f>"WEEK "&amp; IF(ROUNDUP(DAY(tbl_raw_data[[#This Row],[updated_date]])/7,0)=5,4,ROUNDUP(DAY(tbl_raw_data[[#This Row],[updated_date]])/7,0))</f>
        <v>WEEK 3</v>
      </c>
      <c r="N1098" s="50" t="str">
        <f>UPPER(VLOOKUP(tbl_raw_data[[#This Row],[Analyst]],Settiings!$A$2:$B$16,2,0))</f>
        <v>CAMROOON</v>
      </c>
      <c r="O1098" s="50" t="str">
        <f>TRIM(UPPER(tbl_raw_data[[#This Row],[Outcome]]))</f>
        <v>WITHDRAW</v>
      </c>
      <c r="P1098" s="50" t="str">
        <f>TRIM(UPPER(tbl_raw_data[[#This Row],[Queue Name]]))</f>
        <v>CONSUMER EXISTING</v>
      </c>
      <c r="Q1098" s="50" t="str">
        <f>IF(tbl_raw_data[[#This Row],[Time taken in min]]&lt;=Settiings!$D$2,"SLA_MET","SLA_NOT_MET")</f>
        <v>SLA_MET</v>
      </c>
      <c r="R1098" s="94"/>
    </row>
    <row r="1099" spans="1:18" x14ac:dyDescent="0.3">
      <c r="A1099" s="20" t="s">
        <v>5393</v>
      </c>
      <c r="B1099" s="15">
        <v>45159.573935185188</v>
      </c>
      <c r="C1099" s="28">
        <v>45159.587604166663</v>
      </c>
      <c r="D1099" s="29" t="s">
        <v>8</v>
      </c>
      <c r="E1099" s="29" t="s">
        <v>9</v>
      </c>
      <c r="F1099" s="29" t="s">
        <v>65</v>
      </c>
      <c r="G1099" s="29" t="s">
        <v>4757</v>
      </c>
      <c r="H1099" s="78" t="s">
        <v>7451</v>
      </c>
      <c r="I1099" s="48">
        <f>tbl_raw_data[[#This Row],[Date Actioned]]-tbl_raw_data[[#This Row],[Date Tagged]]</f>
        <v>1.3668981475348119E-2</v>
      </c>
      <c r="J1099" s="46">
        <f>HOUR(tbl_raw_data[[#This Row],[Time_taken]])*60+MINUTE(tbl_raw_data[[#This Row],[Time_taken]])+SECOND(tbl_raw_data[[#This Row],[Time_taken]])/60</f>
        <v>19.683333333333334</v>
      </c>
      <c r="K1099" s="52">
        <f>DATE(YEAR(tbl_raw_data[[#This Row],[Date Actioned]]),MONTH(tbl_raw_data[[#This Row],[Date Actioned]]),DAY(tbl_raw_data[[#This Row],[Date Actioned]]))</f>
        <v>45159</v>
      </c>
      <c r="L1099" s="50" t="str">
        <f>UPPER(TEXT(tbl_raw_data[[#This Row],[updated_date]],"MMMM"))</f>
        <v>AUGUST</v>
      </c>
      <c r="M1099" s="50" t="str">
        <f>"WEEK "&amp; IF(ROUNDUP(DAY(tbl_raw_data[[#This Row],[updated_date]])/7,0)=5,4,ROUNDUP(DAY(tbl_raw_data[[#This Row],[updated_date]])/7,0))</f>
        <v>WEEK 3</v>
      </c>
      <c r="N1099" s="50" t="str">
        <f>UPPER(VLOOKUP(tbl_raw_data[[#This Row],[Analyst]],Settiings!$A$2:$B$16,2,0))</f>
        <v>SAM</v>
      </c>
      <c r="O1099" s="50" t="str">
        <f>TRIM(UPPER(tbl_raw_data[[#This Row],[Outcome]]))</f>
        <v>WITHDRAW</v>
      </c>
      <c r="P1099" s="50" t="str">
        <f>TRIM(UPPER(tbl_raw_data[[#This Row],[Queue Name]]))</f>
        <v>CONSUMER EXISTING</v>
      </c>
      <c r="Q1099" s="50" t="str">
        <f>IF(tbl_raw_data[[#This Row],[Time taken in min]]&lt;=Settiings!$D$2,"SLA_MET","SLA_NOT_MET")</f>
        <v>SLA_MET</v>
      </c>
      <c r="R1099" s="94"/>
    </row>
    <row r="1100" spans="1:18" x14ac:dyDescent="0.3">
      <c r="A1100" s="23" t="s">
        <v>5394</v>
      </c>
      <c r="B1100" s="9">
        <v>45159.574606481481</v>
      </c>
      <c r="C1100" s="30">
        <v>45159.586770833332</v>
      </c>
      <c r="D1100" s="31" t="s">
        <v>8</v>
      </c>
      <c r="E1100" s="31" t="s">
        <v>47</v>
      </c>
      <c r="F1100" s="31" t="s">
        <v>1222</v>
      </c>
      <c r="G1100" s="31" t="s">
        <v>5395</v>
      </c>
      <c r="H1100" s="78" t="s">
        <v>7451</v>
      </c>
      <c r="I1100" s="48">
        <f>tbl_raw_data[[#This Row],[Date Actioned]]-tbl_raw_data[[#This Row],[Date Tagged]]</f>
        <v>1.2164351850515231E-2</v>
      </c>
      <c r="J1100" s="46">
        <f>HOUR(tbl_raw_data[[#This Row],[Time_taken]])*60+MINUTE(tbl_raw_data[[#This Row],[Time_taken]])+SECOND(tbl_raw_data[[#This Row],[Time_taken]])/60</f>
        <v>17.516666666666666</v>
      </c>
      <c r="K1100" s="52">
        <f>DATE(YEAR(tbl_raw_data[[#This Row],[Date Actioned]]),MONTH(tbl_raw_data[[#This Row],[Date Actioned]]),DAY(tbl_raw_data[[#This Row],[Date Actioned]]))</f>
        <v>45159</v>
      </c>
      <c r="L1100" s="50" t="str">
        <f>UPPER(TEXT(tbl_raw_data[[#This Row],[updated_date]],"MMMM"))</f>
        <v>AUGUST</v>
      </c>
      <c r="M1100" s="50" t="str">
        <f>"WEEK "&amp; IF(ROUNDUP(DAY(tbl_raw_data[[#This Row],[updated_date]])/7,0)=5,4,ROUNDUP(DAY(tbl_raw_data[[#This Row],[updated_date]])/7,0))</f>
        <v>WEEK 3</v>
      </c>
      <c r="N1100" s="50" t="str">
        <f>UPPER(VLOOKUP(tbl_raw_data[[#This Row],[Analyst]],Settiings!$A$2:$B$16,2,0))</f>
        <v>HARDIK</v>
      </c>
      <c r="O1100" s="50" t="str">
        <f>TRIM(UPPER(tbl_raw_data[[#This Row],[Outcome]]))</f>
        <v>WITHDRAW</v>
      </c>
      <c r="P1100" s="50" t="str">
        <f>TRIM(UPPER(tbl_raw_data[[#This Row],[Queue Name]]))</f>
        <v>CONSUMER PRE BUREAU</v>
      </c>
      <c r="Q1100" s="50" t="str">
        <f>IF(tbl_raw_data[[#This Row],[Time taken in min]]&lt;=Settiings!$D$2,"SLA_MET","SLA_NOT_MET")</f>
        <v>SLA_MET</v>
      </c>
      <c r="R1100" s="94"/>
    </row>
    <row r="1101" spans="1:18" x14ac:dyDescent="0.3">
      <c r="A1101" s="20" t="s">
        <v>5411</v>
      </c>
      <c r="B1101" s="9">
        <v>45159.598773148151</v>
      </c>
      <c r="C1101" s="30">
        <v>45159.606064814812</v>
      </c>
      <c r="D1101" s="31" t="s">
        <v>8</v>
      </c>
      <c r="E1101" s="31" t="s">
        <v>47</v>
      </c>
      <c r="F1101" s="31" t="s">
        <v>1222</v>
      </c>
      <c r="G1101" s="31" t="s">
        <v>4698</v>
      </c>
      <c r="H1101" s="78" t="s">
        <v>7451</v>
      </c>
      <c r="I1101" s="48">
        <f>tbl_raw_data[[#This Row],[Date Actioned]]-tbl_raw_data[[#This Row],[Date Tagged]]</f>
        <v>7.2916666613309644E-3</v>
      </c>
      <c r="J1101" s="46">
        <f>HOUR(tbl_raw_data[[#This Row],[Time_taken]])*60+MINUTE(tbl_raw_data[[#This Row],[Time_taken]])+SECOND(tbl_raw_data[[#This Row],[Time_taken]])/60</f>
        <v>10.5</v>
      </c>
      <c r="K1101" s="52">
        <f>DATE(YEAR(tbl_raw_data[[#This Row],[Date Actioned]]),MONTH(tbl_raw_data[[#This Row],[Date Actioned]]),DAY(tbl_raw_data[[#This Row],[Date Actioned]]))</f>
        <v>45159</v>
      </c>
      <c r="L1101" s="50" t="str">
        <f>UPPER(TEXT(tbl_raw_data[[#This Row],[updated_date]],"MMMM"))</f>
        <v>AUGUST</v>
      </c>
      <c r="M1101" s="50" t="str">
        <f>"WEEK "&amp; IF(ROUNDUP(DAY(tbl_raw_data[[#This Row],[updated_date]])/7,0)=5,4,ROUNDUP(DAY(tbl_raw_data[[#This Row],[updated_date]])/7,0))</f>
        <v>WEEK 3</v>
      </c>
      <c r="N1101" s="50" t="str">
        <f>UPPER(VLOOKUP(tbl_raw_data[[#This Row],[Analyst]],Settiings!$A$2:$B$16,2,0))</f>
        <v>HARDIK</v>
      </c>
      <c r="O1101" s="50" t="str">
        <f>TRIM(UPPER(tbl_raw_data[[#This Row],[Outcome]]))</f>
        <v>WITHDRAW</v>
      </c>
      <c r="P1101" s="50" t="str">
        <f>TRIM(UPPER(tbl_raw_data[[#This Row],[Queue Name]]))</f>
        <v>CONSUMER PRE BUREAU</v>
      </c>
      <c r="Q1101" s="50" t="str">
        <f>IF(tbl_raw_data[[#This Row],[Time taken in min]]&lt;=Settiings!$D$2,"SLA_MET","SLA_NOT_MET")</f>
        <v>SLA_MET</v>
      </c>
      <c r="R1101" s="94"/>
    </row>
    <row r="1102" spans="1:18" x14ac:dyDescent="0.3">
      <c r="A1102" s="23" t="s">
        <v>5412</v>
      </c>
      <c r="B1102" s="15">
        <v>45159.60359953704</v>
      </c>
      <c r="C1102" s="28">
        <v>45159.607106481482</v>
      </c>
      <c r="D1102" s="29" t="s">
        <v>8</v>
      </c>
      <c r="E1102" s="29" t="s">
        <v>47</v>
      </c>
      <c r="F1102" s="29" t="s">
        <v>65</v>
      </c>
      <c r="G1102" s="29" t="s">
        <v>4926</v>
      </c>
      <c r="H1102" s="78" t="s">
        <v>7451</v>
      </c>
      <c r="I1102" s="48">
        <f>tbl_raw_data[[#This Row],[Date Actioned]]-tbl_raw_data[[#This Row],[Date Tagged]]</f>
        <v>3.5069444420514628E-3</v>
      </c>
      <c r="J1102" s="46">
        <f>HOUR(tbl_raw_data[[#This Row],[Time_taken]])*60+MINUTE(tbl_raw_data[[#This Row],[Time_taken]])+SECOND(tbl_raw_data[[#This Row],[Time_taken]])/60</f>
        <v>5.05</v>
      </c>
      <c r="K1102" s="52">
        <f>DATE(YEAR(tbl_raw_data[[#This Row],[Date Actioned]]),MONTH(tbl_raw_data[[#This Row],[Date Actioned]]),DAY(tbl_raw_data[[#This Row],[Date Actioned]]))</f>
        <v>45159</v>
      </c>
      <c r="L1102" s="50" t="str">
        <f>UPPER(TEXT(tbl_raw_data[[#This Row],[updated_date]],"MMMM"))</f>
        <v>AUGUST</v>
      </c>
      <c r="M1102" s="50" t="str">
        <f>"WEEK "&amp; IF(ROUNDUP(DAY(tbl_raw_data[[#This Row],[updated_date]])/7,0)=5,4,ROUNDUP(DAY(tbl_raw_data[[#This Row],[updated_date]])/7,0))</f>
        <v>WEEK 3</v>
      </c>
      <c r="N1102" s="50" t="str">
        <f>UPPER(VLOOKUP(tbl_raw_data[[#This Row],[Analyst]],Settiings!$A$2:$B$16,2,0))</f>
        <v>SAM</v>
      </c>
      <c r="O1102" s="50" t="str">
        <f>TRIM(UPPER(tbl_raw_data[[#This Row],[Outcome]]))</f>
        <v>WITHDRAW</v>
      </c>
      <c r="P1102" s="50" t="str">
        <f>TRIM(UPPER(tbl_raw_data[[#This Row],[Queue Name]]))</f>
        <v>CONSUMER PRE BUREAU</v>
      </c>
      <c r="Q1102" s="50" t="str">
        <f>IF(tbl_raw_data[[#This Row],[Time taken in min]]&lt;=Settiings!$D$2,"SLA_MET","SLA_NOT_MET")</f>
        <v>SLA_MET</v>
      </c>
      <c r="R1102" s="94"/>
    </row>
    <row r="1103" spans="1:18" x14ac:dyDescent="0.3">
      <c r="A1103" s="14" t="s">
        <v>5413</v>
      </c>
      <c r="B1103" s="9">
        <v>45159.613321759258</v>
      </c>
      <c r="C1103" s="30">
        <v>45159.616076388891</v>
      </c>
      <c r="D1103" s="31" t="s">
        <v>8</v>
      </c>
      <c r="E1103" s="31" t="s">
        <v>47</v>
      </c>
      <c r="F1103" s="31" t="s">
        <v>16</v>
      </c>
      <c r="G1103" s="31" t="s">
        <v>4818</v>
      </c>
      <c r="H1103" s="78" t="s">
        <v>7451</v>
      </c>
      <c r="I1103" s="48">
        <f>tbl_raw_data[[#This Row],[Date Actioned]]-tbl_raw_data[[#This Row],[Date Tagged]]</f>
        <v>2.754629633272998E-3</v>
      </c>
      <c r="J1103" s="46">
        <f>HOUR(tbl_raw_data[[#This Row],[Time_taken]])*60+MINUTE(tbl_raw_data[[#This Row],[Time_taken]])+SECOND(tbl_raw_data[[#This Row],[Time_taken]])/60</f>
        <v>3.9666666666666668</v>
      </c>
      <c r="K1103" s="52">
        <f>DATE(YEAR(tbl_raw_data[[#This Row],[Date Actioned]]),MONTH(tbl_raw_data[[#This Row],[Date Actioned]]),DAY(tbl_raw_data[[#This Row],[Date Actioned]]))</f>
        <v>45159</v>
      </c>
      <c r="L1103" s="50" t="str">
        <f>UPPER(TEXT(tbl_raw_data[[#This Row],[updated_date]],"MMMM"))</f>
        <v>AUGUST</v>
      </c>
      <c r="M1103" s="50" t="str">
        <f>"WEEK "&amp; IF(ROUNDUP(DAY(tbl_raw_data[[#This Row],[updated_date]])/7,0)=5,4,ROUNDUP(DAY(tbl_raw_data[[#This Row],[updated_date]])/7,0))</f>
        <v>WEEK 3</v>
      </c>
      <c r="N1103" s="50" t="str">
        <f>UPPER(VLOOKUP(tbl_raw_data[[#This Row],[Analyst]],Settiings!$A$2:$B$16,2,0))</f>
        <v>CAMROOON</v>
      </c>
      <c r="O1103" s="50" t="str">
        <f>TRIM(UPPER(tbl_raw_data[[#This Row],[Outcome]]))</f>
        <v>WITHDRAW</v>
      </c>
      <c r="P1103" s="50" t="str">
        <f>TRIM(UPPER(tbl_raw_data[[#This Row],[Queue Name]]))</f>
        <v>CONSUMER PRE BUREAU</v>
      </c>
      <c r="Q1103" s="50" t="str">
        <f>IF(tbl_raw_data[[#This Row],[Time taken in min]]&lt;=Settiings!$D$2,"SLA_MET","SLA_NOT_MET")</f>
        <v>SLA_MET</v>
      </c>
      <c r="R1103" s="94"/>
    </row>
    <row r="1104" spans="1:18" x14ac:dyDescent="0.3">
      <c r="A1104" s="20" t="s">
        <v>5414</v>
      </c>
      <c r="B1104" s="15">
        <v>45159.613333333335</v>
      </c>
      <c r="C1104" s="28">
        <v>45159.620740740742</v>
      </c>
      <c r="D1104" s="29" t="s">
        <v>8</v>
      </c>
      <c r="E1104" s="29" t="s">
        <v>9</v>
      </c>
      <c r="F1104" s="29" t="s">
        <v>65</v>
      </c>
      <c r="G1104" s="29" t="s">
        <v>4926</v>
      </c>
      <c r="H1104" s="78" t="s">
        <v>7451</v>
      </c>
      <c r="I1104" s="48">
        <f>tbl_raw_data[[#This Row],[Date Actioned]]-tbl_raw_data[[#This Row],[Date Tagged]]</f>
        <v>7.4074074072996154E-3</v>
      </c>
      <c r="J1104" s="46">
        <f>HOUR(tbl_raw_data[[#This Row],[Time_taken]])*60+MINUTE(tbl_raw_data[[#This Row],[Time_taken]])+SECOND(tbl_raw_data[[#This Row],[Time_taken]])/60</f>
        <v>10.666666666666666</v>
      </c>
      <c r="K1104" s="52">
        <f>DATE(YEAR(tbl_raw_data[[#This Row],[Date Actioned]]),MONTH(tbl_raw_data[[#This Row],[Date Actioned]]),DAY(tbl_raw_data[[#This Row],[Date Actioned]]))</f>
        <v>45159</v>
      </c>
      <c r="L1104" s="50" t="str">
        <f>UPPER(TEXT(tbl_raw_data[[#This Row],[updated_date]],"MMMM"))</f>
        <v>AUGUST</v>
      </c>
      <c r="M1104" s="50" t="str">
        <f>"WEEK "&amp; IF(ROUNDUP(DAY(tbl_raw_data[[#This Row],[updated_date]])/7,0)=5,4,ROUNDUP(DAY(tbl_raw_data[[#This Row],[updated_date]])/7,0))</f>
        <v>WEEK 3</v>
      </c>
      <c r="N1104" s="50" t="str">
        <f>UPPER(VLOOKUP(tbl_raw_data[[#This Row],[Analyst]],Settiings!$A$2:$B$16,2,0))</f>
        <v>SAM</v>
      </c>
      <c r="O1104" s="50" t="str">
        <f>TRIM(UPPER(tbl_raw_data[[#This Row],[Outcome]]))</f>
        <v>WITHDRAW</v>
      </c>
      <c r="P1104" s="50" t="str">
        <f>TRIM(UPPER(tbl_raw_data[[#This Row],[Queue Name]]))</f>
        <v>CONSUMER EXISTING</v>
      </c>
      <c r="Q1104" s="50" t="str">
        <f>IF(tbl_raw_data[[#This Row],[Time taken in min]]&lt;=Settiings!$D$2,"SLA_MET","SLA_NOT_MET")</f>
        <v>SLA_MET</v>
      </c>
      <c r="R1104" s="94"/>
    </row>
    <row r="1105" spans="1:18" x14ac:dyDescent="0.3">
      <c r="A1105" s="23" t="s">
        <v>5417</v>
      </c>
      <c r="B1105" s="9">
        <v>45159.617314814815</v>
      </c>
      <c r="C1105" s="30">
        <v>45159.620752314811</v>
      </c>
      <c r="D1105" s="31" t="s">
        <v>8</v>
      </c>
      <c r="E1105" s="31" t="s">
        <v>19</v>
      </c>
      <c r="F1105" s="31" t="s">
        <v>16</v>
      </c>
      <c r="G1105" s="31" t="s">
        <v>5418</v>
      </c>
      <c r="H1105" s="78" t="s">
        <v>7451</v>
      </c>
      <c r="I1105" s="48">
        <f>tbl_raw_data[[#This Row],[Date Actioned]]-tbl_raw_data[[#This Row],[Date Tagged]]</f>
        <v>3.4374999959254637E-3</v>
      </c>
      <c r="J1105" s="46">
        <f>HOUR(tbl_raw_data[[#This Row],[Time_taken]])*60+MINUTE(tbl_raw_data[[#This Row],[Time_taken]])+SECOND(tbl_raw_data[[#This Row],[Time_taken]])/60</f>
        <v>4.95</v>
      </c>
      <c r="K1105" s="52">
        <f>DATE(YEAR(tbl_raw_data[[#This Row],[Date Actioned]]),MONTH(tbl_raw_data[[#This Row],[Date Actioned]]),DAY(tbl_raw_data[[#This Row],[Date Actioned]]))</f>
        <v>45159</v>
      </c>
      <c r="L1105" s="50" t="str">
        <f>UPPER(TEXT(tbl_raw_data[[#This Row],[updated_date]],"MMMM"))</f>
        <v>AUGUST</v>
      </c>
      <c r="M1105" s="50" t="str">
        <f>"WEEK "&amp; IF(ROUNDUP(DAY(tbl_raw_data[[#This Row],[updated_date]])/7,0)=5,4,ROUNDUP(DAY(tbl_raw_data[[#This Row],[updated_date]])/7,0))</f>
        <v>WEEK 3</v>
      </c>
      <c r="N1105" s="50" t="str">
        <f>UPPER(VLOOKUP(tbl_raw_data[[#This Row],[Analyst]],Settiings!$A$2:$B$16,2,0))</f>
        <v>CAMROOON</v>
      </c>
      <c r="O1105" s="50" t="str">
        <f>TRIM(UPPER(tbl_raw_data[[#This Row],[Outcome]]))</f>
        <v>WITHDRAW</v>
      </c>
      <c r="P1105" s="50" t="str">
        <f>TRIM(UPPER(tbl_raw_data[[#This Row],[Queue Name]]))</f>
        <v>CONSUMER POST BUREAU</v>
      </c>
      <c r="Q1105" s="50" t="str">
        <f>IF(tbl_raw_data[[#This Row],[Time taken in min]]&lt;=Settiings!$D$2,"SLA_MET","SLA_NOT_MET")</f>
        <v>SLA_MET</v>
      </c>
      <c r="R1105" s="94"/>
    </row>
    <row r="1106" spans="1:18" x14ac:dyDescent="0.3">
      <c r="A1106" s="14" t="s">
        <v>5428</v>
      </c>
      <c r="B1106" s="15">
        <v>45159.634409722225</v>
      </c>
      <c r="C1106" s="28">
        <v>45159.643414351849</v>
      </c>
      <c r="D1106" s="29" t="s">
        <v>8</v>
      </c>
      <c r="E1106" s="29" t="s">
        <v>47</v>
      </c>
      <c r="F1106" s="29" t="s">
        <v>1222</v>
      </c>
      <c r="G1106" s="29" t="s">
        <v>4926</v>
      </c>
      <c r="H1106" s="78" t="s">
        <v>7451</v>
      </c>
      <c r="I1106" s="48">
        <f>tbl_raw_data[[#This Row],[Date Actioned]]-tbl_raw_data[[#This Row],[Date Tagged]]</f>
        <v>9.0046296245418489E-3</v>
      </c>
      <c r="J1106" s="46">
        <f>HOUR(tbl_raw_data[[#This Row],[Time_taken]])*60+MINUTE(tbl_raw_data[[#This Row],[Time_taken]])+SECOND(tbl_raw_data[[#This Row],[Time_taken]])/60</f>
        <v>12.966666666666667</v>
      </c>
      <c r="K1106" s="52">
        <f>DATE(YEAR(tbl_raw_data[[#This Row],[Date Actioned]]),MONTH(tbl_raw_data[[#This Row],[Date Actioned]]),DAY(tbl_raw_data[[#This Row],[Date Actioned]]))</f>
        <v>45159</v>
      </c>
      <c r="L1106" s="50" t="str">
        <f>UPPER(TEXT(tbl_raw_data[[#This Row],[updated_date]],"MMMM"))</f>
        <v>AUGUST</v>
      </c>
      <c r="M1106" s="50" t="str">
        <f>"WEEK "&amp; IF(ROUNDUP(DAY(tbl_raw_data[[#This Row],[updated_date]])/7,0)=5,4,ROUNDUP(DAY(tbl_raw_data[[#This Row],[updated_date]])/7,0))</f>
        <v>WEEK 3</v>
      </c>
      <c r="N1106" s="50" t="str">
        <f>UPPER(VLOOKUP(tbl_raw_data[[#This Row],[Analyst]],Settiings!$A$2:$B$16,2,0))</f>
        <v>HARDIK</v>
      </c>
      <c r="O1106" s="50" t="str">
        <f>TRIM(UPPER(tbl_raw_data[[#This Row],[Outcome]]))</f>
        <v>WITHDRAW</v>
      </c>
      <c r="P1106" s="50" t="str">
        <f>TRIM(UPPER(tbl_raw_data[[#This Row],[Queue Name]]))</f>
        <v>CONSUMER PRE BUREAU</v>
      </c>
      <c r="Q1106" s="50" t="str">
        <f>IF(tbl_raw_data[[#This Row],[Time taken in min]]&lt;=Settiings!$D$2,"SLA_MET","SLA_NOT_MET")</f>
        <v>SLA_MET</v>
      </c>
      <c r="R1106" s="94"/>
    </row>
    <row r="1107" spans="1:18" x14ac:dyDescent="0.3">
      <c r="A1107" s="20" t="s">
        <v>5430</v>
      </c>
      <c r="B1107" s="9">
        <v>45159.635671296295</v>
      </c>
      <c r="C1107" s="30">
        <v>45159.645416666666</v>
      </c>
      <c r="D1107" s="31" t="s">
        <v>8</v>
      </c>
      <c r="E1107" s="31" t="s">
        <v>19</v>
      </c>
      <c r="F1107" s="31" t="s">
        <v>16</v>
      </c>
      <c r="G1107" s="31" t="s">
        <v>5431</v>
      </c>
      <c r="H1107" s="78" t="s">
        <v>7451</v>
      </c>
      <c r="I1107" s="48">
        <f>tbl_raw_data[[#This Row],[Date Actioned]]-tbl_raw_data[[#This Row],[Date Tagged]]</f>
        <v>9.7453703710925765E-3</v>
      </c>
      <c r="J1107" s="46">
        <f>HOUR(tbl_raw_data[[#This Row],[Time_taken]])*60+MINUTE(tbl_raw_data[[#This Row],[Time_taken]])+SECOND(tbl_raw_data[[#This Row],[Time_taken]])/60</f>
        <v>14.033333333333333</v>
      </c>
      <c r="K1107" s="52">
        <f>DATE(YEAR(tbl_raw_data[[#This Row],[Date Actioned]]),MONTH(tbl_raw_data[[#This Row],[Date Actioned]]),DAY(tbl_raw_data[[#This Row],[Date Actioned]]))</f>
        <v>45159</v>
      </c>
      <c r="L1107" s="50" t="str">
        <f>UPPER(TEXT(tbl_raw_data[[#This Row],[updated_date]],"MMMM"))</f>
        <v>AUGUST</v>
      </c>
      <c r="M1107" s="50" t="str">
        <f>"WEEK "&amp; IF(ROUNDUP(DAY(tbl_raw_data[[#This Row],[updated_date]])/7,0)=5,4,ROUNDUP(DAY(tbl_raw_data[[#This Row],[updated_date]])/7,0))</f>
        <v>WEEK 3</v>
      </c>
      <c r="N1107" s="50" t="str">
        <f>UPPER(VLOOKUP(tbl_raw_data[[#This Row],[Analyst]],Settiings!$A$2:$B$16,2,0))</f>
        <v>CAMROOON</v>
      </c>
      <c r="O1107" s="50" t="str">
        <f>TRIM(UPPER(tbl_raw_data[[#This Row],[Outcome]]))</f>
        <v>WITHDRAW</v>
      </c>
      <c r="P1107" s="50" t="str">
        <f>TRIM(UPPER(tbl_raw_data[[#This Row],[Queue Name]]))</f>
        <v>CONSUMER POST BUREAU</v>
      </c>
      <c r="Q1107" s="50" t="str">
        <f>IF(tbl_raw_data[[#This Row],[Time taken in min]]&lt;=Settiings!$D$2,"SLA_MET","SLA_NOT_MET")</f>
        <v>SLA_MET</v>
      </c>
      <c r="R1107" s="94"/>
    </row>
    <row r="1108" spans="1:18" x14ac:dyDescent="0.3">
      <c r="A1108" s="23" t="s">
        <v>5432</v>
      </c>
      <c r="B1108" s="15">
        <v>45159.636874999997</v>
      </c>
      <c r="C1108" s="28">
        <v>45159.64880787037</v>
      </c>
      <c r="D1108" s="29" t="s">
        <v>8</v>
      </c>
      <c r="E1108" s="29" t="s">
        <v>47</v>
      </c>
      <c r="F1108" s="29" t="s">
        <v>65</v>
      </c>
      <c r="G1108" s="29" t="s">
        <v>4698</v>
      </c>
      <c r="H1108" s="78" t="s">
        <v>7451</v>
      </c>
      <c r="I1108" s="48">
        <f>tbl_raw_data[[#This Row],[Date Actioned]]-tbl_raw_data[[#This Row],[Date Tagged]]</f>
        <v>1.1932870373129845E-2</v>
      </c>
      <c r="J1108" s="46">
        <f>HOUR(tbl_raw_data[[#This Row],[Time_taken]])*60+MINUTE(tbl_raw_data[[#This Row],[Time_taken]])+SECOND(tbl_raw_data[[#This Row],[Time_taken]])/60</f>
        <v>17.183333333333334</v>
      </c>
      <c r="K1108" s="52">
        <f>DATE(YEAR(tbl_raw_data[[#This Row],[Date Actioned]]),MONTH(tbl_raw_data[[#This Row],[Date Actioned]]),DAY(tbl_raw_data[[#This Row],[Date Actioned]]))</f>
        <v>45159</v>
      </c>
      <c r="L1108" s="50" t="str">
        <f>UPPER(TEXT(tbl_raw_data[[#This Row],[updated_date]],"MMMM"))</f>
        <v>AUGUST</v>
      </c>
      <c r="M1108" s="50" t="str">
        <f>"WEEK "&amp; IF(ROUNDUP(DAY(tbl_raw_data[[#This Row],[updated_date]])/7,0)=5,4,ROUNDUP(DAY(tbl_raw_data[[#This Row],[updated_date]])/7,0))</f>
        <v>WEEK 3</v>
      </c>
      <c r="N1108" s="50" t="str">
        <f>UPPER(VLOOKUP(tbl_raw_data[[#This Row],[Analyst]],Settiings!$A$2:$B$16,2,0))</f>
        <v>SAM</v>
      </c>
      <c r="O1108" s="50" t="str">
        <f>TRIM(UPPER(tbl_raw_data[[#This Row],[Outcome]]))</f>
        <v>WITHDRAW</v>
      </c>
      <c r="P1108" s="50" t="str">
        <f>TRIM(UPPER(tbl_raw_data[[#This Row],[Queue Name]]))</f>
        <v>CONSUMER PRE BUREAU</v>
      </c>
      <c r="Q1108" s="50" t="str">
        <f>IF(tbl_raw_data[[#This Row],[Time taken in min]]&lt;=Settiings!$D$2,"SLA_MET","SLA_NOT_MET")</f>
        <v>SLA_MET</v>
      </c>
      <c r="R1108" s="94"/>
    </row>
    <row r="1109" spans="1:18" x14ac:dyDescent="0.3">
      <c r="A1109" s="14" t="s">
        <v>5434</v>
      </c>
      <c r="B1109" s="9">
        <v>45159.644131944442</v>
      </c>
      <c r="C1109" s="30">
        <v>45159.650509259256</v>
      </c>
      <c r="D1109" s="31" t="s">
        <v>8</v>
      </c>
      <c r="E1109" s="31" t="s">
        <v>47</v>
      </c>
      <c r="F1109" s="31" t="s">
        <v>16</v>
      </c>
      <c r="G1109" s="31" t="s">
        <v>4926</v>
      </c>
      <c r="H1109" s="78" t="s">
        <v>7451</v>
      </c>
      <c r="I1109" s="48">
        <f>tbl_raw_data[[#This Row],[Date Actioned]]-tbl_raw_data[[#This Row],[Date Tagged]]</f>
        <v>6.3773148140171543E-3</v>
      </c>
      <c r="J1109" s="46">
        <f>HOUR(tbl_raw_data[[#This Row],[Time_taken]])*60+MINUTE(tbl_raw_data[[#This Row],[Time_taken]])+SECOND(tbl_raw_data[[#This Row],[Time_taken]])/60</f>
        <v>9.1833333333333336</v>
      </c>
      <c r="K1109" s="52">
        <f>DATE(YEAR(tbl_raw_data[[#This Row],[Date Actioned]]),MONTH(tbl_raw_data[[#This Row],[Date Actioned]]),DAY(tbl_raw_data[[#This Row],[Date Actioned]]))</f>
        <v>45159</v>
      </c>
      <c r="L1109" s="50" t="str">
        <f>UPPER(TEXT(tbl_raw_data[[#This Row],[updated_date]],"MMMM"))</f>
        <v>AUGUST</v>
      </c>
      <c r="M1109" s="50" t="str">
        <f>"WEEK "&amp; IF(ROUNDUP(DAY(tbl_raw_data[[#This Row],[updated_date]])/7,0)=5,4,ROUNDUP(DAY(tbl_raw_data[[#This Row],[updated_date]])/7,0))</f>
        <v>WEEK 3</v>
      </c>
      <c r="N1109" s="50" t="str">
        <f>UPPER(VLOOKUP(tbl_raw_data[[#This Row],[Analyst]],Settiings!$A$2:$B$16,2,0))</f>
        <v>CAMROOON</v>
      </c>
      <c r="O1109" s="50" t="str">
        <f>TRIM(UPPER(tbl_raw_data[[#This Row],[Outcome]]))</f>
        <v>WITHDRAW</v>
      </c>
      <c r="P1109" s="50" t="str">
        <f>TRIM(UPPER(tbl_raw_data[[#This Row],[Queue Name]]))</f>
        <v>CONSUMER PRE BUREAU</v>
      </c>
      <c r="Q1109" s="50" t="str">
        <f>IF(tbl_raw_data[[#This Row],[Time taken in min]]&lt;=Settiings!$D$2,"SLA_MET","SLA_NOT_MET")</f>
        <v>SLA_MET</v>
      </c>
      <c r="R1109" s="94"/>
    </row>
    <row r="1110" spans="1:18" x14ac:dyDescent="0.3">
      <c r="A1110" s="20" t="s">
        <v>5437</v>
      </c>
      <c r="B1110" s="15">
        <v>45159.646817129629</v>
      </c>
      <c r="C1110" s="28">
        <v>45159.654432870368</v>
      </c>
      <c r="D1110" s="29" t="s">
        <v>8</v>
      </c>
      <c r="E1110" s="29" t="s">
        <v>47</v>
      </c>
      <c r="F1110" s="29" t="s">
        <v>16</v>
      </c>
      <c r="G1110" s="29" t="s">
        <v>4757</v>
      </c>
      <c r="H1110" s="78" t="s">
        <v>7451</v>
      </c>
      <c r="I1110" s="48">
        <f>tbl_raw_data[[#This Row],[Date Actioned]]-tbl_raw_data[[#This Row],[Date Tagged]]</f>
        <v>7.6157407384016551E-3</v>
      </c>
      <c r="J1110" s="46">
        <f>HOUR(tbl_raw_data[[#This Row],[Time_taken]])*60+MINUTE(tbl_raw_data[[#This Row],[Time_taken]])+SECOND(tbl_raw_data[[#This Row],[Time_taken]])/60</f>
        <v>10.966666666666667</v>
      </c>
      <c r="K1110" s="52">
        <f>DATE(YEAR(tbl_raw_data[[#This Row],[Date Actioned]]),MONTH(tbl_raw_data[[#This Row],[Date Actioned]]),DAY(tbl_raw_data[[#This Row],[Date Actioned]]))</f>
        <v>45159</v>
      </c>
      <c r="L1110" s="50" t="str">
        <f>UPPER(TEXT(tbl_raw_data[[#This Row],[updated_date]],"MMMM"))</f>
        <v>AUGUST</v>
      </c>
      <c r="M1110" s="50" t="str">
        <f>"WEEK "&amp; IF(ROUNDUP(DAY(tbl_raw_data[[#This Row],[updated_date]])/7,0)=5,4,ROUNDUP(DAY(tbl_raw_data[[#This Row],[updated_date]])/7,0))</f>
        <v>WEEK 3</v>
      </c>
      <c r="N1110" s="50" t="str">
        <f>UPPER(VLOOKUP(tbl_raw_data[[#This Row],[Analyst]],Settiings!$A$2:$B$16,2,0))</f>
        <v>CAMROOON</v>
      </c>
      <c r="O1110" s="50" t="str">
        <f>TRIM(UPPER(tbl_raw_data[[#This Row],[Outcome]]))</f>
        <v>WITHDRAW</v>
      </c>
      <c r="P1110" s="50" t="str">
        <f>TRIM(UPPER(tbl_raw_data[[#This Row],[Queue Name]]))</f>
        <v>CONSUMER PRE BUREAU</v>
      </c>
      <c r="Q1110" s="50" t="str">
        <f>IF(tbl_raw_data[[#This Row],[Time taken in min]]&lt;=Settiings!$D$2,"SLA_MET","SLA_NOT_MET")</f>
        <v>SLA_MET</v>
      </c>
      <c r="R1110" s="94"/>
    </row>
    <row r="1111" spans="1:18" x14ac:dyDescent="0.3">
      <c r="A1111" s="23" t="s">
        <v>5438</v>
      </c>
      <c r="B1111" s="9">
        <v>45159.647291666668</v>
      </c>
      <c r="C1111" s="30">
        <v>45159.656782407408</v>
      </c>
      <c r="D1111" s="31" t="s">
        <v>8</v>
      </c>
      <c r="E1111" s="31" t="s">
        <v>9</v>
      </c>
      <c r="F1111" s="31" t="s">
        <v>686</v>
      </c>
      <c r="G1111" s="31" t="s">
        <v>5439</v>
      </c>
      <c r="H1111" s="78" t="s">
        <v>7451</v>
      </c>
      <c r="I1111" s="48">
        <f>tbl_raw_data[[#This Row],[Date Actioned]]-tbl_raw_data[[#This Row],[Date Tagged]]</f>
        <v>9.4907407401478849E-3</v>
      </c>
      <c r="J1111" s="46">
        <f>HOUR(tbl_raw_data[[#This Row],[Time_taken]])*60+MINUTE(tbl_raw_data[[#This Row],[Time_taken]])+SECOND(tbl_raw_data[[#This Row],[Time_taken]])/60</f>
        <v>13.666666666666666</v>
      </c>
      <c r="K1111" s="52">
        <f>DATE(YEAR(tbl_raw_data[[#This Row],[Date Actioned]]),MONTH(tbl_raw_data[[#This Row],[Date Actioned]]),DAY(tbl_raw_data[[#This Row],[Date Actioned]]))</f>
        <v>45159</v>
      </c>
      <c r="L1111" s="50" t="str">
        <f>UPPER(TEXT(tbl_raw_data[[#This Row],[updated_date]],"MMMM"))</f>
        <v>AUGUST</v>
      </c>
      <c r="M1111" s="50" t="str">
        <f>"WEEK "&amp; IF(ROUNDUP(DAY(tbl_raw_data[[#This Row],[updated_date]])/7,0)=5,4,ROUNDUP(DAY(tbl_raw_data[[#This Row],[updated_date]])/7,0))</f>
        <v>WEEK 3</v>
      </c>
      <c r="N1111" s="50" t="str">
        <f>UPPER(VLOOKUP(tbl_raw_data[[#This Row],[Analyst]],Settiings!$A$2:$B$16,2,0))</f>
        <v>FARDIN</v>
      </c>
      <c r="O1111" s="50" t="str">
        <f>TRIM(UPPER(tbl_raw_data[[#This Row],[Outcome]]))</f>
        <v>WITHDRAW</v>
      </c>
      <c r="P1111" s="50" t="str">
        <f>TRIM(UPPER(tbl_raw_data[[#This Row],[Queue Name]]))</f>
        <v>CONSUMER EXISTING</v>
      </c>
      <c r="Q1111" s="50" t="str">
        <f>IF(tbl_raw_data[[#This Row],[Time taken in min]]&lt;=Settiings!$D$2,"SLA_MET","SLA_NOT_MET")</f>
        <v>SLA_MET</v>
      </c>
      <c r="R1111" s="94"/>
    </row>
    <row r="1112" spans="1:18" x14ac:dyDescent="0.3">
      <c r="A1112" s="14" t="s">
        <v>5440</v>
      </c>
      <c r="B1112" s="15">
        <v>45159.650150462963</v>
      </c>
      <c r="C1112" s="28">
        <v>45159.661631944444</v>
      </c>
      <c r="D1112" s="29" t="s">
        <v>8</v>
      </c>
      <c r="E1112" s="29" t="s">
        <v>47</v>
      </c>
      <c r="F1112" s="29" t="s">
        <v>16</v>
      </c>
      <c r="G1112" s="29" t="s">
        <v>5441</v>
      </c>
      <c r="H1112" s="78" t="s">
        <v>7451</v>
      </c>
      <c r="I1112" s="48">
        <f>tbl_raw_data[[#This Row],[Date Actioned]]-tbl_raw_data[[#This Row],[Date Tagged]]</f>
        <v>1.1481481480586808E-2</v>
      </c>
      <c r="J1112" s="46">
        <f>HOUR(tbl_raw_data[[#This Row],[Time_taken]])*60+MINUTE(tbl_raw_data[[#This Row],[Time_taken]])+SECOND(tbl_raw_data[[#This Row],[Time_taken]])/60</f>
        <v>16.533333333333335</v>
      </c>
      <c r="K1112" s="52">
        <f>DATE(YEAR(tbl_raw_data[[#This Row],[Date Actioned]]),MONTH(tbl_raw_data[[#This Row],[Date Actioned]]),DAY(tbl_raw_data[[#This Row],[Date Actioned]]))</f>
        <v>45159</v>
      </c>
      <c r="L1112" s="50" t="str">
        <f>UPPER(TEXT(tbl_raw_data[[#This Row],[updated_date]],"MMMM"))</f>
        <v>AUGUST</v>
      </c>
      <c r="M1112" s="50" t="str">
        <f>"WEEK "&amp; IF(ROUNDUP(DAY(tbl_raw_data[[#This Row],[updated_date]])/7,0)=5,4,ROUNDUP(DAY(tbl_raw_data[[#This Row],[updated_date]])/7,0))</f>
        <v>WEEK 3</v>
      </c>
      <c r="N1112" s="50" t="str">
        <f>UPPER(VLOOKUP(tbl_raw_data[[#This Row],[Analyst]],Settiings!$A$2:$B$16,2,0))</f>
        <v>CAMROOON</v>
      </c>
      <c r="O1112" s="50" t="str">
        <f>TRIM(UPPER(tbl_raw_data[[#This Row],[Outcome]]))</f>
        <v>WITHDRAW</v>
      </c>
      <c r="P1112" s="50" t="str">
        <f>TRIM(UPPER(tbl_raw_data[[#This Row],[Queue Name]]))</f>
        <v>CONSUMER PRE BUREAU</v>
      </c>
      <c r="Q1112" s="50" t="str">
        <f>IF(tbl_raw_data[[#This Row],[Time taken in min]]&lt;=Settiings!$D$2,"SLA_MET","SLA_NOT_MET")</f>
        <v>SLA_MET</v>
      </c>
      <c r="R1112" s="94"/>
    </row>
    <row r="1113" spans="1:18" x14ac:dyDescent="0.3">
      <c r="A1113" s="23" t="s">
        <v>5451</v>
      </c>
      <c r="B1113" s="15">
        <v>45159.659895833334</v>
      </c>
      <c r="C1113" s="28">
        <v>45159.668252314812</v>
      </c>
      <c r="D1113" s="29" t="s">
        <v>8</v>
      </c>
      <c r="E1113" s="29" t="s">
        <v>47</v>
      </c>
      <c r="F1113" s="29" t="s">
        <v>1097</v>
      </c>
      <c r="G1113" s="29" t="s">
        <v>4926</v>
      </c>
      <c r="H1113" s="78" t="s">
        <v>7451</v>
      </c>
      <c r="I1113" s="48">
        <f>tbl_raw_data[[#This Row],[Date Actioned]]-tbl_raw_data[[#This Row],[Date Tagged]]</f>
        <v>8.3564814776764251E-3</v>
      </c>
      <c r="J1113" s="46">
        <f>HOUR(tbl_raw_data[[#This Row],[Time_taken]])*60+MINUTE(tbl_raw_data[[#This Row],[Time_taken]])+SECOND(tbl_raw_data[[#This Row],[Time_taken]])/60</f>
        <v>12.033333333333333</v>
      </c>
      <c r="K1113" s="52">
        <f>DATE(YEAR(tbl_raw_data[[#This Row],[Date Actioned]]),MONTH(tbl_raw_data[[#This Row],[Date Actioned]]),DAY(tbl_raw_data[[#This Row],[Date Actioned]]))</f>
        <v>45159</v>
      </c>
      <c r="L1113" s="50" t="str">
        <f>UPPER(TEXT(tbl_raw_data[[#This Row],[updated_date]],"MMMM"))</f>
        <v>AUGUST</v>
      </c>
      <c r="M1113" s="50" t="str">
        <f>"WEEK "&amp; IF(ROUNDUP(DAY(tbl_raw_data[[#This Row],[updated_date]])/7,0)=5,4,ROUNDUP(DAY(tbl_raw_data[[#This Row],[updated_date]])/7,0))</f>
        <v>WEEK 3</v>
      </c>
      <c r="N1113" s="50" t="str">
        <f>UPPER(VLOOKUP(tbl_raw_data[[#This Row],[Analyst]],Settiings!$A$2:$B$16,2,0))</f>
        <v>JULIA</v>
      </c>
      <c r="O1113" s="50" t="str">
        <f>TRIM(UPPER(tbl_raw_data[[#This Row],[Outcome]]))</f>
        <v>WITHDRAW</v>
      </c>
      <c r="P1113" s="50" t="str">
        <f>TRIM(UPPER(tbl_raw_data[[#This Row],[Queue Name]]))</f>
        <v>CONSUMER PRE BUREAU</v>
      </c>
      <c r="Q1113" s="50" t="str">
        <f>IF(tbl_raw_data[[#This Row],[Time taken in min]]&lt;=Settiings!$D$2,"SLA_MET","SLA_NOT_MET")</f>
        <v>SLA_MET</v>
      </c>
      <c r="R1113" s="94"/>
    </row>
    <row r="1114" spans="1:18" x14ac:dyDescent="0.3">
      <c r="A1114" s="14" t="s">
        <v>5453</v>
      </c>
      <c r="B1114" s="9">
        <v>45159.660798611112</v>
      </c>
      <c r="C1114" s="30">
        <v>45159.675509259258</v>
      </c>
      <c r="D1114" s="31" t="s">
        <v>8</v>
      </c>
      <c r="E1114" s="31" t="s">
        <v>47</v>
      </c>
      <c r="F1114" s="31" t="s">
        <v>1097</v>
      </c>
      <c r="G1114" s="31" t="s">
        <v>5454</v>
      </c>
      <c r="H1114" s="78" t="s">
        <v>7451</v>
      </c>
      <c r="I1114" s="48">
        <f>tbl_raw_data[[#This Row],[Date Actioned]]-tbl_raw_data[[#This Row],[Date Tagged]]</f>
        <v>1.4710648145410232E-2</v>
      </c>
      <c r="J1114" s="46">
        <f>HOUR(tbl_raw_data[[#This Row],[Time_taken]])*60+MINUTE(tbl_raw_data[[#This Row],[Time_taken]])+SECOND(tbl_raw_data[[#This Row],[Time_taken]])/60</f>
        <v>21.183333333333334</v>
      </c>
      <c r="K1114" s="52">
        <f>DATE(YEAR(tbl_raw_data[[#This Row],[Date Actioned]]),MONTH(tbl_raw_data[[#This Row],[Date Actioned]]),DAY(tbl_raw_data[[#This Row],[Date Actioned]]))</f>
        <v>45159</v>
      </c>
      <c r="L1114" s="50" t="str">
        <f>UPPER(TEXT(tbl_raw_data[[#This Row],[updated_date]],"MMMM"))</f>
        <v>AUGUST</v>
      </c>
      <c r="M1114" s="50" t="str">
        <f>"WEEK "&amp; IF(ROUNDUP(DAY(tbl_raw_data[[#This Row],[updated_date]])/7,0)=5,4,ROUNDUP(DAY(tbl_raw_data[[#This Row],[updated_date]])/7,0))</f>
        <v>WEEK 3</v>
      </c>
      <c r="N1114" s="50" t="str">
        <f>UPPER(VLOOKUP(tbl_raw_data[[#This Row],[Analyst]],Settiings!$A$2:$B$16,2,0))</f>
        <v>JULIA</v>
      </c>
      <c r="O1114" s="50" t="str">
        <f>TRIM(UPPER(tbl_raw_data[[#This Row],[Outcome]]))</f>
        <v>WITHDRAW</v>
      </c>
      <c r="P1114" s="50" t="str">
        <f>TRIM(UPPER(tbl_raw_data[[#This Row],[Queue Name]]))</f>
        <v>CONSUMER PRE BUREAU</v>
      </c>
      <c r="Q1114" s="50" t="str">
        <f>IF(tbl_raw_data[[#This Row],[Time taken in min]]&lt;=Settiings!$D$2,"SLA_MET","SLA_NOT_MET")</f>
        <v>SLA_NOT_MET</v>
      </c>
      <c r="R1114" s="94"/>
    </row>
    <row r="1115" spans="1:18" x14ac:dyDescent="0.3">
      <c r="A1115" s="20" t="s">
        <v>5455</v>
      </c>
      <c r="B1115" s="15">
        <v>45159.661504629628</v>
      </c>
      <c r="C1115" s="28">
        <v>45159.668680555558</v>
      </c>
      <c r="D1115" s="29" t="s">
        <v>8</v>
      </c>
      <c r="E1115" s="29" t="s">
        <v>47</v>
      </c>
      <c r="F1115" s="29" t="s">
        <v>65</v>
      </c>
      <c r="G1115" s="29" t="s">
        <v>4698</v>
      </c>
      <c r="H1115" s="78" t="s">
        <v>7451</v>
      </c>
      <c r="I1115" s="48">
        <f>tbl_raw_data[[#This Row],[Date Actioned]]-tbl_raw_data[[#This Row],[Date Tagged]]</f>
        <v>7.1759259299142286E-3</v>
      </c>
      <c r="J1115" s="46">
        <f>HOUR(tbl_raw_data[[#This Row],[Time_taken]])*60+MINUTE(tbl_raw_data[[#This Row],[Time_taken]])+SECOND(tbl_raw_data[[#This Row],[Time_taken]])/60</f>
        <v>10.333333333333334</v>
      </c>
      <c r="K1115" s="52">
        <f>DATE(YEAR(tbl_raw_data[[#This Row],[Date Actioned]]),MONTH(tbl_raw_data[[#This Row],[Date Actioned]]),DAY(tbl_raw_data[[#This Row],[Date Actioned]]))</f>
        <v>45159</v>
      </c>
      <c r="L1115" s="50" t="str">
        <f>UPPER(TEXT(tbl_raw_data[[#This Row],[updated_date]],"MMMM"))</f>
        <v>AUGUST</v>
      </c>
      <c r="M1115" s="50" t="str">
        <f>"WEEK "&amp; IF(ROUNDUP(DAY(tbl_raw_data[[#This Row],[updated_date]])/7,0)=5,4,ROUNDUP(DAY(tbl_raw_data[[#This Row],[updated_date]])/7,0))</f>
        <v>WEEK 3</v>
      </c>
      <c r="N1115" s="50" t="str">
        <f>UPPER(VLOOKUP(tbl_raw_data[[#This Row],[Analyst]],Settiings!$A$2:$B$16,2,0))</f>
        <v>SAM</v>
      </c>
      <c r="O1115" s="50" t="str">
        <f>TRIM(UPPER(tbl_raw_data[[#This Row],[Outcome]]))</f>
        <v>WITHDRAW</v>
      </c>
      <c r="P1115" s="50" t="str">
        <f>TRIM(UPPER(tbl_raw_data[[#This Row],[Queue Name]]))</f>
        <v>CONSUMER PRE BUREAU</v>
      </c>
      <c r="Q1115" s="50" t="str">
        <f>IF(tbl_raw_data[[#This Row],[Time taken in min]]&lt;=Settiings!$D$2,"SLA_MET","SLA_NOT_MET")</f>
        <v>SLA_MET</v>
      </c>
      <c r="R1115" s="94"/>
    </row>
    <row r="1116" spans="1:18" x14ac:dyDescent="0.3">
      <c r="A1116" s="23" t="s">
        <v>5456</v>
      </c>
      <c r="B1116" s="9">
        <v>45159.666284722225</v>
      </c>
      <c r="C1116" s="30">
        <v>45159.677199074074</v>
      </c>
      <c r="D1116" s="31" t="s">
        <v>8</v>
      </c>
      <c r="E1116" s="31" t="s">
        <v>47</v>
      </c>
      <c r="F1116" s="31" t="s">
        <v>76</v>
      </c>
      <c r="G1116" s="31" t="s">
        <v>4818</v>
      </c>
      <c r="H1116" s="78" t="s">
        <v>7451</v>
      </c>
      <c r="I1116" s="48">
        <f>tbl_raw_data[[#This Row],[Date Actioned]]-tbl_raw_data[[#This Row],[Date Tagged]]</f>
        <v>1.0914351849351078E-2</v>
      </c>
      <c r="J1116" s="46">
        <f>HOUR(tbl_raw_data[[#This Row],[Time_taken]])*60+MINUTE(tbl_raw_data[[#This Row],[Time_taken]])+SECOND(tbl_raw_data[[#This Row],[Time_taken]])/60</f>
        <v>15.716666666666667</v>
      </c>
      <c r="K1116" s="52">
        <f>DATE(YEAR(tbl_raw_data[[#This Row],[Date Actioned]]),MONTH(tbl_raw_data[[#This Row],[Date Actioned]]),DAY(tbl_raw_data[[#This Row],[Date Actioned]]))</f>
        <v>45159</v>
      </c>
      <c r="L1116" s="50" t="str">
        <f>UPPER(TEXT(tbl_raw_data[[#This Row],[updated_date]],"MMMM"))</f>
        <v>AUGUST</v>
      </c>
      <c r="M1116" s="50" t="str">
        <f>"WEEK "&amp; IF(ROUNDUP(DAY(tbl_raw_data[[#This Row],[updated_date]])/7,0)=5,4,ROUNDUP(DAY(tbl_raw_data[[#This Row],[updated_date]])/7,0))</f>
        <v>WEEK 3</v>
      </c>
      <c r="N1116" s="50" t="str">
        <f>UPPER(VLOOKUP(tbl_raw_data[[#This Row],[Analyst]],Settiings!$A$2:$B$16,2,0))</f>
        <v>ROHAN</v>
      </c>
      <c r="O1116" s="50" t="str">
        <f>TRIM(UPPER(tbl_raw_data[[#This Row],[Outcome]]))</f>
        <v>WITHDRAW</v>
      </c>
      <c r="P1116" s="50" t="str">
        <f>TRIM(UPPER(tbl_raw_data[[#This Row],[Queue Name]]))</f>
        <v>CONSUMER PRE BUREAU</v>
      </c>
      <c r="Q1116" s="50" t="str">
        <f>IF(tbl_raw_data[[#This Row],[Time taken in min]]&lt;=Settiings!$D$2,"SLA_MET","SLA_NOT_MET")</f>
        <v>SLA_MET</v>
      </c>
      <c r="R1116" s="94"/>
    </row>
    <row r="1117" spans="1:18" x14ac:dyDescent="0.3">
      <c r="A1117" s="14" t="s">
        <v>5459</v>
      </c>
      <c r="B1117" s="15">
        <v>45159.670023148145</v>
      </c>
      <c r="C1117" s="28">
        <v>45159.677442129629</v>
      </c>
      <c r="D1117" s="29" t="s">
        <v>8</v>
      </c>
      <c r="E1117" s="29" t="s">
        <v>47</v>
      </c>
      <c r="F1117" s="29" t="s">
        <v>43</v>
      </c>
      <c r="G1117" s="29" t="s">
        <v>5460</v>
      </c>
      <c r="H1117" s="78" t="s">
        <v>7451</v>
      </c>
      <c r="I1117" s="48">
        <f>tbl_raw_data[[#This Row],[Date Actioned]]-tbl_raw_data[[#This Row],[Date Tagged]]</f>
        <v>7.4189814840792678E-3</v>
      </c>
      <c r="J1117" s="46">
        <f>HOUR(tbl_raw_data[[#This Row],[Time_taken]])*60+MINUTE(tbl_raw_data[[#This Row],[Time_taken]])+SECOND(tbl_raw_data[[#This Row],[Time_taken]])/60</f>
        <v>10.683333333333334</v>
      </c>
      <c r="K1117" s="52">
        <f>DATE(YEAR(tbl_raw_data[[#This Row],[Date Actioned]]),MONTH(tbl_raw_data[[#This Row],[Date Actioned]]),DAY(tbl_raw_data[[#This Row],[Date Actioned]]))</f>
        <v>45159</v>
      </c>
      <c r="L1117" s="50" t="str">
        <f>UPPER(TEXT(tbl_raw_data[[#This Row],[updated_date]],"MMMM"))</f>
        <v>AUGUST</v>
      </c>
      <c r="M1117" s="50" t="str">
        <f>"WEEK "&amp; IF(ROUNDUP(DAY(tbl_raw_data[[#This Row],[updated_date]])/7,0)=5,4,ROUNDUP(DAY(tbl_raw_data[[#This Row],[updated_date]])/7,0))</f>
        <v>WEEK 3</v>
      </c>
      <c r="N1117" s="50" t="str">
        <f>UPPER(VLOOKUP(tbl_raw_data[[#This Row],[Analyst]],Settiings!$A$2:$B$16,2,0))</f>
        <v>MERCEDES</v>
      </c>
      <c r="O1117" s="50" t="str">
        <f>TRIM(UPPER(tbl_raw_data[[#This Row],[Outcome]]))</f>
        <v>WITHDRAW</v>
      </c>
      <c r="P1117" s="50" t="str">
        <f>TRIM(UPPER(tbl_raw_data[[#This Row],[Queue Name]]))</f>
        <v>CONSUMER PRE BUREAU</v>
      </c>
      <c r="Q1117" s="50" t="str">
        <f>IF(tbl_raw_data[[#This Row],[Time taken in min]]&lt;=Settiings!$D$2,"SLA_MET","SLA_NOT_MET")</f>
        <v>SLA_MET</v>
      </c>
      <c r="R1117" s="94"/>
    </row>
    <row r="1118" spans="1:18" x14ac:dyDescent="0.3">
      <c r="A1118" s="20" t="s">
        <v>5461</v>
      </c>
      <c r="B1118" s="9">
        <v>45159.670046296298</v>
      </c>
      <c r="C1118" s="30">
        <v>45159.681631944448</v>
      </c>
      <c r="D1118" s="31" t="s">
        <v>8</v>
      </c>
      <c r="E1118" s="31" t="s">
        <v>9</v>
      </c>
      <c r="F1118" s="31" t="s">
        <v>1222</v>
      </c>
      <c r="G1118" s="31" t="s">
        <v>5462</v>
      </c>
      <c r="H1118" s="78" t="s">
        <v>7451</v>
      </c>
      <c r="I1118" s="48">
        <f>tbl_raw_data[[#This Row],[Date Actioned]]-tbl_raw_data[[#This Row],[Date Tagged]]</f>
        <v>1.1585648149775807E-2</v>
      </c>
      <c r="J1118" s="46">
        <f>HOUR(tbl_raw_data[[#This Row],[Time_taken]])*60+MINUTE(tbl_raw_data[[#This Row],[Time_taken]])+SECOND(tbl_raw_data[[#This Row],[Time_taken]])/60</f>
        <v>16.683333333333334</v>
      </c>
      <c r="K1118" s="52">
        <f>DATE(YEAR(tbl_raw_data[[#This Row],[Date Actioned]]),MONTH(tbl_raw_data[[#This Row],[Date Actioned]]),DAY(tbl_raw_data[[#This Row],[Date Actioned]]))</f>
        <v>45159</v>
      </c>
      <c r="L1118" s="50" t="str">
        <f>UPPER(TEXT(tbl_raw_data[[#This Row],[updated_date]],"MMMM"))</f>
        <v>AUGUST</v>
      </c>
      <c r="M1118" s="50" t="str">
        <f>"WEEK "&amp; IF(ROUNDUP(DAY(tbl_raw_data[[#This Row],[updated_date]])/7,0)=5,4,ROUNDUP(DAY(tbl_raw_data[[#This Row],[updated_date]])/7,0))</f>
        <v>WEEK 3</v>
      </c>
      <c r="N1118" s="50" t="str">
        <f>UPPER(VLOOKUP(tbl_raw_data[[#This Row],[Analyst]],Settiings!$A$2:$B$16,2,0))</f>
        <v>HARDIK</v>
      </c>
      <c r="O1118" s="50" t="str">
        <f>TRIM(UPPER(tbl_raw_data[[#This Row],[Outcome]]))</f>
        <v>WITHDRAW</v>
      </c>
      <c r="P1118" s="50" t="str">
        <f>TRIM(UPPER(tbl_raw_data[[#This Row],[Queue Name]]))</f>
        <v>CONSUMER EXISTING</v>
      </c>
      <c r="Q1118" s="50" t="str">
        <f>IF(tbl_raw_data[[#This Row],[Time taken in min]]&lt;=Settiings!$D$2,"SLA_MET","SLA_NOT_MET")</f>
        <v>SLA_MET</v>
      </c>
      <c r="R1118" s="94"/>
    </row>
    <row r="1119" spans="1:18" x14ac:dyDescent="0.3">
      <c r="A1119" s="14" t="s">
        <v>5470</v>
      </c>
      <c r="B1119" s="9">
        <v>45159.679768518516</v>
      </c>
      <c r="C1119" s="30">
        <v>45159.690324074072</v>
      </c>
      <c r="D1119" s="31" t="s">
        <v>8</v>
      </c>
      <c r="E1119" s="31" t="s">
        <v>47</v>
      </c>
      <c r="F1119" s="31" t="s">
        <v>686</v>
      </c>
      <c r="G1119" s="31" t="s">
        <v>5471</v>
      </c>
      <c r="H1119" s="78" t="s">
        <v>7451</v>
      </c>
      <c r="I1119" s="48">
        <f>tbl_raw_data[[#This Row],[Date Actioned]]-tbl_raw_data[[#This Row],[Date Tagged]]</f>
        <v>1.0555555556493346E-2</v>
      </c>
      <c r="J1119" s="46">
        <f>HOUR(tbl_raw_data[[#This Row],[Time_taken]])*60+MINUTE(tbl_raw_data[[#This Row],[Time_taken]])+SECOND(tbl_raw_data[[#This Row],[Time_taken]])/60</f>
        <v>15.2</v>
      </c>
      <c r="K1119" s="52">
        <f>DATE(YEAR(tbl_raw_data[[#This Row],[Date Actioned]]),MONTH(tbl_raw_data[[#This Row],[Date Actioned]]),DAY(tbl_raw_data[[#This Row],[Date Actioned]]))</f>
        <v>45159</v>
      </c>
      <c r="L1119" s="50" t="str">
        <f>UPPER(TEXT(tbl_raw_data[[#This Row],[updated_date]],"MMMM"))</f>
        <v>AUGUST</v>
      </c>
      <c r="M1119" s="50" t="str">
        <f>"WEEK "&amp; IF(ROUNDUP(DAY(tbl_raw_data[[#This Row],[updated_date]])/7,0)=5,4,ROUNDUP(DAY(tbl_raw_data[[#This Row],[updated_date]])/7,0))</f>
        <v>WEEK 3</v>
      </c>
      <c r="N1119" s="50" t="str">
        <f>UPPER(VLOOKUP(tbl_raw_data[[#This Row],[Analyst]],Settiings!$A$2:$B$16,2,0))</f>
        <v>FARDIN</v>
      </c>
      <c r="O1119" s="50" t="str">
        <f>TRIM(UPPER(tbl_raw_data[[#This Row],[Outcome]]))</f>
        <v>WITHDRAW</v>
      </c>
      <c r="P1119" s="50" t="str">
        <f>TRIM(UPPER(tbl_raw_data[[#This Row],[Queue Name]]))</f>
        <v>CONSUMER PRE BUREAU</v>
      </c>
      <c r="Q1119" s="50" t="str">
        <f>IF(tbl_raw_data[[#This Row],[Time taken in min]]&lt;=Settiings!$D$2,"SLA_MET","SLA_NOT_MET")</f>
        <v>SLA_MET</v>
      </c>
      <c r="R1119" s="94"/>
    </row>
    <row r="1120" spans="1:18" x14ac:dyDescent="0.3">
      <c r="A1120" s="20" t="s">
        <v>5475</v>
      </c>
      <c r="B1120" s="15">
        <v>45159.686006944445</v>
      </c>
      <c r="C1120" s="28">
        <v>45159.697696759256</v>
      </c>
      <c r="D1120" s="29" t="s">
        <v>8</v>
      </c>
      <c r="E1120" s="29" t="s">
        <v>47</v>
      </c>
      <c r="F1120" s="29" t="s">
        <v>65</v>
      </c>
      <c r="G1120" s="29" t="s">
        <v>5476</v>
      </c>
      <c r="H1120" s="78" t="s">
        <v>7451</v>
      </c>
      <c r="I1120" s="48">
        <f>tbl_raw_data[[#This Row],[Date Actioned]]-tbl_raw_data[[#This Row],[Date Tagged]]</f>
        <v>1.1689814811688848E-2</v>
      </c>
      <c r="J1120" s="46">
        <f>HOUR(tbl_raw_data[[#This Row],[Time_taken]])*60+MINUTE(tbl_raw_data[[#This Row],[Time_taken]])+SECOND(tbl_raw_data[[#This Row],[Time_taken]])/60</f>
        <v>16.833333333333332</v>
      </c>
      <c r="K1120" s="52">
        <f>DATE(YEAR(tbl_raw_data[[#This Row],[Date Actioned]]),MONTH(tbl_raw_data[[#This Row],[Date Actioned]]),DAY(tbl_raw_data[[#This Row],[Date Actioned]]))</f>
        <v>45159</v>
      </c>
      <c r="L1120" s="50" t="str">
        <f>UPPER(TEXT(tbl_raw_data[[#This Row],[updated_date]],"MMMM"))</f>
        <v>AUGUST</v>
      </c>
      <c r="M1120" s="50" t="str">
        <f>"WEEK "&amp; IF(ROUNDUP(DAY(tbl_raw_data[[#This Row],[updated_date]])/7,0)=5,4,ROUNDUP(DAY(tbl_raw_data[[#This Row],[updated_date]])/7,0))</f>
        <v>WEEK 3</v>
      </c>
      <c r="N1120" s="50" t="str">
        <f>UPPER(VLOOKUP(tbl_raw_data[[#This Row],[Analyst]],Settiings!$A$2:$B$16,2,0))</f>
        <v>SAM</v>
      </c>
      <c r="O1120" s="50" t="str">
        <f>TRIM(UPPER(tbl_raw_data[[#This Row],[Outcome]]))</f>
        <v>WITHDRAW</v>
      </c>
      <c r="P1120" s="50" t="str">
        <f>TRIM(UPPER(tbl_raw_data[[#This Row],[Queue Name]]))</f>
        <v>CONSUMER PRE BUREAU</v>
      </c>
      <c r="Q1120" s="50" t="str">
        <f>IF(tbl_raw_data[[#This Row],[Time taken in min]]&lt;=Settiings!$D$2,"SLA_MET","SLA_NOT_MET")</f>
        <v>SLA_MET</v>
      </c>
      <c r="R1120" s="94"/>
    </row>
    <row r="1121" spans="1:18" x14ac:dyDescent="0.3">
      <c r="A1121" s="20" t="s">
        <v>5480</v>
      </c>
      <c r="B1121" s="9">
        <v>45159.6877662037</v>
      </c>
      <c r="C1121" s="30">
        <v>45159.695381944446</v>
      </c>
      <c r="D1121" s="31" t="s">
        <v>8</v>
      </c>
      <c r="E1121" s="31" t="s">
        <v>47</v>
      </c>
      <c r="F1121" s="31" t="s">
        <v>1222</v>
      </c>
      <c r="G1121" s="31" t="s">
        <v>4698</v>
      </c>
      <c r="H1121" s="78" t="s">
        <v>7451</v>
      </c>
      <c r="I1121" s="48">
        <f>tbl_raw_data[[#This Row],[Date Actioned]]-tbl_raw_data[[#This Row],[Date Tagged]]</f>
        <v>7.6157407456776127E-3</v>
      </c>
      <c r="J1121" s="46">
        <f>HOUR(tbl_raw_data[[#This Row],[Time_taken]])*60+MINUTE(tbl_raw_data[[#This Row],[Time_taken]])+SECOND(tbl_raw_data[[#This Row],[Time_taken]])/60</f>
        <v>10.966666666666667</v>
      </c>
      <c r="K1121" s="52">
        <f>DATE(YEAR(tbl_raw_data[[#This Row],[Date Actioned]]),MONTH(tbl_raw_data[[#This Row],[Date Actioned]]),DAY(tbl_raw_data[[#This Row],[Date Actioned]]))</f>
        <v>45159</v>
      </c>
      <c r="L1121" s="50" t="str">
        <f>UPPER(TEXT(tbl_raw_data[[#This Row],[updated_date]],"MMMM"))</f>
        <v>AUGUST</v>
      </c>
      <c r="M1121" s="50" t="str">
        <f>"WEEK "&amp; IF(ROUNDUP(DAY(tbl_raw_data[[#This Row],[updated_date]])/7,0)=5,4,ROUNDUP(DAY(tbl_raw_data[[#This Row],[updated_date]])/7,0))</f>
        <v>WEEK 3</v>
      </c>
      <c r="N1121" s="50" t="str">
        <f>UPPER(VLOOKUP(tbl_raw_data[[#This Row],[Analyst]],Settiings!$A$2:$B$16,2,0))</f>
        <v>HARDIK</v>
      </c>
      <c r="O1121" s="50" t="str">
        <f>TRIM(UPPER(tbl_raw_data[[#This Row],[Outcome]]))</f>
        <v>WITHDRAW</v>
      </c>
      <c r="P1121" s="50" t="str">
        <f>TRIM(UPPER(tbl_raw_data[[#This Row],[Queue Name]]))</f>
        <v>CONSUMER PRE BUREAU</v>
      </c>
      <c r="Q1121" s="50" t="str">
        <f>IF(tbl_raw_data[[#This Row],[Time taken in min]]&lt;=Settiings!$D$2,"SLA_MET","SLA_NOT_MET")</f>
        <v>SLA_MET</v>
      </c>
      <c r="R1121" s="94"/>
    </row>
    <row r="1122" spans="1:18" x14ac:dyDescent="0.3">
      <c r="A1122" s="20" t="s">
        <v>5491</v>
      </c>
      <c r="B1122" s="15">
        <v>45159.709675925929</v>
      </c>
      <c r="C1122" s="28">
        <v>45159.721261574072</v>
      </c>
      <c r="D1122" s="29" t="s">
        <v>8</v>
      </c>
      <c r="E1122" s="29" t="s">
        <v>47</v>
      </c>
      <c r="F1122" s="29" t="s">
        <v>65</v>
      </c>
      <c r="G1122" s="29" t="s">
        <v>5492</v>
      </c>
      <c r="H1122" s="78" t="s">
        <v>7451</v>
      </c>
      <c r="I1122" s="48">
        <f>tbl_raw_data[[#This Row],[Date Actioned]]-tbl_raw_data[[#This Row],[Date Tagged]]</f>
        <v>1.1585648142499849E-2</v>
      </c>
      <c r="J1122" s="46">
        <f>HOUR(tbl_raw_data[[#This Row],[Time_taken]])*60+MINUTE(tbl_raw_data[[#This Row],[Time_taken]])+SECOND(tbl_raw_data[[#This Row],[Time_taken]])/60</f>
        <v>16.683333333333334</v>
      </c>
      <c r="K1122" s="52">
        <f>DATE(YEAR(tbl_raw_data[[#This Row],[Date Actioned]]),MONTH(tbl_raw_data[[#This Row],[Date Actioned]]),DAY(tbl_raw_data[[#This Row],[Date Actioned]]))</f>
        <v>45159</v>
      </c>
      <c r="L1122" s="50" t="str">
        <f>UPPER(TEXT(tbl_raw_data[[#This Row],[updated_date]],"MMMM"))</f>
        <v>AUGUST</v>
      </c>
      <c r="M1122" s="50" t="str">
        <f>"WEEK "&amp; IF(ROUNDUP(DAY(tbl_raw_data[[#This Row],[updated_date]])/7,0)=5,4,ROUNDUP(DAY(tbl_raw_data[[#This Row],[updated_date]])/7,0))</f>
        <v>WEEK 3</v>
      </c>
      <c r="N1122" s="50" t="str">
        <f>UPPER(VLOOKUP(tbl_raw_data[[#This Row],[Analyst]],Settiings!$A$2:$B$16,2,0))</f>
        <v>SAM</v>
      </c>
      <c r="O1122" s="50" t="str">
        <f>TRIM(UPPER(tbl_raw_data[[#This Row],[Outcome]]))</f>
        <v>WITHDRAW</v>
      </c>
      <c r="P1122" s="50" t="str">
        <f>TRIM(UPPER(tbl_raw_data[[#This Row],[Queue Name]]))</f>
        <v>CONSUMER PRE BUREAU</v>
      </c>
      <c r="Q1122" s="50" t="str">
        <f>IF(tbl_raw_data[[#This Row],[Time taken in min]]&lt;=Settiings!$D$2,"SLA_MET","SLA_NOT_MET")</f>
        <v>SLA_MET</v>
      </c>
      <c r="R1122" s="94"/>
    </row>
    <row r="1123" spans="1:18" x14ac:dyDescent="0.3">
      <c r="A1123" s="14" t="s">
        <v>5501</v>
      </c>
      <c r="B1123" s="15">
        <v>45159.719398148147</v>
      </c>
      <c r="C1123" s="28">
        <v>45159.727430555555</v>
      </c>
      <c r="D1123" s="29" t="s">
        <v>8</v>
      </c>
      <c r="E1123" s="29" t="s">
        <v>47</v>
      </c>
      <c r="F1123" s="29" t="s">
        <v>65</v>
      </c>
      <c r="G1123" s="29" t="s">
        <v>4926</v>
      </c>
      <c r="H1123" s="78" t="s">
        <v>7451</v>
      </c>
      <c r="I1123" s="48">
        <f>tbl_raw_data[[#This Row],[Date Actioned]]-tbl_raw_data[[#This Row],[Date Tagged]]</f>
        <v>8.0324074078816921E-3</v>
      </c>
      <c r="J1123" s="46">
        <f>HOUR(tbl_raw_data[[#This Row],[Time_taken]])*60+MINUTE(tbl_raw_data[[#This Row],[Time_taken]])+SECOND(tbl_raw_data[[#This Row],[Time_taken]])/60</f>
        <v>11.566666666666666</v>
      </c>
      <c r="K1123" s="52">
        <f>DATE(YEAR(tbl_raw_data[[#This Row],[Date Actioned]]),MONTH(tbl_raw_data[[#This Row],[Date Actioned]]),DAY(tbl_raw_data[[#This Row],[Date Actioned]]))</f>
        <v>45159</v>
      </c>
      <c r="L1123" s="50" t="str">
        <f>UPPER(TEXT(tbl_raw_data[[#This Row],[updated_date]],"MMMM"))</f>
        <v>AUGUST</v>
      </c>
      <c r="M1123" s="50" t="str">
        <f>"WEEK "&amp; IF(ROUNDUP(DAY(tbl_raw_data[[#This Row],[updated_date]])/7,0)=5,4,ROUNDUP(DAY(tbl_raw_data[[#This Row],[updated_date]])/7,0))</f>
        <v>WEEK 3</v>
      </c>
      <c r="N1123" s="50" t="str">
        <f>UPPER(VLOOKUP(tbl_raw_data[[#This Row],[Analyst]],Settiings!$A$2:$B$16,2,0))</f>
        <v>SAM</v>
      </c>
      <c r="O1123" s="50" t="str">
        <f>TRIM(UPPER(tbl_raw_data[[#This Row],[Outcome]]))</f>
        <v>WITHDRAW</v>
      </c>
      <c r="P1123" s="50" t="str">
        <f>TRIM(UPPER(tbl_raw_data[[#This Row],[Queue Name]]))</f>
        <v>CONSUMER PRE BUREAU</v>
      </c>
      <c r="Q1123" s="50" t="str">
        <f>IF(tbl_raw_data[[#This Row],[Time taken in min]]&lt;=Settiings!$D$2,"SLA_MET","SLA_NOT_MET")</f>
        <v>SLA_MET</v>
      </c>
      <c r="R1123" s="94"/>
    </row>
    <row r="1124" spans="1:18" x14ac:dyDescent="0.3">
      <c r="A1124" s="23" t="s">
        <v>5509</v>
      </c>
      <c r="B1124" s="15">
        <v>45159.734490740739</v>
      </c>
      <c r="C1124" s="28">
        <v>45159.741574074076</v>
      </c>
      <c r="D1124" s="29" t="s">
        <v>8</v>
      </c>
      <c r="E1124" s="29" t="s">
        <v>47</v>
      </c>
      <c r="F1124" s="29" t="s">
        <v>1097</v>
      </c>
      <c r="G1124" s="29" t="s">
        <v>4986</v>
      </c>
      <c r="H1124" s="78" t="s">
        <v>7451</v>
      </c>
      <c r="I1124" s="48">
        <f>tbl_raw_data[[#This Row],[Date Actioned]]-tbl_raw_data[[#This Row],[Date Tagged]]</f>
        <v>7.0833333375048824E-3</v>
      </c>
      <c r="J1124" s="46">
        <f>HOUR(tbl_raw_data[[#This Row],[Time_taken]])*60+MINUTE(tbl_raw_data[[#This Row],[Time_taken]])+SECOND(tbl_raw_data[[#This Row],[Time_taken]])/60</f>
        <v>10.199999999999999</v>
      </c>
      <c r="K1124" s="52">
        <f>DATE(YEAR(tbl_raw_data[[#This Row],[Date Actioned]]),MONTH(tbl_raw_data[[#This Row],[Date Actioned]]),DAY(tbl_raw_data[[#This Row],[Date Actioned]]))</f>
        <v>45159</v>
      </c>
      <c r="L1124" s="50" t="str">
        <f>UPPER(TEXT(tbl_raw_data[[#This Row],[updated_date]],"MMMM"))</f>
        <v>AUGUST</v>
      </c>
      <c r="M1124" s="50" t="str">
        <f>"WEEK "&amp; IF(ROUNDUP(DAY(tbl_raw_data[[#This Row],[updated_date]])/7,0)=5,4,ROUNDUP(DAY(tbl_raw_data[[#This Row],[updated_date]])/7,0))</f>
        <v>WEEK 3</v>
      </c>
      <c r="N1124" s="50" t="str">
        <f>UPPER(VLOOKUP(tbl_raw_data[[#This Row],[Analyst]],Settiings!$A$2:$B$16,2,0))</f>
        <v>JULIA</v>
      </c>
      <c r="O1124" s="50" t="str">
        <f>TRIM(UPPER(tbl_raw_data[[#This Row],[Outcome]]))</f>
        <v>WITHDRAW</v>
      </c>
      <c r="P1124" s="50" t="str">
        <f>TRIM(UPPER(tbl_raw_data[[#This Row],[Queue Name]]))</f>
        <v>CONSUMER PRE BUREAU</v>
      </c>
      <c r="Q1124" s="50" t="str">
        <f>IF(tbl_raw_data[[#This Row],[Time taken in min]]&lt;=Settiings!$D$2,"SLA_MET","SLA_NOT_MET")</f>
        <v>SLA_MET</v>
      </c>
      <c r="R1124" s="94"/>
    </row>
    <row r="1125" spans="1:18" x14ac:dyDescent="0.3">
      <c r="A1125" s="20" t="s">
        <v>5519</v>
      </c>
      <c r="B1125" s="15">
        <v>45159.789479166669</v>
      </c>
      <c r="C1125" s="28">
        <v>45159.795092592591</v>
      </c>
      <c r="D1125" s="29" t="s">
        <v>8</v>
      </c>
      <c r="E1125" s="29" t="s">
        <v>47</v>
      </c>
      <c r="F1125" s="29" t="s">
        <v>16</v>
      </c>
      <c r="G1125" s="29" t="s">
        <v>4926</v>
      </c>
      <c r="H1125" s="78" t="s">
        <v>7451</v>
      </c>
      <c r="I1125" s="48">
        <f>tbl_raw_data[[#This Row],[Date Actioned]]-tbl_raw_data[[#This Row],[Date Tagged]]</f>
        <v>5.6134259211830795E-3</v>
      </c>
      <c r="J1125" s="46">
        <f>HOUR(tbl_raw_data[[#This Row],[Time_taken]])*60+MINUTE(tbl_raw_data[[#This Row],[Time_taken]])+SECOND(tbl_raw_data[[#This Row],[Time_taken]])/60</f>
        <v>8.0833333333333339</v>
      </c>
      <c r="K1125" s="52">
        <f>DATE(YEAR(tbl_raw_data[[#This Row],[Date Actioned]]),MONTH(tbl_raw_data[[#This Row],[Date Actioned]]),DAY(tbl_raw_data[[#This Row],[Date Actioned]]))</f>
        <v>45159</v>
      </c>
      <c r="L1125" s="50" t="str">
        <f>UPPER(TEXT(tbl_raw_data[[#This Row],[updated_date]],"MMMM"))</f>
        <v>AUGUST</v>
      </c>
      <c r="M1125" s="50" t="str">
        <f>"WEEK "&amp; IF(ROUNDUP(DAY(tbl_raw_data[[#This Row],[updated_date]])/7,0)=5,4,ROUNDUP(DAY(tbl_raw_data[[#This Row],[updated_date]])/7,0))</f>
        <v>WEEK 3</v>
      </c>
      <c r="N1125" s="50" t="str">
        <f>UPPER(VLOOKUP(tbl_raw_data[[#This Row],[Analyst]],Settiings!$A$2:$B$16,2,0))</f>
        <v>CAMROOON</v>
      </c>
      <c r="O1125" s="50" t="str">
        <f>TRIM(UPPER(tbl_raw_data[[#This Row],[Outcome]]))</f>
        <v>WITHDRAW</v>
      </c>
      <c r="P1125" s="50" t="str">
        <f>TRIM(UPPER(tbl_raw_data[[#This Row],[Queue Name]]))</f>
        <v>CONSUMER PRE BUREAU</v>
      </c>
      <c r="Q1125" s="50" t="str">
        <f>IF(tbl_raw_data[[#This Row],[Time taken in min]]&lt;=Settiings!$D$2,"SLA_MET","SLA_NOT_MET")</f>
        <v>SLA_MET</v>
      </c>
      <c r="R1125" s="94"/>
    </row>
    <row r="1126" spans="1:18" x14ac:dyDescent="0.3">
      <c r="A1126" s="20" t="s">
        <v>5524</v>
      </c>
      <c r="B1126" s="9">
        <v>45159.816481481481</v>
      </c>
      <c r="C1126" s="30">
        <v>45159.824016203704</v>
      </c>
      <c r="D1126" s="31" t="s">
        <v>8</v>
      </c>
      <c r="E1126" s="31" t="s">
        <v>19</v>
      </c>
      <c r="F1126" s="31" t="s">
        <v>1222</v>
      </c>
      <c r="G1126" s="31" t="s">
        <v>4763</v>
      </c>
      <c r="H1126" s="78" t="s">
        <v>7451</v>
      </c>
      <c r="I1126" s="48">
        <f>tbl_raw_data[[#This Row],[Date Actioned]]-tbl_raw_data[[#This Row],[Date Tagged]]</f>
        <v>7.5347222227719612E-3</v>
      </c>
      <c r="J1126" s="46">
        <f>HOUR(tbl_raw_data[[#This Row],[Time_taken]])*60+MINUTE(tbl_raw_data[[#This Row],[Time_taken]])+SECOND(tbl_raw_data[[#This Row],[Time_taken]])/60</f>
        <v>10.85</v>
      </c>
      <c r="K1126" s="52">
        <f>DATE(YEAR(tbl_raw_data[[#This Row],[Date Actioned]]),MONTH(tbl_raw_data[[#This Row],[Date Actioned]]),DAY(tbl_raw_data[[#This Row],[Date Actioned]]))</f>
        <v>45159</v>
      </c>
      <c r="L1126" s="50" t="str">
        <f>UPPER(TEXT(tbl_raw_data[[#This Row],[updated_date]],"MMMM"))</f>
        <v>AUGUST</v>
      </c>
      <c r="M1126" s="50" t="str">
        <f>"WEEK "&amp; IF(ROUNDUP(DAY(tbl_raw_data[[#This Row],[updated_date]])/7,0)=5,4,ROUNDUP(DAY(tbl_raw_data[[#This Row],[updated_date]])/7,0))</f>
        <v>WEEK 3</v>
      </c>
      <c r="N1126" s="50" t="str">
        <f>UPPER(VLOOKUP(tbl_raw_data[[#This Row],[Analyst]],Settiings!$A$2:$B$16,2,0))</f>
        <v>HARDIK</v>
      </c>
      <c r="O1126" s="50" t="str">
        <f>TRIM(UPPER(tbl_raw_data[[#This Row],[Outcome]]))</f>
        <v>WITHDRAW</v>
      </c>
      <c r="P1126" s="50" t="str">
        <f>TRIM(UPPER(tbl_raw_data[[#This Row],[Queue Name]]))</f>
        <v>CONSUMER POST BUREAU</v>
      </c>
      <c r="Q1126" s="50" t="str">
        <f>IF(tbl_raw_data[[#This Row],[Time taken in min]]&lt;=Settiings!$D$2,"SLA_MET","SLA_NOT_MET")</f>
        <v>SLA_MET</v>
      </c>
      <c r="R1126" s="94"/>
    </row>
    <row r="1127" spans="1:18" x14ac:dyDescent="0.3">
      <c r="A1127" s="23" t="s">
        <v>5525</v>
      </c>
      <c r="B1127" s="15">
        <v>45159.823437500003</v>
      </c>
      <c r="C1127" s="28">
        <v>45159.829745370371</v>
      </c>
      <c r="D1127" s="29" t="s">
        <v>8</v>
      </c>
      <c r="E1127" s="29" t="s">
        <v>47</v>
      </c>
      <c r="F1127" s="29" t="s">
        <v>1222</v>
      </c>
      <c r="G1127" s="29" t="s">
        <v>4698</v>
      </c>
      <c r="H1127" s="78" t="s">
        <v>7451</v>
      </c>
      <c r="I1127" s="48">
        <f>tbl_raw_data[[#This Row],[Date Actioned]]-tbl_raw_data[[#This Row],[Date Tagged]]</f>
        <v>6.3078703678911552E-3</v>
      </c>
      <c r="J1127" s="46">
        <f>HOUR(tbl_raw_data[[#This Row],[Time_taken]])*60+MINUTE(tbl_raw_data[[#This Row],[Time_taken]])+SECOND(tbl_raw_data[[#This Row],[Time_taken]])/60</f>
        <v>9.0833333333333339</v>
      </c>
      <c r="K1127" s="52">
        <f>DATE(YEAR(tbl_raw_data[[#This Row],[Date Actioned]]),MONTH(tbl_raw_data[[#This Row],[Date Actioned]]),DAY(tbl_raw_data[[#This Row],[Date Actioned]]))</f>
        <v>45159</v>
      </c>
      <c r="L1127" s="50" t="str">
        <f>UPPER(TEXT(tbl_raw_data[[#This Row],[updated_date]],"MMMM"))</f>
        <v>AUGUST</v>
      </c>
      <c r="M1127" s="50" t="str">
        <f>"WEEK "&amp; IF(ROUNDUP(DAY(tbl_raw_data[[#This Row],[updated_date]])/7,0)=5,4,ROUNDUP(DAY(tbl_raw_data[[#This Row],[updated_date]])/7,0))</f>
        <v>WEEK 3</v>
      </c>
      <c r="N1127" s="50" t="str">
        <f>UPPER(VLOOKUP(tbl_raw_data[[#This Row],[Analyst]],Settiings!$A$2:$B$16,2,0))</f>
        <v>HARDIK</v>
      </c>
      <c r="O1127" s="50" t="str">
        <f>TRIM(UPPER(tbl_raw_data[[#This Row],[Outcome]]))</f>
        <v>WITHDRAW</v>
      </c>
      <c r="P1127" s="50" t="str">
        <f>TRIM(UPPER(tbl_raw_data[[#This Row],[Queue Name]]))</f>
        <v>CONSUMER PRE BUREAU</v>
      </c>
      <c r="Q1127" s="50" t="str">
        <f>IF(tbl_raw_data[[#This Row],[Time taken in min]]&lt;=Settiings!$D$2,"SLA_MET","SLA_NOT_MET")</f>
        <v>SLA_MET</v>
      </c>
      <c r="R1127" s="94"/>
    </row>
    <row r="1128" spans="1:18" x14ac:dyDescent="0.3">
      <c r="A1128" s="20" t="s">
        <v>5536</v>
      </c>
      <c r="B1128" s="9">
        <v>45160.393587962964</v>
      </c>
      <c r="C1128" s="30">
        <v>45160.41847222222</v>
      </c>
      <c r="D1128" s="31" t="s">
        <v>8</v>
      </c>
      <c r="E1128" s="31" t="s">
        <v>9</v>
      </c>
      <c r="F1128" s="31" t="s">
        <v>43</v>
      </c>
      <c r="G1128" s="31" t="s">
        <v>4698</v>
      </c>
      <c r="H1128" s="78" t="s">
        <v>7451</v>
      </c>
      <c r="I1128" s="48">
        <f>tbl_raw_data[[#This Row],[Date Actioned]]-tbl_raw_data[[#This Row],[Date Tagged]]</f>
        <v>2.488425925548654E-2</v>
      </c>
      <c r="J1128" s="46">
        <f>HOUR(tbl_raw_data[[#This Row],[Time_taken]])*60+MINUTE(tbl_raw_data[[#This Row],[Time_taken]])+SECOND(tbl_raw_data[[#This Row],[Time_taken]])/60</f>
        <v>35.833333333333336</v>
      </c>
      <c r="K1128" s="52">
        <f>DATE(YEAR(tbl_raw_data[[#This Row],[Date Actioned]]),MONTH(tbl_raw_data[[#This Row],[Date Actioned]]),DAY(tbl_raw_data[[#This Row],[Date Actioned]]))</f>
        <v>45160</v>
      </c>
      <c r="L1128" s="50" t="str">
        <f>UPPER(TEXT(tbl_raw_data[[#This Row],[updated_date]],"MMMM"))</f>
        <v>AUGUST</v>
      </c>
      <c r="M1128" s="50" t="str">
        <f>"WEEK "&amp; IF(ROUNDUP(DAY(tbl_raw_data[[#This Row],[updated_date]])/7,0)=5,4,ROUNDUP(DAY(tbl_raw_data[[#This Row],[updated_date]])/7,0))</f>
        <v>WEEK 4</v>
      </c>
      <c r="N1128" s="50" t="str">
        <f>UPPER(VLOOKUP(tbl_raw_data[[#This Row],[Analyst]],Settiings!$A$2:$B$16,2,0))</f>
        <v>MERCEDES</v>
      </c>
      <c r="O1128" s="50" t="str">
        <f>TRIM(UPPER(tbl_raw_data[[#This Row],[Outcome]]))</f>
        <v>WITHDRAW</v>
      </c>
      <c r="P1128" s="50" t="str">
        <f>TRIM(UPPER(tbl_raw_data[[#This Row],[Queue Name]]))</f>
        <v>CONSUMER EXISTING</v>
      </c>
      <c r="Q1128" s="50" t="str">
        <f>IF(tbl_raw_data[[#This Row],[Time taken in min]]&lt;=Settiings!$D$2,"SLA_MET","SLA_NOT_MET")</f>
        <v>SLA_NOT_MET</v>
      </c>
      <c r="R1128" s="94"/>
    </row>
    <row r="1129" spans="1:18" x14ac:dyDescent="0.3">
      <c r="A1129" s="14" t="s">
        <v>5549</v>
      </c>
      <c r="B1129" s="9">
        <v>45160.454861111109</v>
      </c>
      <c r="C1129" s="30">
        <v>45160.471643518518</v>
      </c>
      <c r="D1129" s="31" t="s">
        <v>8</v>
      </c>
      <c r="E1129" s="31" t="s">
        <v>9</v>
      </c>
      <c r="F1129" s="31" t="s">
        <v>10</v>
      </c>
      <c r="G1129" s="31" t="s">
        <v>4698</v>
      </c>
      <c r="H1129" s="78" t="s">
        <v>7451</v>
      </c>
      <c r="I1129" s="48">
        <f>tbl_raw_data[[#This Row],[Date Actioned]]-tbl_raw_data[[#This Row],[Date Tagged]]</f>
        <v>1.6782407408754807E-2</v>
      </c>
      <c r="J1129" s="46">
        <f>HOUR(tbl_raw_data[[#This Row],[Time_taken]])*60+MINUTE(tbl_raw_data[[#This Row],[Time_taken]])+SECOND(tbl_raw_data[[#This Row],[Time_taken]])/60</f>
        <v>24.166666666666668</v>
      </c>
      <c r="K1129" s="52">
        <f>DATE(YEAR(tbl_raw_data[[#This Row],[Date Actioned]]),MONTH(tbl_raw_data[[#This Row],[Date Actioned]]),DAY(tbl_raw_data[[#This Row],[Date Actioned]]))</f>
        <v>45160</v>
      </c>
      <c r="L1129" s="50" t="str">
        <f>UPPER(TEXT(tbl_raw_data[[#This Row],[updated_date]],"MMMM"))</f>
        <v>AUGUST</v>
      </c>
      <c r="M1129" s="50" t="str">
        <f>"WEEK "&amp; IF(ROUNDUP(DAY(tbl_raw_data[[#This Row],[updated_date]])/7,0)=5,4,ROUNDUP(DAY(tbl_raw_data[[#This Row],[updated_date]])/7,0))</f>
        <v>WEEK 4</v>
      </c>
      <c r="N1129" s="50" t="str">
        <f>UPPER(VLOOKUP(tbl_raw_data[[#This Row],[Analyst]],Settiings!$A$2:$B$16,2,0))</f>
        <v>NITESH</v>
      </c>
      <c r="O1129" s="50" t="str">
        <f>TRIM(UPPER(tbl_raw_data[[#This Row],[Outcome]]))</f>
        <v>WITHDRAW</v>
      </c>
      <c r="P1129" s="50" t="str">
        <f>TRIM(UPPER(tbl_raw_data[[#This Row],[Queue Name]]))</f>
        <v>CONSUMER EXISTING</v>
      </c>
      <c r="Q1129" s="50" t="str">
        <f>IF(tbl_raw_data[[#This Row],[Time taken in min]]&lt;=Settiings!$D$2,"SLA_MET","SLA_NOT_MET")</f>
        <v>SLA_NOT_MET</v>
      </c>
      <c r="R1129" s="94"/>
    </row>
    <row r="1130" spans="1:18" x14ac:dyDescent="0.3">
      <c r="A1130" s="20" t="s">
        <v>5550</v>
      </c>
      <c r="B1130" s="15">
        <v>45160.454988425925</v>
      </c>
      <c r="C1130" s="28">
        <v>45160.467534722222</v>
      </c>
      <c r="D1130" s="29" t="s">
        <v>8</v>
      </c>
      <c r="E1130" s="29" t="s">
        <v>47</v>
      </c>
      <c r="F1130" s="29" t="s">
        <v>1222</v>
      </c>
      <c r="G1130" s="29" t="s">
        <v>5551</v>
      </c>
      <c r="H1130" s="78" t="s">
        <v>7451</v>
      </c>
      <c r="I1130" s="48">
        <f>tbl_raw_data[[#This Row],[Date Actioned]]-tbl_raw_data[[#This Row],[Date Tagged]]</f>
        <v>1.2546296296932269E-2</v>
      </c>
      <c r="J1130" s="46">
        <f>HOUR(tbl_raw_data[[#This Row],[Time_taken]])*60+MINUTE(tbl_raw_data[[#This Row],[Time_taken]])+SECOND(tbl_raw_data[[#This Row],[Time_taken]])/60</f>
        <v>18.066666666666666</v>
      </c>
      <c r="K1130" s="52">
        <f>DATE(YEAR(tbl_raw_data[[#This Row],[Date Actioned]]),MONTH(tbl_raw_data[[#This Row],[Date Actioned]]),DAY(tbl_raw_data[[#This Row],[Date Actioned]]))</f>
        <v>45160</v>
      </c>
      <c r="L1130" s="50" t="str">
        <f>UPPER(TEXT(tbl_raw_data[[#This Row],[updated_date]],"MMMM"))</f>
        <v>AUGUST</v>
      </c>
      <c r="M1130" s="50" t="str">
        <f>"WEEK "&amp; IF(ROUNDUP(DAY(tbl_raw_data[[#This Row],[updated_date]])/7,0)=5,4,ROUNDUP(DAY(tbl_raw_data[[#This Row],[updated_date]])/7,0))</f>
        <v>WEEK 4</v>
      </c>
      <c r="N1130" s="50" t="str">
        <f>UPPER(VLOOKUP(tbl_raw_data[[#This Row],[Analyst]],Settiings!$A$2:$B$16,2,0))</f>
        <v>HARDIK</v>
      </c>
      <c r="O1130" s="50" t="str">
        <f>TRIM(UPPER(tbl_raw_data[[#This Row],[Outcome]]))</f>
        <v>WITHDRAW</v>
      </c>
      <c r="P1130" s="50" t="str">
        <f>TRIM(UPPER(tbl_raw_data[[#This Row],[Queue Name]]))</f>
        <v>CONSUMER PRE BUREAU</v>
      </c>
      <c r="Q1130" s="50" t="str">
        <f>IF(tbl_raw_data[[#This Row],[Time taken in min]]&lt;=Settiings!$D$2,"SLA_MET","SLA_NOT_MET")</f>
        <v>SLA_MET</v>
      </c>
      <c r="R1130" s="94"/>
    </row>
    <row r="1131" spans="1:18" x14ac:dyDescent="0.3">
      <c r="A1131" s="23" t="s">
        <v>5552</v>
      </c>
      <c r="B1131" s="9">
        <v>45160.471030092594</v>
      </c>
      <c r="C1131" s="30">
        <v>45160.483553240738</v>
      </c>
      <c r="D1131" s="31" t="s">
        <v>8</v>
      </c>
      <c r="E1131" s="31" t="s">
        <v>19</v>
      </c>
      <c r="F1131" s="31" t="s">
        <v>10</v>
      </c>
      <c r="G1131" s="31" t="s">
        <v>4698</v>
      </c>
      <c r="H1131" s="78" t="s">
        <v>7451</v>
      </c>
      <c r="I1131" s="48">
        <f>tbl_raw_data[[#This Row],[Date Actioned]]-tbl_raw_data[[#This Row],[Date Tagged]]</f>
        <v>1.2523148143372964E-2</v>
      </c>
      <c r="J1131" s="46">
        <f>HOUR(tbl_raw_data[[#This Row],[Time_taken]])*60+MINUTE(tbl_raw_data[[#This Row],[Time_taken]])+SECOND(tbl_raw_data[[#This Row],[Time_taken]])/60</f>
        <v>18.033333333333335</v>
      </c>
      <c r="K1131" s="52">
        <f>DATE(YEAR(tbl_raw_data[[#This Row],[Date Actioned]]),MONTH(tbl_raw_data[[#This Row],[Date Actioned]]),DAY(tbl_raw_data[[#This Row],[Date Actioned]]))</f>
        <v>45160</v>
      </c>
      <c r="L1131" s="50" t="str">
        <f>UPPER(TEXT(tbl_raw_data[[#This Row],[updated_date]],"MMMM"))</f>
        <v>AUGUST</v>
      </c>
      <c r="M1131" s="50" t="str">
        <f>"WEEK "&amp; IF(ROUNDUP(DAY(tbl_raw_data[[#This Row],[updated_date]])/7,0)=5,4,ROUNDUP(DAY(tbl_raw_data[[#This Row],[updated_date]])/7,0))</f>
        <v>WEEK 4</v>
      </c>
      <c r="N1131" s="50" t="str">
        <f>UPPER(VLOOKUP(tbl_raw_data[[#This Row],[Analyst]],Settiings!$A$2:$B$16,2,0))</f>
        <v>NITESH</v>
      </c>
      <c r="O1131" s="50" t="str">
        <f>TRIM(UPPER(tbl_raw_data[[#This Row],[Outcome]]))</f>
        <v>WITHDRAW</v>
      </c>
      <c r="P1131" s="50" t="str">
        <f>TRIM(UPPER(tbl_raw_data[[#This Row],[Queue Name]]))</f>
        <v>CONSUMER POST BUREAU</v>
      </c>
      <c r="Q1131" s="50" t="str">
        <f>IF(tbl_raw_data[[#This Row],[Time taken in min]]&lt;=Settiings!$D$2,"SLA_MET","SLA_NOT_MET")</f>
        <v>SLA_MET</v>
      </c>
      <c r="R1131" s="94"/>
    </row>
    <row r="1132" spans="1:18" x14ac:dyDescent="0.3">
      <c r="A1132" s="14" t="s">
        <v>5554</v>
      </c>
      <c r="B1132" s="15">
        <v>45160.477569444447</v>
      </c>
      <c r="C1132" s="28">
        <v>45160.487083333333</v>
      </c>
      <c r="D1132" s="29" t="s">
        <v>8</v>
      </c>
      <c r="E1132" s="29" t="s">
        <v>9</v>
      </c>
      <c r="F1132" s="29" t="s">
        <v>686</v>
      </c>
      <c r="G1132" s="29" t="s">
        <v>5555</v>
      </c>
      <c r="H1132" s="78" t="s">
        <v>7451</v>
      </c>
      <c r="I1132" s="48">
        <f>tbl_raw_data[[#This Row],[Date Actioned]]-tbl_raw_data[[#This Row],[Date Tagged]]</f>
        <v>9.5138888864312321E-3</v>
      </c>
      <c r="J1132" s="46">
        <f>HOUR(tbl_raw_data[[#This Row],[Time_taken]])*60+MINUTE(tbl_raw_data[[#This Row],[Time_taken]])+SECOND(tbl_raw_data[[#This Row],[Time_taken]])/60</f>
        <v>13.7</v>
      </c>
      <c r="K1132" s="52">
        <f>DATE(YEAR(tbl_raw_data[[#This Row],[Date Actioned]]),MONTH(tbl_raw_data[[#This Row],[Date Actioned]]),DAY(tbl_raw_data[[#This Row],[Date Actioned]]))</f>
        <v>45160</v>
      </c>
      <c r="L1132" s="50" t="str">
        <f>UPPER(TEXT(tbl_raw_data[[#This Row],[updated_date]],"MMMM"))</f>
        <v>AUGUST</v>
      </c>
      <c r="M1132" s="50" t="str">
        <f>"WEEK "&amp; IF(ROUNDUP(DAY(tbl_raw_data[[#This Row],[updated_date]])/7,0)=5,4,ROUNDUP(DAY(tbl_raw_data[[#This Row],[updated_date]])/7,0))</f>
        <v>WEEK 4</v>
      </c>
      <c r="N1132" s="50" t="str">
        <f>UPPER(VLOOKUP(tbl_raw_data[[#This Row],[Analyst]],Settiings!$A$2:$B$16,2,0))</f>
        <v>FARDIN</v>
      </c>
      <c r="O1132" s="50" t="str">
        <f>TRIM(UPPER(tbl_raw_data[[#This Row],[Outcome]]))</f>
        <v>WITHDRAW</v>
      </c>
      <c r="P1132" s="50" t="str">
        <f>TRIM(UPPER(tbl_raw_data[[#This Row],[Queue Name]]))</f>
        <v>CONSUMER EXISTING</v>
      </c>
      <c r="Q1132" s="50" t="str">
        <f>IF(tbl_raw_data[[#This Row],[Time taken in min]]&lt;=Settiings!$D$2,"SLA_MET","SLA_NOT_MET")</f>
        <v>SLA_MET</v>
      </c>
      <c r="R1132" s="94"/>
    </row>
    <row r="1133" spans="1:18" x14ac:dyDescent="0.3">
      <c r="A1133" s="20" t="s">
        <v>5556</v>
      </c>
      <c r="B1133" s="9">
        <v>45160.482476851852</v>
      </c>
      <c r="C1133" s="30">
        <v>45160.494293981479</v>
      </c>
      <c r="D1133" s="31" t="s">
        <v>8</v>
      </c>
      <c r="E1133" s="31" t="s">
        <v>47</v>
      </c>
      <c r="F1133" s="31" t="s">
        <v>1222</v>
      </c>
      <c r="G1133" s="31" t="s">
        <v>5557</v>
      </c>
      <c r="H1133" s="78" t="s">
        <v>7451</v>
      </c>
      <c r="I1133" s="48">
        <f>tbl_raw_data[[#This Row],[Date Actioned]]-tbl_raw_data[[#This Row],[Date Tagged]]</f>
        <v>1.1817129627161194E-2</v>
      </c>
      <c r="J1133" s="46">
        <f>HOUR(tbl_raw_data[[#This Row],[Time_taken]])*60+MINUTE(tbl_raw_data[[#This Row],[Time_taken]])+SECOND(tbl_raw_data[[#This Row],[Time_taken]])/60</f>
        <v>17.016666666666666</v>
      </c>
      <c r="K1133" s="52">
        <f>DATE(YEAR(tbl_raw_data[[#This Row],[Date Actioned]]),MONTH(tbl_raw_data[[#This Row],[Date Actioned]]),DAY(tbl_raw_data[[#This Row],[Date Actioned]]))</f>
        <v>45160</v>
      </c>
      <c r="L1133" s="50" t="str">
        <f>UPPER(TEXT(tbl_raw_data[[#This Row],[updated_date]],"MMMM"))</f>
        <v>AUGUST</v>
      </c>
      <c r="M1133" s="50" t="str">
        <f>"WEEK "&amp; IF(ROUNDUP(DAY(tbl_raw_data[[#This Row],[updated_date]])/7,0)=5,4,ROUNDUP(DAY(tbl_raw_data[[#This Row],[updated_date]])/7,0))</f>
        <v>WEEK 4</v>
      </c>
      <c r="N1133" s="50" t="str">
        <f>UPPER(VLOOKUP(tbl_raw_data[[#This Row],[Analyst]],Settiings!$A$2:$B$16,2,0))</f>
        <v>HARDIK</v>
      </c>
      <c r="O1133" s="50" t="str">
        <f>TRIM(UPPER(tbl_raw_data[[#This Row],[Outcome]]))</f>
        <v>WITHDRAW</v>
      </c>
      <c r="P1133" s="50" t="str">
        <f>TRIM(UPPER(tbl_raw_data[[#This Row],[Queue Name]]))</f>
        <v>CONSUMER PRE BUREAU</v>
      </c>
      <c r="Q1133" s="50" t="str">
        <f>IF(tbl_raw_data[[#This Row],[Time taken in min]]&lt;=Settiings!$D$2,"SLA_MET","SLA_NOT_MET")</f>
        <v>SLA_MET</v>
      </c>
      <c r="R1133" s="94"/>
    </row>
    <row r="1134" spans="1:18" x14ac:dyDescent="0.3">
      <c r="A1134" s="23" t="s">
        <v>5559</v>
      </c>
      <c r="B1134" s="15">
        <v>45160.485752314817</v>
      </c>
      <c r="C1134" s="28">
        <v>45160.497604166667</v>
      </c>
      <c r="D1134" s="29" t="s">
        <v>8</v>
      </c>
      <c r="E1134" s="29" t="s">
        <v>47</v>
      </c>
      <c r="F1134" s="29" t="s">
        <v>686</v>
      </c>
      <c r="G1134" s="29" t="s">
        <v>5560</v>
      </c>
      <c r="H1134" s="78" t="s">
        <v>7451</v>
      </c>
      <c r="I1134" s="48">
        <f>tbl_raw_data[[#This Row],[Date Actioned]]-tbl_raw_data[[#This Row],[Date Tagged]]</f>
        <v>1.1851851850224193E-2</v>
      </c>
      <c r="J1134" s="46">
        <f>HOUR(tbl_raw_data[[#This Row],[Time_taken]])*60+MINUTE(tbl_raw_data[[#This Row],[Time_taken]])+SECOND(tbl_raw_data[[#This Row],[Time_taken]])/60</f>
        <v>17.066666666666666</v>
      </c>
      <c r="K1134" s="52">
        <f>DATE(YEAR(tbl_raw_data[[#This Row],[Date Actioned]]),MONTH(tbl_raw_data[[#This Row],[Date Actioned]]),DAY(tbl_raw_data[[#This Row],[Date Actioned]]))</f>
        <v>45160</v>
      </c>
      <c r="L1134" s="50" t="str">
        <f>UPPER(TEXT(tbl_raw_data[[#This Row],[updated_date]],"MMMM"))</f>
        <v>AUGUST</v>
      </c>
      <c r="M1134" s="50" t="str">
        <f>"WEEK "&amp; IF(ROUNDUP(DAY(tbl_raw_data[[#This Row],[updated_date]])/7,0)=5,4,ROUNDUP(DAY(tbl_raw_data[[#This Row],[updated_date]])/7,0))</f>
        <v>WEEK 4</v>
      </c>
      <c r="N1134" s="50" t="str">
        <f>UPPER(VLOOKUP(tbl_raw_data[[#This Row],[Analyst]],Settiings!$A$2:$B$16,2,0))</f>
        <v>FARDIN</v>
      </c>
      <c r="O1134" s="50" t="str">
        <f>TRIM(UPPER(tbl_raw_data[[#This Row],[Outcome]]))</f>
        <v>WITHDRAW</v>
      </c>
      <c r="P1134" s="50" t="str">
        <f>TRIM(UPPER(tbl_raw_data[[#This Row],[Queue Name]]))</f>
        <v>CONSUMER PRE BUREAU</v>
      </c>
      <c r="Q1134" s="50" t="str">
        <f>IF(tbl_raw_data[[#This Row],[Time taken in min]]&lt;=Settiings!$D$2,"SLA_MET","SLA_NOT_MET")</f>
        <v>SLA_MET</v>
      </c>
      <c r="R1134" s="94"/>
    </row>
    <row r="1135" spans="1:18" x14ac:dyDescent="0.3">
      <c r="A1135" s="14" t="s">
        <v>5561</v>
      </c>
      <c r="B1135" s="9">
        <v>45160.492708333331</v>
      </c>
      <c r="C1135" s="30">
        <v>45160.502245370371</v>
      </c>
      <c r="D1135" s="31" t="s">
        <v>8</v>
      </c>
      <c r="E1135" s="31" t="s">
        <v>47</v>
      </c>
      <c r="F1135" s="31" t="s">
        <v>16</v>
      </c>
      <c r="G1135" s="31" t="s">
        <v>5562</v>
      </c>
      <c r="H1135" s="78" t="s">
        <v>7451</v>
      </c>
      <c r="I1135" s="48">
        <f>tbl_raw_data[[#This Row],[Date Actioned]]-tbl_raw_data[[#This Row],[Date Tagged]]</f>
        <v>9.5370370399905369E-3</v>
      </c>
      <c r="J1135" s="46">
        <f>HOUR(tbl_raw_data[[#This Row],[Time_taken]])*60+MINUTE(tbl_raw_data[[#This Row],[Time_taken]])+SECOND(tbl_raw_data[[#This Row],[Time_taken]])/60</f>
        <v>13.733333333333333</v>
      </c>
      <c r="K1135" s="52">
        <f>DATE(YEAR(tbl_raw_data[[#This Row],[Date Actioned]]),MONTH(tbl_raw_data[[#This Row],[Date Actioned]]),DAY(tbl_raw_data[[#This Row],[Date Actioned]]))</f>
        <v>45160</v>
      </c>
      <c r="L1135" s="50" t="str">
        <f>UPPER(TEXT(tbl_raw_data[[#This Row],[updated_date]],"MMMM"))</f>
        <v>AUGUST</v>
      </c>
      <c r="M1135" s="50" t="str">
        <f>"WEEK "&amp; IF(ROUNDUP(DAY(tbl_raw_data[[#This Row],[updated_date]])/7,0)=5,4,ROUNDUP(DAY(tbl_raw_data[[#This Row],[updated_date]])/7,0))</f>
        <v>WEEK 4</v>
      </c>
      <c r="N1135" s="50" t="str">
        <f>UPPER(VLOOKUP(tbl_raw_data[[#This Row],[Analyst]],Settiings!$A$2:$B$16,2,0))</f>
        <v>CAMROOON</v>
      </c>
      <c r="O1135" s="50" t="str">
        <f>TRIM(UPPER(tbl_raw_data[[#This Row],[Outcome]]))</f>
        <v>WITHDRAW</v>
      </c>
      <c r="P1135" s="50" t="str">
        <f>TRIM(UPPER(tbl_raw_data[[#This Row],[Queue Name]]))</f>
        <v>CONSUMER PRE BUREAU</v>
      </c>
      <c r="Q1135" s="50" t="str">
        <f>IF(tbl_raw_data[[#This Row],[Time taken in min]]&lt;=Settiings!$D$2,"SLA_MET","SLA_NOT_MET")</f>
        <v>SLA_MET</v>
      </c>
      <c r="R1135" s="94"/>
    </row>
    <row r="1136" spans="1:18" x14ac:dyDescent="0.3">
      <c r="A1136" s="23" t="s">
        <v>5565</v>
      </c>
      <c r="B1136" s="9">
        <v>45160.503287037034</v>
      </c>
      <c r="C1136" s="30">
        <v>45160.509409722225</v>
      </c>
      <c r="D1136" s="31" t="s">
        <v>8</v>
      </c>
      <c r="E1136" s="31" t="s">
        <v>19</v>
      </c>
      <c r="F1136" s="31" t="s">
        <v>16</v>
      </c>
      <c r="G1136" s="31" t="s">
        <v>4698</v>
      </c>
      <c r="H1136" s="78" t="s">
        <v>7451</v>
      </c>
      <c r="I1136" s="48">
        <f>tbl_raw_data[[#This Row],[Date Actioned]]-tbl_raw_data[[#This Row],[Date Tagged]]</f>
        <v>6.1226851903484203E-3</v>
      </c>
      <c r="J1136" s="46">
        <f>HOUR(tbl_raw_data[[#This Row],[Time_taken]])*60+MINUTE(tbl_raw_data[[#This Row],[Time_taken]])+SECOND(tbl_raw_data[[#This Row],[Time_taken]])/60</f>
        <v>8.8166666666666664</v>
      </c>
      <c r="K1136" s="52">
        <f>DATE(YEAR(tbl_raw_data[[#This Row],[Date Actioned]]),MONTH(tbl_raw_data[[#This Row],[Date Actioned]]),DAY(tbl_raw_data[[#This Row],[Date Actioned]]))</f>
        <v>45160</v>
      </c>
      <c r="L1136" s="50" t="str">
        <f>UPPER(TEXT(tbl_raw_data[[#This Row],[updated_date]],"MMMM"))</f>
        <v>AUGUST</v>
      </c>
      <c r="M1136" s="50" t="str">
        <f>"WEEK "&amp; IF(ROUNDUP(DAY(tbl_raw_data[[#This Row],[updated_date]])/7,0)=5,4,ROUNDUP(DAY(tbl_raw_data[[#This Row],[updated_date]])/7,0))</f>
        <v>WEEK 4</v>
      </c>
      <c r="N1136" s="50" t="str">
        <f>UPPER(VLOOKUP(tbl_raw_data[[#This Row],[Analyst]],Settiings!$A$2:$B$16,2,0))</f>
        <v>CAMROOON</v>
      </c>
      <c r="O1136" s="50" t="str">
        <f>TRIM(UPPER(tbl_raw_data[[#This Row],[Outcome]]))</f>
        <v>WITHDRAW</v>
      </c>
      <c r="P1136" s="50" t="str">
        <f>TRIM(UPPER(tbl_raw_data[[#This Row],[Queue Name]]))</f>
        <v>CONSUMER POST BUREAU</v>
      </c>
      <c r="Q1136" s="50" t="str">
        <f>IF(tbl_raw_data[[#This Row],[Time taken in min]]&lt;=Settiings!$D$2,"SLA_MET","SLA_NOT_MET")</f>
        <v>SLA_MET</v>
      </c>
      <c r="R1136" s="94"/>
    </row>
    <row r="1137" spans="1:18" x14ac:dyDescent="0.3">
      <c r="A1137" s="14" t="s">
        <v>5571</v>
      </c>
      <c r="B1137" s="15">
        <v>45160.513784722221</v>
      </c>
      <c r="C1137" s="28">
        <v>45160.524189814816</v>
      </c>
      <c r="D1137" s="29" t="s">
        <v>8</v>
      </c>
      <c r="E1137" s="29" t="s">
        <v>9</v>
      </c>
      <c r="F1137" s="29" t="s">
        <v>1222</v>
      </c>
      <c r="G1137" s="29" t="s">
        <v>5029</v>
      </c>
      <c r="H1137" s="78" t="s">
        <v>7451</v>
      </c>
      <c r="I1137" s="48">
        <f>tbl_raw_data[[#This Row],[Date Actioned]]-tbl_raw_data[[#This Row],[Date Tagged]]</f>
        <v>1.0405092594737653E-2</v>
      </c>
      <c r="J1137" s="46">
        <f>HOUR(tbl_raw_data[[#This Row],[Time_taken]])*60+MINUTE(tbl_raw_data[[#This Row],[Time_taken]])+SECOND(tbl_raw_data[[#This Row],[Time_taken]])/60</f>
        <v>14.983333333333333</v>
      </c>
      <c r="K1137" s="52">
        <f>DATE(YEAR(tbl_raw_data[[#This Row],[Date Actioned]]),MONTH(tbl_raw_data[[#This Row],[Date Actioned]]),DAY(tbl_raw_data[[#This Row],[Date Actioned]]))</f>
        <v>45160</v>
      </c>
      <c r="L1137" s="50" t="str">
        <f>UPPER(TEXT(tbl_raw_data[[#This Row],[updated_date]],"MMMM"))</f>
        <v>AUGUST</v>
      </c>
      <c r="M1137" s="50" t="str">
        <f>"WEEK "&amp; IF(ROUNDUP(DAY(tbl_raw_data[[#This Row],[updated_date]])/7,0)=5,4,ROUNDUP(DAY(tbl_raw_data[[#This Row],[updated_date]])/7,0))</f>
        <v>WEEK 4</v>
      </c>
      <c r="N1137" s="50" t="str">
        <f>UPPER(VLOOKUP(tbl_raw_data[[#This Row],[Analyst]],Settiings!$A$2:$B$16,2,0))</f>
        <v>HARDIK</v>
      </c>
      <c r="O1137" s="50" t="str">
        <f>TRIM(UPPER(tbl_raw_data[[#This Row],[Outcome]]))</f>
        <v>WITHDRAW</v>
      </c>
      <c r="P1137" s="50" t="str">
        <f>TRIM(UPPER(tbl_raw_data[[#This Row],[Queue Name]]))</f>
        <v>CONSUMER EXISTING</v>
      </c>
      <c r="Q1137" s="50" t="str">
        <f>IF(tbl_raw_data[[#This Row],[Time taken in min]]&lt;=Settiings!$D$2,"SLA_MET","SLA_NOT_MET")</f>
        <v>SLA_MET</v>
      </c>
      <c r="R1137" s="94"/>
    </row>
    <row r="1138" spans="1:18" x14ac:dyDescent="0.3">
      <c r="A1138" s="23" t="s">
        <v>5578</v>
      </c>
      <c r="B1138" s="15">
        <v>45160.526666666665</v>
      </c>
      <c r="C1138" s="28">
        <v>45160.53329861111</v>
      </c>
      <c r="D1138" s="29" t="s">
        <v>8</v>
      </c>
      <c r="E1138" s="29" t="s">
        <v>9</v>
      </c>
      <c r="F1138" s="29" t="s">
        <v>16</v>
      </c>
      <c r="G1138" s="29" t="s">
        <v>5579</v>
      </c>
      <c r="H1138" s="78" t="s">
        <v>7451</v>
      </c>
      <c r="I1138" s="48">
        <f>tbl_raw_data[[#This Row],[Date Actioned]]-tbl_raw_data[[#This Row],[Date Tagged]]</f>
        <v>6.6319444449618459E-3</v>
      </c>
      <c r="J1138" s="46">
        <f>HOUR(tbl_raw_data[[#This Row],[Time_taken]])*60+MINUTE(tbl_raw_data[[#This Row],[Time_taken]])+SECOND(tbl_raw_data[[#This Row],[Time_taken]])/60</f>
        <v>9.5500000000000007</v>
      </c>
      <c r="K1138" s="52">
        <f>DATE(YEAR(tbl_raw_data[[#This Row],[Date Actioned]]),MONTH(tbl_raw_data[[#This Row],[Date Actioned]]),DAY(tbl_raw_data[[#This Row],[Date Actioned]]))</f>
        <v>45160</v>
      </c>
      <c r="L1138" s="50" t="str">
        <f>UPPER(TEXT(tbl_raw_data[[#This Row],[updated_date]],"MMMM"))</f>
        <v>AUGUST</v>
      </c>
      <c r="M1138" s="50" t="str">
        <f>"WEEK "&amp; IF(ROUNDUP(DAY(tbl_raw_data[[#This Row],[updated_date]])/7,0)=5,4,ROUNDUP(DAY(tbl_raw_data[[#This Row],[updated_date]])/7,0))</f>
        <v>WEEK 4</v>
      </c>
      <c r="N1138" s="50" t="str">
        <f>UPPER(VLOOKUP(tbl_raw_data[[#This Row],[Analyst]],Settiings!$A$2:$B$16,2,0))</f>
        <v>CAMROOON</v>
      </c>
      <c r="O1138" s="50" t="str">
        <f>TRIM(UPPER(tbl_raw_data[[#This Row],[Outcome]]))</f>
        <v>WITHDRAW</v>
      </c>
      <c r="P1138" s="50" t="str">
        <f>TRIM(UPPER(tbl_raw_data[[#This Row],[Queue Name]]))</f>
        <v>CONSUMER EXISTING</v>
      </c>
      <c r="Q1138" s="50" t="str">
        <f>IF(tbl_raw_data[[#This Row],[Time taken in min]]&lt;=Settiings!$D$2,"SLA_MET","SLA_NOT_MET")</f>
        <v>SLA_MET</v>
      </c>
      <c r="R1138" s="94"/>
    </row>
    <row r="1139" spans="1:18" x14ac:dyDescent="0.3">
      <c r="A1139" s="14" t="s">
        <v>5581</v>
      </c>
      <c r="B1139" s="9">
        <v>45160.529097222221</v>
      </c>
      <c r="C1139" s="30">
        <v>45160.54109953704</v>
      </c>
      <c r="D1139" s="31" t="s">
        <v>8</v>
      </c>
      <c r="E1139" s="31" t="s">
        <v>19</v>
      </c>
      <c r="F1139" s="31" t="s">
        <v>16</v>
      </c>
      <c r="G1139" s="31" t="s">
        <v>5582</v>
      </c>
      <c r="H1139" s="78" t="s">
        <v>7451</v>
      </c>
      <c r="I1139" s="48">
        <f>tbl_raw_data[[#This Row],[Date Actioned]]-tbl_raw_data[[#This Row],[Date Tagged]]</f>
        <v>1.2002314819255844E-2</v>
      </c>
      <c r="J1139" s="46">
        <f>HOUR(tbl_raw_data[[#This Row],[Time_taken]])*60+MINUTE(tbl_raw_data[[#This Row],[Time_taken]])+SECOND(tbl_raw_data[[#This Row],[Time_taken]])/60</f>
        <v>17.283333333333335</v>
      </c>
      <c r="K1139" s="52">
        <f>DATE(YEAR(tbl_raw_data[[#This Row],[Date Actioned]]),MONTH(tbl_raw_data[[#This Row],[Date Actioned]]),DAY(tbl_raw_data[[#This Row],[Date Actioned]]))</f>
        <v>45160</v>
      </c>
      <c r="L1139" s="50" t="str">
        <f>UPPER(TEXT(tbl_raw_data[[#This Row],[updated_date]],"MMMM"))</f>
        <v>AUGUST</v>
      </c>
      <c r="M1139" s="50" t="str">
        <f>"WEEK "&amp; IF(ROUNDUP(DAY(tbl_raw_data[[#This Row],[updated_date]])/7,0)=5,4,ROUNDUP(DAY(tbl_raw_data[[#This Row],[updated_date]])/7,0))</f>
        <v>WEEK 4</v>
      </c>
      <c r="N1139" s="50" t="str">
        <f>UPPER(VLOOKUP(tbl_raw_data[[#This Row],[Analyst]],Settiings!$A$2:$B$16,2,0))</f>
        <v>CAMROOON</v>
      </c>
      <c r="O1139" s="50" t="str">
        <f>TRIM(UPPER(tbl_raw_data[[#This Row],[Outcome]]))</f>
        <v>WITHDRAW</v>
      </c>
      <c r="P1139" s="50" t="str">
        <f>TRIM(UPPER(tbl_raw_data[[#This Row],[Queue Name]]))</f>
        <v>CONSUMER POST BUREAU</v>
      </c>
      <c r="Q1139" s="50" t="str">
        <f>IF(tbl_raw_data[[#This Row],[Time taken in min]]&lt;=Settiings!$D$2,"SLA_MET","SLA_NOT_MET")</f>
        <v>SLA_MET</v>
      </c>
      <c r="R1139" s="94"/>
    </row>
    <row r="1140" spans="1:18" x14ac:dyDescent="0.3">
      <c r="A1140" s="20" t="s">
        <v>5585</v>
      </c>
      <c r="B1140" s="15">
        <v>45160.538182870368</v>
      </c>
      <c r="C1140" s="28">
        <v>45160.544583333336</v>
      </c>
      <c r="D1140" s="29" t="s">
        <v>8</v>
      </c>
      <c r="E1140" s="29" t="s">
        <v>47</v>
      </c>
      <c r="F1140" s="29" t="s">
        <v>686</v>
      </c>
      <c r="G1140" s="29" t="s">
        <v>4698</v>
      </c>
      <c r="H1140" s="78" t="s">
        <v>7451</v>
      </c>
      <c r="I1140" s="48">
        <f>tbl_raw_data[[#This Row],[Date Actioned]]-tbl_raw_data[[#This Row],[Date Tagged]]</f>
        <v>6.4004629675764591E-3</v>
      </c>
      <c r="J1140" s="46">
        <f>HOUR(tbl_raw_data[[#This Row],[Time_taken]])*60+MINUTE(tbl_raw_data[[#This Row],[Time_taken]])+SECOND(tbl_raw_data[[#This Row],[Time_taken]])/60</f>
        <v>9.2166666666666668</v>
      </c>
      <c r="K1140" s="52">
        <f>DATE(YEAR(tbl_raw_data[[#This Row],[Date Actioned]]),MONTH(tbl_raw_data[[#This Row],[Date Actioned]]),DAY(tbl_raw_data[[#This Row],[Date Actioned]]))</f>
        <v>45160</v>
      </c>
      <c r="L1140" s="50" t="str">
        <f>UPPER(TEXT(tbl_raw_data[[#This Row],[updated_date]],"MMMM"))</f>
        <v>AUGUST</v>
      </c>
      <c r="M1140" s="50" t="str">
        <f>"WEEK "&amp; IF(ROUNDUP(DAY(tbl_raw_data[[#This Row],[updated_date]])/7,0)=5,4,ROUNDUP(DAY(tbl_raw_data[[#This Row],[updated_date]])/7,0))</f>
        <v>WEEK 4</v>
      </c>
      <c r="N1140" s="50" t="str">
        <f>UPPER(VLOOKUP(tbl_raw_data[[#This Row],[Analyst]],Settiings!$A$2:$B$16,2,0))</f>
        <v>FARDIN</v>
      </c>
      <c r="O1140" s="50" t="str">
        <f>TRIM(UPPER(tbl_raw_data[[#This Row],[Outcome]]))</f>
        <v>WITHDRAW</v>
      </c>
      <c r="P1140" s="50" t="str">
        <f>TRIM(UPPER(tbl_raw_data[[#This Row],[Queue Name]]))</f>
        <v>CONSUMER PRE BUREAU</v>
      </c>
      <c r="Q1140" s="50" t="str">
        <f>IF(tbl_raw_data[[#This Row],[Time taken in min]]&lt;=Settiings!$D$2,"SLA_MET","SLA_NOT_MET")</f>
        <v>SLA_MET</v>
      </c>
      <c r="R1140" s="94"/>
    </row>
    <row r="1141" spans="1:18" x14ac:dyDescent="0.3">
      <c r="A1141" s="23" t="s">
        <v>5587</v>
      </c>
      <c r="B1141" s="9">
        <v>45160.543067129627</v>
      </c>
      <c r="C1141" s="30">
        <v>45160.55023148148</v>
      </c>
      <c r="D1141" s="31" t="s">
        <v>8</v>
      </c>
      <c r="E1141" s="31" t="s">
        <v>47</v>
      </c>
      <c r="F1141" s="31" t="s">
        <v>1222</v>
      </c>
      <c r="G1141" s="31" t="s">
        <v>4818</v>
      </c>
      <c r="H1141" s="78" t="s">
        <v>7451</v>
      </c>
      <c r="I1141" s="48">
        <f>tbl_raw_data[[#This Row],[Date Actioned]]-tbl_raw_data[[#This Row],[Date Tagged]]</f>
        <v>7.1643518531345762E-3</v>
      </c>
      <c r="J1141" s="46">
        <f>HOUR(tbl_raw_data[[#This Row],[Time_taken]])*60+MINUTE(tbl_raw_data[[#This Row],[Time_taken]])+SECOND(tbl_raw_data[[#This Row],[Time_taken]])/60</f>
        <v>10.316666666666666</v>
      </c>
      <c r="K1141" s="52">
        <f>DATE(YEAR(tbl_raw_data[[#This Row],[Date Actioned]]),MONTH(tbl_raw_data[[#This Row],[Date Actioned]]),DAY(tbl_raw_data[[#This Row],[Date Actioned]]))</f>
        <v>45160</v>
      </c>
      <c r="L1141" s="50" t="str">
        <f>UPPER(TEXT(tbl_raw_data[[#This Row],[updated_date]],"MMMM"))</f>
        <v>AUGUST</v>
      </c>
      <c r="M1141" s="50" t="str">
        <f>"WEEK "&amp; IF(ROUNDUP(DAY(tbl_raw_data[[#This Row],[updated_date]])/7,0)=5,4,ROUNDUP(DAY(tbl_raw_data[[#This Row],[updated_date]])/7,0))</f>
        <v>WEEK 4</v>
      </c>
      <c r="N1141" s="50" t="str">
        <f>UPPER(VLOOKUP(tbl_raw_data[[#This Row],[Analyst]],Settiings!$A$2:$B$16,2,0))</f>
        <v>HARDIK</v>
      </c>
      <c r="O1141" s="50" t="str">
        <f>TRIM(UPPER(tbl_raw_data[[#This Row],[Outcome]]))</f>
        <v>WITHDRAW</v>
      </c>
      <c r="P1141" s="50" t="str">
        <f>TRIM(UPPER(tbl_raw_data[[#This Row],[Queue Name]]))</f>
        <v>CONSUMER PRE BUREAU</v>
      </c>
      <c r="Q1141" s="50" t="str">
        <f>IF(tbl_raw_data[[#This Row],[Time taken in min]]&lt;=Settiings!$D$2,"SLA_MET","SLA_NOT_MET")</f>
        <v>SLA_MET</v>
      </c>
      <c r="R1141" s="94"/>
    </row>
    <row r="1142" spans="1:18" x14ac:dyDescent="0.3">
      <c r="A1142" s="14" t="s">
        <v>5590</v>
      </c>
      <c r="B1142" s="15">
        <v>45160.547581018516</v>
      </c>
      <c r="C1142" s="28">
        <v>45160.553460648145</v>
      </c>
      <c r="D1142" s="29" t="s">
        <v>8</v>
      </c>
      <c r="E1142" s="29" t="s">
        <v>47</v>
      </c>
      <c r="F1142" s="29" t="s">
        <v>16</v>
      </c>
      <c r="G1142" s="29" t="s">
        <v>4818</v>
      </c>
      <c r="H1142" s="78" t="s">
        <v>7451</v>
      </c>
      <c r="I1142" s="48">
        <f>tbl_raw_data[[#This Row],[Date Actioned]]-tbl_raw_data[[#This Row],[Date Tagged]]</f>
        <v>5.8796296289074235E-3</v>
      </c>
      <c r="J1142" s="46">
        <f>HOUR(tbl_raw_data[[#This Row],[Time_taken]])*60+MINUTE(tbl_raw_data[[#This Row],[Time_taken]])+SECOND(tbl_raw_data[[#This Row],[Time_taken]])/60</f>
        <v>8.4666666666666668</v>
      </c>
      <c r="K1142" s="52">
        <f>DATE(YEAR(tbl_raw_data[[#This Row],[Date Actioned]]),MONTH(tbl_raw_data[[#This Row],[Date Actioned]]),DAY(tbl_raw_data[[#This Row],[Date Actioned]]))</f>
        <v>45160</v>
      </c>
      <c r="L1142" s="50" t="str">
        <f>UPPER(TEXT(tbl_raw_data[[#This Row],[updated_date]],"MMMM"))</f>
        <v>AUGUST</v>
      </c>
      <c r="M1142" s="50" t="str">
        <f>"WEEK "&amp; IF(ROUNDUP(DAY(tbl_raw_data[[#This Row],[updated_date]])/7,0)=5,4,ROUNDUP(DAY(tbl_raw_data[[#This Row],[updated_date]])/7,0))</f>
        <v>WEEK 4</v>
      </c>
      <c r="N1142" s="50" t="str">
        <f>UPPER(VLOOKUP(tbl_raw_data[[#This Row],[Analyst]],Settiings!$A$2:$B$16,2,0))</f>
        <v>CAMROOON</v>
      </c>
      <c r="O1142" s="50" t="str">
        <f>TRIM(UPPER(tbl_raw_data[[#This Row],[Outcome]]))</f>
        <v>WITHDRAW</v>
      </c>
      <c r="P1142" s="50" t="str">
        <f>TRIM(UPPER(tbl_raw_data[[#This Row],[Queue Name]]))</f>
        <v>CONSUMER PRE BUREAU</v>
      </c>
      <c r="Q1142" s="50" t="str">
        <f>IF(tbl_raw_data[[#This Row],[Time taken in min]]&lt;=Settiings!$D$2,"SLA_MET","SLA_NOT_MET")</f>
        <v>SLA_MET</v>
      </c>
      <c r="R1142" s="94"/>
    </row>
    <row r="1143" spans="1:18" x14ac:dyDescent="0.3">
      <c r="A1143" s="20" t="s">
        <v>5592</v>
      </c>
      <c r="B1143" s="9">
        <v>45160.549560185187</v>
      </c>
      <c r="C1143" s="30">
        <v>45160.56287037037</v>
      </c>
      <c r="D1143" s="31" t="s">
        <v>8</v>
      </c>
      <c r="E1143" s="31" t="s">
        <v>9</v>
      </c>
      <c r="F1143" s="31" t="s">
        <v>16</v>
      </c>
      <c r="G1143" s="31" t="s">
        <v>4698</v>
      </c>
      <c r="H1143" s="78" t="s">
        <v>7451</v>
      </c>
      <c r="I1143" s="48">
        <f>tbl_raw_data[[#This Row],[Date Actioned]]-tbl_raw_data[[#This Row],[Date Tagged]]</f>
        <v>1.3310185182490386E-2</v>
      </c>
      <c r="J1143" s="46">
        <f>HOUR(tbl_raw_data[[#This Row],[Time_taken]])*60+MINUTE(tbl_raw_data[[#This Row],[Time_taken]])+SECOND(tbl_raw_data[[#This Row],[Time_taken]])/60</f>
        <v>19.166666666666668</v>
      </c>
      <c r="K1143" s="52">
        <f>DATE(YEAR(tbl_raw_data[[#This Row],[Date Actioned]]),MONTH(tbl_raw_data[[#This Row],[Date Actioned]]),DAY(tbl_raw_data[[#This Row],[Date Actioned]]))</f>
        <v>45160</v>
      </c>
      <c r="L1143" s="50" t="str">
        <f>UPPER(TEXT(tbl_raw_data[[#This Row],[updated_date]],"MMMM"))</f>
        <v>AUGUST</v>
      </c>
      <c r="M1143" s="50" t="str">
        <f>"WEEK "&amp; IF(ROUNDUP(DAY(tbl_raw_data[[#This Row],[updated_date]])/7,0)=5,4,ROUNDUP(DAY(tbl_raw_data[[#This Row],[updated_date]])/7,0))</f>
        <v>WEEK 4</v>
      </c>
      <c r="N1143" s="50" t="str">
        <f>UPPER(VLOOKUP(tbl_raw_data[[#This Row],[Analyst]],Settiings!$A$2:$B$16,2,0))</f>
        <v>CAMROOON</v>
      </c>
      <c r="O1143" s="50" t="str">
        <f>TRIM(UPPER(tbl_raw_data[[#This Row],[Outcome]]))</f>
        <v>WITHDRAW</v>
      </c>
      <c r="P1143" s="50" t="str">
        <f>TRIM(UPPER(tbl_raw_data[[#This Row],[Queue Name]]))</f>
        <v>CONSUMER EXISTING</v>
      </c>
      <c r="Q1143" s="50" t="str">
        <f>IF(tbl_raw_data[[#This Row],[Time taken in min]]&lt;=Settiings!$D$2,"SLA_MET","SLA_NOT_MET")</f>
        <v>SLA_MET</v>
      </c>
      <c r="R1143" s="94"/>
    </row>
    <row r="1144" spans="1:18" x14ac:dyDescent="0.3">
      <c r="A1144" s="14" t="s">
        <v>5596</v>
      </c>
      <c r="B1144" s="9">
        <v>45160.552905092591</v>
      </c>
      <c r="C1144" s="30">
        <v>45160.567881944444</v>
      </c>
      <c r="D1144" s="31" t="s">
        <v>8</v>
      </c>
      <c r="E1144" s="31" t="s">
        <v>47</v>
      </c>
      <c r="F1144" s="31" t="s">
        <v>1222</v>
      </c>
      <c r="G1144" s="31" t="s">
        <v>4926</v>
      </c>
      <c r="H1144" s="78" t="s">
        <v>7451</v>
      </c>
      <c r="I1144" s="48">
        <f>tbl_raw_data[[#This Row],[Date Actioned]]-tbl_raw_data[[#This Row],[Date Tagged]]</f>
        <v>1.4976851853134576E-2</v>
      </c>
      <c r="J1144" s="46">
        <f>HOUR(tbl_raw_data[[#This Row],[Time_taken]])*60+MINUTE(tbl_raw_data[[#This Row],[Time_taken]])+SECOND(tbl_raw_data[[#This Row],[Time_taken]])/60</f>
        <v>21.566666666666666</v>
      </c>
      <c r="K1144" s="52">
        <f>DATE(YEAR(tbl_raw_data[[#This Row],[Date Actioned]]),MONTH(tbl_raw_data[[#This Row],[Date Actioned]]),DAY(tbl_raw_data[[#This Row],[Date Actioned]]))</f>
        <v>45160</v>
      </c>
      <c r="L1144" s="50" t="str">
        <f>UPPER(TEXT(tbl_raw_data[[#This Row],[updated_date]],"MMMM"))</f>
        <v>AUGUST</v>
      </c>
      <c r="M1144" s="50" t="str">
        <f>"WEEK "&amp; IF(ROUNDUP(DAY(tbl_raw_data[[#This Row],[updated_date]])/7,0)=5,4,ROUNDUP(DAY(tbl_raw_data[[#This Row],[updated_date]])/7,0))</f>
        <v>WEEK 4</v>
      </c>
      <c r="N1144" s="50" t="str">
        <f>UPPER(VLOOKUP(tbl_raw_data[[#This Row],[Analyst]],Settiings!$A$2:$B$16,2,0))</f>
        <v>HARDIK</v>
      </c>
      <c r="O1144" s="50" t="str">
        <f>TRIM(UPPER(tbl_raw_data[[#This Row],[Outcome]]))</f>
        <v>WITHDRAW</v>
      </c>
      <c r="P1144" s="50" t="str">
        <f>TRIM(UPPER(tbl_raw_data[[#This Row],[Queue Name]]))</f>
        <v>CONSUMER PRE BUREAU</v>
      </c>
      <c r="Q1144" s="50" t="str">
        <f>IF(tbl_raw_data[[#This Row],[Time taken in min]]&lt;=Settiings!$D$2,"SLA_MET","SLA_NOT_MET")</f>
        <v>SLA_NOT_MET</v>
      </c>
      <c r="R1144" s="94"/>
    </row>
    <row r="1145" spans="1:18" x14ac:dyDescent="0.3">
      <c r="A1145" s="20" t="s">
        <v>5597</v>
      </c>
      <c r="B1145" s="15">
        <v>45160.557280092595</v>
      </c>
      <c r="C1145" s="28">
        <v>45160.56658564815</v>
      </c>
      <c r="D1145" s="29" t="s">
        <v>8</v>
      </c>
      <c r="E1145" s="29" t="s">
        <v>47</v>
      </c>
      <c r="F1145" s="29" t="s">
        <v>686</v>
      </c>
      <c r="G1145" s="29" t="s">
        <v>1335</v>
      </c>
      <c r="H1145" s="78" t="s">
        <v>7451</v>
      </c>
      <c r="I1145" s="48">
        <f>tbl_raw_data[[#This Row],[Date Actioned]]-tbl_raw_data[[#This Row],[Date Tagged]]</f>
        <v>9.3055555553291924E-3</v>
      </c>
      <c r="J1145" s="46">
        <f>HOUR(tbl_raw_data[[#This Row],[Time_taken]])*60+MINUTE(tbl_raw_data[[#This Row],[Time_taken]])+SECOND(tbl_raw_data[[#This Row],[Time_taken]])/60</f>
        <v>13.4</v>
      </c>
      <c r="K1145" s="52">
        <f>DATE(YEAR(tbl_raw_data[[#This Row],[Date Actioned]]),MONTH(tbl_raw_data[[#This Row],[Date Actioned]]),DAY(tbl_raw_data[[#This Row],[Date Actioned]]))</f>
        <v>45160</v>
      </c>
      <c r="L1145" s="50" t="str">
        <f>UPPER(TEXT(tbl_raw_data[[#This Row],[updated_date]],"MMMM"))</f>
        <v>AUGUST</v>
      </c>
      <c r="M1145" s="50" t="str">
        <f>"WEEK "&amp; IF(ROUNDUP(DAY(tbl_raw_data[[#This Row],[updated_date]])/7,0)=5,4,ROUNDUP(DAY(tbl_raw_data[[#This Row],[updated_date]])/7,0))</f>
        <v>WEEK 4</v>
      </c>
      <c r="N1145" s="50" t="str">
        <f>UPPER(VLOOKUP(tbl_raw_data[[#This Row],[Analyst]],Settiings!$A$2:$B$16,2,0))</f>
        <v>FARDIN</v>
      </c>
      <c r="O1145" s="50" t="str">
        <f>TRIM(UPPER(tbl_raw_data[[#This Row],[Outcome]]))</f>
        <v>WITHDRAW</v>
      </c>
      <c r="P1145" s="50" t="str">
        <f>TRIM(UPPER(tbl_raw_data[[#This Row],[Queue Name]]))</f>
        <v>CONSUMER PRE BUREAU</v>
      </c>
      <c r="Q1145" s="50" t="str">
        <f>IF(tbl_raw_data[[#This Row],[Time taken in min]]&lt;=Settiings!$D$2,"SLA_MET","SLA_NOT_MET")</f>
        <v>SLA_MET</v>
      </c>
      <c r="R1145" s="94"/>
    </row>
    <row r="1146" spans="1:18" x14ac:dyDescent="0.3">
      <c r="A1146" s="23" t="s">
        <v>5598</v>
      </c>
      <c r="B1146" s="9">
        <v>45160.559259259258</v>
      </c>
      <c r="C1146" s="30">
        <v>45160.566203703704</v>
      </c>
      <c r="D1146" s="31" t="s">
        <v>8</v>
      </c>
      <c r="E1146" s="31" t="s">
        <v>47</v>
      </c>
      <c r="F1146" s="31" t="s">
        <v>1097</v>
      </c>
      <c r="G1146" s="31" t="s">
        <v>5599</v>
      </c>
      <c r="H1146" s="78" t="s">
        <v>7451</v>
      </c>
      <c r="I1146" s="48">
        <f>tbl_raw_data[[#This Row],[Date Actioned]]-tbl_raw_data[[#This Row],[Date Tagged]]</f>
        <v>6.9444444452528842E-3</v>
      </c>
      <c r="J1146" s="46">
        <f>HOUR(tbl_raw_data[[#This Row],[Time_taken]])*60+MINUTE(tbl_raw_data[[#This Row],[Time_taken]])+SECOND(tbl_raw_data[[#This Row],[Time_taken]])/60</f>
        <v>10</v>
      </c>
      <c r="K1146" s="52">
        <f>DATE(YEAR(tbl_raw_data[[#This Row],[Date Actioned]]),MONTH(tbl_raw_data[[#This Row],[Date Actioned]]),DAY(tbl_raw_data[[#This Row],[Date Actioned]]))</f>
        <v>45160</v>
      </c>
      <c r="L1146" s="50" t="str">
        <f>UPPER(TEXT(tbl_raw_data[[#This Row],[updated_date]],"MMMM"))</f>
        <v>AUGUST</v>
      </c>
      <c r="M1146" s="50" t="str">
        <f>"WEEK "&amp; IF(ROUNDUP(DAY(tbl_raw_data[[#This Row],[updated_date]])/7,0)=5,4,ROUNDUP(DAY(tbl_raw_data[[#This Row],[updated_date]])/7,0))</f>
        <v>WEEK 4</v>
      </c>
      <c r="N1146" s="50" t="str">
        <f>UPPER(VLOOKUP(tbl_raw_data[[#This Row],[Analyst]],Settiings!$A$2:$B$16,2,0))</f>
        <v>JULIA</v>
      </c>
      <c r="O1146" s="50" t="str">
        <f>TRIM(UPPER(tbl_raw_data[[#This Row],[Outcome]]))</f>
        <v>WITHDRAW</v>
      </c>
      <c r="P1146" s="50" t="str">
        <f>TRIM(UPPER(tbl_raw_data[[#This Row],[Queue Name]]))</f>
        <v>CONSUMER PRE BUREAU</v>
      </c>
      <c r="Q1146" s="50" t="str">
        <f>IF(tbl_raw_data[[#This Row],[Time taken in min]]&lt;=Settiings!$D$2,"SLA_MET","SLA_NOT_MET")</f>
        <v>SLA_MET</v>
      </c>
      <c r="R1146" s="94"/>
    </row>
    <row r="1147" spans="1:18" x14ac:dyDescent="0.3">
      <c r="A1147" s="14" t="s">
        <v>5601</v>
      </c>
      <c r="B1147" s="15">
        <v>45160.56181712963</v>
      </c>
      <c r="C1147" s="28">
        <v>45160.577280092592</v>
      </c>
      <c r="D1147" s="29" t="s">
        <v>8</v>
      </c>
      <c r="E1147" s="29" t="s">
        <v>9</v>
      </c>
      <c r="F1147" s="29" t="s">
        <v>10</v>
      </c>
      <c r="G1147" s="29" t="s">
        <v>5602</v>
      </c>
      <c r="H1147" s="78" t="s">
        <v>7451</v>
      </c>
      <c r="I1147" s="48">
        <f>tbl_raw_data[[#This Row],[Date Actioned]]-tbl_raw_data[[#This Row],[Date Tagged]]</f>
        <v>1.5462962961464655E-2</v>
      </c>
      <c r="J1147" s="46">
        <f>HOUR(tbl_raw_data[[#This Row],[Time_taken]])*60+MINUTE(tbl_raw_data[[#This Row],[Time_taken]])+SECOND(tbl_raw_data[[#This Row],[Time_taken]])/60</f>
        <v>22.266666666666666</v>
      </c>
      <c r="K1147" s="52">
        <f>DATE(YEAR(tbl_raw_data[[#This Row],[Date Actioned]]),MONTH(tbl_raw_data[[#This Row],[Date Actioned]]),DAY(tbl_raw_data[[#This Row],[Date Actioned]]))</f>
        <v>45160</v>
      </c>
      <c r="L1147" s="50" t="str">
        <f>UPPER(TEXT(tbl_raw_data[[#This Row],[updated_date]],"MMMM"))</f>
        <v>AUGUST</v>
      </c>
      <c r="M1147" s="50" t="str">
        <f>"WEEK "&amp; IF(ROUNDUP(DAY(tbl_raw_data[[#This Row],[updated_date]])/7,0)=5,4,ROUNDUP(DAY(tbl_raw_data[[#This Row],[updated_date]])/7,0))</f>
        <v>WEEK 4</v>
      </c>
      <c r="N1147" s="50" t="str">
        <f>UPPER(VLOOKUP(tbl_raw_data[[#This Row],[Analyst]],Settiings!$A$2:$B$16,2,0))</f>
        <v>NITESH</v>
      </c>
      <c r="O1147" s="50" t="str">
        <f>TRIM(UPPER(tbl_raw_data[[#This Row],[Outcome]]))</f>
        <v>WITHDRAW</v>
      </c>
      <c r="P1147" s="50" t="str">
        <f>TRIM(UPPER(tbl_raw_data[[#This Row],[Queue Name]]))</f>
        <v>CONSUMER EXISTING</v>
      </c>
      <c r="Q1147" s="50" t="str">
        <f>IF(tbl_raw_data[[#This Row],[Time taken in min]]&lt;=Settiings!$D$2,"SLA_MET","SLA_NOT_MET")</f>
        <v>SLA_NOT_MET</v>
      </c>
      <c r="R1147" s="94"/>
    </row>
    <row r="1148" spans="1:18" x14ac:dyDescent="0.3">
      <c r="A1148" s="20" t="s">
        <v>5611</v>
      </c>
      <c r="B1148" s="9">
        <v>45160.576180555552</v>
      </c>
      <c r="C1148" s="30">
        <v>45160.591168981482</v>
      </c>
      <c r="D1148" s="31" t="s">
        <v>8</v>
      </c>
      <c r="E1148" s="31" t="s">
        <v>47</v>
      </c>
      <c r="F1148" s="31" t="s">
        <v>10</v>
      </c>
      <c r="G1148" s="31" t="s">
        <v>4698</v>
      </c>
      <c r="H1148" s="78" t="s">
        <v>7451</v>
      </c>
      <c r="I1148" s="48">
        <f>tbl_raw_data[[#This Row],[Date Actioned]]-tbl_raw_data[[#This Row],[Date Tagged]]</f>
        <v>1.4988425929914229E-2</v>
      </c>
      <c r="J1148" s="46">
        <f>HOUR(tbl_raw_data[[#This Row],[Time_taken]])*60+MINUTE(tbl_raw_data[[#This Row],[Time_taken]])+SECOND(tbl_raw_data[[#This Row],[Time_taken]])/60</f>
        <v>21.583333333333332</v>
      </c>
      <c r="K1148" s="52">
        <f>DATE(YEAR(tbl_raw_data[[#This Row],[Date Actioned]]),MONTH(tbl_raw_data[[#This Row],[Date Actioned]]),DAY(tbl_raw_data[[#This Row],[Date Actioned]]))</f>
        <v>45160</v>
      </c>
      <c r="L1148" s="50" t="str">
        <f>UPPER(TEXT(tbl_raw_data[[#This Row],[updated_date]],"MMMM"))</f>
        <v>AUGUST</v>
      </c>
      <c r="M1148" s="50" t="str">
        <f>"WEEK "&amp; IF(ROUNDUP(DAY(tbl_raw_data[[#This Row],[updated_date]])/7,0)=5,4,ROUNDUP(DAY(tbl_raw_data[[#This Row],[updated_date]])/7,0))</f>
        <v>WEEK 4</v>
      </c>
      <c r="N1148" s="50" t="str">
        <f>UPPER(VLOOKUP(tbl_raw_data[[#This Row],[Analyst]],Settiings!$A$2:$B$16,2,0))</f>
        <v>NITESH</v>
      </c>
      <c r="O1148" s="50" t="str">
        <f>TRIM(UPPER(tbl_raw_data[[#This Row],[Outcome]]))</f>
        <v>WITHDRAW</v>
      </c>
      <c r="P1148" s="50" t="str">
        <f>TRIM(UPPER(tbl_raw_data[[#This Row],[Queue Name]]))</f>
        <v>CONSUMER PRE BUREAU</v>
      </c>
      <c r="Q1148" s="50" t="str">
        <f>IF(tbl_raw_data[[#This Row],[Time taken in min]]&lt;=Settiings!$D$2,"SLA_MET","SLA_NOT_MET")</f>
        <v>SLA_NOT_MET</v>
      </c>
      <c r="R1148" s="94"/>
    </row>
    <row r="1149" spans="1:18" x14ac:dyDescent="0.3">
      <c r="A1149" s="23" t="s">
        <v>5619</v>
      </c>
      <c r="B1149" s="15">
        <v>45160.59003472222</v>
      </c>
      <c r="C1149" s="28">
        <v>45160.599108796298</v>
      </c>
      <c r="D1149" s="29" t="s">
        <v>8</v>
      </c>
      <c r="E1149" s="29" t="s">
        <v>47</v>
      </c>
      <c r="F1149" s="29" t="s">
        <v>16</v>
      </c>
      <c r="G1149" s="29" t="s">
        <v>5620</v>
      </c>
      <c r="H1149" s="78" t="s">
        <v>7451</v>
      </c>
      <c r="I1149" s="48">
        <f>tbl_raw_data[[#This Row],[Date Actioned]]-tbl_raw_data[[#This Row],[Date Tagged]]</f>
        <v>9.0740740779438056E-3</v>
      </c>
      <c r="J1149" s="46">
        <f>HOUR(tbl_raw_data[[#This Row],[Time_taken]])*60+MINUTE(tbl_raw_data[[#This Row],[Time_taken]])+SECOND(tbl_raw_data[[#This Row],[Time_taken]])/60</f>
        <v>13.066666666666666</v>
      </c>
      <c r="K1149" s="52">
        <f>DATE(YEAR(tbl_raw_data[[#This Row],[Date Actioned]]),MONTH(tbl_raw_data[[#This Row],[Date Actioned]]),DAY(tbl_raw_data[[#This Row],[Date Actioned]]))</f>
        <v>45160</v>
      </c>
      <c r="L1149" s="50" t="str">
        <f>UPPER(TEXT(tbl_raw_data[[#This Row],[updated_date]],"MMMM"))</f>
        <v>AUGUST</v>
      </c>
      <c r="M1149" s="50" t="str">
        <f>"WEEK "&amp; IF(ROUNDUP(DAY(tbl_raw_data[[#This Row],[updated_date]])/7,0)=5,4,ROUNDUP(DAY(tbl_raw_data[[#This Row],[updated_date]])/7,0))</f>
        <v>WEEK 4</v>
      </c>
      <c r="N1149" s="50" t="str">
        <f>UPPER(VLOOKUP(tbl_raw_data[[#This Row],[Analyst]],Settiings!$A$2:$B$16,2,0))</f>
        <v>CAMROOON</v>
      </c>
      <c r="O1149" s="50" t="str">
        <f>TRIM(UPPER(tbl_raw_data[[#This Row],[Outcome]]))</f>
        <v>WITHDRAW</v>
      </c>
      <c r="P1149" s="50" t="str">
        <f>TRIM(UPPER(tbl_raw_data[[#This Row],[Queue Name]]))</f>
        <v>CONSUMER PRE BUREAU</v>
      </c>
      <c r="Q1149" s="50" t="str">
        <f>IF(tbl_raw_data[[#This Row],[Time taken in min]]&lt;=Settiings!$D$2,"SLA_MET","SLA_NOT_MET")</f>
        <v>SLA_MET</v>
      </c>
      <c r="R1149" s="94"/>
    </row>
    <row r="1150" spans="1:18" x14ac:dyDescent="0.3">
      <c r="A1150" s="20" t="s">
        <v>5626</v>
      </c>
      <c r="B1150" s="15">
        <v>45160.597638888888</v>
      </c>
      <c r="C1150" s="28">
        <v>45160.609895833331</v>
      </c>
      <c r="D1150" s="29" t="s">
        <v>8</v>
      </c>
      <c r="E1150" s="29" t="s">
        <v>47</v>
      </c>
      <c r="F1150" s="29" t="s">
        <v>76</v>
      </c>
      <c r="G1150" s="29" t="s">
        <v>5627</v>
      </c>
      <c r="H1150" s="78" t="s">
        <v>7451</v>
      </c>
      <c r="I1150" s="48">
        <f>tbl_raw_data[[#This Row],[Date Actioned]]-tbl_raw_data[[#This Row],[Date Tagged]]</f>
        <v>1.2256944442924578E-2</v>
      </c>
      <c r="J1150" s="46">
        <f>HOUR(tbl_raw_data[[#This Row],[Time_taken]])*60+MINUTE(tbl_raw_data[[#This Row],[Time_taken]])+SECOND(tbl_raw_data[[#This Row],[Time_taken]])/60</f>
        <v>17.649999999999999</v>
      </c>
      <c r="K1150" s="52">
        <f>DATE(YEAR(tbl_raw_data[[#This Row],[Date Actioned]]),MONTH(tbl_raw_data[[#This Row],[Date Actioned]]),DAY(tbl_raw_data[[#This Row],[Date Actioned]]))</f>
        <v>45160</v>
      </c>
      <c r="L1150" s="50" t="str">
        <f>UPPER(TEXT(tbl_raw_data[[#This Row],[updated_date]],"MMMM"))</f>
        <v>AUGUST</v>
      </c>
      <c r="M1150" s="50" t="str">
        <f>"WEEK "&amp; IF(ROUNDUP(DAY(tbl_raw_data[[#This Row],[updated_date]])/7,0)=5,4,ROUNDUP(DAY(tbl_raw_data[[#This Row],[updated_date]])/7,0))</f>
        <v>WEEK 4</v>
      </c>
      <c r="N1150" s="50" t="str">
        <f>UPPER(VLOOKUP(tbl_raw_data[[#This Row],[Analyst]],Settiings!$A$2:$B$16,2,0))</f>
        <v>ROHAN</v>
      </c>
      <c r="O1150" s="50" t="str">
        <f>TRIM(UPPER(tbl_raw_data[[#This Row],[Outcome]]))</f>
        <v>WITHDRAW</v>
      </c>
      <c r="P1150" s="50" t="str">
        <f>TRIM(UPPER(tbl_raw_data[[#This Row],[Queue Name]]))</f>
        <v>CONSUMER PRE BUREAU</v>
      </c>
      <c r="Q1150" s="50" t="str">
        <f>IF(tbl_raw_data[[#This Row],[Time taken in min]]&lt;=Settiings!$D$2,"SLA_MET","SLA_NOT_MET")</f>
        <v>SLA_MET</v>
      </c>
      <c r="R1150" s="94"/>
    </row>
    <row r="1151" spans="1:18" x14ac:dyDescent="0.3">
      <c r="A1151" s="23" t="s">
        <v>5628</v>
      </c>
      <c r="B1151" s="9">
        <v>45160.597962962966</v>
      </c>
      <c r="C1151" s="30">
        <v>45160.60497685185</v>
      </c>
      <c r="D1151" s="31" t="s">
        <v>8</v>
      </c>
      <c r="E1151" s="31" t="s">
        <v>19</v>
      </c>
      <c r="F1151" s="31" t="s">
        <v>16</v>
      </c>
      <c r="G1151" s="31" t="s">
        <v>5629</v>
      </c>
      <c r="H1151" s="78" t="s">
        <v>7451</v>
      </c>
      <c r="I1151" s="48">
        <f>tbl_raw_data[[#This Row],[Date Actioned]]-tbl_raw_data[[#This Row],[Date Tagged]]</f>
        <v>7.0138888841029257E-3</v>
      </c>
      <c r="J1151" s="46">
        <f>HOUR(tbl_raw_data[[#This Row],[Time_taken]])*60+MINUTE(tbl_raw_data[[#This Row],[Time_taken]])+SECOND(tbl_raw_data[[#This Row],[Time_taken]])/60</f>
        <v>10.1</v>
      </c>
      <c r="K1151" s="52">
        <f>DATE(YEAR(tbl_raw_data[[#This Row],[Date Actioned]]),MONTH(tbl_raw_data[[#This Row],[Date Actioned]]),DAY(tbl_raw_data[[#This Row],[Date Actioned]]))</f>
        <v>45160</v>
      </c>
      <c r="L1151" s="50" t="str">
        <f>UPPER(TEXT(tbl_raw_data[[#This Row],[updated_date]],"MMMM"))</f>
        <v>AUGUST</v>
      </c>
      <c r="M1151" s="50" t="str">
        <f>"WEEK "&amp; IF(ROUNDUP(DAY(tbl_raw_data[[#This Row],[updated_date]])/7,0)=5,4,ROUNDUP(DAY(tbl_raw_data[[#This Row],[updated_date]])/7,0))</f>
        <v>WEEK 4</v>
      </c>
      <c r="N1151" s="50" t="str">
        <f>UPPER(VLOOKUP(tbl_raw_data[[#This Row],[Analyst]],Settiings!$A$2:$B$16,2,0))</f>
        <v>CAMROOON</v>
      </c>
      <c r="O1151" s="50" t="str">
        <f>TRIM(UPPER(tbl_raw_data[[#This Row],[Outcome]]))</f>
        <v>WITHDRAW</v>
      </c>
      <c r="P1151" s="50" t="str">
        <f>TRIM(UPPER(tbl_raw_data[[#This Row],[Queue Name]]))</f>
        <v>CONSUMER POST BUREAU</v>
      </c>
      <c r="Q1151" s="50" t="str">
        <f>IF(tbl_raw_data[[#This Row],[Time taken in min]]&lt;=Settiings!$D$2,"SLA_MET","SLA_NOT_MET")</f>
        <v>SLA_MET</v>
      </c>
      <c r="R1151" s="94"/>
    </row>
    <row r="1152" spans="1:18" x14ac:dyDescent="0.3">
      <c r="A1152" s="14" t="s">
        <v>5630</v>
      </c>
      <c r="B1152" s="15">
        <v>45160.600439814814</v>
      </c>
      <c r="C1152" s="28">
        <v>45160.616886574076</v>
      </c>
      <c r="D1152" s="29" t="s">
        <v>8</v>
      </c>
      <c r="E1152" s="29" t="s">
        <v>19</v>
      </c>
      <c r="F1152" s="29" t="s">
        <v>10</v>
      </c>
      <c r="G1152" s="29" t="s">
        <v>5439</v>
      </c>
      <c r="H1152" s="78" t="s">
        <v>7451</v>
      </c>
      <c r="I1152" s="48">
        <f>tbl_raw_data[[#This Row],[Date Actioned]]-tbl_raw_data[[#This Row],[Date Tagged]]</f>
        <v>1.6446759262180422E-2</v>
      </c>
      <c r="J1152" s="46">
        <f>HOUR(tbl_raw_data[[#This Row],[Time_taken]])*60+MINUTE(tbl_raw_data[[#This Row],[Time_taken]])+SECOND(tbl_raw_data[[#This Row],[Time_taken]])/60</f>
        <v>23.683333333333334</v>
      </c>
      <c r="K1152" s="52">
        <f>DATE(YEAR(tbl_raw_data[[#This Row],[Date Actioned]]),MONTH(tbl_raw_data[[#This Row],[Date Actioned]]),DAY(tbl_raw_data[[#This Row],[Date Actioned]]))</f>
        <v>45160</v>
      </c>
      <c r="L1152" s="50" t="str">
        <f>UPPER(TEXT(tbl_raw_data[[#This Row],[updated_date]],"MMMM"))</f>
        <v>AUGUST</v>
      </c>
      <c r="M1152" s="50" t="str">
        <f>"WEEK "&amp; IF(ROUNDUP(DAY(tbl_raw_data[[#This Row],[updated_date]])/7,0)=5,4,ROUNDUP(DAY(tbl_raw_data[[#This Row],[updated_date]])/7,0))</f>
        <v>WEEK 4</v>
      </c>
      <c r="N1152" s="50" t="str">
        <f>UPPER(VLOOKUP(tbl_raw_data[[#This Row],[Analyst]],Settiings!$A$2:$B$16,2,0))</f>
        <v>NITESH</v>
      </c>
      <c r="O1152" s="50" t="str">
        <f>TRIM(UPPER(tbl_raw_data[[#This Row],[Outcome]]))</f>
        <v>WITHDRAW</v>
      </c>
      <c r="P1152" s="50" t="str">
        <f>TRIM(UPPER(tbl_raw_data[[#This Row],[Queue Name]]))</f>
        <v>CONSUMER POST BUREAU</v>
      </c>
      <c r="Q1152" s="50" t="str">
        <f>IF(tbl_raw_data[[#This Row],[Time taken in min]]&lt;=Settiings!$D$2,"SLA_MET","SLA_NOT_MET")</f>
        <v>SLA_NOT_MET</v>
      </c>
      <c r="R1152" s="94"/>
    </row>
    <row r="1153" spans="1:18" x14ac:dyDescent="0.3">
      <c r="A1153" s="20" t="s">
        <v>5631</v>
      </c>
      <c r="B1153" s="9">
        <v>45160.601215277777</v>
      </c>
      <c r="C1153" s="30">
        <v>45160.613240740742</v>
      </c>
      <c r="D1153" s="31" t="s">
        <v>8</v>
      </c>
      <c r="E1153" s="31" t="s">
        <v>47</v>
      </c>
      <c r="F1153" s="31" t="s">
        <v>16</v>
      </c>
      <c r="G1153" s="31" t="s">
        <v>5632</v>
      </c>
      <c r="H1153" s="78" t="s">
        <v>7451</v>
      </c>
      <c r="I1153" s="48">
        <f>tbl_raw_data[[#This Row],[Date Actioned]]-tbl_raw_data[[#This Row],[Date Tagged]]</f>
        <v>1.2025462965539191E-2</v>
      </c>
      <c r="J1153" s="46">
        <f>HOUR(tbl_raw_data[[#This Row],[Time_taken]])*60+MINUTE(tbl_raw_data[[#This Row],[Time_taken]])+SECOND(tbl_raw_data[[#This Row],[Time_taken]])/60</f>
        <v>17.316666666666666</v>
      </c>
      <c r="K1153" s="52">
        <f>DATE(YEAR(tbl_raw_data[[#This Row],[Date Actioned]]),MONTH(tbl_raw_data[[#This Row],[Date Actioned]]),DAY(tbl_raw_data[[#This Row],[Date Actioned]]))</f>
        <v>45160</v>
      </c>
      <c r="L1153" s="50" t="str">
        <f>UPPER(TEXT(tbl_raw_data[[#This Row],[updated_date]],"MMMM"))</f>
        <v>AUGUST</v>
      </c>
      <c r="M1153" s="50" t="str">
        <f>"WEEK "&amp; IF(ROUNDUP(DAY(tbl_raw_data[[#This Row],[updated_date]])/7,0)=5,4,ROUNDUP(DAY(tbl_raw_data[[#This Row],[updated_date]])/7,0))</f>
        <v>WEEK 4</v>
      </c>
      <c r="N1153" s="50" t="str">
        <f>UPPER(VLOOKUP(tbl_raw_data[[#This Row],[Analyst]],Settiings!$A$2:$B$16,2,0))</f>
        <v>CAMROOON</v>
      </c>
      <c r="O1153" s="50" t="str">
        <f>TRIM(UPPER(tbl_raw_data[[#This Row],[Outcome]]))</f>
        <v>WITHDRAW</v>
      </c>
      <c r="P1153" s="50" t="str">
        <f>TRIM(UPPER(tbl_raw_data[[#This Row],[Queue Name]]))</f>
        <v>CONSUMER PRE BUREAU</v>
      </c>
      <c r="Q1153" s="50" t="str">
        <f>IF(tbl_raw_data[[#This Row],[Time taken in min]]&lt;=Settiings!$D$2,"SLA_MET","SLA_NOT_MET")</f>
        <v>SLA_MET</v>
      </c>
      <c r="R1153" s="94"/>
    </row>
    <row r="1154" spans="1:18" x14ac:dyDescent="0.3">
      <c r="A1154" s="23" t="s">
        <v>5640</v>
      </c>
      <c r="B1154" s="15">
        <v>45160.61818287037</v>
      </c>
      <c r="C1154" s="28">
        <v>45160.627013888887</v>
      </c>
      <c r="D1154" s="29" t="s">
        <v>8</v>
      </c>
      <c r="E1154" s="29" t="s">
        <v>47</v>
      </c>
      <c r="F1154" s="29" t="s">
        <v>10</v>
      </c>
      <c r="G1154" s="29" t="s">
        <v>4698</v>
      </c>
      <c r="H1154" s="78" t="s">
        <v>7451</v>
      </c>
      <c r="I1154" s="48">
        <f>tbl_raw_data[[#This Row],[Date Actioned]]-tbl_raw_data[[#This Row],[Date Tagged]]</f>
        <v>8.8310185165028088E-3</v>
      </c>
      <c r="J1154" s="46">
        <f>HOUR(tbl_raw_data[[#This Row],[Time_taken]])*60+MINUTE(tbl_raw_data[[#This Row],[Time_taken]])+SECOND(tbl_raw_data[[#This Row],[Time_taken]])/60</f>
        <v>12.716666666666667</v>
      </c>
      <c r="K1154" s="52">
        <f>DATE(YEAR(tbl_raw_data[[#This Row],[Date Actioned]]),MONTH(tbl_raw_data[[#This Row],[Date Actioned]]),DAY(tbl_raw_data[[#This Row],[Date Actioned]]))</f>
        <v>45160</v>
      </c>
      <c r="L1154" s="50" t="str">
        <f>UPPER(TEXT(tbl_raw_data[[#This Row],[updated_date]],"MMMM"))</f>
        <v>AUGUST</v>
      </c>
      <c r="M1154" s="50" t="str">
        <f>"WEEK "&amp; IF(ROUNDUP(DAY(tbl_raw_data[[#This Row],[updated_date]])/7,0)=5,4,ROUNDUP(DAY(tbl_raw_data[[#This Row],[updated_date]])/7,0))</f>
        <v>WEEK 4</v>
      </c>
      <c r="N1154" s="50" t="str">
        <f>UPPER(VLOOKUP(tbl_raw_data[[#This Row],[Analyst]],Settiings!$A$2:$B$16,2,0))</f>
        <v>NITESH</v>
      </c>
      <c r="O1154" s="50" t="str">
        <f>TRIM(UPPER(tbl_raw_data[[#This Row],[Outcome]]))</f>
        <v>WITHDRAW</v>
      </c>
      <c r="P1154" s="50" t="str">
        <f>TRIM(UPPER(tbl_raw_data[[#This Row],[Queue Name]]))</f>
        <v>CONSUMER PRE BUREAU</v>
      </c>
      <c r="Q1154" s="50" t="str">
        <f>IF(tbl_raw_data[[#This Row],[Time taken in min]]&lt;=Settiings!$D$2,"SLA_MET","SLA_NOT_MET")</f>
        <v>SLA_MET</v>
      </c>
      <c r="R1154" s="94"/>
    </row>
    <row r="1155" spans="1:18" x14ac:dyDescent="0.3">
      <c r="A1155" s="20" t="s">
        <v>5651</v>
      </c>
      <c r="B1155" s="15">
        <v>45160.633530092593</v>
      </c>
      <c r="C1155" s="28">
        <v>45160.647858796299</v>
      </c>
      <c r="D1155" s="29" t="s">
        <v>8</v>
      </c>
      <c r="E1155" s="29" t="s">
        <v>19</v>
      </c>
      <c r="F1155" s="29" t="s">
        <v>1222</v>
      </c>
      <c r="G1155" s="29" t="s">
        <v>5418</v>
      </c>
      <c r="H1155" s="78" t="s">
        <v>7451</v>
      </c>
      <c r="I1155" s="48">
        <f>tbl_raw_data[[#This Row],[Date Actioned]]-tbl_raw_data[[#This Row],[Date Tagged]]</f>
        <v>1.4328703706269152E-2</v>
      </c>
      <c r="J1155" s="46">
        <f>HOUR(tbl_raw_data[[#This Row],[Time_taken]])*60+MINUTE(tbl_raw_data[[#This Row],[Time_taken]])+SECOND(tbl_raw_data[[#This Row],[Time_taken]])/60</f>
        <v>20.633333333333333</v>
      </c>
      <c r="K1155" s="52">
        <f>DATE(YEAR(tbl_raw_data[[#This Row],[Date Actioned]]),MONTH(tbl_raw_data[[#This Row],[Date Actioned]]),DAY(tbl_raw_data[[#This Row],[Date Actioned]]))</f>
        <v>45160</v>
      </c>
      <c r="L1155" s="50" t="str">
        <f>UPPER(TEXT(tbl_raw_data[[#This Row],[updated_date]],"MMMM"))</f>
        <v>AUGUST</v>
      </c>
      <c r="M1155" s="50" t="str">
        <f>"WEEK "&amp; IF(ROUNDUP(DAY(tbl_raw_data[[#This Row],[updated_date]])/7,0)=5,4,ROUNDUP(DAY(tbl_raw_data[[#This Row],[updated_date]])/7,0))</f>
        <v>WEEK 4</v>
      </c>
      <c r="N1155" s="50" t="str">
        <f>UPPER(VLOOKUP(tbl_raw_data[[#This Row],[Analyst]],Settiings!$A$2:$B$16,2,0))</f>
        <v>HARDIK</v>
      </c>
      <c r="O1155" s="50" t="str">
        <f>TRIM(UPPER(tbl_raw_data[[#This Row],[Outcome]]))</f>
        <v>WITHDRAW</v>
      </c>
      <c r="P1155" s="50" t="str">
        <f>TRIM(UPPER(tbl_raw_data[[#This Row],[Queue Name]]))</f>
        <v>CONSUMER POST BUREAU</v>
      </c>
      <c r="Q1155" s="50" t="str">
        <f>IF(tbl_raw_data[[#This Row],[Time taken in min]]&lt;=Settiings!$D$2,"SLA_MET","SLA_NOT_MET")</f>
        <v>SLA_NOT_MET</v>
      </c>
      <c r="R1155" s="94"/>
    </row>
    <row r="1156" spans="1:18" x14ac:dyDescent="0.3">
      <c r="A1156" s="23" t="s">
        <v>5658</v>
      </c>
      <c r="B1156" s="9">
        <v>45160.642013888886</v>
      </c>
      <c r="C1156" s="30">
        <v>45160.653113425928</v>
      </c>
      <c r="D1156" s="31" t="s">
        <v>8</v>
      </c>
      <c r="E1156" s="31" t="s">
        <v>47</v>
      </c>
      <c r="F1156" s="31" t="s">
        <v>1222</v>
      </c>
      <c r="G1156" s="31" t="s">
        <v>5659</v>
      </c>
      <c r="H1156" s="78" t="s">
        <v>7451</v>
      </c>
      <c r="I1156" s="48">
        <f>tbl_raw_data[[#This Row],[Date Actioned]]-tbl_raw_data[[#This Row],[Date Tagged]]</f>
        <v>1.1099537041445728E-2</v>
      </c>
      <c r="J1156" s="46">
        <f>HOUR(tbl_raw_data[[#This Row],[Time_taken]])*60+MINUTE(tbl_raw_data[[#This Row],[Time_taken]])+SECOND(tbl_raw_data[[#This Row],[Time_taken]])/60</f>
        <v>15.983333333333333</v>
      </c>
      <c r="K1156" s="52">
        <f>DATE(YEAR(tbl_raw_data[[#This Row],[Date Actioned]]),MONTH(tbl_raw_data[[#This Row],[Date Actioned]]),DAY(tbl_raw_data[[#This Row],[Date Actioned]]))</f>
        <v>45160</v>
      </c>
      <c r="L1156" s="50" t="str">
        <f>UPPER(TEXT(tbl_raw_data[[#This Row],[updated_date]],"MMMM"))</f>
        <v>AUGUST</v>
      </c>
      <c r="M1156" s="50" t="str">
        <f>"WEEK "&amp; IF(ROUNDUP(DAY(tbl_raw_data[[#This Row],[updated_date]])/7,0)=5,4,ROUNDUP(DAY(tbl_raw_data[[#This Row],[updated_date]])/7,0))</f>
        <v>WEEK 4</v>
      </c>
      <c r="N1156" s="50" t="str">
        <f>UPPER(VLOOKUP(tbl_raw_data[[#This Row],[Analyst]],Settiings!$A$2:$B$16,2,0))</f>
        <v>HARDIK</v>
      </c>
      <c r="O1156" s="50" t="str">
        <f>TRIM(UPPER(tbl_raw_data[[#This Row],[Outcome]]))</f>
        <v>WITHDRAW</v>
      </c>
      <c r="P1156" s="50" t="str">
        <f>TRIM(UPPER(tbl_raw_data[[#This Row],[Queue Name]]))</f>
        <v>CONSUMER PRE BUREAU</v>
      </c>
      <c r="Q1156" s="50" t="str">
        <f>IF(tbl_raw_data[[#This Row],[Time taken in min]]&lt;=Settiings!$D$2,"SLA_MET","SLA_NOT_MET")</f>
        <v>SLA_MET</v>
      </c>
      <c r="R1156" s="94"/>
    </row>
    <row r="1157" spans="1:18" x14ac:dyDescent="0.3">
      <c r="A1157" s="14" t="s">
        <v>5661</v>
      </c>
      <c r="B1157" s="15">
        <v>45160.643425925926</v>
      </c>
      <c r="C1157" s="28">
        <v>45160.652777777781</v>
      </c>
      <c r="D1157" s="29" t="s">
        <v>8</v>
      </c>
      <c r="E1157" s="29" t="s">
        <v>47</v>
      </c>
      <c r="F1157" s="29" t="s">
        <v>16</v>
      </c>
      <c r="G1157" s="29" t="s">
        <v>4926</v>
      </c>
      <c r="H1157" s="78" t="s">
        <v>7451</v>
      </c>
      <c r="I1157" s="48">
        <f>tbl_raw_data[[#This Row],[Date Actioned]]-tbl_raw_data[[#This Row],[Date Tagged]]</f>
        <v>9.3518518551718444E-3</v>
      </c>
      <c r="J1157" s="46">
        <f>HOUR(tbl_raw_data[[#This Row],[Time_taken]])*60+MINUTE(tbl_raw_data[[#This Row],[Time_taken]])+SECOND(tbl_raw_data[[#This Row],[Time_taken]])/60</f>
        <v>13.466666666666667</v>
      </c>
      <c r="K1157" s="52">
        <f>DATE(YEAR(tbl_raw_data[[#This Row],[Date Actioned]]),MONTH(tbl_raw_data[[#This Row],[Date Actioned]]),DAY(tbl_raw_data[[#This Row],[Date Actioned]]))</f>
        <v>45160</v>
      </c>
      <c r="L1157" s="50" t="str">
        <f>UPPER(TEXT(tbl_raw_data[[#This Row],[updated_date]],"MMMM"))</f>
        <v>AUGUST</v>
      </c>
      <c r="M1157" s="50" t="str">
        <f>"WEEK "&amp; IF(ROUNDUP(DAY(tbl_raw_data[[#This Row],[updated_date]])/7,0)=5,4,ROUNDUP(DAY(tbl_raw_data[[#This Row],[updated_date]])/7,0))</f>
        <v>WEEK 4</v>
      </c>
      <c r="N1157" s="50" t="str">
        <f>UPPER(VLOOKUP(tbl_raw_data[[#This Row],[Analyst]],Settiings!$A$2:$B$16,2,0))</f>
        <v>CAMROOON</v>
      </c>
      <c r="O1157" s="50" t="str">
        <f>TRIM(UPPER(tbl_raw_data[[#This Row],[Outcome]]))</f>
        <v>WITHDRAW</v>
      </c>
      <c r="P1157" s="50" t="str">
        <f>TRIM(UPPER(tbl_raw_data[[#This Row],[Queue Name]]))</f>
        <v>CONSUMER PRE BUREAU</v>
      </c>
      <c r="Q1157" s="50" t="str">
        <f>IF(tbl_raw_data[[#This Row],[Time taken in min]]&lt;=Settiings!$D$2,"SLA_MET","SLA_NOT_MET")</f>
        <v>SLA_MET</v>
      </c>
      <c r="R1157" s="94"/>
    </row>
    <row r="1158" spans="1:18" x14ac:dyDescent="0.3">
      <c r="A1158" s="23" t="s">
        <v>5664</v>
      </c>
      <c r="B1158" s="15">
        <v>45160.648182870369</v>
      </c>
      <c r="C1158" s="28">
        <v>45160.661192129628</v>
      </c>
      <c r="D1158" s="29" t="s">
        <v>8</v>
      </c>
      <c r="E1158" s="29" t="s">
        <v>47</v>
      </c>
      <c r="F1158" s="29" t="s">
        <v>1222</v>
      </c>
      <c r="G1158" s="29" t="s">
        <v>5418</v>
      </c>
      <c r="H1158" s="78" t="s">
        <v>7451</v>
      </c>
      <c r="I1158" s="48">
        <f>tbl_raw_data[[#This Row],[Date Actioned]]-tbl_raw_data[[#This Row],[Date Tagged]]</f>
        <v>1.3009259258979E-2</v>
      </c>
      <c r="J1158" s="46">
        <f>HOUR(tbl_raw_data[[#This Row],[Time_taken]])*60+MINUTE(tbl_raw_data[[#This Row],[Time_taken]])+SECOND(tbl_raw_data[[#This Row],[Time_taken]])/60</f>
        <v>18.733333333333334</v>
      </c>
      <c r="K1158" s="52">
        <f>DATE(YEAR(tbl_raw_data[[#This Row],[Date Actioned]]),MONTH(tbl_raw_data[[#This Row],[Date Actioned]]),DAY(tbl_raw_data[[#This Row],[Date Actioned]]))</f>
        <v>45160</v>
      </c>
      <c r="L1158" s="50" t="str">
        <f>UPPER(TEXT(tbl_raw_data[[#This Row],[updated_date]],"MMMM"))</f>
        <v>AUGUST</v>
      </c>
      <c r="M1158" s="50" t="str">
        <f>"WEEK "&amp; IF(ROUNDUP(DAY(tbl_raw_data[[#This Row],[updated_date]])/7,0)=5,4,ROUNDUP(DAY(tbl_raw_data[[#This Row],[updated_date]])/7,0))</f>
        <v>WEEK 4</v>
      </c>
      <c r="N1158" s="50" t="str">
        <f>UPPER(VLOOKUP(tbl_raw_data[[#This Row],[Analyst]],Settiings!$A$2:$B$16,2,0))</f>
        <v>HARDIK</v>
      </c>
      <c r="O1158" s="50" t="str">
        <f>TRIM(UPPER(tbl_raw_data[[#This Row],[Outcome]]))</f>
        <v>WITHDRAW</v>
      </c>
      <c r="P1158" s="50" t="str">
        <f>TRIM(UPPER(tbl_raw_data[[#This Row],[Queue Name]]))</f>
        <v>CONSUMER PRE BUREAU</v>
      </c>
      <c r="Q1158" s="50" t="str">
        <f>IF(tbl_raw_data[[#This Row],[Time taken in min]]&lt;=Settiings!$D$2,"SLA_MET","SLA_NOT_MET")</f>
        <v>SLA_MET</v>
      </c>
      <c r="R1158" s="94"/>
    </row>
    <row r="1159" spans="1:18" x14ac:dyDescent="0.3">
      <c r="A1159" s="14" t="s">
        <v>5668</v>
      </c>
      <c r="B1159" s="9">
        <v>45160.654328703706</v>
      </c>
      <c r="C1159" s="30">
        <v>45160.667372685188</v>
      </c>
      <c r="D1159" s="31" t="s">
        <v>8</v>
      </c>
      <c r="E1159" s="31" t="s">
        <v>47</v>
      </c>
      <c r="F1159" s="31" t="s">
        <v>1222</v>
      </c>
      <c r="G1159" s="31" t="s">
        <v>5669</v>
      </c>
      <c r="H1159" s="78" t="s">
        <v>7451</v>
      </c>
      <c r="I1159" s="48">
        <f>tbl_raw_data[[#This Row],[Date Actioned]]-tbl_raw_data[[#This Row],[Date Tagged]]</f>
        <v>1.3043981482042E-2</v>
      </c>
      <c r="J1159" s="46">
        <f>HOUR(tbl_raw_data[[#This Row],[Time_taken]])*60+MINUTE(tbl_raw_data[[#This Row],[Time_taken]])+SECOND(tbl_raw_data[[#This Row],[Time_taken]])/60</f>
        <v>18.783333333333335</v>
      </c>
      <c r="K1159" s="52">
        <f>DATE(YEAR(tbl_raw_data[[#This Row],[Date Actioned]]),MONTH(tbl_raw_data[[#This Row],[Date Actioned]]),DAY(tbl_raw_data[[#This Row],[Date Actioned]]))</f>
        <v>45160</v>
      </c>
      <c r="L1159" s="50" t="str">
        <f>UPPER(TEXT(tbl_raw_data[[#This Row],[updated_date]],"MMMM"))</f>
        <v>AUGUST</v>
      </c>
      <c r="M1159" s="50" t="str">
        <f>"WEEK "&amp; IF(ROUNDUP(DAY(tbl_raw_data[[#This Row],[updated_date]])/7,0)=5,4,ROUNDUP(DAY(tbl_raw_data[[#This Row],[updated_date]])/7,0))</f>
        <v>WEEK 4</v>
      </c>
      <c r="N1159" s="50" t="str">
        <f>UPPER(VLOOKUP(tbl_raw_data[[#This Row],[Analyst]],Settiings!$A$2:$B$16,2,0))</f>
        <v>HARDIK</v>
      </c>
      <c r="O1159" s="50" t="str">
        <f>TRIM(UPPER(tbl_raw_data[[#This Row],[Outcome]]))</f>
        <v>WITHDRAW</v>
      </c>
      <c r="P1159" s="50" t="str">
        <f>TRIM(UPPER(tbl_raw_data[[#This Row],[Queue Name]]))</f>
        <v>CONSUMER PRE BUREAU</v>
      </c>
      <c r="Q1159" s="50" t="str">
        <f>IF(tbl_raw_data[[#This Row],[Time taken in min]]&lt;=Settiings!$D$2,"SLA_MET","SLA_NOT_MET")</f>
        <v>SLA_MET</v>
      </c>
      <c r="R1159" s="94"/>
    </row>
    <row r="1160" spans="1:18" x14ac:dyDescent="0.3">
      <c r="A1160" s="20" t="s">
        <v>5671</v>
      </c>
      <c r="B1160" s="15">
        <v>45160.659826388888</v>
      </c>
      <c r="C1160" s="28">
        <v>45160.674537037034</v>
      </c>
      <c r="D1160" s="29" t="s">
        <v>8</v>
      </c>
      <c r="E1160" s="29" t="s">
        <v>47</v>
      </c>
      <c r="F1160" s="29" t="s">
        <v>1222</v>
      </c>
      <c r="G1160" s="29" t="s">
        <v>4698</v>
      </c>
      <c r="H1160" s="78" t="s">
        <v>7451</v>
      </c>
      <c r="I1160" s="48">
        <f>tbl_raw_data[[#This Row],[Date Actioned]]-tbl_raw_data[[#This Row],[Date Tagged]]</f>
        <v>1.4710648145410232E-2</v>
      </c>
      <c r="J1160" s="46">
        <f>HOUR(tbl_raw_data[[#This Row],[Time_taken]])*60+MINUTE(tbl_raw_data[[#This Row],[Time_taken]])+SECOND(tbl_raw_data[[#This Row],[Time_taken]])/60</f>
        <v>21.183333333333334</v>
      </c>
      <c r="K1160" s="52">
        <f>DATE(YEAR(tbl_raw_data[[#This Row],[Date Actioned]]),MONTH(tbl_raw_data[[#This Row],[Date Actioned]]),DAY(tbl_raw_data[[#This Row],[Date Actioned]]))</f>
        <v>45160</v>
      </c>
      <c r="L1160" s="50" t="str">
        <f>UPPER(TEXT(tbl_raw_data[[#This Row],[updated_date]],"MMMM"))</f>
        <v>AUGUST</v>
      </c>
      <c r="M1160" s="50" t="str">
        <f>"WEEK "&amp; IF(ROUNDUP(DAY(tbl_raw_data[[#This Row],[updated_date]])/7,0)=5,4,ROUNDUP(DAY(tbl_raw_data[[#This Row],[updated_date]])/7,0))</f>
        <v>WEEK 4</v>
      </c>
      <c r="N1160" s="50" t="str">
        <f>UPPER(VLOOKUP(tbl_raw_data[[#This Row],[Analyst]],Settiings!$A$2:$B$16,2,0))</f>
        <v>HARDIK</v>
      </c>
      <c r="O1160" s="50" t="str">
        <f>TRIM(UPPER(tbl_raw_data[[#This Row],[Outcome]]))</f>
        <v>WITHDRAW</v>
      </c>
      <c r="P1160" s="50" t="str">
        <f>TRIM(UPPER(tbl_raw_data[[#This Row],[Queue Name]]))</f>
        <v>CONSUMER PRE BUREAU</v>
      </c>
      <c r="Q1160" s="50" t="str">
        <f>IF(tbl_raw_data[[#This Row],[Time taken in min]]&lt;=Settiings!$D$2,"SLA_MET","SLA_NOT_MET")</f>
        <v>SLA_NOT_MET</v>
      </c>
      <c r="R1160" s="94"/>
    </row>
    <row r="1161" spans="1:18" x14ac:dyDescent="0.3">
      <c r="A1161" s="20" t="s">
        <v>5679</v>
      </c>
      <c r="B1161" s="9">
        <v>45160.670497685183</v>
      </c>
      <c r="C1161" s="30">
        <v>45160.681145833332</v>
      </c>
      <c r="D1161" s="31" t="s">
        <v>8</v>
      </c>
      <c r="E1161" s="31" t="s">
        <v>47</v>
      </c>
      <c r="F1161" s="31" t="s">
        <v>1222</v>
      </c>
      <c r="G1161" s="31" t="s">
        <v>5680</v>
      </c>
      <c r="H1161" s="78" t="s">
        <v>7451</v>
      </c>
      <c r="I1161" s="48">
        <f>tbl_raw_data[[#This Row],[Date Actioned]]-tbl_raw_data[[#This Row],[Date Tagged]]</f>
        <v>1.0648148148902692E-2</v>
      </c>
      <c r="J1161" s="46">
        <f>HOUR(tbl_raw_data[[#This Row],[Time_taken]])*60+MINUTE(tbl_raw_data[[#This Row],[Time_taken]])+SECOND(tbl_raw_data[[#This Row],[Time_taken]])/60</f>
        <v>15.333333333333334</v>
      </c>
      <c r="K1161" s="52">
        <f>DATE(YEAR(tbl_raw_data[[#This Row],[Date Actioned]]),MONTH(tbl_raw_data[[#This Row],[Date Actioned]]),DAY(tbl_raw_data[[#This Row],[Date Actioned]]))</f>
        <v>45160</v>
      </c>
      <c r="L1161" s="50" t="str">
        <f>UPPER(TEXT(tbl_raw_data[[#This Row],[updated_date]],"MMMM"))</f>
        <v>AUGUST</v>
      </c>
      <c r="M1161" s="50" t="str">
        <f>"WEEK "&amp; IF(ROUNDUP(DAY(tbl_raw_data[[#This Row],[updated_date]])/7,0)=5,4,ROUNDUP(DAY(tbl_raw_data[[#This Row],[updated_date]])/7,0))</f>
        <v>WEEK 4</v>
      </c>
      <c r="N1161" s="50" t="str">
        <f>UPPER(VLOOKUP(tbl_raw_data[[#This Row],[Analyst]],Settiings!$A$2:$B$16,2,0))</f>
        <v>HARDIK</v>
      </c>
      <c r="O1161" s="50" t="str">
        <f>TRIM(UPPER(tbl_raw_data[[#This Row],[Outcome]]))</f>
        <v>WITHDRAW</v>
      </c>
      <c r="P1161" s="50" t="str">
        <f>TRIM(UPPER(tbl_raw_data[[#This Row],[Queue Name]]))</f>
        <v>CONSUMER PRE BUREAU</v>
      </c>
      <c r="Q1161" s="50" t="str">
        <f>IF(tbl_raw_data[[#This Row],[Time taken in min]]&lt;=Settiings!$D$2,"SLA_MET","SLA_NOT_MET")</f>
        <v>SLA_MET</v>
      </c>
      <c r="R1161" s="94"/>
    </row>
    <row r="1162" spans="1:18" x14ac:dyDescent="0.3">
      <c r="A1162" s="23" t="s">
        <v>5686</v>
      </c>
      <c r="B1162" s="15">
        <v>45160.689768518518</v>
      </c>
      <c r="C1162" s="28">
        <v>45160.701840277776</v>
      </c>
      <c r="D1162" s="29" t="s">
        <v>8</v>
      </c>
      <c r="E1162" s="29" t="s">
        <v>19</v>
      </c>
      <c r="F1162" s="29" t="s">
        <v>10</v>
      </c>
      <c r="G1162" s="29" t="s">
        <v>4698</v>
      </c>
      <c r="H1162" s="78" t="s">
        <v>7451</v>
      </c>
      <c r="I1162" s="48">
        <f>tbl_raw_data[[#This Row],[Date Actioned]]-tbl_raw_data[[#This Row],[Date Tagged]]</f>
        <v>1.2071759258105885E-2</v>
      </c>
      <c r="J1162" s="46">
        <f>HOUR(tbl_raw_data[[#This Row],[Time_taken]])*60+MINUTE(tbl_raw_data[[#This Row],[Time_taken]])+SECOND(tbl_raw_data[[#This Row],[Time_taken]])/60</f>
        <v>17.383333333333333</v>
      </c>
      <c r="K1162" s="52">
        <f>DATE(YEAR(tbl_raw_data[[#This Row],[Date Actioned]]),MONTH(tbl_raw_data[[#This Row],[Date Actioned]]),DAY(tbl_raw_data[[#This Row],[Date Actioned]]))</f>
        <v>45160</v>
      </c>
      <c r="L1162" s="50" t="str">
        <f>UPPER(TEXT(tbl_raw_data[[#This Row],[updated_date]],"MMMM"))</f>
        <v>AUGUST</v>
      </c>
      <c r="M1162" s="50" t="str">
        <f>"WEEK "&amp; IF(ROUNDUP(DAY(tbl_raw_data[[#This Row],[updated_date]])/7,0)=5,4,ROUNDUP(DAY(tbl_raw_data[[#This Row],[updated_date]])/7,0))</f>
        <v>WEEK 4</v>
      </c>
      <c r="N1162" s="50" t="str">
        <f>UPPER(VLOOKUP(tbl_raw_data[[#This Row],[Analyst]],Settiings!$A$2:$B$16,2,0))</f>
        <v>NITESH</v>
      </c>
      <c r="O1162" s="50" t="str">
        <f>TRIM(UPPER(tbl_raw_data[[#This Row],[Outcome]]))</f>
        <v>WITHDRAW</v>
      </c>
      <c r="P1162" s="50" t="str">
        <f>TRIM(UPPER(tbl_raw_data[[#This Row],[Queue Name]]))</f>
        <v>CONSUMER POST BUREAU</v>
      </c>
      <c r="Q1162" s="50" t="str">
        <f>IF(tbl_raw_data[[#This Row],[Time taken in min]]&lt;=Settiings!$D$2,"SLA_MET","SLA_NOT_MET")</f>
        <v>SLA_MET</v>
      </c>
      <c r="R1162" s="94"/>
    </row>
    <row r="1163" spans="1:18" x14ac:dyDescent="0.3">
      <c r="A1163" s="14" t="s">
        <v>5687</v>
      </c>
      <c r="B1163" s="9">
        <v>45160.690439814818</v>
      </c>
      <c r="C1163" s="30">
        <v>45160.702037037037</v>
      </c>
      <c r="D1163" s="31" t="s">
        <v>8</v>
      </c>
      <c r="E1163" s="31" t="s">
        <v>47</v>
      </c>
      <c r="F1163" s="31" t="s">
        <v>686</v>
      </c>
      <c r="G1163" s="31" t="s">
        <v>5688</v>
      </c>
      <c r="H1163" s="78" t="s">
        <v>7451</v>
      </c>
      <c r="I1163" s="48">
        <f>tbl_raw_data[[#This Row],[Date Actioned]]-tbl_raw_data[[#This Row],[Date Tagged]]</f>
        <v>1.1597222219279502E-2</v>
      </c>
      <c r="J1163" s="46">
        <f>HOUR(tbl_raw_data[[#This Row],[Time_taken]])*60+MINUTE(tbl_raw_data[[#This Row],[Time_taken]])+SECOND(tbl_raw_data[[#This Row],[Time_taken]])/60</f>
        <v>16.7</v>
      </c>
      <c r="K1163" s="52">
        <f>DATE(YEAR(tbl_raw_data[[#This Row],[Date Actioned]]),MONTH(tbl_raw_data[[#This Row],[Date Actioned]]),DAY(tbl_raw_data[[#This Row],[Date Actioned]]))</f>
        <v>45160</v>
      </c>
      <c r="L1163" s="50" t="str">
        <f>UPPER(TEXT(tbl_raw_data[[#This Row],[updated_date]],"MMMM"))</f>
        <v>AUGUST</v>
      </c>
      <c r="M1163" s="50" t="str">
        <f>"WEEK "&amp; IF(ROUNDUP(DAY(tbl_raw_data[[#This Row],[updated_date]])/7,0)=5,4,ROUNDUP(DAY(tbl_raw_data[[#This Row],[updated_date]])/7,0))</f>
        <v>WEEK 4</v>
      </c>
      <c r="N1163" s="50" t="str">
        <f>UPPER(VLOOKUP(tbl_raw_data[[#This Row],[Analyst]],Settiings!$A$2:$B$16,2,0))</f>
        <v>FARDIN</v>
      </c>
      <c r="O1163" s="50" t="str">
        <f>TRIM(UPPER(tbl_raw_data[[#This Row],[Outcome]]))</f>
        <v>WITHDRAW</v>
      </c>
      <c r="P1163" s="50" t="str">
        <f>TRIM(UPPER(tbl_raw_data[[#This Row],[Queue Name]]))</f>
        <v>CONSUMER PRE BUREAU</v>
      </c>
      <c r="Q1163" s="50" t="str">
        <f>IF(tbl_raw_data[[#This Row],[Time taken in min]]&lt;=Settiings!$D$2,"SLA_MET","SLA_NOT_MET")</f>
        <v>SLA_MET</v>
      </c>
      <c r="R1163" s="94"/>
    </row>
    <row r="1164" spans="1:18" x14ac:dyDescent="0.3">
      <c r="A1164" s="20" t="s">
        <v>5689</v>
      </c>
      <c r="B1164" s="15">
        <v>45160.690983796296</v>
      </c>
      <c r="C1164" s="28">
        <v>45160.708506944444</v>
      </c>
      <c r="D1164" s="29" t="s">
        <v>8</v>
      </c>
      <c r="E1164" s="29" t="s">
        <v>19</v>
      </c>
      <c r="F1164" s="29" t="s">
        <v>1222</v>
      </c>
      <c r="G1164" s="29" t="s">
        <v>5690</v>
      </c>
      <c r="H1164" s="78" t="s">
        <v>7451</v>
      </c>
      <c r="I1164" s="48">
        <f>tbl_raw_data[[#This Row],[Date Actioned]]-tbl_raw_data[[#This Row],[Date Tagged]]</f>
        <v>1.7523148148029577E-2</v>
      </c>
      <c r="J1164" s="46">
        <f>HOUR(tbl_raw_data[[#This Row],[Time_taken]])*60+MINUTE(tbl_raw_data[[#This Row],[Time_taken]])+SECOND(tbl_raw_data[[#This Row],[Time_taken]])/60</f>
        <v>25.233333333333334</v>
      </c>
      <c r="K1164" s="52">
        <f>DATE(YEAR(tbl_raw_data[[#This Row],[Date Actioned]]),MONTH(tbl_raw_data[[#This Row],[Date Actioned]]),DAY(tbl_raw_data[[#This Row],[Date Actioned]]))</f>
        <v>45160</v>
      </c>
      <c r="L1164" s="50" t="str">
        <f>UPPER(TEXT(tbl_raw_data[[#This Row],[updated_date]],"MMMM"))</f>
        <v>AUGUST</v>
      </c>
      <c r="M1164" s="50" t="str">
        <f>"WEEK "&amp; IF(ROUNDUP(DAY(tbl_raw_data[[#This Row],[updated_date]])/7,0)=5,4,ROUNDUP(DAY(tbl_raw_data[[#This Row],[updated_date]])/7,0))</f>
        <v>WEEK 4</v>
      </c>
      <c r="N1164" s="50" t="str">
        <f>UPPER(VLOOKUP(tbl_raw_data[[#This Row],[Analyst]],Settiings!$A$2:$B$16,2,0))</f>
        <v>HARDIK</v>
      </c>
      <c r="O1164" s="50" t="str">
        <f>TRIM(UPPER(tbl_raw_data[[#This Row],[Outcome]]))</f>
        <v>WITHDRAW</v>
      </c>
      <c r="P1164" s="50" t="str">
        <f>TRIM(UPPER(tbl_raw_data[[#This Row],[Queue Name]]))</f>
        <v>CONSUMER POST BUREAU</v>
      </c>
      <c r="Q1164" s="50" t="str">
        <f>IF(tbl_raw_data[[#This Row],[Time taken in min]]&lt;=Settiings!$D$2,"SLA_MET","SLA_NOT_MET")</f>
        <v>SLA_NOT_MET</v>
      </c>
      <c r="R1164" s="94"/>
    </row>
    <row r="1165" spans="1:18" x14ac:dyDescent="0.3">
      <c r="A1165" s="23" t="s">
        <v>5695</v>
      </c>
      <c r="B1165" s="9">
        <v>45160.693148148152</v>
      </c>
      <c r="C1165" s="30">
        <v>45160.712106481478</v>
      </c>
      <c r="D1165" s="31" t="s">
        <v>8</v>
      </c>
      <c r="E1165" s="31" t="s">
        <v>9</v>
      </c>
      <c r="F1165" s="31" t="s">
        <v>10</v>
      </c>
      <c r="G1165" s="31" t="s">
        <v>5696</v>
      </c>
      <c r="H1165" s="78" t="s">
        <v>7451</v>
      </c>
      <c r="I1165" s="48">
        <f>tbl_raw_data[[#This Row],[Date Actioned]]-tbl_raw_data[[#This Row],[Date Tagged]]</f>
        <v>1.8958333326736465E-2</v>
      </c>
      <c r="J1165" s="46">
        <f>HOUR(tbl_raw_data[[#This Row],[Time_taken]])*60+MINUTE(tbl_raw_data[[#This Row],[Time_taken]])+SECOND(tbl_raw_data[[#This Row],[Time_taken]])/60</f>
        <v>27.3</v>
      </c>
      <c r="K1165" s="52">
        <f>DATE(YEAR(tbl_raw_data[[#This Row],[Date Actioned]]),MONTH(tbl_raw_data[[#This Row],[Date Actioned]]),DAY(tbl_raw_data[[#This Row],[Date Actioned]]))</f>
        <v>45160</v>
      </c>
      <c r="L1165" s="50" t="str">
        <f>UPPER(TEXT(tbl_raw_data[[#This Row],[updated_date]],"MMMM"))</f>
        <v>AUGUST</v>
      </c>
      <c r="M1165" s="50" t="str">
        <f>"WEEK "&amp; IF(ROUNDUP(DAY(tbl_raw_data[[#This Row],[updated_date]])/7,0)=5,4,ROUNDUP(DAY(tbl_raw_data[[#This Row],[updated_date]])/7,0))</f>
        <v>WEEK 4</v>
      </c>
      <c r="N1165" s="50" t="str">
        <f>UPPER(VLOOKUP(tbl_raw_data[[#This Row],[Analyst]],Settiings!$A$2:$B$16,2,0))</f>
        <v>NITESH</v>
      </c>
      <c r="O1165" s="50" t="str">
        <f>TRIM(UPPER(tbl_raw_data[[#This Row],[Outcome]]))</f>
        <v>WITHDRAW</v>
      </c>
      <c r="P1165" s="50" t="str">
        <f>TRIM(UPPER(tbl_raw_data[[#This Row],[Queue Name]]))</f>
        <v>CONSUMER EXISTING</v>
      </c>
      <c r="Q1165" s="50" t="str">
        <f>IF(tbl_raw_data[[#This Row],[Time taken in min]]&lt;=Settiings!$D$2,"SLA_MET","SLA_NOT_MET")</f>
        <v>SLA_NOT_MET</v>
      </c>
      <c r="R1165" s="94"/>
    </row>
    <row r="1166" spans="1:18" x14ac:dyDescent="0.3">
      <c r="A1166" s="14" t="s">
        <v>5697</v>
      </c>
      <c r="B1166" s="15">
        <v>45160.693391203706</v>
      </c>
      <c r="C1166" s="28">
        <v>45160.713946759257</v>
      </c>
      <c r="D1166" s="29" t="s">
        <v>8</v>
      </c>
      <c r="E1166" s="29" t="s">
        <v>19</v>
      </c>
      <c r="F1166" s="29" t="s">
        <v>16</v>
      </c>
      <c r="G1166" s="29" t="s">
        <v>4698</v>
      </c>
      <c r="H1166" s="78" t="s">
        <v>7451</v>
      </c>
      <c r="I1166" s="48">
        <f>tbl_raw_data[[#This Row],[Date Actioned]]-tbl_raw_data[[#This Row],[Date Tagged]]</f>
        <v>2.0555555551254656E-2</v>
      </c>
      <c r="J1166" s="46">
        <f>HOUR(tbl_raw_data[[#This Row],[Time_taken]])*60+MINUTE(tbl_raw_data[[#This Row],[Time_taken]])+SECOND(tbl_raw_data[[#This Row],[Time_taken]])/60</f>
        <v>29.6</v>
      </c>
      <c r="K1166" s="52">
        <f>DATE(YEAR(tbl_raw_data[[#This Row],[Date Actioned]]),MONTH(tbl_raw_data[[#This Row],[Date Actioned]]),DAY(tbl_raw_data[[#This Row],[Date Actioned]]))</f>
        <v>45160</v>
      </c>
      <c r="L1166" s="50" t="str">
        <f>UPPER(TEXT(tbl_raw_data[[#This Row],[updated_date]],"MMMM"))</f>
        <v>AUGUST</v>
      </c>
      <c r="M1166" s="50" t="str">
        <f>"WEEK "&amp; IF(ROUNDUP(DAY(tbl_raw_data[[#This Row],[updated_date]])/7,0)=5,4,ROUNDUP(DAY(tbl_raw_data[[#This Row],[updated_date]])/7,0))</f>
        <v>WEEK 4</v>
      </c>
      <c r="N1166" s="50" t="str">
        <f>UPPER(VLOOKUP(tbl_raw_data[[#This Row],[Analyst]],Settiings!$A$2:$B$16,2,0))</f>
        <v>CAMROOON</v>
      </c>
      <c r="O1166" s="50" t="str">
        <f>TRIM(UPPER(tbl_raw_data[[#This Row],[Outcome]]))</f>
        <v>WITHDRAW</v>
      </c>
      <c r="P1166" s="50" t="str">
        <f>TRIM(UPPER(tbl_raw_data[[#This Row],[Queue Name]]))</f>
        <v>CONSUMER POST BUREAU</v>
      </c>
      <c r="Q1166" s="50" t="str">
        <f>IF(tbl_raw_data[[#This Row],[Time taken in min]]&lt;=Settiings!$D$2,"SLA_MET","SLA_NOT_MET")</f>
        <v>SLA_NOT_MET</v>
      </c>
      <c r="R1166" s="94"/>
    </row>
    <row r="1167" spans="1:18" x14ac:dyDescent="0.3">
      <c r="A1167" s="20" t="s">
        <v>5698</v>
      </c>
      <c r="B1167" s="9">
        <v>45160.695949074077</v>
      </c>
      <c r="C1167" s="30">
        <v>45160.71471064815</v>
      </c>
      <c r="D1167" s="31" t="s">
        <v>8</v>
      </c>
      <c r="E1167" s="31" t="s">
        <v>9</v>
      </c>
      <c r="F1167" s="31" t="s">
        <v>1222</v>
      </c>
      <c r="G1167" s="31" t="s">
        <v>4698</v>
      </c>
      <c r="H1167" s="78" t="s">
        <v>7451</v>
      </c>
      <c r="I1167" s="48">
        <f>tbl_raw_data[[#This Row],[Date Actioned]]-tbl_raw_data[[#This Row],[Date Tagged]]</f>
        <v>1.8761574072414078E-2</v>
      </c>
      <c r="J1167" s="46">
        <f>HOUR(tbl_raw_data[[#This Row],[Time_taken]])*60+MINUTE(tbl_raw_data[[#This Row],[Time_taken]])+SECOND(tbl_raw_data[[#This Row],[Time_taken]])/60</f>
        <v>27.016666666666666</v>
      </c>
      <c r="K1167" s="52">
        <f>DATE(YEAR(tbl_raw_data[[#This Row],[Date Actioned]]),MONTH(tbl_raw_data[[#This Row],[Date Actioned]]),DAY(tbl_raw_data[[#This Row],[Date Actioned]]))</f>
        <v>45160</v>
      </c>
      <c r="L1167" s="50" t="str">
        <f>UPPER(TEXT(tbl_raw_data[[#This Row],[updated_date]],"MMMM"))</f>
        <v>AUGUST</v>
      </c>
      <c r="M1167" s="50" t="str">
        <f>"WEEK "&amp; IF(ROUNDUP(DAY(tbl_raw_data[[#This Row],[updated_date]])/7,0)=5,4,ROUNDUP(DAY(tbl_raw_data[[#This Row],[updated_date]])/7,0))</f>
        <v>WEEK 4</v>
      </c>
      <c r="N1167" s="50" t="str">
        <f>UPPER(VLOOKUP(tbl_raw_data[[#This Row],[Analyst]],Settiings!$A$2:$B$16,2,0))</f>
        <v>HARDIK</v>
      </c>
      <c r="O1167" s="50" t="str">
        <f>TRIM(UPPER(tbl_raw_data[[#This Row],[Outcome]]))</f>
        <v>WITHDRAW</v>
      </c>
      <c r="P1167" s="50" t="str">
        <f>TRIM(UPPER(tbl_raw_data[[#This Row],[Queue Name]]))</f>
        <v>CONSUMER EXISTING</v>
      </c>
      <c r="Q1167" s="50" t="str">
        <f>IF(tbl_raw_data[[#This Row],[Time taken in min]]&lt;=Settiings!$D$2,"SLA_MET","SLA_NOT_MET")</f>
        <v>SLA_NOT_MET</v>
      </c>
      <c r="R1167" s="94"/>
    </row>
    <row r="1168" spans="1:18" x14ac:dyDescent="0.3">
      <c r="A1168" s="14" t="s">
        <v>5701</v>
      </c>
      <c r="B1168" s="9">
        <v>45160.704675925925</v>
      </c>
      <c r="C1168" s="30">
        <v>45160.71565972222</v>
      </c>
      <c r="D1168" s="31" t="s">
        <v>8</v>
      </c>
      <c r="E1168" s="31" t="s">
        <v>9</v>
      </c>
      <c r="F1168" s="31" t="s">
        <v>686</v>
      </c>
      <c r="G1168" s="31" t="s">
        <v>5439</v>
      </c>
      <c r="H1168" s="78" t="s">
        <v>7451</v>
      </c>
      <c r="I1168" s="48">
        <f>tbl_raw_data[[#This Row],[Date Actioned]]-tbl_raw_data[[#This Row],[Date Tagged]]</f>
        <v>1.0983796295477077E-2</v>
      </c>
      <c r="J1168" s="46">
        <f>HOUR(tbl_raw_data[[#This Row],[Time_taken]])*60+MINUTE(tbl_raw_data[[#This Row],[Time_taken]])+SECOND(tbl_raw_data[[#This Row],[Time_taken]])/60</f>
        <v>15.816666666666666</v>
      </c>
      <c r="K1168" s="52">
        <f>DATE(YEAR(tbl_raw_data[[#This Row],[Date Actioned]]),MONTH(tbl_raw_data[[#This Row],[Date Actioned]]),DAY(tbl_raw_data[[#This Row],[Date Actioned]]))</f>
        <v>45160</v>
      </c>
      <c r="L1168" s="50" t="str">
        <f>UPPER(TEXT(tbl_raw_data[[#This Row],[updated_date]],"MMMM"))</f>
        <v>AUGUST</v>
      </c>
      <c r="M1168" s="50" t="str">
        <f>"WEEK "&amp; IF(ROUNDUP(DAY(tbl_raw_data[[#This Row],[updated_date]])/7,0)=5,4,ROUNDUP(DAY(tbl_raw_data[[#This Row],[updated_date]])/7,0))</f>
        <v>WEEK 4</v>
      </c>
      <c r="N1168" s="50" t="str">
        <f>UPPER(VLOOKUP(tbl_raw_data[[#This Row],[Analyst]],Settiings!$A$2:$B$16,2,0))</f>
        <v>FARDIN</v>
      </c>
      <c r="O1168" s="50" t="str">
        <f>TRIM(UPPER(tbl_raw_data[[#This Row],[Outcome]]))</f>
        <v>WITHDRAW</v>
      </c>
      <c r="P1168" s="50" t="str">
        <f>TRIM(UPPER(tbl_raw_data[[#This Row],[Queue Name]]))</f>
        <v>CONSUMER EXISTING</v>
      </c>
      <c r="Q1168" s="50" t="str">
        <f>IF(tbl_raw_data[[#This Row],[Time taken in min]]&lt;=Settiings!$D$2,"SLA_MET","SLA_NOT_MET")</f>
        <v>SLA_MET</v>
      </c>
      <c r="R1168" s="94"/>
    </row>
    <row r="1169" spans="1:18" x14ac:dyDescent="0.3">
      <c r="A1169" s="20" t="s">
        <v>5702</v>
      </c>
      <c r="B1169" s="15">
        <v>45160.705034722225</v>
      </c>
      <c r="C1169" s="28">
        <v>45160.720057870371</v>
      </c>
      <c r="D1169" s="29" t="s">
        <v>8</v>
      </c>
      <c r="E1169" s="29" t="s">
        <v>47</v>
      </c>
      <c r="F1169" s="29" t="s">
        <v>10</v>
      </c>
      <c r="G1169" s="29" t="s">
        <v>4926</v>
      </c>
      <c r="H1169" s="78" t="s">
        <v>7451</v>
      </c>
      <c r="I1169" s="48">
        <f>tbl_raw_data[[#This Row],[Date Actioned]]-tbl_raw_data[[#This Row],[Date Tagged]]</f>
        <v>1.5023148145701271E-2</v>
      </c>
      <c r="J1169" s="46">
        <f>HOUR(tbl_raw_data[[#This Row],[Time_taken]])*60+MINUTE(tbl_raw_data[[#This Row],[Time_taken]])+SECOND(tbl_raw_data[[#This Row],[Time_taken]])/60</f>
        <v>21.633333333333333</v>
      </c>
      <c r="K1169" s="52">
        <f>DATE(YEAR(tbl_raw_data[[#This Row],[Date Actioned]]),MONTH(tbl_raw_data[[#This Row],[Date Actioned]]),DAY(tbl_raw_data[[#This Row],[Date Actioned]]))</f>
        <v>45160</v>
      </c>
      <c r="L1169" s="50" t="str">
        <f>UPPER(TEXT(tbl_raw_data[[#This Row],[updated_date]],"MMMM"))</f>
        <v>AUGUST</v>
      </c>
      <c r="M1169" s="50" t="str">
        <f>"WEEK "&amp; IF(ROUNDUP(DAY(tbl_raw_data[[#This Row],[updated_date]])/7,0)=5,4,ROUNDUP(DAY(tbl_raw_data[[#This Row],[updated_date]])/7,0))</f>
        <v>WEEK 4</v>
      </c>
      <c r="N1169" s="50" t="str">
        <f>UPPER(VLOOKUP(tbl_raw_data[[#This Row],[Analyst]],Settiings!$A$2:$B$16,2,0))</f>
        <v>NITESH</v>
      </c>
      <c r="O1169" s="50" t="str">
        <f>TRIM(UPPER(tbl_raw_data[[#This Row],[Outcome]]))</f>
        <v>WITHDRAW</v>
      </c>
      <c r="P1169" s="50" t="str">
        <f>TRIM(UPPER(tbl_raw_data[[#This Row],[Queue Name]]))</f>
        <v>CONSUMER PRE BUREAU</v>
      </c>
      <c r="Q1169" s="50" t="str">
        <f>IF(tbl_raw_data[[#This Row],[Time taken in min]]&lt;=Settiings!$D$2,"SLA_MET","SLA_NOT_MET")</f>
        <v>SLA_NOT_MET</v>
      </c>
      <c r="R1169" s="94"/>
    </row>
    <row r="1170" spans="1:18" x14ac:dyDescent="0.3">
      <c r="A1170" s="20" t="s">
        <v>5707</v>
      </c>
      <c r="B1170" s="9">
        <v>45160.715509259258</v>
      </c>
      <c r="C1170" s="30">
        <v>45160.731111111112</v>
      </c>
      <c r="D1170" s="31" t="s">
        <v>8</v>
      </c>
      <c r="E1170" s="31" t="s">
        <v>9</v>
      </c>
      <c r="F1170" s="31" t="s">
        <v>1222</v>
      </c>
      <c r="G1170" s="31" t="s">
        <v>4698</v>
      </c>
      <c r="H1170" s="78" t="s">
        <v>7451</v>
      </c>
      <c r="I1170" s="48">
        <f>tbl_raw_data[[#This Row],[Date Actioned]]-tbl_raw_data[[#This Row],[Date Tagged]]</f>
        <v>1.5601851853716653E-2</v>
      </c>
      <c r="J1170" s="46">
        <f>HOUR(tbl_raw_data[[#This Row],[Time_taken]])*60+MINUTE(tbl_raw_data[[#This Row],[Time_taken]])+SECOND(tbl_raw_data[[#This Row],[Time_taken]])/60</f>
        <v>22.466666666666665</v>
      </c>
      <c r="K1170" s="52">
        <f>DATE(YEAR(tbl_raw_data[[#This Row],[Date Actioned]]),MONTH(tbl_raw_data[[#This Row],[Date Actioned]]),DAY(tbl_raw_data[[#This Row],[Date Actioned]]))</f>
        <v>45160</v>
      </c>
      <c r="L1170" s="50" t="str">
        <f>UPPER(TEXT(tbl_raw_data[[#This Row],[updated_date]],"MMMM"))</f>
        <v>AUGUST</v>
      </c>
      <c r="M1170" s="50" t="str">
        <f>"WEEK "&amp; IF(ROUNDUP(DAY(tbl_raw_data[[#This Row],[updated_date]])/7,0)=5,4,ROUNDUP(DAY(tbl_raw_data[[#This Row],[updated_date]])/7,0))</f>
        <v>WEEK 4</v>
      </c>
      <c r="N1170" s="50" t="str">
        <f>UPPER(VLOOKUP(tbl_raw_data[[#This Row],[Analyst]],Settiings!$A$2:$B$16,2,0))</f>
        <v>HARDIK</v>
      </c>
      <c r="O1170" s="50" t="str">
        <f>TRIM(UPPER(tbl_raw_data[[#This Row],[Outcome]]))</f>
        <v>WITHDRAW</v>
      </c>
      <c r="P1170" s="50" t="str">
        <f>TRIM(UPPER(tbl_raw_data[[#This Row],[Queue Name]]))</f>
        <v>CONSUMER EXISTING</v>
      </c>
      <c r="Q1170" s="50" t="str">
        <f>IF(tbl_raw_data[[#This Row],[Time taken in min]]&lt;=Settiings!$D$2,"SLA_MET","SLA_NOT_MET")</f>
        <v>SLA_NOT_MET</v>
      </c>
      <c r="R1170" s="94"/>
    </row>
    <row r="1171" spans="1:18" x14ac:dyDescent="0.3">
      <c r="A1171" s="23" t="s">
        <v>5709</v>
      </c>
      <c r="B1171" s="15">
        <v>45160.724780092591</v>
      </c>
      <c r="C1171" s="28">
        <v>45160.734224537038</v>
      </c>
      <c r="D1171" s="29" t="s">
        <v>8</v>
      </c>
      <c r="E1171" s="29" t="s">
        <v>47</v>
      </c>
      <c r="F1171" s="29" t="s">
        <v>10</v>
      </c>
      <c r="G1171" s="29" t="s">
        <v>5710</v>
      </c>
      <c r="H1171" s="78" t="s">
        <v>7451</v>
      </c>
      <c r="I1171" s="48">
        <f>tbl_raw_data[[#This Row],[Date Actioned]]-tbl_raw_data[[#This Row],[Date Tagged]]</f>
        <v>9.4444444475811906E-3</v>
      </c>
      <c r="J1171" s="46">
        <f>HOUR(tbl_raw_data[[#This Row],[Time_taken]])*60+MINUTE(tbl_raw_data[[#This Row],[Time_taken]])+SECOND(tbl_raw_data[[#This Row],[Time_taken]])/60</f>
        <v>13.6</v>
      </c>
      <c r="K1171" s="52">
        <f>DATE(YEAR(tbl_raw_data[[#This Row],[Date Actioned]]),MONTH(tbl_raw_data[[#This Row],[Date Actioned]]),DAY(tbl_raw_data[[#This Row],[Date Actioned]]))</f>
        <v>45160</v>
      </c>
      <c r="L1171" s="50" t="str">
        <f>UPPER(TEXT(tbl_raw_data[[#This Row],[updated_date]],"MMMM"))</f>
        <v>AUGUST</v>
      </c>
      <c r="M1171" s="50" t="str">
        <f>"WEEK "&amp; IF(ROUNDUP(DAY(tbl_raw_data[[#This Row],[updated_date]])/7,0)=5,4,ROUNDUP(DAY(tbl_raw_data[[#This Row],[updated_date]])/7,0))</f>
        <v>WEEK 4</v>
      </c>
      <c r="N1171" s="50" t="str">
        <f>UPPER(VLOOKUP(tbl_raw_data[[#This Row],[Analyst]],Settiings!$A$2:$B$16,2,0))</f>
        <v>NITESH</v>
      </c>
      <c r="O1171" s="50" t="str">
        <f>TRIM(UPPER(tbl_raw_data[[#This Row],[Outcome]]))</f>
        <v>WITHDRAW</v>
      </c>
      <c r="P1171" s="50" t="str">
        <f>TRIM(UPPER(tbl_raw_data[[#This Row],[Queue Name]]))</f>
        <v>CONSUMER PRE BUREAU</v>
      </c>
      <c r="Q1171" s="50" t="str">
        <f>IF(tbl_raw_data[[#This Row],[Time taken in min]]&lt;=Settiings!$D$2,"SLA_MET","SLA_NOT_MET")</f>
        <v>SLA_MET</v>
      </c>
      <c r="R1171" s="94"/>
    </row>
    <row r="1172" spans="1:18" x14ac:dyDescent="0.3">
      <c r="A1172" s="14" t="s">
        <v>5712</v>
      </c>
      <c r="B1172" s="9">
        <v>45160.729409722226</v>
      </c>
      <c r="C1172" s="30">
        <v>45160.737557870372</v>
      </c>
      <c r="D1172" s="31" t="s">
        <v>8</v>
      </c>
      <c r="E1172" s="31" t="s">
        <v>47</v>
      </c>
      <c r="F1172" s="31" t="s">
        <v>686</v>
      </c>
      <c r="G1172" s="31" t="s">
        <v>4926</v>
      </c>
      <c r="H1172" s="78" t="s">
        <v>7451</v>
      </c>
      <c r="I1172" s="48">
        <f>tbl_raw_data[[#This Row],[Date Actioned]]-tbl_raw_data[[#This Row],[Date Tagged]]</f>
        <v>8.1481481465743855E-3</v>
      </c>
      <c r="J1172" s="46">
        <f>HOUR(tbl_raw_data[[#This Row],[Time_taken]])*60+MINUTE(tbl_raw_data[[#This Row],[Time_taken]])+SECOND(tbl_raw_data[[#This Row],[Time_taken]])/60</f>
        <v>11.733333333333333</v>
      </c>
      <c r="K1172" s="52">
        <f>DATE(YEAR(tbl_raw_data[[#This Row],[Date Actioned]]),MONTH(tbl_raw_data[[#This Row],[Date Actioned]]),DAY(tbl_raw_data[[#This Row],[Date Actioned]]))</f>
        <v>45160</v>
      </c>
      <c r="L1172" s="50" t="str">
        <f>UPPER(TEXT(tbl_raw_data[[#This Row],[updated_date]],"MMMM"))</f>
        <v>AUGUST</v>
      </c>
      <c r="M1172" s="50" t="str">
        <f>"WEEK "&amp; IF(ROUNDUP(DAY(tbl_raw_data[[#This Row],[updated_date]])/7,0)=5,4,ROUNDUP(DAY(tbl_raw_data[[#This Row],[updated_date]])/7,0))</f>
        <v>WEEK 4</v>
      </c>
      <c r="N1172" s="50" t="str">
        <f>UPPER(VLOOKUP(tbl_raw_data[[#This Row],[Analyst]],Settiings!$A$2:$B$16,2,0))</f>
        <v>FARDIN</v>
      </c>
      <c r="O1172" s="50" t="str">
        <f>TRIM(UPPER(tbl_raw_data[[#This Row],[Outcome]]))</f>
        <v>WITHDRAW</v>
      </c>
      <c r="P1172" s="50" t="str">
        <f>TRIM(UPPER(tbl_raw_data[[#This Row],[Queue Name]]))</f>
        <v>CONSUMER PRE BUREAU</v>
      </c>
      <c r="Q1172" s="50" t="str">
        <f>IF(tbl_raw_data[[#This Row],[Time taken in min]]&lt;=Settiings!$D$2,"SLA_MET","SLA_NOT_MET")</f>
        <v>SLA_MET</v>
      </c>
      <c r="R1172" s="94"/>
    </row>
    <row r="1173" spans="1:18" x14ac:dyDescent="0.3">
      <c r="A1173" s="20" t="s">
        <v>5713</v>
      </c>
      <c r="B1173" s="15">
        <v>45160.730266203704</v>
      </c>
      <c r="C1173" s="28">
        <v>45160.738877314812</v>
      </c>
      <c r="D1173" s="29" t="s">
        <v>8</v>
      </c>
      <c r="E1173" s="29" t="s">
        <v>47</v>
      </c>
      <c r="F1173" s="29" t="s">
        <v>1222</v>
      </c>
      <c r="G1173" s="29" t="s">
        <v>4698</v>
      </c>
      <c r="H1173" s="78" t="s">
        <v>7451</v>
      </c>
      <c r="I1173" s="48">
        <f>tbl_raw_data[[#This Row],[Date Actioned]]-tbl_raw_data[[#This Row],[Date Tagged]]</f>
        <v>8.6111111086211167E-3</v>
      </c>
      <c r="J1173" s="46">
        <f>HOUR(tbl_raw_data[[#This Row],[Time_taken]])*60+MINUTE(tbl_raw_data[[#This Row],[Time_taken]])+SECOND(tbl_raw_data[[#This Row],[Time_taken]])/60</f>
        <v>12.4</v>
      </c>
      <c r="K1173" s="52">
        <f>DATE(YEAR(tbl_raw_data[[#This Row],[Date Actioned]]),MONTH(tbl_raw_data[[#This Row],[Date Actioned]]),DAY(tbl_raw_data[[#This Row],[Date Actioned]]))</f>
        <v>45160</v>
      </c>
      <c r="L1173" s="50" t="str">
        <f>UPPER(TEXT(tbl_raw_data[[#This Row],[updated_date]],"MMMM"))</f>
        <v>AUGUST</v>
      </c>
      <c r="M1173" s="50" t="str">
        <f>"WEEK "&amp; IF(ROUNDUP(DAY(tbl_raw_data[[#This Row],[updated_date]])/7,0)=5,4,ROUNDUP(DAY(tbl_raw_data[[#This Row],[updated_date]])/7,0))</f>
        <v>WEEK 4</v>
      </c>
      <c r="N1173" s="50" t="str">
        <f>UPPER(VLOOKUP(tbl_raw_data[[#This Row],[Analyst]],Settiings!$A$2:$B$16,2,0))</f>
        <v>HARDIK</v>
      </c>
      <c r="O1173" s="50" t="str">
        <f>TRIM(UPPER(tbl_raw_data[[#This Row],[Outcome]]))</f>
        <v>WITHDRAW</v>
      </c>
      <c r="P1173" s="50" t="str">
        <f>TRIM(UPPER(tbl_raw_data[[#This Row],[Queue Name]]))</f>
        <v>CONSUMER PRE BUREAU</v>
      </c>
      <c r="Q1173" s="50" t="str">
        <f>IF(tbl_raw_data[[#This Row],[Time taken in min]]&lt;=Settiings!$D$2,"SLA_MET","SLA_NOT_MET")</f>
        <v>SLA_MET</v>
      </c>
      <c r="R1173" s="94"/>
    </row>
    <row r="1174" spans="1:18" x14ac:dyDescent="0.3">
      <c r="A1174" s="14" t="s">
        <v>5722</v>
      </c>
      <c r="B1174" s="15">
        <v>45160.761550925927</v>
      </c>
      <c r="C1174" s="28">
        <v>45160.766469907408</v>
      </c>
      <c r="D1174" s="29" t="s">
        <v>8</v>
      </c>
      <c r="E1174" s="29" t="s">
        <v>47</v>
      </c>
      <c r="F1174" s="29" t="s">
        <v>16</v>
      </c>
      <c r="G1174" s="29" t="s">
        <v>4926</v>
      </c>
      <c r="H1174" s="78" t="s">
        <v>7451</v>
      </c>
      <c r="I1174" s="48">
        <f>tbl_raw_data[[#This Row],[Date Actioned]]-tbl_raw_data[[#This Row],[Date Tagged]]</f>
        <v>4.9189814817509614E-3</v>
      </c>
      <c r="J1174" s="46">
        <f>HOUR(tbl_raw_data[[#This Row],[Time_taken]])*60+MINUTE(tbl_raw_data[[#This Row],[Time_taken]])+SECOND(tbl_raw_data[[#This Row],[Time_taken]])/60</f>
        <v>7.083333333333333</v>
      </c>
      <c r="K1174" s="52">
        <f>DATE(YEAR(tbl_raw_data[[#This Row],[Date Actioned]]),MONTH(tbl_raw_data[[#This Row],[Date Actioned]]),DAY(tbl_raw_data[[#This Row],[Date Actioned]]))</f>
        <v>45160</v>
      </c>
      <c r="L1174" s="50" t="str">
        <f>UPPER(TEXT(tbl_raw_data[[#This Row],[updated_date]],"MMMM"))</f>
        <v>AUGUST</v>
      </c>
      <c r="M1174" s="50" t="str">
        <f>"WEEK "&amp; IF(ROUNDUP(DAY(tbl_raw_data[[#This Row],[updated_date]])/7,0)=5,4,ROUNDUP(DAY(tbl_raw_data[[#This Row],[updated_date]])/7,0))</f>
        <v>WEEK 4</v>
      </c>
      <c r="N1174" s="50" t="str">
        <f>UPPER(VLOOKUP(tbl_raw_data[[#This Row],[Analyst]],Settiings!$A$2:$B$16,2,0))</f>
        <v>CAMROOON</v>
      </c>
      <c r="O1174" s="50" t="str">
        <f>TRIM(UPPER(tbl_raw_data[[#This Row],[Outcome]]))</f>
        <v>WITHDRAW</v>
      </c>
      <c r="P1174" s="50" t="str">
        <f>TRIM(UPPER(tbl_raw_data[[#This Row],[Queue Name]]))</f>
        <v>CONSUMER PRE BUREAU</v>
      </c>
      <c r="Q1174" s="50" t="str">
        <f>IF(tbl_raw_data[[#This Row],[Time taken in min]]&lt;=Settiings!$D$2,"SLA_MET","SLA_NOT_MET")</f>
        <v>SLA_MET</v>
      </c>
      <c r="R1174" s="94"/>
    </row>
    <row r="1175" spans="1:18" x14ac:dyDescent="0.3">
      <c r="A1175" s="20" t="s">
        <v>5728</v>
      </c>
      <c r="B1175" s="9">
        <v>45160.774722222224</v>
      </c>
      <c r="C1175" s="30">
        <v>45160.779189814813</v>
      </c>
      <c r="D1175" s="31" t="s">
        <v>8</v>
      </c>
      <c r="E1175" s="31" t="s">
        <v>47</v>
      </c>
      <c r="F1175" s="31" t="s">
        <v>1222</v>
      </c>
      <c r="G1175" s="31" t="s">
        <v>4698</v>
      </c>
      <c r="H1175" s="78" t="s">
        <v>7451</v>
      </c>
      <c r="I1175" s="48">
        <f>tbl_raw_data[[#This Row],[Date Actioned]]-tbl_raw_data[[#This Row],[Date Tagged]]</f>
        <v>4.4675925892079249E-3</v>
      </c>
      <c r="J1175" s="46">
        <f>HOUR(tbl_raw_data[[#This Row],[Time_taken]])*60+MINUTE(tbl_raw_data[[#This Row],[Time_taken]])+SECOND(tbl_raw_data[[#This Row],[Time_taken]])/60</f>
        <v>6.4333333333333336</v>
      </c>
      <c r="K1175" s="52">
        <f>DATE(YEAR(tbl_raw_data[[#This Row],[Date Actioned]]),MONTH(tbl_raw_data[[#This Row],[Date Actioned]]),DAY(tbl_raw_data[[#This Row],[Date Actioned]]))</f>
        <v>45160</v>
      </c>
      <c r="L1175" s="50" t="str">
        <f>UPPER(TEXT(tbl_raw_data[[#This Row],[updated_date]],"MMMM"))</f>
        <v>AUGUST</v>
      </c>
      <c r="M1175" s="50" t="str">
        <f>"WEEK "&amp; IF(ROUNDUP(DAY(tbl_raw_data[[#This Row],[updated_date]])/7,0)=5,4,ROUNDUP(DAY(tbl_raw_data[[#This Row],[updated_date]])/7,0))</f>
        <v>WEEK 4</v>
      </c>
      <c r="N1175" s="50" t="str">
        <f>UPPER(VLOOKUP(tbl_raw_data[[#This Row],[Analyst]],Settiings!$A$2:$B$16,2,0))</f>
        <v>HARDIK</v>
      </c>
      <c r="O1175" s="50" t="str">
        <f>TRIM(UPPER(tbl_raw_data[[#This Row],[Outcome]]))</f>
        <v>WITHDRAW</v>
      </c>
      <c r="P1175" s="50" t="str">
        <f>TRIM(UPPER(tbl_raw_data[[#This Row],[Queue Name]]))</f>
        <v>CONSUMER PRE BUREAU</v>
      </c>
      <c r="Q1175" s="50" t="str">
        <f>IF(tbl_raw_data[[#This Row],[Time taken in min]]&lt;=Settiings!$D$2,"SLA_MET","SLA_NOT_MET")</f>
        <v>SLA_MET</v>
      </c>
      <c r="R1175" s="94"/>
    </row>
    <row r="1176" spans="1:18" x14ac:dyDescent="0.3">
      <c r="A1176" s="23" t="s">
        <v>5729</v>
      </c>
      <c r="B1176" s="15">
        <v>45160.776944444442</v>
      </c>
      <c r="C1176" s="28">
        <v>45160.780555555553</v>
      </c>
      <c r="D1176" s="29" t="s">
        <v>8</v>
      </c>
      <c r="E1176" s="29" t="s">
        <v>47</v>
      </c>
      <c r="F1176" s="29" t="s">
        <v>16</v>
      </c>
      <c r="G1176" s="29" t="s">
        <v>4926</v>
      </c>
      <c r="H1176" s="78" t="s">
        <v>7451</v>
      </c>
      <c r="I1176" s="48">
        <f>tbl_raw_data[[#This Row],[Date Actioned]]-tbl_raw_data[[#This Row],[Date Tagged]]</f>
        <v>3.6111111112404615E-3</v>
      </c>
      <c r="J1176" s="46">
        <f>HOUR(tbl_raw_data[[#This Row],[Time_taken]])*60+MINUTE(tbl_raw_data[[#This Row],[Time_taken]])+SECOND(tbl_raw_data[[#This Row],[Time_taken]])/60</f>
        <v>5.2</v>
      </c>
      <c r="K1176" s="52">
        <f>DATE(YEAR(tbl_raw_data[[#This Row],[Date Actioned]]),MONTH(tbl_raw_data[[#This Row],[Date Actioned]]),DAY(tbl_raw_data[[#This Row],[Date Actioned]]))</f>
        <v>45160</v>
      </c>
      <c r="L1176" s="50" t="str">
        <f>UPPER(TEXT(tbl_raw_data[[#This Row],[updated_date]],"MMMM"))</f>
        <v>AUGUST</v>
      </c>
      <c r="M1176" s="50" t="str">
        <f>"WEEK "&amp; IF(ROUNDUP(DAY(tbl_raw_data[[#This Row],[updated_date]])/7,0)=5,4,ROUNDUP(DAY(tbl_raw_data[[#This Row],[updated_date]])/7,0))</f>
        <v>WEEK 4</v>
      </c>
      <c r="N1176" s="50" t="str">
        <f>UPPER(VLOOKUP(tbl_raw_data[[#This Row],[Analyst]],Settiings!$A$2:$B$16,2,0))</f>
        <v>CAMROOON</v>
      </c>
      <c r="O1176" s="50" t="str">
        <f>TRIM(UPPER(tbl_raw_data[[#This Row],[Outcome]]))</f>
        <v>WITHDRAW</v>
      </c>
      <c r="P1176" s="50" t="str">
        <f>TRIM(UPPER(tbl_raw_data[[#This Row],[Queue Name]]))</f>
        <v>CONSUMER PRE BUREAU</v>
      </c>
      <c r="Q1176" s="50" t="str">
        <f>IF(tbl_raw_data[[#This Row],[Time taken in min]]&lt;=Settiings!$D$2,"SLA_MET","SLA_NOT_MET")</f>
        <v>SLA_MET</v>
      </c>
      <c r="R1176" s="94"/>
    </row>
    <row r="1177" spans="1:18" x14ac:dyDescent="0.3">
      <c r="A1177" s="14" t="s">
        <v>5730</v>
      </c>
      <c r="B1177" s="9">
        <v>45160.781215277777</v>
      </c>
      <c r="C1177" s="30">
        <v>45160.787511574075</v>
      </c>
      <c r="D1177" s="31" t="s">
        <v>8</v>
      </c>
      <c r="E1177" s="31" t="s">
        <v>9</v>
      </c>
      <c r="F1177" s="31" t="s">
        <v>1222</v>
      </c>
      <c r="G1177" s="31" t="s">
        <v>4698</v>
      </c>
      <c r="H1177" s="78" t="s">
        <v>7451</v>
      </c>
      <c r="I1177" s="48">
        <f>tbl_raw_data[[#This Row],[Date Actioned]]-tbl_raw_data[[#This Row],[Date Tagged]]</f>
        <v>6.2962962983874604E-3</v>
      </c>
      <c r="J1177" s="46">
        <f>HOUR(tbl_raw_data[[#This Row],[Time_taken]])*60+MINUTE(tbl_raw_data[[#This Row],[Time_taken]])+SECOND(tbl_raw_data[[#This Row],[Time_taken]])/60</f>
        <v>9.0666666666666664</v>
      </c>
      <c r="K1177" s="52">
        <f>DATE(YEAR(tbl_raw_data[[#This Row],[Date Actioned]]),MONTH(tbl_raw_data[[#This Row],[Date Actioned]]),DAY(tbl_raw_data[[#This Row],[Date Actioned]]))</f>
        <v>45160</v>
      </c>
      <c r="L1177" s="50" t="str">
        <f>UPPER(TEXT(tbl_raw_data[[#This Row],[updated_date]],"MMMM"))</f>
        <v>AUGUST</v>
      </c>
      <c r="M1177" s="50" t="str">
        <f>"WEEK "&amp; IF(ROUNDUP(DAY(tbl_raw_data[[#This Row],[updated_date]])/7,0)=5,4,ROUNDUP(DAY(tbl_raw_data[[#This Row],[updated_date]])/7,0))</f>
        <v>WEEK 4</v>
      </c>
      <c r="N1177" s="50" t="str">
        <f>UPPER(VLOOKUP(tbl_raw_data[[#This Row],[Analyst]],Settiings!$A$2:$B$16,2,0))</f>
        <v>HARDIK</v>
      </c>
      <c r="O1177" s="50" t="str">
        <f>TRIM(UPPER(tbl_raw_data[[#This Row],[Outcome]]))</f>
        <v>WITHDRAW</v>
      </c>
      <c r="P1177" s="50" t="str">
        <f>TRIM(UPPER(tbl_raw_data[[#This Row],[Queue Name]]))</f>
        <v>CONSUMER EXISTING</v>
      </c>
      <c r="Q1177" s="50" t="str">
        <f>IF(tbl_raw_data[[#This Row],[Time taken in min]]&lt;=Settiings!$D$2,"SLA_MET","SLA_NOT_MET")</f>
        <v>SLA_MET</v>
      </c>
      <c r="R1177" s="94"/>
    </row>
    <row r="1178" spans="1:18" x14ac:dyDescent="0.3">
      <c r="A1178" s="20" t="s">
        <v>5752</v>
      </c>
      <c r="B1178" s="9">
        <v>45161.402673611112</v>
      </c>
      <c r="C1178" s="30">
        <v>45161.411597222221</v>
      </c>
      <c r="D1178" s="31" t="s">
        <v>8</v>
      </c>
      <c r="E1178" s="31" t="s">
        <v>47</v>
      </c>
      <c r="F1178" s="31" t="s">
        <v>70</v>
      </c>
      <c r="G1178" s="31" t="s">
        <v>5753</v>
      </c>
      <c r="H1178" s="78" t="s">
        <v>7451</v>
      </c>
      <c r="I1178" s="48">
        <f>tbl_raw_data[[#This Row],[Date Actioned]]-tbl_raw_data[[#This Row],[Date Tagged]]</f>
        <v>8.923611108912155E-3</v>
      </c>
      <c r="J1178" s="46">
        <f>HOUR(tbl_raw_data[[#This Row],[Time_taken]])*60+MINUTE(tbl_raw_data[[#This Row],[Time_taken]])+SECOND(tbl_raw_data[[#This Row],[Time_taken]])/60</f>
        <v>12.85</v>
      </c>
      <c r="K1178" s="52">
        <f>DATE(YEAR(tbl_raw_data[[#This Row],[Date Actioned]]),MONTH(tbl_raw_data[[#This Row],[Date Actioned]]),DAY(tbl_raw_data[[#This Row],[Date Actioned]]))</f>
        <v>45161</v>
      </c>
      <c r="L1178" s="50" t="str">
        <f>UPPER(TEXT(tbl_raw_data[[#This Row],[updated_date]],"MMMM"))</f>
        <v>AUGUST</v>
      </c>
      <c r="M1178" s="50" t="str">
        <f>"WEEK "&amp; IF(ROUNDUP(DAY(tbl_raw_data[[#This Row],[updated_date]])/7,0)=5,4,ROUNDUP(DAY(tbl_raw_data[[#This Row],[updated_date]])/7,0))</f>
        <v>WEEK 4</v>
      </c>
      <c r="N1178" s="50" t="str">
        <f>UPPER(VLOOKUP(tbl_raw_data[[#This Row],[Analyst]],Settiings!$A$2:$B$16,2,0))</f>
        <v>ASIF</v>
      </c>
      <c r="O1178" s="50" t="str">
        <f>TRIM(UPPER(tbl_raw_data[[#This Row],[Outcome]]))</f>
        <v>WITHDRAW</v>
      </c>
      <c r="P1178" s="50" t="str">
        <f>TRIM(UPPER(tbl_raw_data[[#This Row],[Queue Name]]))</f>
        <v>CONSUMER PRE BUREAU</v>
      </c>
      <c r="Q1178" s="50" t="str">
        <f>IF(tbl_raw_data[[#This Row],[Time taken in min]]&lt;=Settiings!$D$2,"SLA_MET","SLA_NOT_MET")</f>
        <v>SLA_MET</v>
      </c>
      <c r="R1178" s="94"/>
    </row>
    <row r="1179" spans="1:18" x14ac:dyDescent="0.3">
      <c r="A1179" s="23" t="s">
        <v>5755</v>
      </c>
      <c r="B1179" s="15">
        <v>45161.411736111113</v>
      </c>
      <c r="C1179" s="28">
        <v>45161.41914351852</v>
      </c>
      <c r="D1179" s="29" t="s">
        <v>8</v>
      </c>
      <c r="E1179" s="29" t="s">
        <v>47</v>
      </c>
      <c r="F1179" s="29" t="s">
        <v>65</v>
      </c>
      <c r="G1179" s="29" t="s">
        <v>4698</v>
      </c>
      <c r="H1179" s="78" t="s">
        <v>7451</v>
      </c>
      <c r="I1179" s="48">
        <f>tbl_raw_data[[#This Row],[Date Actioned]]-tbl_raw_data[[#This Row],[Date Tagged]]</f>
        <v>7.4074074072996154E-3</v>
      </c>
      <c r="J1179" s="46">
        <f>HOUR(tbl_raw_data[[#This Row],[Time_taken]])*60+MINUTE(tbl_raw_data[[#This Row],[Time_taken]])+SECOND(tbl_raw_data[[#This Row],[Time_taken]])/60</f>
        <v>10.666666666666666</v>
      </c>
      <c r="K1179" s="52">
        <f>DATE(YEAR(tbl_raw_data[[#This Row],[Date Actioned]]),MONTH(tbl_raw_data[[#This Row],[Date Actioned]]),DAY(tbl_raw_data[[#This Row],[Date Actioned]]))</f>
        <v>45161</v>
      </c>
      <c r="L1179" s="50" t="str">
        <f>UPPER(TEXT(tbl_raw_data[[#This Row],[updated_date]],"MMMM"))</f>
        <v>AUGUST</v>
      </c>
      <c r="M1179" s="50" t="str">
        <f>"WEEK "&amp; IF(ROUNDUP(DAY(tbl_raw_data[[#This Row],[updated_date]])/7,0)=5,4,ROUNDUP(DAY(tbl_raw_data[[#This Row],[updated_date]])/7,0))</f>
        <v>WEEK 4</v>
      </c>
      <c r="N1179" s="50" t="str">
        <f>UPPER(VLOOKUP(tbl_raw_data[[#This Row],[Analyst]],Settiings!$A$2:$B$16,2,0))</f>
        <v>SAM</v>
      </c>
      <c r="O1179" s="50" t="str">
        <f>TRIM(UPPER(tbl_raw_data[[#This Row],[Outcome]]))</f>
        <v>WITHDRAW</v>
      </c>
      <c r="P1179" s="50" t="str">
        <f>TRIM(UPPER(tbl_raw_data[[#This Row],[Queue Name]]))</f>
        <v>CONSUMER PRE BUREAU</v>
      </c>
      <c r="Q1179" s="50" t="str">
        <f>IF(tbl_raw_data[[#This Row],[Time taken in min]]&lt;=Settiings!$D$2,"SLA_MET","SLA_NOT_MET")</f>
        <v>SLA_MET</v>
      </c>
      <c r="R1179" s="94"/>
    </row>
    <row r="1180" spans="1:18" x14ac:dyDescent="0.3">
      <c r="A1180" s="20" t="s">
        <v>5758</v>
      </c>
      <c r="B1180" s="15">
        <v>45161.420578703706</v>
      </c>
      <c r="C1180" s="28">
        <v>45161.425173611111</v>
      </c>
      <c r="D1180" s="29" t="s">
        <v>8</v>
      </c>
      <c r="E1180" s="29" t="s">
        <v>19</v>
      </c>
      <c r="F1180" s="29" t="s">
        <v>65</v>
      </c>
      <c r="G1180" s="29" t="s">
        <v>4698</v>
      </c>
      <c r="H1180" s="78" t="s">
        <v>7451</v>
      </c>
      <c r="I1180" s="48">
        <f>tbl_raw_data[[#This Row],[Date Actioned]]-tbl_raw_data[[#This Row],[Date Tagged]]</f>
        <v>4.5949074046802707E-3</v>
      </c>
      <c r="J1180" s="46">
        <f>HOUR(tbl_raw_data[[#This Row],[Time_taken]])*60+MINUTE(tbl_raw_data[[#This Row],[Time_taken]])+SECOND(tbl_raw_data[[#This Row],[Time_taken]])/60</f>
        <v>6.6166666666666671</v>
      </c>
      <c r="K1180" s="52">
        <f>DATE(YEAR(tbl_raw_data[[#This Row],[Date Actioned]]),MONTH(tbl_raw_data[[#This Row],[Date Actioned]]),DAY(tbl_raw_data[[#This Row],[Date Actioned]]))</f>
        <v>45161</v>
      </c>
      <c r="L1180" s="50" t="str">
        <f>UPPER(TEXT(tbl_raw_data[[#This Row],[updated_date]],"MMMM"))</f>
        <v>AUGUST</v>
      </c>
      <c r="M1180" s="50" t="str">
        <f>"WEEK "&amp; IF(ROUNDUP(DAY(tbl_raw_data[[#This Row],[updated_date]])/7,0)=5,4,ROUNDUP(DAY(tbl_raw_data[[#This Row],[updated_date]])/7,0))</f>
        <v>WEEK 4</v>
      </c>
      <c r="N1180" s="50" t="str">
        <f>UPPER(VLOOKUP(tbl_raw_data[[#This Row],[Analyst]],Settiings!$A$2:$B$16,2,0))</f>
        <v>SAM</v>
      </c>
      <c r="O1180" s="50" t="str">
        <f>TRIM(UPPER(tbl_raw_data[[#This Row],[Outcome]]))</f>
        <v>WITHDRAW</v>
      </c>
      <c r="P1180" s="50" t="str">
        <f>TRIM(UPPER(tbl_raw_data[[#This Row],[Queue Name]]))</f>
        <v>CONSUMER POST BUREAU</v>
      </c>
      <c r="Q1180" s="50" t="str">
        <f>IF(tbl_raw_data[[#This Row],[Time taken in min]]&lt;=Settiings!$D$2,"SLA_MET","SLA_NOT_MET")</f>
        <v>SLA_MET</v>
      </c>
      <c r="R1180" s="94"/>
    </row>
    <row r="1181" spans="1:18" x14ac:dyDescent="0.3">
      <c r="A1181" s="20" t="s">
        <v>5779</v>
      </c>
      <c r="B1181" s="15">
        <v>45161.495243055557</v>
      </c>
      <c r="C1181" s="28">
        <v>45161.507037037038</v>
      </c>
      <c r="D1181" s="29" t="s">
        <v>8</v>
      </c>
      <c r="E1181" s="29" t="s">
        <v>47</v>
      </c>
      <c r="F1181" s="29" t="s">
        <v>65</v>
      </c>
      <c r="G1181" s="29" t="s">
        <v>5780</v>
      </c>
      <c r="H1181" s="78" t="s">
        <v>7451</v>
      </c>
      <c r="I1181" s="48">
        <f>tbl_raw_data[[#This Row],[Date Actioned]]-tbl_raw_data[[#This Row],[Date Tagged]]</f>
        <v>1.1793981480877846E-2</v>
      </c>
      <c r="J1181" s="46">
        <f>HOUR(tbl_raw_data[[#This Row],[Time_taken]])*60+MINUTE(tbl_raw_data[[#This Row],[Time_taken]])+SECOND(tbl_raw_data[[#This Row],[Time_taken]])/60</f>
        <v>16.983333333333334</v>
      </c>
      <c r="K1181" s="52">
        <f>DATE(YEAR(tbl_raw_data[[#This Row],[Date Actioned]]),MONTH(tbl_raw_data[[#This Row],[Date Actioned]]),DAY(tbl_raw_data[[#This Row],[Date Actioned]]))</f>
        <v>45161</v>
      </c>
      <c r="L1181" s="50" t="str">
        <f>UPPER(TEXT(tbl_raw_data[[#This Row],[updated_date]],"MMMM"))</f>
        <v>AUGUST</v>
      </c>
      <c r="M1181" s="50" t="str">
        <f>"WEEK "&amp; IF(ROUNDUP(DAY(tbl_raw_data[[#This Row],[updated_date]])/7,0)=5,4,ROUNDUP(DAY(tbl_raw_data[[#This Row],[updated_date]])/7,0))</f>
        <v>WEEK 4</v>
      </c>
      <c r="N1181" s="50" t="str">
        <f>UPPER(VLOOKUP(tbl_raw_data[[#This Row],[Analyst]],Settiings!$A$2:$B$16,2,0))</f>
        <v>SAM</v>
      </c>
      <c r="O1181" s="50" t="str">
        <f>TRIM(UPPER(tbl_raw_data[[#This Row],[Outcome]]))</f>
        <v>WITHDRAW</v>
      </c>
      <c r="P1181" s="50" t="str">
        <f>TRIM(UPPER(tbl_raw_data[[#This Row],[Queue Name]]))</f>
        <v>CONSUMER PRE BUREAU</v>
      </c>
      <c r="Q1181" s="50" t="str">
        <f>IF(tbl_raw_data[[#This Row],[Time taken in min]]&lt;=Settiings!$D$2,"SLA_MET","SLA_NOT_MET")</f>
        <v>SLA_MET</v>
      </c>
      <c r="R1181" s="94"/>
    </row>
    <row r="1182" spans="1:18" x14ac:dyDescent="0.3">
      <c r="A1182" s="23" t="s">
        <v>5782</v>
      </c>
      <c r="B1182" s="9">
        <v>45161.496493055558</v>
      </c>
      <c r="C1182" s="30">
        <v>45161.502766203703</v>
      </c>
      <c r="D1182" s="31" t="s">
        <v>8</v>
      </c>
      <c r="E1182" s="31" t="s">
        <v>19</v>
      </c>
      <c r="F1182" s="31" t="s">
        <v>16</v>
      </c>
      <c r="G1182" s="31" t="s">
        <v>4698</v>
      </c>
      <c r="H1182" s="78" t="s">
        <v>7451</v>
      </c>
      <c r="I1182" s="48">
        <f>tbl_raw_data[[#This Row],[Date Actioned]]-tbl_raw_data[[#This Row],[Date Tagged]]</f>
        <v>6.2731481448281556E-3</v>
      </c>
      <c r="J1182" s="46">
        <f>HOUR(tbl_raw_data[[#This Row],[Time_taken]])*60+MINUTE(tbl_raw_data[[#This Row],[Time_taken]])+SECOND(tbl_raw_data[[#This Row],[Time_taken]])/60</f>
        <v>9.0333333333333332</v>
      </c>
      <c r="K1182" s="52">
        <f>DATE(YEAR(tbl_raw_data[[#This Row],[Date Actioned]]),MONTH(tbl_raw_data[[#This Row],[Date Actioned]]),DAY(tbl_raw_data[[#This Row],[Date Actioned]]))</f>
        <v>45161</v>
      </c>
      <c r="L1182" s="50" t="str">
        <f>UPPER(TEXT(tbl_raw_data[[#This Row],[updated_date]],"MMMM"))</f>
        <v>AUGUST</v>
      </c>
      <c r="M1182" s="50" t="str">
        <f>"WEEK "&amp; IF(ROUNDUP(DAY(tbl_raw_data[[#This Row],[updated_date]])/7,0)=5,4,ROUNDUP(DAY(tbl_raw_data[[#This Row],[updated_date]])/7,0))</f>
        <v>WEEK 4</v>
      </c>
      <c r="N1182" s="50" t="str">
        <f>UPPER(VLOOKUP(tbl_raw_data[[#This Row],[Analyst]],Settiings!$A$2:$B$16,2,0))</f>
        <v>CAMROOON</v>
      </c>
      <c r="O1182" s="50" t="str">
        <f>TRIM(UPPER(tbl_raw_data[[#This Row],[Outcome]]))</f>
        <v>WITHDRAW</v>
      </c>
      <c r="P1182" s="50" t="str">
        <f>TRIM(UPPER(tbl_raw_data[[#This Row],[Queue Name]]))</f>
        <v>CONSUMER POST BUREAU</v>
      </c>
      <c r="Q1182" s="50" t="str">
        <f>IF(tbl_raw_data[[#This Row],[Time taken in min]]&lt;=Settiings!$D$2,"SLA_MET","SLA_NOT_MET")</f>
        <v>SLA_MET</v>
      </c>
      <c r="R1182" s="94"/>
    </row>
    <row r="1183" spans="1:18" x14ac:dyDescent="0.3">
      <c r="A1183" s="14" t="s">
        <v>5786</v>
      </c>
      <c r="B1183" s="15">
        <v>45161.504062499997</v>
      </c>
      <c r="C1183" s="28">
        <v>45161.515659722223</v>
      </c>
      <c r="D1183" s="29" t="s">
        <v>8</v>
      </c>
      <c r="E1183" s="29" t="s">
        <v>19</v>
      </c>
      <c r="F1183" s="29" t="s">
        <v>16</v>
      </c>
      <c r="G1183" s="29" t="s">
        <v>4757</v>
      </c>
      <c r="H1183" s="78" t="s">
        <v>7451</v>
      </c>
      <c r="I1183" s="48">
        <f>tbl_raw_data[[#This Row],[Date Actioned]]-tbl_raw_data[[#This Row],[Date Tagged]]</f>
        <v>1.1597222226555459E-2</v>
      </c>
      <c r="J1183" s="46">
        <f>HOUR(tbl_raw_data[[#This Row],[Time_taken]])*60+MINUTE(tbl_raw_data[[#This Row],[Time_taken]])+SECOND(tbl_raw_data[[#This Row],[Time_taken]])/60</f>
        <v>16.7</v>
      </c>
      <c r="K1183" s="52">
        <f>DATE(YEAR(tbl_raw_data[[#This Row],[Date Actioned]]),MONTH(tbl_raw_data[[#This Row],[Date Actioned]]),DAY(tbl_raw_data[[#This Row],[Date Actioned]]))</f>
        <v>45161</v>
      </c>
      <c r="L1183" s="50" t="str">
        <f>UPPER(TEXT(tbl_raw_data[[#This Row],[updated_date]],"MMMM"))</f>
        <v>AUGUST</v>
      </c>
      <c r="M1183" s="50" t="str">
        <f>"WEEK "&amp; IF(ROUNDUP(DAY(tbl_raw_data[[#This Row],[updated_date]])/7,0)=5,4,ROUNDUP(DAY(tbl_raw_data[[#This Row],[updated_date]])/7,0))</f>
        <v>WEEK 4</v>
      </c>
      <c r="N1183" s="50" t="str">
        <f>UPPER(VLOOKUP(tbl_raw_data[[#This Row],[Analyst]],Settiings!$A$2:$B$16,2,0))</f>
        <v>CAMROOON</v>
      </c>
      <c r="O1183" s="50" t="str">
        <f>TRIM(UPPER(tbl_raw_data[[#This Row],[Outcome]]))</f>
        <v>WITHDRAW</v>
      </c>
      <c r="P1183" s="50" t="str">
        <f>TRIM(UPPER(tbl_raw_data[[#This Row],[Queue Name]]))</f>
        <v>CONSUMER POST BUREAU</v>
      </c>
      <c r="Q1183" s="50" t="str">
        <f>IF(tbl_raw_data[[#This Row],[Time taken in min]]&lt;=Settiings!$D$2,"SLA_MET","SLA_NOT_MET")</f>
        <v>SLA_MET</v>
      </c>
      <c r="R1183" s="94"/>
    </row>
    <row r="1184" spans="1:18" x14ac:dyDescent="0.3">
      <c r="A1184" s="20" t="s">
        <v>5787</v>
      </c>
      <c r="B1184" s="9">
        <v>45161.50608796296</v>
      </c>
      <c r="C1184" s="30">
        <v>45161.510474537034</v>
      </c>
      <c r="D1184" s="31" t="s">
        <v>8</v>
      </c>
      <c r="E1184" s="31" t="s">
        <v>47</v>
      </c>
      <c r="F1184" s="31" t="s">
        <v>65</v>
      </c>
      <c r="G1184" s="31" t="s">
        <v>4698</v>
      </c>
      <c r="H1184" s="78" t="s">
        <v>7451</v>
      </c>
      <c r="I1184" s="48">
        <f>tbl_raw_data[[#This Row],[Date Actioned]]-tbl_raw_data[[#This Row],[Date Tagged]]</f>
        <v>4.386574073578231E-3</v>
      </c>
      <c r="J1184" s="46">
        <f>HOUR(tbl_raw_data[[#This Row],[Time_taken]])*60+MINUTE(tbl_raw_data[[#This Row],[Time_taken]])+SECOND(tbl_raw_data[[#This Row],[Time_taken]])/60</f>
        <v>6.3166666666666664</v>
      </c>
      <c r="K1184" s="52">
        <f>DATE(YEAR(tbl_raw_data[[#This Row],[Date Actioned]]),MONTH(tbl_raw_data[[#This Row],[Date Actioned]]),DAY(tbl_raw_data[[#This Row],[Date Actioned]]))</f>
        <v>45161</v>
      </c>
      <c r="L1184" s="50" t="str">
        <f>UPPER(TEXT(tbl_raw_data[[#This Row],[updated_date]],"MMMM"))</f>
        <v>AUGUST</v>
      </c>
      <c r="M1184" s="50" t="str">
        <f>"WEEK "&amp; IF(ROUNDUP(DAY(tbl_raw_data[[#This Row],[updated_date]])/7,0)=5,4,ROUNDUP(DAY(tbl_raw_data[[#This Row],[updated_date]])/7,0))</f>
        <v>WEEK 4</v>
      </c>
      <c r="N1184" s="50" t="str">
        <f>UPPER(VLOOKUP(tbl_raw_data[[#This Row],[Analyst]],Settiings!$A$2:$B$16,2,0))</f>
        <v>SAM</v>
      </c>
      <c r="O1184" s="50" t="str">
        <f>TRIM(UPPER(tbl_raw_data[[#This Row],[Outcome]]))</f>
        <v>WITHDRAW</v>
      </c>
      <c r="P1184" s="50" t="str">
        <f>TRIM(UPPER(tbl_raw_data[[#This Row],[Queue Name]]))</f>
        <v>CONSUMER PRE BUREAU</v>
      </c>
      <c r="Q1184" s="50" t="str">
        <f>IF(tbl_raw_data[[#This Row],[Time taken in min]]&lt;=Settiings!$D$2,"SLA_MET","SLA_NOT_MET")</f>
        <v>SLA_MET</v>
      </c>
      <c r="R1184" s="94"/>
    </row>
    <row r="1185" spans="1:18" x14ac:dyDescent="0.3">
      <c r="A1185" s="23" t="s">
        <v>5788</v>
      </c>
      <c r="B1185" s="15">
        <v>45161.50675925926</v>
      </c>
      <c r="C1185" s="28">
        <v>45161.513333333336</v>
      </c>
      <c r="D1185" s="29" t="s">
        <v>8</v>
      </c>
      <c r="E1185" s="29" t="s">
        <v>19</v>
      </c>
      <c r="F1185" s="29" t="s">
        <v>1222</v>
      </c>
      <c r="G1185" s="29" t="s">
        <v>4698</v>
      </c>
      <c r="H1185" s="78" t="s">
        <v>7451</v>
      </c>
      <c r="I1185" s="48">
        <f>tbl_raw_data[[#This Row],[Date Actioned]]-tbl_raw_data[[#This Row],[Date Tagged]]</f>
        <v>6.5740740756154992E-3</v>
      </c>
      <c r="J1185" s="46">
        <f>HOUR(tbl_raw_data[[#This Row],[Time_taken]])*60+MINUTE(tbl_raw_data[[#This Row],[Time_taken]])+SECOND(tbl_raw_data[[#This Row],[Time_taken]])/60</f>
        <v>9.4666666666666668</v>
      </c>
      <c r="K1185" s="52">
        <f>DATE(YEAR(tbl_raw_data[[#This Row],[Date Actioned]]),MONTH(tbl_raw_data[[#This Row],[Date Actioned]]),DAY(tbl_raw_data[[#This Row],[Date Actioned]]))</f>
        <v>45161</v>
      </c>
      <c r="L1185" s="50" t="str">
        <f>UPPER(TEXT(tbl_raw_data[[#This Row],[updated_date]],"MMMM"))</f>
        <v>AUGUST</v>
      </c>
      <c r="M1185" s="50" t="str">
        <f>"WEEK "&amp; IF(ROUNDUP(DAY(tbl_raw_data[[#This Row],[updated_date]])/7,0)=5,4,ROUNDUP(DAY(tbl_raw_data[[#This Row],[updated_date]])/7,0))</f>
        <v>WEEK 4</v>
      </c>
      <c r="N1185" s="50" t="str">
        <f>UPPER(VLOOKUP(tbl_raw_data[[#This Row],[Analyst]],Settiings!$A$2:$B$16,2,0))</f>
        <v>HARDIK</v>
      </c>
      <c r="O1185" s="50" t="str">
        <f>TRIM(UPPER(tbl_raw_data[[#This Row],[Outcome]]))</f>
        <v>WITHDRAW</v>
      </c>
      <c r="P1185" s="50" t="str">
        <f>TRIM(UPPER(tbl_raw_data[[#This Row],[Queue Name]]))</f>
        <v>CONSUMER POST BUREAU</v>
      </c>
      <c r="Q1185" s="50" t="str">
        <f>IF(tbl_raw_data[[#This Row],[Time taken in min]]&lt;=Settiings!$D$2,"SLA_MET","SLA_NOT_MET")</f>
        <v>SLA_MET</v>
      </c>
      <c r="R1185" s="94"/>
    </row>
    <row r="1186" spans="1:18" x14ac:dyDescent="0.3">
      <c r="A1186" s="14" t="s">
        <v>5790</v>
      </c>
      <c r="B1186" s="9">
        <v>45161.511076388888</v>
      </c>
      <c r="C1186" s="30">
        <v>45161.521562499998</v>
      </c>
      <c r="D1186" s="31" t="s">
        <v>8</v>
      </c>
      <c r="E1186" s="31" t="s">
        <v>47</v>
      </c>
      <c r="F1186" s="31" t="s">
        <v>1222</v>
      </c>
      <c r="G1186" s="31" t="s">
        <v>4698</v>
      </c>
      <c r="H1186" s="78" t="s">
        <v>7451</v>
      </c>
      <c r="I1186" s="48">
        <f>tbl_raw_data[[#This Row],[Date Actioned]]-tbl_raw_data[[#This Row],[Date Tagged]]</f>
        <v>1.0486111110367347E-2</v>
      </c>
      <c r="J1186" s="46">
        <f>HOUR(tbl_raw_data[[#This Row],[Time_taken]])*60+MINUTE(tbl_raw_data[[#This Row],[Time_taken]])+SECOND(tbl_raw_data[[#This Row],[Time_taken]])/60</f>
        <v>15.1</v>
      </c>
      <c r="K1186" s="52">
        <f>DATE(YEAR(tbl_raw_data[[#This Row],[Date Actioned]]),MONTH(tbl_raw_data[[#This Row],[Date Actioned]]),DAY(tbl_raw_data[[#This Row],[Date Actioned]]))</f>
        <v>45161</v>
      </c>
      <c r="L1186" s="50" t="str">
        <f>UPPER(TEXT(tbl_raw_data[[#This Row],[updated_date]],"MMMM"))</f>
        <v>AUGUST</v>
      </c>
      <c r="M1186" s="50" t="str">
        <f>"WEEK "&amp; IF(ROUNDUP(DAY(tbl_raw_data[[#This Row],[updated_date]])/7,0)=5,4,ROUNDUP(DAY(tbl_raw_data[[#This Row],[updated_date]])/7,0))</f>
        <v>WEEK 4</v>
      </c>
      <c r="N1186" s="50" t="str">
        <f>UPPER(VLOOKUP(tbl_raw_data[[#This Row],[Analyst]],Settiings!$A$2:$B$16,2,0))</f>
        <v>HARDIK</v>
      </c>
      <c r="O1186" s="50" t="str">
        <f>TRIM(UPPER(tbl_raw_data[[#This Row],[Outcome]]))</f>
        <v>WITHDRAW</v>
      </c>
      <c r="P1186" s="50" t="str">
        <f>TRIM(UPPER(tbl_raw_data[[#This Row],[Queue Name]]))</f>
        <v>CONSUMER PRE BUREAU</v>
      </c>
      <c r="Q1186" s="50" t="str">
        <f>IF(tbl_raw_data[[#This Row],[Time taken in min]]&lt;=Settiings!$D$2,"SLA_MET","SLA_NOT_MET")</f>
        <v>SLA_MET</v>
      </c>
      <c r="R1186" s="94"/>
    </row>
    <row r="1187" spans="1:18" x14ac:dyDescent="0.3">
      <c r="A1187" s="20" t="s">
        <v>5791</v>
      </c>
      <c r="B1187" s="15">
        <v>45161.518136574072</v>
      </c>
      <c r="C1187" s="28">
        <v>45161.524699074071</v>
      </c>
      <c r="D1187" s="29" t="s">
        <v>8</v>
      </c>
      <c r="E1187" s="29" t="s">
        <v>47</v>
      </c>
      <c r="F1187" s="29" t="s">
        <v>65</v>
      </c>
      <c r="G1187" s="29" t="s">
        <v>4757</v>
      </c>
      <c r="H1187" s="78" t="s">
        <v>7451</v>
      </c>
      <c r="I1187" s="48">
        <f>tbl_raw_data[[#This Row],[Date Actioned]]-tbl_raw_data[[#This Row],[Date Tagged]]</f>
        <v>6.5624999988358468E-3</v>
      </c>
      <c r="J1187" s="46">
        <f>HOUR(tbl_raw_data[[#This Row],[Time_taken]])*60+MINUTE(tbl_raw_data[[#This Row],[Time_taken]])+SECOND(tbl_raw_data[[#This Row],[Time_taken]])/60</f>
        <v>9.4499999999999993</v>
      </c>
      <c r="K1187" s="52">
        <f>DATE(YEAR(tbl_raw_data[[#This Row],[Date Actioned]]),MONTH(tbl_raw_data[[#This Row],[Date Actioned]]),DAY(tbl_raw_data[[#This Row],[Date Actioned]]))</f>
        <v>45161</v>
      </c>
      <c r="L1187" s="50" t="str">
        <f>UPPER(TEXT(tbl_raw_data[[#This Row],[updated_date]],"MMMM"))</f>
        <v>AUGUST</v>
      </c>
      <c r="M1187" s="50" t="str">
        <f>"WEEK "&amp; IF(ROUNDUP(DAY(tbl_raw_data[[#This Row],[updated_date]])/7,0)=5,4,ROUNDUP(DAY(tbl_raw_data[[#This Row],[updated_date]])/7,0))</f>
        <v>WEEK 4</v>
      </c>
      <c r="N1187" s="50" t="str">
        <f>UPPER(VLOOKUP(tbl_raw_data[[#This Row],[Analyst]],Settiings!$A$2:$B$16,2,0))</f>
        <v>SAM</v>
      </c>
      <c r="O1187" s="50" t="str">
        <f>TRIM(UPPER(tbl_raw_data[[#This Row],[Outcome]]))</f>
        <v>WITHDRAW</v>
      </c>
      <c r="P1187" s="50" t="str">
        <f>TRIM(UPPER(tbl_raw_data[[#This Row],[Queue Name]]))</f>
        <v>CONSUMER PRE BUREAU</v>
      </c>
      <c r="Q1187" s="50" t="str">
        <f>IF(tbl_raw_data[[#This Row],[Time taken in min]]&lt;=Settiings!$D$2,"SLA_MET","SLA_NOT_MET")</f>
        <v>SLA_MET</v>
      </c>
      <c r="R1187" s="94"/>
    </row>
    <row r="1188" spans="1:18" x14ac:dyDescent="0.3">
      <c r="A1188" s="14" t="s">
        <v>5804</v>
      </c>
      <c r="B1188" s="15">
        <v>45161.535127314812</v>
      </c>
      <c r="C1188" s="28">
        <v>45161.539039351854</v>
      </c>
      <c r="D1188" s="29" t="s">
        <v>8</v>
      </c>
      <c r="E1188" s="29" t="s">
        <v>9</v>
      </c>
      <c r="F1188" s="29" t="s">
        <v>16</v>
      </c>
      <c r="G1188" s="29" t="s">
        <v>5439</v>
      </c>
      <c r="H1188" s="78" t="s">
        <v>7451</v>
      </c>
      <c r="I1188" s="48">
        <f>tbl_raw_data[[#This Row],[Date Actioned]]-tbl_raw_data[[#This Row],[Date Tagged]]</f>
        <v>3.912037042027805E-3</v>
      </c>
      <c r="J1188" s="46">
        <f>HOUR(tbl_raw_data[[#This Row],[Time_taken]])*60+MINUTE(tbl_raw_data[[#This Row],[Time_taken]])+SECOND(tbl_raw_data[[#This Row],[Time_taken]])/60</f>
        <v>5.6333333333333329</v>
      </c>
      <c r="K1188" s="52">
        <f>DATE(YEAR(tbl_raw_data[[#This Row],[Date Actioned]]),MONTH(tbl_raw_data[[#This Row],[Date Actioned]]),DAY(tbl_raw_data[[#This Row],[Date Actioned]]))</f>
        <v>45161</v>
      </c>
      <c r="L1188" s="50" t="str">
        <f>UPPER(TEXT(tbl_raw_data[[#This Row],[updated_date]],"MMMM"))</f>
        <v>AUGUST</v>
      </c>
      <c r="M1188" s="50" t="str">
        <f>"WEEK "&amp; IF(ROUNDUP(DAY(tbl_raw_data[[#This Row],[updated_date]])/7,0)=5,4,ROUNDUP(DAY(tbl_raw_data[[#This Row],[updated_date]])/7,0))</f>
        <v>WEEK 4</v>
      </c>
      <c r="N1188" s="50" t="str">
        <f>UPPER(VLOOKUP(tbl_raw_data[[#This Row],[Analyst]],Settiings!$A$2:$B$16,2,0))</f>
        <v>CAMROOON</v>
      </c>
      <c r="O1188" s="50" t="str">
        <f>TRIM(UPPER(tbl_raw_data[[#This Row],[Outcome]]))</f>
        <v>WITHDRAW</v>
      </c>
      <c r="P1188" s="50" t="str">
        <f>TRIM(UPPER(tbl_raw_data[[#This Row],[Queue Name]]))</f>
        <v>CONSUMER EXISTING</v>
      </c>
      <c r="Q1188" s="50" t="str">
        <f>IF(tbl_raw_data[[#This Row],[Time taken in min]]&lt;=Settiings!$D$2,"SLA_MET","SLA_NOT_MET")</f>
        <v>SLA_MET</v>
      </c>
      <c r="R1188" s="94"/>
    </row>
    <row r="1189" spans="1:18" x14ac:dyDescent="0.3">
      <c r="A1189" s="20" t="s">
        <v>5805</v>
      </c>
      <c r="B1189" s="9">
        <v>45161.538634259261</v>
      </c>
      <c r="C1189" s="30">
        <v>45161.547974537039</v>
      </c>
      <c r="D1189" s="31" t="s">
        <v>8</v>
      </c>
      <c r="E1189" s="31" t="s">
        <v>9</v>
      </c>
      <c r="F1189" s="31" t="s">
        <v>1222</v>
      </c>
      <c r="G1189" s="31" t="s">
        <v>4698</v>
      </c>
      <c r="H1189" s="78" t="s">
        <v>7451</v>
      </c>
      <c r="I1189" s="48">
        <f>tbl_raw_data[[#This Row],[Date Actioned]]-tbl_raw_data[[#This Row],[Date Tagged]]</f>
        <v>9.340277778392192E-3</v>
      </c>
      <c r="J1189" s="46">
        <f>HOUR(tbl_raw_data[[#This Row],[Time_taken]])*60+MINUTE(tbl_raw_data[[#This Row],[Time_taken]])+SECOND(tbl_raw_data[[#This Row],[Time_taken]])/60</f>
        <v>13.45</v>
      </c>
      <c r="K1189" s="52">
        <f>DATE(YEAR(tbl_raw_data[[#This Row],[Date Actioned]]),MONTH(tbl_raw_data[[#This Row],[Date Actioned]]),DAY(tbl_raw_data[[#This Row],[Date Actioned]]))</f>
        <v>45161</v>
      </c>
      <c r="L1189" s="50" t="str">
        <f>UPPER(TEXT(tbl_raw_data[[#This Row],[updated_date]],"MMMM"))</f>
        <v>AUGUST</v>
      </c>
      <c r="M1189" s="50" t="str">
        <f>"WEEK "&amp; IF(ROUNDUP(DAY(tbl_raw_data[[#This Row],[updated_date]])/7,0)=5,4,ROUNDUP(DAY(tbl_raw_data[[#This Row],[updated_date]])/7,0))</f>
        <v>WEEK 4</v>
      </c>
      <c r="N1189" s="50" t="str">
        <f>UPPER(VLOOKUP(tbl_raw_data[[#This Row],[Analyst]],Settiings!$A$2:$B$16,2,0))</f>
        <v>HARDIK</v>
      </c>
      <c r="O1189" s="50" t="str">
        <f>TRIM(UPPER(tbl_raw_data[[#This Row],[Outcome]]))</f>
        <v>WITHDRAW</v>
      </c>
      <c r="P1189" s="50" t="str">
        <f>TRIM(UPPER(tbl_raw_data[[#This Row],[Queue Name]]))</f>
        <v>CONSUMER EXISTING</v>
      </c>
      <c r="Q1189" s="50" t="str">
        <f>IF(tbl_raw_data[[#This Row],[Time taken in min]]&lt;=Settiings!$D$2,"SLA_MET","SLA_NOT_MET")</f>
        <v>SLA_MET</v>
      </c>
      <c r="R1189" s="94"/>
    </row>
    <row r="1190" spans="1:18" x14ac:dyDescent="0.3">
      <c r="A1190" s="23" t="s">
        <v>5806</v>
      </c>
      <c r="B1190" s="15">
        <v>45161.540810185186</v>
      </c>
      <c r="C1190" s="28">
        <v>45161.548310185186</v>
      </c>
      <c r="D1190" s="29" t="s">
        <v>8</v>
      </c>
      <c r="E1190" s="29" t="s">
        <v>9</v>
      </c>
      <c r="F1190" s="29" t="s">
        <v>10</v>
      </c>
      <c r="G1190" s="29" t="s">
        <v>5439</v>
      </c>
      <c r="H1190" s="78" t="s">
        <v>7451</v>
      </c>
      <c r="I1190" s="48">
        <f>tbl_raw_data[[#This Row],[Date Actioned]]-tbl_raw_data[[#This Row],[Date Tagged]]</f>
        <v>7.4999999997089617E-3</v>
      </c>
      <c r="J1190" s="46">
        <f>HOUR(tbl_raw_data[[#This Row],[Time_taken]])*60+MINUTE(tbl_raw_data[[#This Row],[Time_taken]])+SECOND(tbl_raw_data[[#This Row],[Time_taken]])/60</f>
        <v>10.8</v>
      </c>
      <c r="K1190" s="52">
        <f>DATE(YEAR(tbl_raw_data[[#This Row],[Date Actioned]]),MONTH(tbl_raw_data[[#This Row],[Date Actioned]]),DAY(tbl_raw_data[[#This Row],[Date Actioned]]))</f>
        <v>45161</v>
      </c>
      <c r="L1190" s="50" t="str">
        <f>UPPER(TEXT(tbl_raw_data[[#This Row],[updated_date]],"MMMM"))</f>
        <v>AUGUST</v>
      </c>
      <c r="M1190" s="50" t="str">
        <f>"WEEK "&amp; IF(ROUNDUP(DAY(tbl_raw_data[[#This Row],[updated_date]])/7,0)=5,4,ROUNDUP(DAY(tbl_raw_data[[#This Row],[updated_date]])/7,0))</f>
        <v>WEEK 4</v>
      </c>
      <c r="N1190" s="50" t="str">
        <f>UPPER(VLOOKUP(tbl_raw_data[[#This Row],[Analyst]],Settiings!$A$2:$B$16,2,0))</f>
        <v>NITESH</v>
      </c>
      <c r="O1190" s="50" t="str">
        <f>TRIM(UPPER(tbl_raw_data[[#This Row],[Outcome]]))</f>
        <v>WITHDRAW</v>
      </c>
      <c r="P1190" s="50" t="str">
        <f>TRIM(UPPER(tbl_raw_data[[#This Row],[Queue Name]]))</f>
        <v>CONSUMER EXISTING</v>
      </c>
      <c r="Q1190" s="50" t="str">
        <f>IF(tbl_raw_data[[#This Row],[Time taken in min]]&lt;=Settiings!$D$2,"SLA_MET","SLA_NOT_MET")</f>
        <v>SLA_MET</v>
      </c>
      <c r="R1190" s="94"/>
    </row>
    <row r="1191" spans="1:18" x14ac:dyDescent="0.3">
      <c r="A1191" s="14" t="s">
        <v>5809</v>
      </c>
      <c r="B1191" s="9">
        <v>45161.549710648149</v>
      </c>
      <c r="C1191" s="30">
        <v>45161.557708333334</v>
      </c>
      <c r="D1191" s="31" t="s">
        <v>8</v>
      </c>
      <c r="E1191" s="31" t="s">
        <v>9</v>
      </c>
      <c r="F1191" s="31" t="s">
        <v>1222</v>
      </c>
      <c r="G1191" s="31" t="s">
        <v>5810</v>
      </c>
      <c r="H1191" s="78" t="s">
        <v>7451</v>
      </c>
      <c r="I1191" s="48">
        <f>tbl_raw_data[[#This Row],[Date Actioned]]-tbl_raw_data[[#This Row],[Date Tagged]]</f>
        <v>7.9976851848186925E-3</v>
      </c>
      <c r="J1191" s="46">
        <f>HOUR(tbl_raw_data[[#This Row],[Time_taken]])*60+MINUTE(tbl_raw_data[[#This Row],[Time_taken]])+SECOND(tbl_raw_data[[#This Row],[Time_taken]])/60</f>
        <v>11.516666666666667</v>
      </c>
      <c r="K1191" s="52">
        <f>DATE(YEAR(tbl_raw_data[[#This Row],[Date Actioned]]),MONTH(tbl_raw_data[[#This Row],[Date Actioned]]),DAY(tbl_raw_data[[#This Row],[Date Actioned]]))</f>
        <v>45161</v>
      </c>
      <c r="L1191" s="50" t="str">
        <f>UPPER(TEXT(tbl_raw_data[[#This Row],[updated_date]],"MMMM"))</f>
        <v>AUGUST</v>
      </c>
      <c r="M1191" s="50" t="str">
        <f>"WEEK "&amp; IF(ROUNDUP(DAY(tbl_raw_data[[#This Row],[updated_date]])/7,0)=5,4,ROUNDUP(DAY(tbl_raw_data[[#This Row],[updated_date]])/7,0))</f>
        <v>WEEK 4</v>
      </c>
      <c r="N1191" s="50" t="str">
        <f>UPPER(VLOOKUP(tbl_raw_data[[#This Row],[Analyst]],Settiings!$A$2:$B$16,2,0))</f>
        <v>HARDIK</v>
      </c>
      <c r="O1191" s="50" t="str">
        <f>TRIM(UPPER(tbl_raw_data[[#This Row],[Outcome]]))</f>
        <v>WITHDRAW</v>
      </c>
      <c r="P1191" s="50" t="str">
        <f>TRIM(UPPER(tbl_raw_data[[#This Row],[Queue Name]]))</f>
        <v>CONSUMER EXISTING</v>
      </c>
      <c r="Q1191" s="50" t="str">
        <f>IF(tbl_raw_data[[#This Row],[Time taken in min]]&lt;=Settiings!$D$2,"SLA_MET","SLA_NOT_MET")</f>
        <v>SLA_MET</v>
      </c>
      <c r="R1191" s="94"/>
    </row>
    <row r="1192" spans="1:18" x14ac:dyDescent="0.3">
      <c r="A1192" s="23" t="s">
        <v>5814</v>
      </c>
      <c r="B1192" s="9">
        <v>45161.559166666666</v>
      </c>
      <c r="C1192" s="30">
        <v>45161.573958333334</v>
      </c>
      <c r="D1192" s="31" t="s">
        <v>8</v>
      </c>
      <c r="E1192" s="31" t="s">
        <v>9</v>
      </c>
      <c r="F1192" s="31" t="s">
        <v>10</v>
      </c>
      <c r="G1192" s="31" t="s">
        <v>5815</v>
      </c>
      <c r="H1192" s="78" t="s">
        <v>7451</v>
      </c>
      <c r="I1192" s="48">
        <f>tbl_raw_data[[#This Row],[Date Actioned]]-tbl_raw_data[[#This Row],[Date Tagged]]</f>
        <v>1.4791666668315884E-2</v>
      </c>
      <c r="J1192" s="46">
        <f>HOUR(tbl_raw_data[[#This Row],[Time_taken]])*60+MINUTE(tbl_raw_data[[#This Row],[Time_taken]])+SECOND(tbl_raw_data[[#This Row],[Time_taken]])/60</f>
        <v>21.3</v>
      </c>
      <c r="K1192" s="52">
        <f>DATE(YEAR(tbl_raw_data[[#This Row],[Date Actioned]]),MONTH(tbl_raw_data[[#This Row],[Date Actioned]]),DAY(tbl_raw_data[[#This Row],[Date Actioned]]))</f>
        <v>45161</v>
      </c>
      <c r="L1192" s="50" t="str">
        <f>UPPER(TEXT(tbl_raw_data[[#This Row],[updated_date]],"MMMM"))</f>
        <v>AUGUST</v>
      </c>
      <c r="M1192" s="50" t="str">
        <f>"WEEK "&amp; IF(ROUNDUP(DAY(tbl_raw_data[[#This Row],[updated_date]])/7,0)=5,4,ROUNDUP(DAY(tbl_raw_data[[#This Row],[updated_date]])/7,0))</f>
        <v>WEEK 4</v>
      </c>
      <c r="N1192" s="50" t="str">
        <f>UPPER(VLOOKUP(tbl_raw_data[[#This Row],[Analyst]],Settiings!$A$2:$B$16,2,0))</f>
        <v>NITESH</v>
      </c>
      <c r="O1192" s="50" t="str">
        <f>TRIM(UPPER(tbl_raw_data[[#This Row],[Outcome]]))</f>
        <v>WITHDRAW</v>
      </c>
      <c r="P1192" s="50" t="str">
        <f>TRIM(UPPER(tbl_raw_data[[#This Row],[Queue Name]]))</f>
        <v>CONSUMER EXISTING</v>
      </c>
      <c r="Q1192" s="50" t="str">
        <f>IF(tbl_raw_data[[#This Row],[Time taken in min]]&lt;=Settiings!$D$2,"SLA_MET","SLA_NOT_MET")</f>
        <v>SLA_NOT_MET</v>
      </c>
      <c r="R1192" s="94"/>
    </row>
    <row r="1193" spans="1:18" x14ac:dyDescent="0.3">
      <c r="A1193" s="14" t="s">
        <v>5817</v>
      </c>
      <c r="B1193" s="15">
        <v>45161.560555555552</v>
      </c>
      <c r="C1193" s="28">
        <v>45161.579687500001</v>
      </c>
      <c r="D1193" s="29" t="s">
        <v>8</v>
      </c>
      <c r="E1193" s="29" t="s">
        <v>19</v>
      </c>
      <c r="F1193" s="29" t="s">
        <v>1222</v>
      </c>
      <c r="G1193" s="29" t="s">
        <v>4818</v>
      </c>
      <c r="H1193" s="78" t="s">
        <v>7451</v>
      </c>
      <c r="I1193" s="48">
        <f>tbl_raw_data[[#This Row],[Date Actioned]]-tbl_raw_data[[#This Row],[Date Tagged]]</f>
        <v>1.913194444932742E-2</v>
      </c>
      <c r="J1193" s="46">
        <f>HOUR(tbl_raw_data[[#This Row],[Time_taken]])*60+MINUTE(tbl_raw_data[[#This Row],[Time_taken]])+SECOND(tbl_raw_data[[#This Row],[Time_taken]])/60</f>
        <v>27.55</v>
      </c>
      <c r="K1193" s="52">
        <f>DATE(YEAR(tbl_raw_data[[#This Row],[Date Actioned]]),MONTH(tbl_raw_data[[#This Row],[Date Actioned]]),DAY(tbl_raw_data[[#This Row],[Date Actioned]]))</f>
        <v>45161</v>
      </c>
      <c r="L1193" s="50" t="str">
        <f>UPPER(TEXT(tbl_raw_data[[#This Row],[updated_date]],"MMMM"))</f>
        <v>AUGUST</v>
      </c>
      <c r="M1193" s="50" t="str">
        <f>"WEEK "&amp; IF(ROUNDUP(DAY(tbl_raw_data[[#This Row],[updated_date]])/7,0)=5,4,ROUNDUP(DAY(tbl_raw_data[[#This Row],[updated_date]])/7,0))</f>
        <v>WEEK 4</v>
      </c>
      <c r="N1193" s="50" t="str">
        <f>UPPER(VLOOKUP(tbl_raw_data[[#This Row],[Analyst]],Settiings!$A$2:$B$16,2,0))</f>
        <v>HARDIK</v>
      </c>
      <c r="O1193" s="50" t="str">
        <f>TRIM(UPPER(tbl_raw_data[[#This Row],[Outcome]]))</f>
        <v>WITHDRAW</v>
      </c>
      <c r="P1193" s="50" t="str">
        <f>TRIM(UPPER(tbl_raw_data[[#This Row],[Queue Name]]))</f>
        <v>CONSUMER POST BUREAU</v>
      </c>
      <c r="Q1193" s="50" t="str">
        <f>IF(tbl_raw_data[[#This Row],[Time taken in min]]&lt;=Settiings!$D$2,"SLA_MET","SLA_NOT_MET")</f>
        <v>SLA_NOT_MET</v>
      </c>
      <c r="R1193" s="94"/>
    </row>
    <row r="1194" spans="1:18" x14ac:dyDescent="0.3">
      <c r="A1194" s="20" t="s">
        <v>5824</v>
      </c>
      <c r="B1194" s="9">
        <v>45161.566041666665</v>
      </c>
      <c r="C1194" s="30">
        <v>45161.575196759259</v>
      </c>
      <c r="D1194" s="31" t="s">
        <v>8</v>
      </c>
      <c r="E1194" s="31" t="s">
        <v>9</v>
      </c>
      <c r="F1194" s="31" t="s">
        <v>16</v>
      </c>
      <c r="G1194" s="31" t="s">
        <v>5825</v>
      </c>
      <c r="H1194" s="78" t="s">
        <v>7451</v>
      </c>
      <c r="I1194" s="48">
        <f>tbl_raw_data[[#This Row],[Date Actioned]]-tbl_raw_data[[#This Row],[Date Tagged]]</f>
        <v>9.1550925935734995E-3</v>
      </c>
      <c r="J1194" s="46">
        <f>HOUR(tbl_raw_data[[#This Row],[Time_taken]])*60+MINUTE(tbl_raw_data[[#This Row],[Time_taken]])+SECOND(tbl_raw_data[[#This Row],[Time_taken]])/60</f>
        <v>13.183333333333334</v>
      </c>
      <c r="K1194" s="52">
        <f>DATE(YEAR(tbl_raw_data[[#This Row],[Date Actioned]]),MONTH(tbl_raw_data[[#This Row],[Date Actioned]]),DAY(tbl_raw_data[[#This Row],[Date Actioned]]))</f>
        <v>45161</v>
      </c>
      <c r="L1194" s="50" t="str">
        <f>UPPER(TEXT(tbl_raw_data[[#This Row],[updated_date]],"MMMM"))</f>
        <v>AUGUST</v>
      </c>
      <c r="M1194" s="50" t="str">
        <f>"WEEK "&amp; IF(ROUNDUP(DAY(tbl_raw_data[[#This Row],[updated_date]])/7,0)=5,4,ROUNDUP(DAY(tbl_raw_data[[#This Row],[updated_date]])/7,0))</f>
        <v>WEEK 4</v>
      </c>
      <c r="N1194" s="50" t="str">
        <f>UPPER(VLOOKUP(tbl_raw_data[[#This Row],[Analyst]],Settiings!$A$2:$B$16,2,0))</f>
        <v>CAMROOON</v>
      </c>
      <c r="O1194" s="50" t="str">
        <f>TRIM(UPPER(tbl_raw_data[[#This Row],[Outcome]]))</f>
        <v>WITHDRAW</v>
      </c>
      <c r="P1194" s="50" t="str">
        <f>TRIM(UPPER(tbl_raw_data[[#This Row],[Queue Name]]))</f>
        <v>CONSUMER EXISTING</v>
      </c>
      <c r="Q1194" s="50" t="str">
        <f>IF(tbl_raw_data[[#This Row],[Time taken in min]]&lt;=Settiings!$D$2,"SLA_MET","SLA_NOT_MET")</f>
        <v>SLA_MET</v>
      </c>
      <c r="R1194" s="94"/>
    </row>
    <row r="1195" spans="1:18" x14ac:dyDescent="0.3">
      <c r="A1195" s="14" t="s">
        <v>5840</v>
      </c>
      <c r="B1195" s="9">
        <v>45161.60738425926</v>
      </c>
      <c r="C1195" s="30">
        <v>45161.614699074074</v>
      </c>
      <c r="D1195" s="31" t="s">
        <v>8</v>
      </c>
      <c r="E1195" s="31" t="s">
        <v>47</v>
      </c>
      <c r="F1195" s="31" t="s">
        <v>686</v>
      </c>
      <c r="G1195" s="31" t="s">
        <v>5841</v>
      </c>
      <c r="H1195" s="78" t="s">
        <v>7451</v>
      </c>
      <c r="I1195" s="48">
        <f>tbl_raw_data[[#This Row],[Date Actioned]]-tbl_raw_data[[#This Row],[Date Tagged]]</f>
        <v>7.3148148148902692E-3</v>
      </c>
      <c r="J1195" s="46">
        <f>HOUR(tbl_raw_data[[#This Row],[Time_taken]])*60+MINUTE(tbl_raw_data[[#This Row],[Time_taken]])+SECOND(tbl_raw_data[[#This Row],[Time_taken]])/60</f>
        <v>10.533333333333333</v>
      </c>
      <c r="K1195" s="52">
        <f>DATE(YEAR(tbl_raw_data[[#This Row],[Date Actioned]]),MONTH(tbl_raw_data[[#This Row],[Date Actioned]]),DAY(tbl_raw_data[[#This Row],[Date Actioned]]))</f>
        <v>45161</v>
      </c>
      <c r="L1195" s="50" t="str">
        <f>UPPER(TEXT(tbl_raw_data[[#This Row],[updated_date]],"MMMM"))</f>
        <v>AUGUST</v>
      </c>
      <c r="M1195" s="50" t="str">
        <f>"WEEK "&amp; IF(ROUNDUP(DAY(tbl_raw_data[[#This Row],[updated_date]])/7,0)=5,4,ROUNDUP(DAY(tbl_raw_data[[#This Row],[updated_date]])/7,0))</f>
        <v>WEEK 4</v>
      </c>
      <c r="N1195" s="50" t="str">
        <f>UPPER(VLOOKUP(tbl_raw_data[[#This Row],[Analyst]],Settiings!$A$2:$B$16,2,0))</f>
        <v>FARDIN</v>
      </c>
      <c r="O1195" s="50" t="str">
        <f>TRIM(UPPER(tbl_raw_data[[#This Row],[Outcome]]))</f>
        <v>WITHDRAW</v>
      </c>
      <c r="P1195" s="50" t="str">
        <f>TRIM(UPPER(tbl_raw_data[[#This Row],[Queue Name]]))</f>
        <v>CONSUMER PRE BUREAU</v>
      </c>
      <c r="Q1195" s="50" t="str">
        <f>IF(tbl_raw_data[[#This Row],[Time taken in min]]&lt;=Settiings!$D$2,"SLA_MET","SLA_NOT_MET")</f>
        <v>SLA_MET</v>
      </c>
      <c r="R1195" s="94"/>
    </row>
    <row r="1196" spans="1:18" x14ac:dyDescent="0.3">
      <c r="A1196" s="20" t="s">
        <v>5843</v>
      </c>
      <c r="B1196" s="15">
        <v>45161.608171296299</v>
      </c>
      <c r="C1196" s="28">
        <v>45161.615648148145</v>
      </c>
      <c r="D1196" s="29" t="s">
        <v>8</v>
      </c>
      <c r="E1196" s="29" t="s">
        <v>19</v>
      </c>
      <c r="F1196" s="29" t="s">
        <v>70</v>
      </c>
      <c r="G1196" s="29" t="s">
        <v>5844</v>
      </c>
      <c r="H1196" s="78" t="s">
        <v>7451</v>
      </c>
      <c r="I1196" s="48">
        <f>tbl_raw_data[[#This Row],[Date Actioned]]-tbl_raw_data[[#This Row],[Date Tagged]]</f>
        <v>7.4768518461496569E-3</v>
      </c>
      <c r="J1196" s="46">
        <f>HOUR(tbl_raw_data[[#This Row],[Time_taken]])*60+MINUTE(tbl_raw_data[[#This Row],[Time_taken]])+SECOND(tbl_raw_data[[#This Row],[Time_taken]])/60</f>
        <v>10.766666666666667</v>
      </c>
      <c r="K1196" s="52">
        <f>DATE(YEAR(tbl_raw_data[[#This Row],[Date Actioned]]),MONTH(tbl_raw_data[[#This Row],[Date Actioned]]),DAY(tbl_raw_data[[#This Row],[Date Actioned]]))</f>
        <v>45161</v>
      </c>
      <c r="L1196" s="50" t="str">
        <f>UPPER(TEXT(tbl_raw_data[[#This Row],[updated_date]],"MMMM"))</f>
        <v>AUGUST</v>
      </c>
      <c r="M1196" s="50" t="str">
        <f>"WEEK "&amp; IF(ROUNDUP(DAY(tbl_raw_data[[#This Row],[updated_date]])/7,0)=5,4,ROUNDUP(DAY(tbl_raw_data[[#This Row],[updated_date]])/7,0))</f>
        <v>WEEK 4</v>
      </c>
      <c r="N1196" s="50" t="str">
        <f>UPPER(VLOOKUP(tbl_raw_data[[#This Row],[Analyst]],Settiings!$A$2:$B$16,2,0))</f>
        <v>ASIF</v>
      </c>
      <c r="O1196" s="50" t="str">
        <f>TRIM(UPPER(tbl_raw_data[[#This Row],[Outcome]]))</f>
        <v>WITHDRAW</v>
      </c>
      <c r="P1196" s="50" t="str">
        <f>TRIM(UPPER(tbl_raw_data[[#This Row],[Queue Name]]))</f>
        <v>CONSUMER POST BUREAU</v>
      </c>
      <c r="Q1196" s="50" t="str">
        <f>IF(tbl_raw_data[[#This Row],[Time taken in min]]&lt;=Settiings!$D$2,"SLA_MET","SLA_NOT_MET")</f>
        <v>SLA_MET</v>
      </c>
      <c r="R1196" s="94"/>
    </row>
    <row r="1197" spans="1:18" x14ac:dyDescent="0.3">
      <c r="A1197" s="23" t="s">
        <v>5845</v>
      </c>
      <c r="B1197" s="9">
        <v>45161.609513888892</v>
      </c>
      <c r="C1197" s="30">
        <v>45161.614687499998</v>
      </c>
      <c r="D1197" s="31" t="s">
        <v>8</v>
      </c>
      <c r="E1197" s="31" t="s">
        <v>9</v>
      </c>
      <c r="F1197" s="31" t="s">
        <v>16</v>
      </c>
      <c r="G1197" s="31" t="s">
        <v>5029</v>
      </c>
      <c r="H1197" s="78" t="s">
        <v>7451</v>
      </c>
      <c r="I1197" s="48">
        <f>tbl_raw_data[[#This Row],[Date Actioned]]-tbl_raw_data[[#This Row],[Date Tagged]]</f>
        <v>5.1736111054196954E-3</v>
      </c>
      <c r="J1197" s="46">
        <f>HOUR(tbl_raw_data[[#This Row],[Time_taken]])*60+MINUTE(tbl_raw_data[[#This Row],[Time_taken]])+SECOND(tbl_raw_data[[#This Row],[Time_taken]])/60</f>
        <v>7.45</v>
      </c>
      <c r="K1197" s="52">
        <f>DATE(YEAR(tbl_raw_data[[#This Row],[Date Actioned]]),MONTH(tbl_raw_data[[#This Row],[Date Actioned]]),DAY(tbl_raw_data[[#This Row],[Date Actioned]]))</f>
        <v>45161</v>
      </c>
      <c r="L1197" s="50" t="str">
        <f>UPPER(TEXT(tbl_raw_data[[#This Row],[updated_date]],"MMMM"))</f>
        <v>AUGUST</v>
      </c>
      <c r="M1197" s="50" t="str">
        <f>"WEEK "&amp; IF(ROUNDUP(DAY(tbl_raw_data[[#This Row],[updated_date]])/7,0)=5,4,ROUNDUP(DAY(tbl_raw_data[[#This Row],[updated_date]])/7,0))</f>
        <v>WEEK 4</v>
      </c>
      <c r="N1197" s="50" t="str">
        <f>UPPER(VLOOKUP(tbl_raw_data[[#This Row],[Analyst]],Settiings!$A$2:$B$16,2,0))</f>
        <v>CAMROOON</v>
      </c>
      <c r="O1197" s="50" t="str">
        <f>TRIM(UPPER(tbl_raw_data[[#This Row],[Outcome]]))</f>
        <v>WITHDRAW</v>
      </c>
      <c r="P1197" s="50" t="str">
        <f>TRIM(UPPER(tbl_raw_data[[#This Row],[Queue Name]]))</f>
        <v>CONSUMER EXISTING</v>
      </c>
      <c r="Q1197" s="50" t="str">
        <f>IF(tbl_raw_data[[#This Row],[Time taken in min]]&lt;=Settiings!$D$2,"SLA_MET","SLA_NOT_MET")</f>
        <v>SLA_MET</v>
      </c>
      <c r="R1197" s="94"/>
    </row>
    <row r="1198" spans="1:18" x14ac:dyDescent="0.3">
      <c r="A1198" s="20" t="s">
        <v>5856</v>
      </c>
      <c r="B1198" s="9">
        <v>45161.631932870368</v>
      </c>
      <c r="C1198" s="30">
        <v>45161.640798611108</v>
      </c>
      <c r="D1198" s="31" t="s">
        <v>8</v>
      </c>
      <c r="E1198" s="31" t="s">
        <v>9</v>
      </c>
      <c r="F1198" s="31" t="s">
        <v>1222</v>
      </c>
      <c r="G1198" s="31" t="s">
        <v>5857</v>
      </c>
      <c r="H1198" s="78" t="s">
        <v>7451</v>
      </c>
      <c r="I1198" s="48">
        <f>tbl_raw_data[[#This Row],[Date Actioned]]-tbl_raw_data[[#This Row],[Date Tagged]]</f>
        <v>8.8657407395658083E-3</v>
      </c>
      <c r="J1198" s="46">
        <f>HOUR(tbl_raw_data[[#This Row],[Time_taken]])*60+MINUTE(tbl_raw_data[[#This Row],[Time_taken]])+SECOND(tbl_raw_data[[#This Row],[Time_taken]])/60</f>
        <v>12.766666666666667</v>
      </c>
      <c r="K1198" s="52">
        <f>DATE(YEAR(tbl_raw_data[[#This Row],[Date Actioned]]),MONTH(tbl_raw_data[[#This Row],[Date Actioned]]),DAY(tbl_raw_data[[#This Row],[Date Actioned]]))</f>
        <v>45161</v>
      </c>
      <c r="L1198" s="50" t="str">
        <f>UPPER(TEXT(tbl_raw_data[[#This Row],[updated_date]],"MMMM"))</f>
        <v>AUGUST</v>
      </c>
      <c r="M1198" s="50" t="str">
        <f>"WEEK "&amp; IF(ROUNDUP(DAY(tbl_raw_data[[#This Row],[updated_date]])/7,0)=5,4,ROUNDUP(DAY(tbl_raw_data[[#This Row],[updated_date]])/7,0))</f>
        <v>WEEK 4</v>
      </c>
      <c r="N1198" s="50" t="str">
        <f>UPPER(VLOOKUP(tbl_raw_data[[#This Row],[Analyst]],Settiings!$A$2:$B$16,2,0))</f>
        <v>HARDIK</v>
      </c>
      <c r="O1198" s="50" t="str">
        <f>TRIM(UPPER(tbl_raw_data[[#This Row],[Outcome]]))</f>
        <v>WITHDRAW</v>
      </c>
      <c r="P1198" s="50" t="str">
        <f>TRIM(UPPER(tbl_raw_data[[#This Row],[Queue Name]]))</f>
        <v>CONSUMER EXISTING</v>
      </c>
      <c r="Q1198" s="50" t="str">
        <f>IF(tbl_raw_data[[#This Row],[Time taken in min]]&lt;=Settiings!$D$2,"SLA_MET","SLA_NOT_MET")</f>
        <v>SLA_MET</v>
      </c>
      <c r="R1198" s="94"/>
    </row>
    <row r="1199" spans="1:18" x14ac:dyDescent="0.3">
      <c r="A1199" s="23" t="s">
        <v>5861</v>
      </c>
      <c r="B1199" s="15">
        <v>45161.642280092594</v>
      </c>
      <c r="C1199" s="28">
        <v>45161.652245370373</v>
      </c>
      <c r="D1199" s="29" t="s">
        <v>8</v>
      </c>
      <c r="E1199" s="29" t="s">
        <v>9</v>
      </c>
      <c r="F1199" s="29" t="s">
        <v>70</v>
      </c>
      <c r="G1199" s="29" t="s">
        <v>4986</v>
      </c>
      <c r="H1199" s="78" t="s">
        <v>7451</v>
      </c>
      <c r="I1199" s="48">
        <f>tbl_raw_data[[#This Row],[Date Actioned]]-tbl_raw_data[[#This Row],[Date Tagged]]</f>
        <v>9.9652777789742686E-3</v>
      </c>
      <c r="J1199" s="46">
        <f>HOUR(tbl_raw_data[[#This Row],[Time_taken]])*60+MINUTE(tbl_raw_data[[#This Row],[Time_taken]])+SECOND(tbl_raw_data[[#This Row],[Time_taken]])/60</f>
        <v>14.35</v>
      </c>
      <c r="K1199" s="52">
        <f>DATE(YEAR(tbl_raw_data[[#This Row],[Date Actioned]]),MONTH(tbl_raw_data[[#This Row],[Date Actioned]]),DAY(tbl_raw_data[[#This Row],[Date Actioned]]))</f>
        <v>45161</v>
      </c>
      <c r="L1199" s="50" t="str">
        <f>UPPER(TEXT(tbl_raw_data[[#This Row],[updated_date]],"MMMM"))</f>
        <v>AUGUST</v>
      </c>
      <c r="M1199" s="50" t="str">
        <f>"WEEK "&amp; IF(ROUNDUP(DAY(tbl_raw_data[[#This Row],[updated_date]])/7,0)=5,4,ROUNDUP(DAY(tbl_raw_data[[#This Row],[updated_date]])/7,0))</f>
        <v>WEEK 4</v>
      </c>
      <c r="N1199" s="50" t="str">
        <f>UPPER(VLOOKUP(tbl_raw_data[[#This Row],[Analyst]],Settiings!$A$2:$B$16,2,0))</f>
        <v>ASIF</v>
      </c>
      <c r="O1199" s="50" t="str">
        <f>TRIM(UPPER(tbl_raw_data[[#This Row],[Outcome]]))</f>
        <v>WITHDRAW</v>
      </c>
      <c r="P1199" s="50" t="str">
        <f>TRIM(UPPER(tbl_raw_data[[#This Row],[Queue Name]]))</f>
        <v>CONSUMER EXISTING</v>
      </c>
      <c r="Q1199" s="50" t="str">
        <f>IF(tbl_raw_data[[#This Row],[Time taken in min]]&lt;=Settiings!$D$2,"SLA_MET","SLA_NOT_MET")</f>
        <v>SLA_MET</v>
      </c>
      <c r="R1199" s="94"/>
    </row>
    <row r="1200" spans="1:18" x14ac:dyDescent="0.3">
      <c r="A1200" s="14" t="s">
        <v>5862</v>
      </c>
      <c r="B1200" s="9">
        <v>45161.643877314818</v>
      </c>
      <c r="C1200" s="30">
        <v>45161.647997685184</v>
      </c>
      <c r="D1200" s="31" t="s">
        <v>8</v>
      </c>
      <c r="E1200" s="31" t="s">
        <v>47</v>
      </c>
      <c r="F1200" s="31" t="s">
        <v>16</v>
      </c>
      <c r="G1200" s="31" t="s">
        <v>4926</v>
      </c>
      <c r="H1200" s="78" t="s">
        <v>7451</v>
      </c>
      <c r="I1200" s="48">
        <f>tbl_raw_data[[#This Row],[Date Actioned]]-tbl_raw_data[[#This Row],[Date Tagged]]</f>
        <v>4.1203703658538871E-3</v>
      </c>
      <c r="J1200" s="46">
        <f>HOUR(tbl_raw_data[[#This Row],[Time_taken]])*60+MINUTE(tbl_raw_data[[#This Row],[Time_taken]])+SECOND(tbl_raw_data[[#This Row],[Time_taken]])/60</f>
        <v>5.9333333333333336</v>
      </c>
      <c r="K1200" s="52">
        <f>DATE(YEAR(tbl_raw_data[[#This Row],[Date Actioned]]),MONTH(tbl_raw_data[[#This Row],[Date Actioned]]),DAY(tbl_raw_data[[#This Row],[Date Actioned]]))</f>
        <v>45161</v>
      </c>
      <c r="L1200" s="50" t="str">
        <f>UPPER(TEXT(tbl_raw_data[[#This Row],[updated_date]],"MMMM"))</f>
        <v>AUGUST</v>
      </c>
      <c r="M1200" s="50" t="str">
        <f>"WEEK "&amp; IF(ROUNDUP(DAY(tbl_raw_data[[#This Row],[updated_date]])/7,0)=5,4,ROUNDUP(DAY(tbl_raw_data[[#This Row],[updated_date]])/7,0))</f>
        <v>WEEK 4</v>
      </c>
      <c r="N1200" s="50" t="str">
        <f>UPPER(VLOOKUP(tbl_raw_data[[#This Row],[Analyst]],Settiings!$A$2:$B$16,2,0))</f>
        <v>CAMROOON</v>
      </c>
      <c r="O1200" s="50" t="str">
        <f>TRIM(UPPER(tbl_raw_data[[#This Row],[Outcome]]))</f>
        <v>WITHDRAW</v>
      </c>
      <c r="P1200" s="50" t="str">
        <f>TRIM(UPPER(tbl_raw_data[[#This Row],[Queue Name]]))</f>
        <v>CONSUMER PRE BUREAU</v>
      </c>
      <c r="Q1200" s="50" t="str">
        <f>IF(tbl_raw_data[[#This Row],[Time taken in min]]&lt;=Settiings!$D$2,"SLA_MET","SLA_NOT_MET")</f>
        <v>SLA_MET</v>
      </c>
      <c r="R1200" s="94"/>
    </row>
    <row r="1201" spans="1:18" x14ac:dyDescent="0.3">
      <c r="A1201" s="14" t="s">
        <v>5875</v>
      </c>
      <c r="B1201" s="15">
        <v>45161.661365740743</v>
      </c>
      <c r="C1201" s="28">
        <v>45161.663414351853</v>
      </c>
      <c r="D1201" s="29" t="s">
        <v>8</v>
      </c>
      <c r="E1201" s="29" t="s">
        <v>19</v>
      </c>
      <c r="F1201" s="29" t="s">
        <v>70</v>
      </c>
      <c r="G1201" s="29" t="s">
        <v>4926</v>
      </c>
      <c r="H1201" s="78" t="s">
        <v>7451</v>
      </c>
      <c r="I1201" s="48">
        <f>tbl_raw_data[[#This Row],[Date Actioned]]-tbl_raw_data[[#This Row],[Date Tagged]]</f>
        <v>2.0486111097852699E-3</v>
      </c>
      <c r="J1201" s="46">
        <f>HOUR(tbl_raw_data[[#This Row],[Time_taken]])*60+MINUTE(tbl_raw_data[[#This Row],[Time_taken]])+SECOND(tbl_raw_data[[#This Row],[Time_taken]])/60</f>
        <v>2.95</v>
      </c>
      <c r="K1201" s="52">
        <f>DATE(YEAR(tbl_raw_data[[#This Row],[Date Actioned]]),MONTH(tbl_raw_data[[#This Row],[Date Actioned]]),DAY(tbl_raw_data[[#This Row],[Date Actioned]]))</f>
        <v>45161</v>
      </c>
      <c r="L1201" s="50" t="str">
        <f>UPPER(TEXT(tbl_raw_data[[#This Row],[updated_date]],"MMMM"))</f>
        <v>AUGUST</v>
      </c>
      <c r="M1201" s="50" t="str">
        <f>"WEEK "&amp; IF(ROUNDUP(DAY(tbl_raw_data[[#This Row],[updated_date]])/7,0)=5,4,ROUNDUP(DAY(tbl_raw_data[[#This Row],[updated_date]])/7,0))</f>
        <v>WEEK 4</v>
      </c>
      <c r="N1201" s="50" t="str">
        <f>UPPER(VLOOKUP(tbl_raw_data[[#This Row],[Analyst]],Settiings!$A$2:$B$16,2,0))</f>
        <v>ASIF</v>
      </c>
      <c r="O1201" s="50" t="str">
        <f>TRIM(UPPER(tbl_raw_data[[#This Row],[Outcome]]))</f>
        <v>WITHDRAW</v>
      </c>
      <c r="P1201" s="50" t="str">
        <f>TRIM(UPPER(tbl_raw_data[[#This Row],[Queue Name]]))</f>
        <v>CONSUMER POST BUREAU</v>
      </c>
      <c r="Q1201" s="50" t="str">
        <f>IF(tbl_raw_data[[#This Row],[Time taken in min]]&lt;=Settiings!$D$2,"SLA_MET","SLA_NOT_MET")</f>
        <v>SLA_MET</v>
      </c>
      <c r="R1201" s="94"/>
    </row>
    <row r="1202" spans="1:18" x14ac:dyDescent="0.3">
      <c r="A1202" s="14" t="s">
        <v>5883</v>
      </c>
      <c r="B1202" s="9">
        <v>45161.682083333333</v>
      </c>
      <c r="C1202" s="30">
        <v>45161.685960648145</v>
      </c>
      <c r="D1202" s="31" t="s">
        <v>8</v>
      </c>
      <c r="E1202" s="31" t="s">
        <v>47</v>
      </c>
      <c r="F1202" s="31" t="s">
        <v>70</v>
      </c>
      <c r="G1202" s="31" t="s">
        <v>5884</v>
      </c>
      <c r="H1202" s="78" t="s">
        <v>7451</v>
      </c>
      <c r="I1202" s="48">
        <f>tbl_raw_data[[#This Row],[Date Actioned]]-tbl_raw_data[[#This Row],[Date Tagged]]</f>
        <v>3.8773148116888478E-3</v>
      </c>
      <c r="J1202" s="46">
        <f>HOUR(tbl_raw_data[[#This Row],[Time_taken]])*60+MINUTE(tbl_raw_data[[#This Row],[Time_taken]])+SECOND(tbl_raw_data[[#This Row],[Time_taken]])/60</f>
        <v>5.583333333333333</v>
      </c>
      <c r="K1202" s="52">
        <f>DATE(YEAR(tbl_raw_data[[#This Row],[Date Actioned]]),MONTH(tbl_raw_data[[#This Row],[Date Actioned]]),DAY(tbl_raw_data[[#This Row],[Date Actioned]]))</f>
        <v>45161</v>
      </c>
      <c r="L1202" s="50" t="str">
        <f>UPPER(TEXT(tbl_raw_data[[#This Row],[updated_date]],"MMMM"))</f>
        <v>AUGUST</v>
      </c>
      <c r="M1202" s="50" t="str">
        <f>"WEEK "&amp; IF(ROUNDUP(DAY(tbl_raw_data[[#This Row],[updated_date]])/7,0)=5,4,ROUNDUP(DAY(tbl_raw_data[[#This Row],[updated_date]])/7,0))</f>
        <v>WEEK 4</v>
      </c>
      <c r="N1202" s="50" t="str">
        <f>UPPER(VLOOKUP(tbl_raw_data[[#This Row],[Analyst]],Settiings!$A$2:$B$16,2,0))</f>
        <v>ASIF</v>
      </c>
      <c r="O1202" s="50" t="str">
        <f>TRIM(UPPER(tbl_raw_data[[#This Row],[Outcome]]))</f>
        <v>WITHDRAW</v>
      </c>
      <c r="P1202" s="50" t="str">
        <f>TRIM(UPPER(tbl_raw_data[[#This Row],[Queue Name]]))</f>
        <v>CONSUMER PRE BUREAU</v>
      </c>
      <c r="Q1202" s="50" t="str">
        <f>IF(tbl_raw_data[[#This Row],[Time taken in min]]&lt;=Settiings!$D$2,"SLA_MET","SLA_NOT_MET")</f>
        <v>SLA_MET</v>
      </c>
      <c r="R1202" s="94"/>
    </row>
    <row r="1203" spans="1:18" x14ac:dyDescent="0.3">
      <c r="A1203" s="23" t="s">
        <v>5888</v>
      </c>
      <c r="B1203" s="9">
        <v>45161.693391203706</v>
      </c>
      <c r="C1203" s="30">
        <v>45161.698680555557</v>
      </c>
      <c r="D1203" s="31" t="s">
        <v>8</v>
      </c>
      <c r="E1203" s="31" t="s">
        <v>47</v>
      </c>
      <c r="F1203" s="31" t="s">
        <v>16</v>
      </c>
      <c r="G1203" s="31" t="s">
        <v>4698</v>
      </c>
      <c r="H1203" s="78" t="s">
        <v>7451</v>
      </c>
      <c r="I1203" s="48">
        <f>tbl_raw_data[[#This Row],[Date Actioned]]-tbl_raw_data[[#This Row],[Date Tagged]]</f>
        <v>5.2893518513883464E-3</v>
      </c>
      <c r="J1203" s="46">
        <f>HOUR(tbl_raw_data[[#This Row],[Time_taken]])*60+MINUTE(tbl_raw_data[[#This Row],[Time_taken]])+SECOND(tbl_raw_data[[#This Row],[Time_taken]])/60</f>
        <v>7.6166666666666671</v>
      </c>
      <c r="K1203" s="52">
        <f>DATE(YEAR(tbl_raw_data[[#This Row],[Date Actioned]]),MONTH(tbl_raw_data[[#This Row],[Date Actioned]]),DAY(tbl_raw_data[[#This Row],[Date Actioned]]))</f>
        <v>45161</v>
      </c>
      <c r="L1203" s="50" t="str">
        <f>UPPER(TEXT(tbl_raw_data[[#This Row],[updated_date]],"MMMM"))</f>
        <v>AUGUST</v>
      </c>
      <c r="M1203" s="50" t="str">
        <f>"WEEK "&amp; IF(ROUNDUP(DAY(tbl_raw_data[[#This Row],[updated_date]])/7,0)=5,4,ROUNDUP(DAY(tbl_raw_data[[#This Row],[updated_date]])/7,0))</f>
        <v>WEEK 4</v>
      </c>
      <c r="N1203" s="50" t="str">
        <f>UPPER(VLOOKUP(tbl_raw_data[[#This Row],[Analyst]],Settiings!$A$2:$B$16,2,0))</f>
        <v>CAMROOON</v>
      </c>
      <c r="O1203" s="50" t="str">
        <f>TRIM(UPPER(tbl_raw_data[[#This Row],[Outcome]]))</f>
        <v>WITHDRAW</v>
      </c>
      <c r="P1203" s="50" t="str">
        <f>TRIM(UPPER(tbl_raw_data[[#This Row],[Queue Name]]))</f>
        <v>CONSUMER PRE BUREAU</v>
      </c>
      <c r="Q1203" s="50" t="str">
        <f>IF(tbl_raw_data[[#This Row],[Time taken in min]]&lt;=Settiings!$D$2,"SLA_MET","SLA_NOT_MET")</f>
        <v>SLA_MET</v>
      </c>
      <c r="R1203" s="94"/>
    </row>
    <row r="1204" spans="1:18" x14ac:dyDescent="0.3">
      <c r="A1204" s="20" t="s">
        <v>5892</v>
      </c>
      <c r="B1204" s="9">
        <v>45161.698287037034</v>
      </c>
      <c r="C1204" s="30">
        <v>45161.703113425923</v>
      </c>
      <c r="D1204" s="31" t="s">
        <v>8</v>
      </c>
      <c r="E1204" s="31" t="s">
        <v>47</v>
      </c>
      <c r="F1204" s="31" t="s">
        <v>16</v>
      </c>
      <c r="G1204" s="31" t="s">
        <v>4926</v>
      </c>
      <c r="H1204" s="78" t="s">
        <v>7451</v>
      </c>
      <c r="I1204" s="48">
        <f>tbl_raw_data[[#This Row],[Date Actioned]]-tbl_raw_data[[#This Row],[Date Tagged]]</f>
        <v>4.8263888893416151E-3</v>
      </c>
      <c r="J1204" s="46">
        <f>HOUR(tbl_raw_data[[#This Row],[Time_taken]])*60+MINUTE(tbl_raw_data[[#This Row],[Time_taken]])+SECOND(tbl_raw_data[[#This Row],[Time_taken]])/60</f>
        <v>6.95</v>
      </c>
      <c r="K1204" s="52">
        <f>DATE(YEAR(tbl_raw_data[[#This Row],[Date Actioned]]),MONTH(tbl_raw_data[[#This Row],[Date Actioned]]),DAY(tbl_raw_data[[#This Row],[Date Actioned]]))</f>
        <v>45161</v>
      </c>
      <c r="L1204" s="50" t="str">
        <f>UPPER(TEXT(tbl_raw_data[[#This Row],[updated_date]],"MMMM"))</f>
        <v>AUGUST</v>
      </c>
      <c r="M1204" s="50" t="str">
        <f>"WEEK "&amp; IF(ROUNDUP(DAY(tbl_raw_data[[#This Row],[updated_date]])/7,0)=5,4,ROUNDUP(DAY(tbl_raw_data[[#This Row],[updated_date]])/7,0))</f>
        <v>WEEK 4</v>
      </c>
      <c r="N1204" s="50" t="str">
        <f>UPPER(VLOOKUP(tbl_raw_data[[#This Row],[Analyst]],Settiings!$A$2:$B$16,2,0))</f>
        <v>CAMROOON</v>
      </c>
      <c r="O1204" s="50" t="str">
        <f>TRIM(UPPER(tbl_raw_data[[#This Row],[Outcome]]))</f>
        <v>WITHDRAW</v>
      </c>
      <c r="P1204" s="50" t="str">
        <f>TRIM(UPPER(tbl_raw_data[[#This Row],[Queue Name]]))</f>
        <v>CONSUMER PRE BUREAU</v>
      </c>
      <c r="Q1204" s="50" t="str">
        <f>IF(tbl_raw_data[[#This Row],[Time taken in min]]&lt;=Settiings!$D$2,"SLA_MET","SLA_NOT_MET")</f>
        <v>SLA_MET</v>
      </c>
      <c r="R1204" s="94"/>
    </row>
    <row r="1205" spans="1:18" x14ac:dyDescent="0.3">
      <c r="A1205" s="14" t="s">
        <v>5903</v>
      </c>
      <c r="B1205" s="9">
        <v>45161.719097222223</v>
      </c>
      <c r="C1205" s="30">
        <v>45161.728449074071</v>
      </c>
      <c r="D1205" s="31" t="s">
        <v>8</v>
      </c>
      <c r="E1205" s="31" t="s">
        <v>19</v>
      </c>
      <c r="F1205" s="31" t="s">
        <v>70</v>
      </c>
      <c r="G1205" s="31" t="s">
        <v>5904</v>
      </c>
      <c r="H1205" s="78" t="s">
        <v>7451</v>
      </c>
      <c r="I1205" s="48">
        <f>tbl_raw_data[[#This Row],[Date Actioned]]-tbl_raw_data[[#This Row],[Date Tagged]]</f>
        <v>9.3518518478958867E-3</v>
      </c>
      <c r="J1205" s="46">
        <f>HOUR(tbl_raw_data[[#This Row],[Time_taken]])*60+MINUTE(tbl_raw_data[[#This Row],[Time_taken]])+SECOND(tbl_raw_data[[#This Row],[Time_taken]])/60</f>
        <v>13.466666666666667</v>
      </c>
      <c r="K1205" s="52">
        <f>DATE(YEAR(tbl_raw_data[[#This Row],[Date Actioned]]),MONTH(tbl_raw_data[[#This Row],[Date Actioned]]),DAY(tbl_raw_data[[#This Row],[Date Actioned]]))</f>
        <v>45161</v>
      </c>
      <c r="L1205" s="50" t="str">
        <f>UPPER(TEXT(tbl_raw_data[[#This Row],[updated_date]],"MMMM"))</f>
        <v>AUGUST</v>
      </c>
      <c r="M1205" s="50" t="str">
        <f>"WEEK "&amp; IF(ROUNDUP(DAY(tbl_raw_data[[#This Row],[updated_date]])/7,0)=5,4,ROUNDUP(DAY(tbl_raw_data[[#This Row],[updated_date]])/7,0))</f>
        <v>WEEK 4</v>
      </c>
      <c r="N1205" s="50" t="str">
        <f>UPPER(VLOOKUP(tbl_raw_data[[#This Row],[Analyst]],Settiings!$A$2:$B$16,2,0))</f>
        <v>ASIF</v>
      </c>
      <c r="O1205" s="50" t="str">
        <f>TRIM(UPPER(tbl_raw_data[[#This Row],[Outcome]]))</f>
        <v>WITHDRAW</v>
      </c>
      <c r="P1205" s="50" t="str">
        <f>TRIM(UPPER(tbl_raw_data[[#This Row],[Queue Name]]))</f>
        <v>CONSUMER POST BUREAU</v>
      </c>
      <c r="Q1205" s="50" t="str">
        <f>IF(tbl_raw_data[[#This Row],[Time taken in min]]&lt;=Settiings!$D$2,"SLA_MET","SLA_NOT_MET")</f>
        <v>SLA_MET</v>
      </c>
      <c r="R1205" s="94"/>
    </row>
    <row r="1206" spans="1:18" x14ac:dyDescent="0.3">
      <c r="A1206" s="14" t="s">
        <v>5912</v>
      </c>
      <c r="B1206" s="15">
        <v>45161.725462962961</v>
      </c>
      <c r="C1206" s="28">
        <v>45161.733518518522</v>
      </c>
      <c r="D1206" s="29" t="s">
        <v>8</v>
      </c>
      <c r="E1206" s="29" t="s">
        <v>47</v>
      </c>
      <c r="F1206" s="29" t="s">
        <v>70</v>
      </c>
      <c r="G1206" s="29" t="s">
        <v>4986</v>
      </c>
      <c r="H1206" s="78" t="s">
        <v>7451</v>
      </c>
      <c r="I1206" s="48">
        <f>tbl_raw_data[[#This Row],[Date Actioned]]-tbl_raw_data[[#This Row],[Date Tagged]]</f>
        <v>8.0555555614409968E-3</v>
      </c>
      <c r="J1206" s="46">
        <f>HOUR(tbl_raw_data[[#This Row],[Time_taken]])*60+MINUTE(tbl_raw_data[[#This Row],[Time_taken]])+SECOND(tbl_raw_data[[#This Row],[Time_taken]])/60</f>
        <v>11.6</v>
      </c>
      <c r="K1206" s="52">
        <f>DATE(YEAR(tbl_raw_data[[#This Row],[Date Actioned]]),MONTH(tbl_raw_data[[#This Row],[Date Actioned]]),DAY(tbl_raw_data[[#This Row],[Date Actioned]]))</f>
        <v>45161</v>
      </c>
      <c r="L1206" s="50" t="str">
        <f>UPPER(TEXT(tbl_raw_data[[#This Row],[updated_date]],"MMMM"))</f>
        <v>AUGUST</v>
      </c>
      <c r="M1206" s="50" t="str">
        <f>"WEEK "&amp; IF(ROUNDUP(DAY(tbl_raw_data[[#This Row],[updated_date]])/7,0)=5,4,ROUNDUP(DAY(tbl_raw_data[[#This Row],[updated_date]])/7,0))</f>
        <v>WEEK 4</v>
      </c>
      <c r="N1206" s="50" t="str">
        <f>UPPER(VLOOKUP(tbl_raw_data[[#This Row],[Analyst]],Settiings!$A$2:$B$16,2,0))</f>
        <v>ASIF</v>
      </c>
      <c r="O1206" s="50" t="str">
        <f>TRIM(UPPER(tbl_raw_data[[#This Row],[Outcome]]))</f>
        <v>WITHDRAW</v>
      </c>
      <c r="P1206" s="50" t="str">
        <f>TRIM(UPPER(tbl_raw_data[[#This Row],[Queue Name]]))</f>
        <v>CONSUMER PRE BUREAU</v>
      </c>
      <c r="Q1206" s="50" t="str">
        <f>IF(tbl_raw_data[[#This Row],[Time taken in min]]&lt;=Settiings!$D$2,"SLA_MET","SLA_NOT_MET")</f>
        <v>SLA_MET</v>
      </c>
      <c r="R1206" s="94"/>
    </row>
    <row r="1207" spans="1:18" x14ac:dyDescent="0.3">
      <c r="A1207" s="20" t="s">
        <v>5913</v>
      </c>
      <c r="B1207" s="9">
        <v>45161.725601851853</v>
      </c>
      <c r="C1207" s="30">
        <v>45161.747372685182</v>
      </c>
      <c r="D1207" s="31" t="s">
        <v>8</v>
      </c>
      <c r="E1207" s="31" t="s">
        <v>9</v>
      </c>
      <c r="F1207" s="31" t="s">
        <v>10</v>
      </c>
      <c r="G1207" s="31" t="s">
        <v>5914</v>
      </c>
      <c r="H1207" s="78" t="s">
        <v>7451</v>
      </c>
      <c r="I1207" s="48">
        <f>tbl_raw_data[[#This Row],[Date Actioned]]-tbl_raw_data[[#This Row],[Date Tagged]]</f>
        <v>2.177083332935581E-2</v>
      </c>
      <c r="J1207" s="46">
        <f>HOUR(tbl_raw_data[[#This Row],[Time_taken]])*60+MINUTE(tbl_raw_data[[#This Row],[Time_taken]])+SECOND(tbl_raw_data[[#This Row],[Time_taken]])/60</f>
        <v>31.35</v>
      </c>
      <c r="K1207" s="52">
        <f>DATE(YEAR(tbl_raw_data[[#This Row],[Date Actioned]]),MONTH(tbl_raw_data[[#This Row],[Date Actioned]]),DAY(tbl_raw_data[[#This Row],[Date Actioned]]))</f>
        <v>45161</v>
      </c>
      <c r="L1207" s="50" t="str">
        <f>UPPER(TEXT(tbl_raw_data[[#This Row],[updated_date]],"MMMM"))</f>
        <v>AUGUST</v>
      </c>
      <c r="M1207" s="50" t="str">
        <f>"WEEK "&amp; IF(ROUNDUP(DAY(tbl_raw_data[[#This Row],[updated_date]])/7,0)=5,4,ROUNDUP(DAY(tbl_raw_data[[#This Row],[updated_date]])/7,0))</f>
        <v>WEEK 4</v>
      </c>
      <c r="N1207" s="50" t="str">
        <f>UPPER(VLOOKUP(tbl_raw_data[[#This Row],[Analyst]],Settiings!$A$2:$B$16,2,0))</f>
        <v>NITESH</v>
      </c>
      <c r="O1207" s="50" t="str">
        <f>TRIM(UPPER(tbl_raw_data[[#This Row],[Outcome]]))</f>
        <v>WITHDRAW</v>
      </c>
      <c r="P1207" s="50" t="str">
        <f>TRIM(UPPER(tbl_raw_data[[#This Row],[Queue Name]]))</f>
        <v>CONSUMER EXISTING</v>
      </c>
      <c r="Q1207" s="50" t="str">
        <f>IF(tbl_raw_data[[#This Row],[Time taken in min]]&lt;=Settiings!$D$2,"SLA_MET","SLA_NOT_MET")</f>
        <v>SLA_NOT_MET</v>
      </c>
      <c r="R1207" s="94"/>
    </row>
    <row r="1208" spans="1:18" x14ac:dyDescent="0.3">
      <c r="A1208" s="20" t="s">
        <v>5927</v>
      </c>
      <c r="B1208" s="15">
        <v>45161.740995370368</v>
      </c>
      <c r="C1208" s="28">
        <v>45161.752442129633</v>
      </c>
      <c r="D1208" s="29" t="s">
        <v>8</v>
      </c>
      <c r="E1208" s="29" t="s">
        <v>9</v>
      </c>
      <c r="F1208" s="29" t="s">
        <v>1222</v>
      </c>
      <c r="G1208" s="29" t="s">
        <v>4698</v>
      </c>
      <c r="H1208" s="78" t="s">
        <v>7451</v>
      </c>
      <c r="I1208" s="48">
        <f>tbl_raw_data[[#This Row],[Date Actioned]]-tbl_raw_data[[#This Row],[Date Tagged]]</f>
        <v>1.1446759264799766E-2</v>
      </c>
      <c r="J1208" s="46">
        <f>HOUR(tbl_raw_data[[#This Row],[Time_taken]])*60+MINUTE(tbl_raw_data[[#This Row],[Time_taken]])+SECOND(tbl_raw_data[[#This Row],[Time_taken]])/60</f>
        <v>16.483333333333334</v>
      </c>
      <c r="K1208" s="52">
        <f>DATE(YEAR(tbl_raw_data[[#This Row],[Date Actioned]]),MONTH(tbl_raw_data[[#This Row],[Date Actioned]]),DAY(tbl_raw_data[[#This Row],[Date Actioned]]))</f>
        <v>45161</v>
      </c>
      <c r="L1208" s="50" t="str">
        <f>UPPER(TEXT(tbl_raw_data[[#This Row],[updated_date]],"MMMM"))</f>
        <v>AUGUST</v>
      </c>
      <c r="M1208" s="50" t="str">
        <f>"WEEK "&amp; IF(ROUNDUP(DAY(tbl_raw_data[[#This Row],[updated_date]])/7,0)=5,4,ROUNDUP(DAY(tbl_raw_data[[#This Row],[updated_date]])/7,0))</f>
        <v>WEEK 4</v>
      </c>
      <c r="N1208" s="50" t="str">
        <f>UPPER(VLOOKUP(tbl_raw_data[[#This Row],[Analyst]],Settiings!$A$2:$B$16,2,0))</f>
        <v>HARDIK</v>
      </c>
      <c r="O1208" s="50" t="str">
        <f>TRIM(UPPER(tbl_raw_data[[#This Row],[Outcome]]))</f>
        <v>WITHDRAW</v>
      </c>
      <c r="P1208" s="50" t="str">
        <f>TRIM(UPPER(tbl_raw_data[[#This Row],[Queue Name]]))</f>
        <v>CONSUMER EXISTING</v>
      </c>
      <c r="Q1208" s="50" t="str">
        <f>IF(tbl_raw_data[[#This Row],[Time taken in min]]&lt;=Settiings!$D$2,"SLA_MET","SLA_NOT_MET")</f>
        <v>SLA_MET</v>
      </c>
      <c r="R1208" s="94"/>
    </row>
    <row r="1209" spans="1:18" x14ac:dyDescent="0.3">
      <c r="A1209" s="23" t="s">
        <v>5928</v>
      </c>
      <c r="B1209" s="9">
        <v>45161.742893518516</v>
      </c>
      <c r="C1209" s="30">
        <v>45161.751076388886</v>
      </c>
      <c r="D1209" s="31" t="s">
        <v>8</v>
      </c>
      <c r="E1209" s="31" t="s">
        <v>47</v>
      </c>
      <c r="F1209" s="31" t="s">
        <v>16</v>
      </c>
      <c r="G1209" s="31" t="s">
        <v>4698</v>
      </c>
      <c r="H1209" s="78" t="s">
        <v>7451</v>
      </c>
      <c r="I1209" s="48">
        <f>tbl_raw_data[[#This Row],[Date Actioned]]-tbl_raw_data[[#This Row],[Date Tagged]]</f>
        <v>8.182870369637385E-3</v>
      </c>
      <c r="J1209" s="46">
        <f>HOUR(tbl_raw_data[[#This Row],[Time_taken]])*60+MINUTE(tbl_raw_data[[#This Row],[Time_taken]])+SECOND(tbl_raw_data[[#This Row],[Time_taken]])/60</f>
        <v>11.783333333333333</v>
      </c>
      <c r="K1209" s="52">
        <f>DATE(YEAR(tbl_raw_data[[#This Row],[Date Actioned]]),MONTH(tbl_raw_data[[#This Row],[Date Actioned]]),DAY(tbl_raw_data[[#This Row],[Date Actioned]]))</f>
        <v>45161</v>
      </c>
      <c r="L1209" s="50" t="str">
        <f>UPPER(TEXT(tbl_raw_data[[#This Row],[updated_date]],"MMMM"))</f>
        <v>AUGUST</v>
      </c>
      <c r="M1209" s="50" t="str">
        <f>"WEEK "&amp; IF(ROUNDUP(DAY(tbl_raw_data[[#This Row],[updated_date]])/7,0)=5,4,ROUNDUP(DAY(tbl_raw_data[[#This Row],[updated_date]])/7,0))</f>
        <v>WEEK 4</v>
      </c>
      <c r="N1209" s="50" t="str">
        <f>UPPER(VLOOKUP(tbl_raw_data[[#This Row],[Analyst]],Settiings!$A$2:$B$16,2,0))</f>
        <v>CAMROOON</v>
      </c>
      <c r="O1209" s="50" t="str">
        <f>TRIM(UPPER(tbl_raw_data[[#This Row],[Outcome]]))</f>
        <v>WITHDRAW</v>
      </c>
      <c r="P1209" s="50" t="str">
        <f>TRIM(UPPER(tbl_raw_data[[#This Row],[Queue Name]]))</f>
        <v>CONSUMER PRE BUREAU</v>
      </c>
      <c r="Q1209" s="50" t="str">
        <f>IF(tbl_raw_data[[#This Row],[Time taken in min]]&lt;=Settiings!$D$2,"SLA_MET","SLA_NOT_MET")</f>
        <v>SLA_MET</v>
      </c>
      <c r="R1209" s="94"/>
    </row>
    <row r="1210" spans="1:18" x14ac:dyDescent="0.3">
      <c r="A1210" s="14" t="s">
        <v>5929</v>
      </c>
      <c r="B1210" s="15">
        <v>45161.743090277778</v>
      </c>
      <c r="C1210" s="28">
        <v>45161.754259259258</v>
      </c>
      <c r="D1210" s="29" t="s">
        <v>8</v>
      </c>
      <c r="E1210" s="29" t="s">
        <v>9</v>
      </c>
      <c r="F1210" s="29" t="s">
        <v>70</v>
      </c>
      <c r="G1210" s="29" t="s">
        <v>5825</v>
      </c>
      <c r="H1210" s="78" t="s">
        <v>7451</v>
      </c>
      <c r="I1210" s="48">
        <f>tbl_raw_data[[#This Row],[Date Actioned]]-tbl_raw_data[[#This Row],[Date Tagged]]</f>
        <v>1.116898148029577E-2</v>
      </c>
      <c r="J1210" s="46">
        <f>HOUR(tbl_raw_data[[#This Row],[Time_taken]])*60+MINUTE(tbl_raw_data[[#This Row],[Time_taken]])+SECOND(tbl_raw_data[[#This Row],[Time_taken]])/60</f>
        <v>16.083333333333332</v>
      </c>
      <c r="K1210" s="52">
        <f>DATE(YEAR(tbl_raw_data[[#This Row],[Date Actioned]]),MONTH(tbl_raw_data[[#This Row],[Date Actioned]]),DAY(tbl_raw_data[[#This Row],[Date Actioned]]))</f>
        <v>45161</v>
      </c>
      <c r="L1210" s="50" t="str">
        <f>UPPER(TEXT(tbl_raw_data[[#This Row],[updated_date]],"MMMM"))</f>
        <v>AUGUST</v>
      </c>
      <c r="M1210" s="50" t="str">
        <f>"WEEK "&amp; IF(ROUNDUP(DAY(tbl_raw_data[[#This Row],[updated_date]])/7,0)=5,4,ROUNDUP(DAY(tbl_raw_data[[#This Row],[updated_date]])/7,0))</f>
        <v>WEEK 4</v>
      </c>
      <c r="N1210" s="50" t="str">
        <f>UPPER(VLOOKUP(tbl_raw_data[[#This Row],[Analyst]],Settiings!$A$2:$B$16,2,0))</f>
        <v>ASIF</v>
      </c>
      <c r="O1210" s="50" t="str">
        <f>TRIM(UPPER(tbl_raw_data[[#This Row],[Outcome]]))</f>
        <v>WITHDRAW</v>
      </c>
      <c r="P1210" s="50" t="str">
        <f>TRIM(UPPER(tbl_raw_data[[#This Row],[Queue Name]]))</f>
        <v>CONSUMER EXISTING</v>
      </c>
      <c r="Q1210" s="50" t="str">
        <f>IF(tbl_raw_data[[#This Row],[Time taken in min]]&lt;=Settiings!$D$2,"SLA_MET","SLA_NOT_MET")</f>
        <v>SLA_MET</v>
      </c>
      <c r="R1210" s="94"/>
    </row>
    <row r="1211" spans="1:18" x14ac:dyDescent="0.3">
      <c r="A1211" s="20" t="s">
        <v>5930</v>
      </c>
      <c r="B1211" s="9">
        <v>45161.745358796295</v>
      </c>
      <c r="C1211" s="30">
        <v>45161.756261574075</v>
      </c>
      <c r="D1211" s="31" t="s">
        <v>8</v>
      </c>
      <c r="E1211" s="31" t="s">
        <v>47</v>
      </c>
      <c r="F1211" s="31" t="s">
        <v>16</v>
      </c>
      <c r="G1211" s="31" t="s">
        <v>4926</v>
      </c>
      <c r="H1211" s="78" t="s">
        <v>7451</v>
      </c>
      <c r="I1211" s="48">
        <f>tbl_raw_data[[#This Row],[Date Actioned]]-tbl_raw_data[[#This Row],[Date Tagged]]</f>
        <v>1.0902777779847383E-2</v>
      </c>
      <c r="J1211" s="46">
        <f>HOUR(tbl_raw_data[[#This Row],[Time_taken]])*60+MINUTE(tbl_raw_data[[#This Row],[Time_taken]])+SECOND(tbl_raw_data[[#This Row],[Time_taken]])/60</f>
        <v>15.7</v>
      </c>
      <c r="K1211" s="52">
        <f>DATE(YEAR(tbl_raw_data[[#This Row],[Date Actioned]]),MONTH(tbl_raw_data[[#This Row],[Date Actioned]]),DAY(tbl_raw_data[[#This Row],[Date Actioned]]))</f>
        <v>45161</v>
      </c>
      <c r="L1211" s="50" t="str">
        <f>UPPER(TEXT(tbl_raw_data[[#This Row],[updated_date]],"MMMM"))</f>
        <v>AUGUST</v>
      </c>
      <c r="M1211" s="50" t="str">
        <f>"WEEK "&amp; IF(ROUNDUP(DAY(tbl_raw_data[[#This Row],[updated_date]])/7,0)=5,4,ROUNDUP(DAY(tbl_raw_data[[#This Row],[updated_date]])/7,0))</f>
        <v>WEEK 4</v>
      </c>
      <c r="N1211" s="50" t="str">
        <f>UPPER(VLOOKUP(tbl_raw_data[[#This Row],[Analyst]],Settiings!$A$2:$B$16,2,0))</f>
        <v>CAMROOON</v>
      </c>
      <c r="O1211" s="50" t="str">
        <f>TRIM(UPPER(tbl_raw_data[[#This Row],[Outcome]]))</f>
        <v>WITHDRAW</v>
      </c>
      <c r="P1211" s="50" t="str">
        <f>TRIM(UPPER(tbl_raw_data[[#This Row],[Queue Name]]))</f>
        <v>CONSUMER PRE BUREAU</v>
      </c>
      <c r="Q1211" s="50" t="str">
        <f>IF(tbl_raw_data[[#This Row],[Time taken in min]]&lt;=Settiings!$D$2,"SLA_MET","SLA_NOT_MET")</f>
        <v>SLA_MET</v>
      </c>
      <c r="R1211" s="94"/>
    </row>
    <row r="1212" spans="1:18" x14ac:dyDescent="0.3">
      <c r="A1212" s="14" t="s">
        <v>5935</v>
      </c>
      <c r="B1212" s="9">
        <v>45161.758148148147</v>
      </c>
      <c r="C1212" s="30">
        <v>45161.762546296297</v>
      </c>
      <c r="D1212" s="31" t="s">
        <v>8</v>
      </c>
      <c r="E1212" s="31" t="s">
        <v>19</v>
      </c>
      <c r="F1212" s="31" t="s">
        <v>16</v>
      </c>
      <c r="G1212" s="31" t="s">
        <v>5936</v>
      </c>
      <c r="H1212" s="78" t="s">
        <v>7451</v>
      </c>
      <c r="I1212" s="48">
        <f>tbl_raw_data[[#This Row],[Date Actioned]]-tbl_raw_data[[#This Row],[Date Tagged]]</f>
        <v>4.3981481503578834E-3</v>
      </c>
      <c r="J1212" s="46">
        <f>HOUR(tbl_raw_data[[#This Row],[Time_taken]])*60+MINUTE(tbl_raw_data[[#This Row],[Time_taken]])+SECOND(tbl_raw_data[[#This Row],[Time_taken]])/60</f>
        <v>6.333333333333333</v>
      </c>
      <c r="K1212" s="52">
        <f>DATE(YEAR(tbl_raw_data[[#This Row],[Date Actioned]]),MONTH(tbl_raw_data[[#This Row],[Date Actioned]]),DAY(tbl_raw_data[[#This Row],[Date Actioned]]))</f>
        <v>45161</v>
      </c>
      <c r="L1212" s="50" t="str">
        <f>UPPER(TEXT(tbl_raw_data[[#This Row],[updated_date]],"MMMM"))</f>
        <v>AUGUST</v>
      </c>
      <c r="M1212" s="50" t="str">
        <f>"WEEK "&amp; IF(ROUNDUP(DAY(tbl_raw_data[[#This Row],[updated_date]])/7,0)=5,4,ROUNDUP(DAY(tbl_raw_data[[#This Row],[updated_date]])/7,0))</f>
        <v>WEEK 4</v>
      </c>
      <c r="N1212" s="50" t="str">
        <f>UPPER(VLOOKUP(tbl_raw_data[[#This Row],[Analyst]],Settiings!$A$2:$B$16,2,0))</f>
        <v>CAMROOON</v>
      </c>
      <c r="O1212" s="50" t="str">
        <f>TRIM(UPPER(tbl_raw_data[[#This Row],[Outcome]]))</f>
        <v>WITHDRAW</v>
      </c>
      <c r="P1212" s="50" t="str">
        <f>TRIM(UPPER(tbl_raw_data[[#This Row],[Queue Name]]))</f>
        <v>CONSUMER POST BUREAU</v>
      </c>
      <c r="Q1212" s="50" t="str">
        <f>IF(tbl_raw_data[[#This Row],[Time taken in min]]&lt;=Settiings!$D$2,"SLA_MET","SLA_NOT_MET")</f>
        <v>SLA_MET</v>
      </c>
      <c r="R1212" s="94"/>
    </row>
    <row r="1213" spans="1:18" x14ac:dyDescent="0.3">
      <c r="A1213" s="23" t="s">
        <v>5945</v>
      </c>
      <c r="B1213" s="9">
        <v>45161.77847222222</v>
      </c>
      <c r="C1213" s="30">
        <v>45161.791250000002</v>
      </c>
      <c r="D1213" s="31" t="s">
        <v>8</v>
      </c>
      <c r="E1213" s="31" t="s">
        <v>47</v>
      </c>
      <c r="F1213" s="31" t="s">
        <v>10</v>
      </c>
      <c r="G1213" s="31" t="s">
        <v>4986</v>
      </c>
      <c r="H1213" s="78" t="s">
        <v>7451</v>
      </c>
      <c r="I1213" s="48">
        <f>tbl_raw_data[[#This Row],[Date Actioned]]-tbl_raw_data[[#This Row],[Date Tagged]]</f>
        <v>1.2777777781593613E-2</v>
      </c>
      <c r="J1213" s="46">
        <f>HOUR(tbl_raw_data[[#This Row],[Time_taken]])*60+MINUTE(tbl_raw_data[[#This Row],[Time_taken]])+SECOND(tbl_raw_data[[#This Row],[Time_taken]])/60</f>
        <v>18.399999999999999</v>
      </c>
      <c r="K1213" s="52">
        <f>DATE(YEAR(tbl_raw_data[[#This Row],[Date Actioned]]),MONTH(tbl_raw_data[[#This Row],[Date Actioned]]),DAY(tbl_raw_data[[#This Row],[Date Actioned]]))</f>
        <v>45161</v>
      </c>
      <c r="L1213" s="50" t="str">
        <f>UPPER(TEXT(tbl_raw_data[[#This Row],[updated_date]],"MMMM"))</f>
        <v>AUGUST</v>
      </c>
      <c r="M1213" s="50" t="str">
        <f>"WEEK "&amp; IF(ROUNDUP(DAY(tbl_raw_data[[#This Row],[updated_date]])/7,0)=5,4,ROUNDUP(DAY(tbl_raw_data[[#This Row],[updated_date]])/7,0))</f>
        <v>WEEK 4</v>
      </c>
      <c r="N1213" s="50" t="str">
        <f>UPPER(VLOOKUP(tbl_raw_data[[#This Row],[Analyst]],Settiings!$A$2:$B$16,2,0))</f>
        <v>NITESH</v>
      </c>
      <c r="O1213" s="50" t="str">
        <f>TRIM(UPPER(tbl_raw_data[[#This Row],[Outcome]]))</f>
        <v>WITHDRAW</v>
      </c>
      <c r="P1213" s="50" t="str">
        <f>TRIM(UPPER(tbl_raw_data[[#This Row],[Queue Name]]))</f>
        <v>CONSUMER PRE BUREAU</v>
      </c>
      <c r="Q1213" s="50" t="str">
        <f>IF(tbl_raw_data[[#This Row],[Time taken in min]]&lt;=Settiings!$D$2,"SLA_MET","SLA_NOT_MET")</f>
        <v>SLA_MET</v>
      </c>
      <c r="R1213" s="94"/>
    </row>
    <row r="1214" spans="1:18" x14ac:dyDescent="0.3">
      <c r="A1214" s="23" t="s">
        <v>5960</v>
      </c>
      <c r="B1214" s="15">
        <v>45161.803298611114</v>
      </c>
      <c r="C1214" s="28">
        <v>45161.80810185185</v>
      </c>
      <c r="D1214" s="29" t="s">
        <v>8</v>
      </c>
      <c r="E1214" s="29" t="s">
        <v>9</v>
      </c>
      <c r="F1214" s="29" t="s">
        <v>16</v>
      </c>
      <c r="G1214" s="29" t="s">
        <v>4757</v>
      </c>
      <c r="H1214" s="78" t="s">
        <v>7451</v>
      </c>
      <c r="I1214" s="48">
        <f>tbl_raw_data[[#This Row],[Date Actioned]]-tbl_raw_data[[#This Row],[Date Tagged]]</f>
        <v>4.8032407357823104E-3</v>
      </c>
      <c r="J1214" s="46">
        <f>HOUR(tbl_raw_data[[#This Row],[Time_taken]])*60+MINUTE(tbl_raw_data[[#This Row],[Time_taken]])+SECOND(tbl_raw_data[[#This Row],[Time_taken]])/60</f>
        <v>6.916666666666667</v>
      </c>
      <c r="K1214" s="52">
        <f>DATE(YEAR(tbl_raw_data[[#This Row],[Date Actioned]]),MONTH(tbl_raw_data[[#This Row],[Date Actioned]]),DAY(tbl_raw_data[[#This Row],[Date Actioned]]))</f>
        <v>45161</v>
      </c>
      <c r="L1214" s="50" t="str">
        <f>UPPER(TEXT(tbl_raw_data[[#This Row],[updated_date]],"MMMM"))</f>
        <v>AUGUST</v>
      </c>
      <c r="M1214" s="50" t="str">
        <f>"WEEK "&amp; IF(ROUNDUP(DAY(tbl_raw_data[[#This Row],[updated_date]])/7,0)=5,4,ROUNDUP(DAY(tbl_raw_data[[#This Row],[updated_date]])/7,0))</f>
        <v>WEEK 4</v>
      </c>
      <c r="N1214" s="50" t="str">
        <f>UPPER(VLOOKUP(tbl_raw_data[[#This Row],[Analyst]],Settiings!$A$2:$B$16,2,0))</f>
        <v>CAMROOON</v>
      </c>
      <c r="O1214" s="50" t="str">
        <f>TRIM(UPPER(tbl_raw_data[[#This Row],[Outcome]]))</f>
        <v>WITHDRAW</v>
      </c>
      <c r="P1214" s="50" t="str">
        <f>TRIM(UPPER(tbl_raw_data[[#This Row],[Queue Name]]))</f>
        <v>CONSUMER EXISTING</v>
      </c>
      <c r="Q1214" s="50" t="str">
        <f>IF(tbl_raw_data[[#This Row],[Time taken in min]]&lt;=Settiings!$D$2,"SLA_MET","SLA_NOT_MET")</f>
        <v>SLA_MET</v>
      </c>
      <c r="R1214" s="94"/>
    </row>
    <row r="1215" spans="1:18" x14ac:dyDescent="0.3">
      <c r="A1215" s="14" t="s">
        <v>5965</v>
      </c>
      <c r="B1215" s="9">
        <v>45161.808067129627</v>
      </c>
      <c r="C1215" s="30">
        <v>45161.810300925928</v>
      </c>
      <c r="D1215" s="31" t="s">
        <v>8</v>
      </c>
      <c r="E1215" s="31" t="s">
        <v>47</v>
      </c>
      <c r="F1215" s="31" t="s">
        <v>16</v>
      </c>
      <c r="G1215" s="31" t="s">
        <v>4926</v>
      </c>
      <c r="H1215" s="78" t="s">
        <v>7451</v>
      </c>
      <c r="I1215" s="48">
        <f>tbl_raw_data[[#This Row],[Date Actioned]]-tbl_raw_data[[#This Row],[Date Tagged]]</f>
        <v>2.2337963018799201E-3</v>
      </c>
      <c r="J1215" s="46">
        <f>HOUR(tbl_raw_data[[#This Row],[Time_taken]])*60+MINUTE(tbl_raw_data[[#This Row],[Time_taken]])+SECOND(tbl_raw_data[[#This Row],[Time_taken]])/60</f>
        <v>3.2166666666666668</v>
      </c>
      <c r="K1215" s="52">
        <f>DATE(YEAR(tbl_raw_data[[#This Row],[Date Actioned]]),MONTH(tbl_raw_data[[#This Row],[Date Actioned]]),DAY(tbl_raw_data[[#This Row],[Date Actioned]]))</f>
        <v>45161</v>
      </c>
      <c r="L1215" s="50" t="str">
        <f>UPPER(TEXT(tbl_raw_data[[#This Row],[updated_date]],"MMMM"))</f>
        <v>AUGUST</v>
      </c>
      <c r="M1215" s="50" t="str">
        <f>"WEEK "&amp; IF(ROUNDUP(DAY(tbl_raw_data[[#This Row],[updated_date]])/7,0)=5,4,ROUNDUP(DAY(tbl_raw_data[[#This Row],[updated_date]])/7,0))</f>
        <v>WEEK 4</v>
      </c>
      <c r="N1215" s="50" t="str">
        <f>UPPER(VLOOKUP(tbl_raw_data[[#This Row],[Analyst]],Settiings!$A$2:$B$16,2,0))</f>
        <v>CAMROOON</v>
      </c>
      <c r="O1215" s="50" t="str">
        <f>TRIM(UPPER(tbl_raw_data[[#This Row],[Outcome]]))</f>
        <v>WITHDRAW</v>
      </c>
      <c r="P1215" s="50" t="str">
        <f>TRIM(UPPER(tbl_raw_data[[#This Row],[Queue Name]]))</f>
        <v>CONSUMER PRE BUREAU</v>
      </c>
      <c r="Q1215" s="50" t="str">
        <f>IF(tbl_raw_data[[#This Row],[Time taken in min]]&lt;=Settiings!$D$2,"SLA_MET","SLA_NOT_MET")</f>
        <v>SLA_MET</v>
      </c>
      <c r="R1215" s="94"/>
    </row>
    <row r="1216" spans="1:18" x14ac:dyDescent="0.3">
      <c r="A1216" s="20" t="s">
        <v>5981</v>
      </c>
      <c r="B1216" s="15">
        <v>45161.838622685187</v>
      </c>
      <c r="C1216" s="28">
        <v>45161.849421296298</v>
      </c>
      <c r="D1216" s="29" t="s">
        <v>8</v>
      </c>
      <c r="E1216" s="29" t="s">
        <v>47</v>
      </c>
      <c r="F1216" s="29" t="s">
        <v>1097</v>
      </c>
      <c r="G1216" s="29" t="s">
        <v>4986</v>
      </c>
      <c r="H1216" s="78" t="s">
        <v>7451</v>
      </c>
      <c r="I1216" s="48">
        <f>tbl_raw_data[[#This Row],[Date Actioned]]-tbl_raw_data[[#This Row],[Date Tagged]]</f>
        <v>1.0798611110658385E-2</v>
      </c>
      <c r="J1216" s="46">
        <f>HOUR(tbl_raw_data[[#This Row],[Time_taken]])*60+MINUTE(tbl_raw_data[[#This Row],[Time_taken]])+SECOND(tbl_raw_data[[#This Row],[Time_taken]])/60</f>
        <v>15.55</v>
      </c>
      <c r="K1216" s="52">
        <f>DATE(YEAR(tbl_raw_data[[#This Row],[Date Actioned]]),MONTH(tbl_raw_data[[#This Row],[Date Actioned]]),DAY(tbl_raw_data[[#This Row],[Date Actioned]]))</f>
        <v>45161</v>
      </c>
      <c r="L1216" s="50" t="str">
        <f>UPPER(TEXT(tbl_raw_data[[#This Row],[updated_date]],"MMMM"))</f>
        <v>AUGUST</v>
      </c>
      <c r="M1216" s="50" t="str">
        <f>"WEEK "&amp; IF(ROUNDUP(DAY(tbl_raw_data[[#This Row],[updated_date]])/7,0)=5,4,ROUNDUP(DAY(tbl_raw_data[[#This Row],[updated_date]])/7,0))</f>
        <v>WEEK 4</v>
      </c>
      <c r="N1216" s="50" t="str">
        <f>UPPER(VLOOKUP(tbl_raw_data[[#This Row],[Analyst]],Settiings!$A$2:$B$16,2,0))</f>
        <v>JULIA</v>
      </c>
      <c r="O1216" s="50" t="str">
        <f>TRIM(UPPER(tbl_raw_data[[#This Row],[Outcome]]))</f>
        <v>WITHDRAW</v>
      </c>
      <c r="P1216" s="50" t="str">
        <f>TRIM(UPPER(tbl_raw_data[[#This Row],[Queue Name]]))</f>
        <v>CONSUMER PRE BUREAU</v>
      </c>
      <c r="Q1216" s="50" t="str">
        <f>IF(tbl_raw_data[[#This Row],[Time taken in min]]&lt;=Settiings!$D$2,"SLA_MET","SLA_NOT_MET")</f>
        <v>SLA_MET</v>
      </c>
      <c r="R1216" s="94"/>
    </row>
    <row r="1217" spans="1:18" x14ac:dyDescent="0.3">
      <c r="A1217" s="23" t="s">
        <v>5985</v>
      </c>
      <c r="B1217" s="9">
        <v>45161.846724537034</v>
      </c>
      <c r="C1217" s="30">
        <v>45161.852337962962</v>
      </c>
      <c r="D1217" s="31" t="s">
        <v>8</v>
      </c>
      <c r="E1217" s="31" t="s">
        <v>47</v>
      </c>
      <c r="F1217" s="31" t="s">
        <v>1097</v>
      </c>
      <c r="G1217" s="31" t="s">
        <v>4926</v>
      </c>
      <c r="H1217" s="78" t="s">
        <v>7451</v>
      </c>
      <c r="I1217" s="48">
        <f>tbl_raw_data[[#This Row],[Date Actioned]]-tbl_raw_data[[#This Row],[Date Tagged]]</f>
        <v>5.6134259284590371E-3</v>
      </c>
      <c r="J1217" s="46">
        <f>HOUR(tbl_raw_data[[#This Row],[Time_taken]])*60+MINUTE(tbl_raw_data[[#This Row],[Time_taken]])+SECOND(tbl_raw_data[[#This Row],[Time_taken]])/60</f>
        <v>8.0833333333333339</v>
      </c>
      <c r="K1217" s="52">
        <f>DATE(YEAR(tbl_raw_data[[#This Row],[Date Actioned]]),MONTH(tbl_raw_data[[#This Row],[Date Actioned]]),DAY(tbl_raw_data[[#This Row],[Date Actioned]]))</f>
        <v>45161</v>
      </c>
      <c r="L1217" s="50" t="str">
        <f>UPPER(TEXT(tbl_raw_data[[#This Row],[updated_date]],"MMMM"))</f>
        <v>AUGUST</v>
      </c>
      <c r="M1217" s="50" t="str">
        <f>"WEEK "&amp; IF(ROUNDUP(DAY(tbl_raw_data[[#This Row],[updated_date]])/7,0)=5,4,ROUNDUP(DAY(tbl_raw_data[[#This Row],[updated_date]])/7,0))</f>
        <v>WEEK 4</v>
      </c>
      <c r="N1217" s="50" t="str">
        <f>UPPER(VLOOKUP(tbl_raw_data[[#This Row],[Analyst]],Settiings!$A$2:$B$16,2,0))</f>
        <v>JULIA</v>
      </c>
      <c r="O1217" s="50" t="str">
        <f>TRIM(UPPER(tbl_raw_data[[#This Row],[Outcome]]))</f>
        <v>WITHDRAW</v>
      </c>
      <c r="P1217" s="50" t="str">
        <f>TRIM(UPPER(tbl_raw_data[[#This Row],[Queue Name]]))</f>
        <v>CONSUMER PRE BUREAU</v>
      </c>
      <c r="Q1217" s="50" t="str">
        <f>IF(tbl_raw_data[[#This Row],[Time taken in min]]&lt;=Settiings!$D$2,"SLA_MET","SLA_NOT_MET")</f>
        <v>SLA_MET</v>
      </c>
      <c r="R1217" s="94"/>
    </row>
    <row r="1218" spans="1:18" x14ac:dyDescent="0.3">
      <c r="A1218" s="14" t="s">
        <v>6002</v>
      </c>
      <c r="B1218" s="9">
        <v>45162.407233796293</v>
      </c>
      <c r="C1218" s="30">
        <v>45162.417986111112</v>
      </c>
      <c r="D1218" s="31" t="s">
        <v>8</v>
      </c>
      <c r="E1218" s="31" t="s">
        <v>47</v>
      </c>
      <c r="F1218" s="31" t="s">
        <v>10</v>
      </c>
      <c r="G1218" s="31" t="s">
        <v>6003</v>
      </c>
      <c r="H1218" s="78" t="s">
        <v>7451</v>
      </c>
      <c r="I1218" s="48">
        <f>tbl_raw_data[[#This Row],[Date Actioned]]-tbl_raw_data[[#This Row],[Date Tagged]]</f>
        <v>1.0752314818091691E-2</v>
      </c>
      <c r="J1218" s="46">
        <f>HOUR(tbl_raw_data[[#This Row],[Time_taken]])*60+MINUTE(tbl_raw_data[[#This Row],[Time_taken]])+SECOND(tbl_raw_data[[#This Row],[Time_taken]])/60</f>
        <v>15.483333333333333</v>
      </c>
      <c r="K1218" s="52">
        <f>DATE(YEAR(tbl_raw_data[[#This Row],[Date Actioned]]),MONTH(tbl_raw_data[[#This Row],[Date Actioned]]),DAY(tbl_raw_data[[#This Row],[Date Actioned]]))</f>
        <v>45162</v>
      </c>
      <c r="L1218" s="50" t="str">
        <f>UPPER(TEXT(tbl_raw_data[[#This Row],[updated_date]],"MMMM"))</f>
        <v>AUGUST</v>
      </c>
      <c r="M1218" s="50" t="str">
        <f>"WEEK "&amp; IF(ROUNDUP(DAY(tbl_raw_data[[#This Row],[updated_date]])/7,0)=5,4,ROUNDUP(DAY(tbl_raw_data[[#This Row],[updated_date]])/7,0))</f>
        <v>WEEK 4</v>
      </c>
      <c r="N1218" s="50" t="str">
        <f>UPPER(VLOOKUP(tbl_raw_data[[#This Row],[Analyst]],Settiings!$A$2:$B$16,2,0))</f>
        <v>NITESH</v>
      </c>
      <c r="O1218" s="50" t="str">
        <f>TRIM(UPPER(tbl_raw_data[[#This Row],[Outcome]]))</f>
        <v>WITHDRAW</v>
      </c>
      <c r="P1218" s="50" t="str">
        <f>TRIM(UPPER(tbl_raw_data[[#This Row],[Queue Name]]))</f>
        <v>CONSUMER PRE BUREAU</v>
      </c>
      <c r="Q1218" s="50" t="str">
        <f>IF(tbl_raw_data[[#This Row],[Time taken in min]]&lt;=Settiings!$D$2,"SLA_MET","SLA_NOT_MET")</f>
        <v>SLA_MET</v>
      </c>
      <c r="R1218" s="94"/>
    </row>
    <row r="1219" spans="1:18" x14ac:dyDescent="0.3">
      <c r="A1219" s="14" t="s">
        <v>6007</v>
      </c>
      <c r="B1219" s="15">
        <v>45162.414803240739</v>
      </c>
      <c r="C1219" s="28">
        <v>45162.43209490741</v>
      </c>
      <c r="D1219" s="29" t="s">
        <v>8</v>
      </c>
      <c r="E1219" s="29" t="s">
        <v>47</v>
      </c>
      <c r="F1219" s="29" t="s">
        <v>10</v>
      </c>
      <c r="G1219" s="29" t="s">
        <v>6008</v>
      </c>
      <c r="H1219" s="78" t="s">
        <v>7451</v>
      </c>
      <c r="I1219" s="48">
        <f>tbl_raw_data[[#This Row],[Date Actioned]]-tbl_raw_data[[#This Row],[Date Tagged]]</f>
        <v>1.729166667064419E-2</v>
      </c>
      <c r="J1219" s="46">
        <f>HOUR(tbl_raw_data[[#This Row],[Time_taken]])*60+MINUTE(tbl_raw_data[[#This Row],[Time_taken]])+SECOND(tbl_raw_data[[#This Row],[Time_taken]])/60</f>
        <v>24.9</v>
      </c>
      <c r="K1219" s="52">
        <f>DATE(YEAR(tbl_raw_data[[#This Row],[Date Actioned]]),MONTH(tbl_raw_data[[#This Row],[Date Actioned]]),DAY(tbl_raw_data[[#This Row],[Date Actioned]]))</f>
        <v>45162</v>
      </c>
      <c r="L1219" s="50" t="str">
        <f>UPPER(TEXT(tbl_raw_data[[#This Row],[updated_date]],"MMMM"))</f>
        <v>AUGUST</v>
      </c>
      <c r="M1219" s="50" t="str">
        <f>"WEEK "&amp; IF(ROUNDUP(DAY(tbl_raw_data[[#This Row],[updated_date]])/7,0)=5,4,ROUNDUP(DAY(tbl_raw_data[[#This Row],[updated_date]])/7,0))</f>
        <v>WEEK 4</v>
      </c>
      <c r="N1219" s="50" t="str">
        <f>UPPER(VLOOKUP(tbl_raw_data[[#This Row],[Analyst]],Settiings!$A$2:$B$16,2,0))</f>
        <v>NITESH</v>
      </c>
      <c r="O1219" s="50" t="str">
        <f>TRIM(UPPER(tbl_raw_data[[#This Row],[Outcome]]))</f>
        <v>WITHDRAW</v>
      </c>
      <c r="P1219" s="50" t="str">
        <f>TRIM(UPPER(tbl_raw_data[[#This Row],[Queue Name]]))</f>
        <v>CONSUMER PRE BUREAU</v>
      </c>
      <c r="Q1219" s="50" t="str">
        <f>IF(tbl_raw_data[[#This Row],[Time taken in min]]&lt;=Settiings!$D$2,"SLA_MET","SLA_NOT_MET")</f>
        <v>SLA_NOT_MET</v>
      </c>
      <c r="R1219" s="94"/>
    </row>
    <row r="1220" spans="1:18" x14ac:dyDescent="0.3">
      <c r="A1220" s="20" t="s">
        <v>6019</v>
      </c>
      <c r="B1220" s="9">
        <v>45162.445011574076</v>
      </c>
      <c r="C1220" s="30">
        <v>45162.450555555559</v>
      </c>
      <c r="D1220" s="31" t="s">
        <v>8</v>
      </c>
      <c r="E1220" s="31" t="s">
        <v>47</v>
      </c>
      <c r="F1220" s="31" t="s">
        <v>16</v>
      </c>
      <c r="G1220" s="31" t="s">
        <v>6020</v>
      </c>
      <c r="H1220" s="78" t="s">
        <v>7451</v>
      </c>
      <c r="I1220" s="48">
        <f>tbl_raw_data[[#This Row],[Date Actioned]]-tbl_raw_data[[#This Row],[Date Tagged]]</f>
        <v>5.543981482333038E-3</v>
      </c>
      <c r="J1220" s="46">
        <f>HOUR(tbl_raw_data[[#This Row],[Time_taken]])*60+MINUTE(tbl_raw_data[[#This Row],[Time_taken]])+SECOND(tbl_raw_data[[#This Row],[Time_taken]])/60</f>
        <v>7.9833333333333334</v>
      </c>
      <c r="K1220" s="52">
        <f>DATE(YEAR(tbl_raw_data[[#This Row],[Date Actioned]]),MONTH(tbl_raw_data[[#This Row],[Date Actioned]]),DAY(tbl_raw_data[[#This Row],[Date Actioned]]))</f>
        <v>45162</v>
      </c>
      <c r="L1220" s="50" t="str">
        <f>UPPER(TEXT(tbl_raw_data[[#This Row],[updated_date]],"MMMM"))</f>
        <v>AUGUST</v>
      </c>
      <c r="M1220" s="50" t="str">
        <f>"WEEK "&amp; IF(ROUNDUP(DAY(tbl_raw_data[[#This Row],[updated_date]])/7,0)=5,4,ROUNDUP(DAY(tbl_raw_data[[#This Row],[updated_date]])/7,0))</f>
        <v>WEEK 4</v>
      </c>
      <c r="N1220" s="50" t="str">
        <f>UPPER(VLOOKUP(tbl_raw_data[[#This Row],[Analyst]],Settiings!$A$2:$B$16,2,0))</f>
        <v>CAMROOON</v>
      </c>
      <c r="O1220" s="50" t="str">
        <f>TRIM(UPPER(tbl_raw_data[[#This Row],[Outcome]]))</f>
        <v>WITHDRAW</v>
      </c>
      <c r="P1220" s="50" t="str">
        <f>TRIM(UPPER(tbl_raw_data[[#This Row],[Queue Name]]))</f>
        <v>CONSUMER PRE BUREAU</v>
      </c>
      <c r="Q1220" s="50" t="str">
        <f>IF(tbl_raw_data[[#This Row],[Time taken in min]]&lt;=Settiings!$D$2,"SLA_MET","SLA_NOT_MET")</f>
        <v>SLA_MET</v>
      </c>
      <c r="R1220" s="94"/>
    </row>
    <row r="1221" spans="1:18" x14ac:dyDescent="0.3">
      <c r="A1221" s="23" t="s">
        <v>6021</v>
      </c>
      <c r="B1221" s="15">
        <v>45162.446076388886</v>
      </c>
      <c r="C1221" s="28">
        <v>45162.453263888892</v>
      </c>
      <c r="D1221" s="29" t="s">
        <v>8</v>
      </c>
      <c r="E1221" s="29" t="s">
        <v>19</v>
      </c>
      <c r="F1221" s="29" t="s">
        <v>10</v>
      </c>
      <c r="G1221" s="29" t="s">
        <v>6022</v>
      </c>
      <c r="H1221" s="78" t="s">
        <v>7451</v>
      </c>
      <c r="I1221" s="48">
        <f>tbl_raw_data[[#This Row],[Date Actioned]]-tbl_raw_data[[#This Row],[Date Tagged]]</f>
        <v>7.187500006693881E-3</v>
      </c>
      <c r="J1221" s="46">
        <f>HOUR(tbl_raw_data[[#This Row],[Time_taken]])*60+MINUTE(tbl_raw_data[[#This Row],[Time_taken]])+SECOND(tbl_raw_data[[#This Row],[Time_taken]])/60</f>
        <v>10.35</v>
      </c>
      <c r="K1221" s="52">
        <f>DATE(YEAR(tbl_raw_data[[#This Row],[Date Actioned]]),MONTH(tbl_raw_data[[#This Row],[Date Actioned]]),DAY(tbl_raw_data[[#This Row],[Date Actioned]]))</f>
        <v>45162</v>
      </c>
      <c r="L1221" s="50" t="str">
        <f>UPPER(TEXT(tbl_raw_data[[#This Row],[updated_date]],"MMMM"))</f>
        <v>AUGUST</v>
      </c>
      <c r="M1221" s="50" t="str">
        <f>"WEEK "&amp; IF(ROUNDUP(DAY(tbl_raw_data[[#This Row],[updated_date]])/7,0)=5,4,ROUNDUP(DAY(tbl_raw_data[[#This Row],[updated_date]])/7,0))</f>
        <v>WEEK 4</v>
      </c>
      <c r="N1221" s="50" t="str">
        <f>UPPER(VLOOKUP(tbl_raw_data[[#This Row],[Analyst]],Settiings!$A$2:$B$16,2,0))</f>
        <v>NITESH</v>
      </c>
      <c r="O1221" s="50" t="str">
        <f>TRIM(UPPER(tbl_raw_data[[#This Row],[Outcome]]))</f>
        <v>WITHDRAW</v>
      </c>
      <c r="P1221" s="50" t="str">
        <f>TRIM(UPPER(tbl_raw_data[[#This Row],[Queue Name]]))</f>
        <v>CONSUMER POST BUREAU</v>
      </c>
      <c r="Q1221" s="50" t="str">
        <f>IF(tbl_raw_data[[#This Row],[Time taken in min]]&lt;=Settiings!$D$2,"SLA_MET","SLA_NOT_MET")</f>
        <v>SLA_MET</v>
      </c>
      <c r="R1221" s="94"/>
    </row>
    <row r="1222" spans="1:18" x14ac:dyDescent="0.3">
      <c r="A1222" s="14" t="s">
        <v>6029</v>
      </c>
      <c r="B1222" s="15">
        <v>45162.470289351855</v>
      </c>
      <c r="C1222" s="28">
        <v>45162.478472222225</v>
      </c>
      <c r="D1222" s="29" t="s">
        <v>8</v>
      </c>
      <c r="E1222" s="29" t="s">
        <v>9</v>
      </c>
      <c r="F1222" s="29" t="s">
        <v>53</v>
      </c>
      <c r="G1222" s="29" t="s">
        <v>6030</v>
      </c>
      <c r="H1222" s="78" t="s">
        <v>7451</v>
      </c>
      <c r="I1222" s="48">
        <f>tbl_raw_data[[#This Row],[Date Actioned]]-tbl_raw_data[[#This Row],[Date Tagged]]</f>
        <v>8.182870369637385E-3</v>
      </c>
      <c r="J1222" s="46">
        <f>HOUR(tbl_raw_data[[#This Row],[Time_taken]])*60+MINUTE(tbl_raw_data[[#This Row],[Time_taken]])+SECOND(tbl_raw_data[[#This Row],[Time_taken]])/60</f>
        <v>11.783333333333333</v>
      </c>
      <c r="K1222" s="52">
        <f>DATE(YEAR(tbl_raw_data[[#This Row],[Date Actioned]]),MONTH(tbl_raw_data[[#This Row],[Date Actioned]]),DAY(tbl_raw_data[[#This Row],[Date Actioned]]))</f>
        <v>45162</v>
      </c>
      <c r="L1222" s="50" t="str">
        <f>UPPER(TEXT(tbl_raw_data[[#This Row],[updated_date]],"MMMM"))</f>
        <v>AUGUST</v>
      </c>
      <c r="M1222" s="50" t="str">
        <f>"WEEK "&amp; IF(ROUNDUP(DAY(tbl_raw_data[[#This Row],[updated_date]])/7,0)=5,4,ROUNDUP(DAY(tbl_raw_data[[#This Row],[updated_date]])/7,0))</f>
        <v>WEEK 4</v>
      </c>
      <c r="N1222" s="50" t="str">
        <f>UPPER(VLOOKUP(tbl_raw_data[[#This Row],[Analyst]],Settiings!$A$2:$B$16,2,0))</f>
        <v>NAVED</v>
      </c>
      <c r="O1222" s="50" t="str">
        <f>TRIM(UPPER(tbl_raw_data[[#This Row],[Outcome]]))</f>
        <v>WITHDRAW</v>
      </c>
      <c r="P1222" s="50" t="str">
        <f>TRIM(UPPER(tbl_raw_data[[#This Row],[Queue Name]]))</f>
        <v>CONSUMER EXISTING</v>
      </c>
      <c r="Q1222" s="50" t="str">
        <f>IF(tbl_raw_data[[#This Row],[Time taken in min]]&lt;=Settiings!$D$2,"SLA_MET","SLA_NOT_MET")</f>
        <v>SLA_MET</v>
      </c>
      <c r="R1222" s="94"/>
    </row>
    <row r="1223" spans="1:18" x14ac:dyDescent="0.3">
      <c r="A1223" s="23" t="s">
        <v>6032</v>
      </c>
      <c r="B1223" s="15">
        <v>45162.472303240742</v>
      </c>
      <c r="C1223" s="28">
        <v>45162.487164351849</v>
      </c>
      <c r="D1223" s="29" t="s">
        <v>8</v>
      </c>
      <c r="E1223" s="29" t="s">
        <v>9</v>
      </c>
      <c r="F1223" s="29" t="s">
        <v>16</v>
      </c>
      <c r="G1223" s="29" t="s">
        <v>6033</v>
      </c>
      <c r="H1223" s="78" t="s">
        <v>7451</v>
      </c>
      <c r="I1223" s="48">
        <f>tbl_raw_data[[#This Row],[Date Actioned]]-tbl_raw_data[[#This Row],[Date Tagged]]</f>
        <v>1.4861111107165925E-2</v>
      </c>
      <c r="J1223" s="46">
        <f>HOUR(tbl_raw_data[[#This Row],[Time_taken]])*60+MINUTE(tbl_raw_data[[#This Row],[Time_taken]])+SECOND(tbl_raw_data[[#This Row],[Time_taken]])/60</f>
        <v>21.4</v>
      </c>
      <c r="K1223" s="52">
        <f>DATE(YEAR(tbl_raw_data[[#This Row],[Date Actioned]]),MONTH(tbl_raw_data[[#This Row],[Date Actioned]]),DAY(tbl_raw_data[[#This Row],[Date Actioned]]))</f>
        <v>45162</v>
      </c>
      <c r="L1223" s="50" t="str">
        <f>UPPER(TEXT(tbl_raw_data[[#This Row],[updated_date]],"MMMM"))</f>
        <v>AUGUST</v>
      </c>
      <c r="M1223" s="50" t="str">
        <f>"WEEK "&amp; IF(ROUNDUP(DAY(tbl_raw_data[[#This Row],[updated_date]])/7,0)=5,4,ROUNDUP(DAY(tbl_raw_data[[#This Row],[updated_date]])/7,0))</f>
        <v>WEEK 4</v>
      </c>
      <c r="N1223" s="50" t="str">
        <f>UPPER(VLOOKUP(tbl_raw_data[[#This Row],[Analyst]],Settiings!$A$2:$B$16,2,0))</f>
        <v>CAMROOON</v>
      </c>
      <c r="O1223" s="50" t="str">
        <f>TRIM(UPPER(tbl_raw_data[[#This Row],[Outcome]]))</f>
        <v>WITHDRAW</v>
      </c>
      <c r="P1223" s="50" t="str">
        <f>TRIM(UPPER(tbl_raw_data[[#This Row],[Queue Name]]))</f>
        <v>CONSUMER EXISTING</v>
      </c>
      <c r="Q1223" s="50" t="str">
        <f>IF(tbl_raw_data[[#This Row],[Time taken in min]]&lt;=Settiings!$D$2,"SLA_MET","SLA_NOT_MET")</f>
        <v>SLA_NOT_MET</v>
      </c>
      <c r="R1223" s="94"/>
    </row>
    <row r="1224" spans="1:18" x14ac:dyDescent="0.3">
      <c r="A1224" s="20" t="s">
        <v>6037</v>
      </c>
      <c r="B1224" s="15">
        <v>45162.477800925924</v>
      </c>
      <c r="C1224" s="28">
        <v>45162.493020833332</v>
      </c>
      <c r="D1224" s="29" t="s">
        <v>8</v>
      </c>
      <c r="E1224" s="29" t="s">
        <v>47</v>
      </c>
      <c r="F1224" s="29" t="s">
        <v>53</v>
      </c>
      <c r="G1224" s="29" t="s">
        <v>231</v>
      </c>
      <c r="H1224" s="78" t="s">
        <v>7451</v>
      </c>
      <c r="I1224" s="48">
        <f>tbl_raw_data[[#This Row],[Date Actioned]]-tbl_raw_data[[#This Row],[Date Tagged]]</f>
        <v>1.5219907407299615E-2</v>
      </c>
      <c r="J1224" s="46">
        <f>HOUR(tbl_raw_data[[#This Row],[Time_taken]])*60+MINUTE(tbl_raw_data[[#This Row],[Time_taken]])+SECOND(tbl_raw_data[[#This Row],[Time_taken]])/60</f>
        <v>21.916666666666668</v>
      </c>
      <c r="K1224" s="52">
        <f>DATE(YEAR(tbl_raw_data[[#This Row],[Date Actioned]]),MONTH(tbl_raw_data[[#This Row],[Date Actioned]]),DAY(tbl_raw_data[[#This Row],[Date Actioned]]))</f>
        <v>45162</v>
      </c>
      <c r="L1224" s="50" t="str">
        <f>UPPER(TEXT(tbl_raw_data[[#This Row],[updated_date]],"MMMM"))</f>
        <v>AUGUST</v>
      </c>
      <c r="M1224" s="50" t="str">
        <f>"WEEK "&amp; IF(ROUNDUP(DAY(tbl_raw_data[[#This Row],[updated_date]])/7,0)=5,4,ROUNDUP(DAY(tbl_raw_data[[#This Row],[updated_date]])/7,0))</f>
        <v>WEEK 4</v>
      </c>
      <c r="N1224" s="50" t="str">
        <f>UPPER(VLOOKUP(tbl_raw_data[[#This Row],[Analyst]],Settiings!$A$2:$B$16,2,0))</f>
        <v>NAVED</v>
      </c>
      <c r="O1224" s="50" t="str">
        <f>TRIM(UPPER(tbl_raw_data[[#This Row],[Outcome]]))</f>
        <v>WITHDRAW</v>
      </c>
      <c r="P1224" s="50" t="str">
        <f>TRIM(UPPER(tbl_raw_data[[#This Row],[Queue Name]]))</f>
        <v>CONSUMER PRE BUREAU</v>
      </c>
      <c r="Q1224" s="50" t="str">
        <f>IF(tbl_raw_data[[#This Row],[Time taken in min]]&lt;=Settiings!$D$2,"SLA_MET","SLA_NOT_MET")</f>
        <v>SLA_NOT_MET</v>
      </c>
      <c r="R1224" s="94"/>
    </row>
    <row r="1225" spans="1:18" x14ac:dyDescent="0.3">
      <c r="A1225" s="23" t="s">
        <v>6038</v>
      </c>
      <c r="B1225" s="9">
        <v>45162.483043981483</v>
      </c>
      <c r="C1225" s="30">
        <v>45162.491493055553</v>
      </c>
      <c r="D1225" s="31" t="s">
        <v>8</v>
      </c>
      <c r="E1225" s="31" t="s">
        <v>19</v>
      </c>
      <c r="F1225" s="31" t="s">
        <v>16</v>
      </c>
      <c r="G1225" s="31" t="s">
        <v>4698</v>
      </c>
      <c r="H1225" s="78" t="s">
        <v>7451</v>
      </c>
      <c r="I1225" s="48">
        <f>tbl_raw_data[[#This Row],[Date Actioned]]-tbl_raw_data[[#This Row],[Date Tagged]]</f>
        <v>8.4490740700857714E-3</v>
      </c>
      <c r="J1225" s="46">
        <f>HOUR(tbl_raw_data[[#This Row],[Time_taken]])*60+MINUTE(tbl_raw_data[[#This Row],[Time_taken]])+SECOND(tbl_raw_data[[#This Row],[Time_taken]])/60</f>
        <v>12.166666666666666</v>
      </c>
      <c r="K1225" s="52">
        <f>DATE(YEAR(tbl_raw_data[[#This Row],[Date Actioned]]),MONTH(tbl_raw_data[[#This Row],[Date Actioned]]),DAY(tbl_raw_data[[#This Row],[Date Actioned]]))</f>
        <v>45162</v>
      </c>
      <c r="L1225" s="50" t="str">
        <f>UPPER(TEXT(tbl_raw_data[[#This Row],[updated_date]],"MMMM"))</f>
        <v>AUGUST</v>
      </c>
      <c r="M1225" s="50" t="str">
        <f>"WEEK "&amp; IF(ROUNDUP(DAY(tbl_raw_data[[#This Row],[updated_date]])/7,0)=5,4,ROUNDUP(DAY(tbl_raw_data[[#This Row],[updated_date]])/7,0))</f>
        <v>WEEK 4</v>
      </c>
      <c r="N1225" s="50" t="str">
        <f>UPPER(VLOOKUP(tbl_raw_data[[#This Row],[Analyst]],Settiings!$A$2:$B$16,2,0))</f>
        <v>CAMROOON</v>
      </c>
      <c r="O1225" s="50" t="str">
        <f>TRIM(UPPER(tbl_raw_data[[#This Row],[Outcome]]))</f>
        <v>WITHDRAW</v>
      </c>
      <c r="P1225" s="50" t="str">
        <f>TRIM(UPPER(tbl_raw_data[[#This Row],[Queue Name]]))</f>
        <v>CONSUMER POST BUREAU</v>
      </c>
      <c r="Q1225" s="50" t="str">
        <f>IF(tbl_raw_data[[#This Row],[Time taken in min]]&lt;=Settiings!$D$2,"SLA_MET","SLA_NOT_MET")</f>
        <v>SLA_MET</v>
      </c>
      <c r="R1225" s="94"/>
    </row>
    <row r="1226" spans="1:18" x14ac:dyDescent="0.3">
      <c r="A1226" s="23" t="s">
        <v>6051</v>
      </c>
      <c r="B1226" s="15">
        <v>45162.497118055559</v>
      </c>
      <c r="C1226" s="28">
        <v>45162.510057870371</v>
      </c>
      <c r="D1226" s="29" t="s">
        <v>8</v>
      </c>
      <c r="E1226" s="29" t="s">
        <v>47</v>
      </c>
      <c r="F1226" s="29" t="s">
        <v>16</v>
      </c>
      <c r="G1226" s="29" t="s">
        <v>4698</v>
      </c>
      <c r="H1226" s="78" t="s">
        <v>7451</v>
      </c>
      <c r="I1226" s="48">
        <f>tbl_raw_data[[#This Row],[Date Actioned]]-tbl_raw_data[[#This Row],[Date Tagged]]</f>
        <v>1.2939814812853001E-2</v>
      </c>
      <c r="J1226" s="46">
        <f>HOUR(tbl_raw_data[[#This Row],[Time_taken]])*60+MINUTE(tbl_raw_data[[#This Row],[Time_taken]])+SECOND(tbl_raw_data[[#This Row],[Time_taken]])/60</f>
        <v>18.633333333333333</v>
      </c>
      <c r="K1226" s="52">
        <f>DATE(YEAR(tbl_raw_data[[#This Row],[Date Actioned]]),MONTH(tbl_raw_data[[#This Row],[Date Actioned]]),DAY(tbl_raw_data[[#This Row],[Date Actioned]]))</f>
        <v>45162</v>
      </c>
      <c r="L1226" s="50" t="str">
        <f>UPPER(TEXT(tbl_raw_data[[#This Row],[updated_date]],"MMMM"))</f>
        <v>AUGUST</v>
      </c>
      <c r="M1226" s="50" t="str">
        <f>"WEEK "&amp; IF(ROUNDUP(DAY(tbl_raw_data[[#This Row],[updated_date]])/7,0)=5,4,ROUNDUP(DAY(tbl_raw_data[[#This Row],[updated_date]])/7,0))</f>
        <v>WEEK 4</v>
      </c>
      <c r="N1226" s="50" t="str">
        <f>UPPER(VLOOKUP(tbl_raw_data[[#This Row],[Analyst]],Settiings!$A$2:$B$16,2,0))</f>
        <v>CAMROOON</v>
      </c>
      <c r="O1226" s="50" t="str">
        <f>TRIM(UPPER(tbl_raw_data[[#This Row],[Outcome]]))</f>
        <v>WITHDRAW</v>
      </c>
      <c r="P1226" s="50" t="str">
        <f>TRIM(UPPER(tbl_raw_data[[#This Row],[Queue Name]]))</f>
        <v>CONSUMER PRE BUREAU</v>
      </c>
      <c r="Q1226" s="50" t="str">
        <f>IF(tbl_raw_data[[#This Row],[Time taken in min]]&lt;=Settiings!$D$2,"SLA_MET","SLA_NOT_MET")</f>
        <v>SLA_MET</v>
      </c>
      <c r="R1226" s="94"/>
    </row>
    <row r="1227" spans="1:18" x14ac:dyDescent="0.3">
      <c r="A1227" s="20" t="s">
        <v>6056</v>
      </c>
      <c r="B1227" s="15">
        <v>45162.501134259262</v>
      </c>
      <c r="C1227" s="28">
        <v>45162.513819444444</v>
      </c>
      <c r="D1227" s="29" t="s">
        <v>8</v>
      </c>
      <c r="E1227" s="29" t="s">
        <v>47</v>
      </c>
      <c r="F1227" s="29" t="s">
        <v>16</v>
      </c>
      <c r="G1227" s="29" t="s">
        <v>4698</v>
      </c>
      <c r="H1227" s="78" t="s">
        <v>7451</v>
      </c>
      <c r="I1227" s="48">
        <f>tbl_raw_data[[#This Row],[Date Actioned]]-tbl_raw_data[[#This Row],[Date Tagged]]</f>
        <v>1.2685185181908309E-2</v>
      </c>
      <c r="J1227" s="46">
        <f>HOUR(tbl_raw_data[[#This Row],[Time_taken]])*60+MINUTE(tbl_raw_data[[#This Row],[Time_taken]])+SECOND(tbl_raw_data[[#This Row],[Time_taken]])/60</f>
        <v>18.266666666666666</v>
      </c>
      <c r="K1227" s="52">
        <f>DATE(YEAR(tbl_raw_data[[#This Row],[Date Actioned]]),MONTH(tbl_raw_data[[#This Row],[Date Actioned]]),DAY(tbl_raw_data[[#This Row],[Date Actioned]]))</f>
        <v>45162</v>
      </c>
      <c r="L1227" s="50" t="str">
        <f>UPPER(TEXT(tbl_raw_data[[#This Row],[updated_date]],"MMMM"))</f>
        <v>AUGUST</v>
      </c>
      <c r="M1227" s="50" t="str">
        <f>"WEEK "&amp; IF(ROUNDUP(DAY(tbl_raw_data[[#This Row],[updated_date]])/7,0)=5,4,ROUNDUP(DAY(tbl_raw_data[[#This Row],[updated_date]])/7,0))</f>
        <v>WEEK 4</v>
      </c>
      <c r="N1227" s="50" t="str">
        <f>UPPER(VLOOKUP(tbl_raw_data[[#This Row],[Analyst]],Settiings!$A$2:$B$16,2,0))</f>
        <v>CAMROOON</v>
      </c>
      <c r="O1227" s="50" t="str">
        <f>TRIM(UPPER(tbl_raw_data[[#This Row],[Outcome]]))</f>
        <v>WITHDRAW</v>
      </c>
      <c r="P1227" s="50" t="str">
        <f>TRIM(UPPER(tbl_raw_data[[#This Row],[Queue Name]]))</f>
        <v>CONSUMER PRE BUREAU</v>
      </c>
      <c r="Q1227" s="50" t="str">
        <f>IF(tbl_raw_data[[#This Row],[Time taken in min]]&lt;=Settiings!$D$2,"SLA_MET","SLA_NOT_MET")</f>
        <v>SLA_MET</v>
      </c>
      <c r="R1227" s="94"/>
    </row>
    <row r="1228" spans="1:18" x14ac:dyDescent="0.3">
      <c r="A1228" s="23" t="s">
        <v>6058</v>
      </c>
      <c r="B1228" s="9">
        <v>45162.503611111111</v>
      </c>
      <c r="C1228" s="30">
        <v>45162.518368055556</v>
      </c>
      <c r="D1228" s="31" t="s">
        <v>8</v>
      </c>
      <c r="E1228" s="31" t="s">
        <v>47</v>
      </c>
      <c r="F1228" s="31" t="s">
        <v>16</v>
      </c>
      <c r="G1228" s="31" t="s">
        <v>4698</v>
      </c>
      <c r="H1228" s="78" t="s">
        <v>7451</v>
      </c>
      <c r="I1228" s="48">
        <f>tbl_raw_data[[#This Row],[Date Actioned]]-tbl_raw_data[[#This Row],[Date Tagged]]</f>
        <v>1.4756944445252884E-2</v>
      </c>
      <c r="J1228" s="46">
        <f>HOUR(tbl_raw_data[[#This Row],[Time_taken]])*60+MINUTE(tbl_raw_data[[#This Row],[Time_taken]])+SECOND(tbl_raw_data[[#This Row],[Time_taken]])/60</f>
        <v>21.25</v>
      </c>
      <c r="K1228" s="52">
        <f>DATE(YEAR(tbl_raw_data[[#This Row],[Date Actioned]]),MONTH(tbl_raw_data[[#This Row],[Date Actioned]]),DAY(tbl_raw_data[[#This Row],[Date Actioned]]))</f>
        <v>45162</v>
      </c>
      <c r="L1228" s="50" t="str">
        <f>UPPER(TEXT(tbl_raw_data[[#This Row],[updated_date]],"MMMM"))</f>
        <v>AUGUST</v>
      </c>
      <c r="M1228" s="50" t="str">
        <f>"WEEK "&amp; IF(ROUNDUP(DAY(tbl_raw_data[[#This Row],[updated_date]])/7,0)=5,4,ROUNDUP(DAY(tbl_raw_data[[#This Row],[updated_date]])/7,0))</f>
        <v>WEEK 4</v>
      </c>
      <c r="N1228" s="50" t="str">
        <f>UPPER(VLOOKUP(tbl_raw_data[[#This Row],[Analyst]],Settiings!$A$2:$B$16,2,0))</f>
        <v>CAMROOON</v>
      </c>
      <c r="O1228" s="50" t="str">
        <f>TRIM(UPPER(tbl_raw_data[[#This Row],[Outcome]]))</f>
        <v>WITHDRAW</v>
      </c>
      <c r="P1228" s="50" t="str">
        <f>TRIM(UPPER(tbl_raw_data[[#This Row],[Queue Name]]))</f>
        <v>CONSUMER PRE BUREAU</v>
      </c>
      <c r="Q1228" s="50" t="str">
        <f>IF(tbl_raw_data[[#This Row],[Time taken in min]]&lt;=Settiings!$D$2,"SLA_MET","SLA_NOT_MET")</f>
        <v>SLA_NOT_MET</v>
      </c>
      <c r="R1228" s="94"/>
    </row>
    <row r="1229" spans="1:18" x14ac:dyDescent="0.3">
      <c r="A1229" s="14" t="s">
        <v>6059</v>
      </c>
      <c r="B1229" s="15">
        <v>45162.504293981481</v>
      </c>
      <c r="C1229" s="28">
        <v>45162.52416666667</v>
      </c>
      <c r="D1229" s="29" t="s">
        <v>8</v>
      </c>
      <c r="E1229" s="29" t="s">
        <v>47</v>
      </c>
      <c r="F1229" s="29" t="s">
        <v>1097</v>
      </c>
      <c r="G1229" s="29" t="s">
        <v>6060</v>
      </c>
      <c r="H1229" s="78" t="s">
        <v>7451</v>
      </c>
      <c r="I1229" s="48">
        <f>tbl_raw_data[[#This Row],[Date Actioned]]-tbl_raw_data[[#This Row],[Date Tagged]]</f>
        <v>1.987268518860219E-2</v>
      </c>
      <c r="J1229" s="46">
        <f>HOUR(tbl_raw_data[[#This Row],[Time_taken]])*60+MINUTE(tbl_raw_data[[#This Row],[Time_taken]])+SECOND(tbl_raw_data[[#This Row],[Time_taken]])/60</f>
        <v>28.616666666666667</v>
      </c>
      <c r="K1229" s="52">
        <f>DATE(YEAR(tbl_raw_data[[#This Row],[Date Actioned]]),MONTH(tbl_raw_data[[#This Row],[Date Actioned]]),DAY(tbl_raw_data[[#This Row],[Date Actioned]]))</f>
        <v>45162</v>
      </c>
      <c r="L1229" s="50" t="str">
        <f>UPPER(TEXT(tbl_raw_data[[#This Row],[updated_date]],"MMMM"))</f>
        <v>AUGUST</v>
      </c>
      <c r="M1229" s="50" t="str">
        <f>"WEEK "&amp; IF(ROUNDUP(DAY(tbl_raw_data[[#This Row],[updated_date]])/7,0)=5,4,ROUNDUP(DAY(tbl_raw_data[[#This Row],[updated_date]])/7,0))</f>
        <v>WEEK 4</v>
      </c>
      <c r="N1229" s="50" t="str">
        <f>UPPER(VLOOKUP(tbl_raw_data[[#This Row],[Analyst]],Settiings!$A$2:$B$16,2,0))</f>
        <v>JULIA</v>
      </c>
      <c r="O1229" s="50" t="str">
        <f>TRIM(UPPER(tbl_raw_data[[#This Row],[Outcome]]))</f>
        <v>WITHDRAW</v>
      </c>
      <c r="P1229" s="50" t="str">
        <f>TRIM(UPPER(tbl_raw_data[[#This Row],[Queue Name]]))</f>
        <v>CONSUMER PRE BUREAU</v>
      </c>
      <c r="Q1229" s="50" t="str">
        <f>IF(tbl_raw_data[[#This Row],[Time taken in min]]&lt;=Settiings!$D$2,"SLA_MET","SLA_NOT_MET")</f>
        <v>SLA_NOT_MET</v>
      </c>
      <c r="R1229" s="94"/>
    </row>
    <row r="1230" spans="1:18" x14ac:dyDescent="0.3">
      <c r="A1230" s="23" t="s">
        <v>6069</v>
      </c>
      <c r="B1230" s="15">
        <v>45162.531875000001</v>
      </c>
      <c r="C1230" s="28">
        <v>45162.545127314814</v>
      </c>
      <c r="D1230" s="29" t="s">
        <v>8</v>
      </c>
      <c r="E1230" s="29" t="s">
        <v>9</v>
      </c>
      <c r="F1230" s="29" t="s">
        <v>10</v>
      </c>
      <c r="G1230" s="29" t="s">
        <v>6070</v>
      </c>
      <c r="H1230" s="78" t="s">
        <v>7451</v>
      </c>
      <c r="I1230" s="48">
        <f>tbl_raw_data[[#This Row],[Date Actioned]]-tbl_raw_data[[#This Row],[Date Tagged]]</f>
        <v>1.3252314813144039E-2</v>
      </c>
      <c r="J1230" s="46">
        <f>HOUR(tbl_raw_data[[#This Row],[Time_taken]])*60+MINUTE(tbl_raw_data[[#This Row],[Time_taken]])+SECOND(tbl_raw_data[[#This Row],[Time_taken]])/60</f>
        <v>19.083333333333332</v>
      </c>
      <c r="K1230" s="52">
        <f>DATE(YEAR(tbl_raw_data[[#This Row],[Date Actioned]]),MONTH(tbl_raw_data[[#This Row],[Date Actioned]]),DAY(tbl_raw_data[[#This Row],[Date Actioned]]))</f>
        <v>45162</v>
      </c>
      <c r="L1230" s="50" t="str">
        <f>UPPER(TEXT(tbl_raw_data[[#This Row],[updated_date]],"MMMM"))</f>
        <v>AUGUST</v>
      </c>
      <c r="M1230" s="50" t="str">
        <f>"WEEK "&amp; IF(ROUNDUP(DAY(tbl_raw_data[[#This Row],[updated_date]])/7,0)=5,4,ROUNDUP(DAY(tbl_raw_data[[#This Row],[updated_date]])/7,0))</f>
        <v>WEEK 4</v>
      </c>
      <c r="N1230" s="50" t="str">
        <f>UPPER(VLOOKUP(tbl_raw_data[[#This Row],[Analyst]],Settiings!$A$2:$B$16,2,0))</f>
        <v>NITESH</v>
      </c>
      <c r="O1230" s="50" t="str">
        <f>TRIM(UPPER(tbl_raw_data[[#This Row],[Outcome]]))</f>
        <v>WITHDRAW</v>
      </c>
      <c r="P1230" s="50" t="str">
        <f>TRIM(UPPER(tbl_raw_data[[#This Row],[Queue Name]]))</f>
        <v>CONSUMER EXISTING</v>
      </c>
      <c r="Q1230" s="50" t="str">
        <f>IF(tbl_raw_data[[#This Row],[Time taken in min]]&lt;=Settiings!$D$2,"SLA_MET","SLA_NOT_MET")</f>
        <v>SLA_MET</v>
      </c>
      <c r="R1230" s="94"/>
    </row>
    <row r="1231" spans="1:18" x14ac:dyDescent="0.3">
      <c r="A1231" s="20" t="s">
        <v>6072</v>
      </c>
      <c r="B1231" s="15">
        <v>45162.532951388886</v>
      </c>
      <c r="C1231" s="28">
        <v>45162.538136574076</v>
      </c>
      <c r="D1231" s="29" t="s">
        <v>8</v>
      </c>
      <c r="E1231" s="29" t="s">
        <v>47</v>
      </c>
      <c r="F1231" s="29" t="s">
        <v>53</v>
      </c>
      <c r="G1231" s="29" t="s">
        <v>4818</v>
      </c>
      <c r="H1231" s="78" t="s">
        <v>7451</v>
      </c>
      <c r="I1231" s="48">
        <f>tbl_raw_data[[#This Row],[Date Actioned]]-tbl_raw_data[[#This Row],[Date Tagged]]</f>
        <v>5.1851851894753054E-3</v>
      </c>
      <c r="J1231" s="46">
        <f>HOUR(tbl_raw_data[[#This Row],[Time_taken]])*60+MINUTE(tbl_raw_data[[#This Row],[Time_taken]])+SECOND(tbl_raw_data[[#This Row],[Time_taken]])/60</f>
        <v>7.4666666666666668</v>
      </c>
      <c r="K1231" s="52">
        <f>DATE(YEAR(tbl_raw_data[[#This Row],[Date Actioned]]),MONTH(tbl_raw_data[[#This Row],[Date Actioned]]),DAY(tbl_raw_data[[#This Row],[Date Actioned]]))</f>
        <v>45162</v>
      </c>
      <c r="L1231" s="50" t="str">
        <f>UPPER(TEXT(tbl_raw_data[[#This Row],[updated_date]],"MMMM"))</f>
        <v>AUGUST</v>
      </c>
      <c r="M1231" s="50" t="str">
        <f>"WEEK "&amp; IF(ROUNDUP(DAY(tbl_raw_data[[#This Row],[updated_date]])/7,0)=5,4,ROUNDUP(DAY(tbl_raw_data[[#This Row],[updated_date]])/7,0))</f>
        <v>WEEK 4</v>
      </c>
      <c r="N1231" s="50" t="str">
        <f>UPPER(VLOOKUP(tbl_raw_data[[#This Row],[Analyst]],Settiings!$A$2:$B$16,2,0))</f>
        <v>NAVED</v>
      </c>
      <c r="O1231" s="50" t="str">
        <f>TRIM(UPPER(tbl_raw_data[[#This Row],[Outcome]]))</f>
        <v>WITHDRAW</v>
      </c>
      <c r="P1231" s="50" t="str">
        <f>TRIM(UPPER(tbl_raw_data[[#This Row],[Queue Name]]))</f>
        <v>CONSUMER PRE BUREAU</v>
      </c>
      <c r="Q1231" s="50" t="str">
        <f>IF(tbl_raw_data[[#This Row],[Time taken in min]]&lt;=Settiings!$D$2,"SLA_MET","SLA_NOT_MET")</f>
        <v>SLA_MET</v>
      </c>
      <c r="R1231" s="94"/>
    </row>
    <row r="1232" spans="1:18" x14ac:dyDescent="0.3">
      <c r="A1232" s="14" t="s">
        <v>6076</v>
      </c>
      <c r="B1232" s="15">
        <v>45162.542997685188</v>
      </c>
      <c r="C1232" s="28">
        <v>45162.549687500003</v>
      </c>
      <c r="D1232" s="29" t="s">
        <v>8</v>
      </c>
      <c r="E1232" s="29" t="s">
        <v>47</v>
      </c>
      <c r="F1232" s="29" t="s">
        <v>16</v>
      </c>
      <c r="G1232" s="29" t="s">
        <v>4926</v>
      </c>
      <c r="H1232" s="78" t="s">
        <v>7451</v>
      </c>
      <c r="I1232" s="48">
        <f>tbl_raw_data[[#This Row],[Date Actioned]]-tbl_raw_data[[#This Row],[Date Tagged]]</f>
        <v>6.6898148143081926E-3</v>
      </c>
      <c r="J1232" s="46">
        <f>HOUR(tbl_raw_data[[#This Row],[Time_taken]])*60+MINUTE(tbl_raw_data[[#This Row],[Time_taken]])+SECOND(tbl_raw_data[[#This Row],[Time_taken]])/60</f>
        <v>9.6333333333333329</v>
      </c>
      <c r="K1232" s="52">
        <f>DATE(YEAR(tbl_raw_data[[#This Row],[Date Actioned]]),MONTH(tbl_raw_data[[#This Row],[Date Actioned]]),DAY(tbl_raw_data[[#This Row],[Date Actioned]]))</f>
        <v>45162</v>
      </c>
      <c r="L1232" s="50" t="str">
        <f>UPPER(TEXT(tbl_raw_data[[#This Row],[updated_date]],"MMMM"))</f>
        <v>AUGUST</v>
      </c>
      <c r="M1232" s="50" t="str">
        <f>"WEEK "&amp; IF(ROUNDUP(DAY(tbl_raw_data[[#This Row],[updated_date]])/7,0)=5,4,ROUNDUP(DAY(tbl_raw_data[[#This Row],[updated_date]])/7,0))</f>
        <v>WEEK 4</v>
      </c>
      <c r="N1232" s="50" t="str">
        <f>UPPER(VLOOKUP(tbl_raw_data[[#This Row],[Analyst]],Settiings!$A$2:$B$16,2,0))</f>
        <v>CAMROOON</v>
      </c>
      <c r="O1232" s="50" t="str">
        <f>TRIM(UPPER(tbl_raw_data[[#This Row],[Outcome]]))</f>
        <v>WITHDRAW</v>
      </c>
      <c r="P1232" s="50" t="str">
        <f>TRIM(UPPER(tbl_raw_data[[#This Row],[Queue Name]]))</f>
        <v>CONSUMER PRE BUREAU</v>
      </c>
      <c r="Q1232" s="50" t="str">
        <f>IF(tbl_raw_data[[#This Row],[Time taken in min]]&lt;=Settiings!$D$2,"SLA_MET","SLA_NOT_MET")</f>
        <v>SLA_MET</v>
      </c>
      <c r="R1232" s="94"/>
    </row>
    <row r="1233" spans="1:18" x14ac:dyDescent="0.3">
      <c r="A1233" s="20" t="s">
        <v>6077</v>
      </c>
      <c r="B1233" s="9">
        <v>45162.544456018521</v>
      </c>
      <c r="C1233" s="30">
        <v>45162.551828703705</v>
      </c>
      <c r="D1233" s="31" t="s">
        <v>8</v>
      </c>
      <c r="E1233" s="31" t="s">
        <v>9</v>
      </c>
      <c r="F1233" s="31" t="s">
        <v>70</v>
      </c>
      <c r="G1233" s="31" t="s">
        <v>4698</v>
      </c>
      <c r="H1233" s="78" t="s">
        <v>7451</v>
      </c>
      <c r="I1233" s="48">
        <f>tbl_raw_data[[#This Row],[Date Actioned]]-tbl_raw_data[[#This Row],[Date Tagged]]</f>
        <v>7.3726851842366159E-3</v>
      </c>
      <c r="J1233" s="46">
        <f>HOUR(tbl_raw_data[[#This Row],[Time_taken]])*60+MINUTE(tbl_raw_data[[#This Row],[Time_taken]])+SECOND(tbl_raw_data[[#This Row],[Time_taken]])/60</f>
        <v>10.616666666666667</v>
      </c>
      <c r="K1233" s="52">
        <f>DATE(YEAR(tbl_raw_data[[#This Row],[Date Actioned]]),MONTH(tbl_raw_data[[#This Row],[Date Actioned]]),DAY(tbl_raw_data[[#This Row],[Date Actioned]]))</f>
        <v>45162</v>
      </c>
      <c r="L1233" s="50" t="str">
        <f>UPPER(TEXT(tbl_raw_data[[#This Row],[updated_date]],"MMMM"))</f>
        <v>AUGUST</v>
      </c>
      <c r="M1233" s="50" t="str">
        <f>"WEEK "&amp; IF(ROUNDUP(DAY(tbl_raw_data[[#This Row],[updated_date]])/7,0)=5,4,ROUNDUP(DAY(tbl_raw_data[[#This Row],[updated_date]])/7,0))</f>
        <v>WEEK 4</v>
      </c>
      <c r="N1233" s="50" t="str">
        <f>UPPER(VLOOKUP(tbl_raw_data[[#This Row],[Analyst]],Settiings!$A$2:$B$16,2,0))</f>
        <v>ASIF</v>
      </c>
      <c r="O1233" s="50" t="str">
        <f>TRIM(UPPER(tbl_raw_data[[#This Row],[Outcome]]))</f>
        <v>WITHDRAW</v>
      </c>
      <c r="P1233" s="50" t="str">
        <f>TRIM(UPPER(tbl_raw_data[[#This Row],[Queue Name]]))</f>
        <v>CONSUMER EXISTING</v>
      </c>
      <c r="Q1233" s="50" t="str">
        <f>IF(tbl_raw_data[[#This Row],[Time taken in min]]&lt;=Settiings!$D$2,"SLA_MET","SLA_NOT_MET")</f>
        <v>SLA_MET</v>
      </c>
      <c r="R1233" s="94"/>
    </row>
    <row r="1234" spans="1:18" x14ac:dyDescent="0.3">
      <c r="A1234" s="23" t="s">
        <v>6078</v>
      </c>
      <c r="B1234" s="15">
        <v>45162.545300925929</v>
      </c>
      <c r="C1234" s="28">
        <v>45162.558229166665</v>
      </c>
      <c r="D1234" s="29" t="s">
        <v>8</v>
      </c>
      <c r="E1234" s="29" t="s">
        <v>47</v>
      </c>
      <c r="F1234" s="29" t="s">
        <v>10</v>
      </c>
      <c r="G1234" s="29" t="s">
        <v>6070</v>
      </c>
      <c r="H1234" s="78" t="s">
        <v>7451</v>
      </c>
      <c r="I1234" s="48">
        <f>tbl_raw_data[[#This Row],[Date Actioned]]-tbl_raw_data[[#This Row],[Date Tagged]]</f>
        <v>1.2928240736073349E-2</v>
      </c>
      <c r="J1234" s="46">
        <f>HOUR(tbl_raw_data[[#This Row],[Time_taken]])*60+MINUTE(tbl_raw_data[[#This Row],[Time_taken]])+SECOND(tbl_raw_data[[#This Row],[Time_taken]])/60</f>
        <v>18.616666666666667</v>
      </c>
      <c r="K1234" s="52">
        <f>DATE(YEAR(tbl_raw_data[[#This Row],[Date Actioned]]),MONTH(tbl_raw_data[[#This Row],[Date Actioned]]),DAY(tbl_raw_data[[#This Row],[Date Actioned]]))</f>
        <v>45162</v>
      </c>
      <c r="L1234" s="50" t="str">
        <f>UPPER(TEXT(tbl_raw_data[[#This Row],[updated_date]],"MMMM"))</f>
        <v>AUGUST</v>
      </c>
      <c r="M1234" s="50" t="str">
        <f>"WEEK "&amp; IF(ROUNDUP(DAY(tbl_raw_data[[#This Row],[updated_date]])/7,0)=5,4,ROUNDUP(DAY(tbl_raw_data[[#This Row],[updated_date]])/7,0))</f>
        <v>WEEK 4</v>
      </c>
      <c r="N1234" s="50" t="str">
        <f>UPPER(VLOOKUP(tbl_raw_data[[#This Row],[Analyst]],Settiings!$A$2:$B$16,2,0))</f>
        <v>NITESH</v>
      </c>
      <c r="O1234" s="50" t="str">
        <f>TRIM(UPPER(tbl_raw_data[[#This Row],[Outcome]]))</f>
        <v>WITHDRAW</v>
      </c>
      <c r="P1234" s="50" t="str">
        <f>TRIM(UPPER(tbl_raw_data[[#This Row],[Queue Name]]))</f>
        <v>CONSUMER PRE BUREAU</v>
      </c>
      <c r="Q1234" s="50" t="str">
        <f>IF(tbl_raw_data[[#This Row],[Time taken in min]]&lt;=Settiings!$D$2,"SLA_MET","SLA_NOT_MET")</f>
        <v>SLA_MET</v>
      </c>
      <c r="R1234" s="94"/>
    </row>
    <row r="1235" spans="1:18" x14ac:dyDescent="0.3">
      <c r="A1235" s="14" t="s">
        <v>6079</v>
      </c>
      <c r="B1235" s="9">
        <v>45162.545312499999</v>
      </c>
      <c r="C1235" s="30">
        <v>45162.556064814817</v>
      </c>
      <c r="D1235" s="31" t="s">
        <v>8</v>
      </c>
      <c r="E1235" s="31" t="s">
        <v>9</v>
      </c>
      <c r="F1235" s="31" t="s">
        <v>16</v>
      </c>
      <c r="G1235" s="31" t="s">
        <v>4698</v>
      </c>
      <c r="H1235" s="78" t="s">
        <v>7451</v>
      </c>
      <c r="I1235" s="48">
        <f>tbl_raw_data[[#This Row],[Date Actioned]]-tbl_raw_data[[#This Row],[Date Tagged]]</f>
        <v>1.0752314818091691E-2</v>
      </c>
      <c r="J1235" s="46">
        <f>HOUR(tbl_raw_data[[#This Row],[Time_taken]])*60+MINUTE(tbl_raw_data[[#This Row],[Time_taken]])+SECOND(tbl_raw_data[[#This Row],[Time_taken]])/60</f>
        <v>15.483333333333333</v>
      </c>
      <c r="K1235" s="52">
        <f>DATE(YEAR(tbl_raw_data[[#This Row],[Date Actioned]]),MONTH(tbl_raw_data[[#This Row],[Date Actioned]]),DAY(tbl_raw_data[[#This Row],[Date Actioned]]))</f>
        <v>45162</v>
      </c>
      <c r="L1235" s="50" t="str">
        <f>UPPER(TEXT(tbl_raw_data[[#This Row],[updated_date]],"MMMM"))</f>
        <v>AUGUST</v>
      </c>
      <c r="M1235" s="50" t="str">
        <f>"WEEK "&amp; IF(ROUNDUP(DAY(tbl_raw_data[[#This Row],[updated_date]])/7,0)=5,4,ROUNDUP(DAY(tbl_raw_data[[#This Row],[updated_date]])/7,0))</f>
        <v>WEEK 4</v>
      </c>
      <c r="N1235" s="50" t="str">
        <f>UPPER(VLOOKUP(tbl_raw_data[[#This Row],[Analyst]],Settiings!$A$2:$B$16,2,0))</f>
        <v>CAMROOON</v>
      </c>
      <c r="O1235" s="50" t="str">
        <f>TRIM(UPPER(tbl_raw_data[[#This Row],[Outcome]]))</f>
        <v>WITHDRAW</v>
      </c>
      <c r="P1235" s="50" t="str">
        <f>TRIM(UPPER(tbl_raw_data[[#This Row],[Queue Name]]))</f>
        <v>CONSUMER EXISTING</v>
      </c>
      <c r="Q1235" s="50" t="str">
        <f>IF(tbl_raw_data[[#This Row],[Time taken in min]]&lt;=Settiings!$D$2,"SLA_MET","SLA_NOT_MET")</f>
        <v>SLA_MET</v>
      </c>
      <c r="R1235" s="94"/>
    </row>
    <row r="1236" spans="1:18" x14ac:dyDescent="0.3">
      <c r="A1236" s="14" t="s">
        <v>6092</v>
      </c>
      <c r="B1236" s="15">
        <v>45162.565208333333</v>
      </c>
      <c r="C1236" s="28">
        <v>45162.572210648148</v>
      </c>
      <c r="D1236" s="29" t="s">
        <v>8</v>
      </c>
      <c r="E1236" s="29" t="s">
        <v>47</v>
      </c>
      <c r="F1236" s="29" t="s">
        <v>70</v>
      </c>
      <c r="G1236" s="29" t="s">
        <v>5439</v>
      </c>
      <c r="H1236" s="78" t="s">
        <v>7451</v>
      </c>
      <c r="I1236" s="48">
        <f>tbl_raw_data[[#This Row],[Date Actioned]]-tbl_raw_data[[#This Row],[Date Tagged]]</f>
        <v>7.0023148145992309E-3</v>
      </c>
      <c r="J1236" s="46">
        <f>HOUR(tbl_raw_data[[#This Row],[Time_taken]])*60+MINUTE(tbl_raw_data[[#This Row],[Time_taken]])+SECOND(tbl_raw_data[[#This Row],[Time_taken]])/60</f>
        <v>10.083333333333334</v>
      </c>
      <c r="K1236" s="52">
        <f>DATE(YEAR(tbl_raw_data[[#This Row],[Date Actioned]]),MONTH(tbl_raw_data[[#This Row],[Date Actioned]]),DAY(tbl_raw_data[[#This Row],[Date Actioned]]))</f>
        <v>45162</v>
      </c>
      <c r="L1236" s="50" t="str">
        <f>UPPER(TEXT(tbl_raw_data[[#This Row],[updated_date]],"MMMM"))</f>
        <v>AUGUST</v>
      </c>
      <c r="M1236" s="50" t="str">
        <f>"WEEK "&amp; IF(ROUNDUP(DAY(tbl_raw_data[[#This Row],[updated_date]])/7,0)=5,4,ROUNDUP(DAY(tbl_raw_data[[#This Row],[updated_date]])/7,0))</f>
        <v>WEEK 4</v>
      </c>
      <c r="N1236" s="50" t="str">
        <f>UPPER(VLOOKUP(tbl_raw_data[[#This Row],[Analyst]],Settiings!$A$2:$B$16,2,0))</f>
        <v>ASIF</v>
      </c>
      <c r="O1236" s="50" t="str">
        <f>TRIM(UPPER(tbl_raw_data[[#This Row],[Outcome]]))</f>
        <v>WITHDRAW</v>
      </c>
      <c r="P1236" s="50" t="str">
        <f>TRIM(UPPER(tbl_raw_data[[#This Row],[Queue Name]]))</f>
        <v>CONSUMER PRE BUREAU</v>
      </c>
      <c r="Q1236" s="50" t="str">
        <f>IF(tbl_raw_data[[#This Row],[Time taken in min]]&lt;=Settiings!$D$2,"SLA_MET","SLA_NOT_MET")</f>
        <v>SLA_MET</v>
      </c>
      <c r="R1236" s="94"/>
    </row>
    <row r="1237" spans="1:18" x14ac:dyDescent="0.3">
      <c r="A1237" s="20" t="s">
        <v>6093</v>
      </c>
      <c r="B1237" s="9">
        <v>45162.565370370372</v>
      </c>
      <c r="C1237" s="30">
        <v>45162.585694444446</v>
      </c>
      <c r="D1237" s="31" t="s">
        <v>8</v>
      </c>
      <c r="E1237" s="31" t="s">
        <v>19</v>
      </c>
      <c r="F1237" s="31" t="s">
        <v>10</v>
      </c>
      <c r="G1237" s="31" t="s">
        <v>4698</v>
      </c>
      <c r="H1237" s="78" t="s">
        <v>7451</v>
      </c>
      <c r="I1237" s="48">
        <f>tbl_raw_data[[#This Row],[Date Actioned]]-tbl_raw_data[[#This Row],[Date Tagged]]</f>
        <v>2.0324074073869269E-2</v>
      </c>
      <c r="J1237" s="46">
        <f>HOUR(tbl_raw_data[[#This Row],[Time_taken]])*60+MINUTE(tbl_raw_data[[#This Row],[Time_taken]])+SECOND(tbl_raw_data[[#This Row],[Time_taken]])/60</f>
        <v>29.266666666666666</v>
      </c>
      <c r="K1237" s="52">
        <f>DATE(YEAR(tbl_raw_data[[#This Row],[Date Actioned]]),MONTH(tbl_raw_data[[#This Row],[Date Actioned]]),DAY(tbl_raw_data[[#This Row],[Date Actioned]]))</f>
        <v>45162</v>
      </c>
      <c r="L1237" s="50" t="str">
        <f>UPPER(TEXT(tbl_raw_data[[#This Row],[updated_date]],"MMMM"))</f>
        <v>AUGUST</v>
      </c>
      <c r="M1237" s="50" t="str">
        <f>"WEEK "&amp; IF(ROUNDUP(DAY(tbl_raw_data[[#This Row],[updated_date]])/7,0)=5,4,ROUNDUP(DAY(tbl_raw_data[[#This Row],[updated_date]])/7,0))</f>
        <v>WEEK 4</v>
      </c>
      <c r="N1237" s="50" t="str">
        <f>UPPER(VLOOKUP(tbl_raw_data[[#This Row],[Analyst]],Settiings!$A$2:$B$16,2,0))</f>
        <v>NITESH</v>
      </c>
      <c r="O1237" s="50" t="str">
        <f>TRIM(UPPER(tbl_raw_data[[#This Row],[Outcome]]))</f>
        <v>WITHDRAW</v>
      </c>
      <c r="P1237" s="50" t="str">
        <f>TRIM(UPPER(tbl_raw_data[[#This Row],[Queue Name]]))</f>
        <v>CONSUMER POST BUREAU</v>
      </c>
      <c r="Q1237" s="50" t="str">
        <f>IF(tbl_raw_data[[#This Row],[Time taken in min]]&lt;=Settiings!$D$2,"SLA_MET","SLA_NOT_MET")</f>
        <v>SLA_NOT_MET</v>
      </c>
      <c r="R1237" s="94"/>
    </row>
    <row r="1238" spans="1:18" x14ac:dyDescent="0.3">
      <c r="A1238" s="23" t="s">
        <v>6096</v>
      </c>
      <c r="B1238" s="15">
        <v>45162.570092592592</v>
      </c>
      <c r="C1238" s="28">
        <v>45162.575335648151</v>
      </c>
      <c r="D1238" s="29" t="s">
        <v>8</v>
      </c>
      <c r="E1238" s="29" t="s">
        <v>9</v>
      </c>
      <c r="F1238" s="29" t="s">
        <v>16</v>
      </c>
      <c r="G1238" s="29" t="s">
        <v>4926</v>
      </c>
      <c r="H1238" s="78" t="s">
        <v>7451</v>
      </c>
      <c r="I1238" s="48">
        <f>tbl_raw_data[[#This Row],[Date Actioned]]-tbl_raw_data[[#This Row],[Date Tagged]]</f>
        <v>5.2430555588216521E-3</v>
      </c>
      <c r="J1238" s="46">
        <f>HOUR(tbl_raw_data[[#This Row],[Time_taken]])*60+MINUTE(tbl_raw_data[[#This Row],[Time_taken]])+SECOND(tbl_raw_data[[#This Row],[Time_taken]])/60</f>
        <v>7.55</v>
      </c>
      <c r="K1238" s="52">
        <f>DATE(YEAR(tbl_raw_data[[#This Row],[Date Actioned]]),MONTH(tbl_raw_data[[#This Row],[Date Actioned]]),DAY(tbl_raw_data[[#This Row],[Date Actioned]]))</f>
        <v>45162</v>
      </c>
      <c r="L1238" s="50" t="str">
        <f>UPPER(TEXT(tbl_raw_data[[#This Row],[updated_date]],"MMMM"))</f>
        <v>AUGUST</v>
      </c>
      <c r="M1238" s="50" t="str">
        <f>"WEEK "&amp; IF(ROUNDUP(DAY(tbl_raw_data[[#This Row],[updated_date]])/7,0)=5,4,ROUNDUP(DAY(tbl_raw_data[[#This Row],[updated_date]])/7,0))</f>
        <v>WEEK 4</v>
      </c>
      <c r="N1238" s="50" t="str">
        <f>UPPER(VLOOKUP(tbl_raw_data[[#This Row],[Analyst]],Settiings!$A$2:$B$16,2,0))</f>
        <v>CAMROOON</v>
      </c>
      <c r="O1238" s="50" t="str">
        <f>TRIM(UPPER(tbl_raw_data[[#This Row],[Outcome]]))</f>
        <v>WITHDRAW</v>
      </c>
      <c r="P1238" s="50" t="str">
        <f>TRIM(UPPER(tbl_raw_data[[#This Row],[Queue Name]]))</f>
        <v>CONSUMER EXISTING</v>
      </c>
      <c r="Q1238" s="50" t="str">
        <f>IF(tbl_raw_data[[#This Row],[Time taken in min]]&lt;=Settiings!$D$2,"SLA_MET","SLA_NOT_MET")</f>
        <v>SLA_MET</v>
      </c>
      <c r="R1238" s="94"/>
    </row>
    <row r="1239" spans="1:18" x14ac:dyDescent="0.3">
      <c r="A1239" s="20" t="s">
        <v>6101</v>
      </c>
      <c r="B1239" s="15">
        <v>45162.577245370368</v>
      </c>
      <c r="C1239" s="28">
        <v>45162.580358796295</v>
      </c>
      <c r="D1239" s="29" t="s">
        <v>8</v>
      </c>
      <c r="E1239" s="29" t="s">
        <v>47</v>
      </c>
      <c r="F1239" s="29" t="s">
        <v>16</v>
      </c>
      <c r="G1239" s="29" t="s">
        <v>5431</v>
      </c>
      <c r="H1239" s="78" t="s">
        <v>7451</v>
      </c>
      <c r="I1239" s="48">
        <f>tbl_raw_data[[#This Row],[Date Actioned]]-tbl_raw_data[[#This Row],[Date Tagged]]</f>
        <v>3.1134259261307307E-3</v>
      </c>
      <c r="J1239" s="46">
        <f>HOUR(tbl_raw_data[[#This Row],[Time_taken]])*60+MINUTE(tbl_raw_data[[#This Row],[Time_taken]])+SECOND(tbl_raw_data[[#This Row],[Time_taken]])/60</f>
        <v>4.4833333333333334</v>
      </c>
      <c r="K1239" s="52">
        <f>DATE(YEAR(tbl_raw_data[[#This Row],[Date Actioned]]),MONTH(tbl_raw_data[[#This Row],[Date Actioned]]),DAY(tbl_raw_data[[#This Row],[Date Actioned]]))</f>
        <v>45162</v>
      </c>
      <c r="L1239" s="50" t="str">
        <f>UPPER(TEXT(tbl_raw_data[[#This Row],[updated_date]],"MMMM"))</f>
        <v>AUGUST</v>
      </c>
      <c r="M1239" s="50" t="str">
        <f>"WEEK "&amp; IF(ROUNDUP(DAY(tbl_raw_data[[#This Row],[updated_date]])/7,0)=5,4,ROUNDUP(DAY(tbl_raw_data[[#This Row],[updated_date]])/7,0))</f>
        <v>WEEK 4</v>
      </c>
      <c r="N1239" s="50" t="str">
        <f>UPPER(VLOOKUP(tbl_raw_data[[#This Row],[Analyst]],Settiings!$A$2:$B$16,2,0))</f>
        <v>CAMROOON</v>
      </c>
      <c r="O1239" s="50" t="str">
        <f>TRIM(UPPER(tbl_raw_data[[#This Row],[Outcome]]))</f>
        <v>WITHDRAW</v>
      </c>
      <c r="P1239" s="50" t="str">
        <f>TRIM(UPPER(tbl_raw_data[[#This Row],[Queue Name]]))</f>
        <v>CONSUMER PRE BUREAU</v>
      </c>
      <c r="Q1239" s="50" t="str">
        <f>IF(tbl_raw_data[[#This Row],[Time taken in min]]&lt;=Settiings!$D$2,"SLA_MET","SLA_NOT_MET")</f>
        <v>SLA_MET</v>
      </c>
      <c r="R1239" s="94"/>
    </row>
    <row r="1240" spans="1:18" x14ac:dyDescent="0.3">
      <c r="A1240" s="20" t="s">
        <v>6114</v>
      </c>
      <c r="B1240" s="9">
        <v>45162.588969907411</v>
      </c>
      <c r="C1240" s="30">
        <v>45162.597187500003</v>
      </c>
      <c r="D1240" s="31" t="s">
        <v>8</v>
      </c>
      <c r="E1240" s="31" t="s">
        <v>47</v>
      </c>
      <c r="F1240" s="31" t="s">
        <v>53</v>
      </c>
      <c r="G1240" s="31" t="s">
        <v>6115</v>
      </c>
      <c r="H1240" s="78" t="s">
        <v>7451</v>
      </c>
      <c r="I1240" s="48">
        <f>tbl_raw_data[[#This Row],[Date Actioned]]-tbl_raw_data[[#This Row],[Date Tagged]]</f>
        <v>8.2175925927003846E-3</v>
      </c>
      <c r="J1240" s="46">
        <f>HOUR(tbl_raw_data[[#This Row],[Time_taken]])*60+MINUTE(tbl_raw_data[[#This Row],[Time_taken]])+SECOND(tbl_raw_data[[#This Row],[Time_taken]])/60</f>
        <v>11.833333333333334</v>
      </c>
      <c r="K1240" s="52">
        <f>DATE(YEAR(tbl_raw_data[[#This Row],[Date Actioned]]),MONTH(tbl_raw_data[[#This Row],[Date Actioned]]),DAY(tbl_raw_data[[#This Row],[Date Actioned]]))</f>
        <v>45162</v>
      </c>
      <c r="L1240" s="50" t="str">
        <f>UPPER(TEXT(tbl_raw_data[[#This Row],[updated_date]],"MMMM"))</f>
        <v>AUGUST</v>
      </c>
      <c r="M1240" s="50" t="str">
        <f>"WEEK "&amp; IF(ROUNDUP(DAY(tbl_raw_data[[#This Row],[updated_date]])/7,0)=5,4,ROUNDUP(DAY(tbl_raw_data[[#This Row],[updated_date]])/7,0))</f>
        <v>WEEK 4</v>
      </c>
      <c r="N1240" s="50" t="str">
        <f>UPPER(VLOOKUP(tbl_raw_data[[#This Row],[Analyst]],Settiings!$A$2:$B$16,2,0))</f>
        <v>NAVED</v>
      </c>
      <c r="O1240" s="50" t="str">
        <f>TRIM(UPPER(tbl_raw_data[[#This Row],[Outcome]]))</f>
        <v>WITHDRAW</v>
      </c>
      <c r="P1240" s="50" t="str">
        <f>TRIM(UPPER(tbl_raw_data[[#This Row],[Queue Name]]))</f>
        <v>CONSUMER PRE BUREAU</v>
      </c>
      <c r="Q1240" s="50" t="str">
        <f>IF(tbl_raw_data[[#This Row],[Time taken in min]]&lt;=Settiings!$D$2,"SLA_MET","SLA_NOT_MET")</f>
        <v>SLA_MET</v>
      </c>
      <c r="R1240" s="94"/>
    </row>
    <row r="1241" spans="1:18" x14ac:dyDescent="0.3">
      <c r="A1241" s="23" t="s">
        <v>6116</v>
      </c>
      <c r="B1241" s="15">
        <v>45162.591608796298</v>
      </c>
      <c r="C1241" s="28">
        <v>45162.602222222224</v>
      </c>
      <c r="D1241" s="29" t="s">
        <v>8</v>
      </c>
      <c r="E1241" s="29" t="s">
        <v>47</v>
      </c>
      <c r="F1241" s="29" t="s">
        <v>1097</v>
      </c>
      <c r="G1241" s="29" t="s">
        <v>4926</v>
      </c>
      <c r="H1241" s="78" t="s">
        <v>7451</v>
      </c>
      <c r="I1241" s="48">
        <f>tbl_raw_data[[#This Row],[Date Actioned]]-tbl_raw_data[[#This Row],[Date Tagged]]</f>
        <v>1.0613425925839692E-2</v>
      </c>
      <c r="J1241" s="46">
        <f>HOUR(tbl_raw_data[[#This Row],[Time_taken]])*60+MINUTE(tbl_raw_data[[#This Row],[Time_taken]])+SECOND(tbl_raw_data[[#This Row],[Time_taken]])/60</f>
        <v>15.283333333333333</v>
      </c>
      <c r="K1241" s="52">
        <f>DATE(YEAR(tbl_raw_data[[#This Row],[Date Actioned]]),MONTH(tbl_raw_data[[#This Row],[Date Actioned]]),DAY(tbl_raw_data[[#This Row],[Date Actioned]]))</f>
        <v>45162</v>
      </c>
      <c r="L1241" s="50" t="str">
        <f>UPPER(TEXT(tbl_raw_data[[#This Row],[updated_date]],"MMMM"))</f>
        <v>AUGUST</v>
      </c>
      <c r="M1241" s="50" t="str">
        <f>"WEEK "&amp; IF(ROUNDUP(DAY(tbl_raw_data[[#This Row],[updated_date]])/7,0)=5,4,ROUNDUP(DAY(tbl_raw_data[[#This Row],[updated_date]])/7,0))</f>
        <v>WEEK 4</v>
      </c>
      <c r="N1241" s="50" t="str">
        <f>UPPER(VLOOKUP(tbl_raw_data[[#This Row],[Analyst]],Settiings!$A$2:$B$16,2,0))</f>
        <v>JULIA</v>
      </c>
      <c r="O1241" s="50" t="str">
        <f>TRIM(UPPER(tbl_raw_data[[#This Row],[Outcome]]))</f>
        <v>WITHDRAW</v>
      </c>
      <c r="P1241" s="50" t="str">
        <f>TRIM(UPPER(tbl_raw_data[[#This Row],[Queue Name]]))</f>
        <v>CONSUMER PRE BUREAU</v>
      </c>
      <c r="Q1241" s="50" t="str">
        <f>IF(tbl_raw_data[[#This Row],[Time taken in min]]&lt;=Settiings!$D$2,"SLA_MET","SLA_NOT_MET")</f>
        <v>SLA_MET</v>
      </c>
      <c r="R1241" s="94"/>
    </row>
    <row r="1242" spans="1:18" x14ac:dyDescent="0.3">
      <c r="A1242" s="14" t="s">
        <v>6117</v>
      </c>
      <c r="B1242" s="9">
        <v>45162.593611111108</v>
      </c>
      <c r="C1242" s="30">
        <v>45162.604594907411</v>
      </c>
      <c r="D1242" s="31" t="s">
        <v>8</v>
      </c>
      <c r="E1242" s="31" t="s">
        <v>47</v>
      </c>
      <c r="F1242" s="31" t="s">
        <v>53</v>
      </c>
      <c r="G1242" s="31" t="s">
        <v>6118</v>
      </c>
      <c r="H1242" s="78" t="s">
        <v>7451</v>
      </c>
      <c r="I1242" s="48">
        <f>tbl_raw_data[[#This Row],[Date Actioned]]-tbl_raw_data[[#This Row],[Date Tagged]]</f>
        <v>1.0983796302753035E-2</v>
      </c>
      <c r="J1242" s="46">
        <f>HOUR(tbl_raw_data[[#This Row],[Time_taken]])*60+MINUTE(tbl_raw_data[[#This Row],[Time_taken]])+SECOND(tbl_raw_data[[#This Row],[Time_taken]])/60</f>
        <v>15.816666666666666</v>
      </c>
      <c r="K1242" s="52">
        <f>DATE(YEAR(tbl_raw_data[[#This Row],[Date Actioned]]),MONTH(tbl_raw_data[[#This Row],[Date Actioned]]),DAY(tbl_raw_data[[#This Row],[Date Actioned]]))</f>
        <v>45162</v>
      </c>
      <c r="L1242" s="50" t="str">
        <f>UPPER(TEXT(tbl_raw_data[[#This Row],[updated_date]],"MMMM"))</f>
        <v>AUGUST</v>
      </c>
      <c r="M1242" s="50" t="str">
        <f>"WEEK "&amp; IF(ROUNDUP(DAY(tbl_raw_data[[#This Row],[updated_date]])/7,0)=5,4,ROUNDUP(DAY(tbl_raw_data[[#This Row],[updated_date]])/7,0))</f>
        <v>WEEK 4</v>
      </c>
      <c r="N1242" s="50" t="str">
        <f>UPPER(VLOOKUP(tbl_raw_data[[#This Row],[Analyst]],Settiings!$A$2:$B$16,2,0))</f>
        <v>NAVED</v>
      </c>
      <c r="O1242" s="50" t="str">
        <f>TRIM(UPPER(tbl_raw_data[[#This Row],[Outcome]]))</f>
        <v>WITHDRAW</v>
      </c>
      <c r="P1242" s="50" t="str">
        <f>TRIM(UPPER(tbl_raw_data[[#This Row],[Queue Name]]))</f>
        <v>CONSUMER PRE BUREAU</v>
      </c>
      <c r="Q1242" s="50" t="str">
        <f>IF(tbl_raw_data[[#This Row],[Time taken in min]]&lt;=Settiings!$D$2,"SLA_MET","SLA_NOT_MET")</f>
        <v>SLA_MET</v>
      </c>
      <c r="R1242" s="94"/>
    </row>
    <row r="1243" spans="1:18" x14ac:dyDescent="0.3">
      <c r="A1243" s="14" t="s">
        <v>6124</v>
      </c>
      <c r="B1243" s="15">
        <v>45162.608807870369</v>
      </c>
      <c r="C1243" s="28">
        <v>45162.613425925927</v>
      </c>
      <c r="D1243" s="29" t="s">
        <v>8</v>
      </c>
      <c r="E1243" s="29" t="s">
        <v>9</v>
      </c>
      <c r="F1243" s="29" t="s">
        <v>16</v>
      </c>
      <c r="G1243" s="29" t="s">
        <v>4698</v>
      </c>
      <c r="H1243" s="78" t="s">
        <v>7451</v>
      </c>
      <c r="I1243" s="48">
        <f>tbl_raw_data[[#This Row],[Date Actioned]]-tbl_raw_data[[#This Row],[Date Tagged]]</f>
        <v>4.6180555582395755E-3</v>
      </c>
      <c r="J1243" s="46">
        <f>HOUR(tbl_raw_data[[#This Row],[Time_taken]])*60+MINUTE(tbl_raw_data[[#This Row],[Time_taken]])+SECOND(tbl_raw_data[[#This Row],[Time_taken]])/60</f>
        <v>6.65</v>
      </c>
      <c r="K1243" s="52">
        <f>DATE(YEAR(tbl_raw_data[[#This Row],[Date Actioned]]),MONTH(tbl_raw_data[[#This Row],[Date Actioned]]),DAY(tbl_raw_data[[#This Row],[Date Actioned]]))</f>
        <v>45162</v>
      </c>
      <c r="L1243" s="50" t="str">
        <f>UPPER(TEXT(tbl_raw_data[[#This Row],[updated_date]],"MMMM"))</f>
        <v>AUGUST</v>
      </c>
      <c r="M1243" s="50" t="str">
        <f>"WEEK "&amp; IF(ROUNDUP(DAY(tbl_raw_data[[#This Row],[updated_date]])/7,0)=5,4,ROUNDUP(DAY(tbl_raw_data[[#This Row],[updated_date]])/7,0))</f>
        <v>WEEK 4</v>
      </c>
      <c r="N1243" s="50" t="str">
        <f>UPPER(VLOOKUP(tbl_raw_data[[#This Row],[Analyst]],Settiings!$A$2:$B$16,2,0))</f>
        <v>CAMROOON</v>
      </c>
      <c r="O1243" s="50" t="str">
        <f>TRIM(UPPER(tbl_raw_data[[#This Row],[Outcome]]))</f>
        <v>WITHDRAW</v>
      </c>
      <c r="P1243" s="50" t="str">
        <f>TRIM(UPPER(tbl_raw_data[[#This Row],[Queue Name]]))</f>
        <v>CONSUMER EXISTING</v>
      </c>
      <c r="Q1243" s="50" t="str">
        <f>IF(tbl_raw_data[[#This Row],[Time taken in min]]&lt;=Settiings!$D$2,"SLA_MET","SLA_NOT_MET")</f>
        <v>SLA_MET</v>
      </c>
      <c r="R1243" s="94"/>
    </row>
    <row r="1244" spans="1:18" x14ac:dyDescent="0.3">
      <c r="A1244" s="20" t="s">
        <v>6126</v>
      </c>
      <c r="B1244" s="9">
        <v>45162.610115740739</v>
      </c>
      <c r="C1244" s="30">
        <v>45162.615127314813</v>
      </c>
      <c r="D1244" s="31" t="s">
        <v>8</v>
      </c>
      <c r="E1244" s="31" t="s">
        <v>47</v>
      </c>
      <c r="F1244" s="31" t="s">
        <v>70</v>
      </c>
      <c r="G1244" s="31" t="s">
        <v>4926</v>
      </c>
      <c r="H1244" s="78" t="s">
        <v>7451</v>
      </c>
      <c r="I1244" s="48">
        <f>tbl_raw_data[[#This Row],[Date Actioned]]-tbl_raw_data[[#This Row],[Date Tagged]]</f>
        <v>5.0115740741603076E-3</v>
      </c>
      <c r="J1244" s="46">
        <f>HOUR(tbl_raw_data[[#This Row],[Time_taken]])*60+MINUTE(tbl_raw_data[[#This Row],[Time_taken]])+SECOND(tbl_raw_data[[#This Row],[Time_taken]])/60</f>
        <v>7.2166666666666668</v>
      </c>
      <c r="K1244" s="52">
        <f>DATE(YEAR(tbl_raw_data[[#This Row],[Date Actioned]]),MONTH(tbl_raw_data[[#This Row],[Date Actioned]]),DAY(tbl_raw_data[[#This Row],[Date Actioned]]))</f>
        <v>45162</v>
      </c>
      <c r="L1244" s="50" t="str">
        <f>UPPER(TEXT(tbl_raw_data[[#This Row],[updated_date]],"MMMM"))</f>
        <v>AUGUST</v>
      </c>
      <c r="M1244" s="50" t="str">
        <f>"WEEK "&amp; IF(ROUNDUP(DAY(tbl_raw_data[[#This Row],[updated_date]])/7,0)=5,4,ROUNDUP(DAY(tbl_raw_data[[#This Row],[updated_date]])/7,0))</f>
        <v>WEEK 4</v>
      </c>
      <c r="N1244" s="50" t="str">
        <f>UPPER(VLOOKUP(tbl_raw_data[[#This Row],[Analyst]],Settiings!$A$2:$B$16,2,0))</f>
        <v>ASIF</v>
      </c>
      <c r="O1244" s="50" t="str">
        <f>TRIM(UPPER(tbl_raw_data[[#This Row],[Outcome]]))</f>
        <v>WITHDRAW</v>
      </c>
      <c r="P1244" s="50" t="str">
        <f>TRIM(UPPER(tbl_raw_data[[#This Row],[Queue Name]]))</f>
        <v>CONSUMER PRE BUREAU</v>
      </c>
      <c r="Q1244" s="50" t="str">
        <f>IF(tbl_raw_data[[#This Row],[Time taken in min]]&lt;=Settiings!$D$2,"SLA_MET","SLA_NOT_MET")</f>
        <v>SLA_MET</v>
      </c>
      <c r="R1244" s="94"/>
    </row>
    <row r="1245" spans="1:18" x14ac:dyDescent="0.3">
      <c r="A1245" s="23" t="s">
        <v>6133</v>
      </c>
      <c r="B1245" s="15">
        <v>45162.622893518521</v>
      </c>
      <c r="C1245" s="28">
        <v>45162.629421296297</v>
      </c>
      <c r="D1245" s="29" t="s">
        <v>8</v>
      </c>
      <c r="E1245" s="29" t="s">
        <v>47</v>
      </c>
      <c r="F1245" s="29" t="s">
        <v>16</v>
      </c>
      <c r="G1245" s="29" t="s">
        <v>4698</v>
      </c>
      <c r="H1245" s="78" t="s">
        <v>7451</v>
      </c>
      <c r="I1245" s="48">
        <f>tbl_raw_data[[#This Row],[Date Actioned]]-tbl_raw_data[[#This Row],[Date Tagged]]</f>
        <v>6.5277777757728472E-3</v>
      </c>
      <c r="J1245" s="46">
        <f>HOUR(tbl_raw_data[[#This Row],[Time_taken]])*60+MINUTE(tbl_raw_data[[#This Row],[Time_taken]])+SECOND(tbl_raw_data[[#This Row],[Time_taken]])/60</f>
        <v>9.4</v>
      </c>
      <c r="K1245" s="52">
        <f>DATE(YEAR(tbl_raw_data[[#This Row],[Date Actioned]]),MONTH(tbl_raw_data[[#This Row],[Date Actioned]]),DAY(tbl_raw_data[[#This Row],[Date Actioned]]))</f>
        <v>45162</v>
      </c>
      <c r="L1245" s="50" t="str">
        <f>UPPER(TEXT(tbl_raw_data[[#This Row],[updated_date]],"MMMM"))</f>
        <v>AUGUST</v>
      </c>
      <c r="M1245" s="50" t="str">
        <f>"WEEK "&amp; IF(ROUNDUP(DAY(tbl_raw_data[[#This Row],[updated_date]])/7,0)=5,4,ROUNDUP(DAY(tbl_raw_data[[#This Row],[updated_date]])/7,0))</f>
        <v>WEEK 4</v>
      </c>
      <c r="N1245" s="50" t="str">
        <f>UPPER(VLOOKUP(tbl_raw_data[[#This Row],[Analyst]],Settiings!$A$2:$B$16,2,0))</f>
        <v>CAMROOON</v>
      </c>
      <c r="O1245" s="50" t="str">
        <f>TRIM(UPPER(tbl_raw_data[[#This Row],[Outcome]]))</f>
        <v>WITHDRAW</v>
      </c>
      <c r="P1245" s="50" t="str">
        <f>TRIM(UPPER(tbl_raw_data[[#This Row],[Queue Name]]))</f>
        <v>CONSUMER PRE BUREAU</v>
      </c>
      <c r="Q1245" s="50" t="str">
        <f>IF(tbl_raw_data[[#This Row],[Time taken in min]]&lt;=Settiings!$D$2,"SLA_MET","SLA_NOT_MET")</f>
        <v>SLA_MET</v>
      </c>
      <c r="R1245" s="94"/>
    </row>
    <row r="1246" spans="1:18" x14ac:dyDescent="0.3">
      <c r="A1246" s="14" t="s">
        <v>6135</v>
      </c>
      <c r="B1246" s="9">
        <v>45162.623668981483</v>
      </c>
      <c r="C1246" s="30">
        <v>45162.636192129627</v>
      </c>
      <c r="D1246" s="31" t="s">
        <v>8</v>
      </c>
      <c r="E1246" s="31" t="s">
        <v>47</v>
      </c>
      <c r="F1246" s="31" t="s">
        <v>10</v>
      </c>
      <c r="G1246" s="31" t="s">
        <v>5439</v>
      </c>
      <c r="H1246" s="78" t="s">
        <v>7451</v>
      </c>
      <c r="I1246" s="48">
        <f>tbl_raw_data[[#This Row],[Date Actioned]]-tbl_raw_data[[#This Row],[Date Tagged]]</f>
        <v>1.2523148143372964E-2</v>
      </c>
      <c r="J1246" s="46">
        <f>HOUR(tbl_raw_data[[#This Row],[Time_taken]])*60+MINUTE(tbl_raw_data[[#This Row],[Time_taken]])+SECOND(tbl_raw_data[[#This Row],[Time_taken]])/60</f>
        <v>18.033333333333335</v>
      </c>
      <c r="K1246" s="52">
        <f>DATE(YEAR(tbl_raw_data[[#This Row],[Date Actioned]]),MONTH(tbl_raw_data[[#This Row],[Date Actioned]]),DAY(tbl_raw_data[[#This Row],[Date Actioned]]))</f>
        <v>45162</v>
      </c>
      <c r="L1246" s="50" t="str">
        <f>UPPER(TEXT(tbl_raw_data[[#This Row],[updated_date]],"MMMM"))</f>
        <v>AUGUST</v>
      </c>
      <c r="M1246" s="50" t="str">
        <f>"WEEK "&amp; IF(ROUNDUP(DAY(tbl_raw_data[[#This Row],[updated_date]])/7,0)=5,4,ROUNDUP(DAY(tbl_raw_data[[#This Row],[updated_date]])/7,0))</f>
        <v>WEEK 4</v>
      </c>
      <c r="N1246" s="50" t="str">
        <f>UPPER(VLOOKUP(tbl_raw_data[[#This Row],[Analyst]],Settiings!$A$2:$B$16,2,0))</f>
        <v>NITESH</v>
      </c>
      <c r="O1246" s="50" t="str">
        <f>TRIM(UPPER(tbl_raw_data[[#This Row],[Outcome]]))</f>
        <v>WITHDRAW</v>
      </c>
      <c r="P1246" s="50" t="str">
        <f>TRIM(UPPER(tbl_raw_data[[#This Row],[Queue Name]]))</f>
        <v>CONSUMER PRE BUREAU</v>
      </c>
      <c r="Q1246" s="50" t="str">
        <f>IF(tbl_raw_data[[#This Row],[Time taken in min]]&lt;=Settiings!$D$2,"SLA_MET","SLA_NOT_MET")</f>
        <v>SLA_MET</v>
      </c>
      <c r="R1246" s="94"/>
    </row>
    <row r="1247" spans="1:18" x14ac:dyDescent="0.3">
      <c r="A1247" s="23" t="s">
        <v>6151</v>
      </c>
      <c r="B1247" s="9">
        <v>45162.658634259256</v>
      </c>
      <c r="C1247" s="30">
        <v>45162.669386574074</v>
      </c>
      <c r="D1247" s="31" t="s">
        <v>8</v>
      </c>
      <c r="E1247" s="31" t="s">
        <v>47</v>
      </c>
      <c r="F1247" s="31" t="s">
        <v>53</v>
      </c>
      <c r="G1247" s="31" t="s">
        <v>6152</v>
      </c>
      <c r="H1247" s="78" t="s">
        <v>7451</v>
      </c>
      <c r="I1247" s="48">
        <f>tbl_raw_data[[#This Row],[Date Actioned]]-tbl_raw_data[[#This Row],[Date Tagged]]</f>
        <v>1.0752314818091691E-2</v>
      </c>
      <c r="J1247" s="46">
        <f>HOUR(tbl_raw_data[[#This Row],[Time_taken]])*60+MINUTE(tbl_raw_data[[#This Row],[Time_taken]])+SECOND(tbl_raw_data[[#This Row],[Time_taken]])/60</f>
        <v>15.483333333333333</v>
      </c>
      <c r="K1247" s="52">
        <f>DATE(YEAR(tbl_raw_data[[#This Row],[Date Actioned]]),MONTH(tbl_raw_data[[#This Row],[Date Actioned]]),DAY(tbl_raw_data[[#This Row],[Date Actioned]]))</f>
        <v>45162</v>
      </c>
      <c r="L1247" s="50" t="str">
        <f>UPPER(TEXT(tbl_raw_data[[#This Row],[updated_date]],"MMMM"))</f>
        <v>AUGUST</v>
      </c>
      <c r="M1247" s="50" t="str">
        <f>"WEEK "&amp; IF(ROUNDUP(DAY(tbl_raw_data[[#This Row],[updated_date]])/7,0)=5,4,ROUNDUP(DAY(tbl_raw_data[[#This Row],[updated_date]])/7,0))</f>
        <v>WEEK 4</v>
      </c>
      <c r="N1247" s="50" t="str">
        <f>UPPER(VLOOKUP(tbl_raw_data[[#This Row],[Analyst]],Settiings!$A$2:$B$16,2,0))</f>
        <v>NAVED</v>
      </c>
      <c r="O1247" s="50" t="str">
        <f>TRIM(UPPER(tbl_raw_data[[#This Row],[Outcome]]))</f>
        <v>WITHDRAW</v>
      </c>
      <c r="P1247" s="50" t="str">
        <f>TRIM(UPPER(tbl_raw_data[[#This Row],[Queue Name]]))</f>
        <v>CONSUMER PRE BUREAU</v>
      </c>
      <c r="Q1247" s="50" t="str">
        <f>IF(tbl_raw_data[[#This Row],[Time taken in min]]&lt;=Settiings!$D$2,"SLA_MET","SLA_NOT_MET")</f>
        <v>SLA_MET</v>
      </c>
      <c r="R1247" s="94"/>
    </row>
    <row r="1248" spans="1:18" x14ac:dyDescent="0.3">
      <c r="A1248" s="14" t="s">
        <v>6153</v>
      </c>
      <c r="B1248" s="15">
        <v>45162.659166666665</v>
      </c>
      <c r="C1248" s="28">
        <v>45162.675196759257</v>
      </c>
      <c r="D1248" s="29" t="s">
        <v>8</v>
      </c>
      <c r="E1248" s="29" t="s">
        <v>9</v>
      </c>
      <c r="F1248" s="29" t="s">
        <v>686</v>
      </c>
      <c r="G1248" s="29" t="s">
        <v>4757</v>
      </c>
      <c r="H1248" s="78" t="s">
        <v>7451</v>
      </c>
      <c r="I1248" s="48">
        <f>tbl_raw_data[[#This Row],[Date Actioned]]-tbl_raw_data[[#This Row],[Date Tagged]]</f>
        <v>1.6030092592700385E-2</v>
      </c>
      <c r="J1248" s="46">
        <f>HOUR(tbl_raw_data[[#This Row],[Time_taken]])*60+MINUTE(tbl_raw_data[[#This Row],[Time_taken]])+SECOND(tbl_raw_data[[#This Row],[Time_taken]])/60</f>
        <v>23.083333333333332</v>
      </c>
      <c r="K1248" s="52">
        <f>DATE(YEAR(tbl_raw_data[[#This Row],[Date Actioned]]),MONTH(tbl_raw_data[[#This Row],[Date Actioned]]),DAY(tbl_raw_data[[#This Row],[Date Actioned]]))</f>
        <v>45162</v>
      </c>
      <c r="L1248" s="50" t="str">
        <f>UPPER(TEXT(tbl_raw_data[[#This Row],[updated_date]],"MMMM"))</f>
        <v>AUGUST</v>
      </c>
      <c r="M1248" s="50" t="str">
        <f>"WEEK "&amp; IF(ROUNDUP(DAY(tbl_raw_data[[#This Row],[updated_date]])/7,0)=5,4,ROUNDUP(DAY(tbl_raw_data[[#This Row],[updated_date]])/7,0))</f>
        <v>WEEK 4</v>
      </c>
      <c r="N1248" s="50" t="str">
        <f>UPPER(VLOOKUP(tbl_raw_data[[#This Row],[Analyst]],Settiings!$A$2:$B$16,2,0))</f>
        <v>FARDIN</v>
      </c>
      <c r="O1248" s="50" t="str">
        <f>TRIM(UPPER(tbl_raw_data[[#This Row],[Outcome]]))</f>
        <v>WITHDRAW</v>
      </c>
      <c r="P1248" s="50" t="str">
        <f>TRIM(UPPER(tbl_raw_data[[#This Row],[Queue Name]]))</f>
        <v>CONSUMER EXISTING</v>
      </c>
      <c r="Q1248" s="50" t="str">
        <f>IF(tbl_raw_data[[#This Row],[Time taken in min]]&lt;=Settiings!$D$2,"SLA_MET","SLA_NOT_MET")</f>
        <v>SLA_NOT_MET</v>
      </c>
      <c r="R1248" s="94"/>
    </row>
    <row r="1249" spans="1:18" x14ac:dyDescent="0.3">
      <c r="A1249" s="20" t="s">
        <v>6155</v>
      </c>
      <c r="B1249" s="9">
        <v>45162.663923611108</v>
      </c>
      <c r="C1249" s="30">
        <v>45162.675115740742</v>
      </c>
      <c r="D1249" s="31" t="s">
        <v>8</v>
      </c>
      <c r="E1249" s="31" t="s">
        <v>9</v>
      </c>
      <c r="F1249" s="31" t="s">
        <v>10</v>
      </c>
      <c r="G1249" s="31" t="s">
        <v>5439</v>
      </c>
      <c r="H1249" s="78" t="s">
        <v>7451</v>
      </c>
      <c r="I1249" s="48">
        <f>tbl_raw_data[[#This Row],[Date Actioned]]-tbl_raw_data[[#This Row],[Date Tagged]]</f>
        <v>1.1192129633855075E-2</v>
      </c>
      <c r="J1249" s="46">
        <f>HOUR(tbl_raw_data[[#This Row],[Time_taken]])*60+MINUTE(tbl_raw_data[[#This Row],[Time_taken]])+SECOND(tbl_raw_data[[#This Row],[Time_taken]])/60</f>
        <v>16.116666666666667</v>
      </c>
      <c r="K1249" s="52">
        <f>DATE(YEAR(tbl_raw_data[[#This Row],[Date Actioned]]),MONTH(tbl_raw_data[[#This Row],[Date Actioned]]),DAY(tbl_raw_data[[#This Row],[Date Actioned]]))</f>
        <v>45162</v>
      </c>
      <c r="L1249" s="50" t="str">
        <f>UPPER(TEXT(tbl_raw_data[[#This Row],[updated_date]],"MMMM"))</f>
        <v>AUGUST</v>
      </c>
      <c r="M1249" s="50" t="str">
        <f>"WEEK "&amp; IF(ROUNDUP(DAY(tbl_raw_data[[#This Row],[updated_date]])/7,0)=5,4,ROUNDUP(DAY(tbl_raw_data[[#This Row],[updated_date]])/7,0))</f>
        <v>WEEK 4</v>
      </c>
      <c r="N1249" s="50" t="str">
        <f>UPPER(VLOOKUP(tbl_raw_data[[#This Row],[Analyst]],Settiings!$A$2:$B$16,2,0))</f>
        <v>NITESH</v>
      </c>
      <c r="O1249" s="50" t="str">
        <f>TRIM(UPPER(tbl_raw_data[[#This Row],[Outcome]]))</f>
        <v>WITHDRAW</v>
      </c>
      <c r="P1249" s="50" t="str">
        <f>TRIM(UPPER(tbl_raw_data[[#This Row],[Queue Name]]))</f>
        <v>CONSUMER EXISTING</v>
      </c>
      <c r="Q1249" s="50" t="str">
        <f>IF(tbl_raw_data[[#This Row],[Time taken in min]]&lt;=Settiings!$D$2,"SLA_MET","SLA_NOT_MET")</f>
        <v>SLA_MET</v>
      </c>
      <c r="R1249" s="94"/>
    </row>
    <row r="1250" spans="1:18" x14ac:dyDescent="0.3">
      <c r="A1250" s="23" t="s">
        <v>6156</v>
      </c>
      <c r="B1250" s="15">
        <v>45162.664756944447</v>
      </c>
      <c r="C1250" s="28">
        <v>45162.676145833335</v>
      </c>
      <c r="D1250" s="29" t="s">
        <v>8</v>
      </c>
      <c r="E1250" s="29" t="s">
        <v>47</v>
      </c>
      <c r="F1250" s="29" t="s">
        <v>53</v>
      </c>
      <c r="G1250" s="29" t="s">
        <v>4926</v>
      </c>
      <c r="H1250" s="78" t="s">
        <v>7451</v>
      </c>
      <c r="I1250" s="48">
        <f>tbl_raw_data[[#This Row],[Date Actioned]]-tbl_raw_data[[#This Row],[Date Tagged]]</f>
        <v>1.1388888888177462E-2</v>
      </c>
      <c r="J1250" s="46">
        <f>HOUR(tbl_raw_data[[#This Row],[Time_taken]])*60+MINUTE(tbl_raw_data[[#This Row],[Time_taken]])+SECOND(tbl_raw_data[[#This Row],[Time_taken]])/60</f>
        <v>16.399999999999999</v>
      </c>
      <c r="K1250" s="52">
        <f>DATE(YEAR(tbl_raw_data[[#This Row],[Date Actioned]]),MONTH(tbl_raw_data[[#This Row],[Date Actioned]]),DAY(tbl_raw_data[[#This Row],[Date Actioned]]))</f>
        <v>45162</v>
      </c>
      <c r="L1250" s="50" t="str">
        <f>UPPER(TEXT(tbl_raw_data[[#This Row],[updated_date]],"MMMM"))</f>
        <v>AUGUST</v>
      </c>
      <c r="M1250" s="50" t="str">
        <f>"WEEK "&amp; IF(ROUNDUP(DAY(tbl_raw_data[[#This Row],[updated_date]])/7,0)=5,4,ROUNDUP(DAY(tbl_raw_data[[#This Row],[updated_date]])/7,0))</f>
        <v>WEEK 4</v>
      </c>
      <c r="N1250" s="50" t="str">
        <f>UPPER(VLOOKUP(tbl_raw_data[[#This Row],[Analyst]],Settiings!$A$2:$B$16,2,0))</f>
        <v>NAVED</v>
      </c>
      <c r="O1250" s="50" t="str">
        <f>TRIM(UPPER(tbl_raw_data[[#This Row],[Outcome]]))</f>
        <v>WITHDRAW</v>
      </c>
      <c r="P1250" s="50" t="str">
        <f>TRIM(UPPER(tbl_raw_data[[#This Row],[Queue Name]]))</f>
        <v>CONSUMER PRE BUREAU</v>
      </c>
      <c r="Q1250" s="50" t="str">
        <f>IF(tbl_raw_data[[#This Row],[Time taken in min]]&lt;=Settiings!$D$2,"SLA_MET","SLA_NOT_MET")</f>
        <v>SLA_MET</v>
      </c>
      <c r="R1250" s="94"/>
    </row>
    <row r="1251" spans="1:18" x14ac:dyDescent="0.3">
      <c r="A1251" s="14" t="s">
        <v>6157</v>
      </c>
      <c r="B1251" s="9">
        <v>45162.668877314813</v>
      </c>
      <c r="C1251" s="30">
        <v>45162.684895833336</v>
      </c>
      <c r="D1251" s="31" t="s">
        <v>8</v>
      </c>
      <c r="E1251" s="31" t="s">
        <v>19</v>
      </c>
      <c r="F1251" s="31" t="s">
        <v>53</v>
      </c>
      <c r="G1251" s="31" t="s">
        <v>4698</v>
      </c>
      <c r="H1251" s="78" t="s">
        <v>7451</v>
      </c>
      <c r="I1251" s="48">
        <f>tbl_raw_data[[#This Row],[Date Actioned]]-tbl_raw_data[[#This Row],[Date Tagged]]</f>
        <v>1.601851852319669E-2</v>
      </c>
      <c r="J1251" s="46">
        <f>HOUR(tbl_raw_data[[#This Row],[Time_taken]])*60+MINUTE(tbl_raw_data[[#This Row],[Time_taken]])+SECOND(tbl_raw_data[[#This Row],[Time_taken]])/60</f>
        <v>23.066666666666666</v>
      </c>
      <c r="K1251" s="52">
        <f>DATE(YEAR(tbl_raw_data[[#This Row],[Date Actioned]]),MONTH(tbl_raw_data[[#This Row],[Date Actioned]]),DAY(tbl_raw_data[[#This Row],[Date Actioned]]))</f>
        <v>45162</v>
      </c>
      <c r="L1251" s="50" t="str">
        <f>UPPER(TEXT(tbl_raw_data[[#This Row],[updated_date]],"MMMM"))</f>
        <v>AUGUST</v>
      </c>
      <c r="M1251" s="50" t="str">
        <f>"WEEK "&amp; IF(ROUNDUP(DAY(tbl_raw_data[[#This Row],[updated_date]])/7,0)=5,4,ROUNDUP(DAY(tbl_raw_data[[#This Row],[updated_date]])/7,0))</f>
        <v>WEEK 4</v>
      </c>
      <c r="N1251" s="50" t="str">
        <f>UPPER(VLOOKUP(tbl_raw_data[[#This Row],[Analyst]],Settiings!$A$2:$B$16,2,0))</f>
        <v>NAVED</v>
      </c>
      <c r="O1251" s="50" t="str">
        <f>TRIM(UPPER(tbl_raw_data[[#This Row],[Outcome]]))</f>
        <v>WITHDRAW</v>
      </c>
      <c r="P1251" s="50" t="str">
        <f>TRIM(UPPER(tbl_raw_data[[#This Row],[Queue Name]]))</f>
        <v>CONSUMER POST BUREAU</v>
      </c>
      <c r="Q1251" s="50" t="str">
        <f>IF(tbl_raw_data[[#This Row],[Time taken in min]]&lt;=Settiings!$D$2,"SLA_MET","SLA_NOT_MET")</f>
        <v>SLA_NOT_MET</v>
      </c>
      <c r="R1251" s="94"/>
    </row>
    <row r="1252" spans="1:18" x14ac:dyDescent="0.3">
      <c r="A1252" s="20" t="s">
        <v>6166</v>
      </c>
      <c r="B1252" s="15">
        <v>45162.67633101852</v>
      </c>
      <c r="C1252" s="28">
        <v>45162.688391203701</v>
      </c>
      <c r="D1252" s="29" t="s">
        <v>8</v>
      </c>
      <c r="E1252" s="29" t="s">
        <v>9</v>
      </c>
      <c r="F1252" s="29" t="s">
        <v>1097</v>
      </c>
      <c r="G1252" s="29" t="s">
        <v>6167</v>
      </c>
      <c r="H1252" s="78" t="s">
        <v>7451</v>
      </c>
      <c r="I1252" s="48">
        <f>tbl_raw_data[[#This Row],[Date Actioned]]-tbl_raw_data[[#This Row],[Date Tagged]]</f>
        <v>1.2060185181326233E-2</v>
      </c>
      <c r="J1252" s="46">
        <f>HOUR(tbl_raw_data[[#This Row],[Time_taken]])*60+MINUTE(tbl_raw_data[[#This Row],[Time_taken]])+SECOND(tbl_raw_data[[#This Row],[Time_taken]])/60</f>
        <v>17.366666666666667</v>
      </c>
      <c r="K1252" s="52">
        <f>DATE(YEAR(tbl_raw_data[[#This Row],[Date Actioned]]),MONTH(tbl_raw_data[[#This Row],[Date Actioned]]),DAY(tbl_raw_data[[#This Row],[Date Actioned]]))</f>
        <v>45162</v>
      </c>
      <c r="L1252" s="50" t="str">
        <f>UPPER(TEXT(tbl_raw_data[[#This Row],[updated_date]],"MMMM"))</f>
        <v>AUGUST</v>
      </c>
      <c r="M1252" s="50" t="str">
        <f>"WEEK "&amp; IF(ROUNDUP(DAY(tbl_raw_data[[#This Row],[updated_date]])/7,0)=5,4,ROUNDUP(DAY(tbl_raw_data[[#This Row],[updated_date]])/7,0))</f>
        <v>WEEK 4</v>
      </c>
      <c r="N1252" s="50" t="str">
        <f>UPPER(VLOOKUP(tbl_raw_data[[#This Row],[Analyst]],Settiings!$A$2:$B$16,2,0))</f>
        <v>JULIA</v>
      </c>
      <c r="O1252" s="50" t="str">
        <f>TRIM(UPPER(tbl_raw_data[[#This Row],[Outcome]]))</f>
        <v>WITHDRAW</v>
      </c>
      <c r="P1252" s="50" t="str">
        <f>TRIM(UPPER(tbl_raw_data[[#This Row],[Queue Name]]))</f>
        <v>CONSUMER EXISTING</v>
      </c>
      <c r="Q1252" s="50" t="str">
        <f>IF(tbl_raw_data[[#This Row],[Time taken in min]]&lt;=Settiings!$D$2,"SLA_MET","SLA_NOT_MET")</f>
        <v>SLA_MET</v>
      </c>
      <c r="R1252" s="94"/>
    </row>
    <row r="1253" spans="1:18" x14ac:dyDescent="0.3">
      <c r="A1253" s="23" t="s">
        <v>6168</v>
      </c>
      <c r="B1253" s="9">
        <v>45162.676631944443</v>
      </c>
      <c r="C1253" s="30">
        <v>45162.680543981478</v>
      </c>
      <c r="D1253" s="31" t="s">
        <v>8</v>
      </c>
      <c r="E1253" s="31" t="s">
        <v>47</v>
      </c>
      <c r="F1253" s="31" t="s">
        <v>1097</v>
      </c>
      <c r="G1253" s="31" t="s">
        <v>4757</v>
      </c>
      <c r="H1253" s="78" t="s">
        <v>7451</v>
      </c>
      <c r="I1253" s="48">
        <f>tbl_raw_data[[#This Row],[Date Actioned]]-tbl_raw_data[[#This Row],[Date Tagged]]</f>
        <v>3.9120370347518474E-3</v>
      </c>
      <c r="J1253" s="46">
        <f>HOUR(tbl_raw_data[[#This Row],[Time_taken]])*60+MINUTE(tbl_raw_data[[#This Row],[Time_taken]])+SECOND(tbl_raw_data[[#This Row],[Time_taken]])/60</f>
        <v>5.6333333333333329</v>
      </c>
      <c r="K1253" s="52">
        <f>DATE(YEAR(tbl_raw_data[[#This Row],[Date Actioned]]),MONTH(tbl_raw_data[[#This Row],[Date Actioned]]),DAY(tbl_raw_data[[#This Row],[Date Actioned]]))</f>
        <v>45162</v>
      </c>
      <c r="L1253" s="50" t="str">
        <f>UPPER(TEXT(tbl_raw_data[[#This Row],[updated_date]],"MMMM"))</f>
        <v>AUGUST</v>
      </c>
      <c r="M1253" s="50" t="str">
        <f>"WEEK "&amp; IF(ROUNDUP(DAY(tbl_raw_data[[#This Row],[updated_date]])/7,0)=5,4,ROUNDUP(DAY(tbl_raw_data[[#This Row],[updated_date]])/7,0))</f>
        <v>WEEK 4</v>
      </c>
      <c r="N1253" s="50" t="str">
        <f>UPPER(VLOOKUP(tbl_raw_data[[#This Row],[Analyst]],Settiings!$A$2:$B$16,2,0))</f>
        <v>JULIA</v>
      </c>
      <c r="O1253" s="50" t="str">
        <f>TRIM(UPPER(tbl_raw_data[[#This Row],[Outcome]]))</f>
        <v>WITHDRAW</v>
      </c>
      <c r="P1253" s="50" t="str">
        <f>TRIM(UPPER(tbl_raw_data[[#This Row],[Queue Name]]))</f>
        <v>CONSUMER PRE BUREAU</v>
      </c>
      <c r="Q1253" s="50" t="str">
        <f>IF(tbl_raw_data[[#This Row],[Time taken in min]]&lt;=Settiings!$D$2,"SLA_MET","SLA_NOT_MET")</f>
        <v>SLA_MET</v>
      </c>
      <c r="R1253" s="94"/>
    </row>
    <row r="1254" spans="1:18" x14ac:dyDescent="0.3">
      <c r="A1254" s="14" t="s">
        <v>6174</v>
      </c>
      <c r="B1254" s="15">
        <v>45162.690960648149</v>
      </c>
      <c r="C1254" s="28">
        <v>45162.694895833331</v>
      </c>
      <c r="D1254" s="29" t="s">
        <v>8</v>
      </c>
      <c r="E1254" s="29" t="s">
        <v>47</v>
      </c>
      <c r="F1254" s="29" t="s">
        <v>16</v>
      </c>
      <c r="G1254" s="29" t="s">
        <v>4926</v>
      </c>
      <c r="H1254" s="78" t="s">
        <v>7451</v>
      </c>
      <c r="I1254" s="48">
        <f>tbl_raw_data[[#This Row],[Date Actioned]]-tbl_raw_data[[#This Row],[Date Tagged]]</f>
        <v>3.9351851810351945E-3</v>
      </c>
      <c r="J1254" s="46">
        <f>HOUR(tbl_raw_data[[#This Row],[Time_taken]])*60+MINUTE(tbl_raw_data[[#This Row],[Time_taken]])+SECOND(tbl_raw_data[[#This Row],[Time_taken]])/60</f>
        <v>5.666666666666667</v>
      </c>
      <c r="K1254" s="52">
        <f>DATE(YEAR(tbl_raw_data[[#This Row],[Date Actioned]]),MONTH(tbl_raw_data[[#This Row],[Date Actioned]]),DAY(tbl_raw_data[[#This Row],[Date Actioned]]))</f>
        <v>45162</v>
      </c>
      <c r="L1254" s="50" t="str">
        <f>UPPER(TEXT(tbl_raw_data[[#This Row],[updated_date]],"MMMM"))</f>
        <v>AUGUST</v>
      </c>
      <c r="M1254" s="50" t="str">
        <f>"WEEK "&amp; IF(ROUNDUP(DAY(tbl_raw_data[[#This Row],[updated_date]])/7,0)=5,4,ROUNDUP(DAY(tbl_raw_data[[#This Row],[updated_date]])/7,0))</f>
        <v>WEEK 4</v>
      </c>
      <c r="N1254" s="50" t="str">
        <f>UPPER(VLOOKUP(tbl_raw_data[[#This Row],[Analyst]],Settiings!$A$2:$B$16,2,0))</f>
        <v>CAMROOON</v>
      </c>
      <c r="O1254" s="50" t="str">
        <f>TRIM(UPPER(tbl_raw_data[[#This Row],[Outcome]]))</f>
        <v>WITHDRAW</v>
      </c>
      <c r="P1254" s="50" t="str">
        <f>TRIM(UPPER(tbl_raw_data[[#This Row],[Queue Name]]))</f>
        <v>CONSUMER PRE BUREAU</v>
      </c>
      <c r="Q1254" s="50" t="str">
        <f>IF(tbl_raw_data[[#This Row],[Time taken in min]]&lt;=Settiings!$D$2,"SLA_MET","SLA_NOT_MET")</f>
        <v>SLA_MET</v>
      </c>
      <c r="R1254" s="94"/>
    </row>
    <row r="1255" spans="1:18" x14ac:dyDescent="0.3">
      <c r="A1255" s="20" t="s">
        <v>6176</v>
      </c>
      <c r="B1255" s="9">
        <v>45162.697245370371</v>
      </c>
      <c r="C1255" s="30">
        <v>45162.710613425923</v>
      </c>
      <c r="D1255" s="31" t="s">
        <v>8</v>
      </c>
      <c r="E1255" s="31" t="s">
        <v>9</v>
      </c>
      <c r="F1255" s="31" t="s">
        <v>10</v>
      </c>
      <c r="G1255" s="31" t="s">
        <v>6177</v>
      </c>
      <c r="H1255" s="78" t="s">
        <v>7451</v>
      </c>
      <c r="I1255" s="48">
        <f>tbl_raw_data[[#This Row],[Date Actioned]]-tbl_raw_data[[#This Row],[Date Tagged]]</f>
        <v>1.3368055551836733E-2</v>
      </c>
      <c r="J1255" s="46">
        <f>HOUR(tbl_raw_data[[#This Row],[Time_taken]])*60+MINUTE(tbl_raw_data[[#This Row],[Time_taken]])+SECOND(tbl_raw_data[[#This Row],[Time_taken]])/60</f>
        <v>19.25</v>
      </c>
      <c r="K1255" s="52">
        <f>DATE(YEAR(tbl_raw_data[[#This Row],[Date Actioned]]),MONTH(tbl_raw_data[[#This Row],[Date Actioned]]),DAY(tbl_raw_data[[#This Row],[Date Actioned]]))</f>
        <v>45162</v>
      </c>
      <c r="L1255" s="50" t="str">
        <f>UPPER(TEXT(tbl_raw_data[[#This Row],[updated_date]],"MMMM"))</f>
        <v>AUGUST</v>
      </c>
      <c r="M1255" s="50" t="str">
        <f>"WEEK "&amp; IF(ROUNDUP(DAY(tbl_raw_data[[#This Row],[updated_date]])/7,0)=5,4,ROUNDUP(DAY(tbl_raw_data[[#This Row],[updated_date]])/7,0))</f>
        <v>WEEK 4</v>
      </c>
      <c r="N1255" s="50" t="str">
        <f>UPPER(VLOOKUP(tbl_raw_data[[#This Row],[Analyst]],Settiings!$A$2:$B$16,2,0))</f>
        <v>NITESH</v>
      </c>
      <c r="O1255" s="50" t="str">
        <f>TRIM(UPPER(tbl_raw_data[[#This Row],[Outcome]]))</f>
        <v>WITHDRAW</v>
      </c>
      <c r="P1255" s="50" t="str">
        <f>TRIM(UPPER(tbl_raw_data[[#This Row],[Queue Name]]))</f>
        <v>CONSUMER EXISTING</v>
      </c>
      <c r="Q1255" s="50" t="str">
        <f>IF(tbl_raw_data[[#This Row],[Time taken in min]]&lt;=Settiings!$D$2,"SLA_MET","SLA_NOT_MET")</f>
        <v>SLA_MET</v>
      </c>
      <c r="R1255" s="94"/>
    </row>
    <row r="1256" spans="1:18" x14ac:dyDescent="0.3">
      <c r="A1256" s="23" t="s">
        <v>6178</v>
      </c>
      <c r="B1256" s="15">
        <v>45162.699374999997</v>
      </c>
      <c r="C1256" s="28">
        <v>45162.704872685186</v>
      </c>
      <c r="D1256" s="29" t="s">
        <v>8</v>
      </c>
      <c r="E1256" s="29" t="s">
        <v>47</v>
      </c>
      <c r="F1256" s="29" t="s">
        <v>16</v>
      </c>
      <c r="G1256" s="29" t="s">
        <v>4926</v>
      </c>
      <c r="H1256" s="78" t="s">
        <v>7451</v>
      </c>
      <c r="I1256" s="48">
        <f>tbl_raw_data[[#This Row],[Date Actioned]]-tbl_raw_data[[#This Row],[Date Tagged]]</f>
        <v>5.4976851897663437E-3</v>
      </c>
      <c r="J1256" s="46">
        <f>HOUR(tbl_raw_data[[#This Row],[Time_taken]])*60+MINUTE(tbl_raw_data[[#This Row],[Time_taken]])+SECOND(tbl_raw_data[[#This Row],[Time_taken]])/60</f>
        <v>7.916666666666667</v>
      </c>
      <c r="K1256" s="52">
        <f>DATE(YEAR(tbl_raw_data[[#This Row],[Date Actioned]]),MONTH(tbl_raw_data[[#This Row],[Date Actioned]]),DAY(tbl_raw_data[[#This Row],[Date Actioned]]))</f>
        <v>45162</v>
      </c>
      <c r="L1256" s="50" t="str">
        <f>UPPER(TEXT(tbl_raw_data[[#This Row],[updated_date]],"MMMM"))</f>
        <v>AUGUST</v>
      </c>
      <c r="M1256" s="50" t="str">
        <f>"WEEK "&amp; IF(ROUNDUP(DAY(tbl_raw_data[[#This Row],[updated_date]])/7,0)=5,4,ROUNDUP(DAY(tbl_raw_data[[#This Row],[updated_date]])/7,0))</f>
        <v>WEEK 4</v>
      </c>
      <c r="N1256" s="50" t="str">
        <f>UPPER(VLOOKUP(tbl_raw_data[[#This Row],[Analyst]],Settiings!$A$2:$B$16,2,0))</f>
        <v>CAMROOON</v>
      </c>
      <c r="O1256" s="50" t="str">
        <f>TRIM(UPPER(tbl_raw_data[[#This Row],[Outcome]]))</f>
        <v>WITHDRAW</v>
      </c>
      <c r="P1256" s="50" t="str">
        <f>TRIM(UPPER(tbl_raw_data[[#This Row],[Queue Name]]))</f>
        <v>CONSUMER PRE BUREAU</v>
      </c>
      <c r="Q1256" s="50" t="str">
        <f>IF(tbl_raw_data[[#This Row],[Time taken in min]]&lt;=Settiings!$D$2,"SLA_MET","SLA_NOT_MET")</f>
        <v>SLA_MET</v>
      </c>
      <c r="R1256" s="94"/>
    </row>
    <row r="1257" spans="1:18" x14ac:dyDescent="0.3">
      <c r="A1257" s="14" t="s">
        <v>6179</v>
      </c>
      <c r="B1257" s="9">
        <v>45162.700694444444</v>
      </c>
      <c r="C1257" s="30">
        <v>45162.706423611111</v>
      </c>
      <c r="D1257" s="31" t="s">
        <v>8</v>
      </c>
      <c r="E1257" s="31" t="s">
        <v>47</v>
      </c>
      <c r="F1257" s="31" t="s">
        <v>70</v>
      </c>
      <c r="G1257" s="31" t="s">
        <v>4926</v>
      </c>
      <c r="H1257" s="78" t="s">
        <v>7451</v>
      </c>
      <c r="I1257" s="48">
        <f>tbl_raw_data[[#This Row],[Date Actioned]]-tbl_raw_data[[#This Row],[Date Tagged]]</f>
        <v>5.7291666671517305E-3</v>
      </c>
      <c r="J1257" s="46">
        <f>HOUR(tbl_raw_data[[#This Row],[Time_taken]])*60+MINUTE(tbl_raw_data[[#This Row],[Time_taken]])+SECOND(tbl_raw_data[[#This Row],[Time_taken]])/60</f>
        <v>8.25</v>
      </c>
      <c r="K1257" s="52">
        <f>DATE(YEAR(tbl_raw_data[[#This Row],[Date Actioned]]),MONTH(tbl_raw_data[[#This Row],[Date Actioned]]),DAY(tbl_raw_data[[#This Row],[Date Actioned]]))</f>
        <v>45162</v>
      </c>
      <c r="L1257" s="50" t="str">
        <f>UPPER(TEXT(tbl_raw_data[[#This Row],[updated_date]],"MMMM"))</f>
        <v>AUGUST</v>
      </c>
      <c r="M1257" s="50" t="str">
        <f>"WEEK "&amp; IF(ROUNDUP(DAY(tbl_raw_data[[#This Row],[updated_date]])/7,0)=5,4,ROUNDUP(DAY(tbl_raw_data[[#This Row],[updated_date]])/7,0))</f>
        <v>WEEK 4</v>
      </c>
      <c r="N1257" s="50" t="str">
        <f>UPPER(VLOOKUP(tbl_raw_data[[#This Row],[Analyst]],Settiings!$A$2:$B$16,2,0))</f>
        <v>ASIF</v>
      </c>
      <c r="O1257" s="50" t="str">
        <f>TRIM(UPPER(tbl_raw_data[[#This Row],[Outcome]]))</f>
        <v>WITHDRAW</v>
      </c>
      <c r="P1257" s="50" t="str">
        <f>TRIM(UPPER(tbl_raw_data[[#This Row],[Queue Name]]))</f>
        <v>CONSUMER PRE BUREAU</v>
      </c>
      <c r="Q1257" s="50" t="str">
        <f>IF(tbl_raw_data[[#This Row],[Time taken in min]]&lt;=Settiings!$D$2,"SLA_MET","SLA_NOT_MET")</f>
        <v>SLA_MET</v>
      </c>
      <c r="R1257" s="94"/>
    </row>
    <row r="1258" spans="1:18" x14ac:dyDescent="0.3">
      <c r="A1258" s="14" t="s">
        <v>6187</v>
      </c>
      <c r="B1258" s="15">
        <v>45162.71601851852</v>
      </c>
      <c r="C1258" s="28">
        <v>45162.726041666669</v>
      </c>
      <c r="D1258" s="29" t="s">
        <v>8</v>
      </c>
      <c r="E1258" s="29" t="s">
        <v>9</v>
      </c>
      <c r="F1258" s="29" t="s">
        <v>10</v>
      </c>
      <c r="G1258" s="29" t="s">
        <v>6188</v>
      </c>
      <c r="H1258" s="78" t="s">
        <v>7451</v>
      </c>
      <c r="I1258" s="48">
        <f>tbl_raw_data[[#This Row],[Date Actioned]]-tbl_raw_data[[#This Row],[Date Tagged]]</f>
        <v>1.0023148148320615E-2</v>
      </c>
      <c r="J1258" s="46">
        <f>HOUR(tbl_raw_data[[#This Row],[Time_taken]])*60+MINUTE(tbl_raw_data[[#This Row],[Time_taken]])+SECOND(tbl_raw_data[[#This Row],[Time_taken]])/60</f>
        <v>14.433333333333334</v>
      </c>
      <c r="K1258" s="52">
        <f>DATE(YEAR(tbl_raw_data[[#This Row],[Date Actioned]]),MONTH(tbl_raw_data[[#This Row],[Date Actioned]]),DAY(tbl_raw_data[[#This Row],[Date Actioned]]))</f>
        <v>45162</v>
      </c>
      <c r="L1258" s="50" t="str">
        <f>UPPER(TEXT(tbl_raw_data[[#This Row],[updated_date]],"MMMM"))</f>
        <v>AUGUST</v>
      </c>
      <c r="M1258" s="50" t="str">
        <f>"WEEK "&amp; IF(ROUNDUP(DAY(tbl_raw_data[[#This Row],[updated_date]])/7,0)=5,4,ROUNDUP(DAY(tbl_raw_data[[#This Row],[updated_date]])/7,0))</f>
        <v>WEEK 4</v>
      </c>
      <c r="N1258" s="50" t="str">
        <f>UPPER(VLOOKUP(tbl_raw_data[[#This Row],[Analyst]],Settiings!$A$2:$B$16,2,0))</f>
        <v>NITESH</v>
      </c>
      <c r="O1258" s="50" t="str">
        <f>TRIM(UPPER(tbl_raw_data[[#This Row],[Outcome]]))</f>
        <v>WITHDRAW</v>
      </c>
      <c r="P1258" s="50" t="str">
        <f>TRIM(UPPER(tbl_raw_data[[#This Row],[Queue Name]]))</f>
        <v>CONSUMER EXISTING</v>
      </c>
      <c r="Q1258" s="50" t="str">
        <f>IF(tbl_raw_data[[#This Row],[Time taken in min]]&lt;=Settiings!$D$2,"SLA_MET","SLA_NOT_MET")</f>
        <v>SLA_MET</v>
      </c>
      <c r="R1258" s="94"/>
    </row>
    <row r="1259" spans="1:18" x14ac:dyDescent="0.3">
      <c r="A1259" s="14" t="s">
        <v>6196</v>
      </c>
      <c r="B1259" s="9">
        <v>45162.731342592589</v>
      </c>
      <c r="C1259" s="30">
        <v>45162.745856481481</v>
      </c>
      <c r="D1259" s="31" t="s">
        <v>8</v>
      </c>
      <c r="E1259" s="31" t="s">
        <v>47</v>
      </c>
      <c r="F1259" s="31" t="s">
        <v>10</v>
      </c>
      <c r="G1259" s="31" t="s">
        <v>6197</v>
      </c>
      <c r="H1259" s="78" t="s">
        <v>7451</v>
      </c>
      <c r="I1259" s="48">
        <f>tbl_raw_data[[#This Row],[Date Actioned]]-tbl_raw_data[[#This Row],[Date Tagged]]</f>
        <v>1.4513888891087845E-2</v>
      </c>
      <c r="J1259" s="46">
        <f>HOUR(tbl_raw_data[[#This Row],[Time_taken]])*60+MINUTE(tbl_raw_data[[#This Row],[Time_taken]])+SECOND(tbl_raw_data[[#This Row],[Time_taken]])/60</f>
        <v>20.9</v>
      </c>
      <c r="K1259" s="52">
        <f>DATE(YEAR(tbl_raw_data[[#This Row],[Date Actioned]]),MONTH(tbl_raw_data[[#This Row],[Date Actioned]]),DAY(tbl_raw_data[[#This Row],[Date Actioned]]))</f>
        <v>45162</v>
      </c>
      <c r="L1259" s="50" t="str">
        <f>UPPER(TEXT(tbl_raw_data[[#This Row],[updated_date]],"MMMM"))</f>
        <v>AUGUST</v>
      </c>
      <c r="M1259" s="50" t="str">
        <f>"WEEK "&amp; IF(ROUNDUP(DAY(tbl_raw_data[[#This Row],[updated_date]])/7,0)=5,4,ROUNDUP(DAY(tbl_raw_data[[#This Row],[updated_date]])/7,0))</f>
        <v>WEEK 4</v>
      </c>
      <c r="N1259" s="50" t="str">
        <f>UPPER(VLOOKUP(tbl_raw_data[[#This Row],[Analyst]],Settiings!$A$2:$B$16,2,0))</f>
        <v>NITESH</v>
      </c>
      <c r="O1259" s="50" t="str">
        <f>TRIM(UPPER(tbl_raw_data[[#This Row],[Outcome]]))</f>
        <v>WITHDRAW</v>
      </c>
      <c r="P1259" s="50" t="str">
        <f>TRIM(UPPER(tbl_raw_data[[#This Row],[Queue Name]]))</f>
        <v>CONSUMER PRE BUREAU</v>
      </c>
      <c r="Q1259" s="50" t="str">
        <f>IF(tbl_raw_data[[#This Row],[Time taken in min]]&lt;=Settiings!$D$2,"SLA_MET","SLA_NOT_MET")</f>
        <v>SLA_NOT_MET</v>
      </c>
      <c r="R1259" s="94"/>
    </row>
    <row r="1260" spans="1:18" x14ac:dyDescent="0.3">
      <c r="A1260" s="20" t="s">
        <v>6200</v>
      </c>
      <c r="B1260" s="15">
        <v>45162.737870370373</v>
      </c>
      <c r="C1260" s="28">
        <v>45162.74591435185</v>
      </c>
      <c r="D1260" s="29" t="s">
        <v>8</v>
      </c>
      <c r="E1260" s="29" t="s">
        <v>9</v>
      </c>
      <c r="F1260" s="29" t="s">
        <v>16</v>
      </c>
      <c r="G1260" s="29" t="s">
        <v>4698</v>
      </c>
      <c r="H1260" s="78" t="s">
        <v>7451</v>
      </c>
      <c r="I1260" s="48">
        <f>tbl_raw_data[[#This Row],[Date Actioned]]-tbl_raw_data[[#This Row],[Date Tagged]]</f>
        <v>8.0439814773853868E-3</v>
      </c>
      <c r="J1260" s="46">
        <f>HOUR(tbl_raw_data[[#This Row],[Time_taken]])*60+MINUTE(tbl_raw_data[[#This Row],[Time_taken]])+SECOND(tbl_raw_data[[#This Row],[Time_taken]])/60</f>
        <v>11.583333333333334</v>
      </c>
      <c r="K1260" s="52">
        <f>DATE(YEAR(tbl_raw_data[[#This Row],[Date Actioned]]),MONTH(tbl_raw_data[[#This Row],[Date Actioned]]),DAY(tbl_raw_data[[#This Row],[Date Actioned]]))</f>
        <v>45162</v>
      </c>
      <c r="L1260" s="50" t="str">
        <f>UPPER(TEXT(tbl_raw_data[[#This Row],[updated_date]],"MMMM"))</f>
        <v>AUGUST</v>
      </c>
      <c r="M1260" s="50" t="str">
        <f>"WEEK "&amp; IF(ROUNDUP(DAY(tbl_raw_data[[#This Row],[updated_date]])/7,0)=5,4,ROUNDUP(DAY(tbl_raw_data[[#This Row],[updated_date]])/7,0))</f>
        <v>WEEK 4</v>
      </c>
      <c r="N1260" s="50" t="str">
        <f>UPPER(VLOOKUP(tbl_raw_data[[#This Row],[Analyst]],Settiings!$A$2:$B$16,2,0))</f>
        <v>CAMROOON</v>
      </c>
      <c r="O1260" s="50" t="str">
        <f>TRIM(UPPER(tbl_raw_data[[#This Row],[Outcome]]))</f>
        <v>WITHDRAW</v>
      </c>
      <c r="P1260" s="50" t="str">
        <f>TRIM(UPPER(tbl_raw_data[[#This Row],[Queue Name]]))</f>
        <v>CONSUMER EXISTING</v>
      </c>
      <c r="Q1260" s="50" t="str">
        <f>IF(tbl_raw_data[[#This Row],[Time taken in min]]&lt;=Settiings!$D$2,"SLA_MET","SLA_NOT_MET")</f>
        <v>SLA_MET</v>
      </c>
      <c r="R1260" s="94"/>
    </row>
    <row r="1261" spans="1:18" x14ac:dyDescent="0.3">
      <c r="A1261" s="14" t="s">
        <v>6205</v>
      </c>
      <c r="B1261" s="15">
        <v>45162.746377314812</v>
      </c>
      <c r="C1261" s="28">
        <v>45162.752222222225</v>
      </c>
      <c r="D1261" s="29" t="s">
        <v>8</v>
      </c>
      <c r="E1261" s="29" t="s">
        <v>19</v>
      </c>
      <c r="F1261" s="29" t="s">
        <v>16</v>
      </c>
      <c r="G1261" s="29" t="s">
        <v>4698</v>
      </c>
      <c r="H1261" s="78" t="s">
        <v>7451</v>
      </c>
      <c r="I1261" s="48">
        <f>tbl_raw_data[[#This Row],[Date Actioned]]-tbl_raw_data[[#This Row],[Date Tagged]]</f>
        <v>5.8449074131203815E-3</v>
      </c>
      <c r="J1261" s="46">
        <f>HOUR(tbl_raw_data[[#This Row],[Time_taken]])*60+MINUTE(tbl_raw_data[[#This Row],[Time_taken]])+SECOND(tbl_raw_data[[#This Row],[Time_taken]])/60</f>
        <v>8.4166666666666661</v>
      </c>
      <c r="K1261" s="52">
        <f>DATE(YEAR(tbl_raw_data[[#This Row],[Date Actioned]]),MONTH(tbl_raw_data[[#This Row],[Date Actioned]]),DAY(tbl_raw_data[[#This Row],[Date Actioned]]))</f>
        <v>45162</v>
      </c>
      <c r="L1261" s="50" t="str">
        <f>UPPER(TEXT(tbl_raw_data[[#This Row],[updated_date]],"MMMM"))</f>
        <v>AUGUST</v>
      </c>
      <c r="M1261" s="50" t="str">
        <f>"WEEK "&amp; IF(ROUNDUP(DAY(tbl_raw_data[[#This Row],[updated_date]])/7,0)=5,4,ROUNDUP(DAY(tbl_raw_data[[#This Row],[updated_date]])/7,0))</f>
        <v>WEEK 4</v>
      </c>
      <c r="N1261" s="50" t="str">
        <f>UPPER(VLOOKUP(tbl_raw_data[[#This Row],[Analyst]],Settiings!$A$2:$B$16,2,0))</f>
        <v>CAMROOON</v>
      </c>
      <c r="O1261" s="50" t="str">
        <f>TRIM(UPPER(tbl_raw_data[[#This Row],[Outcome]]))</f>
        <v>WITHDRAW</v>
      </c>
      <c r="P1261" s="50" t="str">
        <f>TRIM(UPPER(tbl_raw_data[[#This Row],[Queue Name]]))</f>
        <v>CONSUMER POST BUREAU</v>
      </c>
      <c r="Q1261" s="50" t="str">
        <f>IF(tbl_raw_data[[#This Row],[Time taken in min]]&lt;=Settiings!$D$2,"SLA_MET","SLA_NOT_MET")</f>
        <v>SLA_MET</v>
      </c>
      <c r="R1261" s="94"/>
    </row>
    <row r="1262" spans="1:18" x14ac:dyDescent="0.3">
      <c r="A1262" s="23" t="s">
        <v>6212</v>
      </c>
      <c r="B1262" s="15">
        <v>45162.766909722224</v>
      </c>
      <c r="C1262" s="28">
        <v>45162.775289351855</v>
      </c>
      <c r="D1262" s="29" t="s">
        <v>8</v>
      </c>
      <c r="E1262" s="29" t="s">
        <v>19</v>
      </c>
      <c r="F1262" s="29" t="s">
        <v>53</v>
      </c>
      <c r="G1262" s="29" t="s">
        <v>6213</v>
      </c>
      <c r="H1262" s="78" t="s">
        <v>7451</v>
      </c>
      <c r="I1262" s="48">
        <f>tbl_raw_data[[#This Row],[Date Actioned]]-tbl_raw_data[[#This Row],[Date Tagged]]</f>
        <v>8.3796296312357299E-3</v>
      </c>
      <c r="J1262" s="46">
        <f>HOUR(tbl_raw_data[[#This Row],[Time_taken]])*60+MINUTE(tbl_raw_data[[#This Row],[Time_taken]])+SECOND(tbl_raw_data[[#This Row],[Time_taken]])/60</f>
        <v>12.066666666666666</v>
      </c>
      <c r="K1262" s="52">
        <f>DATE(YEAR(tbl_raw_data[[#This Row],[Date Actioned]]),MONTH(tbl_raw_data[[#This Row],[Date Actioned]]),DAY(tbl_raw_data[[#This Row],[Date Actioned]]))</f>
        <v>45162</v>
      </c>
      <c r="L1262" s="50" t="str">
        <f>UPPER(TEXT(tbl_raw_data[[#This Row],[updated_date]],"MMMM"))</f>
        <v>AUGUST</v>
      </c>
      <c r="M1262" s="50" t="str">
        <f>"WEEK "&amp; IF(ROUNDUP(DAY(tbl_raw_data[[#This Row],[updated_date]])/7,0)=5,4,ROUNDUP(DAY(tbl_raw_data[[#This Row],[updated_date]])/7,0))</f>
        <v>WEEK 4</v>
      </c>
      <c r="N1262" s="50" t="str">
        <f>UPPER(VLOOKUP(tbl_raw_data[[#This Row],[Analyst]],Settiings!$A$2:$B$16,2,0))</f>
        <v>NAVED</v>
      </c>
      <c r="O1262" s="50" t="str">
        <f>TRIM(UPPER(tbl_raw_data[[#This Row],[Outcome]]))</f>
        <v>WITHDRAW</v>
      </c>
      <c r="P1262" s="50" t="str">
        <f>TRIM(UPPER(tbl_raw_data[[#This Row],[Queue Name]]))</f>
        <v>CONSUMER POST BUREAU</v>
      </c>
      <c r="Q1262" s="50" t="str">
        <f>IF(tbl_raw_data[[#This Row],[Time taken in min]]&lt;=Settiings!$D$2,"SLA_MET","SLA_NOT_MET")</f>
        <v>SLA_MET</v>
      </c>
      <c r="R1262" s="94"/>
    </row>
    <row r="1263" spans="1:18" x14ac:dyDescent="0.3">
      <c r="A1263" s="14" t="s">
        <v>6215</v>
      </c>
      <c r="B1263" s="9">
        <v>45162.770312499997</v>
      </c>
      <c r="C1263" s="30">
        <v>45162.774178240739</v>
      </c>
      <c r="D1263" s="31" t="s">
        <v>8</v>
      </c>
      <c r="E1263" s="31" t="s">
        <v>47</v>
      </c>
      <c r="F1263" s="31" t="s">
        <v>16</v>
      </c>
      <c r="G1263" s="31" t="s">
        <v>4926</v>
      </c>
      <c r="H1263" s="78" t="s">
        <v>7451</v>
      </c>
      <c r="I1263" s="48">
        <f>tbl_raw_data[[#This Row],[Date Actioned]]-tbl_raw_data[[#This Row],[Date Tagged]]</f>
        <v>3.8657407421851531E-3</v>
      </c>
      <c r="J1263" s="46">
        <f>HOUR(tbl_raw_data[[#This Row],[Time_taken]])*60+MINUTE(tbl_raw_data[[#This Row],[Time_taken]])+SECOND(tbl_raw_data[[#This Row],[Time_taken]])/60</f>
        <v>5.5666666666666664</v>
      </c>
      <c r="K1263" s="52">
        <f>DATE(YEAR(tbl_raw_data[[#This Row],[Date Actioned]]),MONTH(tbl_raw_data[[#This Row],[Date Actioned]]),DAY(tbl_raw_data[[#This Row],[Date Actioned]]))</f>
        <v>45162</v>
      </c>
      <c r="L1263" s="50" t="str">
        <f>UPPER(TEXT(tbl_raw_data[[#This Row],[updated_date]],"MMMM"))</f>
        <v>AUGUST</v>
      </c>
      <c r="M1263" s="50" t="str">
        <f>"WEEK "&amp; IF(ROUNDUP(DAY(tbl_raw_data[[#This Row],[updated_date]])/7,0)=5,4,ROUNDUP(DAY(tbl_raw_data[[#This Row],[updated_date]])/7,0))</f>
        <v>WEEK 4</v>
      </c>
      <c r="N1263" s="50" t="str">
        <f>UPPER(VLOOKUP(tbl_raw_data[[#This Row],[Analyst]],Settiings!$A$2:$B$16,2,0))</f>
        <v>CAMROOON</v>
      </c>
      <c r="O1263" s="50" t="str">
        <f>TRIM(UPPER(tbl_raw_data[[#This Row],[Outcome]]))</f>
        <v>WITHDRAW</v>
      </c>
      <c r="P1263" s="50" t="str">
        <f>TRIM(UPPER(tbl_raw_data[[#This Row],[Queue Name]]))</f>
        <v>CONSUMER PRE BUREAU</v>
      </c>
      <c r="Q1263" s="50" t="str">
        <f>IF(tbl_raw_data[[#This Row],[Time taken in min]]&lt;=Settiings!$D$2,"SLA_MET","SLA_NOT_MET")</f>
        <v>SLA_MET</v>
      </c>
      <c r="R1263" s="94"/>
    </row>
    <row r="1264" spans="1:18" x14ac:dyDescent="0.3">
      <c r="A1264" s="20" t="s">
        <v>6216</v>
      </c>
      <c r="B1264" s="15">
        <v>45162.774386574078</v>
      </c>
      <c r="C1264" s="28">
        <v>45162.782847222225</v>
      </c>
      <c r="D1264" s="29" t="s">
        <v>8</v>
      </c>
      <c r="E1264" s="29" t="s">
        <v>47</v>
      </c>
      <c r="F1264" s="29" t="s">
        <v>16</v>
      </c>
      <c r="G1264" s="29" t="s">
        <v>4698</v>
      </c>
      <c r="H1264" s="78" t="s">
        <v>7451</v>
      </c>
      <c r="I1264" s="48">
        <f>tbl_raw_data[[#This Row],[Date Actioned]]-tbl_raw_data[[#This Row],[Date Tagged]]</f>
        <v>8.4606481468654238E-3</v>
      </c>
      <c r="J1264" s="46">
        <f>HOUR(tbl_raw_data[[#This Row],[Time_taken]])*60+MINUTE(tbl_raw_data[[#This Row],[Time_taken]])+SECOND(tbl_raw_data[[#This Row],[Time_taken]])/60</f>
        <v>12.183333333333334</v>
      </c>
      <c r="K1264" s="52">
        <f>DATE(YEAR(tbl_raw_data[[#This Row],[Date Actioned]]),MONTH(tbl_raw_data[[#This Row],[Date Actioned]]),DAY(tbl_raw_data[[#This Row],[Date Actioned]]))</f>
        <v>45162</v>
      </c>
      <c r="L1264" s="50" t="str">
        <f>UPPER(TEXT(tbl_raw_data[[#This Row],[updated_date]],"MMMM"))</f>
        <v>AUGUST</v>
      </c>
      <c r="M1264" s="50" t="str">
        <f>"WEEK "&amp; IF(ROUNDUP(DAY(tbl_raw_data[[#This Row],[updated_date]])/7,0)=5,4,ROUNDUP(DAY(tbl_raw_data[[#This Row],[updated_date]])/7,0))</f>
        <v>WEEK 4</v>
      </c>
      <c r="N1264" s="50" t="str">
        <f>UPPER(VLOOKUP(tbl_raw_data[[#This Row],[Analyst]],Settiings!$A$2:$B$16,2,0))</f>
        <v>CAMROOON</v>
      </c>
      <c r="O1264" s="50" t="str">
        <f>TRIM(UPPER(tbl_raw_data[[#This Row],[Outcome]]))</f>
        <v>WITHDRAW</v>
      </c>
      <c r="P1264" s="50" t="str">
        <f>TRIM(UPPER(tbl_raw_data[[#This Row],[Queue Name]]))</f>
        <v>CONSUMER PRE BUREAU</v>
      </c>
      <c r="Q1264" s="50" t="str">
        <f>IF(tbl_raw_data[[#This Row],[Time taken in min]]&lt;=Settiings!$D$2,"SLA_MET","SLA_NOT_MET")</f>
        <v>SLA_MET</v>
      </c>
      <c r="R1264" s="94"/>
    </row>
    <row r="1265" spans="1:18" x14ac:dyDescent="0.3">
      <c r="A1265" s="23" t="s">
        <v>6220</v>
      </c>
      <c r="B1265" s="9">
        <v>45162.781331018516</v>
      </c>
      <c r="C1265" s="30">
        <v>45162.785497685189</v>
      </c>
      <c r="D1265" s="31" t="s">
        <v>8</v>
      </c>
      <c r="E1265" s="31" t="s">
        <v>47</v>
      </c>
      <c r="F1265" s="31" t="s">
        <v>16</v>
      </c>
      <c r="G1265" s="31" t="s">
        <v>6221</v>
      </c>
      <c r="H1265" s="78" t="s">
        <v>7451</v>
      </c>
      <c r="I1265" s="48">
        <f>tbl_raw_data[[#This Row],[Date Actioned]]-tbl_raw_data[[#This Row],[Date Tagged]]</f>
        <v>4.1666666729724966E-3</v>
      </c>
      <c r="J1265" s="46">
        <f>HOUR(tbl_raw_data[[#This Row],[Time_taken]])*60+MINUTE(tbl_raw_data[[#This Row],[Time_taken]])+SECOND(tbl_raw_data[[#This Row],[Time_taken]])/60</f>
        <v>6</v>
      </c>
      <c r="K1265" s="52">
        <f>DATE(YEAR(tbl_raw_data[[#This Row],[Date Actioned]]),MONTH(tbl_raw_data[[#This Row],[Date Actioned]]),DAY(tbl_raw_data[[#This Row],[Date Actioned]]))</f>
        <v>45162</v>
      </c>
      <c r="L1265" s="50" t="str">
        <f>UPPER(TEXT(tbl_raw_data[[#This Row],[updated_date]],"MMMM"))</f>
        <v>AUGUST</v>
      </c>
      <c r="M1265" s="50" t="str">
        <f>"WEEK "&amp; IF(ROUNDUP(DAY(tbl_raw_data[[#This Row],[updated_date]])/7,0)=5,4,ROUNDUP(DAY(tbl_raw_data[[#This Row],[updated_date]])/7,0))</f>
        <v>WEEK 4</v>
      </c>
      <c r="N1265" s="50" t="str">
        <f>UPPER(VLOOKUP(tbl_raw_data[[#This Row],[Analyst]],Settiings!$A$2:$B$16,2,0))</f>
        <v>CAMROOON</v>
      </c>
      <c r="O1265" s="50" t="str">
        <f>TRIM(UPPER(tbl_raw_data[[#This Row],[Outcome]]))</f>
        <v>WITHDRAW</v>
      </c>
      <c r="P1265" s="50" t="str">
        <f>TRIM(UPPER(tbl_raw_data[[#This Row],[Queue Name]]))</f>
        <v>CONSUMER PRE BUREAU</v>
      </c>
      <c r="Q1265" s="50" t="str">
        <f>IF(tbl_raw_data[[#This Row],[Time taken in min]]&lt;=Settiings!$D$2,"SLA_MET","SLA_NOT_MET")</f>
        <v>SLA_MET</v>
      </c>
      <c r="R1265" s="94"/>
    </row>
    <row r="1266" spans="1:18" x14ac:dyDescent="0.3">
      <c r="A1266" s="20" t="s">
        <v>6225</v>
      </c>
      <c r="B1266" s="9">
        <v>45162.790208333332</v>
      </c>
      <c r="C1266" s="30">
        <v>45162.793946759259</v>
      </c>
      <c r="D1266" s="31" t="s">
        <v>8</v>
      </c>
      <c r="E1266" s="31" t="s">
        <v>47</v>
      </c>
      <c r="F1266" s="31" t="s">
        <v>16</v>
      </c>
      <c r="G1266" s="31" t="s">
        <v>4926</v>
      </c>
      <c r="H1266" s="78" t="s">
        <v>7451</v>
      </c>
      <c r="I1266" s="48">
        <f>tbl_raw_data[[#This Row],[Date Actioned]]-tbl_raw_data[[#This Row],[Date Tagged]]</f>
        <v>3.7384259267128073E-3</v>
      </c>
      <c r="J1266" s="46">
        <f>HOUR(tbl_raw_data[[#This Row],[Time_taken]])*60+MINUTE(tbl_raw_data[[#This Row],[Time_taken]])+SECOND(tbl_raw_data[[#This Row],[Time_taken]])/60</f>
        <v>5.3833333333333337</v>
      </c>
      <c r="K1266" s="52">
        <f>DATE(YEAR(tbl_raw_data[[#This Row],[Date Actioned]]),MONTH(tbl_raw_data[[#This Row],[Date Actioned]]),DAY(tbl_raw_data[[#This Row],[Date Actioned]]))</f>
        <v>45162</v>
      </c>
      <c r="L1266" s="50" t="str">
        <f>UPPER(TEXT(tbl_raw_data[[#This Row],[updated_date]],"MMMM"))</f>
        <v>AUGUST</v>
      </c>
      <c r="M1266" s="50" t="str">
        <f>"WEEK "&amp; IF(ROUNDUP(DAY(tbl_raw_data[[#This Row],[updated_date]])/7,0)=5,4,ROUNDUP(DAY(tbl_raw_data[[#This Row],[updated_date]])/7,0))</f>
        <v>WEEK 4</v>
      </c>
      <c r="N1266" s="50" t="str">
        <f>UPPER(VLOOKUP(tbl_raw_data[[#This Row],[Analyst]],Settiings!$A$2:$B$16,2,0))</f>
        <v>CAMROOON</v>
      </c>
      <c r="O1266" s="50" t="str">
        <f>TRIM(UPPER(tbl_raw_data[[#This Row],[Outcome]]))</f>
        <v>WITHDRAW</v>
      </c>
      <c r="P1266" s="50" t="str">
        <f>TRIM(UPPER(tbl_raw_data[[#This Row],[Queue Name]]))</f>
        <v>CONSUMER PRE BUREAU</v>
      </c>
      <c r="Q1266" s="50" t="str">
        <f>IF(tbl_raw_data[[#This Row],[Time taken in min]]&lt;=Settiings!$D$2,"SLA_MET","SLA_NOT_MET")</f>
        <v>SLA_MET</v>
      </c>
      <c r="R1266" s="94"/>
    </row>
    <row r="1267" spans="1:18" x14ac:dyDescent="0.3">
      <c r="A1267" s="23" t="s">
        <v>6227</v>
      </c>
      <c r="B1267" s="15">
        <v>45162.795763888891</v>
      </c>
      <c r="C1267" s="28">
        <v>45162.801574074074</v>
      </c>
      <c r="D1267" s="29" t="s">
        <v>8</v>
      </c>
      <c r="E1267" s="29" t="s">
        <v>9</v>
      </c>
      <c r="F1267" s="29" t="s">
        <v>16</v>
      </c>
      <c r="G1267" s="29" t="s">
        <v>4757</v>
      </c>
      <c r="H1267" s="78" t="s">
        <v>7451</v>
      </c>
      <c r="I1267" s="48">
        <f>tbl_raw_data[[#This Row],[Date Actioned]]-tbl_raw_data[[#This Row],[Date Tagged]]</f>
        <v>5.8101851827814244E-3</v>
      </c>
      <c r="J1267" s="46">
        <f>HOUR(tbl_raw_data[[#This Row],[Time_taken]])*60+MINUTE(tbl_raw_data[[#This Row],[Time_taken]])+SECOND(tbl_raw_data[[#This Row],[Time_taken]])/60</f>
        <v>8.3666666666666671</v>
      </c>
      <c r="K1267" s="52">
        <f>DATE(YEAR(tbl_raw_data[[#This Row],[Date Actioned]]),MONTH(tbl_raw_data[[#This Row],[Date Actioned]]),DAY(tbl_raw_data[[#This Row],[Date Actioned]]))</f>
        <v>45162</v>
      </c>
      <c r="L1267" s="50" t="str">
        <f>UPPER(TEXT(tbl_raw_data[[#This Row],[updated_date]],"MMMM"))</f>
        <v>AUGUST</v>
      </c>
      <c r="M1267" s="50" t="str">
        <f>"WEEK "&amp; IF(ROUNDUP(DAY(tbl_raw_data[[#This Row],[updated_date]])/7,0)=5,4,ROUNDUP(DAY(tbl_raw_data[[#This Row],[updated_date]])/7,0))</f>
        <v>WEEK 4</v>
      </c>
      <c r="N1267" s="50" t="str">
        <f>UPPER(VLOOKUP(tbl_raw_data[[#This Row],[Analyst]],Settiings!$A$2:$B$16,2,0))</f>
        <v>CAMROOON</v>
      </c>
      <c r="O1267" s="50" t="str">
        <f>TRIM(UPPER(tbl_raw_data[[#This Row],[Outcome]]))</f>
        <v>WITHDRAW</v>
      </c>
      <c r="P1267" s="50" t="str">
        <f>TRIM(UPPER(tbl_raw_data[[#This Row],[Queue Name]]))</f>
        <v>CONSUMER EXISTING</v>
      </c>
      <c r="Q1267" s="50" t="str">
        <f>IF(tbl_raw_data[[#This Row],[Time taken in min]]&lt;=Settiings!$D$2,"SLA_MET","SLA_NOT_MET")</f>
        <v>SLA_MET</v>
      </c>
      <c r="R1267" s="94"/>
    </row>
    <row r="1268" spans="1:18" x14ac:dyDescent="0.3">
      <c r="A1268" s="14" t="s">
        <v>6233</v>
      </c>
      <c r="B1268" s="9">
        <v>45162.798715277779</v>
      </c>
      <c r="C1268" s="30">
        <v>45162.808194444442</v>
      </c>
      <c r="D1268" s="31" t="s">
        <v>8</v>
      </c>
      <c r="E1268" s="31" t="s">
        <v>9</v>
      </c>
      <c r="F1268" s="31" t="s">
        <v>16</v>
      </c>
      <c r="G1268" s="31" t="s">
        <v>4698</v>
      </c>
      <c r="H1268" s="78" t="s">
        <v>7451</v>
      </c>
      <c r="I1268" s="48">
        <f>tbl_raw_data[[#This Row],[Date Actioned]]-tbl_raw_data[[#This Row],[Date Tagged]]</f>
        <v>9.4791666633682325E-3</v>
      </c>
      <c r="J1268" s="46">
        <f>HOUR(tbl_raw_data[[#This Row],[Time_taken]])*60+MINUTE(tbl_raw_data[[#This Row],[Time_taken]])+SECOND(tbl_raw_data[[#This Row],[Time_taken]])/60</f>
        <v>13.65</v>
      </c>
      <c r="K1268" s="52">
        <f>DATE(YEAR(tbl_raw_data[[#This Row],[Date Actioned]]),MONTH(tbl_raw_data[[#This Row],[Date Actioned]]),DAY(tbl_raw_data[[#This Row],[Date Actioned]]))</f>
        <v>45162</v>
      </c>
      <c r="L1268" s="50" t="str">
        <f>UPPER(TEXT(tbl_raw_data[[#This Row],[updated_date]],"MMMM"))</f>
        <v>AUGUST</v>
      </c>
      <c r="M1268" s="50" t="str">
        <f>"WEEK "&amp; IF(ROUNDUP(DAY(tbl_raw_data[[#This Row],[updated_date]])/7,0)=5,4,ROUNDUP(DAY(tbl_raw_data[[#This Row],[updated_date]])/7,0))</f>
        <v>WEEK 4</v>
      </c>
      <c r="N1268" s="50" t="str">
        <f>UPPER(VLOOKUP(tbl_raw_data[[#This Row],[Analyst]],Settiings!$A$2:$B$16,2,0))</f>
        <v>CAMROOON</v>
      </c>
      <c r="O1268" s="50" t="str">
        <f>TRIM(UPPER(tbl_raw_data[[#This Row],[Outcome]]))</f>
        <v>WITHDRAW</v>
      </c>
      <c r="P1268" s="50" t="str">
        <f>TRIM(UPPER(tbl_raw_data[[#This Row],[Queue Name]]))</f>
        <v>CONSUMER EXISTING</v>
      </c>
      <c r="Q1268" s="50" t="str">
        <f>IF(tbl_raw_data[[#This Row],[Time taken in min]]&lt;=Settiings!$D$2,"SLA_MET","SLA_NOT_MET")</f>
        <v>SLA_MET</v>
      </c>
      <c r="R1268" s="94"/>
    </row>
    <row r="1269" spans="1:18" x14ac:dyDescent="0.3">
      <c r="A1269" s="20" t="s">
        <v>6236</v>
      </c>
      <c r="B1269" s="15">
        <v>45162.800162037034</v>
      </c>
      <c r="C1269" s="28">
        <v>45162.806574074071</v>
      </c>
      <c r="D1269" s="29" t="s">
        <v>8</v>
      </c>
      <c r="E1269" s="29" t="s">
        <v>47</v>
      </c>
      <c r="F1269" s="29" t="s">
        <v>1097</v>
      </c>
      <c r="G1269" s="29" t="s">
        <v>4986</v>
      </c>
      <c r="H1269" s="78" t="s">
        <v>7451</v>
      </c>
      <c r="I1269" s="48">
        <f>tbl_raw_data[[#This Row],[Date Actioned]]-tbl_raw_data[[#This Row],[Date Tagged]]</f>
        <v>6.4120370370801538E-3</v>
      </c>
      <c r="J1269" s="46">
        <f>HOUR(tbl_raw_data[[#This Row],[Time_taken]])*60+MINUTE(tbl_raw_data[[#This Row],[Time_taken]])+SECOND(tbl_raw_data[[#This Row],[Time_taken]])/60</f>
        <v>9.2333333333333325</v>
      </c>
      <c r="K1269" s="52">
        <f>DATE(YEAR(tbl_raw_data[[#This Row],[Date Actioned]]),MONTH(tbl_raw_data[[#This Row],[Date Actioned]]),DAY(tbl_raw_data[[#This Row],[Date Actioned]]))</f>
        <v>45162</v>
      </c>
      <c r="L1269" s="50" t="str">
        <f>UPPER(TEXT(tbl_raw_data[[#This Row],[updated_date]],"MMMM"))</f>
        <v>AUGUST</v>
      </c>
      <c r="M1269" s="50" t="str">
        <f>"WEEK "&amp; IF(ROUNDUP(DAY(tbl_raw_data[[#This Row],[updated_date]])/7,0)=5,4,ROUNDUP(DAY(tbl_raw_data[[#This Row],[updated_date]])/7,0))</f>
        <v>WEEK 4</v>
      </c>
      <c r="N1269" s="50" t="str">
        <f>UPPER(VLOOKUP(tbl_raw_data[[#This Row],[Analyst]],Settiings!$A$2:$B$16,2,0))</f>
        <v>JULIA</v>
      </c>
      <c r="O1269" s="50" t="str">
        <f>TRIM(UPPER(tbl_raw_data[[#This Row],[Outcome]]))</f>
        <v>WITHDRAW</v>
      </c>
      <c r="P1269" s="50" t="str">
        <f>TRIM(UPPER(tbl_raw_data[[#This Row],[Queue Name]]))</f>
        <v>CONSUMER PRE BUREAU</v>
      </c>
      <c r="Q1269" s="50" t="str">
        <f>IF(tbl_raw_data[[#This Row],[Time taken in min]]&lt;=Settiings!$D$2,"SLA_MET","SLA_NOT_MET")</f>
        <v>SLA_MET</v>
      </c>
      <c r="R1269" s="94"/>
    </row>
    <row r="1270" spans="1:18" x14ac:dyDescent="0.3">
      <c r="A1270" s="23" t="s">
        <v>6238</v>
      </c>
      <c r="B1270" s="9">
        <v>45162.802824074075</v>
      </c>
      <c r="C1270" s="30">
        <v>45162.809872685182</v>
      </c>
      <c r="D1270" s="31" t="s">
        <v>8</v>
      </c>
      <c r="E1270" s="31" t="s">
        <v>47</v>
      </c>
      <c r="F1270" s="31" t="s">
        <v>16</v>
      </c>
      <c r="G1270" s="31" t="s">
        <v>4698</v>
      </c>
      <c r="H1270" s="78" t="s">
        <v>7451</v>
      </c>
      <c r="I1270" s="48">
        <f>tbl_raw_data[[#This Row],[Date Actioned]]-tbl_raw_data[[#This Row],[Date Tagged]]</f>
        <v>7.0486111071659252E-3</v>
      </c>
      <c r="J1270" s="46">
        <f>HOUR(tbl_raw_data[[#This Row],[Time_taken]])*60+MINUTE(tbl_raw_data[[#This Row],[Time_taken]])+SECOND(tbl_raw_data[[#This Row],[Time_taken]])/60</f>
        <v>10.15</v>
      </c>
      <c r="K1270" s="52">
        <f>DATE(YEAR(tbl_raw_data[[#This Row],[Date Actioned]]),MONTH(tbl_raw_data[[#This Row],[Date Actioned]]),DAY(tbl_raw_data[[#This Row],[Date Actioned]]))</f>
        <v>45162</v>
      </c>
      <c r="L1270" s="50" t="str">
        <f>UPPER(TEXT(tbl_raw_data[[#This Row],[updated_date]],"MMMM"))</f>
        <v>AUGUST</v>
      </c>
      <c r="M1270" s="50" t="str">
        <f>"WEEK "&amp; IF(ROUNDUP(DAY(tbl_raw_data[[#This Row],[updated_date]])/7,0)=5,4,ROUNDUP(DAY(tbl_raw_data[[#This Row],[updated_date]])/7,0))</f>
        <v>WEEK 4</v>
      </c>
      <c r="N1270" s="50" t="str">
        <f>UPPER(VLOOKUP(tbl_raw_data[[#This Row],[Analyst]],Settiings!$A$2:$B$16,2,0))</f>
        <v>CAMROOON</v>
      </c>
      <c r="O1270" s="50" t="str">
        <f>TRIM(UPPER(tbl_raw_data[[#This Row],[Outcome]]))</f>
        <v>WITHDRAW</v>
      </c>
      <c r="P1270" s="50" t="str">
        <f>TRIM(UPPER(tbl_raw_data[[#This Row],[Queue Name]]))</f>
        <v>CONSUMER PRE BUREAU</v>
      </c>
      <c r="Q1270" s="50" t="str">
        <f>IF(tbl_raw_data[[#This Row],[Time taken in min]]&lt;=Settiings!$D$2,"SLA_MET","SLA_NOT_MET")</f>
        <v>SLA_MET</v>
      </c>
      <c r="R1270" s="94"/>
    </row>
    <row r="1271" spans="1:18" x14ac:dyDescent="0.3">
      <c r="A1271" s="14" t="s">
        <v>6240</v>
      </c>
      <c r="B1271" s="15">
        <v>45162.805277777778</v>
      </c>
      <c r="C1271" s="28">
        <v>45162.814652777779</v>
      </c>
      <c r="D1271" s="29" t="s">
        <v>8</v>
      </c>
      <c r="E1271" s="29" t="s">
        <v>9</v>
      </c>
      <c r="F1271" s="29" t="s">
        <v>16</v>
      </c>
      <c r="G1271" s="29" t="s">
        <v>4698</v>
      </c>
      <c r="H1271" s="78" t="s">
        <v>7451</v>
      </c>
      <c r="I1271" s="48">
        <f>tbl_raw_data[[#This Row],[Date Actioned]]-tbl_raw_data[[#This Row],[Date Tagged]]</f>
        <v>9.3750000014551915E-3</v>
      </c>
      <c r="J1271" s="46">
        <f>HOUR(tbl_raw_data[[#This Row],[Time_taken]])*60+MINUTE(tbl_raw_data[[#This Row],[Time_taken]])+SECOND(tbl_raw_data[[#This Row],[Time_taken]])/60</f>
        <v>13.5</v>
      </c>
      <c r="K1271" s="52">
        <f>DATE(YEAR(tbl_raw_data[[#This Row],[Date Actioned]]),MONTH(tbl_raw_data[[#This Row],[Date Actioned]]),DAY(tbl_raw_data[[#This Row],[Date Actioned]]))</f>
        <v>45162</v>
      </c>
      <c r="L1271" s="50" t="str">
        <f>UPPER(TEXT(tbl_raw_data[[#This Row],[updated_date]],"MMMM"))</f>
        <v>AUGUST</v>
      </c>
      <c r="M1271" s="50" t="str">
        <f>"WEEK "&amp; IF(ROUNDUP(DAY(tbl_raw_data[[#This Row],[updated_date]])/7,0)=5,4,ROUNDUP(DAY(tbl_raw_data[[#This Row],[updated_date]])/7,0))</f>
        <v>WEEK 4</v>
      </c>
      <c r="N1271" s="50" t="str">
        <f>UPPER(VLOOKUP(tbl_raw_data[[#This Row],[Analyst]],Settiings!$A$2:$B$16,2,0))</f>
        <v>CAMROOON</v>
      </c>
      <c r="O1271" s="50" t="str">
        <f>TRIM(UPPER(tbl_raw_data[[#This Row],[Outcome]]))</f>
        <v>WITHDRAW</v>
      </c>
      <c r="P1271" s="50" t="str">
        <f>TRIM(UPPER(tbl_raw_data[[#This Row],[Queue Name]]))</f>
        <v>CONSUMER EXISTING</v>
      </c>
      <c r="Q1271" s="50" t="str">
        <f>IF(tbl_raw_data[[#This Row],[Time taken in min]]&lt;=Settiings!$D$2,"SLA_MET","SLA_NOT_MET")</f>
        <v>SLA_MET</v>
      </c>
      <c r="R1271" s="94"/>
    </row>
    <row r="1272" spans="1:18" x14ac:dyDescent="0.3">
      <c r="A1272" s="20" t="s">
        <v>6257</v>
      </c>
      <c r="B1272" s="15">
        <v>45163.3830787037</v>
      </c>
      <c r="C1272" s="28">
        <v>45163.389884259261</v>
      </c>
      <c r="D1272" s="29" t="s">
        <v>8</v>
      </c>
      <c r="E1272" s="29" t="s">
        <v>9</v>
      </c>
      <c r="F1272" s="29" t="s">
        <v>65</v>
      </c>
      <c r="G1272" s="29" t="s">
        <v>4926</v>
      </c>
      <c r="H1272" s="78" t="s">
        <v>7451</v>
      </c>
      <c r="I1272" s="48">
        <f>tbl_raw_data[[#This Row],[Date Actioned]]-tbl_raw_data[[#This Row],[Date Tagged]]</f>
        <v>6.8055555602768436E-3</v>
      </c>
      <c r="J1272" s="46">
        <f>HOUR(tbl_raw_data[[#This Row],[Time_taken]])*60+MINUTE(tbl_raw_data[[#This Row],[Time_taken]])+SECOND(tbl_raw_data[[#This Row],[Time_taken]])/60</f>
        <v>9.8000000000000007</v>
      </c>
      <c r="K1272" s="52">
        <f>DATE(YEAR(tbl_raw_data[[#This Row],[Date Actioned]]),MONTH(tbl_raw_data[[#This Row],[Date Actioned]]),DAY(tbl_raw_data[[#This Row],[Date Actioned]]))</f>
        <v>45163</v>
      </c>
      <c r="L1272" s="50" t="str">
        <f>UPPER(TEXT(tbl_raw_data[[#This Row],[updated_date]],"MMMM"))</f>
        <v>AUGUST</v>
      </c>
      <c r="M1272" s="50" t="str">
        <f>"WEEK "&amp; IF(ROUNDUP(DAY(tbl_raw_data[[#This Row],[updated_date]])/7,0)=5,4,ROUNDUP(DAY(tbl_raw_data[[#This Row],[updated_date]])/7,0))</f>
        <v>WEEK 4</v>
      </c>
      <c r="N1272" s="50" t="str">
        <f>UPPER(VLOOKUP(tbl_raw_data[[#This Row],[Analyst]],Settiings!$A$2:$B$16,2,0))</f>
        <v>SAM</v>
      </c>
      <c r="O1272" s="50" t="str">
        <f>TRIM(UPPER(tbl_raw_data[[#This Row],[Outcome]]))</f>
        <v>WITHDRAW</v>
      </c>
      <c r="P1272" s="50" t="str">
        <f>TRIM(UPPER(tbl_raw_data[[#This Row],[Queue Name]]))</f>
        <v>CONSUMER EXISTING</v>
      </c>
      <c r="Q1272" s="50" t="str">
        <f>IF(tbl_raw_data[[#This Row],[Time taken in min]]&lt;=Settiings!$D$2,"SLA_MET","SLA_NOT_MET")</f>
        <v>SLA_MET</v>
      </c>
      <c r="R1272" s="94"/>
    </row>
    <row r="1273" spans="1:18" x14ac:dyDescent="0.3">
      <c r="A1273" s="20" t="s">
        <v>6269</v>
      </c>
      <c r="B1273" s="9">
        <v>45163.436550925922</v>
      </c>
      <c r="C1273" s="30">
        <v>45163.448599537034</v>
      </c>
      <c r="D1273" s="31" t="s">
        <v>8</v>
      </c>
      <c r="E1273" s="31" t="s">
        <v>9</v>
      </c>
      <c r="F1273" s="31" t="s">
        <v>65</v>
      </c>
      <c r="G1273" s="31" t="s">
        <v>6270</v>
      </c>
      <c r="H1273" s="78" t="s">
        <v>7451</v>
      </c>
      <c r="I1273" s="48">
        <f>tbl_raw_data[[#This Row],[Date Actioned]]-tbl_raw_data[[#This Row],[Date Tagged]]</f>
        <v>1.2048611111822538E-2</v>
      </c>
      <c r="J1273" s="46">
        <f>HOUR(tbl_raw_data[[#This Row],[Time_taken]])*60+MINUTE(tbl_raw_data[[#This Row],[Time_taken]])+SECOND(tbl_raw_data[[#This Row],[Time_taken]])/60</f>
        <v>17.350000000000001</v>
      </c>
      <c r="K1273" s="52">
        <f>DATE(YEAR(tbl_raw_data[[#This Row],[Date Actioned]]),MONTH(tbl_raw_data[[#This Row],[Date Actioned]]),DAY(tbl_raw_data[[#This Row],[Date Actioned]]))</f>
        <v>45163</v>
      </c>
      <c r="L1273" s="50" t="str">
        <f>UPPER(TEXT(tbl_raw_data[[#This Row],[updated_date]],"MMMM"))</f>
        <v>AUGUST</v>
      </c>
      <c r="M1273" s="50" t="str">
        <f>"WEEK "&amp; IF(ROUNDUP(DAY(tbl_raw_data[[#This Row],[updated_date]])/7,0)=5,4,ROUNDUP(DAY(tbl_raw_data[[#This Row],[updated_date]])/7,0))</f>
        <v>WEEK 4</v>
      </c>
      <c r="N1273" s="50" t="str">
        <f>UPPER(VLOOKUP(tbl_raw_data[[#This Row],[Analyst]],Settiings!$A$2:$B$16,2,0))</f>
        <v>SAM</v>
      </c>
      <c r="O1273" s="50" t="str">
        <f>TRIM(UPPER(tbl_raw_data[[#This Row],[Outcome]]))</f>
        <v>WITHDRAW</v>
      </c>
      <c r="P1273" s="50" t="str">
        <f>TRIM(UPPER(tbl_raw_data[[#This Row],[Queue Name]]))</f>
        <v>CONSUMER EXISTING</v>
      </c>
      <c r="Q1273" s="50" t="str">
        <f>IF(tbl_raw_data[[#This Row],[Time taken in min]]&lt;=Settiings!$D$2,"SLA_MET","SLA_NOT_MET")</f>
        <v>SLA_MET</v>
      </c>
      <c r="R1273" s="94"/>
    </row>
    <row r="1274" spans="1:18" x14ac:dyDescent="0.3">
      <c r="A1274" s="23" t="s">
        <v>6281</v>
      </c>
      <c r="B1274" s="9">
        <v>45163.472071759257</v>
      </c>
      <c r="C1274" s="30">
        <v>45163.477986111109</v>
      </c>
      <c r="D1274" s="31" t="s">
        <v>8</v>
      </c>
      <c r="E1274" s="31" t="s">
        <v>47</v>
      </c>
      <c r="F1274" s="31" t="s">
        <v>53</v>
      </c>
      <c r="G1274" s="31" t="s">
        <v>5439</v>
      </c>
      <c r="H1274" s="78" t="s">
        <v>7451</v>
      </c>
      <c r="I1274" s="48">
        <f>tbl_raw_data[[#This Row],[Date Actioned]]-tbl_raw_data[[#This Row],[Date Tagged]]</f>
        <v>5.914351851970423E-3</v>
      </c>
      <c r="J1274" s="46">
        <f>HOUR(tbl_raw_data[[#This Row],[Time_taken]])*60+MINUTE(tbl_raw_data[[#This Row],[Time_taken]])+SECOND(tbl_raw_data[[#This Row],[Time_taken]])/60</f>
        <v>8.5166666666666675</v>
      </c>
      <c r="K1274" s="52">
        <f>DATE(YEAR(tbl_raw_data[[#This Row],[Date Actioned]]),MONTH(tbl_raw_data[[#This Row],[Date Actioned]]),DAY(tbl_raw_data[[#This Row],[Date Actioned]]))</f>
        <v>45163</v>
      </c>
      <c r="L1274" s="50" t="str">
        <f>UPPER(TEXT(tbl_raw_data[[#This Row],[updated_date]],"MMMM"))</f>
        <v>AUGUST</v>
      </c>
      <c r="M1274" s="50" t="str">
        <f>"WEEK "&amp; IF(ROUNDUP(DAY(tbl_raw_data[[#This Row],[updated_date]])/7,0)=5,4,ROUNDUP(DAY(tbl_raw_data[[#This Row],[updated_date]])/7,0))</f>
        <v>WEEK 4</v>
      </c>
      <c r="N1274" s="50" t="str">
        <f>UPPER(VLOOKUP(tbl_raw_data[[#This Row],[Analyst]],Settiings!$A$2:$B$16,2,0))</f>
        <v>NAVED</v>
      </c>
      <c r="O1274" s="50" t="str">
        <f>TRIM(UPPER(tbl_raw_data[[#This Row],[Outcome]]))</f>
        <v>WITHDRAW</v>
      </c>
      <c r="P1274" s="50" t="str">
        <f>TRIM(UPPER(tbl_raw_data[[#This Row],[Queue Name]]))</f>
        <v>CONSUMER PRE BUREAU</v>
      </c>
      <c r="Q1274" s="50" t="str">
        <f>IF(tbl_raw_data[[#This Row],[Time taken in min]]&lt;=Settiings!$D$2,"SLA_MET","SLA_NOT_MET")</f>
        <v>SLA_MET</v>
      </c>
      <c r="R1274" s="94"/>
    </row>
    <row r="1275" spans="1:18" x14ac:dyDescent="0.3">
      <c r="A1275" s="14" t="s">
        <v>6285</v>
      </c>
      <c r="B1275" s="15">
        <v>45163.477708333332</v>
      </c>
      <c r="C1275" s="28">
        <v>45163.4843287037</v>
      </c>
      <c r="D1275" s="29" t="s">
        <v>8</v>
      </c>
      <c r="E1275" s="29" t="s">
        <v>47</v>
      </c>
      <c r="F1275" s="29" t="s">
        <v>53</v>
      </c>
      <c r="G1275" s="29" t="s">
        <v>6286</v>
      </c>
      <c r="H1275" s="78" t="s">
        <v>7451</v>
      </c>
      <c r="I1275" s="48">
        <f>tbl_raw_data[[#This Row],[Date Actioned]]-tbl_raw_data[[#This Row],[Date Tagged]]</f>
        <v>6.6203703681821935E-3</v>
      </c>
      <c r="J1275" s="46">
        <f>HOUR(tbl_raw_data[[#This Row],[Time_taken]])*60+MINUTE(tbl_raw_data[[#This Row],[Time_taken]])+SECOND(tbl_raw_data[[#This Row],[Time_taken]])/60</f>
        <v>9.5333333333333332</v>
      </c>
      <c r="K1275" s="52">
        <f>DATE(YEAR(tbl_raw_data[[#This Row],[Date Actioned]]),MONTH(tbl_raw_data[[#This Row],[Date Actioned]]),DAY(tbl_raw_data[[#This Row],[Date Actioned]]))</f>
        <v>45163</v>
      </c>
      <c r="L1275" s="50" t="str">
        <f>UPPER(TEXT(tbl_raw_data[[#This Row],[updated_date]],"MMMM"))</f>
        <v>AUGUST</v>
      </c>
      <c r="M1275" s="50" t="str">
        <f>"WEEK "&amp; IF(ROUNDUP(DAY(tbl_raw_data[[#This Row],[updated_date]])/7,0)=5,4,ROUNDUP(DAY(tbl_raw_data[[#This Row],[updated_date]])/7,0))</f>
        <v>WEEK 4</v>
      </c>
      <c r="N1275" s="50" t="str">
        <f>UPPER(VLOOKUP(tbl_raw_data[[#This Row],[Analyst]],Settiings!$A$2:$B$16,2,0))</f>
        <v>NAVED</v>
      </c>
      <c r="O1275" s="50" t="str">
        <f>TRIM(UPPER(tbl_raw_data[[#This Row],[Outcome]]))</f>
        <v>WITHDRAW</v>
      </c>
      <c r="P1275" s="50" t="str">
        <f>TRIM(UPPER(tbl_raw_data[[#This Row],[Queue Name]]))</f>
        <v>CONSUMER PRE BUREAU</v>
      </c>
      <c r="Q1275" s="50" t="str">
        <f>IF(tbl_raw_data[[#This Row],[Time taken in min]]&lt;=Settiings!$D$2,"SLA_MET","SLA_NOT_MET")</f>
        <v>SLA_MET</v>
      </c>
      <c r="R1275" s="94"/>
    </row>
    <row r="1276" spans="1:18" x14ac:dyDescent="0.3">
      <c r="A1276" s="23" t="s">
        <v>6297</v>
      </c>
      <c r="B1276" s="15">
        <v>45163.505671296298</v>
      </c>
      <c r="C1276" s="28">
        <v>45163.521967592591</v>
      </c>
      <c r="D1276" s="29" t="s">
        <v>8</v>
      </c>
      <c r="E1276" s="29" t="s">
        <v>47</v>
      </c>
      <c r="F1276" s="29" t="s">
        <v>76</v>
      </c>
      <c r="G1276" s="29" t="s">
        <v>6298</v>
      </c>
      <c r="H1276" s="78" t="s">
        <v>7451</v>
      </c>
      <c r="I1276" s="48">
        <f>tbl_raw_data[[#This Row],[Date Actioned]]-tbl_raw_data[[#This Row],[Date Tagged]]</f>
        <v>1.6296296293148771E-2</v>
      </c>
      <c r="J1276" s="46">
        <f>HOUR(tbl_raw_data[[#This Row],[Time_taken]])*60+MINUTE(tbl_raw_data[[#This Row],[Time_taken]])+SECOND(tbl_raw_data[[#This Row],[Time_taken]])/60</f>
        <v>23.466666666666665</v>
      </c>
      <c r="K1276" s="52">
        <f>DATE(YEAR(tbl_raw_data[[#This Row],[Date Actioned]]),MONTH(tbl_raw_data[[#This Row],[Date Actioned]]),DAY(tbl_raw_data[[#This Row],[Date Actioned]]))</f>
        <v>45163</v>
      </c>
      <c r="L1276" s="50" t="str">
        <f>UPPER(TEXT(tbl_raw_data[[#This Row],[updated_date]],"MMMM"))</f>
        <v>AUGUST</v>
      </c>
      <c r="M1276" s="50" t="str">
        <f>"WEEK "&amp; IF(ROUNDUP(DAY(tbl_raw_data[[#This Row],[updated_date]])/7,0)=5,4,ROUNDUP(DAY(tbl_raw_data[[#This Row],[updated_date]])/7,0))</f>
        <v>WEEK 4</v>
      </c>
      <c r="N1276" s="50" t="str">
        <f>UPPER(VLOOKUP(tbl_raw_data[[#This Row],[Analyst]],Settiings!$A$2:$B$16,2,0))</f>
        <v>ROHAN</v>
      </c>
      <c r="O1276" s="50" t="str">
        <f>TRIM(UPPER(tbl_raw_data[[#This Row],[Outcome]]))</f>
        <v>WITHDRAW</v>
      </c>
      <c r="P1276" s="50" t="str">
        <f>TRIM(UPPER(tbl_raw_data[[#This Row],[Queue Name]]))</f>
        <v>CONSUMER PRE BUREAU</v>
      </c>
      <c r="Q1276" s="50" t="str">
        <f>IF(tbl_raw_data[[#This Row],[Time taken in min]]&lt;=Settiings!$D$2,"SLA_MET","SLA_NOT_MET")</f>
        <v>SLA_NOT_MET</v>
      </c>
      <c r="R1276" s="94"/>
    </row>
    <row r="1277" spans="1:18" x14ac:dyDescent="0.3">
      <c r="A1277" s="14" t="s">
        <v>6302</v>
      </c>
      <c r="B1277" s="9">
        <v>45163.515405092592</v>
      </c>
      <c r="C1277" s="30">
        <v>45163.523240740738</v>
      </c>
      <c r="D1277" s="31" t="s">
        <v>8</v>
      </c>
      <c r="E1277" s="31" t="s">
        <v>47</v>
      </c>
      <c r="F1277" s="31" t="s">
        <v>65</v>
      </c>
      <c r="G1277" s="31" t="s">
        <v>4698</v>
      </c>
      <c r="H1277" s="78" t="s">
        <v>7451</v>
      </c>
      <c r="I1277" s="48">
        <f>tbl_raw_data[[#This Row],[Date Actioned]]-tbl_raw_data[[#This Row],[Date Tagged]]</f>
        <v>7.8356481462833472E-3</v>
      </c>
      <c r="J1277" s="46">
        <f>HOUR(tbl_raw_data[[#This Row],[Time_taken]])*60+MINUTE(tbl_raw_data[[#This Row],[Time_taken]])+SECOND(tbl_raw_data[[#This Row],[Time_taken]])/60</f>
        <v>11.283333333333333</v>
      </c>
      <c r="K1277" s="52">
        <f>DATE(YEAR(tbl_raw_data[[#This Row],[Date Actioned]]),MONTH(tbl_raw_data[[#This Row],[Date Actioned]]),DAY(tbl_raw_data[[#This Row],[Date Actioned]]))</f>
        <v>45163</v>
      </c>
      <c r="L1277" s="50" t="str">
        <f>UPPER(TEXT(tbl_raw_data[[#This Row],[updated_date]],"MMMM"))</f>
        <v>AUGUST</v>
      </c>
      <c r="M1277" s="50" t="str">
        <f>"WEEK "&amp; IF(ROUNDUP(DAY(tbl_raw_data[[#This Row],[updated_date]])/7,0)=5,4,ROUNDUP(DAY(tbl_raw_data[[#This Row],[updated_date]])/7,0))</f>
        <v>WEEK 4</v>
      </c>
      <c r="N1277" s="50" t="str">
        <f>UPPER(VLOOKUP(tbl_raw_data[[#This Row],[Analyst]],Settiings!$A$2:$B$16,2,0))</f>
        <v>SAM</v>
      </c>
      <c r="O1277" s="50" t="str">
        <f>TRIM(UPPER(tbl_raw_data[[#This Row],[Outcome]]))</f>
        <v>WITHDRAW</v>
      </c>
      <c r="P1277" s="50" t="str">
        <f>TRIM(UPPER(tbl_raw_data[[#This Row],[Queue Name]]))</f>
        <v>CONSUMER PRE BUREAU</v>
      </c>
      <c r="Q1277" s="50" t="str">
        <f>IF(tbl_raw_data[[#This Row],[Time taken in min]]&lt;=Settiings!$D$2,"SLA_MET","SLA_NOT_MET")</f>
        <v>SLA_MET</v>
      </c>
      <c r="R1277" s="94"/>
    </row>
    <row r="1278" spans="1:18" x14ac:dyDescent="0.3">
      <c r="A1278" s="23" t="s">
        <v>6312</v>
      </c>
      <c r="B1278" s="9">
        <v>45163.528587962966</v>
      </c>
      <c r="C1278" s="30">
        <v>45163.538275462961</v>
      </c>
      <c r="D1278" s="31" t="s">
        <v>8</v>
      </c>
      <c r="E1278" s="31" t="s">
        <v>19</v>
      </c>
      <c r="F1278" s="31" t="s">
        <v>53</v>
      </c>
      <c r="G1278" s="31" t="s">
        <v>4926</v>
      </c>
      <c r="H1278" s="78" t="s">
        <v>7451</v>
      </c>
      <c r="I1278" s="48">
        <f>tbl_raw_data[[#This Row],[Date Actioned]]-tbl_raw_data[[#This Row],[Date Tagged]]</f>
        <v>9.6874999944702722E-3</v>
      </c>
      <c r="J1278" s="46">
        <f>HOUR(tbl_raw_data[[#This Row],[Time_taken]])*60+MINUTE(tbl_raw_data[[#This Row],[Time_taken]])+SECOND(tbl_raw_data[[#This Row],[Time_taken]])/60</f>
        <v>13.95</v>
      </c>
      <c r="K1278" s="52">
        <f>DATE(YEAR(tbl_raw_data[[#This Row],[Date Actioned]]),MONTH(tbl_raw_data[[#This Row],[Date Actioned]]),DAY(tbl_raw_data[[#This Row],[Date Actioned]]))</f>
        <v>45163</v>
      </c>
      <c r="L1278" s="50" t="str">
        <f>UPPER(TEXT(tbl_raw_data[[#This Row],[updated_date]],"MMMM"))</f>
        <v>AUGUST</v>
      </c>
      <c r="M1278" s="50" t="str">
        <f>"WEEK "&amp; IF(ROUNDUP(DAY(tbl_raw_data[[#This Row],[updated_date]])/7,0)=5,4,ROUNDUP(DAY(tbl_raw_data[[#This Row],[updated_date]])/7,0))</f>
        <v>WEEK 4</v>
      </c>
      <c r="N1278" s="50" t="str">
        <f>UPPER(VLOOKUP(tbl_raw_data[[#This Row],[Analyst]],Settiings!$A$2:$B$16,2,0))</f>
        <v>NAVED</v>
      </c>
      <c r="O1278" s="50" t="str">
        <f>TRIM(UPPER(tbl_raw_data[[#This Row],[Outcome]]))</f>
        <v>WITHDRAW</v>
      </c>
      <c r="P1278" s="50" t="str">
        <f>TRIM(UPPER(tbl_raw_data[[#This Row],[Queue Name]]))</f>
        <v>CONSUMER POST BUREAU</v>
      </c>
      <c r="Q1278" s="50" t="str">
        <f>IF(tbl_raw_data[[#This Row],[Time taken in min]]&lt;=Settiings!$D$2,"SLA_MET","SLA_NOT_MET")</f>
        <v>SLA_MET</v>
      </c>
      <c r="R1278" s="94"/>
    </row>
    <row r="1279" spans="1:18" x14ac:dyDescent="0.3">
      <c r="A1279" s="14" t="s">
        <v>6315</v>
      </c>
      <c r="B1279" s="15">
        <v>45163.533333333333</v>
      </c>
      <c r="C1279" s="28">
        <v>45163.551736111112</v>
      </c>
      <c r="D1279" s="29" t="s">
        <v>8</v>
      </c>
      <c r="E1279" s="29" t="s">
        <v>47</v>
      </c>
      <c r="F1279" s="29" t="s">
        <v>65</v>
      </c>
      <c r="G1279" s="29" t="s">
        <v>6316</v>
      </c>
      <c r="H1279" s="78" t="s">
        <v>7451</v>
      </c>
      <c r="I1279" s="48">
        <f>tbl_raw_data[[#This Row],[Date Actioned]]-tbl_raw_data[[#This Row],[Date Tagged]]</f>
        <v>1.8402777779556345E-2</v>
      </c>
      <c r="J1279" s="46">
        <f>HOUR(tbl_raw_data[[#This Row],[Time_taken]])*60+MINUTE(tbl_raw_data[[#This Row],[Time_taken]])+SECOND(tbl_raw_data[[#This Row],[Time_taken]])/60</f>
        <v>26.5</v>
      </c>
      <c r="K1279" s="52">
        <f>DATE(YEAR(tbl_raw_data[[#This Row],[Date Actioned]]),MONTH(tbl_raw_data[[#This Row],[Date Actioned]]),DAY(tbl_raw_data[[#This Row],[Date Actioned]]))</f>
        <v>45163</v>
      </c>
      <c r="L1279" s="50" t="str">
        <f>UPPER(TEXT(tbl_raw_data[[#This Row],[updated_date]],"MMMM"))</f>
        <v>AUGUST</v>
      </c>
      <c r="M1279" s="50" t="str">
        <f>"WEEK "&amp; IF(ROUNDUP(DAY(tbl_raw_data[[#This Row],[updated_date]])/7,0)=5,4,ROUNDUP(DAY(tbl_raw_data[[#This Row],[updated_date]])/7,0))</f>
        <v>WEEK 4</v>
      </c>
      <c r="N1279" s="50" t="str">
        <f>UPPER(VLOOKUP(tbl_raw_data[[#This Row],[Analyst]],Settiings!$A$2:$B$16,2,0))</f>
        <v>SAM</v>
      </c>
      <c r="O1279" s="50" t="str">
        <f>TRIM(UPPER(tbl_raw_data[[#This Row],[Outcome]]))</f>
        <v>WITHDRAW</v>
      </c>
      <c r="P1279" s="50" t="str">
        <f>TRIM(UPPER(tbl_raw_data[[#This Row],[Queue Name]]))</f>
        <v>CONSUMER PRE BUREAU</v>
      </c>
      <c r="Q1279" s="50" t="str">
        <f>IF(tbl_raw_data[[#This Row],[Time taken in min]]&lt;=Settiings!$D$2,"SLA_MET","SLA_NOT_MET")</f>
        <v>SLA_NOT_MET</v>
      </c>
      <c r="R1279" s="94"/>
    </row>
    <row r="1280" spans="1:18" x14ac:dyDescent="0.3">
      <c r="A1280" s="23" t="s">
        <v>6321</v>
      </c>
      <c r="B1280" s="15">
        <v>45163.557743055557</v>
      </c>
      <c r="C1280" s="28">
        <v>45163.568101851852</v>
      </c>
      <c r="D1280" s="29" t="s">
        <v>8</v>
      </c>
      <c r="E1280" s="29" t="s">
        <v>47</v>
      </c>
      <c r="F1280" s="29" t="s">
        <v>76</v>
      </c>
      <c r="G1280" s="29" t="s">
        <v>6322</v>
      </c>
      <c r="H1280" s="78" t="s">
        <v>7451</v>
      </c>
      <c r="I1280" s="48">
        <f>tbl_raw_data[[#This Row],[Date Actioned]]-tbl_raw_data[[#This Row],[Date Tagged]]</f>
        <v>1.0358796294895001E-2</v>
      </c>
      <c r="J1280" s="46">
        <f>HOUR(tbl_raw_data[[#This Row],[Time_taken]])*60+MINUTE(tbl_raw_data[[#This Row],[Time_taken]])+SECOND(tbl_raw_data[[#This Row],[Time_taken]])/60</f>
        <v>14.916666666666666</v>
      </c>
      <c r="K1280" s="52">
        <f>DATE(YEAR(tbl_raw_data[[#This Row],[Date Actioned]]),MONTH(tbl_raw_data[[#This Row],[Date Actioned]]),DAY(tbl_raw_data[[#This Row],[Date Actioned]]))</f>
        <v>45163</v>
      </c>
      <c r="L1280" s="50" t="str">
        <f>UPPER(TEXT(tbl_raw_data[[#This Row],[updated_date]],"MMMM"))</f>
        <v>AUGUST</v>
      </c>
      <c r="M1280" s="50" t="str">
        <f>"WEEK "&amp; IF(ROUNDUP(DAY(tbl_raw_data[[#This Row],[updated_date]])/7,0)=5,4,ROUNDUP(DAY(tbl_raw_data[[#This Row],[updated_date]])/7,0))</f>
        <v>WEEK 4</v>
      </c>
      <c r="N1280" s="50" t="str">
        <f>UPPER(VLOOKUP(tbl_raw_data[[#This Row],[Analyst]],Settiings!$A$2:$B$16,2,0))</f>
        <v>ROHAN</v>
      </c>
      <c r="O1280" s="50" t="str">
        <f>TRIM(UPPER(tbl_raw_data[[#This Row],[Outcome]]))</f>
        <v>WITHDRAW</v>
      </c>
      <c r="P1280" s="50" t="str">
        <f>TRIM(UPPER(tbl_raw_data[[#This Row],[Queue Name]]))</f>
        <v>CONSUMER PRE BUREAU</v>
      </c>
      <c r="Q1280" s="50" t="str">
        <f>IF(tbl_raw_data[[#This Row],[Time taken in min]]&lt;=Settiings!$D$2,"SLA_MET","SLA_NOT_MET")</f>
        <v>SLA_MET</v>
      </c>
      <c r="R1280" s="94"/>
    </row>
    <row r="1281" spans="1:18" x14ac:dyDescent="0.3">
      <c r="A1281" s="14" t="s">
        <v>6330</v>
      </c>
      <c r="B1281" s="9">
        <v>45163.569768518515</v>
      </c>
      <c r="C1281" s="30">
        <v>45163.575127314813</v>
      </c>
      <c r="D1281" s="31" t="s">
        <v>8</v>
      </c>
      <c r="E1281" s="31" t="s">
        <v>9</v>
      </c>
      <c r="F1281" s="31" t="s">
        <v>65</v>
      </c>
      <c r="G1281" s="31" t="s">
        <v>4926</v>
      </c>
      <c r="H1281" s="78" t="s">
        <v>7451</v>
      </c>
      <c r="I1281" s="48">
        <f>tbl_raw_data[[#This Row],[Date Actioned]]-tbl_raw_data[[#This Row],[Date Tagged]]</f>
        <v>5.3587962975143455E-3</v>
      </c>
      <c r="J1281" s="46">
        <f>HOUR(tbl_raw_data[[#This Row],[Time_taken]])*60+MINUTE(tbl_raw_data[[#This Row],[Time_taken]])+SECOND(tbl_raw_data[[#This Row],[Time_taken]])/60</f>
        <v>7.7166666666666668</v>
      </c>
      <c r="K1281" s="52">
        <f>DATE(YEAR(tbl_raw_data[[#This Row],[Date Actioned]]),MONTH(tbl_raw_data[[#This Row],[Date Actioned]]),DAY(tbl_raw_data[[#This Row],[Date Actioned]]))</f>
        <v>45163</v>
      </c>
      <c r="L1281" s="50" t="str">
        <f>UPPER(TEXT(tbl_raw_data[[#This Row],[updated_date]],"MMMM"))</f>
        <v>AUGUST</v>
      </c>
      <c r="M1281" s="50" t="str">
        <f>"WEEK "&amp; IF(ROUNDUP(DAY(tbl_raw_data[[#This Row],[updated_date]])/7,0)=5,4,ROUNDUP(DAY(tbl_raw_data[[#This Row],[updated_date]])/7,0))</f>
        <v>WEEK 4</v>
      </c>
      <c r="N1281" s="50" t="str">
        <f>UPPER(VLOOKUP(tbl_raw_data[[#This Row],[Analyst]],Settiings!$A$2:$B$16,2,0))</f>
        <v>SAM</v>
      </c>
      <c r="O1281" s="50" t="str">
        <f>TRIM(UPPER(tbl_raw_data[[#This Row],[Outcome]]))</f>
        <v>WITHDRAW</v>
      </c>
      <c r="P1281" s="50" t="str">
        <f>TRIM(UPPER(tbl_raw_data[[#This Row],[Queue Name]]))</f>
        <v>CONSUMER EXISTING</v>
      </c>
      <c r="Q1281" s="50" t="str">
        <f>IF(tbl_raw_data[[#This Row],[Time taken in min]]&lt;=Settiings!$D$2,"SLA_MET","SLA_NOT_MET")</f>
        <v>SLA_MET</v>
      </c>
      <c r="R1281" s="94"/>
    </row>
    <row r="1282" spans="1:18" x14ac:dyDescent="0.3">
      <c r="A1282" s="23" t="s">
        <v>6334</v>
      </c>
      <c r="B1282" s="9">
        <v>45163.572511574072</v>
      </c>
      <c r="C1282" s="30">
        <v>45163.579953703702</v>
      </c>
      <c r="D1282" s="31" t="s">
        <v>8</v>
      </c>
      <c r="E1282" s="31" t="s">
        <v>47</v>
      </c>
      <c r="F1282" s="31" t="s">
        <v>65</v>
      </c>
      <c r="G1282" s="31" t="s">
        <v>6335</v>
      </c>
      <c r="H1282" s="78" t="s">
        <v>7451</v>
      </c>
      <c r="I1282" s="48">
        <f>tbl_raw_data[[#This Row],[Date Actioned]]-tbl_raw_data[[#This Row],[Date Tagged]]</f>
        <v>7.442129630362615E-3</v>
      </c>
      <c r="J1282" s="46">
        <f>HOUR(tbl_raw_data[[#This Row],[Time_taken]])*60+MINUTE(tbl_raw_data[[#This Row],[Time_taken]])+SECOND(tbl_raw_data[[#This Row],[Time_taken]])/60</f>
        <v>10.716666666666667</v>
      </c>
      <c r="K1282" s="52">
        <f>DATE(YEAR(tbl_raw_data[[#This Row],[Date Actioned]]),MONTH(tbl_raw_data[[#This Row],[Date Actioned]]),DAY(tbl_raw_data[[#This Row],[Date Actioned]]))</f>
        <v>45163</v>
      </c>
      <c r="L1282" s="50" t="str">
        <f>UPPER(TEXT(tbl_raw_data[[#This Row],[updated_date]],"MMMM"))</f>
        <v>AUGUST</v>
      </c>
      <c r="M1282" s="50" t="str">
        <f>"WEEK "&amp; IF(ROUNDUP(DAY(tbl_raw_data[[#This Row],[updated_date]])/7,0)=5,4,ROUNDUP(DAY(tbl_raw_data[[#This Row],[updated_date]])/7,0))</f>
        <v>WEEK 4</v>
      </c>
      <c r="N1282" s="50" t="str">
        <f>UPPER(VLOOKUP(tbl_raw_data[[#This Row],[Analyst]],Settiings!$A$2:$B$16,2,0))</f>
        <v>SAM</v>
      </c>
      <c r="O1282" s="50" t="str">
        <f>TRIM(UPPER(tbl_raw_data[[#This Row],[Outcome]]))</f>
        <v>WITHDRAW</v>
      </c>
      <c r="P1282" s="50" t="str">
        <f>TRIM(UPPER(tbl_raw_data[[#This Row],[Queue Name]]))</f>
        <v>CONSUMER PRE BUREAU</v>
      </c>
      <c r="Q1282" s="50" t="str">
        <f>IF(tbl_raw_data[[#This Row],[Time taken in min]]&lt;=Settiings!$D$2,"SLA_MET","SLA_NOT_MET")</f>
        <v>SLA_MET</v>
      </c>
      <c r="R1282" s="94"/>
    </row>
    <row r="1283" spans="1:18" x14ac:dyDescent="0.3">
      <c r="A1283" s="14" t="s">
        <v>6341</v>
      </c>
      <c r="B1283" s="15">
        <v>45163.582303240742</v>
      </c>
      <c r="C1283" s="28">
        <v>45163.593159722222</v>
      </c>
      <c r="D1283" s="29" t="s">
        <v>8</v>
      </c>
      <c r="E1283" s="29" t="s">
        <v>9</v>
      </c>
      <c r="F1283" s="29" t="s">
        <v>76</v>
      </c>
      <c r="G1283" s="29" t="s">
        <v>6342</v>
      </c>
      <c r="H1283" s="78" t="s">
        <v>7451</v>
      </c>
      <c r="I1283" s="48">
        <f>tbl_raw_data[[#This Row],[Date Actioned]]-tbl_raw_data[[#This Row],[Date Tagged]]</f>
        <v>1.0856481480004732E-2</v>
      </c>
      <c r="J1283" s="46">
        <f>HOUR(tbl_raw_data[[#This Row],[Time_taken]])*60+MINUTE(tbl_raw_data[[#This Row],[Time_taken]])+SECOND(tbl_raw_data[[#This Row],[Time_taken]])/60</f>
        <v>15.633333333333333</v>
      </c>
      <c r="K1283" s="52">
        <f>DATE(YEAR(tbl_raw_data[[#This Row],[Date Actioned]]),MONTH(tbl_raw_data[[#This Row],[Date Actioned]]),DAY(tbl_raw_data[[#This Row],[Date Actioned]]))</f>
        <v>45163</v>
      </c>
      <c r="L1283" s="50" t="str">
        <f>UPPER(TEXT(tbl_raw_data[[#This Row],[updated_date]],"MMMM"))</f>
        <v>AUGUST</v>
      </c>
      <c r="M1283" s="50" t="str">
        <f>"WEEK "&amp; IF(ROUNDUP(DAY(tbl_raw_data[[#This Row],[updated_date]])/7,0)=5,4,ROUNDUP(DAY(tbl_raw_data[[#This Row],[updated_date]])/7,0))</f>
        <v>WEEK 4</v>
      </c>
      <c r="N1283" s="50" t="str">
        <f>UPPER(VLOOKUP(tbl_raw_data[[#This Row],[Analyst]],Settiings!$A$2:$B$16,2,0))</f>
        <v>ROHAN</v>
      </c>
      <c r="O1283" s="50" t="str">
        <f>TRIM(UPPER(tbl_raw_data[[#This Row],[Outcome]]))</f>
        <v>WITHDRAW</v>
      </c>
      <c r="P1283" s="50" t="str">
        <f>TRIM(UPPER(tbl_raw_data[[#This Row],[Queue Name]]))</f>
        <v>CONSUMER EXISTING</v>
      </c>
      <c r="Q1283" s="50" t="str">
        <f>IF(tbl_raw_data[[#This Row],[Time taken in min]]&lt;=Settiings!$D$2,"SLA_MET","SLA_NOT_MET")</f>
        <v>SLA_MET</v>
      </c>
      <c r="R1283" s="94"/>
    </row>
    <row r="1284" spans="1:18" x14ac:dyDescent="0.3">
      <c r="A1284" s="14" t="s">
        <v>6348</v>
      </c>
      <c r="B1284" s="9">
        <v>45163.589571759258</v>
      </c>
      <c r="C1284" s="30">
        <v>45163.607094907406</v>
      </c>
      <c r="D1284" s="31" t="s">
        <v>8</v>
      </c>
      <c r="E1284" s="31" t="s">
        <v>47</v>
      </c>
      <c r="F1284" s="31" t="s">
        <v>76</v>
      </c>
      <c r="G1284" s="31" t="s">
        <v>6349</v>
      </c>
      <c r="H1284" s="78" t="s">
        <v>7451</v>
      </c>
      <c r="I1284" s="48">
        <f>tbl_raw_data[[#This Row],[Date Actioned]]-tbl_raw_data[[#This Row],[Date Tagged]]</f>
        <v>1.7523148148029577E-2</v>
      </c>
      <c r="J1284" s="46">
        <f>HOUR(tbl_raw_data[[#This Row],[Time_taken]])*60+MINUTE(tbl_raw_data[[#This Row],[Time_taken]])+SECOND(tbl_raw_data[[#This Row],[Time_taken]])/60</f>
        <v>25.233333333333334</v>
      </c>
      <c r="K1284" s="52">
        <f>DATE(YEAR(tbl_raw_data[[#This Row],[Date Actioned]]),MONTH(tbl_raw_data[[#This Row],[Date Actioned]]),DAY(tbl_raw_data[[#This Row],[Date Actioned]]))</f>
        <v>45163</v>
      </c>
      <c r="L1284" s="50" t="str">
        <f>UPPER(TEXT(tbl_raw_data[[#This Row],[updated_date]],"MMMM"))</f>
        <v>AUGUST</v>
      </c>
      <c r="M1284" s="50" t="str">
        <f>"WEEK "&amp; IF(ROUNDUP(DAY(tbl_raw_data[[#This Row],[updated_date]])/7,0)=5,4,ROUNDUP(DAY(tbl_raw_data[[#This Row],[updated_date]])/7,0))</f>
        <v>WEEK 4</v>
      </c>
      <c r="N1284" s="50" t="str">
        <f>UPPER(VLOOKUP(tbl_raw_data[[#This Row],[Analyst]],Settiings!$A$2:$B$16,2,0))</f>
        <v>ROHAN</v>
      </c>
      <c r="O1284" s="50" t="str">
        <f>TRIM(UPPER(tbl_raw_data[[#This Row],[Outcome]]))</f>
        <v>WITHDRAW</v>
      </c>
      <c r="P1284" s="50" t="str">
        <f>TRIM(UPPER(tbl_raw_data[[#This Row],[Queue Name]]))</f>
        <v>CONSUMER PRE BUREAU</v>
      </c>
      <c r="Q1284" s="50" t="str">
        <f>IF(tbl_raw_data[[#This Row],[Time taken in min]]&lt;=Settiings!$D$2,"SLA_MET","SLA_NOT_MET")</f>
        <v>SLA_NOT_MET</v>
      </c>
      <c r="R1284" s="94"/>
    </row>
    <row r="1285" spans="1:18" x14ac:dyDescent="0.3">
      <c r="A1285" s="20" t="s">
        <v>6360</v>
      </c>
      <c r="B1285" s="9">
        <v>45163.60261574074</v>
      </c>
      <c r="C1285" s="30">
        <v>45163.614756944444</v>
      </c>
      <c r="D1285" s="31" t="s">
        <v>8</v>
      </c>
      <c r="E1285" s="31" t="s">
        <v>47</v>
      </c>
      <c r="F1285" s="31" t="s">
        <v>53</v>
      </c>
      <c r="G1285" s="31" t="s">
        <v>4337</v>
      </c>
      <c r="H1285" s="78" t="s">
        <v>7451</v>
      </c>
      <c r="I1285" s="48">
        <f>tbl_raw_data[[#This Row],[Date Actioned]]-tbl_raw_data[[#This Row],[Date Tagged]]</f>
        <v>1.2141203704231884E-2</v>
      </c>
      <c r="J1285" s="46">
        <f>HOUR(tbl_raw_data[[#This Row],[Time_taken]])*60+MINUTE(tbl_raw_data[[#This Row],[Time_taken]])+SECOND(tbl_raw_data[[#This Row],[Time_taken]])/60</f>
        <v>17.483333333333334</v>
      </c>
      <c r="K1285" s="52">
        <f>DATE(YEAR(tbl_raw_data[[#This Row],[Date Actioned]]),MONTH(tbl_raw_data[[#This Row],[Date Actioned]]),DAY(tbl_raw_data[[#This Row],[Date Actioned]]))</f>
        <v>45163</v>
      </c>
      <c r="L1285" s="50" t="str">
        <f>UPPER(TEXT(tbl_raw_data[[#This Row],[updated_date]],"MMMM"))</f>
        <v>AUGUST</v>
      </c>
      <c r="M1285" s="50" t="str">
        <f>"WEEK "&amp; IF(ROUNDUP(DAY(tbl_raw_data[[#This Row],[updated_date]])/7,0)=5,4,ROUNDUP(DAY(tbl_raw_data[[#This Row],[updated_date]])/7,0))</f>
        <v>WEEK 4</v>
      </c>
      <c r="N1285" s="50" t="str">
        <f>UPPER(VLOOKUP(tbl_raw_data[[#This Row],[Analyst]],Settiings!$A$2:$B$16,2,0))</f>
        <v>NAVED</v>
      </c>
      <c r="O1285" s="50" t="str">
        <f>TRIM(UPPER(tbl_raw_data[[#This Row],[Outcome]]))</f>
        <v>WITHDRAW</v>
      </c>
      <c r="P1285" s="50" t="str">
        <f>TRIM(UPPER(tbl_raw_data[[#This Row],[Queue Name]]))</f>
        <v>CONSUMER PRE BUREAU</v>
      </c>
      <c r="Q1285" s="50" t="str">
        <f>IF(tbl_raw_data[[#This Row],[Time taken in min]]&lt;=Settiings!$D$2,"SLA_MET","SLA_NOT_MET")</f>
        <v>SLA_MET</v>
      </c>
      <c r="R1285" s="94"/>
    </row>
    <row r="1286" spans="1:18" x14ac:dyDescent="0.3">
      <c r="A1286" s="23" t="s">
        <v>6362</v>
      </c>
      <c r="B1286" s="15">
        <v>45163.613692129627</v>
      </c>
      <c r="C1286" s="28">
        <v>45163.621840277781</v>
      </c>
      <c r="D1286" s="29" t="s">
        <v>8</v>
      </c>
      <c r="E1286" s="29" t="s">
        <v>9</v>
      </c>
      <c r="F1286" s="29" t="s">
        <v>65</v>
      </c>
      <c r="G1286" s="29" t="s">
        <v>4986</v>
      </c>
      <c r="H1286" s="78" t="s">
        <v>7451</v>
      </c>
      <c r="I1286" s="48">
        <f>tbl_raw_data[[#This Row],[Date Actioned]]-tbl_raw_data[[#This Row],[Date Tagged]]</f>
        <v>8.1481481538503431E-3</v>
      </c>
      <c r="J1286" s="46">
        <f>HOUR(tbl_raw_data[[#This Row],[Time_taken]])*60+MINUTE(tbl_raw_data[[#This Row],[Time_taken]])+SECOND(tbl_raw_data[[#This Row],[Time_taken]])/60</f>
        <v>11.733333333333333</v>
      </c>
      <c r="K1286" s="52">
        <f>DATE(YEAR(tbl_raw_data[[#This Row],[Date Actioned]]),MONTH(tbl_raw_data[[#This Row],[Date Actioned]]),DAY(tbl_raw_data[[#This Row],[Date Actioned]]))</f>
        <v>45163</v>
      </c>
      <c r="L1286" s="50" t="str">
        <f>UPPER(TEXT(tbl_raw_data[[#This Row],[updated_date]],"MMMM"))</f>
        <v>AUGUST</v>
      </c>
      <c r="M1286" s="50" t="str">
        <f>"WEEK "&amp; IF(ROUNDUP(DAY(tbl_raw_data[[#This Row],[updated_date]])/7,0)=5,4,ROUNDUP(DAY(tbl_raw_data[[#This Row],[updated_date]])/7,0))</f>
        <v>WEEK 4</v>
      </c>
      <c r="N1286" s="50" t="str">
        <f>UPPER(VLOOKUP(tbl_raw_data[[#This Row],[Analyst]],Settiings!$A$2:$B$16,2,0))</f>
        <v>SAM</v>
      </c>
      <c r="O1286" s="50" t="str">
        <f>TRIM(UPPER(tbl_raw_data[[#This Row],[Outcome]]))</f>
        <v>WITHDRAW</v>
      </c>
      <c r="P1286" s="50" t="str">
        <f>TRIM(UPPER(tbl_raw_data[[#This Row],[Queue Name]]))</f>
        <v>CONSUMER EXISTING</v>
      </c>
      <c r="Q1286" s="50" t="str">
        <f>IF(tbl_raw_data[[#This Row],[Time taken in min]]&lt;=Settiings!$D$2,"SLA_MET","SLA_NOT_MET")</f>
        <v>SLA_MET</v>
      </c>
      <c r="R1286" s="94"/>
    </row>
    <row r="1287" spans="1:18" x14ac:dyDescent="0.3">
      <c r="A1287" s="20" t="s">
        <v>6369</v>
      </c>
      <c r="B1287" s="15">
        <v>45163.624756944446</v>
      </c>
      <c r="C1287" s="28">
        <v>45163.631793981483</v>
      </c>
      <c r="D1287" s="29" t="s">
        <v>8</v>
      </c>
      <c r="E1287" s="29" t="s">
        <v>19</v>
      </c>
      <c r="F1287" s="29" t="s">
        <v>65</v>
      </c>
      <c r="G1287" s="29" t="s">
        <v>6370</v>
      </c>
      <c r="H1287" s="78" t="s">
        <v>7451</v>
      </c>
      <c r="I1287" s="48">
        <f>tbl_raw_data[[#This Row],[Date Actioned]]-tbl_raw_data[[#This Row],[Date Tagged]]</f>
        <v>7.0370370376622304E-3</v>
      </c>
      <c r="J1287" s="46">
        <f>HOUR(tbl_raw_data[[#This Row],[Time_taken]])*60+MINUTE(tbl_raw_data[[#This Row],[Time_taken]])+SECOND(tbl_raw_data[[#This Row],[Time_taken]])/60</f>
        <v>10.133333333333333</v>
      </c>
      <c r="K1287" s="52">
        <f>DATE(YEAR(tbl_raw_data[[#This Row],[Date Actioned]]),MONTH(tbl_raw_data[[#This Row],[Date Actioned]]),DAY(tbl_raw_data[[#This Row],[Date Actioned]]))</f>
        <v>45163</v>
      </c>
      <c r="L1287" s="50" t="str">
        <f>UPPER(TEXT(tbl_raw_data[[#This Row],[updated_date]],"MMMM"))</f>
        <v>AUGUST</v>
      </c>
      <c r="M1287" s="50" t="str">
        <f>"WEEK "&amp; IF(ROUNDUP(DAY(tbl_raw_data[[#This Row],[updated_date]])/7,0)=5,4,ROUNDUP(DAY(tbl_raw_data[[#This Row],[updated_date]])/7,0))</f>
        <v>WEEK 4</v>
      </c>
      <c r="N1287" s="50" t="str">
        <f>UPPER(VLOOKUP(tbl_raw_data[[#This Row],[Analyst]],Settiings!$A$2:$B$16,2,0))</f>
        <v>SAM</v>
      </c>
      <c r="O1287" s="50" t="str">
        <f>TRIM(UPPER(tbl_raw_data[[#This Row],[Outcome]]))</f>
        <v>WITHDRAW</v>
      </c>
      <c r="P1287" s="50" t="str">
        <f>TRIM(UPPER(tbl_raw_data[[#This Row],[Queue Name]]))</f>
        <v>CONSUMER POST BUREAU</v>
      </c>
      <c r="Q1287" s="50" t="str">
        <f>IF(tbl_raw_data[[#This Row],[Time taken in min]]&lt;=Settiings!$D$2,"SLA_MET","SLA_NOT_MET")</f>
        <v>SLA_MET</v>
      </c>
      <c r="R1287" s="94"/>
    </row>
    <row r="1288" spans="1:18" x14ac:dyDescent="0.3">
      <c r="A1288" s="14" t="s">
        <v>6380</v>
      </c>
      <c r="B1288" s="15">
        <v>45163.638449074075</v>
      </c>
      <c r="C1288" s="28">
        <v>45163.657812500001</v>
      </c>
      <c r="D1288" s="29" t="s">
        <v>8</v>
      </c>
      <c r="E1288" s="29" t="s">
        <v>47</v>
      </c>
      <c r="F1288" s="29" t="s">
        <v>65</v>
      </c>
      <c r="G1288" s="29" t="s">
        <v>4698</v>
      </c>
      <c r="H1288" s="78" t="s">
        <v>7451</v>
      </c>
      <c r="I1288" s="48">
        <f>tbl_raw_data[[#This Row],[Date Actioned]]-tbl_raw_data[[#This Row],[Date Tagged]]</f>
        <v>1.9363425926712807E-2</v>
      </c>
      <c r="J1288" s="46">
        <f>HOUR(tbl_raw_data[[#This Row],[Time_taken]])*60+MINUTE(tbl_raw_data[[#This Row],[Time_taken]])+SECOND(tbl_raw_data[[#This Row],[Time_taken]])/60</f>
        <v>27.883333333333333</v>
      </c>
      <c r="K1288" s="52">
        <f>DATE(YEAR(tbl_raw_data[[#This Row],[Date Actioned]]),MONTH(tbl_raw_data[[#This Row],[Date Actioned]]),DAY(tbl_raw_data[[#This Row],[Date Actioned]]))</f>
        <v>45163</v>
      </c>
      <c r="L1288" s="50" t="str">
        <f>UPPER(TEXT(tbl_raw_data[[#This Row],[updated_date]],"MMMM"))</f>
        <v>AUGUST</v>
      </c>
      <c r="M1288" s="50" t="str">
        <f>"WEEK "&amp; IF(ROUNDUP(DAY(tbl_raw_data[[#This Row],[updated_date]])/7,0)=5,4,ROUNDUP(DAY(tbl_raw_data[[#This Row],[updated_date]])/7,0))</f>
        <v>WEEK 4</v>
      </c>
      <c r="N1288" s="50" t="str">
        <f>UPPER(VLOOKUP(tbl_raw_data[[#This Row],[Analyst]],Settiings!$A$2:$B$16,2,0))</f>
        <v>SAM</v>
      </c>
      <c r="O1288" s="50" t="str">
        <f>TRIM(UPPER(tbl_raw_data[[#This Row],[Outcome]]))</f>
        <v>WITHDRAW</v>
      </c>
      <c r="P1288" s="50" t="str">
        <f>TRIM(UPPER(tbl_raw_data[[#This Row],[Queue Name]]))</f>
        <v>CONSUMER PRE BUREAU</v>
      </c>
      <c r="Q1288" s="50" t="str">
        <f>IF(tbl_raw_data[[#This Row],[Time taken in min]]&lt;=Settiings!$D$2,"SLA_MET","SLA_NOT_MET")</f>
        <v>SLA_NOT_MET</v>
      </c>
      <c r="R1288" s="94"/>
    </row>
    <row r="1289" spans="1:18" x14ac:dyDescent="0.3">
      <c r="A1289" s="20" t="s">
        <v>6398</v>
      </c>
      <c r="B1289" s="9">
        <v>45163.662766203706</v>
      </c>
      <c r="C1289" s="30">
        <v>45163.683229166665</v>
      </c>
      <c r="D1289" s="31" t="s">
        <v>8</v>
      </c>
      <c r="E1289" s="31" t="s">
        <v>9</v>
      </c>
      <c r="F1289" s="31" t="s">
        <v>65</v>
      </c>
      <c r="G1289" s="31" t="s">
        <v>4757</v>
      </c>
      <c r="H1289" s="78" t="s">
        <v>7451</v>
      </c>
      <c r="I1289" s="48">
        <f>tbl_raw_data[[#This Row],[Date Actioned]]-tbl_raw_data[[#This Row],[Date Tagged]]</f>
        <v>2.046296295884531E-2</v>
      </c>
      <c r="J1289" s="46">
        <f>HOUR(tbl_raw_data[[#This Row],[Time_taken]])*60+MINUTE(tbl_raw_data[[#This Row],[Time_taken]])+SECOND(tbl_raw_data[[#This Row],[Time_taken]])/60</f>
        <v>29.466666666666665</v>
      </c>
      <c r="K1289" s="52">
        <f>DATE(YEAR(tbl_raw_data[[#This Row],[Date Actioned]]),MONTH(tbl_raw_data[[#This Row],[Date Actioned]]),DAY(tbl_raw_data[[#This Row],[Date Actioned]]))</f>
        <v>45163</v>
      </c>
      <c r="L1289" s="50" t="str">
        <f>UPPER(TEXT(tbl_raw_data[[#This Row],[updated_date]],"MMMM"))</f>
        <v>AUGUST</v>
      </c>
      <c r="M1289" s="50" t="str">
        <f>"WEEK "&amp; IF(ROUNDUP(DAY(tbl_raw_data[[#This Row],[updated_date]])/7,0)=5,4,ROUNDUP(DAY(tbl_raw_data[[#This Row],[updated_date]])/7,0))</f>
        <v>WEEK 4</v>
      </c>
      <c r="N1289" s="50" t="str">
        <f>UPPER(VLOOKUP(tbl_raw_data[[#This Row],[Analyst]],Settiings!$A$2:$B$16,2,0))</f>
        <v>SAM</v>
      </c>
      <c r="O1289" s="50" t="str">
        <f>TRIM(UPPER(tbl_raw_data[[#This Row],[Outcome]]))</f>
        <v>WITHDRAW</v>
      </c>
      <c r="P1289" s="50" t="str">
        <f>TRIM(UPPER(tbl_raw_data[[#This Row],[Queue Name]]))</f>
        <v>CONSUMER EXISTING</v>
      </c>
      <c r="Q1289" s="50" t="str">
        <f>IF(tbl_raw_data[[#This Row],[Time taken in min]]&lt;=Settiings!$D$2,"SLA_MET","SLA_NOT_MET")</f>
        <v>SLA_NOT_MET</v>
      </c>
      <c r="R1289" s="94"/>
    </row>
    <row r="1290" spans="1:18" x14ac:dyDescent="0.3">
      <c r="A1290" s="23" t="s">
        <v>6402</v>
      </c>
      <c r="B1290" s="15">
        <v>45163.673715277779</v>
      </c>
      <c r="C1290" s="28">
        <v>45163.69054398148</v>
      </c>
      <c r="D1290" s="29" t="s">
        <v>8</v>
      </c>
      <c r="E1290" s="29" t="s">
        <v>47</v>
      </c>
      <c r="F1290" s="29" t="s">
        <v>65</v>
      </c>
      <c r="G1290" s="29" t="s">
        <v>4926</v>
      </c>
      <c r="H1290" s="78" t="s">
        <v>7451</v>
      </c>
      <c r="I1290" s="48">
        <f>tbl_raw_data[[#This Row],[Date Actioned]]-tbl_raw_data[[#This Row],[Date Tagged]]</f>
        <v>1.6828703701321501E-2</v>
      </c>
      <c r="J1290" s="46">
        <f>HOUR(tbl_raw_data[[#This Row],[Time_taken]])*60+MINUTE(tbl_raw_data[[#This Row],[Time_taken]])+SECOND(tbl_raw_data[[#This Row],[Time_taken]])/60</f>
        <v>24.233333333333334</v>
      </c>
      <c r="K1290" s="52">
        <f>DATE(YEAR(tbl_raw_data[[#This Row],[Date Actioned]]),MONTH(tbl_raw_data[[#This Row],[Date Actioned]]),DAY(tbl_raw_data[[#This Row],[Date Actioned]]))</f>
        <v>45163</v>
      </c>
      <c r="L1290" s="50" t="str">
        <f>UPPER(TEXT(tbl_raw_data[[#This Row],[updated_date]],"MMMM"))</f>
        <v>AUGUST</v>
      </c>
      <c r="M1290" s="50" t="str">
        <f>"WEEK "&amp; IF(ROUNDUP(DAY(tbl_raw_data[[#This Row],[updated_date]])/7,0)=5,4,ROUNDUP(DAY(tbl_raw_data[[#This Row],[updated_date]])/7,0))</f>
        <v>WEEK 4</v>
      </c>
      <c r="N1290" s="50" t="str">
        <f>UPPER(VLOOKUP(tbl_raw_data[[#This Row],[Analyst]],Settiings!$A$2:$B$16,2,0))</f>
        <v>SAM</v>
      </c>
      <c r="O1290" s="50" t="str">
        <f>TRIM(UPPER(tbl_raw_data[[#This Row],[Outcome]]))</f>
        <v>WITHDRAW</v>
      </c>
      <c r="P1290" s="50" t="str">
        <f>TRIM(UPPER(tbl_raw_data[[#This Row],[Queue Name]]))</f>
        <v>CONSUMER PRE BUREAU</v>
      </c>
      <c r="Q1290" s="50" t="str">
        <f>IF(tbl_raw_data[[#This Row],[Time taken in min]]&lt;=Settiings!$D$2,"SLA_MET","SLA_NOT_MET")</f>
        <v>SLA_NOT_MET</v>
      </c>
      <c r="R1290" s="94"/>
    </row>
    <row r="1291" spans="1:18" x14ac:dyDescent="0.3">
      <c r="A1291" s="14" t="s">
        <v>6403</v>
      </c>
      <c r="B1291" s="9">
        <v>45163.675092592595</v>
      </c>
      <c r="C1291" s="30">
        <v>45163.695381944446</v>
      </c>
      <c r="D1291" s="31" t="s">
        <v>8</v>
      </c>
      <c r="E1291" s="31" t="s">
        <v>47</v>
      </c>
      <c r="F1291" s="31" t="s">
        <v>53</v>
      </c>
      <c r="G1291" s="31" t="s">
        <v>6404</v>
      </c>
      <c r="H1291" s="78" t="s">
        <v>7451</v>
      </c>
      <c r="I1291" s="48">
        <f>tbl_raw_data[[#This Row],[Date Actioned]]-tbl_raw_data[[#This Row],[Date Tagged]]</f>
        <v>2.028935185080627E-2</v>
      </c>
      <c r="J1291" s="46">
        <f>HOUR(tbl_raw_data[[#This Row],[Time_taken]])*60+MINUTE(tbl_raw_data[[#This Row],[Time_taken]])+SECOND(tbl_raw_data[[#This Row],[Time_taken]])/60</f>
        <v>29.216666666666665</v>
      </c>
      <c r="K1291" s="52">
        <f>DATE(YEAR(tbl_raw_data[[#This Row],[Date Actioned]]),MONTH(tbl_raw_data[[#This Row],[Date Actioned]]),DAY(tbl_raw_data[[#This Row],[Date Actioned]]))</f>
        <v>45163</v>
      </c>
      <c r="L1291" s="50" t="str">
        <f>UPPER(TEXT(tbl_raw_data[[#This Row],[updated_date]],"MMMM"))</f>
        <v>AUGUST</v>
      </c>
      <c r="M1291" s="50" t="str">
        <f>"WEEK "&amp; IF(ROUNDUP(DAY(tbl_raw_data[[#This Row],[updated_date]])/7,0)=5,4,ROUNDUP(DAY(tbl_raw_data[[#This Row],[updated_date]])/7,0))</f>
        <v>WEEK 4</v>
      </c>
      <c r="N1291" s="50" t="str">
        <f>UPPER(VLOOKUP(tbl_raw_data[[#This Row],[Analyst]],Settiings!$A$2:$B$16,2,0))</f>
        <v>NAVED</v>
      </c>
      <c r="O1291" s="50" t="str">
        <f>TRIM(UPPER(tbl_raw_data[[#This Row],[Outcome]]))</f>
        <v>WITHDRAW</v>
      </c>
      <c r="P1291" s="50" t="str">
        <f>TRIM(UPPER(tbl_raw_data[[#This Row],[Queue Name]]))</f>
        <v>CONSUMER PRE BUREAU</v>
      </c>
      <c r="Q1291" s="50" t="str">
        <f>IF(tbl_raw_data[[#This Row],[Time taken in min]]&lt;=Settiings!$D$2,"SLA_MET","SLA_NOT_MET")</f>
        <v>SLA_NOT_MET</v>
      </c>
      <c r="R1291" s="94"/>
    </row>
    <row r="1292" spans="1:18" x14ac:dyDescent="0.3">
      <c r="A1292" s="20" t="s">
        <v>6406</v>
      </c>
      <c r="B1292" s="15">
        <v>45163.677615740744</v>
      </c>
      <c r="C1292" s="28">
        <v>45163.697071759256</v>
      </c>
      <c r="D1292" s="29" t="s">
        <v>8</v>
      </c>
      <c r="E1292" s="29" t="s">
        <v>19</v>
      </c>
      <c r="F1292" s="29" t="s">
        <v>65</v>
      </c>
      <c r="G1292" s="29" t="s">
        <v>4698</v>
      </c>
      <c r="H1292" s="78" t="s">
        <v>7451</v>
      </c>
      <c r="I1292" s="48">
        <f>tbl_raw_data[[#This Row],[Date Actioned]]-tbl_raw_data[[#This Row],[Date Tagged]]</f>
        <v>1.9456018511846196E-2</v>
      </c>
      <c r="J1292" s="46">
        <f>HOUR(tbl_raw_data[[#This Row],[Time_taken]])*60+MINUTE(tbl_raw_data[[#This Row],[Time_taken]])+SECOND(tbl_raw_data[[#This Row],[Time_taken]])/60</f>
        <v>28.016666666666666</v>
      </c>
      <c r="K1292" s="52">
        <f>DATE(YEAR(tbl_raw_data[[#This Row],[Date Actioned]]),MONTH(tbl_raw_data[[#This Row],[Date Actioned]]),DAY(tbl_raw_data[[#This Row],[Date Actioned]]))</f>
        <v>45163</v>
      </c>
      <c r="L1292" s="50" t="str">
        <f>UPPER(TEXT(tbl_raw_data[[#This Row],[updated_date]],"MMMM"))</f>
        <v>AUGUST</v>
      </c>
      <c r="M1292" s="50" t="str">
        <f>"WEEK "&amp; IF(ROUNDUP(DAY(tbl_raw_data[[#This Row],[updated_date]])/7,0)=5,4,ROUNDUP(DAY(tbl_raw_data[[#This Row],[updated_date]])/7,0))</f>
        <v>WEEK 4</v>
      </c>
      <c r="N1292" s="50" t="str">
        <f>UPPER(VLOOKUP(tbl_raw_data[[#This Row],[Analyst]],Settiings!$A$2:$B$16,2,0))</f>
        <v>SAM</v>
      </c>
      <c r="O1292" s="50" t="str">
        <f>TRIM(UPPER(tbl_raw_data[[#This Row],[Outcome]]))</f>
        <v>WITHDRAW</v>
      </c>
      <c r="P1292" s="50" t="str">
        <f>TRIM(UPPER(tbl_raw_data[[#This Row],[Queue Name]]))</f>
        <v>CONSUMER POST BUREAU</v>
      </c>
      <c r="Q1292" s="50" t="str">
        <f>IF(tbl_raw_data[[#This Row],[Time taken in min]]&lt;=Settiings!$D$2,"SLA_MET","SLA_NOT_MET")</f>
        <v>SLA_NOT_MET</v>
      </c>
      <c r="R1292" s="94"/>
    </row>
    <row r="1293" spans="1:18" x14ac:dyDescent="0.3">
      <c r="A1293" s="14" t="s">
        <v>6413</v>
      </c>
      <c r="B1293" s="15">
        <v>45163.694212962961</v>
      </c>
      <c r="C1293" s="28">
        <v>45163.70853009259</v>
      </c>
      <c r="D1293" s="29" t="s">
        <v>8</v>
      </c>
      <c r="E1293" s="29" t="s">
        <v>9</v>
      </c>
      <c r="F1293" s="29" t="s">
        <v>53</v>
      </c>
      <c r="G1293" s="29" t="s">
        <v>4698</v>
      </c>
      <c r="H1293" s="78" t="s">
        <v>7451</v>
      </c>
      <c r="I1293" s="48">
        <f>tbl_raw_data[[#This Row],[Date Actioned]]-tbl_raw_data[[#This Row],[Date Tagged]]</f>
        <v>1.43171296294895E-2</v>
      </c>
      <c r="J1293" s="46">
        <f>HOUR(tbl_raw_data[[#This Row],[Time_taken]])*60+MINUTE(tbl_raw_data[[#This Row],[Time_taken]])+SECOND(tbl_raw_data[[#This Row],[Time_taken]])/60</f>
        <v>20.616666666666667</v>
      </c>
      <c r="K1293" s="52">
        <f>DATE(YEAR(tbl_raw_data[[#This Row],[Date Actioned]]),MONTH(tbl_raw_data[[#This Row],[Date Actioned]]),DAY(tbl_raw_data[[#This Row],[Date Actioned]]))</f>
        <v>45163</v>
      </c>
      <c r="L1293" s="50" t="str">
        <f>UPPER(TEXT(tbl_raw_data[[#This Row],[updated_date]],"MMMM"))</f>
        <v>AUGUST</v>
      </c>
      <c r="M1293" s="50" t="str">
        <f>"WEEK "&amp; IF(ROUNDUP(DAY(tbl_raw_data[[#This Row],[updated_date]])/7,0)=5,4,ROUNDUP(DAY(tbl_raw_data[[#This Row],[updated_date]])/7,0))</f>
        <v>WEEK 4</v>
      </c>
      <c r="N1293" s="50" t="str">
        <f>UPPER(VLOOKUP(tbl_raw_data[[#This Row],[Analyst]],Settiings!$A$2:$B$16,2,0))</f>
        <v>NAVED</v>
      </c>
      <c r="O1293" s="50" t="str">
        <f>TRIM(UPPER(tbl_raw_data[[#This Row],[Outcome]]))</f>
        <v>WITHDRAW</v>
      </c>
      <c r="P1293" s="50" t="str">
        <f>TRIM(UPPER(tbl_raw_data[[#This Row],[Queue Name]]))</f>
        <v>CONSUMER EXISTING</v>
      </c>
      <c r="Q1293" s="50" t="str">
        <f>IF(tbl_raw_data[[#This Row],[Time taken in min]]&lt;=Settiings!$D$2,"SLA_MET","SLA_NOT_MET")</f>
        <v>SLA_NOT_MET</v>
      </c>
      <c r="R1293" s="94"/>
    </row>
    <row r="1294" spans="1:18" x14ac:dyDescent="0.3">
      <c r="A1294" s="20" t="s">
        <v>6420</v>
      </c>
      <c r="B1294" s="9">
        <v>45163.70480324074</v>
      </c>
      <c r="C1294" s="30">
        <v>45163.719351851854</v>
      </c>
      <c r="D1294" s="31" t="s">
        <v>8</v>
      </c>
      <c r="E1294" s="31" t="s">
        <v>19</v>
      </c>
      <c r="F1294" s="31" t="s">
        <v>53</v>
      </c>
      <c r="G1294" s="31" t="s">
        <v>6421</v>
      </c>
      <c r="H1294" s="78" t="s">
        <v>7451</v>
      </c>
      <c r="I1294" s="48">
        <f>tbl_raw_data[[#This Row],[Date Actioned]]-tbl_raw_data[[#This Row],[Date Tagged]]</f>
        <v>1.4548611114150845E-2</v>
      </c>
      <c r="J1294" s="46">
        <f>HOUR(tbl_raw_data[[#This Row],[Time_taken]])*60+MINUTE(tbl_raw_data[[#This Row],[Time_taken]])+SECOND(tbl_raw_data[[#This Row],[Time_taken]])/60</f>
        <v>20.95</v>
      </c>
      <c r="K1294" s="52">
        <f>DATE(YEAR(tbl_raw_data[[#This Row],[Date Actioned]]),MONTH(tbl_raw_data[[#This Row],[Date Actioned]]),DAY(tbl_raw_data[[#This Row],[Date Actioned]]))</f>
        <v>45163</v>
      </c>
      <c r="L1294" s="50" t="str">
        <f>UPPER(TEXT(tbl_raw_data[[#This Row],[updated_date]],"MMMM"))</f>
        <v>AUGUST</v>
      </c>
      <c r="M1294" s="50" t="str">
        <f>"WEEK "&amp; IF(ROUNDUP(DAY(tbl_raw_data[[#This Row],[updated_date]])/7,0)=5,4,ROUNDUP(DAY(tbl_raw_data[[#This Row],[updated_date]])/7,0))</f>
        <v>WEEK 4</v>
      </c>
      <c r="N1294" s="50" t="str">
        <f>UPPER(VLOOKUP(tbl_raw_data[[#This Row],[Analyst]],Settiings!$A$2:$B$16,2,0))</f>
        <v>NAVED</v>
      </c>
      <c r="O1294" s="50" t="str">
        <f>TRIM(UPPER(tbl_raw_data[[#This Row],[Outcome]]))</f>
        <v>WITHDRAW</v>
      </c>
      <c r="P1294" s="50" t="str">
        <f>TRIM(UPPER(tbl_raw_data[[#This Row],[Queue Name]]))</f>
        <v>CONSUMER POST BUREAU</v>
      </c>
      <c r="Q1294" s="50" t="str">
        <f>IF(tbl_raw_data[[#This Row],[Time taken in min]]&lt;=Settiings!$D$2,"SLA_MET","SLA_NOT_MET")</f>
        <v>SLA_NOT_MET</v>
      </c>
      <c r="R1294" s="94"/>
    </row>
    <row r="1295" spans="1:18" x14ac:dyDescent="0.3">
      <c r="A1295" s="14" t="s">
        <v>6433</v>
      </c>
      <c r="B1295" s="9">
        <v>45163.720312500001</v>
      </c>
      <c r="C1295" s="30">
        <v>45163.727083333331</v>
      </c>
      <c r="D1295" s="31" t="s">
        <v>8</v>
      </c>
      <c r="E1295" s="31" t="s">
        <v>9</v>
      </c>
      <c r="F1295" s="31" t="s">
        <v>50</v>
      </c>
      <c r="G1295" s="31" t="s">
        <v>4986</v>
      </c>
      <c r="H1295" s="78" t="s">
        <v>7451</v>
      </c>
      <c r="I1295" s="48">
        <f>tbl_raw_data[[#This Row],[Date Actioned]]-tbl_raw_data[[#This Row],[Date Tagged]]</f>
        <v>6.7708333299378864E-3</v>
      </c>
      <c r="J1295" s="46">
        <f>HOUR(tbl_raw_data[[#This Row],[Time_taken]])*60+MINUTE(tbl_raw_data[[#This Row],[Time_taken]])+SECOND(tbl_raw_data[[#This Row],[Time_taken]])/60</f>
        <v>9.75</v>
      </c>
      <c r="K1295" s="52">
        <f>DATE(YEAR(tbl_raw_data[[#This Row],[Date Actioned]]),MONTH(tbl_raw_data[[#This Row],[Date Actioned]]),DAY(tbl_raw_data[[#This Row],[Date Actioned]]))</f>
        <v>45163</v>
      </c>
      <c r="L1295" s="50" t="str">
        <f>UPPER(TEXT(tbl_raw_data[[#This Row],[updated_date]],"MMMM"))</f>
        <v>AUGUST</v>
      </c>
      <c r="M1295" s="50" t="str">
        <f>"WEEK "&amp; IF(ROUNDUP(DAY(tbl_raw_data[[#This Row],[updated_date]])/7,0)=5,4,ROUNDUP(DAY(tbl_raw_data[[#This Row],[updated_date]])/7,0))</f>
        <v>WEEK 4</v>
      </c>
      <c r="N1295" s="50" t="str">
        <f>UPPER(VLOOKUP(tbl_raw_data[[#This Row],[Analyst]],Settiings!$A$2:$B$16,2,0))</f>
        <v>SHAHID</v>
      </c>
      <c r="O1295" s="50" t="str">
        <f>TRIM(UPPER(tbl_raw_data[[#This Row],[Outcome]]))</f>
        <v>WITHDRAW</v>
      </c>
      <c r="P1295" s="50" t="str">
        <f>TRIM(UPPER(tbl_raw_data[[#This Row],[Queue Name]]))</f>
        <v>CONSUMER EXISTING</v>
      </c>
      <c r="Q1295" s="50" t="str">
        <f>IF(tbl_raw_data[[#This Row],[Time taken in min]]&lt;=Settiings!$D$2,"SLA_MET","SLA_NOT_MET")</f>
        <v>SLA_MET</v>
      </c>
      <c r="R1295" s="94"/>
    </row>
    <row r="1296" spans="1:18" x14ac:dyDescent="0.3">
      <c r="A1296" s="20" t="s">
        <v>6435</v>
      </c>
      <c r="B1296" s="15">
        <v>45163.726168981484</v>
      </c>
      <c r="C1296" s="28">
        <v>45163.731909722221</v>
      </c>
      <c r="D1296" s="29" t="s">
        <v>8</v>
      </c>
      <c r="E1296" s="29" t="s">
        <v>47</v>
      </c>
      <c r="F1296" s="29" t="s">
        <v>53</v>
      </c>
      <c r="G1296" s="29" t="s">
        <v>6436</v>
      </c>
      <c r="H1296" s="78" t="s">
        <v>7451</v>
      </c>
      <c r="I1296" s="48">
        <f>tbl_raw_data[[#This Row],[Date Actioned]]-tbl_raw_data[[#This Row],[Date Tagged]]</f>
        <v>5.7407407366554253E-3</v>
      </c>
      <c r="J1296" s="46">
        <f>HOUR(tbl_raw_data[[#This Row],[Time_taken]])*60+MINUTE(tbl_raw_data[[#This Row],[Time_taken]])+SECOND(tbl_raw_data[[#This Row],[Time_taken]])/60</f>
        <v>8.2666666666666675</v>
      </c>
      <c r="K1296" s="52">
        <f>DATE(YEAR(tbl_raw_data[[#This Row],[Date Actioned]]),MONTH(tbl_raw_data[[#This Row],[Date Actioned]]),DAY(tbl_raw_data[[#This Row],[Date Actioned]]))</f>
        <v>45163</v>
      </c>
      <c r="L1296" s="50" t="str">
        <f>UPPER(TEXT(tbl_raw_data[[#This Row],[updated_date]],"MMMM"))</f>
        <v>AUGUST</v>
      </c>
      <c r="M1296" s="50" t="str">
        <f>"WEEK "&amp; IF(ROUNDUP(DAY(tbl_raw_data[[#This Row],[updated_date]])/7,0)=5,4,ROUNDUP(DAY(tbl_raw_data[[#This Row],[updated_date]])/7,0))</f>
        <v>WEEK 4</v>
      </c>
      <c r="N1296" s="50" t="str">
        <f>UPPER(VLOOKUP(tbl_raw_data[[#This Row],[Analyst]],Settiings!$A$2:$B$16,2,0))</f>
        <v>NAVED</v>
      </c>
      <c r="O1296" s="50" t="str">
        <f>TRIM(UPPER(tbl_raw_data[[#This Row],[Outcome]]))</f>
        <v>WITHDRAW</v>
      </c>
      <c r="P1296" s="50" t="str">
        <f>TRIM(UPPER(tbl_raw_data[[#This Row],[Queue Name]]))</f>
        <v>CONSUMER PRE BUREAU</v>
      </c>
      <c r="Q1296" s="50" t="str">
        <f>IF(tbl_raw_data[[#This Row],[Time taken in min]]&lt;=Settiings!$D$2,"SLA_MET","SLA_NOT_MET")</f>
        <v>SLA_MET</v>
      </c>
      <c r="R1296" s="94"/>
    </row>
    <row r="1297" spans="1:18" x14ac:dyDescent="0.3">
      <c r="A1297" s="23" t="s">
        <v>6438</v>
      </c>
      <c r="B1297" s="9">
        <v>45163.729861111111</v>
      </c>
      <c r="C1297" s="30">
        <v>45163.739004629628</v>
      </c>
      <c r="D1297" s="31" t="s">
        <v>8</v>
      </c>
      <c r="E1297" s="31" t="s">
        <v>47</v>
      </c>
      <c r="F1297" s="31" t="s">
        <v>76</v>
      </c>
      <c r="G1297" s="31" t="s">
        <v>6439</v>
      </c>
      <c r="H1297" s="78" t="s">
        <v>7451</v>
      </c>
      <c r="I1297" s="48">
        <f>tbl_raw_data[[#This Row],[Date Actioned]]-tbl_raw_data[[#This Row],[Date Tagged]]</f>
        <v>9.1435185167938471E-3</v>
      </c>
      <c r="J1297" s="46">
        <f>HOUR(tbl_raw_data[[#This Row],[Time_taken]])*60+MINUTE(tbl_raw_data[[#This Row],[Time_taken]])+SECOND(tbl_raw_data[[#This Row],[Time_taken]])/60</f>
        <v>13.166666666666666</v>
      </c>
      <c r="K1297" s="52">
        <f>DATE(YEAR(tbl_raw_data[[#This Row],[Date Actioned]]),MONTH(tbl_raw_data[[#This Row],[Date Actioned]]),DAY(tbl_raw_data[[#This Row],[Date Actioned]]))</f>
        <v>45163</v>
      </c>
      <c r="L1297" s="50" t="str">
        <f>UPPER(TEXT(tbl_raw_data[[#This Row],[updated_date]],"MMMM"))</f>
        <v>AUGUST</v>
      </c>
      <c r="M1297" s="50" t="str">
        <f>"WEEK "&amp; IF(ROUNDUP(DAY(tbl_raw_data[[#This Row],[updated_date]])/7,0)=5,4,ROUNDUP(DAY(tbl_raw_data[[#This Row],[updated_date]])/7,0))</f>
        <v>WEEK 4</v>
      </c>
      <c r="N1297" s="50" t="str">
        <f>UPPER(VLOOKUP(tbl_raw_data[[#This Row],[Analyst]],Settiings!$A$2:$B$16,2,0))</f>
        <v>ROHAN</v>
      </c>
      <c r="O1297" s="50" t="str">
        <f>TRIM(UPPER(tbl_raw_data[[#This Row],[Outcome]]))</f>
        <v>WITHDRAW</v>
      </c>
      <c r="P1297" s="50" t="str">
        <f>TRIM(UPPER(tbl_raw_data[[#This Row],[Queue Name]]))</f>
        <v>CONSUMER PRE BUREAU</v>
      </c>
      <c r="Q1297" s="50" t="str">
        <f>IF(tbl_raw_data[[#This Row],[Time taken in min]]&lt;=Settiings!$D$2,"SLA_MET","SLA_NOT_MET")</f>
        <v>SLA_MET</v>
      </c>
      <c r="R1297" s="94"/>
    </row>
    <row r="1298" spans="1:18" x14ac:dyDescent="0.3">
      <c r="A1298" s="14" t="s">
        <v>6451</v>
      </c>
      <c r="B1298" s="9">
        <v>45163.821504629632</v>
      </c>
      <c r="C1298" s="30">
        <v>45163.832361111112</v>
      </c>
      <c r="D1298" s="31" t="s">
        <v>8</v>
      </c>
      <c r="E1298" s="31" t="s">
        <v>9</v>
      </c>
      <c r="F1298" s="31" t="s">
        <v>76</v>
      </c>
      <c r="G1298" s="31" t="s">
        <v>6452</v>
      </c>
      <c r="H1298" s="78" t="s">
        <v>7451</v>
      </c>
      <c r="I1298" s="48">
        <f>tbl_raw_data[[#This Row],[Date Actioned]]-tbl_raw_data[[#This Row],[Date Tagged]]</f>
        <v>1.0856481480004732E-2</v>
      </c>
      <c r="J1298" s="46">
        <f>HOUR(tbl_raw_data[[#This Row],[Time_taken]])*60+MINUTE(tbl_raw_data[[#This Row],[Time_taken]])+SECOND(tbl_raw_data[[#This Row],[Time_taken]])/60</f>
        <v>15.633333333333333</v>
      </c>
      <c r="K1298" s="52">
        <f>DATE(YEAR(tbl_raw_data[[#This Row],[Date Actioned]]),MONTH(tbl_raw_data[[#This Row],[Date Actioned]]),DAY(tbl_raw_data[[#This Row],[Date Actioned]]))</f>
        <v>45163</v>
      </c>
      <c r="L1298" s="50" t="str">
        <f>UPPER(TEXT(tbl_raw_data[[#This Row],[updated_date]],"MMMM"))</f>
        <v>AUGUST</v>
      </c>
      <c r="M1298" s="50" t="str">
        <f>"WEEK "&amp; IF(ROUNDUP(DAY(tbl_raw_data[[#This Row],[updated_date]])/7,0)=5,4,ROUNDUP(DAY(tbl_raw_data[[#This Row],[updated_date]])/7,0))</f>
        <v>WEEK 4</v>
      </c>
      <c r="N1298" s="50" t="str">
        <f>UPPER(VLOOKUP(tbl_raw_data[[#This Row],[Analyst]],Settiings!$A$2:$B$16,2,0))</f>
        <v>ROHAN</v>
      </c>
      <c r="O1298" s="50" t="str">
        <f>TRIM(UPPER(tbl_raw_data[[#This Row],[Outcome]]))</f>
        <v>WITHDRAW</v>
      </c>
      <c r="P1298" s="50" t="str">
        <f>TRIM(UPPER(tbl_raw_data[[#This Row],[Queue Name]]))</f>
        <v>CONSUMER EXISTING</v>
      </c>
      <c r="Q1298" s="50" t="str">
        <f>IF(tbl_raw_data[[#This Row],[Time taken in min]]&lt;=Settiings!$D$2,"SLA_MET","SLA_NOT_MET")</f>
        <v>SLA_MET</v>
      </c>
      <c r="R1298" s="94"/>
    </row>
    <row r="1299" spans="1:18" x14ac:dyDescent="0.3">
      <c r="A1299" s="23" t="s">
        <v>6457</v>
      </c>
      <c r="B1299" s="15">
        <v>45164.430983796294</v>
      </c>
      <c r="C1299" s="28">
        <v>45164.437083333331</v>
      </c>
      <c r="D1299" s="29" t="s">
        <v>8</v>
      </c>
      <c r="E1299" s="29" t="s">
        <v>47</v>
      </c>
      <c r="F1299" s="29" t="s">
        <v>65</v>
      </c>
      <c r="G1299" s="29" t="s">
        <v>4698</v>
      </c>
      <c r="H1299" s="78" t="s">
        <v>7451</v>
      </c>
      <c r="I1299" s="48">
        <f>tbl_raw_data[[#This Row],[Date Actioned]]-tbl_raw_data[[#This Row],[Date Tagged]]</f>
        <v>6.0995370367891155E-3</v>
      </c>
      <c r="J1299" s="46">
        <f>HOUR(tbl_raw_data[[#This Row],[Time_taken]])*60+MINUTE(tbl_raw_data[[#This Row],[Time_taken]])+SECOND(tbl_raw_data[[#This Row],[Time_taken]])/60</f>
        <v>8.7833333333333332</v>
      </c>
      <c r="K1299" s="52">
        <f>DATE(YEAR(tbl_raw_data[[#This Row],[Date Actioned]]),MONTH(tbl_raw_data[[#This Row],[Date Actioned]]),DAY(tbl_raw_data[[#This Row],[Date Actioned]]))</f>
        <v>45164</v>
      </c>
      <c r="L1299" s="50" t="str">
        <f>UPPER(TEXT(tbl_raw_data[[#This Row],[updated_date]],"MMMM"))</f>
        <v>AUGUST</v>
      </c>
      <c r="M1299" s="50" t="str">
        <f>"WEEK "&amp; IF(ROUNDUP(DAY(tbl_raw_data[[#This Row],[updated_date]])/7,0)=5,4,ROUNDUP(DAY(tbl_raw_data[[#This Row],[updated_date]])/7,0))</f>
        <v>WEEK 4</v>
      </c>
      <c r="N1299" s="50" t="str">
        <f>UPPER(VLOOKUP(tbl_raw_data[[#This Row],[Analyst]],Settiings!$A$2:$B$16,2,0))</f>
        <v>SAM</v>
      </c>
      <c r="O1299" s="50" t="str">
        <f>TRIM(UPPER(tbl_raw_data[[#This Row],[Outcome]]))</f>
        <v>WITHDRAW</v>
      </c>
      <c r="P1299" s="50" t="str">
        <f>TRIM(UPPER(tbl_raw_data[[#This Row],[Queue Name]]))</f>
        <v>CONSUMER PRE BUREAU</v>
      </c>
      <c r="Q1299" s="50" t="str">
        <f>IF(tbl_raw_data[[#This Row],[Time taken in min]]&lt;=Settiings!$D$2,"SLA_MET","SLA_NOT_MET")</f>
        <v>SLA_MET</v>
      </c>
      <c r="R1299" s="94"/>
    </row>
    <row r="1300" spans="1:18" x14ac:dyDescent="0.3">
      <c r="A1300" s="20" t="s">
        <v>6461</v>
      </c>
      <c r="B1300" s="15">
        <v>45164.44295138889</v>
      </c>
      <c r="C1300" s="28">
        <v>45164.447511574072</v>
      </c>
      <c r="D1300" s="29" t="s">
        <v>8</v>
      </c>
      <c r="E1300" s="29" t="s">
        <v>47</v>
      </c>
      <c r="F1300" s="29" t="s">
        <v>1222</v>
      </c>
      <c r="G1300" s="29" t="s">
        <v>6462</v>
      </c>
      <c r="H1300" s="78" t="s">
        <v>7451</v>
      </c>
      <c r="I1300" s="48">
        <f>tbl_raw_data[[#This Row],[Date Actioned]]-tbl_raw_data[[#This Row],[Date Tagged]]</f>
        <v>4.5601851816172712E-3</v>
      </c>
      <c r="J1300" s="46">
        <f>HOUR(tbl_raw_data[[#This Row],[Time_taken]])*60+MINUTE(tbl_raw_data[[#This Row],[Time_taken]])+SECOND(tbl_raw_data[[#This Row],[Time_taken]])/60</f>
        <v>6.5666666666666664</v>
      </c>
      <c r="K1300" s="52">
        <f>DATE(YEAR(tbl_raw_data[[#This Row],[Date Actioned]]),MONTH(tbl_raw_data[[#This Row],[Date Actioned]]),DAY(tbl_raw_data[[#This Row],[Date Actioned]]))</f>
        <v>45164</v>
      </c>
      <c r="L1300" s="50" t="str">
        <f>UPPER(TEXT(tbl_raw_data[[#This Row],[updated_date]],"MMMM"))</f>
        <v>AUGUST</v>
      </c>
      <c r="M1300" s="50" t="str">
        <f>"WEEK "&amp; IF(ROUNDUP(DAY(tbl_raw_data[[#This Row],[updated_date]])/7,0)=5,4,ROUNDUP(DAY(tbl_raw_data[[#This Row],[updated_date]])/7,0))</f>
        <v>WEEK 4</v>
      </c>
      <c r="N1300" s="50" t="str">
        <f>UPPER(VLOOKUP(tbl_raw_data[[#This Row],[Analyst]],Settiings!$A$2:$B$16,2,0))</f>
        <v>HARDIK</v>
      </c>
      <c r="O1300" s="50" t="str">
        <f>TRIM(UPPER(tbl_raw_data[[#This Row],[Outcome]]))</f>
        <v>WITHDRAW</v>
      </c>
      <c r="P1300" s="50" t="str">
        <f>TRIM(UPPER(tbl_raw_data[[#This Row],[Queue Name]]))</f>
        <v>CONSUMER PRE BUREAU</v>
      </c>
      <c r="Q1300" s="50" t="str">
        <f>IF(tbl_raw_data[[#This Row],[Time taken in min]]&lt;=Settiings!$D$2,"SLA_MET","SLA_NOT_MET")</f>
        <v>SLA_MET</v>
      </c>
      <c r="R1300" s="94"/>
    </row>
    <row r="1301" spans="1:18" x14ac:dyDescent="0.3">
      <c r="A1301" s="14" t="s">
        <v>6464</v>
      </c>
      <c r="B1301" s="15">
        <v>45164.445277777777</v>
      </c>
      <c r="C1301" s="28">
        <v>45164.452743055554</v>
      </c>
      <c r="D1301" s="29" t="s">
        <v>8</v>
      </c>
      <c r="E1301" s="29" t="s">
        <v>9</v>
      </c>
      <c r="F1301" s="29" t="s">
        <v>1222</v>
      </c>
      <c r="G1301" s="29" t="s">
        <v>4698</v>
      </c>
      <c r="H1301" s="78" t="s">
        <v>7451</v>
      </c>
      <c r="I1301" s="48">
        <f>tbl_raw_data[[#This Row],[Date Actioned]]-tbl_raw_data[[#This Row],[Date Tagged]]</f>
        <v>7.4652777766459621E-3</v>
      </c>
      <c r="J1301" s="46">
        <f>HOUR(tbl_raw_data[[#This Row],[Time_taken]])*60+MINUTE(tbl_raw_data[[#This Row],[Time_taken]])+SECOND(tbl_raw_data[[#This Row],[Time_taken]])/60</f>
        <v>10.75</v>
      </c>
      <c r="K1301" s="52">
        <f>DATE(YEAR(tbl_raw_data[[#This Row],[Date Actioned]]),MONTH(tbl_raw_data[[#This Row],[Date Actioned]]),DAY(tbl_raw_data[[#This Row],[Date Actioned]]))</f>
        <v>45164</v>
      </c>
      <c r="L1301" s="50" t="str">
        <f>UPPER(TEXT(tbl_raw_data[[#This Row],[updated_date]],"MMMM"))</f>
        <v>AUGUST</v>
      </c>
      <c r="M1301" s="50" t="str">
        <f>"WEEK "&amp; IF(ROUNDUP(DAY(tbl_raw_data[[#This Row],[updated_date]])/7,0)=5,4,ROUNDUP(DAY(tbl_raw_data[[#This Row],[updated_date]])/7,0))</f>
        <v>WEEK 4</v>
      </c>
      <c r="N1301" s="50" t="str">
        <f>UPPER(VLOOKUP(tbl_raw_data[[#This Row],[Analyst]],Settiings!$A$2:$B$16,2,0))</f>
        <v>HARDIK</v>
      </c>
      <c r="O1301" s="50" t="str">
        <f>TRIM(UPPER(tbl_raw_data[[#This Row],[Outcome]]))</f>
        <v>WITHDRAW</v>
      </c>
      <c r="P1301" s="50" t="str">
        <f>TRIM(UPPER(tbl_raw_data[[#This Row],[Queue Name]]))</f>
        <v>CONSUMER EXISTING</v>
      </c>
      <c r="Q1301" s="50" t="str">
        <f>IF(tbl_raw_data[[#This Row],[Time taken in min]]&lt;=Settiings!$D$2,"SLA_MET","SLA_NOT_MET")</f>
        <v>SLA_MET</v>
      </c>
      <c r="R1301" s="94"/>
    </row>
    <row r="1302" spans="1:18" x14ac:dyDescent="0.3">
      <c r="A1302" s="23" t="s">
        <v>6469</v>
      </c>
      <c r="B1302" s="15">
        <v>45164.455462962964</v>
      </c>
      <c r="C1302" s="28">
        <v>45164.464490740742</v>
      </c>
      <c r="D1302" s="29" t="s">
        <v>8</v>
      </c>
      <c r="E1302" s="29" t="s">
        <v>9</v>
      </c>
      <c r="F1302" s="29" t="s">
        <v>10</v>
      </c>
      <c r="G1302" s="29" t="s">
        <v>5439</v>
      </c>
      <c r="H1302" s="78" t="s">
        <v>7451</v>
      </c>
      <c r="I1302" s="48">
        <f>tbl_raw_data[[#This Row],[Date Actioned]]-tbl_raw_data[[#This Row],[Date Tagged]]</f>
        <v>9.0277777781011537E-3</v>
      </c>
      <c r="J1302" s="46">
        <f>HOUR(tbl_raw_data[[#This Row],[Time_taken]])*60+MINUTE(tbl_raw_data[[#This Row],[Time_taken]])+SECOND(tbl_raw_data[[#This Row],[Time_taken]])/60</f>
        <v>13</v>
      </c>
      <c r="K1302" s="52">
        <f>DATE(YEAR(tbl_raw_data[[#This Row],[Date Actioned]]),MONTH(tbl_raw_data[[#This Row],[Date Actioned]]),DAY(tbl_raw_data[[#This Row],[Date Actioned]]))</f>
        <v>45164</v>
      </c>
      <c r="L1302" s="50" t="str">
        <f>UPPER(TEXT(tbl_raw_data[[#This Row],[updated_date]],"MMMM"))</f>
        <v>AUGUST</v>
      </c>
      <c r="M1302" s="50" t="str">
        <f>"WEEK "&amp; IF(ROUNDUP(DAY(tbl_raw_data[[#This Row],[updated_date]])/7,0)=5,4,ROUNDUP(DAY(tbl_raw_data[[#This Row],[updated_date]])/7,0))</f>
        <v>WEEK 4</v>
      </c>
      <c r="N1302" s="50" t="str">
        <f>UPPER(VLOOKUP(tbl_raw_data[[#This Row],[Analyst]],Settiings!$A$2:$B$16,2,0))</f>
        <v>NITESH</v>
      </c>
      <c r="O1302" s="50" t="str">
        <f>TRIM(UPPER(tbl_raw_data[[#This Row],[Outcome]]))</f>
        <v>WITHDRAW</v>
      </c>
      <c r="P1302" s="50" t="str">
        <f>TRIM(UPPER(tbl_raw_data[[#This Row],[Queue Name]]))</f>
        <v>CONSUMER EXISTING</v>
      </c>
      <c r="Q1302" s="50" t="str">
        <f>IF(tbl_raw_data[[#This Row],[Time taken in min]]&lt;=Settiings!$D$2,"SLA_MET","SLA_NOT_MET")</f>
        <v>SLA_MET</v>
      </c>
      <c r="R1302" s="94"/>
    </row>
    <row r="1303" spans="1:18" x14ac:dyDescent="0.3">
      <c r="A1303" s="14" t="s">
        <v>6471</v>
      </c>
      <c r="B1303" s="9">
        <v>45164.462754629632</v>
      </c>
      <c r="C1303" s="30">
        <v>45164.472094907411</v>
      </c>
      <c r="D1303" s="31" t="s">
        <v>8</v>
      </c>
      <c r="E1303" s="31" t="s">
        <v>47</v>
      </c>
      <c r="F1303" s="31" t="s">
        <v>1222</v>
      </c>
      <c r="G1303" s="31" t="s">
        <v>4698</v>
      </c>
      <c r="H1303" s="78" t="s">
        <v>7451</v>
      </c>
      <c r="I1303" s="48">
        <f>tbl_raw_data[[#This Row],[Date Actioned]]-tbl_raw_data[[#This Row],[Date Tagged]]</f>
        <v>9.340277778392192E-3</v>
      </c>
      <c r="J1303" s="46">
        <f>HOUR(tbl_raw_data[[#This Row],[Time_taken]])*60+MINUTE(tbl_raw_data[[#This Row],[Time_taken]])+SECOND(tbl_raw_data[[#This Row],[Time_taken]])/60</f>
        <v>13.45</v>
      </c>
      <c r="K1303" s="52">
        <f>DATE(YEAR(tbl_raw_data[[#This Row],[Date Actioned]]),MONTH(tbl_raw_data[[#This Row],[Date Actioned]]),DAY(tbl_raw_data[[#This Row],[Date Actioned]]))</f>
        <v>45164</v>
      </c>
      <c r="L1303" s="50" t="str">
        <f>UPPER(TEXT(tbl_raw_data[[#This Row],[updated_date]],"MMMM"))</f>
        <v>AUGUST</v>
      </c>
      <c r="M1303" s="50" t="str">
        <f>"WEEK "&amp; IF(ROUNDUP(DAY(tbl_raw_data[[#This Row],[updated_date]])/7,0)=5,4,ROUNDUP(DAY(tbl_raw_data[[#This Row],[updated_date]])/7,0))</f>
        <v>WEEK 4</v>
      </c>
      <c r="N1303" s="50" t="str">
        <f>UPPER(VLOOKUP(tbl_raw_data[[#This Row],[Analyst]],Settiings!$A$2:$B$16,2,0))</f>
        <v>HARDIK</v>
      </c>
      <c r="O1303" s="50" t="str">
        <f>TRIM(UPPER(tbl_raw_data[[#This Row],[Outcome]]))</f>
        <v>WITHDRAW</v>
      </c>
      <c r="P1303" s="50" t="str">
        <f>TRIM(UPPER(tbl_raw_data[[#This Row],[Queue Name]]))</f>
        <v>CONSUMER PRE BUREAU</v>
      </c>
      <c r="Q1303" s="50" t="str">
        <f>IF(tbl_raw_data[[#This Row],[Time taken in min]]&lt;=Settiings!$D$2,"SLA_MET","SLA_NOT_MET")</f>
        <v>SLA_MET</v>
      </c>
      <c r="R1303" s="94"/>
    </row>
    <row r="1304" spans="1:18" x14ac:dyDescent="0.3">
      <c r="A1304" s="23" t="s">
        <v>6476</v>
      </c>
      <c r="B1304" s="9">
        <v>45164.476574074077</v>
      </c>
      <c r="C1304" s="30">
        <v>45164.487986111111</v>
      </c>
      <c r="D1304" s="31" t="s">
        <v>8</v>
      </c>
      <c r="E1304" s="31" t="s">
        <v>47</v>
      </c>
      <c r="F1304" s="31" t="s">
        <v>10</v>
      </c>
      <c r="G1304" s="31" t="s">
        <v>4926</v>
      </c>
      <c r="H1304" s="78" t="s">
        <v>7451</v>
      </c>
      <c r="I1304" s="48">
        <f>tbl_raw_data[[#This Row],[Date Actioned]]-tbl_raw_data[[#This Row],[Date Tagged]]</f>
        <v>1.1412037034460809E-2</v>
      </c>
      <c r="J1304" s="46">
        <f>HOUR(tbl_raw_data[[#This Row],[Time_taken]])*60+MINUTE(tbl_raw_data[[#This Row],[Time_taken]])+SECOND(tbl_raw_data[[#This Row],[Time_taken]])/60</f>
        <v>16.433333333333334</v>
      </c>
      <c r="K1304" s="52">
        <f>DATE(YEAR(tbl_raw_data[[#This Row],[Date Actioned]]),MONTH(tbl_raw_data[[#This Row],[Date Actioned]]),DAY(tbl_raw_data[[#This Row],[Date Actioned]]))</f>
        <v>45164</v>
      </c>
      <c r="L1304" s="50" t="str">
        <f>UPPER(TEXT(tbl_raw_data[[#This Row],[updated_date]],"MMMM"))</f>
        <v>AUGUST</v>
      </c>
      <c r="M1304" s="50" t="str">
        <f>"WEEK "&amp; IF(ROUNDUP(DAY(tbl_raw_data[[#This Row],[updated_date]])/7,0)=5,4,ROUNDUP(DAY(tbl_raw_data[[#This Row],[updated_date]])/7,0))</f>
        <v>WEEK 4</v>
      </c>
      <c r="N1304" s="50" t="str">
        <f>UPPER(VLOOKUP(tbl_raw_data[[#This Row],[Analyst]],Settiings!$A$2:$B$16,2,0))</f>
        <v>NITESH</v>
      </c>
      <c r="O1304" s="50" t="str">
        <f>TRIM(UPPER(tbl_raw_data[[#This Row],[Outcome]]))</f>
        <v>WITHDRAW</v>
      </c>
      <c r="P1304" s="50" t="str">
        <f>TRIM(UPPER(tbl_raw_data[[#This Row],[Queue Name]]))</f>
        <v>CONSUMER PRE BUREAU</v>
      </c>
      <c r="Q1304" s="50" t="str">
        <f>IF(tbl_raw_data[[#This Row],[Time taken in min]]&lt;=Settiings!$D$2,"SLA_MET","SLA_NOT_MET")</f>
        <v>SLA_MET</v>
      </c>
      <c r="R1304" s="94"/>
    </row>
    <row r="1305" spans="1:18" x14ac:dyDescent="0.3">
      <c r="A1305" s="14" t="s">
        <v>6477</v>
      </c>
      <c r="B1305" s="15">
        <v>45164.477650462963</v>
      </c>
      <c r="C1305" s="28">
        <v>45164.481388888889</v>
      </c>
      <c r="D1305" s="29" t="s">
        <v>8</v>
      </c>
      <c r="E1305" s="29" t="s">
        <v>47</v>
      </c>
      <c r="F1305" s="29" t="s">
        <v>65</v>
      </c>
      <c r="G1305" s="29" t="s">
        <v>4698</v>
      </c>
      <c r="H1305" s="78" t="s">
        <v>7451</v>
      </c>
      <c r="I1305" s="48">
        <f>tbl_raw_data[[#This Row],[Date Actioned]]-tbl_raw_data[[#This Row],[Date Tagged]]</f>
        <v>3.7384259267128073E-3</v>
      </c>
      <c r="J1305" s="46">
        <f>HOUR(tbl_raw_data[[#This Row],[Time_taken]])*60+MINUTE(tbl_raw_data[[#This Row],[Time_taken]])+SECOND(tbl_raw_data[[#This Row],[Time_taken]])/60</f>
        <v>5.3833333333333337</v>
      </c>
      <c r="K1305" s="52">
        <f>DATE(YEAR(tbl_raw_data[[#This Row],[Date Actioned]]),MONTH(tbl_raw_data[[#This Row],[Date Actioned]]),DAY(tbl_raw_data[[#This Row],[Date Actioned]]))</f>
        <v>45164</v>
      </c>
      <c r="L1305" s="50" t="str">
        <f>UPPER(TEXT(tbl_raw_data[[#This Row],[updated_date]],"MMMM"))</f>
        <v>AUGUST</v>
      </c>
      <c r="M1305" s="50" t="str">
        <f>"WEEK "&amp; IF(ROUNDUP(DAY(tbl_raw_data[[#This Row],[updated_date]])/7,0)=5,4,ROUNDUP(DAY(tbl_raw_data[[#This Row],[updated_date]])/7,0))</f>
        <v>WEEK 4</v>
      </c>
      <c r="N1305" s="50" t="str">
        <f>UPPER(VLOOKUP(tbl_raw_data[[#This Row],[Analyst]],Settiings!$A$2:$B$16,2,0))</f>
        <v>SAM</v>
      </c>
      <c r="O1305" s="50" t="str">
        <f>TRIM(UPPER(tbl_raw_data[[#This Row],[Outcome]]))</f>
        <v>WITHDRAW</v>
      </c>
      <c r="P1305" s="50" t="str">
        <f>TRIM(UPPER(tbl_raw_data[[#This Row],[Queue Name]]))</f>
        <v>CONSUMER PRE BUREAU</v>
      </c>
      <c r="Q1305" s="50" t="str">
        <f>IF(tbl_raw_data[[#This Row],[Time taken in min]]&lt;=Settiings!$D$2,"SLA_MET","SLA_NOT_MET")</f>
        <v>SLA_MET</v>
      </c>
      <c r="R1305" s="94"/>
    </row>
    <row r="1306" spans="1:18" x14ac:dyDescent="0.3">
      <c r="A1306" s="20" t="s">
        <v>6480</v>
      </c>
      <c r="B1306" s="9">
        <v>45164.486041666663</v>
      </c>
      <c r="C1306" s="30">
        <v>45164.488194444442</v>
      </c>
      <c r="D1306" s="31" t="s">
        <v>8</v>
      </c>
      <c r="E1306" s="31" t="s">
        <v>47</v>
      </c>
      <c r="F1306" s="31" t="s">
        <v>65</v>
      </c>
      <c r="G1306" s="31" t="s">
        <v>4926</v>
      </c>
      <c r="H1306" s="78" t="s">
        <v>7451</v>
      </c>
      <c r="I1306" s="48">
        <f>tbl_raw_data[[#This Row],[Date Actioned]]-tbl_raw_data[[#This Row],[Date Tagged]]</f>
        <v>2.1527777789742686E-3</v>
      </c>
      <c r="J1306" s="46">
        <f>HOUR(tbl_raw_data[[#This Row],[Time_taken]])*60+MINUTE(tbl_raw_data[[#This Row],[Time_taken]])+SECOND(tbl_raw_data[[#This Row],[Time_taken]])/60</f>
        <v>3.1</v>
      </c>
      <c r="K1306" s="52">
        <f>DATE(YEAR(tbl_raw_data[[#This Row],[Date Actioned]]),MONTH(tbl_raw_data[[#This Row],[Date Actioned]]),DAY(tbl_raw_data[[#This Row],[Date Actioned]]))</f>
        <v>45164</v>
      </c>
      <c r="L1306" s="50" t="str">
        <f>UPPER(TEXT(tbl_raw_data[[#This Row],[updated_date]],"MMMM"))</f>
        <v>AUGUST</v>
      </c>
      <c r="M1306" s="50" t="str">
        <f>"WEEK "&amp; IF(ROUNDUP(DAY(tbl_raw_data[[#This Row],[updated_date]])/7,0)=5,4,ROUNDUP(DAY(tbl_raw_data[[#This Row],[updated_date]])/7,0))</f>
        <v>WEEK 4</v>
      </c>
      <c r="N1306" s="50" t="str">
        <f>UPPER(VLOOKUP(tbl_raw_data[[#This Row],[Analyst]],Settiings!$A$2:$B$16,2,0))</f>
        <v>SAM</v>
      </c>
      <c r="O1306" s="50" t="str">
        <f>TRIM(UPPER(tbl_raw_data[[#This Row],[Outcome]]))</f>
        <v>WITHDRAW</v>
      </c>
      <c r="P1306" s="50" t="str">
        <f>TRIM(UPPER(tbl_raw_data[[#This Row],[Queue Name]]))</f>
        <v>CONSUMER PRE BUREAU</v>
      </c>
      <c r="Q1306" s="50" t="str">
        <f>IF(tbl_raw_data[[#This Row],[Time taken in min]]&lt;=Settiings!$D$2,"SLA_MET","SLA_NOT_MET")</f>
        <v>SLA_MET</v>
      </c>
      <c r="R1306" s="94"/>
    </row>
    <row r="1307" spans="1:18" x14ac:dyDescent="0.3">
      <c r="A1307" s="14" t="s">
        <v>6500</v>
      </c>
      <c r="B1307" s="15">
        <v>45164.54724537037</v>
      </c>
      <c r="C1307" s="28">
        <v>45164.552372685182</v>
      </c>
      <c r="D1307" s="29" t="s">
        <v>8</v>
      </c>
      <c r="E1307" s="29" t="s">
        <v>47</v>
      </c>
      <c r="F1307" s="29" t="s">
        <v>65</v>
      </c>
      <c r="G1307" s="29" t="s">
        <v>6501</v>
      </c>
      <c r="H1307" s="78" t="s">
        <v>7451</v>
      </c>
      <c r="I1307" s="48">
        <f>tbl_raw_data[[#This Row],[Date Actioned]]-tbl_raw_data[[#This Row],[Date Tagged]]</f>
        <v>5.1273148128530011E-3</v>
      </c>
      <c r="J1307" s="46">
        <f>HOUR(tbl_raw_data[[#This Row],[Time_taken]])*60+MINUTE(tbl_raw_data[[#This Row],[Time_taken]])+SECOND(tbl_raw_data[[#This Row],[Time_taken]])/60</f>
        <v>7.3833333333333337</v>
      </c>
      <c r="K1307" s="52">
        <f>DATE(YEAR(tbl_raw_data[[#This Row],[Date Actioned]]),MONTH(tbl_raw_data[[#This Row],[Date Actioned]]),DAY(tbl_raw_data[[#This Row],[Date Actioned]]))</f>
        <v>45164</v>
      </c>
      <c r="L1307" s="50" t="str">
        <f>UPPER(TEXT(tbl_raw_data[[#This Row],[updated_date]],"MMMM"))</f>
        <v>AUGUST</v>
      </c>
      <c r="M1307" s="50" t="str">
        <f>"WEEK "&amp; IF(ROUNDUP(DAY(tbl_raw_data[[#This Row],[updated_date]])/7,0)=5,4,ROUNDUP(DAY(tbl_raw_data[[#This Row],[updated_date]])/7,0))</f>
        <v>WEEK 4</v>
      </c>
      <c r="N1307" s="50" t="str">
        <f>UPPER(VLOOKUP(tbl_raw_data[[#This Row],[Analyst]],Settiings!$A$2:$B$16,2,0))</f>
        <v>SAM</v>
      </c>
      <c r="O1307" s="50" t="str">
        <f>TRIM(UPPER(tbl_raw_data[[#This Row],[Outcome]]))</f>
        <v>WITHDRAW</v>
      </c>
      <c r="P1307" s="50" t="str">
        <f>TRIM(UPPER(tbl_raw_data[[#This Row],[Queue Name]]))</f>
        <v>CONSUMER PRE BUREAU</v>
      </c>
      <c r="Q1307" s="50" t="str">
        <f>IF(tbl_raw_data[[#This Row],[Time taken in min]]&lt;=Settiings!$D$2,"SLA_MET","SLA_NOT_MET")</f>
        <v>SLA_MET</v>
      </c>
      <c r="R1307" s="94"/>
    </row>
    <row r="1308" spans="1:18" x14ac:dyDescent="0.3">
      <c r="A1308" s="23" t="s">
        <v>6505</v>
      </c>
      <c r="B1308" s="15">
        <v>45164.551828703705</v>
      </c>
      <c r="C1308" s="28">
        <v>45164.557106481479</v>
      </c>
      <c r="D1308" s="29" t="s">
        <v>8</v>
      </c>
      <c r="E1308" s="29" t="s">
        <v>19</v>
      </c>
      <c r="F1308" s="29" t="s">
        <v>65</v>
      </c>
      <c r="G1308" s="29" t="s">
        <v>4698</v>
      </c>
      <c r="H1308" s="78" t="s">
        <v>7451</v>
      </c>
      <c r="I1308" s="48">
        <f>tbl_raw_data[[#This Row],[Date Actioned]]-tbl_raw_data[[#This Row],[Date Tagged]]</f>
        <v>5.277777774608694E-3</v>
      </c>
      <c r="J1308" s="46">
        <f>HOUR(tbl_raw_data[[#This Row],[Time_taken]])*60+MINUTE(tbl_raw_data[[#This Row],[Time_taken]])+SECOND(tbl_raw_data[[#This Row],[Time_taken]])/60</f>
        <v>7.6</v>
      </c>
      <c r="K1308" s="52">
        <f>DATE(YEAR(tbl_raw_data[[#This Row],[Date Actioned]]),MONTH(tbl_raw_data[[#This Row],[Date Actioned]]),DAY(tbl_raw_data[[#This Row],[Date Actioned]]))</f>
        <v>45164</v>
      </c>
      <c r="L1308" s="50" t="str">
        <f>UPPER(TEXT(tbl_raw_data[[#This Row],[updated_date]],"MMMM"))</f>
        <v>AUGUST</v>
      </c>
      <c r="M1308" s="50" t="str">
        <f>"WEEK "&amp; IF(ROUNDUP(DAY(tbl_raw_data[[#This Row],[updated_date]])/7,0)=5,4,ROUNDUP(DAY(tbl_raw_data[[#This Row],[updated_date]])/7,0))</f>
        <v>WEEK 4</v>
      </c>
      <c r="N1308" s="50" t="str">
        <f>UPPER(VLOOKUP(tbl_raw_data[[#This Row],[Analyst]],Settiings!$A$2:$B$16,2,0))</f>
        <v>SAM</v>
      </c>
      <c r="O1308" s="50" t="str">
        <f>TRIM(UPPER(tbl_raw_data[[#This Row],[Outcome]]))</f>
        <v>WITHDRAW</v>
      </c>
      <c r="P1308" s="50" t="str">
        <f>TRIM(UPPER(tbl_raw_data[[#This Row],[Queue Name]]))</f>
        <v>CONSUMER POST BUREAU</v>
      </c>
      <c r="Q1308" s="50" t="str">
        <f>IF(tbl_raw_data[[#This Row],[Time taken in min]]&lt;=Settiings!$D$2,"SLA_MET","SLA_NOT_MET")</f>
        <v>SLA_MET</v>
      </c>
      <c r="R1308" s="94"/>
    </row>
    <row r="1309" spans="1:18" x14ac:dyDescent="0.3">
      <c r="A1309" s="14" t="s">
        <v>6511</v>
      </c>
      <c r="B1309" s="9">
        <v>45164.565138888887</v>
      </c>
      <c r="C1309" s="30">
        <v>45164.575428240743</v>
      </c>
      <c r="D1309" s="31" t="s">
        <v>8</v>
      </c>
      <c r="E1309" s="31" t="s">
        <v>47</v>
      </c>
      <c r="F1309" s="31" t="s">
        <v>1222</v>
      </c>
      <c r="G1309" s="31" t="s">
        <v>4698</v>
      </c>
      <c r="H1309" s="78" t="s">
        <v>7451</v>
      </c>
      <c r="I1309" s="48">
        <f>tbl_raw_data[[#This Row],[Date Actioned]]-tbl_raw_data[[#This Row],[Date Tagged]]</f>
        <v>1.0289351856044959E-2</v>
      </c>
      <c r="J1309" s="46">
        <f>HOUR(tbl_raw_data[[#This Row],[Time_taken]])*60+MINUTE(tbl_raw_data[[#This Row],[Time_taken]])+SECOND(tbl_raw_data[[#This Row],[Time_taken]])/60</f>
        <v>14.816666666666666</v>
      </c>
      <c r="K1309" s="52">
        <f>DATE(YEAR(tbl_raw_data[[#This Row],[Date Actioned]]),MONTH(tbl_raw_data[[#This Row],[Date Actioned]]),DAY(tbl_raw_data[[#This Row],[Date Actioned]]))</f>
        <v>45164</v>
      </c>
      <c r="L1309" s="50" t="str">
        <f>UPPER(TEXT(tbl_raw_data[[#This Row],[updated_date]],"MMMM"))</f>
        <v>AUGUST</v>
      </c>
      <c r="M1309" s="50" t="str">
        <f>"WEEK "&amp; IF(ROUNDUP(DAY(tbl_raw_data[[#This Row],[updated_date]])/7,0)=5,4,ROUNDUP(DAY(tbl_raw_data[[#This Row],[updated_date]])/7,0))</f>
        <v>WEEK 4</v>
      </c>
      <c r="N1309" s="50" t="str">
        <f>UPPER(VLOOKUP(tbl_raw_data[[#This Row],[Analyst]],Settiings!$A$2:$B$16,2,0))</f>
        <v>HARDIK</v>
      </c>
      <c r="O1309" s="50" t="str">
        <f>TRIM(UPPER(tbl_raw_data[[#This Row],[Outcome]]))</f>
        <v>WITHDRAW</v>
      </c>
      <c r="P1309" s="50" t="str">
        <f>TRIM(UPPER(tbl_raw_data[[#This Row],[Queue Name]]))</f>
        <v>CONSUMER PRE BUREAU</v>
      </c>
      <c r="Q1309" s="50" t="str">
        <f>IF(tbl_raw_data[[#This Row],[Time taken in min]]&lt;=Settiings!$D$2,"SLA_MET","SLA_NOT_MET")</f>
        <v>SLA_MET</v>
      </c>
      <c r="R1309" s="94"/>
    </row>
    <row r="1310" spans="1:18" x14ac:dyDescent="0.3">
      <c r="A1310" s="20" t="s">
        <v>6514</v>
      </c>
      <c r="B1310" s="15">
        <v>45164.571331018517</v>
      </c>
      <c r="C1310" s="28">
        <v>45164.576319444444</v>
      </c>
      <c r="D1310" s="29" t="s">
        <v>8</v>
      </c>
      <c r="E1310" s="29" t="s">
        <v>9</v>
      </c>
      <c r="F1310" s="29" t="s">
        <v>65</v>
      </c>
      <c r="G1310" s="29" t="s">
        <v>4698</v>
      </c>
      <c r="H1310" s="78" t="s">
        <v>7451</v>
      </c>
      <c r="I1310" s="48">
        <f>tbl_raw_data[[#This Row],[Date Actioned]]-tbl_raw_data[[#This Row],[Date Tagged]]</f>
        <v>4.9884259278769605E-3</v>
      </c>
      <c r="J1310" s="46">
        <f>HOUR(tbl_raw_data[[#This Row],[Time_taken]])*60+MINUTE(tbl_raw_data[[#This Row],[Time_taken]])+SECOND(tbl_raw_data[[#This Row],[Time_taken]])/60</f>
        <v>7.1833333333333336</v>
      </c>
      <c r="K1310" s="52">
        <f>DATE(YEAR(tbl_raw_data[[#This Row],[Date Actioned]]),MONTH(tbl_raw_data[[#This Row],[Date Actioned]]),DAY(tbl_raw_data[[#This Row],[Date Actioned]]))</f>
        <v>45164</v>
      </c>
      <c r="L1310" s="50" t="str">
        <f>UPPER(TEXT(tbl_raw_data[[#This Row],[updated_date]],"MMMM"))</f>
        <v>AUGUST</v>
      </c>
      <c r="M1310" s="50" t="str">
        <f>"WEEK "&amp; IF(ROUNDUP(DAY(tbl_raw_data[[#This Row],[updated_date]])/7,0)=5,4,ROUNDUP(DAY(tbl_raw_data[[#This Row],[updated_date]])/7,0))</f>
        <v>WEEK 4</v>
      </c>
      <c r="N1310" s="50" t="str">
        <f>UPPER(VLOOKUP(tbl_raw_data[[#This Row],[Analyst]],Settiings!$A$2:$B$16,2,0))</f>
        <v>SAM</v>
      </c>
      <c r="O1310" s="50" t="str">
        <f>TRIM(UPPER(tbl_raw_data[[#This Row],[Outcome]]))</f>
        <v>WITHDRAW</v>
      </c>
      <c r="P1310" s="50" t="str">
        <f>TRIM(UPPER(tbl_raw_data[[#This Row],[Queue Name]]))</f>
        <v>CONSUMER EXISTING</v>
      </c>
      <c r="Q1310" s="50" t="str">
        <f>IF(tbl_raw_data[[#This Row],[Time taken in min]]&lt;=Settiings!$D$2,"SLA_MET","SLA_NOT_MET")</f>
        <v>SLA_MET</v>
      </c>
      <c r="R1310" s="94"/>
    </row>
    <row r="1311" spans="1:18" x14ac:dyDescent="0.3">
      <c r="A1311" s="14" t="s">
        <v>6519</v>
      </c>
      <c r="B1311" s="15">
        <v>45164.579456018517</v>
      </c>
      <c r="C1311" s="28">
        <v>45164.58185185185</v>
      </c>
      <c r="D1311" s="29" t="s">
        <v>8</v>
      </c>
      <c r="E1311" s="29" t="s">
        <v>47</v>
      </c>
      <c r="F1311" s="29" t="s">
        <v>65</v>
      </c>
      <c r="G1311" s="29" t="s">
        <v>4926</v>
      </c>
      <c r="H1311" s="78" t="s">
        <v>7451</v>
      </c>
      <c r="I1311" s="48">
        <f>tbl_raw_data[[#This Row],[Date Actioned]]-tbl_raw_data[[#This Row],[Date Tagged]]</f>
        <v>2.3958333331393078E-3</v>
      </c>
      <c r="J1311" s="46">
        <f>HOUR(tbl_raw_data[[#This Row],[Time_taken]])*60+MINUTE(tbl_raw_data[[#This Row],[Time_taken]])+SECOND(tbl_raw_data[[#This Row],[Time_taken]])/60</f>
        <v>3.45</v>
      </c>
      <c r="K1311" s="52">
        <f>DATE(YEAR(tbl_raw_data[[#This Row],[Date Actioned]]),MONTH(tbl_raw_data[[#This Row],[Date Actioned]]),DAY(tbl_raw_data[[#This Row],[Date Actioned]]))</f>
        <v>45164</v>
      </c>
      <c r="L1311" s="50" t="str">
        <f>UPPER(TEXT(tbl_raw_data[[#This Row],[updated_date]],"MMMM"))</f>
        <v>AUGUST</v>
      </c>
      <c r="M1311" s="50" t="str">
        <f>"WEEK "&amp; IF(ROUNDUP(DAY(tbl_raw_data[[#This Row],[updated_date]])/7,0)=5,4,ROUNDUP(DAY(tbl_raw_data[[#This Row],[updated_date]])/7,0))</f>
        <v>WEEK 4</v>
      </c>
      <c r="N1311" s="50" t="str">
        <f>UPPER(VLOOKUP(tbl_raw_data[[#This Row],[Analyst]],Settiings!$A$2:$B$16,2,0))</f>
        <v>SAM</v>
      </c>
      <c r="O1311" s="50" t="str">
        <f>TRIM(UPPER(tbl_raw_data[[#This Row],[Outcome]]))</f>
        <v>WITHDRAW</v>
      </c>
      <c r="P1311" s="50" t="str">
        <f>TRIM(UPPER(tbl_raw_data[[#This Row],[Queue Name]]))</f>
        <v>CONSUMER PRE BUREAU</v>
      </c>
      <c r="Q1311" s="50" t="str">
        <f>IF(tbl_raw_data[[#This Row],[Time taken in min]]&lt;=Settiings!$D$2,"SLA_MET","SLA_NOT_MET")</f>
        <v>SLA_MET</v>
      </c>
      <c r="R1311" s="94"/>
    </row>
    <row r="1312" spans="1:18" x14ac:dyDescent="0.3">
      <c r="A1312" s="14" t="s">
        <v>6523</v>
      </c>
      <c r="B1312" s="9">
        <v>45164.5859837963</v>
      </c>
      <c r="C1312" s="30">
        <v>45164.592881944445</v>
      </c>
      <c r="D1312" s="31" t="s">
        <v>8</v>
      </c>
      <c r="E1312" s="31" t="s">
        <v>9</v>
      </c>
      <c r="F1312" s="31" t="s">
        <v>65</v>
      </c>
      <c r="G1312" s="31" t="s">
        <v>4698</v>
      </c>
      <c r="H1312" s="78" t="s">
        <v>7451</v>
      </c>
      <c r="I1312" s="48">
        <f>tbl_raw_data[[#This Row],[Date Actioned]]-tbl_raw_data[[#This Row],[Date Tagged]]</f>
        <v>6.8981481454102322E-3</v>
      </c>
      <c r="J1312" s="46">
        <f>HOUR(tbl_raw_data[[#This Row],[Time_taken]])*60+MINUTE(tbl_raw_data[[#This Row],[Time_taken]])+SECOND(tbl_raw_data[[#This Row],[Time_taken]])/60</f>
        <v>9.9333333333333336</v>
      </c>
      <c r="K1312" s="52">
        <f>DATE(YEAR(tbl_raw_data[[#This Row],[Date Actioned]]),MONTH(tbl_raw_data[[#This Row],[Date Actioned]]),DAY(tbl_raw_data[[#This Row],[Date Actioned]]))</f>
        <v>45164</v>
      </c>
      <c r="L1312" s="50" t="str">
        <f>UPPER(TEXT(tbl_raw_data[[#This Row],[updated_date]],"MMMM"))</f>
        <v>AUGUST</v>
      </c>
      <c r="M1312" s="50" t="str">
        <f>"WEEK "&amp; IF(ROUNDUP(DAY(tbl_raw_data[[#This Row],[updated_date]])/7,0)=5,4,ROUNDUP(DAY(tbl_raw_data[[#This Row],[updated_date]])/7,0))</f>
        <v>WEEK 4</v>
      </c>
      <c r="N1312" s="50" t="str">
        <f>UPPER(VLOOKUP(tbl_raw_data[[#This Row],[Analyst]],Settiings!$A$2:$B$16,2,0))</f>
        <v>SAM</v>
      </c>
      <c r="O1312" s="50" t="str">
        <f>TRIM(UPPER(tbl_raw_data[[#This Row],[Outcome]]))</f>
        <v>WITHDRAW</v>
      </c>
      <c r="P1312" s="50" t="str">
        <f>TRIM(UPPER(tbl_raw_data[[#This Row],[Queue Name]]))</f>
        <v>CONSUMER EXISTING</v>
      </c>
      <c r="Q1312" s="50" t="str">
        <f>IF(tbl_raw_data[[#This Row],[Time taken in min]]&lt;=Settiings!$D$2,"SLA_MET","SLA_NOT_MET")</f>
        <v>SLA_MET</v>
      </c>
      <c r="R1312" s="94"/>
    </row>
    <row r="1313" spans="1:18" x14ac:dyDescent="0.3">
      <c r="A1313" s="20" t="s">
        <v>6525</v>
      </c>
      <c r="B1313" s="15">
        <v>45164.595949074072</v>
      </c>
      <c r="C1313" s="28">
        <v>45164.600358796299</v>
      </c>
      <c r="D1313" s="29" t="s">
        <v>8</v>
      </c>
      <c r="E1313" s="29" t="s">
        <v>47</v>
      </c>
      <c r="F1313" s="29" t="s">
        <v>1222</v>
      </c>
      <c r="G1313" s="29" t="s">
        <v>6526</v>
      </c>
      <c r="H1313" s="78" t="s">
        <v>7451</v>
      </c>
      <c r="I1313" s="48">
        <f>tbl_raw_data[[#This Row],[Date Actioned]]-tbl_raw_data[[#This Row],[Date Tagged]]</f>
        <v>4.4097222271375358E-3</v>
      </c>
      <c r="J1313" s="46">
        <f>HOUR(tbl_raw_data[[#This Row],[Time_taken]])*60+MINUTE(tbl_raw_data[[#This Row],[Time_taken]])+SECOND(tbl_raw_data[[#This Row],[Time_taken]])/60</f>
        <v>6.35</v>
      </c>
      <c r="K1313" s="52">
        <f>DATE(YEAR(tbl_raw_data[[#This Row],[Date Actioned]]),MONTH(tbl_raw_data[[#This Row],[Date Actioned]]),DAY(tbl_raw_data[[#This Row],[Date Actioned]]))</f>
        <v>45164</v>
      </c>
      <c r="L1313" s="50" t="str">
        <f>UPPER(TEXT(tbl_raw_data[[#This Row],[updated_date]],"MMMM"))</f>
        <v>AUGUST</v>
      </c>
      <c r="M1313" s="50" t="str">
        <f>"WEEK "&amp; IF(ROUNDUP(DAY(tbl_raw_data[[#This Row],[updated_date]])/7,0)=5,4,ROUNDUP(DAY(tbl_raw_data[[#This Row],[updated_date]])/7,0))</f>
        <v>WEEK 4</v>
      </c>
      <c r="N1313" s="50" t="str">
        <f>UPPER(VLOOKUP(tbl_raw_data[[#This Row],[Analyst]],Settiings!$A$2:$B$16,2,0))</f>
        <v>HARDIK</v>
      </c>
      <c r="O1313" s="50" t="str">
        <f>TRIM(UPPER(tbl_raw_data[[#This Row],[Outcome]]))</f>
        <v>WITHDRAW</v>
      </c>
      <c r="P1313" s="50" t="str">
        <f>TRIM(UPPER(tbl_raw_data[[#This Row],[Queue Name]]))</f>
        <v>CONSUMER PRE BUREAU</v>
      </c>
      <c r="Q1313" s="50" t="str">
        <f>IF(tbl_raw_data[[#This Row],[Time taken in min]]&lt;=Settiings!$D$2,"SLA_MET","SLA_NOT_MET")</f>
        <v>SLA_MET</v>
      </c>
      <c r="R1313" s="94"/>
    </row>
    <row r="1314" spans="1:18" x14ac:dyDescent="0.3">
      <c r="A1314" s="23" t="s">
        <v>6529</v>
      </c>
      <c r="B1314" s="9">
        <v>45164.597488425927</v>
      </c>
      <c r="C1314" s="30">
        <v>45164.604733796295</v>
      </c>
      <c r="D1314" s="31" t="s">
        <v>8</v>
      </c>
      <c r="E1314" s="31" t="s">
        <v>47</v>
      </c>
      <c r="F1314" s="31" t="s">
        <v>1222</v>
      </c>
      <c r="G1314" s="31" t="s">
        <v>6530</v>
      </c>
      <c r="H1314" s="78" t="s">
        <v>7451</v>
      </c>
      <c r="I1314" s="48">
        <f>tbl_raw_data[[#This Row],[Date Actioned]]-tbl_raw_data[[#This Row],[Date Tagged]]</f>
        <v>7.2453703687642701E-3</v>
      </c>
      <c r="J1314" s="46">
        <f>HOUR(tbl_raw_data[[#This Row],[Time_taken]])*60+MINUTE(tbl_raw_data[[#This Row],[Time_taken]])+SECOND(tbl_raw_data[[#This Row],[Time_taken]])/60</f>
        <v>10.433333333333334</v>
      </c>
      <c r="K1314" s="52">
        <f>DATE(YEAR(tbl_raw_data[[#This Row],[Date Actioned]]),MONTH(tbl_raw_data[[#This Row],[Date Actioned]]),DAY(tbl_raw_data[[#This Row],[Date Actioned]]))</f>
        <v>45164</v>
      </c>
      <c r="L1314" s="50" t="str">
        <f>UPPER(TEXT(tbl_raw_data[[#This Row],[updated_date]],"MMMM"))</f>
        <v>AUGUST</v>
      </c>
      <c r="M1314" s="50" t="str">
        <f>"WEEK "&amp; IF(ROUNDUP(DAY(tbl_raw_data[[#This Row],[updated_date]])/7,0)=5,4,ROUNDUP(DAY(tbl_raw_data[[#This Row],[updated_date]])/7,0))</f>
        <v>WEEK 4</v>
      </c>
      <c r="N1314" s="50" t="str">
        <f>UPPER(VLOOKUP(tbl_raw_data[[#This Row],[Analyst]],Settiings!$A$2:$B$16,2,0))</f>
        <v>HARDIK</v>
      </c>
      <c r="O1314" s="50" t="str">
        <f>TRIM(UPPER(tbl_raw_data[[#This Row],[Outcome]]))</f>
        <v>WITHDRAW</v>
      </c>
      <c r="P1314" s="50" t="str">
        <f>TRIM(UPPER(tbl_raw_data[[#This Row],[Queue Name]]))</f>
        <v>CONSUMER PRE BUREAU</v>
      </c>
      <c r="Q1314" s="50" t="str">
        <f>IF(tbl_raw_data[[#This Row],[Time taken in min]]&lt;=Settiings!$D$2,"SLA_MET","SLA_NOT_MET")</f>
        <v>SLA_MET</v>
      </c>
      <c r="R1314" s="94"/>
    </row>
    <row r="1315" spans="1:18" x14ac:dyDescent="0.3">
      <c r="A1315" s="20" t="s">
        <v>6532</v>
      </c>
      <c r="B1315" s="9">
        <v>45164.599351851852</v>
      </c>
      <c r="C1315" s="30">
        <v>45164.61109953704</v>
      </c>
      <c r="D1315" s="31" t="s">
        <v>8</v>
      </c>
      <c r="E1315" s="31" t="s">
        <v>19</v>
      </c>
      <c r="F1315" s="31" t="s">
        <v>1222</v>
      </c>
      <c r="G1315" s="31" t="s">
        <v>4698</v>
      </c>
      <c r="H1315" s="78" t="s">
        <v>7451</v>
      </c>
      <c r="I1315" s="48">
        <f>tbl_raw_data[[#This Row],[Date Actioned]]-tbl_raw_data[[#This Row],[Date Tagged]]</f>
        <v>1.1747685188311152E-2</v>
      </c>
      <c r="J1315" s="46">
        <f>HOUR(tbl_raw_data[[#This Row],[Time_taken]])*60+MINUTE(tbl_raw_data[[#This Row],[Time_taken]])+SECOND(tbl_raw_data[[#This Row],[Time_taken]])/60</f>
        <v>16.916666666666668</v>
      </c>
      <c r="K1315" s="52">
        <f>DATE(YEAR(tbl_raw_data[[#This Row],[Date Actioned]]),MONTH(tbl_raw_data[[#This Row],[Date Actioned]]),DAY(tbl_raw_data[[#This Row],[Date Actioned]]))</f>
        <v>45164</v>
      </c>
      <c r="L1315" s="50" t="str">
        <f>UPPER(TEXT(tbl_raw_data[[#This Row],[updated_date]],"MMMM"))</f>
        <v>AUGUST</v>
      </c>
      <c r="M1315" s="50" t="str">
        <f>"WEEK "&amp; IF(ROUNDUP(DAY(tbl_raw_data[[#This Row],[updated_date]])/7,0)=5,4,ROUNDUP(DAY(tbl_raw_data[[#This Row],[updated_date]])/7,0))</f>
        <v>WEEK 4</v>
      </c>
      <c r="N1315" s="50" t="str">
        <f>UPPER(VLOOKUP(tbl_raw_data[[#This Row],[Analyst]],Settiings!$A$2:$B$16,2,0))</f>
        <v>HARDIK</v>
      </c>
      <c r="O1315" s="50" t="str">
        <f>TRIM(UPPER(tbl_raw_data[[#This Row],[Outcome]]))</f>
        <v>WITHDRAW</v>
      </c>
      <c r="P1315" s="50" t="str">
        <f>TRIM(UPPER(tbl_raw_data[[#This Row],[Queue Name]]))</f>
        <v>CONSUMER POST BUREAU</v>
      </c>
      <c r="Q1315" s="50" t="str">
        <f>IF(tbl_raw_data[[#This Row],[Time taken in min]]&lt;=Settiings!$D$2,"SLA_MET","SLA_NOT_MET")</f>
        <v>SLA_MET</v>
      </c>
      <c r="R1315" s="94"/>
    </row>
    <row r="1316" spans="1:18" x14ac:dyDescent="0.3">
      <c r="A1316" s="23" t="s">
        <v>6536</v>
      </c>
      <c r="B1316" s="15">
        <v>45164.611006944448</v>
      </c>
      <c r="C1316" s="28">
        <v>45164.616446759261</v>
      </c>
      <c r="D1316" s="29" t="s">
        <v>8</v>
      </c>
      <c r="E1316" s="29" t="s">
        <v>47</v>
      </c>
      <c r="F1316" s="29" t="s">
        <v>1222</v>
      </c>
      <c r="G1316" s="29" t="s">
        <v>6537</v>
      </c>
      <c r="H1316" s="78" t="s">
        <v>7451</v>
      </c>
      <c r="I1316" s="48">
        <f>tbl_raw_data[[#This Row],[Date Actioned]]-tbl_raw_data[[#This Row],[Date Tagged]]</f>
        <v>5.4398148131440394E-3</v>
      </c>
      <c r="J1316" s="46">
        <f>HOUR(tbl_raw_data[[#This Row],[Time_taken]])*60+MINUTE(tbl_raw_data[[#This Row],[Time_taken]])+SECOND(tbl_raw_data[[#This Row],[Time_taken]])/60</f>
        <v>7.833333333333333</v>
      </c>
      <c r="K1316" s="52">
        <f>DATE(YEAR(tbl_raw_data[[#This Row],[Date Actioned]]),MONTH(tbl_raw_data[[#This Row],[Date Actioned]]),DAY(tbl_raw_data[[#This Row],[Date Actioned]]))</f>
        <v>45164</v>
      </c>
      <c r="L1316" s="50" t="str">
        <f>UPPER(TEXT(tbl_raw_data[[#This Row],[updated_date]],"MMMM"))</f>
        <v>AUGUST</v>
      </c>
      <c r="M1316" s="50" t="str">
        <f>"WEEK "&amp; IF(ROUNDUP(DAY(tbl_raw_data[[#This Row],[updated_date]])/7,0)=5,4,ROUNDUP(DAY(tbl_raw_data[[#This Row],[updated_date]])/7,0))</f>
        <v>WEEK 4</v>
      </c>
      <c r="N1316" s="50" t="str">
        <f>UPPER(VLOOKUP(tbl_raw_data[[#This Row],[Analyst]],Settiings!$A$2:$B$16,2,0))</f>
        <v>HARDIK</v>
      </c>
      <c r="O1316" s="50" t="str">
        <f>TRIM(UPPER(tbl_raw_data[[#This Row],[Outcome]]))</f>
        <v>WITHDRAW</v>
      </c>
      <c r="P1316" s="50" t="str">
        <f>TRIM(UPPER(tbl_raw_data[[#This Row],[Queue Name]]))</f>
        <v>CONSUMER PRE BUREAU</v>
      </c>
      <c r="Q1316" s="50" t="str">
        <f>IF(tbl_raw_data[[#This Row],[Time taken in min]]&lt;=Settiings!$D$2,"SLA_MET","SLA_NOT_MET")</f>
        <v>SLA_MET</v>
      </c>
      <c r="R1316" s="94"/>
    </row>
    <row r="1317" spans="1:18" x14ac:dyDescent="0.3">
      <c r="A1317" s="20" t="s">
        <v>6541</v>
      </c>
      <c r="B1317" s="15">
        <v>45164.61482638889</v>
      </c>
      <c r="C1317" s="28">
        <v>45164.624444444446</v>
      </c>
      <c r="D1317" s="29" t="s">
        <v>8</v>
      </c>
      <c r="E1317" s="29" t="s">
        <v>19</v>
      </c>
      <c r="F1317" s="29" t="s">
        <v>1222</v>
      </c>
      <c r="G1317" s="29" t="s">
        <v>4698</v>
      </c>
      <c r="H1317" s="78" t="s">
        <v>7451</v>
      </c>
      <c r="I1317" s="48">
        <f>tbl_raw_data[[#This Row],[Date Actioned]]-tbl_raw_data[[#This Row],[Date Tagged]]</f>
        <v>9.6180555556202307E-3</v>
      </c>
      <c r="J1317" s="46">
        <f>HOUR(tbl_raw_data[[#This Row],[Time_taken]])*60+MINUTE(tbl_raw_data[[#This Row],[Time_taken]])+SECOND(tbl_raw_data[[#This Row],[Time_taken]])/60</f>
        <v>13.85</v>
      </c>
      <c r="K1317" s="52">
        <f>DATE(YEAR(tbl_raw_data[[#This Row],[Date Actioned]]),MONTH(tbl_raw_data[[#This Row],[Date Actioned]]),DAY(tbl_raw_data[[#This Row],[Date Actioned]]))</f>
        <v>45164</v>
      </c>
      <c r="L1317" s="50" t="str">
        <f>UPPER(TEXT(tbl_raw_data[[#This Row],[updated_date]],"MMMM"))</f>
        <v>AUGUST</v>
      </c>
      <c r="M1317" s="50" t="str">
        <f>"WEEK "&amp; IF(ROUNDUP(DAY(tbl_raw_data[[#This Row],[updated_date]])/7,0)=5,4,ROUNDUP(DAY(tbl_raw_data[[#This Row],[updated_date]])/7,0))</f>
        <v>WEEK 4</v>
      </c>
      <c r="N1317" s="50" t="str">
        <f>UPPER(VLOOKUP(tbl_raw_data[[#This Row],[Analyst]],Settiings!$A$2:$B$16,2,0))</f>
        <v>HARDIK</v>
      </c>
      <c r="O1317" s="50" t="str">
        <f>TRIM(UPPER(tbl_raw_data[[#This Row],[Outcome]]))</f>
        <v>WITHDRAW</v>
      </c>
      <c r="P1317" s="50" t="str">
        <f>TRIM(UPPER(tbl_raw_data[[#This Row],[Queue Name]]))</f>
        <v>CONSUMER POST BUREAU</v>
      </c>
      <c r="Q1317" s="50" t="str">
        <f>IF(tbl_raw_data[[#This Row],[Time taken in min]]&lt;=Settiings!$D$2,"SLA_MET","SLA_NOT_MET")</f>
        <v>SLA_MET</v>
      </c>
      <c r="R1317" s="94"/>
    </row>
    <row r="1318" spans="1:18" x14ac:dyDescent="0.3">
      <c r="A1318" s="23" t="s">
        <v>6544</v>
      </c>
      <c r="B1318" s="9">
        <v>45164.618796296294</v>
      </c>
      <c r="C1318" s="30">
        <v>45164.627453703702</v>
      </c>
      <c r="D1318" s="31" t="s">
        <v>8</v>
      </c>
      <c r="E1318" s="31" t="s">
        <v>47</v>
      </c>
      <c r="F1318" s="31" t="s">
        <v>65</v>
      </c>
      <c r="G1318" s="31" t="s">
        <v>6545</v>
      </c>
      <c r="H1318" s="78" t="s">
        <v>7451</v>
      </c>
      <c r="I1318" s="48">
        <f>tbl_raw_data[[#This Row],[Date Actioned]]-tbl_raw_data[[#This Row],[Date Tagged]]</f>
        <v>8.6574074084637687E-3</v>
      </c>
      <c r="J1318" s="46">
        <f>HOUR(tbl_raw_data[[#This Row],[Time_taken]])*60+MINUTE(tbl_raw_data[[#This Row],[Time_taken]])+SECOND(tbl_raw_data[[#This Row],[Time_taken]])/60</f>
        <v>12.466666666666667</v>
      </c>
      <c r="K1318" s="52">
        <f>DATE(YEAR(tbl_raw_data[[#This Row],[Date Actioned]]),MONTH(tbl_raw_data[[#This Row],[Date Actioned]]),DAY(tbl_raw_data[[#This Row],[Date Actioned]]))</f>
        <v>45164</v>
      </c>
      <c r="L1318" s="50" t="str">
        <f>UPPER(TEXT(tbl_raw_data[[#This Row],[updated_date]],"MMMM"))</f>
        <v>AUGUST</v>
      </c>
      <c r="M1318" s="50" t="str">
        <f>"WEEK "&amp; IF(ROUNDUP(DAY(tbl_raw_data[[#This Row],[updated_date]])/7,0)=5,4,ROUNDUP(DAY(tbl_raw_data[[#This Row],[updated_date]])/7,0))</f>
        <v>WEEK 4</v>
      </c>
      <c r="N1318" s="50" t="str">
        <f>UPPER(VLOOKUP(tbl_raw_data[[#This Row],[Analyst]],Settiings!$A$2:$B$16,2,0))</f>
        <v>SAM</v>
      </c>
      <c r="O1318" s="50" t="str">
        <f>TRIM(UPPER(tbl_raw_data[[#This Row],[Outcome]]))</f>
        <v>WITHDRAW</v>
      </c>
      <c r="P1318" s="50" t="str">
        <f>TRIM(UPPER(tbl_raw_data[[#This Row],[Queue Name]]))</f>
        <v>CONSUMER PRE BUREAU</v>
      </c>
      <c r="Q1318" s="50" t="str">
        <f>IF(tbl_raw_data[[#This Row],[Time taken in min]]&lt;=Settiings!$D$2,"SLA_MET","SLA_NOT_MET")</f>
        <v>SLA_MET</v>
      </c>
      <c r="R1318" s="94"/>
    </row>
    <row r="1319" spans="1:18" x14ac:dyDescent="0.3">
      <c r="A1319" s="20" t="s">
        <v>6548</v>
      </c>
      <c r="B1319" s="9">
        <v>45164.622847222221</v>
      </c>
      <c r="C1319" s="30">
        <v>45164.634560185186</v>
      </c>
      <c r="D1319" s="31" t="s">
        <v>8</v>
      </c>
      <c r="E1319" s="31" t="s">
        <v>9</v>
      </c>
      <c r="F1319" s="31" t="s">
        <v>65</v>
      </c>
      <c r="G1319" s="31" t="s">
        <v>4698</v>
      </c>
      <c r="H1319" s="78" t="s">
        <v>7451</v>
      </c>
      <c r="I1319" s="48">
        <f>tbl_raw_data[[#This Row],[Date Actioned]]-tbl_raw_data[[#This Row],[Date Tagged]]</f>
        <v>1.1712962965248153E-2</v>
      </c>
      <c r="J1319" s="46">
        <f>HOUR(tbl_raw_data[[#This Row],[Time_taken]])*60+MINUTE(tbl_raw_data[[#This Row],[Time_taken]])+SECOND(tbl_raw_data[[#This Row],[Time_taken]])/60</f>
        <v>16.866666666666667</v>
      </c>
      <c r="K1319" s="52">
        <f>DATE(YEAR(tbl_raw_data[[#This Row],[Date Actioned]]),MONTH(tbl_raw_data[[#This Row],[Date Actioned]]),DAY(tbl_raw_data[[#This Row],[Date Actioned]]))</f>
        <v>45164</v>
      </c>
      <c r="L1319" s="50" t="str">
        <f>UPPER(TEXT(tbl_raw_data[[#This Row],[updated_date]],"MMMM"))</f>
        <v>AUGUST</v>
      </c>
      <c r="M1319" s="50" t="str">
        <f>"WEEK "&amp; IF(ROUNDUP(DAY(tbl_raw_data[[#This Row],[updated_date]])/7,0)=5,4,ROUNDUP(DAY(tbl_raw_data[[#This Row],[updated_date]])/7,0))</f>
        <v>WEEK 4</v>
      </c>
      <c r="N1319" s="50" t="str">
        <f>UPPER(VLOOKUP(tbl_raw_data[[#This Row],[Analyst]],Settiings!$A$2:$B$16,2,0))</f>
        <v>SAM</v>
      </c>
      <c r="O1319" s="50" t="str">
        <f>TRIM(UPPER(tbl_raw_data[[#This Row],[Outcome]]))</f>
        <v>WITHDRAW</v>
      </c>
      <c r="P1319" s="50" t="str">
        <f>TRIM(UPPER(tbl_raw_data[[#This Row],[Queue Name]]))</f>
        <v>CONSUMER EXISTING</v>
      </c>
      <c r="Q1319" s="50" t="str">
        <f>IF(tbl_raw_data[[#This Row],[Time taken in min]]&lt;=Settiings!$D$2,"SLA_MET","SLA_NOT_MET")</f>
        <v>SLA_MET</v>
      </c>
      <c r="R1319" s="94"/>
    </row>
    <row r="1320" spans="1:18" x14ac:dyDescent="0.3">
      <c r="A1320" s="14" t="s">
        <v>6550</v>
      </c>
      <c r="B1320" s="9">
        <v>45164.625335648147</v>
      </c>
      <c r="C1320" s="30">
        <v>45164.636701388888</v>
      </c>
      <c r="D1320" s="31" t="s">
        <v>8</v>
      </c>
      <c r="E1320" s="31" t="s">
        <v>9</v>
      </c>
      <c r="F1320" s="31" t="s">
        <v>1222</v>
      </c>
      <c r="G1320" s="31" t="s">
        <v>6551</v>
      </c>
      <c r="H1320" s="78" t="s">
        <v>7451</v>
      </c>
      <c r="I1320" s="48">
        <f>tbl_raw_data[[#This Row],[Date Actioned]]-tbl_raw_data[[#This Row],[Date Tagged]]</f>
        <v>1.1365740741894115E-2</v>
      </c>
      <c r="J1320" s="46">
        <f>HOUR(tbl_raw_data[[#This Row],[Time_taken]])*60+MINUTE(tbl_raw_data[[#This Row],[Time_taken]])+SECOND(tbl_raw_data[[#This Row],[Time_taken]])/60</f>
        <v>16.366666666666667</v>
      </c>
      <c r="K1320" s="52">
        <f>DATE(YEAR(tbl_raw_data[[#This Row],[Date Actioned]]),MONTH(tbl_raw_data[[#This Row],[Date Actioned]]),DAY(tbl_raw_data[[#This Row],[Date Actioned]]))</f>
        <v>45164</v>
      </c>
      <c r="L1320" s="50" t="str">
        <f>UPPER(TEXT(tbl_raw_data[[#This Row],[updated_date]],"MMMM"))</f>
        <v>AUGUST</v>
      </c>
      <c r="M1320" s="50" t="str">
        <f>"WEEK "&amp; IF(ROUNDUP(DAY(tbl_raw_data[[#This Row],[updated_date]])/7,0)=5,4,ROUNDUP(DAY(tbl_raw_data[[#This Row],[updated_date]])/7,0))</f>
        <v>WEEK 4</v>
      </c>
      <c r="N1320" s="50" t="str">
        <f>UPPER(VLOOKUP(tbl_raw_data[[#This Row],[Analyst]],Settiings!$A$2:$B$16,2,0))</f>
        <v>HARDIK</v>
      </c>
      <c r="O1320" s="50" t="str">
        <f>TRIM(UPPER(tbl_raw_data[[#This Row],[Outcome]]))</f>
        <v>WITHDRAW</v>
      </c>
      <c r="P1320" s="50" t="str">
        <f>TRIM(UPPER(tbl_raw_data[[#This Row],[Queue Name]]))</f>
        <v>CONSUMER EXISTING</v>
      </c>
      <c r="Q1320" s="50" t="str">
        <f>IF(tbl_raw_data[[#This Row],[Time taken in min]]&lt;=Settiings!$D$2,"SLA_MET","SLA_NOT_MET")</f>
        <v>SLA_MET</v>
      </c>
      <c r="R1320" s="94"/>
    </row>
    <row r="1321" spans="1:18" x14ac:dyDescent="0.3">
      <c r="A1321" s="23" t="s">
        <v>6553</v>
      </c>
      <c r="B1321" s="9">
        <v>45164.632199074076</v>
      </c>
      <c r="C1321" s="30">
        <v>45164.64167824074</v>
      </c>
      <c r="D1321" s="31" t="s">
        <v>8</v>
      </c>
      <c r="E1321" s="31" t="s">
        <v>47</v>
      </c>
      <c r="F1321" s="31" t="s">
        <v>1222</v>
      </c>
      <c r="G1321" s="31" t="s">
        <v>6554</v>
      </c>
      <c r="H1321" s="78" t="s">
        <v>7451</v>
      </c>
      <c r="I1321" s="48">
        <f>tbl_raw_data[[#This Row],[Date Actioned]]-tbl_raw_data[[#This Row],[Date Tagged]]</f>
        <v>9.4791666633682325E-3</v>
      </c>
      <c r="J1321" s="46">
        <f>HOUR(tbl_raw_data[[#This Row],[Time_taken]])*60+MINUTE(tbl_raw_data[[#This Row],[Time_taken]])+SECOND(tbl_raw_data[[#This Row],[Time_taken]])/60</f>
        <v>13.65</v>
      </c>
      <c r="K1321" s="52">
        <f>DATE(YEAR(tbl_raw_data[[#This Row],[Date Actioned]]),MONTH(tbl_raw_data[[#This Row],[Date Actioned]]),DAY(tbl_raw_data[[#This Row],[Date Actioned]]))</f>
        <v>45164</v>
      </c>
      <c r="L1321" s="50" t="str">
        <f>UPPER(TEXT(tbl_raw_data[[#This Row],[updated_date]],"MMMM"))</f>
        <v>AUGUST</v>
      </c>
      <c r="M1321" s="50" t="str">
        <f>"WEEK "&amp; IF(ROUNDUP(DAY(tbl_raw_data[[#This Row],[updated_date]])/7,0)=5,4,ROUNDUP(DAY(tbl_raw_data[[#This Row],[updated_date]])/7,0))</f>
        <v>WEEK 4</v>
      </c>
      <c r="N1321" s="50" t="str">
        <f>UPPER(VLOOKUP(tbl_raw_data[[#This Row],[Analyst]],Settiings!$A$2:$B$16,2,0))</f>
        <v>HARDIK</v>
      </c>
      <c r="O1321" s="50" t="str">
        <f>TRIM(UPPER(tbl_raw_data[[#This Row],[Outcome]]))</f>
        <v>WITHDRAW</v>
      </c>
      <c r="P1321" s="50" t="str">
        <f>TRIM(UPPER(tbl_raw_data[[#This Row],[Queue Name]]))</f>
        <v>CONSUMER PRE BUREAU</v>
      </c>
      <c r="Q1321" s="50" t="str">
        <f>IF(tbl_raw_data[[#This Row],[Time taken in min]]&lt;=Settiings!$D$2,"SLA_MET","SLA_NOT_MET")</f>
        <v>SLA_MET</v>
      </c>
      <c r="R1321" s="94"/>
    </row>
    <row r="1322" spans="1:18" x14ac:dyDescent="0.3">
      <c r="A1322" s="14" t="s">
        <v>6555</v>
      </c>
      <c r="B1322" s="15">
        <v>45164.633611111109</v>
      </c>
      <c r="C1322" s="28">
        <v>45164.646747685183</v>
      </c>
      <c r="D1322" s="29" t="s">
        <v>8</v>
      </c>
      <c r="E1322" s="29" t="s">
        <v>19</v>
      </c>
      <c r="F1322" s="29" t="s">
        <v>1222</v>
      </c>
      <c r="G1322" s="29" t="s">
        <v>6556</v>
      </c>
      <c r="H1322" s="78" t="s">
        <v>7451</v>
      </c>
      <c r="I1322" s="48">
        <f>tbl_raw_data[[#This Row],[Date Actioned]]-tbl_raw_data[[#This Row],[Date Tagged]]</f>
        <v>1.3136574074451346E-2</v>
      </c>
      <c r="J1322" s="46">
        <f>HOUR(tbl_raw_data[[#This Row],[Time_taken]])*60+MINUTE(tbl_raw_data[[#This Row],[Time_taken]])+SECOND(tbl_raw_data[[#This Row],[Time_taken]])/60</f>
        <v>18.916666666666668</v>
      </c>
      <c r="K1322" s="52">
        <f>DATE(YEAR(tbl_raw_data[[#This Row],[Date Actioned]]),MONTH(tbl_raw_data[[#This Row],[Date Actioned]]),DAY(tbl_raw_data[[#This Row],[Date Actioned]]))</f>
        <v>45164</v>
      </c>
      <c r="L1322" s="50" t="str">
        <f>UPPER(TEXT(tbl_raw_data[[#This Row],[updated_date]],"MMMM"))</f>
        <v>AUGUST</v>
      </c>
      <c r="M1322" s="50" t="str">
        <f>"WEEK "&amp; IF(ROUNDUP(DAY(tbl_raw_data[[#This Row],[updated_date]])/7,0)=5,4,ROUNDUP(DAY(tbl_raw_data[[#This Row],[updated_date]])/7,0))</f>
        <v>WEEK 4</v>
      </c>
      <c r="N1322" s="50" t="str">
        <f>UPPER(VLOOKUP(tbl_raw_data[[#This Row],[Analyst]],Settiings!$A$2:$B$16,2,0))</f>
        <v>HARDIK</v>
      </c>
      <c r="O1322" s="50" t="str">
        <f>TRIM(UPPER(tbl_raw_data[[#This Row],[Outcome]]))</f>
        <v>WITHDRAW</v>
      </c>
      <c r="P1322" s="50" t="str">
        <f>TRIM(UPPER(tbl_raw_data[[#This Row],[Queue Name]]))</f>
        <v>CONSUMER POST BUREAU</v>
      </c>
      <c r="Q1322" s="50" t="str">
        <f>IF(tbl_raw_data[[#This Row],[Time taken in min]]&lt;=Settiings!$D$2,"SLA_MET","SLA_NOT_MET")</f>
        <v>SLA_MET</v>
      </c>
      <c r="R1322" s="94"/>
    </row>
    <row r="1323" spans="1:18" x14ac:dyDescent="0.3">
      <c r="A1323" s="20" t="s">
        <v>6561</v>
      </c>
      <c r="B1323" s="9">
        <v>45164.642476851855</v>
      </c>
      <c r="C1323" s="30">
        <v>45164.651030092595</v>
      </c>
      <c r="D1323" s="31" t="s">
        <v>8</v>
      </c>
      <c r="E1323" s="31" t="s">
        <v>19</v>
      </c>
      <c r="F1323" s="31" t="s">
        <v>1222</v>
      </c>
      <c r="G1323" s="31" t="s">
        <v>4698</v>
      </c>
      <c r="H1323" s="78" t="s">
        <v>7451</v>
      </c>
      <c r="I1323" s="48">
        <f>tbl_raw_data[[#This Row],[Date Actioned]]-tbl_raw_data[[#This Row],[Date Tagged]]</f>
        <v>8.55324073927477E-3</v>
      </c>
      <c r="J1323" s="46">
        <f>HOUR(tbl_raw_data[[#This Row],[Time_taken]])*60+MINUTE(tbl_raw_data[[#This Row],[Time_taken]])+SECOND(tbl_raw_data[[#This Row],[Time_taken]])/60</f>
        <v>12.316666666666666</v>
      </c>
      <c r="K1323" s="52">
        <f>DATE(YEAR(tbl_raw_data[[#This Row],[Date Actioned]]),MONTH(tbl_raw_data[[#This Row],[Date Actioned]]),DAY(tbl_raw_data[[#This Row],[Date Actioned]]))</f>
        <v>45164</v>
      </c>
      <c r="L1323" s="50" t="str">
        <f>UPPER(TEXT(tbl_raw_data[[#This Row],[updated_date]],"MMMM"))</f>
        <v>AUGUST</v>
      </c>
      <c r="M1323" s="50" t="str">
        <f>"WEEK "&amp; IF(ROUNDUP(DAY(tbl_raw_data[[#This Row],[updated_date]])/7,0)=5,4,ROUNDUP(DAY(tbl_raw_data[[#This Row],[updated_date]])/7,0))</f>
        <v>WEEK 4</v>
      </c>
      <c r="N1323" s="50" t="str">
        <f>UPPER(VLOOKUP(tbl_raw_data[[#This Row],[Analyst]],Settiings!$A$2:$B$16,2,0))</f>
        <v>HARDIK</v>
      </c>
      <c r="O1323" s="50" t="str">
        <f>TRIM(UPPER(tbl_raw_data[[#This Row],[Outcome]]))</f>
        <v>WITHDRAW</v>
      </c>
      <c r="P1323" s="50" t="str">
        <f>TRIM(UPPER(tbl_raw_data[[#This Row],[Queue Name]]))</f>
        <v>CONSUMER POST BUREAU</v>
      </c>
      <c r="Q1323" s="50" t="str">
        <f>IF(tbl_raw_data[[#This Row],[Time taken in min]]&lt;=Settiings!$D$2,"SLA_MET","SLA_NOT_MET")</f>
        <v>SLA_MET</v>
      </c>
      <c r="R1323" s="94"/>
    </row>
    <row r="1324" spans="1:18" x14ac:dyDescent="0.3">
      <c r="A1324" s="23" t="s">
        <v>6562</v>
      </c>
      <c r="B1324" s="15">
        <v>45164.643437500003</v>
      </c>
      <c r="C1324" s="28">
        <v>45164.653773148151</v>
      </c>
      <c r="D1324" s="29" t="s">
        <v>8</v>
      </c>
      <c r="E1324" s="29" t="s">
        <v>9</v>
      </c>
      <c r="F1324" s="29" t="s">
        <v>65</v>
      </c>
      <c r="G1324" s="29" t="s">
        <v>4926</v>
      </c>
      <c r="H1324" s="78" t="s">
        <v>7451</v>
      </c>
      <c r="I1324" s="48">
        <f>tbl_raw_data[[#This Row],[Date Actioned]]-tbl_raw_data[[#This Row],[Date Tagged]]</f>
        <v>1.0335648148611654E-2</v>
      </c>
      <c r="J1324" s="46">
        <f>HOUR(tbl_raw_data[[#This Row],[Time_taken]])*60+MINUTE(tbl_raw_data[[#This Row],[Time_taken]])+SECOND(tbl_raw_data[[#This Row],[Time_taken]])/60</f>
        <v>14.883333333333333</v>
      </c>
      <c r="K1324" s="52">
        <f>DATE(YEAR(tbl_raw_data[[#This Row],[Date Actioned]]),MONTH(tbl_raw_data[[#This Row],[Date Actioned]]),DAY(tbl_raw_data[[#This Row],[Date Actioned]]))</f>
        <v>45164</v>
      </c>
      <c r="L1324" s="50" t="str">
        <f>UPPER(TEXT(tbl_raw_data[[#This Row],[updated_date]],"MMMM"))</f>
        <v>AUGUST</v>
      </c>
      <c r="M1324" s="50" t="str">
        <f>"WEEK "&amp; IF(ROUNDUP(DAY(tbl_raw_data[[#This Row],[updated_date]])/7,0)=5,4,ROUNDUP(DAY(tbl_raw_data[[#This Row],[updated_date]])/7,0))</f>
        <v>WEEK 4</v>
      </c>
      <c r="N1324" s="50" t="str">
        <f>UPPER(VLOOKUP(tbl_raw_data[[#This Row],[Analyst]],Settiings!$A$2:$B$16,2,0))</f>
        <v>SAM</v>
      </c>
      <c r="O1324" s="50" t="str">
        <f>TRIM(UPPER(tbl_raw_data[[#This Row],[Outcome]]))</f>
        <v>WITHDRAW</v>
      </c>
      <c r="P1324" s="50" t="str">
        <f>TRIM(UPPER(tbl_raw_data[[#This Row],[Queue Name]]))</f>
        <v>CONSUMER EXISTING</v>
      </c>
      <c r="Q1324" s="50" t="str">
        <f>IF(tbl_raw_data[[#This Row],[Time taken in min]]&lt;=Settiings!$D$2,"SLA_MET","SLA_NOT_MET")</f>
        <v>SLA_MET</v>
      </c>
      <c r="R1324" s="94"/>
    </row>
    <row r="1325" spans="1:18" x14ac:dyDescent="0.3">
      <c r="A1325" s="20" t="s">
        <v>6589</v>
      </c>
      <c r="B1325" s="9">
        <v>45164.700162037036</v>
      </c>
      <c r="C1325" s="30">
        <v>45164.704652777778</v>
      </c>
      <c r="D1325" s="31" t="s">
        <v>8</v>
      </c>
      <c r="E1325" s="31" t="s">
        <v>47</v>
      </c>
      <c r="F1325" s="31" t="s">
        <v>1222</v>
      </c>
      <c r="G1325" s="31" t="s">
        <v>4698</v>
      </c>
      <c r="H1325" s="78" t="s">
        <v>7451</v>
      </c>
      <c r="I1325" s="48">
        <f>tbl_raw_data[[#This Row],[Date Actioned]]-tbl_raw_data[[#This Row],[Date Tagged]]</f>
        <v>4.4907407427672297E-3</v>
      </c>
      <c r="J1325" s="46">
        <f>HOUR(tbl_raw_data[[#This Row],[Time_taken]])*60+MINUTE(tbl_raw_data[[#This Row],[Time_taken]])+SECOND(tbl_raw_data[[#This Row],[Time_taken]])/60</f>
        <v>6.4666666666666668</v>
      </c>
      <c r="K1325" s="52">
        <f>DATE(YEAR(tbl_raw_data[[#This Row],[Date Actioned]]),MONTH(tbl_raw_data[[#This Row],[Date Actioned]]),DAY(tbl_raw_data[[#This Row],[Date Actioned]]))</f>
        <v>45164</v>
      </c>
      <c r="L1325" s="50" t="str">
        <f>UPPER(TEXT(tbl_raw_data[[#This Row],[updated_date]],"MMMM"))</f>
        <v>AUGUST</v>
      </c>
      <c r="M1325" s="50" t="str">
        <f>"WEEK "&amp; IF(ROUNDUP(DAY(tbl_raw_data[[#This Row],[updated_date]])/7,0)=5,4,ROUNDUP(DAY(tbl_raw_data[[#This Row],[updated_date]])/7,0))</f>
        <v>WEEK 4</v>
      </c>
      <c r="N1325" s="50" t="str">
        <f>UPPER(VLOOKUP(tbl_raw_data[[#This Row],[Analyst]],Settiings!$A$2:$B$16,2,0))</f>
        <v>HARDIK</v>
      </c>
      <c r="O1325" s="50" t="str">
        <f>TRIM(UPPER(tbl_raw_data[[#This Row],[Outcome]]))</f>
        <v>WITHDRAW</v>
      </c>
      <c r="P1325" s="50" t="str">
        <f>TRIM(UPPER(tbl_raw_data[[#This Row],[Queue Name]]))</f>
        <v>CONSUMER PRE BUREAU</v>
      </c>
      <c r="Q1325" s="50" t="str">
        <f>IF(tbl_raw_data[[#This Row],[Time taken in min]]&lt;=Settiings!$D$2,"SLA_MET","SLA_NOT_MET")</f>
        <v>SLA_MET</v>
      </c>
      <c r="R1325" s="94"/>
    </row>
    <row r="1326" spans="1:18" x14ac:dyDescent="0.3">
      <c r="A1326" s="14" t="s">
        <v>6592</v>
      </c>
      <c r="B1326" s="9">
        <v>45164.703055555554</v>
      </c>
      <c r="C1326" s="30">
        <v>45164.708923611113</v>
      </c>
      <c r="D1326" s="31" t="s">
        <v>8</v>
      </c>
      <c r="E1326" s="31" t="s">
        <v>47</v>
      </c>
      <c r="F1326" s="31" t="s">
        <v>1222</v>
      </c>
      <c r="G1326" s="31" t="s">
        <v>4926</v>
      </c>
      <c r="H1326" s="78" t="s">
        <v>7451</v>
      </c>
      <c r="I1326" s="48">
        <f>tbl_raw_data[[#This Row],[Date Actioned]]-tbl_raw_data[[#This Row],[Date Tagged]]</f>
        <v>5.8680555594037287E-3</v>
      </c>
      <c r="J1326" s="46">
        <f>HOUR(tbl_raw_data[[#This Row],[Time_taken]])*60+MINUTE(tbl_raw_data[[#This Row],[Time_taken]])+SECOND(tbl_raw_data[[#This Row],[Time_taken]])/60</f>
        <v>8.4499999999999993</v>
      </c>
      <c r="K1326" s="52">
        <f>DATE(YEAR(tbl_raw_data[[#This Row],[Date Actioned]]),MONTH(tbl_raw_data[[#This Row],[Date Actioned]]),DAY(tbl_raw_data[[#This Row],[Date Actioned]]))</f>
        <v>45164</v>
      </c>
      <c r="L1326" s="50" t="str">
        <f>UPPER(TEXT(tbl_raw_data[[#This Row],[updated_date]],"MMMM"))</f>
        <v>AUGUST</v>
      </c>
      <c r="M1326" s="50" t="str">
        <f>"WEEK "&amp; IF(ROUNDUP(DAY(tbl_raw_data[[#This Row],[updated_date]])/7,0)=5,4,ROUNDUP(DAY(tbl_raw_data[[#This Row],[updated_date]])/7,0))</f>
        <v>WEEK 4</v>
      </c>
      <c r="N1326" s="50" t="str">
        <f>UPPER(VLOOKUP(tbl_raw_data[[#This Row],[Analyst]],Settiings!$A$2:$B$16,2,0))</f>
        <v>HARDIK</v>
      </c>
      <c r="O1326" s="50" t="str">
        <f>TRIM(UPPER(tbl_raw_data[[#This Row],[Outcome]]))</f>
        <v>WITHDRAW</v>
      </c>
      <c r="P1326" s="50" t="str">
        <f>TRIM(UPPER(tbl_raw_data[[#This Row],[Queue Name]]))</f>
        <v>CONSUMER PRE BUREAU</v>
      </c>
      <c r="Q1326" s="50" t="str">
        <f>IF(tbl_raw_data[[#This Row],[Time taken in min]]&lt;=Settiings!$D$2,"SLA_MET","SLA_NOT_MET")</f>
        <v>SLA_MET</v>
      </c>
      <c r="R1326" s="94"/>
    </row>
    <row r="1327" spans="1:18" x14ac:dyDescent="0.3">
      <c r="A1327" s="20" t="s">
        <v>6594</v>
      </c>
      <c r="B1327" s="15">
        <v>45164.744652777779</v>
      </c>
      <c r="C1327" s="28">
        <v>45164.749965277777</v>
      </c>
      <c r="D1327" s="29" t="s">
        <v>8</v>
      </c>
      <c r="E1327" s="29" t="s">
        <v>47</v>
      </c>
      <c r="F1327" s="29" t="s">
        <v>10</v>
      </c>
      <c r="G1327" s="29" t="s">
        <v>6595</v>
      </c>
      <c r="H1327" s="78" t="s">
        <v>7451</v>
      </c>
      <c r="I1327" s="48">
        <f>tbl_raw_data[[#This Row],[Date Actioned]]-tbl_raw_data[[#This Row],[Date Tagged]]</f>
        <v>5.3124999976716936E-3</v>
      </c>
      <c r="J1327" s="46">
        <f>HOUR(tbl_raw_data[[#This Row],[Time_taken]])*60+MINUTE(tbl_raw_data[[#This Row],[Time_taken]])+SECOND(tbl_raw_data[[#This Row],[Time_taken]])/60</f>
        <v>7.65</v>
      </c>
      <c r="K1327" s="52">
        <f>DATE(YEAR(tbl_raw_data[[#This Row],[Date Actioned]]),MONTH(tbl_raw_data[[#This Row],[Date Actioned]]),DAY(tbl_raw_data[[#This Row],[Date Actioned]]))</f>
        <v>45164</v>
      </c>
      <c r="L1327" s="50" t="str">
        <f>UPPER(TEXT(tbl_raw_data[[#This Row],[updated_date]],"MMMM"))</f>
        <v>AUGUST</v>
      </c>
      <c r="M1327" s="50" t="str">
        <f>"WEEK "&amp; IF(ROUNDUP(DAY(tbl_raw_data[[#This Row],[updated_date]])/7,0)=5,4,ROUNDUP(DAY(tbl_raw_data[[#This Row],[updated_date]])/7,0))</f>
        <v>WEEK 4</v>
      </c>
      <c r="N1327" s="50" t="str">
        <f>UPPER(VLOOKUP(tbl_raw_data[[#This Row],[Analyst]],Settiings!$A$2:$B$16,2,0))</f>
        <v>NITESH</v>
      </c>
      <c r="O1327" s="50" t="str">
        <f>TRIM(UPPER(tbl_raw_data[[#This Row],[Outcome]]))</f>
        <v>WITHDRAW</v>
      </c>
      <c r="P1327" s="50" t="str">
        <f>TRIM(UPPER(tbl_raw_data[[#This Row],[Queue Name]]))</f>
        <v>CONSUMER PRE BUREAU</v>
      </c>
      <c r="Q1327" s="50" t="str">
        <f>IF(tbl_raw_data[[#This Row],[Time taken in min]]&lt;=Settiings!$D$2,"SLA_MET","SLA_NOT_MET")</f>
        <v>SLA_MET</v>
      </c>
      <c r="R1327" s="94"/>
    </row>
    <row r="1328" spans="1:18" x14ac:dyDescent="0.3">
      <c r="A1328" s="23" t="s">
        <v>6608</v>
      </c>
      <c r="B1328" s="15">
        <v>45165.430983796294</v>
      </c>
      <c r="C1328" s="15">
        <v>45165.437083333331</v>
      </c>
      <c r="D1328" s="11" t="s">
        <v>8</v>
      </c>
      <c r="E1328" s="12" t="s">
        <v>47</v>
      </c>
      <c r="F1328" s="11" t="s">
        <v>65</v>
      </c>
      <c r="G1328" s="13" t="s">
        <v>4698</v>
      </c>
      <c r="H1328" s="78" t="s">
        <v>7451</v>
      </c>
      <c r="I1328" s="48">
        <f>tbl_raw_data[[#This Row],[Date Actioned]]-tbl_raw_data[[#This Row],[Date Tagged]]</f>
        <v>6.0995370367891155E-3</v>
      </c>
      <c r="J1328" s="46">
        <f>HOUR(tbl_raw_data[[#This Row],[Time_taken]])*60+MINUTE(tbl_raw_data[[#This Row],[Time_taken]])+SECOND(tbl_raw_data[[#This Row],[Time_taken]])/60</f>
        <v>8.7833333333333332</v>
      </c>
      <c r="K1328" s="52">
        <f>DATE(YEAR(tbl_raw_data[[#This Row],[Date Actioned]]),MONTH(tbl_raw_data[[#This Row],[Date Actioned]]),DAY(tbl_raw_data[[#This Row],[Date Actioned]]))</f>
        <v>45165</v>
      </c>
      <c r="L1328" s="50" t="str">
        <f>UPPER(TEXT(tbl_raw_data[[#This Row],[updated_date]],"MMMM"))</f>
        <v>AUGUST</v>
      </c>
      <c r="M1328" s="50" t="str">
        <f>"WEEK "&amp; IF(ROUNDUP(DAY(tbl_raw_data[[#This Row],[updated_date]])/7,0)=5,4,ROUNDUP(DAY(tbl_raw_data[[#This Row],[updated_date]])/7,0))</f>
        <v>WEEK 4</v>
      </c>
      <c r="N1328" s="50" t="str">
        <f>UPPER(VLOOKUP(tbl_raw_data[[#This Row],[Analyst]],Settiings!$A$2:$B$16,2,0))</f>
        <v>SAM</v>
      </c>
      <c r="O1328" s="50" t="str">
        <f>TRIM(UPPER(tbl_raw_data[[#This Row],[Outcome]]))</f>
        <v>WITHDRAW</v>
      </c>
      <c r="P1328" s="50" t="str">
        <f>TRIM(UPPER(tbl_raw_data[[#This Row],[Queue Name]]))</f>
        <v>CONSUMER PRE BUREAU</v>
      </c>
      <c r="Q1328" s="50" t="str">
        <f>IF(tbl_raw_data[[#This Row],[Time taken in min]]&lt;=Settiings!$D$2,"SLA_MET","SLA_NOT_MET")</f>
        <v>SLA_MET</v>
      </c>
      <c r="R1328" s="94"/>
    </row>
    <row r="1329" spans="1:18" x14ac:dyDescent="0.3">
      <c r="A1329" s="20" t="s">
        <v>6611</v>
      </c>
      <c r="B1329" s="15">
        <v>45165.44295138889</v>
      </c>
      <c r="C1329" s="15">
        <v>45165.447511574072</v>
      </c>
      <c r="D1329" s="11" t="s">
        <v>8</v>
      </c>
      <c r="E1329" s="12" t="s">
        <v>47</v>
      </c>
      <c r="F1329" s="11" t="s">
        <v>1222</v>
      </c>
      <c r="G1329" s="13" t="s">
        <v>6462</v>
      </c>
      <c r="H1329" s="78" t="s">
        <v>7451</v>
      </c>
      <c r="I1329" s="48">
        <f>tbl_raw_data[[#This Row],[Date Actioned]]-tbl_raw_data[[#This Row],[Date Tagged]]</f>
        <v>4.5601851816172712E-3</v>
      </c>
      <c r="J1329" s="46">
        <f>HOUR(tbl_raw_data[[#This Row],[Time_taken]])*60+MINUTE(tbl_raw_data[[#This Row],[Time_taken]])+SECOND(tbl_raw_data[[#This Row],[Time_taken]])/60</f>
        <v>6.5666666666666664</v>
      </c>
      <c r="K1329" s="52">
        <f>DATE(YEAR(tbl_raw_data[[#This Row],[Date Actioned]]),MONTH(tbl_raw_data[[#This Row],[Date Actioned]]),DAY(tbl_raw_data[[#This Row],[Date Actioned]]))</f>
        <v>45165</v>
      </c>
      <c r="L1329" s="50" t="str">
        <f>UPPER(TEXT(tbl_raw_data[[#This Row],[updated_date]],"MMMM"))</f>
        <v>AUGUST</v>
      </c>
      <c r="M1329" s="50" t="str">
        <f>"WEEK "&amp; IF(ROUNDUP(DAY(tbl_raw_data[[#This Row],[updated_date]])/7,0)=5,4,ROUNDUP(DAY(tbl_raw_data[[#This Row],[updated_date]])/7,0))</f>
        <v>WEEK 4</v>
      </c>
      <c r="N1329" s="50" t="str">
        <f>UPPER(VLOOKUP(tbl_raw_data[[#This Row],[Analyst]],Settiings!$A$2:$B$16,2,0))</f>
        <v>HARDIK</v>
      </c>
      <c r="O1329" s="50" t="str">
        <f>TRIM(UPPER(tbl_raw_data[[#This Row],[Outcome]]))</f>
        <v>WITHDRAW</v>
      </c>
      <c r="P1329" s="50" t="str">
        <f>TRIM(UPPER(tbl_raw_data[[#This Row],[Queue Name]]))</f>
        <v>CONSUMER PRE BUREAU</v>
      </c>
      <c r="Q1329" s="50" t="str">
        <f>IF(tbl_raw_data[[#This Row],[Time taken in min]]&lt;=Settiings!$D$2,"SLA_MET","SLA_NOT_MET")</f>
        <v>SLA_MET</v>
      </c>
      <c r="R1329" s="94"/>
    </row>
    <row r="1330" spans="1:18" x14ac:dyDescent="0.3">
      <c r="A1330" s="14" t="s">
        <v>6613</v>
      </c>
      <c r="B1330" s="15">
        <v>45165.445277777777</v>
      </c>
      <c r="C1330" s="15">
        <v>45165.452743055554</v>
      </c>
      <c r="D1330" s="11" t="s">
        <v>8</v>
      </c>
      <c r="E1330" s="12" t="s">
        <v>9</v>
      </c>
      <c r="F1330" s="11" t="s">
        <v>1222</v>
      </c>
      <c r="G1330" s="13" t="s">
        <v>4698</v>
      </c>
      <c r="H1330" s="78" t="s">
        <v>7451</v>
      </c>
      <c r="I1330" s="48">
        <f>tbl_raw_data[[#This Row],[Date Actioned]]-tbl_raw_data[[#This Row],[Date Tagged]]</f>
        <v>7.4652777766459621E-3</v>
      </c>
      <c r="J1330" s="46">
        <f>HOUR(tbl_raw_data[[#This Row],[Time_taken]])*60+MINUTE(tbl_raw_data[[#This Row],[Time_taken]])+SECOND(tbl_raw_data[[#This Row],[Time_taken]])/60</f>
        <v>10.75</v>
      </c>
      <c r="K1330" s="52">
        <f>DATE(YEAR(tbl_raw_data[[#This Row],[Date Actioned]]),MONTH(tbl_raw_data[[#This Row],[Date Actioned]]),DAY(tbl_raw_data[[#This Row],[Date Actioned]]))</f>
        <v>45165</v>
      </c>
      <c r="L1330" s="50" t="str">
        <f>UPPER(TEXT(tbl_raw_data[[#This Row],[updated_date]],"MMMM"))</f>
        <v>AUGUST</v>
      </c>
      <c r="M1330" s="50" t="str">
        <f>"WEEK "&amp; IF(ROUNDUP(DAY(tbl_raw_data[[#This Row],[updated_date]])/7,0)=5,4,ROUNDUP(DAY(tbl_raw_data[[#This Row],[updated_date]])/7,0))</f>
        <v>WEEK 4</v>
      </c>
      <c r="N1330" s="50" t="str">
        <f>UPPER(VLOOKUP(tbl_raw_data[[#This Row],[Analyst]],Settiings!$A$2:$B$16,2,0))</f>
        <v>HARDIK</v>
      </c>
      <c r="O1330" s="50" t="str">
        <f>TRIM(UPPER(tbl_raw_data[[#This Row],[Outcome]]))</f>
        <v>WITHDRAW</v>
      </c>
      <c r="P1330" s="50" t="str">
        <f>TRIM(UPPER(tbl_raw_data[[#This Row],[Queue Name]]))</f>
        <v>CONSUMER EXISTING</v>
      </c>
      <c r="Q1330" s="50" t="str">
        <f>IF(tbl_raw_data[[#This Row],[Time taken in min]]&lt;=Settiings!$D$2,"SLA_MET","SLA_NOT_MET")</f>
        <v>SLA_MET</v>
      </c>
      <c r="R1330" s="94"/>
    </row>
    <row r="1331" spans="1:18" x14ac:dyDescent="0.3">
      <c r="A1331" s="23" t="s">
        <v>6618</v>
      </c>
      <c r="B1331" s="15">
        <v>45165.455462962964</v>
      </c>
      <c r="C1331" s="15">
        <v>45165.464490740742</v>
      </c>
      <c r="D1331" s="11" t="s">
        <v>8</v>
      </c>
      <c r="E1331" s="12" t="s">
        <v>9</v>
      </c>
      <c r="F1331" s="11" t="s">
        <v>10</v>
      </c>
      <c r="G1331" s="13" t="s">
        <v>5439</v>
      </c>
      <c r="H1331" s="78" t="s">
        <v>7451</v>
      </c>
      <c r="I1331" s="48">
        <f>tbl_raw_data[[#This Row],[Date Actioned]]-tbl_raw_data[[#This Row],[Date Tagged]]</f>
        <v>9.0277777781011537E-3</v>
      </c>
      <c r="J1331" s="46">
        <f>HOUR(tbl_raw_data[[#This Row],[Time_taken]])*60+MINUTE(tbl_raw_data[[#This Row],[Time_taken]])+SECOND(tbl_raw_data[[#This Row],[Time_taken]])/60</f>
        <v>13</v>
      </c>
      <c r="K1331" s="52">
        <f>DATE(YEAR(tbl_raw_data[[#This Row],[Date Actioned]]),MONTH(tbl_raw_data[[#This Row],[Date Actioned]]),DAY(tbl_raw_data[[#This Row],[Date Actioned]]))</f>
        <v>45165</v>
      </c>
      <c r="L1331" s="50" t="str">
        <f>UPPER(TEXT(tbl_raw_data[[#This Row],[updated_date]],"MMMM"))</f>
        <v>AUGUST</v>
      </c>
      <c r="M1331" s="50" t="str">
        <f>"WEEK "&amp; IF(ROUNDUP(DAY(tbl_raw_data[[#This Row],[updated_date]])/7,0)=5,4,ROUNDUP(DAY(tbl_raw_data[[#This Row],[updated_date]])/7,0))</f>
        <v>WEEK 4</v>
      </c>
      <c r="N1331" s="50" t="str">
        <f>UPPER(VLOOKUP(tbl_raw_data[[#This Row],[Analyst]],Settiings!$A$2:$B$16,2,0))</f>
        <v>NITESH</v>
      </c>
      <c r="O1331" s="50" t="str">
        <f>TRIM(UPPER(tbl_raw_data[[#This Row],[Outcome]]))</f>
        <v>WITHDRAW</v>
      </c>
      <c r="P1331" s="50" t="str">
        <f>TRIM(UPPER(tbl_raw_data[[#This Row],[Queue Name]]))</f>
        <v>CONSUMER EXISTING</v>
      </c>
      <c r="Q1331" s="50" t="str">
        <f>IF(tbl_raw_data[[#This Row],[Time taken in min]]&lt;=Settiings!$D$2,"SLA_MET","SLA_NOT_MET")</f>
        <v>SLA_MET</v>
      </c>
      <c r="R1331" s="94"/>
    </row>
    <row r="1332" spans="1:18" x14ac:dyDescent="0.3">
      <c r="A1332" s="14" t="s">
        <v>6620</v>
      </c>
      <c r="B1332" s="15">
        <v>45165.462754629632</v>
      </c>
      <c r="C1332" s="15">
        <v>45165.472094907411</v>
      </c>
      <c r="D1332" s="11" t="s">
        <v>8</v>
      </c>
      <c r="E1332" s="12" t="s">
        <v>47</v>
      </c>
      <c r="F1332" s="11" t="s">
        <v>1222</v>
      </c>
      <c r="G1332" s="13" t="s">
        <v>4698</v>
      </c>
      <c r="H1332" s="78" t="s">
        <v>7451</v>
      </c>
      <c r="I1332" s="48">
        <f>tbl_raw_data[[#This Row],[Date Actioned]]-tbl_raw_data[[#This Row],[Date Tagged]]</f>
        <v>9.340277778392192E-3</v>
      </c>
      <c r="J1332" s="46">
        <f>HOUR(tbl_raw_data[[#This Row],[Time_taken]])*60+MINUTE(tbl_raw_data[[#This Row],[Time_taken]])+SECOND(tbl_raw_data[[#This Row],[Time_taken]])/60</f>
        <v>13.45</v>
      </c>
      <c r="K1332" s="52">
        <f>DATE(YEAR(tbl_raw_data[[#This Row],[Date Actioned]]),MONTH(tbl_raw_data[[#This Row],[Date Actioned]]),DAY(tbl_raw_data[[#This Row],[Date Actioned]]))</f>
        <v>45165</v>
      </c>
      <c r="L1332" s="50" t="str">
        <f>UPPER(TEXT(tbl_raw_data[[#This Row],[updated_date]],"MMMM"))</f>
        <v>AUGUST</v>
      </c>
      <c r="M1332" s="50" t="str">
        <f>"WEEK "&amp; IF(ROUNDUP(DAY(tbl_raw_data[[#This Row],[updated_date]])/7,0)=5,4,ROUNDUP(DAY(tbl_raw_data[[#This Row],[updated_date]])/7,0))</f>
        <v>WEEK 4</v>
      </c>
      <c r="N1332" s="50" t="str">
        <f>UPPER(VLOOKUP(tbl_raw_data[[#This Row],[Analyst]],Settiings!$A$2:$B$16,2,0))</f>
        <v>HARDIK</v>
      </c>
      <c r="O1332" s="50" t="str">
        <f>TRIM(UPPER(tbl_raw_data[[#This Row],[Outcome]]))</f>
        <v>WITHDRAW</v>
      </c>
      <c r="P1332" s="50" t="str">
        <f>TRIM(UPPER(tbl_raw_data[[#This Row],[Queue Name]]))</f>
        <v>CONSUMER PRE BUREAU</v>
      </c>
      <c r="Q1332" s="50" t="str">
        <f>IF(tbl_raw_data[[#This Row],[Time taken in min]]&lt;=Settiings!$D$2,"SLA_MET","SLA_NOT_MET")</f>
        <v>SLA_MET</v>
      </c>
      <c r="R1332" s="94"/>
    </row>
    <row r="1333" spans="1:18" x14ac:dyDescent="0.3">
      <c r="A1333" s="23" t="s">
        <v>6625</v>
      </c>
      <c r="B1333" s="15">
        <v>45165.476574074077</v>
      </c>
      <c r="C1333" s="15">
        <v>45165.487986111111</v>
      </c>
      <c r="D1333" s="11" t="s">
        <v>8</v>
      </c>
      <c r="E1333" s="12" t="s">
        <v>47</v>
      </c>
      <c r="F1333" s="11" t="s">
        <v>10</v>
      </c>
      <c r="G1333" s="13" t="s">
        <v>4926</v>
      </c>
      <c r="H1333" s="78" t="s">
        <v>7451</v>
      </c>
      <c r="I1333" s="48">
        <f>tbl_raw_data[[#This Row],[Date Actioned]]-tbl_raw_data[[#This Row],[Date Tagged]]</f>
        <v>1.1412037034460809E-2</v>
      </c>
      <c r="J1333" s="46">
        <f>HOUR(tbl_raw_data[[#This Row],[Time_taken]])*60+MINUTE(tbl_raw_data[[#This Row],[Time_taken]])+SECOND(tbl_raw_data[[#This Row],[Time_taken]])/60</f>
        <v>16.433333333333334</v>
      </c>
      <c r="K1333" s="52">
        <f>DATE(YEAR(tbl_raw_data[[#This Row],[Date Actioned]]),MONTH(tbl_raw_data[[#This Row],[Date Actioned]]),DAY(tbl_raw_data[[#This Row],[Date Actioned]]))</f>
        <v>45165</v>
      </c>
      <c r="L1333" s="50" t="str">
        <f>UPPER(TEXT(tbl_raw_data[[#This Row],[updated_date]],"MMMM"))</f>
        <v>AUGUST</v>
      </c>
      <c r="M1333" s="50" t="str">
        <f>"WEEK "&amp; IF(ROUNDUP(DAY(tbl_raw_data[[#This Row],[updated_date]])/7,0)=5,4,ROUNDUP(DAY(tbl_raw_data[[#This Row],[updated_date]])/7,0))</f>
        <v>WEEK 4</v>
      </c>
      <c r="N1333" s="50" t="str">
        <f>UPPER(VLOOKUP(tbl_raw_data[[#This Row],[Analyst]],Settiings!$A$2:$B$16,2,0))</f>
        <v>NITESH</v>
      </c>
      <c r="O1333" s="50" t="str">
        <f>TRIM(UPPER(tbl_raw_data[[#This Row],[Outcome]]))</f>
        <v>WITHDRAW</v>
      </c>
      <c r="P1333" s="50" t="str">
        <f>TRIM(UPPER(tbl_raw_data[[#This Row],[Queue Name]]))</f>
        <v>CONSUMER PRE BUREAU</v>
      </c>
      <c r="Q1333" s="50" t="str">
        <f>IF(tbl_raw_data[[#This Row],[Time taken in min]]&lt;=Settiings!$D$2,"SLA_MET","SLA_NOT_MET")</f>
        <v>SLA_MET</v>
      </c>
      <c r="R1333" s="94"/>
    </row>
    <row r="1334" spans="1:18" x14ac:dyDescent="0.3">
      <c r="A1334" s="14" t="s">
        <v>6626</v>
      </c>
      <c r="B1334" s="15">
        <v>45165.477650462963</v>
      </c>
      <c r="C1334" s="15">
        <v>45165.481388888889</v>
      </c>
      <c r="D1334" s="11" t="s">
        <v>8</v>
      </c>
      <c r="E1334" s="12" t="s">
        <v>47</v>
      </c>
      <c r="F1334" s="11" t="s">
        <v>65</v>
      </c>
      <c r="G1334" s="13" t="s">
        <v>4698</v>
      </c>
      <c r="H1334" s="78" t="s">
        <v>7451</v>
      </c>
      <c r="I1334" s="48">
        <f>tbl_raw_data[[#This Row],[Date Actioned]]-tbl_raw_data[[#This Row],[Date Tagged]]</f>
        <v>3.7384259267128073E-3</v>
      </c>
      <c r="J1334" s="46">
        <f>HOUR(tbl_raw_data[[#This Row],[Time_taken]])*60+MINUTE(tbl_raw_data[[#This Row],[Time_taken]])+SECOND(tbl_raw_data[[#This Row],[Time_taken]])/60</f>
        <v>5.3833333333333337</v>
      </c>
      <c r="K1334" s="52">
        <f>DATE(YEAR(tbl_raw_data[[#This Row],[Date Actioned]]),MONTH(tbl_raw_data[[#This Row],[Date Actioned]]),DAY(tbl_raw_data[[#This Row],[Date Actioned]]))</f>
        <v>45165</v>
      </c>
      <c r="L1334" s="50" t="str">
        <f>UPPER(TEXT(tbl_raw_data[[#This Row],[updated_date]],"MMMM"))</f>
        <v>AUGUST</v>
      </c>
      <c r="M1334" s="50" t="str">
        <f>"WEEK "&amp; IF(ROUNDUP(DAY(tbl_raw_data[[#This Row],[updated_date]])/7,0)=5,4,ROUNDUP(DAY(tbl_raw_data[[#This Row],[updated_date]])/7,0))</f>
        <v>WEEK 4</v>
      </c>
      <c r="N1334" s="50" t="str">
        <f>UPPER(VLOOKUP(tbl_raw_data[[#This Row],[Analyst]],Settiings!$A$2:$B$16,2,0))</f>
        <v>SAM</v>
      </c>
      <c r="O1334" s="50" t="str">
        <f>TRIM(UPPER(tbl_raw_data[[#This Row],[Outcome]]))</f>
        <v>WITHDRAW</v>
      </c>
      <c r="P1334" s="50" t="str">
        <f>TRIM(UPPER(tbl_raw_data[[#This Row],[Queue Name]]))</f>
        <v>CONSUMER PRE BUREAU</v>
      </c>
      <c r="Q1334" s="50" t="str">
        <f>IF(tbl_raw_data[[#This Row],[Time taken in min]]&lt;=Settiings!$D$2,"SLA_MET","SLA_NOT_MET")</f>
        <v>SLA_MET</v>
      </c>
      <c r="R1334" s="94"/>
    </row>
    <row r="1335" spans="1:18" x14ac:dyDescent="0.3">
      <c r="A1335" s="20" t="s">
        <v>6629</v>
      </c>
      <c r="B1335" s="15">
        <v>45165.486041666663</v>
      </c>
      <c r="C1335" s="15">
        <v>45165.488194444442</v>
      </c>
      <c r="D1335" s="11" t="s">
        <v>8</v>
      </c>
      <c r="E1335" s="12" t="s">
        <v>47</v>
      </c>
      <c r="F1335" s="11" t="s">
        <v>65</v>
      </c>
      <c r="G1335" s="13" t="s">
        <v>4926</v>
      </c>
      <c r="H1335" s="78" t="s">
        <v>7451</v>
      </c>
      <c r="I1335" s="48">
        <f>tbl_raw_data[[#This Row],[Date Actioned]]-tbl_raw_data[[#This Row],[Date Tagged]]</f>
        <v>2.1527777789742686E-3</v>
      </c>
      <c r="J1335" s="46">
        <f>HOUR(tbl_raw_data[[#This Row],[Time_taken]])*60+MINUTE(tbl_raw_data[[#This Row],[Time_taken]])+SECOND(tbl_raw_data[[#This Row],[Time_taken]])/60</f>
        <v>3.1</v>
      </c>
      <c r="K1335" s="52">
        <f>DATE(YEAR(tbl_raw_data[[#This Row],[Date Actioned]]),MONTH(tbl_raw_data[[#This Row],[Date Actioned]]),DAY(tbl_raw_data[[#This Row],[Date Actioned]]))</f>
        <v>45165</v>
      </c>
      <c r="L1335" s="50" t="str">
        <f>UPPER(TEXT(tbl_raw_data[[#This Row],[updated_date]],"MMMM"))</f>
        <v>AUGUST</v>
      </c>
      <c r="M1335" s="50" t="str">
        <f>"WEEK "&amp; IF(ROUNDUP(DAY(tbl_raw_data[[#This Row],[updated_date]])/7,0)=5,4,ROUNDUP(DAY(tbl_raw_data[[#This Row],[updated_date]])/7,0))</f>
        <v>WEEK 4</v>
      </c>
      <c r="N1335" s="50" t="str">
        <f>UPPER(VLOOKUP(tbl_raw_data[[#This Row],[Analyst]],Settiings!$A$2:$B$16,2,0))</f>
        <v>SAM</v>
      </c>
      <c r="O1335" s="50" t="str">
        <f>TRIM(UPPER(tbl_raw_data[[#This Row],[Outcome]]))</f>
        <v>WITHDRAW</v>
      </c>
      <c r="P1335" s="50" t="str">
        <f>TRIM(UPPER(tbl_raw_data[[#This Row],[Queue Name]]))</f>
        <v>CONSUMER PRE BUREAU</v>
      </c>
      <c r="Q1335" s="50" t="str">
        <f>IF(tbl_raw_data[[#This Row],[Time taken in min]]&lt;=Settiings!$D$2,"SLA_MET","SLA_NOT_MET")</f>
        <v>SLA_MET</v>
      </c>
      <c r="R1335" s="94"/>
    </row>
    <row r="1336" spans="1:18" x14ac:dyDescent="0.3">
      <c r="A1336" s="14" t="s">
        <v>6649</v>
      </c>
      <c r="B1336" s="15">
        <v>45165.54724537037</v>
      </c>
      <c r="C1336" s="15">
        <v>45165.552372685182</v>
      </c>
      <c r="D1336" s="11" t="s">
        <v>8</v>
      </c>
      <c r="E1336" s="12" t="s">
        <v>47</v>
      </c>
      <c r="F1336" s="11" t="s">
        <v>65</v>
      </c>
      <c r="G1336" s="13" t="s">
        <v>6501</v>
      </c>
      <c r="H1336" s="78" t="s">
        <v>7451</v>
      </c>
      <c r="I1336" s="48">
        <f>tbl_raw_data[[#This Row],[Date Actioned]]-tbl_raw_data[[#This Row],[Date Tagged]]</f>
        <v>5.1273148128530011E-3</v>
      </c>
      <c r="J1336" s="46">
        <f>HOUR(tbl_raw_data[[#This Row],[Time_taken]])*60+MINUTE(tbl_raw_data[[#This Row],[Time_taken]])+SECOND(tbl_raw_data[[#This Row],[Time_taken]])/60</f>
        <v>7.3833333333333337</v>
      </c>
      <c r="K1336" s="52">
        <f>DATE(YEAR(tbl_raw_data[[#This Row],[Date Actioned]]),MONTH(tbl_raw_data[[#This Row],[Date Actioned]]),DAY(tbl_raw_data[[#This Row],[Date Actioned]]))</f>
        <v>45165</v>
      </c>
      <c r="L1336" s="50" t="str">
        <f>UPPER(TEXT(tbl_raw_data[[#This Row],[updated_date]],"MMMM"))</f>
        <v>AUGUST</v>
      </c>
      <c r="M1336" s="50" t="str">
        <f>"WEEK "&amp; IF(ROUNDUP(DAY(tbl_raw_data[[#This Row],[updated_date]])/7,0)=5,4,ROUNDUP(DAY(tbl_raw_data[[#This Row],[updated_date]])/7,0))</f>
        <v>WEEK 4</v>
      </c>
      <c r="N1336" s="50" t="str">
        <f>UPPER(VLOOKUP(tbl_raw_data[[#This Row],[Analyst]],Settiings!$A$2:$B$16,2,0))</f>
        <v>SAM</v>
      </c>
      <c r="O1336" s="50" t="str">
        <f>TRIM(UPPER(tbl_raw_data[[#This Row],[Outcome]]))</f>
        <v>WITHDRAW</v>
      </c>
      <c r="P1336" s="50" t="str">
        <f>TRIM(UPPER(tbl_raw_data[[#This Row],[Queue Name]]))</f>
        <v>CONSUMER PRE BUREAU</v>
      </c>
      <c r="Q1336" s="50" t="str">
        <f>IF(tbl_raw_data[[#This Row],[Time taken in min]]&lt;=Settiings!$D$2,"SLA_MET","SLA_NOT_MET")</f>
        <v>SLA_MET</v>
      </c>
      <c r="R1336" s="94"/>
    </row>
    <row r="1337" spans="1:18" x14ac:dyDescent="0.3">
      <c r="A1337" s="23" t="s">
        <v>6653</v>
      </c>
      <c r="B1337" s="15">
        <v>45165.551828703705</v>
      </c>
      <c r="C1337" s="15">
        <v>45165.557106481479</v>
      </c>
      <c r="D1337" s="11" t="s">
        <v>8</v>
      </c>
      <c r="E1337" s="12" t="s">
        <v>19</v>
      </c>
      <c r="F1337" s="11" t="s">
        <v>65</v>
      </c>
      <c r="G1337" s="13" t="s">
        <v>4698</v>
      </c>
      <c r="H1337" s="78" t="s">
        <v>7451</v>
      </c>
      <c r="I1337" s="48">
        <f>tbl_raw_data[[#This Row],[Date Actioned]]-tbl_raw_data[[#This Row],[Date Tagged]]</f>
        <v>5.277777774608694E-3</v>
      </c>
      <c r="J1337" s="46">
        <f>HOUR(tbl_raw_data[[#This Row],[Time_taken]])*60+MINUTE(tbl_raw_data[[#This Row],[Time_taken]])+SECOND(tbl_raw_data[[#This Row],[Time_taken]])/60</f>
        <v>7.6</v>
      </c>
      <c r="K1337" s="52">
        <f>DATE(YEAR(tbl_raw_data[[#This Row],[Date Actioned]]),MONTH(tbl_raw_data[[#This Row],[Date Actioned]]),DAY(tbl_raw_data[[#This Row],[Date Actioned]]))</f>
        <v>45165</v>
      </c>
      <c r="L1337" s="50" t="str">
        <f>UPPER(TEXT(tbl_raw_data[[#This Row],[updated_date]],"MMMM"))</f>
        <v>AUGUST</v>
      </c>
      <c r="M1337" s="50" t="str">
        <f>"WEEK "&amp; IF(ROUNDUP(DAY(tbl_raw_data[[#This Row],[updated_date]])/7,0)=5,4,ROUNDUP(DAY(tbl_raw_data[[#This Row],[updated_date]])/7,0))</f>
        <v>WEEK 4</v>
      </c>
      <c r="N1337" s="50" t="str">
        <f>UPPER(VLOOKUP(tbl_raw_data[[#This Row],[Analyst]],Settiings!$A$2:$B$16,2,0))</f>
        <v>SAM</v>
      </c>
      <c r="O1337" s="50" t="str">
        <f>TRIM(UPPER(tbl_raw_data[[#This Row],[Outcome]]))</f>
        <v>WITHDRAW</v>
      </c>
      <c r="P1337" s="50" t="str">
        <f>TRIM(UPPER(tbl_raw_data[[#This Row],[Queue Name]]))</f>
        <v>CONSUMER POST BUREAU</v>
      </c>
      <c r="Q1337" s="50" t="str">
        <f>IF(tbl_raw_data[[#This Row],[Time taken in min]]&lt;=Settiings!$D$2,"SLA_MET","SLA_NOT_MET")</f>
        <v>SLA_MET</v>
      </c>
      <c r="R1337" s="94"/>
    </row>
    <row r="1338" spans="1:18" x14ac:dyDescent="0.3">
      <c r="A1338" s="14" t="s">
        <v>6659</v>
      </c>
      <c r="B1338" s="15">
        <v>45165.565138888887</v>
      </c>
      <c r="C1338" s="15">
        <v>45165.575428240743</v>
      </c>
      <c r="D1338" s="11" t="s">
        <v>8</v>
      </c>
      <c r="E1338" s="12" t="s">
        <v>47</v>
      </c>
      <c r="F1338" s="11" t="s">
        <v>1222</v>
      </c>
      <c r="G1338" s="13" t="s">
        <v>4698</v>
      </c>
      <c r="H1338" s="78" t="s">
        <v>7451</v>
      </c>
      <c r="I1338" s="48">
        <f>tbl_raw_data[[#This Row],[Date Actioned]]-tbl_raw_data[[#This Row],[Date Tagged]]</f>
        <v>1.0289351856044959E-2</v>
      </c>
      <c r="J1338" s="46">
        <f>HOUR(tbl_raw_data[[#This Row],[Time_taken]])*60+MINUTE(tbl_raw_data[[#This Row],[Time_taken]])+SECOND(tbl_raw_data[[#This Row],[Time_taken]])/60</f>
        <v>14.816666666666666</v>
      </c>
      <c r="K1338" s="52">
        <f>DATE(YEAR(tbl_raw_data[[#This Row],[Date Actioned]]),MONTH(tbl_raw_data[[#This Row],[Date Actioned]]),DAY(tbl_raw_data[[#This Row],[Date Actioned]]))</f>
        <v>45165</v>
      </c>
      <c r="L1338" s="50" t="str">
        <f>UPPER(TEXT(tbl_raw_data[[#This Row],[updated_date]],"MMMM"))</f>
        <v>AUGUST</v>
      </c>
      <c r="M1338" s="50" t="str">
        <f>"WEEK "&amp; IF(ROUNDUP(DAY(tbl_raw_data[[#This Row],[updated_date]])/7,0)=5,4,ROUNDUP(DAY(tbl_raw_data[[#This Row],[updated_date]])/7,0))</f>
        <v>WEEK 4</v>
      </c>
      <c r="N1338" s="50" t="str">
        <f>UPPER(VLOOKUP(tbl_raw_data[[#This Row],[Analyst]],Settiings!$A$2:$B$16,2,0))</f>
        <v>HARDIK</v>
      </c>
      <c r="O1338" s="50" t="str">
        <f>TRIM(UPPER(tbl_raw_data[[#This Row],[Outcome]]))</f>
        <v>WITHDRAW</v>
      </c>
      <c r="P1338" s="50" t="str">
        <f>TRIM(UPPER(tbl_raw_data[[#This Row],[Queue Name]]))</f>
        <v>CONSUMER PRE BUREAU</v>
      </c>
      <c r="Q1338" s="50" t="str">
        <f>IF(tbl_raw_data[[#This Row],[Time taken in min]]&lt;=Settiings!$D$2,"SLA_MET","SLA_NOT_MET")</f>
        <v>SLA_MET</v>
      </c>
      <c r="R1338" s="94"/>
    </row>
    <row r="1339" spans="1:18" x14ac:dyDescent="0.3">
      <c r="A1339" s="20" t="s">
        <v>6662</v>
      </c>
      <c r="B1339" s="15">
        <v>45165.571331018517</v>
      </c>
      <c r="C1339" s="15">
        <v>45165.576319444444</v>
      </c>
      <c r="D1339" s="11" t="s">
        <v>8</v>
      </c>
      <c r="E1339" s="12" t="s">
        <v>9</v>
      </c>
      <c r="F1339" s="11" t="s">
        <v>65</v>
      </c>
      <c r="G1339" s="13" t="s">
        <v>4698</v>
      </c>
      <c r="H1339" s="78" t="s">
        <v>7451</v>
      </c>
      <c r="I1339" s="48">
        <f>tbl_raw_data[[#This Row],[Date Actioned]]-tbl_raw_data[[#This Row],[Date Tagged]]</f>
        <v>4.9884259278769605E-3</v>
      </c>
      <c r="J1339" s="46">
        <f>HOUR(tbl_raw_data[[#This Row],[Time_taken]])*60+MINUTE(tbl_raw_data[[#This Row],[Time_taken]])+SECOND(tbl_raw_data[[#This Row],[Time_taken]])/60</f>
        <v>7.1833333333333336</v>
      </c>
      <c r="K1339" s="52">
        <f>DATE(YEAR(tbl_raw_data[[#This Row],[Date Actioned]]),MONTH(tbl_raw_data[[#This Row],[Date Actioned]]),DAY(tbl_raw_data[[#This Row],[Date Actioned]]))</f>
        <v>45165</v>
      </c>
      <c r="L1339" s="50" t="str">
        <f>UPPER(TEXT(tbl_raw_data[[#This Row],[updated_date]],"MMMM"))</f>
        <v>AUGUST</v>
      </c>
      <c r="M1339" s="50" t="str">
        <f>"WEEK "&amp; IF(ROUNDUP(DAY(tbl_raw_data[[#This Row],[updated_date]])/7,0)=5,4,ROUNDUP(DAY(tbl_raw_data[[#This Row],[updated_date]])/7,0))</f>
        <v>WEEK 4</v>
      </c>
      <c r="N1339" s="50" t="str">
        <f>UPPER(VLOOKUP(tbl_raw_data[[#This Row],[Analyst]],Settiings!$A$2:$B$16,2,0))</f>
        <v>SAM</v>
      </c>
      <c r="O1339" s="50" t="str">
        <f>TRIM(UPPER(tbl_raw_data[[#This Row],[Outcome]]))</f>
        <v>WITHDRAW</v>
      </c>
      <c r="P1339" s="50" t="str">
        <f>TRIM(UPPER(tbl_raw_data[[#This Row],[Queue Name]]))</f>
        <v>CONSUMER EXISTING</v>
      </c>
      <c r="Q1339" s="50" t="str">
        <f>IF(tbl_raw_data[[#This Row],[Time taken in min]]&lt;=Settiings!$D$2,"SLA_MET","SLA_NOT_MET")</f>
        <v>SLA_MET</v>
      </c>
      <c r="R1339" s="94"/>
    </row>
    <row r="1340" spans="1:18" x14ac:dyDescent="0.3">
      <c r="A1340" s="14" t="s">
        <v>6666</v>
      </c>
      <c r="B1340" s="15">
        <v>45165.579456018517</v>
      </c>
      <c r="C1340" s="15">
        <v>45165.58185185185</v>
      </c>
      <c r="D1340" s="11" t="s">
        <v>8</v>
      </c>
      <c r="E1340" s="12" t="s">
        <v>47</v>
      </c>
      <c r="F1340" s="11" t="s">
        <v>65</v>
      </c>
      <c r="G1340" s="13" t="s">
        <v>4926</v>
      </c>
      <c r="H1340" s="78" t="s">
        <v>7451</v>
      </c>
      <c r="I1340" s="48">
        <f>tbl_raw_data[[#This Row],[Date Actioned]]-tbl_raw_data[[#This Row],[Date Tagged]]</f>
        <v>2.3958333331393078E-3</v>
      </c>
      <c r="J1340" s="46">
        <f>HOUR(tbl_raw_data[[#This Row],[Time_taken]])*60+MINUTE(tbl_raw_data[[#This Row],[Time_taken]])+SECOND(tbl_raw_data[[#This Row],[Time_taken]])/60</f>
        <v>3.45</v>
      </c>
      <c r="K1340" s="52">
        <f>DATE(YEAR(tbl_raw_data[[#This Row],[Date Actioned]]),MONTH(tbl_raw_data[[#This Row],[Date Actioned]]),DAY(tbl_raw_data[[#This Row],[Date Actioned]]))</f>
        <v>45165</v>
      </c>
      <c r="L1340" s="50" t="str">
        <f>UPPER(TEXT(tbl_raw_data[[#This Row],[updated_date]],"MMMM"))</f>
        <v>AUGUST</v>
      </c>
      <c r="M1340" s="50" t="str">
        <f>"WEEK "&amp; IF(ROUNDUP(DAY(tbl_raw_data[[#This Row],[updated_date]])/7,0)=5,4,ROUNDUP(DAY(tbl_raw_data[[#This Row],[updated_date]])/7,0))</f>
        <v>WEEK 4</v>
      </c>
      <c r="N1340" s="50" t="str">
        <f>UPPER(VLOOKUP(tbl_raw_data[[#This Row],[Analyst]],Settiings!$A$2:$B$16,2,0))</f>
        <v>SAM</v>
      </c>
      <c r="O1340" s="50" t="str">
        <f>TRIM(UPPER(tbl_raw_data[[#This Row],[Outcome]]))</f>
        <v>WITHDRAW</v>
      </c>
      <c r="P1340" s="50" t="str">
        <f>TRIM(UPPER(tbl_raw_data[[#This Row],[Queue Name]]))</f>
        <v>CONSUMER PRE BUREAU</v>
      </c>
      <c r="Q1340" s="50" t="str">
        <f>IF(tbl_raw_data[[#This Row],[Time taken in min]]&lt;=Settiings!$D$2,"SLA_MET","SLA_NOT_MET")</f>
        <v>SLA_MET</v>
      </c>
      <c r="R1340" s="94"/>
    </row>
    <row r="1341" spans="1:18" x14ac:dyDescent="0.3">
      <c r="A1341" s="14" t="s">
        <v>6670</v>
      </c>
      <c r="B1341" s="15">
        <v>45165.5859837963</v>
      </c>
      <c r="C1341" s="15">
        <v>45165.592881944445</v>
      </c>
      <c r="D1341" s="11" t="s">
        <v>8</v>
      </c>
      <c r="E1341" s="12" t="s">
        <v>9</v>
      </c>
      <c r="F1341" s="11" t="s">
        <v>65</v>
      </c>
      <c r="G1341" s="13" t="s">
        <v>4698</v>
      </c>
      <c r="H1341" s="78" t="s">
        <v>7451</v>
      </c>
      <c r="I1341" s="48">
        <f>tbl_raw_data[[#This Row],[Date Actioned]]-tbl_raw_data[[#This Row],[Date Tagged]]</f>
        <v>6.8981481454102322E-3</v>
      </c>
      <c r="J1341" s="46">
        <f>HOUR(tbl_raw_data[[#This Row],[Time_taken]])*60+MINUTE(tbl_raw_data[[#This Row],[Time_taken]])+SECOND(tbl_raw_data[[#This Row],[Time_taken]])/60</f>
        <v>9.9333333333333336</v>
      </c>
      <c r="K1341" s="52">
        <f>DATE(YEAR(tbl_raw_data[[#This Row],[Date Actioned]]),MONTH(tbl_raw_data[[#This Row],[Date Actioned]]),DAY(tbl_raw_data[[#This Row],[Date Actioned]]))</f>
        <v>45165</v>
      </c>
      <c r="L1341" s="50" t="str">
        <f>UPPER(TEXT(tbl_raw_data[[#This Row],[updated_date]],"MMMM"))</f>
        <v>AUGUST</v>
      </c>
      <c r="M1341" s="50" t="str">
        <f>"WEEK "&amp; IF(ROUNDUP(DAY(tbl_raw_data[[#This Row],[updated_date]])/7,0)=5,4,ROUNDUP(DAY(tbl_raw_data[[#This Row],[updated_date]])/7,0))</f>
        <v>WEEK 4</v>
      </c>
      <c r="N1341" s="50" t="str">
        <f>UPPER(VLOOKUP(tbl_raw_data[[#This Row],[Analyst]],Settiings!$A$2:$B$16,2,0))</f>
        <v>SAM</v>
      </c>
      <c r="O1341" s="50" t="str">
        <f>TRIM(UPPER(tbl_raw_data[[#This Row],[Outcome]]))</f>
        <v>WITHDRAW</v>
      </c>
      <c r="P1341" s="50" t="str">
        <f>TRIM(UPPER(tbl_raw_data[[#This Row],[Queue Name]]))</f>
        <v>CONSUMER EXISTING</v>
      </c>
      <c r="Q1341" s="50" t="str">
        <f>IF(tbl_raw_data[[#This Row],[Time taken in min]]&lt;=Settiings!$D$2,"SLA_MET","SLA_NOT_MET")</f>
        <v>SLA_MET</v>
      </c>
      <c r="R1341" s="94"/>
    </row>
    <row r="1342" spans="1:18" x14ac:dyDescent="0.3">
      <c r="A1342" s="20" t="s">
        <v>6672</v>
      </c>
      <c r="B1342" s="15">
        <v>45165.595949074072</v>
      </c>
      <c r="C1342" s="15">
        <v>45165.600358796299</v>
      </c>
      <c r="D1342" s="11" t="s">
        <v>8</v>
      </c>
      <c r="E1342" s="12" t="s">
        <v>47</v>
      </c>
      <c r="F1342" s="11" t="s">
        <v>1222</v>
      </c>
      <c r="G1342" s="13" t="s">
        <v>6526</v>
      </c>
      <c r="H1342" s="78" t="s">
        <v>7451</v>
      </c>
      <c r="I1342" s="48">
        <f>tbl_raw_data[[#This Row],[Date Actioned]]-tbl_raw_data[[#This Row],[Date Tagged]]</f>
        <v>4.4097222271375358E-3</v>
      </c>
      <c r="J1342" s="46">
        <f>HOUR(tbl_raw_data[[#This Row],[Time_taken]])*60+MINUTE(tbl_raw_data[[#This Row],[Time_taken]])+SECOND(tbl_raw_data[[#This Row],[Time_taken]])/60</f>
        <v>6.35</v>
      </c>
      <c r="K1342" s="52">
        <f>DATE(YEAR(tbl_raw_data[[#This Row],[Date Actioned]]),MONTH(tbl_raw_data[[#This Row],[Date Actioned]]),DAY(tbl_raw_data[[#This Row],[Date Actioned]]))</f>
        <v>45165</v>
      </c>
      <c r="L1342" s="50" t="str">
        <f>UPPER(TEXT(tbl_raw_data[[#This Row],[updated_date]],"MMMM"))</f>
        <v>AUGUST</v>
      </c>
      <c r="M1342" s="50" t="str">
        <f>"WEEK "&amp; IF(ROUNDUP(DAY(tbl_raw_data[[#This Row],[updated_date]])/7,0)=5,4,ROUNDUP(DAY(tbl_raw_data[[#This Row],[updated_date]])/7,0))</f>
        <v>WEEK 4</v>
      </c>
      <c r="N1342" s="50" t="str">
        <f>UPPER(VLOOKUP(tbl_raw_data[[#This Row],[Analyst]],Settiings!$A$2:$B$16,2,0))</f>
        <v>HARDIK</v>
      </c>
      <c r="O1342" s="50" t="str">
        <f>TRIM(UPPER(tbl_raw_data[[#This Row],[Outcome]]))</f>
        <v>WITHDRAW</v>
      </c>
      <c r="P1342" s="50" t="str">
        <f>TRIM(UPPER(tbl_raw_data[[#This Row],[Queue Name]]))</f>
        <v>CONSUMER PRE BUREAU</v>
      </c>
      <c r="Q1342" s="50" t="str">
        <f>IF(tbl_raw_data[[#This Row],[Time taken in min]]&lt;=Settiings!$D$2,"SLA_MET","SLA_NOT_MET")</f>
        <v>SLA_MET</v>
      </c>
      <c r="R1342" s="94"/>
    </row>
    <row r="1343" spans="1:18" x14ac:dyDescent="0.3">
      <c r="A1343" s="23" t="s">
        <v>6674</v>
      </c>
      <c r="B1343" s="15">
        <v>45165.597488425927</v>
      </c>
      <c r="C1343" s="15">
        <v>45165.604733796295</v>
      </c>
      <c r="D1343" s="11" t="s">
        <v>8</v>
      </c>
      <c r="E1343" s="12" t="s">
        <v>47</v>
      </c>
      <c r="F1343" s="11" t="s">
        <v>1222</v>
      </c>
      <c r="G1343" s="13" t="s">
        <v>6530</v>
      </c>
      <c r="H1343" s="78" t="s">
        <v>7451</v>
      </c>
      <c r="I1343" s="48">
        <f>tbl_raw_data[[#This Row],[Date Actioned]]-tbl_raw_data[[#This Row],[Date Tagged]]</f>
        <v>7.2453703687642701E-3</v>
      </c>
      <c r="J1343" s="46">
        <f>HOUR(tbl_raw_data[[#This Row],[Time_taken]])*60+MINUTE(tbl_raw_data[[#This Row],[Time_taken]])+SECOND(tbl_raw_data[[#This Row],[Time_taken]])/60</f>
        <v>10.433333333333334</v>
      </c>
      <c r="K1343" s="52">
        <f>DATE(YEAR(tbl_raw_data[[#This Row],[Date Actioned]]),MONTH(tbl_raw_data[[#This Row],[Date Actioned]]),DAY(tbl_raw_data[[#This Row],[Date Actioned]]))</f>
        <v>45165</v>
      </c>
      <c r="L1343" s="50" t="str">
        <f>UPPER(TEXT(tbl_raw_data[[#This Row],[updated_date]],"MMMM"))</f>
        <v>AUGUST</v>
      </c>
      <c r="M1343" s="50" t="str">
        <f>"WEEK "&amp; IF(ROUNDUP(DAY(tbl_raw_data[[#This Row],[updated_date]])/7,0)=5,4,ROUNDUP(DAY(tbl_raw_data[[#This Row],[updated_date]])/7,0))</f>
        <v>WEEK 4</v>
      </c>
      <c r="N1343" s="50" t="str">
        <f>UPPER(VLOOKUP(tbl_raw_data[[#This Row],[Analyst]],Settiings!$A$2:$B$16,2,0))</f>
        <v>HARDIK</v>
      </c>
      <c r="O1343" s="50" t="str">
        <f>TRIM(UPPER(tbl_raw_data[[#This Row],[Outcome]]))</f>
        <v>WITHDRAW</v>
      </c>
      <c r="P1343" s="50" t="str">
        <f>TRIM(UPPER(tbl_raw_data[[#This Row],[Queue Name]]))</f>
        <v>CONSUMER PRE BUREAU</v>
      </c>
      <c r="Q1343" s="50" t="str">
        <f>IF(tbl_raw_data[[#This Row],[Time taken in min]]&lt;=Settiings!$D$2,"SLA_MET","SLA_NOT_MET")</f>
        <v>SLA_MET</v>
      </c>
      <c r="R1343" s="94"/>
    </row>
    <row r="1344" spans="1:18" x14ac:dyDescent="0.3">
      <c r="A1344" s="20" t="s">
        <v>6676</v>
      </c>
      <c r="B1344" s="15">
        <v>45165.599351851852</v>
      </c>
      <c r="C1344" s="15">
        <v>45165.61109953704</v>
      </c>
      <c r="D1344" s="11" t="s">
        <v>8</v>
      </c>
      <c r="E1344" s="12" t="s">
        <v>19</v>
      </c>
      <c r="F1344" s="11" t="s">
        <v>1222</v>
      </c>
      <c r="G1344" s="13" t="s">
        <v>4698</v>
      </c>
      <c r="H1344" s="78" t="s">
        <v>7451</v>
      </c>
      <c r="I1344" s="48">
        <f>tbl_raw_data[[#This Row],[Date Actioned]]-tbl_raw_data[[#This Row],[Date Tagged]]</f>
        <v>1.1747685188311152E-2</v>
      </c>
      <c r="J1344" s="46">
        <f>HOUR(tbl_raw_data[[#This Row],[Time_taken]])*60+MINUTE(tbl_raw_data[[#This Row],[Time_taken]])+SECOND(tbl_raw_data[[#This Row],[Time_taken]])/60</f>
        <v>16.916666666666668</v>
      </c>
      <c r="K1344" s="52">
        <f>DATE(YEAR(tbl_raw_data[[#This Row],[Date Actioned]]),MONTH(tbl_raw_data[[#This Row],[Date Actioned]]),DAY(tbl_raw_data[[#This Row],[Date Actioned]]))</f>
        <v>45165</v>
      </c>
      <c r="L1344" s="50" t="str">
        <f>UPPER(TEXT(tbl_raw_data[[#This Row],[updated_date]],"MMMM"))</f>
        <v>AUGUST</v>
      </c>
      <c r="M1344" s="50" t="str">
        <f>"WEEK "&amp; IF(ROUNDUP(DAY(tbl_raw_data[[#This Row],[updated_date]])/7,0)=5,4,ROUNDUP(DAY(tbl_raw_data[[#This Row],[updated_date]])/7,0))</f>
        <v>WEEK 4</v>
      </c>
      <c r="N1344" s="50" t="str">
        <f>UPPER(VLOOKUP(tbl_raw_data[[#This Row],[Analyst]],Settiings!$A$2:$B$16,2,0))</f>
        <v>HARDIK</v>
      </c>
      <c r="O1344" s="50" t="str">
        <f>TRIM(UPPER(tbl_raw_data[[#This Row],[Outcome]]))</f>
        <v>WITHDRAW</v>
      </c>
      <c r="P1344" s="50" t="str">
        <f>TRIM(UPPER(tbl_raw_data[[#This Row],[Queue Name]]))</f>
        <v>CONSUMER POST BUREAU</v>
      </c>
      <c r="Q1344" s="50" t="str">
        <f>IF(tbl_raw_data[[#This Row],[Time taken in min]]&lt;=Settiings!$D$2,"SLA_MET","SLA_NOT_MET")</f>
        <v>SLA_MET</v>
      </c>
      <c r="R1344" s="94"/>
    </row>
    <row r="1345" spans="1:18" x14ac:dyDescent="0.3">
      <c r="A1345" s="23" t="s">
        <v>6680</v>
      </c>
      <c r="B1345" s="15">
        <v>45165.611006944448</v>
      </c>
      <c r="C1345" s="15">
        <v>45165.616446759261</v>
      </c>
      <c r="D1345" s="11" t="s">
        <v>8</v>
      </c>
      <c r="E1345" s="12" t="s">
        <v>47</v>
      </c>
      <c r="F1345" s="11" t="s">
        <v>1222</v>
      </c>
      <c r="G1345" s="13" t="s">
        <v>6537</v>
      </c>
      <c r="H1345" s="78" t="s">
        <v>7451</v>
      </c>
      <c r="I1345" s="48">
        <f>tbl_raw_data[[#This Row],[Date Actioned]]-tbl_raw_data[[#This Row],[Date Tagged]]</f>
        <v>5.4398148131440394E-3</v>
      </c>
      <c r="J1345" s="46">
        <f>HOUR(tbl_raw_data[[#This Row],[Time_taken]])*60+MINUTE(tbl_raw_data[[#This Row],[Time_taken]])+SECOND(tbl_raw_data[[#This Row],[Time_taken]])/60</f>
        <v>7.833333333333333</v>
      </c>
      <c r="K1345" s="52">
        <f>DATE(YEAR(tbl_raw_data[[#This Row],[Date Actioned]]),MONTH(tbl_raw_data[[#This Row],[Date Actioned]]),DAY(tbl_raw_data[[#This Row],[Date Actioned]]))</f>
        <v>45165</v>
      </c>
      <c r="L1345" s="50" t="str">
        <f>UPPER(TEXT(tbl_raw_data[[#This Row],[updated_date]],"MMMM"))</f>
        <v>AUGUST</v>
      </c>
      <c r="M1345" s="50" t="str">
        <f>"WEEK "&amp; IF(ROUNDUP(DAY(tbl_raw_data[[#This Row],[updated_date]])/7,0)=5,4,ROUNDUP(DAY(tbl_raw_data[[#This Row],[updated_date]])/7,0))</f>
        <v>WEEK 4</v>
      </c>
      <c r="N1345" s="50" t="str">
        <f>UPPER(VLOOKUP(tbl_raw_data[[#This Row],[Analyst]],Settiings!$A$2:$B$16,2,0))</f>
        <v>HARDIK</v>
      </c>
      <c r="O1345" s="50" t="str">
        <f>TRIM(UPPER(tbl_raw_data[[#This Row],[Outcome]]))</f>
        <v>WITHDRAW</v>
      </c>
      <c r="P1345" s="50" t="str">
        <f>TRIM(UPPER(tbl_raw_data[[#This Row],[Queue Name]]))</f>
        <v>CONSUMER PRE BUREAU</v>
      </c>
      <c r="Q1345" s="50" t="str">
        <f>IF(tbl_raw_data[[#This Row],[Time taken in min]]&lt;=Settiings!$D$2,"SLA_MET","SLA_NOT_MET")</f>
        <v>SLA_MET</v>
      </c>
      <c r="R1345" s="94"/>
    </row>
    <row r="1346" spans="1:18" x14ac:dyDescent="0.3">
      <c r="A1346" s="20" t="s">
        <v>6684</v>
      </c>
      <c r="B1346" s="15">
        <v>45165.61482638889</v>
      </c>
      <c r="C1346" s="15">
        <v>45165.624444444446</v>
      </c>
      <c r="D1346" s="11" t="s">
        <v>8</v>
      </c>
      <c r="E1346" s="12" t="s">
        <v>19</v>
      </c>
      <c r="F1346" s="11" t="s">
        <v>1222</v>
      </c>
      <c r="G1346" s="13" t="s">
        <v>4698</v>
      </c>
      <c r="H1346" s="78" t="s">
        <v>7451</v>
      </c>
      <c r="I1346" s="48">
        <f>tbl_raw_data[[#This Row],[Date Actioned]]-tbl_raw_data[[#This Row],[Date Tagged]]</f>
        <v>9.6180555556202307E-3</v>
      </c>
      <c r="J1346" s="46">
        <f>HOUR(tbl_raw_data[[#This Row],[Time_taken]])*60+MINUTE(tbl_raw_data[[#This Row],[Time_taken]])+SECOND(tbl_raw_data[[#This Row],[Time_taken]])/60</f>
        <v>13.85</v>
      </c>
      <c r="K1346" s="52">
        <f>DATE(YEAR(tbl_raw_data[[#This Row],[Date Actioned]]),MONTH(tbl_raw_data[[#This Row],[Date Actioned]]),DAY(tbl_raw_data[[#This Row],[Date Actioned]]))</f>
        <v>45165</v>
      </c>
      <c r="L1346" s="50" t="str">
        <f>UPPER(TEXT(tbl_raw_data[[#This Row],[updated_date]],"MMMM"))</f>
        <v>AUGUST</v>
      </c>
      <c r="M1346" s="50" t="str">
        <f>"WEEK "&amp; IF(ROUNDUP(DAY(tbl_raw_data[[#This Row],[updated_date]])/7,0)=5,4,ROUNDUP(DAY(tbl_raw_data[[#This Row],[updated_date]])/7,0))</f>
        <v>WEEK 4</v>
      </c>
      <c r="N1346" s="50" t="str">
        <f>UPPER(VLOOKUP(tbl_raw_data[[#This Row],[Analyst]],Settiings!$A$2:$B$16,2,0))</f>
        <v>HARDIK</v>
      </c>
      <c r="O1346" s="50" t="str">
        <f>TRIM(UPPER(tbl_raw_data[[#This Row],[Outcome]]))</f>
        <v>WITHDRAW</v>
      </c>
      <c r="P1346" s="50" t="str">
        <f>TRIM(UPPER(tbl_raw_data[[#This Row],[Queue Name]]))</f>
        <v>CONSUMER POST BUREAU</v>
      </c>
      <c r="Q1346" s="50" t="str">
        <f>IF(tbl_raw_data[[#This Row],[Time taken in min]]&lt;=Settiings!$D$2,"SLA_MET","SLA_NOT_MET")</f>
        <v>SLA_MET</v>
      </c>
      <c r="R1346" s="94"/>
    </row>
    <row r="1347" spans="1:18" x14ac:dyDescent="0.3">
      <c r="A1347" s="23" t="s">
        <v>6687</v>
      </c>
      <c r="B1347" s="15">
        <v>45165.618796296294</v>
      </c>
      <c r="C1347" s="15">
        <v>45165.627453703702</v>
      </c>
      <c r="D1347" s="11" t="s">
        <v>8</v>
      </c>
      <c r="E1347" s="12" t="s">
        <v>47</v>
      </c>
      <c r="F1347" s="11" t="s">
        <v>65</v>
      </c>
      <c r="G1347" s="13" t="s">
        <v>6545</v>
      </c>
      <c r="H1347" s="78" t="s">
        <v>7451</v>
      </c>
      <c r="I1347" s="48">
        <f>tbl_raw_data[[#This Row],[Date Actioned]]-tbl_raw_data[[#This Row],[Date Tagged]]</f>
        <v>8.6574074084637687E-3</v>
      </c>
      <c r="J1347" s="46">
        <f>HOUR(tbl_raw_data[[#This Row],[Time_taken]])*60+MINUTE(tbl_raw_data[[#This Row],[Time_taken]])+SECOND(tbl_raw_data[[#This Row],[Time_taken]])/60</f>
        <v>12.466666666666667</v>
      </c>
      <c r="K1347" s="52">
        <f>DATE(YEAR(tbl_raw_data[[#This Row],[Date Actioned]]),MONTH(tbl_raw_data[[#This Row],[Date Actioned]]),DAY(tbl_raw_data[[#This Row],[Date Actioned]]))</f>
        <v>45165</v>
      </c>
      <c r="L1347" s="50" t="str">
        <f>UPPER(TEXT(tbl_raw_data[[#This Row],[updated_date]],"MMMM"))</f>
        <v>AUGUST</v>
      </c>
      <c r="M1347" s="50" t="str">
        <f>"WEEK "&amp; IF(ROUNDUP(DAY(tbl_raw_data[[#This Row],[updated_date]])/7,0)=5,4,ROUNDUP(DAY(tbl_raw_data[[#This Row],[updated_date]])/7,0))</f>
        <v>WEEK 4</v>
      </c>
      <c r="N1347" s="50" t="str">
        <f>UPPER(VLOOKUP(tbl_raw_data[[#This Row],[Analyst]],Settiings!$A$2:$B$16,2,0))</f>
        <v>SAM</v>
      </c>
      <c r="O1347" s="50" t="str">
        <f>TRIM(UPPER(tbl_raw_data[[#This Row],[Outcome]]))</f>
        <v>WITHDRAW</v>
      </c>
      <c r="P1347" s="50" t="str">
        <f>TRIM(UPPER(tbl_raw_data[[#This Row],[Queue Name]]))</f>
        <v>CONSUMER PRE BUREAU</v>
      </c>
      <c r="Q1347" s="50" t="str">
        <f>IF(tbl_raw_data[[#This Row],[Time taken in min]]&lt;=Settiings!$D$2,"SLA_MET","SLA_NOT_MET")</f>
        <v>SLA_MET</v>
      </c>
      <c r="R1347" s="94"/>
    </row>
    <row r="1348" spans="1:18" x14ac:dyDescent="0.3">
      <c r="A1348" s="20" t="s">
        <v>6690</v>
      </c>
      <c r="B1348" s="15">
        <v>45165.622847222221</v>
      </c>
      <c r="C1348" s="15">
        <v>45165.634560185186</v>
      </c>
      <c r="D1348" s="11" t="s">
        <v>8</v>
      </c>
      <c r="E1348" s="12" t="s">
        <v>9</v>
      </c>
      <c r="F1348" s="11" t="s">
        <v>65</v>
      </c>
      <c r="G1348" s="13" t="s">
        <v>4698</v>
      </c>
      <c r="H1348" s="78" t="s">
        <v>7451</v>
      </c>
      <c r="I1348" s="48">
        <f>tbl_raw_data[[#This Row],[Date Actioned]]-tbl_raw_data[[#This Row],[Date Tagged]]</f>
        <v>1.1712962965248153E-2</v>
      </c>
      <c r="J1348" s="46">
        <f>HOUR(tbl_raw_data[[#This Row],[Time_taken]])*60+MINUTE(tbl_raw_data[[#This Row],[Time_taken]])+SECOND(tbl_raw_data[[#This Row],[Time_taken]])/60</f>
        <v>16.866666666666667</v>
      </c>
      <c r="K1348" s="52">
        <f>DATE(YEAR(tbl_raw_data[[#This Row],[Date Actioned]]),MONTH(tbl_raw_data[[#This Row],[Date Actioned]]),DAY(tbl_raw_data[[#This Row],[Date Actioned]]))</f>
        <v>45165</v>
      </c>
      <c r="L1348" s="50" t="str">
        <f>UPPER(TEXT(tbl_raw_data[[#This Row],[updated_date]],"MMMM"))</f>
        <v>AUGUST</v>
      </c>
      <c r="M1348" s="50" t="str">
        <f>"WEEK "&amp; IF(ROUNDUP(DAY(tbl_raw_data[[#This Row],[updated_date]])/7,0)=5,4,ROUNDUP(DAY(tbl_raw_data[[#This Row],[updated_date]])/7,0))</f>
        <v>WEEK 4</v>
      </c>
      <c r="N1348" s="50" t="str">
        <f>UPPER(VLOOKUP(tbl_raw_data[[#This Row],[Analyst]],Settiings!$A$2:$B$16,2,0))</f>
        <v>SAM</v>
      </c>
      <c r="O1348" s="50" t="str">
        <f>TRIM(UPPER(tbl_raw_data[[#This Row],[Outcome]]))</f>
        <v>WITHDRAW</v>
      </c>
      <c r="P1348" s="50" t="str">
        <f>TRIM(UPPER(tbl_raw_data[[#This Row],[Queue Name]]))</f>
        <v>CONSUMER EXISTING</v>
      </c>
      <c r="Q1348" s="50" t="str">
        <f>IF(tbl_raw_data[[#This Row],[Time taken in min]]&lt;=Settiings!$D$2,"SLA_MET","SLA_NOT_MET")</f>
        <v>SLA_MET</v>
      </c>
      <c r="R1348" s="94"/>
    </row>
    <row r="1349" spans="1:18" x14ac:dyDescent="0.3">
      <c r="A1349" s="14" t="s">
        <v>6692</v>
      </c>
      <c r="B1349" s="15">
        <v>45165.625335648147</v>
      </c>
      <c r="C1349" s="15">
        <v>45165.636701388888</v>
      </c>
      <c r="D1349" s="11" t="s">
        <v>8</v>
      </c>
      <c r="E1349" s="12" t="s">
        <v>9</v>
      </c>
      <c r="F1349" s="11" t="s">
        <v>1222</v>
      </c>
      <c r="G1349" s="13" t="s">
        <v>6551</v>
      </c>
      <c r="H1349" s="78" t="s">
        <v>7451</v>
      </c>
      <c r="I1349" s="48">
        <f>tbl_raw_data[[#This Row],[Date Actioned]]-tbl_raw_data[[#This Row],[Date Tagged]]</f>
        <v>1.1365740741894115E-2</v>
      </c>
      <c r="J1349" s="46">
        <f>HOUR(tbl_raw_data[[#This Row],[Time_taken]])*60+MINUTE(tbl_raw_data[[#This Row],[Time_taken]])+SECOND(tbl_raw_data[[#This Row],[Time_taken]])/60</f>
        <v>16.366666666666667</v>
      </c>
      <c r="K1349" s="52">
        <f>DATE(YEAR(tbl_raw_data[[#This Row],[Date Actioned]]),MONTH(tbl_raw_data[[#This Row],[Date Actioned]]),DAY(tbl_raw_data[[#This Row],[Date Actioned]]))</f>
        <v>45165</v>
      </c>
      <c r="L1349" s="50" t="str">
        <f>UPPER(TEXT(tbl_raw_data[[#This Row],[updated_date]],"MMMM"))</f>
        <v>AUGUST</v>
      </c>
      <c r="M1349" s="50" t="str">
        <f>"WEEK "&amp; IF(ROUNDUP(DAY(tbl_raw_data[[#This Row],[updated_date]])/7,0)=5,4,ROUNDUP(DAY(tbl_raw_data[[#This Row],[updated_date]])/7,0))</f>
        <v>WEEK 4</v>
      </c>
      <c r="N1349" s="50" t="str">
        <f>UPPER(VLOOKUP(tbl_raw_data[[#This Row],[Analyst]],Settiings!$A$2:$B$16,2,0))</f>
        <v>HARDIK</v>
      </c>
      <c r="O1349" s="50" t="str">
        <f>TRIM(UPPER(tbl_raw_data[[#This Row],[Outcome]]))</f>
        <v>WITHDRAW</v>
      </c>
      <c r="P1349" s="50" t="str">
        <f>TRIM(UPPER(tbl_raw_data[[#This Row],[Queue Name]]))</f>
        <v>CONSUMER EXISTING</v>
      </c>
      <c r="Q1349" s="50" t="str">
        <f>IF(tbl_raw_data[[#This Row],[Time taken in min]]&lt;=Settiings!$D$2,"SLA_MET","SLA_NOT_MET")</f>
        <v>SLA_MET</v>
      </c>
      <c r="R1349" s="94"/>
    </row>
    <row r="1350" spans="1:18" x14ac:dyDescent="0.3">
      <c r="A1350" s="23" t="s">
        <v>6694</v>
      </c>
      <c r="B1350" s="15">
        <v>45165.632199074076</v>
      </c>
      <c r="C1350" s="15">
        <v>45165.64167824074</v>
      </c>
      <c r="D1350" s="11" t="s">
        <v>8</v>
      </c>
      <c r="E1350" s="12" t="s">
        <v>47</v>
      </c>
      <c r="F1350" s="11" t="s">
        <v>1222</v>
      </c>
      <c r="G1350" s="13" t="s">
        <v>6554</v>
      </c>
      <c r="H1350" s="78" t="s">
        <v>7451</v>
      </c>
      <c r="I1350" s="48">
        <f>tbl_raw_data[[#This Row],[Date Actioned]]-tbl_raw_data[[#This Row],[Date Tagged]]</f>
        <v>9.4791666633682325E-3</v>
      </c>
      <c r="J1350" s="46">
        <f>HOUR(tbl_raw_data[[#This Row],[Time_taken]])*60+MINUTE(tbl_raw_data[[#This Row],[Time_taken]])+SECOND(tbl_raw_data[[#This Row],[Time_taken]])/60</f>
        <v>13.65</v>
      </c>
      <c r="K1350" s="52">
        <f>DATE(YEAR(tbl_raw_data[[#This Row],[Date Actioned]]),MONTH(tbl_raw_data[[#This Row],[Date Actioned]]),DAY(tbl_raw_data[[#This Row],[Date Actioned]]))</f>
        <v>45165</v>
      </c>
      <c r="L1350" s="50" t="str">
        <f>UPPER(TEXT(tbl_raw_data[[#This Row],[updated_date]],"MMMM"))</f>
        <v>AUGUST</v>
      </c>
      <c r="M1350" s="50" t="str">
        <f>"WEEK "&amp; IF(ROUNDUP(DAY(tbl_raw_data[[#This Row],[updated_date]])/7,0)=5,4,ROUNDUP(DAY(tbl_raw_data[[#This Row],[updated_date]])/7,0))</f>
        <v>WEEK 4</v>
      </c>
      <c r="N1350" s="50" t="str">
        <f>UPPER(VLOOKUP(tbl_raw_data[[#This Row],[Analyst]],Settiings!$A$2:$B$16,2,0))</f>
        <v>HARDIK</v>
      </c>
      <c r="O1350" s="50" t="str">
        <f>TRIM(UPPER(tbl_raw_data[[#This Row],[Outcome]]))</f>
        <v>WITHDRAW</v>
      </c>
      <c r="P1350" s="50" t="str">
        <f>TRIM(UPPER(tbl_raw_data[[#This Row],[Queue Name]]))</f>
        <v>CONSUMER PRE BUREAU</v>
      </c>
      <c r="Q1350" s="50" t="str">
        <f>IF(tbl_raw_data[[#This Row],[Time taken in min]]&lt;=Settiings!$D$2,"SLA_MET","SLA_NOT_MET")</f>
        <v>SLA_MET</v>
      </c>
      <c r="R1350" s="94"/>
    </row>
    <row r="1351" spans="1:18" x14ac:dyDescent="0.3">
      <c r="A1351" s="14" t="s">
        <v>6695</v>
      </c>
      <c r="B1351" s="15">
        <v>45165.633611111109</v>
      </c>
      <c r="C1351" s="15">
        <v>45165.646747685183</v>
      </c>
      <c r="D1351" s="11" t="s">
        <v>8</v>
      </c>
      <c r="E1351" s="12" t="s">
        <v>19</v>
      </c>
      <c r="F1351" s="11" t="s">
        <v>1222</v>
      </c>
      <c r="G1351" s="13" t="s">
        <v>6556</v>
      </c>
      <c r="H1351" s="78" t="s">
        <v>7451</v>
      </c>
      <c r="I1351" s="48">
        <f>tbl_raw_data[[#This Row],[Date Actioned]]-tbl_raw_data[[#This Row],[Date Tagged]]</f>
        <v>1.3136574074451346E-2</v>
      </c>
      <c r="J1351" s="46">
        <f>HOUR(tbl_raw_data[[#This Row],[Time_taken]])*60+MINUTE(tbl_raw_data[[#This Row],[Time_taken]])+SECOND(tbl_raw_data[[#This Row],[Time_taken]])/60</f>
        <v>18.916666666666668</v>
      </c>
      <c r="K1351" s="52">
        <f>DATE(YEAR(tbl_raw_data[[#This Row],[Date Actioned]]),MONTH(tbl_raw_data[[#This Row],[Date Actioned]]),DAY(tbl_raw_data[[#This Row],[Date Actioned]]))</f>
        <v>45165</v>
      </c>
      <c r="L1351" s="50" t="str">
        <f>UPPER(TEXT(tbl_raw_data[[#This Row],[updated_date]],"MMMM"))</f>
        <v>AUGUST</v>
      </c>
      <c r="M1351" s="50" t="str">
        <f>"WEEK "&amp; IF(ROUNDUP(DAY(tbl_raw_data[[#This Row],[updated_date]])/7,0)=5,4,ROUNDUP(DAY(tbl_raw_data[[#This Row],[updated_date]])/7,0))</f>
        <v>WEEK 4</v>
      </c>
      <c r="N1351" s="50" t="str">
        <f>UPPER(VLOOKUP(tbl_raw_data[[#This Row],[Analyst]],Settiings!$A$2:$B$16,2,0))</f>
        <v>HARDIK</v>
      </c>
      <c r="O1351" s="50" t="str">
        <f>TRIM(UPPER(tbl_raw_data[[#This Row],[Outcome]]))</f>
        <v>WITHDRAW</v>
      </c>
      <c r="P1351" s="50" t="str">
        <f>TRIM(UPPER(tbl_raw_data[[#This Row],[Queue Name]]))</f>
        <v>CONSUMER POST BUREAU</v>
      </c>
      <c r="Q1351" s="50" t="str">
        <f>IF(tbl_raw_data[[#This Row],[Time taken in min]]&lt;=Settiings!$D$2,"SLA_MET","SLA_NOT_MET")</f>
        <v>SLA_MET</v>
      </c>
      <c r="R1351" s="94"/>
    </row>
    <row r="1352" spans="1:18" x14ac:dyDescent="0.3">
      <c r="A1352" s="20" t="s">
        <v>6700</v>
      </c>
      <c r="B1352" s="15">
        <v>45165.642476851855</v>
      </c>
      <c r="C1352" s="15">
        <v>45165.651030092595</v>
      </c>
      <c r="D1352" s="11" t="s">
        <v>8</v>
      </c>
      <c r="E1352" s="12" t="s">
        <v>19</v>
      </c>
      <c r="F1352" s="11" t="s">
        <v>1222</v>
      </c>
      <c r="G1352" s="13" t="s">
        <v>4698</v>
      </c>
      <c r="H1352" s="78" t="s">
        <v>7451</v>
      </c>
      <c r="I1352" s="48">
        <f>tbl_raw_data[[#This Row],[Date Actioned]]-tbl_raw_data[[#This Row],[Date Tagged]]</f>
        <v>8.55324073927477E-3</v>
      </c>
      <c r="J1352" s="46">
        <f>HOUR(tbl_raw_data[[#This Row],[Time_taken]])*60+MINUTE(tbl_raw_data[[#This Row],[Time_taken]])+SECOND(tbl_raw_data[[#This Row],[Time_taken]])/60</f>
        <v>12.316666666666666</v>
      </c>
      <c r="K1352" s="52">
        <f>DATE(YEAR(tbl_raw_data[[#This Row],[Date Actioned]]),MONTH(tbl_raw_data[[#This Row],[Date Actioned]]),DAY(tbl_raw_data[[#This Row],[Date Actioned]]))</f>
        <v>45165</v>
      </c>
      <c r="L1352" s="50" t="str">
        <f>UPPER(TEXT(tbl_raw_data[[#This Row],[updated_date]],"MMMM"))</f>
        <v>AUGUST</v>
      </c>
      <c r="M1352" s="50" t="str">
        <f>"WEEK "&amp; IF(ROUNDUP(DAY(tbl_raw_data[[#This Row],[updated_date]])/7,0)=5,4,ROUNDUP(DAY(tbl_raw_data[[#This Row],[updated_date]])/7,0))</f>
        <v>WEEK 4</v>
      </c>
      <c r="N1352" s="50" t="str">
        <f>UPPER(VLOOKUP(tbl_raw_data[[#This Row],[Analyst]],Settiings!$A$2:$B$16,2,0))</f>
        <v>HARDIK</v>
      </c>
      <c r="O1352" s="50" t="str">
        <f>TRIM(UPPER(tbl_raw_data[[#This Row],[Outcome]]))</f>
        <v>WITHDRAW</v>
      </c>
      <c r="P1352" s="50" t="str">
        <f>TRIM(UPPER(tbl_raw_data[[#This Row],[Queue Name]]))</f>
        <v>CONSUMER POST BUREAU</v>
      </c>
      <c r="Q1352" s="50" t="str">
        <f>IF(tbl_raw_data[[#This Row],[Time taken in min]]&lt;=Settiings!$D$2,"SLA_MET","SLA_NOT_MET")</f>
        <v>SLA_MET</v>
      </c>
      <c r="R1352" s="94"/>
    </row>
    <row r="1353" spans="1:18" x14ac:dyDescent="0.3">
      <c r="A1353" s="23" t="s">
        <v>6701</v>
      </c>
      <c r="B1353" s="15">
        <v>45165.643437500003</v>
      </c>
      <c r="C1353" s="15">
        <v>45165.653773148151</v>
      </c>
      <c r="D1353" s="11" t="s">
        <v>8</v>
      </c>
      <c r="E1353" s="12" t="s">
        <v>9</v>
      </c>
      <c r="F1353" s="11" t="s">
        <v>65</v>
      </c>
      <c r="G1353" s="13" t="s">
        <v>4926</v>
      </c>
      <c r="H1353" s="78" t="s">
        <v>7451</v>
      </c>
      <c r="I1353" s="48">
        <f>tbl_raw_data[[#This Row],[Date Actioned]]-tbl_raw_data[[#This Row],[Date Tagged]]</f>
        <v>1.0335648148611654E-2</v>
      </c>
      <c r="J1353" s="46">
        <f>HOUR(tbl_raw_data[[#This Row],[Time_taken]])*60+MINUTE(tbl_raw_data[[#This Row],[Time_taken]])+SECOND(tbl_raw_data[[#This Row],[Time_taken]])/60</f>
        <v>14.883333333333333</v>
      </c>
      <c r="K1353" s="52">
        <f>DATE(YEAR(tbl_raw_data[[#This Row],[Date Actioned]]),MONTH(tbl_raw_data[[#This Row],[Date Actioned]]),DAY(tbl_raw_data[[#This Row],[Date Actioned]]))</f>
        <v>45165</v>
      </c>
      <c r="L1353" s="50" t="str">
        <f>UPPER(TEXT(tbl_raw_data[[#This Row],[updated_date]],"MMMM"))</f>
        <v>AUGUST</v>
      </c>
      <c r="M1353" s="50" t="str">
        <f>"WEEK "&amp; IF(ROUNDUP(DAY(tbl_raw_data[[#This Row],[updated_date]])/7,0)=5,4,ROUNDUP(DAY(tbl_raw_data[[#This Row],[updated_date]])/7,0))</f>
        <v>WEEK 4</v>
      </c>
      <c r="N1353" s="50" t="str">
        <f>UPPER(VLOOKUP(tbl_raw_data[[#This Row],[Analyst]],Settiings!$A$2:$B$16,2,0))</f>
        <v>SAM</v>
      </c>
      <c r="O1353" s="50" t="str">
        <f>TRIM(UPPER(tbl_raw_data[[#This Row],[Outcome]]))</f>
        <v>WITHDRAW</v>
      </c>
      <c r="P1353" s="50" t="str">
        <f>TRIM(UPPER(tbl_raw_data[[#This Row],[Queue Name]]))</f>
        <v>CONSUMER EXISTING</v>
      </c>
      <c r="Q1353" s="50" t="str">
        <f>IF(tbl_raw_data[[#This Row],[Time taken in min]]&lt;=Settiings!$D$2,"SLA_MET","SLA_NOT_MET")</f>
        <v>SLA_MET</v>
      </c>
      <c r="R1353" s="94"/>
    </row>
    <row r="1354" spans="1:18" x14ac:dyDescent="0.3">
      <c r="A1354" s="20" t="s">
        <v>6725</v>
      </c>
      <c r="B1354" s="15">
        <v>45165.700162037036</v>
      </c>
      <c r="C1354" s="15">
        <v>45165.704652777778</v>
      </c>
      <c r="D1354" s="11" t="s">
        <v>8</v>
      </c>
      <c r="E1354" s="12" t="s">
        <v>47</v>
      </c>
      <c r="F1354" s="11" t="s">
        <v>1222</v>
      </c>
      <c r="G1354" s="13" t="s">
        <v>4698</v>
      </c>
      <c r="H1354" s="78" t="s">
        <v>7451</v>
      </c>
      <c r="I1354" s="48">
        <f>tbl_raw_data[[#This Row],[Date Actioned]]-tbl_raw_data[[#This Row],[Date Tagged]]</f>
        <v>4.4907407427672297E-3</v>
      </c>
      <c r="J1354" s="46">
        <f>HOUR(tbl_raw_data[[#This Row],[Time_taken]])*60+MINUTE(tbl_raw_data[[#This Row],[Time_taken]])+SECOND(tbl_raw_data[[#This Row],[Time_taken]])/60</f>
        <v>6.4666666666666668</v>
      </c>
      <c r="K1354" s="52">
        <f>DATE(YEAR(tbl_raw_data[[#This Row],[Date Actioned]]),MONTH(tbl_raw_data[[#This Row],[Date Actioned]]),DAY(tbl_raw_data[[#This Row],[Date Actioned]]))</f>
        <v>45165</v>
      </c>
      <c r="L1354" s="50" t="str">
        <f>UPPER(TEXT(tbl_raw_data[[#This Row],[updated_date]],"MMMM"))</f>
        <v>AUGUST</v>
      </c>
      <c r="M1354" s="50" t="str">
        <f>"WEEK "&amp; IF(ROUNDUP(DAY(tbl_raw_data[[#This Row],[updated_date]])/7,0)=5,4,ROUNDUP(DAY(tbl_raw_data[[#This Row],[updated_date]])/7,0))</f>
        <v>WEEK 4</v>
      </c>
      <c r="N1354" s="50" t="str">
        <f>UPPER(VLOOKUP(tbl_raw_data[[#This Row],[Analyst]],Settiings!$A$2:$B$16,2,0))</f>
        <v>HARDIK</v>
      </c>
      <c r="O1354" s="50" t="str">
        <f>TRIM(UPPER(tbl_raw_data[[#This Row],[Outcome]]))</f>
        <v>WITHDRAW</v>
      </c>
      <c r="P1354" s="50" t="str">
        <f>TRIM(UPPER(tbl_raw_data[[#This Row],[Queue Name]]))</f>
        <v>CONSUMER PRE BUREAU</v>
      </c>
      <c r="Q1354" s="50" t="str">
        <f>IF(tbl_raw_data[[#This Row],[Time taken in min]]&lt;=Settiings!$D$2,"SLA_MET","SLA_NOT_MET")</f>
        <v>SLA_MET</v>
      </c>
      <c r="R1354" s="94"/>
    </row>
    <row r="1355" spans="1:18" x14ac:dyDescent="0.3">
      <c r="A1355" s="14" t="s">
        <v>6728</v>
      </c>
      <c r="B1355" s="15">
        <v>45165.703055555554</v>
      </c>
      <c r="C1355" s="15">
        <v>45165.708923611113</v>
      </c>
      <c r="D1355" s="11" t="s">
        <v>8</v>
      </c>
      <c r="E1355" s="12" t="s">
        <v>47</v>
      </c>
      <c r="F1355" s="11" t="s">
        <v>1222</v>
      </c>
      <c r="G1355" s="13" t="s">
        <v>4926</v>
      </c>
      <c r="H1355" s="78" t="s">
        <v>7451</v>
      </c>
      <c r="I1355" s="48">
        <f>tbl_raw_data[[#This Row],[Date Actioned]]-tbl_raw_data[[#This Row],[Date Tagged]]</f>
        <v>5.8680555594037287E-3</v>
      </c>
      <c r="J1355" s="46">
        <f>HOUR(tbl_raw_data[[#This Row],[Time_taken]])*60+MINUTE(tbl_raw_data[[#This Row],[Time_taken]])+SECOND(tbl_raw_data[[#This Row],[Time_taken]])/60</f>
        <v>8.4499999999999993</v>
      </c>
      <c r="K1355" s="52">
        <f>DATE(YEAR(tbl_raw_data[[#This Row],[Date Actioned]]),MONTH(tbl_raw_data[[#This Row],[Date Actioned]]),DAY(tbl_raw_data[[#This Row],[Date Actioned]]))</f>
        <v>45165</v>
      </c>
      <c r="L1355" s="50" t="str">
        <f>UPPER(TEXT(tbl_raw_data[[#This Row],[updated_date]],"MMMM"))</f>
        <v>AUGUST</v>
      </c>
      <c r="M1355" s="50" t="str">
        <f>"WEEK "&amp; IF(ROUNDUP(DAY(tbl_raw_data[[#This Row],[updated_date]])/7,0)=5,4,ROUNDUP(DAY(tbl_raw_data[[#This Row],[updated_date]])/7,0))</f>
        <v>WEEK 4</v>
      </c>
      <c r="N1355" s="50" t="str">
        <f>UPPER(VLOOKUP(tbl_raw_data[[#This Row],[Analyst]],Settiings!$A$2:$B$16,2,0))</f>
        <v>HARDIK</v>
      </c>
      <c r="O1355" s="50" t="str">
        <f>TRIM(UPPER(tbl_raw_data[[#This Row],[Outcome]]))</f>
        <v>WITHDRAW</v>
      </c>
      <c r="P1355" s="50" t="str">
        <f>TRIM(UPPER(tbl_raw_data[[#This Row],[Queue Name]]))</f>
        <v>CONSUMER PRE BUREAU</v>
      </c>
      <c r="Q1355" s="50" t="str">
        <f>IF(tbl_raw_data[[#This Row],[Time taken in min]]&lt;=Settiings!$D$2,"SLA_MET","SLA_NOT_MET")</f>
        <v>SLA_MET</v>
      </c>
      <c r="R1355" s="94"/>
    </row>
    <row r="1356" spans="1:18" x14ac:dyDescent="0.3">
      <c r="A1356" s="20" t="s">
        <v>6730</v>
      </c>
      <c r="B1356" s="15">
        <v>45165.744652777779</v>
      </c>
      <c r="C1356" s="15">
        <v>45165.749965277777</v>
      </c>
      <c r="D1356" s="11" t="s">
        <v>8</v>
      </c>
      <c r="E1356" s="12" t="s">
        <v>47</v>
      </c>
      <c r="F1356" s="11" t="s">
        <v>10</v>
      </c>
      <c r="G1356" s="13" t="s">
        <v>6595</v>
      </c>
      <c r="H1356" s="78" t="s">
        <v>7451</v>
      </c>
      <c r="I1356" s="48">
        <f>tbl_raw_data[[#This Row],[Date Actioned]]-tbl_raw_data[[#This Row],[Date Tagged]]</f>
        <v>5.3124999976716936E-3</v>
      </c>
      <c r="J1356" s="46">
        <f>HOUR(tbl_raw_data[[#This Row],[Time_taken]])*60+MINUTE(tbl_raw_data[[#This Row],[Time_taken]])+SECOND(tbl_raw_data[[#This Row],[Time_taken]])/60</f>
        <v>7.65</v>
      </c>
      <c r="K1356" s="52">
        <f>DATE(YEAR(tbl_raw_data[[#This Row],[Date Actioned]]),MONTH(tbl_raw_data[[#This Row],[Date Actioned]]),DAY(tbl_raw_data[[#This Row],[Date Actioned]]))</f>
        <v>45165</v>
      </c>
      <c r="L1356" s="50" t="str">
        <f>UPPER(TEXT(tbl_raw_data[[#This Row],[updated_date]],"MMMM"))</f>
        <v>AUGUST</v>
      </c>
      <c r="M1356" s="50" t="str">
        <f>"WEEK "&amp; IF(ROUNDUP(DAY(tbl_raw_data[[#This Row],[updated_date]])/7,0)=5,4,ROUNDUP(DAY(tbl_raw_data[[#This Row],[updated_date]])/7,0))</f>
        <v>WEEK 4</v>
      </c>
      <c r="N1356" s="50" t="str">
        <f>UPPER(VLOOKUP(tbl_raw_data[[#This Row],[Analyst]],Settiings!$A$2:$B$16,2,0))</f>
        <v>NITESH</v>
      </c>
      <c r="O1356" s="50" t="str">
        <f>TRIM(UPPER(tbl_raw_data[[#This Row],[Outcome]]))</f>
        <v>WITHDRAW</v>
      </c>
      <c r="P1356" s="50" t="str">
        <f>TRIM(UPPER(tbl_raw_data[[#This Row],[Queue Name]]))</f>
        <v>CONSUMER PRE BUREAU</v>
      </c>
      <c r="Q1356" s="50" t="str">
        <f>IF(tbl_raw_data[[#This Row],[Time taken in min]]&lt;=Settiings!$D$2,"SLA_MET","SLA_NOT_MET")</f>
        <v>SLA_MET</v>
      </c>
      <c r="R1356" s="94"/>
    </row>
    <row r="1357" spans="1:18" x14ac:dyDescent="0.3">
      <c r="A1357" s="8" t="s">
        <v>6800</v>
      </c>
      <c r="B1357" s="9">
        <v>45166.544456018521</v>
      </c>
      <c r="C1357" s="10">
        <v>45166.551828703705</v>
      </c>
      <c r="D1357" s="11" t="s">
        <v>8</v>
      </c>
      <c r="E1357" s="12" t="s">
        <v>9</v>
      </c>
      <c r="F1357" s="11" t="s">
        <v>70</v>
      </c>
      <c r="G1357" s="13" t="s">
        <v>4698</v>
      </c>
      <c r="H1357" s="78" t="s">
        <v>7451</v>
      </c>
      <c r="I1357" s="48">
        <f>tbl_raw_data[[#This Row],[Date Actioned]]-tbl_raw_data[[#This Row],[Date Tagged]]</f>
        <v>7.3726851842366159E-3</v>
      </c>
      <c r="J1357" s="46">
        <f>HOUR(tbl_raw_data[[#This Row],[Time_taken]])*60+MINUTE(tbl_raw_data[[#This Row],[Time_taken]])+SECOND(tbl_raw_data[[#This Row],[Time_taken]])/60</f>
        <v>10.616666666666667</v>
      </c>
      <c r="K1357" s="52">
        <f>DATE(YEAR(tbl_raw_data[[#This Row],[Date Actioned]]),MONTH(tbl_raw_data[[#This Row],[Date Actioned]]),DAY(tbl_raw_data[[#This Row],[Date Actioned]]))</f>
        <v>45166</v>
      </c>
      <c r="L1357" s="50" t="str">
        <f>UPPER(TEXT(tbl_raw_data[[#This Row],[updated_date]],"MMMM"))</f>
        <v>AUGUST</v>
      </c>
      <c r="M1357" s="50" t="str">
        <f>"WEEK "&amp; IF(ROUNDUP(DAY(tbl_raw_data[[#This Row],[updated_date]])/7,0)=5,4,ROUNDUP(DAY(tbl_raw_data[[#This Row],[updated_date]])/7,0))</f>
        <v>WEEK 4</v>
      </c>
      <c r="N1357" s="50" t="str">
        <f>UPPER(VLOOKUP(tbl_raw_data[[#This Row],[Analyst]],Settiings!$A$2:$B$16,2,0))</f>
        <v>ASIF</v>
      </c>
      <c r="O1357" s="50" t="str">
        <f>TRIM(UPPER(tbl_raw_data[[#This Row],[Outcome]]))</f>
        <v>WITHDRAW</v>
      </c>
      <c r="P1357" s="50" t="str">
        <f>TRIM(UPPER(tbl_raw_data[[#This Row],[Queue Name]]))</f>
        <v>CONSUMER EXISTING</v>
      </c>
      <c r="Q1357" s="50" t="str">
        <f>IF(tbl_raw_data[[#This Row],[Time taken in min]]&lt;=Settiings!$D$2,"SLA_MET","SLA_NOT_MET")</f>
        <v>SLA_MET</v>
      </c>
      <c r="R1357" s="94"/>
    </row>
    <row r="1358" spans="1:18" x14ac:dyDescent="0.3">
      <c r="A1358" s="8" t="s">
        <v>6801</v>
      </c>
      <c r="B1358" s="9">
        <v>45166.545300925929</v>
      </c>
      <c r="C1358" s="10">
        <v>45166.558229166665</v>
      </c>
      <c r="D1358" s="11" t="s">
        <v>8</v>
      </c>
      <c r="E1358" s="12" t="s">
        <v>47</v>
      </c>
      <c r="F1358" s="11" t="s">
        <v>10</v>
      </c>
      <c r="G1358" s="13" t="s">
        <v>6070</v>
      </c>
      <c r="H1358" s="78" t="s">
        <v>7451</v>
      </c>
      <c r="I1358" s="48">
        <f>tbl_raw_data[[#This Row],[Date Actioned]]-tbl_raw_data[[#This Row],[Date Tagged]]</f>
        <v>1.2928240736073349E-2</v>
      </c>
      <c r="J1358" s="46">
        <f>HOUR(tbl_raw_data[[#This Row],[Time_taken]])*60+MINUTE(tbl_raw_data[[#This Row],[Time_taken]])+SECOND(tbl_raw_data[[#This Row],[Time_taken]])/60</f>
        <v>18.616666666666667</v>
      </c>
      <c r="K1358" s="52">
        <f>DATE(YEAR(tbl_raw_data[[#This Row],[Date Actioned]]),MONTH(tbl_raw_data[[#This Row],[Date Actioned]]),DAY(tbl_raw_data[[#This Row],[Date Actioned]]))</f>
        <v>45166</v>
      </c>
      <c r="L1358" s="50" t="str">
        <f>UPPER(TEXT(tbl_raw_data[[#This Row],[updated_date]],"MMMM"))</f>
        <v>AUGUST</v>
      </c>
      <c r="M1358" s="50" t="str">
        <f>"WEEK "&amp; IF(ROUNDUP(DAY(tbl_raw_data[[#This Row],[updated_date]])/7,0)=5,4,ROUNDUP(DAY(tbl_raw_data[[#This Row],[updated_date]])/7,0))</f>
        <v>WEEK 4</v>
      </c>
      <c r="N1358" s="50" t="str">
        <f>UPPER(VLOOKUP(tbl_raw_data[[#This Row],[Analyst]],Settiings!$A$2:$B$16,2,0))</f>
        <v>NITESH</v>
      </c>
      <c r="O1358" s="50" t="str">
        <f>TRIM(UPPER(tbl_raw_data[[#This Row],[Outcome]]))</f>
        <v>WITHDRAW</v>
      </c>
      <c r="P1358" s="50" t="str">
        <f>TRIM(UPPER(tbl_raw_data[[#This Row],[Queue Name]]))</f>
        <v>CONSUMER PRE BUREAU</v>
      </c>
      <c r="Q1358" s="50" t="str">
        <f>IF(tbl_raw_data[[#This Row],[Time taken in min]]&lt;=Settiings!$D$2,"SLA_MET","SLA_NOT_MET")</f>
        <v>SLA_MET</v>
      </c>
      <c r="R1358" s="94"/>
    </row>
    <row r="1359" spans="1:18" x14ac:dyDescent="0.3">
      <c r="A1359" s="8" t="s">
        <v>6802</v>
      </c>
      <c r="B1359" s="9">
        <v>45166.545312499999</v>
      </c>
      <c r="C1359" s="10">
        <v>45166.556064814817</v>
      </c>
      <c r="D1359" s="11" t="s">
        <v>8</v>
      </c>
      <c r="E1359" s="12" t="s">
        <v>9</v>
      </c>
      <c r="F1359" s="11" t="s">
        <v>16</v>
      </c>
      <c r="G1359" s="13" t="s">
        <v>4698</v>
      </c>
      <c r="H1359" s="78" t="s">
        <v>7451</v>
      </c>
      <c r="I1359" s="48">
        <f>tbl_raw_data[[#This Row],[Date Actioned]]-tbl_raw_data[[#This Row],[Date Tagged]]</f>
        <v>1.0752314818091691E-2</v>
      </c>
      <c r="J1359" s="46">
        <f>HOUR(tbl_raw_data[[#This Row],[Time_taken]])*60+MINUTE(tbl_raw_data[[#This Row],[Time_taken]])+SECOND(tbl_raw_data[[#This Row],[Time_taken]])/60</f>
        <v>15.483333333333333</v>
      </c>
      <c r="K1359" s="52">
        <f>DATE(YEAR(tbl_raw_data[[#This Row],[Date Actioned]]),MONTH(tbl_raw_data[[#This Row],[Date Actioned]]),DAY(tbl_raw_data[[#This Row],[Date Actioned]]))</f>
        <v>45166</v>
      </c>
      <c r="L1359" s="50" t="str">
        <f>UPPER(TEXT(tbl_raw_data[[#This Row],[updated_date]],"MMMM"))</f>
        <v>AUGUST</v>
      </c>
      <c r="M1359" s="50" t="str">
        <f>"WEEK "&amp; IF(ROUNDUP(DAY(tbl_raw_data[[#This Row],[updated_date]])/7,0)=5,4,ROUNDUP(DAY(tbl_raw_data[[#This Row],[updated_date]])/7,0))</f>
        <v>WEEK 4</v>
      </c>
      <c r="N1359" s="50" t="str">
        <f>UPPER(VLOOKUP(tbl_raw_data[[#This Row],[Analyst]],Settiings!$A$2:$B$16,2,0))</f>
        <v>CAMROOON</v>
      </c>
      <c r="O1359" s="50" t="str">
        <f>TRIM(UPPER(tbl_raw_data[[#This Row],[Outcome]]))</f>
        <v>WITHDRAW</v>
      </c>
      <c r="P1359" s="50" t="str">
        <f>TRIM(UPPER(tbl_raw_data[[#This Row],[Queue Name]]))</f>
        <v>CONSUMER EXISTING</v>
      </c>
      <c r="Q1359" s="50" t="str">
        <f>IF(tbl_raw_data[[#This Row],[Time taken in min]]&lt;=Settiings!$D$2,"SLA_MET","SLA_NOT_MET")</f>
        <v>SLA_MET</v>
      </c>
      <c r="R1359" s="94"/>
    </row>
    <row r="1360" spans="1:18" x14ac:dyDescent="0.3">
      <c r="A1360" s="8" t="s">
        <v>6813</v>
      </c>
      <c r="B1360" s="9">
        <v>45166.565208333333</v>
      </c>
      <c r="C1360" s="10">
        <v>45166.572210648148</v>
      </c>
      <c r="D1360" s="11" t="s">
        <v>8</v>
      </c>
      <c r="E1360" s="12" t="s">
        <v>47</v>
      </c>
      <c r="F1360" s="11" t="s">
        <v>70</v>
      </c>
      <c r="G1360" s="13" t="s">
        <v>5439</v>
      </c>
      <c r="H1360" s="78" t="s">
        <v>7451</v>
      </c>
      <c r="I1360" s="48">
        <f>tbl_raw_data[[#This Row],[Date Actioned]]-tbl_raw_data[[#This Row],[Date Tagged]]</f>
        <v>7.0023148145992309E-3</v>
      </c>
      <c r="J1360" s="46">
        <f>HOUR(tbl_raw_data[[#This Row],[Time_taken]])*60+MINUTE(tbl_raw_data[[#This Row],[Time_taken]])+SECOND(tbl_raw_data[[#This Row],[Time_taken]])/60</f>
        <v>10.083333333333334</v>
      </c>
      <c r="K1360" s="52">
        <f>DATE(YEAR(tbl_raw_data[[#This Row],[Date Actioned]]),MONTH(tbl_raw_data[[#This Row],[Date Actioned]]),DAY(tbl_raw_data[[#This Row],[Date Actioned]]))</f>
        <v>45166</v>
      </c>
      <c r="L1360" s="50" t="str">
        <f>UPPER(TEXT(tbl_raw_data[[#This Row],[updated_date]],"MMMM"))</f>
        <v>AUGUST</v>
      </c>
      <c r="M1360" s="50" t="str">
        <f>"WEEK "&amp; IF(ROUNDUP(DAY(tbl_raw_data[[#This Row],[updated_date]])/7,0)=5,4,ROUNDUP(DAY(tbl_raw_data[[#This Row],[updated_date]])/7,0))</f>
        <v>WEEK 4</v>
      </c>
      <c r="N1360" s="50" t="str">
        <f>UPPER(VLOOKUP(tbl_raw_data[[#This Row],[Analyst]],Settiings!$A$2:$B$16,2,0))</f>
        <v>ASIF</v>
      </c>
      <c r="O1360" s="50" t="str">
        <f>TRIM(UPPER(tbl_raw_data[[#This Row],[Outcome]]))</f>
        <v>WITHDRAW</v>
      </c>
      <c r="P1360" s="50" t="str">
        <f>TRIM(UPPER(tbl_raw_data[[#This Row],[Queue Name]]))</f>
        <v>CONSUMER PRE BUREAU</v>
      </c>
      <c r="Q1360" s="50" t="str">
        <f>IF(tbl_raw_data[[#This Row],[Time taken in min]]&lt;=Settiings!$D$2,"SLA_MET","SLA_NOT_MET")</f>
        <v>SLA_MET</v>
      </c>
      <c r="R1360" s="94"/>
    </row>
    <row r="1361" spans="1:18" x14ac:dyDescent="0.3">
      <c r="A1361" s="8" t="s">
        <v>6814</v>
      </c>
      <c r="B1361" s="9">
        <v>45166.565370370372</v>
      </c>
      <c r="C1361" s="10">
        <v>45166.585694444446</v>
      </c>
      <c r="D1361" s="11" t="s">
        <v>8</v>
      </c>
      <c r="E1361" s="12" t="s">
        <v>19</v>
      </c>
      <c r="F1361" s="11" t="s">
        <v>10</v>
      </c>
      <c r="G1361" s="13" t="s">
        <v>4698</v>
      </c>
      <c r="H1361" s="78" t="s">
        <v>7451</v>
      </c>
      <c r="I1361" s="48">
        <f>tbl_raw_data[[#This Row],[Date Actioned]]-tbl_raw_data[[#This Row],[Date Tagged]]</f>
        <v>2.0324074073869269E-2</v>
      </c>
      <c r="J1361" s="46">
        <f>HOUR(tbl_raw_data[[#This Row],[Time_taken]])*60+MINUTE(tbl_raw_data[[#This Row],[Time_taken]])+SECOND(tbl_raw_data[[#This Row],[Time_taken]])/60</f>
        <v>29.266666666666666</v>
      </c>
      <c r="K1361" s="52">
        <f>DATE(YEAR(tbl_raw_data[[#This Row],[Date Actioned]]),MONTH(tbl_raw_data[[#This Row],[Date Actioned]]),DAY(tbl_raw_data[[#This Row],[Date Actioned]]))</f>
        <v>45166</v>
      </c>
      <c r="L1361" s="50" t="str">
        <f>UPPER(TEXT(tbl_raw_data[[#This Row],[updated_date]],"MMMM"))</f>
        <v>AUGUST</v>
      </c>
      <c r="M1361" s="50" t="str">
        <f>"WEEK "&amp; IF(ROUNDUP(DAY(tbl_raw_data[[#This Row],[updated_date]])/7,0)=5,4,ROUNDUP(DAY(tbl_raw_data[[#This Row],[updated_date]])/7,0))</f>
        <v>WEEK 4</v>
      </c>
      <c r="N1361" s="50" t="str">
        <f>UPPER(VLOOKUP(tbl_raw_data[[#This Row],[Analyst]],Settiings!$A$2:$B$16,2,0))</f>
        <v>NITESH</v>
      </c>
      <c r="O1361" s="50" t="str">
        <f>TRIM(UPPER(tbl_raw_data[[#This Row],[Outcome]]))</f>
        <v>WITHDRAW</v>
      </c>
      <c r="P1361" s="50" t="str">
        <f>TRIM(UPPER(tbl_raw_data[[#This Row],[Queue Name]]))</f>
        <v>CONSUMER POST BUREAU</v>
      </c>
      <c r="Q1361" s="50" t="str">
        <f>IF(tbl_raw_data[[#This Row],[Time taken in min]]&lt;=Settiings!$D$2,"SLA_MET","SLA_NOT_MET")</f>
        <v>SLA_NOT_MET</v>
      </c>
      <c r="R1361" s="94"/>
    </row>
    <row r="1362" spans="1:18" x14ac:dyDescent="0.3">
      <c r="A1362" s="8" t="s">
        <v>6817</v>
      </c>
      <c r="B1362" s="9">
        <v>45166.570092592592</v>
      </c>
      <c r="C1362" s="10">
        <v>45166.575335648151</v>
      </c>
      <c r="D1362" s="11" t="s">
        <v>8</v>
      </c>
      <c r="E1362" s="12" t="s">
        <v>9</v>
      </c>
      <c r="F1362" s="11" t="s">
        <v>16</v>
      </c>
      <c r="G1362" s="13" t="s">
        <v>4926</v>
      </c>
      <c r="H1362" s="78" t="s">
        <v>7451</v>
      </c>
      <c r="I1362" s="48">
        <f>tbl_raw_data[[#This Row],[Date Actioned]]-tbl_raw_data[[#This Row],[Date Tagged]]</f>
        <v>5.2430555588216521E-3</v>
      </c>
      <c r="J1362" s="46">
        <f>HOUR(tbl_raw_data[[#This Row],[Time_taken]])*60+MINUTE(tbl_raw_data[[#This Row],[Time_taken]])+SECOND(tbl_raw_data[[#This Row],[Time_taken]])/60</f>
        <v>7.55</v>
      </c>
      <c r="K1362" s="52">
        <f>DATE(YEAR(tbl_raw_data[[#This Row],[Date Actioned]]),MONTH(tbl_raw_data[[#This Row],[Date Actioned]]),DAY(tbl_raw_data[[#This Row],[Date Actioned]]))</f>
        <v>45166</v>
      </c>
      <c r="L1362" s="50" t="str">
        <f>UPPER(TEXT(tbl_raw_data[[#This Row],[updated_date]],"MMMM"))</f>
        <v>AUGUST</v>
      </c>
      <c r="M1362" s="50" t="str">
        <f>"WEEK "&amp; IF(ROUNDUP(DAY(tbl_raw_data[[#This Row],[updated_date]])/7,0)=5,4,ROUNDUP(DAY(tbl_raw_data[[#This Row],[updated_date]])/7,0))</f>
        <v>WEEK 4</v>
      </c>
      <c r="N1362" s="50" t="str">
        <f>UPPER(VLOOKUP(tbl_raw_data[[#This Row],[Analyst]],Settiings!$A$2:$B$16,2,0))</f>
        <v>CAMROOON</v>
      </c>
      <c r="O1362" s="50" t="str">
        <f>TRIM(UPPER(tbl_raw_data[[#This Row],[Outcome]]))</f>
        <v>WITHDRAW</v>
      </c>
      <c r="P1362" s="50" t="str">
        <f>TRIM(UPPER(tbl_raw_data[[#This Row],[Queue Name]]))</f>
        <v>CONSUMER EXISTING</v>
      </c>
      <c r="Q1362" s="50" t="str">
        <f>IF(tbl_raw_data[[#This Row],[Time taken in min]]&lt;=Settiings!$D$2,"SLA_MET","SLA_NOT_MET")</f>
        <v>SLA_MET</v>
      </c>
      <c r="R1362" s="94"/>
    </row>
    <row r="1363" spans="1:18" x14ac:dyDescent="0.3">
      <c r="A1363" s="8" t="s">
        <v>6822</v>
      </c>
      <c r="B1363" s="9">
        <v>45166.577245370368</v>
      </c>
      <c r="C1363" s="10">
        <v>45166.580358796295</v>
      </c>
      <c r="D1363" s="11" t="s">
        <v>8</v>
      </c>
      <c r="E1363" s="12" t="s">
        <v>47</v>
      </c>
      <c r="F1363" s="11" t="s">
        <v>16</v>
      </c>
      <c r="G1363" s="13" t="s">
        <v>5431</v>
      </c>
      <c r="H1363" s="78" t="s">
        <v>7451</v>
      </c>
      <c r="I1363" s="48">
        <f>tbl_raw_data[[#This Row],[Date Actioned]]-tbl_raw_data[[#This Row],[Date Tagged]]</f>
        <v>3.1134259261307307E-3</v>
      </c>
      <c r="J1363" s="46">
        <f>HOUR(tbl_raw_data[[#This Row],[Time_taken]])*60+MINUTE(tbl_raw_data[[#This Row],[Time_taken]])+SECOND(tbl_raw_data[[#This Row],[Time_taken]])/60</f>
        <v>4.4833333333333334</v>
      </c>
      <c r="K1363" s="52">
        <f>DATE(YEAR(tbl_raw_data[[#This Row],[Date Actioned]]),MONTH(tbl_raw_data[[#This Row],[Date Actioned]]),DAY(tbl_raw_data[[#This Row],[Date Actioned]]))</f>
        <v>45166</v>
      </c>
      <c r="L1363" s="50" t="str">
        <f>UPPER(TEXT(tbl_raw_data[[#This Row],[updated_date]],"MMMM"))</f>
        <v>AUGUST</v>
      </c>
      <c r="M1363" s="50" t="str">
        <f>"WEEK "&amp; IF(ROUNDUP(DAY(tbl_raw_data[[#This Row],[updated_date]])/7,0)=5,4,ROUNDUP(DAY(tbl_raw_data[[#This Row],[updated_date]])/7,0))</f>
        <v>WEEK 4</v>
      </c>
      <c r="N1363" s="50" t="str">
        <f>UPPER(VLOOKUP(tbl_raw_data[[#This Row],[Analyst]],Settiings!$A$2:$B$16,2,0))</f>
        <v>CAMROOON</v>
      </c>
      <c r="O1363" s="50" t="str">
        <f>TRIM(UPPER(tbl_raw_data[[#This Row],[Outcome]]))</f>
        <v>WITHDRAW</v>
      </c>
      <c r="P1363" s="50" t="str">
        <f>TRIM(UPPER(tbl_raw_data[[#This Row],[Queue Name]]))</f>
        <v>CONSUMER PRE BUREAU</v>
      </c>
      <c r="Q1363" s="50" t="str">
        <f>IF(tbl_raw_data[[#This Row],[Time taken in min]]&lt;=Settiings!$D$2,"SLA_MET","SLA_NOT_MET")</f>
        <v>SLA_MET</v>
      </c>
      <c r="R1363" s="94"/>
    </row>
    <row r="1364" spans="1:18" x14ac:dyDescent="0.3">
      <c r="A1364" s="8" t="s">
        <v>6834</v>
      </c>
      <c r="B1364" s="9">
        <v>45166.588969907411</v>
      </c>
      <c r="C1364" s="10">
        <v>45166.597187500003</v>
      </c>
      <c r="D1364" s="11" t="s">
        <v>8</v>
      </c>
      <c r="E1364" s="12" t="s">
        <v>47</v>
      </c>
      <c r="F1364" s="11" t="s">
        <v>53</v>
      </c>
      <c r="G1364" s="13" t="s">
        <v>6115</v>
      </c>
      <c r="H1364" s="78" t="s">
        <v>7451</v>
      </c>
      <c r="I1364" s="48">
        <f>tbl_raw_data[[#This Row],[Date Actioned]]-tbl_raw_data[[#This Row],[Date Tagged]]</f>
        <v>8.2175925927003846E-3</v>
      </c>
      <c r="J1364" s="46">
        <f>HOUR(tbl_raw_data[[#This Row],[Time_taken]])*60+MINUTE(tbl_raw_data[[#This Row],[Time_taken]])+SECOND(tbl_raw_data[[#This Row],[Time_taken]])/60</f>
        <v>11.833333333333334</v>
      </c>
      <c r="K1364" s="52">
        <f>DATE(YEAR(tbl_raw_data[[#This Row],[Date Actioned]]),MONTH(tbl_raw_data[[#This Row],[Date Actioned]]),DAY(tbl_raw_data[[#This Row],[Date Actioned]]))</f>
        <v>45166</v>
      </c>
      <c r="L1364" s="50" t="str">
        <f>UPPER(TEXT(tbl_raw_data[[#This Row],[updated_date]],"MMMM"))</f>
        <v>AUGUST</v>
      </c>
      <c r="M1364" s="50" t="str">
        <f>"WEEK "&amp; IF(ROUNDUP(DAY(tbl_raw_data[[#This Row],[updated_date]])/7,0)=5,4,ROUNDUP(DAY(tbl_raw_data[[#This Row],[updated_date]])/7,0))</f>
        <v>WEEK 4</v>
      </c>
      <c r="N1364" s="50" t="str">
        <f>UPPER(VLOOKUP(tbl_raw_data[[#This Row],[Analyst]],Settiings!$A$2:$B$16,2,0))</f>
        <v>NAVED</v>
      </c>
      <c r="O1364" s="50" t="str">
        <f>TRIM(UPPER(tbl_raw_data[[#This Row],[Outcome]]))</f>
        <v>WITHDRAW</v>
      </c>
      <c r="P1364" s="50" t="str">
        <f>TRIM(UPPER(tbl_raw_data[[#This Row],[Queue Name]]))</f>
        <v>CONSUMER PRE BUREAU</v>
      </c>
      <c r="Q1364" s="50" t="str">
        <f>IF(tbl_raw_data[[#This Row],[Time taken in min]]&lt;=Settiings!$D$2,"SLA_MET","SLA_NOT_MET")</f>
        <v>SLA_MET</v>
      </c>
      <c r="R1364" s="94"/>
    </row>
    <row r="1365" spans="1:18" x14ac:dyDescent="0.3">
      <c r="A1365" s="8" t="s">
        <v>6835</v>
      </c>
      <c r="B1365" s="9">
        <v>45166.591608796298</v>
      </c>
      <c r="C1365" s="10">
        <v>45166.602222222224</v>
      </c>
      <c r="D1365" s="11" t="s">
        <v>8</v>
      </c>
      <c r="E1365" s="12" t="s">
        <v>47</v>
      </c>
      <c r="F1365" s="11" t="s">
        <v>1097</v>
      </c>
      <c r="G1365" s="13" t="s">
        <v>4926</v>
      </c>
      <c r="H1365" s="78" t="s">
        <v>7451</v>
      </c>
      <c r="I1365" s="48">
        <f>tbl_raw_data[[#This Row],[Date Actioned]]-tbl_raw_data[[#This Row],[Date Tagged]]</f>
        <v>1.0613425925839692E-2</v>
      </c>
      <c r="J1365" s="46">
        <f>HOUR(tbl_raw_data[[#This Row],[Time_taken]])*60+MINUTE(tbl_raw_data[[#This Row],[Time_taken]])+SECOND(tbl_raw_data[[#This Row],[Time_taken]])/60</f>
        <v>15.283333333333333</v>
      </c>
      <c r="K1365" s="52">
        <f>DATE(YEAR(tbl_raw_data[[#This Row],[Date Actioned]]),MONTH(tbl_raw_data[[#This Row],[Date Actioned]]),DAY(tbl_raw_data[[#This Row],[Date Actioned]]))</f>
        <v>45166</v>
      </c>
      <c r="L1365" s="50" t="str">
        <f>UPPER(TEXT(tbl_raw_data[[#This Row],[updated_date]],"MMMM"))</f>
        <v>AUGUST</v>
      </c>
      <c r="M1365" s="50" t="str">
        <f>"WEEK "&amp; IF(ROUNDUP(DAY(tbl_raw_data[[#This Row],[updated_date]])/7,0)=5,4,ROUNDUP(DAY(tbl_raw_data[[#This Row],[updated_date]])/7,0))</f>
        <v>WEEK 4</v>
      </c>
      <c r="N1365" s="50" t="str">
        <f>UPPER(VLOOKUP(tbl_raw_data[[#This Row],[Analyst]],Settiings!$A$2:$B$16,2,0))</f>
        <v>JULIA</v>
      </c>
      <c r="O1365" s="50" t="str">
        <f>TRIM(UPPER(tbl_raw_data[[#This Row],[Outcome]]))</f>
        <v>WITHDRAW</v>
      </c>
      <c r="P1365" s="50" t="str">
        <f>TRIM(UPPER(tbl_raw_data[[#This Row],[Queue Name]]))</f>
        <v>CONSUMER PRE BUREAU</v>
      </c>
      <c r="Q1365" s="50" t="str">
        <f>IF(tbl_raw_data[[#This Row],[Time taken in min]]&lt;=Settiings!$D$2,"SLA_MET","SLA_NOT_MET")</f>
        <v>SLA_MET</v>
      </c>
      <c r="R1365" s="94"/>
    </row>
    <row r="1366" spans="1:18" x14ac:dyDescent="0.3">
      <c r="A1366" s="8" t="s">
        <v>6836</v>
      </c>
      <c r="B1366" s="9">
        <v>45166.593611111108</v>
      </c>
      <c r="C1366" s="10">
        <v>45166.604594907411</v>
      </c>
      <c r="D1366" s="11" t="s">
        <v>8</v>
      </c>
      <c r="E1366" s="12" t="s">
        <v>47</v>
      </c>
      <c r="F1366" s="11" t="s">
        <v>53</v>
      </c>
      <c r="G1366" s="13" t="s">
        <v>6118</v>
      </c>
      <c r="H1366" s="78" t="s">
        <v>7451</v>
      </c>
      <c r="I1366" s="48">
        <f>tbl_raw_data[[#This Row],[Date Actioned]]-tbl_raw_data[[#This Row],[Date Tagged]]</f>
        <v>1.0983796302753035E-2</v>
      </c>
      <c r="J1366" s="46">
        <f>HOUR(tbl_raw_data[[#This Row],[Time_taken]])*60+MINUTE(tbl_raw_data[[#This Row],[Time_taken]])+SECOND(tbl_raw_data[[#This Row],[Time_taken]])/60</f>
        <v>15.816666666666666</v>
      </c>
      <c r="K1366" s="52">
        <f>DATE(YEAR(tbl_raw_data[[#This Row],[Date Actioned]]),MONTH(tbl_raw_data[[#This Row],[Date Actioned]]),DAY(tbl_raw_data[[#This Row],[Date Actioned]]))</f>
        <v>45166</v>
      </c>
      <c r="L1366" s="50" t="str">
        <f>UPPER(TEXT(tbl_raw_data[[#This Row],[updated_date]],"MMMM"))</f>
        <v>AUGUST</v>
      </c>
      <c r="M1366" s="50" t="str">
        <f>"WEEK "&amp; IF(ROUNDUP(DAY(tbl_raw_data[[#This Row],[updated_date]])/7,0)=5,4,ROUNDUP(DAY(tbl_raw_data[[#This Row],[updated_date]])/7,0))</f>
        <v>WEEK 4</v>
      </c>
      <c r="N1366" s="50" t="str">
        <f>UPPER(VLOOKUP(tbl_raw_data[[#This Row],[Analyst]],Settiings!$A$2:$B$16,2,0))</f>
        <v>NAVED</v>
      </c>
      <c r="O1366" s="50" t="str">
        <f>TRIM(UPPER(tbl_raw_data[[#This Row],[Outcome]]))</f>
        <v>WITHDRAW</v>
      </c>
      <c r="P1366" s="50" t="str">
        <f>TRIM(UPPER(tbl_raw_data[[#This Row],[Queue Name]]))</f>
        <v>CONSUMER PRE BUREAU</v>
      </c>
      <c r="Q1366" s="50" t="str">
        <f>IF(tbl_raw_data[[#This Row],[Time taken in min]]&lt;=Settiings!$D$2,"SLA_MET","SLA_NOT_MET")</f>
        <v>SLA_MET</v>
      </c>
      <c r="R1366" s="94"/>
    </row>
    <row r="1367" spans="1:18" x14ac:dyDescent="0.3">
      <c r="A1367" s="8" t="s">
        <v>6840</v>
      </c>
      <c r="B1367" s="9">
        <v>45166.608807870369</v>
      </c>
      <c r="C1367" s="10">
        <v>45166.613425925927</v>
      </c>
      <c r="D1367" s="11" t="s">
        <v>8</v>
      </c>
      <c r="E1367" s="12" t="s">
        <v>9</v>
      </c>
      <c r="F1367" s="11" t="s">
        <v>16</v>
      </c>
      <c r="G1367" s="13" t="s">
        <v>4698</v>
      </c>
      <c r="H1367" s="78" t="s">
        <v>7451</v>
      </c>
      <c r="I1367" s="48">
        <f>tbl_raw_data[[#This Row],[Date Actioned]]-tbl_raw_data[[#This Row],[Date Tagged]]</f>
        <v>4.6180555582395755E-3</v>
      </c>
      <c r="J1367" s="46">
        <f>HOUR(tbl_raw_data[[#This Row],[Time_taken]])*60+MINUTE(tbl_raw_data[[#This Row],[Time_taken]])+SECOND(tbl_raw_data[[#This Row],[Time_taken]])/60</f>
        <v>6.65</v>
      </c>
      <c r="K1367" s="52">
        <f>DATE(YEAR(tbl_raw_data[[#This Row],[Date Actioned]]),MONTH(tbl_raw_data[[#This Row],[Date Actioned]]),DAY(tbl_raw_data[[#This Row],[Date Actioned]]))</f>
        <v>45166</v>
      </c>
      <c r="L1367" s="50" t="str">
        <f>UPPER(TEXT(tbl_raw_data[[#This Row],[updated_date]],"MMMM"))</f>
        <v>AUGUST</v>
      </c>
      <c r="M1367" s="50" t="str">
        <f>"WEEK "&amp; IF(ROUNDUP(DAY(tbl_raw_data[[#This Row],[updated_date]])/7,0)=5,4,ROUNDUP(DAY(tbl_raw_data[[#This Row],[updated_date]])/7,0))</f>
        <v>WEEK 4</v>
      </c>
      <c r="N1367" s="50" t="str">
        <f>UPPER(VLOOKUP(tbl_raw_data[[#This Row],[Analyst]],Settiings!$A$2:$B$16,2,0))</f>
        <v>CAMROOON</v>
      </c>
      <c r="O1367" s="50" t="str">
        <f>TRIM(UPPER(tbl_raw_data[[#This Row],[Outcome]]))</f>
        <v>WITHDRAW</v>
      </c>
      <c r="P1367" s="50" t="str">
        <f>TRIM(UPPER(tbl_raw_data[[#This Row],[Queue Name]]))</f>
        <v>CONSUMER EXISTING</v>
      </c>
      <c r="Q1367" s="50" t="str">
        <f>IF(tbl_raw_data[[#This Row],[Time taken in min]]&lt;=Settiings!$D$2,"SLA_MET","SLA_NOT_MET")</f>
        <v>SLA_MET</v>
      </c>
      <c r="R1367" s="94"/>
    </row>
    <row r="1368" spans="1:18" x14ac:dyDescent="0.3">
      <c r="A1368" s="8" t="s">
        <v>6842</v>
      </c>
      <c r="B1368" s="9">
        <v>45166.610115740739</v>
      </c>
      <c r="C1368" s="10">
        <v>45166.615127314813</v>
      </c>
      <c r="D1368" s="11" t="s">
        <v>8</v>
      </c>
      <c r="E1368" s="12" t="s">
        <v>47</v>
      </c>
      <c r="F1368" s="11" t="s">
        <v>70</v>
      </c>
      <c r="G1368" s="13" t="s">
        <v>4926</v>
      </c>
      <c r="H1368" s="78" t="s">
        <v>7451</v>
      </c>
      <c r="I1368" s="48">
        <f>tbl_raw_data[[#This Row],[Date Actioned]]-tbl_raw_data[[#This Row],[Date Tagged]]</f>
        <v>5.0115740741603076E-3</v>
      </c>
      <c r="J1368" s="46">
        <f>HOUR(tbl_raw_data[[#This Row],[Time_taken]])*60+MINUTE(tbl_raw_data[[#This Row],[Time_taken]])+SECOND(tbl_raw_data[[#This Row],[Time_taken]])/60</f>
        <v>7.2166666666666668</v>
      </c>
      <c r="K1368" s="52">
        <f>DATE(YEAR(tbl_raw_data[[#This Row],[Date Actioned]]),MONTH(tbl_raw_data[[#This Row],[Date Actioned]]),DAY(tbl_raw_data[[#This Row],[Date Actioned]]))</f>
        <v>45166</v>
      </c>
      <c r="L1368" s="50" t="str">
        <f>UPPER(TEXT(tbl_raw_data[[#This Row],[updated_date]],"MMMM"))</f>
        <v>AUGUST</v>
      </c>
      <c r="M1368" s="50" t="str">
        <f>"WEEK "&amp; IF(ROUNDUP(DAY(tbl_raw_data[[#This Row],[updated_date]])/7,0)=5,4,ROUNDUP(DAY(tbl_raw_data[[#This Row],[updated_date]])/7,0))</f>
        <v>WEEK 4</v>
      </c>
      <c r="N1368" s="50" t="str">
        <f>UPPER(VLOOKUP(tbl_raw_data[[#This Row],[Analyst]],Settiings!$A$2:$B$16,2,0))</f>
        <v>ASIF</v>
      </c>
      <c r="O1368" s="50" t="str">
        <f>TRIM(UPPER(tbl_raw_data[[#This Row],[Outcome]]))</f>
        <v>WITHDRAW</v>
      </c>
      <c r="P1368" s="50" t="str">
        <f>TRIM(UPPER(tbl_raw_data[[#This Row],[Queue Name]]))</f>
        <v>CONSUMER PRE BUREAU</v>
      </c>
      <c r="Q1368" s="50" t="str">
        <f>IF(tbl_raw_data[[#This Row],[Time taken in min]]&lt;=Settiings!$D$2,"SLA_MET","SLA_NOT_MET")</f>
        <v>SLA_MET</v>
      </c>
      <c r="R1368" s="94"/>
    </row>
    <row r="1369" spans="1:18" x14ac:dyDescent="0.3">
      <c r="A1369" s="8" t="s">
        <v>6849</v>
      </c>
      <c r="B1369" s="9">
        <v>45166.622893518521</v>
      </c>
      <c r="C1369" s="10">
        <v>45166.629421296297</v>
      </c>
      <c r="D1369" s="11" t="s">
        <v>8</v>
      </c>
      <c r="E1369" s="12" t="s">
        <v>47</v>
      </c>
      <c r="F1369" s="11" t="s">
        <v>16</v>
      </c>
      <c r="G1369" s="13" t="s">
        <v>4698</v>
      </c>
      <c r="H1369" s="78" t="s">
        <v>7451</v>
      </c>
      <c r="I1369" s="48">
        <f>tbl_raw_data[[#This Row],[Date Actioned]]-tbl_raw_data[[#This Row],[Date Tagged]]</f>
        <v>6.5277777757728472E-3</v>
      </c>
      <c r="J1369" s="46">
        <f>HOUR(tbl_raw_data[[#This Row],[Time_taken]])*60+MINUTE(tbl_raw_data[[#This Row],[Time_taken]])+SECOND(tbl_raw_data[[#This Row],[Time_taken]])/60</f>
        <v>9.4</v>
      </c>
      <c r="K1369" s="52">
        <f>DATE(YEAR(tbl_raw_data[[#This Row],[Date Actioned]]),MONTH(tbl_raw_data[[#This Row],[Date Actioned]]),DAY(tbl_raw_data[[#This Row],[Date Actioned]]))</f>
        <v>45166</v>
      </c>
      <c r="L1369" s="50" t="str">
        <f>UPPER(TEXT(tbl_raw_data[[#This Row],[updated_date]],"MMMM"))</f>
        <v>AUGUST</v>
      </c>
      <c r="M1369" s="50" t="str">
        <f>"WEEK "&amp; IF(ROUNDUP(DAY(tbl_raw_data[[#This Row],[updated_date]])/7,0)=5,4,ROUNDUP(DAY(tbl_raw_data[[#This Row],[updated_date]])/7,0))</f>
        <v>WEEK 4</v>
      </c>
      <c r="N1369" s="50" t="str">
        <f>UPPER(VLOOKUP(tbl_raw_data[[#This Row],[Analyst]],Settiings!$A$2:$B$16,2,0))</f>
        <v>CAMROOON</v>
      </c>
      <c r="O1369" s="50" t="str">
        <f>TRIM(UPPER(tbl_raw_data[[#This Row],[Outcome]]))</f>
        <v>WITHDRAW</v>
      </c>
      <c r="P1369" s="50" t="str">
        <f>TRIM(UPPER(tbl_raw_data[[#This Row],[Queue Name]]))</f>
        <v>CONSUMER PRE BUREAU</v>
      </c>
      <c r="Q1369" s="50" t="str">
        <f>IF(tbl_raw_data[[#This Row],[Time taken in min]]&lt;=Settiings!$D$2,"SLA_MET","SLA_NOT_MET")</f>
        <v>SLA_MET</v>
      </c>
      <c r="R1369" s="94"/>
    </row>
    <row r="1370" spans="1:18" x14ac:dyDescent="0.3">
      <c r="A1370" s="8" t="s">
        <v>6851</v>
      </c>
      <c r="B1370" s="9">
        <v>45166.623668981483</v>
      </c>
      <c r="C1370" s="10">
        <v>45166.636192129627</v>
      </c>
      <c r="D1370" s="11" t="s">
        <v>8</v>
      </c>
      <c r="E1370" s="12" t="s">
        <v>47</v>
      </c>
      <c r="F1370" s="11" t="s">
        <v>10</v>
      </c>
      <c r="G1370" s="13" t="s">
        <v>5439</v>
      </c>
      <c r="H1370" s="78" t="s">
        <v>7451</v>
      </c>
      <c r="I1370" s="48">
        <f>tbl_raw_data[[#This Row],[Date Actioned]]-tbl_raw_data[[#This Row],[Date Tagged]]</f>
        <v>1.2523148143372964E-2</v>
      </c>
      <c r="J1370" s="46">
        <f>HOUR(tbl_raw_data[[#This Row],[Time_taken]])*60+MINUTE(tbl_raw_data[[#This Row],[Time_taken]])+SECOND(tbl_raw_data[[#This Row],[Time_taken]])/60</f>
        <v>18.033333333333335</v>
      </c>
      <c r="K1370" s="52">
        <f>DATE(YEAR(tbl_raw_data[[#This Row],[Date Actioned]]),MONTH(tbl_raw_data[[#This Row],[Date Actioned]]),DAY(tbl_raw_data[[#This Row],[Date Actioned]]))</f>
        <v>45166</v>
      </c>
      <c r="L1370" s="50" t="str">
        <f>UPPER(TEXT(tbl_raw_data[[#This Row],[updated_date]],"MMMM"))</f>
        <v>AUGUST</v>
      </c>
      <c r="M1370" s="50" t="str">
        <f>"WEEK "&amp; IF(ROUNDUP(DAY(tbl_raw_data[[#This Row],[updated_date]])/7,0)=5,4,ROUNDUP(DAY(tbl_raw_data[[#This Row],[updated_date]])/7,0))</f>
        <v>WEEK 4</v>
      </c>
      <c r="N1370" s="50" t="str">
        <f>UPPER(VLOOKUP(tbl_raw_data[[#This Row],[Analyst]],Settiings!$A$2:$B$16,2,0))</f>
        <v>NITESH</v>
      </c>
      <c r="O1370" s="50" t="str">
        <f>TRIM(UPPER(tbl_raw_data[[#This Row],[Outcome]]))</f>
        <v>WITHDRAW</v>
      </c>
      <c r="P1370" s="50" t="str">
        <f>TRIM(UPPER(tbl_raw_data[[#This Row],[Queue Name]]))</f>
        <v>CONSUMER PRE BUREAU</v>
      </c>
      <c r="Q1370" s="50" t="str">
        <f>IF(tbl_raw_data[[#This Row],[Time taken in min]]&lt;=Settiings!$D$2,"SLA_MET","SLA_NOT_MET")</f>
        <v>SLA_MET</v>
      </c>
      <c r="R1370" s="94"/>
    </row>
    <row r="1371" spans="1:18" x14ac:dyDescent="0.3">
      <c r="A1371" s="8" t="s">
        <v>6865</v>
      </c>
      <c r="B1371" s="9">
        <v>45166.658634259256</v>
      </c>
      <c r="C1371" s="10">
        <v>45166.669386574074</v>
      </c>
      <c r="D1371" s="11" t="s">
        <v>8</v>
      </c>
      <c r="E1371" s="12" t="s">
        <v>47</v>
      </c>
      <c r="F1371" s="11" t="s">
        <v>53</v>
      </c>
      <c r="G1371" s="13" t="s">
        <v>6152</v>
      </c>
      <c r="H1371" s="78" t="s">
        <v>7451</v>
      </c>
      <c r="I1371" s="48">
        <f>tbl_raw_data[[#This Row],[Date Actioned]]-tbl_raw_data[[#This Row],[Date Tagged]]</f>
        <v>1.0752314818091691E-2</v>
      </c>
      <c r="J1371" s="46">
        <f>HOUR(tbl_raw_data[[#This Row],[Time_taken]])*60+MINUTE(tbl_raw_data[[#This Row],[Time_taken]])+SECOND(tbl_raw_data[[#This Row],[Time_taken]])/60</f>
        <v>15.483333333333333</v>
      </c>
      <c r="K1371" s="52">
        <f>DATE(YEAR(tbl_raw_data[[#This Row],[Date Actioned]]),MONTH(tbl_raw_data[[#This Row],[Date Actioned]]),DAY(tbl_raw_data[[#This Row],[Date Actioned]]))</f>
        <v>45166</v>
      </c>
      <c r="L1371" s="50" t="str">
        <f>UPPER(TEXT(tbl_raw_data[[#This Row],[updated_date]],"MMMM"))</f>
        <v>AUGUST</v>
      </c>
      <c r="M1371" s="50" t="str">
        <f>"WEEK "&amp; IF(ROUNDUP(DAY(tbl_raw_data[[#This Row],[updated_date]])/7,0)=5,4,ROUNDUP(DAY(tbl_raw_data[[#This Row],[updated_date]])/7,0))</f>
        <v>WEEK 4</v>
      </c>
      <c r="N1371" s="50" t="str">
        <f>UPPER(VLOOKUP(tbl_raw_data[[#This Row],[Analyst]],Settiings!$A$2:$B$16,2,0))</f>
        <v>NAVED</v>
      </c>
      <c r="O1371" s="50" t="str">
        <f>TRIM(UPPER(tbl_raw_data[[#This Row],[Outcome]]))</f>
        <v>WITHDRAW</v>
      </c>
      <c r="P1371" s="50" t="str">
        <f>TRIM(UPPER(tbl_raw_data[[#This Row],[Queue Name]]))</f>
        <v>CONSUMER PRE BUREAU</v>
      </c>
      <c r="Q1371" s="50" t="str">
        <f>IF(tbl_raw_data[[#This Row],[Time taken in min]]&lt;=Settiings!$D$2,"SLA_MET","SLA_NOT_MET")</f>
        <v>SLA_MET</v>
      </c>
      <c r="R1371" s="94"/>
    </row>
    <row r="1372" spans="1:18" x14ac:dyDescent="0.3">
      <c r="A1372" s="8" t="s">
        <v>6866</v>
      </c>
      <c r="B1372" s="9">
        <v>45166.659166666665</v>
      </c>
      <c r="C1372" s="10">
        <v>45166.675196759257</v>
      </c>
      <c r="D1372" s="11" t="s">
        <v>8</v>
      </c>
      <c r="E1372" s="12" t="s">
        <v>9</v>
      </c>
      <c r="F1372" s="11" t="s">
        <v>686</v>
      </c>
      <c r="G1372" s="13" t="s">
        <v>4757</v>
      </c>
      <c r="H1372" s="78" t="s">
        <v>7451</v>
      </c>
      <c r="I1372" s="48">
        <f>tbl_raw_data[[#This Row],[Date Actioned]]-tbl_raw_data[[#This Row],[Date Tagged]]</f>
        <v>1.6030092592700385E-2</v>
      </c>
      <c r="J1372" s="46">
        <f>HOUR(tbl_raw_data[[#This Row],[Time_taken]])*60+MINUTE(tbl_raw_data[[#This Row],[Time_taken]])+SECOND(tbl_raw_data[[#This Row],[Time_taken]])/60</f>
        <v>23.083333333333332</v>
      </c>
      <c r="K1372" s="52">
        <f>DATE(YEAR(tbl_raw_data[[#This Row],[Date Actioned]]),MONTH(tbl_raw_data[[#This Row],[Date Actioned]]),DAY(tbl_raw_data[[#This Row],[Date Actioned]]))</f>
        <v>45166</v>
      </c>
      <c r="L1372" s="50" t="str">
        <f>UPPER(TEXT(tbl_raw_data[[#This Row],[updated_date]],"MMMM"))</f>
        <v>AUGUST</v>
      </c>
      <c r="M1372" s="50" t="str">
        <f>"WEEK "&amp; IF(ROUNDUP(DAY(tbl_raw_data[[#This Row],[updated_date]])/7,0)=5,4,ROUNDUP(DAY(tbl_raw_data[[#This Row],[updated_date]])/7,0))</f>
        <v>WEEK 4</v>
      </c>
      <c r="N1372" s="50" t="str">
        <f>UPPER(VLOOKUP(tbl_raw_data[[#This Row],[Analyst]],Settiings!$A$2:$B$16,2,0))</f>
        <v>FARDIN</v>
      </c>
      <c r="O1372" s="50" t="str">
        <f>TRIM(UPPER(tbl_raw_data[[#This Row],[Outcome]]))</f>
        <v>WITHDRAW</v>
      </c>
      <c r="P1372" s="50" t="str">
        <f>TRIM(UPPER(tbl_raw_data[[#This Row],[Queue Name]]))</f>
        <v>CONSUMER EXISTING</v>
      </c>
      <c r="Q1372" s="50" t="str">
        <f>IF(tbl_raw_data[[#This Row],[Time taken in min]]&lt;=Settiings!$D$2,"SLA_MET","SLA_NOT_MET")</f>
        <v>SLA_NOT_MET</v>
      </c>
      <c r="R1372" s="94"/>
    </row>
    <row r="1373" spans="1:18" x14ac:dyDescent="0.3">
      <c r="A1373" s="8" t="s">
        <v>6868</v>
      </c>
      <c r="B1373" s="9">
        <v>45166.663923611108</v>
      </c>
      <c r="C1373" s="10">
        <v>45166.675115740742</v>
      </c>
      <c r="D1373" s="11" t="s">
        <v>8</v>
      </c>
      <c r="E1373" s="12" t="s">
        <v>9</v>
      </c>
      <c r="F1373" s="11" t="s">
        <v>10</v>
      </c>
      <c r="G1373" s="13" t="s">
        <v>5439</v>
      </c>
      <c r="H1373" s="78" t="s">
        <v>7451</v>
      </c>
      <c r="I1373" s="48">
        <f>tbl_raw_data[[#This Row],[Date Actioned]]-tbl_raw_data[[#This Row],[Date Tagged]]</f>
        <v>1.1192129633855075E-2</v>
      </c>
      <c r="J1373" s="46">
        <f>HOUR(tbl_raw_data[[#This Row],[Time_taken]])*60+MINUTE(tbl_raw_data[[#This Row],[Time_taken]])+SECOND(tbl_raw_data[[#This Row],[Time_taken]])/60</f>
        <v>16.116666666666667</v>
      </c>
      <c r="K1373" s="52">
        <f>DATE(YEAR(tbl_raw_data[[#This Row],[Date Actioned]]),MONTH(tbl_raw_data[[#This Row],[Date Actioned]]),DAY(tbl_raw_data[[#This Row],[Date Actioned]]))</f>
        <v>45166</v>
      </c>
      <c r="L1373" s="50" t="str">
        <f>UPPER(TEXT(tbl_raw_data[[#This Row],[updated_date]],"MMMM"))</f>
        <v>AUGUST</v>
      </c>
      <c r="M1373" s="50" t="str">
        <f>"WEEK "&amp; IF(ROUNDUP(DAY(tbl_raw_data[[#This Row],[updated_date]])/7,0)=5,4,ROUNDUP(DAY(tbl_raw_data[[#This Row],[updated_date]])/7,0))</f>
        <v>WEEK 4</v>
      </c>
      <c r="N1373" s="50" t="str">
        <f>UPPER(VLOOKUP(tbl_raw_data[[#This Row],[Analyst]],Settiings!$A$2:$B$16,2,0))</f>
        <v>NITESH</v>
      </c>
      <c r="O1373" s="50" t="str">
        <f>TRIM(UPPER(tbl_raw_data[[#This Row],[Outcome]]))</f>
        <v>WITHDRAW</v>
      </c>
      <c r="P1373" s="50" t="str">
        <f>TRIM(UPPER(tbl_raw_data[[#This Row],[Queue Name]]))</f>
        <v>CONSUMER EXISTING</v>
      </c>
      <c r="Q1373" s="50" t="str">
        <f>IF(tbl_raw_data[[#This Row],[Time taken in min]]&lt;=Settiings!$D$2,"SLA_MET","SLA_NOT_MET")</f>
        <v>SLA_MET</v>
      </c>
      <c r="R1373" s="94"/>
    </row>
    <row r="1374" spans="1:18" x14ac:dyDescent="0.3">
      <c r="A1374" s="8" t="s">
        <v>6869</v>
      </c>
      <c r="B1374" s="9">
        <v>45166.664756944447</v>
      </c>
      <c r="C1374" s="10">
        <v>45166.676145833335</v>
      </c>
      <c r="D1374" s="11" t="s">
        <v>8</v>
      </c>
      <c r="E1374" s="12" t="s">
        <v>47</v>
      </c>
      <c r="F1374" s="11" t="s">
        <v>53</v>
      </c>
      <c r="G1374" s="13" t="s">
        <v>4926</v>
      </c>
      <c r="H1374" s="78" t="s">
        <v>7451</v>
      </c>
      <c r="I1374" s="48">
        <f>tbl_raw_data[[#This Row],[Date Actioned]]-tbl_raw_data[[#This Row],[Date Tagged]]</f>
        <v>1.1388888888177462E-2</v>
      </c>
      <c r="J1374" s="46">
        <f>HOUR(tbl_raw_data[[#This Row],[Time_taken]])*60+MINUTE(tbl_raw_data[[#This Row],[Time_taken]])+SECOND(tbl_raw_data[[#This Row],[Time_taken]])/60</f>
        <v>16.399999999999999</v>
      </c>
      <c r="K1374" s="52">
        <f>DATE(YEAR(tbl_raw_data[[#This Row],[Date Actioned]]),MONTH(tbl_raw_data[[#This Row],[Date Actioned]]),DAY(tbl_raw_data[[#This Row],[Date Actioned]]))</f>
        <v>45166</v>
      </c>
      <c r="L1374" s="50" t="str">
        <f>UPPER(TEXT(tbl_raw_data[[#This Row],[updated_date]],"MMMM"))</f>
        <v>AUGUST</v>
      </c>
      <c r="M1374" s="50" t="str">
        <f>"WEEK "&amp; IF(ROUNDUP(DAY(tbl_raw_data[[#This Row],[updated_date]])/7,0)=5,4,ROUNDUP(DAY(tbl_raw_data[[#This Row],[updated_date]])/7,0))</f>
        <v>WEEK 4</v>
      </c>
      <c r="N1374" s="50" t="str">
        <f>UPPER(VLOOKUP(tbl_raw_data[[#This Row],[Analyst]],Settiings!$A$2:$B$16,2,0))</f>
        <v>NAVED</v>
      </c>
      <c r="O1374" s="50" t="str">
        <f>TRIM(UPPER(tbl_raw_data[[#This Row],[Outcome]]))</f>
        <v>WITHDRAW</v>
      </c>
      <c r="P1374" s="50" t="str">
        <f>TRIM(UPPER(tbl_raw_data[[#This Row],[Queue Name]]))</f>
        <v>CONSUMER PRE BUREAU</v>
      </c>
      <c r="Q1374" s="50" t="str">
        <f>IF(tbl_raw_data[[#This Row],[Time taken in min]]&lt;=Settiings!$D$2,"SLA_MET","SLA_NOT_MET")</f>
        <v>SLA_MET</v>
      </c>
      <c r="R1374" s="94"/>
    </row>
    <row r="1375" spans="1:18" x14ac:dyDescent="0.3">
      <c r="A1375" s="8" t="s">
        <v>6870</v>
      </c>
      <c r="B1375" s="9">
        <v>45166.668877314813</v>
      </c>
      <c r="C1375" s="10">
        <v>45166.684895833336</v>
      </c>
      <c r="D1375" s="11" t="s">
        <v>8</v>
      </c>
      <c r="E1375" s="12" t="s">
        <v>19</v>
      </c>
      <c r="F1375" s="11" t="s">
        <v>53</v>
      </c>
      <c r="G1375" s="13" t="s">
        <v>4698</v>
      </c>
      <c r="H1375" s="78" t="s">
        <v>7451</v>
      </c>
      <c r="I1375" s="48">
        <f>tbl_raw_data[[#This Row],[Date Actioned]]-tbl_raw_data[[#This Row],[Date Tagged]]</f>
        <v>1.601851852319669E-2</v>
      </c>
      <c r="J1375" s="46">
        <f>HOUR(tbl_raw_data[[#This Row],[Time_taken]])*60+MINUTE(tbl_raw_data[[#This Row],[Time_taken]])+SECOND(tbl_raw_data[[#This Row],[Time_taken]])/60</f>
        <v>23.066666666666666</v>
      </c>
      <c r="K1375" s="52">
        <f>DATE(YEAR(tbl_raw_data[[#This Row],[Date Actioned]]),MONTH(tbl_raw_data[[#This Row],[Date Actioned]]),DAY(tbl_raw_data[[#This Row],[Date Actioned]]))</f>
        <v>45166</v>
      </c>
      <c r="L1375" s="50" t="str">
        <f>UPPER(TEXT(tbl_raw_data[[#This Row],[updated_date]],"MMMM"))</f>
        <v>AUGUST</v>
      </c>
      <c r="M1375" s="50" t="str">
        <f>"WEEK "&amp; IF(ROUNDUP(DAY(tbl_raw_data[[#This Row],[updated_date]])/7,0)=5,4,ROUNDUP(DAY(tbl_raw_data[[#This Row],[updated_date]])/7,0))</f>
        <v>WEEK 4</v>
      </c>
      <c r="N1375" s="50" t="str">
        <f>UPPER(VLOOKUP(tbl_raw_data[[#This Row],[Analyst]],Settiings!$A$2:$B$16,2,0))</f>
        <v>NAVED</v>
      </c>
      <c r="O1375" s="50" t="str">
        <f>TRIM(UPPER(tbl_raw_data[[#This Row],[Outcome]]))</f>
        <v>WITHDRAW</v>
      </c>
      <c r="P1375" s="50" t="str">
        <f>TRIM(UPPER(tbl_raw_data[[#This Row],[Queue Name]]))</f>
        <v>CONSUMER POST BUREAU</v>
      </c>
      <c r="Q1375" s="50" t="str">
        <f>IF(tbl_raw_data[[#This Row],[Time taken in min]]&lt;=Settiings!$D$2,"SLA_MET","SLA_NOT_MET")</f>
        <v>SLA_NOT_MET</v>
      </c>
      <c r="R1375" s="94"/>
    </row>
    <row r="1376" spans="1:18" x14ac:dyDescent="0.3">
      <c r="A1376" s="8" t="s">
        <v>6877</v>
      </c>
      <c r="B1376" s="9">
        <v>45166.67633101852</v>
      </c>
      <c r="C1376" s="10">
        <v>45166.688391203701</v>
      </c>
      <c r="D1376" s="11" t="s">
        <v>8</v>
      </c>
      <c r="E1376" s="12" t="s">
        <v>9</v>
      </c>
      <c r="F1376" s="11" t="s">
        <v>1097</v>
      </c>
      <c r="G1376" s="13" t="s">
        <v>6167</v>
      </c>
      <c r="H1376" s="78" t="s">
        <v>7451</v>
      </c>
      <c r="I1376" s="48">
        <f>tbl_raw_data[[#This Row],[Date Actioned]]-tbl_raw_data[[#This Row],[Date Tagged]]</f>
        <v>1.2060185181326233E-2</v>
      </c>
      <c r="J1376" s="46">
        <f>HOUR(tbl_raw_data[[#This Row],[Time_taken]])*60+MINUTE(tbl_raw_data[[#This Row],[Time_taken]])+SECOND(tbl_raw_data[[#This Row],[Time_taken]])/60</f>
        <v>17.366666666666667</v>
      </c>
      <c r="K1376" s="52">
        <f>DATE(YEAR(tbl_raw_data[[#This Row],[Date Actioned]]),MONTH(tbl_raw_data[[#This Row],[Date Actioned]]),DAY(tbl_raw_data[[#This Row],[Date Actioned]]))</f>
        <v>45166</v>
      </c>
      <c r="L1376" s="50" t="str">
        <f>UPPER(TEXT(tbl_raw_data[[#This Row],[updated_date]],"MMMM"))</f>
        <v>AUGUST</v>
      </c>
      <c r="M1376" s="50" t="str">
        <f>"WEEK "&amp; IF(ROUNDUP(DAY(tbl_raw_data[[#This Row],[updated_date]])/7,0)=5,4,ROUNDUP(DAY(tbl_raw_data[[#This Row],[updated_date]])/7,0))</f>
        <v>WEEK 4</v>
      </c>
      <c r="N1376" s="50" t="str">
        <f>UPPER(VLOOKUP(tbl_raw_data[[#This Row],[Analyst]],Settiings!$A$2:$B$16,2,0))</f>
        <v>JULIA</v>
      </c>
      <c r="O1376" s="50" t="str">
        <f>TRIM(UPPER(tbl_raw_data[[#This Row],[Outcome]]))</f>
        <v>WITHDRAW</v>
      </c>
      <c r="P1376" s="50" t="str">
        <f>TRIM(UPPER(tbl_raw_data[[#This Row],[Queue Name]]))</f>
        <v>CONSUMER EXISTING</v>
      </c>
      <c r="Q1376" s="50" t="str">
        <f>IF(tbl_raw_data[[#This Row],[Time taken in min]]&lt;=Settiings!$D$2,"SLA_MET","SLA_NOT_MET")</f>
        <v>SLA_MET</v>
      </c>
      <c r="R1376" s="94"/>
    </row>
    <row r="1377" spans="1:18" x14ac:dyDescent="0.3">
      <c r="A1377" s="8" t="s">
        <v>6878</v>
      </c>
      <c r="B1377" s="9">
        <v>45166.676631944443</v>
      </c>
      <c r="C1377" s="10">
        <v>45166.680543981478</v>
      </c>
      <c r="D1377" s="11" t="s">
        <v>8</v>
      </c>
      <c r="E1377" s="12" t="s">
        <v>47</v>
      </c>
      <c r="F1377" s="11" t="s">
        <v>1097</v>
      </c>
      <c r="G1377" s="13" t="s">
        <v>4757</v>
      </c>
      <c r="H1377" s="78" t="s">
        <v>7451</v>
      </c>
      <c r="I1377" s="48">
        <f>tbl_raw_data[[#This Row],[Date Actioned]]-tbl_raw_data[[#This Row],[Date Tagged]]</f>
        <v>3.9120370347518474E-3</v>
      </c>
      <c r="J1377" s="46">
        <f>HOUR(tbl_raw_data[[#This Row],[Time_taken]])*60+MINUTE(tbl_raw_data[[#This Row],[Time_taken]])+SECOND(tbl_raw_data[[#This Row],[Time_taken]])/60</f>
        <v>5.6333333333333329</v>
      </c>
      <c r="K1377" s="52">
        <f>DATE(YEAR(tbl_raw_data[[#This Row],[Date Actioned]]),MONTH(tbl_raw_data[[#This Row],[Date Actioned]]),DAY(tbl_raw_data[[#This Row],[Date Actioned]]))</f>
        <v>45166</v>
      </c>
      <c r="L1377" s="50" t="str">
        <f>UPPER(TEXT(tbl_raw_data[[#This Row],[updated_date]],"MMMM"))</f>
        <v>AUGUST</v>
      </c>
      <c r="M1377" s="50" t="str">
        <f>"WEEK "&amp; IF(ROUNDUP(DAY(tbl_raw_data[[#This Row],[updated_date]])/7,0)=5,4,ROUNDUP(DAY(tbl_raw_data[[#This Row],[updated_date]])/7,0))</f>
        <v>WEEK 4</v>
      </c>
      <c r="N1377" s="50" t="str">
        <f>UPPER(VLOOKUP(tbl_raw_data[[#This Row],[Analyst]],Settiings!$A$2:$B$16,2,0))</f>
        <v>JULIA</v>
      </c>
      <c r="O1377" s="50" t="str">
        <f>TRIM(UPPER(tbl_raw_data[[#This Row],[Outcome]]))</f>
        <v>WITHDRAW</v>
      </c>
      <c r="P1377" s="50" t="str">
        <f>TRIM(UPPER(tbl_raw_data[[#This Row],[Queue Name]]))</f>
        <v>CONSUMER PRE BUREAU</v>
      </c>
      <c r="Q1377" s="50" t="str">
        <f>IF(tbl_raw_data[[#This Row],[Time taken in min]]&lt;=Settiings!$D$2,"SLA_MET","SLA_NOT_MET")</f>
        <v>SLA_MET</v>
      </c>
      <c r="R1377" s="94"/>
    </row>
    <row r="1378" spans="1:18" x14ac:dyDescent="0.3">
      <c r="A1378" s="8" t="s">
        <v>6883</v>
      </c>
      <c r="B1378" s="9">
        <v>45166.690960648149</v>
      </c>
      <c r="C1378" s="10">
        <v>45166.694895833331</v>
      </c>
      <c r="D1378" s="11" t="s">
        <v>8</v>
      </c>
      <c r="E1378" s="12" t="s">
        <v>47</v>
      </c>
      <c r="F1378" s="11" t="s">
        <v>16</v>
      </c>
      <c r="G1378" s="13" t="s">
        <v>4926</v>
      </c>
      <c r="H1378" s="78" t="s">
        <v>7451</v>
      </c>
      <c r="I1378" s="48">
        <f>tbl_raw_data[[#This Row],[Date Actioned]]-tbl_raw_data[[#This Row],[Date Tagged]]</f>
        <v>3.9351851810351945E-3</v>
      </c>
      <c r="J1378" s="46">
        <f>HOUR(tbl_raw_data[[#This Row],[Time_taken]])*60+MINUTE(tbl_raw_data[[#This Row],[Time_taken]])+SECOND(tbl_raw_data[[#This Row],[Time_taken]])/60</f>
        <v>5.666666666666667</v>
      </c>
      <c r="K1378" s="52">
        <f>DATE(YEAR(tbl_raw_data[[#This Row],[Date Actioned]]),MONTH(tbl_raw_data[[#This Row],[Date Actioned]]),DAY(tbl_raw_data[[#This Row],[Date Actioned]]))</f>
        <v>45166</v>
      </c>
      <c r="L1378" s="50" t="str">
        <f>UPPER(TEXT(tbl_raw_data[[#This Row],[updated_date]],"MMMM"))</f>
        <v>AUGUST</v>
      </c>
      <c r="M1378" s="50" t="str">
        <f>"WEEK "&amp; IF(ROUNDUP(DAY(tbl_raw_data[[#This Row],[updated_date]])/7,0)=5,4,ROUNDUP(DAY(tbl_raw_data[[#This Row],[updated_date]])/7,0))</f>
        <v>WEEK 4</v>
      </c>
      <c r="N1378" s="50" t="str">
        <f>UPPER(VLOOKUP(tbl_raw_data[[#This Row],[Analyst]],Settiings!$A$2:$B$16,2,0))</f>
        <v>CAMROOON</v>
      </c>
      <c r="O1378" s="50" t="str">
        <f>TRIM(UPPER(tbl_raw_data[[#This Row],[Outcome]]))</f>
        <v>WITHDRAW</v>
      </c>
      <c r="P1378" s="50" t="str">
        <f>TRIM(UPPER(tbl_raw_data[[#This Row],[Queue Name]]))</f>
        <v>CONSUMER PRE BUREAU</v>
      </c>
      <c r="Q1378" s="50" t="str">
        <f>IF(tbl_raw_data[[#This Row],[Time taken in min]]&lt;=Settiings!$D$2,"SLA_MET","SLA_NOT_MET")</f>
        <v>SLA_MET</v>
      </c>
      <c r="R1378" s="94"/>
    </row>
    <row r="1379" spans="1:18" x14ac:dyDescent="0.3">
      <c r="A1379" s="8" t="s">
        <v>6885</v>
      </c>
      <c r="B1379" s="9">
        <v>45166.697245370371</v>
      </c>
      <c r="C1379" s="10">
        <v>45166.710613425923</v>
      </c>
      <c r="D1379" s="11" t="s">
        <v>8</v>
      </c>
      <c r="E1379" s="12" t="s">
        <v>9</v>
      </c>
      <c r="F1379" s="11" t="s">
        <v>10</v>
      </c>
      <c r="G1379" s="13" t="s">
        <v>6177</v>
      </c>
      <c r="H1379" s="78" t="s">
        <v>7451</v>
      </c>
      <c r="I1379" s="48">
        <f>tbl_raw_data[[#This Row],[Date Actioned]]-tbl_raw_data[[#This Row],[Date Tagged]]</f>
        <v>1.3368055551836733E-2</v>
      </c>
      <c r="J1379" s="46">
        <f>HOUR(tbl_raw_data[[#This Row],[Time_taken]])*60+MINUTE(tbl_raw_data[[#This Row],[Time_taken]])+SECOND(tbl_raw_data[[#This Row],[Time_taken]])/60</f>
        <v>19.25</v>
      </c>
      <c r="K1379" s="52">
        <f>DATE(YEAR(tbl_raw_data[[#This Row],[Date Actioned]]),MONTH(tbl_raw_data[[#This Row],[Date Actioned]]),DAY(tbl_raw_data[[#This Row],[Date Actioned]]))</f>
        <v>45166</v>
      </c>
      <c r="L1379" s="50" t="str">
        <f>UPPER(TEXT(tbl_raw_data[[#This Row],[updated_date]],"MMMM"))</f>
        <v>AUGUST</v>
      </c>
      <c r="M1379" s="50" t="str">
        <f>"WEEK "&amp; IF(ROUNDUP(DAY(tbl_raw_data[[#This Row],[updated_date]])/7,0)=5,4,ROUNDUP(DAY(tbl_raw_data[[#This Row],[updated_date]])/7,0))</f>
        <v>WEEK 4</v>
      </c>
      <c r="N1379" s="50" t="str">
        <f>UPPER(VLOOKUP(tbl_raw_data[[#This Row],[Analyst]],Settiings!$A$2:$B$16,2,0))</f>
        <v>NITESH</v>
      </c>
      <c r="O1379" s="50" t="str">
        <f>TRIM(UPPER(tbl_raw_data[[#This Row],[Outcome]]))</f>
        <v>WITHDRAW</v>
      </c>
      <c r="P1379" s="50" t="str">
        <f>TRIM(UPPER(tbl_raw_data[[#This Row],[Queue Name]]))</f>
        <v>CONSUMER EXISTING</v>
      </c>
      <c r="Q1379" s="50" t="str">
        <f>IF(tbl_raw_data[[#This Row],[Time taken in min]]&lt;=Settiings!$D$2,"SLA_MET","SLA_NOT_MET")</f>
        <v>SLA_MET</v>
      </c>
      <c r="R1379" s="94"/>
    </row>
    <row r="1380" spans="1:18" x14ac:dyDescent="0.3">
      <c r="A1380" s="8" t="s">
        <v>6886</v>
      </c>
      <c r="B1380" s="9">
        <v>45166.699374999997</v>
      </c>
      <c r="C1380" s="10">
        <v>45166.704872685186</v>
      </c>
      <c r="D1380" s="11" t="s">
        <v>8</v>
      </c>
      <c r="E1380" s="12" t="s">
        <v>47</v>
      </c>
      <c r="F1380" s="11" t="s">
        <v>16</v>
      </c>
      <c r="G1380" s="13" t="s">
        <v>4926</v>
      </c>
      <c r="H1380" s="78" t="s">
        <v>7451</v>
      </c>
      <c r="I1380" s="48">
        <f>tbl_raw_data[[#This Row],[Date Actioned]]-tbl_raw_data[[#This Row],[Date Tagged]]</f>
        <v>5.4976851897663437E-3</v>
      </c>
      <c r="J1380" s="46">
        <f>HOUR(tbl_raw_data[[#This Row],[Time_taken]])*60+MINUTE(tbl_raw_data[[#This Row],[Time_taken]])+SECOND(tbl_raw_data[[#This Row],[Time_taken]])/60</f>
        <v>7.916666666666667</v>
      </c>
      <c r="K1380" s="52">
        <f>DATE(YEAR(tbl_raw_data[[#This Row],[Date Actioned]]),MONTH(tbl_raw_data[[#This Row],[Date Actioned]]),DAY(tbl_raw_data[[#This Row],[Date Actioned]]))</f>
        <v>45166</v>
      </c>
      <c r="L1380" s="50" t="str">
        <f>UPPER(TEXT(tbl_raw_data[[#This Row],[updated_date]],"MMMM"))</f>
        <v>AUGUST</v>
      </c>
      <c r="M1380" s="50" t="str">
        <f>"WEEK "&amp; IF(ROUNDUP(DAY(tbl_raw_data[[#This Row],[updated_date]])/7,0)=5,4,ROUNDUP(DAY(tbl_raw_data[[#This Row],[updated_date]])/7,0))</f>
        <v>WEEK 4</v>
      </c>
      <c r="N1380" s="50" t="str">
        <f>UPPER(VLOOKUP(tbl_raw_data[[#This Row],[Analyst]],Settiings!$A$2:$B$16,2,0))</f>
        <v>CAMROOON</v>
      </c>
      <c r="O1380" s="50" t="str">
        <f>TRIM(UPPER(tbl_raw_data[[#This Row],[Outcome]]))</f>
        <v>WITHDRAW</v>
      </c>
      <c r="P1380" s="50" t="str">
        <f>TRIM(UPPER(tbl_raw_data[[#This Row],[Queue Name]]))</f>
        <v>CONSUMER PRE BUREAU</v>
      </c>
      <c r="Q1380" s="50" t="str">
        <f>IF(tbl_raw_data[[#This Row],[Time taken in min]]&lt;=Settiings!$D$2,"SLA_MET","SLA_NOT_MET")</f>
        <v>SLA_MET</v>
      </c>
      <c r="R1380" s="94"/>
    </row>
    <row r="1381" spans="1:18" x14ac:dyDescent="0.3">
      <c r="A1381" s="8" t="s">
        <v>6887</v>
      </c>
      <c r="B1381" s="9">
        <v>45166.700694444444</v>
      </c>
      <c r="C1381" s="10">
        <v>45166.706423611111</v>
      </c>
      <c r="D1381" s="11" t="s">
        <v>8</v>
      </c>
      <c r="E1381" s="12" t="s">
        <v>47</v>
      </c>
      <c r="F1381" s="11" t="s">
        <v>70</v>
      </c>
      <c r="G1381" s="13" t="s">
        <v>4926</v>
      </c>
      <c r="H1381" s="78" t="s">
        <v>7451</v>
      </c>
      <c r="I1381" s="48">
        <f>tbl_raw_data[[#This Row],[Date Actioned]]-tbl_raw_data[[#This Row],[Date Tagged]]</f>
        <v>5.7291666671517305E-3</v>
      </c>
      <c r="J1381" s="46">
        <f>HOUR(tbl_raw_data[[#This Row],[Time_taken]])*60+MINUTE(tbl_raw_data[[#This Row],[Time_taken]])+SECOND(tbl_raw_data[[#This Row],[Time_taken]])/60</f>
        <v>8.25</v>
      </c>
      <c r="K1381" s="52">
        <f>DATE(YEAR(tbl_raw_data[[#This Row],[Date Actioned]]),MONTH(tbl_raw_data[[#This Row],[Date Actioned]]),DAY(tbl_raw_data[[#This Row],[Date Actioned]]))</f>
        <v>45166</v>
      </c>
      <c r="L1381" s="50" t="str">
        <f>UPPER(TEXT(tbl_raw_data[[#This Row],[updated_date]],"MMMM"))</f>
        <v>AUGUST</v>
      </c>
      <c r="M1381" s="50" t="str">
        <f>"WEEK "&amp; IF(ROUNDUP(DAY(tbl_raw_data[[#This Row],[updated_date]])/7,0)=5,4,ROUNDUP(DAY(tbl_raw_data[[#This Row],[updated_date]])/7,0))</f>
        <v>WEEK 4</v>
      </c>
      <c r="N1381" s="50" t="str">
        <f>UPPER(VLOOKUP(tbl_raw_data[[#This Row],[Analyst]],Settiings!$A$2:$B$16,2,0))</f>
        <v>ASIF</v>
      </c>
      <c r="O1381" s="50" t="str">
        <f>TRIM(UPPER(tbl_raw_data[[#This Row],[Outcome]]))</f>
        <v>WITHDRAW</v>
      </c>
      <c r="P1381" s="50" t="str">
        <f>TRIM(UPPER(tbl_raw_data[[#This Row],[Queue Name]]))</f>
        <v>CONSUMER PRE BUREAU</v>
      </c>
      <c r="Q1381" s="50" t="str">
        <f>IF(tbl_raw_data[[#This Row],[Time taken in min]]&lt;=Settiings!$D$2,"SLA_MET","SLA_NOT_MET")</f>
        <v>SLA_MET</v>
      </c>
      <c r="R1381" s="94"/>
    </row>
    <row r="1382" spans="1:18" x14ac:dyDescent="0.3">
      <c r="A1382" s="8" t="s">
        <v>6895</v>
      </c>
      <c r="B1382" s="9">
        <v>45166.71601851852</v>
      </c>
      <c r="C1382" s="10">
        <v>45166.726041666669</v>
      </c>
      <c r="D1382" s="11" t="s">
        <v>8</v>
      </c>
      <c r="E1382" s="12" t="s">
        <v>9</v>
      </c>
      <c r="F1382" s="11" t="s">
        <v>10</v>
      </c>
      <c r="G1382" s="13" t="s">
        <v>6188</v>
      </c>
      <c r="H1382" s="78" t="s">
        <v>7451</v>
      </c>
      <c r="I1382" s="48">
        <f>tbl_raw_data[[#This Row],[Date Actioned]]-tbl_raw_data[[#This Row],[Date Tagged]]</f>
        <v>1.0023148148320615E-2</v>
      </c>
      <c r="J1382" s="46">
        <f>HOUR(tbl_raw_data[[#This Row],[Time_taken]])*60+MINUTE(tbl_raw_data[[#This Row],[Time_taken]])+SECOND(tbl_raw_data[[#This Row],[Time_taken]])/60</f>
        <v>14.433333333333334</v>
      </c>
      <c r="K1382" s="52">
        <f>DATE(YEAR(tbl_raw_data[[#This Row],[Date Actioned]]),MONTH(tbl_raw_data[[#This Row],[Date Actioned]]),DAY(tbl_raw_data[[#This Row],[Date Actioned]]))</f>
        <v>45166</v>
      </c>
      <c r="L1382" s="50" t="str">
        <f>UPPER(TEXT(tbl_raw_data[[#This Row],[updated_date]],"MMMM"))</f>
        <v>AUGUST</v>
      </c>
      <c r="M1382" s="50" t="str">
        <f>"WEEK "&amp; IF(ROUNDUP(DAY(tbl_raw_data[[#This Row],[updated_date]])/7,0)=5,4,ROUNDUP(DAY(tbl_raw_data[[#This Row],[updated_date]])/7,0))</f>
        <v>WEEK 4</v>
      </c>
      <c r="N1382" s="50" t="str">
        <f>UPPER(VLOOKUP(tbl_raw_data[[#This Row],[Analyst]],Settiings!$A$2:$B$16,2,0))</f>
        <v>NITESH</v>
      </c>
      <c r="O1382" s="50" t="str">
        <f>TRIM(UPPER(tbl_raw_data[[#This Row],[Outcome]]))</f>
        <v>WITHDRAW</v>
      </c>
      <c r="P1382" s="50" t="str">
        <f>TRIM(UPPER(tbl_raw_data[[#This Row],[Queue Name]]))</f>
        <v>CONSUMER EXISTING</v>
      </c>
      <c r="Q1382" s="50" t="str">
        <f>IF(tbl_raw_data[[#This Row],[Time taken in min]]&lt;=Settiings!$D$2,"SLA_MET","SLA_NOT_MET")</f>
        <v>SLA_MET</v>
      </c>
      <c r="R1382" s="94"/>
    </row>
    <row r="1383" spans="1:18" x14ac:dyDescent="0.3">
      <c r="A1383" s="8" t="s">
        <v>6903</v>
      </c>
      <c r="B1383" s="9">
        <v>45166.731342592589</v>
      </c>
      <c r="C1383" s="10">
        <v>45166.745856481481</v>
      </c>
      <c r="D1383" s="11" t="s">
        <v>8</v>
      </c>
      <c r="E1383" s="12" t="s">
        <v>47</v>
      </c>
      <c r="F1383" s="11" t="s">
        <v>10</v>
      </c>
      <c r="G1383" s="13" t="s">
        <v>6197</v>
      </c>
      <c r="H1383" s="78" t="s">
        <v>7451</v>
      </c>
      <c r="I1383" s="48">
        <f>tbl_raw_data[[#This Row],[Date Actioned]]-tbl_raw_data[[#This Row],[Date Tagged]]</f>
        <v>1.4513888891087845E-2</v>
      </c>
      <c r="J1383" s="46">
        <f>HOUR(tbl_raw_data[[#This Row],[Time_taken]])*60+MINUTE(tbl_raw_data[[#This Row],[Time_taken]])+SECOND(tbl_raw_data[[#This Row],[Time_taken]])/60</f>
        <v>20.9</v>
      </c>
      <c r="K1383" s="52">
        <f>DATE(YEAR(tbl_raw_data[[#This Row],[Date Actioned]]),MONTH(tbl_raw_data[[#This Row],[Date Actioned]]),DAY(tbl_raw_data[[#This Row],[Date Actioned]]))</f>
        <v>45166</v>
      </c>
      <c r="L1383" s="50" t="str">
        <f>UPPER(TEXT(tbl_raw_data[[#This Row],[updated_date]],"MMMM"))</f>
        <v>AUGUST</v>
      </c>
      <c r="M1383" s="50" t="str">
        <f>"WEEK "&amp; IF(ROUNDUP(DAY(tbl_raw_data[[#This Row],[updated_date]])/7,0)=5,4,ROUNDUP(DAY(tbl_raw_data[[#This Row],[updated_date]])/7,0))</f>
        <v>WEEK 4</v>
      </c>
      <c r="N1383" s="50" t="str">
        <f>UPPER(VLOOKUP(tbl_raw_data[[#This Row],[Analyst]],Settiings!$A$2:$B$16,2,0))</f>
        <v>NITESH</v>
      </c>
      <c r="O1383" s="50" t="str">
        <f>TRIM(UPPER(tbl_raw_data[[#This Row],[Outcome]]))</f>
        <v>WITHDRAW</v>
      </c>
      <c r="P1383" s="50" t="str">
        <f>TRIM(UPPER(tbl_raw_data[[#This Row],[Queue Name]]))</f>
        <v>CONSUMER PRE BUREAU</v>
      </c>
      <c r="Q1383" s="50" t="str">
        <f>IF(tbl_raw_data[[#This Row],[Time taken in min]]&lt;=Settiings!$D$2,"SLA_MET","SLA_NOT_MET")</f>
        <v>SLA_NOT_MET</v>
      </c>
      <c r="R1383" s="94"/>
    </row>
    <row r="1384" spans="1:18" x14ac:dyDescent="0.3">
      <c r="A1384" s="8" t="s">
        <v>6906</v>
      </c>
      <c r="B1384" s="9">
        <v>45166.737870370373</v>
      </c>
      <c r="C1384" s="10">
        <v>45166.74591435185</v>
      </c>
      <c r="D1384" s="11" t="s">
        <v>8</v>
      </c>
      <c r="E1384" s="12" t="s">
        <v>9</v>
      </c>
      <c r="F1384" s="11" t="s">
        <v>16</v>
      </c>
      <c r="G1384" s="13" t="s">
        <v>4698</v>
      </c>
      <c r="H1384" s="78" t="s">
        <v>7451</v>
      </c>
      <c r="I1384" s="48">
        <f>tbl_raw_data[[#This Row],[Date Actioned]]-tbl_raw_data[[#This Row],[Date Tagged]]</f>
        <v>8.0439814773853868E-3</v>
      </c>
      <c r="J1384" s="46">
        <f>HOUR(tbl_raw_data[[#This Row],[Time_taken]])*60+MINUTE(tbl_raw_data[[#This Row],[Time_taken]])+SECOND(tbl_raw_data[[#This Row],[Time_taken]])/60</f>
        <v>11.583333333333334</v>
      </c>
      <c r="K1384" s="52">
        <f>DATE(YEAR(tbl_raw_data[[#This Row],[Date Actioned]]),MONTH(tbl_raw_data[[#This Row],[Date Actioned]]),DAY(tbl_raw_data[[#This Row],[Date Actioned]]))</f>
        <v>45166</v>
      </c>
      <c r="L1384" s="50" t="str">
        <f>UPPER(TEXT(tbl_raw_data[[#This Row],[updated_date]],"MMMM"))</f>
        <v>AUGUST</v>
      </c>
      <c r="M1384" s="50" t="str">
        <f>"WEEK "&amp; IF(ROUNDUP(DAY(tbl_raw_data[[#This Row],[updated_date]])/7,0)=5,4,ROUNDUP(DAY(tbl_raw_data[[#This Row],[updated_date]])/7,0))</f>
        <v>WEEK 4</v>
      </c>
      <c r="N1384" s="50" t="str">
        <f>UPPER(VLOOKUP(tbl_raw_data[[#This Row],[Analyst]],Settiings!$A$2:$B$16,2,0))</f>
        <v>CAMROOON</v>
      </c>
      <c r="O1384" s="50" t="str">
        <f>TRIM(UPPER(tbl_raw_data[[#This Row],[Outcome]]))</f>
        <v>WITHDRAW</v>
      </c>
      <c r="P1384" s="50" t="str">
        <f>TRIM(UPPER(tbl_raw_data[[#This Row],[Queue Name]]))</f>
        <v>CONSUMER EXISTING</v>
      </c>
      <c r="Q1384" s="50" t="str">
        <f>IF(tbl_raw_data[[#This Row],[Time taken in min]]&lt;=Settiings!$D$2,"SLA_MET","SLA_NOT_MET")</f>
        <v>SLA_MET</v>
      </c>
      <c r="R1384" s="94"/>
    </row>
    <row r="1385" spans="1:18" x14ac:dyDescent="0.3">
      <c r="A1385" s="8" t="s">
        <v>6911</v>
      </c>
      <c r="B1385" s="9">
        <v>45166.746377314812</v>
      </c>
      <c r="C1385" s="10">
        <v>45166.752222222225</v>
      </c>
      <c r="D1385" s="11" t="s">
        <v>8</v>
      </c>
      <c r="E1385" s="12" t="s">
        <v>19</v>
      </c>
      <c r="F1385" s="11" t="s">
        <v>16</v>
      </c>
      <c r="G1385" s="13" t="s">
        <v>4698</v>
      </c>
      <c r="H1385" s="78" t="s">
        <v>7451</v>
      </c>
      <c r="I1385" s="48">
        <f>tbl_raw_data[[#This Row],[Date Actioned]]-tbl_raw_data[[#This Row],[Date Tagged]]</f>
        <v>5.8449074131203815E-3</v>
      </c>
      <c r="J1385" s="46">
        <f>HOUR(tbl_raw_data[[#This Row],[Time_taken]])*60+MINUTE(tbl_raw_data[[#This Row],[Time_taken]])+SECOND(tbl_raw_data[[#This Row],[Time_taken]])/60</f>
        <v>8.4166666666666661</v>
      </c>
      <c r="K1385" s="52">
        <f>DATE(YEAR(tbl_raw_data[[#This Row],[Date Actioned]]),MONTH(tbl_raw_data[[#This Row],[Date Actioned]]),DAY(tbl_raw_data[[#This Row],[Date Actioned]]))</f>
        <v>45166</v>
      </c>
      <c r="L1385" s="50" t="str">
        <f>UPPER(TEXT(tbl_raw_data[[#This Row],[updated_date]],"MMMM"))</f>
        <v>AUGUST</v>
      </c>
      <c r="M1385" s="50" t="str">
        <f>"WEEK "&amp; IF(ROUNDUP(DAY(tbl_raw_data[[#This Row],[updated_date]])/7,0)=5,4,ROUNDUP(DAY(tbl_raw_data[[#This Row],[updated_date]])/7,0))</f>
        <v>WEEK 4</v>
      </c>
      <c r="N1385" s="50" t="str">
        <f>UPPER(VLOOKUP(tbl_raw_data[[#This Row],[Analyst]],Settiings!$A$2:$B$16,2,0))</f>
        <v>CAMROOON</v>
      </c>
      <c r="O1385" s="50" t="str">
        <f>TRIM(UPPER(tbl_raw_data[[#This Row],[Outcome]]))</f>
        <v>WITHDRAW</v>
      </c>
      <c r="P1385" s="50" t="str">
        <f>TRIM(UPPER(tbl_raw_data[[#This Row],[Queue Name]]))</f>
        <v>CONSUMER POST BUREAU</v>
      </c>
      <c r="Q1385" s="50" t="str">
        <f>IF(tbl_raw_data[[#This Row],[Time taken in min]]&lt;=Settiings!$D$2,"SLA_MET","SLA_NOT_MET")</f>
        <v>SLA_MET</v>
      </c>
      <c r="R1385" s="94"/>
    </row>
    <row r="1386" spans="1:18" x14ac:dyDescent="0.3">
      <c r="A1386" s="8" t="s">
        <v>6917</v>
      </c>
      <c r="B1386" s="9">
        <v>45166.766909722224</v>
      </c>
      <c r="C1386" s="10">
        <v>45166.775289351855</v>
      </c>
      <c r="D1386" s="11" t="s">
        <v>8</v>
      </c>
      <c r="E1386" s="12" t="s">
        <v>19</v>
      </c>
      <c r="F1386" s="11" t="s">
        <v>53</v>
      </c>
      <c r="G1386" s="13" t="s">
        <v>6213</v>
      </c>
      <c r="H1386" s="78" t="s">
        <v>7451</v>
      </c>
      <c r="I1386" s="48">
        <f>tbl_raw_data[[#This Row],[Date Actioned]]-tbl_raw_data[[#This Row],[Date Tagged]]</f>
        <v>8.3796296312357299E-3</v>
      </c>
      <c r="J1386" s="46">
        <f>HOUR(tbl_raw_data[[#This Row],[Time_taken]])*60+MINUTE(tbl_raw_data[[#This Row],[Time_taken]])+SECOND(tbl_raw_data[[#This Row],[Time_taken]])/60</f>
        <v>12.066666666666666</v>
      </c>
      <c r="K1386" s="52">
        <f>DATE(YEAR(tbl_raw_data[[#This Row],[Date Actioned]]),MONTH(tbl_raw_data[[#This Row],[Date Actioned]]),DAY(tbl_raw_data[[#This Row],[Date Actioned]]))</f>
        <v>45166</v>
      </c>
      <c r="L1386" s="50" t="str">
        <f>UPPER(TEXT(tbl_raw_data[[#This Row],[updated_date]],"MMMM"))</f>
        <v>AUGUST</v>
      </c>
      <c r="M1386" s="50" t="str">
        <f>"WEEK "&amp; IF(ROUNDUP(DAY(tbl_raw_data[[#This Row],[updated_date]])/7,0)=5,4,ROUNDUP(DAY(tbl_raw_data[[#This Row],[updated_date]])/7,0))</f>
        <v>WEEK 4</v>
      </c>
      <c r="N1386" s="50" t="str">
        <f>UPPER(VLOOKUP(tbl_raw_data[[#This Row],[Analyst]],Settiings!$A$2:$B$16,2,0))</f>
        <v>NAVED</v>
      </c>
      <c r="O1386" s="50" t="str">
        <f>TRIM(UPPER(tbl_raw_data[[#This Row],[Outcome]]))</f>
        <v>WITHDRAW</v>
      </c>
      <c r="P1386" s="50" t="str">
        <f>TRIM(UPPER(tbl_raw_data[[#This Row],[Queue Name]]))</f>
        <v>CONSUMER POST BUREAU</v>
      </c>
      <c r="Q1386" s="50" t="str">
        <f>IF(tbl_raw_data[[#This Row],[Time taken in min]]&lt;=Settiings!$D$2,"SLA_MET","SLA_NOT_MET")</f>
        <v>SLA_MET</v>
      </c>
      <c r="R1386" s="94"/>
    </row>
    <row r="1387" spans="1:18" x14ac:dyDescent="0.3">
      <c r="A1387" s="8" t="s">
        <v>6919</v>
      </c>
      <c r="B1387" s="9">
        <v>45166.770312499997</v>
      </c>
      <c r="C1387" s="10">
        <v>45166.774178240739</v>
      </c>
      <c r="D1387" s="11" t="s">
        <v>8</v>
      </c>
      <c r="E1387" s="12" t="s">
        <v>47</v>
      </c>
      <c r="F1387" s="11" t="s">
        <v>16</v>
      </c>
      <c r="G1387" s="13" t="s">
        <v>4926</v>
      </c>
      <c r="H1387" s="78" t="s">
        <v>7451</v>
      </c>
      <c r="I1387" s="48">
        <f>tbl_raw_data[[#This Row],[Date Actioned]]-tbl_raw_data[[#This Row],[Date Tagged]]</f>
        <v>3.8657407421851531E-3</v>
      </c>
      <c r="J1387" s="46">
        <f>HOUR(tbl_raw_data[[#This Row],[Time_taken]])*60+MINUTE(tbl_raw_data[[#This Row],[Time_taken]])+SECOND(tbl_raw_data[[#This Row],[Time_taken]])/60</f>
        <v>5.5666666666666664</v>
      </c>
      <c r="K1387" s="52">
        <f>DATE(YEAR(tbl_raw_data[[#This Row],[Date Actioned]]),MONTH(tbl_raw_data[[#This Row],[Date Actioned]]),DAY(tbl_raw_data[[#This Row],[Date Actioned]]))</f>
        <v>45166</v>
      </c>
      <c r="L1387" s="50" t="str">
        <f>UPPER(TEXT(tbl_raw_data[[#This Row],[updated_date]],"MMMM"))</f>
        <v>AUGUST</v>
      </c>
      <c r="M1387" s="50" t="str">
        <f>"WEEK "&amp; IF(ROUNDUP(DAY(tbl_raw_data[[#This Row],[updated_date]])/7,0)=5,4,ROUNDUP(DAY(tbl_raw_data[[#This Row],[updated_date]])/7,0))</f>
        <v>WEEK 4</v>
      </c>
      <c r="N1387" s="50" t="str">
        <f>UPPER(VLOOKUP(tbl_raw_data[[#This Row],[Analyst]],Settiings!$A$2:$B$16,2,0))</f>
        <v>CAMROOON</v>
      </c>
      <c r="O1387" s="50" t="str">
        <f>TRIM(UPPER(tbl_raw_data[[#This Row],[Outcome]]))</f>
        <v>WITHDRAW</v>
      </c>
      <c r="P1387" s="50" t="str">
        <f>TRIM(UPPER(tbl_raw_data[[#This Row],[Queue Name]]))</f>
        <v>CONSUMER PRE BUREAU</v>
      </c>
      <c r="Q1387" s="50" t="str">
        <f>IF(tbl_raw_data[[#This Row],[Time taken in min]]&lt;=Settiings!$D$2,"SLA_MET","SLA_NOT_MET")</f>
        <v>SLA_MET</v>
      </c>
      <c r="R1387" s="94"/>
    </row>
    <row r="1388" spans="1:18" x14ac:dyDescent="0.3">
      <c r="A1388" s="8" t="s">
        <v>6920</v>
      </c>
      <c r="B1388" s="9">
        <v>45166.774386574078</v>
      </c>
      <c r="C1388" s="10">
        <v>45166.782847222225</v>
      </c>
      <c r="D1388" s="11" t="s">
        <v>8</v>
      </c>
      <c r="E1388" s="12" t="s">
        <v>47</v>
      </c>
      <c r="F1388" s="11" t="s">
        <v>16</v>
      </c>
      <c r="G1388" s="13" t="s">
        <v>4698</v>
      </c>
      <c r="H1388" s="78" t="s">
        <v>7451</v>
      </c>
      <c r="I1388" s="48">
        <f>tbl_raw_data[[#This Row],[Date Actioned]]-tbl_raw_data[[#This Row],[Date Tagged]]</f>
        <v>8.4606481468654238E-3</v>
      </c>
      <c r="J1388" s="46">
        <f>HOUR(tbl_raw_data[[#This Row],[Time_taken]])*60+MINUTE(tbl_raw_data[[#This Row],[Time_taken]])+SECOND(tbl_raw_data[[#This Row],[Time_taken]])/60</f>
        <v>12.183333333333334</v>
      </c>
      <c r="K1388" s="52">
        <f>DATE(YEAR(tbl_raw_data[[#This Row],[Date Actioned]]),MONTH(tbl_raw_data[[#This Row],[Date Actioned]]),DAY(tbl_raw_data[[#This Row],[Date Actioned]]))</f>
        <v>45166</v>
      </c>
      <c r="L1388" s="50" t="str">
        <f>UPPER(TEXT(tbl_raw_data[[#This Row],[updated_date]],"MMMM"))</f>
        <v>AUGUST</v>
      </c>
      <c r="M1388" s="50" t="str">
        <f>"WEEK "&amp; IF(ROUNDUP(DAY(tbl_raw_data[[#This Row],[updated_date]])/7,0)=5,4,ROUNDUP(DAY(tbl_raw_data[[#This Row],[updated_date]])/7,0))</f>
        <v>WEEK 4</v>
      </c>
      <c r="N1388" s="50" t="str">
        <f>UPPER(VLOOKUP(tbl_raw_data[[#This Row],[Analyst]],Settiings!$A$2:$B$16,2,0))</f>
        <v>CAMROOON</v>
      </c>
      <c r="O1388" s="50" t="str">
        <f>TRIM(UPPER(tbl_raw_data[[#This Row],[Outcome]]))</f>
        <v>WITHDRAW</v>
      </c>
      <c r="P1388" s="50" t="str">
        <f>TRIM(UPPER(tbl_raw_data[[#This Row],[Queue Name]]))</f>
        <v>CONSUMER PRE BUREAU</v>
      </c>
      <c r="Q1388" s="50" t="str">
        <f>IF(tbl_raw_data[[#This Row],[Time taken in min]]&lt;=Settiings!$D$2,"SLA_MET","SLA_NOT_MET")</f>
        <v>SLA_MET</v>
      </c>
      <c r="R1388" s="94"/>
    </row>
    <row r="1389" spans="1:18" x14ac:dyDescent="0.3">
      <c r="A1389" s="8" t="s">
        <v>6924</v>
      </c>
      <c r="B1389" s="9">
        <v>45166.781331018516</v>
      </c>
      <c r="C1389" s="10">
        <v>45166.785497685189</v>
      </c>
      <c r="D1389" s="11" t="s">
        <v>8</v>
      </c>
      <c r="E1389" s="12" t="s">
        <v>47</v>
      </c>
      <c r="F1389" s="11" t="s">
        <v>16</v>
      </c>
      <c r="G1389" s="13" t="s">
        <v>6221</v>
      </c>
      <c r="H1389" s="78" t="s">
        <v>7451</v>
      </c>
      <c r="I1389" s="48">
        <f>tbl_raw_data[[#This Row],[Date Actioned]]-tbl_raw_data[[#This Row],[Date Tagged]]</f>
        <v>4.1666666729724966E-3</v>
      </c>
      <c r="J1389" s="46">
        <f>HOUR(tbl_raw_data[[#This Row],[Time_taken]])*60+MINUTE(tbl_raw_data[[#This Row],[Time_taken]])+SECOND(tbl_raw_data[[#This Row],[Time_taken]])/60</f>
        <v>6</v>
      </c>
      <c r="K1389" s="52">
        <f>DATE(YEAR(tbl_raw_data[[#This Row],[Date Actioned]]),MONTH(tbl_raw_data[[#This Row],[Date Actioned]]),DAY(tbl_raw_data[[#This Row],[Date Actioned]]))</f>
        <v>45166</v>
      </c>
      <c r="L1389" s="50" t="str">
        <f>UPPER(TEXT(tbl_raw_data[[#This Row],[updated_date]],"MMMM"))</f>
        <v>AUGUST</v>
      </c>
      <c r="M1389" s="50" t="str">
        <f>"WEEK "&amp; IF(ROUNDUP(DAY(tbl_raw_data[[#This Row],[updated_date]])/7,0)=5,4,ROUNDUP(DAY(tbl_raw_data[[#This Row],[updated_date]])/7,0))</f>
        <v>WEEK 4</v>
      </c>
      <c r="N1389" s="50" t="str">
        <f>UPPER(VLOOKUP(tbl_raw_data[[#This Row],[Analyst]],Settiings!$A$2:$B$16,2,0))</f>
        <v>CAMROOON</v>
      </c>
      <c r="O1389" s="50" t="str">
        <f>TRIM(UPPER(tbl_raw_data[[#This Row],[Outcome]]))</f>
        <v>WITHDRAW</v>
      </c>
      <c r="P1389" s="50" t="str">
        <f>TRIM(UPPER(tbl_raw_data[[#This Row],[Queue Name]]))</f>
        <v>CONSUMER PRE BUREAU</v>
      </c>
      <c r="Q1389" s="50" t="str">
        <f>IF(tbl_raw_data[[#This Row],[Time taken in min]]&lt;=Settiings!$D$2,"SLA_MET","SLA_NOT_MET")</f>
        <v>SLA_MET</v>
      </c>
      <c r="R1389" s="94"/>
    </row>
    <row r="1390" spans="1:18" x14ac:dyDescent="0.3">
      <c r="A1390" s="8" t="s">
        <v>6928</v>
      </c>
      <c r="B1390" s="9">
        <v>45166.790208333332</v>
      </c>
      <c r="C1390" s="10">
        <v>45166.793946759259</v>
      </c>
      <c r="D1390" s="11" t="s">
        <v>8</v>
      </c>
      <c r="E1390" s="12" t="s">
        <v>47</v>
      </c>
      <c r="F1390" s="11" t="s">
        <v>16</v>
      </c>
      <c r="G1390" s="13" t="s">
        <v>4926</v>
      </c>
      <c r="H1390" s="78" t="s">
        <v>7451</v>
      </c>
      <c r="I1390" s="48">
        <f>tbl_raw_data[[#This Row],[Date Actioned]]-tbl_raw_data[[#This Row],[Date Tagged]]</f>
        <v>3.7384259267128073E-3</v>
      </c>
      <c r="J1390" s="46">
        <f>HOUR(tbl_raw_data[[#This Row],[Time_taken]])*60+MINUTE(tbl_raw_data[[#This Row],[Time_taken]])+SECOND(tbl_raw_data[[#This Row],[Time_taken]])/60</f>
        <v>5.3833333333333337</v>
      </c>
      <c r="K1390" s="52">
        <f>DATE(YEAR(tbl_raw_data[[#This Row],[Date Actioned]]),MONTH(tbl_raw_data[[#This Row],[Date Actioned]]),DAY(tbl_raw_data[[#This Row],[Date Actioned]]))</f>
        <v>45166</v>
      </c>
      <c r="L1390" s="50" t="str">
        <f>UPPER(TEXT(tbl_raw_data[[#This Row],[updated_date]],"MMMM"))</f>
        <v>AUGUST</v>
      </c>
      <c r="M1390" s="50" t="str">
        <f>"WEEK "&amp; IF(ROUNDUP(DAY(tbl_raw_data[[#This Row],[updated_date]])/7,0)=5,4,ROUNDUP(DAY(tbl_raw_data[[#This Row],[updated_date]])/7,0))</f>
        <v>WEEK 4</v>
      </c>
      <c r="N1390" s="50" t="str">
        <f>UPPER(VLOOKUP(tbl_raw_data[[#This Row],[Analyst]],Settiings!$A$2:$B$16,2,0))</f>
        <v>CAMROOON</v>
      </c>
      <c r="O1390" s="50" t="str">
        <f>TRIM(UPPER(tbl_raw_data[[#This Row],[Outcome]]))</f>
        <v>WITHDRAW</v>
      </c>
      <c r="P1390" s="50" t="str">
        <f>TRIM(UPPER(tbl_raw_data[[#This Row],[Queue Name]]))</f>
        <v>CONSUMER PRE BUREAU</v>
      </c>
      <c r="Q1390" s="50" t="str">
        <f>IF(tbl_raw_data[[#This Row],[Time taken in min]]&lt;=Settiings!$D$2,"SLA_MET","SLA_NOT_MET")</f>
        <v>SLA_MET</v>
      </c>
      <c r="R1390" s="94"/>
    </row>
    <row r="1391" spans="1:18" x14ac:dyDescent="0.3">
      <c r="A1391" s="8" t="s">
        <v>6930</v>
      </c>
      <c r="B1391" s="9">
        <v>45166.795763888891</v>
      </c>
      <c r="C1391" s="10">
        <v>45166.801574074074</v>
      </c>
      <c r="D1391" s="11" t="s">
        <v>8</v>
      </c>
      <c r="E1391" s="12" t="s">
        <v>9</v>
      </c>
      <c r="F1391" s="11" t="s">
        <v>16</v>
      </c>
      <c r="G1391" s="13" t="s">
        <v>4757</v>
      </c>
      <c r="H1391" s="78" t="s">
        <v>7451</v>
      </c>
      <c r="I1391" s="48">
        <f>tbl_raw_data[[#This Row],[Date Actioned]]-tbl_raw_data[[#This Row],[Date Tagged]]</f>
        <v>5.8101851827814244E-3</v>
      </c>
      <c r="J1391" s="46">
        <f>HOUR(tbl_raw_data[[#This Row],[Time_taken]])*60+MINUTE(tbl_raw_data[[#This Row],[Time_taken]])+SECOND(tbl_raw_data[[#This Row],[Time_taken]])/60</f>
        <v>8.3666666666666671</v>
      </c>
      <c r="K1391" s="52">
        <f>DATE(YEAR(tbl_raw_data[[#This Row],[Date Actioned]]),MONTH(tbl_raw_data[[#This Row],[Date Actioned]]),DAY(tbl_raw_data[[#This Row],[Date Actioned]]))</f>
        <v>45166</v>
      </c>
      <c r="L1391" s="50" t="str">
        <f>UPPER(TEXT(tbl_raw_data[[#This Row],[updated_date]],"MMMM"))</f>
        <v>AUGUST</v>
      </c>
      <c r="M1391" s="50" t="str">
        <f>"WEEK "&amp; IF(ROUNDUP(DAY(tbl_raw_data[[#This Row],[updated_date]])/7,0)=5,4,ROUNDUP(DAY(tbl_raw_data[[#This Row],[updated_date]])/7,0))</f>
        <v>WEEK 4</v>
      </c>
      <c r="N1391" s="50" t="str">
        <f>UPPER(VLOOKUP(tbl_raw_data[[#This Row],[Analyst]],Settiings!$A$2:$B$16,2,0))</f>
        <v>CAMROOON</v>
      </c>
      <c r="O1391" s="50" t="str">
        <f>TRIM(UPPER(tbl_raw_data[[#This Row],[Outcome]]))</f>
        <v>WITHDRAW</v>
      </c>
      <c r="P1391" s="50" t="str">
        <f>TRIM(UPPER(tbl_raw_data[[#This Row],[Queue Name]]))</f>
        <v>CONSUMER EXISTING</v>
      </c>
      <c r="Q1391" s="50" t="str">
        <f>IF(tbl_raw_data[[#This Row],[Time taken in min]]&lt;=Settiings!$D$2,"SLA_MET","SLA_NOT_MET")</f>
        <v>SLA_MET</v>
      </c>
      <c r="R1391" s="94"/>
    </row>
    <row r="1392" spans="1:18" x14ac:dyDescent="0.3">
      <c r="A1392" s="8" t="s">
        <v>6936</v>
      </c>
      <c r="B1392" s="9">
        <v>45166.798715277779</v>
      </c>
      <c r="C1392" s="10">
        <v>45166.808194444442</v>
      </c>
      <c r="D1392" s="11" t="s">
        <v>8</v>
      </c>
      <c r="E1392" s="12" t="s">
        <v>9</v>
      </c>
      <c r="F1392" s="11" t="s">
        <v>16</v>
      </c>
      <c r="G1392" s="13" t="s">
        <v>4698</v>
      </c>
      <c r="H1392" s="78" t="s">
        <v>7451</v>
      </c>
      <c r="I1392" s="48">
        <f>tbl_raw_data[[#This Row],[Date Actioned]]-tbl_raw_data[[#This Row],[Date Tagged]]</f>
        <v>9.4791666633682325E-3</v>
      </c>
      <c r="J1392" s="46">
        <f>HOUR(tbl_raw_data[[#This Row],[Time_taken]])*60+MINUTE(tbl_raw_data[[#This Row],[Time_taken]])+SECOND(tbl_raw_data[[#This Row],[Time_taken]])/60</f>
        <v>13.65</v>
      </c>
      <c r="K1392" s="52">
        <f>DATE(YEAR(tbl_raw_data[[#This Row],[Date Actioned]]),MONTH(tbl_raw_data[[#This Row],[Date Actioned]]),DAY(tbl_raw_data[[#This Row],[Date Actioned]]))</f>
        <v>45166</v>
      </c>
      <c r="L1392" s="50" t="str">
        <f>UPPER(TEXT(tbl_raw_data[[#This Row],[updated_date]],"MMMM"))</f>
        <v>AUGUST</v>
      </c>
      <c r="M1392" s="50" t="str">
        <f>"WEEK "&amp; IF(ROUNDUP(DAY(tbl_raw_data[[#This Row],[updated_date]])/7,0)=5,4,ROUNDUP(DAY(tbl_raw_data[[#This Row],[updated_date]])/7,0))</f>
        <v>WEEK 4</v>
      </c>
      <c r="N1392" s="50" t="str">
        <f>UPPER(VLOOKUP(tbl_raw_data[[#This Row],[Analyst]],Settiings!$A$2:$B$16,2,0))</f>
        <v>CAMROOON</v>
      </c>
      <c r="O1392" s="50" t="str">
        <f>TRIM(UPPER(tbl_raw_data[[#This Row],[Outcome]]))</f>
        <v>WITHDRAW</v>
      </c>
      <c r="P1392" s="50" t="str">
        <f>TRIM(UPPER(tbl_raw_data[[#This Row],[Queue Name]]))</f>
        <v>CONSUMER EXISTING</v>
      </c>
      <c r="Q1392" s="50" t="str">
        <f>IF(tbl_raw_data[[#This Row],[Time taken in min]]&lt;=Settiings!$D$2,"SLA_MET","SLA_NOT_MET")</f>
        <v>SLA_MET</v>
      </c>
      <c r="R1392" s="94"/>
    </row>
    <row r="1393" spans="1:18" x14ac:dyDescent="0.3">
      <c r="A1393" s="8" t="s">
        <v>6939</v>
      </c>
      <c r="B1393" s="9">
        <v>45166.800162037034</v>
      </c>
      <c r="C1393" s="10">
        <v>45166.806574074071</v>
      </c>
      <c r="D1393" s="11" t="s">
        <v>8</v>
      </c>
      <c r="E1393" s="12" t="s">
        <v>47</v>
      </c>
      <c r="F1393" s="11" t="s">
        <v>1097</v>
      </c>
      <c r="G1393" s="13" t="s">
        <v>4986</v>
      </c>
      <c r="H1393" s="78" t="s">
        <v>7451</v>
      </c>
      <c r="I1393" s="48">
        <f>tbl_raw_data[[#This Row],[Date Actioned]]-tbl_raw_data[[#This Row],[Date Tagged]]</f>
        <v>6.4120370370801538E-3</v>
      </c>
      <c r="J1393" s="46">
        <f>HOUR(tbl_raw_data[[#This Row],[Time_taken]])*60+MINUTE(tbl_raw_data[[#This Row],[Time_taken]])+SECOND(tbl_raw_data[[#This Row],[Time_taken]])/60</f>
        <v>9.2333333333333325</v>
      </c>
      <c r="K1393" s="52">
        <f>DATE(YEAR(tbl_raw_data[[#This Row],[Date Actioned]]),MONTH(tbl_raw_data[[#This Row],[Date Actioned]]),DAY(tbl_raw_data[[#This Row],[Date Actioned]]))</f>
        <v>45166</v>
      </c>
      <c r="L1393" s="50" t="str">
        <f>UPPER(TEXT(tbl_raw_data[[#This Row],[updated_date]],"MMMM"))</f>
        <v>AUGUST</v>
      </c>
      <c r="M1393" s="50" t="str">
        <f>"WEEK "&amp; IF(ROUNDUP(DAY(tbl_raw_data[[#This Row],[updated_date]])/7,0)=5,4,ROUNDUP(DAY(tbl_raw_data[[#This Row],[updated_date]])/7,0))</f>
        <v>WEEK 4</v>
      </c>
      <c r="N1393" s="50" t="str">
        <f>UPPER(VLOOKUP(tbl_raw_data[[#This Row],[Analyst]],Settiings!$A$2:$B$16,2,0))</f>
        <v>JULIA</v>
      </c>
      <c r="O1393" s="50" t="str">
        <f>TRIM(UPPER(tbl_raw_data[[#This Row],[Outcome]]))</f>
        <v>WITHDRAW</v>
      </c>
      <c r="P1393" s="50" t="str">
        <f>TRIM(UPPER(tbl_raw_data[[#This Row],[Queue Name]]))</f>
        <v>CONSUMER PRE BUREAU</v>
      </c>
      <c r="Q1393" s="50" t="str">
        <f>IF(tbl_raw_data[[#This Row],[Time taken in min]]&lt;=Settiings!$D$2,"SLA_MET","SLA_NOT_MET")</f>
        <v>SLA_MET</v>
      </c>
      <c r="R1393" s="94"/>
    </row>
    <row r="1394" spans="1:18" x14ac:dyDescent="0.3">
      <c r="A1394" s="8" t="s">
        <v>6941</v>
      </c>
      <c r="B1394" s="9">
        <v>45166.802824074075</v>
      </c>
      <c r="C1394" s="10">
        <v>45166.809872685182</v>
      </c>
      <c r="D1394" s="11" t="s">
        <v>8</v>
      </c>
      <c r="E1394" s="12" t="s">
        <v>47</v>
      </c>
      <c r="F1394" s="11" t="s">
        <v>16</v>
      </c>
      <c r="G1394" s="13" t="s">
        <v>4698</v>
      </c>
      <c r="H1394" s="78" t="s">
        <v>7451</v>
      </c>
      <c r="I1394" s="48">
        <f>tbl_raw_data[[#This Row],[Date Actioned]]-tbl_raw_data[[#This Row],[Date Tagged]]</f>
        <v>7.0486111071659252E-3</v>
      </c>
      <c r="J1394" s="46">
        <f>HOUR(tbl_raw_data[[#This Row],[Time_taken]])*60+MINUTE(tbl_raw_data[[#This Row],[Time_taken]])+SECOND(tbl_raw_data[[#This Row],[Time_taken]])/60</f>
        <v>10.15</v>
      </c>
      <c r="K1394" s="52">
        <f>DATE(YEAR(tbl_raw_data[[#This Row],[Date Actioned]]),MONTH(tbl_raw_data[[#This Row],[Date Actioned]]),DAY(tbl_raw_data[[#This Row],[Date Actioned]]))</f>
        <v>45166</v>
      </c>
      <c r="L1394" s="50" t="str">
        <f>UPPER(TEXT(tbl_raw_data[[#This Row],[updated_date]],"MMMM"))</f>
        <v>AUGUST</v>
      </c>
      <c r="M1394" s="50" t="str">
        <f>"WEEK "&amp; IF(ROUNDUP(DAY(tbl_raw_data[[#This Row],[updated_date]])/7,0)=5,4,ROUNDUP(DAY(tbl_raw_data[[#This Row],[updated_date]])/7,0))</f>
        <v>WEEK 4</v>
      </c>
      <c r="N1394" s="50" t="str">
        <f>UPPER(VLOOKUP(tbl_raw_data[[#This Row],[Analyst]],Settiings!$A$2:$B$16,2,0))</f>
        <v>CAMROOON</v>
      </c>
      <c r="O1394" s="50" t="str">
        <f>TRIM(UPPER(tbl_raw_data[[#This Row],[Outcome]]))</f>
        <v>WITHDRAW</v>
      </c>
      <c r="P1394" s="50" t="str">
        <f>TRIM(UPPER(tbl_raw_data[[#This Row],[Queue Name]]))</f>
        <v>CONSUMER PRE BUREAU</v>
      </c>
      <c r="Q1394" s="50" t="str">
        <f>IF(tbl_raw_data[[#This Row],[Time taken in min]]&lt;=Settiings!$D$2,"SLA_MET","SLA_NOT_MET")</f>
        <v>SLA_MET</v>
      </c>
      <c r="R1394" s="94"/>
    </row>
    <row r="1395" spans="1:18" x14ac:dyDescent="0.3">
      <c r="A1395" s="8" t="s">
        <v>6943</v>
      </c>
      <c r="B1395" s="9">
        <v>45166.805277777778</v>
      </c>
      <c r="C1395" s="10">
        <v>45166.814652777779</v>
      </c>
      <c r="D1395" s="11" t="s">
        <v>8</v>
      </c>
      <c r="E1395" s="12" t="s">
        <v>9</v>
      </c>
      <c r="F1395" s="11" t="s">
        <v>16</v>
      </c>
      <c r="G1395" s="13" t="s">
        <v>4698</v>
      </c>
      <c r="H1395" s="78" t="s">
        <v>7451</v>
      </c>
      <c r="I1395" s="48">
        <f>tbl_raw_data[[#This Row],[Date Actioned]]-tbl_raw_data[[#This Row],[Date Tagged]]</f>
        <v>9.3750000014551915E-3</v>
      </c>
      <c r="J1395" s="46">
        <f>HOUR(tbl_raw_data[[#This Row],[Time_taken]])*60+MINUTE(tbl_raw_data[[#This Row],[Time_taken]])+SECOND(tbl_raw_data[[#This Row],[Time_taken]])/60</f>
        <v>13.5</v>
      </c>
      <c r="K1395" s="52">
        <f>DATE(YEAR(tbl_raw_data[[#This Row],[Date Actioned]]),MONTH(tbl_raw_data[[#This Row],[Date Actioned]]),DAY(tbl_raw_data[[#This Row],[Date Actioned]]))</f>
        <v>45166</v>
      </c>
      <c r="L1395" s="50" t="str">
        <f>UPPER(TEXT(tbl_raw_data[[#This Row],[updated_date]],"MMMM"))</f>
        <v>AUGUST</v>
      </c>
      <c r="M1395" s="50" t="str">
        <f>"WEEK "&amp; IF(ROUNDUP(DAY(tbl_raw_data[[#This Row],[updated_date]])/7,0)=5,4,ROUNDUP(DAY(tbl_raw_data[[#This Row],[updated_date]])/7,0))</f>
        <v>WEEK 4</v>
      </c>
      <c r="N1395" s="50" t="str">
        <f>UPPER(VLOOKUP(tbl_raw_data[[#This Row],[Analyst]],Settiings!$A$2:$B$16,2,0))</f>
        <v>CAMROOON</v>
      </c>
      <c r="O1395" s="50" t="str">
        <f>TRIM(UPPER(tbl_raw_data[[#This Row],[Outcome]]))</f>
        <v>WITHDRAW</v>
      </c>
      <c r="P1395" s="50" t="str">
        <f>TRIM(UPPER(tbl_raw_data[[#This Row],[Queue Name]]))</f>
        <v>CONSUMER EXISTING</v>
      </c>
      <c r="Q1395" s="50" t="str">
        <f>IF(tbl_raw_data[[#This Row],[Time taken in min]]&lt;=Settiings!$D$2,"SLA_MET","SLA_NOT_MET")</f>
        <v>SLA_MET</v>
      </c>
      <c r="R1395" s="94"/>
    </row>
    <row r="1396" spans="1:18" x14ac:dyDescent="0.3">
      <c r="A1396" s="8" t="s">
        <v>6986</v>
      </c>
      <c r="B1396" s="9">
        <v>45167.478321759256</v>
      </c>
      <c r="C1396" s="10">
        <v>45167.484085648146</v>
      </c>
      <c r="D1396" s="11" t="s">
        <v>8</v>
      </c>
      <c r="E1396" s="12" t="s">
        <v>9</v>
      </c>
      <c r="F1396" s="11" t="s">
        <v>50</v>
      </c>
      <c r="G1396" s="13" t="s">
        <v>1046</v>
      </c>
      <c r="H1396" s="78" t="s">
        <v>7451</v>
      </c>
      <c r="I1396" s="48">
        <f>tbl_raw_data[[#This Row],[Date Actioned]]-tbl_raw_data[[#This Row],[Date Tagged]]</f>
        <v>5.7638888902147301E-3</v>
      </c>
      <c r="J1396" s="46">
        <f>HOUR(tbl_raw_data[[#This Row],[Time_taken]])*60+MINUTE(tbl_raw_data[[#This Row],[Time_taken]])+SECOND(tbl_raw_data[[#This Row],[Time_taken]])/60</f>
        <v>8.3000000000000007</v>
      </c>
      <c r="K1396" s="52">
        <f>DATE(YEAR(tbl_raw_data[[#This Row],[Date Actioned]]),MONTH(tbl_raw_data[[#This Row],[Date Actioned]]),DAY(tbl_raw_data[[#This Row],[Date Actioned]]))</f>
        <v>45167</v>
      </c>
      <c r="L1396" s="50" t="str">
        <f>UPPER(TEXT(tbl_raw_data[[#This Row],[updated_date]],"MMMM"))</f>
        <v>AUGUST</v>
      </c>
      <c r="M1396" s="50" t="str">
        <f>"WEEK "&amp; IF(ROUNDUP(DAY(tbl_raw_data[[#This Row],[updated_date]])/7,0)=5,4,ROUNDUP(DAY(tbl_raw_data[[#This Row],[updated_date]])/7,0))</f>
        <v>WEEK 4</v>
      </c>
      <c r="N1396" s="50" t="str">
        <f>UPPER(VLOOKUP(tbl_raw_data[[#This Row],[Analyst]],Settiings!$A$2:$B$16,2,0))</f>
        <v>SHAHID</v>
      </c>
      <c r="O1396" s="50" t="str">
        <f>TRIM(UPPER(tbl_raw_data[[#This Row],[Outcome]]))</f>
        <v>WITHDRAW</v>
      </c>
      <c r="P1396" s="50" t="str">
        <f>TRIM(UPPER(tbl_raw_data[[#This Row],[Queue Name]]))</f>
        <v>CONSUMER EXISTING</v>
      </c>
      <c r="Q1396" s="50" t="str">
        <f>IF(tbl_raw_data[[#This Row],[Time taken in min]]&lt;=Settiings!$D$2,"SLA_MET","SLA_NOT_MET")</f>
        <v>SLA_MET</v>
      </c>
      <c r="R1396" s="94"/>
    </row>
    <row r="1397" spans="1:18" x14ac:dyDescent="0.3">
      <c r="A1397" s="8" t="s">
        <v>6988</v>
      </c>
      <c r="B1397" s="9">
        <v>45167.481030092589</v>
      </c>
      <c r="C1397" s="10">
        <v>45167.485555555555</v>
      </c>
      <c r="D1397" s="11" t="s">
        <v>8</v>
      </c>
      <c r="E1397" s="12" t="s">
        <v>47</v>
      </c>
      <c r="F1397" s="11" t="s">
        <v>65</v>
      </c>
      <c r="G1397" s="13" t="s">
        <v>118</v>
      </c>
      <c r="H1397" s="78" t="s">
        <v>7451</v>
      </c>
      <c r="I1397" s="48">
        <f>tbl_raw_data[[#This Row],[Date Actioned]]-tbl_raw_data[[#This Row],[Date Tagged]]</f>
        <v>4.5254629658302292E-3</v>
      </c>
      <c r="J1397" s="46">
        <f>HOUR(tbl_raw_data[[#This Row],[Time_taken]])*60+MINUTE(tbl_raw_data[[#This Row],[Time_taken]])+SECOND(tbl_raw_data[[#This Row],[Time_taken]])/60</f>
        <v>6.5166666666666666</v>
      </c>
      <c r="K1397" s="52">
        <f>DATE(YEAR(tbl_raw_data[[#This Row],[Date Actioned]]),MONTH(tbl_raw_data[[#This Row],[Date Actioned]]),DAY(tbl_raw_data[[#This Row],[Date Actioned]]))</f>
        <v>45167</v>
      </c>
      <c r="L1397" s="50" t="str">
        <f>UPPER(TEXT(tbl_raw_data[[#This Row],[updated_date]],"MMMM"))</f>
        <v>AUGUST</v>
      </c>
      <c r="M1397" s="50" t="str">
        <f>"WEEK "&amp; IF(ROUNDUP(DAY(tbl_raw_data[[#This Row],[updated_date]])/7,0)=5,4,ROUNDUP(DAY(tbl_raw_data[[#This Row],[updated_date]])/7,0))</f>
        <v>WEEK 4</v>
      </c>
      <c r="N1397" s="50" t="str">
        <f>UPPER(VLOOKUP(tbl_raw_data[[#This Row],[Analyst]],Settiings!$A$2:$B$16,2,0))</f>
        <v>SAM</v>
      </c>
      <c r="O1397" s="50" t="str">
        <f>TRIM(UPPER(tbl_raw_data[[#This Row],[Outcome]]))</f>
        <v>WITHDRAW</v>
      </c>
      <c r="P1397" s="50" t="str">
        <f>TRIM(UPPER(tbl_raw_data[[#This Row],[Queue Name]]))</f>
        <v>CONSUMER PRE BUREAU</v>
      </c>
      <c r="Q1397" s="50" t="str">
        <f>IF(tbl_raw_data[[#This Row],[Time taken in min]]&lt;=Settiings!$D$2,"SLA_MET","SLA_NOT_MET")</f>
        <v>SLA_MET</v>
      </c>
      <c r="R1397" s="94"/>
    </row>
    <row r="1398" spans="1:18" x14ac:dyDescent="0.3">
      <c r="A1398" s="8" t="s">
        <v>6989</v>
      </c>
      <c r="B1398" s="9">
        <v>45167.482905092591</v>
      </c>
      <c r="C1398" s="10">
        <v>45167.489849537036</v>
      </c>
      <c r="D1398" s="11" t="s">
        <v>8</v>
      </c>
      <c r="E1398" s="12" t="s">
        <v>9</v>
      </c>
      <c r="F1398" s="11" t="s">
        <v>50</v>
      </c>
      <c r="G1398" s="13" t="s">
        <v>1050</v>
      </c>
      <c r="H1398" s="78" t="s">
        <v>7451</v>
      </c>
      <c r="I1398" s="48">
        <f>tbl_raw_data[[#This Row],[Date Actioned]]-tbl_raw_data[[#This Row],[Date Tagged]]</f>
        <v>6.9444444452528842E-3</v>
      </c>
      <c r="J1398" s="46">
        <f>HOUR(tbl_raw_data[[#This Row],[Time_taken]])*60+MINUTE(tbl_raw_data[[#This Row],[Time_taken]])+SECOND(tbl_raw_data[[#This Row],[Time_taken]])/60</f>
        <v>10</v>
      </c>
      <c r="K1398" s="52">
        <f>DATE(YEAR(tbl_raw_data[[#This Row],[Date Actioned]]),MONTH(tbl_raw_data[[#This Row],[Date Actioned]]),DAY(tbl_raw_data[[#This Row],[Date Actioned]]))</f>
        <v>45167</v>
      </c>
      <c r="L1398" s="50" t="str">
        <f>UPPER(TEXT(tbl_raw_data[[#This Row],[updated_date]],"MMMM"))</f>
        <v>AUGUST</v>
      </c>
      <c r="M1398" s="50" t="str">
        <f>"WEEK "&amp; IF(ROUNDUP(DAY(tbl_raw_data[[#This Row],[updated_date]])/7,0)=5,4,ROUNDUP(DAY(tbl_raw_data[[#This Row],[updated_date]])/7,0))</f>
        <v>WEEK 4</v>
      </c>
      <c r="N1398" s="50" t="str">
        <f>UPPER(VLOOKUP(tbl_raw_data[[#This Row],[Analyst]],Settiings!$A$2:$B$16,2,0))</f>
        <v>SHAHID</v>
      </c>
      <c r="O1398" s="50" t="str">
        <f>TRIM(UPPER(tbl_raw_data[[#This Row],[Outcome]]))</f>
        <v>WITHDRAW</v>
      </c>
      <c r="P1398" s="50" t="str">
        <f>TRIM(UPPER(tbl_raw_data[[#This Row],[Queue Name]]))</f>
        <v>CONSUMER EXISTING</v>
      </c>
      <c r="Q1398" s="50" t="str">
        <f>IF(tbl_raw_data[[#This Row],[Time taken in min]]&lt;=Settiings!$D$2,"SLA_MET","SLA_NOT_MET")</f>
        <v>SLA_MET</v>
      </c>
      <c r="R1398" s="94"/>
    </row>
    <row r="1399" spans="1:18" x14ac:dyDescent="0.3">
      <c r="A1399" s="8" t="s">
        <v>6994</v>
      </c>
      <c r="B1399" s="9">
        <v>45167.501284722224</v>
      </c>
      <c r="C1399" s="10">
        <v>45167.503912037035</v>
      </c>
      <c r="D1399" s="11" t="s">
        <v>8</v>
      </c>
      <c r="E1399" s="12" t="s">
        <v>47</v>
      </c>
      <c r="F1399" s="11" t="s">
        <v>53</v>
      </c>
      <c r="G1399" s="13" t="s">
        <v>118</v>
      </c>
      <c r="H1399" s="78" t="s">
        <v>7451</v>
      </c>
      <c r="I1399" s="48">
        <f>tbl_raw_data[[#This Row],[Date Actioned]]-tbl_raw_data[[#This Row],[Date Tagged]]</f>
        <v>2.6273148105246946E-3</v>
      </c>
      <c r="J1399" s="46">
        <f>HOUR(tbl_raw_data[[#This Row],[Time_taken]])*60+MINUTE(tbl_raw_data[[#This Row],[Time_taken]])+SECOND(tbl_raw_data[[#This Row],[Time_taken]])/60</f>
        <v>3.7833333333333332</v>
      </c>
      <c r="K1399" s="52">
        <f>DATE(YEAR(tbl_raw_data[[#This Row],[Date Actioned]]),MONTH(tbl_raw_data[[#This Row],[Date Actioned]]),DAY(tbl_raw_data[[#This Row],[Date Actioned]]))</f>
        <v>45167</v>
      </c>
      <c r="L1399" s="50" t="str">
        <f>UPPER(TEXT(tbl_raw_data[[#This Row],[updated_date]],"MMMM"))</f>
        <v>AUGUST</v>
      </c>
      <c r="M1399" s="50" t="str">
        <f>"WEEK "&amp; IF(ROUNDUP(DAY(tbl_raw_data[[#This Row],[updated_date]])/7,0)=5,4,ROUNDUP(DAY(tbl_raw_data[[#This Row],[updated_date]])/7,0))</f>
        <v>WEEK 4</v>
      </c>
      <c r="N1399" s="50" t="str">
        <f>UPPER(VLOOKUP(tbl_raw_data[[#This Row],[Analyst]],Settiings!$A$2:$B$16,2,0))</f>
        <v>NAVED</v>
      </c>
      <c r="O1399" s="50" t="str">
        <f>TRIM(UPPER(tbl_raw_data[[#This Row],[Outcome]]))</f>
        <v>WITHDRAW</v>
      </c>
      <c r="P1399" s="50" t="str">
        <f>TRIM(UPPER(tbl_raw_data[[#This Row],[Queue Name]]))</f>
        <v>CONSUMER PRE BUREAU</v>
      </c>
      <c r="Q1399" s="50" t="str">
        <f>IF(tbl_raw_data[[#This Row],[Time taken in min]]&lt;=Settiings!$D$2,"SLA_MET","SLA_NOT_MET")</f>
        <v>SLA_MET</v>
      </c>
      <c r="R1399" s="94"/>
    </row>
    <row r="1400" spans="1:18" x14ac:dyDescent="0.3">
      <c r="A1400" s="8" t="s">
        <v>7001</v>
      </c>
      <c r="B1400" s="9">
        <v>45167.518483796295</v>
      </c>
      <c r="C1400" s="10">
        <v>45167.523993055554</v>
      </c>
      <c r="D1400" s="11" t="s">
        <v>8</v>
      </c>
      <c r="E1400" s="12" t="s">
        <v>47</v>
      </c>
      <c r="F1400" s="11" t="s">
        <v>65</v>
      </c>
      <c r="G1400" s="13" t="s">
        <v>335</v>
      </c>
      <c r="H1400" s="78" t="s">
        <v>7451</v>
      </c>
      <c r="I1400" s="48">
        <f>tbl_raw_data[[#This Row],[Date Actioned]]-tbl_raw_data[[#This Row],[Date Tagged]]</f>
        <v>5.5092592592700385E-3</v>
      </c>
      <c r="J1400" s="46">
        <f>HOUR(tbl_raw_data[[#This Row],[Time_taken]])*60+MINUTE(tbl_raw_data[[#This Row],[Time_taken]])+SECOND(tbl_raw_data[[#This Row],[Time_taken]])/60</f>
        <v>7.9333333333333336</v>
      </c>
      <c r="K1400" s="52">
        <f>DATE(YEAR(tbl_raw_data[[#This Row],[Date Actioned]]),MONTH(tbl_raw_data[[#This Row],[Date Actioned]]),DAY(tbl_raw_data[[#This Row],[Date Actioned]]))</f>
        <v>45167</v>
      </c>
      <c r="L1400" s="50" t="str">
        <f>UPPER(TEXT(tbl_raw_data[[#This Row],[updated_date]],"MMMM"))</f>
        <v>AUGUST</v>
      </c>
      <c r="M1400" s="50" t="str">
        <f>"WEEK "&amp; IF(ROUNDUP(DAY(tbl_raw_data[[#This Row],[updated_date]])/7,0)=5,4,ROUNDUP(DAY(tbl_raw_data[[#This Row],[updated_date]])/7,0))</f>
        <v>WEEK 4</v>
      </c>
      <c r="N1400" s="50" t="str">
        <f>UPPER(VLOOKUP(tbl_raw_data[[#This Row],[Analyst]],Settiings!$A$2:$B$16,2,0))</f>
        <v>SAM</v>
      </c>
      <c r="O1400" s="50" t="str">
        <f>TRIM(UPPER(tbl_raw_data[[#This Row],[Outcome]]))</f>
        <v>WITHDRAW</v>
      </c>
      <c r="P1400" s="50" t="str">
        <f>TRIM(UPPER(tbl_raw_data[[#This Row],[Queue Name]]))</f>
        <v>CONSUMER PRE BUREAU</v>
      </c>
      <c r="Q1400" s="50" t="str">
        <f>IF(tbl_raw_data[[#This Row],[Time taken in min]]&lt;=Settiings!$D$2,"SLA_MET","SLA_NOT_MET")</f>
        <v>SLA_MET</v>
      </c>
      <c r="R1400" s="94"/>
    </row>
    <row r="1401" spans="1:18" x14ac:dyDescent="0.3">
      <c r="A1401" s="8" t="s">
        <v>7003</v>
      </c>
      <c r="B1401" s="9">
        <v>45167.523229166669</v>
      </c>
      <c r="C1401" s="10">
        <v>45167.530914351853</v>
      </c>
      <c r="D1401" s="11" t="s">
        <v>8</v>
      </c>
      <c r="E1401" s="12" t="s">
        <v>47</v>
      </c>
      <c r="F1401" s="11" t="s">
        <v>70</v>
      </c>
      <c r="G1401" s="13" t="s">
        <v>1067</v>
      </c>
      <c r="H1401" s="78" t="s">
        <v>7451</v>
      </c>
      <c r="I1401" s="48">
        <f>tbl_raw_data[[#This Row],[Date Actioned]]-tbl_raw_data[[#This Row],[Date Tagged]]</f>
        <v>7.6851851845276542E-3</v>
      </c>
      <c r="J1401" s="46">
        <f>HOUR(tbl_raw_data[[#This Row],[Time_taken]])*60+MINUTE(tbl_raw_data[[#This Row],[Time_taken]])+SECOND(tbl_raw_data[[#This Row],[Time_taken]])/60</f>
        <v>11.066666666666666</v>
      </c>
      <c r="K1401" s="52">
        <f>DATE(YEAR(tbl_raw_data[[#This Row],[Date Actioned]]),MONTH(tbl_raw_data[[#This Row],[Date Actioned]]),DAY(tbl_raw_data[[#This Row],[Date Actioned]]))</f>
        <v>45167</v>
      </c>
      <c r="L1401" s="50" t="str">
        <f>UPPER(TEXT(tbl_raw_data[[#This Row],[updated_date]],"MMMM"))</f>
        <v>AUGUST</v>
      </c>
      <c r="M1401" s="50" t="str">
        <f>"WEEK "&amp; IF(ROUNDUP(DAY(tbl_raw_data[[#This Row],[updated_date]])/7,0)=5,4,ROUNDUP(DAY(tbl_raw_data[[#This Row],[updated_date]])/7,0))</f>
        <v>WEEK 4</v>
      </c>
      <c r="N1401" s="50" t="str">
        <f>UPPER(VLOOKUP(tbl_raw_data[[#This Row],[Analyst]],Settiings!$A$2:$B$16,2,0))</f>
        <v>ASIF</v>
      </c>
      <c r="O1401" s="50" t="str">
        <f>TRIM(UPPER(tbl_raw_data[[#This Row],[Outcome]]))</f>
        <v>WITHDRAW</v>
      </c>
      <c r="P1401" s="50" t="str">
        <f>TRIM(UPPER(tbl_raw_data[[#This Row],[Queue Name]]))</f>
        <v>CONSUMER PRE BUREAU</v>
      </c>
      <c r="Q1401" s="50" t="str">
        <f>IF(tbl_raw_data[[#This Row],[Time taken in min]]&lt;=Settiings!$D$2,"SLA_MET","SLA_NOT_MET")</f>
        <v>SLA_MET</v>
      </c>
      <c r="R1401" s="94"/>
    </row>
    <row r="1402" spans="1:18" x14ac:dyDescent="0.3">
      <c r="A1402" s="8" t="s">
        <v>7007</v>
      </c>
      <c r="B1402" s="9">
        <v>45167.5391087963</v>
      </c>
      <c r="C1402" s="10">
        <v>45167.542569444442</v>
      </c>
      <c r="D1402" s="11" t="s">
        <v>8</v>
      </c>
      <c r="E1402" s="12" t="s">
        <v>47</v>
      </c>
      <c r="F1402" s="11" t="s">
        <v>65</v>
      </c>
      <c r="G1402" s="13" t="s">
        <v>1072</v>
      </c>
      <c r="H1402" s="78" t="s">
        <v>7451</v>
      </c>
      <c r="I1402" s="48">
        <f>tbl_raw_data[[#This Row],[Date Actioned]]-tbl_raw_data[[#This Row],[Date Tagged]]</f>
        <v>3.4606481422088109E-3</v>
      </c>
      <c r="J1402" s="46">
        <f>HOUR(tbl_raw_data[[#This Row],[Time_taken]])*60+MINUTE(tbl_raw_data[[#This Row],[Time_taken]])+SECOND(tbl_raw_data[[#This Row],[Time_taken]])/60</f>
        <v>4.9833333333333334</v>
      </c>
      <c r="K1402" s="52">
        <f>DATE(YEAR(tbl_raw_data[[#This Row],[Date Actioned]]),MONTH(tbl_raw_data[[#This Row],[Date Actioned]]),DAY(tbl_raw_data[[#This Row],[Date Actioned]]))</f>
        <v>45167</v>
      </c>
      <c r="L1402" s="50" t="str">
        <f>UPPER(TEXT(tbl_raw_data[[#This Row],[updated_date]],"MMMM"))</f>
        <v>AUGUST</v>
      </c>
      <c r="M1402" s="50" t="str">
        <f>"WEEK "&amp; IF(ROUNDUP(DAY(tbl_raw_data[[#This Row],[updated_date]])/7,0)=5,4,ROUNDUP(DAY(tbl_raw_data[[#This Row],[updated_date]])/7,0))</f>
        <v>WEEK 4</v>
      </c>
      <c r="N1402" s="50" t="str">
        <f>UPPER(VLOOKUP(tbl_raw_data[[#This Row],[Analyst]],Settiings!$A$2:$B$16,2,0))</f>
        <v>SAM</v>
      </c>
      <c r="O1402" s="50" t="str">
        <f>TRIM(UPPER(tbl_raw_data[[#This Row],[Outcome]]))</f>
        <v>WITHDRAW</v>
      </c>
      <c r="P1402" s="50" t="str">
        <f>TRIM(UPPER(tbl_raw_data[[#This Row],[Queue Name]]))</f>
        <v>CONSUMER PRE BUREAU</v>
      </c>
      <c r="Q1402" s="50" t="str">
        <f>IF(tbl_raw_data[[#This Row],[Time taken in min]]&lt;=Settiings!$D$2,"SLA_MET","SLA_NOT_MET")</f>
        <v>SLA_MET</v>
      </c>
      <c r="R1402" s="94"/>
    </row>
    <row r="1403" spans="1:18" x14ac:dyDescent="0.3">
      <c r="A1403" s="8" t="s">
        <v>7029</v>
      </c>
      <c r="B1403" s="9">
        <v>45167.578043981484</v>
      </c>
      <c r="C1403" s="10">
        <v>45167.585613425923</v>
      </c>
      <c r="D1403" s="11" t="s">
        <v>8</v>
      </c>
      <c r="E1403" s="12" t="s">
        <v>47</v>
      </c>
      <c r="F1403" s="11" t="s">
        <v>50</v>
      </c>
      <c r="G1403" s="13" t="s">
        <v>1102</v>
      </c>
      <c r="H1403" s="78" t="s">
        <v>7451</v>
      </c>
      <c r="I1403" s="48">
        <f>tbl_raw_data[[#This Row],[Date Actioned]]-tbl_raw_data[[#This Row],[Date Tagged]]</f>
        <v>7.5694444385590032E-3</v>
      </c>
      <c r="J1403" s="46">
        <f>HOUR(tbl_raw_data[[#This Row],[Time_taken]])*60+MINUTE(tbl_raw_data[[#This Row],[Time_taken]])+SECOND(tbl_raw_data[[#This Row],[Time_taken]])/60</f>
        <v>10.9</v>
      </c>
      <c r="K1403" s="52">
        <f>DATE(YEAR(tbl_raw_data[[#This Row],[Date Actioned]]),MONTH(tbl_raw_data[[#This Row],[Date Actioned]]),DAY(tbl_raw_data[[#This Row],[Date Actioned]]))</f>
        <v>45167</v>
      </c>
      <c r="L1403" s="50" t="str">
        <f>UPPER(TEXT(tbl_raw_data[[#This Row],[updated_date]],"MMMM"))</f>
        <v>AUGUST</v>
      </c>
      <c r="M1403" s="50" t="str">
        <f>"WEEK "&amp; IF(ROUNDUP(DAY(tbl_raw_data[[#This Row],[updated_date]])/7,0)=5,4,ROUNDUP(DAY(tbl_raw_data[[#This Row],[updated_date]])/7,0))</f>
        <v>WEEK 4</v>
      </c>
      <c r="N1403" s="50" t="str">
        <f>UPPER(VLOOKUP(tbl_raw_data[[#This Row],[Analyst]],Settiings!$A$2:$B$16,2,0))</f>
        <v>SHAHID</v>
      </c>
      <c r="O1403" s="50" t="str">
        <f>TRIM(UPPER(tbl_raw_data[[#This Row],[Outcome]]))</f>
        <v>WITHDRAW</v>
      </c>
      <c r="P1403" s="50" t="str">
        <f>TRIM(UPPER(tbl_raw_data[[#This Row],[Queue Name]]))</f>
        <v>CONSUMER PRE BUREAU</v>
      </c>
      <c r="Q1403" s="50" t="str">
        <f>IF(tbl_raw_data[[#This Row],[Time taken in min]]&lt;=Settiings!$D$2,"SLA_MET","SLA_NOT_MET")</f>
        <v>SLA_MET</v>
      </c>
      <c r="R1403" s="94"/>
    </row>
    <row r="1404" spans="1:18" x14ac:dyDescent="0.3">
      <c r="A1404" s="8" t="s">
        <v>7035</v>
      </c>
      <c r="B1404" s="9">
        <v>45167.587777777779</v>
      </c>
      <c r="C1404" s="10">
        <v>45167.592395833337</v>
      </c>
      <c r="D1404" s="11" t="s">
        <v>8</v>
      </c>
      <c r="E1404" s="12" t="s">
        <v>47</v>
      </c>
      <c r="F1404" s="11" t="s">
        <v>53</v>
      </c>
      <c r="G1404" s="13" t="s">
        <v>1109</v>
      </c>
      <c r="H1404" s="78" t="s">
        <v>7451</v>
      </c>
      <c r="I1404" s="48">
        <f>tbl_raw_data[[#This Row],[Date Actioned]]-tbl_raw_data[[#This Row],[Date Tagged]]</f>
        <v>4.6180555582395755E-3</v>
      </c>
      <c r="J1404" s="46">
        <f>HOUR(tbl_raw_data[[#This Row],[Time_taken]])*60+MINUTE(tbl_raw_data[[#This Row],[Time_taken]])+SECOND(tbl_raw_data[[#This Row],[Time_taken]])/60</f>
        <v>6.65</v>
      </c>
      <c r="K1404" s="52">
        <f>DATE(YEAR(tbl_raw_data[[#This Row],[Date Actioned]]),MONTH(tbl_raw_data[[#This Row],[Date Actioned]]),DAY(tbl_raw_data[[#This Row],[Date Actioned]]))</f>
        <v>45167</v>
      </c>
      <c r="L1404" s="50" t="str">
        <f>UPPER(TEXT(tbl_raw_data[[#This Row],[updated_date]],"MMMM"))</f>
        <v>AUGUST</v>
      </c>
      <c r="M1404" s="50" t="str">
        <f>"WEEK "&amp; IF(ROUNDUP(DAY(tbl_raw_data[[#This Row],[updated_date]])/7,0)=5,4,ROUNDUP(DAY(tbl_raw_data[[#This Row],[updated_date]])/7,0))</f>
        <v>WEEK 4</v>
      </c>
      <c r="N1404" s="50" t="str">
        <f>UPPER(VLOOKUP(tbl_raw_data[[#This Row],[Analyst]],Settiings!$A$2:$B$16,2,0))</f>
        <v>NAVED</v>
      </c>
      <c r="O1404" s="50" t="str">
        <f>TRIM(UPPER(tbl_raw_data[[#This Row],[Outcome]]))</f>
        <v>WITHDRAW</v>
      </c>
      <c r="P1404" s="50" t="str">
        <f>TRIM(UPPER(tbl_raw_data[[#This Row],[Queue Name]]))</f>
        <v>CONSUMER PRE BUREAU</v>
      </c>
      <c r="Q1404" s="50" t="str">
        <f>IF(tbl_raw_data[[#This Row],[Time taken in min]]&lt;=Settiings!$D$2,"SLA_MET","SLA_NOT_MET")</f>
        <v>SLA_MET</v>
      </c>
      <c r="R1404" s="94"/>
    </row>
    <row r="1405" spans="1:18" x14ac:dyDescent="0.3">
      <c r="A1405" s="8" t="s">
        <v>7040</v>
      </c>
      <c r="B1405" s="9">
        <v>45167.598703703705</v>
      </c>
      <c r="C1405" s="10">
        <v>45167.606527777774</v>
      </c>
      <c r="D1405" s="11" t="s">
        <v>8</v>
      </c>
      <c r="E1405" s="12" t="s">
        <v>19</v>
      </c>
      <c r="F1405" s="11" t="s">
        <v>65</v>
      </c>
      <c r="G1405" s="13" t="s">
        <v>1116</v>
      </c>
      <c r="H1405" s="78" t="s">
        <v>7451</v>
      </c>
      <c r="I1405" s="48">
        <f>tbl_raw_data[[#This Row],[Date Actioned]]-tbl_raw_data[[#This Row],[Date Tagged]]</f>
        <v>7.8240740695036948E-3</v>
      </c>
      <c r="J1405" s="46">
        <f>HOUR(tbl_raw_data[[#This Row],[Time_taken]])*60+MINUTE(tbl_raw_data[[#This Row],[Time_taken]])+SECOND(tbl_raw_data[[#This Row],[Time_taken]])/60</f>
        <v>11.266666666666667</v>
      </c>
      <c r="K1405" s="52">
        <f>DATE(YEAR(tbl_raw_data[[#This Row],[Date Actioned]]),MONTH(tbl_raw_data[[#This Row],[Date Actioned]]),DAY(tbl_raw_data[[#This Row],[Date Actioned]]))</f>
        <v>45167</v>
      </c>
      <c r="L1405" s="50" t="str">
        <f>UPPER(TEXT(tbl_raw_data[[#This Row],[updated_date]],"MMMM"))</f>
        <v>AUGUST</v>
      </c>
      <c r="M1405" s="50" t="str">
        <f>"WEEK "&amp; IF(ROUNDUP(DAY(tbl_raw_data[[#This Row],[updated_date]])/7,0)=5,4,ROUNDUP(DAY(tbl_raw_data[[#This Row],[updated_date]])/7,0))</f>
        <v>WEEK 4</v>
      </c>
      <c r="N1405" s="50" t="str">
        <f>UPPER(VLOOKUP(tbl_raw_data[[#This Row],[Analyst]],Settiings!$A$2:$B$16,2,0))</f>
        <v>SAM</v>
      </c>
      <c r="O1405" s="50" t="str">
        <f>TRIM(UPPER(tbl_raw_data[[#This Row],[Outcome]]))</f>
        <v>WITHDRAW</v>
      </c>
      <c r="P1405" s="50" t="str">
        <f>TRIM(UPPER(tbl_raw_data[[#This Row],[Queue Name]]))</f>
        <v>CONSUMER POST BUREAU</v>
      </c>
      <c r="Q1405" s="50" t="str">
        <f>IF(tbl_raw_data[[#This Row],[Time taken in min]]&lt;=Settiings!$D$2,"SLA_MET","SLA_NOT_MET")</f>
        <v>SLA_MET</v>
      </c>
      <c r="R1405" s="94"/>
    </row>
    <row r="1406" spans="1:18" x14ac:dyDescent="0.3">
      <c r="A1406" s="8" t="s">
        <v>7043</v>
      </c>
      <c r="B1406" s="9">
        <v>45167.602337962962</v>
      </c>
      <c r="C1406" s="10">
        <v>45167.607233796298</v>
      </c>
      <c r="D1406" s="11" t="s">
        <v>8</v>
      </c>
      <c r="E1406" s="12" t="s">
        <v>47</v>
      </c>
      <c r="F1406" s="11" t="s">
        <v>76</v>
      </c>
      <c r="G1406" s="13" t="s">
        <v>923</v>
      </c>
      <c r="H1406" s="78" t="s">
        <v>7451</v>
      </c>
      <c r="I1406" s="48">
        <f>tbl_raw_data[[#This Row],[Date Actioned]]-tbl_raw_data[[#This Row],[Date Tagged]]</f>
        <v>4.8958333354676142E-3</v>
      </c>
      <c r="J1406" s="46">
        <f>HOUR(tbl_raw_data[[#This Row],[Time_taken]])*60+MINUTE(tbl_raw_data[[#This Row],[Time_taken]])+SECOND(tbl_raw_data[[#This Row],[Time_taken]])/60</f>
        <v>7.05</v>
      </c>
      <c r="K1406" s="52">
        <f>DATE(YEAR(tbl_raw_data[[#This Row],[Date Actioned]]),MONTH(tbl_raw_data[[#This Row],[Date Actioned]]),DAY(tbl_raw_data[[#This Row],[Date Actioned]]))</f>
        <v>45167</v>
      </c>
      <c r="L1406" s="50" t="str">
        <f>UPPER(TEXT(tbl_raw_data[[#This Row],[updated_date]],"MMMM"))</f>
        <v>AUGUST</v>
      </c>
      <c r="M1406" s="50" t="str">
        <f>"WEEK "&amp; IF(ROUNDUP(DAY(tbl_raw_data[[#This Row],[updated_date]])/7,0)=5,4,ROUNDUP(DAY(tbl_raw_data[[#This Row],[updated_date]])/7,0))</f>
        <v>WEEK 4</v>
      </c>
      <c r="N1406" s="50" t="str">
        <f>UPPER(VLOOKUP(tbl_raw_data[[#This Row],[Analyst]],Settiings!$A$2:$B$16,2,0))</f>
        <v>ROHAN</v>
      </c>
      <c r="O1406" s="50" t="str">
        <f>TRIM(UPPER(tbl_raw_data[[#This Row],[Outcome]]))</f>
        <v>WITHDRAW</v>
      </c>
      <c r="P1406" s="50" t="str">
        <f>TRIM(UPPER(tbl_raw_data[[#This Row],[Queue Name]]))</f>
        <v>CONSUMER PRE BUREAU</v>
      </c>
      <c r="Q1406" s="50" t="str">
        <f>IF(tbl_raw_data[[#This Row],[Time taken in min]]&lt;=Settiings!$D$2,"SLA_MET","SLA_NOT_MET")</f>
        <v>SLA_MET</v>
      </c>
      <c r="R1406" s="94"/>
    </row>
    <row r="1407" spans="1:18" x14ac:dyDescent="0.3">
      <c r="A1407" s="8" t="s">
        <v>7045</v>
      </c>
      <c r="B1407" s="9">
        <v>45167.603773148148</v>
      </c>
      <c r="C1407" s="10">
        <v>45167.609548611108</v>
      </c>
      <c r="D1407" s="11" t="s">
        <v>8</v>
      </c>
      <c r="E1407" s="12" t="s">
        <v>47</v>
      </c>
      <c r="F1407" s="11" t="s">
        <v>65</v>
      </c>
      <c r="G1407" s="13" t="s">
        <v>1122</v>
      </c>
      <c r="H1407" s="78" t="s">
        <v>7451</v>
      </c>
      <c r="I1407" s="48">
        <f>tbl_raw_data[[#This Row],[Date Actioned]]-tbl_raw_data[[#This Row],[Date Tagged]]</f>
        <v>5.7754629597184248E-3</v>
      </c>
      <c r="J1407" s="46">
        <f>HOUR(tbl_raw_data[[#This Row],[Time_taken]])*60+MINUTE(tbl_raw_data[[#This Row],[Time_taken]])+SECOND(tbl_raw_data[[#This Row],[Time_taken]])/60</f>
        <v>8.3166666666666664</v>
      </c>
      <c r="K1407" s="52">
        <f>DATE(YEAR(tbl_raw_data[[#This Row],[Date Actioned]]),MONTH(tbl_raw_data[[#This Row],[Date Actioned]]),DAY(tbl_raw_data[[#This Row],[Date Actioned]]))</f>
        <v>45167</v>
      </c>
      <c r="L1407" s="50" t="str">
        <f>UPPER(TEXT(tbl_raw_data[[#This Row],[updated_date]],"MMMM"))</f>
        <v>AUGUST</v>
      </c>
      <c r="M1407" s="50" t="str">
        <f>"WEEK "&amp; IF(ROUNDUP(DAY(tbl_raw_data[[#This Row],[updated_date]])/7,0)=5,4,ROUNDUP(DAY(tbl_raw_data[[#This Row],[updated_date]])/7,0))</f>
        <v>WEEK 4</v>
      </c>
      <c r="N1407" s="50" t="str">
        <f>UPPER(VLOOKUP(tbl_raw_data[[#This Row],[Analyst]],Settiings!$A$2:$B$16,2,0))</f>
        <v>SAM</v>
      </c>
      <c r="O1407" s="50" t="str">
        <f>TRIM(UPPER(tbl_raw_data[[#This Row],[Outcome]]))</f>
        <v>WITHDRAW</v>
      </c>
      <c r="P1407" s="50" t="str">
        <f>TRIM(UPPER(tbl_raw_data[[#This Row],[Queue Name]]))</f>
        <v>CONSUMER PRE BUREAU</v>
      </c>
      <c r="Q1407" s="50" t="str">
        <f>IF(tbl_raw_data[[#This Row],[Time taken in min]]&lt;=Settiings!$D$2,"SLA_MET","SLA_NOT_MET")</f>
        <v>SLA_MET</v>
      </c>
      <c r="R1407" s="94"/>
    </row>
    <row r="1408" spans="1:18" x14ac:dyDescent="0.3">
      <c r="A1408" s="8" t="s">
        <v>7047</v>
      </c>
      <c r="B1408" s="9">
        <v>45167.607835648145</v>
      </c>
      <c r="C1408" s="10">
        <v>45167.615162037036</v>
      </c>
      <c r="D1408" s="11" t="s">
        <v>8</v>
      </c>
      <c r="E1408" s="12" t="s">
        <v>47</v>
      </c>
      <c r="F1408" s="11" t="s">
        <v>65</v>
      </c>
      <c r="G1408" s="13" t="s">
        <v>335</v>
      </c>
      <c r="H1408" s="78" t="s">
        <v>7451</v>
      </c>
      <c r="I1408" s="48">
        <f>tbl_raw_data[[#This Row],[Date Actioned]]-tbl_raw_data[[#This Row],[Date Tagged]]</f>
        <v>7.3263888916699216E-3</v>
      </c>
      <c r="J1408" s="46">
        <f>HOUR(tbl_raw_data[[#This Row],[Time_taken]])*60+MINUTE(tbl_raw_data[[#This Row],[Time_taken]])+SECOND(tbl_raw_data[[#This Row],[Time_taken]])/60</f>
        <v>10.55</v>
      </c>
      <c r="K1408" s="52">
        <f>DATE(YEAR(tbl_raw_data[[#This Row],[Date Actioned]]),MONTH(tbl_raw_data[[#This Row],[Date Actioned]]),DAY(tbl_raw_data[[#This Row],[Date Actioned]]))</f>
        <v>45167</v>
      </c>
      <c r="L1408" s="50" t="str">
        <f>UPPER(TEXT(tbl_raw_data[[#This Row],[updated_date]],"MMMM"))</f>
        <v>AUGUST</v>
      </c>
      <c r="M1408" s="50" t="str">
        <f>"WEEK "&amp; IF(ROUNDUP(DAY(tbl_raw_data[[#This Row],[updated_date]])/7,0)=5,4,ROUNDUP(DAY(tbl_raw_data[[#This Row],[updated_date]])/7,0))</f>
        <v>WEEK 4</v>
      </c>
      <c r="N1408" s="50" t="str">
        <f>UPPER(VLOOKUP(tbl_raw_data[[#This Row],[Analyst]],Settiings!$A$2:$B$16,2,0))</f>
        <v>SAM</v>
      </c>
      <c r="O1408" s="50" t="str">
        <f>TRIM(UPPER(tbl_raw_data[[#This Row],[Outcome]]))</f>
        <v>WITHDRAW</v>
      </c>
      <c r="P1408" s="50" t="str">
        <f>TRIM(UPPER(tbl_raw_data[[#This Row],[Queue Name]]))</f>
        <v>CONSUMER PRE BUREAU</v>
      </c>
      <c r="Q1408" s="50" t="str">
        <f>IF(tbl_raw_data[[#This Row],[Time taken in min]]&lt;=Settiings!$D$2,"SLA_MET","SLA_NOT_MET")</f>
        <v>SLA_MET</v>
      </c>
      <c r="R1408" s="94"/>
    </row>
    <row r="1409" spans="1:18" x14ac:dyDescent="0.3">
      <c r="A1409" s="8" t="s">
        <v>7049</v>
      </c>
      <c r="B1409" s="9">
        <v>45167.611956018518</v>
      </c>
      <c r="C1409" s="10">
        <v>45167.618773148148</v>
      </c>
      <c r="D1409" s="11" t="s">
        <v>8</v>
      </c>
      <c r="E1409" s="12" t="s">
        <v>47</v>
      </c>
      <c r="F1409" s="11" t="s">
        <v>65</v>
      </c>
      <c r="G1409" s="13" t="s">
        <v>1128</v>
      </c>
      <c r="H1409" s="78" t="s">
        <v>7451</v>
      </c>
      <c r="I1409" s="48">
        <f>tbl_raw_data[[#This Row],[Date Actioned]]-tbl_raw_data[[#This Row],[Date Tagged]]</f>
        <v>6.8171296297805384E-3</v>
      </c>
      <c r="J1409" s="46">
        <f>HOUR(tbl_raw_data[[#This Row],[Time_taken]])*60+MINUTE(tbl_raw_data[[#This Row],[Time_taken]])+SECOND(tbl_raw_data[[#This Row],[Time_taken]])/60</f>
        <v>9.8166666666666664</v>
      </c>
      <c r="K1409" s="52">
        <f>DATE(YEAR(tbl_raw_data[[#This Row],[Date Actioned]]),MONTH(tbl_raw_data[[#This Row],[Date Actioned]]),DAY(tbl_raw_data[[#This Row],[Date Actioned]]))</f>
        <v>45167</v>
      </c>
      <c r="L1409" s="50" t="str">
        <f>UPPER(TEXT(tbl_raw_data[[#This Row],[updated_date]],"MMMM"))</f>
        <v>AUGUST</v>
      </c>
      <c r="M1409" s="50" t="str">
        <f>"WEEK "&amp; IF(ROUNDUP(DAY(tbl_raw_data[[#This Row],[updated_date]])/7,0)=5,4,ROUNDUP(DAY(tbl_raw_data[[#This Row],[updated_date]])/7,0))</f>
        <v>WEEK 4</v>
      </c>
      <c r="N1409" s="50" t="str">
        <f>UPPER(VLOOKUP(tbl_raw_data[[#This Row],[Analyst]],Settiings!$A$2:$B$16,2,0))</f>
        <v>SAM</v>
      </c>
      <c r="O1409" s="50" t="str">
        <f>TRIM(UPPER(tbl_raw_data[[#This Row],[Outcome]]))</f>
        <v>WITHDRAW</v>
      </c>
      <c r="P1409" s="50" t="str">
        <f>TRIM(UPPER(tbl_raw_data[[#This Row],[Queue Name]]))</f>
        <v>CONSUMER PRE BUREAU</v>
      </c>
      <c r="Q1409" s="50" t="str">
        <f>IF(tbl_raw_data[[#This Row],[Time taken in min]]&lt;=Settiings!$D$2,"SLA_MET","SLA_NOT_MET")</f>
        <v>SLA_MET</v>
      </c>
      <c r="R1409" s="94"/>
    </row>
    <row r="1410" spans="1:18" x14ac:dyDescent="0.3">
      <c r="A1410" s="8" t="s">
        <v>7061</v>
      </c>
      <c r="B1410" s="9">
        <v>45167.639756944445</v>
      </c>
      <c r="C1410" s="10">
        <v>45167.644224537034</v>
      </c>
      <c r="D1410" s="11" t="s">
        <v>8</v>
      </c>
      <c r="E1410" s="12" t="s">
        <v>47</v>
      </c>
      <c r="F1410" s="11" t="s">
        <v>50</v>
      </c>
      <c r="G1410" s="13" t="s">
        <v>1142</v>
      </c>
      <c r="H1410" s="78" t="s">
        <v>7451</v>
      </c>
      <c r="I1410" s="48">
        <f>tbl_raw_data[[#This Row],[Date Actioned]]-tbl_raw_data[[#This Row],[Date Tagged]]</f>
        <v>4.4675925892079249E-3</v>
      </c>
      <c r="J1410" s="46">
        <f>HOUR(tbl_raw_data[[#This Row],[Time_taken]])*60+MINUTE(tbl_raw_data[[#This Row],[Time_taken]])+SECOND(tbl_raw_data[[#This Row],[Time_taken]])/60</f>
        <v>6.4333333333333336</v>
      </c>
      <c r="K1410" s="52">
        <f>DATE(YEAR(tbl_raw_data[[#This Row],[Date Actioned]]),MONTH(tbl_raw_data[[#This Row],[Date Actioned]]),DAY(tbl_raw_data[[#This Row],[Date Actioned]]))</f>
        <v>45167</v>
      </c>
      <c r="L1410" s="50" t="str">
        <f>UPPER(TEXT(tbl_raw_data[[#This Row],[updated_date]],"MMMM"))</f>
        <v>AUGUST</v>
      </c>
      <c r="M1410" s="50" t="str">
        <f>"WEEK "&amp; IF(ROUNDUP(DAY(tbl_raw_data[[#This Row],[updated_date]])/7,0)=5,4,ROUNDUP(DAY(tbl_raw_data[[#This Row],[updated_date]])/7,0))</f>
        <v>WEEK 4</v>
      </c>
      <c r="N1410" s="50" t="str">
        <f>UPPER(VLOOKUP(tbl_raw_data[[#This Row],[Analyst]],Settiings!$A$2:$B$16,2,0))</f>
        <v>SHAHID</v>
      </c>
      <c r="O1410" s="50" t="str">
        <f>TRIM(UPPER(tbl_raw_data[[#This Row],[Outcome]]))</f>
        <v>WITHDRAW</v>
      </c>
      <c r="P1410" s="50" t="str">
        <f>TRIM(UPPER(tbl_raw_data[[#This Row],[Queue Name]]))</f>
        <v>CONSUMER PRE BUREAU</v>
      </c>
      <c r="Q1410" s="50" t="str">
        <f>IF(tbl_raw_data[[#This Row],[Time taken in min]]&lt;=Settiings!$D$2,"SLA_MET","SLA_NOT_MET")</f>
        <v>SLA_MET</v>
      </c>
      <c r="R1410" s="94"/>
    </row>
    <row r="1411" spans="1:18" x14ac:dyDescent="0.3">
      <c r="A1411" s="8" t="s">
        <v>7068</v>
      </c>
      <c r="B1411" s="9">
        <v>45167.656006944446</v>
      </c>
      <c r="C1411" s="10">
        <v>45167.658819444441</v>
      </c>
      <c r="D1411" s="11" t="s">
        <v>8</v>
      </c>
      <c r="E1411" s="12" t="s">
        <v>47</v>
      </c>
      <c r="F1411" s="11" t="s">
        <v>65</v>
      </c>
      <c r="G1411" s="13" t="s">
        <v>118</v>
      </c>
      <c r="H1411" s="78" t="s">
        <v>7451</v>
      </c>
      <c r="I1411" s="48">
        <f>tbl_raw_data[[#This Row],[Date Actioned]]-tbl_raw_data[[#This Row],[Date Tagged]]</f>
        <v>2.8124999953433871E-3</v>
      </c>
      <c r="J1411" s="46">
        <f>HOUR(tbl_raw_data[[#This Row],[Time_taken]])*60+MINUTE(tbl_raw_data[[#This Row],[Time_taken]])+SECOND(tbl_raw_data[[#This Row],[Time_taken]])/60</f>
        <v>4.05</v>
      </c>
      <c r="K1411" s="52">
        <f>DATE(YEAR(tbl_raw_data[[#This Row],[Date Actioned]]),MONTH(tbl_raw_data[[#This Row],[Date Actioned]]),DAY(tbl_raw_data[[#This Row],[Date Actioned]]))</f>
        <v>45167</v>
      </c>
      <c r="L1411" s="50" t="str">
        <f>UPPER(TEXT(tbl_raw_data[[#This Row],[updated_date]],"MMMM"))</f>
        <v>AUGUST</v>
      </c>
      <c r="M1411" s="50" t="str">
        <f>"WEEK "&amp; IF(ROUNDUP(DAY(tbl_raw_data[[#This Row],[updated_date]])/7,0)=5,4,ROUNDUP(DAY(tbl_raw_data[[#This Row],[updated_date]])/7,0))</f>
        <v>WEEK 4</v>
      </c>
      <c r="N1411" s="50" t="str">
        <f>UPPER(VLOOKUP(tbl_raw_data[[#This Row],[Analyst]],Settiings!$A$2:$B$16,2,0))</f>
        <v>SAM</v>
      </c>
      <c r="O1411" s="50" t="str">
        <f>TRIM(UPPER(tbl_raw_data[[#This Row],[Outcome]]))</f>
        <v>WITHDRAW</v>
      </c>
      <c r="P1411" s="50" t="str">
        <f>TRIM(UPPER(tbl_raw_data[[#This Row],[Queue Name]]))</f>
        <v>CONSUMER PRE BUREAU</v>
      </c>
      <c r="Q1411" s="50" t="str">
        <f>IF(tbl_raw_data[[#This Row],[Time taken in min]]&lt;=Settiings!$D$2,"SLA_MET","SLA_NOT_MET")</f>
        <v>SLA_MET</v>
      </c>
      <c r="R1411" s="94"/>
    </row>
    <row r="1412" spans="1:18" x14ac:dyDescent="0.3">
      <c r="A1412" s="8" t="s">
        <v>7077</v>
      </c>
      <c r="B1412" s="9">
        <v>45167.675393518519</v>
      </c>
      <c r="C1412" s="10">
        <v>45167.680833333332</v>
      </c>
      <c r="D1412" s="11" t="s">
        <v>8</v>
      </c>
      <c r="E1412" s="12" t="s">
        <v>47</v>
      </c>
      <c r="F1412" s="11" t="s">
        <v>50</v>
      </c>
      <c r="G1412" s="13" t="s">
        <v>387</v>
      </c>
      <c r="H1412" s="78" t="s">
        <v>7451</v>
      </c>
      <c r="I1412" s="48">
        <f>tbl_raw_data[[#This Row],[Date Actioned]]-tbl_raw_data[[#This Row],[Date Tagged]]</f>
        <v>5.4398148131440394E-3</v>
      </c>
      <c r="J1412" s="46">
        <f>HOUR(tbl_raw_data[[#This Row],[Time_taken]])*60+MINUTE(tbl_raw_data[[#This Row],[Time_taken]])+SECOND(tbl_raw_data[[#This Row],[Time_taken]])/60</f>
        <v>7.833333333333333</v>
      </c>
      <c r="K1412" s="52">
        <f>DATE(YEAR(tbl_raw_data[[#This Row],[Date Actioned]]),MONTH(tbl_raw_data[[#This Row],[Date Actioned]]),DAY(tbl_raw_data[[#This Row],[Date Actioned]]))</f>
        <v>45167</v>
      </c>
      <c r="L1412" s="50" t="str">
        <f>UPPER(TEXT(tbl_raw_data[[#This Row],[updated_date]],"MMMM"))</f>
        <v>AUGUST</v>
      </c>
      <c r="M1412" s="50" t="str">
        <f>"WEEK "&amp; IF(ROUNDUP(DAY(tbl_raw_data[[#This Row],[updated_date]])/7,0)=5,4,ROUNDUP(DAY(tbl_raw_data[[#This Row],[updated_date]])/7,0))</f>
        <v>WEEK 4</v>
      </c>
      <c r="N1412" s="50" t="str">
        <f>UPPER(VLOOKUP(tbl_raw_data[[#This Row],[Analyst]],Settiings!$A$2:$B$16,2,0))</f>
        <v>SHAHID</v>
      </c>
      <c r="O1412" s="50" t="str">
        <f>TRIM(UPPER(tbl_raw_data[[#This Row],[Outcome]]))</f>
        <v>WITHDRAW</v>
      </c>
      <c r="P1412" s="50" t="str">
        <f>TRIM(UPPER(tbl_raw_data[[#This Row],[Queue Name]]))</f>
        <v>CONSUMER PRE BUREAU</v>
      </c>
      <c r="Q1412" s="50" t="str">
        <f>IF(tbl_raw_data[[#This Row],[Time taken in min]]&lt;=Settiings!$D$2,"SLA_MET","SLA_NOT_MET")</f>
        <v>SLA_MET</v>
      </c>
      <c r="R1412" s="94"/>
    </row>
    <row r="1413" spans="1:18" x14ac:dyDescent="0.3">
      <c r="A1413" s="8" t="s">
        <v>7126</v>
      </c>
      <c r="B1413" s="9">
        <v>45167.833171296297</v>
      </c>
      <c r="C1413" s="10">
        <v>45167.840914351851</v>
      </c>
      <c r="D1413" s="11" t="s">
        <v>8</v>
      </c>
      <c r="E1413" s="12" t="s">
        <v>47</v>
      </c>
      <c r="F1413" s="11" t="s">
        <v>70</v>
      </c>
      <c r="G1413" s="13" t="s">
        <v>1214</v>
      </c>
      <c r="H1413" s="78" t="s">
        <v>7451</v>
      </c>
      <c r="I1413" s="48">
        <f>tbl_raw_data[[#This Row],[Date Actioned]]-tbl_raw_data[[#This Row],[Date Tagged]]</f>
        <v>7.7430555538740009E-3</v>
      </c>
      <c r="J1413" s="46">
        <f>HOUR(tbl_raw_data[[#This Row],[Time_taken]])*60+MINUTE(tbl_raw_data[[#This Row],[Time_taken]])+SECOND(tbl_raw_data[[#This Row],[Time_taken]])/60</f>
        <v>11.15</v>
      </c>
      <c r="K1413" s="52">
        <f>DATE(YEAR(tbl_raw_data[[#This Row],[Date Actioned]]),MONTH(tbl_raw_data[[#This Row],[Date Actioned]]),DAY(tbl_raw_data[[#This Row],[Date Actioned]]))</f>
        <v>45167</v>
      </c>
      <c r="L1413" s="50" t="str">
        <f>UPPER(TEXT(tbl_raw_data[[#This Row],[updated_date]],"MMMM"))</f>
        <v>AUGUST</v>
      </c>
      <c r="M1413" s="50" t="str">
        <f>"WEEK "&amp; IF(ROUNDUP(DAY(tbl_raw_data[[#This Row],[updated_date]])/7,0)=5,4,ROUNDUP(DAY(tbl_raw_data[[#This Row],[updated_date]])/7,0))</f>
        <v>WEEK 4</v>
      </c>
      <c r="N1413" s="50" t="str">
        <f>UPPER(VLOOKUP(tbl_raw_data[[#This Row],[Analyst]],Settiings!$A$2:$B$16,2,0))</f>
        <v>ASIF</v>
      </c>
      <c r="O1413" s="50" t="str">
        <f>TRIM(UPPER(tbl_raw_data[[#This Row],[Outcome]]))</f>
        <v>WITHDRAW</v>
      </c>
      <c r="P1413" s="50" t="str">
        <f>TRIM(UPPER(tbl_raw_data[[#This Row],[Queue Name]]))</f>
        <v>CONSUMER PRE BUREAU</v>
      </c>
      <c r="Q1413" s="50" t="str">
        <f>IF(tbl_raw_data[[#This Row],[Time taken in min]]&lt;=Settiings!$D$2,"SLA_MET","SLA_NOT_MET")</f>
        <v>SLA_MET</v>
      </c>
      <c r="R1413" s="94"/>
    </row>
    <row r="1414" spans="1:18" x14ac:dyDescent="0.3">
      <c r="A1414" s="8" t="s">
        <v>7269</v>
      </c>
      <c r="B1414" s="9">
        <v>45168.696793981479</v>
      </c>
      <c r="C1414" s="10">
        <v>45168.700590277775</v>
      </c>
      <c r="D1414" s="11" t="s">
        <v>8</v>
      </c>
      <c r="E1414" s="12" t="s">
        <v>9</v>
      </c>
      <c r="F1414" s="11" t="s">
        <v>43</v>
      </c>
      <c r="G1414" s="13" t="s">
        <v>861</v>
      </c>
      <c r="H1414" s="78" t="s">
        <v>7451</v>
      </c>
      <c r="I1414" s="48">
        <f>tbl_raw_data[[#This Row],[Date Actioned]]-tbl_raw_data[[#This Row],[Date Tagged]]</f>
        <v>3.796296296059154E-3</v>
      </c>
      <c r="J1414" s="46">
        <f>HOUR(tbl_raw_data[[#This Row],[Time_taken]])*60+MINUTE(tbl_raw_data[[#This Row],[Time_taken]])+SECOND(tbl_raw_data[[#This Row],[Time_taken]])/60</f>
        <v>5.4666666666666668</v>
      </c>
      <c r="K1414" s="52">
        <f>DATE(YEAR(tbl_raw_data[[#This Row],[Date Actioned]]),MONTH(tbl_raw_data[[#This Row],[Date Actioned]]),DAY(tbl_raw_data[[#This Row],[Date Actioned]]))</f>
        <v>45168</v>
      </c>
      <c r="L1414" s="50" t="str">
        <f>UPPER(TEXT(tbl_raw_data[[#This Row],[updated_date]],"MMMM"))</f>
        <v>AUGUST</v>
      </c>
      <c r="M1414" s="50" t="str">
        <f>"WEEK "&amp; IF(ROUNDUP(DAY(tbl_raw_data[[#This Row],[updated_date]])/7,0)=5,4,ROUNDUP(DAY(tbl_raw_data[[#This Row],[updated_date]])/7,0))</f>
        <v>WEEK 4</v>
      </c>
      <c r="N1414" s="50" t="str">
        <f>UPPER(VLOOKUP(tbl_raw_data[[#This Row],[Analyst]],Settiings!$A$2:$B$16,2,0))</f>
        <v>MERCEDES</v>
      </c>
      <c r="O1414" s="50" t="str">
        <f>TRIM(UPPER(tbl_raw_data[[#This Row],[Outcome]]))</f>
        <v>WITHDRAW</v>
      </c>
      <c r="P1414" s="50" t="str">
        <f>TRIM(UPPER(tbl_raw_data[[#This Row],[Queue Name]]))</f>
        <v>CONSUMER EXISTING</v>
      </c>
      <c r="Q1414" s="50" t="str">
        <f>IF(tbl_raw_data[[#This Row],[Time taken in min]]&lt;=Settiings!$D$2,"SLA_MET","SLA_NOT_MET")</f>
        <v>SLA_MET</v>
      </c>
      <c r="R1414" s="94"/>
    </row>
    <row r="1415" spans="1:18" x14ac:dyDescent="0.3">
      <c r="A1415" s="8" t="s">
        <v>7270</v>
      </c>
      <c r="B1415" s="9">
        <v>45168.698506944442</v>
      </c>
      <c r="C1415" s="10">
        <v>45168.703287037039</v>
      </c>
      <c r="D1415" s="11" t="s">
        <v>8</v>
      </c>
      <c r="E1415" s="12" t="s">
        <v>47</v>
      </c>
      <c r="F1415" s="11" t="s">
        <v>53</v>
      </c>
      <c r="G1415" s="13" t="s">
        <v>1675</v>
      </c>
      <c r="H1415" s="78" t="s">
        <v>7451</v>
      </c>
      <c r="I1415" s="48">
        <f>tbl_raw_data[[#This Row],[Date Actioned]]-tbl_raw_data[[#This Row],[Date Tagged]]</f>
        <v>4.7800925967749208E-3</v>
      </c>
      <c r="J1415" s="46">
        <f>HOUR(tbl_raw_data[[#This Row],[Time_taken]])*60+MINUTE(tbl_raw_data[[#This Row],[Time_taken]])+SECOND(tbl_raw_data[[#This Row],[Time_taken]])/60</f>
        <v>6.8833333333333329</v>
      </c>
      <c r="K1415" s="52">
        <f>DATE(YEAR(tbl_raw_data[[#This Row],[Date Actioned]]),MONTH(tbl_raw_data[[#This Row],[Date Actioned]]),DAY(tbl_raw_data[[#This Row],[Date Actioned]]))</f>
        <v>45168</v>
      </c>
      <c r="L1415" s="50" t="str">
        <f>UPPER(TEXT(tbl_raw_data[[#This Row],[updated_date]],"MMMM"))</f>
        <v>AUGUST</v>
      </c>
      <c r="M1415" s="50" t="str">
        <f>"WEEK "&amp; IF(ROUNDUP(DAY(tbl_raw_data[[#This Row],[updated_date]])/7,0)=5,4,ROUNDUP(DAY(tbl_raw_data[[#This Row],[updated_date]])/7,0))</f>
        <v>WEEK 4</v>
      </c>
      <c r="N1415" s="50" t="str">
        <f>UPPER(VLOOKUP(tbl_raw_data[[#This Row],[Analyst]],Settiings!$A$2:$B$16,2,0))</f>
        <v>NAVED</v>
      </c>
      <c r="O1415" s="50" t="str">
        <f>TRIM(UPPER(tbl_raw_data[[#This Row],[Outcome]]))</f>
        <v>WITHDRAW</v>
      </c>
      <c r="P1415" s="50" t="str">
        <f>TRIM(UPPER(tbl_raw_data[[#This Row],[Queue Name]]))</f>
        <v>CONSUMER PRE BUREAU</v>
      </c>
      <c r="Q1415" s="50" t="str">
        <f>IF(tbl_raw_data[[#This Row],[Time taken in min]]&lt;=Settiings!$D$2,"SLA_MET","SLA_NOT_MET")</f>
        <v>SLA_MET</v>
      </c>
      <c r="R1415" s="94"/>
    </row>
    <row r="1416" spans="1:18" x14ac:dyDescent="0.3">
      <c r="A1416" s="8" t="s">
        <v>7273</v>
      </c>
      <c r="B1416" s="9">
        <v>45168.704375000001</v>
      </c>
      <c r="C1416" s="10">
        <v>45168.709016203706</v>
      </c>
      <c r="D1416" s="11" t="s">
        <v>8</v>
      </c>
      <c r="E1416" s="12" t="s">
        <v>9</v>
      </c>
      <c r="F1416" s="11" t="s">
        <v>1222</v>
      </c>
      <c r="G1416" s="13" t="s">
        <v>157</v>
      </c>
      <c r="H1416" s="78" t="s">
        <v>7451</v>
      </c>
      <c r="I1416" s="48">
        <f>tbl_raw_data[[#This Row],[Date Actioned]]-tbl_raw_data[[#This Row],[Date Tagged]]</f>
        <v>4.6412037045229226E-3</v>
      </c>
      <c r="J1416" s="46">
        <f>HOUR(tbl_raw_data[[#This Row],[Time_taken]])*60+MINUTE(tbl_raw_data[[#This Row],[Time_taken]])+SECOND(tbl_raw_data[[#This Row],[Time_taken]])/60</f>
        <v>6.6833333333333336</v>
      </c>
      <c r="K1416" s="52">
        <f>DATE(YEAR(tbl_raw_data[[#This Row],[Date Actioned]]),MONTH(tbl_raw_data[[#This Row],[Date Actioned]]),DAY(tbl_raw_data[[#This Row],[Date Actioned]]))</f>
        <v>45168</v>
      </c>
      <c r="L1416" s="50" t="str">
        <f>UPPER(TEXT(tbl_raw_data[[#This Row],[updated_date]],"MMMM"))</f>
        <v>AUGUST</v>
      </c>
      <c r="M1416" s="50" t="str">
        <f>"WEEK "&amp; IF(ROUNDUP(DAY(tbl_raw_data[[#This Row],[updated_date]])/7,0)=5,4,ROUNDUP(DAY(tbl_raw_data[[#This Row],[updated_date]])/7,0))</f>
        <v>WEEK 4</v>
      </c>
      <c r="N1416" s="50" t="str">
        <f>UPPER(VLOOKUP(tbl_raw_data[[#This Row],[Analyst]],Settiings!$A$2:$B$16,2,0))</f>
        <v>HARDIK</v>
      </c>
      <c r="O1416" s="50" t="str">
        <f>TRIM(UPPER(tbl_raw_data[[#This Row],[Outcome]]))</f>
        <v>WITHDRAW</v>
      </c>
      <c r="P1416" s="50" t="str">
        <f>TRIM(UPPER(tbl_raw_data[[#This Row],[Queue Name]]))</f>
        <v>CONSUMER EXISTING</v>
      </c>
      <c r="Q1416" s="50" t="str">
        <f>IF(tbl_raw_data[[#This Row],[Time taken in min]]&lt;=Settiings!$D$2,"SLA_MET","SLA_NOT_MET")</f>
        <v>SLA_MET</v>
      </c>
      <c r="R1416" s="94"/>
    </row>
    <row r="1417" spans="1:18" x14ac:dyDescent="0.3">
      <c r="A1417" s="8" t="s">
        <v>7282</v>
      </c>
      <c r="B1417" s="9">
        <v>45168.72283564815</v>
      </c>
      <c r="C1417" s="10">
        <v>45168.728101851855</v>
      </c>
      <c r="D1417" s="11" t="s">
        <v>8</v>
      </c>
      <c r="E1417" s="12" t="s">
        <v>47</v>
      </c>
      <c r="F1417" s="11" t="s">
        <v>53</v>
      </c>
      <c r="G1417" s="13" t="s">
        <v>136</v>
      </c>
      <c r="H1417" s="78" t="s">
        <v>7451</v>
      </c>
      <c r="I1417" s="48">
        <f>tbl_raw_data[[#This Row],[Date Actioned]]-tbl_raw_data[[#This Row],[Date Tagged]]</f>
        <v>5.2662037051049992E-3</v>
      </c>
      <c r="J1417" s="46">
        <f>HOUR(tbl_raw_data[[#This Row],[Time_taken]])*60+MINUTE(tbl_raw_data[[#This Row],[Time_taken]])+SECOND(tbl_raw_data[[#This Row],[Time_taken]])/60</f>
        <v>7.583333333333333</v>
      </c>
      <c r="K1417" s="52">
        <f>DATE(YEAR(tbl_raw_data[[#This Row],[Date Actioned]]),MONTH(tbl_raw_data[[#This Row],[Date Actioned]]),DAY(tbl_raw_data[[#This Row],[Date Actioned]]))</f>
        <v>45168</v>
      </c>
      <c r="L1417" s="50" t="str">
        <f>UPPER(TEXT(tbl_raw_data[[#This Row],[updated_date]],"MMMM"))</f>
        <v>AUGUST</v>
      </c>
      <c r="M1417" s="50" t="str">
        <f>"WEEK "&amp; IF(ROUNDUP(DAY(tbl_raw_data[[#This Row],[updated_date]])/7,0)=5,4,ROUNDUP(DAY(tbl_raw_data[[#This Row],[updated_date]])/7,0))</f>
        <v>WEEK 4</v>
      </c>
      <c r="N1417" s="50" t="str">
        <f>UPPER(VLOOKUP(tbl_raw_data[[#This Row],[Analyst]],Settiings!$A$2:$B$16,2,0))</f>
        <v>NAVED</v>
      </c>
      <c r="O1417" s="50" t="str">
        <f>TRIM(UPPER(tbl_raw_data[[#This Row],[Outcome]]))</f>
        <v>WITHDRAW</v>
      </c>
      <c r="P1417" s="50" t="str">
        <f>TRIM(UPPER(tbl_raw_data[[#This Row],[Queue Name]]))</f>
        <v>CONSUMER PRE BUREAU</v>
      </c>
      <c r="Q1417" s="50" t="str">
        <f>IF(tbl_raw_data[[#This Row],[Time taken in min]]&lt;=Settiings!$D$2,"SLA_MET","SLA_NOT_MET")</f>
        <v>SLA_MET</v>
      </c>
      <c r="R1417" s="94"/>
    </row>
    <row r="1418" spans="1:18" x14ac:dyDescent="0.3">
      <c r="A1418" s="8" t="s">
        <v>7286</v>
      </c>
      <c r="B1418" s="9">
        <v>45168.725810185184</v>
      </c>
      <c r="C1418" s="10">
        <v>45168.72861111111</v>
      </c>
      <c r="D1418" s="11" t="s">
        <v>8</v>
      </c>
      <c r="E1418" s="12" t="s">
        <v>47</v>
      </c>
      <c r="F1418" s="11" t="s">
        <v>1228</v>
      </c>
      <c r="G1418" s="13" t="s">
        <v>1563</v>
      </c>
      <c r="H1418" s="78" t="s">
        <v>7451</v>
      </c>
      <c r="I1418" s="48">
        <f>tbl_raw_data[[#This Row],[Date Actioned]]-tbl_raw_data[[#This Row],[Date Tagged]]</f>
        <v>2.8009259258396924E-3</v>
      </c>
      <c r="J1418" s="46">
        <f>HOUR(tbl_raw_data[[#This Row],[Time_taken]])*60+MINUTE(tbl_raw_data[[#This Row],[Time_taken]])+SECOND(tbl_raw_data[[#This Row],[Time_taken]])/60</f>
        <v>4.0333333333333332</v>
      </c>
      <c r="K1418" s="52">
        <f>DATE(YEAR(tbl_raw_data[[#This Row],[Date Actioned]]),MONTH(tbl_raw_data[[#This Row],[Date Actioned]]),DAY(tbl_raw_data[[#This Row],[Date Actioned]]))</f>
        <v>45168</v>
      </c>
      <c r="L1418" s="50" t="str">
        <f>UPPER(TEXT(tbl_raw_data[[#This Row],[updated_date]],"MMMM"))</f>
        <v>AUGUST</v>
      </c>
      <c r="M1418" s="50" t="str">
        <f>"WEEK "&amp; IF(ROUNDUP(DAY(tbl_raw_data[[#This Row],[updated_date]])/7,0)=5,4,ROUNDUP(DAY(tbl_raw_data[[#This Row],[updated_date]])/7,0))</f>
        <v>WEEK 4</v>
      </c>
      <c r="N1418" s="50" t="str">
        <f>UPPER(VLOOKUP(tbl_raw_data[[#This Row],[Analyst]],Settiings!$A$2:$B$16,2,0))</f>
        <v>RAJ</v>
      </c>
      <c r="O1418" s="50" t="str">
        <f>TRIM(UPPER(tbl_raw_data[[#This Row],[Outcome]]))</f>
        <v>WITHDRAW</v>
      </c>
      <c r="P1418" s="50" t="str">
        <f>TRIM(UPPER(tbl_raw_data[[#This Row],[Queue Name]]))</f>
        <v>CONSUMER PRE BUREAU</v>
      </c>
      <c r="Q1418" s="50" t="str">
        <f>IF(tbl_raw_data[[#This Row],[Time taken in min]]&lt;=Settiings!$D$2,"SLA_MET","SLA_NOT_MET")</f>
        <v>SLA_MET</v>
      </c>
      <c r="R1418" s="94"/>
    </row>
    <row r="1419" spans="1:18" x14ac:dyDescent="0.3">
      <c r="A1419" s="8" t="s">
        <v>7288</v>
      </c>
      <c r="B1419" s="9">
        <v>45168.731111111112</v>
      </c>
      <c r="C1419" s="10">
        <v>45168.738206018519</v>
      </c>
      <c r="D1419" s="11" t="s">
        <v>8</v>
      </c>
      <c r="E1419" s="12" t="s">
        <v>47</v>
      </c>
      <c r="F1419" s="11" t="s">
        <v>53</v>
      </c>
      <c r="G1419" s="13" t="s">
        <v>1694</v>
      </c>
      <c r="H1419" s="78" t="s">
        <v>7451</v>
      </c>
      <c r="I1419" s="48">
        <f>tbl_raw_data[[#This Row],[Date Actioned]]-tbl_raw_data[[#This Row],[Date Tagged]]</f>
        <v>7.0949074070085771E-3</v>
      </c>
      <c r="J1419" s="46">
        <f>HOUR(tbl_raw_data[[#This Row],[Time_taken]])*60+MINUTE(tbl_raw_data[[#This Row],[Time_taken]])+SECOND(tbl_raw_data[[#This Row],[Time_taken]])/60</f>
        <v>10.216666666666667</v>
      </c>
      <c r="K1419" s="52">
        <f>DATE(YEAR(tbl_raw_data[[#This Row],[Date Actioned]]),MONTH(tbl_raw_data[[#This Row],[Date Actioned]]),DAY(tbl_raw_data[[#This Row],[Date Actioned]]))</f>
        <v>45168</v>
      </c>
      <c r="L1419" s="50" t="str">
        <f>UPPER(TEXT(tbl_raw_data[[#This Row],[updated_date]],"MMMM"))</f>
        <v>AUGUST</v>
      </c>
      <c r="M1419" s="50" t="str">
        <f>"WEEK "&amp; IF(ROUNDUP(DAY(tbl_raw_data[[#This Row],[updated_date]])/7,0)=5,4,ROUNDUP(DAY(tbl_raw_data[[#This Row],[updated_date]])/7,0))</f>
        <v>WEEK 4</v>
      </c>
      <c r="N1419" s="50" t="str">
        <f>UPPER(VLOOKUP(tbl_raw_data[[#This Row],[Analyst]],Settiings!$A$2:$B$16,2,0))</f>
        <v>NAVED</v>
      </c>
      <c r="O1419" s="50" t="str">
        <f>TRIM(UPPER(tbl_raw_data[[#This Row],[Outcome]]))</f>
        <v>WITHDRAW</v>
      </c>
      <c r="P1419" s="50" t="str">
        <f>TRIM(UPPER(tbl_raw_data[[#This Row],[Queue Name]]))</f>
        <v>CONSUMER PRE BUREAU</v>
      </c>
      <c r="Q1419" s="50" t="str">
        <f>IF(tbl_raw_data[[#This Row],[Time taken in min]]&lt;=Settiings!$D$2,"SLA_MET","SLA_NOT_MET")</f>
        <v>SLA_MET</v>
      </c>
      <c r="R1419" s="94"/>
    </row>
    <row r="1420" spans="1:18" x14ac:dyDescent="0.3">
      <c r="A1420" s="8" t="s">
        <v>7289</v>
      </c>
      <c r="B1420" s="9">
        <v>45168.733078703706</v>
      </c>
      <c r="C1420" s="10">
        <v>45168.7421412037</v>
      </c>
      <c r="D1420" s="11" t="s">
        <v>8</v>
      </c>
      <c r="E1420" s="12" t="s">
        <v>47</v>
      </c>
      <c r="F1420" s="11" t="s">
        <v>10</v>
      </c>
      <c r="G1420" s="13" t="s">
        <v>1696</v>
      </c>
      <c r="H1420" s="78" t="s">
        <v>7451</v>
      </c>
      <c r="I1420" s="48">
        <f>tbl_raw_data[[#This Row],[Date Actioned]]-tbl_raw_data[[#This Row],[Date Tagged]]</f>
        <v>9.0624999938881956E-3</v>
      </c>
      <c r="J1420" s="46">
        <f>HOUR(tbl_raw_data[[#This Row],[Time_taken]])*60+MINUTE(tbl_raw_data[[#This Row],[Time_taken]])+SECOND(tbl_raw_data[[#This Row],[Time_taken]])/60</f>
        <v>13.05</v>
      </c>
      <c r="K1420" s="52">
        <f>DATE(YEAR(tbl_raw_data[[#This Row],[Date Actioned]]),MONTH(tbl_raw_data[[#This Row],[Date Actioned]]),DAY(tbl_raw_data[[#This Row],[Date Actioned]]))</f>
        <v>45168</v>
      </c>
      <c r="L1420" s="50" t="str">
        <f>UPPER(TEXT(tbl_raw_data[[#This Row],[updated_date]],"MMMM"))</f>
        <v>AUGUST</v>
      </c>
      <c r="M1420" s="50" t="str">
        <f>"WEEK "&amp; IF(ROUNDUP(DAY(tbl_raw_data[[#This Row],[updated_date]])/7,0)=5,4,ROUNDUP(DAY(tbl_raw_data[[#This Row],[updated_date]])/7,0))</f>
        <v>WEEK 4</v>
      </c>
      <c r="N1420" s="50" t="str">
        <f>UPPER(VLOOKUP(tbl_raw_data[[#This Row],[Analyst]],Settiings!$A$2:$B$16,2,0))</f>
        <v>NITESH</v>
      </c>
      <c r="O1420" s="50" t="str">
        <f>TRIM(UPPER(tbl_raw_data[[#This Row],[Outcome]]))</f>
        <v>WITHDRAW</v>
      </c>
      <c r="P1420" s="50" t="str">
        <f>TRIM(UPPER(tbl_raw_data[[#This Row],[Queue Name]]))</f>
        <v>CONSUMER PRE BUREAU</v>
      </c>
      <c r="Q1420" s="50" t="str">
        <f>IF(tbl_raw_data[[#This Row],[Time taken in min]]&lt;=Settiings!$D$2,"SLA_MET","SLA_NOT_MET")</f>
        <v>SLA_MET</v>
      </c>
      <c r="R1420" s="94"/>
    </row>
    <row r="1421" spans="1:18" x14ac:dyDescent="0.3">
      <c r="A1421" s="8" t="s">
        <v>7292</v>
      </c>
      <c r="B1421" s="9">
        <v>45168.738287037035</v>
      </c>
      <c r="C1421" s="10">
        <v>45168.742858796293</v>
      </c>
      <c r="D1421" s="11" t="s">
        <v>8</v>
      </c>
      <c r="E1421" s="12" t="s">
        <v>47</v>
      </c>
      <c r="F1421" s="11" t="s">
        <v>43</v>
      </c>
      <c r="G1421" s="13" t="s">
        <v>136</v>
      </c>
      <c r="H1421" s="78" t="s">
        <v>7451</v>
      </c>
      <c r="I1421" s="48">
        <f>tbl_raw_data[[#This Row],[Date Actioned]]-tbl_raw_data[[#This Row],[Date Tagged]]</f>
        <v>4.5717592583969235E-3</v>
      </c>
      <c r="J1421" s="46">
        <f>HOUR(tbl_raw_data[[#This Row],[Time_taken]])*60+MINUTE(tbl_raw_data[[#This Row],[Time_taken]])+SECOND(tbl_raw_data[[#This Row],[Time_taken]])/60</f>
        <v>6.583333333333333</v>
      </c>
      <c r="K1421" s="52">
        <f>DATE(YEAR(tbl_raw_data[[#This Row],[Date Actioned]]),MONTH(tbl_raw_data[[#This Row],[Date Actioned]]),DAY(tbl_raw_data[[#This Row],[Date Actioned]]))</f>
        <v>45168</v>
      </c>
      <c r="L1421" s="50" t="str">
        <f>UPPER(TEXT(tbl_raw_data[[#This Row],[updated_date]],"MMMM"))</f>
        <v>AUGUST</v>
      </c>
      <c r="M1421" s="50" t="str">
        <f>"WEEK "&amp; IF(ROUNDUP(DAY(tbl_raw_data[[#This Row],[updated_date]])/7,0)=5,4,ROUNDUP(DAY(tbl_raw_data[[#This Row],[updated_date]])/7,0))</f>
        <v>WEEK 4</v>
      </c>
      <c r="N1421" s="50" t="str">
        <f>UPPER(VLOOKUP(tbl_raw_data[[#This Row],[Analyst]],Settiings!$A$2:$B$16,2,0))</f>
        <v>MERCEDES</v>
      </c>
      <c r="O1421" s="50" t="str">
        <f>TRIM(UPPER(tbl_raw_data[[#This Row],[Outcome]]))</f>
        <v>WITHDRAW</v>
      </c>
      <c r="P1421" s="50" t="str">
        <f>TRIM(UPPER(tbl_raw_data[[#This Row],[Queue Name]]))</f>
        <v>CONSUMER PRE BUREAU</v>
      </c>
      <c r="Q1421" s="50" t="str">
        <f>IF(tbl_raw_data[[#This Row],[Time taken in min]]&lt;=Settiings!$D$2,"SLA_MET","SLA_NOT_MET")</f>
        <v>SLA_MET</v>
      </c>
      <c r="R1421" s="94"/>
    </row>
    <row r="1422" spans="1:18" x14ac:dyDescent="0.3">
      <c r="A1422" s="8" t="s">
        <v>7293</v>
      </c>
      <c r="B1422" s="9">
        <v>45168.741793981484</v>
      </c>
      <c r="C1422" s="10">
        <v>45168.742905092593</v>
      </c>
      <c r="D1422" s="11" t="s">
        <v>8</v>
      </c>
      <c r="E1422" s="12" t="s">
        <v>47</v>
      </c>
      <c r="F1422" s="11" t="s">
        <v>1228</v>
      </c>
      <c r="G1422" s="13" t="s">
        <v>1701</v>
      </c>
      <c r="H1422" s="78" t="s">
        <v>7451</v>
      </c>
      <c r="I1422" s="48">
        <f>tbl_raw_data[[#This Row],[Date Actioned]]-tbl_raw_data[[#This Row],[Date Tagged]]</f>
        <v>1.111111108912155E-3</v>
      </c>
      <c r="J1422" s="46">
        <f>HOUR(tbl_raw_data[[#This Row],[Time_taken]])*60+MINUTE(tbl_raw_data[[#This Row],[Time_taken]])+SECOND(tbl_raw_data[[#This Row],[Time_taken]])/60</f>
        <v>1.6</v>
      </c>
      <c r="K1422" s="52">
        <f>DATE(YEAR(tbl_raw_data[[#This Row],[Date Actioned]]),MONTH(tbl_raw_data[[#This Row],[Date Actioned]]),DAY(tbl_raw_data[[#This Row],[Date Actioned]]))</f>
        <v>45168</v>
      </c>
      <c r="L1422" s="50" t="str">
        <f>UPPER(TEXT(tbl_raw_data[[#This Row],[updated_date]],"MMMM"))</f>
        <v>AUGUST</v>
      </c>
      <c r="M1422" s="50" t="str">
        <f>"WEEK "&amp; IF(ROUNDUP(DAY(tbl_raw_data[[#This Row],[updated_date]])/7,0)=5,4,ROUNDUP(DAY(tbl_raw_data[[#This Row],[updated_date]])/7,0))</f>
        <v>WEEK 4</v>
      </c>
      <c r="N1422" s="50" t="str">
        <f>UPPER(VLOOKUP(tbl_raw_data[[#This Row],[Analyst]],Settiings!$A$2:$B$16,2,0))</f>
        <v>RAJ</v>
      </c>
      <c r="O1422" s="50" t="str">
        <f>TRIM(UPPER(tbl_raw_data[[#This Row],[Outcome]]))</f>
        <v>WITHDRAW</v>
      </c>
      <c r="P1422" s="50" t="str">
        <f>TRIM(UPPER(tbl_raw_data[[#This Row],[Queue Name]]))</f>
        <v>CONSUMER PRE BUREAU</v>
      </c>
      <c r="Q1422" s="50" t="str">
        <f>IF(tbl_raw_data[[#This Row],[Time taken in min]]&lt;=Settiings!$D$2,"SLA_MET","SLA_NOT_MET")</f>
        <v>SLA_MET</v>
      </c>
      <c r="R1422" s="94"/>
    </row>
    <row r="1423" spans="1:18" x14ac:dyDescent="0.3">
      <c r="A1423" s="8" t="s">
        <v>7294</v>
      </c>
      <c r="B1423" s="9">
        <v>45168.742106481484</v>
      </c>
      <c r="C1423" s="10">
        <v>45168.744259259256</v>
      </c>
      <c r="D1423" s="11" t="s">
        <v>8</v>
      </c>
      <c r="E1423" s="12" t="s">
        <v>47</v>
      </c>
      <c r="F1423" s="11" t="s">
        <v>1228</v>
      </c>
      <c r="G1423" s="13" t="s">
        <v>1357</v>
      </c>
      <c r="H1423" s="78" t="s">
        <v>7451</v>
      </c>
      <c r="I1423" s="48">
        <f>tbl_raw_data[[#This Row],[Date Actioned]]-tbl_raw_data[[#This Row],[Date Tagged]]</f>
        <v>2.152777771698311E-3</v>
      </c>
      <c r="J1423" s="46">
        <f>HOUR(tbl_raw_data[[#This Row],[Time_taken]])*60+MINUTE(tbl_raw_data[[#This Row],[Time_taken]])+SECOND(tbl_raw_data[[#This Row],[Time_taken]])/60</f>
        <v>3.1</v>
      </c>
      <c r="K1423" s="52">
        <f>DATE(YEAR(tbl_raw_data[[#This Row],[Date Actioned]]),MONTH(tbl_raw_data[[#This Row],[Date Actioned]]),DAY(tbl_raw_data[[#This Row],[Date Actioned]]))</f>
        <v>45168</v>
      </c>
      <c r="L1423" s="50" t="str">
        <f>UPPER(TEXT(tbl_raw_data[[#This Row],[updated_date]],"MMMM"))</f>
        <v>AUGUST</v>
      </c>
      <c r="M1423" s="50" t="str">
        <f>"WEEK "&amp; IF(ROUNDUP(DAY(tbl_raw_data[[#This Row],[updated_date]])/7,0)=5,4,ROUNDUP(DAY(tbl_raw_data[[#This Row],[updated_date]])/7,0))</f>
        <v>WEEK 4</v>
      </c>
      <c r="N1423" s="50" t="str">
        <f>UPPER(VLOOKUP(tbl_raw_data[[#This Row],[Analyst]],Settiings!$A$2:$B$16,2,0))</f>
        <v>RAJ</v>
      </c>
      <c r="O1423" s="50" t="str">
        <f>TRIM(UPPER(tbl_raw_data[[#This Row],[Outcome]]))</f>
        <v>WITHDRAW</v>
      </c>
      <c r="P1423" s="50" t="str">
        <f>TRIM(UPPER(tbl_raw_data[[#This Row],[Queue Name]]))</f>
        <v>CONSUMER PRE BUREAU</v>
      </c>
      <c r="Q1423" s="50" t="str">
        <f>IF(tbl_raw_data[[#This Row],[Time taken in min]]&lt;=Settiings!$D$2,"SLA_MET","SLA_NOT_MET")</f>
        <v>SLA_MET</v>
      </c>
      <c r="R1423" s="94"/>
    </row>
    <row r="1424" spans="1:18" x14ac:dyDescent="0.3">
      <c r="A1424" s="8" t="s">
        <v>7299</v>
      </c>
      <c r="B1424" s="9">
        <v>45168.747025462966</v>
      </c>
      <c r="C1424" s="10">
        <v>45168.752511574072</v>
      </c>
      <c r="D1424" s="11" t="s">
        <v>8</v>
      </c>
      <c r="E1424" s="12" t="s">
        <v>47</v>
      </c>
      <c r="F1424" s="11" t="s">
        <v>53</v>
      </c>
      <c r="G1424" s="13" t="s">
        <v>1709</v>
      </c>
      <c r="H1424" s="78" t="s">
        <v>7451</v>
      </c>
      <c r="I1424" s="48">
        <f>tbl_raw_data[[#This Row],[Date Actioned]]-tbl_raw_data[[#This Row],[Date Tagged]]</f>
        <v>5.4861111057107337E-3</v>
      </c>
      <c r="J1424" s="46">
        <f>HOUR(tbl_raw_data[[#This Row],[Time_taken]])*60+MINUTE(tbl_raw_data[[#This Row],[Time_taken]])+SECOND(tbl_raw_data[[#This Row],[Time_taken]])/60</f>
        <v>7.9</v>
      </c>
      <c r="K1424" s="52">
        <f>DATE(YEAR(tbl_raw_data[[#This Row],[Date Actioned]]),MONTH(tbl_raw_data[[#This Row],[Date Actioned]]),DAY(tbl_raw_data[[#This Row],[Date Actioned]]))</f>
        <v>45168</v>
      </c>
      <c r="L1424" s="50" t="str">
        <f>UPPER(TEXT(tbl_raw_data[[#This Row],[updated_date]],"MMMM"))</f>
        <v>AUGUST</v>
      </c>
      <c r="M1424" s="50" t="str">
        <f>"WEEK "&amp; IF(ROUNDUP(DAY(tbl_raw_data[[#This Row],[updated_date]])/7,0)=5,4,ROUNDUP(DAY(tbl_raw_data[[#This Row],[updated_date]])/7,0))</f>
        <v>WEEK 4</v>
      </c>
      <c r="N1424" s="50" t="str">
        <f>UPPER(VLOOKUP(tbl_raw_data[[#This Row],[Analyst]],Settiings!$A$2:$B$16,2,0))</f>
        <v>NAVED</v>
      </c>
      <c r="O1424" s="50" t="str">
        <f>TRIM(UPPER(tbl_raw_data[[#This Row],[Outcome]]))</f>
        <v>WITHDRAW</v>
      </c>
      <c r="P1424" s="50" t="str">
        <f>TRIM(UPPER(tbl_raw_data[[#This Row],[Queue Name]]))</f>
        <v>CONSUMER PRE BUREAU</v>
      </c>
      <c r="Q1424" s="50" t="str">
        <f>IF(tbl_raw_data[[#This Row],[Time taken in min]]&lt;=Settiings!$D$2,"SLA_MET","SLA_NOT_MET")</f>
        <v>SLA_MET</v>
      </c>
      <c r="R1424" s="94"/>
    </row>
    <row r="1425" spans="1:18" x14ac:dyDescent="0.3">
      <c r="A1425" s="8" t="s">
        <v>7304</v>
      </c>
      <c r="B1425" s="9">
        <v>45168.756111111114</v>
      </c>
      <c r="C1425" s="10">
        <v>45168.762638888889</v>
      </c>
      <c r="D1425" s="11" t="s">
        <v>8</v>
      </c>
      <c r="E1425" s="12" t="s">
        <v>47</v>
      </c>
      <c r="F1425" s="11" t="s">
        <v>10</v>
      </c>
      <c r="G1425" s="13" t="s">
        <v>1716</v>
      </c>
      <c r="H1425" s="78" t="s">
        <v>7451</v>
      </c>
      <c r="I1425" s="48">
        <f>tbl_raw_data[[#This Row],[Date Actioned]]-tbl_raw_data[[#This Row],[Date Tagged]]</f>
        <v>6.5277777757728472E-3</v>
      </c>
      <c r="J1425" s="46">
        <f>HOUR(tbl_raw_data[[#This Row],[Time_taken]])*60+MINUTE(tbl_raw_data[[#This Row],[Time_taken]])+SECOND(tbl_raw_data[[#This Row],[Time_taken]])/60</f>
        <v>9.4</v>
      </c>
      <c r="K1425" s="52">
        <f>DATE(YEAR(tbl_raw_data[[#This Row],[Date Actioned]]),MONTH(tbl_raw_data[[#This Row],[Date Actioned]]),DAY(tbl_raw_data[[#This Row],[Date Actioned]]))</f>
        <v>45168</v>
      </c>
      <c r="L1425" s="50" t="str">
        <f>UPPER(TEXT(tbl_raw_data[[#This Row],[updated_date]],"MMMM"))</f>
        <v>AUGUST</v>
      </c>
      <c r="M1425" s="50" t="str">
        <f>"WEEK "&amp; IF(ROUNDUP(DAY(tbl_raw_data[[#This Row],[updated_date]])/7,0)=5,4,ROUNDUP(DAY(tbl_raw_data[[#This Row],[updated_date]])/7,0))</f>
        <v>WEEK 4</v>
      </c>
      <c r="N1425" s="50" t="str">
        <f>UPPER(VLOOKUP(tbl_raw_data[[#This Row],[Analyst]],Settiings!$A$2:$B$16,2,0))</f>
        <v>NITESH</v>
      </c>
      <c r="O1425" s="50" t="str">
        <f>TRIM(UPPER(tbl_raw_data[[#This Row],[Outcome]]))</f>
        <v>WITHDRAW</v>
      </c>
      <c r="P1425" s="50" t="str">
        <f>TRIM(UPPER(tbl_raw_data[[#This Row],[Queue Name]]))</f>
        <v>CONSUMER PRE BUREAU</v>
      </c>
      <c r="Q1425" s="50" t="str">
        <f>IF(tbl_raw_data[[#This Row],[Time taken in min]]&lt;=Settiings!$D$2,"SLA_MET","SLA_NOT_MET")</f>
        <v>SLA_MET</v>
      </c>
      <c r="R1425" s="94"/>
    </row>
    <row r="1426" spans="1:18" x14ac:dyDescent="0.3">
      <c r="A1426" s="8" t="s">
        <v>7308</v>
      </c>
      <c r="B1426" s="9">
        <v>45168.762106481481</v>
      </c>
      <c r="C1426" s="10">
        <v>45168.767893518518</v>
      </c>
      <c r="D1426" s="11" t="s">
        <v>8</v>
      </c>
      <c r="E1426" s="12" t="s">
        <v>19</v>
      </c>
      <c r="F1426" s="11" t="s">
        <v>1228</v>
      </c>
      <c r="G1426" s="13" t="s">
        <v>1339</v>
      </c>
      <c r="H1426" s="78" t="s">
        <v>7451</v>
      </c>
      <c r="I1426" s="48">
        <f>tbl_raw_data[[#This Row],[Date Actioned]]-tbl_raw_data[[#This Row],[Date Tagged]]</f>
        <v>5.7870370364980772E-3</v>
      </c>
      <c r="J1426" s="46">
        <f>HOUR(tbl_raw_data[[#This Row],[Time_taken]])*60+MINUTE(tbl_raw_data[[#This Row],[Time_taken]])+SECOND(tbl_raw_data[[#This Row],[Time_taken]])/60</f>
        <v>8.3333333333333339</v>
      </c>
      <c r="K1426" s="52">
        <f>DATE(YEAR(tbl_raw_data[[#This Row],[Date Actioned]]),MONTH(tbl_raw_data[[#This Row],[Date Actioned]]),DAY(tbl_raw_data[[#This Row],[Date Actioned]]))</f>
        <v>45168</v>
      </c>
      <c r="L1426" s="50" t="str">
        <f>UPPER(TEXT(tbl_raw_data[[#This Row],[updated_date]],"MMMM"))</f>
        <v>AUGUST</v>
      </c>
      <c r="M1426" s="50" t="str">
        <f>"WEEK "&amp; IF(ROUNDUP(DAY(tbl_raw_data[[#This Row],[updated_date]])/7,0)=5,4,ROUNDUP(DAY(tbl_raw_data[[#This Row],[updated_date]])/7,0))</f>
        <v>WEEK 4</v>
      </c>
      <c r="N1426" s="50" t="str">
        <f>UPPER(VLOOKUP(tbl_raw_data[[#This Row],[Analyst]],Settiings!$A$2:$B$16,2,0))</f>
        <v>RAJ</v>
      </c>
      <c r="O1426" s="50" t="str">
        <f>TRIM(UPPER(tbl_raw_data[[#This Row],[Outcome]]))</f>
        <v>WITHDRAW</v>
      </c>
      <c r="P1426" s="50" t="str">
        <f>TRIM(UPPER(tbl_raw_data[[#This Row],[Queue Name]]))</f>
        <v>CONSUMER POST BUREAU</v>
      </c>
      <c r="Q1426" s="50" t="str">
        <f>IF(tbl_raw_data[[#This Row],[Time taken in min]]&lt;=Settiings!$D$2,"SLA_MET","SLA_NOT_MET")</f>
        <v>SLA_MET</v>
      </c>
      <c r="R1426" s="94"/>
    </row>
    <row r="1427" spans="1:18" x14ac:dyDescent="0.3">
      <c r="A1427" s="8" t="s">
        <v>7322</v>
      </c>
      <c r="B1427" s="9">
        <v>45168.796041666668</v>
      </c>
      <c r="C1427" s="10">
        <v>45168.807164351849</v>
      </c>
      <c r="D1427" s="11" t="s">
        <v>8</v>
      </c>
      <c r="E1427" s="12" t="s">
        <v>9</v>
      </c>
      <c r="F1427" s="11" t="s">
        <v>10</v>
      </c>
      <c r="G1427" s="13" t="s">
        <v>1737</v>
      </c>
      <c r="H1427" s="78" t="s">
        <v>7451</v>
      </c>
      <c r="I1427" s="48">
        <f>tbl_raw_data[[#This Row],[Date Actioned]]-tbl_raw_data[[#This Row],[Date Tagged]]</f>
        <v>1.1122685180453118E-2</v>
      </c>
      <c r="J1427" s="46">
        <f>HOUR(tbl_raw_data[[#This Row],[Time_taken]])*60+MINUTE(tbl_raw_data[[#This Row],[Time_taken]])+SECOND(tbl_raw_data[[#This Row],[Time_taken]])/60</f>
        <v>16.016666666666666</v>
      </c>
      <c r="K1427" s="52">
        <f>DATE(YEAR(tbl_raw_data[[#This Row],[Date Actioned]]),MONTH(tbl_raw_data[[#This Row],[Date Actioned]]),DAY(tbl_raw_data[[#This Row],[Date Actioned]]))</f>
        <v>45168</v>
      </c>
      <c r="L1427" s="50" t="str">
        <f>UPPER(TEXT(tbl_raw_data[[#This Row],[updated_date]],"MMMM"))</f>
        <v>AUGUST</v>
      </c>
      <c r="M1427" s="50" t="str">
        <f>"WEEK "&amp; IF(ROUNDUP(DAY(tbl_raw_data[[#This Row],[updated_date]])/7,0)=5,4,ROUNDUP(DAY(tbl_raw_data[[#This Row],[updated_date]])/7,0))</f>
        <v>WEEK 4</v>
      </c>
      <c r="N1427" s="50" t="str">
        <f>UPPER(VLOOKUP(tbl_raw_data[[#This Row],[Analyst]],Settiings!$A$2:$B$16,2,0))</f>
        <v>NITESH</v>
      </c>
      <c r="O1427" s="50" t="str">
        <f>TRIM(UPPER(tbl_raw_data[[#This Row],[Outcome]]))</f>
        <v>WITHDRAW</v>
      </c>
      <c r="P1427" s="50" t="str">
        <f>TRIM(UPPER(tbl_raw_data[[#This Row],[Queue Name]]))</f>
        <v>CONSUMER EXISTING</v>
      </c>
      <c r="Q1427" s="50" t="str">
        <f>IF(tbl_raw_data[[#This Row],[Time taken in min]]&lt;=Settiings!$D$2,"SLA_MET","SLA_NOT_MET")</f>
        <v>SLA_MET</v>
      </c>
      <c r="R1427" s="94"/>
    </row>
    <row r="1428" spans="1:18" x14ac:dyDescent="0.3">
      <c r="A1428" s="8" t="s">
        <v>7325</v>
      </c>
      <c r="B1428" s="9">
        <v>45168.800636574073</v>
      </c>
      <c r="C1428" s="10">
        <v>45168.814756944441</v>
      </c>
      <c r="D1428" s="11" t="s">
        <v>8</v>
      </c>
      <c r="E1428" s="12" t="s">
        <v>9</v>
      </c>
      <c r="F1428" s="11" t="s">
        <v>76</v>
      </c>
      <c r="G1428" s="13" t="s">
        <v>1742</v>
      </c>
      <c r="H1428" s="78" t="s">
        <v>7451</v>
      </c>
      <c r="I1428" s="48">
        <f>tbl_raw_data[[#This Row],[Date Actioned]]-tbl_raw_data[[#This Row],[Date Tagged]]</f>
        <v>1.4120370367891155E-2</v>
      </c>
      <c r="J1428" s="46">
        <f>HOUR(tbl_raw_data[[#This Row],[Time_taken]])*60+MINUTE(tbl_raw_data[[#This Row],[Time_taken]])+SECOND(tbl_raw_data[[#This Row],[Time_taken]])/60</f>
        <v>20.333333333333332</v>
      </c>
      <c r="K1428" s="52">
        <f>DATE(YEAR(tbl_raw_data[[#This Row],[Date Actioned]]),MONTH(tbl_raw_data[[#This Row],[Date Actioned]]),DAY(tbl_raw_data[[#This Row],[Date Actioned]]))</f>
        <v>45168</v>
      </c>
      <c r="L1428" s="50" t="str">
        <f>UPPER(TEXT(tbl_raw_data[[#This Row],[updated_date]],"MMMM"))</f>
        <v>AUGUST</v>
      </c>
      <c r="M1428" s="50" t="str">
        <f>"WEEK "&amp; IF(ROUNDUP(DAY(tbl_raw_data[[#This Row],[updated_date]])/7,0)=5,4,ROUNDUP(DAY(tbl_raw_data[[#This Row],[updated_date]])/7,0))</f>
        <v>WEEK 4</v>
      </c>
      <c r="N1428" s="50" t="str">
        <f>UPPER(VLOOKUP(tbl_raw_data[[#This Row],[Analyst]],Settiings!$A$2:$B$16,2,0))</f>
        <v>ROHAN</v>
      </c>
      <c r="O1428" s="50" t="str">
        <f>TRIM(UPPER(tbl_raw_data[[#This Row],[Outcome]]))</f>
        <v>WITHDRAW</v>
      </c>
      <c r="P1428" s="50" t="str">
        <f>TRIM(UPPER(tbl_raw_data[[#This Row],[Queue Name]]))</f>
        <v>CONSUMER EXISTING</v>
      </c>
      <c r="Q1428" s="50" t="str">
        <f>IF(tbl_raw_data[[#This Row],[Time taken in min]]&lt;=Settiings!$D$2,"SLA_MET","SLA_NOT_MET")</f>
        <v>SLA_NOT_MET</v>
      </c>
      <c r="R1428" s="94"/>
    </row>
    <row r="1429" spans="1:18" x14ac:dyDescent="0.3">
      <c r="A1429" s="8" t="s">
        <v>7327</v>
      </c>
      <c r="B1429" s="9">
        <v>45168.8044212963</v>
      </c>
      <c r="C1429" s="10">
        <v>45168.814664351848</v>
      </c>
      <c r="D1429" s="11" t="s">
        <v>8</v>
      </c>
      <c r="E1429" s="12" t="s">
        <v>19</v>
      </c>
      <c r="F1429" s="11" t="s">
        <v>43</v>
      </c>
      <c r="G1429" s="13" t="s">
        <v>1745</v>
      </c>
      <c r="H1429" s="78" t="s">
        <v>7451</v>
      </c>
      <c r="I1429" s="48">
        <f>tbl_raw_data[[#This Row],[Date Actioned]]-tbl_raw_data[[#This Row],[Date Tagged]]</f>
        <v>1.024305554892635E-2</v>
      </c>
      <c r="J1429" s="46">
        <f>HOUR(tbl_raw_data[[#This Row],[Time_taken]])*60+MINUTE(tbl_raw_data[[#This Row],[Time_taken]])+SECOND(tbl_raw_data[[#This Row],[Time_taken]])/60</f>
        <v>14.75</v>
      </c>
      <c r="K1429" s="52">
        <f>DATE(YEAR(tbl_raw_data[[#This Row],[Date Actioned]]),MONTH(tbl_raw_data[[#This Row],[Date Actioned]]),DAY(tbl_raw_data[[#This Row],[Date Actioned]]))</f>
        <v>45168</v>
      </c>
      <c r="L1429" s="50" t="str">
        <f>UPPER(TEXT(tbl_raw_data[[#This Row],[updated_date]],"MMMM"))</f>
        <v>AUGUST</v>
      </c>
      <c r="M1429" s="50" t="str">
        <f>"WEEK "&amp; IF(ROUNDUP(DAY(tbl_raw_data[[#This Row],[updated_date]])/7,0)=5,4,ROUNDUP(DAY(tbl_raw_data[[#This Row],[updated_date]])/7,0))</f>
        <v>WEEK 4</v>
      </c>
      <c r="N1429" s="50" t="str">
        <f>UPPER(VLOOKUP(tbl_raw_data[[#This Row],[Analyst]],Settiings!$A$2:$B$16,2,0))</f>
        <v>MERCEDES</v>
      </c>
      <c r="O1429" s="50" t="str">
        <f>TRIM(UPPER(tbl_raw_data[[#This Row],[Outcome]]))</f>
        <v>WITHDRAW</v>
      </c>
      <c r="P1429" s="50" t="str">
        <f>TRIM(UPPER(tbl_raw_data[[#This Row],[Queue Name]]))</f>
        <v>CONSUMER POST BUREAU</v>
      </c>
      <c r="Q1429" s="50" t="str">
        <f>IF(tbl_raw_data[[#This Row],[Time taken in min]]&lt;=Settiings!$D$2,"SLA_MET","SLA_NOT_MET")</f>
        <v>SLA_MET</v>
      </c>
      <c r="R1429" s="94"/>
    </row>
    <row r="1430" spans="1:18" x14ac:dyDescent="0.3">
      <c r="A1430" s="8" t="s">
        <v>7332</v>
      </c>
      <c r="B1430" s="9">
        <v>45168.816805555558</v>
      </c>
      <c r="C1430" s="10">
        <v>45168.818657407406</v>
      </c>
      <c r="D1430" s="11" t="s">
        <v>8</v>
      </c>
      <c r="E1430" s="12" t="s">
        <v>47</v>
      </c>
      <c r="F1430" s="11" t="s">
        <v>65</v>
      </c>
      <c r="G1430" s="13" t="s">
        <v>1752</v>
      </c>
      <c r="H1430" s="78" t="s">
        <v>7451</v>
      </c>
      <c r="I1430" s="48">
        <f>tbl_raw_data[[#This Row],[Date Actioned]]-tbl_raw_data[[#This Row],[Date Tagged]]</f>
        <v>1.8518518481869251E-3</v>
      </c>
      <c r="J1430" s="46">
        <f>HOUR(tbl_raw_data[[#This Row],[Time_taken]])*60+MINUTE(tbl_raw_data[[#This Row],[Time_taken]])+SECOND(tbl_raw_data[[#This Row],[Time_taken]])/60</f>
        <v>2.6666666666666665</v>
      </c>
      <c r="K1430" s="52">
        <f>DATE(YEAR(tbl_raw_data[[#This Row],[Date Actioned]]),MONTH(tbl_raw_data[[#This Row],[Date Actioned]]),DAY(tbl_raw_data[[#This Row],[Date Actioned]]))</f>
        <v>45168</v>
      </c>
      <c r="L1430" s="50" t="str">
        <f>UPPER(TEXT(tbl_raw_data[[#This Row],[updated_date]],"MMMM"))</f>
        <v>AUGUST</v>
      </c>
      <c r="M1430" s="50" t="str">
        <f>"WEEK "&amp; IF(ROUNDUP(DAY(tbl_raw_data[[#This Row],[updated_date]])/7,0)=5,4,ROUNDUP(DAY(tbl_raw_data[[#This Row],[updated_date]])/7,0))</f>
        <v>WEEK 4</v>
      </c>
      <c r="N1430" s="50" t="str">
        <f>UPPER(VLOOKUP(tbl_raw_data[[#This Row],[Analyst]],Settiings!$A$2:$B$16,2,0))</f>
        <v>SAM</v>
      </c>
      <c r="O1430" s="50" t="str">
        <f>TRIM(UPPER(tbl_raw_data[[#This Row],[Outcome]]))</f>
        <v>WITHDRAW</v>
      </c>
      <c r="P1430" s="50" t="str">
        <f>TRIM(UPPER(tbl_raw_data[[#This Row],[Queue Name]]))</f>
        <v>CONSUMER PRE BUREAU</v>
      </c>
      <c r="Q1430" s="50" t="str">
        <f>IF(tbl_raw_data[[#This Row],[Time taken in min]]&lt;=Settiings!$D$2,"SLA_MET","SLA_NOT_MET")</f>
        <v>SLA_MET</v>
      </c>
      <c r="R1430" s="94"/>
    </row>
    <row r="1431" spans="1:18" x14ac:dyDescent="0.3">
      <c r="A1431" s="8" t="s">
        <v>7343</v>
      </c>
      <c r="B1431" s="9">
        <v>45168.891597222224</v>
      </c>
      <c r="C1431" s="10">
        <v>45168.893437500003</v>
      </c>
      <c r="D1431" s="11" t="s">
        <v>8</v>
      </c>
      <c r="E1431" s="12" t="s">
        <v>47</v>
      </c>
      <c r="F1431" s="11" t="s">
        <v>65</v>
      </c>
      <c r="G1431" s="13" t="s">
        <v>118</v>
      </c>
      <c r="H1431" s="78" t="s">
        <v>7451</v>
      </c>
      <c r="I1431" s="48">
        <f>tbl_raw_data[[#This Row],[Date Actioned]]-tbl_raw_data[[#This Row],[Date Tagged]]</f>
        <v>1.8402777786832303E-3</v>
      </c>
      <c r="J1431" s="46">
        <f>HOUR(tbl_raw_data[[#This Row],[Time_taken]])*60+MINUTE(tbl_raw_data[[#This Row],[Time_taken]])+SECOND(tbl_raw_data[[#This Row],[Time_taken]])/60</f>
        <v>2.65</v>
      </c>
      <c r="K1431" s="52">
        <f>DATE(YEAR(tbl_raw_data[[#This Row],[Date Actioned]]),MONTH(tbl_raw_data[[#This Row],[Date Actioned]]),DAY(tbl_raw_data[[#This Row],[Date Actioned]]))</f>
        <v>45168</v>
      </c>
      <c r="L1431" s="50" t="str">
        <f>UPPER(TEXT(tbl_raw_data[[#This Row],[updated_date]],"MMMM"))</f>
        <v>AUGUST</v>
      </c>
      <c r="M1431" s="50" t="str">
        <f>"WEEK "&amp; IF(ROUNDUP(DAY(tbl_raw_data[[#This Row],[updated_date]])/7,0)=5,4,ROUNDUP(DAY(tbl_raw_data[[#This Row],[updated_date]])/7,0))</f>
        <v>WEEK 4</v>
      </c>
      <c r="N1431" s="50" t="str">
        <f>UPPER(VLOOKUP(tbl_raw_data[[#This Row],[Analyst]],Settiings!$A$2:$B$16,2,0))</f>
        <v>SAM</v>
      </c>
      <c r="O1431" s="50" t="str">
        <f>TRIM(UPPER(tbl_raw_data[[#This Row],[Outcome]]))</f>
        <v>WITHDRAW</v>
      </c>
      <c r="P1431" s="50" t="str">
        <f>TRIM(UPPER(tbl_raw_data[[#This Row],[Queue Name]]))</f>
        <v>CONSUMER PRE BUREAU</v>
      </c>
      <c r="Q1431" s="50" t="str">
        <f>IF(tbl_raw_data[[#This Row],[Time taken in min]]&lt;=Settiings!$D$2,"SLA_MET","SLA_NOT_MET")</f>
        <v>SLA_MET</v>
      </c>
      <c r="R1431" s="94"/>
    </row>
    <row r="1432" spans="1:18" x14ac:dyDescent="0.3">
      <c r="A1432" s="8" t="s">
        <v>7344</v>
      </c>
      <c r="B1432" s="9">
        <v>45168.89261574074</v>
      </c>
      <c r="C1432" s="10">
        <v>45168.894120370373</v>
      </c>
      <c r="D1432" s="11" t="s">
        <v>8</v>
      </c>
      <c r="E1432" s="12" t="s">
        <v>47</v>
      </c>
      <c r="F1432" s="11" t="s">
        <v>65</v>
      </c>
      <c r="G1432" s="13" t="s">
        <v>118</v>
      </c>
      <c r="H1432" s="78" t="s">
        <v>7451</v>
      </c>
      <c r="I1432" s="48">
        <f>tbl_raw_data[[#This Row],[Date Actioned]]-tbl_raw_data[[#This Row],[Date Tagged]]</f>
        <v>1.5046296321088448E-3</v>
      </c>
      <c r="J1432" s="46">
        <f>HOUR(tbl_raw_data[[#This Row],[Time_taken]])*60+MINUTE(tbl_raw_data[[#This Row],[Time_taken]])+SECOND(tbl_raw_data[[#This Row],[Time_taken]])/60</f>
        <v>2.1666666666666665</v>
      </c>
      <c r="K1432" s="52">
        <f>DATE(YEAR(tbl_raw_data[[#This Row],[Date Actioned]]),MONTH(tbl_raw_data[[#This Row],[Date Actioned]]),DAY(tbl_raw_data[[#This Row],[Date Actioned]]))</f>
        <v>45168</v>
      </c>
      <c r="L1432" s="50" t="str">
        <f>UPPER(TEXT(tbl_raw_data[[#This Row],[updated_date]],"MMMM"))</f>
        <v>AUGUST</v>
      </c>
      <c r="M1432" s="50" t="str">
        <f>"WEEK "&amp; IF(ROUNDUP(DAY(tbl_raw_data[[#This Row],[updated_date]])/7,0)=5,4,ROUNDUP(DAY(tbl_raw_data[[#This Row],[updated_date]])/7,0))</f>
        <v>WEEK 4</v>
      </c>
      <c r="N1432" s="50" t="str">
        <f>UPPER(VLOOKUP(tbl_raw_data[[#This Row],[Analyst]],Settiings!$A$2:$B$16,2,0))</f>
        <v>SAM</v>
      </c>
      <c r="O1432" s="50" t="str">
        <f>TRIM(UPPER(tbl_raw_data[[#This Row],[Outcome]]))</f>
        <v>WITHDRAW</v>
      </c>
      <c r="P1432" s="50" t="str">
        <f>TRIM(UPPER(tbl_raw_data[[#This Row],[Queue Name]]))</f>
        <v>CONSUMER PRE BUREAU</v>
      </c>
      <c r="Q1432" s="50" t="str">
        <f>IF(tbl_raw_data[[#This Row],[Time taken in min]]&lt;=Settiings!$D$2,"SLA_MET","SLA_NOT_MET")</f>
        <v>SLA_MET</v>
      </c>
      <c r="R1432" s="94"/>
    </row>
    <row r="1433" spans="1:18" x14ac:dyDescent="0.3">
      <c r="A1433" s="8" t="s">
        <v>81</v>
      </c>
      <c r="B1433" s="9">
        <v>45136.481435185182</v>
      </c>
      <c r="C1433" s="10">
        <v>45136.483611111114</v>
      </c>
      <c r="D1433" s="11" t="s">
        <v>8</v>
      </c>
      <c r="E1433" s="12" t="s">
        <v>9</v>
      </c>
      <c r="F1433" s="11" t="s">
        <v>43</v>
      </c>
      <c r="G1433" s="13" t="s">
        <v>28</v>
      </c>
      <c r="H1433" s="78" t="s">
        <v>7450</v>
      </c>
      <c r="I1433" s="48">
        <f>tbl_raw_data[[#This Row],[Date Actioned]]-tbl_raw_data[[#This Row],[Date Tagged]]</f>
        <v>2.1759259325335734E-3</v>
      </c>
      <c r="J1433" s="46">
        <f>HOUR(tbl_raw_data[[#This Row],[Time_taken]])*60+MINUTE(tbl_raw_data[[#This Row],[Time_taken]])+SECOND(tbl_raw_data[[#This Row],[Time_taken]])/60</f>
        <v>3.1333333333333333</v>
      </c>
      <c r="K1433" s="52">
        <f>DATE(YEAR(tbl_raw_data[[#This Row],[Date Actioned]]),MONTH(tbl_raw_data[[#This Row],[Date Actioned]]),DAY(tbl_raw_data[[#This Row],[Date Actioned]]))</f>
        <v>45136</v>
      </c>
      <c r="L1433" s="50" t="str">
        <f>UPPER(TEXT(tbl_raw_data[[#This Row],[updated_date]],"MMMM"))</f>
        <v>JULY</v>
      </c>
      <c r="M1433" s="50" t="str">
        <f>"WEEK "&amp; IF(ROUNDUP(DAY(tbl_raw_data[[#This Row],[updated_date]])/7,0)=5,4,ROUNDUP(DAY(tbl_raw_data[[#This Row],[updated_date]])/7,0))</f>
        <v>WEEK 4</v>
      </c>
      <c r="N1433" s="50" t="str">
        <f>UPPER(VLOOKUP(tbl_raw_data[[#This Row],[Analyst]],Settiings!$A$2:$B$16,2,0))</f>
        <v>MERCEDES</v>
      </c>
      <c r="O1433" s="50" t="str">
        <f>TRIM(UPPER(tbl_raw_data[[#This Row],[Outcome]]))</f>
        <v>WITHDRAW</v>
      </c>
      <c r="P1433" s="50" t="str">
        <f>TRIM(UPPER(tbl_raw_data[[#This Row],[Queue Name]]))</f>
        <v>CONSUMER EXISTING</v>
      </c>
      <c r="Q1433" s="50" t="str">
        <f>IF(tbl_raw_data[[#This Row],[Time taken in min]]&lt;=Settiings!$D$2,"SLA_MET","SLA_NOT_MET")</f>
        <v>SLA_MET</v>
      </c>
      <c r="R1433" s="94"/>
    </row>
    <row r="1434" spans="1:18" x14ac:dyDescent="0.3">
      <c r="A1434" s="8" t="s">
        <v>90</v>
      </c>
      <c r="B1434" s="9">
        <v>45136.488680555558</v>
      </c>
      <c r="C1434" s="10">
        <v>45136.493738425925</v>
      </c>
      <c r="D1434" s="11" t="s">
        <v>8</v>
      </c>
      <c r="E1434" s="12" t="s">
        <v>9</v>
      </c>
      <c r="F1434" s="11" t="s">
        <v>16</v>
      </c>
      <c r="G1434" s="13" t="s">
        <v>91</v>
      </c>
      <c r="H1434" s="78" t="s">
        <v>7450</v>
      </c>
      <c r="I1434" s="48">
        <f>tbl_raw_data[[#This Row],[Date Actioned]]-tbl_raw_data[[#This Row],[Date Tagged]]</f>
        <v>5.057870366727002E-3</v>
      </c>
      <c r="J1434" s="46">
        <f>HOUR(tbl_raw_data[[#This Row],[Time_taken]])*60+MINUTE(tbl_raw_data[[#This Row],[Time_taken]])+SECOND(tbl_raw_data[[#This Row],[Time_taken]])/60</f>
        <v>7.2833333333333332</v>
      </c>
      <c r="K1434" s="52">
        <f>DATE(YEAR(tbl_raw_data[[#This Row],[Date Actioned]]),MONTH(tbl_raw_data[[#This Row],[Date Actioned]]),DAY(tbl_raw_data[[#This Row],[Date Actioned]]))</f>
        <v>45136</v>
      </c>
      <c r="L1434" s="50" t="str">
        <f>UPPER(TEXT(tbl_raw_data[[#This Row],[updated_date]],"MMMM"))</f>
        <v>JULY</v>
      </c>
      <c r="M1434" s="50" t="str">
        <f>"WEEK "&amp; IF(ROUNDUP(DAY(tbl_raw_data[[#This Row],[updated_date]])/7,0)=5,4,ROUNDUP(DAY(tbl_raw_data[[#This Row],[updated_date]])/7,0))</f>
        <v>WEEK 4</v>
      </c>
      <c r="N1434" s="50" t="str">
        <f>UPPER(VLOOKUP(tbl_raw_data[[#This Row],[Analyst]],Settiings!$A$2:$B$16,2,0))</f>
        <v>CAMROOON</v>
      </c>
      <c r="O1434" s="50" t="str">
        <f>TRIM(UPPER(tbl_raw_data[[#This Row],[Outcome]]))</f>
        <v>WITHDRAW</v>
      </c>
      <c r="P1434" s="50" t="str">
        <f>TRIM(UPPER(tbl_raw_data[[#This Row],[Queue Name]]))</f>
        <v>CONSUMER EXISTING</v>
      </c>
      <c r="Q1434" s="50" t="str">
        <f>IF(tbl_raw_data[[#This Row],[Time taken in min]]&lt;=Settiings!$D$2,"SLA_MET","SLA_NOT_MET")</f>
        <v>SLA_MET</v>
      </c>
      <c r="R1434" s="94"/>
    </row>
    <row r="1435" spans="1:18" x14ac:dyDescent="0.3">
      <c r="A1435" s="8" t="s">
        <v>97</v>
      </c>
      <c r="B1435" s="9">
        <v>45136.492199074077</v>
      </c>
      <c r="C1435" s="10">
        <v>45136.503622685188</v>
      </c>
      <c r="D1435" s="11" t="s">
        <v>8</v>
      </c>
      <c r="E1435" s="12" t="s">
        <v>9</v>
      </c>
      <c r="F1435" s="11" t="s">
        <v>53</v>
      </c>
      <c r="G1435" s="13" t="s">
        <v>98</v>
      </c>
      <c r="H1435" s="78" t="s">
        <v>7450</v>
      </c>
      <c r="I1435" s="48">
        <f>tbl_raw_data[[#This Row],[Date Actioned]]-tbl_raw_data[[#This Row],[Date Tagged]]</f>
        <v>1.1423611111240461E-2</v>
      </c>
      <c r="J1435" s="46">
        <f>HOUR(tbl_raw_data[[#This Row],[Time_taken]])*60+MINUTE(tbl_raw_data[[#This Row],[Time_taken]])+SECOND(tbl_raw_data[[#This Row],[Time_taken]])/60</f>
        <v>16.45</v>
      </c>
      <c r="K1435" s="52">
        <f>DATE(YEAR(tbl_raw_data[[#This Row],[Date Actioned]]),MONTH(tbl_raw_data[[#This Row],[Date Actioned]]),DAY(tbl_raw_data[[#This Row],[Date Actioned]]))</f>
        <v>45136</v>
      </c>
      <c r="L1435" s="50" t="str">
        <f>UPPER(TEXT(tbl_raw_data[[#This Row],[updated_date]],"MMMM"))</f>
        <v>JULY</v>
      </c>
      <c r="M1435" s="50" t="str">
        <f>"WEEK "&amp; IF(ROUNDUP(DAY(tbl_raw_data[[#This Row],[updated_date]])/7,0)=5,4,ROUNDUP(DAY(tbl_raw_data[[#This Row],[updated_date]])/7,0))</f>
        <v>WEEK 4</v>
      </c>
      <c r="N1435" s="50" t="str">
        <f>UPPER(VLOOKUP(tbl_raw_data[[#This Row],[Analyst]],Settiings!$A$2:$B$16,2,0))</f>
        <v>NAVED</v>
      </c>
      <c r="O1435" s="50" t="str">
        <f>TRIM(UPPER(tbl_raw_data[[#This Row],[Outcome]]))</f>
        <v>WITHDRAW</v>
      </c>
      <c r="P1435" s="50" t="str">
        <f>TRIM(UPPER(tbl_raw_data[[#This Row],[Queue Name]]))</f>
        <v>CONSUMER EXISTING</v>
      </c>
      <c r="Q1435" s="50" t="str">
        <f>IF(tbl_raw_data[[#This Row],[Time taken in min]]&lt;=Settiings!$D$2,"SLA_MET","SLA_NOT_MET")</f>
        <v>SLA_MET</v>
      </c>
      <c r="R1435" s="94"/>
    </row>
    <row r="1436" spans="1:18" x14ac:dyDescent="0.3">
      <c r="A1436" s="8" t="s">
        <v>245</v>
      </c>
      <c r="B1436" s="9">
        <v>45136.657210648147</v>
      </c>
      <c r="C1436" s="10">
        <v>45136.667407407411</v>
      </c>
      <c r="D1436" s="11" t="s">
        <v>8</v>
      </c>
      <c r="E1436" s="12" t="s">
        <v>9</v>
      </c>
      <c r="F1436" s="11" t="s">
        <v>16</v>
      </c>
      <c r="G1436" s="13" t="s">
        <v>246</v>
      </c>
      <c r="H1436" s="78" t="s">
        <v>7450</v>
      </c>
      <c r="I1436" s="48">
        <f>tbl_raw_data[[#This Row],[Date Actioned]]-tbl_raw_data[[#This Row],[Date Tagged]]</f>
        <v>1.0196759263635613E-2</v>
      </c>
      <c r="J1436" s="46">
        <f>HOUR(tbl_raw_data[[#This Row],[Time_taken]])*60+MINUTE(tbl_raw_data[[#This Row],[Time_taken]])+SECOND(tbl_raw_data[[#This Row],[Time_taken]])/60</f>
        <v>14.683333333333334</v>
      </c>
      <c r="K1436" s="52">
        <f>DATE(YEAR(tbl_raw_data[[#This Row],[Date Actioned]]),MONTH(tbl_raw_data[[#This Row],[Date Actioned]]),DAY(tbl_raw_data[[#This Row],[Date Actioned]]))</f>
        <v>45136</v>
      </c>
      <c r="L1436" s="50" t="str">
        <f>UPPER(TEXT(tbl_raw_data[[#This Row],[updated_date]],"MMMM"))</f>
        <v>JULY</v>
      </c>
      <c r="M1436" s="50" t="str">
        <f>"WEEK "&amp; IF(ROUNDUP(DAY(tbl_raw_data[[#This Row],[updated_date]])/7,0)=5,4,ROUNDUP(DAY(tbl_raw_data[[#This Row],[updated_date]])/7,0))</f>
        <v>WEEK 4</v>
      </c>
      <c r="N1436" s="50" t="str">
        <f>UPPER(VLOOKUP(tbl_raw_data[[#This Row],[Analyst]],Settiings!$A$2:$B$16,2,0))</f>
        <v>CAMROOON</v>
      </c>
      <c r="O1436" s="50" t="str">
        <f>TRIM(UPPER(tbl_raw_data[[#This Row],[Outcome]]))</f>
        <v>WITHDRAW</v>
      </c>
      <c r="P1436" s="50" t="str">
        <f>TRIM(UPPER(tbl_raw_data[[#This Row],[Queue Name]]))</f>
        <v>CONSUMER EXISTING</v>
      </c>
      <c r="Q1436" s="50" t="str">
        <f>IF(tbl_raw_data[[#This Row],[Time taken in min]]&lt;=Settiings!$D$2,"SLA_MET","SLA_NOT_MET")</f>
        <v>SLA_MET</v>
      </c>
      <c r="R1436" s="94"/>
    </row>
    <row r="1437" spans="1:18" x14ac:dyDescent="0.3">
      <c r="A1437" s="8" t="s">
        <v>373</v>
      </c>
      <c r="B1437" s="9">
        <v>45136.771979166668</v>
      </c>
      <c r="C1437" s="10">
        <v>45136.775138888886</v>
      </c>
      <c r="D1437" s="11" t="s">
        <v>8</v>
      </c>
      <c r="E1437" s="12" t="s">
        <v>9</v>
      </c>
      <c r="F1437" s="11" t="s">
        <v>65</v>
      </c>
      <c r="G1437" s="13" t="s">
        <v>28</v>
      </c>
      <c r="H1437" s="78" t="s">
        <v>7450</v>
      </c>
      <c r="I1437" s="48">
        <f>tbl_raw_data[[#This Row],[Date Actioned]]-tbl_raw_data[[#This Row],[Date Tagged]]</f>
        <v>3.159722218697425E-3</v>
      </c>
      <c r="J1437" s="46">
        <f>HOUR(tbl_raw_data[[#This Row],[Time_taken]])*60+MINUTE(tbl_raw_data[[#This Row],[Time_taken]])+SECOND(tbl_raw_data[[#This Row],[Time_taken]])/60</f>
        <v>4.55</v>
      </c>
      <c r="K1437" s="52">
        <f>DATE(YEAR(tbl_raw_data[[#This Row],[Date Actioned]]),MONTH(tbl_raw_data[[#This Row],[Date Actioned]]),DAY(tbl_raw_data[[#This Row],[Date Actioned]]))</f>
        <v>45136</v>
      </c>
      <c r="L1437" s="50" t="str">
        <f>UPPER(TEXT(tbl_raw_data[[#This Row],[updated_date]],"MMMM"))</f>
        <v>JULY</v>
      </c>
      <c r="M1437" s="50" t="str">
        <f>"WEEK "&amp; IF(ROUNDUP(DAY(tbl_raw_data[[#This Row],[updated_date]])/7,0)=5,4,ROUNDUP(DAY(tbl_raw_data[[#This Row],[updated_date]])/7,0))</f>
        <v>WEEK 4</v>
      </c>
      <c r="N1437" s="50" t="str">
        <f>UPPER(VLOOKUP(tbl_raw_data[[#This Row],[Analyst]],Settiings!$A$2:$B$16,2,0))</f>
        <v>SAM</v>
      </c>
      <c r="O1437" s="50" t="str">
        <f>TRIM(UPPER(tbl_raw_data[[#This Row],[Outcome]]))</f>
        <v>WITHDRAW</v>
      </c>
      <c r="P1437" s="50" t="str">
        <f>TRIM(UPPER(tbl_raw_data[[#This Row],[Queue Name]]))</f>
        <v>CONSUMER EXISTING</v>
      </c>
      <c r="Q1437" s="50" t="str">
        <f>IF(tbl_raw_data[[#This Row],[Time taken in min]]&lt;=Settiings!$D$2,"SLA_MET","SLA_NOT_MET")</f>
        <v>SLA_MET</v>
      </c>
      <c r="R1437" s="94"/>
    </row>
    <row r="1438" spans="1:18" x14ac:dyDescent="0.3">
      <c r="A1438" s="23" t="s">
        <v>439</v>
      </c>
      <c r="B1438" s="9">
        <v>45137.481435185182</v>
      </c>
      <c r="C1438" s="22">
        <v>45137.483611111114</v>
      </c>
      <c r="D1438" s="12" t="s">
        <v>8</v>
      </c>
      <c r="E1438" s="12" t="s">
        <v>9</v>
      </c>
      <c r="F1438" s="12" t="s">
        <v>43</v>
      </c>
      <c r="G1438" s="12" t="s">
        <v>28</v>
      </c>
      <c r="H1438" s="78" t="s">
        <v>7450</v>
      </c>
      <c r="I1438" s="48">
        <f>tbl_raw_data[[#This Row],[Date Actioned]]-tbl_raw_data[[#This Row],[Date Tagged]]</f>
        <v>2.1759259325335734E-3</v>
      </c>
      <c r="J1438" s="46">
        <f>HOUR(tbl_raw_data[[#This Row],[Time_taken]])*60+MINUTE(tbl_raw_data[[#This Row],[Time_taken]])+SECOND(tbl_raw_data[[#This Row],[Time_taken]])/60</f>
        <v>3.1333333333333333</v>
      </c>
      <c r="K1438" s="52">
        <f>DATE(YEAR(tbl_raw_data[[#This Row],[Date Actioned]]),MONTH(tbl_raw_data[[#This Row],[Date Actioned]]),DAY(tbl_raw_data[[#This Row],[Date Actioned]]))</f>
        <v>45137</v>
      </c>
      <c r="L1438" s="50" t="str">
        <f>UPPER(TEXT(tbl_raw_data[[#This Row],[updated_date]],"MMMM"))</f>
        <v>JULY</v>
      </c>
      <c r="M1438" s="50" t="str">
        <f>"WEEK "&amp; IF(ROUNDUP(DAY(tbl_raw_data[[#This Row],[updated_date]])/7,0)=5,4,ROUNDUP(DAY(tbl_raw_data[[#This Row],[updated_date]])/7,0))</f>
        <v>WEEK 4</v>
      </c>
      <c r="N1438" s="50" t="str">
        <f>UPPER(VLOOKUP(tbl_raw_data[[#This Row],[Analyst]],Settiings!$A$2:$B$16,2,0))</f>
        <v>MERCEDES</v>
      </c>
      <c r="O1438" s="50" t="str">
        <f>TRIM(UPPER(tbl_raw_data[[#This Row],[Outcome]]))</f>
        <v>WITHDRAW</v>
      </c>
      <c r="P1438" s="50" t="str">
        <f>TRIM(UPPER(tbl_raw_data[[#This Row],[Queue Name]]))</f>
        <v>CONSUMER EXISTING</v>
      </c>
      <c r="Q1438" s="50" t="str">
        <f>IF(tbl_raw_data[[#This Row],[Time taken in min]]&lt;=Settiings!$D$2,"SLA_MET","SLA_NOT_MET")</f>
        <v>SLA_MET</v>
      </c>
      <c r="R1438" s="94"/>
    </row>
    <row r="1439" spans="1:18" x14ac:dyDescent="0.3">
      <c r="A1439" s="23" t="s">
        <v>446</v>
      </c>
      <c r="B1439" s="15">
        <v>45137.488680555558</v>
      </c>
      <c r="C1439" s="21">
        <v>45137.493738425925</v>
      </c>
      <c r="D1439" s="18" t="s">
        <v>8</v>
      </c>
      <c r="E1439" s="18" t="s">
        <v>9</v>
      </c>
      <c r="F1439" s="18" t="s">
        <v>16</v>
      </c>
      <c r="G1439" s="18" t="s">
        <v>91</v>
      </c>
      <c r="H1439" s="78" t="s">
        <v>7450</v>
      </c>
      <c r="I1439" s="48">
        <f>tbl_raw_data[[#This Row],[Date Actioned]]-tbl_raw_data[[#This Row],[Date Tagged]]</f>
        <v>5.057870366727002E-3</v>
      </c>
      <c r="J1439" s="46">
        <f>HOUR(tbl_raw_data[[#This Row],[Time_taken]])*60+MINUTE(tbl_raw_data[[#This Row],[Time_taken]])+SECOND(tbl_raw_data[[#This Row],[Time_taken]])/60</f>
        <v>7.2833333333333332</v>
      </c>
      <c r="K1439" s="52">
        <f>DATE(YEAR(tbl_raw_data[[#This Row],[Date Actioned]]),MONTH(tbl_raw_data[[#This Row],[Date Actioned]]),DAY(tbl_raw_data[[#This Row],[Date Actioned]]))</f>
        <v>45137</v>
      </c>
      <c r="L1439" s="50" t="str">
        <f>UPPER(TEXT(tbl_raw_data[[#This Row],[updated_date]],"MMMM"))</f>
        <v>JULY</v>
      </c>
      <c r="M1439" s="50" t="str">
        <f>"WEEK "&amp; IF(ROUNDUP(DAY(tbl_raw_data[[#This Row],[updated_date]])/7,0)=5,4,ROUNDUP(DAY(tbl_raw_data[[#This Row],[updated_date]])/7,0))</f>
        <v>WEEK 4</v>
      </c>
      <c r="N1439" s="50" t="str">
        <f>UPPER(VLOOKUP(tbl_raw_data[[#This Row],[Analyst]],Settiings!$A$2:$B$16,2,0))</f>
        <v>CAMROOON</v>
      </c>
      <c r="O1439" s="50" t="str">
        <f>TRIM(UPPER(tbl_raw_data[[#This Row],[Outcome]]))</f>
        <v>WITHDRAW</v>
      </c>
      <c r="P1439" s="50" t="str">
        <f>TRIM(UPPER(tbl_raw_data[[#This Row],[Queue Name]]))</f>
        <v>CONSUMER EXISTING</v>
      </c>
      <c r="Q1439" s="50" t="str">
        <f>IF(tbl_raw_data[[#This Row],[Time taken in min]]&lt;=Settiings!$D$2,"SLA_MET","SLA_NOT_MET")</f>
        <v>SLA_MET</v>
      </c>
      <c r="R1439" s="94"/>
    </row>
    <row r="1440" spans="1:18" x14ac:dyDescent="0.3">
      <c r="A1440" s="23" t="s">
        <v>451</v>
      </c>
      <c r="B1440" s="9">
        <v>45137.492199074077</v>
      </c>
      <c r="C1440" s="22">
        <v>45137.503622685188</v>
      </c>
      <c r="D1440" s="12" t="s">
        <v>8</v>
      </c>
      <c r="E1440" s="12" t="s">
        <v>9</v>
      </c>
      <c r="F1440" s="12" t="s">
        <v>53</v>
      </c>
      <c r="G1440" s="12" t="s">
        <v>98</v>
      </c>
      <c r="H1440" s="78" t="s">
        <v>7450</v>
      </c>
      <c r="I1440" s="48">
        <f>tbl_raw_data[[#This Row],[Date Actioned]]-tbl_raw_data[[#This Row],[Date Tagged]]</f>
        <v>1.1423611111240461E-2</v>
      </c>
      <c r="J1440" s="46">
        <f>HOUR(tbl_raw_data[[#This Row],[Time_taken]])*60+MINUTE(tbl_raw_data[[#This Row],[Time_taken]])+SECOND(tbl_raw_data[[#This Row],[Time_taken]])/60</f>
        <v>16.45</v>
      </c>
      <c r="K1440" s="52">
        <f>DATE(YEAR(tbl_raw_data[[#This Row],[Date Actioned]]),MONTH(tbl_raw_data[[#This Row],[Date Actioned]]),DAY(tbl_raw_data[[#This Row],[Date Actioned]]))</f>
        <v>45137</v>
      </c>
      <c r="L1440" s="50" t="str">
        <f>UPPER(TEXT(tbl_raw_data[[#This Row],[updated_date]],"MMMM"))</f>
        <v>JULY</v>
      </c>
      <c r="M1440" s="50" t="str">
        <f>"WEEK "&amp; IF(ROUNDUP(DAY(tbl_raw_data[[#This Row],[updated_date]])/7,0)=5,4,ROUNDUP(DAY(tbl_raw_data[[#This Row],[updated_date]])/7,0))</f>
        <v>WEEK 4</v>
      </c>
      <c r="N1440" s="50" t="str">
        <f>UPPER(VLOOKUP(tbl_raw_data[[#This Row],[Analyst]],Settiings!$A$2:$B$16,2,0))</f>
        <v>NAVED</v>
      </c>
      <c r="O1440" s="50" t="str">
        <f>TRIM(UPPER(tbl_raw_data[[#This Row],[Outcome]]))</f>
        <v>WITHDRAW</v>
      </c>
      <c r="P1440" s="50" t="str">
        <f>TRIM(UPPER(tbl_raw_data[[#This Row],[Queue Name]]))</f>
        <v>CONSUMER EXISTING</v>
      </c>
      <c r="Q1440" s="50" t="str">
        <f>IF(tbl_raw_data[[#This Row],[Time taken in min]]&lt;=Settiings!$D$2,"SLA_MET","SLA_NOT_MET")</f>
        <v>SLA_MET</v>
      </c>
      <c r="R1440" s="94"/>
    </row>
    <row r="1441" spans="1:18" x14ac:dyDescent="0.3">
      <c r="A1441" s="20" t="s">
        <v>565</v>
      </c>
      <c r="B1441" s="9">
        <v>45137.657210648147</v>
      </c>
      <c r="C1441" s="22">
        <v>45137.667407407411</v>
      </c>
      <c r="D1441" s="12" t="s">
        <v>8</v>
      </c>
      <c r="E1441" s="12" t="s">
        <v>9</v>
      </c>
      <c r="F1441" s="12" t="s">
        <v>16</v>
      </c>
      <c r="G1441" s="12" t="s">
        <v>246</v>
      </c>
      <c r="H1441" s="78" t="s">
        <v>7450</v>
      </c>
      <c r="I1441" s="48">
        <f>tbl_raw_data[[#This Row],[Date Actioned]]-tbl_raw_data[[#This Row],[Date Tagged]]</f>
        <v>1.0196759263635613E-2</v>
      </c>
      <c r="J1441" s="46">
        <f>HOUR(tbl_raw_data[[#This Row],[Time_taken]])*60+MINUTE(tbl_raw_data[[#This Row],[Time_taken]])+SECOND(tbl_raw_data[[#This Row],[Time_taken]])/60</f>
        <v>14.683333333333334</v>
      </c>
      <c r="K1441" s="52">
        <f>DATE(YEAR(tbl_raw_data[[#This Row],[Date Actioned]]),MONTH(tbl_raw_data[[#This Row],[Date Actioned]]),DAY(tbl_raw_data[[#This Row],[Date Actioned]]))</f>
        <v>45137</v>
      </c>
      <c r="L1441" s="50" t="str">
        <f>UPPER(TEXT(tbl_raw_data[[#This Row],[updated_date]],"MMMM"))</f>
        <v>JULY</v>
      </c>
      <c r="M1441" s="50" t="str">
        <f>"WEEK "&amp; IF(ROUNDUP(DAY(tbl_raw_data[[#This Row],[updated_date]])/7,0)=5,4,ROUNDUP(DAY(tbl_raw_data[[#This Row],[updated_date]])/7,0))</f>
        <v>WEEK 4</v>
      </c>
      <c r="N1441" s="50" t="str">
        <f>UPPER(VLOOKUP(tbl_raw_data[[#This Row],[Analyst]],Settiings!$A$2:$B$16,2,0))</f>
        <v>CAMROOON</v>
      </c>
      <c r="O1441" s="50" t="str">
        <f>TRIM(UPPER(tbl_raw_data[[#This Row],[Outcome]]))</f>
        <v>WITHDRAW</v>
      </c>
      <c r="P1441" s="50" t="str">
        <f>TRIM(UPPER(tbl_raw_data[[#This Row],[Queue Name]]))</f>
        <v>CONSUMER EXISTING</v>
      </c>
      <c r="Q1441" s="50" t="str">
        <f>IF(tbl_raw_data[[#This Row],[Time taken in min]]&lt;=Settiings!$D$2,"SLA_MET","SLA_NOT_MET")</f>
        <v>SLA_MET</v>
      </c>
      <c r="R1441" s="94"/>
    </row>
    <row r="1442" spans="1:18" x14ac:dyDescent="0.3">
      <c r="A1442" s="20" t="s">
        <v>667</v>
      </c>
      <c r="B1442" s="9">
        <v>45137.771979166668</v>
      </c>
      <c r="C1442" s="22">
        <v>45137.775138888886</v>
      </c>
      <c r="D1442" s="12" t="s">
        <v>8</v>
      </c>
      <c r="E1442" s="12" t="s">
        <v>9</v>
      </c>
      <c r="F1442" s="12" t="s">
        <v>65</v>
      </c>
      <c r="G1442" s="12" t="s">
        <v>28</v>
      </c>
      <c r="H1442" s="78" t="s">
        <v>7450</v>
      </c>
      <c r="I1442" s="48">
        <f>tbl_raw_data[[#This Row],[Date Actioned]]-tbl_raw_data[[#This Row],[Date Tagged]]</f>
        <v>3.159722218697425E-3</v>
      </c>
      <c r="J1442" s="46">
        <f>HOUR(tbl_raw_data[[#This Row],[Time_taken]])*60+MINUTE(tbl_raw_data[[#This Row],[Time_taken]])+SECOND(tbl_raw_data[[#This Row],[Time_taken]])/60</f>
        <v>4.55</v>
      </c>
      <c r="K1442" s="52">
        <f>DATE(YEAR(tbl_raw_data[[#This Row],[Date Actioned]]),MONTH(tbl_raw_data[[#This Row],[Date Actioned]]),DAY(tbl_raw_data[[#This Row],[Date Actioned]]))</f>
        <v>45137</v>
      </c>
      <c r="L1442" s="50" t="str">
        <f>UPPER(TEXT(tbl_raw_data[[#This Row],[updated_date]],"MMMM"))</f>
        <v>JULY</v>
      </c>
      <c r="M1442" s="50" t="str">
        <f>"WEEK "&amp; IF(ROUNDUP(DAY(tbl_raw_data[[#This Row],[updated_date]])/7,0)=5,4,ROUNDUP(DAY(tbl_raw_data[[#This Row],[updated_date]])/7,0))</f>
        <v>WEEK 4</v>
      </c>
      <c r="N1442" s="50" t="str">
        <f>UPPER(VLOOKUP(tbl_raw_data[[#This Row],[Analyst]],Settiings!$A$2:$B$16,2,0))</f>
        <v>SAM</v>
      </c>
      <c r="O1442" s="50" t="str">
        <f>TRIM(UPPER(tbl_raw_data[[#This Row],[Outcome]]))</f>
        <v>WITHDRAW</v>
      </c>
      <c r="P1442" s="50" t="str">
        <f>TRIM(UPPER(tbl_raw_data[[#This Row],[Queue Name]]))</f>
        <v>CONSUMER EXISTING</v>
      </c>
      <c r="Q1442" s="50" t="str">
        <f>IF(tbl_raw_data[[#This Row],[Time taken in min]]&lt;=Settiings!$D$2,"SLA_MET","SLA_NOT_MET")</f>
        <v>SLA_MET</v>
      </c>
      <c r="R1442" s="94"/>
    </row>
    <row r="1443" spans="1:18" x14ac:dyDescent="0.3">
      <c r="A1443" s="23" t="s">
        <v>719</v>
      </c>
      <c r="B1443" s="9">
        <v>45138.441574074073</v>
      </c>
      <c r="C1443" s="22">
        <v>45138.447314814817</v>
      </c>
      <c r="D1443" s="12" t="s">
        <v>8</v>
      </c>
      <c r="E1443" s="12" t="s">
        <v>9</v>
      </c>
      <c r="F1443" s="12" t="s">
        <v>43</v>
      </c>
      <c r="G1443" s="12" t="s">
        <v>28</v>
      </c>
      <c r="H1443" s="78" t="s">
        <v>7450</v>
      </c>
      <c r="I1443" s="48">
        <f>tbl_raw_data[[#This Row],[Date Actioned]]-tbl_raw_data[[#This Row],[Date Tagged]]</f>
        <v>5.7407407439313829E-3</v>
      </c>
      <c r="J1443" s="46">
        <f>HOUR(tbl_raw_data[[#This Row],[Time_taken]])*60+MINUTE(tbl_raw_data[[#This Row],[Time_taken]])+SECOND(tbl_raw_data[[#This Row],[Time_taken]])/60</f>
        <v>8.2666666666666675</v>
      </c>
      <c r="K1443" s="52">
        <f>DATE(YEAR(tbl_raw_data[[#This Row],[Date Actioned]]),MONTH(tbl_raw_data[[#This Row],[Date Actioned]]),DAY(tbl_raw_data[[#This Row],[Date Actioned]]))</f>
        <v>45138</v>
      </c>
      <c r="L1443" s="50" t="str">
        <f>UPPER(TEXT(tbl_raw_data[[#This Row],[updated_date]],"MMMM"))</f>
        <v>JULY</v>
      </c>
      <c r="M1443" s="50" t="str">
        <f>"WEEK "&amp; IF(ROUNDUP(DAY(tbl_raw_data[[#This Row],[updated_date]])/7,0)=5,4,ROUNDUP(DAY(tbl_raw_data[[#This Row],[updated_date]])/7,0))</f>
        <v>WEEK 4</v>
      </c>
      <c r="N1443" s="50" t="str">
        <f>UPPER(VLOOKUP(tbl_raw_data[[#This Row],[Analyst]],Settiings!$A$2:$B$16,2,0))</f>
        <v>MERCEDES</v>
      </c>
      <c r="O1443" s="50" t="str">
        <f>TRIM(UPPER(tbl_raw_data[[#This Row],[Outcome]]))</f>
        <v>WITHDRAW</v>
      </c>
      <c r="P1443" s="50" t="str">
        <f>TRIM(UPPER(tbl_raw_data[[#This Row],[Queue Name]]))</f>
        <v>CONSUMER EXISTING</v>
      </c>
      <c r="Q1443" s="50" t="str">
        <f>IF(tbl_raw_data[[#This Row],[Time taken in min]]&lt;=Settiings!$D$2,"SLA_MET","SLA_NOT_MET")</f>
        <v>SLA_MET</v>
      </c>
      <c r="R1443" s="94"/>
    </row>
    <row r="1444" spans="1:18" x14ac:dyDescent="0.3">
      <c r="A1444" s="14" t="s">
        <v>748</v>
      </c>
      <c r="B1444" s="15">
        <v>45138.484861111108</v>
      </c>
      <c r="C1444" s="21">
        <v>45138.494039351855</v>
      </c>
      <c r="D1444" s="18" t="s">
        <v>8</v>
      </c>
      <c r="E1444" s="18" t="s">
        <v>9</v>
      </c>
      <c r="F1444" s="18" t="s">
        <v>686</v>
      </c>
      <c r="G1444" s="18" t="s">
        <v>28</v>
      </c>
      <c r="H1444" s="78" t="s">
        <v>7450</v>
      </c>
      <c r="I1444" s="48">
        <f>tbl_raw_data[[#This Row],[Date Actioned]]-tbl_raw_data[[#This Row],[Date Tagged]]</f>
        <v>9.1782407471328042E-3</v>
      </c>
      <c r="J1444" s="46">
        <f>HOUR(tbl_raw_data[[#This Row],[Time_taken]])*60+MINUTE(tbl_raw_data[[#This Row],[Time_taken]])+SECOND(tbl_raw_data[[#This Row],[Time_taken]])/60</f>
        <v>13.216666666666667</v>
      </c>
      <c r="K1444" s="52">
        <f>DATE(YEAR(tbl_raw_data[[#This Row],[Date Actioned]]),MONTH(tbl_raw_data[[#This Row],[Date Actioned]]),DAY(tbl_raw_data[[#This Row],[Date Actioned]]))</f>
        <v>45138</v>
      </c>
      <c r="L1444" s="50" t="str">
        <f>UPPER(TEXT(tbl_raw_data[[#This Row],[updated_date]],"MMMM"))</f>
        <v>JULY</v>
      </c>
      <c r="M1444" s="50" t="str">
        <f>"WEEK "&amp; IF(ROUNDUP(DAY(tbl_raw_data[[#This Row],[updated_date]])/7,0)=5,4,ROUNDUP(DAY(tbl_raw_data[[#This Row],[updated_date]])/7,0))</f>
        <v>WEEK 4</v>
      </c>
      <c r="N1444" s="50" t="str">
        <f>UPPER(VLOOKUP(tbl_raw_data[[#This Row],[Analyst]],Settiings!$A$2:$B$16,2,0))</f>
        <v>FARDIN</v>
      </c>
      <c r="O1444" s="50" t="str">
        <f>TRIM(UPPER(tbl_raw_data[[#This Row],[Outcome]]))</f>
        <v>WITHDRAW</v>
      </c>
      <c r="P1444" s="50" t="str">
        <f>TRIM(UPPER(tbl_raw_data[[#This Row],[Queue Name]]))</f>
        <v>CONSUMER EXISTING</v>
      </c>
      <c r="Q1444" s="50" t="str">
        <f>IF(tbl_raw_data[[#This Row],[Time taken in min]]&lt;=Settiings!$D$2,"SLA_MET","SLA_NOT_MET")</f>
        <v>SLA_MET</v>
      </c>
      <c r="R1444" s="94"/>
    </row>
    <row r="1445" spans="1:18" x14ac:dyDescent="0.3">
      <c r="A1445" s="23" t="s">
        <v>792</v>
      </c>
      <c r="B1445" s="15">
        <v>45138.55541666667</v>
      </c>
      <c r="C1445" s="21">
        <v>45138.558229166665</v>
      </c>
      <c r="D1445" s="18" t="s">
        <v>8</v>
      </c>
      <c r="E1445" s="18" t="s">
        <v>9</v>
      </c>
      <c r="F1445" s="18" t="s">
        <v>43</v>
      </c>
      <c r="G1445" s="18" t="s">
        <v>28</v>
      </c>
      <c r="H1445" s="78" t="s">
        <v>7450</v>
      </c>
      <c r="I1445" s="48">
        <f>tbl_raw_data[[#This Row],[Date Actioned]]-tbl_raw_data[[#This Row],[Date Tagged]]</f>
        <v>2.8124999953433871E-3</v>
      </c>
      <c r="J1445" s="46">
        <f>HOUR(tbl_raw_data[[#This Row],[Time_taken]])*60+MINUTE(tbl_raw_data[[#This Row],[Time_taken]])+SECOND(tbl_raw_data[[#This Row],[Time_taken]])/60</f>
        <v>4.05</v>
      </c>
      <c r="K1445" s="52">
        <f>DATE(YEAR(tbl_raw_data[[#This Row],[Date Actioned]]),MONTH(tbl_raw_data[[#This Row],[Date Actioned]]),DAY(tbl_raw_data[[#This Row],[Date Actioned]]))</f>
        <v>45138</v>
      </c>
      <c r="L1445" s="50" t="str">
        <f>UPPER(TEXT(tbl_raw_data[[#This Row],[updated_date]],"MMMM"))</f>
        <v>JULY</v>
      </c>
      <c r="M1445" s="50" t="str">
        <f>"WEEK "&amp; IF(ROUNDUP(DAY(tbl_raw_data[[#This Row],[updated_date]])/7,0)=5,4,ROUNDUP(DAY(tbl_raw_data[[#This Row],[updated_date]])/7,0))</f>
        <v>WEEK 4</v>
      </c>
      <c r="N1445" s="50" t="str">
        <f>UPPER(VLOOKUP(tbl_raw_data[[#This Row],[Analyst]],Settiings!$A$2:$B$16,2,0))</f>
        <v>MERCEDES</v>
      </c>
      <c r="O1445" s="50" t="str">
        <f>TRIM(UPPER(tbl_raw_data[[#This Row],[Outcome]]))</f>
        <v>WITHDRAW</v>
      </c>
      <c r="P1445" s="50" t="str">
        <f>TRIM(UPPER(tbl_raw_data[[#This Row],[Queue Name]]))</f>
        <v>CONSUMER EXISTING</v>
      </c>
      <c r="Q1445" s="50" t="str">
        <f>IF(tbl_raw_data[[#This Row],[Time taken in min]]&lt;=Settiings!$D$2,"SLA_MET","SLA_NOT_MET")</f>
        <v>SLA_MET</v>
      </c>
      <c r="R1445" s="94"/>
    </row>
    <row r="1446" spans="1:18" x14ac:dyDescent="0.3">
      <c r="A1446" s="23" t="s">
        <v>803</v>
      </c>
      <c r="B1446" s="9">
        <v>45138.567986111113</v>
      </c>
      <c r="C1446" s="22">
        <v>45138.573761574073</v>
      </c>
      <c r="D1446" s="12" t="s">
        <v>8</v>
      </c>
      <c r="E1446" s="12" t="s">
        <v>9</v>
      </c>
      <c r="F1446" s="12" t="s">
        <v>16</v>
      </c>
      <c r="G1446" s="12" t="s">
        <v>804</v>
      </c>
      <c r="H1446" s="78" t="s">
        <v>7450</v>
      </c>
      <c r="I1446" s="48">
        <f>tbl_raw_data[[#This Row],[Date Actioned]]-tbl_raw_data[[#This Row],[Date Tagged]]</f>
        <v>5.7754629597184248E-3</v>
      </c>
      <c r="J1446" s="46">
        <f>HOUR(tbl_raw_data[[#This Row],[Time_taken]])*60+MINUTE(tbl_raw_data[[#This Row],[Time_taken]])+SECOND(tbl_raw_data[[#This Row],[Time_taken]])/60</f>
        <v>8.3166666666666664</v>
      </c>
      <c r="K1446" s="52">
        <f>DATE(YEAR(tbl_raw_data[[#This Row],[Date Actioned]]),MONTH(tbl_raw_data[[#This Row],[Date Actioned]]),DAY(tbl_raw_data[[#This Row],[Date Actioned]]))</f>
        <v>45138</v>
      </c>
      <c r="L1446" s="50" t="str">
        <f>UPPER(TEXT(tbl_raw_data[[#This Row],[updated_date]],"MMMM"))</f>
        <v>JULY</v>
      </c>
      <c r="M1446" s="50" t="str">
        <f>"WEEK "&amp; IF(ROUNDUP(DAY(tbl_raw_data[[#This Row],[updated_date]])/7,0)=5,4,ROUNDUP(DAY(tbl_raw_data[[#This Row],[updated_date]])/7,0))</f>
        <v>WEEK 4</v>
      </c>
      <c r="N1446" s="50" t="str">
        <f>UPPER(VLOOKUP(tbl_raw_data[[#This Row],[Analyst]],Settiings!$A$2:$B$16,2,0))</f>
        <v>CAMROOON</v>
      </c>
      <c r="O1446" s="50" t="str">
        <f>TRIM(UPPER(tbl_raw_data[[#This Row],[Outcome]]))</f>
        <v>WITHDRAW</v>
      </c>
      <c r="P1446" s="50" t="str">
        <f>TRIM(UPPER(tbl_raw_data[[#This Row],[Queue Name]]))</f>
        <v>CONSUMER EXISTING</v>
      </c>
      <c r="Q1446" s="50" t="str">
        <f>IF(tbl_raw_data[[#This Row],[Time taken in min]]&lt;=Settiings!$D$2,"SLA_MET","SLA_NOT_MET")</f>
        <v>SLA_MET</v>
      </c>
      <c r="R1446" s="94"/>
    </row>
    <row r="1447" spans="1:18" x14ac:dyDescent="0.3">
      <c r="A1447" s="23" t="s">
        <v>818</v>
      </c>
      <c r="B1447" s="15">
        <v>45138.580405092594</v>
      </c>
      <c r="C1447" s="21">
        <v>45138.584560185183</v>
      </c>
      <c r="D1447" s="18" t="s">
        <v>8</v>
      </c>
      <c r="E1447" s="18" t="s">
        <v>47</v>
      </c>
      <c r="F1447" s="18" t="s">
        <v>70</v>
      </c>
      <c r="G1447" s="18" t="s">
        <v>819</v>
      </c>
      <c r="H1447" s="78" t="s">
        <v>7450</v>
      </c>
      <c r="I1447" s="48">
        <f>tbl_raw_data[[#This Row],[Date Actioned]]-tbl_raw_data[[#This Row],[Date Tagged]]</f>
        <v>4.1550925889168866E-3</v>
      </c>
      <c r="J1447" s="46">
        <f>HOUR(tbl_raw_data[[#This Row],[Time_taken]])*60+MINUTE(tbl_raw_data[[#This Row],[Time_taken]])+SECOND(tbl_raw_data[[#This Row],[Time_taken]])/60</f>
        <v>5.9833333333333334</v>
      </c>
      <c r="K1447" s="52">
        <f>DATE(YEAR(tbl_raw_data[[#This Row],[Date Actioned]]),MONTH(tbl_raw_data[[#This Row],[Date Actioned]]),DAY(tbl_raw_data[[#This Row],[Date Actioned]]))</f>
        <v>45138</v>
      </c>
      <c r="L1447" s="50" t="str">
        <f>UPPER(TEXT(tbl_raw_data[[#This Row],[updated_date]],"MMMM"))</f>
        <v>JULY</v>
      </c>
      <c r="M1447" s="50" t="str">
        <f>"WEEK "&amp; IF(ROUNDUP(DAY(tbl_raw_data[[#This Row],[updated_date]])/7,0)=5,4,ROUNDUP(DAY(tbl_raw_data[[#This Row],[updated_date]])/7,0))</f>
        <v>WEEK 4</v>
      </c>
      <c r="N1447" s="50" t="str">
        <f>UPPER(VLOOKUP(tbl_raw_data[[#This Row],[Analyst]],Settiings!$A$2:$B$16,2,0))</f>
        <v>ASIF</v>
      </c>
      <c r="O1447" s="50" t="str">
        <f>TRIM(UPPER(tbl_raw_data[[#This Row],[Outcome]]))</f>
        <v>WITHDRAW</v>
      </c>
      <c r="P1447" s="50" t="str">
        <f>TRIM(UPPER(tbl_raw_data[[#This Row],[Queue Name]]))</f>
        <v>CONSUMER PRE BUREAU</v>
      </c>
      <c r="Q1447" s="50" t="str">
        <f>IF(tbl_raw_data[[#This Row],[Time taken in min]]&lt;=Settiings!$D$2,"SLA_MET","SLA_NOT_MET")</f>
        <v>SLA_MET</v>
      </c>
      <c r="R1447" s="94"/>
    </row>
    <row r="1448" spans="1:18" x14ac:dyDescent="0.3">
      <c r="A1448" s="23" t="s">
        <v>926</v>
      </c>
      <c r="B1448" s="15">
        <v>45138.691747685189</v>
      </c>
      <c r="C1448" s="21">
        <v>45138.698321759257</v>
      </c>
      <c r="D1448" s="18" t="s">
        <v>8</v>
      </c>
      <c r="E1448" s="18" t="s">
        <v>9</v>
      </c>
      <c r="F1448" s="18" t="s">
        <v>43</v>
      </c>
      <c r="G1448" s="18" t="s">
        <v>28</v>
      </c>
      <c r="H1448" s="78" t="s">
        <v>7450</v>
      </c>
      <c r="I1448" s="48">
        <f>tbl_raw_data[[#This Row],[Date Actioned]]-tbl_raw_data[[#This Row],[Date Tagged]]</f>
        <v>6.5740740683395416E-3</v>
      </c>
      <c r="J1448" s="46">
        <f>HOUR(tbl_raw_data[[#This Row],[Time_taken]])*60+MINUTE(tbl_raw_data[[#This Row],[Time_taken]])+SECOND(tbl_raw_data[[#This Row],[Time_taken]])/60</f>
        <v>9.4666666666666668</v>
      </c>
      <c r="K1448" s="52">
        <f>DATE(YEAR(tbl_raw_data[[#This Row],[Date Actioned]]),MONTH(tbl_raw_data[[#This Row],[Date Actioned]]),DAY(tbl_raw_data[[#This Row],[Date Actioned]]))</f>
        <v>45138</v>
      </c>
      <c r="L1448" s="50" t="str">
        <f>UPPER(TEXT(tbl_raw_data[[#This Row],[updated_date]],"MMMM"))</f>
        <v>JULY</v>
      </c>
      <c r="M1448" s="50" t="str">
        <f>"WEEK "&amp; IF(ROUNDUP(DAY(tbl_raw_data[[#This Row],[updated_date]])/7,0)=5,4,ROUNDUP(DAY(tbl_raw_data[[#This Row],[updated_date]])/7,0))</f>
        <v>WEEK 4</v>
      </c>
      <c r="N1448" s="50" t="str">
        <f>UPPER(VLOOKUP(tbl_raw_data[[#This Row],[Analyst]],Settiings!$A$2:$B$16,2,0))</f>
        <v>MERCEDES</v>
      </c>
      <c r="O1448" s="50" t="str">
        <f>TRIM(UPPER(tbl_raw_data[[#This Row],[Outcome]]))</f>
        <v>WITHDRAW</v>
      </c>
      <c r="P1448" s="50" t="str">
        <f>TRIM(UPPER(tbl_raw_data[[#This Row],[Queue Name]]))</f>
        <v>CONSUMER EXISTING</v>
      </c>
      <c r="Q1448" s="50" t="str">
        <f>IF(tbl_raw_data[[#This Row],[Time taken in min]]&lt;=Settiings!$D$2,"SLA_MET","SLA_NOT_MET")</f>
        <v>SLA_MET</v>
      </c>
      <c r="R1448" s="94"/>
    </row>
    <row r="1449" spans="1:18" x14ac:dyDescent="0.3">
      <c r="A1449" s="14" t="s">
        <v>927</v>
      </c>
      <c r="B1449" s="9">
        <v>45138.693043981482</v>
      </c>
      <c r="C1449" s="22">
        <v>45138.705439814818</v>
      </c>
      <c r="D1449" s="12" t="s">
        <v>8</v>
      </c>
      <c r="E1449" s="12" t="s">
        <v>9</v>
      </c>
      <c r="F1449" s="12" t="s">
        <v>10</v>
      </c>
      <c r="G1449" s="12" t="s">
        <v>28</v>
      </c>
      <c r="H1449" s="78" t="s">
        <v>7450</v>
      </c>
      <c r="I1449" s="48">
        <f>tbl_raw_data[[#This Row],[Date Actioned]]-tbl_raw_data[[#This Row],[Date Tagged]]</f>
        <v>1.2395833335176576E-2</v>
      </c>
      <c r="J1449" s="46">
        <f>HOUR(tbl_raw_data[[#This Row],[Time_taken]])*60+MINUTE(tbl_raw_data[[#This Row],[Time_taken]])+SECOND(tbl_raw_data[[#This Row],[Time_taken]])/60</f>
        <v>17.850000000000001</v>
      </c>
      <c r="K1449" s="52">
        <f>DATE(YEAR(tbl_raw_data[[#This Row],[Date Actioned]]),MONTH(tbl_raw_data[[#This Row],[Date Actioned]]),DAY(tbl_raw_data[[#This Row],[Date Actioned]]))</f>
        <v>45138</v>
      </c>
      <c r="L1449" s="50" t="str">
        <f>UPPER(TEXT(tbl_raw_data[[#This Row],[updated_date]],"MMMM"))</f>
        <v>JULY</v>
      </c>
      <c r="M1449" s="50" t="str">
        <f>"WEEK "&amp; IF(ROUNDUP(DAY(tbl_raw_data[[#This Row],[updated_date]])/7,0)=5,4,ROUNDUP(DAY(tbl_raw_data[[#This Row],[updated_date]])/7,0))</f>
        <v>WEEK 4</v>
      </c>
      <c r="N1449" s="50" t="str">
        <f>UPPER(VLOOKUP(tbl_raw_data[[#This Row],[Analyst]],Settiings!$A$2:$B$16,2,0))</f>
        <v>NITESH</v>
      </c>
      <c r="O1449" s="50" t="str">
        <f>TRIM(UPPER(tbl_raw_data[[#This Row],[Outcome]]))</f>
        <v>WITHDRAW</v>
      </c>
      <c r="P1449" s="50" t="str">
        <f>TRIM(UPPER(tbl_raw_data[[#This Row],[Queue Name]]))</f>
        <v>CONSUMER EXISTING</v>
      </c>
      <c r="Q1449" s="50" t="str">
        <f>IF(tbl_raw_data[[#This Row],[Time taken in min]]&lt;=Settiings!$D$2,"SLA_MET","SLA_NOT_MET")</f>
        <v>SLA_MET</v>
      </c>
      <c r="R1449" s="94"/>
    </row>
    <row r="1450" spans="1:18" x14ac:dyDescent="0.3">
      <c r="A1450" s="14" t="s">
        <v>1015</v>
      </c>
      <c r="B1450" s="9">
        <v>45139.383032407408</v>
      </c>
      <c r="C1450" s="22">
        <v>45139.400775462964</v>
      </c>
      <c r="D1450" s="12" t="s">
        <v>8</v>
      </c>
      <c r="E1450" s="12" t="s">
        <v>9</v>
      </c>
      <c r="F1450" s="12" t="s">
        <v>10</v>
      </c>
      <c r="G1450" s="12" t="s">
        <v>1016</v>
      </c>
      <c r="H1450" s="78" t="s">
        <v>7450</v>
      </c>
      <c r="I1450" s="48">
        <f>tbl_raw_data[[#This Row],[Date Actioned]]-tbl_raw_data[[#This Row],[Date Tagged]]</f>
        <v>1.7743055555911269E-2</v>
      </c>
      <c r="J1450" s="46">
        <f>HOUR(tbl_raw_data[[#This Row],[Time_taken]])*60+MINUTE(tbl_raw_data[[#This Row],[Time_taken]])+SECOND(tbl_raw_data[[#This Row],[Time_taken]])/60</f>
        <v>25.55</v>
      </c>
      <c r="K1450" s="52">
        <f>DATE(YEAR(tbl_raw_data[[#This Row],[Date Actioned]]),MONTH(tbl_raw_data[[#This Row],[Date Actioned]]),DAY(tbl_raw_data[[#This Row],[Date Actioned]]))</f>
        <v>45139</v>
      </c>
      <c r="L1450" s="50" t="str">
        <f>UPPER(TEXT(tbl_raw_data[[#This Row],[updated_date]],"MMMM"))</f>
        <v>AUGUST</v>
      </c>
      <c r="M1450" s="50" t="str">
        <f>"WEEK "&amp; IF(ROUNDUP(DAY(tbl_raw_data[[#This Row],[updated_date]])/7,0)=5,4,ROUNDUP(DAY(tbl_raw_data[[#This Row],[updated_date]])/7,0))</f>
        <v>WEEK 1</v>
      </c>
      <c r="N1450" s="50" t="str">
        <f>UPPER(VLOOKUP(tbl_raw_data[[#This Row],[Analyst]],Settiings!$A$2:$B$16,2,0))</f>
        <v>NITESH</v>
      </c>
      <c r="O1450" s="50" t="str">
        <f>TRIM(UPPER(tbl_raw_data[[#This Row],[Outcome]]))</f>
        <v>WITHDRAW</v>
      </c>
      <c r="P1450" s="50" t="str">
        <f>TRIM(UPPER(tbl_raw_data[[#This Row],[Queue Name]]))</f>
        <v>CONSUMER EXISTING</v>
      </c>
      <c r="Q1450" s="50" t="str">
        <f>IF(tbl_raw_data[[#This Row],[Time taken in min]]&lt;=Settiings!$D$2,"SLA_MET","SLA_NOT_MET")</f>
        <v>SLA_NOT_MET</v>
      </c>
      <c r="R1450" s="94"/>
    </row>
    <row r="1451" spans="1:18" x14ac:dyDescent="0.3">
      <c r="A1451" s="23" t="s">
        <v>1077</v>
      </c>
      <c r="B1451" s="9">
        <v>45139.54787037037</v>
      </c>
      <c r="C1451" s="22">
        <v>45139.562442129631</v>
      </c>
      <c r="D1451" s="12" t="s">
        <v>8</v>
      </c>
      <c r="E1451" s="12" t="s">
        <v>9</v>
      </c>
      <c r="F1451" s="12" t="s">
        <v>53</v>
      </c>
      <c r="G1451" s="12" t="s">
        <v>1078</v>
      </c>
      <c r="H1451" s="78" t="s">
        <v>7450</v>
      </c>
      <c r="I1451" s="48">
        <f>tbl_raw_data[[#This Row],[Date Actioned]]-tbl_raw_data[[#This Row],[Date Tagged]]</f>
        <v>1.4571759260434192E-2</v>
      </c>
      <c r="J1451" s="46">
        <f>HOUR(tbl_raw_data[[#This Row],[Time_taken]])*60+MINUTE(tbl_raw_data[[#This Row],[Time_taken]])+SECOND(tbl_raw_data[[#This Row],[Time_taken]])/60</f>
        <v>20.983333333333334</v>
      </c>
      <c r="K1451" s="52">
        <f>DATE(YEAR(tbl_raw_data[[#This Row],[Date Actioned]]),MONTH(tbl_raw_data[[#This Row],[Date Actioned]]),DAY(tbl_raw_data[[#This Row],[Date Actioned]]))</f>
        <v>45139</v>
      </c>
      <c r="L1451" s="50" t="str">
        <f>UPPER(TEXT(tbl_raw_data[[#This Row],[updated_date]],"MMMM"))</f>
        <v>AUGUST</v>
      </c>
      <c r="M1451" s="50" t="str">
        <f>"WEEK "&amp; IF(ROUNDUP(DAY(tbl_raw_data[[#This Row],[updated_date]])/7,0)=5,4,ROUNDUP(DAY(tbl_raw_data[[#This Row],[updated_date]])/7,0))</f>
        <v>WEEK 1</v>
      </c>
      <c r="N1451" s="50" t="str">
        <f>UPPER(VLOOKUP(tbl_raw_data[[#This Row],[Analyst]],Settiings!$A$2:$B$16,2,0))</f>
        <v>NAVED</v>
      </c>
      <c r="O1451" s="50" t="str">
        <f>TRIM(UPPER(tbl_raw_data[[#This Row],[Outcome]]))</f>
        <v>WITHDRAW</v>
      </c>
      <c r="P1451" s="50" t="str">
        <f>TRIM(UPPER(tbl_raw_data[[#This Row],[Queue Name]]))</f>
        <v>CONSUMER EXISTING</v>
      </c>
      <c r="Q1451" s="50" t="str">
        <f>IF(tbl_raw_data[[#This Row],[Time taken in min]]&lt;=Settiings!$D$2,"SLA_MET","SLA_NOT_MET")</f>
        <v>SLA_NOT_MET</v>
      </c>
      <c r="R1451" s="94"/>
    </row>
    <row r="1452" spans="1:18" x14ac:dyDescent="0.3">
      <c r="A1452" s="23" t="s">
        <v>1113</v>
      </c>
      <c r="B1452" s="9">
        <v>45139.595104166663</v>
      </c>
      <c r="C1452" s="22">
        <v>45139.606423611112</v>
      </c>
      <c r="D1452" s="12" t="s">
        <v>8</v>
      </c>
      <c r="E1452" s="12" t="s">
        <v>9</v>
      </c>
      <c r="F1452" s="12" t="s">
        <v>50</v>
      </c>
      <c r="G1452" s="12" t="s">
        <v>1114</v>
      </c>
      <c r="H1452" s="78" t="s">
        <v>7450</v>
      </c>
      <c r="I1452" s="48">
        <f>tbl_raw_data[[#This Row],[Date Actioned]]-tbl_raw_data[[#This Row],[Date Tagged]]</f>
        <v>1.131944444932742E-2</v>
      </c>
      <c r="J1452" s="46">
        <f>HOUR(tbl_raw_data[[#This Row],[Time_taken]])*60+MINUTE(tbl_raw_data[[#This Row],[Time_taken]])+SECOND(tbl_raw_data[[#This Row],[Time_taken]])/60</f>
        <v>16.3</v>
      </c>
      <c r="K1452" s="52">
        <f>DATE(YEAR(tbl_raw_data[[#This Row],[Date Actioned]]),MONTH(tbl_raw_data[[#This Row],[Date Actioned]]),DAY(tbl_raw_data[[#This Row],[Date Actioned]]))</f>
        <v>45139</v>
      </c>
      <c r="L1452" s="50" t="str">
        <f>UPPER(TEXT(tbl_raw_data[[#This Row],[updated_date]],"MMMM"))</f>
        <v>AUGUST</v>
      </c>
      <c r="M1452" s="50" t="str">
        <f>"WEEK "&amp; IF(ROUNDUP(DAY(tbl_raw_data[[#This Row],[updated_date]])/7,0)=5,4,ROUNDUP(DAY(tbl_raw_data[[#This Row],[updated_date]])/7,0))</f>
        <v>WEEK 1</v>
      </c>
      <c r="N1452" s="50" t="str">
        <f>UPPER(VLOOKUP(tbl_raw_data[[#This Row],[Analyst]],Settiings!$A$2:$B$16,2,0))</f>
        <v>SHAHID</v>
      </c>
      <c r="O1452" s="50" t="str">
        <f>TRIM(UPPER(tbl_raw_data[[#This Row],[Outcome]]))</f>
        <v>WITHDRAW</v>
      </c>
      <c r="P1452" s="50" t="str">
        <f>TRIM(UPPER(tbl_raw_data[[#This Row],[Queue Name]]))</f>
        <v>CONSUMER EXISTING</v>
      </c>
      <c r="Q1452" s="50" t="str">
        <f>IF(tbl_raw_data[[#This Row],[Time taken in min]]&lt;=Settiings!$D$2,"SLA_MET","SLA_NOT_MET")</f>
        <v>SLA_MET</v>
      </c>
      <c r="R1452" s="94"/>
    </row>
    <row r="1453" spans="1:18" x14ac:dyDescent="0.3">
      <c r="A1453" s="14" t="s">
        <v>1123</v>
      </c>
      <c r="B1453" s="9">
        <v>45139.603784722225</v>
      </c>
      <c r="C1453" s="22">
        <v>45139.615046296298</v>
      </c>
      <c r="D1453" s="12" t="s">
        <v>8</v>
      </c>
      <c r="E1453" s="12" t="s">
        <v>9</v>
      </c>
      <c r="F1453" s="12" t="s">
        <v>53</v>
      </c>
      <c r="G1453" s="12" t="s">
        <v>1124</v>
      </c>
      <c r="H1453" s="78" t="s">
        <v>7450</v>
      </c>
      <c r="I1453" s="48">
        <f>tbl_raw_data[[#This Row],[Date Actioned]]-tbl_raw_data[[#This Row],[Date Tagged]]</f>
        <v>1.1261574072705116E-2</v>
      </c>
      <c r="J1453" s="46">
        <f>HOUR(tbl_raw_data[[#This Row],[Time_taken]])*60+MINUTE(tbl_raw_data[[#This Row],[Time_taken]])+SECOND(tbl_raw_data[[#This Row],[Time_taken]])/60</f>
        <v>16.216666666666665</v>
      </c>
      <c r="K1453" s="52">
        <f>DATE(YEAR(tbl_raw_data[[#This Row],[Date Actioned]]),MONTH(tbl_raw_data[[#This Row],[Date Actioned]]),DAY(tbl_raw_data[[#This Row],[Date Actioned]]))</f>
        <v>45139</v>
      </c>
      <c r="L1453" s="50" t="str">
        <f>UPPER(TEXT(tbl_raw_data[[#This Row],[updated_date]],"MMMM"))</f>
        <v>AUGUST</v>
      </c>
      <c r="M1453" s="50" t="str">
        <f>"WEEK "&amp; IF(ROUNDUP(DAY(tbl_raw_data[[#This Row],[updated_date]])/7,0)=5,4,ROUNDUP(DAY(tbl_raw_data[[#This Row],[updated_date]])/7,0))</f>
        <v>WEEK 1</v>
      </c>
      <c r="N1453" s="50" t="str">
        <f>UPPER(VLOOKUP(tbl_raw_data[[#This Row],[Analyst]],Settiings!$A$2:$B$16,2,0))</f>
        <v>NAVED</v>
      </c>
      <c r="O1453" s="50" t="str">
        <f>TRIM(UPPER(tbl_raw_data[[#This Row],[Outcome]]))</f>
        <v>WITHDRAW</v>
      </c>
      <c r="P1453" s="50" t="str">
        <f>TRIM(UPPER(tbl_raw_data[[#This Row],[Queue Name]]))</f>
        <v>CONSUMER EXISTING</v>
      </c>
      <c r="Q1453" s="50" t="str">
        <f>IF(tbl_raw_data[[#This Row],[Time taken in min]]&lt;=Settiings!$D$2,"SLA_MET","SLA_NOT_MET")</f>
        <v>SLA_MET</v>
      </c>
      <c r="R1453" s="94"/>
    </row>
    <row r="1454" spans="1:18" x14ac:dyDescent="0.3">
      <c r="A1454" s="23" t="s">
        <v>1139</v>
      </c>
      <c r="B1454" s="15">
        <v>45139.624930555554</v>
      </c>
      <c r="C1454" s="21">
        <v>45139.632604166669</v>
      </c>
      <c r="D1454" s="18" t="s">
        <v>8</v>
      </c>
      <c r="E1454" s="18" t="s">
        <v>9</v>
      </c>
      <c r="F1454" s="18" t="s">
        <v>50</v>
      </c>
      <c r="G1454" s="18" t="s">
        <v>28</v>
      </c>
      <c r="H1454" s="78" t="s">
        <v>7450</v>
      </c>
      <c r="I1454" s="48">
        <f>tbl_raw_data[[#This Row],[Date Actioned]]-tbl_raw_data[[#This Row],[Date Tagged]]</f>
        <v>7.6736111150239594E-3</v>
      </c>
      <c r="J1454" s="46">
        <f>HOUR(tbl_raw_data[[#This Row],[Time_taken]])*60+MINUTE(tbl_raw_data[[#This Row],[Time_taken]])+SECOND(tbl_raw_data[[#This Row],[Time_taken]])/60</f>
        <v>11.05</v>
      </c>
      <c r="K1454" s="52">
        <f>DATE(YEAR(tbl_raw_data[[#This Row],[Date Actioned]]),MONTH(tbl_raw_data[[#This Row],[Date Actioned]]),DAY(tbl_raw_data[[#This Row],[Date Actioned]]))</f>
        <v>45139</v>
      </c>
      <c r="L1454" s="50" t="str">
        <f>UPPER(TEXT(tbl_raw_data[[#This Row],[updated_date]],"MMMM"))</f>
        <v>AUGUST</v>
      </c>
      <c r="M1454" s="50" t="str">
        <f>"WEEK "&amp; IF(ROUNDUP(DAY(tbl_raw_data[[#This Row],[updated_date]])/7,0)=5,4,ROUNDUP(DAY(tbl_raw_data[[#This Row],[updated_date]])/7,0))</f>
        <v>WEEK 1</v>
      </c>
      <c r="N1454" s="50" t="str">
        <f>UPPER(VLOOKUP(tbl_raw_data[[#This Row],[Analyst]],Settiings!$A$2:$B$16,2,0))</f>
        <v>SHAHID</v>
      </c>
      <c r="O1454" s="50" t="str">
        <f>TRIM(UPPER(tbl_raw_data[[#This Row],[Outcome]]))</f>
        <v>WITHDRAW</v>
      </c>
      <c r="P1454" s="50" t="str">
        <f>TRIM(UPPER(tbl_raw_data[[#This Row],[Queue Name]]))</f>
        <v>CONSUMER EXISTING</v>
      </c>
      <c r="Q1454" s="50" t="str">
        <f>IF(tbl_raw_data[[#This Row],[Time taken in min]]&lt;=Settiings!$D$2,"SLA_MET","SLA_NOT_MET")</f>
        <v>SLA_MET</v>
      </c>
      <c r="R1454" s="94"/>
    </row>
    <row r="1455" spans="1:18" x14ac:dyDescent="0.3">
      <c r="A1455" s="14" t="s">
        <v>1193</v>
      </c>
      <c r="B1455" s="9">
        <v>45139.71974537037</v>
      </c>
      <c r="C1455" s="22">
        <v>45139.724664351852</v>
      </c>
      <c r="D1455" s="12" t="s">
        <v>8</v>
      </c>
      <c r="E1455" s="12" t="s">
        <v>9</v>
      </c>
      <c r="F1455" s="12" t="s">
        <v>43</v>
      </c>
      <c r="G1455" s="12" t="s">
        <v>28</v>
      </c>
      <c r="H1455" s="78" t="s">
        <v>7450</v>
      </c>
      <c r="I1455" s="48">
        <f>tbl_raw_data[[#This Row],[Date Actioned]]-tbl_raw_data[[#This Row],[Date Tagged]]</f>
        <v>4.9189814817509614E-3</v>
      </c>
      <c r="J1455" s="46">
        <f>HOUR(tbl_raw_data[[#This Row],[Time_taken]])*60+MINUTE(tbl_raw_data[[#This Row],[Time_taken]])+SECOND(tbl_raw_data[[#This Row],[Time_taken]])/60</f>
        <v>7.083333333333333</v>
      </c>
      <c r="K1455" s="52">
        <f>DATE(YEAR(tbl_raw_data[[#This Row],[Date Actioned]]),MONTH(tbl_raw_data[[#This Row],[Date Actioned]]),DAY(tbl_raw_data[[#This Row],[Date Actioned]]))</f>
        <v>45139</v>
      </c>
      <c r="L1455" s="50" t="str">
        <f>UPPER(TEXT(tbl_raw_data[[#This Row],[updated_date]],"MMMM"))</f>
        <v>AUGUST</v>
      </c>
      <c r="M1455" s="50" t="str">
        <f>"WEEK "&amp; IF(ROUNDUP(DAY(tbl_raw_data[[#This Row],[updated_date]])/7,0)=5,4,ROUNDUP(DAY(tbl_raw_data[[#This Row],[updated_date]])/7,0))</f>
        <v>WEEK 1</v>
      </c>
      <c r="N1455" s="50" t="str">
        <f>UPPER(VLOOKUP(tbl_raw_data[[#This Row],[Analyst]],Settiings!$A$2:$B$16,2,0))</f>
        <v>MERCEDES</v>
      </c>
      <c r="O1455" s="50" t="str">
        <f>TRIM(UPPER(tbl_raw_data[[#This Row],[Outcome]]))</f>
        <v>WITHDRAW</v>
      </c>
      <c r="P1455" s="50" t="str">
        <f>TRIM(UPPER(tbl_raw_data[[#This Row],[Queue Name]]))</f>
        <v>CONSUMER EXISTING</v>
      </c>
      <c r="Q1455" s="50" t="str">
        <f>IF(tbl_raw_data[[#This Row],[Time taken in min]]&lt;=Settiings!$D$2,"SLA_MET","SLA_NOT_MET")</f>
        <v>SLA_MET</v>
      </c>
      <c r="R1455" s="94"/>
    </row>
    <row r="1456" spans="1:18" x14ac:dyDescent="0.3">
      <c r="A1456" s="14" t="s">
        <v>1513</v>
      </c>
      <c r="B1456" s="15">
        <v>45141.413148148145</v>
      </c>
      <c r="C1456" s="21">
        <v>45141.419699074075</v>
      </c>
      <c r="D1456" s="18" t="s">
        <v>8</v>
      </c>
      <c r="E1456" s="18" t="s">
        <v>9</v>
      </c>
      <c r="F1456" s="18" t="s">
        <v>1222</v>
      </c>
      <c r="G1456" s="18" t="s">
        <v>1514</v>
      </c>
      <c r="H1456" s="78" t="s">
        <v>7450</v>
      </c>
      <c r="I1456" s="48">
        <f>tbl_raw_data[[#This Row],[Date Actioned]]-tbl_raw_data[[#This Row],[Date Tagged]]</f>
        <v>6.550925929332152E-3</v>
      </c>
      <c r="J1456" s="46">
        <f>HOUR(tbl_raw_data[[#This Row],[Time_taken]])*60+MINUTE(tbl_raw_data[[#This Row],[Time_taken]])+SECOND(tbl_raw_data[[#This Row],[Time_taken]])/60</f>
        <v>9.4333333333333336</v>
      </c>
      <c r="K1456" s="52">
        <f>DATE(YEAR(tbl_raw_data[[#This Row],[Date Actioned]]),MONTH(tbl_raw_data[[#This Row],[Date Actioned]]),DAY(tbl_raw_data[[#This Row],[Date Actioned]]))</f>
        <v>45141</v>
      </c>
      <c r="L1456" s="50" t="str">
        <f>UPPER(TEXT(tbl_raw_data[[#This Row],[updated_date]],"MMMM"))</f>
        <v>AUGUST</v>
      </c>
      <c r="M1456" s="50" t="str">
        <f>"WEEK "&amp; IF(ROUNDUP(DAY(tbl_raw_data[[#This Row],[updated_date]])/7,0)=5,4,ROUNDUP(DAY(tbl_raw_data[[#This Row],[updated_date]])/7,0))</f>
        <v>WEEK 1</v>
      </c>
      <c r="N1456" s="50" t="str">
        <f>UPPER(VLOOKUP(tbl_raw_data[[#This Row],[Analyst]],Settiings!$A$2:$B$16,2,0))</f>
        <v>HARDIK</v>
      </c>
      <c r="O1456" s="50" t="str">
        <f>TRIM(UPPER(tbl_raw_data[[#This Row],[Outcome]]))</f>
        <v>WITHDRAW</v>
      </c>
      <c r="P1456" s="50" t="str">
        <f>TRIM(UPPER(tbl_raw_data[[#This Row],[Queue Name]]))</f>
        <v>CONSUMER EXISTING</v>
      </c>
      <c r="Q1456" s="50" t="str">
        <f>IF(tbl_raw_data[[#This Row],[Time taken in min]]&lt;=Settiings!$D$2,"SLA_MET","SLA_NOT_MET")</f>
        <v>SLA_MET</v>
      </c>
      <c r="R1456" s="94"/>
    </row>
    <row r="1457" spans="1:18" x14ac:dyDescent="0.3">
      <c r="A1457" s="20" t="s">
        <v>1516</v>
      </c>
      <c r="B1457" s="9">
        <v>45141.429537037038</v>
      </c>
      <c r="C1457" s="22">
        <v>45141.438321759262</v>
      </c>
      <c r="D1457" s="12" t="s">
        <v>8</v>
      </c>
      <c r="E1457" s="12" t="s">
        <v>9</v>
      </c>
      <c r="F1457" s="12" t="s">
        <v>1222</v>
      </c>
      <c r="G1457" s="12" t="s">
        <v>28</v>
      </c>
      <c r="H1457" s="78" t="s">
        <v>7450</v>
      </c>
      <c r="I1457" s="48">
        <f>tbl_raw_data[[#This Row],[Date Actioned]]-tbl_raw_data[[#This Row],[Date Tagged]]</f>
        <v>8.7847222239361145E-3</v>
      </c>
      <c r="J1457" s="46">
        <f>HOUR(tbl_raw_data[[#This Row],[Time_taken]])*60+MINUTE(tbl_raw_data[[#This Row],[Time_taken]])+SECOND(tbl_raw_data[[#This Row],[Time_taken]])/60</f>
        <v>12.65</v>
      </c>
      <c r="K1457" s="52">
        <f>DATE(YEAR(tbl_raw_data[[#This Row],[Date Actioned]]),MONTH(tbl_raw_data[[#This Row],[Date Actioned]]),DAY(tbl_raw_data[[#This Row],[Date Actioned]]))</f>
        <v>45141</v>
      </c>
      <c r="L1457" s="50" t="str">
        <f>UPPER(TEXT(tbl_raw_data[[#This Row],[updated_date]],"MMMM"))</f>
        <v>AUGUST</v>
      </c>
      <c r="M1457" s="50" t="str">
        <f>"WEEK "&amp; IF(ROUNDUP(DAY(tbl_raw_data[[#This Row],[updated_date]])/7,0)=5,4,ROUNDUP(DAY(tbl_raw_data[[#This Row],[updated_date]])/7,0))</f>
        <v>WEEK 1</v>
      </c>
      <c r="N1457" s="50" t="str">
        <f>UPPER(VLOOKUP(tbl_raw_data[[#This Row],[Analyst]],Settiings!$A$2:$B$16,2,0))</f>
        <v>HARDIK</v>
      </c>
      <c r="O1457" s="50" t="str">
        <f>TRIM(UPPER(tbl_raw_data[[#This Row],[Outcome]]))</f>
        <v>WITHDRAW</v>
      </c>
      <c r="P1457" s="50" t="str">
        <f>TRIM(UPPER(tbl_raw_data[[#This Row],[Queue Name]]))</f>
        <v>CONSUMER EXISTING</v>
      </c>
      <c r="Q1457" s="50" t="str">
        <f>IF(tbl_raw_data[[#This Row],[Time taken in min]]&lt;=Settiings!$D$2,"SLA_MET","SLA_NOT_MET")</f>
        <v>SLA_MET</v>
      </c>
      <c r="R1457" s="94"/>
    </row>
    <row r="1458" spans="1:18" x14ac:dyDescent="0.3">
      <c r="A1458" s="14" t="s">
        <v>1597</v>
      </c>
      <c r="B1458" s="15">
        <v>45141.56890046296</v>
      </c>
      <c r="C1458" s="21">
        <v>45141.574687499997</v>
      </c>
      <c r="D1458" s="18" t="s">
        <v>8</v>
      </c>
      <c r="E1458" s="18" t="s">
        <v>9</v>
      </c>
      <c r="F1458" s="18" t="s">
        <v>10</v>
      </c>
      <c r="G1458" s="18" t="s">
        <v>28</v>
      </c>
      <c r="H1458" s="78" t="s">
        <v>7450</v>
      </c>
      <c r="I1458" s="48">
        <f>tbl_raw_data[[#This Row],[Date Actioned]]-tbl_raw_data[[#This Row],[Date Tagged]]</f>
        <v>5.7870370364980772E-3</v>
      </c>
      <c r="J1458" s="46">
        <f>HOUR(tbl_raw_data[[#This Row],[Time_taken]])*60+MINUTE(tbl_raw_data[[#This Row],[Time_taken]])+SECOND(tbl_raw_data[[#This Row],[Time_taken]])/60</f>
        <v>8.3333333333333339</v>
      </c>
      <c r="K1458" s="52">
        <f>DATE(YEAR(tbl_raw_data[[#This Row],[Date Actioned]]),MONTH(tbl_raw_data[[#This Row],[Date Actioned]]),DAY(tbl_raw_data[[#This Row],[Date Actioned]]))</f>
        <v>45141</v>
      </c>
      <c r="L1458" s="50" t="str">
        <f>UPPER(TEXT(tbl_raw_data[[#This Row],[updated_date]],"MMMM"))</f>
        <v>AUGUST</v>
      </c>
      <c r="M1458" s="50" t="str">
        <f>"WEEK "&amp; IF(ROUNDUP(DAY(tbl_raw_data[[#This Row],[updated_date]])/7,0)=5,4,ROUNDUP(DAY(tbl_raw_data[[#This Row],[updated_date]])/7,0))</f>
        <v>WEEK 1</v>
      </c>
      <c r="N1458" s="50" t="str">
        <f>UPPER(VLOOKUP(tbl_raw_data[[#This Row],[Analyst]],Settiings!$A$2:$B$16,2,0))</f>
        <v>NITESH</v>
      </c>
      <c r="O1458" s="50" t="str">
        <f>TRIM(UPPER(tbl_raw_data[[#This Row],[Outcome]]))</f>
        <v>WITHDRAW</v>
      </c>
      <c r="P1458" s="50" t="str">
        <f>TRIM(UPPER(tbl_raw_data[[#This Row],[Queue Name]]))</f>
        <v>CONSUMER EXISTING</v>
      </c>
      <c r="Q1458" s="50" t="str">
        <f>IF(tbl_raw_data[[#This Row],[Time taken in min]]&lt;=Settiings!$D$2,"SLA_MET","SLA_NOT_MET")</f>
        <v>SLA_MET</v>
      </c>
      <c r="R1458" s="94"/>
    </row>
    <row r="1459" spans="1:18" x14ac:dyDescent="0.3">
      <c r="A1459" s="20" t="s">
        <v>1599</v>
      </c>
      <c r="B1459" s="9">
        <v>45141.581122685187</v>
      </c>
      <c r="C1459" s="22">
        <v>45141.584131944444</v>
      </c>
      <c r="D1459" s="12" t="s">
        <v>8</v>
      </c>
      <c r="E1459" s="12" t="s">
        <v>9</v>
      </c>
      <c r="F1459" s="12" t="s">
        <v>1228</v>
      </c>
      <c r="G1459" s="12" t="s">
        <v>28</v>
      </c>
      <c r="H1459" s="78" t="s">
        <v>7450</v>
      </c>
      <c r="I1459" s="48">
        <f>tbl_raw_data[[#This Row],[Date Actioned]]-tbl_raw_data[[#This Row],[Date Tagged]]</f>
        <v>3.009259256941732E-3</v>
      </c>
      <c r="J1459" s="46">
        <f>HOUR(tbl_raw_data[[#This Row],[Time_taken]])*60+MINUTE(tbl_raw_data[[#This Row],[Time_taken]])+SECOND(tbl_raw_data[[#This Row],[Time_taken]])/60</f>
        <v>4.333333333333333</v>
      </c>
      <c r="K1459" s="52">
        <f>DATE(YEAR(tbl_raw_data[[#This Row],[Date Actioned]]),MONTH(tbl_raw_data[[#This Row],[Date Actioned]]),DAY(tbl_raw_data[[#This Row],[Date Actioned]]))</f>
        <v>45141</v>
      </c>
      <c r="L1459" s="50" t="str">
        <f>UPPER(TEXT(tbl_raw_data[[#This Row],[updated_date]],"MMMM"))</f>
        <v>AUGUST</v>
      </c>
      <c r="M1459" s="50" t="str">
        <f>"WEEK "&amp; IF(ROUNDUP(DAY(tbl_raw_data[[#This Row],[updated_date]])/7,0)=5,4,ROUNDUP(DAY(tbl_raw_data[[#This Row],[updated_date]])/7,0))</f>
        <v>WEEK 1</v>
      </c>
      <c r="N1459" s="50" t="str">
        <f>UPPER(VLOOKUP(tbl_raw_data[[#This Row],[Analyst]],Settiings!$A$2:$B$16,2,0))</f>
        <v>RAJ</v>
      </c>
      <c r="O1459" s="50" t="str">
        <f>TRIM(UPPER(tbl_raw_data[[#This Row],[Outcome]]))</f>
        <v>WITHDRAW</v>
      </c>
      <c r="P1459" s="50" t="str">
        <f>TRIM(UPPER(tbl_raw_data[[#This Row],[Queue Name]]))</f>
        <v>CONSUMER EXISTING</v>
      </c>
      <c r="Q1459" s="50" t="str">
        <f>IF(tbl_raw_data[[#This Row],[Time taken in min]]&lt;=Settiings!$D$2,"SLA_MET","SLA_NOT_MET")</f>
        <v>SLA_MET</v>
      </c>
      <c r="R1459" s="94"/>
    </row>
    <row r="1460" spans="1:18" x14ac:dyDescent="0.3">
      <c r="A1460" s="23" t="s">
        <v>1667</v>
      </c>
      <c r="B1460" s="15">
        <v>45141.688506944447</v>
      </c>
      <c r="C1460" s="21">
        <v>45141.691006944442</v>
      </c>
      <c r="D1460" s="18" t="s">
        <v>8</v>
      </c>
      <c r="E1460" s="18" t="s">
        <v>9</v>
      </c>
      <c r="F1460" s="18" t="s">
        <v>43</v>
      </c>
      <c r="G1460" s="18" t="s">
        <v>28</v>
      </c>
      <c r="H1460" s="78" t="s">
        <v>7450</v>
      </c>
      <c r="I1460" s="48">
        <f>tbl_raw_data[[#This Row],[Date Actioned]]-tbl_raw_data[[#This Row],[Date Tagged]]</f>
        <v>2.4999999950523488E-3</v>
      </c>
      <c r="J1460" s="46">
        <f>HOUR(tbl_raw_data[[#This Row],[Time_taken]])*60+MINUTE(tbl_raw_data[[#This Row],[Time_taken]])+SECOND(tbl_raw_data[[#This Row],[Time_taken]])/60</f>
        <v>3.6</v>
      </c>
      <c r="K1460" s="52">
        <f>DATE(YEAR(tbl_raw_data[[#This Row],[Date Actioned]]),MONTH(tbl_raw_data[[#This Row],[Date Actioned]]),DAY(tbl_raw_data[[#This Row],[Date Actioned]]))</f>
        <v>45141</v>
      </c>
      <c r="L1460" s="50" t="str">
        <f>UPPER(TEXT(tbl_raw_data[[#This Row],[updated_date]],"MMMM"))</f>
        <v>AUGUST</v>
      </c>
      <c r="M1460" s="50" t="str">
        <f>"WEEK "&amp; IF(ROUNDUP(DAY(tbl_raw_data[[#This Row],[updated_date]])/7,0)=5,4,ROUNDUP(DAY(tbl_raw_data[[#This Row],[updated_date]])/7,0))</f>
        <v>WEEK 1</v>
      </c>
      <c r="N1460" s="50" t="str">
        <f>UPPER(VLOOKUP(tbl_raw_data[[#This Row],[Analyst]],Settiings!$A$2:$B$16,2,0))</f>
        <v>MERCEDES</v>
      </c>
      <c r="O1460" s="50" t="str">
        <f>TRIM(UPPER(tbl_raw_data[[#This Row],[Outcome]]))</f>
        <v>WITHDRAW</v>
      </c>
      <c r="P1460" s="50" t="str">
        <f>TRIM(UPPER(tbl_raw_data[[#This Row],[Queue Name]]))</f>
        <v>CONSUMER EXISTING</v>
      </c>
      <c r="Q1460" s="50" t="str">
        <f>IF(tbl_raw_data[[#This Row],[Time taken in min]]&lt;=Settiings!$D$2,"SLA_MET","SLA_NOT_MET")</f>
        <v>SLA_MET</v>
      </c>
      <c r="R1460" s="94"/>
    </row>
    <row r="1461" spans="1:18" x14ac:dyDescent="0.3">
      <c r="A1461" s="14" t="s">
        <v>1746</v>
      </c>
      <c r="B1461" s="9">
        <v>45141.808148148149</v>
      </c>
      <c r="C1461" s="22">
        <v>45141.814131944448</v>
      </c>
      <c r="D1461" s="12" t="s">
        <v>8</v>
      </c>
      <c r="E1461" s="12" t="s">
        <v>9</v>
      </c>
      <c r="F1461" s="12" t="s">
        <v>53</v>
      </c>
      <c r="G1461" s="12" t="s">
        <v>1747</v>
      </c>
      <c r="H1461" s="78" t="s">
        <v>7450</v>
      </c>
      <c r="I1461" s="48">
        <f>tbl_raw_data[[#This Row],[Date Actioned]]-tbl_raw_data[[#This Row],[Date Tagged]]</f>
        <v>5.9837962980964221E-3</v>
      </c>
      <c r="J1461" s="46">
        <f>HOUR(tbl_raw_data[[#This Row],[Time_taken]])*60+MINUTE(tbl_raw_data[[#This Row],[Time_taken]])+SECOND(tbl_raw_data[[#This Row],[Time_taken]])/60</f>
        <v>8.6166666666666671</v>
      </c>
      <c r="K1461" s="52">
        <f>DATE(YEAR(tbl_raw_data[[#This Row],[Date Actioned]]),MONTH(tbl_raw_data[[#This Row],[Date Actioned]]),DAY(tbl_raw_data[[#This Row],[Date Actioned]]))</f>
        <v>45141</v>
      </c>
      <c r="L1461" s="50" t="str">
        <f>UPPER(TEXT(tbl_raw_data[[#This Row],[updated_date]],"MMMM"))</f>
        <v>AUGUST</v>
      </c>
      <c r="M1461" s="50" t="str">
        <f>"WEEK "&amp; IF(ROUNDUP(DAY(tbl_raw_data[[#This Row],[updated_date]])/7,0)=5,4,ROUNDUP(DAY(tbl_raw_data[[#This Row],[updated_date]])/7,0))</f>
        <v>WEEK 1</v>
      </c>
      <c r="N1461" s="50" t="str">
        <f>UPPER(VLOOKUP(tbl_raw_data[[#This Row],[Analyst]],Settiings!$A$2:$B$16,2,0))</f>
        <v>NAVED</v>
      </c>
      <c r="O1461" s="50" t="str">
        <f>TRIM(UPPER(tbl_raw_data[[#This Row],[Outcome]]))</f>
        <v>WITHDRAW</v>
      </c>
      <c r="P1461" s="50" t="str">
        <f>TRIM(UPPER(tbl_raw_data[[#This Row],[Queue Name]]))</f>
        <v>CONSUMER EXISTING</v>
      </c>
      <c r="Q1461" s="50" t="str">
        <f>IF(tbl_raw_data[[#This Row],[Time taken in min]]&lt;=Settiings!$D$2,"SLA_MET","SLA_NOT_MET")</f>
        <v>SLA_MET</v>
      </c>
      <c r="R1461" s="94"/>
    </row>
    <row r="1462" spans="1:18" x14ac:dyDescent="0.3">
      <c r="A1462" s="14" t="s">
        <v>1874</v>
      </c>
      <c r="B1462" s="9">
        <v>45142.596238425926</v>
      </c>
      <c r="C1462" s="22">
        <v>45142.607291666667</v>
      </c>
      <c r="D1462" s="12" t="s">
        <v>8</v>
      </c>
      <c r="E1462" s="12" t="s">
        <v>9</v>
      </c>
      <c r="F1462" s="12" t="s">
        <v>53</v>
      </c>
      <c r="G1462" s="12" t="s">
        <v>1875</v>
      </c>
      <c r="H1462" s="78" t="s">
        <v>7450</v>
      </c>
      <c r="I1462" s="48">
        <f>tbl_raw_data[[#This Row],[Date Actioned]]-tbl_raw_data[[#This Row],[Date Tagged]]</f>
        <v>1.1053240741603076E-2</v>
      </c>
      <c r="J1462" s="46">
        <f>HOUR(tbl_raw_data[[#This Row],[Time_taken]])*60+MINUTE(tbl_raw_data[[#This Row],[Time_taken]])+SECOND(tbl_raw_data[[#This Row],[Time_taken]])/60</f>
        <v>15.916666666666666</v>
      </c>
      <c r="K1462" s="52">
        <f>DATE(YEAR(tbl_raw_data[[#This Row],[Date Actioned]]),MONTH(tbl_raw_data[[#This Row],[Date Actioned]]),DAY(tbl_raw_data[[#This Row],[Date Actioned]]))</f>
        <v>45142</v>
      </c>
      <c r="L1462" s="50" t="str">
        <f>UPPER(TEXT(tbl_raw_data[[#This Row],[updated_date]],"MMMM"))</f>
        <v>AUGUST</v>
      </c>
      <c r="M1462" s="50" t="str">
        <f>"WEEK "&amp; IF(ROUNDUP(DAY(tbl_raw_data[[#This Row],[updated_date]])/7,0)=5,4,ROUNDUP(DAY(tbl_raw_data[[#This Row],[updated_date]])/7,0))</f>
        <v>WEEK 1</v>
      </c>
      <c r="N1462" s="50" t="str">
        <f>UPPER(VLOOKUP(tbl_raw_data[[#This Row],[Analyst]],Settiings!$A$2:$B$16,2,0))</f>
        <v>NAVED</v>
      </c>
      <c r="O1462" s="50" t="str">
        <f>TRIM(UPPER(tbl_raw_data[[#This Row],[Outcome]]))</f>
        <v>WITHDRAW</v>
      </c>
      <c r="P1462" s="50" t="str">
        <f>TRIM(UPPER(tbl_raw_data[[#This Row],[Queue Name]]))</f>
        <v>CONSUMER EXISTING</v>
      </c>
      <c r="Q1462" s="50" t="str">
        <f>IF(tbl_raw_data[[#This Row],[Time taken in min]]&lt;=Settiings!$D$2,"SLA_MET","SLA_NOT_MET")</f>
        <v>SLA_MET</v>
      </c>
      <c r="R1462" s="94"/>
    </row>
    <row r="1463" spans="1:18" x14ac:dyDescent="0.3">
      <c r="A1463" s="20" t="s">
        <v>1881</v>
      </c>
      <c r="B1463" s="15">
        <v>45142.607372685183</v>
      </c>
      <c r="C1463" s="21">
        <v>45142.617627314816</v>
      </c>
      <c r="D1463" s="18" t="s">
        <v>8</v>
      </c>
      <c r="E1463" s="18" t="s">
        <v>9</v>
      </c>
      <c r="F1463" s="18" t="s">
        <v>1222</v>
      </c>
      <c r="G1463" s="18" t="s">
        <v>28</v>
      </c>
      <c r="H1463" s="78" t="s">
        <v>7450</v>
      </c>
      <c r="I1463" s="48">
        <f>tbl_raw_data[[#This Row],[Date Actioned]]-tbl_raw_data[[#This Row],[Date Tagged]]</f>
        <v>1.025462963298196E-2</v>
      </c>
      <c r="J1463" s="46">
        <f>HOUR(tbl_raw_data[[#This Row],[Time_taken]])*60+MINUTE(tbl_raw_data[[#This Row],[Time_taken]])+SECOND(tbl_raw_data[[#This Row],[Time_taken]])/60</f>
        <v>14.766666666666667</v>
      </c>
      <c r="K1463" s="52">
        <f>DATE(YEAR(tbl_raw_data[[#This Row],[Date Actioned]]),MONTH(tbl_raw_data[[#This Row],[Date Actioned]]),DAY(tbl_raw_data[[#This Row],[Date Actioned]]))</f>
        <v>45142</v>
      </c>
      <c r="L1463" s="50" t="str">
        <f>UPPER(TEXT(tbl_raw_data[[#This Row],[updated_date]],"MMMM"))</f>
        <v>AUGUST</v>
      </c>
      <c r="M1463" s="50" t="str">
        <f>"WEEK "&amp; IF(ROUNDUP(DAY(tbl_raw_data[[#This Row],[updated_date]])/7,0)=5,4,ROUNDUP(DAY(tbl_raw_data[[#This Row],[updated_date]])/7,0))</f>
        <v>WEEK 1</v>
      </c>
      <c r="N1463" s="50" t="str">
        <f>UPPER(VLOOKUP(tbl_raw_data[[#This Row],[Analyst]],Settiings!$A$2:$B$16,2,0))</f>
        <v>HARDIK</v>
      </c>
      <c r="O1463" s="50" t="str">
        <f>TRIM(UPPER(tbl_raw_data[[#This Row],[Outcome]]))</f>
        <v>WITHDRAW</v>
      </c>
      <c r="P1463" s="50" t="str">
        <f>TRIM(UPPER(tbl_raw_data[[#This Row],[Queue Name]]))</f>
        <v>CONSUMER EXISTING</v>
      </c>
      <c r="Q1463" s="50" t="str">
        <f>IF(tbl_raw_data[[#This Row],[Time taken in min]]&lt;=Settiings!$D$2,"SLA_MET","SLA_NOT_MET")</f>
        <v>SLA_MET</v>
      </c>
      <c r="R1463" s="94"/>
    </row>
    <row r="1464" spans="1:18" x14ac:dyDescent="0.3">
      <c r="A1464" s="23" t="s">
        <v>1898</v>
      </c>
      <c r="B1464" s="15">
        <v>45142.624571759261</v>
      </c>
      <c r="C1464" s="21">
        <v>45142.627511574072</v>
      </c>
      <c r="D1464" s="18" t="s">
        <v>8</v>
      </c>
      <c r="E1464" s="18" t="s">
        <v>9</v>
      </c>
      <c r="F1464" s="18" t="s">
        <v>1228</v>
      </c>
      <c r="G1464" s="18" t="s">
        <v>28</v>
      </c>
      <c r="H1464" s="78" t="s">
        <v>7450</v>
      </c>
      <c r="I1464" s="48">
        <f>tbl_raw_data[[#This Row],[Date Actioned]]-tbl_raw_data[[#This Row],[Date Tagged]]</f>
        <v>2.9398148108157329E-3</v>
      </c>
      <c r="J1464" s="46">
        <f>HOUR(tbl_raw_data[[#This Row],[Time_taken]])*60+MINUTE(tbl_raw_data[[#This Row],[Time_taken]])+SECOND(tbl_raw_data[[#This Row],[Time_taken]])/60</f>
        <v>4.2333333333333334</v>
      </c>
      <c r="K1464" s="52">
        <f>DATE(YEAR(tbl_raw_data[[#This Row],[Date Actioned]]),MONTH(tbl_raw_data[[#This Row],[Date Actioned]]),DAY(tbl_raw_data[[#This Row],[Date Actioned]]))</f>
        <v>45142</v>
      </c>
      <c r="L1464" s="50" t="str">
        <f>UPPER(TEXT(tbl_raw_data[[#This Row],[updated_date]],"MMMM"))</f>
        <v>AUGUST</v>
      </c>
      <c r="M1464" s="50" t="str">
        <f>"WEEK "&amp; IF(ROUNDUP(DAY(tbl_raw_data[[#This Row],[updated_date]])/7,0)=5,4,ROUNDUP(DAY(tbl_raw_data[[#This Row],[updated_date]])/7,0))</f>
        <v>WEEK 1</v>
      </c>
      <c r="N1464" s="50" t="str">
        <f>UPPER(VLOOKUP(tbl_raw_data[[#This Row],[Analyst]],Settiings!$A$2:$B$16,2,0))</f>
        <v>RAJ</v>
      </c>
      <c r="O1464" s="50" t="str">
        <f>TRIM(UPPER(tbl_raw_data[[#This Row],[Outcome]]))</f>
        <v>WITHDRAW</v>
      </c>
      <c r="P1464" s="50" t="str">
        <f>TRIM(UPPER(tbl_raw_data[[#This Row],[Queue Name]]))</f>
        <v>CONSUMER EXISTING</v>
      </c>
      <c r="Q1464" s="50" t="str">
        <f>IF(tbl_raw_data[[#This Row],[Time taken in min]]&lt;=Settiings!$D$2,"SLA_MET","SLA_NOT_MET")</f>
        <v>SLA_MET</v>
      </c>
      <c r="R1464" s="94"/>
    </row>
    <row r="1465" spans="1:18" x14ac:dyDescent="0.3">
      <c r="A1465" s="14" t="s">
        <v>1996</v>
      </c>
      <c r="B1465" s="9">
        <v>45143.521898148145</v>
      </c>
      <c r="C1465" s="22">
        <v>45143.527997685182</v>
      </c>
      <c r="D1465" s="12" t="s">
        <v>8</v>
      </c>
      <c r="E1465" s="12" t="s">
        <v>9</v>
      </c>
      <c r="F1465" s="12" t="s">
        <v>1222</v>
      </c>
      <c r="G1465" s="12" t="s">
        <v>28</v>
      </c>
      <c r="H1465" s="78" t="s">
        <v>7450</v>
      </c>
      <c r="I1465" s="48">
        <f>tbl_raw_data[[#This Row],[Date Actioned]]-tbl_raw_data[[#This Row],[Date Tagged]]</f>
        <v>6.0995370367891155E-3</v>
      </c>
      <c r="J1465" s="46">
        <f>HOUR(tbl_raw_data[[#This Row],[Time_taken]])*60+MINUTE(tbl_raw_data[[#This Row],[Time_taken]])+SECOND(tbl_raw_data[[#This Row],[Time_taken]])/60</f>
        <v>8.7833333333333332</v>
      </c>
      <c r="K1465" s="52">
        <f>DATE(YEAR(tbl_raw_data[[#This Row],[Date Actioned]]),MONTH(tbl_raw_data[[#This Row],[Date Actioned]]),DAY(tbl_raw_data[[#This Row],[Date Actioned]]))</f>
        <v>45143</v>
      </c>
      <c r="L1465" s="50" t="str">
        <f>UPPER(TEXT(tbl_raw_data[[#This Row],[updated_date]],"MMMM"))</f>
        <v>AUGUST</v>
      </c>
      <c r="M1465" s="50" t="str">
        <f>"WEEK "&amp; IF(ROUNDUP(DAY(tbl_raw_data[[#This Row],[updated_date]])/7,0)=5,4,ROUNDUP(DAY(tbl_raw_data[[#This Row],[updated_date]])/7,0))</f>
        <v>WEEK 1</v>
      </c>
      <c r="N1465" s="50" t="str">
        <f>UPPER(VLOOKUP(tbl_raw_data[[#This Row],[Analyst]],Settiings!$A$2:$B$16,2,0))</f>
        <v>HARDIK</v>
      </c>
      <c r="O1465" s="50" t="str">
        <f>TRIM(UPPER(tbl_raw_data[[#This Row],[Outcome]]))</f>
        <v>WITHDRAW</v>
      </c>
      <c r="P1465" s="50" t="str">
        <f>TRIM(UPPER(tbl_raw_data[[#This Row],[Queue Name]]))</f>
        <v>CONSUMER EXISTING</v>
      </c>
      <c r="Q1465" s="50" t="str">
        <f>IF(tbl_raw_data[[#This Row],[Time taken in min]]&lt;=Settiings!$D$2,"SLA_MET","SLA_NOT_MET")</f>
        <v>SLA_MET</v>
      </c>
      <c r="R1465" s="94"/>
    </row>
    <row r="1466" spans="1:18" x14ac:dyDescent="0.3">
      <c r="A1466" s="14" t="s">
        <v>2026</v>
      </c>
      <c r="B1466" s="9">
        <v>45143.587581018517</v>
      </c>
      <c r="C1466" s="22">
        <v>45143.59103009259</v>
      </c>
      <c r="D1466" s="12" t="s">
        <v>8</v>
      </c>
      <c r="E1466" s="12" t="s">
        <v>9</v>
      </c>
      <c r="F1466" s="12" t="s">
        <v>1222</v>
      </c>
      <c r="G1466" s="12" t="s">
        <v>28</v>
      </c>
      <c r="H1466" s="78" t="s">
        <v>7450</v>
      </c>
      <c r="I1466" s="48">
        <f>tbl_raw_data[[#This Row],[Date Actioned]]-tbl_raw_data[[#This Row],[Date Tagged]]</f>
        <v>3.4490740727051161E-3</v>
      </c>
      <c r="J1466" s="46">
        <f>HOUR(tbl_raw_data[[#This Row],[Time_taken]])*60+MINUTE(tbl_raw_data[[#This Row],[Time_taken]])+SECOND(tbl_raw_data[[#This Row],[Time_taken]])/60</f>
        <v>4.9666666666666668</v>
      </c>
      <c r="K1466" s="52">
        <f>DATE(YEAR(tbl_raw_data[[#This Row],[Date Actioned]]),MONTH(tbl_raw_data[[#This Row],[Date Actioned]]),DAY(tbl_raw_data[[#This Row],[Date Actioned]]))</f>
        <v>45143</v>
      </c>
      <c r="L1466" s="50" t="str">
        <f>UPPER(TEXT(tbl_raw_data[[#This Row],[updated_date]],"MMMM"))</f>
        <v>AUGUST</v>
      </c>
      <c r="M1466" s="50" t="str">
        <f>"WEEK "&amp; IF(ROUNDUP(DAY(tbl_raw_data[[#This Row],[updated_date]])/7,0)=5,4,ROUNDUP(DAY(tbl_raw_data[[#This Row],[updated_date]])/7,0))</f>
        <v>WEEK 1</v>
      </c>
      <c r="N1466" s="50" t="str">
        <f>UPPER(VLOOKUP(tbl_raw_data[[#This Row],[Analyst]],Settiings!$A$2:$B$16,2,0))</f>
        <v>HARDIK</v>
      </c>
      <c r="O1466" s="50" t="str">
        <f>TRIM(UPPER(tbl_raw_data[[#This Row],[Outcome]]))</f>
        <v>WITHDRAW</v>
      </c>
      <c r="P1466" s="50" t="str">
        <f>TRIM(UPPER(tbl_raw_data[[#This Row],[Queue Name]]))</f>
        <v>CONSUMER EXISTING</v>
      </c>
      <c r="Q1466" s="50" t="str">
        <f>IF(tbl_raw_data[[#This Row],[Time taken in min]]&lt;=Settiings!$D$2,"SLA_MET","SLA_NOT_MET")</f>
        <v>SLA_MET</v>
      </c>
      <c r="R1466" s="94"/>
    </row>
    <row r="1467" spans="1:18" x14ac:dyDescent="0.3">
      <c r="A1467" s="20" t="s">
        <v>2028</v>
      </c>
      <c r="B1467" s="15">
        <v>45143.590960648151</v>
      </c>
      <c r="C1467" s="21">
        <v>45143.592766203707</v>
      </c>
      <c r="D1467" s="18" t="s">
        <v>8</v>
      </c>
      <c r="E1467" s="18" t="s">
        <v>9</v>
      </c>
      <c r="F1467" s="18" t="s">
        <v>1228</v>
      </c>
      <c r="G1467" s="18" t="s">
        <v>28</v>
      </c>
      <c r="H1467" s="78" t="s">
        <v>7450</v>
      </c>
      <c r="I1467" s="48">
        <f>tbl_raw_data[[#This Row],[Date Actioned]]-tbl_raw_data[[#This Row],[Date Tagged]]</f>
        <v>1.8055555556202307E-3</v>
      </c>
      <c r="J1467" s="46">
        <f>HOUR(tbl_raw_data[[#This Row],[Time_taken]])*60+MINUTE(tbl_raw_data[[#This Row],[Time_taken]])+SECOND(tbl_raw_data[[#This Row],[Time_taken]])/60</f>
        <v>2.6</v>
      </c>
      <c r="K1467" s="52">
        <f>DATE(YEAR(tbl_raw_data[[#This Row],[Date Actioned]]),MONTH(tbl_raw_data[[#This Row],[Date Actioned]]),DAY(tbl_raw_data[[#This Row],[Date Actioned]]))</f>
        <v>45143</v>
      </c>
      <c r="L1467" s="50" t="str">
        <f>UPPER(TEXT(tbl_raw_data[[#This Row],[updated_date]],"MMMM"))</f>
        <v>AUGUST</v>
      </c>
      <c r="M1467" s="50" t="str">
        <f>"WEEK "&amp; IF(ROUNDUP(DAY(tbl_raw_data[[#This Row],[updated_date]])/7,0)=5,4,ROUNDUP(DAY(tbl_raw_data[[#This Row],[updated_date]])/7,0))</f>
        <v>WEEK 1</v>
      </c>
      <c r="N1467" s="50" t="str">
        <f>UPPER(VLOOKUP(tbl_raw_data[[#This Row],[Analyst]],Settiings!$A$2:$B$16,2,0))</f>
        <v>RAJ</v>
      </c>
      <c r="O1467" s="50" t="str">
        <f>TRIM(UPPER(tbl_raw_data[[#This Row],[Outcome]]))</f>
        <v>WITHDRAW</v>
      </c>
      <c r="P1467" s="50" t="str">
        <f>TRIM(UPPER(tbl_raw_data[[#This Row],[Queue Name]]))</f>
        <v>CONSUMER EXISTING</v>
      </c>
      <c r="Q1467" s="50" t="str">
        <f>IF(tbl_raw_data[[#This Row],[Time taken in min]]&lt;=Settiings!$D$2,"SLA_MET","SLA_NOT_MET")</f>
        <v>SLA_MET</v>
      </c>
      <c r="R1467" s="94"/>
    </row>
    <row r="1468" spans="1:18" x14ac:dyDescent="0.3">
      <c r="A1468" s="14" t="s">
        <v>2125</v>
      </c>
      <c r="B1468" s="9">
        <v>45144.452280092592</v>
      </c>
      <c r="C1468" s="24">
        <v>45144.456886574073</v>
      </c>
      <c r="D1468" s="25" t="s">
        <v>8</v>
      </c>
      <c r="E1468" s="25" t="s">
        <v>9</v>
      </c>
      <c r="F1468" s="25" t="s">
        <v>50</v>
      </c>
      <c r="G1468" s="25" t="s">
        <v>28</v>
      </c>
      <c r="H1468" s="78" t="s">
        <v>7450</v>
      </c>
      <c r="I1468" s="48">
        <f>tbl_raw_data[[#This Row],[Date Actioned]]-tbl_raw_data[[#This Row],[Date Tagged]]</f>
        <v>4.6064814814599231E-3</v>
      </c>
      <c r="J1468" s="46">
        <f>HOUR(tbl_raw_data[[#This Row],[Time_taken]])*60+MINUTE(tbl_raw_data[[#This Row],[Time_taken]])+SECOND(tbl_raw_data[[#This Row],[Time_taken]])/60</f>
        <v>6.6333333333333329</v>
      </c>
      <c r="K1468" s="52">
        <f>DATE(YEAR(tbl_raw_data[[#This Row],[Date Actioned]]),MONTH(tbl_raw_data[[#This Row],[Date Actioned]]),DAY(tbl_raw_data[[#This Row],[Date Actioned]]))</f>
        <v>45144</v>
      </c>
      <c r="L1468" s="50" t="str">
        <f>UPPER(TEXT(tbl_raw_data[[#This Row],[updated_date]],"MMMM"))</f>
        <v>AUGUST</v>
      </c>
      <c r="M1468" s="50" t="str">
        <f>"WEEK "&amp; IF(ROUNDUP(DAY(tbl_raw_data[[#This Row],[updated_date]])/7,0)=5,4,ROUNDUP(DAY(tbl_raw_data[[#This Row],[updated_date]])/7,0))</f>
        <v>WEEK 1</v>
      </c>
      <c r="N1468" s="50" t="str">
        <f>UPPER(VLOOKUP(tbl_raw_data[[#This Row],[Analyst]],Settiings!$A$2:$B$16,2,0))</f>
        <v>SHAHID</v>
      </c>
      <c r="O1468" s="50" t="str">
        <f>TRIM(UPPER(tbl_raw_data[[#This Row],[Outcome]]))</f>
        <v>WITHDRAW</v>
      </c>
      <c r="P1468" s="50" t="str">
        <f>TRIM(UPPER(tbl_raw_data[[#This Row],[Queue Name]]))</f>
        <v>CONSUMER EXISTING</v>
      </c>
      <c r="Q1468" s="50" t="str">
        <f>IF(tbl_raw_data[[#This Row],[Time taken in min]]&lt;=Settiings!$D$2,"SLA_MET","SLA_NOT_MET")</f>
        <v>SLA_MET</v>
      </c>
      <c r="R1468" s="94"/>
    </row>
    <row r="1469" spans="1:18" x14ac:dyDescent="0.3">
      <c r="A1469" s="23" t="s">
        <v>2156</v>
      </c>
      <c r="B1469" s="9">
        <v>45144.522083333337</v>
      </c>
      <c r="C1469" s="24">
        <v>45144.528368055559</v>
      </c>
      <c r="D1469" s="25" t="s">
        <v>8</v>
      </c>
      <c r="E1469" s="25" t="s">
        <v>47</v>
      </c>
      <c r="F1469" s="25" t="s">
        <v>70</v>
      </c>
      <c r="G1469" s="25" t="s">
        <v>2157</v>
      </c>
      <c r="H1469" s="78" t="s">
        <v>7450</v>
      </c>
      <c r="I1469" s="48">
        <f>tbl_raw_data[[#This Row],[Date Actioned]]-tbl_raw_data[[#This Row],[Date Tagged]]</f>
        <v>6.284722221607808E-3</v>
      </c>
      <c r="J1469" s="46">
        <f>HOUR(tbl_raw_data[[#This Row],[Time_taken]])*60+MINUTE(tbl_raw_data[[#This Row],[Time_taken]])+SECOND(tbl_raw_data[[#This Row],[Time_taken]])/60</f>
        <v>9.0500000000000007</v>
      </c>
      <c r="K1469" s="52">
        <f>DATE(YEAR(tbl_raw_data[[#This Row],[Date Actioned]]),MONTH(tbl_raw_data[[#This Row],[Date Actioned]]),DAY(tbl_raw_data[[#This Row],[Date Actioned]]))</f>
        <v>45144</v>
      </c>
      <c r="L1469" s="50" t="str">
        <f>UPPER(TEXT(tbl_raw_data[[#This Row],[updated_date]],"MMMM"))</f>
        <v>AUGUST</v>
      </c>
      <c r="M1469" s="50" t="str">
        <f>"WEEK "&amp; IF(ROUNDUP(DAY(tbl_raw_data[[#This Row],[updated_date]])/7,0)=5,4,ROUNDUP(DAY(tbl_raw_data[[#This Row],[updated_date]])/7,0))</f>
        <v>WEEK 1</v>
      </c>
      <c r="N1469" s="50" t="str">
        <f>UPPER(VLOOKUP(tbl_raw_data[[#This Row],[Analyst]],Settiings!$A$2:$B$16,2,0))</f>
        <v>ASIF</v>
      </c>
      <c r="O1469" s="50" t="str">
        <f>TRIM(UPPER(tbl_raw_data[[#This Row],[Outcome]]))</f>
        <v>WITHDRAW</v>
      </c>
      <c r="P1469" s="50" t="str">
        <f>TRIM(UPPER(tbl_raw_data[[#This Row],[Queue Name]]))</f>
        <v>CONSUMER PRE BUREAU</v>
      </c>
      <c r="Q1469" s="50" t="str">
        <f>IF(tbl_raw_data[[#This Row],[Time taken in min]]&lt;=Settiings!$D$2,"SLA_MET","SLA_NOT_MET")</f>
        <v>SLA_MET</v>
      </c>
      <c r="R1469" s="94"/>
    </row>
    <row r="1470" spans="1:18" x14ac:dyDescent="0.3">
      <c r="A1470" s="14" t="s">
        <v>2160</v>
      </c>
      <c r="B1470" s="15">
        <v>45144.525046296294</v>
      </c>
      <c r="C1470" s="16">
        <v>45144.530532407407</v>
      </c>
      <c r="D1470" s="17" t="s">
        <v>8</v>
      </c>
      <c r="E1470" s="17" t="s">
        <v>9</v>
      </c>
      <c r="F1470" s="17" t="s">
        <v>53</v>
      </c>
      <c r="G1470" s="17" t="s">
        <v>2161</v>
      </c>
      <c r="H1470" s="78" t="s">
        <v>7450</v>
      </c>
      <c r="I1470" s="48">
        <f>tbl_raw_data[[#This Row],[Date Actioned]]-tbl_raw_data[[#This Row],[Date Tagged]]</f>
        <v>5.4861111129866913E-3</v>
      </c>
      <c r="J1470" s="46">
        <f>HOUR(tbl_raw_data[[#This Row],[Time_taken]])*60+MINUTE(tbl_raw_data[[#This Row],[Time_taken]])+SECOND(tbl_raw_data[[#This Row],[Time_taken]])/60</f>
        <v>7.9</v>
      </c>
      <c r="K1470" s="52">
        <f>DATE(YEAR(tbl_raw_data[[#This Row],[Date Actioned]]),MONTH(tbl_raw_data[[#This Row],[Date Actioned]]),DAY(tbl_raw_data[[#This Row],[Date Actioned]]))</f>
        <v>45144</v>
      </c>
      <c r="L1470" s="50" t="str">
        <f>UPPER(TEXT(tbl_raw_data[[#This Row],[updated_date]],"MMMM"))</f>
        <v>AUGUST</v>
      </c>
      <c r="M1470" s="50" t="str">
        <f>"WEEK "&amp; IF(ROUNDUP(DAY(tbl_raw_data[[#This Row],[updated_date]])/7,0)=5,4,ROUNDUP(DAY(tbl_raw_data[[#This Row],[updated_date]])/7,0))</f>
        <v>WEEK 1</v>
      </c>
      <c r="N1470" s="50" t="str">
        <f>UPPER(VLOOKUP(tbl_raw_data[[#This Row],[Analyst]],Settiings!$A$2:$B$16,2,0))</f>
        <v>NAVED</v>
      </c>
      <c r="O1470" s="50" t="str">
        <f>TRIM(UPPER(tbl_raw_data[[#This Row],[Outcome]]))</f>
        <v>WITHDRAW</v>
      </c>
      <c r="P1470" s="50" t="str">
        <f>TRIM(UPPER(tbl_raw_data[[#This Row],[Queue Name]]))</f>
        <v>CONSUMER EXISTING</v>
      </c>
      <c r="Q1470" s="50" t="str">
        <f>IF(tbl_raw_data[[#This Row],[Time taken in min]]&lt;=Settiings!$D$2,"SLA_MET","SLA_NOT_MET")</f>
        <v>SLA_MET</v>
      </c>
      <c r="R1470" s="94"/>
    </row>
    <row r="1471" spans="1:18" x14ac:dyDescent="0.3">
      <c r="A1471" s="20" t="s">
        <v>2165</v>
      </c>
      <c r="B1471" s="9">
        <v>45144.534849537034</v>
      </c>
      <c r="C1471" s="24">
        <v>45144.539247685185</v>
      </c>
      <c r="D1471" s="25" t="s">
        <v>8</v>
      </c>
      <c r="E1471" s="25" t="s">
        <v>9</v>
      </c>
      <c r="F1471" s="25" t="s">
        <v>76</v>
      </c>
      <c r="G1471" s="25" t="s">
        <v>28</v>
      </c>
      <c r="H1471" s="78" t="s">
        <v>7450</v>
      </c>
      <c r="I1471" s="48">
        <f>tbl_raw_data[[#This Row],[Date Actioned]]-tbl_raw_data[[#This Row],[Date Tagged]]</f>
        <v>4.3981481503578834E-3</v>
      </c>
      <c r="J1471" s="46">
        <f>HOUR(tbl_raw_data[[#This Row],[Time_taken]])*60+MINUTE(tbl_raw_data[[#This Row],[Time_taken]])+SECOND(tbl_raw_data[[#This Row],[Time_taken]])/60</f>
        <v>6.333333333333333</v>
      </c>
      <c r="K1471" s="52">
        <f>DATE(YEAR(tbl_raw_data[[#This Row],[Date Actioned]]),MONTH(tbl_raw_data[[#This Row],[Date Actioned]]),DAY(tbl_raw_data[[#This Row],[Date Actioned]]))</f>
        <v>45144</v>
      </c>
      <c r="L1471" s="50" t="str">
        <f>UPPER(TEXT(tbl_raw_data[[#This Row],[updated_date]],"MMMM"))</f>
        <v>AUGUST</v>
      </c>
      <c r="M1471" s="50" t="str">
        <f>"WEEK "&amp; IF(ROUNDUP(DAY(tbl_raw_data[[#This Row],[updated_date]])/7,0)=5,4,ROUNDUP(DAY(tbl_raw_data[[#This Row],[updated_date]])/7,0))</f>
        <v>WEEK 1</v>
      </c>
      <c r="N1471" s="50" t="str">
        <f>UPPER(VLOOKUP(tbl_raw_data[[#This Row],[Analyst]],Settiings!$A$2:$B$16,2,0))</f>
        <v>ROHAN</v>
      </c>
      <c r="O1471" s="50" t="str">
        <f>TRIM(UPPER(tbl_raw_data[[#This Row],[Outcome]]))</f>
        <v>WITHDRAW</v>
      </c>
      <c r="P1471" s="50" t="str">
        <f>TRIM(UPPER(tbl_raw_data[[#This Row],[Queue Name]]))</f>
        <v>CONSUMER EXISTING</v>
      </c>
      <c r="Q1471" s="50" t="str">
        <f>IF(tbl_raw_data[[#This Row],[Time taken in min]]&lt;=Settiings!$D$2,"SLA_MET","SLA_NOT_MET")</f>
        <v>SLA_MET</v>
      </c>
      <c r="R1471" s="94"/>
    </row>
    <row r="1472" spans="1:18" x14ac:dyDescent="0.3">
      <c r="A1472" s="23" t="s">
        <v>2170</v>
      </c>
      <c r="B1472" s="15">
        <v>45144.5549537037</v>
      </c>
      <c r="C1472" s="16">
        <v>45144.561782407407</v>
      </c>
      <c r="D1472" s="17" t="s">
        <v>8</v>
      </c>
      <c r="E1472" s="17" t="s">
        <v>9</v>
      </c>
      <c r="F1472" s="17" t="s">
        <v>1222</v>
      </c>
      <c r="G1472" s="17" t="s">
        <v>28</v>
      </c>
      <c r="H1472" s="78" t="s">
        <v>7450</v>
      </c>
      <c r="I1472" s="48">
        <f>tbl_raw_data[[#This Row],[Date Actioned]]-tbl_raw_data[[#This Row],[Date Tagged]]</f>
        <v>6.8287037065601908E-3</v>
      </c>
      <c r="J1472" s="46">
        <f>HOUR(tbl_raw_data[[#This Row],[Time_taken]])*60+MINUTE(tbl_raw_data[[#This Row],[Time_taken]])+SECOND(tbl_raw_data[[#This Row],[Time_taken]])/60</f>
        <v>9.8333333333333339</v>
      </c>
      <c r="K1472" s="52">
        <f>DATE(YEAR(tbl_raw_data[[#This Row],[Date Actioned]]),MONTH(tbl_raw_data[[#This Row],[Date Actioned]]),DAY(tbl_raw_data[[#This Row],[Date Actioned]]))</f>
        <v>45144</v>
      </c>
      <c r="L1472" s="50" t="str">
        <f>UPPER(TEXT(tbl_raw_data[[#This Row],[updated_date]],"MMMM"))</f>
        <v>AUGUST</v>
      </c>
      <c r="M1472" s="50" t="str">
        <f>"WEEK "&amp; IF(ROUNDUP(DAY(tbl_raw_data[[#This Row],[updated_date]])/7,0)=5,4,ROUNDUP(DAY(tbl_raw_data[[#This Row],[updated_date]])/7,0))</f>
        <v>WEEK 1</v>
      </c>
      <c r="N1472" s="50" t="str">
        <f>UPPER(VLOOKUP(tbl_raw_data[[#This Row],[Analyst]],Settiings!$A$2:$B$16,2,0))</f>
        <v>HARDIK</v>
      </c>
      <c r="O1472" s="50" t="str">
        <f>TRIM(UPPER(tbl_raw_data[[#This Row],[Outcome]]))</f>
        <v>WITHDRAW</v>
      </c>
      <c r="P1472" s="50" t="str">
        <f>TRIM(UPPER(tbl_raw_data[[#This Row],[Queue Name]]))</f>
        <v>CONSUMER EXISTING</v>
      </c>
      <c r="Q1472" s="50" t="str">
        <f>IF(tbl_raw_data[[#This Row],[Time taken in min]]&lt;=Settiings!$D$2,"SLA_MET","SLA_NOT_MET")</f>
        <v>SLA_MET</v>
      </c>
      <c r="R1472" s="94"/>
    </row>
    <row r="1473" spans="1:18" x14ac:dyDescent="0.3">
      <c r="A1473" s="20" t="s">
        <v>2185</v>
      </c>
      <c r="B1473" s="9">
        <v>45144.580405092594</v>
      </c>
      <c r="C1473" s="24">
        <v>45144.585219907407</v>
      </c>
      <c r="D1473" s="25" t="s">
        <v>8</v>
      </c>
      <c r="E1473" s="25" t="s">
        <v>9</v>
      </c>
      <c r="F1473" s="25" t="s">
        <v>53</v>
      </c>
      <c r="G1473" s="25" t="s">
        <v>2186</v>
      </c>
      <c r="H1473" s="78" t="s">
        <v>7450</v>
      </c>
      <c r="I1473" s="48">
        <f>tbl_raw_data[[#This Row],[Date Actioned]]-tbl_raw_data[[#This Row],[Date Tagged]]</f>
        <v>4.8148148125619628E-3</v>
      </c>
      <c r="J1473" s="46">
        <f>HOUR(tbl_raw_data[[#This Row],[Time_taken]])*60+MINUTE(tbl_raw_data[[#This Row],[Time_taken]])+SECOND(tbl_raw_data[[#This Row],[Time_taken]])/60</f>
        <v>6.9333333333333336</v>
      </c>
      <c r="K1473" s="52">
        <f>DATE(YEAR(tbl_raw_data[[#This Row],[Date Actioned]]),MONTH(tbl_raw_data[[#This Row],[Date Actioned]]),DAY(tbl_raw_data[[#This Row],[Date Actioned]]))</f>
        <v>45144</v>
      </c>
      <c r="L1473" s="50" t="str">
        <f>UPPER(TEXT(tbl_raw_data[[#This Row],[updated_date]],"MMMM"))</f>
        <v>AUGUST</v>
      </c>
      <c r="M1473" s="50" t="str">
        <f>"WEEK "&amp; IF(ROUNDUP(DAY(tbl_raw_data[[#This Row],[updated_date]])/7,0)=5,4,ROUNDUP(DAY(tbl_raw_data[[#This Row],[updated_date]])/7,0))</f>
        <v>WEEK 1</v>
      </c>
      <c r="N1473" s="50" t="str">
        <f>UPPER(VLOOKUP(tbl_raw_data[[#This Row],[Analyst]],Settiings!$A$2:$B$16,2,0))</f>
        <v>NAVED</v>
      </c>
      <c r="O1473" s="50" t="str">
        <f>TRIM(UPPER(tbl_raw_data[[#This Row],[Outcome]]))</f>
        <v>WITHDRAW</v>
      </c>
      <c r="P1473" s="50" t="str">
        <f>TRIM(UPPER(tbl_raw_data[[#This Row],[Queue Name]]))</f>
        <v>CONSUMER EXISTING</v>
      </c>
      <c r="Q1473" s="50" t="str">
        <f>IF(tbl_raw_data[[#This Row],[Time taken in min]]&lt;=Settiings!$D$2,"SLA_MET","SLA_NOT_MET")</f>
        <v>SLA_MET</v>
      </c>
      <c r="R1473" s="94"/>
    </row>
    <row r="1474" spans="1:18" x14ac:dyDescent="0.3">
      <c r="A1474" s="23" t="s">
        <v>2190</v>
      </c>
      <c r="B1474" s="15">
        <v>45144.584537037037</v>
      </c>
      <c r="C1474" s="16">
        <v>45144.588252314818</v>
      </c>
      <c r="D1474" s="17" t="s">
        <v>8</v>
      </c>
      <c r="E1474" s="17" t="s">
        <v>9</v>
      </c>
      <c r="F1474" s="17" t="s">
        <v>53</v>
      </c>
      <c r="G1474" s="17" t="s">
        <v>2191</v>
      </c>
      <c r="H1474" s="78" t="s">
        <v>7450</v>
      </c>
      <c r="I1474" s="48">
        <f>tbl_raw_data[[#This Row],[Date Actioned]]-tbl_raw_data[[#This Row],[Date Tagged]]</f>
        <v>3.7152777804294601E-3</v>
      </c>
      <c r="J1474" s="46">
        <f>HOUR(tbl_raw_data[[#This Row],[Time_taken]])*60+MINUTE(tbl_raw_data[[#This Row],[Time_taken]])+SECOND(tbl_raw_data[[#This Row],[Time_taken]])/60</f>
        <v>5.35</v>
      </c>
      <c r="K1474" s="52">
        <f>DATE(YEAR(tbl_raw_data[[#This Row],[Date Actioned]]),MONTH(tbl_raw_data[[#This Row],[Date Actioned]]),DAY(tbl_raw_data[[#This Row],[Date Actioned]]))</f>
        <v>45144</v>
      </c>
      <c r="L1474" s="50" t="str">
        <f>UPPER(TEXT(tbl_raw_data[[#This Row],[updated_date]],"MMMM"))</f>
        <v>AUGUST</v>
      </c>
      <c r="M1474" s="50" t="str">
        <f>"WEEK "&amp; IF(ROUNDUP(DAY(tbl_raw_data[[#This Row],[updated_date]])/7,0)=5,4,ROUNDUP(DAY(tbl_raw_data[[#This Row],[updated_date]])/7,0))</f>
        <v>WEEK 1</v>
      </c>
      <c r="N1474" s="50" t="str">
        <f>UPPER(VLOOKUP(tbl_raw_data[[#This Row],[Analyst]],Settiings!$A$2:$B$16,2,0))</f>
        <v>NAVED</v>
      </c>
      <c r="O1474" s="50" t="str">
        <f>TRIM(UPPER(tbl_raw_data[[#This Row],[Outcome]]))</f>
        <v>WITHDRAW</v>
      </c>
      <c r="P1474" s="50" t="str">
        <f>TRIM(UPPER(tbl_raw_data[[#This Row],[Queue Name]]))</f>
        <v>CONSUMER EXISTING</v>
      </c>
      <c r="Q1474" s="50" t="str">
        <f>IF(tbl_raw_data[[#This Row],[Time taken in min]]&lt;=Settiings!$D$2,"SLA_MET","SLA_NOT_MET")</f>
        <v>SLA_MET</v>
      </c>
      <c r="R1474" s="94"/>
    </row>
    <row r="1475" spans="1:18" x14ac:dyDescent="0.3">
      <c r="A1475" s="14" t="s">
        <v>2193</v>
      </c>
      <c r="B1475" s="9">
        <v>45144.587453703702</v>
      </c>
      <c r="C1475" s="24">
        <v>45144.591423611113</v>
      </c>
      <c r="D1475" s="25" t="s">
        <v>8</v>
      </c>
      <c r="E1475" s="25" t="s">
        <v>9</v>
      </c>
      <c r="F1475" s="25" t="s">
        <v>1222</v>
      </c>
      <c r="G1475" s="25" t="s">
        <v>28</v>
      </c>
      <c r="H1475" s="78" t="s">
        <v>7450</v>
      </c>
      <c r="I1475" s="48">
        <f>tbl_raw_data[[#This Row],[Date Actioned]]-tbl_raw_data[[#This Row],[Date Tagged]]</f>
        <v>3.9699074113741517E-3</v>
      </c>
      <c r="J1475" s="46">
        <f>HOUR(tbl_raw_data[[#This Row],[Time_taken]])*60+MINUTE(tbl_raw_data[[#This Row],[Time_taken]])+SECOND(tbl_raw_data[[#This Row],[Time_taken]])/60</f>
        <v>5.7166666666666668</v>
      </c>
      <c r="K1475" s="52">
        <f>DATE(YEAR(tbl_raw_data[[#This Row],[Date Actioned]]),MONTH(tbl_raw_data[[#This Row],[Date Actioned]]),DAY(tbl_raw_data[[#This Row],[Date Actioned]]))</f>
        <v>45144</v>
      </c>
      <c r="L1475" s="50" t="str">
        <f>UPPER(TEXT(tbl_raw_data[[#This Row],[updated_date]],"MMMM"))</f>
        <v>AUGUST</v>
      </c>
      <c r="M1475" s="50" t="str">
        <f>"WEEK "&amp; IF(ROUNDUP(DAY(tbl_raw_data[[#This Row],[updated_date]])/7,0)=5,4,ROUNDUP(DAY(tbl_raw_data[[#This Row],[updated_date]])/7,0))</f>
        <v>WEEK 1</v>
      </c>
      <c r="N1475" s="50" t="str">
        <f>UPPER(VLOOKUP(tbl_raw_data[[#This Row],[Analyst]],Settiings!$A$2:$B$16,2,0))</f>
        <v>HARDIK</v>
      </c>
      <c r="O1475" s="50" t="str">
        <f>TRIM(UPPER(tbl_raw_data[[#This Row],[Outcome]]))</f>
        <v>WITHDRAW</v>
      </c>
      <c r="P1475" s="50" t="str">
        <f>TRIM(UPPER(tbl_raw_data[[#This Row],[Queue Name]]))</f>
        <v>CONSUMER EXISTING</v>
      </c>
      <c r="Q1475" s="50" t="str">
        <f>IF(tbl_raw_data[[#This Row],[Time taken in min]]&lt;=Settiings!$D$2,"SLA_MET","SLA_NOT_MET")</f>
        <v>SLA_MET</v>
      </c>
      <c r="R1475" s="94"/>
    </row>
    <row r="1476" spans="1:18" x14ac:dyDescent="0.3">
      <c r="A1476" s="20" t="s">
        <v>2205</v>
      </c>
      <c r="B1476" s="9">
        <v>45144.630266203705</v>
      </c>
      <c r="C1476" s="24">
        <v>45144.634895833333</v>
      </c>
      <c r="D1476" s="25" t="s">
        <v>8</v>
      </c>
      <c r="E1476" s="25" t="s">
        <v>9</v>
      </c>
      <c r="F1476" s="25" t="s">
        <v>1222</v>
      </c>
      <c r="G1476" s="25" t="s">
        <v>28</v>
      </c>
      <c r="H1476" s="78" t="s">
        <v>7450</v>
      </c>
      <c r="I1476" s="48">
        <f>tbl_raw_data[[#This Row],[Date Actioned]]-tbl_raw_data[[#This Row],[Date Tagged]]</f>
        <v>4.6296296277432702E-3</v>
      </c>
      <c r="J1476" s="46">
        <f>HOUR(tbl_raw_data[[#This Row],[Time_taken]])*60+MINUTE(tbl_raw_data[[#This Row],[Time_taken]])+SECOND(tbl_raw_data[[#This Row],[Time_taken]])/60</f>
        <v>6.666666666666667</v>
      </c>
      <c r="K1476" s="52">
        <f>DATE(YEAR(tbl_raw_data[[#This Row],[Date Actioned]]),MONTH(tbl_raw_data[[#This Row],[Date Actioned]]),DAY(tbl_raw_data[[#This Row],[Date Actioned]]))</f>
        <v>45144</v>
      </c>
      <c r="L1476" s="50" t="str">
        <f>UPPER(TEXT(tbl_raw_data[[#This Row],[updated_date]],"MMMM"))</f>
        <v>AUGUST</v>
      </c>
      <c r="M1476" s="50" t="str">
        <f>"WEEK "&amp; IF(ROUNDUP(DAY(tbl_raw_data[[#This Row],[updated_date]])/7,0)=5,4,ROUNDUP(DAY(tbl_raw_data[[#This Row],[updated_date]])/7,0))</f>
        <v>WEEK 1</v>
      </c>
      <c r="N1476" s="50" t="str">
        <f>UPPER(VLOOKUP(tbl_raw_data[[#This Row],[Analyst]],Settiings!$A$2:$B$16,2,0))</f>
        <v>HARDIK</v>
      </c>
      <c r="O1476" s="50" t="str">
        <f>TRIM(UPPER(tbl_raw_data[[#This Row],[Outcome]]))</f>
        <v>WITHDRAW</v>
      </c>
      <c r="P1476" s="50" t="str">
        <f>TRIM(UPPER(tbl_raw_data[[#This Row],[Queue Name]]))</f>
        <v>CONSUMER EXISTING</v>
      </c>
      <c r="Q1476" s="50" t="str">
        <f>IF(tbl_raw_data[[#This Row],[Time taken in min]]&lt;=Settiings!$D$2,"SLA_MET","SLA_NOT_MET")</f>
        <v>SLA_MET</v>
      </c>
      <c r="R1476" s="94"/>
    </row>
    <row r="1477" spans="1:18" x14ac:dyDescent="0.3">
      <c r="A1477" s="20" t="s">
        <v>2344</v>
      </c>
      <c r="B1477" s="9">
        <v>45145.368391203701</v>
      </c>
      <c r="C1477" s="24">
        <v>45145.375856481478</v>
      </c>
      <c r="D1477" s="25" t="s">
        <v>8</v>
      </c>
      <c r="E1477" s="25" t="s">
        <v>9</v>
      </c>
      <c r="F1477" s="25" t="s">
        <v>1222</v>
      </c>
      <c r="G1477" s="25" t="s">
        <v>28</v>
      </c>
      <c r="H1477" s="78" t="s">
        <v>7450</v>
      </c>
      <c r="I1477" s="48">
        <f>tbl_raw_data[[#This Row],[Date Actioned]]-tbl_raw_data[[#This Row],[Date Tagged]]</f>
        <v>7.4652777766459621E-3</v>
      </c>
      <c r="J1477" s="46">
        <f>HOUR(tbl_raw_data[[#This Row],[Time_taken]])*60+MINUTE(tbl_raw_data[[#This Row],[Time_taken]])+SECOND(tbl_raw_data[[#This Row],[Time_taken]])/60</f>
        <v>10.75</v>
      </c>
      <c r="K1477" s="52">
        <f>DATE(YEAR(tbl_raw_data[[#This Row],[Date Actioned]]),MONTH(tbl_raw_data[[#This Row],[Date Actioned]]),DAY(tbl_raw_data[[#This Row],[Date Actioned]]))</f>
        <v>45145</v>
      </c>
      <c r="L1477" s="50" t="str">
        <f>UPPER(TEXT(tbl_raw_data[[#This Row],[updated_date]],"MMMM"))</f>
        <v>AUGUST</v>
      </c>
      <c r="M1477" s="50" t="str">
        <f>"WEEK "&amp; IF(ROUNDUP(DAY(tbl_raw_data[[#This Row],[updated_date]])/7,0)=5,4,ROUNDUP(DAY(tbl_raw_data[[#This Row],[updated_date]])/7,0))</f>
        <v>WEEK 1</v>
      </c>
      <c r="N1477" s="50" t="str">
        <f>UPPER(VLOOKUP(tbl_raw_data[[#This Row],[Analyst]],Settiings!$A$2:$B$16,2,0))</f>
        <v>HARDIK</v>
      </c>
      <c r="O1477" s="50" t="str">
        <f>TRIM(UPPER(tbl_raw_data[[#This Row],[Outcome]]))</f>
        <v>WITHDRAW</v>
      </c>
      <c r="P1477" s="50" t="str">
        <f>TRIM(UPPER(tbl_raw_data[[#This Row],[Queue Name]]))</f>
        <v>CONSUMER EXISTING</v>
      </c>
      <c r="Q1477" s="50" t="str">
        <f>IF(tbl_raw_data[[#This Row],[Time taken in min]]&lt;=Settiings!$D$2,"SLA_MET","SLA_NOT_MET")</f>
        <v>SLA_MET</v>
      </c>
      <c r="R1477" s="94"/>
    </row>
    <row r="1478" spans="1:18" x14ac:dyDescent="0.3">
      <c r="A1478" s="23" t="s">
        <v>2356</v>
      </c>
      <c r="B1478" s="9">
        <v>45145.414861111109</v>
      </c>
      <c r="C1478" s="24">
        <v>45145.420555555553</v>
      </c>
      <c r="D1478" s="25" t="s">
        <v>8</v>
      </c>
      <c r="E1478" s="25" t="s">
        <v>9</v>
      </c>
      <c r="F1478" s="25" t="s">
        <v>43</v>
      </c>
      <c r="G1478" s="25" t="s">
        <v>28</v>
      </c>
      <c r="H1478" s="78" t="s">
        <v>7450</v>
      </c>
      <c r="I1478" s="48">
        <f>tbl_raw_data[[#This Row],[Date Actioned]]-tbl_raw_data[[#This Row],[Date Tagged]]</f>
        <v>5.694444444088731E-3</v>
      </c>
      <c r="J1478" s="46">
        <f>HOUR(tbl_raw_data[[#This Row],[Time_taken]])*60+MINUTE(tbl_raw_data[[#This Row],[Time_taken]])+SECOND(tbl_raw_data[[#This Row],[Time_taken]])/60</f>
        <v>8.1999999999999993</v>
      </c>
      <c r="K1478" s="52">
        <f>DATE(YEAR(tbl_raw_data[[#This Row],[Date Actioned]]),MONTH(tbl_raw_data[[#This Row],[Date Actioned]]),DAY(tbl_raw_data[[#This Row],[Date Actioned]]))</f>
        <v>45145</v>
      </c>
      <c r="L1478" s="50" t="str">
        <f>UPPER(TEXT(tbl_raw_data[[#This Row],[updated_date]],"MMMM"))</f>
        <v>AUGUST</v>
      </c>
      <c r="M1478" s="50" t="str">
        <f>"WEEK "&amp; IF(ROUNDUP(DAY(tbl_raw_data[[#This Row],[updated_date]])/7,0)=5,4,ROUNDUP(DAY(tbl_raw_data[[#This Row],[updated_date]])/7,0))</f>
        <v>WEEK 1</v>
      </c>
      <c r="N1478" s="50" t="str">
        <f>UPPER(VLOOKUP(tbl_raw_data[[#This Row],[Analyst]],Settiings!$A$2:$B$16,2,0))</f>
        <v>MERCEDES</v>
      </c>
      <c r="O1478" s="50" t="str">
        <f>TRIM(UPPER(tbl_raw_data[[#This Row],[Outcome]]))</f>
        <v>WITHDRAW</v>
      </c>
      <c r="P1478" s="50" t="str">
        <f>TRIM(UPPER(tbl_raw_data[[#This Row],[Queue Name]]))</f>
        <v>CONSUMER EXISTING</v>
      </c>
      <c r="Q1478" s="50" t="str">
        <f>IF(tbl_raw_data[[#This Row],[Time taken in min]]&lt;=Settiings!$D$2,"SLA_MET","SLA_NOT_MET")</f>
        <v>SLA_MET</v>
      </c>
      <c r="R1478" s="94"/>
    </row>
    <row r="1479" spans="1:18" x14ac:dyDescent="0.3">
      <c r="A1479" s="20" t="s">
        <v>2528</v>
      </c>
      <c r="B1479" s="9">
        <v>45145.75503472222</v>
      </c>
      <c r="C1479" s="24">
        <v>45145.768287037034</v>
      </c>
      <c r="D1479" s="25" t="s">
        <v>8</v>
      </c>
      <c r="E1479" s="25" t="s">
        <v>9</v>
      </c>
      <c r="F1479" s="25" t="s">
        <v>10</v>
      </c>
      <c r="G1479" s="25" t="s">
        <v>28</v>
      </c>
      <c r="H1479" s="78" t="s">
        <v>7450</v>
      </c>
      <c r="I1479" s="48">
        <f>tbl_raw_data[[#This Row],[Date Actioned]]-tbl_raw_data[[#This Row],[Date Tagged]]</f>
        <v>1.3252314813144039E-2</v>
      </c>
      <c r="J1479" s="46">
        <f>HOUR(tbl_raw_data[[#This Row],[Time_taken]])*60+MINUTE(tbl_raw_data[[#This Row],[Time_taken]])+SECOND(tbl_raw_data[[#This Row],[Time_taken]])/60</f>
        <v>19.083333333333332</v>
      </c>
      <c r="K1479" s="52">
        <f>DATE(YEAR(tbl_raw_data[[#This Row],[Date Actioned]]),MONTH(tbl_raw_data[[#This Row],[Date Actioned]]),DAY(tbl_raw_data[[#This Row],[Date Actioned]]))</f>
        <v>45145</v>
      </c>
      <c r="L1479" s="50" t="str">
        <f>UPPER(TEXT(tbl_raw_data[[#This Row],[updated_date]],"MMMM"))</f>
        <v>AUGUST</v>
      </c>
      <c r="M1479" s="50" t="str">
        <f>"WEEK "&amp; IF(ROUNDUP(DAY(tbl_raw_data[[#This Row],[updated_date]])/7,0)=5,4,ROUNDUP(DAY(tbl_raw_data[[#This Row],[updated_date]])/7,0))</f>
        <v>WEEK 1</v>
      </c>
      <c r="N1479" s="50" t="str">
        <f>UPPER(VLOOKUP(tbl_raw_data[[#This Row],[Analyst]],Settiings!$A$2:$B$16,2,0))</f>
        <v>NITESH</v>
      </c>
      <c r="O1479" s="50" t="str">
        <f>TRIM(UPPER(tbl_raw_data[[#This Row],[Outcome]]))</f>
        <v>WITHDRAW</v>
      </c>
      <c r="P1479" s="50" t="str">
        <f>TRIM(UPPER(tbl_raw_data[[#This Row],[Queue Name]]))</f>
        <v>CONSUMER EXISTING</v>
      </c>
      <c r="Q1479" s="50" t="str">
        <f>IF(tbl_raw_data[[#This Row],[Time taken in min]]&lt;=Settiings!$D$2,"SLA_MET","SLA_NOT_MET")</f>
        <v>SLA_MET</v>
      </c>
      <c r="R1479" s="94"/>
    </row>
    <row r="1480" spans="1:18" x14ac:dyDescent="0.3">
      <c r="A1480" s="14" t="s">
        <v>2567</v>
      </c>
      <c r="B1480" s="9">
        <v>45146.420868055553</v>
      </c>
      <c r="C1480" s="24">
        <v>45146.426006944443</v>
      </c>
      <c r="D1480" s="25" t="s">
        <v>8</v>
      </c>
      <c r="E1480" s="25" t="s">
        <v>9</v>
      </c>
      <c r="F1480" s="25" t="s">
        <v>43</v>
      </c>
      <c r="G1480" s="25" t="s">
        <v>28</v>
      </c>
      <c r="H1480" s="78" t="s">
        <v>7450</v>
      </c>
      <c r="I1480" s="48">
        <f>tbl_raw_data[[#This Row],[Date Actioned]]-tbl_raw_data[[#This Row],[Date Tagged]]</f>
        <v>5.1388888896326534E-3</v>
      </c>
      <c r="J1480" s="46">
        <f>HOUR(tbl_raw_data[[#This Row],[Time_taken]])*60+MINUTE(tbl_raw_data[[#This Row],[Time_taken]])+SECOND(tbl_raw_data[[#This Row],[Time_taken]])/60</f>
        <v>7.4</v>
      </c>
      <c r="K1480" s="52">
        <f>DATE(YEAR(tbl_raw_data[[#This Row],[Date Actioned]]),MONTH(tbl_raw_data[[#This Row],[Date Actioned]]),DAY(tbl_raw_data[[#This Row],[Date Actioned]]))</f>
        <v>45146</v>
      </c>
      <c r="L1480" s="50" t="str">
        <f>UPPER(TEXT(tbl_raw_data[[#This Row],[updated_date]],"MMMM"))</f>
        <v>AUGUST</v>
      </c>
      <c r="M1480" s="50" t="str">
        <f>"WEEK "&amp; IF(ROUNDUP(DAY(tbl_raw_data[[#This Row],[updated_date]])/7,0)=5,4,ROUNDUP(DAY(tbl_raw_data[[#This Row],[updated_date]])/7,0))</f>
        <v>WEEK 2</v>
      </c>
      <c r="N1480" s="50" t="str">
        <f>UPPER(VLOOKUP(tbl_raw_data[[#This Row],[Analyst]],Settiings!$A$2:$B$16,2,0))</f>
        <v>MERCEDES</v>
      </c>
      <c r="O1480" s="50" t="str">
        <f>TRIM(UPPER(tbl_raw_data[[#This Row],[Outcome]]))</f>
        <v>WITHDRAW</v>
      </c>
      <c r="P1480" s="50" t="str">
        <f>TRIM(UPPER(tbl_raw_data[[#This Row],[Queue Name]]))</f>
        <v>CONSUMER EXISTING</v>
      </c>
      <c r="Q1480" s="50" t="str">
        <f>IF(tbl_raw_data[[#This Row],[Time taken in min]]&lt;=Settiings!$D$2,"SLA_MET","SLA_NOT_MET")</f>
        <v>SLA_MET</v>
      </c>
      <c r="R1480" s="94"/>
    </row>
    <row r="1481" spans="1:18" x14ac:dyDescent="0.3">
      <c r="A1481" s="23" t="s">
        <v>2618</v>
      </c>
      <c r="B1481" s="9">
        <v>45146.526921296296</v>
      </c>
      <c r="C1481" s="24">
        <v>45146.530497685184</v>
      </c>
      <c r="D1481" s="25" t="s">
        <v>8</v>
      </c>
      <c r="E1481" s="25" t="s">
        <v>9</v>
      </c>
      <c r="F1481" s="25" t="s">
        <v>1222</v>
      </c>
      <c r="G1481" s="25" t="s">
        <v>28</v>
      </c>
      <c r="H1481" s="78" t="s">
        <v>7450</v>
      </c>
      <c r="I1481" s="48">
        <f>tbl_raw_data[[#This Row],[Date Actioned]]-tbl_raw_data[[#This Row],[Date Tagged]]</f>
        <v>3.5763888881774619E-3</v>
      </c>
      <c r="J1481" s="46">
        <f>HOUR(tbl_raw_data[[#This Row],[Time_taken]])*60+MINUTE(tbl_raw_data[[#This Row],[Time_taken]])+SECOND(tbl_raw_data[[#This Row],[Time_taken]])/60</f>
        <v>5.15</v>
      </c>
      <c r="K1481" s="52">
        <f>DATE(YEAR(tbl_raw_data[[#This Row],[Date Actioned]]),MONTH(tbl_raw_data[[#This Row],[Date Actioned]]),DAY(tbl_raw_data[[#This Row],[Date Actioned]]))</f>
        <v>45146</v>
      </c>
      <c r="L1481" s="50" t="str">
        <f>UPPER(TEXT(tbl_raw_data[[#This Row],[updated_date]],"MMMM"))</f>
        <v>AUGUST</v>
      </c>
      <c r="M1481" s="50" t="str">
        <f>"WEEK "&amp; IF(ROUNDUP(DAY(tbl_raw_data[[#This Row],[updated_date]])/7,0)=5,4,ROUNDUP(DAY(tbl_raw_data[[#This Row],[updated_date]])/7,0))</f>
        <v>WEEK 2</v>
      </c>
      <c r="N1481" s="50" t="str">
        <f>UPPER(VLOOKUP(tbl_raw_data[[#This Row],[Analyst]],Settiings!$A$2:$B$16,2,0))</f>
        <v>HARDIK</v>
      </c>
      <c r="O1481" s="50" t="str">
        <f>TRIM(UPPER(tbl_raw_data[[#This Row],[Outcome]]))</f>
        <v>WITHDRAW</v>
      </c>
      <c r="P1481" s="50" t="str">
        <f>TRIM(UPPER(tbl_raw_data[[#This Row],[Queue Name]]))</f>
        <v>CONSUMER EXISTING</v>
      </c>
      <c r="Q1481" s="50" t="str">
        <f>IF(tbl_raw_data[[#This Row],[Time taken in min]]&lt;=Settiings!$D$2,"SLA_MET","SLA_NOT_MET")</f>
        <v>SLA_MET</v>
      </c>
      <c r="R1481" s="94"/>
    </row>
    <row r="1482" spans="1:18" x14ac:dyDescent="0.3">
      <c r="A1482" s="20" t="s">
        <v>2624</v>
      </c>
      <c r="B1482" s="9">
        <v>45146.5390625</v>
      </c>
      <c r="C1482" s="24">
        <v>45146.547650462962</v>
      </c>
      <c r="D1482" s="25" t="s">
        <v>8</v>
      </c>
      <c r="E1482" s="25" t="s">
        <v>9</v>
      </c>
      <c r="F1482" s="25" t="s">
        <v>70</v>
      </c>
      <c r="G1482" s="25" t="s">
        <v>2625</v>
      </c>
      <c r="H1482" s="78" t="s">
        <v>7450</v>
      </c>
      <c r="I1482" s="48">
        <f>tbl_raw_data[[#This Row],[Date Actioned]]-tbl_raw_data[[#This Row],[Date Tagged]]</f>
        <v>8.5879629623377696E-3</v>
      </c>
      <c r="J1482" s="46">
        <f>HOUR(tbl_raw_data[[#This Row],[Time_taken]])*60+MINUTE(tbl_raw_data[[#This Row],[Time_taken]])+SECOND(tbl_raw_data[[#This Row],[Time_taken]])/60</f>
        <v>12.366666666666667</v>
      </c>
      <c r="K1482" s="52">
        <f>DATE(YEAR(tbl_raw_data[[#This Row],[Date Actioned]]),MONTH(tbl_raw_data[[#This Row],[Date Actioned]]),DAY(tbl_raw_data[[#This Row],[Date Actioned]]))</f>
        <v>45146</v>
      </c>
      <c r="L1482" s="50" t="str">
        <f>UPPER(TEXT(tbl_raw_data[[#This Row],[updated_date]],"MMMM"))</f>
        <v>AUGUST</v>
      </c>
      <c r="M1482" s="50" t="str">
        <f>"WEEK "&amp; IF(ROUNDUP(DAY(tbl_raw_data[[#This Row],[updated_date]])/7,0)=5,4,ROUNDUP(DAY(tbl_raw_data[[#This Row],[updated_date]])/7,0))</f>
        <v>WEEK 2</v>
      </c>
      <c r="N1482" s="50" t="str">
        <f>UPPER(VLOOKUP(tbl_raw_data[[#This Row],[Analyst]],Settiings!$A$2:$B$16,2,0))</f>
        <v>ASIF</v>
      </c>
      <c r="O1482" s="50" t="str">
        <f>TRIM(UPPER(tbl_raw_data[[#This Row],[Outcome]]))</f>
        <v>WITHDRAW</v>
      </c>
      <c r="P1482" s="50" t="str">
        <f>TRIM(UPPER(tbl_raw_data[[#This Row],[Queue Name]]))</f>
        <v>CONSUMER EXISTING</v>
      </c>
      <c r="Q1482" s="50" t="str">
        <f>IF(tbl_raw_data[[#This Row],[Time taken in min]]&lt;=Settiings!$D$2,"SLA_MET","SLA_NOT_MET")</f>
        <v>SLA_MET</v>
      </c>
      <c r="R1482" s="94"/>
    </row>
    <row r="1483" spans="1:18" x14ac:dyDescent="0.3">
      <c r="A1483" s="23" t="s">
        <v>2663</v>
      </c>
      <c r="B1483" s="9">
        <v>45146.611400462964</v>
      </c>
      <c r="C1483" s="24">
        <v>45146.614745370367</v>
      </c>
      <c r="D1483" s="25" t="s">
        <v>8</v>
      </c>
      <c r="E1483" s="25" t="s">
        <v>9</v>
      </c>
      <c r="F1483" s="25" t="s">
        <v>53</v>
      </c>
      <c r="G1483" s="25" t="s">
        <v>2664</v>
      </c>
      <c r="H1483" s="78" t="s">
        <v>7450</v>
      </c>
      <c r="I1483" s="48">
        <f>tbl_raw_data[[#This Row],[Date Actioned]]-tbl_raw_data[[#This Row],[Date Tagged]]</f>
        <v>3.3449074035161175E-3</v>
      </c>
      <c r="J1483" s="46">
        <f>HOUR(tbl_raw_data[[#This Row],[Time_taken]])*60+MINUTE(tbl_raw_data[[#This Row],[Time_taken]])+SECOND(tbl_raw_data[[#This Row],[Time_taken]])/60</f>
        <v>4.8166666666666664</v>
      </c>
      <c r="K1483" s="52">
        <f>DATE(YEAR(tbl_raw_data[[#This Row],[Date Actioned]]),MONTH(tbl_raw_data[[#This Row],[Date Actioned]]),DAY(tbl_raw_data[[#This Row],[Date Actioned]]))</f>
        <v>45146</v>
      </c>
      <c r="L1483" s="50" t="str">
        <f>UPPER(TEXT(tbl_raw_data[[#This Row],[updated_date]],"MMMM"))</f>
        <v>AUGUST</v>
      </c>
      <c r="M1483" s="50" t="str">
        <f>"WEEK "&amp; IF(ROUNDUP(DAY(tbl_raw_data[[#This Row],[updated_date]])/7,0)=5,4,ROUNDUP(DAY(tbl_raw_data[[#This Row],[updated_date]])/7,0))</f>
        <v>WEEK 2</v>
      </c>
      <c r="N1483" s="50" t="str">
        <f>UPPER(VLOOKUP(tbl_raw_data[[#This Row],[Analyst]],Settiings!$A$2:$B$16,2,0))</f>
        <v>NAVED</v>
      </c>
      <c r="O1483" s="50" t="str">
        <f>TRIM(UPPER(tbl_raw_data[[#This Row],[Outcome]]))</f>
        <v>WITHDRAW</v>
      </c>
      <c r="P1483" s="50" t="str">
        <f>TRIM(UPPER(tbl_raw_data[[#This Row],[Queue Name]]))</f>
        <v>CONSUMER EXISTING</v>
      </c>
      <c r="Q1483" s="50" t="str">
        <f>IF(tbl_raw_data[[#This Row],[Time taken in min]]&lt;=Settiings!$D$2,"SLA_MET","SLA_NOT_MET")</f>
        <v>SLA_MET</v>
      </c>
      <c r="R1483" s="94"/>
    </row>
    <row r="1484" spans="1:18" x14ac:dyDescent="0.3">
      <c r="A1484" s="20" t="s">
        <v>2671</v>
      </c>
      <c r="B1484" s="9">
        <v>45146.626076388886</v>
      </c>
      <c r="C1484" s="24">
        <v>45146.63144675926</v>
      </c>
      <c r="D1484" s="25" t="s">
        <v>8</v>
      </c>
      <c r="E1484" s="25" t="s">
        <v>9</v>
      </c>
      <c r="F1484" s="25" t="s">
        <v>1228</v>
      </c>
      <c r="G1484" s="25" t="s">
        <v>28</v>
      </c>
      <c r="H1484" s="78" t="s">
        <v>7450</v>
      </c>
      <c r="I1484" s="48">
        <f>tbl_raw_data[[#This Row],[Date Actioned]]-tbl_raw_data[[#This Row],[Date Tagged]]</f>
        <v>5.3703703742939979E-3</v>
      </c>
      <c r="J1484" s="46">
        <f>HOUR(tbl_raw_data[[#This Row],[Time_taken]])*60+MINUTE(tbl_raw_data[[#This Row],[Time_taken]])+SECOND(tbl_raw_data[[#This Row],[Time_taken]])/60</f>
        <v>7.7333333333333334</v>
      </c>
      <c r="K1484" s="52">
        <f>DATE(YEAR(tbl_raw_data[[#This Row],[Date Actioned]]),MONTH(tbl_raw_data[[#This Row],[Date Actioned]]),DAY(tbl_raw_data[[#This Row],[Date Actioned]]))</f>
        <v>45146</v>
      </c>
      <c r="L1484" s="50" t="str">
        <f>UPPER(TEXT(tbl_raw_data[[#This Row],[updated_date]],"MMMM"))</f>
        <v>AUGUST</v>
      </c>
      <c r="M1484" s="50" t="str">
        <f>"WEEK "&amp; IF(ROUNDUP(DAY(tbl_raw_data[[#This Row],[updated_date]])/7,0)=5,4,ROUNDUP(DAY(tbl_raw_data[[#This Row],[updated_date]])/7,0))</f>
        <v>WEEK 2</v>
      </c>
      <c r="N1484" s="50" t="str">
        <f>UPPER(VLOOKUP(tbl_raw_data[[#This Row],[Analyst]],Settiings!$A$2:$B$16,2,0))</f>
        <v>RAJ</v>
      </c>
      <c r="O1484" s="50" t="str">
        <f>TRIM(UPPER(tbl_raw_data[[#This Row],[Outcome]]))</f>
        <v>WITHDRAW</v>
      </c>
      <c r="P1484" s="50" t="str">
        <f>TRIM(UPPER(tbl_raw_data[[#This Row],[Queue Name]]))</f>
        <v>CONSUMER EXISTING</v>
      </c>
      <c r="Q1484" s="50" t="str">
        <f>IF(tbl_raw_data[[#This Row],[Time taken in min]]&lt;=Settiings!$D$2,"SLA_MET","SLA_NOT_MET")</f>
        <v>SLA_MET</v>
      </c>
      <c r="R1484" s="94"/>
    </row>
    <row r="1485" spans="1:18" x14ac:dyDescent="0.3">
      <c r="A1485" s="23" t="s">
        <v>2709</v>
      </c>
      <c r="B1485" s="15">
        <v>45146.679328703707</v>
      </c>
      <c r="C1485" s="16">
        <v>45146.692719907405</v>
      </c>
      <c r="D1485" s="17" t="s">
        <v>8</v>
      </c>
      <c r="E1485" s="17" t="s">
        <v>9</v>
      </c>
      <c r="F1485" s="17" t="s">
        <v>70</v>
      </c>
      <c r="G1485" s="17" t="s">
        <v>28</v>
      </c>
      <c r="H1485" s="78" t="s">
        <v>7450</v>
      </c>
      <c r="I1485" s="48">
        <f>tbl_raw_data[[#This Row],[Date Actioned]]-tbl_raw_data[[#This Row],[Date Tagged]]</f>
        <v>1.339120369812008E-2</v>
      </c>
      <c r="J1485" s="46">
        <f>HOUR(tbl_raw_data[[#This Row],[Time_taken]])*60+MINUTE(tbl_raw_data[[#This Row],[Time_taken]])+SECOND(tbl_raw_data[[#This Row],[Time_taken]])/60</f>
        <v>19.283333333333335</v>
      </c>
      <c r="K1485" s="52">
        <f>DATE(YEAR(tbl_raw_data[[#This Row],[Date Actioned]]),MONTH(tbl_raw_data[[#This Row],[Date Actioned]]),DAY(tbl_raw_data[[#This Row],[Date Actioned]]))</f>
        <v>45146</v>
      </c>
      <c r="L1485" s="50" t="str">
        <f>UPPER(TEXT(tbl_raw_data[[#This Row],[updated_date]],"MMMM"))</f>
        <v>AUGUST</v>
      </c>
      <c r="M1485" s="50" t="str">
        <f>"WEEK "&amp; IF(ROUNDUP(DAY(tbl_raw_data[[#This Row],[updated_date]])/7,0)=5,4,ROUNDUP(DAY(tbl_raw_data[[#This Row],[updated_date]])/7,0))</f>
        <v>WEEK 2</v>
      </c>
      <c r="N1485" s="50" t="str">
        <f>UPPER(VLOOKUP(tbl_raw_data[[#This Row],[Analyst]],Settiings!$A$2:$B$16,2,0))</f>
        <v>ASIF</v>
      </c>
      <c r="O1485" s="50" t="str">
        <f>TRIM(UPPER(tbl_raw_data[[#This Row],[Outcome]]))</f>
        <v>WITHDRAW</v>
      </c>
      <c r="P1485" s="50" t="str">
        <f>TRIM(UPPER(tbl_raw_data[[#This Row],[Queue Name]]))</f>
        <v>CONSUMER EXISTING</v>
      </c>
      <c r="Q1485" s="50" t="str">
        <f>IF(tbl_raw_data[[#This Row],[Time taken in min]]&lt;=Settiings!$D$2,"SLA_MET","SLA_NOT_MET")</f>
        <v>SLA_MET</v>
      </c>
      <c r="R1485" s="94"/>
    </row>
    <row r="1486" spans="1:18" x14ac:dyDescent="0.3">
      <c r="A1486" s="20" t="s">
        <v>2722</v>
      </c>
      <c r="B1486" s="9">
        <v>45146.701539351852</v>
      </c>
      <c r="C1486" s="24">
        <v>45146.705578703702</v>
      </c>
      <c r="D1486" s="25" t="s">
        <v>8</v>
      </c>
      <c r="E1486" s="25" t="s">
        <v>9</v>
      </c>
      <c r="F1486" s="25" t="s">
        <v>53</v>
      </c>
      <c r="G1486" s="25" t="s">
        <v>2723</v>
      </c>
      <c r="H1486" s="78" t="s">
        <v>7450</v>
      </c>
      <c r="I1486" s="48">
        <f>tbl_raw_data[[#This Row],[Date Actioned]]-tbl_raw_data[[#This Row],[Date Tagged]]</f>
        <v>4.0393518502241932E-3</v>
      </c>
      <c r="J1486" s="46">
        <f>HOUR(tbl_raw_data[[#This Row],[Time_taken]])*60+MINUTE(tbl_raw_data[[#This Row],[Time_taken]])+SECOND(tbl_raw_data[[#This Row],[Time_taken]])/60</f>
        <v>5.8166666666666664</v>
      </c>
      <c r="K1486" s="52">
        <f>DATE(YEAR(tbl_raw_data[[#This Row],[Date Actioned]]),MONTH(tbl_raw_data[[#This Row],[Date Actioned]]),DAY(tbl_raw_data[[#This Row],[Date Actioned]]))</f>
        <v>45146</v>
      </c>
      <c r="L1486" s="50" t="str">
        <f>UPPER(TEXT(tbl_raw_data[[#This Row],[updated_date]],"MMMM"))</f>
        <v>AUGUST</v>
      </c>
      <c r="M1486" s="50" t="str">
        <f>"WEEK "&amp; IF(ROUNDUP(DAY(tbl_raw_data[[#This Row],[updated_date]])/7,0)=5,4,ROUNDUP(DAY(tbl_raw_data[[#This Row],[updated_date]])/7,0))</f>
        <v>WEEK 2</v>
      </c>
      <c r="N1486" s="50" t="str">
        <f>UPPER(VLOOKUP(tbl_raw_data[[#This Row],[Analyst]],Settiings!$A$2:$B$16,2,0))</f>
        <v>NAVED</v>
      </c>
      <c r="O1486" s="50" t="str">
        <f>TRIM(UPPER(tbl_raw_data[[#This Row],[Outcome]]))</f>
        <v>WITHDRAW</v>
      </c>
      <c r="P1486" s="50" t="str">
        <f>TRIM(UPPER(tbl_raw_data[[#This Row],[Queue Name]]))</f>
        <v>CONSUMER EXISTING</v>
      </c>
      <c r="Q1486" s="50" t="str">
        <f>IF(tbl_raw_data[[#This Row],[Time taken in min]]&lt;=Settiings!$D$2,"SLA_MET","SLA_NOT_MET")</f>
        <v>SLA_MET</v>
      </c>
      <c r="R1486" s="94"/>
    </row>
    <row r="1487" spans="1:18" x14ac:dyDescent="0.3">
      <c r="A1487" s="14" t="s">
        <v>2726</v>
      </c>
      <c r="B1487" s="9">
        <v>45146.70208333333</v>
      </c>
      <c r="C1487" s="24">
        <v>45146.709004629629</v>
      </c>
      <c r="D1487" s="25" t="s">
        <v>8</v>
      </c>
      <c r="E1487" s="25" t="s">
        <v>9</v>
      </c>
      <c r="F1487" s="25" t="s">
        <v>70</v>
      </c>
      <c r="G1487" s="25" t="s">
        <v>2727</v>
      </c>
      <c r="H1487" s="78" t="s">
        <v>7450</v>
      </c>
      <c r="I1487" s="48">
        <f>tbl_raw_data[[#This Row],[Date Actioned]]-tbl_raw_data[[#This Row],[Date Tagged]]</f>
        <v>6.921296298969537E-3</v>
      </c>
      <c r="J1487" s="46">
        <f>HOUR(tbl_raw_data[[#This Row],[Time_taken]])*60+MINUTE(tbl_raw_data[[#This Row],[Time_taken]])+SECOND(tbl_raw_data[[#This Row],[Time_taken]])/60</f>
        <v>9.9666666666666668</v>
      </c>
      <c r="K1487" s="52">
        <f>DATE(YEAR(tbl_raw_data[[#This Row],[Date Actioned]]),MONTH(tbl_raw_data[[#This Row],[Date Actioned]]),DAY(tbl_raw_data[[#This Row],[Date Actioned]]))</f>
        <v>45146</v>
      </c>
      <c r="L1487" s="50" t="str">
        <f>UPPER(TEXT(tbl_raw_data[[#This Row],[updated_date]],"MMMM"))</f>
        <v>AUGUST</v>
      </c>
      <c r="M1487" s="50" t="str">
        <f>"WEEK "&amp; IF(ROUNDUP(DAY(tbl_raw_data[[#This Row],[updated_date]])/7,0)=5,4,ROUNDUP(DAY(tbl_raw_data[[#This Row],[updated_date]])/7,0))</f>
        <v>WEEK 2</v>
      </c>
      <c r="N1487" s="50" t="str">
        <f>UPPER(VLOOKUP(tbl_raw_data[[#This Row],[Analyst]],Settiings!$A$2:$B$16,2,0))</f>
        <v>ASIF</v>
      </c>
      <c r="O1487" s="50" t="str">
        <f>TRIM(UPPER(tbl_raw_data[[#This Row],[Outcome]]))</f>
        <v>WITHDRAW</v>
      </c>
      <c r="P1487" s="50" t="str">
        <f>TRIM(UPPER(tbl_raw_data[[#This Row],[Queue Name]]))</f>
        <v>CONSUMER EXISTING</v>
      </c>
      <c r="Q1487" s="50" t="str">
        <f>IF(tbl_raw_data[[#This Row],[Time taken in min]]&lt;=Settiings!$D$2,"SLA_MET","SLA_NOT_MET")</f>
        <v>SLA_MET</v>
      </c>
      <c r="R1487" s="94"/>
    </row>
    <row r="1488" spans="1:18" x14ac:dyDescent="0.3">
      <c r="A1488" s="20" t="s">
        <v>2733</v>
      </c>
      <c r="B1488" s="15">
        <v>45146.708402777775</v>
      </c>
      <c r="C1488" s="16">
        <v>45146.712534722225</v>
      </c>
      <c r="D1488" s="17" t="s">
        <v>8</v>
      </c>
      <c r="E1488" s="17" t="s">
        <v>9</v>
      </c>
      <c r="F1488" s="17" t="s">
        <v>43</v>
      </c>
      <c r="G1488" s="17" t="s">
        <v>28</v>
      </c>
      <c r="H1488" s="78" t="s">
        <v>7450</v>
      </c>
      <c r="I1488" s="48">
        <f>tbl_raw_data[[#This Row],[Date Actioned]]-tbl_raw_data[[#This Row],[Date Tagged]]</f>
        <v>4.1319444499094971E-3</v>
      </c>
      <c r="J1488" s="46">
        <f>HOUR(tbl_raw_data[[#This Row],[Time_taken]])*60+MINUTE(tbl_raw_data[[#This Row],[Time_taken]])+SECOND(tbl_raw_data[[#This Row],[Time_taken]])/60</f>
        <v>5.95</v>
      </c>
      <c r="K1488" s="52">
        <f>DATE(YEAR(tbl_raw_data[[#This Row],[Date Actioned]]),MONTH(tbl_raw_data[[#This Row],[Date Actioned]]),DAY(tbl_raw_data[[#This Row],[Date Actioned]]))</f>
        <v>45146</v>
      </c>
      <c r="L1488" s="50" t="str">
        <f>UPPER(TEXT(tbl_raw_data[[#This Row],[updated_date]],"MMMM"))</f>
        <v>AUGUST</v>
      </c>
      <c r="M1488" s="50" t="str">
        <f>"WEEK "&amp; IF(ROUNDUP(DAY(tbl_raw_data[[#This Row],[updated_date]])/7,0)=5,4,ROUNDUP(DAY(tbl_raw_data[[#This Row],[updated_date]])/7,0))</f>
        <v>WEEK 2</v>
      </c>
      <c r="N1488" s="50" t="str">
        <f>UPPER(VLOOKUP(tbl_raw_data[[#This Row],[Analyst]],Settiings!$A$2:$B$16,2,0))</f>
        <v>MERCEDES</v>
      </c>
      <c r="O1488" s="50" t="str">
        <f>TRIM(UPPER(tbl_raw_data[[#This Row],[Outcome]]))</f>
        <v>WITHDRAW</v>
      </c>
      <c r="P1488" s="50" t="str">
        <f>TRIM(UPPER(tbl_raw_data[[#This Row],[Queue Name]]))</f>
        <v>CONSUMER EXISTING</v>
      </c>
      <c r="Q1488" s="50" t="str">
        <f>IF(tbl_raw_data[[#This Row],[Time taken in min]]&lt;=Settiings!$D$2,"SLA_MET","SLA_NOT_MET")</f>
        <v>SLA_MET</v>
      </c>
      <c r="R1488" s="94"/>
    </row>
    <row r="1489" spans="1:18" x14ac:dyDescent="0.3">
      <c r="A1489" s="14" t="s">
        <v>2794</v>
      </c>
      <c r="B1489" s="9">
        <v>45147.379687499997</v>
      </c>
      <c r="C1489" s="24">
        <v>45147.386817129627</v>
      </c>
      <c r="D1489" s="25" t="s">
        <v>8</v>
      </c>
      <c r="E1489" s="25" t="s">
        <v>9</v>
      </c>
      <c r="F1489" s="25" t="s">
        <v>1222</v>
      </c>
      <c r="G1489" s="25" t="s">
        <v>28</v>
      </c>
      <c r="H1489" s="78" t="s">
        <v>7450</v>
      </c>
      <c r="I1489" s="48">
        <f>tbl_raw_data[[#This Row],[Date Actioned]]-tbl_raw_data[[#This Row],[Date Tagged]]</f>
        <v>7.1296296300715767E-3</v>
      </c>
      <c r="J1489" s="46">
        <f>HOUR(tbl_raw_data[[#This Row],[Time_taken]])*60+MINUTE(tbl_raw_data[[#This Row],[Time_taken]])+SECOND(tbl_raw_data[[#This Row],[Time_taken]])/60</f>
        <v>10.266666666666667</v>
      </c>
      <c r="K1489" s="52">
        <f>DATE(YEAR(tbl_raw_data[[#This Row],[Date Actioned]]),MONTH(tbl_raw_data[[#This Row],[Date Actioned]]),DAY(tbl_raw_data[[#This Row],[Date Actioned]]))</f>
        <v>45147</v>
      </c>
      <c r="L1489" s="50" t="str">
        <f>UPPER(TEXT(tbl_raw_data[[#This Row],[updated_date]],"MMMM"))</f>
        <v>AUGUST</v>
      </c>
      <c r="M1489" s="50" t="str">
        <f>"WEEK "&amp; IF(ROUNDUP(DAY(tbl_raw_data[[#This Row],[updated_date]])/7,0)=5,4,ROUNDUP(DAY(tbl_raw_data[[#This Row],[updated_date]])/7,0))</f>
        <v>WEEK 2</v>
      </c>
      <c r="N1489" s="50" t="str">
        <f>UPPER(VLOOKUP(tbl_raw_data[[#This Row],[Analyst]],Settiings!$A$2:$B$16,2,0))</f>
        <v>HARDIK</v>
      </c>
      <c r="O1489" s="50" t="str">
        <f>TRIM(UPPER(tbl_raw_data[[#This Row],[Outcome]]))</f>
        <v>WITHDRAW</v>
      </c>
      <c r="P1489" s="50" t="str">
        <f>TRIM(UPPER(tbl_raw_data[[#This Row],[Queue Name]]))</f>
        <v>CONSUMER EXISTING</v>
      </c>
      <c r="Q1489" s="50" t="str">
        <f>IF(tbl_raw_data[[#This Row],[Time taken in min]]&lt;=Settiings!$D$2,"SLA_MET","SLA_NOT_MET")</f>
        <v>SLA_MET</v>
      </c>
      <c r="R1489" s="94"/>
    </row>
    <row r="1490" spans="1:18" x14ac:dyDescent="0.3">
      <c r="A1490" s="20" t="s">
        <v>2824</v>
      </c>
      <c r="B1490" s="15">
        <v>45147.463217592594</v>
      </c>
      <c r="C1490" s="16">
        <v>45147.469085648147</v>
      </c>
      <c r="D1490" s="17" t="s">
        <v>8</v>
      </c>
      <c r="E1490" s="17" t="s">
        <v>9</v>
      </c>
      <c r="F1490" s="17" t="s">
        <v>53</v>
      </c>
      <c r="G1490" s="17" t="s">
        <v>2825</v>
      </c>
      <c r="H1490" s="78" t="s">
        <v>7450</v>
      </c>
      <c r="I1490" s="48">
        <f>tbl_raw_data[[#This Row],[Date Actioned]]-tbl_raw_data[[#This Row],[Date Tagged]]</f>
        <v>5.8680555521277711E-3</v>
      </c>
      <c r="J1490" s="46">
        <f>HOUR(tbl_raw_data[[#This Row],[Time_taken]])*60+MINUTE(tbl_raw_data[[#This Row],[Time_taken]])+SECOND(tbl_raw_data[[#This Row],[Time_taken]])/60</f>
        <v>8.4499999999999993</v>
      </c>
      <c r="K1490" s="52">
        <f>DATE(YEAR(tbl_raw_data[[#This Row],[Date Actioned]]),MONTH(tbl_raw_data[[#This Row],[Date Actioned]]),DAY(tbl_raw_data[[#This Row],[Date Actioned]]))</f>
        <v>45147</v>
      </c>
      <c r="L1490" s="50" t="str">
        <f>UPPER(TEXT(tbl_raw_data[[#This Row],[updated_date]],"MMMM"))</f>
        <v>AUGUST</v>
      </c>
      <c r="M1490" s="50" t="str">
        <f>"WEEK "&amp; IF(ROUNDUP(DAY(tbl_raw_data[[#This Row],[updated_date]])/7,0)=5,4,ROUNDUP(DAY(tbl_raw_data[[#This Row],[updated_date]])/7,0))</f>
        <v>WEEK 2</v>
      </c>
      <c r="N1490" s="50" t="str">
        <f>UPPER(VLOOKUP(tbl_raw_data[[#This Row],[Analyst]],Settiings!$A$2:$B$16,2,0))</f>
        <v>NAVED</v>
      </c>
      <c r="O1490" s="50" t="str">
        <f>TRIM(UPPER(tbl_raw_data[[#This Row],[Outcome]]))</f>
        <v>WITHDRAW</v>
      </c>
      <c r="P1490" s="50" t="str">
        <f>TRIM(UPPER(tbl_raw_data[[#This Row],[Queue Name]]))</f>
        <v>CONSUMER EXISTING</v>
      </c>
      <c r="Q1490" s="50" t="str">
        <f>IF(tbl_raw_data[[#This Row],[Time taken in min]]&lt;=Settiings!$D$2,"SLA_MET","SLA_NOT_MET")</f>
        <v>SLA_MET</v>
      </c>
      <c r="R1490" s="94"/>
    </row>
    <row r="1491" spans="1:18" x14ac:dyDescent="0.3">
      <c r="A1491" s="23" t="s">
        <v>2859</v>
      </c>
      <c r="B1491" s="15">
        <v>45147.540312500001</v>
      </c>
      <c r="C1491" s="16">
        <v>45147.546377314815</v>
      </c>
      <c r="D1491" s="17" t="s">
        <v>8</v>
      </c>
      <c r="E1491" s="17" t="s">
        <v>9</v>
      </c>
      <c r="F1491" s="17" t="s">
        <v>65</v>
      </c>
      <c r="G1491" s="17" t="s">
        <v>28</v>
      </c>
      <c r="H1491" s="78" t="s">
        <v>7450</v>
      </c>
      <c r="I1491" s="48">
        <f>tbl_raw_data[[#This Row],[Date Actioned]]-tbl_raw_data[[#This Row],[Date Tagged]]</f>
        <v>6.064814813726116E-3</v>
      </c>
      <c r="J1491" s="46">
        <f>HOUR(tbl_raw_data[[#This Row],[Time_taken]])*60+MINUTE(tbl_raw_data[[#This Row],[Time_taken]])+SECOND(tbl_raw_data[[#This Row],[Time_taken]])/60</f>
        <v>8.7333333333333325</v>
      </c>
      <c r="K1491" s="52">
        <f>DATE(YEAR(tbl_raw_data[[#This Row],[Date Actioned]]),MONTH(tbl_raw_data[[#This Row],[Date Actioned]]),DAY(tbl_raw_data[[#This Row],[Date Actioned]]))</f>
        <v>45147</v>
      </c>
      <c r="L1491" s="50" t="str">
        <f>UPPER(TEXT(tbl_raw_data[[#This Row],[updated_date]],"MMMM"))</f>
        <v>AUGUST</v>
      </c>
      <c r="M1491" s="50" t="str">
        <f>"WEEK "&amp; IF(ROUNDUP(DAY(tbl_raw_data[[#This Row],[updated_date]])/7,0)=5,4,ROUNDUP(DAY(tbl_raw_data[[#This Row],[updated_date]])/7,0))</f>
        <v>WEEK 2</v>
      </c>
      <c r="N1491" s="50" t="str">
        <f>UPPER(VLOOKUP(tbl_raw_data[[#This Row],[Analyst]],Settiings!$A$2:$B$16,2,0))</f>
        <v>SAM</v>
      </c>
      <c r="O1491" s="50" t="str">
        <f>TRIM(UPPER(tbl_raw_data[[#This Row],[Outcome]]))</f>
        <v>WITHDRAW</v>
      </c>
      <c r="P1491" s="50" t="str">
        <f>TRIM(UPPER(tbl_raw_data[[#This Row],[Queue Name]]))</f>
        <v>CONSUMER EXISTING</v>
      </c>
      <c r="Q1491" s="50" t="str">
        <f>IF(tbl_raw_data[[#This Row],[Time taken in min]]&lt;=Settiings!$D$2,"SLA_MET","SLA_NOT_MET")</f>
        <v>SLA_MET</v>
      </c>
      <c r="R1491" s="94"/>
    </row>
    <row r="1492" spans="1:18" x14ac:dyDescent="0.3">
      <c r="A1492" s="23" t="s">
        <v>2872</v>
      </c>
      <c r="B1492" s="9">
        <v>45147.559907407405</v>
      </c>
      <c r="C1492" s="24">
        <v>45147.566828703704</v>
      </c>
      <c r="D1492" s="25" t="s">
        <v>8</v>
      </c>
      <c r="E1492" s="25" t="s">
        <v>9</v>
      </c>
      <c r="F1492" s="25" t="s">
        <v>53</v>
      </c>
      <c r="G1492" s="25" t="s">
        <v>2873</v>
      </c>
      <c r="H1492" s="78" t="s">
        <v>7450</v>
      </c>
      <c r="I1492" s="48">
        <f>tbl_raw_data[[#This Row],[Date Actioned]]-tbl_raw_data[[#This Row],[Date Tagged]]</f>
        <v>6.921296298969537E-3</v>
      </c>
      <c r="J1492" s="46">
        <f>HOUR(tbl_raw_data[[#This Row],[Time_taken]])*60+MINUTE(tbl_raw_data[[#This Row],[Time_taken]])+SECOND(tbl_raw_data[[#This Row],[Time_taken]])/60</f>
        <v>9.9666666666666668</v>
      </c>
      <c r="K1492" s="52">
        <f>DATE(YEAR(tbl_raw_data[[#This Row],[Date Actioned]]),MONTH(tbl_raw_data[[#This Row],[Date Actioned]]),DAY(tbl_raw_data[[#This Row],[Date Actioned]]))</f>
        <v>45147</v>
      </c>
      <c r="L1492" s="50" t="str">
        <f>UPPER(TEXT(tbl_raw_data[[#This Row],[updated_date]],"MMMM"))</f>
        <v>AUGUST</v>
      </c>
      <c r="M1492" s="50" t="str">
        <f>"WEEK "&amp; IF(ROUNDUP(DAY(tbl_raw_data[[#This Row],[updated_date]])/7,0)=5,4,ROUNDUP(DAY(tbl_raw_data[[#This Row],[updated_date]])/7,0))</f>
        <v>WEEK 2</v>
      </c>
      <c r="N1492" s="50" t="str">
        <f>UPPER(VLOOKUP(tbl_raw_data[[#This Row],[Analyst]],Settiings!$A$2:$B$16,2,0))</f>
        <v>NAVED</v>
      </c>
      <c r="O1492" s="50" t="str">
        <f>TRIM(UPPER(tbl_raw_data[[#This Row],[Outcome]]))</f>
        <v>WITHDRAW</v>
      </c>
      <c r="P1492" s="50" t="str">
        <f>TRIM(UPPER(tbl_raw_data[[#This Row],[Queue Name]]))</f>
        <v>CONSUMER EXISTING</v>
      </c>
      <c r="Q1492" s="50" t="str">
        <f>IF(tbl_raw_data[[#This Row],[Time taken in min]]&lt;=Settiings!$D$2,"SLA_MET","SLA_NOT_MET")</f>
        <v>SLA_MET</v>
      </c>
      <c r="R1492" s="94"/>
    </row>
    <row r="1493" spans="1:18" x14ac:dyDescent="0.3">
      <c r="A1493" s="14" t="s">
        <v>2876</v>
      </c>
      <c r="B1493" s="15">
        <v>45147.5624537037</v>
      </c>
      <c r="C1493" s="16">
        <v>45147.576990740738</v>
      </c>
      <c r="D1493" s="17" t="s">
        <v>8</v>
      </c>
      <c r="E1493" s="17" t="s">
        <v>9</v>
      </c>
      <c r="F1493" s="17" t="s">
        <v>65</v>
      </c>
      <c r="G1493" s="17" t="s">
        <v>28</v>
      </c>
      <c r="H1493" s="78" t="s">
        <v>7450</v>
      </c>
      <c r="I1493" s="48">
        <f>tbl_raw_data[[#This Row],[Date Actioned]]-tbl_raw_data[[#This Row],[Date Tagged]]</f>
        <v>1.4537037037371192E-2</v>
      </c>
      <c r="J1493" s="46">
        <f>HOUR(tbl_raw_data[[#This Row],[Time_taken]])*60+MINUTE(tbl_raw_data[[#This Row],[Time_taken]])+SECOND(tbl_raw_data[[#This Row],[Time_taken]])/60</f>
        <v>20.933333333333334</v>
      </c>
      <c r="K1493" s="52">
        <f>DATE(YEAR(tbl_raw_data[[#This Row],[Date Actioned]]),MONTH(tbl_raw_data[[#This Row],[Date Actioned]]),DAY(tbl_raw_data[[#This Row],[Date Actioned]]))</f>
        <v>45147</v>
      </c>
      <c r="L1493" s="50" t="str">
        <f>UPPER(TEXT(tbl_raw_data[[#This Row],[updated_date]],"MMMM"))</f>
        <v>AUGUST</v>
      </c>
      <c r="M1493" s="50" t="str">
        <f>"WEEK "&amp; IF(ROUNDUP(DAY(tbl_raw_data[[#This Row],[updated_date]])/7,0)=5,4,ROUNDUP(DAY(tbl_raw_data[[#This Row],[updated_date]])/7,0))</f>
        <v>WEEK 2</v>
      </c>
      <c r="N1493" s="50" t="str">
        <f>UPPER(VLOOKUP(tbl_raw_data[[#This Row],[Analyst]],Settiings!$A$2:$B$16,2,0))</f>
        <v>SAM</v>
      </c>
      <c r="O1493" s="50" t="str">
        <f>TRIM(UPPER(tbl_raw_data[[#This Row],[Outcome]]))</f>
        <v>WITHDRAW</v>
      </c>
      <c r="P1493" s="50" t="str">
        <f>TRIM(UPPER(tbl_raw_data[[#This Row],[Queue Name]]))</f>
        <v>CONSUMER EXISTING</v>
      </c>
      <c r="Q1493" s="50" t="str">
        <f>IF(tbl_raw_data[[#This Row],[Time taken in min]]&lt;=Settiings!$D$2,"SLA_MET","SLA_NOT_MET")</f>
        <v>SLA_NOT_MET</v>
      </c>
      <c r="R1493" s="94"/>
    </row>
    <row r="1494" spans="1:18" x14ac:dyDescent="0.3">
      <c r="A1494" s="20" t="s">
        <v>2926</v>
      </c>
      <c r="B1494" s="9">
        <v>45147.633900462963</v>
      </c>
      <c r="C1494" s="24">
        <v>45147.63925925926</v>
      </c>
      <c r="D1494" s="25" t="s">
        <v>8</v>
      </c>
      <c r="E1494" s="25" t="s">
        <v>9</v>
      </c>
      <c r="F1494" s="25" t="s">
        <v>53</v>
      </c>
      <c r="G1494" s="25" t="s">
        <v>2927</v>
      </c>
      <c r="H1494" s="78" t="s">
        <v>7450</v>
      </c>
      <c r="I1494" s="48">
        <f>tbl_raw_data[[#This Row],[Date Actioned]]-tbl_raw_data[[#This Row],[Date Tagged]]</f>
        <v>5.3587962975143455E-3</v>
      </c>
      <c r="J1494" s="46">
        <f>HOUR(tbl_raw_data[[#This Row],[Time_taken]])*60+MINUTE(tbl_raw_data[[#This Row],[Time_taken]])+SECOND(tbl_raw_data[[#This Row],[Time_taken]])/60</f>
        <v>7.7166666666666668</v>
      </c>
      <c r="K1494" s="52">
        <f>DATE(YEAR(tbl_raw_data[[#This Row],[Date Actioned]]),MONTH(tbl_raw_data[[#This Row],[Date Actioned]]),DAY(tbl_raw_data[[#This Row],[Date Actioned]]))</f>
        <v>45147</v>
      </c>
      <c r="L1494" s="50" t="str">
        <f>UPPER(TEXT(tbl_raw_data[[#This Row],[updated_date]],"MMMM"))</f>
        <v>AUGUST</v>
      </c>
      <c r="M1494" s="50" t="str">
        <f>"WEEK "&amp; IF(ROUNDUP(DAY(tbl_raw_data[[#This Row],[updated_date]])/7,0)=5,4,ROUNDUP(DAY(tbl_raw_data[[#This Row],[updated_date]])/7,0))</f>
        <v>WEEK 2</v>
      </c>
      <c r="N1494" s="50" t="str">
        <f>UPPER(VLOOKUP(tbl_raw_data[[#This Row],[Analyst]],Settiings!$A$2:$B$16,2,0))</f>
        <v>NAVED</v>
      </c>
      <c r="O1494" s="50" t="str">
        <f>TRIM(UPPER(tbl_raw_data[[#This Row],[Outcome]]))</f>
        <v>WITHDRAW</v>
      </c>
      <c r="P1494" s="50" t="str">
        <f>TRIM(UPPER(tbl_raw_data[[#This Row],[Queue Name]]))</f>
        <v>CONSUMER EXISTING</v>
      </c>
      <c r="Q1494" s="50" t="str">
        <f>IF(tbl_raw_data[[#This Row],[Time taken in min]]&lt;=Settiings!$D$2,"SLA_MET","SLA_NOT_MET")</f>
        <v>SLA_MET</v>
      </c>
      <c r="R1494" s="94"/>
    </row>
    <row r="1495" spans="1:18" x14ac:dyDescent="0.3">
      <c r="A1495" s="23" t="s">
        <v>3064</v>
      </c>
      <c r="B1495" s="9">
        <v>45148.460960648146</v>
      </c>
      <c r="C1495" s="24">
        <v>45148.469398148147</v>
      </c>
      <c r="D1495" s="25" t="s">
        <v>8</v>
      </c>
      <c r="E1495" s="25" t="s">
        <v>9</v>
      </c>
      <c r="F1495" s="25" t="s">
        <v>53</v>
      </c>
      <c r="G1495" s="25" t="s">
        <v>3065</v>
      </c>
      <c r="H1495" s="78" t="s">
        <v>7450</v>
      </c>
      <c r="I1495" s="48">
        <f>tbl_raw_data[[#This Row],[Date Actioned]]-tbl_raw_data[[#This Row],[Date Tagged]]</f>
        <v>8.4375000005820766E-3</v>
      </c>
      <c r="J1495" s="46">
        <f>HOUR(tbl_raw_data[[#This Row],[Time_taken]])*60+MINUTE(tbl_raw_data[[#This Row],[Time_taken]])+SECOND(tbl_raw_data[[#This Row],[Time_taken]])/60</f>
        <v>12.15</v>
      </c>
      <c r="K1495" s="52">
        <f>DATE(YEAR(tbl_raw_data[[#This Row],[Date Actioned]]),MONTH(tbl_raw_data[[#This Row],[Date Actioned]]),DAY(tbl_raw_data[[#This Row],[Date Actioned]]))</f>
        <v>45148</v>
      </c>
      <c r="L1495" s="50" t="str">
        <f>UPPER(TEXT(tbl_raw_data[[#This Row],[updated_date]],"MMMM"))</f>
        <v>AUGUST</v>
      </c>
      <c r="M1495" s="50" t="str">
        <f>"WEEK "&amp; IF(ROUNDUP(DAY(tbl_raw_data[[#This Row],[updated_date]])/7,0)=5,4,ROUNDUP(DAY(tbl_raw_data[[#This Row],[updated_date]])/7,0))</f>
        <v>WEEK 2</v>
      </c>
      <c r="N1495" s="50" t="str">
        <f>UPPER(VLOOKUP(tbl_raw_data[[#This Row],[Analyst]],Settiings!$A$2:$B$16,2,0))</f>
        <v>NAVED</v>
      </c>
      <c r="O1495" s="50" t="str">
        <f>TRIM(UPPER(tbl_raw_data[[#This Row],[Outcome]]))</f>
        <v>WITHDRAW</v>
      </c>
      <c r="P1495" s="50" t="str">
        <f>TRIM(UPPER(tbl_raw_data[[#This Row],[Queue Name]]))</f>
        <v>CONSUMER EXISTING</v>
      </c>
      <c r="Q1495" s="50" t="str">
        <f>IF(tbl_raw_data[[#This Row],[Time taken in min]]&lt;=Settiings!$D$2,"SLA_MET","SLA_NOT_MET")</f>
        <v>SLA_MET</v>
      </c>
      <c r="R1495" s="94"/>
    </row>
    <row r="1496" spans="1:18" x14ac:dyDescent="0.3">
      <c r="A1496" s="14" t="s">
        <v>3124</v>
      </c>
      <c r="B1496" s="15">
        <v>45148.604351851849</v>
      </c>
      <c r="C1496" s="16">
        <v>45148.608240740738</v>
      </c>
      <c r="D1496" s="17" t="s">
        <v>8</v>
      </c>
      <c r="E1496" s="17" t="s">
        <v>9</v>
      </c>
      <c r="F1496" s="17" t="s">
        <v>65</v>
      </c>
      <c r="G1496" s="17" t="s">
        <v>28</v>
      </c>
      <c r="H1496" s="78" t="s">
        <v>7450</v>
      </c>
      <c r="I1496" s="48">
        <f>tbl_raw_data[[#This Row],[Date Actioned]]-tbl_raw_data[[#This Row],[Date Tagged]]</f>
        <v>3.8888888884685002E-3</v>
      </c>
      <c r="J1496" s="46">
        <f>HOUR(tbl_raw_data[[#This Row],[Time_taken]])*60+MINUTE(tbl_raw_data[[#This Row],[Time_taken]])+SECOND(tbl_raw_data[[#This Row],[Time_taken]])/60</f>
        <v>5.6</v>
      </c>
      <c r="K1496" s="52">
        <f>DATE(YEAR(tbl_raw_data[[#This Row],[Date Actioned]]),MONTH(tbl_raw_data[[#This Row],[Date Actioned]]),DAY(tbl_raw_data[[#This Row],[Date Actioned]]))</f>
        <v>45148</v>
      </c>
      <c r="L1496" s="50" t="str">
        <f>UPPER(TEXT(tbl_raw_data[[#This Row],[updated_date]],"MMMM"))</f>
        <v>AUGUST</v>
      </c>
      <c r="M1496" s="50" t="str">
        <f>"WEEK "&amp; IF(ROUNDUP(DAY(tbl_raw_data[[#This Row],[updated_date]])/7,0)=5,4,ROUNDUP(DAY(tbl_raw_data[[#This Row],[updated_date]])/7,0))</f>
        <v>WEEK 2</v>
      </c>
      <c r="N1496" s="50" t="str">
        <f>UPPER(VLOOKUP(tbl_raw_data[[#This Row],[Analyst]],Settiings!$A$2:$B$16,2,0))</f>
        <v>SAM</v>
      </c>
      <c r="O1496" s="50" t="str">
        <f>TRIM(UPPER(tbl_raw_data[[#This Row],[Outcome]]))</f>
        <v>WITHDRAW</v>
      </c>
      <c r="P1496" s="50" t="str">
        <f>TRIM(UPPER(tbl_raw_data[[#This Row],[Queue Name]]))</f>
        <v>CONSUMER EXISTING</v>
      </c>
      <c r="Q1496" s="50" t="str">
        <f>IF(tbl_raw_data[[#This Row],[Time taken in min]]&lt;=Settiings!$D$2,"SLA_MET","SLA_NOT_MET")</f>
        <v>SLA_MET</v>
      </c>
      <c r="R1496" s="94"/>
    </row>
    <row r="1497" spans="1:18" x14ac:dyDescent="0.3">
      <c r="A1497" s="14" t="s">
        <v>3142</v>
      </c>
      <c r="B1497" s="15">
        <v>45148.630115740743</v>
      </c>
      <c r="C1497" s="16">
        <v>45148.643055555556</v>
      </c>
      <c r="D1497" s="17" t="s">
        <v>8</v>
      </c>
      <c r="E1497" s="17" t="s">
        <v>9</v>
      </c>
      <c r="F1497" s="17" t="s">
        <v>16</v>
      </c>
      <c r="G1497" s="17" t="s">
        <v>3143</v>
      </c>
      <c r="H1497" s="78" t="s">
        <v>7450</v>
      </c>
      <c r="I1497" s="48">
        <f>tbl_raw_data[[#This Row],[Date Actioned]]-tbl_raw_data[[#This Row],[Date Tagged]]</f>
        <v>1.2939814812853001E-2</v>
      </c>
      <c r="J1497" s="46">
        <f>HOUR(tbl_raw_data[[#This Row],[Time_taken]])*60+MINUTE(tbl_raw_data[[#This Row],[Time_taken]])+SECOND(tbl_raw_data[[#This Row],[Time_taken]])/60</f>
        <v>18.633333333333333</v>
      </c>
      <c r="K1497" s="52">
        <f>DATE(YEAR(tbl_raw_data[[#This Row],[Date Actioned]]),MONTH(tbl_raw_data[[#This Row],[Date Actioned]]),DAY(tbl_raw_data[[#This Row],[Date Actioned]]))</f>
        <v>45148</v>
      </c>
      <c r="L1497" s="50" t="str">
        <f>UPPER(TEXT(tbl_raw_data[[#This Row],[updated_date]],"MMMM"))</f>
        <v>AUGUST</v>
      </c>
      <c r="M1497" s="50" t="str">
        <f>"WEEK "&amp; IF(ROUNDUP(DAY(tbl_raw_data[[#This Row],[updated_date]])/7,0)=5,4,ROUNDUP(DAY(tbl_raw_data[[#This Row],[updated_date]])/7,0))</f>
        <v>WEEK 2</v>
      </c>
      <c r="N1497" s="50" t="str">
        <f>UPPER(VLOOKUP(tbl_raw_data[[#This Row],[Analyst]],Settiings!$A$2:$B$16,2,0))</f>
        <v>CAMROOON</v>
      </c>
      <c r="O1497" s="50" t="str">
        <f>TRIM(UPPER(tbl_raw_data[[#This Row],[Outcome]]))</f>
        <v>WITHDRAW</v>
      </c>
      <c r="P1497" s="50" t="str">
        <f>TRIM(UPPER(tbl_raw_data[[#This Row],[Queue Name]]))</f>
        <v>CONSUMER EXISTING</v>
      </c>
      <c r="Q1497" s="50" t="str">
        <f>IF(tbl_raw_data[[#This Row],[Time taken in min]]&lt;=Settiings!$D$2,"SLA_MET","SLA_NOT_MET")</f>
        <v>SLA_MET</v>
      </c>
      <c r="R1497" s="94"/>
    </row>
    <row r="1498" spans="1:18" x14ac:dyDescent="0.3">
      <c r="A1498" s="20" t="s">
        <v>3196</v>
      </c>
      <c r="B1498" s="15">
        <v>45148.715081018519</v>
      </c>
      <c r="C1498" s="16">
        <v>45148.718680555554</v>
      </c>
      <c r="D1498" s="17" t="s">
        <v>8</v>
      </c>
      <c r="E1498" s="17" t="s">
        <v>9</v>
      </c>
      <c r="F1498" s="17" t="s">
        <v>65</v>
      </c>
      <c r="G1498" s="17" t="s">
        <v>28</v>
      </c>
      <c r="H1498" s="78" t="s">
        <v>7450</v>
      </c>
      <c r="I1498" s="48">
        <f>tbl_raw_data[[#This Row],[Date Actioned]]-tbl_raw_data[[#This Row],[Date Tagged]]</f>
        <v>3.5995370344608091E-3</v>
      </c>
      <c r="J1498" s="46">
        <f>HOUR(tbl_raw_data[[#This Row],[Time_taken]])*60+MINUTE(tbl_raw_data[[#This Row],[Time_taken]])+SECOND(tbl_raw_data[[#This Row],[Time_taken]])/60</f>
        <v>5.1833333333333336</v>
      </c>
      <c r="K1498" s="52">
        <f>DATE(YEAR(tbl_raw_data[[#This Row],[Date Actioned]]),MONTH(tbl_raw_data[[#This Row],[Date Actioned]]),DAY(tbl_raw_data[[#This Row],[Date Actioned]]))</f>
        <v>45148</v>
      </c>
      <c r="L1498" s="50" t="str">
        <f>UPPER(TEXT(tbl_raw_data[[#This Row],[updated_date]],"MMMM"))</f>
        <v>AUGUST</v>
      </c>
      <c r="M1498" s="50" t="str">
        <f>"WEEK "&amp; IF(ROUNDUP(DAY(tbl_raw_data[[#This Row],[updated_date]])/7,0)=5,4,ROUNDUP(DAY(tbl_raw_data[[#This Row],[updated_date]])/7,0))</f>
        <v>WEEK 2</v>
      </c>
      <c r="N1498" s="50" t="str">
        <f>UPPER(VLOOKUP(tbl_raw_data[[#This Row],[Analyst]],Settiings!$A$2:$B$16,2,0))</f>
        <v>SAM</v>
      </c>
      <c r="O1498" s="50" t="str">
        <f>TRIM(UPPER(tbl_raw_data[[#This Row],[Outcome]]))</f>
        <v>WITHDRAW</v>
      </c>
      <c r="P1498" s="50" t="str">
        <f>TRIM(UPPER(tbl_raw_data[[#This Row],[Queue Name]]))</f>
        <v>CONSUMER EXISTING</v>
      </c>
      <c r="Q1498" s="50" t="str">
        <f>IF(tbl_raw_data[[#This Row],[Time taken in min]]&lt;=Settiings!$D$2,"SLA_MET","SLA_NOT_MET")</f>
        <v>SLA_MET</v>
      </c>
      <c r="R1498" s="94"/>
    </row>
    <row r="1499" spans="1:18" x14ac:dyDescent="0.3">
      <c r="A1499" s="23" t="s">
        <v>3221</v>
      </c>
      <c r="B1499" s="9">
        <v>45148.749791666669</v>
      </c>
      <c r="C1499" s="24">
        <v>45148.757743055554</v>
      </c>
      <c r="D1499" s="25" t="s">
        <v>8</v>
      </c>
      <c r="E1499" s="25" t="s">
        <v>9</v>
      </c>
      <c r="F1499" s="25" t="s">
        <v>65</v>
      </c>
      <c r="G1499" s="25" t="s">
        <v>28</v>
      </c>
      <c r="H1499" s="78" t="s">
        <v>7450</v>
      </c>
      <c r="I1499" s="48">
        <f>tbl_raw_data[[#This Row],[Date Actioned]]-tbl_raw_data[[#This Row],[Date Tagged]]</f>
        <v>7.9513888849760406E-3</v>
      </c>
      <c r="J1499" s="46">
        <f>HOUR(tbl_raw_data[[#This Row],[Time_taken]])*60+MINUTE(tbl_raw_data[[#This Row],[Time_taken]])+SECOND(tbl_raw_data[[#This Row],[Time_taken]])/60</f>
        <v>11.45</v>
      </c>
      <c r="K1499" s="52">
        <f>DATE(YEAR(tbl_raw_data[[#This Row],[Date Actioned]]),MONTH(tbl_raw_data[[#This Row],[Date Actioned]]),DAY(tbl_raw_data[[#This Row],[Date Actioned]]))</f>
        <v>45148</v>
      </c>
      <c r="L1499" s="50" t="str">
        <f>UPPER(TEXT(tbl_raw_data[[#This Row],[updated_date]],"MMMM"))</f>
        <v>AUGUST</v>
      </c>
      <c r="M1499" s="50" t="str">
        <f>"WEEK "&amp; IF(ROUNDUP(DAY(tbl_raw_data[[#This Row],[updated_date]])/7,0)=5,4,ROUNDUP(DAY(tbl_raw_data[[#This Row],[updated_date]])/7,0))</f>
        <v>WEEK 2</v>
      </c>
      <c r="N1499" s="50" t="str">
        <f>UPPER(VLOOKUP(tbl_raw_data[[#This Row],[Analyst]],Settiings!$A$2:$B$16,2,0))</f>
        <v>SAM</v>
      </c>
      <c r="O1499" s="50" t="str">
        <f>TRIM(UPPER(tbl_raw_data[[#This Row],[Outcome]]))</f>
        <v>WITHDRAW</v>
      </c>
      <c r="P1499" s="50" t="str">
        <f>TRIM(UPPER(tbl_raw_data[[#This Row],[Queue Name]]))</f>
        <v>CONSUMER EXISTING</v>
      </c>
      <c r="Q1499" s="50" t="str">
        <f>IF(tbl_raw_data[[#This Row],[Time taken in min]]&lt;=Settiings!$D$2,"SLA_MET","SLA_NOT_MET")</f>
        <v>SLA_MET</v>
      </c>
      <c r="R1499" s="94"/>
    </row>
    <row r="1500" spans="1:18" x14ac:dyDescent="0.3">
      <c r="A1500" s="14" t="s">
        <v>3249</v>
      </c>
      <c r="B1500" s="9">
        <v>45148.81212962963</v>
      </c>
      <c r="C1500" s="24">
        <v>45148.822939814818</v>
      </c>
      <c r="D1500" s="25" t="s">
        <v>8</v>
      </c>
      <c r="E1500" s="25" t="s">
        <v>9</v>
      </c>
      <c r="F1500" s="25" t="s">
        <v>53</v>
      </c>
      <c r="G1500" s="25" t="s">
        <v>3250</v>
      </c>
      <c r="H1500" s="78" t="s">
        <v>7450</v>
      </c>
      <c r="I1500" s="48">
        <f>tbl_raw_data[[#This Row],[Date Actioned]]-tbl_raw_data[[#This Row],[Date Tagged]]</f>
        <v>1.0810185187438037E-2</v>
      </c>
      <c r="J1500" s="46">
        <f>HOUR(tbl_raw_data[[#This Row],[Time_taken]])*60+MINUTE(tbl_raw_data[[#This Row],[Time_taken]])+SECOND(tbl_raw_data[[#This Row],[Time_taken]])/60</f>
        <v>15.566666666666666</v>
      </c>
      <c r="K1500" s="52">
        <f>DATE(YEAR(tbl_raw_data[[#This Row],[Date Actioned]]),MONTH(tbl_raw_data[[#This Row],[Date Actioned]]),DAY(tbl_raw_data[[#This Row],[Date Actioned]]))</f>
        <v>45148</v>
      </c>
      <c r="L1500" s="50" t="str">
        <f>UPPER(TEXT(tbl_raw_data[[#This Row],[updated_date]],"MMMM"))</f>
        <v>AUGUST</v>
      </c>
      <c r="M1500" s="50" t="str">
        <f>"WEEK "&amp; IF(ROUNDUP(DAY(tbl_raw_data[[#This Row],[updated_date]])/7,0)=5,4,ROUNDUP(DAY(tbl_raw_data[[#This Row],[updated_date]])/7,0))</f>
        <v>WEEK 2</v>
      </c>
      <c r="N1500" s="50" t="str">
        <f>UPPER(VLOOKUP(tbl_raw_data[[#This Row],[Analyst]],Settiings!$A$2:$B$16,2,0))</f>
        <v>NAVED</v>
      </c>
      <c r="O1500" s="50" t="str">
        <f>TRIM(UPPER(tbl_raw_data[[#This Row],[Outcome]]))</f>
        <v>WITHDRAW</v>
      </c>
      <c r="P1500" s="50" t="str">
        <f>TRIM(UPPER(tbl_raw_data[[#This Row],[Queue Name]]))</f>
        <v>CONSUMER EXISTING</v>
      </c>
      <c r="Q1500" s="50" t="str">
        <f>IF(tbl_raw_data[[#This Row],[Time taken in min]]&lt;=Settiings!$D$2,"SLA_MET","SLA_NOT_MET")</f>
        <v>SLA_MET</v>
      </c>
      <c r="R1500" s="94"/>
    </row>
    <row r="1501" spans="1:18" x14ac:dyDescent="0.3">
      <c r="A1501" s="23" t="s">
        <v>3289</v>
      </c>
      <c r="B1501" s="15">
        <v>45149.450972222221</v>
      </c>
      <c r="C1501" s="16">
        <v>45149.45853009259</v>
      </c>
      <c r="D1501" s="17" t="s">
        <v>8</v>
      </c>
      <c r="E1501" s="17" t="s">
        <v>9</v>
      </c>
      <c r="F1501" s="17" t="s">
        <v>53</v>
      </c>
      <c r="G1501" s="17" t="s">
        <v>3290</v>
      </c>
      <c r="H1501" s="78" t="s">
        <v>7450</v>
      </c>
      <c r="I1501" s="48">
        <f>tbl_raw_data[[#This Row],[Date Actioned]]-tbl_raw_data[[#This Row],[Date Tagged]]</f>
        <v>7.5578703690553084E-3</v>
      </c>
      <c r="J1501" s="46">
        <f>HOUR(tbl_raw_data[[#This Row],[Time_taken]])*60+MINUTE(tbl_raw_data[[#This Row],[Time_taken]])+SECOND(tbl_raw_data[[#This Row],[Time_taken]])/60</f>
        <v>10.883333333333333</v>
      </c>
      <c r="K1501" s="52">
        <f>DATE(YEAR(tbl_raw_data[[#This Row],[Date Actioned]]),MONTH(tbl_raw_data[[#This Row],[Date Actioned]]),DAY(tbl_raw_data[[#This Row],[Date Actioned]]))</f>
        <v>45149</v>
      </c>
      <c r="L1501" s="50" t="str">
        <f>UPPER(TEXT(tbl_raw_data[[#This Row],[updated_date]],"MMMM"))</f>
        <v>AUGUST</v>
      </c>
      <c r="M1501" s="50" t="str">
        <f>"WEEK "&amp; IF(ROUNDUP(DAY(tbl_raw_data[[#This Row],[updated_date]])/7,0)=5,4,ROUNDUP(DAY(tbl_raw_data[[#This Row],[updated_date]])/7,0))</f>
        <v>WEEK 2</v>
      </c>
      <c r="N1501" s="50" t="str">
        <f>UPPER(VLOOKUP(tbl_raw_data[[#This Row],[Analyst]],Settiings!$A$2:$B$16,2,0))</f>
        <v>NAVED</v>
      </c>
      <c r="O1501" s="50" t="str">
        <f>TRIM(UPPER(tbl_raw_data[[#This Row],[Outcome]]))</f>
        <v>WITHDRAW</v>
      </c>
      <c r="P1501" s="50" t="str">
        <f>TRIM(UPPER(tbl_raw_data[[#This Row],[Queue Name]]))</f>
        <v>CONSUMER EXISTING</v>
      </c>
      <c r="Q1501" s="50" t="str">
        <f>IF(tbl_raw_data[[#This Row],[Time taken in min]]&lt;=Settiings!$D$2,"SLA_MET","SLA_NOT_MET")</f>
        <v>SLA_MET</v>
      </c>
      <c r="R1501" s="94"/>
    </row>
    <row r="1502" spans="1:18" x14ac:dyDescent="0.3">
      <c r="A1502" s="23" t="s">
        <v>3298</v>
      </c>
      <c r="B1502" s="9">
        <v>45149.479155092595</v>
      </c>
      <c r="C1502" s="24">
        <v>45149.485173611109</v>
      </c>
      <c r="D1502" s="25" t="s">
        <v>8</v>
      </c>
      <c r="E1502" s="25" t="s">
        <v>9</v>
      </c>
      <c r="F1502" s="25" t="s">
        <v>53</v>
      </c>
      <c r="G1502" s="25" t="s">
        <v>3299</v>
      </c>
      <c r="H1502" s="78" t="s">
        <v>7450</v>
      </c>
      <c r="I1502" s="48">
        <f>tbl_raw_data[[#This Row],[Date Actioned]]-tbl_raw_data[[#This Row],[Date Tagged]]</f>
        <v>6.018518513883464E-3</v>
      </c>
      <c r="J1502" s="46">
        <f>HOUR(tbl_raw_data[[#This Row],[Time_taken]])*60+MINUTE(tbl_raw_data[[#This Row],[Time_taken]])+SECOND(tbl_raw_data[[#This Row],[Time_taken]])/60</f>
        <v>8.6666666666666661</v>
      </c>
      <c r="K1502" s="52">
        <f>DATE(YEAR(tbl_raw_data[[#This Row],[Date Actioned]]),MONTH(tbl_raw_data[[#This Row],[Date Actioned]]),DAY(tbl_raw_data[[#This Row],[Date Actioned]]))</f>
        <v>45149</v>
      </c>
      <c r="L1502" s="50" t="str">
        <f>UPPER(TEXT(tbl_raw_data[[#This Row],[updated_date]],"MMMM"))</f>
        <v>AUGUST</v>
      </c>
      <c r="M1502" s="50" t="str">
        <f>"WEEK "&amp; IF(ROUNDUP(DAY(tbl_raw_data[[#This Row],[updated_date]])/7,0)=5,4,ROUNDUP(DAY(tbl_raw_data[[#This Row],[updated_date]])/7,0))</f>
        <v>WEEK 2</v>
      </c>
      <c r="N1502" s="50" t="str">
        <f>UPPER(VLOOKUP(tbl_raw_data[[#This Row],[Analyst]],Settiings!$A$2:$B$16,2,0))</f>
        <v>NAVED</v>
      </c>
      <c r="O1502" s="50" t="str">
        <f>TRIM(UPPER(tbl_raw_data[[#This Row],[Outcome]]))</f>
        <v>WITHDRAW</v>
      </c>
      <c r="P1502" s="50" t="str">
        <f>TRIM(UPPER(tbl_raw_data[[#This Row],[Queue Name]]))</f>
        <v>CONSUMER EXISTING</v>
      </c>
      <c r="Q1502" s="50" t="str">
        <f>IF(tbl_raw_data[[#This Row],[Time taken in min]]&lt;=Settiings!$D$2,"SLA_MET","SLA_NOT_MET")</f>
        <v>SLA_MET</v>
      </c>
      <c r="R1502" s="94"/>
    </row>
    <row r="1503" spans="1:18" x14ac:dyDescent="0.3">
      <c r="A1503" s="14" t="s">
        <v>3604</v>
      </c>
      <c r="B1503" s="15">
        <v>45151.432650462964</v>
      </c>
      <c r="C1503" s="16">
        <v>45151.440937500003</v>
      </c>
      <c r="D1503" s="17" t="s">
        <v>8</v>
      </c>
      <c r="E1503" s="17" t="s">
        <v>9</v>
      </c>
      <c r="F1503" s="17" t="s">
        <v>686</v>
      </c>
      <c r="G1503" s="17" t="s">
        <v>28</v>
      </c>
      <c r="H1503" s="78" t="s">
        <v>7450</v>
      </c>
      <c r="I1503" s="48">
        <f>tbl_raw_data[[#This Row],[Date Actioned]]-tbl_raw_data[[#This Row],[Date Tagged]]</f>
        <v>8.2870370388263837E-3</v>
      </c>
      <c r="J1503" s="46">
        <f>HOUR(tbl_raw_data[[#This Row],[Time_taken]])*60+MINUTE(tbl_raw_data[[#This Row],[Time_taken]])+SECOND(tbl_raw_data[[#This Row],[Time_taken]])/60</f>
        <v>11.933333333333334</v>
      </c>
      <c r="K1503" s="52">
        <f>DATE(YEAR(tbl_raw_data[[#This Row],[Date Actioned]]),MONTH(tbl_raw_data[[#This Row],[Date Actioned]]),DAY(tbl_raw_data[[#This Row],[Date Actioned]]))</f>
        <v>45151</v>
      </c>
      <c r="L1503" s="50" t="str">
        <f>UPPER(TEXT(tbl_raw_data[[#This Row],[updated_date]],"MMMM"))</f>
        <v>AUGUST</v>
      </c>
      <c r="M1503" s="50" t="str">
        <f>"WEEK "&amp; IF(ROUNDUP(DAY(tbl_raw_data[[#This Row],[updated_date]])/7,0)=5,4,ROUNDUP(DAY(tbl_raw_data[[#This Row],[updated_date]])/7,0))</f>
        <v>WEEK 2</v>
      </c>
      <c r="N1503" s="50" t="str">
        <f>UPPER(VLOOKUP(tbl_raw_data[[#This Row],[Analyst]],Settiings!$A$2:$B$16,2,0))</f>
        <v>FARDIN</v>
      </c>
      <c r="O1503" s="50" t="str">
        <f>TRIM(UPPER(tbl_raw_data[[#This Row],[Outcome]]))</f>
        <v>WITHDRAW</v>
      </c>
      <c r="P1503" s="50" t="str">
        <f>TRIM(UPPER(tbl_raw_data[[#This Row],[Queue Name]]))</f>
        <v>CONSUMER EXISTING</v>
      </c>
      <c r="Q1503" s="50" t="str">
        <f>IF(tbl_raw_data[[#This Row],[Time taken in min]]&lt;=Settiings!$D$2,"SLA_MET","SLA_NOT_MET")</f>
        <v>SLA_MET</v>
      </c>
      <c r="R1503" s="94"/>
    </row>
    <row r="1504" spans="1:18" x14ac:dyDescent="0.3">
      <c r="A1504" s="23" t="s">
        <v>3650</v>
      </c>
      <c r="B1504" s="15">
        <v>45151.537210648145</v>
      </c>
      <c r="C1504" s="16">
        <v>45151.542060185187</v>
      </c>
      <c r="D1504" s="17" t="s">
        <v>8</v>
      </c>
      <c r="E1504" s="17" t="s">
        <v>9</v>
      </c>
      <c r="F1504" s="17" t="s">
        <v>65</v>
      </c>
      <c r="G1504" s="17" t="s">
        <v>28</v>
      </c>
      <c r="H1504" s="78" t="s">
        <v>7450</v>
      </c>
      <c r="I1504" s="48">
        <f>tbl_raw_data[[#This Row],[Date Actioned]]-tbl_raw_data[[#This Row],[Date Tagged]]</f>
        <v>4.8495370429009199E-3</v>
      </c>
      <c r="J1504" s="46">
        <f>HOUR(tbl_raw_data[[#This Row],[Time_taken]])*60+MINUTE(tbl_raw_data[[#This Row],[Time_taken]])+SECOND(tbl_raw_data[[#This Row],[Time_taken]])/60</f>
        <v>6.9833333333333334</v>
      </c>
      <c r="K1504" s="52">
        <f>DATE(YEAR(tbl_raw_data[[#This Row],[Date Actioned]]),MONTH(tbl_raw_data[[#This Row],[Date Actioned]]),DAY(tbl_raw_data[[#This Row],[Date Actioned]]))</f>
        <v>45151</v>
      </c>
      <c r="L1504" s="50" t="str">
        <f>UPPER(TEXT(tbl_raw_data[[#This Row],[updated_date]],"MMMM"))</f>
        <v>AUGUST</v>
      </c>
      <c r="M1504" s="50" t="str">
        <f>"WEEK "&amp; IF(ROUNDUP(DAY(tbl_raw_data[[#This Row],[updated_date]])/7,0)=5,4,ROUNDUP(DAY(tbl_raw_data[[#This Row],[updated_date]])/7,0))</f>
        <v>WEEK 2</v>
      </c>
      <c r="N1504" s="50" t="str">
        <f>UPPER(VLOOKUP(tbl_raw_data[[#This Row],[Analyst]],Settiings!$A$2:$B$16,2,0))</f>
        <v>SAM</v>
      </c>
      <c r="O1504" s="50" t="str">
        <f>TRIM(UPPER(tbl_raw_data[[#This Row],[Outcome]]))</f>
        <v>WITHDRAW</v>
      </c>
      <c r="P1504" s="50" t="str">
        <f>TRIM(UPPER(tbl_raw_data[[#This Row],[Queue Name]]))</f>
        <v>CONSUMER EXISTING</v>
      </c>
      <c r="Q1504" s="50" t="str">
        <f>IF(tbl_raw_data[[#This Row],[Time taken in min]]&lt;=Settiings!$D$2,"SLA_MET","SLA_NOT_MET")</f>
        <v>SLA_MET</v>
      </c>
      <c r="R1504" s="94"/>
    </row>
    <row r="1505" spans="1:18" x14ac:dyDescent="0.3">
      <c r="A1505" s="23" t="s">
        <v>3803</v>
      </c>
      <c r="B1505" s="15">
        <v>45152.416192129633</v>
      </c>
      <c r="C1505" s="16">
        <v>45152.424375000002</v>
      </c>
      <c r="D1505" s="17" t="s">
        <v>8</v>
      </c>
      <c r="E1505" s="17" t="s">
        <v>9</v>
      </c>
      <c r="F1505" s="17" t="s">
        <v>686</v>
      </c>
      <c r="G1505" s="17" t="s">
        <v>3804</v>
      </c>
      <c r="H1505" s="78" t="s">
        <v>7450</v>
      </c>
      <c r="I1505" s="48">
        <f>tbl_raw_data[[#This Row],[Date Actioned]]-tbl_raw_data[[#This Row],[Date Tagged]]</f>
        <v>8.182870369637385E-3</v>
      </c>
      <c r="J1505" s="46">
        <f>HOUR(tbl_raw_data[[#This Row],[Time_taken]])*60+MINUTE(tbl_raw_data[[#This Row],[Time_taken]])+SECOND(tbl_raw_data[[#This Row],[Time_taken]])/60</f>
        <v>11.783333333333333</v>
      </c>
      <c r="K1505" s="52">
        <f>DATE(YEAR(tbl_raw_data[[#This Row],[Date Actioned]]),MONTH(tbl_raw_data[[#This Row],[Date Actioned]]),DAY(tbl_raw_data[[#This Row],[Date Actioned]]))</f>
        <v>45152</v>
      </c>
      <c r="L1505" s="50" t="str">
        <f>UPPER(TEXT(tbl_raw_data[[#This Row],[updated_date]],"MMMM"))</f>
        <v>AUGUST</v>
      </c>
      <c r="M1505" s="50" t="str">
        <f>"WEEK "&amp; IF(ROUNDUP(DAY(tbl_raw_data[[#This Row],[updated_date]])/7,0)=5,4,ROUNDUP(DAY(tbl_raw_data[[#This Row],[updated_date]])/7,0))</f>
        <v>WEEK 2</v>
      </c>
      <c r="N1505" s="50" t="str">
        <f>UPPER(VLOOKUP(tbl_raw_data[[#This Row],[Analyst]],Settiings!$A$2:$B$16,2,0))</f>
        <v>FARDIN</v>
      </c>
      <c r="O1505" s="50" t="str">
        <f>TRIM(UPPER(tbl_raw_data[[#This Row],[Outcome]]))</f>
        <v>WITHDRAW</v>
      </c>
      <c r="P1505" s="50" t="str">
        <f>TRIM(UPPER(tbl_raw_data[[#This Row],[Queue Name]]))</f>
        <v>CONSUMER EXISTING</v>
      </c>
      <c r="Q1505" s="50" t="str">
        <f>IF(tbl_raw_data[[#This Row],[Time taken in min]]&lt;=Settiings!$D$2,"SLA_MET","SLA_NOT_MET")</f>
        <v>SLA_MET</v>
      </c>
      <c r="R1505" s="94"/>
    </row>
    <row r="1506" spans="1:18" x14ac:dyDescent="0.3">
      <c r="A1506" s="14" t="s">
        <v>3877</v>
      </c>
      <c r="B1506" s="15">
        <v>45152.553171296298</v>
      </c>
      <c r="C1506" s="16">
        <v>45152.563750000001</v>
      </c>
      <c r="D1506" s="17" t="s">
        <v>8</v>
      </c>
      <c r="E1506" s="17" t="s">
        <v>9</v>
      </c>
      <c r="F1506" s="17" t="s">
        <v>43</v>
      </c>
      <c r="G1506" s="17" t="s">
        <v>28</v>
      </c>
      <c r="H1506" s="78" t="s">
        <v>7450</v>
      </c>
      <c r="I1506" s="48">
        <f>tbl_raw_data[[#This Row],[Date Actioned]]-tbl_raw_data[[#This Row],[Date Tagged]]</f>
        <v>1.0578703702776693E-2</v>
      </c>
      <c r="J1506" s="46">
        <f>HOUR(tbl_raw_data[[#This Row],[Time_taken]])*60+MINUTE(tbl_raw_data[[#This Row],[Time_taken]])+SECOND(tbl_raw_data[[#This Row],[Time_taken]])/60</f>
        <v>15.233333333333333</v>
      </c>
      <c r="K1506" s="52">
        <f>DATE(YEAR(tbl_raw_data[[#This Row],[Date Actioned]]),MONTH(tbl_raw_data[[#This Row],[Date Actioned]]),DAY(tbl_raw_data[[#This Row],[Date Actioned]]))</f>
        <v>45152</v>
      </c>
      <c r="L1506" s="50" t="str">
        <f>UPPER(TEXT(tbl_raw_data[[#This Row],[updated_date]],"MMMM"))</f>
        <v>AUGUST</v>
      </c>
      <c r="M1506" s="50" t="str">
        <f>"WEEK "&amp; IF(ROUNDUP(DAY(tbl_raw_data[[#This Row],[updated_date]])/7,0)=5,4,ROUNDUP(DAY(tbl_raw_data[[#This Row],[updated_date]])/7,0))</f>
        <v>WEEK 2</v>
      </c>
      <c r="N1506" s="50" t="str">
        <f>UPPER(VLOOKUP(tbl_raw_data[[#This Row],[Analyst]],Settiings!$A$2:$B$16,2,0))</f>
        <v>MERCEDES</v>
      </c>
      <c r="O1506" s="50" t="str">
        <f>TRIM(UPPER(tbl_raw_data[[#This Row],[Outcome]]))</f>
        <v>WITHDRAW</v>
      </c>
      <c r="P1506" s="50" t="str">
        <f>TRIM(UPPER(tbl_raw_data[[#This Row],[Queue Name]]))</f>
        <v>CONSUMER EXISTING</v>
      </c>
      <c r="Q1506" s="50" t="str">
        <f>IF(tbl_raw_data[[#This Row],[Time taken in min]]&lt;=Settiings!$D$2,"SLA_MET","SLA_NOT_MET")</f>
        <v>SLA_MET</v>
      </c>
      <c r="R1506" s="94"/>
    </row>
    <row r="1507" spans="1:18" x14ac:dyDescent="0.3">
      <c r="A1507" s="23" t="s">
        <v>3928</v>
      </c>
      <c r="B1507" s="15">
        <v>45152.658831018518</v>
      </c>
      <c r="C1507" s="16">
        <v>45152.667581018519</v>
      </c>
      <c r="D1507" s="17" t="s">
        <v>8</v>
      </c>
      <c r="E1507" s="17" t="s">
        <v>9</v>
      </c>
      <c r="F1507" s="17" t="s">
        <v>10</v>
      </c>
      <c r="G1507" s="17" t="s">
        <v>28</v>
      </c>
      <c r="H1507" s="78" t="s">
        <v>7450</v>
      </c>
      <c r="I1507" s="48">
        <f>tbl_raw_data[[#This Row],[Date Actioned]]-tbl_raw_data[[#This Row],[Date Tagged]]</f>
        <v>8.7500000008731149E-3</v>
      </c>
      <c r="J1507" s="46">
        <f>HOUR(tbl_raw_data[[#This Row],[Time_taken]])*60+MINUTE(tbl_raw_data[[#This Row],[Time_taken]])+SECOND(tbl_raw_data[[#This Row],[Time_taken]])/60</f>
        <v>12.6</v>
      </c>
      <c r="K1507" s="52">
        <f>DATE(YEAR(tbl_raw_data[[#This Row],[Date Actioned]]),MONTH(tbl_raw_data[[#This Row],[Date Actioned]]),DAY(tbl_raw_data[[#This Row],[Date Actioned]]))</f>
        <v>45152</v>
      </c>
      <c r="L1507" s="50" t="str">
        <f>UPPER(TEXT(tbl_raw_data[[#This Row],[updated_date]],"MMMM"))</f>
        <v>AUGUST</v>
      </c>
      <c r="M1507" s="50" t="str">
        <f>"WEEK "&amp; IF(ROUNDUP(DAY(tbl_raw_data[[#This Row],[updated_date]])/7,0)=5,4,ROUNDUP(DAY(tbl_raw_data[[#This Row],[updated_date]])/7,0))</f>
        <v>WEEK 2</v>
      </c>
      <c r="N1507" s="50" t="str">
        <f>UPPER(VLOOKUP(tbl_raw_data[[#This Row],[Analyst]],Settiings!$A$2:$B$16,2,0))</f>
        <v>NITESH</v>
      </c>
      <c r="O1507" s="50" t="str">
        <f>TRIM(UPPER(tbl_raw_data[[#This Row],[Outcome]]))</f>
        <v>WITHDRAW</v>
      </c>
      <c r="P1507" s="50" t="str">
        <f>TRIM(UPPER(tbl_raw_data[[#This Row],[Queue Name]]))</f>
        <v>CONSUMER EXISTING</v>
      </c>
      <c r="Q1507" s="50" t="str">
        <f>IF(tbl_raw_data[[#This Row],[Time taken in min]]&lt;=Settiings!$D$2,"SLA_MET","SLA_NOT_MET")</f>
        <v>SLA_MET</v>
      </c>
      <c r="R1507" s="94"/>
    </row>
    <row r="1508" spans="1:18" x14ac:dyDescent="0.3">
      <c r="A1508" s="20" t="s">
        <v>3993</v>
      </c>
      <c r="B1508" s="15">
        <v>45152.738946759258</v>
      </c>
      <c r="C1508" s="16">
        <v>45152.752465277779</v>
      </c>
      <c r="D1508" s="17" t="s">
        <v>8</v>
      </c>
      <c r="E1508" s="17" t="s">
        <v>9</v>
      </c>
      <c r="F1508" s="17" t="s">
        <v>53</v>
      </c>
      <c r="G1508" s="17" t="s">
        <v>3994</v>
      </c>
      <c r="H1508" s="78" t="s">
        <v>7450</v>
      </c>
      <c r="I1508" s="48">
        <f>tbl_raw_data[[#This Row],[Date Actioned]]-tbl_raw_data[[#This Row],[Date Tagged]]</f>
        <v>1.3518518520868383E-2</v>
      </c>
      <c r="J1508" s="46">
        <f>HOUR(tbl_raw_data[[#This Row],[Time_taken]])*60+MINUTE(tbl_raw_data[[#This Row],[Time_taken]])+SECOND(tbl_raw_data[[#This Row],[Time_taken]])/60</f>
        <v>19.466666666666665</v>
      </c>
      <c r="K1508" s="52">
        <f>DATE(YEAR(tbl_raw_data[[#This Row],[Date Actioned]]),MONTH(tbl_raw_data[[#This Row],[Date Actioned]]),DAY(tbl_raw_data[[#This Row],[Date Actioned]]))</f>
        <v>45152</v>
      </c>
      <c r="L1508" s="50" t="str">
        <f>UPPER(TEXT(tbl_raw_data[[#This Row],[updated_date]],"MMMM"))</f>
        <v>AUGUST</v>
      </c>
      <c r="M1508" s="50" t="str">
        <f>"WEEK "&amp; IF(ROUNDUP(DAY(tbl_raw_data[[#This Row],[updated_date]])/7,0)=5,4,ROUNDUP(DAY(tbl_raw_data[[#This Row],[updated_date]])/7,0))</f>
        <v>WEEK 2</v>
      </c>
      <c r="N1508" s="50" t="str">
        <f>UPPER(VLOOKUP(tbl_raw_data[[#This Row],[Analyst]],Settiings!$A$2:$B$16,2,0))</f>
        <v>NAVED</v>
      </c>
      <c r="O1508" s="50" t="str">
        <f>TRIM(UPPER(tbl_raw_data[[#This Row],[Outcome]]))</f>
        <v>WITHDRAW</v>
      </c>
      <c r="P1508" s="50" t="str">
        <f>TRIM(UPPER(tbl_raw_data[[#This Row],[Queue Name]]))</f>
        <v>CONSUMER EXISTING</v>
      </c>
      <c r="Q1508" s="50" t="str">
        <f>IF(tbl_raw_data[[#This Row],[Time taken in min]]&lt;=Settiings!$D$2,"SLA_MET","SLA_NOT_MET")</f>
        <v>SLA_MET</v>
      </c>
      <c r="R1508" s="94"/>
    </row>
    <row r="1509" spans="1:18" x14ac:dyDescent="0.3">
      <c r="A1509" s="14" t="s">
        <v>4041</v>
      </c>
      <c r="B1509" s="15">
        <v>45153.426064814812</v>
      </c>
      <c r="C1509" s="16">
        <v>45153.43472222222</v>
      </c>
      <c r="D1509" s="17" t="s">
        <v>8</v>
      </c>
      <c r="E1509" s="17" t="s">
        <v>9</v>
      </c>
      <c r="F1509" s="17" t="s">
        <v>65</v>
      </c>
      <c r="G1509" s="17" t="s">
        <v>28</v>
      </c>
      <c r="H1509" s="78" t="s">
        <v>7450</v>
      </c>
      <c r="I1509" s="48">
        <f>tbl_raw_data[[#This Row],[Date Actioned]]-tbl_raw_data[[#This Row],[Date Tagged]]</f>
        <v>8.6574074084637687E-3</v>
      </c>
      <c r="J1509" s="46">
        <f>HOUR(tbl_raw_data[[#This Row],[Time_taken]])*60+MINUTE(tbl_raw_data[[#This Row],[Time_taken]])+SECOND(tbl_raw_data[[#This Row],[Time_taken]])/60</f>
        <v>12.466666666666667</v>
      </c>
      <c r="K1509" s="52">
        <f>DATE(YEAR(tbl_raw_data[[#This Row],[Date Actioned]]),MONTH(tbl_raw_data[[#This Row],[Date Actioned]]),DAY(tbl_raw_data[[#This Row],[Date Actioned]]))</f>
        <v>45153</v>
      </c>
      <c r="L1509" s="50" t="str">
        <f>UPPER(TEXT(tbl_raw_data[[#This Row],[updated_date]],"MMMM"))</f>
        <v>AUGUST</v>
      </c>
      <c r="M1509" s="50" t="str">
        <f>"WEEK "&amp; IF(ROUNDUP(DAY(tbl_raw_data[[#This Row],[updated_date]])/7,0)=5,4,ROUNDUP(DAY(tbl_raw_data[[#This Row],[updated_date]])/7,0))</f>
        <v>WEEK 3</v>
      </c>
      <c r="N1509" s="50" t="str">
        <f>UPPER(VLOOKUP(tbl_raw_data[[#This Row],[Analyst]],Settiings!$A$2:$B$16,2,0))</f>
        <v>SAM</v>
      </c>
      <c r="O1509" s="50" t="str">
        <f>TRIM(UPPER(tbl_raw_data[[#This Row],[Outcome]]))</f>
        <v>WITHDRAW</v>
      </c>
      <c r="P1509" s="50" t="str">
        <f>TRIM(UPPER(tbl_raw_data[[#This Row],[Queue Name]]))</f>
        <v>CONSUMER EXISTING</v>
      </c>
      <c r="Q1509" s="50" t="str">
        <f>IF(tbl_raw_data[[#This Row],[Time taken in min]]&lt;=Settiings!$D$2,"SLA_MET","SLA_NOT_MET")</f>
        <v>SLA_MET</v>
      </c>
      <c r="R1509" s="94"/>
    </row>
    <row r="1510" spans="1:18" x14ac:dyDescent="0.3">
      <c r="A1510" s="23" t="s">
        <v>4053</v>
      </c>
      <c r="B1510" s="15">
        <v>45153.466620370367</v>
      </c>
      <c r="C1510" s="16">
        <v>45153.476956018516</v>
      </c>
      <c r="D1510" s="17" t="s">
        <v>8</v>
      </c>
      <c r="E1510" s="17" t="s">
        <v>9</v>
      </c>
      <c r="F1510" s="17" t="s">
        <v>53</v>
      </c>
      <c r="G1510" s="17" t="s">
        <v>4054</v>
      </c>
      <c r="H1510" s="78" t="s">
        <v>7450</v>
      </c>
      <c r="I1510" s="48">
        <f>tbl_raw_data[[#This Row],[Date Actioned]]-tbl_raw_data[[#This Row],[Date Tagged]]</f>
        <v>1.0335648148611654E-2</v>
      </c>
      <c r="J1510" s="46">
        <f>HOUR(tbl_raw_data[[#This Row],[Time_taken]])*60+MINUTE(tbl_raw_data[[#This Row],[Time_taken]])+SECOND(tbl_raw_data[[#This Row],[Time_taken]])/60</f>
        <v>14.883333333333333</v>
      </c>
      <c r="K1510" s="52">
        <f>DATE(YEAR(tbl_raw_data[[#This Row],[Date Actioned]]),MONTH(tbl_raw_data[[#This Row],[Date Actioned]]),DAY(tbl_raw_data[[#This Row],[Date Actioned]]))</f>
        <v>45153</v>
      </c>
      <c r="L1510" s="50" t="str">
        <f>UPPER(TEXT(tbl_raw_data[[#This Row],[updated_date]],"MMMM"))</f>
        <v>AUGUST</v>
      </c>
      <c r="M1510" s="50" t="str">
        <f>"WEEK "&amp; IF(ROUNDUP(DAY(tbl_raw_data[[#This Row],[updated_date]])/7,0)=5,4,ROUNDUP(DAY(tbl_raw_data[[#This Row],[updated_date]])/7,0))</f>
        <v>WEEK 3</v>
      </c>
      <c r="N1510" s="50" t="str">
        <f>UPPER(VLOOKUP(tbl_raw_data[[#This Row],[Analyst]],Settiings!$A$2:$B$16,2,0))</f>
        <v>NAVED</v>
      </c>
      <c r="O1510" s="50" t="str">
        <f>TRIM(UPPER(tbl_raw_data[[#This Row],[Outcome]]))</f>
        <v>WITHDRAW</v>
      </c>
      <c r="P1510" s="50" t="str">
        <f>TRIM(UPPER(tbl_raw_data[[#This Row],[Queue Name]]))</f>
        <v>CONSUMER EXISTING</v>
      </c>
      <c r="Q1510" s="50" t="str">
        <f>IF(tbl_raw_data[[#This Row],[Time taken in min]]&lt;=Settiings!$D$2,"SLA_MET","SLA_NOT_MET")</f>
        <v>SLA_MET</v>
      </c>
      <c r="R1510" s="94"/>
    </row>
    <row r="1511" spans="1:18" x14ac:dyDescent="0.3">
      <c r="A1511" s="20" t="s">
        <v>4117</v>
      </c>
      <c r="B1511" s="15">
        <v>45153.576851851853</v>
      </c>
      <c r="C1511" s="16">
        <v>45153.589120370372</v>
      </c>
      <c r="D1511" s="17" t="s">
        <v>8</v>
      </c>
      <c r="E1511" s="17" t="s">
        <v>9</v>
      </c>
      <c r="F1511" s="17" t="s">
        <v>53</v>
      </c>
      <c r="G1511" s="17" t="s">
        <v>4118</v>
      </c>
      <c r="H1511" s="78" t="s">
        <v>7450</v>
      </c>
      <c r="I1511" s="48">
        <f>tbl_raw_data[[#This Row],[Date Actioned]]-tbl_raw_data[[#This Row],[Date Tagged]]</f>
        <v>1.226851851970423E-2</v>
      </c>
      <c r="J1511" s="46">
        <f>HOUR(tbl_raw_data[[#This Row],[Time_taken]])*60+MINUTE(tbl_raw_data[[#This Row],[Time_taken]])+SECOND(tbl_raw_data[[#This Row],[Time_taken]])/60</f>
        <v>17.666666666666668</v>
      </c>
      <c r="K1511" s="52">
        <f>DATE(YEAR(tbl_raw_data[[#This Row],[Date Actioned]]),MONTH(tbl_raw_data[[#This Row],[Date Actioned]]),DAY(tbl_raw_data[[#This Row],[Date Actioned]]))</f>
        <v>45153</v>
      </c>
      <c r="L1511" s="50" t="str">
        <f>UPPER(TEXT(tbl_raw_data[[#This Row],[updated_date]],"MMMM"))</f>
        <v>AUGUST</v>
      </c>
      <c r="M1511" s="50" t="str">
        <f>"WEEK "&amp; IF(ROUNDUP(DAY(tbl_raw_data[[#This Row],[updated_date]])/7,0)=5,4,ROUNDUP(DAY(tbl_raw_data[[#This Row],[updated_date]])/7,0))</f>
        <v>WEEK 3</v>
      </c>
      <c r="N1511" s="50" t="str">
        <f>UPPER(VLOOKUP(tbl_raw_data[[#This Row],[Analyst]],Settiings!$A$2:$B$16,2,0))</f>
        <v>NAVED</v>
      </c>
      <c r="O1511" s="50" t="str">
        <f>TRIM(UPPER(tbl_raw_data[[#This Row],[Outcome]]))</f>
        <v>WITHDRAW</v>
      </c>
      <c r="P1511" s="50" t="str">
        <f>TRIM(UPPER(tbl_raw_data[[#This Row],[Queue Name]]))</f>
        <v>CONSUMER EXISTING</v>
      </c>
      <c r="Q1511" s="50" t="str">
        <f>IF(tbl_raw_data[[#This Row],[Time taken in min]]&lt;=Settiings!$D$2,"SLA_MET","SLA_NOT_MET")</f>
        <v>SLA_MET</v>
      </c>
      <c r="R1511" s="94"/>
    </row>
    <row r="1512" spans="1:18" x14ac:dyDescent="0.3">
      <c r="A1512" s="14" t="s">
        <v>4126</v>
      </c>
      <c r="B1512" s="15">
        <v>45153.589525462965</v>
      </c>
      <c r="C1512" s="16">
        <v>45153.594722222224</v>
      </c>
      <c r="D1512" s="17" t="s">
        <v>8</v>
      </c>
      <c r="E1512" s="17" t="s">
        <v>9</v>
      </c>
      <c r="F1512" s="17" t="s">
        <v>65</v>
      </c>
      <c r="G1512" s="17" t="s">
        <v>28</v>
      </c>
      <c r="H1512" s="78" t="s">
        <v>7450</v>
      </c>
      <c r="I1512" s="48">
        <f>tbl_raw_data[[#This Row],[Date Actioned]]-tbl_raw_data[[#This Row],[Date Tagged]]</f>
        <v>5.1967592589790002E-3</v>
      </c>
      <c r="J1512" s="46">
        <f>HOUR(tbl_raw_data[[#This Row],[Time_taken]])*60+MINUTE(tbl_raw_data[[#This Row],[Time_taken]])+SECOND(tbl_raw_data[[#This Row],[Time_taken]])/60</f>
        <v>7.4833333333333334</v>
      </c>
      <c r="K1512" s="52">
        <f>DATE(YEAR(tbl_raw_data[[#This Row],[Date Actioned]]),MONTH(tbl_raw_data[[#This Row],[Date Actioned]]),DAY(tbl_raw_data[[#This Row],[Date Actioned]]))</f>
        <v>45153</v>
      </c>
      <c r="L1512" s="50" t="str">
        <f>UPPER(TEXT(tbl_raw_data[[#This Row],[updated_date]],"MMMM"))</f>
        <v>AUGUST</v>
      </c>
      <c r="M1512" s="50" t="str">
        <f>"WEEK "&amp; IF(ROUNDUP(DAY(tbl_raw_data[[#This Row],[updated_date]])/7,0)=5,4,ROUNDUP(DAY(tbl_raw_data[[#This Row],[updated_date]])/7,0))</f>
        <v>WEEK 3</v>
      </c>
      <c r="N1512" s="50" t="str">
        <f>UPPER(VLOOKUP(tbl_raw_data[[#This Row],[Analyst]],Settiings!$A$2:$B$16,2,0))</f>
        <v>SAM</v>
      </c>
      <c r="O1512" s="50" t="str">
        <f>TRIM(UPPER(tbl_raw_data[[#This Row],[Outcome]]))</f>
        <v>WITHDRAW</v>
      </c>
      <c r="P1512" s="50" t="str">
        <f>TRIM(UPPER(tbl_raw_data[[#This Row],[Queue Name]]))</f>
        <v>CONSUMER EXISTING</v>
      </c>
      <c r="Q1512" s="50" t="str">
        <f>IF(tbl_raw_data[[#This Row],[Time taken in min]]&lt;=Settiings!$D$2,"SLA_MET","SLA_NOT_MET")</f>
        <v>SLA_MET</v>
      </c>
      <c r="R1512" s="94"/>
    </row>
    <row r="1513" spans="1:18" x14ac:dyDescent="0.3">
      <c r="A1513" s="23" t="s">
        <v>4131</v>
      </c>
      <c r="B1513" s="15">
        <v>45153.596354166664</v>
      </c>
      <c r="C1513" s="16">
        <v>45153.601747685185</v>
      </c>
      <c r="D1513" s="17" t="s">
        <v>8</v>
      </c>
      <c r="E1513" s="17" t="s">
        <v>9</v>
      </c>
      <c r="F1513" s="17" t="s">
        <v>65</v>
      </c>
      <c r="G1513" s="17" t="s">
        <v>28</v>
      </c>
      <c r="H1513" s="78" t="s">
        <v>7450</v>
      </c>
      <c r="I1513" s="48">
        <f>tbl_raw_data[[#This Row],[Date Actioned]]-tbl_raw_data[[#This Row],[Date Tagged]]</f>
        <v>5.393518520577345E-3</v>
      </c>
      <c r="J1513" s="46">
        <f>HOUR(tbl_raw_data[[#This Row],[Time_taken]])*60+MINUTE(tbl_raw_data[[#This Row],[Time_taken]])+SECOND(tbl_raw_data[[#This Row],[Time_taken]])/60</f>
        <v>7.7666666666666666</v>
      </c>
      <c r="K1513" s="52">
        <f>DATE(YEAR(tbl_raw_data[[#This Row],[Date Actioned]]),MONTH(tbl_raw_data[[#This Row],[Date Actioned]]),DAY(tbl_raw_data[[#This Row],[Date Actioned]]))</f>
        <v>45153</v>
      </c>
      <c r="L1513" s="50" t="str">
        <f>UPPER(TEXT(tbl_raw_data[[#This Row],[updated_date]],"MMMM"))</f>
        <v>AUGUST</v>
      </c>
      <c r="M1513" s="50" t="str">
        <f>"WEEK "&amp; IF(ROUNDUP(DAY(tbl_raw_data[[#This Row],[updated_date]])/7,0)=5,4,ROUNDUP(DAY(tbl_raw_data[[#This Row],[updated_date]])/7,0))</f>
        <v>WEEK 3</v>
      </c>
      <c r="N1513" s="50" t="str">
        <f>UPPER(VLOOKUP(tbl_raw_data[[#This Row],[Analyst]],Settiings!$A$2:$B$16,2,0))</f>
        <v>SAM</v>
      </c>
      <c r="O1513" s="50" t="str">
        <f>TRIM(UPPER(tbl_raw_data[[#This Row],[Outcome]]))</f>
        <v>WITHDRAW</v>
      </c>
      <c r="P1513" s="50" t="str">
        <f>TRIM(UPPER(tbl_raw_data[[#This Row],[Queue Name]]))</f>
        <v>CONSUMER EXISTING</v>
      </c>
      <c r="Q1513" s="50" t="str">
        <f>IF(tbl_raw_data[[#This Row],[Time taken in min]]&lt;=Settiings!$D$2,"SLA_MET","SLA_NOT_MET")</f>
        <v>SLA_MET</v>
      </c>
      <c r="R1513" s="94"/>
    </row>
    <row r="1514" spans="1:18" x14ac:dyDescent="0.3">
      <c r="A1514" s="23" t="s">
        <v>4152</v>
      </c>
      <c r="B1514" s="9">
        <v>45153.639618055553</v>
      </c>
      <c r="C1514" s="24">
        <v>45153.646562499998</v>
      </c>
      <c r="D1514" s="25" t="s">
        <v>8</v>
      </c>
      <c r="E1514" s="25" t="s">
        <v>9</v>
      </c>
      <c r="F1514" s="25" t="s">
        <v>686</v>
      </c>
      <c r="G1514" s="25" t="s">
        <v>28</v>
      </c>
      <c r="H1514" s="78" t="s">
        <v>7450</v>
      </c>
      <c r="I1514" s="48">
        <f>tbl_raw_data[[#This Row],[Date Actioned]]-tbl_raw_data[[#This Row],[Date Tagged]]</f>
        <v>6.9444444452528842E-3</v>
      </c>
      <c r="J1514" s="46">
        <f>HOUR(tbl_raw_data[[#This Row],[Time_taken]])*60+MINUTE(tbl_raw_data[[#This Row],[Time_taken]])+SECOND(tbl_raw_data[[#This Row],[Time_taken]])/60</f>
        <v>10</v>
      </c>
      <c r="K1514" s="52">
        <f>DATE(YEAR(tbl_raw_data[[#This Row],[Date Actioned]]),MONTH(tbl_raw_data[[#This Row],[Date Actioned]]),DAY(tbl_raw_data[[#This Row],[Date Actioned]]))</f>
        <v>45153</v>
      </c>
      <c r="L1514" s="50" t="str">
        <f>UPPER(TEXT(tbl_raw_data[[#This Row],[updated_date]],"MMMM"))</f>
        <v>AUGUST</v>
      </c>
      <c r="M1514" s="50" t="str">
        <f>"WEEK "&amp; IF(ROUNDUP(DAY(tbl_raw_data[[#This Row],[updated_date]])/7,0)=5,4,ROUNDUP(DAY(tbl_raw_data[[#This Row],[updated_date]])/7,0))</f>
        <v>WEEK 3</v>
      </c>
      <c r="N1514" s="50" t="str">
        <f>UPPER(VLOOKUP(tbl_raw_data[[#This Row],[Analyst]],Settiings!$A$2:$B$16,2,0))</f>
        <v>FARDIN</v>
      </c>
      <c r="O1514" s="50" t="str">
        <f>TRIM(UPPER(tbl_raw_data[[#This Row],[Outcome]]))</f>
        <v>WITHDRAW</v>
      </c>
      <c r="P1514" s="50" t="str">
        <f>TRIM(UPPER(tbl_raw_data[[#This Row],[Queue Name]]))</f>
        <v>CONSUMER EXISTING</v>
      </c>
      <c r="Q1514" s="50" t="str">
        <f>IF(tbl_raw_data[[#This Row],[Time taken in min]]&lt;=Settiings!$D$2,"SLA_MET","SLA_NOT_MET")</f>
        <v>SLA_MET</v>
      </c>
      <c r="R1514" s="94"/>
    </row>
    <row r="1515" spans="1:18" x14ac:dyDescent="0.3">
      <c r="A1515" s="14" t="s">
        <v>4162</v>
      </c>
      <c r="B1515" s="15">
        <v>45153.65996527778</v>
      </c>
      <c r="C1515" s="16">
        <v>45153.668622685182</v>
      </c>
      <c r="D1515" s="17" t="s">
        <v>8</v>
      </c>
      <c r="E1515" s="17" t="s">
        <v>9</v>
      </c>
      <c r="F1515" s="17" t="s">
        <v>53</v>
      </c>
      <c r="G1515" s="17" t="s">
        <v>4163</v>
      </c>
      <c r="H1515" s="78" t="s">
        <v>7450</v>
      </c>
      <c r="I1515" s="48">
        <f>tbl_raw_data[[#This Row],[Date Actioned]]-tbl_raw_data[[#This Row],[Date Tagged]]</f>
        <v>8.657407401187811E-3</v>
      </c>
      <c r="J1515" s="46">
        <f>HOUR(tbl_raw_data[[#This Row],[Time_taken]])*60+MINUTE(tbl_raw_data[[#This Row],[Time_taken]])+SECOND(tbl_raw_data[[#This Row],[Time_taken]])/60</f>
        <v>12.466666666666667</v>
      </c>
      <c r="K1515" s="52">
        <f>DATE(YEAR(tbl_raw_data[[#This Row],[Date Actioned]]),MONTH(tbl_raw_data[[#This Row],[Date Actioned]]),DAY(tbl_raw_data[[#This Row],[Date Actioned]]))</f>
        <v>45153</v>
      </c>
      <c r="L1515" s="50" t="str">
        <f>UPPER(TEXT(tbl_raw_data[[#This Row],[updated_date]],"MMMM"))</f>
        <v>AUGUST</v>
      </c>
      <c r="M1515" s="50" t="str">
        <f>"WEEK "&amp; IF(ROUNDUP(DAY(tbl_raw_data[[#This Row],[updated_date]])/7,0)=5,4,ROUNDUP(DAY(tbl_raw_data[[#This Row],[updated_date]])/7,0))</f>
        <v>WEEK 3</v>
      </c>
      <c r="N1515" s="50" t="str">
        <f>UPPER(VLOOKUP(tbl_raw_data[[#This Row],[Analyst]],Settiings!$A$2:$B$16,2,0))</f>
        <v>NAVED</v>
      </c>
      <c r="O1515" s="50" t="str">
        <f>TRIM(UPPER(tbl_raw_data[[#This Row],[Outcome]]))</f>
        <v>WITHDRAW</v>
      </c>
      <c r="P1515" s="50" t="str">
        <f>TRIM(UPPER(tbl_raw_data[[#This Row],[Queue Name]]))</f>
        <v>CONSUMER EXISTING</v>
      </c>
      <c r="Q1515" s="50" t="str">
        <f>IF(tbl_raw_data[[#This Row],[Time taken in min]]&lt;=Settiings!$D$2,"SLA_MET","SLA_NOT_MET")</f>
        <v>SLA_MET</v>
      </c>
      <c r="R1515" s="94"/>
    </row>
    <row r="1516" spans="1:18" x14ac:dyDescent="0.3">
      <c r="A1516" s="20" t="s">
        <v>4212</v>
      </c>
      <c r="B1516" s="15">
        <v>45153.772881944446</v>
      </c>
      <c r="C1516" s="16">
        <v>45153.778958333336</v>
      </c>
      <c r="D1516" s="17" t="s">
        <v>8</v>
      </c>
      <c r="E1516" s="17" t="s">
        <v>9</v>
      </c>
      <c r="F1516" s="17" t="s">
        <v>53</v>
      </c>
      <c r="G1516" s="17" t="s">
        <v>4213</v>
      </c>
      <c r="H1516" s="78" t="s">
        <v>7450</v>
      </c>
      <c r="I1516" s="48">
        <f>tbl_raw_data[[#This Row],[Date Actioned]]-tbl_raw_data[[#This Row],[Date Tagged]]</f>
        <v>6.0763888905057684E-3</v>
      </c>
      <c r="J1516" s="46">
        <f>HOUR(tbl_raw_data[[#This Row],[Time_taken]])*60+MINUTE(tbl_raw_data[[#This Row],[Time_taken]])+SECOND(tbl_raw_data[[#This Row],[Time_taken]])/60</f>
        <v>8.75</v>
      </c>
      <c r="K1516" s="52">
        <f>DATE(YEAR(tbl_raw_data[[#This Row],[Date Actioned]]),MONTH(tbl_raw_data[[#This Row],[Date Actioned]]),DAY(tbl_raw_data[[#This Row],[Date Actioned]]))</f>
        <v>45153</v>
      </c>
      <c r="L1516" s="50" t="str">
        <f>UPPER(TEXT(tbl_raw_data[[#This Row],[updated_date]],"MMMM"))</f>
        <v>AUGUST</v>
      </c>
      <c r="M1516" s="50" t="str">
        <f>"WEEK "&amp; IF(ROUNDUP(DAY(tbl_raw_data[[#This Row],[updated_date]])/7,0)=5,4,ROUNDUP(DAY(tbl_raw_data[[#This Row],[updated_date]])/7,0))</f>
        <v>WEEK 3</v>
      </c>
      <c r="N1516" s="50" t="str">
        <f>UPPER(VLOOKUP(tbl_raw_data[[#This Row],[Analyst]],Settiings!$A$2:$B$16,2,0))</f>
        <v>NAVED</v>
      </c>
      <c r="O1516" s="50" t="str">
        <f>TRIM(UPPER(tbl_raw_data[[#This Row],[Outcome]]))</f>
        <v>WITHDRAW</v>
      </c>
      <c r="P1516" s="50" t="str">
        <f>TRIM(UPPER(tbl_raw_data[[#This Row],[Queue Name]]))</f>
        <v>CONSUMER EXISTING</v>
      </c>
      <c r="Q1516" s="50" t="str">
        <f>IF(tbl_raw_data[[#This Row],[Time taken in min]]&lt;=Settiings!$D$2,"SLA_MET","SLA_NOT_MET")</f>
        <v>SLA_MET</v>
      </c>
      <c r="R1516" s="94"/>
    </row>
    <row r="1517" spans="1:18" x14ac:dyDescent="0.3">
      <c r="A1517" s="23" t="s">
        <v>4228</v>
      </c>
      <c r="B1517" s="9">
        <v>45154.408993055556</v>
      </c>
      <c r="C1517" s="24">
        <v>45154.413344907407</v>
      </c>
      <c r="D1517" s="25" t="s">
        <v>8</v>
      </c>
      <c r="E1517" s="25" t="s">
        <v>9</v>
      </c>
      <c r="F1517" s="25" t="s">
        <v>65</v>
      </c>
      <c r="G1517" s="25" t="s">
        <v>28</v>
      </c>
      <c r="H1517" s="78" t="s">
        <v>7450</v>
      </c>
      <c r="I1517" s="48">
        <f>tbl_raw_data[[#This Row],[Date Actioned]]-tbl_raw_data[[#This Row],[Date Tagged]]</f>
        <v>4.3518518505152315E-3</v>
      </c>
      <c r="J1517" s="46">
        <f>HOUR(tbl_raw_data[[#This Row],[Time_taken]])*60+MINUTE(tbl_raw_data[[#This Row],[Time_taken]])+SECOND(tbl_raw_data[[#This Row],[Time_taken]])/60</f>
        <v>6.2666666666666666</v>
      </c>
      <c r="K1517" s="52">
        <f>DATE(YEAR(tbl_raw_data[[#This Row],[Date Actioned]]),MONTH(tbl_raw_data[[#This Row],[Date Actioned]]),DAY(tbl_raw_data[[#This Row],[Date Actioned]]))</f>
        <v>45154</v>
      </c>
      <c r="L1517" s="50" t="str">
        <f>UPPER(TEXT(tbl_raw_data[[#This Row],[updated_date]],"MMMM"))</f>
        <v>AUGUST</v>
      </c>
      <c r="M1517" s="50" t="str">
        <f>"WEEK "&amp; IF(ROUNDUP(DAY(tbl_raw_data[[#This Row],[updated_date]])/7,0)=5,4,ROUNDUP(DAY(tbl_raw_data[[#This Row],[updated_date]])/7,0))</f>
        <v>WEEK 3</v>
      </c>
      <c r="N1517" s="50" t="str">
        <f>UPPER(VLOOKUP(tbl_raw_data[[#This Row],[Analyst]],Settiings!$A$2:$B$16,2,0))</f>
        <v>SAM</v>
      </c>
      <c r="O1517" s="50" t="str">
        <f>TRIM(UPPER(tbl_raw_data[[#This Row],[Outcome]]))</f>
        <v>WITHDRAW</v>
      </c>
      <c r="P1517" s="50" t="str">
        <f>TRIM(UPPER(tbl_raw_data[[#This Row],[Queue Name]]))</f>
        <v>CONSUMER EXISTING</v>
      </c>
      <c r="Q1517" s="50" t="str">
        <f>IF(tbl_raw_data[[#This Row],[Time taken in min]]&lt;=Settiings!$D$2,"SLA_MET","SLA_NOT_MET")</f>
        <v>SLA_MET</v>
      </c>
      <c r="R1517" s="94"/>
    </row>
    <row r="1518" spans="1:18" x14ac:dyDescent="0.3">
      <c r="A1518" s="14" t="s">
        <v>4300</v>
      </c>
      <c r="B1518" s="15">
        <v>45154.555671296293</v>
      </c>
      <c r="C1518" s="16">
        <v>45154.562986111108</v>
      </c>
      <c r="D1518" s="17" t="s">
        <v>8</v>
      </c>
      <c r="E1518" s="17" t="s">
        <v>9</v>
      </c>
      <c r="F1518" s="17" t="s">
        <v>70</v>
      </c>
      <c r="G1518" s="17" t="s">
        <v>4301</v>
      </c>
      <c r="H1518" s="78" t="s">
        <v>7450</v>
      </c>
      <c r="I1518" s="48">
        <f>tbl_raw_data[[#This Row],[Date Actioned]]-tbl_raw_data[[#This Row],[Date Tagged]]</f>
        <v>7.3148148148902692E-3</v>
      </c>
      <c r="J1518" s="46">
        <f>HOUR(tbl_raw_data[[#This Row],[Time_taken]])*60+MINUTE(tbl_raw_data[[#This Row],[Time_taken]])+SECOND(tbl_raw_data[[#This Row],[Time_taken]])/60</f>
        <v>10.533333333333333</v>
      </c>
      <c r="K1518" s="52">
        <f>DATE(YEAR(tbl_raw_data[[#This Row],[Date Actioned]]),MONTH(tbl_raw_data[[#This Row],[Date Actioned]]),DAY(tbl_raw_data[[#This Row],[Date Actioned]]))</f>
        <v>45154</v>
      </c>
      <c r="L1518" s="50" t="str">
        <f>UPPER(TEXT(tbl_raw_data[[#This Row],[updated_date]],"MMMM"))</f>
        <v>AUGUST</v>
      </c>
      <c r="M1518" s="50" t="str">
        <f>"WEEK "&amp; IF(ROUNDUP(DAY(tbl_raw_data[[#This Row],[updated_date]])/7,0)=5,4,ROUNDUP(DAY(tbl_raw_data[[#This Row],[updated_date]])/7,0))</f>
        <v>WEEK 3</v>
      </c>
      <c r="N1518" s="50" t="str">
        <f>UPPER(VLOOKUP(tbl_raw_data[[#This Row],[Analyst]],Settiings!$A$2:$B$16,2,0))</f>
        <v>ASIF</v>
      </c>
      <c r="O1518" s="50" t="str">
        <f>TRIM(UPPER(tbl_raw_data[[#This Row],[Outcome]]))</f>
        <v>WITHDRAW</v>
      </c>
      <c r="P1518" s="50" t="str">
        <f>TRIM(UPPER(tbl_raw_data[[#This Row],[Queue Name]]))</f>
        <v>CONSUMER EXISTING</v>
      </c>
      <c r="Q1518" s="50" t="str">
        <f>IF(tbl_raw_data[[#This Row],[Time taken in min]]&lt;=Settiings!$D$2,"SLA_MET","SLA_NOT_MET")</f>
        <v>SLA_MET</v>
      </c>
      <c r="R1518" s="94"/>
    </row>
    <row r="1519" spans="1:18" x14ac:dyDescent="0.3">
      <c r="A1519" s="20" t="s">
        <v>4308</v>
      </c>
      <c r="B1519" s="9">
        <v>45154.567303240743</v>
      </c>
      <c r="C1519" s="24">
        <v>45154.579930555556</v>
      </c>
      <c r="D1519" s="25" t="s">
        <v>8</v>
      </c>
      <c r="E1519" s="25" t="s">
        <v>9</v>
      </c>
      <c r="F1519" s="25" t="s">
        <v>65</v>
      </c>
      <c r="G1519" s="25" t="s">
        <v>28</v>
      </c>
      <c r="H1519" s="78" t="s">
        <v>7450</v>
      </c>
      <c r="I1519" s="48">
        <f>tbl_raw_data[[#This Row],[Date Actioned]]-tbl_raw_data[[#This Row],[Date Tagged]]</f>
        <v>1.2627314812561963E-2</v>
      </c>
      <c r="J1519" s="46">
        <f>HOUR(tbl_raw_data[[#This Row],[Time_taken]])*60+MINUTE(tbl_raw_data[[#This Row],[Time_taken]])+SECOND(tbl_raw_data[[#This Row],[Time_taken]])/60</f>
        <v>18.183333333333334</v>
      </c>
      <c r="K1519" s="52">
        <f>DATE(YEAR(tbl_raw_data[[#This Row],[Date Actioned]]),MONTH(tbl_raw_data[[#This Row],[Date Actioned]]),DAY(tbl_raw_data[[#This Row],[Date Actioned]]))</f>
        <v>45154</v>
      </c>
      <c r="L1519" s="50" t="str">
        <f>UPPER(TEXT(tbl_raw_data[[#This Row],[updated_date]],"MMMM"))</f>
        <v>AUGUST</v>
      </c>
      <c r="M1519" s="50" t="str">
        <f>"WEEK "&amp; IF(ROUNDUP(DAY(tbl_raw_data[[#This Row],[updated_date]])/7,0)=5,4,ROUNDUP(DAY(tbl_raw_data[[#This Row],[updated_date]])/7,0))</f>
        <v>WEEK 3</v>
      </c>
      <c r="N1519" s="50" t="str">
        <f>UPPER(VLOOKUP(tbl_raw_data[[#This Row],[Analyst]],Settiings!$A$2:$B$16,2,0))</f>
        <v>SAM</v>
      </c>
      <c r="O1519" s="50" t="str">
        <f>TRIM(UPPER(tbl_raw_data[[#This Row],[Outcome]]))</f>
        <v>WITHDRAW</v>
      </c>
      <c r="P1519" s="50" t="str">
        <f>TRIM(UPPER(tbl_raw_data[[#This Row],[Queue Name]]))</f>
        <v>CONSUMER EXISTING</v>
      </c>
      <c r="Q1519" s="50" t="str">
        <f>IF(tbl_raw_data[[#This Row],[Time taken in min]]&lt;=Settiings!$D$2,"SLA_MET","SLA_NOT_MET")</f>
        <v>SLA_MET</v>
      </c>
      <c r="R1519" s="94"/>
    </row>
    <row r="1520" spans="1:18" x14ac:dyDescent="0.3">
      <c r="A1520" s="23" t="s">
        <v>4322</v>
      </c>
      <c r="B1520" s="9">
        <v>45154.593148148146</v>
      </c>
      <c r="C1520" s="24">
        <v>45154.603692129633</v>
      </c>
      <c r="D1520" s="25" t="s">
        <v>8</v>
      </c>
      <c r="E1520" s="25" t="s">
        <v>9</v>
      </c>
      <c r="F1520" s="25" t="s">
        <v>53</v>
      </c>
      <c r="G1520" s="25" t="s">
        <v>4323</v>
      </c>
      <c r="H1520" s="78" t="s">
        <v>7450</v>
      </c>
      <c r="I1520" s="48">
        <f>tbl_raw_data[[#This Row],[Date Actioned]]-tbl_raw_data[[#This Row],[Date Tagged]]</f>
        <v>1.0543981486989651E-2</v>
      </c>
      <c r="J1520" s="46">
        <f>HOUR(tbl_raw_data[[#This Row],[Time_taken]])*60+MINUTE(tbl_raw_data[[#This Row],[Time_taken]])+SECOND(tbl_raw_data[[#This Row],[Time_taken]])/60</f>
        <v>15.183333333333334</v>
      </c>
      <c r="K1520" s="52">
        <f>DATE(YEAR(tbl_raw_data[[#This Row],[Date Actioned]]),MONTH(tbl_raw_data[[#This Row],[Date Actioned]]),DAY(tbl_raw_data[[#This Row],[Date Actioned]]))</f>
        <v>45154</v>
      </c>
      <c r="L1520" s="50" t="str">
        <f>UPPER(TEXT(tbl_raw_data[[#This Row],[updated_date]],"MMMM"))</f>
        <v>AUGUST</v>
      </c>
      <c r="M1520" s="50" t="str">
        <f>"WEEK "&amp; IF(ROUNDUP(DAY(tbl_raw_data[[#This Row],[updated_date]])/7,0)=5,4,ROUNDUP(DAY(tbl_raw_data[[#This Row],[updated_date]])/7,0))</f>
        <v>WEEK 3</v>
      </c>
      <c r="N1520" s="50" t="str">
        <f>UPPER(VLOOKUP(tbl_raw_data[[#This Row],[Analyst]],Settiings!$A$2:$B$16,2,0))</f>
        <v>NAVED</v>
      </c>
      <c r="O1520" s="50" t="str">
        <f>TRIM(UPPER(tbl_raw_data[[#This Row],[Outcome]]))</f>
        <v>WITHDRAW</v>
      </c>
      <c r="P1520" s="50" t="str">
        <f>TRIM(UPPER(tbl_raw_data[[#This Row],[Queue Name]]))</f>
        <v>CONSUMER EXISTING</v>
      </c>
      <c r="Q1520" s="50" t="str">
        <f>IF(tbl_raw_data[[#This Row],[Time taken in min]]&lt;=Settiings!$D$2,"SLA_MET","SLA_NOT_MET")</f>
        <v>SLA_MET</v>
      </c>
      <c r="R1520" s="94"/>
    </row>
    <row r="1521" spans="1:18" x14ac:dyDescent="0.3">
      <c r="A1521" s="14" t="s">
        <v>4327</v>
      </c>
      <c r="B1521" s="15">
        <v>45154.597592592596</v>
      </c>
      <c r="C1521" s="16">
        <v>45154.603206018517</v>
      </c>
      <c r="D1521" s="17" t="s">
        <v>8</v>
      </c>
      <c r="E1521" s="17" t="s">
        <v>9</v>
      </c>
      <c r="F1521" s="17" t="s">
        <v>70</v>
      </c>
      <c r="G1521" s="17" t="s">
        <v>4328</v>
      </c>
      <c r="H1521" s="78" t="s">
        <v>7450</v>
      </c>
      <c r="I1521" s="48">
        <f>tbl_raw_data[[#This Row],[Date Actioned]]-tbl_raw_data[[#This Row],[Date Tagged]]</f>
        <v>5.6134259211830795E-3</v>
      </c>
      <c r="J1521" s="46">
        <f>HOUR(tbl_raw_data[[#This Row],[Time_taken]])*60+MINUTE(tbl_raw_data[[#This Row],[Time_taken]])+SECOND(tbl_raw_data[[#This Row],[Time_taken]])/60</f>
        <v>8.0833333333333339</v>
      </c>
      <c r="K1521" s="52">
        <f>DATE(YEAR(tbl_raw_data[[#This Row],[Date Actioned]]),MONTH(tbl_raw_data[[#This Row],[Date Actioned]]),DAY(tbl_raw_data[[#This Row],[Date Actioned]]))</f>
        <v>45154</v>
      </c>
      <c r="L1521" s="50" t="str">
        <f>UPPER(TEXT(tbl_raw_data[[#This Row],[updated_date]],"MMMM"))</f>
        <v>AUGUST</v>
      </c>
      <c r="M1521" s="50" t="str">
        <f>"WEEK "&amp; IF(ROUNDUP(DAY(tbl_raw_data[[#This Row],[updated_date]])/7,0)=5,4,ROUNDUP(DAY(tbl_raw_data[[#This Row],[updated_date]])/7,0))</f>
        <v>WEEK 3</v>
      </c>
      <c r="N1521" s="50" t="str">
        <f>UPPER(VLOOKUP(tbl_raw_data[[#This Row],[Analyst]],Settiings!$A$2:$B$16,2,0))</f>
        <v>ASIF</v>
      </c>
      <c r="O1521" s="50" t="str">
        <f>TRIM(UPPER(tbl_raw_data[[#This Row],[Outcome]]))</f>
        <v>WITHDRAW</v>
      </c>
      <c r="P1521" s="50" t="str">
        <f>TRIM(UPPER(tbl_raw_data[[#This Row],[Queue Name]]))</f>
        <v>CONSUMER EXISTING</v>
      </c>
      <c r="Q1521" s="50" t="str">
        <f>IF(tbl_raw_data[[#This Row],[Time taken in min]]&lt;=Settiings!$D$2,"SLA_MET","SLA_NOT_MET")</f>
        <v>SLA_MET</v>
      </c>
      <c r="R1521" s="94"/>
    </row>
    <row r="1522" spans="1:18" x14ac:dyDescent="0.3">
      <c r="A1522" s="23" t="s">
        <v>4331</v>
      </c>
      <c r="B1522" s="15">
        <v>45154.602500000001</v>
      </c>
      <c r="C1522" s="16">
        <v>45154.610659722224</v>
      </c>
      <c r="D1522" s="17" t="s">
        <v>8</v>
      </c>
      <c r="E1522" s="17" t="s">
        <v>9</v>
      </c>
      <c r="F1522" s="17" t="s">
        <v>53</v>
      </c>
      <c r="G1522" s="17" t="s">
        <v>4332</v>
      </c>
      <c r="H1522" s="78" t="s">
        <v>7450</v>
      </c>
      <c r="I1522" s="48">
        <f>tbl_raw_data[[#This Row],[Date Actioned]]-tbl_raw_data[[#This Row],[Date Tagged]]</f>
        <v>8.1597222233540379E-3</v>
      </c>
      <c r="J1522" s="46">
        <f>HOUR(tbl_raw_data[[#This Row],[Time_taken]])*60+MINUTE(tbl_raw_data[[#This Row],[Time_taken]])+SECOND(tbl_raw_data[[#This Row],[Time_taken]])/60</f>
        <v>11.75</v>
      </c>
      <c r="K1522" s="52">
        <f>DATE(YEAR(tbl_raw_data[[#This Row],[Date Actioned]]),MONTH(tbl_raw_data[[#This Row],[Date Actioned]]),DAY(tbl_raw_data[[#This Row],[Date Actioned]]))</f>
        <v>45154</v>
      </c>
      <c r="L1522" s="50" t="str">
        <f>UPPER(TEXT(tbl_raw_data[[#This Row],[updated_date]],"MMMM"))</f>
        <v>AUGUST</v>
      </c>
      <c r="M1522" s="50" t="str">
        <f>"WEEK "&amp; IF(ROUNDUP(DAY(tbl_raw_data[[#This Row],[updated_date]])/7,0)=5,4,ROUNDUP(DAY(tbl_raw_data[[#This Row],[updated_date]])/7,0))</f>
        <v>WEEK 3</v>
      </c>
      <c r="N1522" s="50" t="str">
        <f>UPPER(VLOOKUP(tbl_raw_data[[#This Row],[Analyst]],Settiings!$A$2:$B$16,2,0))</f>
        <v>NAVED</v>
      </c>
      <c r="O1522" s="50" t="str">
        <f>TRIM(UPPER(tbl_raw_data[[#This Row],[Outcome]]))</f>
        <v>WITHDRAW</v>
      </c>
      <c r="P1522" s="50" t="str">
        <f>TRIM(UPPER(tbl_raw_data[[#This Row],[Queue Name]]))</f>
        <v>CONSUMER EXISTING</v>
      </c>
      <c r="Q1522" s="50" t="str">
        <f>IF(tbl_raw_data[[#This Row],[Time taken in min]]&lt;=Settiings!$D$2,"SLA_MET","SLA_NOT_MET")</f>
        <v>SLA_MET</v>
      </c>
      <c r="R1522" s="94"/>
    </row>
    <row r="1523" spans="1:18" x14ac:dyDescent="0.3">
      <c r="A1523" s="14" t="s">
        <v>4335</v>
      </c>
      <c r="B1523" s="9">
        <v>45154.606840277775</v>
      </c>
      <c r="C1523" s="24">
        <v>45154.615868055553</v>
      </c>
      <c r="D1523" s="25" t="s">
        <v>8</v>
      </c>
      <c r="E1523" s="25" t="s">
        <v>9</v>
      </c>
      <c r="F1523" s="25" t="s">
        <v>65</v>
      </c>
      <c r="G1523" s="25" t="s">
        <v>28</v>
      </c>
      <c r="H1523" s="78" t="s">
        <v>7450</v>
      </c>
      <c r="I1523" s="48">
        <f>tbl_raw_data[[#This Row],[Date Actioned]]-tbl_raw_data[[#This Row],[Date Tagged]]</f>
        <v>9.0277777781011537E-3</v>
      </c>
      <c r="J1523" s="46">
        <f>HOUR(tbl_raw_data[[#This Row],[Time_taken]])*60+MINUTE(tbl_raw_data[[#This Row],[Time_taken]])+SECOND(tbl_raw_data[[#This Row],[Time_taken]])/60</f>
        <v>13</v>
      </c>
      <c r="K1523" s="52">
        <f>DATE(YEAR(tbl_raw_data[[#This Row],[Date Actioned]]),MONTH(tbl_raw_data[[#This Row],[Date Actioned]]),DAY(tbl_raw_data[[#This Row],[Date Actioned]]))</f>
        <v>45154</v>
      </c>
      <c r="L1523" s="50" t="str">
        <f>UPPER(TEXT(tbl_raw_data[[#This Row],[updated_date]],"MMMM"))</f>
        <v>AUGUST</v>
      </c>
      <c r="M1523" s="50" t="str">
        <f>"WEEK "&amp; IF(ROUNDUP(DAY(tbl_raw_data[[#This Row],[updated_date]])/7,0)=5,4,ROUNDUP(DAY(tbl_raw_data[[#This Row],[updated_date]])/7,0))</f>
        <v>WEEK 3</v>
      </c>
      <c r="N1523" s="50" t="str">
        <f>UPPER(VLOOKUP(tbl_raw_data[[#This Row],[Analyst]],Settiings!$A$2:$B$16,2,0))</f>
        <v>SAM</v>
      </c>
      <c r="O1523" s="50" t="str">
        <f>TRIM(UPPER(tbl_raw_data[[#This Row],[Outcome]]))</f>
        <v>WITHDRAW</v>
      </c>
      <c r="P1523" s="50" t="str">
        <f>TRIM(UPPER(tbl_raw_data[[#This Row],[Queue Name]]))</f>
        <v>CONSUMER EXISTING</v>
      </c>
      <c r="Q1523" s="50" t="str">
        <f>IF(tbl_raw_data[[#This Row],[Time taken in min]]&lt;=Settiings!$D$2,"SLA_MET","SLA_NOT_MET")</f>
        <v>SLA_MET</v>
      </c>
      <c r="R1523" s="94"/>
    </row>
    <row r="1524" spans="1:18" x14ac:dyDescent="0.3">
      <c r="A1524" s="20" t="s">
        <v>4367</v>
      </c>
      <c r="B1524" s="9">
        <v>45154.654606481483</v>
      </c>
      <c r="C1524" s="24">
        <v>45154.663958333331</v>
      </c>
      <c r="D1524" s="25" t="s">
        <v>8</v>
      </c>
      <c r="E1524" s="25" t="s">
        <v>9</v>
      </c>
      <c r="F1524" s="25" t="s">
        <v>65</v>
      </c>
      <c r="G1524" s="25" t="s">
        <v>28</v>
      </c>
      <c r="H1524" s="78" t="s">
        <v>7450</v>
      </c>
      <c r="I1524" s="48">
        <f>tbl_raw_data[[#This Row],[Date Actioned]]-tbl_raw_data[[#This Row],[Date Tagged]]</f>
        <v>9.3518518478958867E-3</v>
      </c>
      <c r="J1524" s="46">
        <f>HOUR(tbl_raw_data[[#This Row],[Time_taken]])*60+MINUTE(tbl_raw_data[[#This Row],[Time_taken]])+SECOND(tbl_raw_data[[#This Row],[Time_taken]])/60</f>
        <v>13.466666666666667</v>
      </c>
      <c r="K1524" s="52">
        <f>DATE(YEAR(tbl_raw_data[[#This Row],[Date Actioned]]),MONTH(tbl_raw_data[[#This Row],[Date Actioned]]),DAY(tbl_raw_data[[#This Row],[Date Actioned]]))</f>
        <v>45154</v>
      </c>
      <c r="L1524" s="50" t="str">
        <f>UPPER(TEXT(tbl_raw_data[[#This Row],[updated_date]],"MMMM"))</f>
        <v>AUGUST</v>
      </c>
      <c r="M1524" s="50" t="str">
        <f>"WEEK "&amp; IF(ROUNDUP(DAY(tbl_raw_data[[#This Row],[updated_date]])/7,0)=5,4,ROUNDUP(DAY(tbl_raw_data[[#This Row],[updated_date]])/7,0))</f>
        <v>WEEK 3</v>
      </c>
      <c r="N1524" s="50" t="str">
        <f>UPPER(VLOOKUP(tbl_raw_data[[#This Row],[Analyst]],Settiings!$A$2:$B$16,2,0))</f>
        <v>SAM</v>
      </c>
      <c r="O1524" s="50" t="str">
        <f>TRIM(UPPER(tbl_raw_data[[#This Row],[Outcome]]))</f>
        <v>WITHDRAW</v>
      </c>
      <c r="P1524" s="50" t="str">
        <f>TRIM(UPPER(tbl_raw_data[[#This Row],[Queue Name]]))</f>
        <v>CONSUMER EXISTING</v>
      </c>
      <c r="Q1524" s="50" t="str">
        <f>IF(tbl_raw_data[[#This Row],[Time taken in min]]&lt;=Settiings!$D$2,"SLA_MET","SLA_NOT_MET")</f>
        <v>SLA_MET</v>
      </c>
      <c r="R1524" s="94"/>
    </row>
    <row r="1525" spans="1:18" x14ac:dyDescent="0.3">
      <c r="A1525" s="14" t="s">
        <v>4426</v>
      </c>
      <c r="B1525" s="15">
        <v>45154.752384259256</v>
      </c>
      <c r="C1525" s="16">
        <v>45154.756967592592</v>
      </c>
      <c r="D1525" s="17" t="s">
        <v>8</v>
      </c>
      <c r="E1525" s="17" t="s">
        <v>9</v>
      </c>
      <c r="F1525" s="17" t="s">
        <v>70</v>
      </c>
      <c r="G1525" s="17" t="s">
        <v>28</v>
      </c>
      <c r="H1525" s="78" t="s">
        <v>7450</v>
      </c>
      <c r="I1525" s="48">
        <f>tbl_raw_data[[#This Row],[Date Actioned]]-tbl_raw_data[[#This Row],[Date Tagged]]</f>
        <v>4.5833333351765759E-3</v>
      </c>
      <c r="J1525" s="46">
        <f>HOUR(tbl_raw_data[[#This Row],[Time_taken]])*60+MINUTE(tbl_raw_data[[#This Row],[Time_taken]])+SECOND(tbl_raw_data[[#This Row],[Time_taken]])/60</f>
        <v>6.6</v>
      </c>
      <c r="K1525" s="52">
        <f>DATE(YEAR(tbl_raw_data[[#This Row],[Date Actioned]]),MONTH(tbl_raw_data[[#This Row],[Date Actioned]]),DAY(tbl_raw_data[[#This Row],[Date Actioned]]))</f>
        <v>45154</v>
      </c>
      <c r="L1525" s="50" t="str">
        <f>UPPER(TEXT(tbl_raw_data[[#This Row],[updated_date]],"MMMM"))</f>
        <v>AUGUST</v>
      </c>
      <c r="M1525" s="50" t="str">
        <f>"WEEK "&amp; IF(ROUNDUP(DAY(tbl_raw_data[[#This Row],[updated_date]])/7,0)=5,4,ROUNDUP(DAY(tbl_raw_data[[#This Row],[updated_date]])/7,0))</f>
        <v>WEEK 3</v>
      </c>
      <c r="N1525" s="50" t="str">
        <f>UPPER(VLOOKUP(tbl_raw_data[[#This Row],[Analyst]],Settiings!$A$2:$B$16,2,0))</f>
        <v>ASIF</v>
      </c>
      <c r="O1525" s="50" t="str">
        <f>TRIM(UPPER(tbl_raw_data[[#This Row],[Outcome]]))</f>
        <v>WITHDRAW</v>
      </c>
      <c r="P1525" s="50" t="str">
        <f>TRIM(UPPER(tbl_raw_data[[#This Row],[Queue Name]]))</f>
        <v>CONSUMER EXISTING</v>
      </c>
      <c r="Q1525" s="50" t="str">
        <f>IF(tbl_raw_data[[#This Row],[Time taken in min]]&lt;=Settiings!$D$2,"SLA_MET","SLA_NOT_MET")</f>
        <v>SLA_MET</v>
      </c>
      <c r="R1525" s="94"/>
    </row>
    <row r="1526" spans="1:18" x14ac:dyDescent="0.3">
      <c r="A1526" s="23" t="s">
        <v>4438</v>
      </c>
      <c r="B1526" s="15">
        <v>45154.764143518521</v>
      </c>
      <c r="C1526" s="16">
        <v>45154.77144675926</v>
      </c>
      <c r="D1526" s="17" t="s">
        <v>8</v>
      </c>
      <c r="E1526" s="17" t="s">
        <v>9</v>
      </c>
      <c r="F1526" s="17" t="s">
        <v>65</v>
      </c>
      <c r="G1526" s="17" t="s">
        <v>28</v>
      </c>
      <c r="H1526" s="78" t="s">
        <v>7450</v>
      </c>
      <c r="I1526" s="48">
        <f>tbl_raw_data[[#This Row],[Date Actioned]]-tbl_raw_data[[#This Row],[Date Tagged]]</f>
        <v>7.3032407381106168E-3</v>
      </c>
      <c r="J1526" s="46">
        <f>HOUR(tbl_raw_data[[#This Row],[Time_taken]])*60+MINUTE(tbl_raw_data[[#This Row],[Time_taken]])+SECOND(tbl_raw_data[[#This Row],[Time_taken]])/60</f>
        <v>10.516666666666667</v>
      </c>
      <c r="K1526" s="52">
        <f>DATE(YEAR(tbl_raw_data[[#This Row],[Date Actioned]]),MONTH(tbl_raw_data[[#This Row],[Date Actioned]]),DAY(tbl_raw_data[[#This Row],[Date Actioned]]))</f>
        <v>45154</v>
      </c>
      <c r="L1526" s="50" t="str">
        <f>UPPER(TEXT(tbl_raw_data[[#This Row],[updated_date]],"MMMM"))</f>
        <v>AUGUST</v>
      </c>
      <c r="M1526" s="50" t="str">
        <f>"WEEK "&amp; IF(ROUNDUP(DAY(tbl_raw_data[[#This Row],[updated_date]])/7,0)=5,4,ROUNDUP(DAY(tbl_raw_data[[#This Row],[updated_date]])/7,0))</f>
        <v>WEEK 3</v>
      </c>
      <c r="N1526" s="50" t="str">
        <f>UPPER(VLOOKUP(tbl_raw_data[[#This Row],[Analyst]],Settiings!$A$2:$B$16,2,0))</f>
        <v>SAM</v>
      </c>
      <c r="O1526" s="50" t="str">
        <f>TRIM(UPPER(tbl_raw_data[[#This Row],[Outcome]]))</f>
        <v>WITHDRAW</v>
      </c>
      <c r="P1526" s="50" t="str">
        <f>TRIM(UPPER(tbl_raw_data[[#This Row],[Queue Name]]))</f>
        <v>CONSUMER EXISTING</v>
      </c>
      <c r="Q1526" s="50" t="str">
        <f>IF(tbl_raw_data[[#This Row],[Time taken in min]]&lt;=Settiings!$D$2,"SLA_MET","SLA_NOT_MET")</f>
        <v>SLA_MET</v>
      </c>
      <c r="R1526" s="94"/>
    </row>
    <row r="1527" spans="1:18" x14ac:dyDescent="0.3">
      <c r="A1527" s="14" t="s">
        <v>4463</v>
      </c>
      <c r="B1527" s="15">
        <v>45154.852337962962</v>
      </c>
      <c r="C1527" s="16">
        <v>45154.86273148148</v>
      </c>
      <c r="D1527" s="17" t="s">
        <v>8</v>
      </c>
      <c r="E1527" s="17" t="s">
        <v>9</v>
      </c>
      <c r="F1527" s="17" t="s">
        <v>53</v>
      </c>
      <c r="G1527" s="17" t="s">
        <v>4464</v>
      </c>
      <c r="H1527" s="78" t="s">
        <v>7450</v>
      </c>
      <c r="I1527" s="48">
        <f>tbl_raw_data[[#This Row],[Date Actioned]]-tbl_raw_data[[#This Row],[Date Tagged]]</f>
        <v>1.0393518517958E-2</v>
      </c>
      <c r="J1527" s="46">
        <f>HOUR(tbl_raw_data[[#This Row],[Time_taken]])*60+MINUTE(tbl_raw_data[[#This Row],[Time_taken]])+SECOND(tbl_raw_data[[#This Row],[Time_taken]])/60</f>
        <v>14.966666666666667</v>
      </c>
      <c r="K1527" s="52">
        <f>DATE(YEAR(tbl_raw_data[[#This Row],[Date Actioned]]),MONTH(tbl_raw_data[[#This Row],[Date Actioned]]),DAY(tbl_raw_data[[#This Row],[Date Actioned]]))</f>
        <v>45154</v>
      </c>
      <c r="L1527" s="50" t="str">
        <f>UPPER(TEXT(tbl_raw_data[[#This Row],[updated_date]],"MMMM"))</f>
        <v>AUGUST</v>
      </c>
      <c r="M1527" s="50" t="str">
        <f>"WEEK "&amp; IF(ROUNDUP(DAY(tbl_raw_data[[#This Row],[updated_date]])/7,0)=5,4,ROUNDUP(DAY(tbl_raw_data[[#This Row],[updated_date]])/7,0))</f>
        <v>WEEK 3</v>
      </c>
      <c r="N1527" s="50" t="str">
        <f>UPPER(VLOOKUP(tbl_raw_data[[#This Row],[Analyst]],Settiings!$A$2:$B$16,2,0))</f>
        <v>NAVED</v>
      </c>
      <c r="O1527" s="50" t="str">
        <f>TRIM(UPPER(tbl_raw_data[[#This Row],[Outcome]]))</f>
        <v>WITHDRAW</v>
      </c>
      <c r="P1527" s="50" t="str">
        <f>TRIM(UPPER(tbl_raw_data[[#This Row],[Queue Name]]))</f>
        <v>CONSUMER EXISTING</v>
      </c>
      <c r="Q1527" s="50" t="str">
        <f>IF(tbl_raw_data[[#This Row],[Time taken in min]]&lt;=Settiings!$D$2,"SLA_MET","SLA_NOT_MET")</f>
        <v>SLA_MET</v>
      </c>
      <c r="R1527" s="94"/>
    </row>
    <row r="1528" spans="1:18" x14ac:dyDescent="0.3">
      <c r="A1528" s="23" t="s">
        <v>4489</v>
      </c>
      <c r="B1528" s="9">
        <v>45155.40011574074</v>
      </c>
      <c r="C1528" s="24">
        <v>45155.430520833332</v>
      </c>
      <c r="D1528" s="25" t="s">
        <v>8</v>
      </c>
      <c r="E1528" s="25" t="s">
        <v>9</v>
      </c>
      <c r="F1528" s="25" t="s">
        <v>24</v>
      </c>
      <c r="G1528" s="25" t="s">
        <v>28</v>
      </c>
      <c r="H1528" s="78" t="s">
        <v>7450</v>
      </c>
      <c r="I1528" s="48">
        <f>tbl_raw_data[[#This Row],[Date Actioned]]-tbl_raw_data[[#This Row],[Date Tagged]]</f>
        <v>3.0405092591536231E-2</v>
      </c>
      <c r="J1528" s="46">
        <f>HOUR(tbl_raw_data[[#This Row],[Time_taken]])*60+MINUTE(tbl_raw_data[[#This Row],[Time_taken]])+SECOND(tbl_raw_data[[#This Row],[Time_taken]])/60</f>
        <v>43.783333333333331</v>
      </c>
      <c r="K1528" s="52">
        <f>DATE(YEAR(tbl_raw_data[[#This Row],[Date Actioned]]),MONTH(tbl_raw_data[[#This Row],[Date Actioned]]),DAY(tbl_raw_data[[#This Row],[Date Actioned]]))</f>
        <v>45155</v>
      </c>
      <c r="L1528" s="50" t="str">
        <f>UPPER(TEXT(tbl_raw_data[[#This Row],[updated_date]],"MMMM"))</f>
        <v>AUGUST</v>
      </c>
      <c r="M1528" s="50" t="str">
        <f>"WEEK "&amp; IF(ROUNDUP(DAY(tbl_raw_data[[#This Row],[updated_date]])/7,0)=5,4,ROUNDUP(DAY(tbl_raw_data[[#This Row],[updated_date]])/7,0))</f>
        <v>WEEK 3</v>
      </c>
      <c r="N1528" s="50" t="str">
        <f>UPPER(VLOOKUP(tbl_raw_data[[#This Row],[Analyst]],Settiings!$A$2:$B$16,2,0))</f>
        <v>QUADIR</v>
      </c>
      <c r="O1528" s="50" t="str">
        <f>TRIM(UPPER(tbl_raw_data[[#This Row],[Outcome]]))</f>
        <v>WITHDRAW</v>
      </c>
      <c r="P1528" s="50" t="str">
        <f>TRIM(UPPER(tbl_raw_data[[#This Row],[Queue Name]]))</f>
        <v>CONSUMER EXISTING</v>
      </c>
      <c r="Q1528" s="50" t="str">
        <f>IF(tbl_raw_data[[#This Row],[Time taken in min]]&lt;=Settiings!$D$2,"SLA_MET","SLA_NOT_MET")</f>
        <v>SLA_NOT_MET</v>
      </c>
      <c r="R1528" s="94"/>
    </row>
    <row r="1529" spans="1:18" x14ac:dyDescent="0.3">
      <c r="A1529" s="14" t="s">
        <v>4599</v>
      </c>
      <c r="B1529" s="15">
        <v>45155.613344907404</v>
      </c>
      <c r="C1529" s="16">
        <v>45155.620474537034</v>
      </c>
      <c r="D1529" s="17" t="s">
        <v>8</v>
      </c>
      <c r="E1529" s="17" t="s">
        <v>9</v>
      </c>
      <c r="F1529" s="17" t="s">
        <v>1222</v>
      </c>
      <c r="G1529" s="17" t="s">
        <v>28</v>
      </c>
      <c r="H1529" s="78" t="s">
        <v>7450</v>
      </c>
      <c r="I1529" s="48">
        <f>tbl_raw_data[[#This Row],[Date Actioned]]-tbl_raw_data[[#This Row],[Date Tagged]]</f>
        <v>7.1296296300715767E-3</v>
      </c>
      <c r="J1529" s="46">
        <f>HOUR(tbl_raw_data[[#This Row],[Time_taken]])*60+MINUTE(tbl_raw_data[[#This Row],[Time_taken]])+SECOND(tbl_raw_data[[#This Row],[Time_taken]])/60</f>
        <v>10.266666666666667</v>
      </c>
      <c r="K1529" s="52">
        <f>DATE(YEAR(tbl_raw_data[[#This Row],[Date Actioned]]),MONTH(tbl_raw_data[[#This Row],[Date Actioned]]),DAY(tbl_raw_data[[#This Row],[Date Actioned]]))</f>
        <v>45155</v>
      </c>
      <c r="L1529" s="50" t="str">
        <f>UPPER(TEXT(tbl_raw_data[[#This Row],[updated_date]],"MMMM"))</f>
        <v>AUGUST</v>
      </c>
      <c r="M1529" s="50" t="str">
        <f>"WEEK "&amp; IF(ROUNDUP(DAY(tbl_raw_data[[#This Row],[updated_date]])/7,0)=5,4,ROUNDUP(DAY(tbl_raw_data[[#This Row],[updated_date]])/7,0))</f>
        <v>WEEK 3</v>
      </c>
      <c r="N1529" s="50" t="str">
        <f>UPPER(VLOOKUP(tbl_raw_data[[#This Row],[Analyst]],Settiings!$A$2:$B$16,2,0))</f>
        <v>HARDIK</v>
      </c>
      <c r="O1529" s="50" t="str">
        <f>TRIM(UPPER(tbl_raw_data[[#This Row],[Outcome]]))</f>
        <v>WITHDRAW</v>
      </c>
      <c r="P1529" s="50" t="str">
        <f>TRIM(UPPER(tbl_raw_data[[#This Row],[Queue Name]]))</f>
        <v>CONSUMER EXISTING</v>
      </c>
      <c r="Q1529" s="50" t="str">
        <f>IF(tbl_raw_data[[#This Row],[Time taken in min]]&lt;=Settiings!$D$2,"SLA_MET","SLA_NOT_MET")</f>
        <v>SLA_MET</v>
      </c>
      <c r="R1529" s="94"/>
    </row>
    <row r="1530" spans="1:18" x14ac:dyDescent="0.3">
      <c r="A1530" s="23" t="s">
        <v>4656</v>
      </c>
      <c r="B1530" s="9">
        <v>45155.709097222221</v>
      </c>
      <c r="C1530" s="24">
        <v>45155.715219907404</v>
      </c>
      <c r="D1530" s="25" t="s">
        <v>8</v>
      </c>
      <c r="E1530" s="25" t="s">
        <v>9</v>
      </c>
      <c r="F1530" s="25" t="s">
        <v>1222</v>
      </c>
      <c r="G1530" s="25" t="s">
        <v>28</v>
      </c>
      <c r="H1530" s="78" t="s">
        <v>7450</v>
      </c>
      <c r="I1530" s="48">
        <f>tbl_raw_data[[#This Row],[Date Actioned]]-tbl_raw_data[[#This Row],[Date Tagged]]</f>
        <v>6.1226851830724627E-3</v>
      </c>
      <c r="J1530" s="46">
        <f>HOUR(tbl_raw_data[[#This Row],[Time_taken]])*60+MINUTE(tbl_raw_data[[#This Row],[Time_taken]])+SECOND(tbl_raw_data[[#This Row],[Time_taken]])/60</f>
        <v>8.8166666666666664</v>
      </c>
      <c r="K1530" s="52">
        <f>DATE(YEAR(tbl_raw_data[[#This Row],[Date Actioned]]),MONTH(tbl_raw_data[[#This Row],[Date Actioned]]),DAY(tbl_raw_data[[#This Row],[Date Actioned]]))</f>
        <v>45155</v>
      </c>
      <c r="L1530" s="50" t="str">
        <f>UPPER(TEXT(tbl_raw_data[[#This Row],[updated_date]],"MMMM"))</f>
        <v>AUGUST</v>
      </c>
      <c r="M1530" s="50" t="str">
        <f>"WEEK "&amp; IF(ROUNDUP(DAY(tbl_raw_data[[#This Row],[updated_date]])/7,0)=5,4,ROUNDUP(DAY(tbl_raw_data[[#This Row],[updated_date]])/7,0))</f>
        <v>WEEK 3</v>
      </c>
      <c r="N1530" s="50" t="str">
        <f>UPPER(VLOOKUP(tbl_raw_data[[#This Row],[Analyst]],Settiings!$A$2:$B$16,2,0))</f>
        <v>HARDIK</v>
      </c>
      <c r="O1530" s="50" t="str">
        <f>TRIM(UPPER(tbl_raw_data[[#This Row],[Outcome]]))</f>
        <v>WITHDRAW</v>
      </c>
      <c r="P1530" s="50" t="str">
        <f>TRIM(UPPER(tbl_raw_data[[#This Row],[Queue Name]]))</f>
        <v>CONSUMER EXISTING</v>
      </c>
      <c r="Q1530" s="50" t="str">
        <f>IF(tbl_raw_data[[#This Row],[Time taken in min]]&lt;=Settiings!$D$2,"SLA_MET","SLA_NOT_MET")</f>
        <v>SLA_MET</v>
      </c>
      <c r="R1530" s="94"/>
    </row>
    <row r="1531" spans="1:18" x14ac:dyDescent="0.3">
      <c r="A1531" s="20" t="s">
        <v>4669</v>
      </c>
      <c r="B1531" s="9">
        <v>45155.736562500002</v>
      </c>
      <c r="C1531" s="24">
        <v>45155.743541666663</v>
      </c>
      <c r="D1531" s="25" t="s">
        <v>8</v>
      </c>
      <c r="E1531" s="25" t="s">
        <v>9</v>
      </c>
      <c r="F1531" s="25" t="s">
        <v>1222</v>
      </c>
      <c r="G1531" s="25" t="s">
        <v>28</v>
      </c>
      <c r="H1531" s="78" t="s">
        <v>7450</v>
      </c>
      <c r="I1531" s="48">
        <f>tbl_raw_data[[#This Row],[Date Actioned]]-tbl_raw_data[[#This Row],[Date Tagged]]</f>
        <v>6.9791666610399261E-3</v>
      </c>
      <c r="J1531" s="46">
        <f>HOUR(tbl_raw_data[[#This Row],[Time_taken]])*60+MINUTE(tbl_raw_data[[#This Row],[Time_taken]])+SECOND(tbl_raw_data[[#This Row],[Time_taken]])/60</f>
        <v>10.050000000000001</v>
      </c>
      <c r="K1531" s="52">
        <f>DATE(YEAR(tbl_raw_data[[#This Row],[Date Actioned]]),MONTH(tbl_raw_data[[#This Row],[Date Actioned]]),DAY(tbl_raw_data[[#This Row],[Date Actioned]]))</f>
        <v>45155</v>
      </c>
      <c r="L1531" s="50" t="str">
        <f>UPPER(TEXT(tbl_raw_data[[#This Row],[updated_date]],"MMMM"))</f>
        <v>AUGUST</v>
      </c>
      <c r="M1531" s="50" t="str">
        <f>"WEEK "&amp; IF(ROUNDUP(DAY(tbl_raw_data[[#This Row],[updated_date]])/7,0)=5,4,ROUNDUP(DAY(tbl_raw_data[[#This Row],[updated_date]])/7,0))</f>
        <v>WEEK 3</v>
      </c>
      <c r="N1531" s="50" t="str">
        <f>UPPER(VLOOKUP(tbl_raw_data[[#This Row],[Analyst]],Settiings!$A$2:$B$16,2,0))</f>
        <v>HARDIK</v>
      </c>
      <c r="O1531" s="50" t="str">
        <f>TRIM(UPPER(tbl_raw_data[[#This Row],[Outcome]]))</f>
        <v>WITHDRAW</v>
      </c>
      <c r="P1531" s="50" t="str">
        <f>TRIM(UPPER(tbl_raw_data[[#This Row],[Queue Name]]))</f>
        <v>CONSUMER EXISTING</v>
      </c>
      <c r="Q1531" s="50" t="str">
        <f>IF(tbl_raw_data[[#This Row],[Time taken in min]]&lt;=Settiings!$D$2,"SLA_MET","SLA_NOT_MET")</f>
        <v>SLA_MET</v>
      </c>
      <c r="R1531" s="94"/>
    </row>
    <row r="1532" spans="1:18" x14ac:dyDescent="0.3">
      <c r="A1532" s="14" t="s">
        <v>4923</v>
      </c>
      <c r="B1532" s="9">
        <v>45157.411770833336</v>
      </c>
      <c r="C1532" s="24">
        <v>45157.416724537034</v>
      </c>
      <c r="D1532" s="25" t="s">
        <v>8</v>
      </c>
      <c r="E1532" s="25" t="s">
        <v>9</v>
      </c>
      <c r="F1532" s="25" t="s">
        <v>65</v>
      </c>
      <c r="G1532" s="25" t="s">
        <v>4924</v>
      </c>
      <c r="H1532" s="78" t="s">
        <v>7450</v>
      </c>
      <c r="I1532" s="48">
        <f>tbl_raw_data[[#This Row],[Date Actioned]]-tbl_raw_data[[#This Row],[Date Tagged]]</f>
        <v>4.9537036975380033E-3</v>
      </c>
      <c r="J1532" s="46">
        <f>HOUR(tbl_raw_data[[#This Row],[Time_taken]])*60+MINUTE(tbl_raw_data[[#This Row],[Time_taken]])+SECOND(tbl_raw_data[[#This Row],[Time_taken]])/60</f>
        <v>7.1333333333333337</v>
      </c>
      <c r="K1532" s="52">
        <f>DATE(YEAR(tbl_raw_data[[#This Row],[Date Actioned]]),MONTH(tbl_raw_data[[#This Row],[Date Actioned]]),DAY(tbl_raw_data[[#This Row],[Date Actioned]]))</f>
        <v>45157</v>
      </c>
      <c r="L1532" s="50" t="str">
        <f>UPPER(TEXT(tbl_raw_data[[#This Row],[updated_date]],"MMMM"))</f>
        <v>AUGUST</v>
      </c>
      <c r="M1532" s="50" t="str">
        <f>"WEEK "&amp; IF(ROUNDUP(DAY(tbl_raw_data[[#This Row],[updated_date]])/7,0)=5,4,ROUNDUP(DAY(tbl_raw_data[[#This Row],[updated_date]])/7,0))</f>
        <v>WEEK 3</v>
      </c>
      <c r="N1532" s="50" t="str">
        <f>UPPER(VLOOKUP(tbl_raw_data[[#This Row],[Analyst]],Settiings!$A$2:$B$16,2,0))</f>
        <v>SAM</v>
      </c>
      <c r="O1532" s="50" t="str">
        <f>TRIM(UPPER(tbl_raw_data[[#This Row],[Outcome]]))</f>
        <v>WITHDRAW</v>
      </c>
      <c r="P1532" s="50" t="str">
        <f>TRIM(UPPER(tbl_raw_data[[#This Row],[Queue Name]]))</f>
        <v>CONSUMER EXISTING</v>
      </c>
      <c r="Q1532" s="50" t="str">
        <f>IF(tbl_raw_data[[#This Row],[Time taken in min]]&lt;=Settiings!$D$2,"SLA_MET","SLA_NOT_MET")</f>
        <v>SLA_MET</v>
      </c>
      <c r="R1532" s="94"/>
    </row>
    <row r="1533" spans="1:18" x14ac:dyDescent="0.3">
      <c r="A1533" s="20" t="s">
        <v>4930</v>
      </c>
      <c r="B1533" s="9">
        <v>45157.436238425929</v>
      </c>
      <c r="C1533" s="24">
        <v>45157.439479166664</v>
      </c>
      <c r="D1533" s="25" t="s">
        <v>8</v>
      </c>
      <c r="E1533" s="25" t="s">
        <v>9</v>
      </c>
      <c r="F1533" s="25" t="s">
        <v>43</v>
      </c>
      <c r="G1533" s="25" t="s">
        <v>4924</v>
      </c>
      <c r="H1533" s="78" t="s">
        <v>7450</v>
      </c>
      <c r="I1533" s="48">
        <f>tbl_raw_data[[#This Row],[Date Actioned]]-tbl_raw_data[[#This Row],[Date Tagged]]</f>
        <v>3.2407407343271188E-3</v>
      </c>
      <c r="J1533" s="46">
        <f>HOUR(tbl_raw_data[[#This Row],[Time_taken]])*60+MINUTE(tbl_raw_data[[#This Row],[Time_taken]])+SECOND(tbl_raw_data[[#This Row],[Time_taken]])/60</f>
        <v>4.666666666666667</v>
      </c>
      <c r="K1533" s="52">
        <f>DATE(YEAR(tbl_raw_data[[#This Row],[Date Actioned]]),MONTH(tbl_raw_data[[#This Row],[Date Actioned]]),DAY(tbl_raw_data[[#This Row],[Date Actioned]]))</f>
        <v>45157</v>
      </c>
      <c r="L1533" s="50" t="str">
        <f>UPPER(TEXT(tbl_raw_data[[#This Row],[updated_date]],"MMMM"))</f>
        <v>AUGUST</v>
      </c>
      <c r="M1533" s="50" t="str">
        <f>"WEEK "&amp; IF(ROUNDUP(DAY(tbl_raw_data[[#This Row],[updated_date]])/7,0)=5,4,ROUNDUP(DAY(tbl_raw_data[[#This Row],[updated_date]])/7,0))</f>
        <v>WEEK 3</v>
      </c>
      <c r="N1533" s="50" t="str">
        <f>UPPER(VLOOKUP(tbl_raw_data[[#This Row],[Analyst]],Settiings!$A$2:$B$16,2,0))</f>
        <v>MERCEDES</v>
      </c>
      <c r="O1533" s="50" t="str">
        <f>TRIM(UPPER(tbl_raw_data[[#This Row],[Outcome]]))</f>
        <v>WITHDRAW</v>
      </c>
      <c r="P1533" s="50" t="str">
        <f>TRIM(UPPER(tbl_raw_data[[#This Row],[Queue Name]]))</f>
        <v>CONSUMER EXISTING</v>
      </c>
      <c r="Q1533" s="50" t="str">
        <f>IF(tbl_raw_data[[#This Row],[Time taken in min]]&lt;=Settiings!$D$2,"SLA_MET","SLA_NOT_MET")</f>
        <v>SLA_MET</v>
      </c>
      <c r="R1533" s="94"/>
    </row>
    <row r="1534" spans="1:18" x14ac:dyDescent="0.3">
      <c r="A1534" s="23" t="s">
        <v>4933</v>
      </c>
      <c r="B1534" s="15">
        <v>45157.448576388888</v>
      </c>
      <c r="C1534" s="16">
        <v>45157.461319444446</v>
      </c>
      <c r="D1534" s="17" t="s">
        <v>8</v>
      </c>
      <c r="E1534" s="17" t="s">
        <v>9</v>
      </c>
      <c r="F1534" s="17" t="s">
        <v>65</v>
      </c>
      <c r="G1534" s="17" t="s">
        <v>4934</v>
      </c>
      <c r="H1534" s="78" t="s">
        <v>7450</v>
      </c>
      <c r="I1534" s="48">
        <f>tbl_raw_data[[#This Row],[Date Actioned]]-tbl_raw_data[[#This Row],[Date Tagged]]</f>
        <v>1.2743055558530614E-2</v>
      </c>
      <c r="J1534" s="46">
        <f>HOUR(tbl_raw_data[[#This Row],[Time_taken]])*60+MINUTE(tbl_raw_data[[#This Row],[Time_taken]])+SECOND(tbl_raw_data[[#This Row],[Time_taken]])/60</f>
        <v>18.350000000000001</v>
      </c>
      <c r="K1534" s="52">
        <f>DATE(YEAR(tbl_raw_data[[#This Row],[Date Actioned]]),MONTH(tbl_raw_data[[#This Row],[Date Actioned]]),DAY(tbl_raw_data[[#This Row],[Date Actioned]]))</f>
        <v>45157</v>
      </c>
      <c r="L1534" s="50" t="str">
        <f>UPPER(TEXT(tbl_raw_data[[#This Row],[updated_date]],"MMMM"))</f>
        <v>AUGUST</v>
      </c>
      <c r="M1534" s="50" t="str">
        <f>"WEEK "&amp; IF(ROUNDUP(DAY(tbl_raw_data[[#This Row],[updated_date]])/7,0)=5,4,ROUNDUP(DAY(tbl_raw_data[[#This Row],[updated_date]])/7,0))</f>
        <v>WEEK 3</v>
      </c>
      <c r="N1534" s="50" t="str">
        <f>UPPER(VLOOKUP(tbl_raw_data[[#This Row],[Analyst]],Settiings!$A$2:$B$16,2,0))</f>
        <v>SAM</v>
      </c>
      <c r="O1534" s="50" t="str">
        <f>TRIM(UPPER(tbl_raw_data[[#This Row],[Outcome]]))</f>
        <v>WITHDRAW</v>
      </c>
      <c r="P1534" s="50" t="str">
        <f>TRIM(UPPER(tbl_raw_data[[#This Row],[Queue Name]]))</f>
        <v>CONSUMER EXISTING</v>
      </c>
      <c r="Q1534" s="50" t="str">
        <f>IF(tbl_raw_data[[#This Row],[Time taken in min]]&lt;=Settiings!$D$2,"SLA_MET","SLA_NOT_MET")</f>
        <v>SLA_MET</v>
      </c>
      <c r="R1534" s="94"/>
    </row>
    <row r="1535" spans="1:18" x14ac:dyDescent="0.3">
      <c r="A1535" s="20" t="s">
        <v>4977</v>
      </c>
      <c r="B1535" s="15">
        <v>45157.552523148152</v>
      </c>
      <c r="C1535" s="16">
        <v>45157.564305555556</v>
      </c>
      <c r="D1535" s="17" t="s">
        <v>8</v>
      </c>
      <c r="E1535" s="17" t="s">
        <v>9</v>
      </c>
      <c r="F1535" s="17" t="s">
        <v>10</v>
      </c>
      <c r="G1535" s="17" t="s">
        <v>4924</v>
      </c>
      <c r="H1535" s="78" t="s">
        <v>7450</v>
      </c>
      <c r="I1535" s="48">
        <f>tbl_raw_data[[#This Row],[Date Actioned]]-tbl_raw_data[[#This Row],[Date Tagged]]</f>
        <v>1.1782407404098194E-2</v>
      </c>
      <c r="J1535" s="46">
        <f>HOUR(tbl_raw_data[[#This Row],[Time_taken]])*60+MINUTE(tbl_raw_data[[#This Row],[Time_taken]])+SECOND(tbl_raw_data[[#This Row],[Time_taken]])/60</f>
        <v>16.966666666666665</v>
      </c>
      <c r="K1535" s="52">
        <f>DATE(YEAR(tbl_raw_data[[#This Row],[Date Actioned]]),MONTH(tbl_raw_data[[#This Row],[Date Actioned]]),DAY(tbl_raw_data[[#This Row],[Date Actioned]]))</f>
        <v>45157</v>
      </c>
      <c r="L1535" s="50" t="str">
        <f>UPPER(TEXT(tbl_raw_data[[#This Row],[updated_date]],"MMMM"))</f>
        <v>AUGUST</v>
      </c>
      <c r="M1535" s="50" t="str">
        <f>"WEEK "&amp; IF(ROUNDUP(DAY(tbl_raw_data[[#This Row],[updated_date]])/7,0)=5,4,ROUNDUP(DAY(tbl_raw_data[[#This Row],[updated_date]])/7,0))</f>
        <v>WEEK 3</v>
      </c>
      <c r="N1535" s="50" t="str">
        <f>UPPER(VLOOKUP(tbl_raw_data[[#This Row],[Analyst]],Settiings!$A$2:$B$16,2,0))</f>
        <v>NITESH</v>
      </c>
      <c r="O1535" s="50" t="str">
        <f>TRIM(UPPER(tbl_raw_data[[#This Row],[Outcome]]))</f>
        <v>WITHDRAW</v>
      </c>
      <c r="P1535" s="50" t="str">
        <f>TRIM(UPPER(tbl_raw_data[[#This Row],[Queue Name]]))</f>
        <v>CONSUMER EXISTING</v>
      </c>
      <c r="Q1535" s="50" t="str">
        <f>IF(tbl_raw_data[[#This Row],[Time taken in min]]&lt;=Settiings!$D$2,"SLA_MET","SLA_NOT_MET")</f>
        <v>SLA_MET</v>
      </c>
      <c r="R1535" s="94"/>
    </row>
    <row r="1536" spans="1:18" x14ac:dyDescent="0.3">
      <c r="A1536" s="20" t="s">
        <v>5093</v>
      </c>
      <c r="B1536" s="15">
        <v>45158.470011574071</v>
      </c>
      <c r="C1536" s="28">
        <v>45158.474224537036</v>
      </c>
      <c r="D1536" s="29" t="s">
        <v>8</v>
      </c>
      <c r="E1536" s="29" t="s">
        <v>9</v>
      </c>
      <c r="F1536" s="29" t="s">
        <v>16</v>
      </c>
      <c r="G1536" s="29" t="s">
        <v>5094</v>
      </c>
      <c r="H1536" s="78" t="s">
        <v>7450</v>
      </c>
      <c r="I1536" s="48">
        <f>tbl_raw_data[[#This Row],[Date Actioned]]-tbl_raw_data[[#This Row],[Date Tagged]]</f>
        <v>4.2129629655391909E-3</v>
      </c>
      <c r="J1536" s="46">
        <f>HOUR(tbl_raw_data[[#This Row],[Time_taken]])*60+MINUTE(tbl_raw_data[[#This Row],[Time_taken]])+SECOND(tbl_raw_data[[#This Row],[Time_taken]])/60</f>
        <v>6.0666666666666664</v>
      </c>
      <c r="K1536" s="52">
        <f>DATE(YEAR(tbl_raw_data[[#This Row],[Date Actioned]]),MONTH(tbl_raw_data[[#This Row],[Date Actioned]]),DAY(tbl_raw_data[[#This Row],[Date Actioned]]))</f>
        <v>45158</v>
      </c>
      <c r="L1536" s="50" t="str">
        <f>UPPER(TEXT(tbl_raw_data[[#This Row],[updated_date]],"MMMM"))</f>
        <v>AUGUST</v>
      </c>
      <c r="M1536" s="50" t="str">
        <f>"WEEK "&amp; IF(ROUNDUP(DAY(tbl_raw_data[[#This Row],[updated_date]])/7,0)=5,4,ROUNDUP(DAY(tbl_raw_data[[#This Row],[updated_date]])/7,0))</f>
        <v>WEEK 3</v>
      </c>
      <c r="N1536" s="50" t="str">
        <f>UPPER(VLOOKUP(tbl_raw_data[[#This Row],[Analyst]],Settiings!$A$2:$B$16,2,0))</f>
        <v>CAMROOON</v>
      </c>
      <c r="O1536" s="50" t="str">
        <f>TRIM(UPPER(tbl_raw_data[[#This Row],[Outcome]]))</f>
        <v>WITHDRAW</v>
      </c>
      <c r="P1536" s="50" t="str">
        <f>TRIM(UPPER(tbl_raw_data[[#This Row],[Queue Name]]))</f>
        <v>CONSUMER EXISTING</v>
      </c>
      <c r="Q1536" s="50" t="str">
        <f>IF(tbl_raw_data[[#This Row],[Time taken in min]]&lt;=Settiings!$D$2,"SLA_MET","SLA_NOT_MET")</f>
        <v>SLA_MET</v>
      </c>
      <c r="R1536" s="94"/>
    </row>
    <row r="1537" spans="1:18" x14ac:dyDescent="0.3">
      <c r="A1537" s="23" t="s">
        <v>5197</v>
      </c>
      <c r="B1537" s="15">
        <v>45158.650960648149</v>
      </c>
      <c r="C1537" s="28">
        <v>45158.667546296296</v>
      </c>
      <c r="D1537" s="29" t="s">
        <v>8</v>
      </c>
      <c r="E1537" s="29" t="s">
        <v>9</v>
      </c>
      <c r="F1537" s="29" t="s">
        <v>10</v>
      </c>
      <c r="G1537" s="29" t="s">
        <v>5198</v>
      </c>
      <c r="H1537" s="78" t="s">
        <v>7450</v>
      </c>
      <c r="I1537" s="48">
        <f>tbl_raw_data[[#This Row],[Date Actioned]]-tbl_raw_data[[#This Row],[Date Tagged]]</f>
        <v>1.6585648147156462E-2</v>
      </c>
      <c r="J1537" s="46">
        <f>HOUR(tbl_raw_data[[#This Row],[Time_taken]])*60+MINUTE(tbl_raw_data[[#This Row],[Time_taken]])+SECOND(tbl_raw_data[[#This Row],[Time_taken]])/60</f>
        <v>23.883333333333333</v>
      </c>
      <c r="K1537" s="52">
        <f>DATE(YEAR(tbl_raw_data[[#This Row],[Date Actioned]]),MONTH(tbl_raw_data[[#This Row],[Date Actioned]]),DAY(tbl_raw_data[[#This Row],[Date Actioned]]))</f>
        <v>45158</v>
      </c>
      <c r="L1537" s="50" t="str">
        <f>UPPER(TEXT(tbl_raw_data[[#This Row],[updated_date]],"MMMM"))</f>
        <v>AUGUST</v>
      </c>
      <c r="M1537" s="50" t="str">
        <f>"WEEK "&amp; IF(ROUNDUP(DAY(tbl_raw_data[[#This Row],[updated_date]])/7,0)=5,4,ROUNDUP(DAY(tbl_raw_data[[#This Row],[updated_date]])/7,0))</f>
        <v>WEEK 3</v>
      </c>
      <c r="N1537" s="50" t="str">
        <f>UPPER(VLOOKUP(tbl_raw_data[[#This Row],[Analyst]],Settiings!$A$2:$B$16,2,0))</f>
        <v>NITESH</v>
      </c>
      <c r="O1537" s="50" t="str">
        <f>TRIM(UPPER(tbl_raw_data[[#This Row],[Outcome]]))</f>
        <v>WITHDRAW</v>
      </c>
      <c r="P1537" s="50" t="str">
        <f>TRIM(UPPER(tbl_raw_data[[#This Row],[Queue Name]]))</f>
        <v>CONSUMER EXISTING</v>
      </c>
      <c r="Q1537" s="50" t="str">
        <f>IF(tbl_raw_data[[#This Row],[Time taken in min]]&lt;=Settiings!$D$2,"SLA_MET","SLA_NOT_MET")</f>
        <v>SLA_NOT_MET</v>
      </c>
      <c r="R1537" s="94"/>
    </row>
    <row r="1538" spans="1:18" x14ac:dyDescent="0.3">
      <c r="A1538" s="14" t="s">
        <v>5242</v>
      </c>
      <c r="B1538" s="9">
        <v>45158.712152777778</v>
      </c>
      <c r="C1538" s="30">
        <v>45158.720219907409</v>
      </c>
      <c r="D1538" s="31" t="s">
        <v>8</v>
      </c>
      <c r="E1538" s="31" t="s">
        <v>9</v>
      </c>
      <c r="F1538" s="31" t="s">
        <v>16</v>
      </c>
      <c r="G1538" s="31" t="s">
        <v>5243</v>
      </c>
      <c r="H1538" s="78" t="s">
        <v>7450</v>
      </c>
      <c r="I1538" s="48">
        <f>tbl_raw_data[[#This Row],[Date Actioned]]-tbl_raw_data[[#This Row],[Date Tagged]]</f>
        <v>8.0671296309446916E-3</v>
      </c>
      <c r="J1538" s="46">
        <f>HOUR(tbl_raw_data[[#This Row],[Time_taken]])*60+MINUTE(tbl_raw_data[[#This Row],[Time_taken]])+SECOND(tbl_raw_data[[#This Row],[Time_taken]])/60</f>
        <v>11.616666666666667</v>
      </c>
      <c r="K1538" s="52">
        <f>DATE(YEAR(tbl_raw_data[[#This Row],[Date Actioned]]),MONTH(tbl_raw_data[[#This Row],[Date Actioned]]),DAY(tbl_raw_data[[#This Row],[Date Actioned]]))</f>
        <v>45158</v>
      </c>
      <c r="L1538" s="50" t="str">
        <f>UPPER(TEXT(tbl_raw_data[[#This Row],[updated_date]],"MMMM"))</f>
        <v>AUGUST</v>
      </c>
      <c r="M1538" s="50" t="str">
        <f>"WEEK "&amp; IF(ROUNDUP(DAY(tbl_raw_data[[#This Row],[updated_date]])/7,0)=5,4,ROUNDUP(DAY(tbl_raw_data[[#This Row],[updated_date]])/7,0))</f>
        <v>WEEK 3</v>
      </c>
      <c r="N1538" s="50" t="str">
        <f>UPPER(VLOOKUP(tbl_raw_data[[#This Row],[Analyst]],Settiings!$A$2:$B$16,2,0))</f>
        <v>CAMROOON</v>
      </c>
      <c r="O1538" s="50" t="str">
        <f>TRIM(UPPER(tbl_raw_data[[#This Row],[Outcome]]))</f>
        <v>WITHDRAW</v>
      </c>
      <c r="P1538" s="50" t="str">
        <f>TRIM(UPPER(tbl_raw_data[[#This Row],[Queue Name]]))</f>
        <v>CONSUMER EXISTING</v>
      </c>
      <c r="Q1538" s="50" t="str">
        <f>IF(tbl_raw_data[[#This Row],[Time taken in min]]&lt;=Settiings!$D$2,"SLA_MET","SLA_NOT_MET")</f>
        <v>SLA_MET</v>
      </c>
      <c r="R1538" s="94"/>
    </row>
    <row r="1539" spans="1:18" x14ac:dyDescent="0.3">
      <c r="A1539" s="20" t="s">
        <v>5279</v>
      </c>
      <c r="B1539" s="9">
        <v>45158.764641203707</v>
      </c>
      <c r="C1539" s="30">
        <v>45158.770370370374</v>
      </c>
      <c r="D1539" s="31" t="s">
        <v>8</v>
      </c>
      <c r="E1539" s="31" t="s">
        <v>9</v>
      </c>
      <c r="F1539" s="31" t="s">
        <v>16</v>
      </c>
      <c r="G1539" s="31" t="s">
        <v>4924</v>
      </c>
      <c r="H1539" s="78" t="s">
        <v>7450</v>
      </c>
      <c r="I1539" s="48">
        <f>tbl_raw_data[[#This Row],[Date Actioned]]-tbl_raw_data[[#This Row],[Date Tagged]]</f>
        <v>5.7291666671517305E-3</v>
      </c>
      <c r="J1539" s="46">
        <f>HOUR(tbl_raw_data[[#This Row],[Time_taken]])*60+MINUTE(tbl_raw_data[[#This Row],[Time_taken]])+SECOND(tbl_raw_data[[#This Row],[Time_taken]])/60</f>
        <v>8.25</v>
      </c>
      <c r="K1539" s="52">
        <f>DATE(YEAR(tbl_raw_data[[#This Row],[Date Actioned]]),MONTH(tbl_raw_data[[#This Row],[Date Actioned]]),DAY(tbl_raw_data[[#This Row],[Date Actioned]]))</f>
        <v>45158</v>
      </c>
      <c r="L1539" s="50" t="str">
        <f>UPPER(TEXT(tbl_raw_data[[#This Row],[updated_date]],"MMMM"))</f>
        <v>AUGUST</v>
      </c>
      <c r="M1539" s="50" t="str">
        <f>"WEEK "&amp; IF(ROUNDUP(DAY(tbl_raw_data[[#This Row],[updated_date]])/7,0)=5,4,ROUNDUP(DAY(tbl_raw_data[[#This Row],[updated_date]])/7,0))</f>
        <v>WEEK 3</v>
      </c>
      <c r="N1539" s="50" t="str">
        <f>UPPER(VLOOKUP(tbl_raw_data[[#This Row],[Analyst]],Settiings!$A$2:$B$16,2,0))</f>
        <v>CAMROOON</v>
      </c>
      <c r="O1539" s="50" t="str">
        <f>TRIM(UPPER(tbl_raw_data[[#This Row],[Outcome]]))</f>
        <v>WITHDRAW</v>
      </c>
      <c r="P1539" s="50" t="str">
        <f>TRIM(UPPER(tbl_raw_data[[#This Row],[Queue Name]]))</f>
        <v>CONSUMER EXISTING</v>
      </c>
      <c r="Q1539" s="50" t="str">
        <f>IF(tbl_raw_data[[#This Row],[Time taken in min]]&lt;=Settiings!$D$2,"SLA_MET","SLA_NOT_MET")</f>
        <v>SLA_MET</v>
      </c>
      <c r="R1539" s="94"/>
    </row>
    <row r="1540" spans="1:18" x14ac:dyDescent="0.3">
      <c r="A1540" s="14" t="s">
        <v>5282</v>
      </c>
      <c r="B1540" s="9">
        <v>45158.772766203707</v>
      </c>
      <c r="C1540" s="30">
        <v>45158.782268518517</v>
      </c>
      <c r="D1540" s="31" t="s">
        <v>8</v>
      </c>
      <c r="E1540" s="31" t="s">
        <v>9</v>
      </c>
      <c r="F1540" s="31" t="s">
        <v>10</v>
      </c>
      <c r="G1540" s="31" t="s">
        <v>4924</v>
      </c>
      <c r="H1540" s="78" t="s">
        <v>7450</v>
      </c>
      <c r="I1540" s="48">
        <f>tbl_raw_data[[#This Row],[Date Actioned]]-tbl_raw_data[[#This Row],[Date Tagged]]</f>
        <v>9.5023148096515797E-3</v>
      </c>
      <c r="J1540" s="46">
        <f>HOUR(tbl_raw_data[[#This Row],[Time_taken]])*60+MINUTE(tbl_raw_data[[#This Row],[Time_taken]])+SECOND(tbl_raw_data[[#This Row],[Time_taken]])/60</f>
        <v>13.683333333333334</v>
      </c>
      <c r="K1540" s="52">
        <f>DATE(YEAR(tbl_raw_data[[#This Row],[Date Actioned]]),MONTH(tbl_raw_data[[#This Row],[Date Actioned]]),DAY(tbl_raw_data[[#This Row],[Date Actioned]]))</f>
        <v>45158</v>
      </c>
      <c r="L1540" s="50" t="str">
        <f>UPPER(TEXT(tbl_raw_data[[#This Row],[updated_date]],"MMMM"))</f>
        <v>AUGUST</v>
      </c>
      <c r="M1540" s="50" t="str">
        <f>"WEEK "&amp; IF(ROUNDUP(DAY(tbl_raw_data[[#This Row],[updated_date]])/7,0)=5,4,ROUNDUP(DAY(tbl_raw_data[[#This Row],[updated_date]])/7,0))</f>
        <v>WEEK 3</v>
      </c>
      <c r="N1540" s="50" t="str">
        <f>UPPER(VLOOKUP(tbl_raw_data[[#This Row],[Analyst]],Settiings!$A$2:$B$16,2,0))</f>
        <v>NITESH</v>
      </c>
      <c r="O1540" s="50" t="str">
        <f>TRIM(UPPER(tbl_raw_data[[#This Row],[Outcome]]))</f>
        <v>WITHDRAW</v>
      </c>
      <c r="P1540" s="50" t="str">
        <f>TRIM(UPPER(tbl_raw_data[[#This Row],[Queue Name]]))</f>
        <v>CONSUMER EXISTING</v>
      </c>
      <c r="Q1540" s="50" t="str">
        <f>IF(tbl_raw_data[[#This Row],[Time taken in min]]&lt;=Settiings!$D$2,"SLA_MET","SLA_NOT_MET")</f>
        <v>SLA_MET</v>
      </c>
      <c r="R1540" s="94"/>
    </row>
    <row r="1541" spans="1:18" x14ac:dyDescent="0.3">
      <c r="A1541" s="23" t="s">
        <v>5335</v>
      </c>
      <c r="B1541" s="9">
        <v>45159.499421296299</v>
      </c>
      <c r="C1541" s="30">
        <v>45159.508680555555</v>
      </c>
      <c r="D1541" s="31" t="s">
        <v>8</v>
      </c>
      <c r="E1541" s="31" t="s">
        <v>9</v>
      </c>
      <c r="F1541" s="31" t="s">
        <v>686</v>
      </c>
      <c r="G1541" s="31" t="s">
        <v>4924</v>
      </c>
      <c r="H1541" s="78" t="s">
        <v>7450</v>
      </c>
      <c r="I1541" s="48">
        <f>tbl_raw_data[[#This Row],[Date Actioned]]-tbl_raw_data[[#This Row],[Date Tagged]]</f>
        <v>9.2592592554865405E-3</v>
      </c>
      <c r="J1541" s="46">
        <f>HOUR(tbl_raw_data[[#This Row],[Time_taken]])*60+MINUTE(tbl_raw_data[[#This Row],[Time_taken]])+SECOND(tbl_raw_data[[#This Row],[Time_taken]])/60</f>
        <v>13.333333333333334</v>
      </c>
      <c r="K1541" s="52">
        <f>DATE(YEAR(tbl_raw_data[[#This Row],[Date Actioned]]),MONTH(tbl_raw_data[[#This Row],[Date Actioned]]),DAY(tbl_raw_data[[#This Row],[Date Actioned]]))</f>
        <v>45159</v>
      </c>
      <c r="L1541" s="50" t="str">
        <f>UPPER(TEXT(tbl_raw_data[[#This Row],[updated_date]],"MMMM"))</f>
        <v>AUGUST</v>
      </c>
      <c r="M1541" s="50" t="str">
        <f>"WEEK "&amp; IF(ROUNDUP(DAY(tbl_raw_data[[#This Row],[updated_date]])/7,0)=5,4,ROUNDUP(DAY(tbl_raw_data[[#This Row],[updated_date]])/7,0))</f>
        <v>WEEK 3</v>
      </c>
      <c r="N1541" s="50" t="str">
        <f>UPPER(VLOOKUP(tbl_raw_data[[#This Row],[Analyst]],Settiings!$A$2:$B$16,2,0))</f>
        <v>FARDIN</v>
      </c>
      <c r="O1541" s="50" t="str">
        <f>TRIM(UPPER(tbl_raw_data[[#This Row],[Outcome]]))</f>
        <v>WITHDRAW</v>
      </c>
      <c r="P1541" s="50" t="str">
        <f>TRIM(UPPER(tbl_raw_data[[#This Row],[Queue Name]]))</f>
        <v>CONSUMER EXISTING</v>
      </c>
      <c r="Q1541" s="50" t="str">
        <f>IF(tbl_raw_data[[#This Row],[Time taken in min]]&lt;=Settiings!$D$2,"SLA_MET","SLA_NOT_MET")</f>
        <v>SLA_MET</v>
      </c>
      <c r="R1541" s="94"/>
    </row>
    <row r="1542" spans="1:18" x14ac:dyDescent="0.3">
      <c r="A1542" s="23" t="s">
        <v>5371</v>
      </c>
      <c r="B1542" s="9">
        <v>45159.547847222224</v>
      </c>
      <c r="C1542" s="30">
        <v>45159.555983796294</v>
      </c>
      <c r="D1542" s="31" t="s">
        <v>8</v>
      </c>
      <c r="E1542" s="31" t="s">
        <v>9</v>
      </c>
      <c r="F1542" s="31" t="s">
        <v>76</v>
      </c>
      <c r="G1542" s="31" t="s">
        <v>4924</v>
      </c>
      <c r="H1542" s="78" t="s">
        <v>7450</v>
      </c>
      <c r="I1542" s="48">
        <f>tbl_raw_data[[#This Row],[Date Actioned]]-tbl_raw_data[[#This Row],[Date Tagged]]</f>
        <v>8.1365740697947331E-3</v>
      </c>
      <c r="J1542" s="46">
        <f>HOUR(tbl_raw_data[[#This Row],[Time_taken]])*60+MINUTE(tbl_raw_data[[#This Row],[Time_taken]])+SECOND(tbl_raw_data[[#This Row],[Time_taken]])/60</f>
        <v>11.716666666666667</v>
      </c>
      <c r="K1542" s="52">
        <f>DATE(YEAR(tbl_raw_data[[#This Row],[Date Actioned]]),MONTH(tbl_raw_data[[#This Row],[Date Actioned]]),DAY(tbl_raw_data[[#This Row],[Date Actioned]]))</f>
        <v>45159</v>
      </c>
      <c r="L1542" s="50" t="str">
        <f>UPPER(TEXT(tbl_raw_data[[#This Row],[updated_date]],"MMMM"))</f>
        <v>AUGUST</v>
      </c>
      <c r="M1542" s="50" t="str">
        <f>"WEEK "&amp; IF(ROUNDUP(DAY(tbl_raw_data[[#This Row],[updated_date]])/7,0)=5,4,ROUNDUP(DAY(tbl_raw_data[[#This Row],[updated_date]])/7,0))</f>
        <v>WEEK 3</v>
      </c>
      <c r="N1542" s="50" t="str">
        <f>UPPER(VLOOKUP(tbl_raw_data[[#This Row],[Analyst]],Settiings!$A$2:$B$16,2,0))</f>
        <v>ROHAN</v>
      </c>
      <c r="O1542" s="50" t="str">
        <f>TRIM(UPPER(tbl_raw_data[[#This Row],[Outcome]]))</f>
        <v>WITHDRAW</v>
      </c>
      <c r="P1542" s="50" t="str">
        <f>TRIM(UPPER(tbl_raw_data[[#This Row],[Queue Name]]))</f>
        <v>CONSUMER EXISTING</v>
      </c>
      <c r="Q1542" s="50" t="str">
        <f>IF(tbl_raw_data[[#This Row],[Time taken in min]]&lt;=Settiings!$D$2,"SLA_MET","SLA_NOT_MET")</f>
        <v>SLA_MET</v>
      </c>
      <c r="R1542" s="94"/>
    </row>
    <row r="1543" spans="1:18" x14ac:dyDescent="0.3">
      <c r="A1543" s="20" t="s">
        <v>5507</v>
      </c>
      <c r="B1543" s="9">
        <v>45159.733935185184</v>
      </c>
      <c r="C1543" s="30">
        <v>45159.739837962959</v>
      </c>
      <c r="D1543" s="31" t="s">
        <v>8</v>
      </c>
      <c r="E1543" s="31" t="s">
        <v>47</v>
      </c>
      <c r="F1543" s="31" t="s">
        <v>16</v>
      </c>
      <c r="G1543" s="31" t="s">
        <v>5508</v>
      </c>
      <c r="H1543" s="78" t="s">
        <v>7450</v>
      </c>
      <c r="I1543" s="48">
        <f>tbl_raw_data[[#This Row],[Date Actioned]]-tbl_raw_data[[#This Row],[Date Tagged]]</f>
        <v>5.9027777751907706E-3</v>
      </c>
      <c r="J1543" s="46">
        <f>HOUR(tbl_raw_data[[#This Row],[Time_taken]])*60+MINUTE(tbl_raw_data[[#This Row],[Time_taken]])+SECOND(tbl_raw_data[[#This Row],[Time_taken]])/60</f>
        <v>8.5</v>
      </c>
      <c r="K1543" s="52">
        <f>DATE(YEAR(tbl_raw_data[[#This Row],[Date Actioned]]),MONTH(tbl_raw_data[[#This Row],[Date Actioned]]),DAY(tbl_raw_data[[#This Row],[Date Actioned]]))</f>
        <v>45159</v>
      </c>
      <c r="L1543" s="50" t="str">
        <f>UPPER(TEXT(tbl_raw_data[[#This Row],[updated_date]],"MMMM"))</f>
        <v>AUGUST</v>
      </c>
      <c r="M1543" s="50" t="str">
        <f>"WEEK "&amp; IF(ROUNDUP(DAY(tbl_raw_data[[#This Row],[updated_date]])/7,0)=5,4,ROUNDUP(DAY(tbl_raw_data[[#This Row],[updated_date]])/7,0))</f>
        <v>WEEK 3</v>
      </c>
      <c r="N1543" s="50" t="str">
        <f>UPPER(VLOOKUP(tbl_raw_data[[#This Row],[Analyst]],Settiings!$A$2:$B$16,2,0))</f>
        <v>CAMROOON</v>
      </c>
      <c r="O1543" s="50" t="str">
        <f>TRIM(UPPER(tbl_raw_data[[#This Row],[Outcome]]))</f>
        <v>WITHDRAW</v>
      </c>
      <c r="P1543" s="50" t="str">
        <f>TRIM(UPPER(tbl_raw_data[[#This Row],[Queue Name]]))</f>
        <v>CONSUMER PRE BUREAU</v>
      </c>
      <c r="Q1543" s="50" t="str">
        <f>IF(tbl_raw_data[[#This Row],[Time taken in min]]&lt;=Settiings!$D$2,"SLA_MET","SLA_NOT_MET")</f>
        <v>SLA_MET</v>
      </c>
      <c r="R1543" s="94"/>
    </row>
    <row r="1544" spans="1:18" x14ac:dyDescent="0.3">
      <c r="A1544" s="14" t="s">
        <v>5531</v>
      </c>
      <c r="B1544" s="15">
        <v>45160.3905787037</v>
      </c>
      <c r="C1544" s="28">
        <v>45160.401689814818</v>
      </c>
      <c r="D1544" s="29" t="s">
        <v>8</v>
      </c>
      <c r="E1544" s="29" t="s">
        <v>9</v>
      </c>
      <c r="F1544" s="29" t="s">
        <v>43</v>
      </c>
      <c r="G1544" s="29" t="s">
        <v>4924</v>
      </c>
      <c r="H1544" s="78" t="s">
        <v>7450</v>
      </c>
      <c r="I1544" s="48">
        <f>tbl_raw_data[[#This Row],[Date Actioned]]-tbl_raw_data[[#This Row],[Date Tagged]]</f>
        <v>1.1111111118225381E-2</v>
      </c>
      <c r="J1544" s="46">
        <f>HOUR(tbl_raw_data[[#This Row],[Time_taken]])*60+MINUTE(tbl_raw_data[[#This Row],[Time_taken]])+SECOND(tbl_raw_data[[#This Row],[Time_taken]])/60</f>
        <v>16</v>
      </c>
      <c r="K1544" s="52">
        <f>DATE(YEAR(tbl_raw_data[[#This Row],[Date Actioned]]),MONTH(tbl_raw_data[[#This Row],[Date Actioned]]),DAY(tbl_raw_data[[#This Row],[Date Actioned]]))</f>
        <v>45160</v>
      </c>
      <c r="L1544" s="50" t="str">
        <f>UPPER(TEXT(tbl_raw_data[[#This Row],[updated_date]],"MMMM"))</f>
        <v>AUGUST</v>
      </c>
      <c r="M1544" s="50" t="str">
        <f>"WEEK "&amp; IF(ROUNDUP(DAY(tbl_raw_data[[#This Row],[updated_date]])/7,0)=5,4,ROUNDUP(DAY(tbl_raw_data[[#This Row],[updated_date]])/7,0))</f>
        <v>WEEK 4</v>
      </c>
      <c r="N1544" s="50" t="str">
        <f>UPPER(VLOOKUP(tbl_raw_data[[#This Row],[Analyst]],Settiings!$A$2:$B$16,2,0))</f>
        <v>MERCEDES</v>
      </c>
      <c r="O1544" s="50" t="str">
        <f>TRIM(UPPER(tbl_raw_data[[#This Row],[Outcome]]))</f>
        <v>WITHDRAW</v>
      </c>
      <c r="P1544" s="50" t="str">
        <f>TRIM(UPPER(tbl_raw_data[[#This Row],[Queue Name]]))</f>
        <v>CONSUMER EXISTING</v>
      </c>
      <c r="Q1544" s="50" t="str">
        <f>IF(tbl_raw_data[[#This Row],[Time taken in min]]&lt;=Settiings!$D$2,"SLA_MET","SLA_NOT_MET")</f>
        <v>SLA_MET</v>
      </c>
      <c r="R1544" s="94"/>
    </row>
    <row r="1545" spans="1:18" x14ac:dyDescent="0.3">
      <c r="A1545" s="14" t="s">
        <v>5641</v>
      </c>
      <c r="B1545" s="9">
        <v>45160.619641203702</v>
      </c>
      <c r="C1545" s="30">
        <v>45160.628182870372</v>
      </c>
      <c r="D1545" s="31" t="s">
        <v>8</v>
      </c>
      <c r="E1545" s="31" t="s">
        <v>9</v>
      </c>
      <c r="F1545" s="31" t="s">
        <v>16</v>
      </c>
      <c r="G1545" s="31" t="s">
        <v>4924</v>
      </c>
      <c r="H1545" s="78" t="s">
        <v>7450</v>
      </c>
      <c r="I1545" s="48">
        <f>tbl_raw_data[[#This Row],[Date Actioned]]-tbl_raw_data[[#This Row],[Date Tagged]]</f>
        <v>8.5416666697710752E-3</v>
      </c>
      <c r="J1545" s="46">
        <f>HOUR(tbl_raw_data[[#This Row],[Time_taken]])*60+MINUTE(tbl_raw_data[[#This Row],[Time_taken]])+SECOND(tbl_raw_data[[#This Row],[Time_taken]])/60</f>
        <v>12.3</v>
      </c>
      <c r="K1545" s="52">
        <f>DATE(YEAR(tbl_raw_data[[#This Row],[Date Actioned]]),MONTH(tbl_raw_data[[#This Row],[Date Actioned]]),DAY(tbl_raw_data[[#This Row],[Date Actioned]]))</f>
        <v>45160</v>
      </c>
      <c r="L1545" s="50" t="str">
        <f>UPPER(TEXT(tbl_raw_data[[#This Row],[updated_date]],"MMMM"))</f>
        <v>AUGUST</v>
      </c>
      <c r="M1545" s="50" t="str">
        <f>"WEEK "&amp; IF(ROUNDUP(DAY(tbl_raw_data[[#This Row],[updated_date]])/7,0)=5,4,ROUNDUP(DAY(tbl_raw_data[[#This Row],[updated_date]])/7,0))</f>
        <v>WEEK 4</v>
      </c>
      <c r="N1545" s="50" t="str">
        <f>UPPER(VLOOKUP(tbl_raw_data[[#This Row],[Analyst]],Settiings!$A$2:$B$16,2,0))</f>
        <v>CAMROOON</v>
      </c>
      <c r="O1545" s="50" t="str">
        <f>TRIM(UPPER(tbl_raw_data[[#This Row],[Outcome]]))</f>
        <v>WITHDRAW</v>
      </c>
      <c r="P1545" s="50" t="str">
        <f>TRIM(UPPER(tbl_raw_data[[#This Row],[Queue Name]]))</f>
        <v>CONSUMER EXISTING</v>
      </c>
      <c r="Q1545" s="50" t="str">
        <f>IF(tbl_raw_data[[#This Row],[Time taken in min]]&lt;=Settiings!$D$2,"SLA_MET","SLA_NOT_MET")</f>
        <v>SLA_MET</v>
      </c>
      <c r="R1545" s="94"/>
    </row>
    <row r="1546" spans="1:18" x14ac:dyDescent="0.3">
      <c r="A1546" s="20" t="s">
        <v>5662</v>
      </c>
      <c r="B1546" s="9">
        <v>45160.644178240742</v>
      </c>
      <c r="C1546" s="30">
        <v>45160.660115740742</v>
      </c>
      <c r="D1546" s="31" t="s">
        <v>8</v>
      </c>
      <c r="E1546" s="31" t="s">
        <v>9</v>
      </c>
      <c r="F1546" s="31" t="s">
        <v>16</v>
      </c>
      <c r="G1546" s="31" t="s">
        <v>5663</v>
      </c>
      <c r="H1546" s="78" t="s">
        <v>7450</v>
      </c>
      <c r="I1546" s="48">
        <f>tbl_raw_data[[#This Row],[Date Actioned]]-tbl_raw_data[[#This Row],[Date Tagged]]</f>
        <v>1.5937500000291038E-2</v>
      </c>
      <c r="J1546" s="46">
        <f>HOUR(tbl_raw_data[[#This Row],[Time_taken]])*60+MINUTE(tbl_raw_data[[#This Row],[Time_taken]])+SECOND(tbl_raw_data[[#This Row],[Time_taken]])/60</f>
        <v>22.95</v>
      </c>
      <c r="K1546" s="52">
        <f>DATE(YEAR(tbl_raw_data[[#This Row],[Date Actioned]]),MONTH(tbl_raw_data[[#This Row],[Date Actioned]]),DAY(tbl_raw_data[[#This Row],[Date Actioned]]))</f>
        <v>45160</v>
      </c>
      <c r="L1546" s="50" t="str">
        <f>UPPER(TEXT(tbl_raw_data[[#This Row],[updated_date]],"MMMM"))</f>
        <v>AUGUST</v>
      </c>
      <c r="M1546" s="50" t="str">
        <f>"WEEK "&amp; IF(ROUNDUP(DAY(tbl_raw_data[[#This Row],[updated_date]])/7,0)=5,4,ROUNDUP(DAY(tbl_raw_data[[#This Row],[updated_date]])/7,0))</f>
        <v>WEEK 4</v>
      </c>
      <c r="N1546" s="50" t="str">
        <f>UPPER(VLOOKUP(tbl_raw_data[[#This Row],[Analyst]],Settiings!$A$2:$B$16,2,0))</f>
        <v>CAMROOON</v>
      </c>
      <c r="O1546" s="50" t="str">
        <f>TRIM(UPPER(tbl_raw_data[[#This Row],[Outcome]]))</f>
        <v>WITHDRAW</v>
      </c>
      <c r="P1546" s="50" t="str">
        <f>TRIM(UPPER(tbl_raw_data[[#This Row],[Queue Name]]))</f>
        <v>CONSUMER EXISTING</v>
      </c>
      <c r="Q1546" s="50" t="str">
        <f>IF(tbl_raw_data[[#This Row],[Time taken in min]]&lt;=Settiings!$D$2,"SLA_MET","SLA_NOT_MET")</f>
        <v>SLA_NOT_MET</v>
      </c>
      <c r="R1546" s="94"/>
    </row>
    <row r="1547" spans="1:18" x14ac:dyDescent="0.3">
      <c r="A1547" s="23" t="s">
        <v>5672</v>
      </c>
      <c r="B1547" s="9">
        <v>45160.664236111108</v>
      </c>
      <c r="C1547" s="30">
        <v>45160.675879629627</v>
      </c>
      <c r="D1547" s="31" t="s">
        <v>8</v>
      </c>
      <c r="E1547" s="31" t="s">
        <v>9</v>
      </c>
      <c r="F1547" s="31" t="s">
        <v>16</v>
      </c>
      <c r="G1547" s="31" t="s">
        <v>5663</v>
      </c>
      <c r="H1547" s="78" t="s">
        <v>7450</v>
      </c>
      <c r="I1547" s="48">
        <f>tbl_raw_data[[#This Row],[Date Actioned]]-tbl_raw_data[[#This Row],[Date Tagged]]</f>
        <v>1.1643518519122154E-2</v>
      </c>
      <c r="J1547" s="46">
        <f>HOUR(tbl_raw_data[[#This Row],[Time_taken]])*60+MINUTE(tbl_raw_data[[#This Row],[Time_taken]])+SECOND(tbl_raw_data[[#This Row],[Time_taken]])/60</f>
        <v>16.766666666666666</v>
      </c>
      <c r="K1547" s="52">
        <f>DATE(YEAR(tbl_raw_data[[#This Row],[Date Actioned]]),MONTH(tbl_raw_data[[#This Row],[Date Actioned]]),DAY(tbl_raw_data[[#This Row],[Date Actioned]]))</f>
        <v>45160</v>
      </c>
      <c r="L1547" s="50" t="str">
        <f>UPPER(TEXT(tbl_raw_data[[#This Row],[updated_date]],"MMMM"))</f>
        <v>AUGUST</v>
      </c>
      <c r="M1547" s="50" t="str">
        <f>"WEEK "&amp; IF(ROUNDUP(DAY(tbl_raw_data[[#This Row],[updated_date]])/7,0)=5,4,ROUNDUP(DAY(tbl_raw_data[[#This Row],[updated_date]])/7,0))</f>
        <v>WEEK 4</v>
      </c>
      <c r="N1547" s="50" t="str">
        <f>UPPER(VLOOKUP(tbl_raw_data[[#This Row],[Analyst]],Settiings!$A$2:$B$16,2,0))</f>
        <v>CAMROOON</v>
      </c>
      <c r="O1547" s="50" t="str">
        <f>TRIM(UPPER(tbl_raw_data[[#This Row],[Outcome]]))</f>
        <v>WITHDRAW</v>
      </c>
      <c r="P1547" s="50" t="str">
        <f>TRIM(UPPER(tbl_raw_data[[#This Row],[Queue Name]]))</f>
        <v>CONSUMER EXISTING</v>
      </c>
      <c r="Q1547" s="50" t="str">
        <f>IF(tbl_raw_data[[#This Row],[Time taken in min]]&lt;=Settiings!$D$2,"SLA_MET","SLA_NOT_MET")</f>
        <v>SLA_MET</v>
      </c>
      <c r="R1547" s="94"/>
    </row>
    <row r="1548" spans="1:18" x14ac:dyDescent="0.3">
      <c r="A1548" s="23" t="s">
        <v>5703</v>
      </c>
      <c r="B1548" s="9">
        <v>45160.712314814817</v>
      </c>
      <c r="C1548" s="30">
        <v>45160.718217592592</v>
      </c>
      <c r="D1548" s="31" t="s">
        <v>8</v>
      </c>
      <c r="E1548" s="31" t="s">
        <v>9</v>
      </c>
      <c r="F1548" s="31" t="s">
        <v>16</v>
      </c>
      <c r="G1548" s="31" t="s">
        <v>4924</v>
      </c>
      <c r="H1548" s="78" t="s">
        <v>7450</v>
      </c>
      <c r="I1548" s="48">
        <f>tbl_raw_data[[#This Row],[Date Actioned]]-tbl_raw_data[[#This Row],[Date Tagged]]</f>
        <v>5.9027777751907706E-3</v>
      </c>
      <c r="J1548" s="46">
        <f>HOUR(tbl_raw_data[[#This Row],[Time_taken]])*60+MINUTE(tbl_raw_data[[#This Row],[Time_taken]])+SECOND(tbl_raw_data[[#This Row],[Time_taken]])/60</f>
        <v>8.5</v>
      </c>
      <c r="K1548" s="52">
        <f>DATE(YEAR(tbl_raw_data[[#This Row],[Date Actioned]]),MONTH(tbl_raw_data[[#This Row],[Date Actioned]]),DAY(tbl_raw_data[[#This Row],[Date Actioned]]))</f>
        <v>45160</v>
      </c>
      <c r="L1548" s="50" t="str">
        <f>UPPER(TEXT(tbl_raw_data[[#This Row],[updated_date]],"MMMM"))</f>
        <v>AUGUST</v>
      </c>
      <c r="M1548" s="50" t="str">
        <f>"WEEK "&amp; IF(ROUNDUP(DAY(tbl_raw_data[[#This Row],[updated_date]])/7,0)=5,4,ROUNDUP(DAY(tbl_raw_data[[#This Row],[updated_date]])/7,0))</f>
        <v>WEEK 4</v>
      </c>
      <c r="N1548" s="50" t="str">
        <f>UPPER(VLOOKUP(tbl_raw_data[[#This Row],[Analyst]],Settiings!$A$2:$B$16,2,0))</f>
        <v>CAMROOON</v>
      </c>
      <c r="O1548" s="50" t="str">
        <f>TRIM(UPPER(tbl_raw_data[[#This Row],[Outcome]]))</f>
        <v>WITHDRAW</v>
      </c>
      <c r="P1548" s="50" t="str">
        <f>TRIM(UPPER(tbl_raw_data[[#This Row],[Queue Name]]))</f>
        <v>CONSUMER EXISTING</v>
      </c>
      <c r="Q1548" s="50" t="str">
        <f>IF(tbl_raw_data[[#This Row],[Time taken in min]]&lt;=Settiings!$D$2,"SLA_MET","SLA_NOT_MET")</f>
        <v>SLA_MET</v>
      </c>
      <c r="R1548" s="94"/>
    </row>
    <row r="1549" spans="1:18" x14ac:dyDescent="0.3">
      <c r="A1549" s="23" t="s">
        <v>5747</v>
      </c>
      <c r="B1549" s="9">
        <v>45161.386979166666</v>
      </c>
      <c r="C1549" s="30">
        <v>45161.396608796298</v>
      </c>
      <c r="D1549" s="31" t="s">
        <v>8</v>
      </c>
      <c r="E1549" s="31" t="s">
        <v>9</v>
      </c>
      <c r="F1549" s="31" t="s">
        <v>65</v>
      </c>
      <c r="G1549" s="31" t="s">
        <v>4924</v>
      </c>
      <c r="H1549" s="78" t="s">
        <v>7450</v>
      </c>
      <c r="I1549" s="48">
        <f>tbl_raw_data[[#This Row],[Date Actioned]]-tbl_raw_data[[#This Row],[Date Tagged]]</f>
        <v>9.6296296323998831E-3</v>
      </c>
      <c r="J1549" s="46">
        <f>HOUR(tbl_raw_data[[#This Row],[Time_taken]])*60+MINUTE(tbl_raw_data[[#This Row],[Time_taken]])+SECOND(tbl_raw_data[[#This Row],[Time_taken]])/60</f>
        <v>13.866666666666667</v>
      </c>
      <c r="K1549" s="52">
        <f>DATE(YEAR(tbl_raw_data[[#This Row],[Date Actioned]]),MONTH(tbl_raw_data[[#This Row],[Date Actioned]]),DAY(tbl_raw_data[[#This Row],[Date Actioned]]))</f>
        <v>45161</v>
      </c>
      <c r="L1549" s="50" t="str">
        <f>UPPER(TEXT(tbl_raw_data[[#This Row],[updated_date]],"MMMM"))</f>
        <v>AUGUST</v>
      </c>
      <c r="M1549" s="50" t="str">
        <f>"WEEK "&amp; IF(ROUNDUP(DAY(tbl_raw_data[[#This Row],[updated_date]])/7,0)=5,4,ROUNDUP(DAY(tbl_raw_data[[#This Row],[updated_date]])/7,0))</f>
        <v>WEEK 4</v>
      </c>
      <c r="N1549" s="50" t="str">
        <f>UPPER(VLOOKUP(tbl_raw_data[[#This Row],[Analyst]],Settiings!$A$2:$B$16,2,0))</f>
        <v>SAM</v>
      </c>
      <c r="O1549" s="50" t="str">
        <f>TRIM(UPPER(tbl_raw_data[[#This Row],[Outcome]]))</f>
        <v>WITHDRAW</v>
      </c>
      <c r="P1549" s="50" t="str">
        <f>TRIM(UPPER(tbl_raw_data[[#This Row],[Queue Name]]))</f>
        <v>CONSUMER EXISTING</v>
      </c>
      <c r="Q1549" s="50" t="str">
        <f>IF(tbl_raw_data[[#This Row],[Time taken in min]]&lt;=Settiings!$D$2,"SLA_MET","SLA_NOT_MET")</f>
        <v>SLA_MET</v>
      </c>
      <c r="R1549" s="94"/>
    </row>
    <row r="1550" spans="1:18" x14ac:dyDescent="0.3">
      <c r="A1550" s="20" t="s">
        <v>5769</v>
      </c>
      <c r="B1550" s="9">
        <v>45161.456875000003</v>
      </c>
      <c r="C1550" s="30">
        <v>45161.472905092596</v>
      </c>
      <c r="D1550" s="31" t="s">
        <v>8</v>
      </c>
      <c r="E1550" s="31" t="s">
        <v>9</v>
      </c>
      <c r="F1550" s="31" t="s">
        <v>1222</v>
      </c>
      <c r="G1550" s="31" t="s">
        <v>4924</v>
      </c>
      <c r="H1550" s="78" t="s">
        <v>7450</v>
      </c>
      <c r="I1550" s="48">
        <f>tbl_raw_data[[#This Row],[Date Actioned]]-tbl_raw_data[[#This Row],[Date Tagged]]</f>
        <v>1.6030092592700385E-2</v>
      </c>
      <c r="J1550" s="46">
        <f>HOUR(tbl_raw_data[[#This Row],[Time_taken]])*60+MINUTE(tbl_raw_data[[#This Row],[Time_taken]])+SECOND(tbl_raw_data[[#This Row],[Time_taken]])/60</f>
        <v>23.083333333333332</v>
      </c>
      <c r="K1550" s="52">
        <f>DATE(YEAR(tbl_raw_data[[#This Row],[Date Actioned]]),MONTH(tbl_raw_data[[#This Row],[Date Actioned]]),DAY(tbl_raw_data[[#This Row],[Date Actioned]]))</f>
        <v>45161</v>
      </c>
      <c r="L1550" s="50" t="str">
        <f>UPPER(TEXT(tbl_raw_data[[#This Row],[updated_date]],"MMMM"))</f>
        <v>AUGUST</v>
      </c>
      <c r="M1550" s="50" t="str">
        <f>"WEEK "&amp; IF(ROUNDUP(DAY(tbl_raw_data[[#This Row],[updated_date]])/7,0)=5,4,ROUNDUP(DAY(tbl_raw_data[[#This Row],[updated_date]])/7,0))</f>
        <v>WEEK 4</v>
      </c>
      <c r="N1550" s="50" t="str">
        <f>UPPER(VLOOKUP(tbl_raw_data[[#This Row],[Analyst]],Settiings!$A$2:$B$16,2,0))</f>
        <v>HARDIK</v>
      </c>
      <c r="O1550" s="50" t="str">
        <f>TRIM(UPPER(tbl_raw_data[[#This Row],[Outcome]]))</f>
        <v>WITHDRAW</v>
      </c>
      <c r="P1550" s="50" t="str">
        <f>TRIM(UPPER(tbl_raw_data[[#This Row],[Queue Name]]))</f>
        <v>CONSUMER EXISTING</v>
      </c>
      <c r="Q1550" s="50" t="str">
        <f>IF(tbl_raw_data[[#This Row],[Time taken in min]]&lt;=Settiings!$D$2,"SLA_MET","SLA_NOT_MET")</f>
        <v>SLA_NOT_MET</v>
      </c>
      <c r="R1550" s="94"/>
    </row>
    <row r="1551" spans="1:18" x14ac:dyDescent="0.3">
      <c r="A1551" s="23" t="s">
        <v>5916</v>
      </c>
      <c r="B1551" s="15">
        <v>45161.727465277778</v>
      </c>
      <c r="C1551" s="28">
        <v>45161.736967592595</v>
      </c>
      <c r="D1551" s="29" t="s">
        <v>8</v>
      </c>
      <c r="E1551" s="29" t="s">
        <v>9</v>
      </c>
      <c r="F1551" s="29" t="s">
        <v>16</v>
      </c>
      <c r="G1551" s="29" t="s">
        <v>5917</v>
      </c>
      <c r="H1551" s="78" t="s">
        <v>7450</v>
      </c>
      <c r="I1551" s="48">
        <f>tbl_raw_data[[#This Row],[Date Actioned]]-tbl_raw_data[[#This Row],[Date Tagged]]</f>
        <v>9.5023148169275373E-3</v>
      </c>
      <c r="J1551" s="46">
        <f>HOUR(tbl_raw_data[[#This Row],[Time_taken]])*60+MINUTE(tbl_raw_data[[#This Row],[Time_taken]])+SECOND(tbl_raw_data[[#This Row],[Time_taken]])/60</f>
        <v>13.683333333333334</v>
      </c>
      <c r="K1551" s="52">
        <f>DATE(YEAR(tbl_raw_data[[#This Row],[Date Actioned]]),MONTH(tbl_raw_data[[#This Row],[Date Actioned]]),DAY(tbl_raw_data[[#This Row],[Date Actioned]]))</f>
        <v>45161</v>
      </c>
      <c r="L1551" s="50" t="str">
        <f>UPPER(TEXT(tbl_raw_data[[#This Row],[updated_date]],"MMMM"))</f>
        <v>AUGUST</v>
      </c>
      <c r="M1551" s="50" t="str">
        <f>"WEEK "&amp; IF(ROUNDUP(DAY(tbl_raw_data[[#This Row],[updated_date]])/7,0)=5,4,ROUNDUP(DAY(tbl_raw_data[[#This Row],[updated_date]])/7,0))</f>
        <v>WEEK 4</v>
      </c>
      <c r="N1551" s="50" t="str">
        <f>UPPER(VLOOKUP(tbl_raw_data[[#This Row],[Analyst]],Settiings!$A$2:$B$16,2,0))</f>
        <v>CAMROOON</v>
      </c>
      <c r="O1551" s="50" t="str">
        <f>TRIM(UPPER(tbl_raw_data[[#This Row],[Outcome]]))</f>
        <v>WITHDRAW</v>
      </c>
      <c r="P1551" s="50" t="str">
        <f>TRIM(UPPER(tbl_raw_data[[#This Row],[Queue Name]]))</f>
        <v>CONSUMER EXISTING</v>
      </c>
      <c r="Q1551" s="50" t="str">
        <f>IF(tbl_raw_data[[#This Row],[Time taken in min]]&lt;=Settiings!$D$2,"SLA_MET","SLA_NOT_MET")</f>
        <v>SLA_MET</v>
      </c>
      <c r="R1551" s="94"/>
    </row>
    <row r="1552" spans="1:18" x14ac:dyDescent="0.3">
      <c r="A1552" s="23" t="s">
        <v>5933</v>
      </c>
      <c r="B1552" s="15">
        <v>45161.753622685188</v>
      </c>
      <c r="C1552" s="28">
        <v>45161.757453703707</v>
      </c>
      <c r="D1552" s="29" t="s">
        <v>8</v>
      </c>
      <c r="E1552" s="29" t="s">
        <v>9</v>
      </c>
      <c r="F1552" s="29" t="s">
        <v>1222</v>
      </c>
      <c r="G1552" s="29" t="s">
        <v>4924</v>
      </c>
      <c r="H1552" s="78" t="s">
        <v>7450</v>
      </c>
      <c r="I1552" s="48">
        <f>tbl_raw_data[[#This Row],[Date Actioned]]-tbl_raw_data[[#This Row],[Date Tagged]]</f>
        <v>3.8310185191221535E-3</v>
      </c>
      <c r="J1552" s="46">
        <f>HOUR(tbl_raw_data[[#This Row],[Time_taken]])*60+MINUTE(tbl_raw_data[[#This Row],[Time_taken]])+SECOND(tbl_raw_data[[#This Row],[Time_taken]])/60</f>
        <v>5.5166666666666666</v>
      </c>
      <c r="K1552" s="52">
        <f>DATE(YEAR(tbl_raw_data[[#This Row],[Date Actioned]]),MONTH(tbl_raw_data[[#This Row],[Date Actioned]]),DAY(tbl_raw_data[[#This Row],[Date Actioned]]))</f>
        <v>45161</v>
      </c>
      <c r="L1552" s="50" t="str">
        <f>UPPER(TEXT(tbl_raw_data[[#This Row],[updated_date]],"MMMM"))</f>
        <v>AUGUST</v>
      </c>
      <c r="M1552" s="50" t="str">
        <f>"WEEK "&amp; IF(ROUNDUP(DAY(tbl_raw_data[[#This Row],[updated_date]])/7,0)=5,4,ROUNDUP(DAY(tbl_raw_data[[#This Row],[updated_date]])/7,0))</f>
        <v>WEEK 4</v>
      </c>
      <c r="N1552" s="50" t="str">
        <f>UPPER(VLOOKUP(tbl_raw_data[[#This Row],[Analyst]],Settiings!$A$2:$B$16,2,0))</f>
        <v>HARDIK</v>
      </c>
      <c r="O1552" s="50" t="str">
        <f>TRIM(UPPER(tbl_raw_data[[#This Row],[Outcome]]))</f>
        <v>WITHDRAW</v>
      </c>
      <c r="P1552" s="50" t="str">
        <f>TRIM(UPPER(tbl_raw_data[[#This Row],[Queue Name]]))</f>
        <v>CONSUMER EXISTING</v>
      </c>
      <c r="Q1552" s="50" t="str">
        <f>IF(tbl_raw_data[[#This Row],[Time taken in min]]&lt;=Settiings!$D$2,"SLA_MET","SLA_NOT_MET")</f>
        <v>SLA_MET</v>
      </c>
      <c r="R1552" s="94"/>
    </row>
    <row r="1553" spans="1:18" x14ac:dyDescent="0.3">
      <c r="A1553" s="20" t="s">
        <v>5958</v>
      </c>
      <c r="B1553" s="9">
        <v>45161.801828703705</v>
      </c>
      <c r="C1553" s="30">
        <v>45161.804594907408</v>
      </c>
      <c r="D1553" s="31" t="s">
        <v>8</v>
      </c>
      <c r="E1553" s="31" t="s">
        <v>9</v>
      </c>
      <c r="F1553" s="31" t="s">
        <v>16</v>
      </c>
      <c r="G1553" s="31" t="s">
        <v>4924</v>
      </c>
      <c r="H1553" s="78" t="s">
        <v>7450</v>
      </c>
      <c r="I1553" s="48">
        <f>tbl_raw_data[[#This Row],[Date Actioned]]-tbl_raw_data[[#This Row],[Date Tagged]]</f>
        <v>2.7662037027766928E-3</v>
      </c>
      <c r="J1553" s="46">
        <f>HOUR(tbl_raw_data[[#This Row],[Time_taken]])*60+MINUTE(tbl_raw_data[[#This Row],[Time_taken]])+SECOND(tbl_raw_data[[#This Row],[Time_taken]])/60</f>
        <v>3.9833333333333334</v>
      </c>
      <c r="K1553" s="52">
        <f>DATE(YEAR(tbl_raw_data[[#This Row],[Date Actioned]]),MONTH(tbl_raw_data[[#This Row],[Date Actioned]]),DAY(tbl_raw_data[[#This Row],[Date Actioned]]))</f>
        <v>45161</v>
      </c>
      <c r="L1553" s="50" t="str">
        <f>UPPER(TEXT(tbl_raw_data[[#This Row],[updated_date]],"MMMM"))</f>
        <v>AUGUST</v>
      </c>
      <c r="M1553" s="50" t="str">
        <f>"WEEK "&amp; IF(ROUNDUP(DAY(tbl_raw_data[[#This Row],[updated_date]])/7,0)=5,4,ROUNDUP(DAY(tbl_raw_data[[#This Row],[updated_date]])/7,0))</f>
        <v>WEEK 4</v>
      </c>
      <c r="N1553" s="50" t="str">
        <f>UPPER(VLOOKUP(tbl_raw_data[[#This Row],[Analyst]],Settiings!$A$2:$B$16,2,0))</f>
        <v>CAMROOON</v>
      </c>
      <c r="O1553" s="50" t="str">
        <f>TRIM(UPPER(tbl_raw_data[[#This Row],[Outcome]]))</f>
        <v>WITHDRAW</v>
      </c>
      <c r="P1553" s="50" t="str">
        <f>TRIM(UPPER(tbl_raw_data[[#This Row],[Queue Name]]))</f>
        <v>CONSUMER EXISTING</v>
      </c>
      <c r="Q1553" s="50" t="str">
        <f>IF(tbl_raw_data[[#This Row],[Time taken in min]]&lt;=Settiings!$D$2,"SLA_MET","SLA_NOT_MET")</f>
        <v>SLA_MET</v>
      </c>
      <c r="R1553" s="94"/>
    </row>
    <row r="1554" spans="1:18" x14ac:dyDescent="0.3">
      <c r="A1554" s="14" t="s">
        <v>6023</v>
      </c>
      <c r="B1554" s="9">
        <v>45162.458101851851</v>
      </c>
      <c r="C1554" s="30">
        <v>45162.464525462965</v>
      </c>
      <c r="D1554" s="31" t="s">
        <v>8</v>
      </c>
      <c r="E1554" s="31" t="s">
        <v>9</v>
      </c>
      <c r="F1554" s="31" t="s">
        <v>53</v>
      </c>
      <c r="G1554" s="31" t="s">
        <v>6024</v>
      </c>
      <c r="H1554" s="78" t="s">
        <v>7450</v>
      </c>
      <c r="I1554" s="48">
        <f>tbl_raw_data[[#This Row],[Date Actioned]]-tbl_raw_data[[#This Row],[Date Tagged]]</f>
        <v>6.4236111138598062E-3</v>
      </c>
      <c r="J1554" s="46">
        <f>HOUR(tbl_raw_data[[#This Row],[Time_taken]])*60+MINUTE(tbl_raw_data[[#This Row],[Time_taken]])+SECOND(tbl_raw_data[[#This Row],[Time_taken]])/60</f>
        <v>9.25</v>
      </c>
      <c r="K1554" s="52">
        <f>DATE(YEAR(tbl_raw_data[[#This Row],[Date Actioned]]),MONTH(tbl_raw_data[[#This Row],[Date Actioned]]),DAY(tbl_raw_data[[#This Row],[Date Actioned]]))</f>
        <v>45162</v>
      </c>
      <c r="L1554" s="50" t="str">
        <f>UPPER(TEXT(tbl_raw_data[[#This Row],[updated_date]],"MMMM"))</f>
        <v>AUGUST</v>
      </c>
      <c r="M1554" s="50" t="str">
        <f>"WEEK "&amp; IF(ROUNDUP(DAY(tbl_raw_data[[#This Row],[updated_date]])/7,0)=5,4,ROUNDUP(DAY(tbl_raw_data[[#This Row],[updated_date]])/7,0))</f>
        <v>WEEK 4</v>
      </c>
      <c r="N1554" s="50" t="str">
        <f>UPPER(VLOOKUP(tbl_raw_data[[#This Row],[Analyst]],Settiings!$A$2:$B$16,2,0))</f>
        <v>NAVED</v>
      </c>
      <c r="O1554" s="50" t="str">
        <f>TRIM(UPPER(tbl_raw_data[[#This Row],[Outcome]]))</f>
        <v>WITHDRAW</v>
      </c>
      <c r="P1554" s="50" t="str">
        <f>TRIM(UPPER(tbl_raw_data[[#This Row],[Queue Name]]))</f>
        <v>CONSUMER EXISTING</v>
      </c>
      <c r="Q1554" s="50" t="str">
        <f>IF(tbl_raw_data[[#This Row],[Time taken in min]]&lt;=Settiings!$D$2,"SLA_MET","SLA_NOT_MET")</f>
        <v>SLA_MET</v>
      </c>
      <c r="R1554" s="94"/>
    </row>
    <row r="1555" spans="1:18" x14ac:dyDescent="0.3">
      <c r="A1555" s="23" t="s">
        <v>6028</v>
      </c>
      <c r="B1555" s="9">
        <v>45162.46503472222</v>
      </c>
      <c r="C1555" s="30">
        <v>45162.469756944447</v>
      </c>
      <c r="D1555" s="31" t="s">
        <v>8</v>
      </c>
      <c r="E1555" s="31" t="s">
        <v>9</v>
      </c>
      <c r="F1555" s="31" t="s">
        <v>16</v>
      </c>
      <c r="G1555" s="31" t="s">
        <v>4924</v>
      </c>
      <c r="H1555" s="78" t="s">
        <v>7450</v>
      </c>
      <c r="I1555" s="48">
        <f>tbl_raw_data[[#This Row],[Date Actioned]]-tbl_raw_data[[#This Row],[Date Tagged]]</f>
        <v>4.7222222274285741E-3</v>
      </c>
      <c r="J1555" s="46">
        <f>HOUR(tbl_raw_data[[#This Row],[Time_taken]])*60+MINUTE(tbl_raw_data[[#This Row],[Time_taken]])+SECOND(tbl_raw_data[[#This Row],[Time_taken]])/60</f>
        <v>6.8</v>
      </c>
      <c r="K1555" s="52">
        <f>DATE(YEAR(tbl_raw_data[[#This Row],[Date Actioned]]),MONTH(tbl_raw_data[[#This Row],[Date Actioned]]),DAY(tbl_raw_data[[#This Row],[Date Actioned]]))</f>
        <v>45162</v>
      </c>
      <c r="L1555" s="50" t="str">
        <f>UPPER(TEXT(tbl_raw_data[[#This Row],[updated_date]],"MMMM"))</f>
        <v>AUGUST</v>
      </c>
      <c r="M1555" s="50" t="str">
        <f>"WEEK "&amp; IF(ROUNDUP(DAY(tbl_raw_data[[#This Row],[updated_date]])/7,0)=5,4,ROUNDUP(DAY(tbl_raw_data[[#This Row],[updated_date]])/7,0))</f>
        <v>WEEK 4</v>
      </c>
      <c r="N1555" s="50" t="str">
        <f>UPPER(VLOOKUP(tbl_raw_data[[#This Row],[Analyst]],Settiings!$A$2:$B$16,2,0))</f>
        <v>CAMROOON</v>
      </c>
      <c r="O1555" s="50" t="str">
        <f>TRIM(UPPER(tbl_raw_data[[#This Row],[Outcome]]))</f>
        <v>WITHDRAW</v>
      </c>
      <c r="P1555" s="50" t="str">
        <f>TRIM(UPPER(tbl_raw_data[[#This Row],[Queue Name]]))</f>
        <v>CONSUMER EXISTING</v>
      </c>
      <c r="Q1555" s="50" t="str">
        <f>IF(tbl_raw_data[[#This Row],[Time taken in min]]&lt;=Settiings!$D$2,"SLA_MET","SLA_NOT_MET")</f>
        <v>SLA_MET</v>
      </c>
      <c r="R1555" s="94"/>
    </row>
    <row r="1556" spans="1:18" x14ac:dyDescent="0.3">
      <c r="A1556" s="14" t="s">
        <v>6035</v>
      </c>
      <c r="B1556" s="9">
        <v>45162.473715277774</v>
      </c>
      <c r="C1556" s="30">
        <v>45162.485729166663</v>
      </c>
      <c r="D1556" s="31" t="s">
        <v>8</v>
      </c>
      <c r="E1556" s="31" t="s">
        <v>9</v>
      </c>
      <c r="F1556" s="31" t="s">
        <v>10</v>
      </c>
      <c r="G1556" s="31" t="s">
        <v>4924</v>
      </c>
      <c r="H1556" s="78" t="s">
        <v>7450</v>
      </c>
      <c r="I1556" s="48">
        <f>tbl_raw_data[[#This Row],[Date Actioned]]-tbl_raw_data[[#This Row],[Date Tagged]]</f>
        <v>1.2013888888759539E-2</v>
      </c>
      <c r="J1556" s="46">
        <f>HOUR(tbl_raw_data[[#This Row],[Time_taken]])*60+MINUTE(tbl_raw_data[[#This Row],[Time_taken]])+SECOND(tbl_raw_data[[#This Row],[Time_taken]])/60</f>
        <v>17.3</v>
      </c>
      <c r="K1556" s="52">
        <f>DATE(YEAR(tbl_raw_data[[#This Row],[Date Actioned]]),MONTH(tbl_raw_data[[#This Row],[Date Actioned]]),DAY(tbl_raw_data[[#This Row],[Date Actioned]]))</f>
        <v>45162</v>
      </c>
      <c r="L1556" s="50" t="str">
        <f>UPPER(TEXT(tbl_raw_data[[#This Row],[updated_date]],"MMMM"))</f>
        <v>AUGUST</v>
      </c>
      <c r="M1556" s="50" t="str">
        <f>"WEEK "&amp; IF(ROUNDUP(DAY(tbl_raw_data[[#This Row],[updated_date]])/7,0)=5,4,ROUNDUP(DAY(tbl_raw_data[[#This Row],[updated_date]])/7,0))</f>
        <v>WEEK 4</v>
      </c>
      <c r="N1556" s="50" t="str">
        <f>UPPER(VLOOKUP(tbl_raw_data[[#This Row],[Analyst]],Settiings!$A$2:$B$16,2,0))</f>
        <v>NITESH</v>
      </c>
      <c r="O1556" s="50" t="str">
        <f>TRIM(UPPER(tbl_raw_data[[#This Row],[Outcome]]))</f>
        <v>WITHDRAW</v>
      </c>
      <c r="P1556" s="50" t="str">
        <f>TRIM(UPPER(tbl_raw_data[[#This Row],[Queue Name]]))</f>
        <v>CONSUMER EXISTING</v>
      </c>
      <c r="Q1556" s="50" t="str">
        <f>IF(tbl_raw_data[[#This Row],[Time taken in min]]&lt;=Settiings!$D$2,"SLA_MET","SLA_NOT_MET")</f>
        <v>SLA_MET</v>
      </c>
      <c r="R1556" s="94"/>
    </row>
    <row r="1557" spans="1:18" x14ac:dyDescent="0.3">
      <c r="A1557" s="14" t="s">
        <v>6053</v>
      </c>
      <c r="B1557" s="9">
        <v>45162.497916666667</v>
      </c>
      <c r="C1557" s="30">
        <v>45162.523842592593</v>
      </c>
      <c r="D1557" s="31" t="s">
        <v>8</v>
      </c>
      <c r="E1557" s="31" t="s">
        <v>9</v>
      </c>
      <c r="F1557" s="31" t="s">
        <v>43</v>
      </c>
      <c r="G1557" s="31" t="s">
        <v>5663</v>
      </c>
      <c r="H1557" s="78" t="s">
        <v>7450</v>
      </c>
      <c r="I1557" s="48">
        <f>tbl_raw_data[[#This Row],[Date Actioned]]-tbl_raw_data[[#This Row],[Date Tagged]]</f>
        <v>2.5925925925548654E-2</v>
      </c>
      <c r="J1557" s="46">
        <f>HOUR(tbl_raw_data[[#This Row],[Time_taken]])*60+MINUTE(tbl_raw_data[[#This Row],[Time_taken]])+SECOND(tbl_raw_data[[#This Row],[Time_taken]])/60</f>
        <v>37.333333333333336</v>
      </c>
      <c r="K1557" s="52">
        <f>DATE(YEAR(tbl_raw_data[[#This Row],[Date Actioned]]),MONTH(tbl_raw_data[[#This Row],[Date Actioned]]),DAY(tbl_raw_data[[#This Row],[Date Actioned]]))</f>
        <v>45162</v>
      </c>
      <c r="L1557" s="50" t="str">
        <f>UPPER(TEXT(tbl_raw_data[[#This Row],[updated_date]],"MMMM"))</f>
        <v>AUGUST</v>
      </c>
      <c r="M1557" s="50" t="str">
        <f>"WEEK "&amp; IF(ROUNDUP(DAY(tbl_raw_data[[#This Row],[updated_date]])/7,0)=5,4,ROUNDUP(DAY(tbl_raw_data[[#This Row],[updated_date]])/7,0))</f>
        <v>WEEK 4</v>
      </c>
      <c r="N1557" s="50" t="str">
        <f>UPPER(VLOOKUP(tbl_raw_data[[#This Row],[Analyst]],Settiings!$A$2:$B$16,2,0))</f>
        <v>MERCEDES</v>
      </c>
      <c r="O1557" s="50" t="str">
        <f>TRIM(UPPER(tbl_raw_data[[#This Row],[Outcome]]))</f>
        <v>WITHDRAW</v>
      </c>
      <c r="P1557" s="50" t="str">
        <f>TRIM(UPPER(tbl_raw_data[[#This Row],[Queue Name]]))</f>
        <v>CONSUMER EXISTING</v>
      </c>
      <c r="Q1557" s="50" t="str">
        <f>IF(tbl_raw_data[[#This Row],[Time taken in min]]&lt;=Settiings!$D$2,"SLA_MET","SLA_NOT_MET")</f>
        <v>SLA_NOT_MET</v>
      </c>
      <c r="R1557" s="94"/>
    </row>
    <row r="1558" spans="1:18" x14ac:dyDescent="0.3">
      <c r="A1558" s="14" t="s">
        <v>6071</v>
      </c>
      <c r="B1558" s="9">
        <v>45162.531898148147</v>
      </c>
      <c r="C1558" s="30">
        <v>45162.53533564815</v>
      </c>
      <c r="D1558" s="31" t="s">
        <v>8</v>
      </c>
      <c r="E1558" s="31" t="s">
        <v>9</v>
      </c>
      <c r="F1558" s="31" t="s">
        <v>70</v>
      </c>
      <c r="G1558" s="31" t="s">
        <v>4924</v>
      </c>
      <c r="H1558" s="78" t="s">
        <v>7450</v>
      </c>
      <c r="I1558" s="48">
        <f>tbl_raw_data[[#This Row],[Date Actioned]]-tbl_raw_data[[#This Row],[Date Tagged]]</f>
        <v>3.4375000032014214E-3</v>
      </c>
      <c r="J1558" s="46">
        <f>HOUR(tbl_raw_data[[#This Row],[Time_taken]])*60+MINUTE(tbl_raw_data[[#This Row],[Time_taken]])+SECOND(tbl_raw_data[[#This Row],[Time_taken]])/60</f>
        <v>4.95</v>
      </c>
      <c r="K1558" s="52">
        <f>DATE(YEAR(tbl_raw_data[[#This Row],[Date Actioned]]),MONTH(tbl_raw_data[[#This Row],[Date Actioned]]),DAY(tbl_raw_data[[#This Row],[Date Actioned]]))</f>
        <v>45162</v>
      </c>
      <c r="L1558" s="50" t="str">
        <f>UPPER(TEXT(tbl_raw_data[[#This Row],[updated_date]],"MMMM"))</f>
        <v>AUGUST</v>
      </c>
      <c r="M1558" s="50" t="str">
        <f>"WEEK "&amp; IF(ROUNDUP(DAY(tbl_raw_data[[#This Row],[updated_date]])/7,0)=5,4,ROUNDUP(DAY(tbl_raw_data[[#This Row],[updated_date]])/7,0))</f>
        <v>WEEK 4</v>
      </c>
      <c r="N1558" s="50" t="str">
        <f>UPPER(VLOOKUP(tbl_raw_data[[#This Row],[Analyst]],Settiings!$A$2:$B$16,2,0))</f>
        <v>ASIF</v>
      </c>
      <c r="O1558" s="50" t="str">
        <f>TRIM(UPPER(tbl_raw_data[[#This Row],[Outcome]]))</f>
        <v>WITHDRAW</v>
      </c>
      <c r="P1558" s="50" t="str">
        <f>TRIM(UPPER(tbl_raw_data[[#This Row],[Queue Name]]))</f>
        <v>CONSUMER EXISTING</v>
      </c>
      <c r="Q1558" s="50" t="str">
        <f>IF(tbl_raw_data[[#This Row],[Time taken in min]]&lt;=Settiings!$D$2,"SLA_MET","SLA_NOT_MET")</f>
        <v>SLA_MET</v>
      </c>
      <c r="R1558" s="94"/>
    </row>
    <row r="1559" spans="1:18" x14ac:dyDescent="0.3">
      <c r="A1559" s="23" t="s">
        <v>6074</v>
      </c>
      <c r="B1559" s="9">
        <v>45162.539965277778</v>
      </c>
      <c r="C1559" s="30">
        <v>45162.544930555552</v>
      </c>
      <c r="D1559" s="31" t="s">
        <v>8</v>
      </c>
      <c r="E1559" s="31" t="s">
        <v>9</v>
      </c>
      <c r="F1559" s="31" t="s">
        <v>70</v>
      </c>
      <c r="G1559" s="31" t="s">
        <v>4924</v>
      </c>
      <c r="H1559" s="78" t="s">
        <v>7450</v>
      </c>
      <c r="I1559" s="48">
        <f>tbl_raw_data[[#This Row],[Date Actioned]]-tbl_raw_data[[#This Row],[Date Tagged]]</f>
        <v>4.9652777743176557E-3</v>
      </c>
      <c r="J1559" s="46">
        <f>HOUR(tbl_raw_data[[#This Row],[Time_taken]])*60+MINUTE(tbl_raw_data[[#This Row],[Time_taken]])+SECOND(tbl_raw_data[[#This Row],[Time_taken]])/60</f>
        <v>7.15</v>
      </c>
      <c r="K1559" s="52">
        <f>DATE(YEAR(tbl_raw_data[[#This Row],[Date Actioned]]),MONTH(tbl_raw_data[[#This Row],[Date Actioned]]),DAY(tbl_raw_data[[#This Row],[Date Actioned]]))</f>
        <v>45162</v>
      </c>
      <c r="L1559" s="50" t="str">
        <f>UPPER(TEXT(tbl_raw_data[[#This Row],[updated_date]],"MMMM"))</f>
        <v>AUGUST</v>
      </c>
      <c r="M1559" s="50" t="str">
        <f>"WEEK "&amp; IF(ROUNDUP(DAY(tbl_raw_data[[#This Row],[updated_date]])/7,0)=5,4,ROUNDUP(DAY(tbl_raw_data[[#This Row],[updated_date]])/7,0))</f>
        <v>WEEK 4</v>
      </c>
      <c r="N1559" s="50" t="str">
        <f>UPPER(VLOOKUP(tbl_raw_data[[#This Row],[Analyst]],Settiings!$A$2:$B$16,2,0))</f>
        <v>ASIF</v>
      </c>
      <c r="O1559" s="50" t="str">
        <f>TRIM(UPPER(tbl_raw_data[[#This Row],[Outcome]]))</f>
        <v>WITHDRAW</v>
      </c>
      <c r="P1559" s="50" t="str">
        <f>TRIM(UPPER(tbl_raw_data[[#This Row],[Queue Name]]))</f>
        <v>CONSUMER EXISTING</v>
      </c>
      <c r="Q1559" s="50" t="str">
        <f>IF(tbl_raw_data[[#This Row],[Time taken in min]]&lt;=Settiings!$D$2,"SLA_MET","SLA_NOT_MET")</f>
        <v>SLA_MET</v>
      </c>
      <c r="R1559" s="94"/>
    </row>
    <row r="1560" spans="1:18" x14ac:dyDescent="0.3">
      <c r="A1560" s="23" t="s">
        <v>6083</v>
      </c>
      <c r="B1560" s="9">
        <v>45162.548125000001</v>
      </c>
      <c r="C1560" s="30">
        <v>45162.560266203705</v>
      </c>
      <c r="D1560" s="31" t="s">
        <v>8</v>
      </c>
      <c r="E1560" s="31" t="s">
        <v>9</v>
      </c>
      <c r="F1560" s="31" t="s">
        <v>16</v>
      </c>
      <c r="G1560" s="31" t="s">
        <v>4924</v>
      </c>
      <c r="H1560" s="78" t="s">
        <v>7450</v>
      </c>
      <c r="I1560" s="48">
        <f>tbl_raw_data[[#This Row],[Date Actioned]]-tbl_raw_data[[#This Row],[Date Tagged]]</f>
        <v>1.2141203704231884E-2</v>
      </c>
      <c r="J1560" s="46">
        <f>HOUR(tbl_raw_data[[#This Row],[Time_taken]])*60+MINUTE(tbl_raw_data[[#This Row],[Time_taken]])+SECOND(tbl_raw_data[[#This Row],[Time_taken]])/60</f>
        <v>17.483333333333334</v>
      </c>
      <c r="K1560" s="52">
        <f>DATE(YEAR(tbl_raw_data[[#This Row],[Date Actioned]]),MONTH(tbl_raw_data[[#This Row],[Date Actioned]]),DAY(tbl_raw_data[[#This Row],[Date Actioned]]))</f>
        <v>45162</v>
      </c>
      <c r="L1560" s="50" t="str">
        <f>UPPER(TEXT(tbl_raw_data[[#This Row],[updated_date]],"MMMM"))</f>
        <v>AUGUST</v>
      </c>
      <c r="M1560" s="50" t="str">
        <f>"WEEK "&amp; IF(ROUNDUP(DAY(tbl_raw_data[[#This Row],[updated_date]])/7,0)=5,4,ROUNDUP(DAY(tbl_raw_data[[#This Row],[updated_date]])/7,0))</f>
        <v>WEEK 4</v>
      </c>
      <c r="N1560" s="50" t="str">
        <f>UPPER(VLOOKUP(tbl_raw_data[[#This Row],[Analyst]],Settiings!$A$2:$B$16,2,0))</f>
        <v>CAMROOON</v>
      </c>
      <c r="O1560" s="50" t="str">
        <f>TRIM(UPPER(tbl_raw_data[[#This Row],[Outcome]]))</f>
        <v>WITHDRAW</v>
      </c>
      <c r="P1560" s="50" t="str">
        <f>TRIM(UPPER(tbl_raw_data[[#This Row],[Queue Name]]))</f>
        <v>CONSUMER EXISTING</v>
      </c>
      <c r="Q1560" s="50" t="str">
        <f>IF(tbl_raw_data[[#This Row],[Time taken in min]]&lt;=Settiings!$D$2,"SLA_MET","SLA_NOT_MET")</f>
        <v>SLA_MET</v>
      </c>
      <c r="R1560" s="94"/>
    </row>
    <row r="1561" spans="1:18" x14ac:dyDescent="0.3">
      <c r="A1561" s="23" t="s">
        <v>6121</v>
      </c>
      <c r="B1561" s="9">
        <v>45162.604166666664</v>
      </c>
      <c r="C1561" s="30">
        <v>45162.610659722224</v>
      </c>
      <c r="D1561" s="31" t="s">
        <v>8</v>
      </c>
      <c r="E1561" s="31" t="s">
        <v>9</v>
      </c>
      <c r="F1561" s="31" t="s">
        <v>70</v>
      </c>
      <c r="G1561" s="31" t="s">
        <v>6122</v>
      </c>
      <c r="H1561" s="78" t="s">
        <v>7450</v>
      </c>
      <c r="I1561" s="48">
        <f>tbl_raw_data[[#This Row],[Date Actioned]]-tbl_raw_data[[#This Row],[Date Tagged]]</f>
        <v>6.4930555599858053E-3</v>
      </c>
      <c r="J1561" s="46">
        <f>HOUR(tbl_raw_data[[#This Row],[Time_taken]])*60+MINUTE(tbl_raw_data[[#This Row],[Time_taken]])+SECOND(tbl_raw_data[[#This Row],[Time_taken]])/60</f>
        <v>9.35</v>
      </c>
      <c r="K1561" s="52">
        <f>DATE(YEAR(tbl_raw_data[[#This Row],[Date Actioned]]),MONTH(tbl_raw_data[[#This Row],[Date Actioned]]),DAY(tbl_raw_data[[#This Row],[Date Actioned]]))</f>
        <v>45162</v>
      </c>
      <c r="L1561" s="50" t="str">
        <f>UPPER(TEXT(tbl_raw_data[[#This Row],[updated_date]],"MMMM"))</f>
        <v>AUGUST</v>
      </c>
      <c r="M1561" s="50" t="str">
        <f>"WEEK "&amp; IF(ROUNDUP(DAY(tbl_raw_data[[#This Row],[updated_date]])/7,0)=5,4,ROUNDUP(DAY(tbl_raw_data[[#This Row],[updated_date]])/7,0))</f>
        <v>WEEK 4</v>
      </c>
      <c r="N1561" s="50" t="str">
        <f>UPPER(VLOOKUP(tbl_raw_data[[#This Row],[Analyst]],Settiings!$A$2:$B$16,2,0))</f>
        <v>ASIF</v>
      </c>
      <c r="O1561" s="50" t="str">
        <f>TRIM(UPPER(tbl_raw_data[[#This Row],[Outcome]]))</f>
        <v>WITHDRAW</v>
      </c>
      <c r="P1561" s="50" t="str">
        <f>TRIM(UPPER(tbl_raw_data[[#This Row],[Queue Name]]))</f>
        <v>CONSUMER EXISTING</v>
      </c>
      <c r="Q1561" s="50" t="str">
        <f>IF(tbl_raw_data[[#This Row],[Time taken in min]]&lt;=Settiings!$D$2,"SLA_MET","SLA_NOT_MET")</f>
        <v>SLA_MET</v>
      </c>
      <c r="R1561" s="94"/>
    </row>
    <row r="1562" spans="1:18" x14ac:dyDescent="0.3">
      <c r="A1562" s="20" t="s">
        <v>6180</v>
      </c>
      <c r="B1562" s="15">
        <v>45162.704976851855</v>
      </c>
      <c r="C1562" s="28">
        <v>45162.712812500002</v>
      </c>
      <c r="D1562" s="29" t="s">
        <v>8</v>
      </c>
      <c r="E1562" s="29" t="s">
        <v>9</v>
      </c>
      <c r="F1562" s="29" t="s">
        <v>16</v>
      </c>
      <c r="G1562" s="29" t="s">
        <v>4924</v>
      </c>
      <c r="H1562" s="78" t="s">
        <v>7450</v>
      </c>
      <c r="I1562" s="48">
        <f>tbl_raw_data[[#This Row],[Date Actioned]]-tbl_raw_data[[#This Row],[Date Tagged]]</f>
        <v>7.8356481462833472E-3</v>
      </c>
      <c r="J1562" s="46">
        <f>HOUR(tbl_raw_data[[#This Row],[Time_taken]])*60+MINUTE(tbl_raw_data[[#This Row],[Time_taken]])+SECOND(tbl_raw_data[[#This Row],[Time_taken]])/60</f>
        <v>11.283333333333333</v>
      </c>
      <c r="K1562" s="52">
        <f>DATE(YEAR(tbl_raw_data[[#This Row],[Date Actioned]]),MONTH(tbl_raw_data[[#This Row],[Date Actioned]]),DAY(tbl_raw_data[[#This Row],[Date Actioned]]))</f>
        <v>45162</v>
      </c>
      <c r="L1562" s="50" t="str">
        <f>UPPER(TEXT(tbl_raw_data[[#This Row],[updated_date]],"MMMM"))</f>
        <v>AUGUST</v>
      </c>
      <c r="M1562" s="50" t="str">
        <f>"WEEK "&amp; IF(ROUNDUP(DAY(tbl_raw_data[[#This Row],[updated_date]])/7,0)=5,4,ROUNDUP(DAY(tbl_raw_data[[#This Row],[updated_date]])/7,0))</f>
        <v>WEEK 4</v>
      </c>
      <c r="N1562" s="50" t="str">
        <f>UPPER(VLOOKUP(tbl_raw_data[[#This Row],[Analyst]],Settiings!$A$2:$B$16,2,0))</f>
        <v>CAMROOON</v>
      </c>
      <c r="O1562" s="50" t="str">
        <f>TRIM(UPPER(tbl_raw_data[[#This Row],[Outcome]]))</f>
        <v>WITHDRAW</v>
      </c>
      <c r="P1562" s="50" t="str">
        <f>TRIM(UPPER(tbl_raw_data[[#This Row],[Queue Name]]))</f>
        <v>CONSUMER EXISTING</v>
      </c>
      <c r="Q1562" s="50" t="str">
        <f>IF(tbl_raw_data[[#This Row],[Time taken in min]]&lt;=Settiings!$D$2,"SLA_MET","SLA_NOT_MET")</f>
        <v>SLA_MET</v>
      </c>
      <c r="R1562" s="94"/>
    </row>
    <row r="1563" spans="1:18" x14ac:dyDescent="0.3">
      <c r="A1563" s="23" t="s">
        <v>6201</v>
      </c>
      <c r="B1563" s="9">
        <v>45162.740601851852</v>
      </c>
      <c r="C1563" s="30">
        <v>45162.746921296297</v>
      </c>
      <c r="D1563" s="31" t="s">
        <v>8</v>
      </c>
      <c r="E1563" s="31" t="s">
        <v>9</v>
      </c>
      <c r="F1563" s="31" t="s">
        <v>686</v>
      </c>
      <c r="G1563" s="31" t="s">
        <v>4924</v>
      </c>
      <c r="H1563" s="78" t="s">
        <v>7450</v>
      </c>
      <c r="I1563" s="48">
        <f>tbl_raw_data[[#This Row],[Date Actioned]]-tbl_raw_data[[#This Row],[Date Tagged]]</f>
        <v>6.3194444446708076E-3</v>
      </c>
      <c r="J1563" s="46">
        <f>HOUR(tbl_raw_data[[#This Row],[Time_taken]])*60+MINUTE(tbl_raw_data[[#This Row],[Time_taken]])+SECOND(tbl_raw_data[[#This Row],[Time_taken]])/60</f>
        <v>9.1</v>
      </c>
      <c r="K1563" s="52">
        <f>DATE(YEAR(tbl_raw_data[[#This Row],[Date Actioned]]),MONTH(tbl_raw_data[[#This Row],[Date Actioned]]),DAY(tbl_raw_data[[#This Row],[Date Actioned]]))</f>
        <v>45162</v>
      </c>
      <c r="L1563" s="50" t="str">
        <f>UPPER(TEXT(tbl_raw_data[[#This Row],[updated_date]],"MMMM"))</f>
        <v>AUGUST</v>
      </c>
      <c r="M1563" s="50" t="str">
        <f>"WEEK "&amp; IF(ROUNDUP(DAY(tbl_raw_data[[#This Row],[updated_date]])/7,0)=5,4,ROUNDUP(DAY(tbl_raw_data[[#This Row],[updated_date]])/7,0))</f>
        <v>WEEK 4</v>
      </c>
      <c r="N1563" s="50" t="str">
        <f>UPPER(VLOOKUP(tbl_raw_data[[#This Row],[Analyst]],Settiings!$A$2:$B$16,2,0))</f>
        <v>FARDIN</v>
      </c>
      <c r="O1563" s="50" t="str">
        <f>TRIM(UPPER(tbl_raw_data[[#This Row],[Outcome]]))</f>
        <v>WITHDRAW</v>
      </c>
      <c r="P1563" s="50" t="str">
        <f>TRIM(UPPER(tbl_raw_data[[#This Row],[Queue Name]]))</f>
        <v>CONSUMER EXISTING</v>
      </c>
      <c r="Q1563" s="50" t="str">
        <f>IF(tbl_raw_data[[#This Row],[Time taken in min]]&lt;=Settiings!$D$2,"SLA_MET","SLA_NOT_MET")</f>
        <v>SLA_MET</v>
      </c>
      <c r="R1563" s="94"/>
    </row>
    <row r="1564" spans="1:18" x14ac:dyDescent="0.3">
      <c r="A1564" s="20" t="s">
        <v>6211</v>
      </c>
      <c r="B1564" s="9">
        <v>45162.766192129631</v>
      </c>
      <c r="C1564" s="30">
        <v>45162.782916666663</v>
      </c>
      <c r="D1564" s="31" t="s">
        <v>8</v>
      </c>
      <c r="E1564" s="31" t="s">
        <v>9</v>
      </c>
      <c r="F1564" s="31" t="s">
        <v>686</v>
      </c>
      <c r="G1564" s="31" t="s">
        <v>4924</v>
      </c>
      <c r="H1564" s="78" t="s">
        <v>7450</v>
      </c>
      <c r="I1564" s="48">
        <f>tbl_raw_data[[#This Row],[Date Actioned]]-tbl_raw_data[[#This Row],[Date Tagged]]</f>
        <v>1.6724537032132503E-2</v>
      </c>
      <c r="J1564" s="46">
        <f>HOUR(tbl_raw_data[[#This Row],[Time_taken]])*60+MINUTE(tbl_raw_data[[#This Row],[Time_taken]])+SECOND(tbl_raw_data[[#This Row],[Time_taken]])/60</f>
        <v>24.083333333333332</v>
      </c>
      <c r="K1564" s="52">
        <f>DATE(YEAR(tbl_raw_data[[#This Row],[Date Actioned]]),MONTH(tbl_raw_data[[#This Row],[Date Actioned]]),DAY(tbl_raw_data[[#This Row],[Date Actioned]]))</f>
        <v>45162</v>
      </c>
      <c r="L1564" s="50" t="str">
        <f>UPPER(TEXT(tbl_raw_data[[#This Row],[updated_date]],"MMMM"))</f>
        <v>AUGUST</v>
      </c>
      <c r="M1564" s="50" t="str">
        <f>"WEEK "&amp; IF(ROUNDUP(DAY(tbl_raw_data[[#This Row],[updated_date]])/7,0)=5,4,ROUNDUP(DAY(tbl_raw_data[[#This Row],[updated_date]])/7,0))</f>
        <v>WEEK 4</v>
      </c>
      <c r="N1564" s="50" t="str">
        <f>UPPER(VLOOKUP(tbl_raw_data[[#This Row],[Analyst]],Settiings!$A$2:$B$16,2,0))</f>
        <v>FARDIN</v>
      </c>
      <c r="O1564" s="50" t="str">
        <f>TRIM(UPPER(tbl_raw_data[[#This Row],[Outcome]]))</f>
        <v>WITHDRAW</v>
      </c>
      <c r="P1564" s="50" t="str">
        <f>TRIM(UPPER(tbl_raw_data[[#This Row],[Queue Name]]))</f>
        <v>CONSUMER EXISTING</v>
      </c>
      <c r="Q1564" s="50" t="str">
        <f>IF(tbl_raw_data[[#This Row],[Time taken in min]]&lt;=Settiings!$D$2,"SLA_MET","SLA_NOT_MET")</f>
        <v>SLA_NOT_MET</v>
      </c>
      <c r="R1564" s="94"/>
    </row>
    <row r="1565" spans="1:18" x14ac:dyDescent="0.3">
      <c r="A1565" s="14" t="s">
        <v>6273</v>
      </c>
      <c r="B1565" s="9">
        <v>45163.443148148152</v>
      </c>
      <c r="C1565" s="30">
        <v>45163.458506944444</v>
      </c>
      <c r="D1565" s="31" t="s">
        <v>8</v>
      </c>
      <c r="E1565" s="31" t="s">
        <v>9</v>
      </c>
      <c r="F1565" s="31" t="s">
        <v>65</v>
      </c>
      <c r="G1565" s="31" t="s">
        <v>4924</v>
      </c>
      <c r="H1565" s="78" t="s">
        <v>7450</v>
      </c>
      <c r="I1565" s="48">
        <f>tbl_raw_data[[#This Row],[Date Actioned]]-tbl_raw_data[[#This Row],[Date Tagged]]</f>
        <v>1.5358796292275656E-2</v>
      </c>
      <c r="J1565" s="46">
        <f>HOUR(tbl_raw_data[[#This Row],[Time_taken]])*60+MINUTE(tbl_raw_data[[#This Row],[Time_taken]])+SECOND(tbl_raw_data[[#This Row],[Time_taken]])/60</f>
        <v>22.116666666666667</v>
      </c>
      <c r="K1565" s="52">
        <f>DATE(YEAR(tbl_raw_data[[#This Row],[Date Actioned]]),MONTH(tbl_raw_data[[#This Row],[Date Actioned]]),DAY(tbl_raw_data[[#This Row],[Date Actioned]]))</f>
        <v>45163</v>
      </c>
      <c r="L1565" s="50" t="str">
        <f>UPPER(TEXT(tbl_raw_data[[#This Row],[updated_date]],"MMMM"))</f>
        <v>AUGUST</v>
      </c>
      <c r="M1565" s="50" t="str">
        <f>"WEEK "&amp; IF(ROUNDUP(DAY(tbl_raw_data[[#This Row],[updated_date]])/7,0)=5,4,ROUNDUP(DAY(tbl_raw_data[[#This Row],[updated_date]])/7,0))</f>
        <v>WEEK 4</v>
      </c>
      <c r="N1565" s="50" t="str">
        <f>UPPER(VLOOKUP(tbl_raw_data[[#This Row],[Analyst]],Settiings!$A$2:$B$16,2,0))</f>
        <v>SAM</v>
      </c>
      <c r="O1565" s="50" t="str">
        <f>TRIM(UPPER(tbl_raw_data[[#This Row],[Outcome]]))</f>
        <v>WITHDRAW</v>
      </c>
      <c r="P1565" s="50" t="str">
        <f>TRIM(UPPER(tbl_raw_data[[#This Row],[Queue Name]]))</f>
        <v>CONSUMER EXISTING</v>
      </c>
      <c r="Q1565" s="50" t="str">
        <f>IF(tbl_raw_data[[#This Row],[Time taken in min]]&lt;=Settiings!$D$2,"SLA_MET","SLA_NOT_MET")</f>
        <v>SLA_NOT_MET</v>
      </c>
      <c r="R1565" s="94"/>
    </row>
    <row r="1566" spans="1:18" x14ac:dyDescent="0.3">
      <c r="A1566" s="23" t="s">
        <v>6356</v>
      </c>
      <c r="B1566" s="9">
        <v>45163.595902777779</v>
      </c>
      <c r="C1566" s="30">
        <v>45163.608252314814</v>
      </c>
      <c r="D1566" s="31" t="s">
        <v>8</v>
      </c>
      <c r="E1566" s="31" t="s">
        <v>9</v>
      </c>
      <c r="F1566" s="31" t="s">
        <v>50</v>
      </c>
      <c r="G1566" s="31" t="s">
        <v>6357</v>
      </c>
      <c r="H1566" s="78" t="s">
        <v>7450</v>
      </c>
      <c r="I1566" s="48">
        <f>tbl_raw_data[[#This Row],[Date Actioned]]-tbl_raw_data[[#This Row],[Date Tagged]]</f>
        <v>1.2349537035333924E-2</v>
      </c>
      <c r="J1566" s="46">
        <f>HOUR(tbl_raw_data[[#This Row],[Time_taken]])*60+MINUTE(tbl_raw_data[[#This Row],[Time_taken]])+SECOND(tbl_raw_data[[#This Row],[Time_taken]])/60</f>
        <v>17.783333333333335</v>
      </c>
      <c r="K1566" s="52">
        <f>DATE(YEAR(tbl_raw_data[[#This Row],[Date Actioned]]),MONTH(tbl_raw_data[[#This Row],[Date Actioned]]),DAY(tbl_raw_data[[#This Row],[Date Actioned]]))</f>
        <v>45163</v>
      </c>
      <c r="L1566" s="50" t="str">
        <f>UPPER(TEXT(tbl_raw_data[[#This Row],[updated_date]],"MMMM"))</f>
        <v>AUGUST</v>
      </c>
      <c r="M1566" s="50" t="str">
        <f>"WEEK "&amp; IF(ROUNDUP(DAY(tbl_raw_data[[#This Row],[updated_date]])/7,0)=5,4,ROUNDUP(DAY(tbl_raw_data[[#This Row],[updated_date]])/7,0))</f>
        <v>WEEK 4</v>
      </c>
      <c r="N1566" s="50" t="str">
        <f>UPPER(VLOOKUP(tbl_raw_data[[#This Row],[Analyst]],Settiings!$A$2:$B$16,2,0))</f>
        <v>SHAHID</v>
      </c>
      <c r="O1566" s="50" t="str">
        <f>TRIM(UPPER(tbl_raw_data[[#This Row],[Outcome]]))</f>
        <v>WITHDRAW</v>
      </c>
      <c r="P1566" s="50" t="str">
        <f>TRIM(UPPER(tbl_raw_data[[#This Row],[Queue Name]]))</f>
        <v>CONSUMER EXISTING</v>
      </c>
      <c r="Q1566" s="50" t="str">
        <f>IF(tbl_raw_data[[#This Row],[Time taken in min]]&lt;=Settiings!$D$2,"SLA_MET","SLA_NOT_MET")</f>
        <v>SLA_MET</v>
      </c>
      <c r="R1566" s="94"/>
    </row>
    <row r="1567" spans="1:18" x14ac:dyDescent="0.3">
      <c r="A1567" s="23" t="s">
        <v>6377</v>
      </c>
      <c r="B1567" s="9">
        <v>45163.636157407411</v>
      </c>
      <c r="C1567" s="30">
        <v>45163.64271990741</v>
      </c>
      <c r="D1567" s="31" t="s">
        <v>8</v>
      </c>
      <c r="E1567" s="31" t="s">
        <v>9</v>
      </c>
      <c r="F1567" s="31" t="s">
        <v>65</v>
      </c>
      <c r="G1567" s="31" t="s">
        <v>4924</v>
      </c>
      <c r="H1567" s="78" t="s">
        <v>7450</v>
      </c>
      <c r="I1567" s="48">
        <f>tbl_raw_data[[#This Row],[Date Actioned]]-tbl_raw_data[[#This Row],[Date Tagged]]</f>
        <v>6.5624999988358468E-3</v>
      </c>
      <c r="J1567" s="46">
        <f>HOUR(tbl_raw_data[[#This Row],[Time_taken]])*60+MINUTE(tbl_raw_data[[#This Row],[Time_taken]])+SECOND(tbl_raw_data[[#This Row],[Time_taken]])/60</f>
        <v>9.4499999999999993</v>
      </c>
      <c r="K1567" s="52">
        <f>DATE(YEAR(tbl_raw_data[[#This Row],[Date Actioned]]),MONTH(tbl_raw_data[[#This Row],[Date Actioned]]),DAY(tbl_raw_data[[#This Row],[Date Actioned]]))</f>
        <v>45163</v>
      </c>
      <c r="L1567" s="50" t="str">
        <f>UPPER(TEXT(tbl_raw_data[[#This Row],[updated_date]],"MMMM"))</f>
        <v>AUGUST</v>
      </c>
      <c r="M1567" s="50" t="str">
        <f>"WEEK "&amp; IF(ROUNDUP(DAY(tbl_raw_data[[#This Row],[updated_date]])/7,0)=5,4,ROUNDUP(DAY(tbl_raw_data[[#This Row],[updated_date]])/7,0))</f>
        <v>WEEK 4</v>
      </c>
      <c r="N1567" s="50" t="str">
        <f>UPPER(VLOOKUP(tbl_raw_data[[#This Row],[Analyst]],Settiings!$A$2:$B$16,2,0))</f>
        <v>SAM</v>
      </c>
      <c r="O1567" s="50" t="str">
        <f>TRIM(UPPER(tbl_raw_data[[#This Row],[Outcome]]))</f>
        <v>WITHDRAW</v>
      </c>
      <c r="P1567" s="50" t="str">
        <f>TRIM(UPPER(tbl_raw_data[[#This Row],[Queue Name]]))</f>
        <v>CONSUMER EXISTING</v>
      </c>
      <c r="Q1567" s="50" t="str">
        <f>IF(tbl_raw_data[[#This Row],[Time taken in min]]&lt;=Settiings!$D$2,"SLA_MET","SLA_NOT_MET")</f>
        <v>SLA_MET</v>
      </c>
      <c r="R1567" s="94"/>
    </row>
    <row r="1568" spans="1:18" x14ac:dyDescent="0.3">
      <c r="A1568" s="23" t="s">
        <v>6446</v>
      </c>
      <c r="B1568" s="15">
        <v>45163.750740740739</v>
      </c>
      <c r="C1568" s="28">
        <v>45163.760879629626</v>
      </c>
      <c r="D1568" s="29" t="s">
        <v>8</v>
      </c>
      <c r="E1568" s="29" t="s">
        <v>9</v>
      </c>
      <c r="F1568" s="29" t="s">
        <v>53</v>
      </c>
      <c r="G1568" s="29" t="s">
        <v>6447</v>
      </c>
      <c r="H1568" s="78" t="s">
        <v>7450</v>
      </c>
      <c r="I1568" s="48">
        <f>tbl_raw_data[[#This Row],[Date Actioned]]-tbl_raw_data[[#This Row],[Date Tagged]]</f>
        <v>1.0138888887013309E-2</v>
      </c>
      <c r="J1568" s="46">
        <f>HOUR(tbl_raw_data[[#This Row],[Time_taken]])*60+MINUTE(tbl_raw_data[[#This Row],[Time_taken]])+SECOND(tbl_raw_data[[#This Row],[Time_taken]])/60</f>
        <v>14.6</v>
      </c>
      <c r="K1568" s="52">
        <f>DATE(YEAR(tbl_raw_data[[#This Row],[Date Actioned]]),MONTH(tbl_raw_data[[#This Row],[Date Actioned]]),DAY(tbl_raw_data[[#This Row],[Date Actioned]]))</f>
        <v>45163</v>
      </c>
      <c r="L1568" s="50" t="str">
        <f>UPPER(TEXT(tbl_raw_data[[#This Row],[updated_date]],"MMMM"))</f>
        <v>AUGUST</v>
      </c>
      <c r="M1568" s="50" t="str">
        <f>"WEEK "&amp; IF(ROUNDUP(DAY(tbl_raw_data[[#This Row],[updated_date]])/7,0)=5,4,ROUNDUP(DAY(tbl_raw_data[[#This Row],[updated_date]])/7,0))</f>
        <v>WEEK 4</v>
      </c>
      <c r="N1568" s="50" t="str">
        <f>UPPER(VLOOKUP(tbl_raw_data[[#This Row],[Analyst]],Settiings!$A$2:$B$16,2,0))</f>
        <v>NAVED</v>
      </c>
      <c r="O1568" s="50" t="str">
        <f>TRIM(UPPER(tbl_raw_data[[#This Row],[Outcome]]))</f>
        <v>WITHDRAW</v>
      </c>
      <c r="P1568" s="50" t="str">
        <f>TRIM(UPPER(tbl_raw_data[[#This Row],[Queue Name]]))</f>
        <v>CONSUMER EXISTING</v>
      </c>
      <c r="Q1568" s="50" t="str">
        <f>IF(tbl_raw_data[[#This Row],[Time taken in min]]&lt;=Settiings!$D$2,"SLA_MET","SLA_NOT_MET")</f>
        <v>SLA_MET</v>
      </c>
      <c r="R1568" s="94"/>
    </row>
    <row r="1569" spans="1:18" x14ac:dyDescent="0.3">
      <c r="A1569" s="23" t="s">
        <v>6463</v>
      </c>
      <c r="B1569" s="9">
        <v>45164.444513888891</v>
      </c>
      <c r="C1569" s="30">
        <v>45164.449861111112</v>
      </c>
      <c r="D1569" s="31" t="s">
        <v>8</v>
      </c>
      <c r="E1569" s="31" t="s">
        <v>9</v>
      </c>
      <c r="F1569" s="31" t="s">
        <v>65</v>
      </c>
      <c r="G1569" s="31" t="s">
        <v>4924</v>
      </c>
      <c r="H1569" s="78" t="s">
        <v>7450</v>
      </c>
      <c r="I1569" s="48">
        <f>tbl_raw_data[[#This Row],[Date Actioned]]-tbl_raw_data[[#This Row],[Date Tagged]]</f>
        <v>5.3472222207346931E-3</v>
      </c>
      <c r="J1569" s="46">
        <f>HOUR(tbl_raw_data[[#This Row],[Time_taken]])*60+MINUTE(tbl_raw_data[[#This Row],[Time_taken]])+SECOND(tbl_raw_data[[#This Row],[Time_taken]])/60</f>
        <v>7.7</v>
      </c>
      <c r="K1569" s="52">
        <f>DATE(YEAR(tbl_raw_data[[#This Row],[Date Actioned]]),MONTH(tbl_raw_data[[#This Row],[Date Actioned]]),DAY(tbl_raw_data[[#This Row],[Date Actioned]]))</f>
        <v>45164</v>
      </c>
      <c r="L1569" s="50" t="str">
        <f>UPPER(TEXT(tbl_raw_data[[#This Row],[updated_date]],"MMMM"))</f>
        <v>AUGUST</v>
      </c>
      <c r="M1569" s="50" t="str">
        <f>"WEEK "&amp; IF(ROUNDUP(DAY(tbl_raw_data[[#This Row],[updated_date]])/7,0)=5,4,ROUNDUP(DAY(tbl_raw_data[[#This Row],[updated_date]])/7,0))</f>
        <v>WEEK 4</v>
      </c>
      <c r="N1569" s="50" t="str">
        <f>UPPER(VLOOKUP(tbl_raw_data[[#This Row],[Analyst]],Settiings!$A$2:$B$16,2,0))</f>
        <v>SAM</v>
      </c>
      <c r="O1569" s="50" t="str">
        <f>TRIM(UPPER(tbl_raw_data[[#This Row],[Outcome]]))</f>
        <v>WITHDRAW</v>
      </c>
      <c r="P1569" s="50" t="str">
        <f>TRIM(UPPER(tbl_raw_data[[#This Row],[Queue Name]]))</f>
        <v>CONSUMER EXISTING</v>
      </c>
      <c r="Q1569" s="50" t="str">
        <f>IF(tbl_raw_data[[#This Row],[Time taken in min]]&lt;=Settiings!$D$2,"SLA_MET","SLA_NOT_MET")</f>
        <v>SLA_MET</v>
      </c>
      <c r="R1569" s="94"/>
    </row>
    <row r="1570" spans="1:18" x14ac:dyDescent="0.3">
      <c r="A1570" s="20" t="s">
        <v>6475</v>
      </c>
      <c r="B1570" s="15">
        <v>45164.474236111113</v>
      </c>
      <c r="C1570" s="28">
        <v>45164.479166666664</v>
      </c>
      <c r="D1570" s="29" t="s">
        <v>8</v>
      </c>
      <c r="E1570" s="29" t="s">
        <v>9</v>
      </c>
      <c r="F1570" s="29" t="s">
        <v>1222</v>
      </c>
      <c r="G1570" s="29" t="s">
        <v>4924</v>
      </c>
      <c r="H1570" s="78" t="s">
        <v>7450</v>
      </c>
      <c r="I1570" s="48">
        <f>tbl_raw_data[[#This Row],[Date Actioned]]-tbl_raw_data[[#This Row],[Date Tagged]]</f>
        <v>4.9305555512546562E-3</v>
      </c>
      <c r="J1570" s="46">
        <f>HOUR(tbl_raw_data[[#This Row],[Time_taken]])*60+MINUTE(tbl_raw_data[[#This Row],[Time_taken]])+SECOND(tbl_raw_data[[#This Row],[Time_taken]])/60</f>
        <v>7.1</v>
      </c>
      <c r="K1570" s="52">
        <f>DATE(YEAR(tbl_raw_data[[#This Row],[Date Actioned]]),MONTH(tbl_raw_data[[#This Row],[Date Actioned]]),DAY(tbl_raw_data[[#This Row],[Date Actioned]]))</f>
        <v>45164</v>
      </c>
      <c r="L1570" s="50" t="str">
        <f>UPPER(TEXT(tbl_raw_data[[#This Row],[updated_date]],"MMMM"))</f>
        <v>AUGUST</v>
      </c>
      <c r="M1570" s="50" t="str">
        <f>"WEEK "&amp; IF(ROUNDUP(DAY(tbl_raw_data[[#This Row],[updated_date]])/7,0)=5,4,ROUNDUP(DAY(tbl_raw_data[[#This Row],[updated_date]])/7,0))</f>
        <v>WEEK 4</v>
      </c>
      <c r="N1570" s="50" t="str">
        <f>UPPER(VLOOKUP(tbl_raw_data[[#This Row],[Analyst]],Settiings!$A$2:$B$16,2,0))</f>
        <v>HARDIK</v>
      </c>
      <c r="O1570" s="50" t="str">
        <f>TRIM(UPPER(tbl_raw_data[[#This Row],[Outcome]]))</f>
        <v>WITHDRAW</v>
      </c>
      <c r="P1570" s="50" t="str">
        <f>TRIM(UPPER(tbl_raw_data[[#This Row],[Queue Name]]))</f>
        <v>CONSUMER EXISTING</v>
      </c>
      <c r="Q1570" s="50" t="str">
        <f>IF(tbl_raw_data[[#This Row],[Time taken in min]]&lt;=Settiings!$D$2,"SLA_MET","SLA_NOT_MET")</f>
        <v>SLA_MET</v>
      </c>
      <c r="R1570" s="94"/>
    </row>
    <row r="1571" spans="1:18" x14ac:dyDescent="0.3">
      <c r="A1571" s="23" t="s">
        <v>6490</v>
      </c>
      <c r="B1571" s="15">
        <v>45164.508379629631</v>
      </c>
      <c r="C1571" s="28">
        <v>45164.516111111108</v>
      </c>
      <c r="D1571" s="29" t="s">
        <v>8</v>
      </c>
      <c r="E1571" s="29" t="s">
        <v>9</v>
      </c>
      <c r="F1571" s="29" t="s">
        <v>65</v>
      </c>
      <c r="G1571" s="29" t="s">
        <v>4924</v>
      </c>
      <c r="H1571" s="78" t="s">
        <v>7450</v>
      </c>
      <c r="I1571" s="48">
        <f>tbl_raw_data[[#This Row],[Date Actioned]]-tbl_raw_data[[#This Row],[Date Tagged]]</f>
        <v>7.7314814770943485E-3</v>
      </c>
      <c r="J1571" s="46">
        <f>HOUR(tbl_raw_data[[#This Row],[Time_taken]])*60+MINUTE(tbl_raw_data[[#This Row],[Time_taken]])+SECOND(tbl_raw_data[[#This Row],[Time_taken]])/60</f>
        <v>11.133333333333333</v>
      </c>
      <c r="K1571" s="52">
        <f>DATE(YEAR(tbl_raw_data[[#This Row],[Date Actioned]]),MONTH(tbl_raw_data[[#This Row],[Date Actioned]]),DAY(tbl_raw_data[[#This Row],[Date Actioned]]))</f>
        <v>45164</v>
      </c>
      <c r="L1571" s="50" t="str">
        <f>UPPER(TEXT(tbl_raw_data[[#This Row],[updated_date]],"MMMM"))</f>
        <v>AUGUST</v>
      </c>
      <c r="M1571" s="50" t="str">
        <f>"WEEK "&amp; IF(ROUNDUP(DAY(tbl_raw_data[[#This Row],[updated_date]])/7,0)=5,4,ROUNDUP(DAY(tbl_raw_data[[#This Row],[updated_date]])/7,0))</f>
        <v>WEEK 4</v>
      </c>
      <c r="N1571" s="50" t="str">
        <f>UPPER(VLOOKUP(tbl_raw_data[[#This Row],[Analyst]],Settiings!$A$2:$B$16,2,0))</f>
        <v>SAM</v>
      </c>
      <c r="O1571" s="50" t="str">
        <f>TRIM(UPPER(tbl_raw_data[[#This Row],[Outcome]]))</f>
        <v>WITHDRAW</v>
      </c>
      <c r="P1571" s="50" t="str">
        <f>TRIM(UPPER(tbl_raw_data[[#This Row],[Queue Name]]))</f>
        <v>CONSUMER EXISTING</v>
      </c>
      <c r="Q1571" s="50" t="str">
        <f>IF(tbl_raw_data[[#This Row],[Time taken in min]]&lt;=Settiings!$D$2,"SLA_MET","SLA_NOT_MET")</f>
        <v>SLA_MET</v>
      </c>
      <c r="R1571" s="94"/>
    </row>
    <row r="1572" spans="1:18" x14ac:dyDescent="0.3">
      <c r="A1572" s="20" t="s">
        <v>6496</v>
      </c>
      <c r="B1572" s="15">
        <v>45164.525254629632</v>
      </c>
      <c r="C1572" s="28">
        <v>45164.532824074071</v>
      </c>
      <c r="D1572" s="29" t="s">
        <v>8</v>
      </c>
      <c r="E1572" s="29" t="s">
        <v>9</v>
      </c>
      <c r="F1572" s="29" t="s">
        <v>50</v>
      </c>
      <c r="G1572" s="29" t="s">
        <v>4924</v>
      </c>
      <c r="H1572" s="78" t="s">
        <v>7450</v>
      </c>
      <c r="I1572" s="48">
        <f>tbl_raw_data[[#This Row],[Date Actioned]]-tbl_raw_data[[#This Row],[Date Tagged]]</f>
        <v>7.5694444385590032E-3</v>
      </c>
      <c r="J1572" s="46">
        <f>HOUR(tbl_raw_data[[#This Row],[Time_taken]])*60+MINUTE(tbl_raw_data[[#This Row],[Time_taken]])+SECOND(tbl_raw_data[[#This Row],[Time_taken]])/60</f>
        <v>10.9</v>
      </c>
      <c r="K1572" s="52">
        <f>DATE(YEAR(tbl_raw_data[[#This Row],[Date Actioned]]),MONTH(tbl_raw_data[[#This Row],[Date Actioned]]),DAY(tbl_raw_data[[#This Row],[Date Actioned]]))</f>
        <v>45164</v>
      </c>
      <c r="L1572" s="50" t="str">
        <f>UPPER(TEXT(tbl_raw_data[[#This Row],[updated_date]],"MMMM"))</f>
        <v>AUGUST</v>
      </c>
      <c r="M1572" s="50" t="str">
        <f>"WEEK "&amp; IF(ROUNDUP(DAY(tbl_raw_data[[#This Row],[updated_date]])/7,0)=5,4,ROUNDUP(DAY(tbl_raw_data[[#This Row],[updated_date]])/7,0))</f>
        <v>WEEK 4</v>
      </c>
      <c r="N1572" s="50" t="str">
        <f>UPPER(VLOOKUP(tbl_raw_data[[#This Row],[Analyst]],Settiings!$A$2:$B$16,2,0))</f>
        <v>SHAHID</v>
      </c>
      <c r="O1572" s="50" t="str">
        <f>TRIM(UPPER(tbl_raw_data[[#This Row],[Outcome]]))</f>
        <v>WITHDRAW</v>
      </c>
      <c r="P1572" s="50" t="str">
        <f>TRIM(UPPER(tbl_raw_data[[#This Row],[Queue Name]]))</f>
        <v>CONSUMER EXISTING</v>
      </c>
      <c r="Q1572" s="50" t="str">
        <f>IF(tbl_raw_data[[#This Row],[Time taken in min]]&lt;=Settiings!$D$2,"SLA_MET","SLA_NOT_MET")</f>
        <v>SLA_MET</v>
      </c>
      <c r="R1572" s="94"/>
    </row>
    <row r="1573" spans="1:18" x14ac:dyDescent="0.3">
      <c r="A1573" s="23" t="s">
        <v>6497</v>
      </c>
      <c r="B1573" s="9">
        <v>45164.525648148148</v>
      </c>
      <c r="C1573" s="30">
        <v>45164.533067129632</v>
      </c>
      <c r="D1573" s="31" t="s">
        <v>8</v>
      </c>
      <c r="E1573" s="31" t="s">
        <v>9</v>
      </c>
      <c r="F1573" s="31" t="s">
        <v>65</v>
      </c>
      <c r="G1573" s="31" t="s">
        <v>4924</v>
      </c>
      <c r="H1573" s="78" t="s">
        <v>7450</v>
      </c>
      <c r="I1573" s="48">
        <f>tbl_raw_data[[#This Row],[Date Actioned]]-tbl_raw_data[[#This Row],[Date Tagged]]</f>
        <v>7.4189814840792678E-3</v>
      </c>
      <c r="J1573" s="46">
        <f>HOUR(tbl_raw_data[[#This Row],[Time_taken]])*60+MINUTE(tbl_raw_data[[#This Row],[Time_taken]])+SECOND(tbl_raw_data[[#This Row],[Time_taken]])/60</f>
        <v>10.683333333333334</v>
      </c>
      <c r="K1573" s="52">
        <f>DATE(YEAR(tbl_raw_data[[#This Row],[Date Actioned]]),MONTH(tbl_raw_data[[#This Row],[Date Actioned]]),DAY(tbl_raw_data[[#This Row],[Date Actioned]]))</f>
        <v>45164</v>
      </c>
      <c r="L1573" s="50" t="str">
        <f>UPPER(TEXT(tbl_raw_data[[#This Row],[updated_date]],"MMMM"))</f>
        <v>AUGUST</v>
      </c>
      <c r="M1573" s="50" t="str">
        <f>"WEEK "&amp; IF(ROUNDUP(DAY(tbl_raw_data[[#This Row],[updated_date]])/7,0)=5,4,ROUNDUP(DAY(tbl_raw_data[[#This Row],[updated_date]])/7,0))</f>
        <v>WEEK 4</v>
      </c>
      <c r="N1573" s="50" t="str">
        <f>UPPER(VLOOKUP(tbl_raw_data[[#This Row],[Analyst]],Settiings!$A$2:$B$16,2,0))</f>
        <v>SAM</v>
      </c>
      <c r="O1573" s="50" t="str">
        <f>TRIM(UPPER(tbl_raw_data[[#This Row],[Outcome]]))</f>
        <v>WITHDRAW</v>
      </c>
      <c r="P1573" s="50" t="str">
        <f>TRIM(UPPER(tbl_raw_data[[#This Row],[Queue Name]]))</f>
        <v>CONSUMER EXISTING</v>
      </c>
      <c r="Q1573" s="50" t="str">
        <f>IF(tbl_raw_data[[#This Row],[Time taken in min]]&lt;=Settiings!$D$2,"SLA_MET","SLA_NOT_MET")</f>
        <v>SLA_MET</v>
      </c>
      <c r="R1573" s="94"/>
    </row>
    <row r="1574" spans="1:18" x14ac:dyDescent="0.3">
      <c r="A1574" s="14" t="s">
        <v>6539</v>
      </c>
      <c r="B1574" s="9">
        <v>45164.613194444442</v>
      </c>
      <c r="C1574" s="30">
        <v>45164.624479166669</v>
      </c>
      <c r="D1574" s="31" t="s">
        <v>8</v>
      </c>
      <c r="E1574" s="31" t="s">
        <v>9</v>
      </c>
      <c r="F1574" s="31" t="s">
        <v>65</v>
      </c>
      <c r="G1574" s="31" t="s">
        <v>4924</v>
      </c>
      <c r="H1574" s="78" t="s">
        <v>7450</v>
      </c>
      <c r="I1574" s="48">
        <f>tbl_raw_data[[#This Row],[Date Actioned]]-tbl_raw_data[[#This Row],[Date Tagged]]</f>
        <v>1.1284722226264421E-2</v>
      </c>
      <c r="J1574" s="46">
        <f>HOUR(tbl_raw_data[[#This Row],[Time_taken]])*60+MINUTE(tbl_raw_data[[#This Row],[Time_taken]])+SECOND(tbl_raw_data[[#This Row],[Time_taken]])/60</f>
        <v>16.25</v>
      </c>
      <c r="K1574" s="52">
        <f>DATE(YEAR(tbl_raw_data[[#This Row],[Date Actioned]]),MONTH(tbl_raw_data[[#This Row],[Date Actioned]]),DAY(tbl_raw_data[[#This Row],[Date Actioned]]))</f>
        <v>45164</v>
      </c>
      <c r="L1574" s="50" t="str">
        <f>UPPER(TEXT(tbl_raw_data[[#This Row],[updated_date]],"MMMM"))</f>
        <v>AUGUST</v>
      </c>
      <c r="M1574" s="50" t="str">
        <f>"WEEK "&amp; IF(ROUNDUP(DAY(tbl_raw_data[[#This Row],[updated_date]])/7,0)=5,4,ROUNDUP(DAY(tbl_raw_data[[#This Row],[updated_date]])/7,0))</f>
        <v>WEEK 4</v>
      </c>
      <c r="N1574" s="50" t="str">
        <f>UPPER(VLOOKUP(tbl_raw_data[[#This Row],[Analyst]],Settiings!$A$2:$B$16,2,0))</f>
        <v>SAM</v>
      </c>
      <c r="O1574" s="50" t="str">
        <f>TRIM(UPPER(tbl_raw_data[[#This Row],[Outcome]]))</f>
        <v>WITHDRAW</v>
      </c>
      <c r="P1574" s="50" t="str">
        <f>TRIM(UPPER(tbl_raw_data[[#This Row],[Queue Name]]))</f>
        <v>CONSUMER EXISTING</v>
      </c>
      <c r="Q1574" s="50" t="str">
        <f>IF(tbl_raw_data[[#This Row],[Time taken in min]]&lt;=Settiings!$D$2,"SLA_MET","SLA_NOT_MET")</f>
        <v>SLA_MET</v>
      </c>
      <c r="R1574" s="94"/>
    </row>
    <row r="1575" spans="1:18" x14ac:dyDescent="0.3">
      <c r="A1575" s="14" t="s">
        <v>6547</v>
      </c>
      <c r="B1575" s="15">
        <v>45164.621249999997</v>
      </c>
      <c r="C1575" s="28">
        <v>45164.632592592592</v>
      </c>
      <c r="D1575" s="29" t="s">
        <v>8</v>
      </c>
      <c r="E1575" s="29" t="s">
        <v>9</v>
      </c>
      <c r="F1575" s="29" t="s">
        <v>1222</v>
      </c>
      <c r="G1575" s="29" t="s">
        <v>4924</v>
      </c>
      <c r="H1575" s="78" t="s">
        <v>7450</v>
      </c>
      <c r="I1575" s="48">
        <f>tbl_raw_data[[#This Row],[Date Actioned]]-tbl_raw_data[[#This Row],[Date Tagged]]</f>
        <v>1.1342592595610768E-2</v>
      </c>
      <c r="J1575" s="46">
        <f>HOUR(tbl_raw_data[[#This Row],[Time_taken]])*60+MINUTE(tbl_raw_data[[#This Row],[Time_taken]])+SECOND(tbl_raw_data[[#This Row],[Time_taken]])/60</f>
        <v>16.333333333333332</v>
      </c>
      <c r="K1575" s="52">
        <f>DATE(YEAR(tbl_raw_data[[#This Row],[Date Actioned]]),MONTH(tbl_raw_data[[#This Row],[Date Actioned]]),DAY(tbl_raw_data[[#This Row],[Date Actioned]]))</f>
        <v>45164</v>
      </c>
      <c r="L1575" s="50" t="str">
        <f>UPPER(TEXT(tbl_raw_data[[#This Row],[updated_date]],"MMMM"))</f>
        <v>AUGUST</v>
      </c>
      <c r="M1575" s="50" t="str">
        <f>"WEEK "&amp; IF(ROUNDUP(DAY(tbl_raw_data[[#This Row],[updated_date]])/7,0)=5,4,ROUNDUP(DAY(tbl_raw_data[[#This Row],[updated_date]])/7,0))</f>
        <v>WEEK 4</v>
      </c>
      <c r="N1575" s="50" t="str">
        <f>UPPER(VLOOKUP(tbl_raw_data[[#This Row],[Analyst]],Settiings!$A$2:$B$16,2,0))</f>
        <v>HARDIK</v>
      </c>
      <c r="O1575" s="50" t="str">
        <f>TRIM(UPPER(tbl_raw_data[[#This Row],[Outcome]]))</f>
        <v>WITHDRAW</v>
      </c>
      <c r="P1575" s="50" t="str">
        <f>TRIM(UPPER(tbl_raw_data[[#This Row],[Queue Name]]))</f>
        <v>CONSUMER EXISTING</v>
      </c>
      <c r="Q1575" s="50" t="str">
        <f>IF(tbl_raw_data[[#This Row],[Time taken in min]]&lt;=Settiings!$D$2,"SLA_MET","SLA_NOT_MET")</f>
        <v>SLA_MET</v>
      </c>
      <c r="R1575" s="94"/>
    </row>
    <row r="1576" spans="1:18" x14ac:dyDescent="0.3">
      <c r="A1576" s="23" t="s">
        <v>6549</v>
      </c>
      <c r="B1576" s="15">
        <v>45164.623368055552</v>
      </c>
      <c r="C1576" s="28">
        <v>45164.641261574077</v>
      </c>
      <c r="D1576" s="29" t="s">
        <v>8</v>
      </c>
      <c r="E1576" s="29" t="s">
        <v>47</v>
      </c>
      <c r="F1576" s="29" t="s">
        <v>10</v>
      </c>
      <c r="G1576" s="29" t="s">
        <v>4924</v>
      </c>
      <c r="H1576" s="78" t="s">
        <v>7450</v>
      </c>
      <c r="I1576" s="48">
        <f>tbl_raw_data[[#This Row],[Date Actioned]]-tbl_raw_data[[#This Row],[Date Tagged]]</f>
        <v>1.789351852494292E-2</v>
      </c>
      <c r="J1576" s="46">
        <f>HOUR(tbl_raw_data[[#This Row],[Time_taken]])*60+MINUTE(tbl_raw_data[[#This Row],[Time_taken]])+SECOND(tbl_raw_data[[#This Row],[Time_taken]])/60</f>
        <v>25.766666666666666</v>
      </c>
      <c r="K1576" s="52">
        <f>DATE(YEAR(tbl_raw_data[[#This Row],[Date Actioned]]),MONTH(tbl_raw_data[[#This Row],[Date Actioned]]),DAY(tbl_raw_data[[#This Row],[Date Actioned]]))</f>
        <v>45164</v>
      </c>
      <c r="L1576" s="50" t="str">
        <f>UPPER(TEXT(tbl_raw_data[[#This Row],[updated_date]],"MMMM"))</f>
        <v>AUGUST</v>
      </c>
      <c r="M1576" s="50" t="str">
        <f>"WEEK "&amp; IF(ROUNDUP(DAY(tbl_raw_data[[#This Row],[updated_date]])/7,0)=5,4,ROUNDUP(DAY(tbl_raw_data[[#This Row],[updated_date]])/7,0))</f>
        <v>WEEK 4</v>
      </c>
      <c r="N1576" s="50" t="str">
        <f>UPPER(VLOOKUP(tbl_raw_data[[#This Row],[Analyst]],Settiings!$A$2:$B$16,2,0))</f>
        <v>NITESH</v>
      </c>
      <c r="O1576" s="50" t="str">
        <f>TRIM(UPPER(tbl_raw_data[[#This Row],[Outcome]]))</f>
        <v>WITHDRAW</v>
      </c>
      <c r="P1576" s="50" t="str">
        <f>TRIM(UPPER(tbl_raw_data[[#This Row],[Queue Name]]))</f>
        <v>CONSUMER PRE BUREAU</v>
      </c>
      <c r="Q1576" s="50" t="str">
        <f>IF(tbl_raw_data[[#This Row],[Time taken in min]]&lt;=Settiings!$D$2,"SLA_MET","SLA_NOT_MET")</f>
        <v>SLA_NOT_MET</v>
      </c>
      <c r="R1576" s="94"/>
    </row>
    <row r="1577" spans="1:18" x14ac:dyDescent="0.3">
      <c r="A1577" s="20" t="s">
        <v>6552</v>
      </c>
      <c r="B1577" s="15">
        <v>45164.626863425925</v>
      </c>
      <c r="C1577" s="28">
        <v>45164.641747685186</v>
      </c>
      <c r="D1577" s="29" t="s">
        <v>8</v>
      </c>
      <c r="E1577" s="29" t="s">
        <v>9</v>
      </c>
      <c r="F1577" s="29" t="s">
        <v>65</v>
      </c>
      <c r="G1577" s="29" t="s">
        <v>4924</v>
      </c>
      <c r="H1577" s="78" t="s">
        <v>7450</v>
      </c>
      <c r="I1577" s="48">
        <f>tbl_raw_data[[#This Row],[Date Actioned]]-tbl_raw_data[[#This Row],[Date Tagged]]</f>
        <v>1.488425926072523E-2</v>
      </c>
      <c r="J1577" s="46">
        <f>HOUR(tbl_raw_data[[#This Row],[Time_taken]])*60+MINUTE(tbl_raw_data[[#This Row],[Time_taken]])+SECOND(tbl_raw_data[[#This Row],[Time_taken]])/60</f>
        <v>21.433333333333334</v>
      </c>
      <c r="K1577" s="52">
        <f>DATE(YEAR(tbl_raw_data[[#This Row],[Date Actioned]]),MONTH(tbl_raw_data[[#This Row],[Date Actioned]]),DAY(tbl_raw_data[[#This Row],[Date Actioned]]))</f>
        <v>45164</v>
      </c>
      <c r="L1577" s="50" t="str">
        <f>UPPER(TEXT(tbl_raw_data[[#This Row],[updated_date]],"MMMM"))</f>
        <v>AUGUST</v>
      </c>
      <c r="M1577" s="50" t="str">
        <f>"WEEK "&amp; IF(ROUNDUP(DAY(tbl_raw_data[[#This Row],[updated_date]])/7,0)=5,4,ROUNDUP(DAY(tbl_raw_data[[#This Row],[updated_date]])/7,0))</f>
        <v>WEEK 4</v>
      </c>
      <c r="N1577" s="50" t="str">
        <f>UPPER(VLOOKUP(tbl_raw_data[[#This Row],[Analyst]],Settiings!$A$2:$B$16,2,0))</f>
        <v>SAM</v>
      </c>
      <c r="O1577" s="50" t="str">
        <f>TRIM(UPPER(tbl_raw_data[[#This Row],[Outcome]]))</f>
        <v>WITHDRAW</v>
      </c>
      <c r="P1577" s="50" t="str">
        <f>TRIM(UPPER(tbl_raw_data[[#This Row],[Queue Name]]))</f>
        <v>CONSUMER EXISTING</v>
      </c>
      <c r="Q1577" s="50" t="str">
        <f>IF(tbl_raw_data[[#This Row],[Time taken in min]]&lt;=Settiings!$D$2,"SLA_MET","SLA_NOT_MET")</f>
        <v>SLA_NOT_MET</v>
      </c>
      <c r="R1577" s="94"/>
    </row>
    <row r="1578" spans="1:18" x14ac:dyDescent="0.3">
      <c r="A1578" s="14" t="s">
        <v>6563</v>
      </c>
      <c r="B1578" s="9">
        <v>45164.645277777781</v>
      </c>
      <c r="C1578" s="30">
        <v>45164.657199074078</v>
      </c>
      <c r="D1578" s="31" t="s">
        <v>8</v>
      </c>
      <c r="E1578" s="31" t="s">
        <v>9</v>
      </c>
      <c r="F1578" s="31" t="s">
        <v>1222</v>
      </c>
      <c r="G1578" s="31" t="s">
        <v>4924</v>
      </c>
      <c r="H1578" s="78" t="s">
        <v>7450</v>
      </c>
      <c r="I1578" s="48">
        <f>tbl_raw_data[[#This Row],[Date Actioned]]-tbl_raw_data[[#This Row],[Date Tagged]]</f>
        <v>1.1921296296350192E-2</v>
      </c>
      <c r="J1578" s="46">
        <f>HOUR(tbl_raw_data[[#This Row],[Time_taken]])*60+MINUTE(tbl_raw_data[[#This Row],[Time_taken]])+SECOND(tbl_raw_data[[#This Row],[Time_taken]])/60</f>
        <v>17.166666666666668</v>
      </c>
      <c r="K1578" s="52">
        <f>DATE(YEAR(tbl_raw_data[[#This Row],[Date Actioned]]),MONTH(tbl_raw_data[[#This Row],[Date Actioned]]),DAY(tbl_raw_data[[#This Row],[Date Actioned]]))</f>
        <v>45164</v>
      </c>
      <c r="L1578" s="50" t="str">
        <f>UPPER(TEXT(tbl_raw_data[[#This Row],[updated_date]],"MMMM"))</f>
        <v>AUGUST</v>
      </c>
      <c r="M1578" s="50" t="str">
        <f>"WEEK "&amp; IF(ROUNDUP(DAY(tbl_raw_data[[#This Row],[updated_date]])/7,0)=5,4,ROUNDUP(DAY(tbl_raw_data[[#This Row],[updated_date]])/7,0))</f>
        <v>WEEK 4</v>
      </c>
      <c r="N1578" s="50" t="str">
        <f>UPPER(VLOOKUP(tbl_raw_data[[#This Row],[Analyst]],Settiings!$A$2:$B$16,2,0))</f>
        <v>HARDIK</v>
      </c>
      <c r="O1578" s="50" t="str">
        <f>TRIM(UPPER(tbl_raw_data[[#This Row],[Outcome]]))</f>
        <v>WITHDRAW</v>
      </c>
      <c r="P1578" s="50" t="str">
        <f>TRIM(UPPER(tbl_raw_data[[#This Row],[Queue Name]]))</f>
        <v>CONSUMER EXISTING</v>
      </c>
      <c r="Q1578" s="50" t="str">
        <f>IF(tbl_raw_data[[#This Row],[Time taken in min]]&lt;=Settiings!$D$2,"SLA_MET","SLA_NOT_MET")</f>
        <v>SLA_MET</v>
      </c>
      <c r="R1578" s="94"/>
    </row>
    <row r="1579" spans="1:18" x14ac:dyDescent="0.3">
      <c r="A1579" s="20" t="s">
        <v>6567</v>
      </c>
      <c r="B1579" s="15">
        <v>45164.65697916667</v>
      </c>
      <c r="C1579" s="28">
        <v>45164.664803240739</v>
      </c>
      <c r="D1579" s="29" t="s">
        <v>8</v>
      </c>
      <c r="E1579" s="29" t="s">
        <v>9</v>
      </c>
      <c r="F1579" s="29" t="s">
        <v>10</v>
      </c>
      <c r="G1579" s="29" t="s">
        <v>6568</v>
      </c>
      <c r="H1579" s="78" t="s">
        <v>7450</v>
      </c>
      <c r="I1579" s="48">
        <f>tbl_raw_data[[#This Row],[Date Actioned]]-tbl_raw_data[[#This Row],[Date Tagged]]</f>
        <v>7.8240740695036948E-3</v>
      </c>
      <c r="J1579" s="46">
        <f>HOUR(tbl_raw_data[[#This Row],[Time_taken]])*60+MINUTE(tbl_raw_data[[#This Row],[Time_taken]])+SECOND(tbl_raw_data[[#This Row],[Time_taken]])/60</f>
        <v>11.266666666666667</v>
      </c>
      <c r="K1579" s="52">
        <f>DATE(YEAR(tbl_raw_data[[#This Row],[Date Actioned]]),MONTH(tbl_raw_data[[#This Row],[Date Actioned]]),DAY(tbl_raw_data[[#This Row],[Date Actioned]]))</f>
        <v>45164</v>
      </c>
      <c r="L1579" s="50" t="str">
        <f>UPPER(TEXT(tbl_raw_data[[#This Row],[updated_date]],"MMMM"))</f>
        <v>AUGUST</v>
      </c>
      <c r="M1579" s="50" t="str">
        <f>"WEEK "&amp; IF(ROUNDUP(DAY(tbl_raw_data[[#This Row],[updated_date]])/7,0)=5,4,ROUNDUP(DAY(tbl_raw_data[[#This Row],[updated_date]])/7,0))</f>
        <v>WEEK 4</v>
      </c>
      <c r="N1579" s="50" t="str">
        <f>UPPER(VLOOKUP(tbl_raw_data[[#This Row],[Analyst]],Settiings!$A$2:$B$16,2,0))</f>
        <v>NITESH</v>
      </c>
      <c r="O1579" s="50" t="str">
        <f>TRIM(UPPER(tbl_raw_data[[#This Row],[Outcome]]))</f>
        <v>WITHDRAW</v>
      </c>
      <c r="P1579" s="50" t="str">
        <f>TRIM(UPPER(tbl_raw_data[[#This Row],[Queue Name]]))</f>
        <v>CONSUMER EXISTING</v>
      </c>
      <c r="Q1579" s="50" t="str">
        <f>IF(tbl_raw_data[[#This Row],[Time taken in min]]&lt;=Settiings!$D$2,"SLA_MET","SLA_NOT_MET")</f>
        <v>SLA_MET</v>
      </c>
      <c r="R1579" s="94"/>
    </row>
    <row r="1580" spans="1:18" x14ac:dyDescent="0.3">
      <c r="A1580" s="23" t="s">
        <v>6570</v>
      </c>
      <c r="B1580" s="9">
        <v>45164.662499999999</v>
      </c>
      <c r="C1580" s="30">
        <v>45164.678217592591</v>
      </c>
      <c r="D1580" s="31" t="s">
        <v>8</v>
      </c>
      <c r="E1580" s="31" t="s">
        <v>9</v>
      </c>
      <c r="F1580" s="31" t="s">
        <v>10</v>
      </c>
      <c r="G1580" s="31" t="s">
        <v>4924</v>
      </c>
      <c r="H1580" s="78" t="s">
        <v>7450</v>
      </c>
      <c r="I1580" s="48">
        <f>tbl_raw_data[[#This Row],[Date Actioned]]-tbl_raw_data[[#This Row],[Date Tagged]]</f>
        <v>1.5717592592409346E-2</v>
      </c>
      <c r="J1580" s="46">
        <f>HOUR(tbl_raw_data[[#This Row],[Time_taken]])*60+MINUTE(tbl_raw_data[[#This Row],[Time_taken]])+SECOND(tbl_raw_data[[#This Row],[Time_taken]])/60</f>
        <v>22.633333333333333</v>
      </c>
      <c r="K1580" s="52">
        <f>DATE(YEAR(tbl_raw_data[[#This Row],[Date Actioned]]),MONTH(tbl_raw_data[[#This Row],[Date Actioned]]),DAY(tbl_raw_data[[#This Row],[Date Actioned]]))</f>
        <v>45164</v>
      </c>
      <c r="L1580" s="50" t="str">
        <f>UPPER(TEXT(tbl_raw_data[[#This Row],[updated_date]],"MMMM"))</f>
        <v>AUGUST</v>
      </c>
      <c r="M1580" s="50" t="str">
        <f>"WEEK "&amp; IF(ROUNDUP(DAY(tbl_raw_data[[#This Row],[updated_date]])/7,0)=5,4,ROUNDUP(DAY(tbl_raw_data[[#This Row],[updated_date]])/7,0))</f>
        <v>WEEK 4</v>
      </c>
      <c r="N1580" s="50" t="str">
        <f>UPPER(VLOOKUP(tbl_raw_data[[#This Row],[Analyst]],Settiings!$A$2:$B$16,2,0))</f>
        <v>NITESH</v>
      </c>
      <c r="O1580" s="50" t="str">
        <f>TRIM(UPPER(tbl_raw_data[[#This Row],[Outcome]]))</f>
        <v>WITHDRAW</v>
      </c>
      <c r="P1580" s="50" t="str">
        <f>TRIM(UPPER(tbl_raw_data[[#This Row],[Queue Name]]))</f>
        <v>CONSUMER EXISTING</v>
      </c>
      <c r="Q1580" s="50" t="str">
        <f>IF(tbl_raw_data[[#This Row],[Time taken in min]]&lt;=Settiings!$D$2,"SLA_MET","SLA_NOT_MET")</f>
        <v>SLA_NOT_MET</v>
      </c>
      <c r="R1580" s="94"/>
    </row>
    <row r="1581" spans="1:18" x14ac:dyDescent="0.3">
      <c r="A1581" s="23" t="s">
        <v>6590</v>
      </c>
      <c r="B1581" s="15">
        <v>45164.700821759259</v>
      </c>
      <c r="C1581" s="28">
        <v>45164.708831018521</v>
      </c>
      <c r="D1581" s="29" t="s">
        <v>8</v>
      </c>
      <c r="E1581" s="29" t="s">
        <v>9</v>
      </c>
      <c r="F1581" s="29" t="s">
        <v>65</v>
      </c>
      <c r="G1581" s="29" t="s">
        <v>4924</v>
      </c>
      <c r="H1581" s="78" t="s">
        <v>7450</v>
      </c>
      <c r="I1581" s="48">
        <f>tbl_raw_data[[#This Row],[Date Actioned]]-tbl_raw_data[[#This Row],[Date Tagged]]</f>
        <v>8.0092592615983449E-3</v>
      </c>
      <c r="J1581" s="46">
        <f>HOUR(tbl_raw_data[[#This Row],[Time_taken]])*60+MINUTE(tbl_raw_data[[#This Row],[Time_taken]])+SECOND(tbl_raw_data[[#This Row],[Time_taken]])/60</f>
        <v>11.533333333333333</v>
      </c>
      <c r="K1581" s="52">
        <f>DATE(YEAR(tbl_raw_data[[#This Row],[Date Actioned]]),MONTH(tbl_raw_data[[#This Row],[Date Actioned]]),DAY(tbl_raw_data[[#This Row],[Date Actioned]]))</f>
        <v>45164</v>
      </c>
      <c r="L1581" s="50" t="str">
        <f>UPPER(TEXT(tbl_raw_data[[#This Row],[updated_date]],"MMMM"))</f>
        <v>AUGUST</v>
      </c>
      <c r="M1581" s="50" t="str">
        <f>"WEEK "&amp; IF(ROUNDUP(DAY(tbl_raw_data[[#This Row],[updated_date]])/7,0)=5,4,ROUNDUP(DAY(tbl_raw_data[[#This Row],[updated_date]])/7,0))</f>
        <v>WEEK 4</v>
      </c>
      <c r="N1581" s="50" t="str">
        <f>UPPER(VLOOKUP(tbl_raw_data[[#This Row],[Analyst]],Settiings!$A$2:$B$16,2,0))</f>
        <v>SAM</v>
      </c>
      <c r="O1581" s="50" t="str">
        <f>TRIM(UPPER(tbl_raw_data[[#This Row],[Outcome]]))</f>
        <v>WITHDRAW</v>
      </c>
      <c r="P1581" s="50" t="str">
        <f>TRIM(UPPER(tbl_raw_data[[#This Row],[Queue Name]]))</f>
        <v>CONSUMER EXISTING</v>
      </c>
      <c r="Q1581" s="50" t="str">
        <f>IF(tbl_raw_data[[#This Row],[Time taken in min]]&lt;=Settiings!$D$2,"SLA_MET","SLA_NOT_MET")</f>
        <v>SLA_MET</v>
      </c>
      <c r="R1581" s="94"/>
    </row>
    <row r="1582" spans="1:18" x14ac:dyDescent="0.3">
      <c r="A1582" s="23" t="s">
        <v>6612</v>
      </c>
      <c r="B1582" s="15">
        <v>45165.444513888891</v>
      </c>
      <c r="C1582" s="15">
        <v>45165.449861111112</v>
      </c>
      <c r="D1582" s="11" t="s">
        <v>8</v>
      </c>
      <c r="E1582" s="12" t="s">
        <v>9</v>
      </c>
      <c r="F1582" s="11" t="s">
        <v>65</v>
      </c>
      <c r="G1582" s="13" t="s">
        <v>4924</v>
      </c>
      <c r="H1582" s="78" t="s">
        <v>7450</v>
      </c>
      <c r="I1582" s="48">
        <f>tbl_raw_data[[#This Row],[Date Actioned]]-tbl_raw_data[[#This Row],[Date Tagged]]</f>
        <v>5.3472222207346931E-3</v>
      </c>
      <c r="J1582" s="46">
        <f>HOUR(tbl_raw_data[[#This Row],[Time_taken]])*60+MINUTE(tbl_raw_data[[#This Row],[Time_taken]])+SECOND(tbl_raw_data[[#This Row],[Time_taken]])/60</f>
        <v>7.7</v>
      </c>
      <c r="K1582" s="52">
        <f>DATE(YEAR(tbl_raw_data[[#This Row],[Date Actioned]]),MONTH(tbl_raw_data[[#This Row],[Date Actioned]]),DAY(tbl_raw_data[[#This Row],[Date Actioned]]))</f>
        <v>45165</v>
      </c>
      <c r="L1582" s="50" t="str">
        <f>UPPER(TEXT(tbl_raw_data[[#This Row],[updated_date]],"MMMM"))</f>
        <v>AUGUST</v>
      </c>
      <c r="M1582" s="50" t="str">
        <f>"WEEK "&amp; IF(ROUNDUP(DAY(tbl_raw_data[[#This Row],[updated_date]])/7,0)=5,4,ROUNDUP(DAY(tbl_raw_data[[#This Row],[updated_date]])/7,0))</f>
        <v>WEEK 4</v>
      </c>
      <c r="N1582" s="50" t="str">
        <f>UPPER(VLOOKUP(tbl_raw_data[[#This Row],[Analyst]],Settiings!$A$2:$B$16,2,0))</f>
        <v>SAM</v>
      </c>
      <c r="O1582" s="50" t="str">
        <f>TRIM(UPPER(tbl_raw_data[[#This Row],[Outcome]]))</f>
        <v>WITHDRAW</v>
      </c>
      <c r="P1582" s="50" t="str">
        <f>TRIM(UPPER(tbl_raw_data[[#This Row],[Queue Name]]))</f>
        <v>CONSUMER EXISTING</v>
      </c>
      <c r="Q1582" s="50" t="str">
        <f>IF(tbl_raw_data[[#This Row],[Time taken in min]]&lt;=Settiings!$D$2,"SLA_MET","SLA_NOT_MET")</f>
        <v>SLA_MET</v>
      </c>
      <c r="R1582" s="94"/>
    </row>
    <row r="1583" spans="1:18" x14ac:dyDescent="0.3">
      <c r="A1583" s="20" t="s">
        <v>6624</v>
      </c>
      <c r="B1583" s="15">
        <v>45165.474236111113</v>
      </c>
      <c r="C1583" s="15">
        <v>45165.479166666664</v>
      </c>
      <c r="D1583" s="11" t="s">
        <v>8</v>
      </c>
      <c r="E1583" s="12" t="s">
        <v>9</v>
      </c>
      <c r="F1583" s="11" t="s">
        <v>1222</v>
      </c>
      <c r="G1583" s="13" t="s">
        <v>4924</v>
      </c>
      <c r="H1583" s="78" t="s">
        <v>7450</v>
      </c>
      <c r="I1583" s="48">
        <f>tbl_raw_data[[#This Row],[Date Actioned]]-tbl_raw_data[[#This Row],[Date Tagged]]</f>
        <v>4.9305555512546562E-3</v>
      </c>
      <c r="J1583" s="46">
        <f>HOUR(tbl_raw_data[[#This Row],[Time_taken]])*60+MINUTE(tbl_raw_data[[#This Row],[Time_taken]])+SECOND(tbl_raw_data[[#This Row],[Time_taken]])/60</f>
        <v>7.1</v>
      </c>
      <c r="K1583" s="52">
        <f>DATE(YEAR(tbl_raw_data[[#This Row],[Date Actioned]]),MONTH(tbl_raw_data[[#This Row],[Date Actioned]]),DAY(tbl_raw_data[[#This Row],[Date Actioned]]))</f>
        <v>45165</v>
      </c>
      <c r="L1583" s="50" t="str">
        <f>UPPER(TEXT(tbl_raw_data[[#This Row],[updated_date]],"MMMM"))</f>
        <v>AUGUST</v>
      </c>
      <c r="M1583" s="50" t="str">
        <f>"WEEK "&amp; IF(ROUNDUP(DAY(tbl_raw_data[[#This Row],[updated_date]])/7,0)=5,4,ROUNDUP(DAY(tbl_raw_data[[#This Row],[updated_date]])/7,0))</f>
        <v>WEEK 4</v>
      </c>
      <c r="N1583" s="50" t="str">
        <f>UPPER(VLOOKUP(tbl_raw_data[[#This Row],[Analyst]],Settiings!$A$2:$B$16,2,0))</f>
        <v>HARDIK</v>
      </c>
      <c r="O1583" s="50" t="str">
        <f>TRIM(UPPER(tbl_raw_data[[#This Row],[Outcome]]))</f>
        <v>WITHDRAW</v>
      </c>
      <c r="P1583" s="50" t="str">
        <f>TRIM(UPPER(tbl_raw_data[[#This Row],[Queue Name]]))</f>
        <v>CONSUMER EXISTING</v>
      </c>
      <c r="Q1583" s="50" t="str">
        <f>IF(tbl_raw_data[[#This Row],[Time taken in min]]&lt;=Settiings!$D$2,"SLA_MET","SLA_NOT_MET")</f>
        <v>SLA_MET</v>
      </c>
      <c r="R1583" s="94"/>
    </row>
    <row r="1584" spans="1:18" x14ac:dyDescent="0.3">
      <c r="A1584" s="23" t="s">
        <v>6639</v>
      </c>
      <c r="B1584" s="15">
        <v>45165.508379629631</v>
      </c>
      <c r="C1584" s="15">
        <v>45165.516111111108</v>
      </c>
      <c r="D1584" s="11" t="s">
        <v>8</v>
      </c>
      <c r="E1584" s="12" t="s">
        <v>9</v>
      </c>
      <c r="F1584" s="11" t="s">
        <v>65</v>
      </c>
      <c r="G1584" s="13" t="s">
        <v>4924</v>
      </c>
      <c r="H1584" s="78" t="s">
        <v>7450</v>
      </c>
      <c r="I1584" s="48">
        <f>tbl_raw_data[[#This Row],[Date Actioned]]-tbl_raw_data[[#This Row],[Date Tagged]]</f>
        <v>7.7314814770943485E-3</v>
      </c>
      <c r="J1584" s="46">
        <f>HOUR(tbl_raw_data[[#This Row],[Time_taken]])*60+MINUTE(tbl_raw_data[[#This Row],[Time_taken]])+SECOND(tbl_raw_data[[#This Row],[Time_taken]])/60</f>
        <v>11.133333333333333</v>
      </c>
      <c r="K1584" s="52">
        <f>DATE(YEAR(tbl_raw_data[[#This Row],[Date Actioned]]),MONTH(tbl_raw_data[[#This Row],[Date Actioned]]),DAY(tbl_raw_data[[#This Row],[Date Actioned]]))</f>
        <v>45165</v>
      </c>
      <c r="L1584" s="50" t="str">
        <f>UPPER(TEXT(tbl_raw_data[[#This Row],[updated_date]],"MMMM"))</f>
        <v>AUGUST</v>
      </c>
      <c r="M1584" s="50" t="str">
        <f>"WEEK "&amp; IF(ROUNDUP(DAY(tbl_raw_data[[#This Row],[updated_date]])/7,0)=5,4,ROUNDUP(DAY(tbl_raw_data[[#This Row],[updated_date]])/7,0))</f>
        <v>WEEK 4</v>
      </c>
      <c r="N1584" s="50" t="str">
        <f>UPPER(VLOOKUP(tbl_raw_data[[#This Row],[Analyst]],Settiings!$A$2:$B$16,2,0))</f>
        <v>SAM</v>
      </c>
      <c r="O1584" s="50" t="str">
        <f>TRIM(UPPER(tbl_raw_data[[#This Row],[Outcome]]))</f>
        <v>WITHDRAW</v>
      </c>
      <c r="P1584" s="50" t="str">
        <f>TRIM(UPPER(tbl_raw_data[[#This Row],[Queue Name]]))</f>
        <v>CONSUMER EXISTING</v>
      </c>
      <c r="Q1584" s="50" t="str">
        <f>IF(tbl_raw_data[[#This Row],[Time taken in min]]&lt;=Settiings!$D$2,"SLA_MET","SLA_NOT_MET")</f>
        <v>SLA_MET</v>
      </c>
      <c r="R1584" s="94"/>
    </row>
    <row r="1585" spans="1:18" x14ac:dyDescent="0.3">
      <c r="A1585" s="20" t="s">
        <v>6645</v>
      </c>
      <c r="B1585" s="15">
        <v>45165.525254629632</v>
      </c>
      <c r="C1585" s="15">
        <v>45165.532824074071</v>
      </c>
      <c r="D1585" s="11" t="s">
        <v>8</v>
      </c>
      <c r="E1585" s="12" t="s">
        <v>9</v>
      </c>
      <c r="F1585" s="11" t="s">
        <v>50</v>
      </c>
      <c r="G1585" s="13" t="s">
        <v>4924</v>
      </c>
      <c r="H1585" s="78" t="s">
        <v>7450</v>
      </c>
      <c r="I1585" s="48">
        <f>tbl_raw_data[[#This Row],[Date Actioned]]-tbl_raw_data[[#This Row],[Date Tagged]]</f>
        <v>7.5694444385590032E-3</v>
      </c>
      <c r="J1585" s="46">
        <f>HOUR(tbl_raw_data[[#This Row],[Time_taken]])*60+MINUTE(tbl_raw_data[[#This Row],[Time_taken]])+SECOND(tbl_raw_data[[#This Row],[Time_taken]])/60</f>
        <v>10.9</v>
      </c>
      <c r="K1585" s="52">
        <f>DATE(YEAR(tbl_raw_data[[#This Row],[Date Actioned]]),MONTH(tbl_raw_data[[#This Row],[Date Actioned]]),DAY(tbl_raw_data[[#This Row],[Date Actioned]]))</f>
        <v>45165</v>
      </c>
      <c r="L1585" s="50" t="str">
        <f>UPPER(TEXT(tbl_raw_data[[#This Row],[updated_date]],"MMMM"))</f>
        <v>AUGUST</v>
      </c>
      <c r="M1585" s="50" t="str">
        <f>"WEEK "&amp; IF(ROUNDUP(DAY(tbl_raw_data[[#This Row],[updated_date]])/7,0)=5,4,ROUNDUP(DAY(tbl_raw_data[[#This Row],[updated_date]])/7,0))</f>
        <v>WEEK 4</v>
      </c>
      <c r="N1585" s="50" t="str">
        <f>UPPER(VLOOKUP(tbl_raw_data[[#This Row],[Analyst]],Settiings!$A$2:$B$16,2,0))</f>
        <v>SHAHID</v>
      </c>
      <c r="O1585" s="50" t="str">
        <f>TRIM(UPPER(tbl_raw_data[[#This Row],[Outcome]]))</f>
        <v>WITHDRAW</v>
      </c>
      <c r="P1585" s="50" t="str">
        <f>TRIM(UPPER(tbl_raw_data[[#This Row],[Queue Name]]))</f>
        <v>CONSUMER EXISTING</v>
      </c>
      <c r="Q1585" s="50" t="str">
        <f>IF(tbl_raw_data[[#This Row],[Time taken in min]]&lt;=Settiings!$D$2,"SLA_MET","SLA_NOT_MET")</f>
        <v>SLA_MET</v>
      </c>
      <c r="R1585" s="94"/>
    </row>
    <row r="1586" spans="1:18" x14ac:dyDescent="0.3">
      <c r="A1586" s="23" t="s">
        <v>6646</v>
      </c>
      <c r="B1586" s="15">
        <v>45165.525648148148</v>
      </c>
      <c r="C1586" s="15">
        <v>45165.533067129632</v>
      </c>
      <c r="D1586" s="11" t="s">
        <v>8</v>
      </c>
      <c r="E1586" s="12" t="s">
        <v>9</v>
      </c>
      <c r="F1586" s="11" t="s">
        <v>65</v>
      </c>
      <c r="G1586" s="13" t="s">
        <v>4924</v>
      </c>
      <c r="H1586" s="78" t="s">
        <v>7450</v>
      </c>
      <c r="I1586" s="48">
        <f>tbl_raw_data[[#This Row],[Date Actioned]]-tbl_raw_data[[#This Row],[Date Tagged]]</f>
        <v>7.4189814840792678E-3</v>
      </c>
      <c r="J1586" s="46">
        <f>HOUR(tbl_raw_data[[#This Row],[Time_taken]])*60+MINUTE(tbl_raw_data[[#This Row],[Time_taken]])+SECOND(tbl_raw_data[[#This Row],[Time_taken]])/60</f>
        <v>10.683333333333334</v>
      </c>
      <c r="K1586" s="52">
        <f>DATE(YEAR(tbl_raw_data[[#This Row],[Date Actioned]]),MONTH(tbl_raw_data[[#This Row],[Date Actioned]]),DAY(tbl_raw_data[[#This Row],[Date Actioned]]))</f>
        <v>45165</v>
      </c>
      <c r="L1586" s="50" t="str">
        <f>UPPER(TEXT(tbl_raw_data[[#This Row],[updated_date]],"MMMM"))</f>
        <v>AUGUST</v>
      </c>
      <c r="M1586" s="50" t="str">
        <f>"WEEK "&amp; IF(ROUNDUP(DAY(tbl_raw_data[[#This Row],[updated_date]])/7,0)=5,4,ROUNDUP(DAY(tbl_raw_data[[#This Row],[updated_date]])/7,0))</f>
        <v>WEEK 4</v>
      </c>
      <c r="N1586" s="50" t="str">
        <f>UPPER(VLOOKUP(tbl_raw_data[[#This Row],[Analyst]],Settiings!$A$2:$B$16,2,0))</f>
        <v>SAM</v>
      </c>
      <c r="O1586" s="50" t="str">
        <f>TRIM(UPPER(tbl_raw_data[[#This Row],[Outcome]]))</f>
        <v>WITHDRAW</v>
      </c>
      <c r="P1586" s="50" t="str">
        <f>TRIM(UPPER(tbl_raw_data[[#This Row],[Queue Name]]))</f>
        <v>CONSUMER EXISTING</v>
      </c>
      <c r="Q1586" s="50" t="str">
        <f>IF(tbl_raw_data[[#This Row],[Time taken in min]]&lt;=Settiings!$D$2,"SLA_MET","SLA_NOT_MET")</f>
        <v>SLA_MET</v>
      </c>
      <c r="R1586" s="94"/>
    </row>
    <row r="1587" spans="1:18" x14ac:dyDescent="0.3">
      <c r="A1587" s="14" t="s">
        <v>6682</v>
      </c>
      <c r="B1587" s="15">
        <v>45165.613194444442</v>
      </c>
      <c r="C1587" s="15">
        <v>45165.624479166669</v>
      </c>
      <c r="D1587" s="11" t="s">
        <v>8</v>
      </c>
      <c r="E1587" s="12" t="s">
        <v>9</v>
      </c>
      <c r="F1587" s="11" t="s">
        <v>65</v>
      </c>
      <c r="G1587" s="13" t="s">
        <v>4924</v>
      </c>
      <c r="H1587" s="78" t="s">
        <v>7450</v>
      </c>
      <c r="I1587" s="48">
        <f>tbl_raw_data[[#This Row],[Date Actioned]]-tbl_raw_data[[#This Row],[Date Tagged]]</f>
        <v>1.1284722226264421E-2</v>
      </c>
      <c r="J1587" s="46">
        <f>HOUR(tbl_raw_data[[#This Row],[Time_taken]])*60+MINUTE(tbl_raw_data[[#This Row],[Time_taken]])+SECOND(tbl_raw_data[[#This Row],[Time_taken]])/60</f>
        <v>16.25</v>
      </c>
      <c r="K1587" s="52">
        <f>DATE(YEAR(tbl_raw_data[[#This Row],[Date Actioned]]),MONTH(tbl_raw_data[[#This Row],[Date Actioned]]),DAY(tbl_raw_data[[#This Row],[Date Actioned]]))</f>
        <v>45165</v>
      </c>
      <c r="L1587" s="50" t="str">
        <f>UPPER(TEXT(tbl_raw_data[[#This Row],[updated_date]],"MMMM"))</f>
        <v>AUGUST</v>
      </c>
      <c r="M1587" s="50" t="str">
        <f>"WEEK "&amp; IF(ROUNDUP(DAY(tbl_raw_data[[#This Row],[updated_date]])/7,0)=5,4,ROUNDUP(DAY(tbl_raw_data[[#This Row],[updated_date]])/7,0))</f>
        <v>WEEK 4</v>
      </c>
      <c r="N1587" s="50" t="str">
        <f>UPPER(VLOOKUP(tbl_raw_data[[#This Row],[Analyst]],Settiings!$A$2:$B$16,2,0))</f>
        <v>SAM</v>
      </c>
      <c r="O1587" s="50" t="str">
        <f>TRIM(UPPER(tbl_raw_data[[#This Row],[Outcome]]))</f>
        <v>WITHDRAW</v>
      </c>
      <c r="P1587" s="50" t="str">
        <f>TRIM(UPPER(tbl_raw_data[[#This Row],[Queue Name]]))</f>
        <v>CONSUMER EXISTING</v>
      </c>
      <c r="Q1587" s="50" t="str">
        <f>IF(tbl_raw_data[[#This Row],[Time taken in min]]&lt;=Settiings!$D$2,"SLA_MET","SLA_NOT_MET")</f>
        <v>SLA_MET</v>
      </c>
      <c r="R1587" s="94"/>
    </row>
    <row r="1588" spans="1:18" x14ac:dyDescent="0.3">
      <c r="A1588" s="14" t="s">
        <v>6689</v>
      </c>
      <c r="B1588" s="15">
        <v>45165.621249999997</v>
      </c>
      <c r="C1588" s="15">
        <v>45165.632592592592</v>
      </c>
      <c r="D1588" s="11" t="s">
        <v>8</v>
      </c>
      <c r="E1588" s="12" t="s">
        <v>9</v>
      </c>
      <c r="F1588" s="11" t="s">
        <v>1222</v>
      </c>
      <c r="G1588" s="13" t="s">
        <v>4924</v>
      </c>
      <c r="H1588" s="78" t="s">
        <v>7450</v>
      </c>
      <c r="I1588" s="48">
        <f>tbl_raw_data[[#This Row],[Date Actioned]]-tbl_raw_data[[#This Row],[Date Tagged]]</f>
        <v>1.1342592595610768E-2</v>
      </c>
      <c r="J1588" s="46">
        <f>HOUR(tbl_raw_data[[#This Row],[Time_taken]])*60+MINUTE(tbl_raw_data[[#This Row],[Time_taken]])+SECOND(tbl_raw_data[[#This Row],[Time_taken]])/60</f>
        <v>16.333333333333332</v>
      </c>
      <c r="K1588" s="52">
        <f>DATE(YEAR(tbl_raw_data[[#This Row],[Date Actioned]]),MONTH(tbl_raw_data[[#This Row],[Date Actioned]]),DAY(tbl_raw_data[[#This Row],[Date Actioned]]))</f>
        <v>45165</v>
      </c>
      <c r="L1588" s="50" t="str">
        <f>UPPER(TEXT(tbl_raw_data[[#This Row],[updated_date]],"MMMM"))</f>
        <v>AUGUST</v>
      </c>
      <c r="M1588" s="50" t="str">
        <f>"WEEK "&amp; IF(ROUNDUP(DAY(tbl_raw_data[[#This Row],[updated_date]])/7,0)=5,4,ROUNDUP(DAY(tbl_raw_data[[#This Row],[updated_date]])/7,0))</f>
        <v>WEEK 4</v>
      </c>
      <c r="N1588" s="50" t="str">
        <f>UPPER(VLOOKUP(tbl_raw_data[[#This Row],[Analyst]],Settiings!$A$2:$B$16,2,0))</f>
        <v>HARDIK</v>
      </c>
      <c r="O1588" s="50" t="str">
        <f>TRIM(UPPER(tbl_raw_data[[#This Row],[Outcome]]))</f>
        <v>WITHDRAW</v>
      </c>
      <c r="P1588" s="50" t="str">
        <f>TRIM(UPPER(tbl_raw_data[[#This Row],[Queue Name]]))</f>
        <v>CONSUMER EXISTING</v>
      </c>
      <c r="Q1588" s="50" t="str">
        <f>IF(tbl_raw_data[[#This Row],[Time taken in min]]&lt;=Settiings!$D$2,"SLA_MET","SLA_NOT_MET")</f>
        <v>SLA_MET</v>
      </c>
      <c r="R1588" s="94"/>
    </row>
    <row r="1589" spans="1:18" x14ac:dyDescent="0.3">
      <c r="A1589" s="23" t="s">
        <v>6691</v>
      </c>
      <c r="B1589" s="15">
        <v>45165.623368055552</v>
      </c>
      <c r="C1589" s="15">
        <v>45165.641261574077</v>
      </c>
      <c r="D1589" s="11" t="s">
        <v>8</v>
      </c>
      <c r="E1589" s="12" t="s">
        <v>47</v>
      </c>
      <c r="F1589" s="11" t="s">
        <v>10</v>
      </c>
      <c r="G1589" s="13" t="s">
        <v>4924</v>
      </c>
      <c r="H1589" s="78" t="s">
        <v>7450</v>
      </c>
      <c r="I1589" s="48">
        <f>tbl_raw_data[[#This Row],[Date Actioned]]-tbl_raw_data[[#This Row],[Date Tagged]]</f>
        <v>1.789351852494292E-2</v>
      </c>
      <c r="J1589" s="46">
        <f>HOUR(tbl_raw_data[[#This Row],[Time_taken]])*60+MINUTE(tbl_raw_data[[#This Row],[Time_taken]])+SECOND(tbl_raw_data[[#This Row],[Time_taken]])/60</f>
        <v>25.766666666666666</v>
      </c>
      <c r="K1589" s="52">
        <f>DATE(YEAR(tbl_raw_data[[#This Row],[Date Actioned]]),MONTH(tbl_raw_data[[#This Row],[Date Actioned]]),DAY(tbl_raw_data[[#This Row],[Date Actioned]]))</f>
        <v>45165</v>
      </c>
      <c r="L1589" s="50" t="str">
        <f>UPPER(TEXT(tbl_raw_data[[#This Row],[updated_date]],"MMMM"))</f>
        <v>AUGUST</v>
      </c>
      <c r="M1589" s="50" t="str">
        <f>"WEEK "&amp; IF(ROUNDUP(DAY(tbl_raw_data[[#This Row],[updated_date]])/7,0)=5,4,ROUNDUP(DAY(tbl_raw_data[[#This Row],[updated_date]])/7,0))</f>
        <v>WEEK 4</v>
      </c>
      <c r="N1589" s="50" t="str">
        <f>UPPER(VLOOKUP(tbl_raw_data[[#This Row],[Analyst]],Settiings!$A$2:$B$16,2,0))</f>
        <v>NITESH</v>
      </c>
      <c r="O1589" s="50" t="str">
        <f>TRIM(UPPER(tbl_raw_data[[#This Row],[Outcome]]))</f>
        <v>WITHDRAW</v>
      </c>
      <c r="P1589" s="50" t="str">
        <f>TRIM(UPPER(tbl_raw_data[[#This Row],[Queue Name]]))</f>
        <v>CONSUMER PRE BUREAU</v>
      </c>
      <c r="Q1589" s="50" t="str">
        <f>IF(tbl_raw_data[[#This Row],[Time taken in min]]&lt;=Settiings!$D$2,"SLA_MET","SLA_NOT_MET")</f>
        <v>SLA_NOT_MET</v>
      </c>
      <c r="R1589" s="94"/>
    </row>
    <row r="1590" spans="1:18" x14ac:dyDescent="0.3">
      <c r="A1590" s="20" t="s">
        <v>6693</v>
      </c>
      <c r="B1590" s="15">
        <v>45165.626863425925</v>
      </c>
      <c r="C1590" s="15">
        <v>45165.641747685186</v>
      </c>
      <c r="D1590" s="11" t="s">
        <v>8</v>
      </c>
      <c r="E1590" s="12" t="s">
        <v>9</v>
      </c>
      <c r="F1590" s="11" t="s">
        <v>65</v>
      </c>
      <c r="G1590" s="13" t="s">
        <v>4924</v>
      </c>
      <c r="H1590" s="78" t="s">
        <v>7450</v>
      </c>
      <c r="I1590" s="48">
        <f>tbl_raw_data[[#This Row],[Date Actioned]]-tbl_raw_data[[#This Row],[Date Tagged]]</f>
        <v>1.488425926072523E-2</v>
      </c>
      <c r="J1590" s="46">
        <f>HOUR(tbl_raw_data[[#This Row],[Time_taken]])*60+MINUTE(tbl_raw_data[[#This Row],[Time_taken]])+SECOND(tbl_raw_data[[#This Row],[Time_taken]])/60</f>
        <v>21.433333333333334</v>
      </c>
      <c r="K1590" s="52">
        <f>DATE(YEAR(tbl_raw_data[[#This Row],[Date Actioned]]),MONTH(tbl_raw_data[[#This Row],[Date Actioned]]),DAY(tbl_raw_data[[#This Row],[Date Actioned]]))</f>
        <v>45165</v>
      </c>
      <c r="L1590" s="50" t="str">
        <f>UPPER(TEXT(tbl_raw_data[[#This Row],[updated_date]],"MMMM"))</f>
        <v>AUGUST</v>
      </c>
      <c r="M1590" s="50" t="str">
        <f>"WEEK "&amp; IF(ROUNDUP(DAY(tbl_raw_data[[#This Row],[updated_date]])/7,0)=5,4,ROUNDUP(DAY(tbl_raw_data[[#This Row],[updated_date]])/7,0))</f>
        <v>WEEK 4</v>
      </c>
      <c r="N1590" s="50" t="str">
        <f>UPPER(VLOOKUP(tbl_raw_data[[#This Row],[Analyst]],Settiings!$A$2:$B$16,2,0))</f>
        <v>SAM</v>
      </c>
      <c r="O1590" s="50" t="str">
        <f>TRIM(UPPER(tbl_raw_data[[#This Row],[Outcome]]))</f>
        <v>WITHDRAW</v>
      </c>
      <c r="P1590" s="50" t="str">
        <f>TRIM(UPPER(tbl_raw_data[[#This Row],[Queue Name]]))</f>
        <v>CONSUMER EXISTING</v>
      </c>
      <c r="Q1590" s="50" t="str">
        <f>IF(tbl_raw_data[[#This Row],[Time taken in min]]&lt;=Settiings!$D$2,"SLA_MET","SLA_NOT_MET")</f>
        <v>SLA_NOT_MET</v>
      </c>
      <c r="R1590" s="94"/>
    </row>
    <row r="1591" spans="1:18" x14ac:dyDescent="0.3">
      <c r="A1591" s="14" t="s">
        <v>6702</v>
      </c>
      <c r="B1591" s="15">
        <v>45165.645277777781</v>
      </c>
      <c r="C1591" s="15">
        <v>45165.657199074078</v>
      </c>
      <c r="D1591" s="11" t="s">
        <v>8</v>
      </c>
      <c r="E1591" s="12" t="s">
        <v>9</v>
      </c>
      <c r="F1591" s="11" t="s">
        <v>1222</v>
      </c>
      <c r="G1591" s="13" t="s">
        <v>4924</v>
      </c>
      <c r="H1591" s="78" t="s">
        <v>7450</v>
      </c>
      <c r="I1591" s="48">
        <f>tbl_raw_data[[#This Row],[Date Actioned]]-tbl_raw_data[[#This Row],[Date Tagged]]</f>
        <v>1.1921296296350192E-2</v>
      </c>
      <c r="J1591" s="46">
        <f>HOUR(tbl_raw_data[[#This Row],[Time_taken]])*60+MINUTE(tbl_raw_data[[#This Row],[Time_taken]])+SECOND(tbl_raw_data[[#This Row],[Time_taken]])/60</f>
        <v>17.166666666666668</v>
      </c>
      <c r="K1591" s="52">
        <f>DATE(YEAR(tbl_raw_data[[#This Row],[Date Actioned]]),MONTH(tbl_raw_data[[#This Row],[Date Actioned]]),DAY(tbl_raw_data[[#This Row],[Date Actioned]]))</f>
        <v>45165</v>
      </c>
      <c r="L1591" s="50" t="str">
        <f>UPPER(TEXT(tbl_raw_data[[#This Row],[updated_date]],"MMMM"))</f>
        <v>AUGUST</v>
      </c>
      <c r="M1591" s="50" t="str">
        <f>"WEEK "&amp; IF(ROUNDUP(DAY(tbl_raw_data[[#This Row],[updated_date]])/7,0)=5,4,ROUNDUP(DAY(tbl_raw_data[[#This Row],[updated_date]])/7,0))</f>
        <v>WEEK 4</v>
      </c>
      <c r="N1591" s="50" t="str">
        <f>UPPER(VLOOKUP(tbl_raw_data[[#This Row],[Analyst]],Settiings!$A$2:$B$16,2,0))</f>
        <v>HARDIK</v>
      </c>
      <c r="O1591" s="50" t="str">
        <f>TRIM(UPPER(tbl_raw_data[[#This Row],[Outcome]]))</f>
        <v>WITHDRAW</v>
      </c>
      <c r="P1591" s="50" t="str">
        <f>TRIM(UPPER(tbl_raw_data[[#This Row],[Queue Name]]))</f>
        <v>CONSUMER EXISTING</v>
      </c>
      <c r="Q1591" s="50" t="str">
        <f>IF(tbl_raw_data[[#This Row],[Time taken in min]]&lt;=Settiings!$D$2,"SLA_MET","SLA_NOT_MET")</f>
        <v>SLA_MET</v>
      </c>
      <c r="R1591" s="94"/>
    </row>
    <row r="1592" spans="1:18" x14ac:dyDescent="0.3">
      <c r="A1592" s="20" t="s">
        <v>6706</v>
      </c>
      <c r="B1592" s="15">
        <v>45165.65697916667</v>
      </c>
      <c r="C1592" s="15">
        <v>45165.664803240739</v>
      </c>
      <c r="D1592" s="11" t="s">
        <v>8</v>
      </c>
      <c r="E1592" s="12" t="s">
        <v>9</v>
      </c>
      <c r="F1592" s="11" t="s">
        <v>10</v>
      </c>
      <c r="G1592" s="13" t="s">
        <v>6568</v>
      </c>
      <c r="H1592" s="78" t="s">
        <v>7450</v>
      </c>
      <c r="I1592" s="48">
        <f>tbl_raw_data[[#This Row],[Date Actioned]]-tbl_raw_data[[#This Row],[Date Tagged]]</f>
        <v>7.8240740695036948E-3</v>
      </c>
      <c r="J1592" s="46">
        <f>HOUR(tbl_raw_data[[#This Row],[Time_taken]])*60+MINUTE(tbl_raw_data[[#This Row],[Time_taken]])+SECOND(tbl_raw_data[[#This Row],[Time_taken]])/60</f>
        <v>11.266666666666667</v>
      </c>
      <c r="K1592" s="52">
        <f>DATE(YEAR(tbl_raw_data[[#This Row],[Date Actioned]]),MONTH(tbl_raw_data[[#This Row],[Date Actioned]]),DAY(tbl_raw_data[[#This Row],[Date Actioned]]))</f>
        <v>45165</v>
      </c>
      <c r="L1592" s="50" t="str">
        <f>UPPER(TEXT(tbl_raw_data[[#This Row],[updated_date]],"MMMM"))</f>
        <v>AUGUST</v>
      </c>
      <c r="M1592" s="50" t="str">
        <f>"WEEK "&amp; IF(ROUNDUP(DAY(tbl_raw_data[[#This Row],[updated_date]])/7,0)=5,4,ROUNDUP(DAY(tbl_raw_data[[#This Row],[updated_date]])/7,0))</f>
        <v>WEEK 4</v>
      </c>
      <c r="N1592" s="50" t="str">
        <f>UPPER(VLOOKUP(tbl_raw_data[[#This Row],[Analyst]],Settiings!$A$2:$B$16,2,0))</f>
        <v>NITESH</v>
      </c>
      <c r="O1592" s="50" t="str">
        <f>TRIM(UPPER(tbl_raw_data[[#This Row],[Outcome]]))</f>
        <v>WITHDRAW</v>
      </c>
      <c r="P1592" s="50" t="str">
        <f>TRIM(UPPER(tbl_raw_data[[#This Row],[Queue Name]]))</f>
        <v>CONSUMER EXISTING</v>
      </c>
      <c r="Q1592" s="50" t="str">
        <f>IF(tbl_raw_data[[#This Row],[Time taken in min]]&lt;=Settiings!$D$2,"SLA_MET","SLA_NOT_MET")</f>
        <v>SLA_MET</v>
      </c>
      <c r="R1592" s="94"/>
    </row>
    <row r="1593" spans="1:18" x14ac:dyDescent="0.3">
      <c r="A1593" s="23" t="s">
        <v>6708</v>
      </c>
      <c r="B1593" s="15">
        <v>45165.662499999999</v>
      </c>
      <c r="C1593" s="15">
        <v>45165.678217592591</v>
      </c>
      <c r="D1593" s="11" t="s">
        <v>8</v>
      </c>
      <c r="E1593" s="12" t="s">
        <v>9</v>
      </c>
      <c r="F1593" s="11" t="s">
        <v>10</v>
      </c>
      <c r="G1593" s="13" t="s">
        <v>4924</v>
      </c>
      <c r="H1593" s="78" t="s">
        <v>7450</v>
      </c>
      <c r="I1593" s="48">
        <f>tbl_raw_data[[#This Row],[Date Actioned]]-tbl_raw_data[[#This Row],[Date Tagged]]</f>
        <v>1.5717592592409346E-2</v>
      </c>
      <c r="J1593" s="46">
        <f>HOUR(tbl_raw_data[[#This Row],[Time_taken]])*60+MINUTE(tbl_raw_data[[#This Row],[Time_taken]])+SECOND(tbl_raw_data[[#This Row],[Time_taken]])/60</f>
        <v>22.633333333333333</v>
      </c>
      <c r="K1593" s="52">
        <f>DATE(YEAR(tbl_raw_data[[#This Row],[Date Actioned]]),MONTH(tbl_raw_data[[#This Row],[Date Actioned]]),DAY(tbl_raw_data[[#This Row],[Date Actioned]]))</f>
        <v>45165</v>
      </c>
      <c r="L1593" s="50" t="str">
        <f>UPPER(TEXT(tbl_raw_data[[#This Row],[updated_date]],"MMMM"))</f>
        <v>AUGUST</v>
      </c>
      <c r="M1593" s="50" t="str">
        <f>"WEEK "&amp; IF(ROUNDUP(DAY(tbl_raw_data[[#This Row],[updated_date]])/7,0)=5,4,ROUNDUP(DAY(tbl_raw_data[[#This Row],[updated_date]])/7,0))</f>
        <v>WEEK 4</v>
      </c>
      <c r="N1593" s="50" t="str">
        <f>UPPER(VLOOKUP(tbl_raw_data[[#This Row],[Analyst]],Settiings!$A$2:$B$16,2,0))</f>
        <v>NITESH</v>
      </c>
      <c r="O1593" s="50" t="str">
        <f>TRIM(UPPER(tbl_raw_data[[#This Row],[Outcome]]))</f>
        <v>WITHDRAW</v>
      </c>
      <c r="P1593" s="50" t="str">
        <f>TRIM(UPPER(tbl_raw_data[[#This Row],[Queue Name]]))</f>
        <v>CONSUMER EXISTING</v>
      </c>
      <c r="Q1593" s="50" t="str">
        <f>IF(tbl_raw_data[[#This Row],[Time taken in min]]&lt;=Settiings!$D$2,"SLA_MET","SLA_NOT_MET")</f>
        <v>SLA_NOT_MET</v>
      </c>
      <c r="R1593" s="94"/>
    </row>
    <row r="1594" spans="1:18" x14ac:dyDescent="0.3">
      <c r="A1594" s="23" t="s">
        <v>6726</v>
      </c>
      <c r="B1594" s="15">
        <v>45165.700821759259</v>
      </c>
      <c r="C1594" s="15">
        <v>45165.708831018521</v>
      </c>
      <c r="D1594" s="11" t="s">
        <v>8</v>
      </c>
      <c r="E1594" s="12" t="s">
        <v>9</v>
      </c>
      <c r="F1594" s="11" t="s">
        <v>65</v>
      </c>
      <c r="G1594" s="13" t="s">
        <v>4924</v>
      </c>
      <c r="H1594" s="78" t="s">
        <v>7450</v>
      </c>
      <c r="I1594" s="48">
        <f>tbl_raw_data[[#This Row],[Date Actioned]]-tbl_raw_data[[#This Row],[Date Tagged]]</f>
        <v>8.0092592615983449E-3</v>
      </c>
      <c r="J1594" s="46">
        <f>HOUR(tbl_raw_data[[#This Row],[Time_taken]])*60+MINUTE(tbl_raw_data[[#This Row],[Time_taken]])+SECOND(tbl_raw_data[[#This Row],[Time_taken]])/60</f>
        <v>11.533333333333333</v>
      </c>
      <c r="K1594" s="52">
        <f>DATE(YEAR(tbl_raw_data[[#This Row],[Date Actioned]]),MONTH(tbl_raw_data[[#This Row],[Date Actioned]]),DAY(tbl_raw_data[[#This Row],[Date Actioned]]))</f>
        <v>45165</v>
      </c>
      <c r="L1594" s="50" t="str">
        <f>UPPER(TEXT(tbl_raw_data[[#This Row],[updated_date]],"MMMM"))</f>
        <v>AUGUST</v>
      </c>
      <c r="M1594" s="50" t="str">
        <f>"WEEK "&amp; IF(ROUNDUP(DAY(tbl_raw_data[[#This Row],[updated_date]])/7,0)=5,4,ROUNDUP(DAY(tbl_raw_data[[#This Row],[updated_date]])/7,0))</f>
        <v>WEEK 4</v>
      </c>
      <c r="N1594" s="50" t="str">
        <f>UPPER(VLOOKUP(tbl_raw_data[[#This Row],[Analyst]],Settiings!$A$2:$B$16,2,0))</f>
        <v>SAM</v>
      </c>
      <c r="O1594" s="50" t="str">
        <f>TRIM(UPPER(tbl_raw_data[[#This Row],[Outcome]]))</f>
        <v>WITHDRAW</v>
      </c>
      <c r="P1594" s="50" t="str">
        <f>TRIM(UPPER(tbl_raw_data[[#This Row],[Queue Name]]))</f>
        <v>CONSUMER EXISTING</v>
      </c>
      <c r="Q1594" s="50" t="str">
        <f>IF(tbl_raw_data[[#This Row],[Time taken in min]]&lt;=Settiings!$D$2,"SLA_MET","SLA_NOT_MET")</f>
        <v>SLA_MET</v>
      </c>
      <c r="R1594" s="94"/>
    </row>
    <row r="1595" spans="1:18" x14ac:dyDescent="0.3">
      <c r="A1595" s="8" t="s">
        <v>6805</v>
      </c>
      <c r="B1595" s="9">
        <v>45166.548125000001</v>
      </c>
      <c r="C1595" s="10">
        <v>45166.560266203705</v>
      </c>
      <c r="D1595" s="11" t="s">
        <v>8</v>
      </c>
      <c r="E1595" s="12" t="s">
        <v>9</v>
      </c>
      <c r="F1595" s="11" t="s">
        <v>16</v>
      </c>
      <c r="G1595" s="13" t="s">
        <v>4924</v>
      </c>
      <c r="H1595" s="78" t="s">
        <v>7450</v>
      </c>
      <c r="I1595" s="48">
        <f>tbl_raw_data[[#This Row],[Date Actioned]]-tbl_raw_data[[#This Row],[Date Tagged]]</f>
        <v>1.2141203704231884E-2</v>
      </c>
      <c r="J1595" s="46">
        <f>HOUR(tbl_raw_data[[#This Row],[Time_taken]])*60+MINUTE(tbl_raw_data[[#This Row],[Time_taken]])+SECOND(tbl_raw_data[[#This Row],[Time_taken]])/60</f>
        <v>17.483333333333334</v>
      </c>
      <c r="K1595" s="52">
        <f>DATE(YEAR(tbl_raw_data[[#This Row],[Date Actioned]]),MONTH(tbl_raw_data[[#This Row],[Date Actioned]]),DAY(tbl_raw_data[[#This Row],[Date Actioned]]))</f>
        <v>45166</v>
      </c>
      <c r="L1595" s="50" t="str">
        <f>UPPER(TEXT(tbl_raw_data[[#This Row],[updated_date]],"MMMM"))</f>
        <v>AUGUST</v>
      </c>
      <c r="M1595" s="50" t="str">
        <f>"WEEK "&amp; IF(ROUNDUP(DAY(tbl_raw_data[[#This Row],[updated_date]])/7,0)=5,4,ROUNDUP(DAY(tbl_raw_data[[#This Row],[updated_date]])/7,0))</f>
        <v>WEEK 4</v>
      </c>
      <c r="N1595" s="50" t="str">
        <f>UPPER(VLOOKUP(tbl_raw_data[[#This Row],[Analyst]],Settiings!$A$2:$B$16,2,0))</f>
        <v>CAMROOON</v>
      </c>
      <c r="O1595" s="50" t="str">
        <f>TRIM(UPPER(tbl_raw_data[[#This Row],[Outcome]]))</f>
        <v>WITHDRAW</v>
      </c>
      <c r="P1595" s="50" t="str">
        <f>TRIM(UPPER(tbl_raw_data[[#This Row],[Queue Name]]))</f>
        <v>CONSUMER EXISTING</v>
      </c>
      <c r="Q1595" s="50" t="str">
        <f>IF(tbl_raw_data[[#This Row],[Time taken in min]]&lt;=Settiings!$D$2,"SLA_MET","SLA_NOT_MET")</f>
        <v>SLA_MET</v>
      </c>
      <c r="R1595" s="94"/>
    </row>
    <row r="1596" spans="1:18" x14ac:dyDescent="0.3">
      <c r="A1596" s="8" t="s">
        <v>6838</v>
      </c>
      <c r="B1596" s="9">
        <v>45166.604166666664</v>
      </c>
      <c r="C1596" s="10">
        <v>45166.610659722224</v>
      </c>
      <c r="D1596" s="11" t="s">
        <v>8</v>
      </c>
      <c r="E1596" s="12" t="s">
        <v>9</v>
      </c>
      <c r="F1596" s="11" t="s">
        <v>70</v>
      </c>
      <c r="G1596" s="13" t="s">
        <v>6122</v>
      </c>
      <c r="H1596" s="78" t="s">
        <v>7450</v>
      </c>
      <c r="I1596" s="48">
        <f>tbl_raw_data[[#This Row],[Date Actioned]]-tbl_raw_data[[#This Row],[Date Tagged]]</f>
        <v>6.4930555599858053E-3</v>
      </c>
      <c r="J1596" s="46">
        <f>HOUR(tbl_raw_data[[#This Row],[Time_taken]])*60+MINUTE(tbl_raw_data[[#This Row],[Time_taken]])+SECOND(tbl_raw_data[[#This Row],[Time_taken]])/60</f>
        <v>9.35</v>
      </c>
      <c r="K1596" s="52">
        <f>DATE(YEAR(tbl_raw_data[[#This Row],[Date Actioned]]),MONTH(tbl_raw_data[[#This Row],[Date Actioned]]),DAY(tbl_raw_data[[#This Row],[Date Actioned]]))</f>
        <v>45166</v>
      </c>
      <c r="L1596" s="50" t="str">
        <f>UPPER(TEXT(tbl_raw_data[[#This Row],[updated_date]],"MMMM"))</f>
        <v>AUGUST</v>
      </c>
      <c r="M1596" s="50" t="str">
        <f>"WEEK "&amp; IF(ROUNDUP(DAY(tbl_raw_data[[#This Row],[updated_date]])/7,0)=5,4,ROUNDUP(DAY(tbl_raw_data[[#This Row],[updated_date]])/7,0))</f>
        <v>WEEK 4</v>
      </c>
      <c r="N1596" s="50" t="str">
        <f>UPPER(VLOOKUP(tbl_raw_data[[#This Row],[Analyst]],Settiings!$A$2:$B$16,2,0))</f>
        <v>ASIF</v>
      </c>
      <c r="O1596" s="50" t="str">
        <f>TRIM(UPPER(tbl_raw_data[[#This Row],[Outcome]]))</f>
        <v>WITHDRAW</v>
      </c>
      <c r="P1596" s="50" t="str">
        <f>TRIM(UPPER(tbl_raw_data[[#This Row],[Queue Name]]))</f>
        <v>CONSUMER EXISTING</v>
      </c>
      <c r="Q1596" s="50" t="str">
        <f>IF(tbl_raw_data[[#This Row],[Time taken in min]]&lt;=Settiings!$D$2,"SLA_MET","SLA_NOT_MET")</f>
        <v>SLA_MET</v>
      </c>
      <c r="R1596" s="94"/>
    </row>
    <row r="1597" spans="1:18" x14ac:dyDescent="0.3">
      <c r="A1597" s="8" t="s">
        <v>6888</v>
      </c>
      <c r="B1597" s="9">
        <v>45166.704976851855</v>
      </c>
      <c r="C1597" s="10">
        <v>45166.712812500002</v>
      </c>
      <c r="D1597" s="11" t="s">
        <v>8</v>
      </c>
      <c r="E1597" s="12" t="s">
        <v>9</v>
      </c>
      <c r="F1597" s="11" t="s">
        <v>16</v>
      </c>
      <c r="G1597" s="13" t="s">
        <v>4924</v>
      </c>
      <c r="H1597" s="78" t="s">
        <v>7450</v>
      </c>
      <c r="I1597" s="48">
        <f>tbl_raw_data[[#This Row],[Date Actioned]]-tbl_raw_data[[#This Row],[Date Tagged]]</f>
        <v>7.8356481462833472E-3</v>
      </c>
      <c r="J1597" s="46">
        <f>HOUR(tbl_raw_data[[#This Row],[Time_taken]])*60+MINUTE(tbl_raw_data[[#This Row],[Time_taken]])+SECOND(tbl_raw_data[[#This Row],[Time_taken]])/60</f>
        <v>11.283333333333333</v>
      </c>
      <c r="K1597" s="52">
        <f>DATE(YEAR(tbl_raw_data[[#This Row],[Date Actioned]]),MONTH(tbl_raw_data[[#This Row],[Date Actioned]]),DAY(tbl_raw_data[[#This Row],[Date Actioned]]))</f>
        <v>45166</v>
      </c>
      <c r="L1597" s="50" t="str">
        <f>UPPER(TEXT(tbl_raw_data[[#This Row],[updated_date]],"MMMM"))</f>
        <v>AUGUST</v>
      </c>
      <c r="M1597" s="50" t="str">
        <f>"WEEK "&amp; IF(ROUNDUP(DAY(tbl_raw_data[[#This Row],[updated_date]])/7,0)=5,4,ROUNDUP(DAY(tbl_raw_data[[#This Row],[updated_date]])/7,0))</f>
        <v>WEEK 4</v>
      </c>
      <c r="N1597" s="50" t="str">
        <f>UPPER(VLOOKUP(tbl_raw_data[[#This Row],[Analyst]],Settiings!$A$2:$B$16,2,0))</f>
        <v>CAMROOON</v>
      </c>
      <c r="O1597" s="50" t="str">
        <f>TRIM(UPPER(tbl_raw_data[[#This Row],[Outcome]]))</f>
        <v>WITHDRAW</v>
      </c>
      <c r="P1597" s="50" t="str">
        <f>TRIM(UPPER(tbl_raw_data[[#This Row],[Queue Name]]))</f>
        <v>CONSUMER EXISTING</v>
      </c>
      <c r="Q1597" s="50" t="str">
        <f>IF(tbl_raw_data[[#This Row],[Time taken in min]]&lt;=Settiings!$D$2,"SLA_MET","SLA_NOT_MET")</f>
        <v>SLA_MET</v>
      </c>
      <c r="R1597" s="94"/>
    </row>
    <row r="1598" spans="1:18" x14ac:dyDescent="0.3">
      <c r="A1598" s="8" t="s">
        <v>6907</v>
      </c>
      <c r="B1598" s="9">
        <v>45166.740601851852</v>
      </c>
      <c r="C1598" s="10">
        <v>45166.746921296297</v>
      </c>
      <c r="D1598" s="11" t="s">
        <v>8</v>
      </c>
      <c r="E1598" s="12" t="s">
        <v>9</v>
      </c>
      <c r="F1598" s="11" t="s">
        <v>686</v>
      </c>
      <c r="G1598" s="13" t="s">
        <v>4924</v>
      </c>
      <c r="H1598" s="78" t="s">
        <v>7450</v>
      </c>
      <c r="I1598" s="48">
        <f>tbl_raw_data[[#This Row],[Date Actioned]]-tbl_raw_data[[#This Row],[Date Tagged]]</f>
        <v>6.3194444446708076E-3</v>
      </c>
      <c r="J1598" s="46">
        <f>HOUR(tbl_raw_data[[#This Row],[Time_taken]])*60+MINUTE(tbl_raw_data[[#This Row],[Time_taken]])+SECOND(tbl_raw_data[[#This Row],[Time_taken]])/60</f>
        <v>9.1</v>
      </c>
      <c r="K1598" s="52">
        <f>DATE(YEAR(tbl_raw_data[[#This Row],[Date Actioned]]),MONTH(tbl_raw_data[[#This Row],[Date Actioned]]),DAY(tbl_raw_data[[#This Row],[Date Actioned]]))</f>
        <v>45166</v>
      </c>
      <c r="L1598" s="50" t="str">
        <f>UPPER(TEXT(tbl_raw_data[[#This Row],[updated_date]],"MMMM"))</f>
        <v>AUGUST</v>
      </c>
      <c r="M1598" s="50" t="str">
        <f>"WEEK "&amp; IF(ROUNDUP(DAY(tbl_raw_data[[#This Row],[updated_date]])/7,0)=5,4,ROUNDUP(DAY(tbl_raw_data[[#This Row],[updated_date]])/7,0))</f>
        <v>WEEK 4</v>
      </c>
      <c r="N1598" s="50" t="str">
        <f>UPPER(VLOOKUP(tbl_raw_data[[#This Row],[Analyst]],Settiings!$A$2:$B$16,2,0))</f>
        <v>FARDIN</v>
      </c>
      <c r="O1598" s="50" t="str">
        <f>TRIM(UPPER(tbl_raw_data[[#This Row],[Outcome]]))</f>
        <v>WITHDRAW</v>
      </c>
      <c r="P1598" s="50" t="str">
        <f>TRIM(UPPER(tbl_raw_data[[#This Row],[Queue Name]]))</f>
        <v>CONSUMER EXISTING</v>
      </c>
      <c r="Q1598" s="50" t="str">
        <f>IF(tbl_raw_data[[#This Row],[Time taken in min]]&lt;=Settiings!$D$2,"SLA_MET","SLA_NOT_MET")</f>
        <v>SLA_MET</v>
      </c>
      <c r="R1598" s="94"/>
    </row>
    <row r="1599" spans="1:18" x14ac:dyDescent="0.3">
      <c r="A1599" s="8" t="s">
        <v>6916</v>
      </c>
      <c r="B1599" s="9">
        <v>45166.766192129631</v>
      </c>
      <c r="C1599" s="10">
        <v>45166.782916666663</v>
      </c>
      <c r="D1599" s="11" t="s">
        <v>8</v>
      </c>
      <c r="E1599" s="12" t="s">
        <v>9</v>
      </c>
      <c r="F1599" s="11" t="s">
        <v>686</v>
      </c>
      <c r="G1599" s="13" t="s">
        <v>4924</v>
      </c>
      <c r="H1599" s="78" t="s">
        <v>7450</v>
      </c>
      <c r="I1599" s="48">
        <f>tbl_raw_data[[#This Row],[Date Actioned]]-tbl_raw_data[[#This Row],[Date Tagged]]</f>
        <v>1.6724537032132503E-2</v>
      </c>
      <c r="J1599" s="46">
        <f>HOUR(tbl_raw_data[[#This Row],[Time_taken]])*60+MINUTE(tbl_raw_data[[#This Row],[Time_taken]])+SECOND(tbl_raw_data[[#This Row],[Time_taken]])/60</f>
        <v>24.083333333333332</v>
      </c>
      <c r="K1599" s="52">
        <f>DATE(YEAR(tbl_raw_data[[#This Row],[Date Actioned]]),MONTH(tbl_raw_data[[#This Row],[Date Actioned]]),DAY(tbl_raw_data[[#This Row],[Date Actioned]]))</f>
        <v>45166</v>
      </c>
      <c r="L1599" s="50" t="str">
        <f>UPPER(TEXT(tbl_raw_data[[#This Row],[updated_date]],"MMMM"))</f>
        <v>AUGUST</v>
      </c>
      <c r="M1599" s="50" t="str">
        <f>"WEEK "&amp; IF(ROUNDUP(DAY(tbl_raw_data[[#This Row],[updated_date]])/7,0)=5,4,ROUNDUP(DAY(tbl_raw_data[[#This Row],[updated_date]])/7,0))</f>
        <v>WEEK 4</v>
      </c>
      <c r="N1599" s="50" t="str">
        <f>UPPER(VLOOKUP(tbl_raw_data[[#This Row],[Analyst]],Settiings!$A$2:$B$16,2,0))</f>
        <v>FARDIN</v>
      </c>
      <c r="O1599" s="50" t="str">
        <f>TRIM(UPPER(tbl_raw_data[[#This Row],[Outcome]]))</f>
        <v>WITHDRAW</v>
      </c>
      <c r="P1599" s="50" t="str">
        <f>TRIM(UPPER(tbl_raw_data[[#This Row],[Queue Name]]))</f>
        <v>CONSUMER EXISTING</v>
      </c>
      <c r="Q1599" s="50" t="str">
        <f>IF(tbl_raw_data[[#This Row],[Time taken in min]]&lt;=Settiings!$D$2,"SLA_MET","SLA_NOT_MET")</f>
        <v>SLA_NOT_MET</v>
      </c>
      <c r="R1599" s="94"/>
    </row>
    <row r="1600" spans="1:18" x14ac:dyDescent="0.3">
      <c r="A1600" s="8" t="s">
        <v>7059</v>
      </c>
      <c r="B1600" s="9">
        <v>45167.624930555554</v>
      </c>
      <c r="C1600" s="10">
        <v>45167.632604166669</v>
      </c>
      <c r="D1600" s="11" t="s">
        <v>8</v>
      </c>
      <c r="E1600" s="12" t="s">
        <v>9</v>
      </c>
      <c r="F1600" s="11" t="s">
        <v>50</v>
      </c>
      <c r="G1600" s="13" t="s">
        <v>28</v>
      </c>
      <c r="H1600" s="78" t="s">
        <v>7450</v>
      </c>
      <c r="I1600" s="48">
        <f>tbl_raw_data[[#This Row],[Date Actioned]]-tbl_raw_data[[#This Row],[Date Tagged]]</f>
        <v>7.6736111150239594E-3</v>
      </c>
      <c r="J1600" s="46">
        <f>HOUR(tbl_raw_data[[#This Row],[Time_taken]])*60+MINUTE(tbl_raw_data[[#This Row],[Time_taken]])+SECOND(tbl_raw_data[[#This Row],[Time_taken]])/60</f>
        <v>11.05</v>
      </c>
      <c r="K1600" s="52">
        <f>DATE(YEAR(tbl_raw_data[[#This Row],[Date Actioned]]),MONTH(tbl_raw_data[[#This Row],[Date Actioned]]),DAY(tbl_raw_data[[#This Row],[Date Actioned]]))</f>
        <v>45167</v>
      </c>
      <c r="L1600" s="50" t="str">
        <f>UPPER(TEXT(tbl_raw_data[[#This Row],[updated_date]],"MMMM"))</f>
        <v>AUGUST</v>
      </c>
      <c r="M1600" s="50" t="str">
        <f>"WEEK "&amp; IF(ROUNDUP(DAY(tbl_raw_data[[#This Row],[updated_date]])/7,0)=5,4,ROUNDUP(DAY(tbl_raw_data[[#This Row],[updated_date]])/7,0))</f>
        <v>WEEK 4</v>
      </c>
      <c r="N1600" s="50" t="str">
        <f>UPPER(VLOOKUP(tbl_raw_data[[#This Row],[Analyst]],Settiings!$A$2:$B$16,2,0))</f>
        <v>SHAHID</v>
      </c>
      <c r="O1600" s="50" t="str">
        <f>TRIM(UPPER(tbl_raw_data[[#This Row],[Outcome]]))</f>
        <v>WITHDRAW</v>
      </c>
      <c r="P1600" s="50" t="str">
        <f>TRIM(UPPER(tbl_raw_data[[#This Row],[Queue Name]]))</f>
        <v>CONSUMER EXISTING</v>
      </c>
      <c r="Q1600" s="50" t="str">
        <f>IF(tbl_raw_data[[#This Row],[Time taken in min]]&lt;=Settiings!$D$2,"SLA_MET","SLA_NOT_MET")</f>
        <v>SLA_MET</v>
      </c>
      <c r="R1600" s="94"/>
    </row>
    <row r="1601" spans="1:18" x14ac:dyDescent="0.3">
      <c r="A1601" s="8" t="s">
        <v>7108</v>
      </c>
      <c r="B1601" s="9">
        <v>45167.71974537037</v>
      </c>
      <c r="C1601" s="10">
        <v>45167.724664351852</v>
      </c>
      <c r="D1601" s="11" t="s">
        <v>8</v>
      </c>
      <c r="E1601" s="12" t="s">
        <v>9</v>
      </c>
      <c r="F1601" s="11" t="s">
        <v>43</v>
      </c>
      <c r="G1601" s="13" t="s">
        <v>28</v>
      </c>
      <c r="H1601" s="78" t="s">
        <v>7450</v>
      </c>
      <c r="I1601" s="48">
        <f>tbl_raw_data[[#This Row],[Date Actioned]]-tbl_raw_data[[#This Row],[Date Tagged]]</f>
        <v>4.9189814817509614E-3</v>
      </c>
      <c r="J1601" s="46">
        <f>HOUR(tbl_raw_data[[#This Row],[Time_taken]])*60+MINUTE(tbl_raw_data[[#This Row],[Time_taken]])+SECOND(tbl_raw_data[[#This Row],[Time_taken]])/60</f>
        <v>7.083333333333333</v>
      </c>
      <c r="K1601" s="52">
        <f>DATE(YEAR(tbl_raw_data[[#This Row],[Date Actioned]]),MONTH(tbl_raw_data[[#This Row],[Date Actioned]]),DAY(tbl_raw_data[[#This Row],[Date Actioned]]))</f>
        <v>45167</v>
      </c>
      <c r="L1601" s="50" t="str">
        <f>UPPER(TEXT(tbl_raw_data[[#This Row],[updated_date]],"MMMM"))</f>
        <v>AUGUST</v>
      </c>
      <c r="M1601" s="50" t="str">
        <f>"WEEK "&amp; IF(ROUNDUP(DAY(tbl_raw_data[[#This Row],[updated_date]])/7,0)=5,4,ROUNDUP(DAY(tbl_raw_data[[#This Row],[updated_date]])/7,0))</f>
        <v>WEEK 4</v>
      </c>
      <c r="N1601" s="50" t="str">
        <f>UPPER(VLOOKUP(tbl_raw_data[[#This Row],[Analyst]],Settiings!$A$2:$B$16,2,0))</f>
        <v>MERCEDES</v>
      </c>
      <c r="O1601" s="50" t="str">
        <f>TRIM(UPPER(tbl_raw_data[[#This Row],[Outcome]]))</f>
        <v>WITHDRAW</v>
      </c>
      <c r="P1601" s="50" t="str">
        <f>TRIM(UPPER(tbl_raw_data[[#This Row],[Queue Name]]))</f>
        <v>CONSUMER EXISTING</v>
      </c>
      <c r="Q1601" s="50" t="str">
        <f>IF(tbl_raw_data[[#This Row],[Time taken in min]]&lt;=Settiings!$D$2,"SLA_MET","SLA_NOT_MET")</f>
        <v>SLA_MET</v>
      </c>
      <c r="R1601" s="94"/>
    </row>
    <row r="1602" spans="1:18" x14ac:dyDescent="0.3">
      <c r="A1602" s="8" t="s">
        <v>7328</v>
      </c>
      <c r="B1602" s="9">
        <v>45168.808148148149</v>
      </c>
      <c r="C1602" s="10">
        <v>45168.814131944448</v>
      </c>
      <c r="D1602" s="11" t="s">
        <v>8</v>
      </c>
      <c r="E1602" s="12" t="s">
        <v>9</v>
      </c>
      <c r="F1602" s="11" t="s">
        <v>53</v>
      </c>
      <c r="G1602" s="13" t="s">
        <v>1747</v>
      </c>
      <c r="H1602" s="78" t="s">
        <v>7450</v>
      </c>
      <c r="I1602" s="48">
        <f>tbl_raw_data[[#This Row],[Date Actioned]]-tbl_raw_data[[#This Row],[Date Tagged]]</f>
        <v>5.9837962980964221E-3</v>
      </c>
      <c r="J1602" s="46">
        <f>HOUR(tbl_raw_data[[#This Row],[Time_taken]])*60+MINUTE(tbl_raw_data[[#This Row],[Time_taken]])+SECOND(tbl_raw_data[[#This Row],[Time_taken]])/60</f>
        <v>8.6166666666666671</v>
      </c>
      <c r="K1602" s="52">
        <f>DATE(YEAR(tbl_raw_data[[#This Row],[Date Actioned]]),MONTH(tbl_raw_data[[#This Row],[Date Actioned]]),DAY(tbl_raw_data[[#This Row],[Date Actioned]]))</f>
        <v>45168</v>
      </c>
      <c r="L1602" s="50" t="str">
        <f>UPPER(TEXT(tbl_raw_data[[#This Row],[updated_date]],"MMMM"))</f>
        <v>AUGUST</v>
      </c>
      <c r="M1602" s="50" t="str">
        <f>"WEEK "&amp; IF(ROUNDUP(DAY(tbl_raw_data[[#This Row],[updated_date]])/7,0)=5,4,ROUNDUP(DAY(tbl_raw_data[[#This Row],[updated_date]])/7,0))</f>
        <v>WEEK 4</v>
      </c>
      <c r="N1602" s="50" t="str">
        <f>UPPER(VLOOKUP(tbl_raw_data[[#This Row],[Analyst]],Settiings!$A$2:$B$16,2,0))</f>
        <v>NAVED</v>
      </c>
      <c r="O1602" s="50" t="str">
        <f>TRIM(UPPER(tbl_raw_data[[#This Row],[Outcome]]))</f>
        <v>WITHDRAW</v>
      </c>
      <c r="P1602" s="50" t="str">
        <f>TRIM(UPPER(tbl_raw_data[[#This Row],[Queue Name]]))</f>
        <v>CONSUMER EXISTING</v>
      </c>
      <c r="Q1602" s="50" t="str">
        <f>IF(tbl_raw_data[[#This Row],[Time taken in min]]&lt;=Settiings!$D$2,"SLA_MET","SLA_NOT_MET")</f>
        <v>SLA_MET</v>
      </c>
      <c r="R1602" s="94"/>
    </row>
    <row r="1603" spans="1:18" x14ac:dyDescent="0.3">
      <c r="A1603" s="20" t="s">
        <v>1331</v>
      </c>
      <c r="B1603" s="15">
        <v>45140.602696759262</v>
      </c>
      <c r="C1603" s="21">
        <v>45140.605902777781</v>
      </c>
      <c r="D1603" s="18" t="s">
        <v>8</v>
      </c>
      <c r="E1603" s="18" t="s">
        <v>47</v>
      </c>
      <c r="F1603" s="18" t="s">
        <v>1222</v>
      </c>
      <c r="G1603" s="18" t="s">
        <v>1332</v>
      </c>
      <c r="H1603" s="80" t="s">
        <v>7448</v>
      </c>
      <c r="I1603" s="48">
        <f>tbl_raw_data[[#This Row],[Date Actioned]]-tbl_raw_data[[#This Row],[Date Tagged]]</f>
        <v>3.2060185185400769E-3</v>
      </c>
      <c r="J1603" s="46">
        <f>HOUR(tbl_raw_data[[#This Row],[Time_taken]])*60+MINUTE(tbl_raw_data[[#This Row],[Time_taken]])+SECOND(tbl_raw_data[[#This Row],[Time_taken]])/60</f>
        <v>4.6166666666666671</v>
      </c>
      <c r="K1603" s="52">
        <f>DATE(YEAR(tbl_raw_data[[#This Row],[Date Actioned]]),MONTH(tbl_raw_data[[#This Row],[Date Actioned]]),DAY(tbl_raw_data[[#This Row],[Date Actioned]]))</f>
        <v>45140</v>
      </c>
      <c r="L1603" s="50" t="str">
        <f>UPPER(TEXT(tbl_raw_data[[#This Row],[updated_date]],"MMMM"))</f>
        <v>AUGUST</v>
      </c>
      <c r="M1603" s="50" t="str">
        <f>"WEEK "&amp; IF(ROUNDUP(DAY(tbl_raw_data[[#This Row],[updated_date]])/7,0)=5,4,ROUNDUP(DAY(tbl_raw_data[[#This Row],[updated_date]])/7,0))</f>
        <v>WEEK 1</v>
      </c>
      <c r="N1603" s="50" t="str">
        <f>UPPER(VLOOKUP(tbl_raw_data[[#This Row],[Analyst]],Settiings!$A$2:$B$16,2,0))</f>
        <v>HARDIK</v>
      </c>
      <c r="O1603" s="50" t="str">
        <f>TRIM(UPPER(tbl_raw_data[[#This Row],[Outcome]]))</f>
        <v>WITHDRAW</v>
      </c>
      <c r="P1603" s="50" t="str">
        <f>TRIM(UPPER(tbl_raw_data[[#This Row],[Queue Name]]))</f>
        <v>CONSUMER PRE BUREAU</v>
      </c>
      <c r="Q1603" s="50" t="str">
        <f>IF(tbl_raw_data[[#This Row],[Time taken in min]]&lt;=Settiings!$D$2,"SLA_MET","SLA_NOT_MET")</f>
        <v>SLA_MET</v>
      </c>
      <c r="R1603" s="94"/>
    </row>
    <row r="1604" spans="1:18" x14ac:dyDescent="0.3">
      <c r="A1604" s="23" t="s">
        <v>1533</v>
      </c>
      <c r="B1604" s="15">
        <v>45141.472604166665</v>
      </c>
      <c r="C1604" s="21">
        <v>45141.480243055557</v>
      </c>
      <c r="D1604" s="18" t="s">
        <v>8</v>
      </c>
      <c r="E1604" s="18" t="s">
        <v>19</v>
      </c>
      <c r="F1604" s="18" t="s">
        <v>1222</v>
      </c>
      <c r="G1604" s="18" t="s">
        <v>1534</v>
      </c>
      <c r="H1604" s="80" t="s">
        <v>7448</v>
      </c>
      <c r="I1604" s="48">
        <f>tbl_raw_data[[#This Row],[Date Actioned]]-tbl_raw_data[[#This Row],[Date Tagged]]</f>
        <v>7.6388888919609599E-3</v>
      </c>
      <c r="J1604" s="46">
        <f>HOUR(tbl_raw_data[[#This Row],[Time_taken]])*60+MINUTE(tbl_raw_data[[#This Row],[Time_taken]])+SECOND(tbl_raw_data[[#This Row],[Time_taken]])/60</f>
        <v>11</v>
      </c>
      <c r="K1604" s="52">
        <f>DATE(YEAR(tbl_raw_data[[#This Row],[Date Actioned]]),MONTH(tbl_raw_data[[#This Row],[Date Actioned]]),DAY(tbl_raw_data[[#This Row],[Date Actioned]]))</f>
        <v>45141</v>
      </c>
      <c r="L1604" s="50" t="str">
        <f>UPPER(TEXT(tbl_raw_data[[#This Row],[updated_date]],"MMMM"))</f>
        <v>AUGUST</v>
      </c>
      <c r="M1604" s="50" t="str">
        <f>"WEEK "&amp; IF(ROUNDUP(DAY(tbl_raw_data[[#This Row],[updated_date]])/7,0)=5,4,ROUNDUP(DAY(tbl_raw_data[[#This Row],[updated_date]])/7,0))</f>
        <v>WEEK 1</v>
      </c>
      <c r="N1604" s="50" t="str">
        <f>UPPER(VLOOKUP(tbl_raw_data[[#This Row],[Analyst]],Settiings!$A$2:$B$16,2,0))</f>
        <v>HARDIK</v>
      </c>
      <c r="O1604" s="50" t="str">
        <f>TRIM(UPPER(tbl_raw_data[[#This Row],[Outcome]]))</f>
        <v>WITHDRAW</v>
      </c>
      <c r="P1604" s="50" t="str">
        <f>TRIM(UPPER(tbl_raw_data[[#This Row],[Queue Name]]))</f>
        <v>CONSUMER POST BUREAU</v>
      </c>
      <c r="Q1604" s="50" t="str">
        <f>IF(tbl_raw_data[[#This Row],[Time taken in min]]&lt;=Settiings!$D$2,"SLA_MET","SLA_NOT_MET")</f>
        <v>SLA_MET</v>
      </c>
      <c r="R1604" s="94"/>
    </row>
    <row r="1605" spans="1:18" x14ac:dyDescent="0.3">
      <c r="A1605" s="20" t="s">
        <v>2095</v>
      </c>
      <c r="B1605" s="9">
        <v>45143.728425925925</v>
      </c>
      <c r="C1605" s="22">
        <v>45143.729942129627</v>
      </c>
      <c r="D1605" s="12" t="s">
        <v>8</v>
      </c>
      <c r="E1605" s="12" t="s">
        <v>19</v>
      </c>
      <c r="F1605" s="12" t="s">
        <v>1222</v>
      </c>
      <c r="G1605" s="12" t="s">
        <v>2096</v>
      </c>
      <c r="H1605" s="80" t="s">
        <v>7448</v>
      </c>
      <c r="I1605" s="48">
        <f>tbl_raw_data[[#This Row],[Date Actioned]]-tbl_raw_data[[#This Row],[Date Tagged]]</f>
        <v>1.5162037016125396E-3</v>
      </c>
      <c r="J1605" s="46">
        <f>HOUR(tbl_raw_data[[#This Row],[Time_taken]])*60+MINUTE(tbl_raw_data[[#This Row],[Time_taken]])+SECOND(tbl_raw_data[[#This Row],[Time_taken]])/60</f>
        <v>2.1833333333333331</v>
      </c>
      <c r="K1605" s="52">
        <f>DATE(YEAR(tbl_raw_data[[#This Row],[Date Actioned]]),MONTH(tbl_raw_data[[#This Row],[Date Actioned]]),DAY(tbl_raw_data[[#This Row],[Date Actioned]]))</f>
        <v>45143</v>
      </c>
      <c r="L1605" s="50" t="str">
        <f>UPPER(TEXT(tbl_raw_data[[#This Row],[updated_date]],"MMMM"))</f>
        <v>AUGUST</v>
      </c>
      <c r="M1605" s="50" t="str">
        <f>"WEEK "&amp; IF(ROUNDUP(DAY(tbl_raw_data[[#This Row],[updated_date]])/7,0)=5,4,ROUNDUP(DAY(tbl_raw_data[[#This Row],[updated_date]])/7,0))</f>
        <v>WEEK 1</v>
      </c>
      <c r="N1605" s="50" t="str">
        <f>UPPER(VLOOKUP(tbl_raw_data[[#This Row],[Analyst]],Settiings!$A$2:$B$16,2,0))</f>
        <v>HARDIK</v>
      </c>
      <c r="O1605" s="50" t="str">
        <f>TRIM(UPPER(tbl_raw_data[[#This Row],[Outcome]]))</f>
        <v>WITHDRAW</v>
      </c>
      <c r="P1605" s="50" t="str">
        <f>TRIM(UPPER(tbl_raw_data[[#This Row],[Queue Name]]))</f>
        <v>CONSUMER POST BUREAU</v>
      </c>
      <c r="Q1605" s="50" t="str">
        <f>IF(tbl_raw_data[[#This Row],[Time taken in min]]&lt;=Settiings!$D$2,"SLA_MET","SLA_NOT_MET")</f>
        <v>SLA_MET</v>
      </c>
      <c r="R1605" s="94"/>
    </row>
    <row r="1606" spans="1:18" x14ac:dyDescent="0.3">
      <c r="A1606" s="23" t="s">
        <v>2178</v>
      </c>
      <c r="B1606" s="9">
        <v>45144.561018518521</v>
      </c>
      <c r="C1606" s="24">
        <v>45144.569618055553</v>
      </c>
      <c r="D1606" s="25" t="s">
        <v>8</v>
      </c>
      <c r="E1606" s="25" t="s">
        <v>47</v>
      </c>
      <c r="F1606" s="25" t="s">
        <v>1222</v>
      </c>
      <c r="G1606" s="25" t="s">
        <v>2179</v>
      </c>
      <c r="H1606" s="80" t="s">
        <v>7448</v>
      </c>
      <c r="I1606" s="48">
        <f>tbl_raw_data[[#This Row],[Date Actioned]]-tbl_raw_data[[#This Row],[Date Tagged]]</f>
        <v>8.5995370318414643E-3</v>
      </c>
      <c r="J1606" s="46">
        <f>HOUR(tbl_raw_data[[#This Row],[Time_taken]])*60+MINUTE(tbl_raw_data[[#This Row],[Time_taken]])+SECOND(tbl_raw_data[[#This Row],[Time_taken]])/60</f>
        <v>12.383333333333333</v>
      </c>
      <c r="K1606" s="52">
        <f>DATE(YEAR(tbl_raw_data[[#This Row],[Date Actioned]]),MONTH(tbl_raw_data[[#This Row],[Date Actioned]]),DAY(tbl_raw_data[[#This Row],[Date Actioned]]))</f>
        <v>45144</v>
      </c>
      <c r="L1606" s="50" t="str">
        <f>UPPER(TEXT(tbl_raw_data[[#This Row],[updated_date]],"MMMM"))</f>
        <v>AUGUST</v>
      </c>
      <c r="M1606" s="50" t="str">
        <f>"WEEK "&amp; IF(ROUNDUP(DAY(tbl_raw_data[[#This Row],[updated_date]])/7,0)=5,4,ROUNDUP(DAY(tbl_raw_data[[#This Row],[updated_date]])/7,0))</f>
        <v>WEEK 1</v>
      </c>
      <c r="N1606" s="50" t="str">
        <f>UPPER(VLOOKUP(tbl_raw_data[[#This Row],[Analyst]],Settiings!$A$2:$B$16,2,0))</f>
        <v>HARDIK</v>
      </c>
      <c r="O1606" s="50" t="str">
        <f>TRIM(UPPER(tbl_raw_data[[#This Row],[Outcome]]))</f>
        <v>WITHDRAW</v>
      </c>
      <c r="P1606" s="50" t="str">
        <f>TRIM(UPPER(tbl_raw_data[[#This Row],[Queue Name]]))</f>
        <v>CONSUMER PRE BUREAU</v>
      </c>
      <c r="Q1606" s="50" t="str">
        <f>IF(tbl_raw_data[[#This Row],[Time taken in min]]&lt;=Settiings!$D$2,"SLA_MET","SLA_NOT_MET")</f>
        <v>SLA_MET</v>
      </c>
      <c r="R1606" s="94"/>
    </row>
    <row r="1607" spans="1:18" x14ac:dyDescent="0.3">
      <c r="A1607" s="20" t="s">
        <v>2288</v>
      </c>
      <c r="B1607" s="15">
        <v>45144.72252314815</v>
      </c>
      <c r="C1607" s="16">
        <v>45144.731238425928</v>
      </c>
      <c r="D1607" s="17" t="s">
        <v>8</v>
      </c>
      <c r="E1607" s="17" t="s">
        <v>19</v>
      </c>
      <c r="F1607" s="17" t="s">
        <v>70</v>
      </c>
      <c r="G1607" s="17" t="s">
        <v>2289</v>
      </c>
      <c r="H1607" s="80" t="s">
        <v>7448</v>
      </c>
      <c r="I1607" s="48">
        <f>tbl_raw_data[[#This Row],[Date Actioned]]-tbl_raw_data[[#This Row],[Date Tagged]]</f>
        <v>8.7152777778101154E-3</v>
      </c>
      <c r="J1607" s="46">
        <f>HOUR(tbl_raw_data[[#This Row],[Time_taken]])*60+MINUTE(tbl_raw_data[[#This Row],[Time_taken]])+SECOND(tbl_raw_data[[#This Row],[Time_taken]])/60</f>
        <v>12.55</v>
      </c>
      <c r="K1607" s="52">
        <f>DATE(YEAR(tbl_raw_data[[#This Row],[Date Actioned]]),MONTH(tbl_raw_data[[#This Row],[Date Actioned]]),DAY(tbl_raw_data[[#This Row],[Date Actioned]]))</f>
        <v>45144</v>
      </c>
      <c r="L1607" s="50" t="str">
        <f>UPPER(TEXT(tbl_raw_data[[#This Row],[updated_date]],"MMMM"))</f>
        <v>AUGUST</v>
      </c>
      <c r="M1607" s="50" t="str">
        <f>"WEEK "&amp; IF(ROUNDUP(DAY(tbl_raw_data[[#This Row],[updated_date]])/7,0)=5,4,ROUNDUP(DAY(tbl_raw_data[[#This Row],[updated_date]])/7,0))</f>
        <v>WEEK 1</v>
      </c>
      <c r="N1607" s="50" t="str">
        <f>UPPER(VLOOKUP(tbl_raw_data[[#This Row],[Analyst]],Settiings!$A$2:$B$16,2,0))</f>
        <v>ASIF</v>
      </c>
      <c r="O1607" s="50" t="str">
        <f>TRIM(UPPER(tbl_raw_data[[#This Row],[Outcome]]))</f>
        <v>WITHDRAW</v>
      </c>
      <c r="P1607" s="50" t="str">
        <f>TRIM(UPPER(tbl_raw_data[[#This Row],[Queue Name]]))</f>
        <v>CONSUMER POST BUREAU</v>
      </c>
      <c r="Q1607" s="50" t="str">
        <f>IF(tbl_raw_data[[#This Row],[Time taken in min]]&lt;=Settiings!$D$2,"SLA_MET","SLA_NOT_MET")</f>
        <v>SLA_MET</v>
      </c>
      <c r="R1607" s="94"/>
    </row>
    <row r="1608" spans="1:18" x14ac:dyDescent="0.3">
      <c r="A1608" s="20" t="s">
        <v>2391</v>
      </c>
      <c r="B1608" s="15">
        <v>45145.515590277777</v>
      </c>
      <c r="C1608" s="16">
        <v>45145.520451388889</v>
      </c>
      <c r="D1608" s="17" t="s">
        <v>8</v>
      </c>
      <c r="E1608" s="17" t="s">
        <v>47</v>
      </c>
      <c r="F1608" s="17" t="s">
        <v>1222</v>
      </c>
      <c r="G1608" s="17" t="s">
        <v>2392</v>
      </c>
      <c r="H1608" s="80" t="s">
        <v>7448</v>
      </c>
      <c r="I1608" s="48">
        <f>tbl_raw_data[[#This Row],[Date Actioned]]-tbl_raw_data[[#This Row],[Date Tagged]]</f>
        <v>4.8611111124046147E-3</v>
      </c>
      <c r="J1608" s="46">
        <f>HOUR(tbl_raw_data[[#This Row],[Time_taken]])*60+MINUTE(tbl_raw_data[[#This Row],[Time_taken]])+SECOND(tbl_raw_data[[#This Row],[Time_taken]])/60</f>
        <v>7</v>
      </c>
      <c r="K1608" s="52">
        <f>DATE(YEAR(tbl_raw_data[[#This Row],[Date Actioned]]),MONTH(tbl_raw_data[[#This Row],[Date Actioned]]),DAY(tbl_raw_data[[#This Row],[Date Actioned]]))</f>
        <v>45145</v>
      </c>
      <c r="L1608" s="50" t="str">
        <f>UPPER(TEXT(tbl_raw_data[[#This Row],[updated_date]],"MMMM"))</f>
        <v>AUGUST</v>
      </c>
      <c r="M1608" s="50" t="str">
        <f>"WEEK "&amp; IF(ROUNDUP(DAY(tbl_raw_data[[#This Row],[updated_date]])/7,0)=5,4,ROUNDUP(DAY(tbl_raw_data[[#This Row],[updated_date]])/7,0))</f>
        <v>WEEK 1</v>
      </c>
      <c r="N1608" s="50" t="str">
        <f>UPPER(VLOOKUP(tbl_raw_data[[#This Row],[Analyst]],Settiings!$A$2:$B$16,2,0))</f>
        <v>HARDIK</v>
      </c>
      <c r="O1608" s="50" t="str">
        <f>TRIM(UPPER(tbl_raw_data[[#This Row],[Outcome]]))</f>
        <v>WITHDRAW</v>
      </c>
      <c r="P1608" s="50" t="str">
        <f>TRIM(UPPER(tbl_raw_data[[#This Row],[Queue Name]]))</f>
        <v>CONSUMER PRE BUREAU</v>
      </c>
      <c r="Q1608" s="50" t="str">
        <f>IF(tbl_raw_data[[#This Row],[Time taken in min]]&lt;=Settiings!$D$2,"SLA_MET","SLA_NOT_MET")</f>
        <v>SLA_MET</v>
      </c>
      <c r="R1608" s="94"/>
    </row>
    <row r="1609" spans="1:18" x14ac:dyDescent="0.3">
      <c r="A1609" s="20" t="s">
        <v>2737</v>
      </c>
      <c r="B1609" s="9">
        <v>45146.716747685183</v>
      </c>
      <c r="C1609" s="24">
        <v>45146.722233796296</v>
      </c>
      <c r="D1609" s="25" t="s">
        <v>8</v>
      </c>
      <c r="E1609" s="25" t="s">
        <v>47</v>
      </c>
      <c r="F1609" s="25" t="s">
        <v>53</v>
      </c>
      <c r="G1609" s="25" t="s">
        <v>2738</v>
      </c>
      <c r="H1609" s="80" t="s">
        <v>7448</v>
      </c>
      <c r="I1609" s="48">
        <f>tbl_raw_data[[#This Row],[Date Actioned]]-tbl_raw_data[[#This Row],[Date Tagged]]</f>
        <v>5.4861111129866913E-3</v>
      </c>
      <c r="J1609" s="46">
        <f>HOUR(tbl_raw_data[[#This Row],[Time_taken]])*60+MINUTE(tbl_raw_data[[#This Row],[Time_taken]])+SECOND(tbl_raw_data[[#This Row],[Time_taken]])/60</f>
        <v>7.9</v>
      </c>
      <c r="K1609" s="52">
        <f>DATE(YEAR(tbl_raw_data[[#This Row],[Date Actioned]]),MONTH(tbl_raw_data[[#This Row],[Date Actioned]]),DAY(tbl_raw_data[[#This Row],[Date Actioned]]))</f>
        <v>45146</v>
      </c>
      <c r="L1609" s="50" t="str">
        <f>UPPER(TEXT(tbl_raw_data[[#This Row],[updated_date]],"MMMM"))</f>
        <v>AUGUST</v>
      </c>
      <c r="M1609" s="50" t="str">
        <f>"WEEK "&amp; IF(ROUNDUP(DAY(tbl_raw_data[[#This Row],[updated_date]])/7,0)=5,4,ROUNDUP(DAY(tbl_raw_data[[#This Row],[updated_date]])/7,0))</f>
        <v>WEEK 2</v>
      </c>
      <c r="N1609" s="50" t="str">
        <f>UPPER(VLOOKUP(tbl_raw_data[[#This Row],[Analyst]],Settiings!$A$2:$B$16,2,0))</f>
        <v>NAVED</v>
      </c>
      <c r="O1609" s="50" t="str">
        <f>TRIM(UPPER(tbl_raw_data[[#This Row],[Outcome]]))</f>
        <v>WITHDRAW</v>
      </c>
      <c r="P1609" s="50" t="str">
        <f>TRIM(UPPER(tbl_raw_data[[#This Row],[Queue Name]]))</f>
        <v>CONSUMER PRE BUREAU</v>
      </c>
      <c r="Q1609" s="50" t="str">
        <f>IF(tbl_raw_data[[#This Row],[Time taken in min]]&lt;=Settiings!$D$2,"SLA_MET","SLA_NOT_MET")</f>
        <v>SLA_MET</v>
      </c>
      <c r="R1609" s="94"/>
    </row>
    <row r="1610" spans="1:18" x14ac:dyDescent="0.3">
      <c r="A1610" s="14" t="s">
        <v>3084</v>
      </c>
      <c r="B1610" s="15">
        <v>45148.49659722222</v>
      </c>
      <c r="C1610" s="16">
        <v>45148.503564814811</v>
      </c>
      <c r="D1610" s="17" t="s">
        <v>8</v>
      </c>
      <c r="E1610" s="17" t="s">
        <v>19</v>
      </c>
      <c r="F1610" s="17" t="s">
        <v>53</v>
      </c>
      <c r="G1610" s="17" t="s">
        <v>3085</v>
      </c>
      <c r="H1610" s="80" t="s">
        <v>7448</v>
      </c>
      <c r="I1610" s="48">
        <f>tbl_raw_data[[#This Row],[Date Actioned]]-tbl_raw_data[[#This Row],[Date Tagged]]</f>
        <v>6.9675925915362313E-3</v>
      </c>
      <c r="J1610" s="46">
        <f>HOUR(tbl_raw_data[[#This Row],[Time_taken]])*60+MINUTE(tbl_raw_data[[#This Row],[Time_taken]])+SECOND(tbl_raw_data[[#This Row],[Time_taken]])/60</f>
        <v>10.033333333333333</v>
      </c>
      <c r="K1610" s="52">
        <f>DATE(YEAR(tbl_raw_data[[#This Row],[Date Actioned]]),MONTH(tbl_raw_data[[#This Row],[Date Actioned]]),DAY(tbl_raw_data[[#This Row],[Date Actioned]]))</f>
        <v>45148</v>
      </c>
      <c r="L1610" s="50" t="str">
        <f>UPPER(TEXT(tbl_raw_data[[#This Row],[updated_date]],"MMMM"))</f>
        <v>AUGUST</v>
      </c>
      <c r="M1610" s="50" t="str">
        <f>"WEEK "&amp; IF(ROUNDUP(DAY(tbl_raw_data[[#This Row],[updated_date]])/7,0)=5,4,ROUNDUP(DAY(tbl_raw_data[[#This Row],[updated_date]])/7,0))</f>
        <v>WEEK 2</v>
      </c>
      <c r="N1610" s="50" t="str">
        <f>UPPER(VLOOKUP(tbl_raw_data[[#This Row],[Analyst]],Settiings!$A$2:$B$16,2,0))</f>
        <v>NAVED</v>
      </c>
      <c r="O1610" s="50" t="str">
        <f>TRIM(UPPER(tbl_raw_data[[#This Row],[Outcome]]))</f>
        <v>WITHDRAW</v>
      </c>
      <c r="P1610" s="50" t="str">
        <f>TRIM(UPPER(tbl_raw_data[[#This Row],[Queue Name]]))</f>
        <v>CONSUMER POST BUREAU</v>
      </c>
      <c r="Q1610" s="50" t="str">
        <f>IF(tbl_raw_data[[#This Row],[Time taken in min]]&lt;=Settiings!$D$2,"SLA_MET","SLA_NOT_MET")</f>
        <v>SLA_MET</v>
      </c>
      <c r="R1610" s="94"/>
    </row>
    <row r="1611" spans="1:18" x14ac:dyDescent="0.3">
      <c r="A1611" s="14" t="s">
        <v>3199</v>
      </c>
      <c r="B1611" s="15">
        <v>45148.720752314817</v>
      </c>
      <c r="C1611" s="16">
        <v>45148.724085648151</v>
      </c>
      <c r="D1611" s="17" t="s">
        <v>8</v>
      </c>
      <c r="E1611" s="17" t="s">
        <v>47</v>
      </c>
      <c r="F1611" s="17" t="s">
        <v>53</v>
      </c>
      <c r="G1611" s="17" t="s">
        <v>3200</v>
      </c>
      <c r="H1611" s="80" t="s">
        <v>7448</v>
      </c>
      <c r="I1611" s="48">
        <f>tbl_raw_data[[#This Row],[Date Actioned]]-tbl_raw_data[[#This Row],[Date Tagged]]</f>
        <v>3.3333333340124227E-3</v>
      </c>
      <c r="J1611" s="46">
        <f>HOUR(tbl_raw_data[[#This Row],[Time_taken]])*60+MINUTE(tbl_raw_data[[#This Row],[Time_taken]])+SECOND(tbl_raw_data[[#This Row],[Time_taken]])/60</f>
        <v>4.8</v>
      </c>
      <c r="K1611" s="52">
        <f>DATE(YEAR(tbl_raw_data[[#This Row],[Date Actioned]]),MONTH(tbl_raw_data[[#This Row],[Date Actioned]]),DAY(tbl_raw_data[[#This Row],[Date Actioned]]))</f>
        <v>45148</v>
      </c>
      <c r="L1611" s="50" t="str">
        <f>UPPER(TEXT(tbl_raw_data[[#This Row],[updated_date]],"MMMM"))</f>
        <v>AUGUST</v>
      </c>
      <c r="M1611" s="50" t="str">
        <f>"WEEK "&amp; IF(ROUNDUP(DAY(tbl_raw_data[[#This Row],[updated_date]])/7,0)=5,4,ROUNDUP(DAY(tbl_raw_data[[#This Row],[updated_date]])/7,0))</f>
        <v>WEEK 2</v>
      </c>
      <c r="N1611" s="50" t="str">
        <f>UPPER(VLOOKUP(tbl_raw_data[[#This Row],[Analyst]],Settiings!$A$2:$B$16,2,0))</f>
        <v>NAVED</v>
      </c>
      <c r="O1611" s="50" t="str">
        <f>TRIM(UPPER(tbl_raw_data[[#This Row],[Outcome]]))</f>
        <v>WITHDRAW</v>
      </c>
      <c r="P1611" s="50" t="str">
        <f>TRIM(UPPER(tbl_raw_data[[#This Row],[Queue Name]]))</f>
        <v>CONSUMER PRE BUREAU</v>
      </c>
      <c r="Q1611" s="50" t="str">
        <f>IF(tbl_raw_data[[#This Row],[Time taken in min]]&lt;=Settiings!$D$2,"SLA_MET","SLA_NOT_MET")</f>
        <v>SLA_MET</v>
      </c>
      <c r="R1611" s="94"/>
    </row>
    <row r="1612" spans="1:18" x14ac:dyDescent="0.3">
      <c r="A1612" s="14" t="s">
        <v>3281</v>
      </c>
      <c r="B1612" s="15">
        <v>45149.431307870371</v>
      </c>
      <c r="C1612" s="16">
        <v>45149.435023148151</v>
      </c>
      <c r="D1612" s="17" t="s">
        <v>8</v>
      </c>
      <c r="E1612" s="17" t="s">
        <v>47</v>
      </c>
      <c r="F1612" s="17" t="s">
        <v>1222</v>
      </c>
      <c r="G1612" s="17" t="s">
        <v>3282</v>
      </c>
      <c r="H1612" s="80" t="s">
        <v>7448</v>
      </c>
      <c r="I1612" s="48">
        <f>tbl_raw_data[[#This Row],[Date Actioned]]-tbl_raw_data[[#This Row],[Date Tagged]]</f>
        <v>3.7152777804294601E-3</v>
      </c>
      <c r="J1612" s="46">
        <f>HOUR(tbl_raw_data[[#This Row],[Time_taken]])*60+MINUTE(tbl_raw_data[[#This Row],[Time_taken]])+SECOND(tbl_raw_data[[#This Row],[Time_taken]])/60</f>
        <v>5.35</v>
      </c>
      <c r="K1612" s="52">
        <f>DATE(YEAR(tbl_raw_data[[#This Row],[Date Actioned]]),MONTH(tbl_raw_data[[#This Row],[Date Actioned]]),DAY(tbl_raw_data[[#This Row],[Date Actioned]]))</f>
        <v>45149</v>
      </c>
      <c r="L1612" s="50" t="str">
        <f>UPPER(TEXT(tbl_raw_data[[#This Row],[updated_date]],"MMMM"))</f>
        <v>AUGUST</v>
      </c>
      <c r="M1612" s="50" t="str">
        <f>"WEEK "&amp; IF(ROUNDUP(DAY(tbl_raw_data[[#This Row],[updated_date]])/7,0)=5,4,ROUNDUP(DAY(tbl_raw_data[[#This Row],[updated_date]])/7,0))</f>
        <v>WEEK 2</v>
      </c>
      <c r="N1612" s="50" t="str">
        <f>UPPER(VLOOKUP(tbl_raw_data[[#This Row],[Analyst]],Settiings!$A$2:$B$16,2,0))</f>
        <v>HARDIK</v>
      </c>
      <c r="O1612" s="50" t="str">
        <f>TRIM(UPPER(tbl_raw_data[[#This Row],[Outcome]]))</f>
        <v>WITHDRAW</v>
      </c>
      <c r="P1612" s="50" t="str">
        <f>TRIM(UPPER(tbl_raw_data[[#This Row],[Queue Name]]))</f>
        <v>CONSUMER PRE BUREAU</v>
      </c>
      <c r="Q1612" s="50" t="str">
        <f>IF(tbl_raw_data[[#This Row],[Time taken in min]]&lt;=Settiings!$D$2,"SLA_MET","SLA_NOT_MET")</f>
        <v>SLA_MET</v>
      </c>
      <c r="R1612" s="94"/>
    </row>
    <row r="1613" spans="1:18" x14ac:dyDescent="0.3">
      <c r="A1613" s="14" t="s">
        <v>3332</v>
      </c>
      <c r="B1613" s="9">
        <v>45149.535520833335</v>
      </c>
      <c r="C1613" s="24">
        <v>45149.545034722221</v>
      </c>
      <c r="D1613" s="25" t="s">
        <v>8</v>
      </c>
      <c r="E1613" s="25" t="s">
        <v>19</v>
      </c>
      <c r="F1613" s="25" t="s">
        <v>1222</v>
      </c>
      <c r="G1613" s="25" t="s">
        <v>3333</v>
      </c>
      <c r="H1613" s="80" t="s">
        <v>7448</v>
      </c>
      <c r="I1613" s="48">
        <f>tbl_raw_data[[#This Row],[Date Actioned]]-tbl_raw_data[[#This Row],[Date Tagged]]</f>
        <v>9.5138888864312321E-3</v>
      </c>
      <c r="J1613" s="46">
        <f>HOUR(tbl_raw_data[[#This Row],[Time_taken]])*60+MINUTE(tbl_raw_data[[#This Row],[Time_taken]])+SECOND(tbl_raw_data[[#This Row],[Time_taken]])/60</f>
        <v>13.7</v>
      </c>
      <c r="K1613" s="52">
        <f>DATE(YEAR(tbl_raw_data[[#This Row],[Date Actioned]]),MONTH(tbl_raw_data[[#This Row],[Date Actioned]]),DAY(tbl_raw_data[[#This Row],[Date Actioned]]))</f>
        <v>45149</v>
      </c>
      <c r="L1613" s="50" t="str">
        <f>UPPER(TEXT(tbl_raw_data[[#This Row],[updated_date]],"MMMM"))</f>
        <v>AUGUST</v>
      </c>
      <c r="M1613" s="50" t="str">
        <f>"WEEK "&amp; IF(ROUNDUP(DAY(tbl_raw_data[[#This Row],[updated_date]])/7,0)=5,4,ROUNDUP(DAY(tbl_raw_data[[#This Row],[updated_date]])/7,0))</f>
        <v>WEEK 2</v>
      </c>
      <c r="N1613" s="50" t="str">
        <f>UPPER(VLOOKUP(tbl_raw_data[[#This Row],[Analyst]],Settiings!$A$2:$B$16,2,0))</f>
        <v>HARDIK</v>
      </c>
      <c r="O1613" s="50" t="str">
        <f>TRIM(UPPER(tbl_raw_data[[#This Row],[Outcome]]))</f>
        <v>WITHDRAW</v>
      </c>
      <c r="P1613" s="50" t="str">
        <f>TRIM(UPPER(tbl_raw_data[[#This Row],[Queue Name]]))</f>
        <v>CONSUMER POST BUREAU</v>
      </c>
      <c r="Q1613" s="50" t="str">
        <f>IF(tbl_raw_data[[#This Row],[Time taken in min]]&lt;=Settiings!$D$2,"SLA_MET","SLA_NOT_MET")</f>
        <v>SLA_MET</v>
      </c>
      <c r="R1613" s="94"/>
    </row>
    <row r="1614" spans="1:18" x14ac:dyDescent="0.3">
      <c r="A1614" s="23" t="s">
        <v>3443</v>
      </c>
      <c r="B1614" s="9">
        <v>45149.730671296296</v>
      </c>
      <c r="C1614" s="24">
        <v>45149.734050925923</v>
      </c>
      <c r="D1614" s="25" t="s">
        <v>8</v>
      </c>
      <c r="E1614" s="25" t="s">
        <v>19</v>
      </c>
      <c r="F1614" s="25" t="s">
        <v>53</v>
      </c>
      <c r="G1614" s="25" t="s">
        <v>3444</v>
      </c>
      <c r="H1614" s="80" t="s">
        <v>7448</v>
      </c>
      <c r="I1614" s="48">
        <f>tbl_raw_data[[#This Row],[Date Actioned]]-tbl_raw_data[[#This Row],[Date Tagged]]</f>
        <v>3.379629626579117E-3</v>
      </c>
      <c r="J1614" s="46">
        <f>HOUR(tbl_raw_data[[#This Row],[Time_taken]])*60+MINUTE(tbl_raw_data[[#This Row],[Time_taken]])+SECOND(tbl_raw_data[[#This Row],[Time_taken]])/60</f>
        <v>4.8666666666666671</v>
      </c>
      <c r="K1614" s="52">
        <f>DATE(YEAR(tbl_raw_data[[#This Row],[Date Actioned]]),MONTH(tbl_raw_data[[#This Row],[Date Actioned]]),DAY(tbl_raw_data[[#This Row],[Date Actioned]]))</f>
        <v>45149</v>
      </c>
      <c r="L1614" s="50" t="str">
        <f>UPPER(TEXT(tbl_raw_data[[#This Row],[updated_date]],"MMMM"))</f>
        <v>AUGUST</v>
      </c>
      <c r="M1614" s="50" t="str">
        <f>"WEEK "&amp; IF(ROUNDUP(DAY(tbl_raw_data[[#This Row],[updated_date]])/7,0)=5,4,ROUNDUP(DAY(tbl_raw_data[[#This Row],[updated_date]])/7,0))</f>
        <v>WEEK 2</v>
      </c>
      <c r="N1614" s="50" t="str">
        <f>UPPER(VLOOKUP(tbl_raw_data[[#This Row],[Analyst]],Settiings!$A$2:$B$16,2,0))</f>
        <v>NAVED</v>
      </c>
      <c r="O1614" s="50" t="str">
        <f>TRIM(UPPER(tbl_raw_data[[#This Row],[Outcome]]))</f>
        <v>WITHDRAW</v>
      </c>
      <c r="P1614" s="50" t="str">
        <f>TRIM(UPPER(tbl_raw_data[[#This Row],[Queue Name]]))</f>
        <v>CONSUMER POST BUREAU</v>
      </c>
      <c r="Q1614" s="50" t="str">
        <f>IF(tbl_raw_data[[#This Row],[Time taken in min]]&lt;=Settiings!$D$2,"SLA_MET","SLA_NOT_MET")</f>
        <v>SLA_MET</v>
      </c>
      <c r="R1614" s="94"/>
    </row>
    <row r="1615" spans="1:18" x14ac:dyDescent="0.3">
      <c r="A1615" s="20" t="s">
        <v>3700</v>
      </c>
      <c r="B1615" s="9">
        <v>45151.632152777776</v>
      </c>
      <c r="C1615" s="24">
        <v>45151.638761574075</v>
      </c>
      <c r="D1615" s="25" t="s">
        <v>8</v>
      </c>
      <c r="E1615" s="25" t="s">
        <v>19</v>
      </c>
      <c r="F1615" s="25" t="s">
        <v>53</v>
      </c>
      <c r="G1615" s="25" t="s">
        <v>3701</v>
      </c>
      <c r="H1615" s="80" t="s">
        <v>7448</v>
      </c>
      <c r="I1615" s="48">
        <f>tbl_raw_data[[#This Row],[Date Actioned]]-tbl_raw_data[[#This Row],[Date Tagged]]</f>
        <v>6.6087962986784987E-3</v>
      </c>
      <c r="J1615" s="46">
        <f>HOUR(tbl_raw_data[[#This Row],[Time_taken]])*60+MINUTE(tbl_raw_data[[#This Row],[Time_taken]])+SECOND(tbl_raw_data[[#This Row],[Time_taken]])/60</f>
        <v>9.5166666666666675</v>
      </c>
      <c r="K1615" s="52">
        <f>DATE(YEAR(tbl_raw_data[[#This Row],[Date Actioned]]),MONTH(tbl_raw_data[[#This Row],[Date Actioned]]),DAY(tbl_raw_data[[#This Row],[Date Actioned]]))</f>
        <v>45151</v>
      </c>
      <c r="L1615" s="50" t="str">
        <f>UPPER(TEXT(tbl_raw_data[[#This Row],[updated_date]],"MMMM"))</f>
        <v>AUGUST</v>
      </c>
      <c r="M1615" s="50" t="str">
        <f>"WEEK "&amp; IF(ROUNDUP(DAY(tbl_raw_data[[#This Row],[updated_date]])/7,0)=5,4,ROUNDUP(DAY(tbl_raw_data[[#This Row],[updated_date]])/7,0))</f>
        <v>WEEK 2</v>
      </c>
      <c r="N1615" s="50" t="str">
        <f>UPPER(VLOOKUP(tbl_raw_data[[#This Row],[Analyst]],Settiings!$A$2:$B$16,2,0))</f>
        <v>NAVED</v>
      </c>
      <c r="O1615" s="50" t="str">
        <f>TRIM(UPPER(tbl_raw_data[[#This Row],[Outcome]]))</f>
        <v>WITHDRAW</v>
      </c>
      <c r="P1615" s="50" t="str">
        <f>TRIM(UPPER(tbl_raw_data[[#This Row],[Queue Name]]))</f>
        <v>CONSUMER POST BUREAU</v>
      </c>
      <c r="Q1615" s="50" t="str">
        <f>IF(tbl_raw_data[[#This Row],[Time taken in min]]&lt;=Settiings!$D$2,"SLA_MET","SLA_NOT_MET")</f>
        <v>SLA_MET</v>
      </c>
      <c r="R1615" s="94"/>
    </row>
    <row r="1616" spans="1:18" x14ac:dyDescent="0.3">
      <c r="A1616" s="14" t="s">
        <v>4555</v>
      </c>
      <c r="B1616" s="15">
        <v>45155.552951388891</v>
      </c>
      <c r="C1616" s="16">
        <v>45155.560659722221</v>
      </c>
      <c r="D1616" s="17" t="s">
        <v>8</v>
      </c>
      <c r="E1616" s="17" t="s">
        <v>9</v>
      </c>
      <c r="F1616" s="17" t="s">
        <v>53</v>
      </c>
      <c r="G1616" s="17" t="s">
        <v>4556</v>
      </c>
      <c r="H1616" s="80" t="s">
        <v>7448</v>
      </c>
      <c r="I1616" s="48">
        <f>tbl_raw_data[[#This Row],[Date Actioned]]-tbl_raw_data[[#This Row],[Date Tagged]]</f>
        <v>7.7083333308110014E-3</v>
      </c>
      <c r="J1616" s="46">
        <f>HOUR(tbl_raw_data[[#This Row],[Time_taken]])*60+MINUTE(tbl_raw_data[[#This Row],[Time_taken]])+SECOND(tbl_raw_data[[#This Row],[Time_taken]])/60</f>
        <v>11.1</v>
      </c>
      <c r="K1616" s="52">
        <f>DATE(YEAR(tbl_raw_data[[#This Row],[Date Actioned]]),MONTH(tbl_raw_data[[#This Row],[Date Actioned]]),DAY(tbl_raw_data[[#This Row],[Date Actioned]]))</f>
        <v>45155</v>
      </c>
      <c r="L1616" s="50" t="str">
        <f>UPPER(TEXT(tbl_raw_data[[#This Row],[updated_date]],"MMMM"))</f>
        <v>AUGUST</v>
      </c>
      <c r="M1616" s="50" t="str">
        <f>"WEEK "&amp; IF(ROUNDUP(DAY(tbl_raw_data[[#This Row],[updated_date]])/7,0)=5,4,ROUNDUP(DAY(tbl_raw_data[[#This Row],[updated_date]])/7,0))</f>
        <v>WEEK 3</v>
      </c>
      <c r="N1616" s="50" t="str">
        <f>UPPER(VLOOKUP(tbl_raw_data[[#This Row],[Analyst]],Settiings!$A$2:$B$16,2,0))</f>
        <v>NAVED</v>
      </c>
      <c r="O1616" s="50" t="str">
        <f>TRIM(UPPER(tbl_raw_data[[#This Row],[Outcome]]))</f>
        <v>WITHDRAW</v>
      </c>
      <c r="P1616" s="50" t="str">
        <f>TRIM(UPPER(tbl_raw_data[[#This Row],[Queue Name]]))</f>
        <v>CONSUMER EXISTING</v>
      </c>
      <c r="Q1616" s="50" t="str">
        <f>IF(tbl_raw_data[[#This Row],[Time taken in min]]&lt;=Settiings!$D$2,"SLA_MET","SLA_NOT_MET")</f>
        <v>SLA_MET</v>
      </c>
      <c r="R1616" s="94"/>
    </row>
    <row r="1617" spans="1:18" x14ac:dyDescent="0.3">
      <c r="A1617" s="20" t="s">
        <v>4737</v>
      </c>
      <c r="B1617" s="9">
        <v>45156.480787037035</v>
      </c>
      <c r="C1617" s="24">
        <v>45156.483622685184</v>
      </c>
      <c r="D1617" s="25" t="s">
        <v>8</v>
      </c>
      <c r="E1617" s="25" t="s">
        <v>47</v>
      </c>
      <c r="F1617" s="25" t="s">
        <v>70</v>
      </c>
      <c r="G1617" s="25" t="s">
        <v>4738</v>
      </c>
      <c r="H1617" s="80" t="s">
        <v>7448</v>
      </c>
      <c r="I1617" s="48">
        <f>tbl_raw_data[[#This Row],[Date Actioned]]-tbl_raw_data[[#This Row],[Date Tagged]]</f>
        <v>2.8356481489026919E-3</v>
      </c>
      <c r="J1617" s="46">
        <f>HOUR(tbl_raw_data[[#This Row],[Time_taken]])*60+MINUTE(tbl_raw_data[[#This Row],[Time_taken]])+SECOND(tbl_raw_data[[#This Row],[Time_taken]])/60</f>
        <v>4.083333333333333</v>
      </c>
      <c r="K1617" s="52">
        <f>DATE(YEAR(tbl_raw_data[[#This Row],[Date Actioned]]),MONTH(tbl_raw_data[[#This Row],[Date Actioned]]),DAY(tbl_raw_data[[#This Row],[Date Actioned]]))</f>
        <v>45156</v>
      </c>
      <c r="L1617" s="50" t="str">
        <f>UPPER(TEXT(tbl_raw_data[[#This Row],[updated_date]],"MMMM"))</f>
        <v>AUGUST</v>
      </c>
      <c r="M1617" s="50" t="str">
        <f>"WEEK "&amp; IF(ROUNDUP(DAY(tbl_raw_data[[#This Row],[updated_date]])/7,0)=5,4,ROUNDUP(DAY(tbl_raw_data[[#This Row],[updated_date]])/7,0))</f>
        <v>WEEK 3</v>
      </c>
      <c r="N1617" s="50" t="str">
        <f>UPPER(VLOOKUP(tbl_raw_data[[#This Row],[Analyst]],Settiings!$A$2:$B$16,2,0))</f>
        <v>ASIF</v>
      </c>
      <c r="O1617" s="50" t="str">
        <f>TRIM(UPPER(tbl_raw_data[[#This Row],[Outcome]]))</f>
        <v>WITHDRAW</v>
      </c>
      <c r="P1617" s="50" t="str">
        <f>TRIM(UPPER(tbl_raw_data[[#This Row],[Queue Name]]))</f>
        <v>CONSUMER PRE BUREAU</v>
      </c>
      <c r="Q1617" s="50" t="str">
        <f>IF(tbl_raw_data[[#This Row],[Time taken in min]]&lt;=Settiings!$D$2,"SLA_MET","SLA_NOT_MET")</f>
        <v>SLA_MET</v>
      </c>
      <c r="R1617" s="94"/>
    </row>
    <row r="1618" spans="1:18" x14ac:dyDescent="0.3">
      <c r="A1618" s="14" t="s">
        <v>4787</v>
      </c>
      <c r="B1618" s="9">
        <v>45156.558148148149</v>
      </c>
      <c r="C1618" s="24">
        <v>45156.563287037039</v>
      </c>
      <c r="D1618" s="25" t="s">
        <v>8</v>
      </c>
      <c r="E1618" s="25" t="s">
        <v>47</v>
      </c>
      <c r="F1618" s="25" t="s">
        <v>70</v>
      </c>
      <c r="G1618" s="25" t="s">
        <v>4788</v>
      </c>
      <c r="H1618" s="80" t="s">
        <v>7448</v>
      </c>
      <c r="I1618" s="48">
        <f>tbl_raw_data[[#This Row],[Date Actioned]]-tbl_raw_data[[#This Row],[Date Tagged]]</f>
        <v>5.1388888896326534E-3</v>
      </c>
      <c r="J1618" s="46">
        <f>HOUR(tbl_raw_data[[#This Row],[Time_taken]])*60+MINUTE(tbl_raw_data[[#This Row],[Time_taken]])+SECOND(tbl_raw_data[[#This Row],[Time_taken]])/60</f>
        <v>7.4</v>
      </c>
      <c r="K1618" s="52">
        <f>DATE(YEAR(tbl_raw_data[[#This Row],[Date Actioned]]),MONTH(tbl_raw_data[[#This Row],[Date Actioned]]),DAY(tbl_raw_data[[#This Row],[Date Actioned]]))</f>
        <v>45156</v>
      </c>
      <c r="L1618" s="50" t="str">
        <f>UPPER(TEXT(tbl_raw_data[[#This Row],[updated_date]],"MMMM"))</f>
        <v>AUGUST</v>
      </c>
      <c r="M1618" s="50" t="str">
        <f>"WEEK "&amp; IF(ROUNDUP(DAY(tbl_raw_data[[#This Row],[updated_date]])/7,0)=5,4,ROUNDUP(DAY(tbl_raw_data[[#This Row],[updated_date]])/7,0))</f>
        <v>WEEK 3</v>
      </c>
      <c r="N1618" s="50" t="str">
        <f>UPPER(VLOOKUP(tbl_raw_data[[#This Row],[Analyst]],Settiings!$A$2:$B$16,2,0))</f>
        <v>ASIF</v>
      </c>
      <c r="O1618" s="50" t="str">
        <f>TRIM(UPPER(tbl_raw_data[[#This Row],[Outcome]]))</f>
        <v>WITHDRAW</v>
      </c>
      <c r="P1618" s="50" t="str">
        <f>TRIM(UPPER(tbl_raw_data[[#This Row],[Queue Name]]))</f>
        <v>CONSUMER PRE BUREAU</v>
      </c>
      <c r="Q1618" s="50" t="str">
        <f>IF(tbl_raw_data[[#This Row],[Time taken in min]]&lt;=Settiings!$D$2,"SLA_MET","SLA_NOT_MET")</f>
        <v>SLA_MET</v>
      </c>
      <c r="R1618" s="94"/>
    </row>
    <row r="1619" spans="1:18" x14ac:dyDescent="0.3">
      <c r="A1619" s="14" t="s">
        <v>5164</v>
      </c>
      <c r="B1619" s="9">
        <v>45158.598645833335</v>
      </c>
      <c r="C1619" s="30">
        <v>45158.609548611108</v>
      </c>
      <c r="D1619" s="31" t="s">
        <v>8</v>
      </c>
      <c r="E1619" s="31" t="s">
        <v>19</v>
      </c>
      <c r="F1619" s="31" t="s">
        <v>686</v>
      </c>
      <c r="G1619" s="31" t="s">
        <v>5165</v>
      </c>
      <c r="H1619" s="80" t="s">
        <v>7448</v>
      </c>
      <c r="I1619" s="48">
        <f>tbl_raw_data[[#This Row],[Date Actioned]]-tbl_raw_data[[#This Row],[Date Tagged]]</f>
        <v>1.0902777772571426E-2</v>
      </c>
      <c r="J1619" s="46">
        <f>HOUR(tbl_raw_data[[#This Row],[Time_taken]])*60+MINUTE(tbl_raw_data[[#This Row],[Time_taken]])+SECOND(tbl_raw_data[[#This Row],[Time_taken]])/60</f>
        <v>15.7</v>
      </c>
      <c r="K1619" s="52">
        <f>DATE(YEAR(tbl_raw_data[[#This Row],[Date Actioned]]),MONTH(tbl_raw_data[[#This Row],[Date Actioned]]),DAY(tbl_raw_data[[#This Row],[Date Actioned]]))</f>
        <v>45158</v>
      </c>
      <c r="L1619" s="50" t="str">
        <f>UPPER(TEXT(tbl_raw_data[[#This Row],[updated_date]],"MMMM"))</f>
        <v>AUGUST</v>
      </c>
      <c r="M1619" s="50" t="str">
        <f>"WEEK "&amp; IF(ROUNDUP(DAY(tbl_raw_data[[#This Row],[updated_date]])/7,0)=5,4,ROUNDUP(DAY(tbl_raw_data[[#This Row],[updated_date]])/7,0))</f>
        <v>WEEK 3</v>
      </c>
      <c r="N1619" s="50" t="str">
        <f>UPPER(VLOOKUP(tbl_raw_data[[#This Row],[Analyst]],Settiings!$A$2:$B$16,2,0))</f>
        <v>FARDIN</v>
      </c>
      <c r="O1619" s="50" t="str">
        <f>TRIM(UPPER(tbl_raw_data[[#This Row],[Outcome]]))</f>
        <v>WITHDRAW</v>
      </c>
      <c r="P1619" s="50" t="str">
        <f>TRIM(UPPER(tbl_raw_data[[#This Row],[Queue Name]]))</f>
        <v>CONSUMER POST BUREAU</v>
      </c>
      <c r="Q1619" s="50" t="str">
        <f>IF(tbl_raw_data[[#This Row],[Time taken in min]]&lt;=Settiings!$D$2,"SLA_MET","SLA_NOT_MET")</f>
        <v>SLA_MET</v>
      </c>
      <c r="R1619" s="94"/>
    </row>
    <row r="1620" spans="1:18" x14ac:dyDescent="0.3">
      <c r="A1620" s="23" t="s">
        <v>5175</v>
      </c>
      <c r="B1620" s="9">
        <v>45158.612812500003</v>
      </c>
      <c r="C1620" s="30">
        <v>45158.622210648151</v>
      </c>
      <c r="D1620" s="31" t="s">
        <v>8</v>
      </c>
      <c r="E1620" s="31" t="s">
        <v>47</v>
      </c>
      <c r="F1620" s="31" t="s">
        <v>65</v>
      </c>
      <c r="G1620" s="31" t="s">
        <v>5176</v>
      </c>
      <c r="H1620" s="80" t="s">
        <v>7448</v>
      </c>
      <c r="I1620" s="48">
        <f>tbl_raw_data[[#This Row],[Date Actioned]]-tbl_raw_data[[#This Row],[Date Tagged]]</f>
        <v>9.3981481477385387E-3</v>
      </c>
      <c r="J1620" s="46">
        <f>HOUR(tbl_raw_data[[#This Row],[Time_taken]])*60+MINUTE(tbl_raw_data[[#This Row],[Time_taken]])+SECOND(tbl_raw_data[[#This Row],[Time_taken]])/60</f>
        <v>13.533333333333333</v>
      </c>
      <c r="K1620" s="52">
        <f>DATE(YEAR(tbl_raw_data[[#This Row],[Date Actioned]]),MONTH(tbl_raw_data[[#This Row],[Date Actioned]]),DAY(tbl_raw_data[[#This Row],[Date Actioned]]))</f>
        <v>45158</v>
      </c>
      <c r="L1620" s="50" t="str">
        <f>UPPER(TEXT(tbl_raw_data[[#This Row],[updated_date]],"MMMM"))</f>
        <v>AUGUST</v>
      </c>
      <c r="M1620" s="50" t="str">
        <f>"WEEK "&amp; IF(ROUNDUP(DAY(tbl_raw_data[[#This Row],[updated_date]])/7,0)=5,4,ROUNDUP(DAY(tbl_raw_data[[#This Row],[updated_date]])/7,0))</f>
        <v>WEEK 3</v>
      </c>
      <c r="N1620" s="50" t="str">
        <f>UPPER(VLOOKUP(tbl_raw_data[[#This Row],[Analyst]],Settiings!$A$2:$B$16,2,0))</f>
        <v>SAM</v>
      </c>
      <c r="O1620" s="50" t="str">
        <f>TRIM(UPPER(tbl_raw_data[[#This Row],[Outcome]]))</f>
        <v>WITHDRAW</v>
      </c>
      <c r="P1620" s="50" t="str">
        <f>TRIM(UPPER(tbl_raw_data[[#This Row],[Queue Name]]))</f>
        <v>CONSUMER PRE BUREAU</v>
      </c>
      <c r="Q1620" s="50" t="str">
        <f>IF(tbl_raw_data[[#This Row],[Time taken in min]]&lt;=Settiings!$D$2,"SLA_MET","SLA_NOT_MET")</f>
        <v>SLA_MET</v>
      </c>
      <c r="R1620" s="94"/>
    </row>
    <row r="1621" spans="1:18" x14ac:dyDescent="0.3">
      <c r="A1621" s="23" t="s">
        <v>5798</v>
      </c>
      <c r="B1621" s="9">
        <v>45161.525208333333</v>
      </c>
      <c r="C1621" s="30">
        <v>45161.528217592589</v>
      </c>
      <c r="D1621" s="31" t="s">
        <v>8</v>
      </c>
      <c r="E1621" s="31" t="s">
        <v>19</v>
      </c>
      <c r="F1621" s="31" t="s">
        <v>70</v>
      </c>
      <c r="G1621" s="31" t="s">
        <v>5799</v>
      </c>
      <c r="H1621" s="80" t="s">
        <v>7448</v>
      </c>
      <c r="I1621" s="48">
        <f>tbl_raw_data[[#This Row],[Date Actioned]]-tbl_raw_data[[#This Row],[Date Tagged]]</f>
        <v>3.009259256941732E-3</v>
      </c>
      <c r="J1621" s="46">
        <f>HOUR(tbl_raw_data[[#This Row],[Time_taken]])*60+MINUTE(tbl_raw_data[[#This Row],[Time_taken]])+SECOND(tbl_raw_data[[#This Row],[Time_taken]])/60</f>
        <v>4.333333333333333</v>
      </c>
      <c r="K1621" s="52">
        <f>DATE(YEAR(tbl_raw_data[[#This Row],[Date Actioned]]),MONTH(tbl_raw_data[[#This Row],[Date Actioned]]),DAY(tbl_raw_data[[#This Row],[Date Actioned]]))</f>
        <v>45161</v>
      </c>
      <c r="L1621" s="50" t="str">
        <f>UPPER(TEXT(tbl_raw_data[[#This Row],[updated_date]],"MMMM"))</f>
        <v>AUGUST</v>
      </c>
      <c r="M1621" s="50" t="str">
        <f>"WEEK "&amp; IF(ROUNDUP(DAY(tbl_raw_data[[#This Row],[updated_date]])/7,0)=5,4,ROUNDUP(DAY(tbl_raw_data[[#This Row],[updated_date]])/7,0))</f>
        <v>WEEK 4</v>
      </c>
      <c r="N1621" s="50" t="str">
        <f>UPPER(VLOOKUP(tbl_raw_data[[#This Row],[Analyst]],Settiings!$A$2:$B$16,2,0))</f>
        <v>ASIF</v>
      </c>
      <c r="O1621" s="50" t="str">
        <f>TRIM(UPPER(tbl_raw_data[[#This Row],[Outcome]]))</f>
        <v>WITHDRAW</v>
      </c>
      <c r="P1621" s="50" t="str">
        <f>TRIM(UPPER(tbl_raw_data[[#This Row],[Queue Name]]))</f>
        <v>CONSUMER POST BUREAU</v>
      </c>
      <c r="Q1621" s="50" t="str">
        <f>IF(tbl_raw_data[[#This Row],[Time taken in min]]&lt;=Settiings!$D$2,"SLA_MET","SLA_NOT_MET")</f>
        <v>SLA_MET</v>
      </c>
      <c r="R1621" s="94"/>
    </row>
    <row r="1622" spans="1:18" x14ac:dyDescent="0.3">
      <c r="A1622" s="20" t="s">
        <v>6140</v>
      </c>
      <c r="B1622" s="15">
        <v>45162.635092592594</v>
      </c>
      <c r="C1622" s="28">
        <v>45162.641574074078</v>
      </c>
      <c r="D1622" s="29" t="s">
        <v>8</v>
      </c>
      <c r="E1622" s="29" t="s">
        <v>19</v>
      </c>
      <c r="F1622" s="29" t="s">
        <v>53</v>
      </c>
      <c r="G1622" s="29" t="s">
        <v>6141</v>
      </c>
      <c r="H1622" s="80" t="s">
        <v>7448</v>
      </c>
      <c r="I1622" s="48">
        <f>tbl_raw_data[[#This Row],[Date Actioned]]-tbl_raw_data[[#This Row],[Date Tagged]]</f>
        <v>6.4814814832061529E-3</v>
      </c>
      <c r="J1622" s="46">
        <f>HOUR(tbl_raw_data[[#This Row],[Time_taken]])*60+MINUTE(tbl_raw_data[[#This Row],[Time_taken]])+SECOND(tbl_raw_data[[#This Row],[Time_taken]])/60</f>
        <v>9.3333333333333339</v>
      </c>
      <c r="K1622" s="52">
        <f>DATE(YEAR(tbl_raw_data[[#This Row],[Date Actioned]]),MONTH(tbl_raw_data[[#This Row],[Date Actioned]]),DAY(tbl_raw_data[[#This Row],[Date Actioned]]))</f>
        <v>45162</v>
      </c>
      <c r="L1622" s="50" t="str">
        <f>UPPER(TEXT(tbl_raw_data[[#This Row],[updated_date]],"MMMM"))</f>
        <v>AUGUST</v>
      </c>
      <c r="M1622" s="50" t="str">
        <f>"WEEK "&amp; IF(ROUNDUP(DAY(tbl_raw_data[[#This Row],[updated_date]])/7,0)=5,4,ROUNDUP(DAY(tbl_raw_data[[#This Row],[updated_date]])/7,0))</f>
        <v>WEEK 4</v>
      </c>
      <c r="N1622" s="50" t="str">
        <f>UPPER(VLOOKUP(tbl_raw_data[[#This Row],[Analyst]],Settiings!$A$2:$B$16,2,0))</f>
        <v>NAVED</v>
      </c>
      <c r="O1622" s="50" t="str">
        <f>TRIM(UPPER(tbl_raw_data[[#This Row],[Outcome]]))</f>
        <v>WITHDRAW</v>
      </c>
      <c r="P1622" s="50" t="str">
        <f>TRIM(UPPER(tbl_raw_data[[#This Row],[Queue Name]]))</f>
        <v>CONSUMER POST BUREAU</v>
      </c>
      <c r="Q1622" s="50" t="str">
        <f>IF(tbl_raw_data[[#This Row],[Time taken in min]]&lt;=Settiings!$D$2,"SLA_MET","SLA_NOT_MET")</f>
        <v>SLA_MET</v>
      </c>
      <c r="R1622" s="94"/>
    </row>
    <row r="1623" spans="1:18" x14ac:dyDescent="0.3">
      <c r="A1623" s="20" t="s">
        <v>6332</v>
      </c>
      <c r="B1623" s="15">
        <v>45163.571875000001</v>
      </c>
      <c r="C1623" s="28">
        <v>45163.580949074072</v>
      </c>
      <c r="D1623" s="29" t="s">
        <v>8</v>
      </c>
      <c r="E1623" s="29" t="s">
        <v>47</v>
      </c>
      <c r="F1623" s="29" t="s">
        <v>53</v>
      </c>
      <c r="G1623" s="29" t="s">
        <v>6333</v>
      </c>
      <c r="H1623" s="80" t="s">
        <v>7448</v>
      </c>
      <c r="I1623" s="48">
        <f>tbl_raw_data[[#This Row],[Date Actioned]]-tbl_raw_data[[#This Row],[Date Tagged]]</f>
        <v>9.074074070667848E-3</v>
      </c>
      <c r="J1623" s="46">
        <f>HOUR(tbl_raw_data[[#This Row],[Time_taken]])*60+MINUTE(tbl_raw_data[[#This Row],[Time_taken]])+SECOND(tbl_raw_data[[#This Row],[Time_taken]])/60</f>
        <v>13.066666666666666</v>
      </c>
      <c r="K1623" s="52">
        <f>DATE(YEAR(tbl_raw_data[[#This Row],[Date Actioned]]),MONTH(tbl_raw_data[[#This Row],[Date Actioned]]),DAY(tbl_raw_data[[#This Row],[Date Actioned]]))</f>
        <v>45163</v>
      </c>
      <c r="L1623" s="50" t="str">
        <f>UPPER(TEXT(tbl_raw_data[[#This Row],[updated_date]],"MMMM"))</f>
        <v>AUGUST</v>
      </c>
      <c r="M1623" s="50" t="str">
        <f>"WEEK "&amp; IF(ROUNDUP(DAY(tbl_raw_data[[#This Row],[updated_date]])/7,0)=5,4,ROUNDUP(DAY(tbl_raw_data[[#This Row],[updated_date]])/7,0))</f>
        <v>WEEK 4</v>
      </c>
      <c r="N1623" s="50" t="str">
        <f>UPPER(VLOOKUP(tbl_raw_data[[#This Row],[Analyst]],Settiings!$A$2:$B$16,2,0))</f>
        <v>NAVED</v>
      </c>
      <c r="O1623" s="50" t="str">
        <f>TRIM(UPPER(tbl_raw_data[[#This Row],[Outcome]]))</f>
        <v>WITHDRAW</v>
      </c>
      <c r="P1623" s="50" t="str">
        <f>TRIM(UPPER(tbl_raw_data[[#This Row],[Queue Name]]))</f>
        <v>CONSUMER PRE BUREAU</v>
      </c>
      <c r="Q1623" s="50" t="str">
        <f>IF(tbl_raw_data[[#This Row],[Time taken in min]]&lt;=Settiings!$D$2,"SLA_MET","SLA_NOT_MET")</f>
        <v>SLA_MET</v>
      </c>
      <c r="R1623" s="94"/>
    </row>
    <row r="1624" spans="1:18" x14ac:dyDescent="0.3">
      <c r="A1624" s="14" t="s">
        <v>6440</v>
      </c>
      <c r="B1624" s="15">
        <v>45163.733298611114</v>
      </c>
      <c r="C1624" s="28">
        <v>45163.739178240743</v>
      </c>
      <c r="D1624" s="29" t="s">
        <v>8</v>
      </c>
      <c r="E1624" s="29" t="s">
        <v>19</v>
      </c>
      <c r="F1624" s="29" t="s">
        <v>53</v>
      </c>
      <c r="G1624" s="29" t="s">
        <v>6441</v>
      </c>
      <c r="H1624" s="80" t="s">
        <v>7448</v>
      </c>
      <c r="I1624" s="48">
        <f>tbl_raw_data[[#This Row],[Date Actioned]]-tbl_raw_data[[#This Row],[Date Tagged]]</f>
        <v>5.8796296289074235E-3</v>
      </c>
      <c r="J1624" s="46">
        <f>HOUR(tbl_raw_data[[#This Row],[Time_taken]])*60+MINUTE(tbl_raw_data[[#This Row],[Time_taken]])+SECOND(tbl_raw_data[[#This Row],[Time_taken]])/60</f>
        <v>8.4666666666666668</v>
      </c>
      <c r="K1624" s="52">
        <f>DATE(YEAR(tbl_raw_data[[#This Row],[Date Actioned]]),MONTH(tbl_raw_data[[#This Row],[Date Actioned]]),DAY(tbl_raw_data[[#This Row],[Date Actioned]]))</f>
        <v>45163</v>
      </c>
      <c r="L1624" s="50" t="str">
        <f>UPPER(TEXT(tbl_raw_data[[#This Row],[updated_date]],"MMMM"))</f>
        <v>AUGUST</v>
      </c>
      <c r="M1624" s="50" t="str">
        <f>"WEEK "&amp; IF(ROUNDUP(DAY(tbl_raw_data[[#This Row],[updated_date]])/7,0)=5,4,ROUNDUP(DAY(tbl_raw_data[[#This Row],[updated_date]])/7,0))</f>
        <v>WEEK 4</v>
      </c>
      <c r="N1624" s="50" t="str">
        <f>UPPER(VLOOKUP(tbl_raw_data[[#This Row],[Analyst]],Settiings!$A$2:$B$16,2,0))</f>
        <v>NAVED</v>
      </c>
      <c r="O1624" s="50" t="str">
        <f>TRIM(UPPER(tbl_raw_data[[#This Row],[Outcome]]))</f>
        <v>WITHDRAW</v>
      </c>
      <c r="P1624" s="50" t="str">
        <f>TRIM(UPPER(tbl_raw_data[[#This Row],[Queue Name]]))</f>
        <v>CONSUMER POST BUREAU</v>
      </c>
      <c r="Q1624" s="50" t="str">
        <f>IF(tbl_raw_data[[#This Row],[Time taken in min]]&lt;=Settiings!$D$2,"SLA_MET","SLA_NOT_MET")</f>
        <v>SLA_MET</v>
      </c>
      <c r="R1624" s="94"/>
    </row>
    <row r="1625" spans="1:18" x14ac:dyDescent="0.3">
      <c r="A1625" s="8" t="s">
        <v>6856</v>
      </c>
      <c r="B1625" s="9">
        <v>45166.635092592594</v>
      </c>
      <c r="C1625" s="10">
        <v>45166.641574074078</v>
      </c>
      <c r="D1625" s="11" t="s">
        <v>8</v>
      </c>
      <c r="E1625" s="12" t="s">
        <v>19</v>
      </c>
      <c r="F1625" s="11" t="s">
        <v>53</v>
      </c>
      <c r="G1625" s="13" t="s">
        <v>6141</v>
      </c>
      <c r="H1625" s="80" t="s">
        <v>7448</v>
      </c>
      <c r="I1625" s="48">
        <f>tbl_raw_data[[#This Row],[Date Actioned]]-tbl_raw_data[[#This Row],[Date Tagged]]</f>
        <v>6.4814814832061529E-3</v>
      </c>
      <c r="J1625" s="46">
        <f>HOUR(tbl_raw_data[[#This Row],[Time_taken]])*60+MINUTE(tbl_raw_data[[#This Row],[Time_taken]])+SECOND(tbl_raw_data[[#This Row],[Time_taken]])/60</f>
        <v>9.3333333333333339</v>
      </c>
      <c r="K1625" s="52">
        <f>DATE(YEAR(tbl_raw_data[[#This Row],[Date Actioned]]),MONTH(tbl_raw_data[[#This Row],[Date Actioned]]),DAY(tbl_raw_data[[#This Row],[Date Actioned]]))</f>
        <v>45166</v>
      </c>
      <c r="L1625" s="50" t="str">
        <f>UPPER(TEXT(tbl_raw_data[[#This Row],[updated_date]],"MMMM"))</f>
        <v>AUGUST</v>
      </c>
      <c r="M1625" s="50" t="str">
        <f>"WEEK "&amp; IF(ROUNDUP(DAY(tbl_raw_data[[#This Row],[updated_date]])/7,0)=5,4,ROUNDUP(DAY(tbl_raw_data[[#This Row],[updated_date]])/7,0))</f>
        <v>WEEK 4</v>
      </c>
      <c r="N1625" s="50" t="str">
        <f>UPPER(VLOOKUP(tbl_raw_data[[#This Row],[Analyst]],Settiings!$A$2:$B$16,2,0))</f>
        <v>NAVED</v>
      </c>
      <c r="O1625" s="50" t="str">
        <f>TRIM(UPPER(tbl_raw_data[[#This Row],[Outcome]]))</f>
        <v>WITHDRAW</v>
      </c>
      <c r="P1625" s="50" t="str">
        <f>TRIM(UPPER(tbl_raw_data[[#This Row],[Queue Name]]))</f>
        <v>CONSUMER POST BUREAU</v>
      </c>
      <c r="Q1625" s="50" t="str">
        <f>IF(tbl_raw_data[[#This Row],[Time taken in min]]&lt;=Settiings!$D$2,"SLA_MET","SLA_NOT_MET")</f>
        <v>SLA_MET</v>
      </c>
      <c r="R1625" s="94"/>
    </row>
    <row r="1626" spans="1:18" x14ac:dyDescent="0.3">
      <c r="A1626" s="8" t="s">
        <v>54</v>
      </c>
      <c r="B1626" s="9">
        <v>45136.455324074072</v>
      </c>
      <c r="C1626" s="10">
        <v>45136.458518518521</v>
      </c>
      <c r="D1626" s="11" t="s">
        <v>55</v>
      </c>
      <c r="E1626" s="12" t="s">
        <v>19</v>
      </c>
      <c r="F1626" s="11" t="s">
        <v>50</v>
      </c>
      <c r="G1626" s="13"/>
      <c r="H1626" s="78" t="s">
        <v>7449</v>
      </c>
      <c r="I1626" s="48">
        <f>tbl_raw_data[[#This Row],[Date Actioned]]-tbl_raw_data[[#This Row],[Date Tagged]]</f>
        <v>3.1944444490363821E-3</v>
      </c>
      <c r="J1626" s="46">
        <f>HOUR(tbl_raw_data[[#This Row],[Time_taken]])*60+MINUTE(tbl_raw_data[[#This Row],[Time_taken]])+SECOND(tbl_raw_data[[#This Row],[Time_taken]])/60</f>
        <v>4.5999999999999996</v>
      </c>
      <c r="K1626" s="52">
        <f>DATE(YEAR(tbl_raw_data[[#This Row],[Date Actioned]]),MONTH(tbl_raw_data[[#This Row],[Date Actioned]]),DAY(tbl_raw_data[[#This Row],[Date Actioned]]))</f>
        <v>45136</v>
      </c>
      <c r="L1626" s="50" t="str">
        <f>UPPER(TEXT(tbl_raw_data[[#This Row],[updated_date]],"MMMM"))</f>
        <v>JULY</v>
      </c>
      <c r="M1626" s="50" t="str">
        <f>"WEEK "&amp; IF(ROUNDUP(DAY(tbl_raw_data[[#This Row],[updated_date]])/7,0)=5,4,ROUNDUP(DAY(tbl_raw_data[[#This Row],[updated_date]])/7,0))</f>
        <v>WEEK 4</v>
      </c>
      <c r="N1626" s="50" t="str">
        <f>UPPER(VLOOKUP(tbl_raw_data[[#This Row],[Analyst]],Settiings!$A$2:$B$16,2,0))</f>
        <v>SHAHID</v>
      </c>
      <c r="O1626" s="50" t="str">
        <f>TRIM(UPPER(tbl_raw_data[[#This Row],[Outcome]]))</f>
        <v>WITHDRAW</v>
      </c>
      <c r="P1626" s="50" t="str">
        <f>TRIM(UPPER(tbl_raw_data[[#This Row],[Queue Name]]))</f>
        <v>CONSUMER POST BUREAU</v>
      </c>
      <c r="Q1626" s="50" t="str">
        <f>IF(tbl_raw_data[[#This Row],[Time taken in min]]&lt;=Settiings!$D$2,"SLA_MET","SLA_NOT_MET")</f>
        <v>SLA_MET</v>
      </c>
      <c r="R1626" s="94"/>
    </row>
    <row r="1627" spans="1:18" x14ac:dyDescent="0.3">
      <c r="A1627" s="8" t="s">
        <v>92</v>
      </c>
      <c r="B1627" s="9">
        <v>45136.488912037035</v>
      </c>
      <c r="C1627" s="10">
        <v>45136.500636574077</v>
      </c>
      <c r="D1627" s="11" t="s">
        <v>55</v>
      </c>
      <c r="E1627" s="12" t="s">
        <v>9</v>
      </c>
      <c r="F1627" s="11" t="s">
        <v>43</v>
      </c>
      <c r="G1627" s="13"/>
      <c r="H1627" s="78" t="s">
        <v>7449</v>
      </c>
      <c r="I1627" s="48">
        <f>tbl_raw_data[[#This Row],[Date Actioned]]-tbl_raw_data[[#This Row],[Date Tagged]]</f>
        <v>1.1724537042027805E-2</v>
      </c>
      <c r="J1627" s="46">
        <f>HOUR(tbl_raw_data[[#This Row],[Time_taken]])*60+MINUTE(tbl_raw_data[[#This Row],[Time_taken]])+SECOND(tbl_raw_data[[#This Row],[Time_taken]])/60</f>
        <v>16.883333333333333</v>
      </c>
      <c r="K1627" s="52">
        <f>DATE(YEAR(tbl_raw_data[[#This Row],[Date Actioned]]),MONTH(tbl_raw_data[[#This Row],[Date Actioned]]),DAY(tbl_raw_data[[#This Row],[Date Actioned]]))</f>
        <v>45136</v>
      </c>
      <c r="L1627" s="50" t="str">
        <f>UPPER(TEXT(tbl_raw_data[[#This Row],[updated_date]],"MMMM"))</f>
        <v>JULY</v>
      </c>
      <c r="M1627" s="50" t="str">
        <f>"WEEK "&amp; IF(ROUNDUP(DAY(tbl_raw_data[[#This Row],[updated_date]])/7,0)=5,4,ROUNDUP(DAY(tbl_raw_data[[#This Row],[updated_date]])/7,0))</f>
        <v>WEEK 4</v>
      </c>
      <c r="N1627" s="50" t="str">
        <f>UPPER(VLOOKUP(tbl_raw_data[[#This Row],[Analyst]],Settiings!$A$2:$B$16,2,0))</f>
        <v>MERCEDES</v>
      </c>
      <c r="O1627" s="50" t="str">
        <f>TRIM(UPPER(tbl_raw_data[[#This Row],[Outcome]]))</f>
        <v>WITHDRAW</v>
      </c>
      <c r="P1627" s="50" t="str">
        <f>TRIM(UPPER(tbl_raw_data[[#This Row],[Queue Name]]))</f>
        <v>CONSUMER EXISTING</v>
      </c>
      <c r="Q1627" s="50" t="str">
        <f>IF(tbl_raw_data[[#This Row],[Time taken in min]]&lt;=Settiings!$D$2,"SLA_MET","SLA_NOT_MET")</f>
        <v>SLA_MET</v>
      </c>
      <c r="R1627" s="94"/>
    </row>
    <row r="1628" spans="1:18" x14ac:dyDescent="0.3">
      <c r="A1628" s="8" t="s">
        <v>129</v>
      </c>
      <c r="B1628" s="9">
        <v>45136.543425925927</v>
      </c>
      <c r="C1628" s="10">
        <v>45136.552118055559</v>
      </c>
      <c r="D1628" s="11" t="s">
        <v>55</v>
      </c>
      <c r="E1628" s="12" t="s">
        <v>19</v>
      </c>
      <c r="F1628" s="11" t="s">
        <v>50</v>
      </c>
      <c r="G1628" s="13"/>
      <c r="H1628" s="78" t="s">
        <v>7449</v>
      </c>
      <c r="I1628" s="48">
        <f>tbl_raw_data[[#This Row],[Date Actioned]]-tbl_raw_data[[#This Row],[Date Tagged]]</f>
        <v>8.6921296315267682E-3</v>
      </c>
      <c r="J1628" s="46">
        <f>HOUR(tbl_raw_data[[#This Row],[Time_taken]])*60+MINUTE(tbl_raw_data[[#This Row],[Time_taken]])+SECOND(tbl_raw_data[[#This Row],[Time_taken]])/60</f>
        <v>12.516666666666667</v>
      </c>
      <c r="K1628" s="52">
        <f>DATE(YEAR(tbl_raw_data[[#This Row],[Date Actioned]]),MONTH(tbl_raw_data[[#This Row],[Date Actioned]]),DAY(tbl_raw_data[[#This Row],[Date Actioned]]))</f>
        <v>45136</v>
      </c>
      <c r="L1628" s="50" t="str">
        <f>UPPER(TEXT(tbl_raw_data[[#This Row],[updated_date]],"MMMM"))</f>
        <v>JULY</v>
      </c>
      <c r="M1628" s="50" t="str">
        <f>"WEEK "&amp; IF(ROUNDUP(DAY(tbl_raw_data[[#This Row],[updated_date]])/7,0)=5,4,ROUNDUP(DAY(tbl_raw_data[[#This Row],[updated_date]])/7,0))</f>
        <v>WEEK 4</v>
      </c>
      <c r="N1628" s="50" t="str">
        <f>UPPER(VLOOKUP(tbl_raw_data[[#This Row],[Analyst]],Settiings!$A$2:$B$16,2,0))</f>
        <v>SHAHID</v>
      </c>
      <c r="O1628" s="50" t="str">
        <f>TRIM(UPPER(tbl_raw_data[[#This Row],[Outcome]]))</f>
        <v>WITHDRAW</v>
      </c>
      <c r="P1628" s="50" t="str">
        <f>TRIM(UPPER(tbl_raw_data[[#This Row],[Queue Name]]))</f>
        <v>CONSUMER POST BUREAU</v>
      </c>
      <c r="Q1628" s="50" t="str">
        <f>IF(tbl_raw_data[[#This Row],[Time taken in min]]&lt;=Settiings!$D$2,"SLA_MET","SLA_NOT_MET")</f>
        <v>SLA_MET</v>
      </c>
      <c r="R1628" s="94"/>
    </row>
    <row r="1629" spans="1:18" x14ac:dyDescent="0.3">
      <c r="A1629" s="8" t="s">
        <v>140</v>
      </c>
      <c r="B1629" s="9">
        <v>45136.552048611113</v>
      </c>
      <c r="C1629" s="10">
        <v>45136.567824074074</v>
      </c>
      <c r="D1629" s="11" t="s">
        <v>55</v>
      </c>
      <c r="E1629" s="12" t="s">
        <v>9</v>
      </c>
      <c r="F1629" s="11" t="s">
        <v>76</v>
      </c>
      <c r="G1629" s="13"/>
      <c r="H1629" s="78" t="s">
        <v>7449</v>
      </c>
      <c r="I1629" s="48">
        <f>tbl_raw_data[[#This Row],[Date Actioned]]-tbl_raw_data[[#This Row],[Date Tagged]]</f>
        <v>1.5775462961755693E-2</v>
      </c>
      <c r="J1629" s="46">
        <f>HOUR(tbl_raw_data[[#This Row],[Time_taken]])*60+MINUTE(tbl_raw_data[[#This Row],[Time_taken]])+SECOND(tbl_raw_data[[#This Row],[Time_taken]])/60</f>
        <v>22.716666666666665</v>
      </c>
      <c r="K1629" s="52">
        <f>DATE(YEAR(tbl_raw_data[[#This Row],[Date Actioned]]),MONTH(tbl_raw_data[[#This Row],[Date Actioned]]),DAY(tbl_raw_data[[#This Row],[Date Actioned]]))</f>
        <v>45136</v>
      </c>
      <c r="L1629" s="50" t="str">
        <f>UPPER(TEXT(tbl_raw_data[[#This Row],[updated_date]],"MMMM"))</f>
        <v>JULY</v>
      </c>
      <c r="M1629" s="50" t="str">
        <f>"WEEK "&amp; IF(ROUNDUP(DAY(tbl_raw_data[[#This Row],[updated_date]])/7,0)=5,4,ROUNDUP(DAY(tbl_raw_data[[#This Row],[updated_date]])/7,0))</f>
        <v>WEEK 4</v>
      </c>
      <c r="N1629" s="50" t="str">
        <f>UPPER(VLOOKUP(tbl_raw_data[[#This Row],[Analyst]],Settiings!$A$2:$B$16,2,0))</f>
        <v>ROHAN</v>
      </c>
      <c r="O1629" s="50" t="str">
        <f>TRIM(UPPER(tbl_raw_data[[#This Row],[Outcome]]))</f>
        <v>WITHDRAW</v>
      </c>
      <c r="P1629" s="50" t="str">
        <f>TRIM(UPPER(tbl_raw_data[[#This Row],[Queue Name]]))</f>
        <v>CONSUMER EXISTING</v>
      </c>
      <c r="Q1629" s="50" t="str">
        <f>IF(tbl_raw_data[[#This Row],[Time taken in min]]&lt;=Settiings!$D$2,"SLA_MET","SLA_NOT_MET")</f>
        <v>SLA_NOT_MET</v>
      </c>
      <c r="R1629" s="94"/>
    </row>
    <row r="1630" spans="1:18" x14ac:dyDescent="0.3">
      <c r="A1630" s="8" t="s">
        <v>216</v>
      </c>
      <c r="B1630" s="9">
        <v>45136.631284722222</v>
      </c>
      <c r="C1630" s="10">
        <v>45136.643472222226</v>
      </c>
      <c r="D1630" s="11" t="s">
        <v>55</v>
      </c>
      <c r="E1630" s="12" t="s">
        <v>19</v>
      </c>
      <c r="F1630" s="11" t="s">
        <v>50</v>
      </c>
      <c r="G1630" s="13"/>
      <c r="H1630" s="78" t="s">
        <v>7449</v>
      </c>
      <c r="I1630" s="48">
        <f>tbl_raw_data[[#This Row],[Date Actioned]]-tbl_raw_data[[#This Row],[Date Tagged]]</f>
        <v>1.2187500004074536E-2</v>
      </c>
      <c r="J1630" s="46">
        <f>HOUR(tbl_raw_data[[#This Row],[Time_taken]])*60+MINUTE(tbl_raw_data[[#This Row],[Time_taken]])+SECOND(tbl_raw_data[[#This Row],[Time_taken]])/60</f>
        <v>17.55</v>
      </c>
      <c r="K1630" s="52">
        <f>DATE(YEAR(tbl_raw_data[[#This Row],[Date Actioned]]),MONTH(tbl_raw_data[[#This Row],[Date Actioned]]),DAY(tbl_raw_data[[#This Row],[Date Actioned]]))</f>
        <v>45136</v>
      </c>
      <c r="L1630" s="50" t="str">
        <f>UPPER(TEXT(tbl_raw_data[[#This Row],[updated_date]],"MMMM"))</f>
        <v>JULY</v>
      </c>
      <c r="M1630" s="50" t="str">
        <f>"WEEK "&amp; IF(ROUNDUP(DAY(tbl_raw_data[[#This Row],[updated_date]])/7,0)=5,4,ROUNDUP(DAY(tbl_raw_data[[#This Row],[updated_date]])/7,0))</f>
        <v>WEEK 4</v>
      </c>
      <c r="N1630" s="50" t="str">
        <f>UPPER(VLOOKUP(tbl_raw_data[[#This Row],[Analyst]],Settiings!$A$2:$B$16,2,0))</f>
        <v>SHAHID</v>
      </c>
      <c r="O1630" s="50" t="str">
        <f>TRIM(UPPER(tbl_raw_data[[#This Row],[Outcome]]))</f>
        <v>WITHDRAW</v>
      </c>
      <c r="P1630" s="50" t="str">
        <f>TRIM(UPPER(tbl_raw_data[[#This Row],[Queue Name]]))</f>
        <v>CONSUMER POST BUREAU</v>
      </c>
      <c r="Q1630" s="50" t="str">
        <f>IF(tbl_raw_data[[#This Row],[Time taken in min]]&lt;=Settiings!$D$2,"SLA_MET","SLA_NOT_MET")</f>
        <v>SLA_MET</v>
      </c>
      <c r="R1630" s="94"/>
    </row>
    <row r="1631" spans="1:18" x14ac:dyDescent="0.3">
      <c r="A1631" s="8" t="s">
        <v>258</v>
      </c>
      <c r="B1631" s="9">
        <v>45136.675092592595</v>
      </c>
      <c r="C1631" s="10">
        <v>45136.692326388889</v>
      </c>
      <c r="D1631" s="11" t="s">
        <v>55</v>
      </c>
      <c r="E1631" s="12" t="s">
        <v>19</v>
      </c>
      <c r="F1631" s="11" t="s">
        <v>24</v>
      </c>
      <c r="G1631" s="13"/>
      <c r="H1631" s="78" t="s">
        <v>7449</v>
      </c>
      <c r="I1631" s="48">
        <f>tbl_raw_data[[#This Row],[Date Actioned]]-tbl_raw_data[[#This Row],[Date Tagged]]</f>
        <v>1.7233796294021886E-2</v>
      </c>
      <c r="J1631" s="46">
        <f>HOUR(tbl_raw_data[[#This Row],[Time_taken]])*60+MINUTE(tbl_raw_data[[#This Row],[Time_taken]])+SECOND(tbl_raw_data[[#This Row],[Time_taken]])/60</f>
        <v>24.816666666666666</v>
      </c>
      <c r="K1631" s="52">
        <f>DATE(YEAR(tbl_raw_data[[#This Row],[Date Actioned]]),MONTH(tbl_raw_data[[#This Row],[Date Actioned]]),DAY(tbl_raw_data[[#This Row],[Date Actioned]]))</f>
        <v>45136</v>
      </c>
      <c r="L1631" s="50" t="str">
        <f>UPPER(TEXT(tbl_raw_data[[#This Row],[updated_date]],"MMMM"))</f>
        <v>JULY</v>
      </c>
      <c r="M1631" s="50" t="str">
        <f>"WEEK "&amp; IF(ROUNDUP(DAY(tbl_raw_data[[#This Row],[updated_date]])/7,0)=5,4,ROUNDUP(DAY(tbl_raw_data[[#This Row],[updated_date]])/7,0))</f>
        <v>WEEK 4</v>
      </c>
      <c r="N1631" s="50" t="str">
        <f>UPPER(VLOOKUP(tbl_raw_data[[#This Row],[Analyst]],Settiings!$A$2:$B$16,2,0))</f>
        <v>QUADIR</v>
      </c>
      <c r="O1631" s="50" t="str">
        <f>TRIM(UPPER(tbl_raw_data[[#This Row],[Outcome]]))</f>
        <v>WITHDRAW</v>
      </c>
      <c r="P1631" s="50" t="str">
        <f>TRIM(UPPER(tbl_raw_data[[#This Row],[Queue Name]]))</f>
        <v>CONSUMER POST BUREAU</v>
      </c>
      <c r="Q1631" s="50" t="str">
        <f>IF(tbl_raw_data[[#This Row],[Time taken in min]]&lt;=Settiings!$D$2,"SLA_MET","SLA_NOT_MET")</f>
        <v>SLA_NOT_MET</v>
      </c>
      <c r="R1631" s="94"/>
    </row>
    <row r="1632" spans="1:18" x14ac:dyDescent="0.3">
      <c r="A1632" s="8" t="s">
        <v>280</v>
      </c>
      <c r="B1632" s="9">
        <v>45136.68854166667</v>
      </c>
      <c r="C1632" s="10">
        <v>45136.701365740744</v>
      </c>
      <c r="D1632" s="11" t="s">
        <v>55</v>
      </c>
      <c r="E1632" s="12" t="s">
        <v>9</v>
      </c>
      <c r="F1632" s="11" t="s">
        <v>24</v>
      </c>
      <c r="G1632" s="13"/>
      <c r="H1632" s="78" t="s">
        <v>7449</v>
      </c>
      <c r="I1632" s="48">
        <f>tbl_raw_data[[#This Row],[Date Actioned]]-tbl_raw_data[[#This Row],[Date Tagged]]</f>
        <v>1.2824074074160308E-2</v>
      </c>
      <c r="J1632" s="46">
        <f>HOUR(tbl_raw_data[[#This Row],[Time_taken]])*60+MINUTE(tbl_raw_data[[#This Row],[Time_taken]])+SECOND(tbl_raw_data[[#This Row],[Time_taken]])/60</f>
        <v>18.466666666666665</v>
      </c>
      <c r="K1632" s="52">
        <f>DATE(YEAR(tbl_raw_data[[#This Row],[Date Actioned]]),MONTH(tbl_raw_data[[#This Row],[Date Actioned]]),DAY(tbl_raw_data[[#This Row],[Date Actioned]]))</f>
        <v>45136</v>
      </c>
      <c r="L1632" s="50" t="str">
        <f>UPPER(TEXT(tbl_raw_data[[#This Row],[updated_date]],"MMMM"))</f>
        <v>JULY</v>
      </c>
      <c r="M1632" s="50" t="str">
        <f>"WEEK "&amp; IF(ROUNDUP(DAY(tbl_raw_data[[#This Row],[updated_date]])/7,0)=5,4,ROUNDUP(DAY(tbl_raw_data[[#This Row],[updated_date]])/7,0))</f>
        <v>WEEK 4</v>
      </c>
      <c r="N1632" s="50" t="str">
        <f>UPPER(VLOOKUP(tbl_raw_data[[#This Row],[Analyst]],Settiings!$A$2:$B$16,2,0))</f>
        <v>QUADIR</v>
      </c>
      <c r="O1632" s="50" t="str">
        <f>TRIM(UPPER(tbl_raw_data[[#This Row],[Outcome]]))</f>
        <v>WITHDRAW</v>
      </c>
      <c r="P1632" s="50" t="str">
        <f>TRIM(UPPER(tbl_raw_data[[#This Row],[Queue Name]]))</f>
        <v>CONSUMER EXISTING</v>
      </c>
      <c r="Q1632" s="50" t="str">
        <f>IF(tbl_raw_data[[#This Row],[Time taken in min]]&lt;=Settiings!$D$2,"SLA_MET","SLA_NOT_MET")</f>
        <v>SLA_MET</v>
      </c>
      <c r="R1632" s="94"/>
    </row>
    <row r="1633" spans="1:18" x14ac:dyDescent="0.3">
      <c r="A1633" s="8" t="s">
        <v>281</v>
      </c>
      <c r="B1633" s="9">
        <v>45136.689155092594</v>
      </c>
      <c r="C1633" s="10">
        <v>45136.708877314813</v>
      </c>
      <c r="D1633" s="11" t="s">
        <v>55</v>
      </c>
      <c r="E1633" s="12" t="s">
        <v>19</v>
      </c>
      <c r="F1633" s="11" t="s">
        <v>24</v>
      </c>
      <c r="G1633" s="13"/>
      <c r="H1633" s="78" t="s">
        <v>7449</v>
      </c>
      <c r="I1633" s="48">
        <f>tbl_raw_data[[#This Row],[Date Actioned]]-tbl_raw_data[[#This Row],[Date Tagged]]</f>
        <v>1.972222221957054E-2</v>
      </c>
      <c r="J1633" s="46">
        <f>HOUR(tbl_raw_data[[#This Row],[Time_taken]])*60+MINUTE(tbl_raw_data[[#This Row],[Time_taken]])+SECOND(tbl_raw_data[[#This Row],[Time_taken]])/60</f>
        <v>28.4</v>
      </c>
      <c r="K1633" s="52">
        <f>DATE(YEAR(tbl_raw_data[[#This Row],[Date Actioned]]),MONTH(tbl_raw_data[[#This Row],[Date Actioned]]),DAY(tbl_raw_data[[#This Row],[Date Actioned]]))</f>
        <v>45136</v>
      </c>
      <c r="L1633" s="50" t="str">
        <f>UPPER(TEXT(tbl_raw_data[[#This Row],[updated_date]],"MMMM"))</f>
        <v>JULY</v>
      </c>
      <c r="M1633" s="50" t="str">
        <f>"WEEK "&amp; IF(ROUNDUP(DAY(tbl_raw_data[[#This Row],[updated_date]])/7,0)=5,4,ROUNDUP(DAY(tbl_raw_data[[#This Row],[updated_date]])/7,0))</f>
        <v>WEEK 4</v>
      </c>
      <c r="N1633" s="50" t="str">
        <f>UPPER(VLOOKUP(tbl_raw_data[[#This Row],[Analyst]],Settiings!$A$2:$B$16,2,0))</f>
        <v>QUADIR</v>
      </c>
      <c r="O1633" s="50" t="str">
        <f>TRIM(UPPER(tbl_raw_data[[#This Row],[Outcome]]))</f>
        <v>WITHDRAW</v>
      </c>
      <c r="P1633" s="50" t="str">
        <f>TRIM(UPPER(tbl_raw_data[[#This Row],[Queue Name]]))</f>
        <v>CONSUMER POST BUREAU</v>
      </c>
      <c r="Q1633" s="50" t="str">
        <f>IF(tbl_raw_data[[#This Row],[Time taken in min]]&lt;=Settiings!$D$2,"SLA_MET","SLA_NOT_MET")</f>
        <v>SLA_NOT_MET</v>
      </c>
      <c r="R1633" s="94"/>
    </row>
    <row r="1634" spans="1:18" x14ac:dyDescent="0.3">
      <c r="A1634" s="8" t="s">
        <v>285</v>
      </c>
      <c r="B1634" s="9">
        <v>45136.692499999997</v>
      </c>
      <c r="C1634" s="10">
        <v>45136.712523148148</v>
      </c>
      <c r="D1634" s="11" t="s">
        <v>55</v>
      </c>
      <c r="E1634" s="12" t="s">
        <v>19</v>
      </c>
      <c r="F1634" s="11" t="s">
        <v>50</v>
      </c>
      <c r="G1634" s="13"/>
      <c r="H1634" s="78" t="s">
        <v>7449</v>
      </c>
      <c r="I1634" s="48">
        <f>tbl_raw_data[[#This Row],[Date Actioned]]-tbl_raw_data[[#This Row],[Date Tagged]]</f>
        <v>2.0023148150357883E-2</v>
      </c>
      <c r="J1634" s="46">
        <f>HOUR(tbl_raw_data[[#This Row],[Time_taken]])*60+MINUTE(tbl_raw_data[[#This Row],[Time_taken]])+SECOND(tbl_raw_data[[#This Row],[Time_taken]])/60</f>
        <v>28.833333333333332</v>
      </c>
      <c r="K1634" s="52">
        <f>DATE(YEAR(tbl_raw_data[[#This Row],[Date Actioned]]),MONTH(tbl_raw_data[[#This Row],[Date Actioned]]),DAY(tbl_raw_data[[#This Row],[Date Actioned]]))</f>
        <v>45136</v>
      </c>
      <c r="L1634" s="50" t="str">
        <f>UPPER(TEXT(tbl_raw_data[[#This Row],[updated_date]],"MMMM"))</f>
        <v>JULY</v>
      </c>
      <c r="M1634" s="50" t="str">
        <f>"WEEK "&amp; IF(ROUNDUP(DAY(tbl_raw_data[[#This Row],[updated_date]])/7,0)=5,4,ROUNDUP(DAY(tbl_raw_data[[#This Row],[updated_date]])/7,0))</f>
        <v>WEEK 4</v>
      </c>
      <c r="N1634" s="50" t="str">
        <f>UPPER(VLOOKUP(tbl_raw_data[[#This Row],[Analyst]],Settiings!$A$2:$B$16,2,0))</f>
        <v>SHAHID</v>
      </c>
      <c r="O1634" s="50" t="str">
        <f>TRIM(UPPER(tbl_raw_data[[#This Row],[Outcome]]))</f>
        <v>WITHDRAW</v>
      </c>
      <c r="P1634" s="50" t="str">
        <f>TRIM(UPPER(tbl_raw_data[[#This Row],[Queue Name]]))</f>
        <v>CONSUMER POST BUREAU</v>
      </c>
      <c r="Q1634" s="50" t="str">
        <f>IF(tbl_raw_data[[#This Row],[Time taken in min]]&lt;=Settiings!$D$2,"SLA_MET","SLA_NOT_MET")</f>
        <v>SLA_NOT_MET</v>
      </c>
      <c r="R1634" s="94"/>
    </row>
    <row r="1635" spans="1:18" x14ac:dyDescent="0.3">
      <c r="A1635" s="8" t="s">
        <v>305</v>
      </c>
      <c r="B1635" s="9">
        <v>45136.705416666664</v>
      </c>
      <c r="C1635" s="10">
        <v>45136.718391203707</v>
      </c>
      <c r="D1635" s="11" t="s">
        <v>55</v>
      </c>
      <c r="E1635" s="12" t="s">
        <v>19</v>
      </c>
      <c r="F1635" s="11" t="s">
        <v>76</v>
      </c>
      <c r="G1635" s="13"/>
      <c r="H1635" s="78" t="s">
        <v>7449</v>
      </c>
      <c r="I1635" s="48">
        <f>tbl_raw_data[[#This Row],[Date Actioned]]-tbl_raw_data[[#This Row],[Date Tagged]]</f>
        <v>1.2974537043191958E-2</v>
      </c>
      <c r="J1635" s="46">
        <f>HOUR(tbl_raw_data[[#This Row],[Time_taken]])*60+MINUTE(tbl_raw_data[[#This Row],[Time_taken]])+SECOND(tbl_raw_data[[#This Row],[Time_taken]])/60</f>
        <v>18.683333333333334</v>
      </c>
      <c r="K1635" s="52">
        <f>DATE(YEAR(tbl_raw_data[[#This Row],[Date Actioned]]),MONTH(tbl_raw_data[[#This Row],[Date Actioned]]),DAY(tbl_raw_data[[#This Row],[Date Actioned]]))</f>
        <v>45136</v>
      </c>
      <c r="L1635" s="50" t="str">
        <f>UPPER(TEXT(tbl_raw_data[[#This Row],[updated_date]],"MMMM"))</f>
        <v>JULY</v>
      </c>
      <c r="M1635" s="50" t="str">
        <f>"WEEK "&amp; IF(ROUNDUP(DAY(tbl_raw_data[[#This Row],[updated_date]])/7,0)=5,4,ROUNDUP(DAY(tbl_raw_data[[#This Row],[updated_date]])/7,0))</f>
        <v>WEEK 4</v>
      </c>
      <c r="N1635" s="50" t="str">
        <f>UPPER(VLOOKUP(tbl_raw_data[[#This Row],[Analyst]],Settiings!$A$2:$B$16,2,0))</f>
        <v>ROHAN</v>
      </c>
      <c r="O1635" s="50" t="str">
        <f>TRIM(UPPER(tbl_raw_data[[#This Row],[Outcome]]))</f>
        <v>WITHDRAW</v>
      </c>
      <c r="P1635" s="50" t="str">
        <f>TRIM(UPPER(tbl_raw_data[[#This Row],[Queue Name]]))</f>
        <v>CONSUMER POST BUREAU</v>
      </c>
      <c r="Q1635" s="50" t="str">
        <f>IF(tbl_raw_data[[#This Row],[Time taken in min]]&lt;=Settiings!$D$2,"SLA_MET","SLA_NOT_MET")</f>
        <v>SLA_MET</v>
      </c>
      <c r="R1635" s="94"/>
    </row>
    <row r="1636" spans="1:18" x14ac:dyDescent="0.3">
      <c r="A1636" s="8" t="s">
        <v>360</v>
      </c>
      <c r="B1636" s="9">
        <v>45136.750810185185</v>
      </c>
      <c r="C1636" s="10">
        <v>45136.757395833331</v>
      </c>
      <c r="D1636" s="11" t="s">
        <v>55</v>
      </c>
      <c r="E1636" s="12" t="s">
        <v>19</v>
      </c>
      <c r="F1636" s="11" t="s">
        <v>50</v>
      </c>
      <c r="G1636" s="13"/>
      <c r="H1636" s="78" t="s">
        <v>7449</v>
      </c>
      <c r="I1636" s="48">
        <f>tbl_raw_data[[#This Row],[Date Actioned]]-tbl_raw_data[[#This Row],[Date Tagged]]</f>
        <v>6.5856481451191939E-3</v>
      </c>
      <c r="J1636" s="46">
        <f>HOUR(tbl_raw_data[[#This Row],[Time_taken]])*60+MINUTE(tbl_raw_data[[#This Row],[Time_taken]])+SECOND(tbl_raw_data[[#This Row],[Time_taken]])/60</f>
        <v>9.4833333333333325</v>
      </c>
      <c r="K1636" s="52">
        <f>DATE(YEAR(tbl_raw_data[[#This Row],[Date Actioned]]),MONTH(tbl_raw_data[[#This Row],[Date Actioned]]),DAY(tbl_raw_data[[#This Row],[Date Actioned]]))</f>
        <v>45136</v>
      </c>
      <c r="L1636" s="50" t="str">
        <f>UPPER(TEXT(tbl_raw_data[[#This Row],[updated_date]],"MMMM"))</f>
        <v>JULY</v>
      </c>
      <c r="M1636" s="50" t="str">
        <f>"WEEK "&amp; IF(ROUNDUP(DAY(tbl_raw_data[[#This Row],[updated_date]])/7,0)=5,4,ROUNDUP(DAY(tbl_raw_data[[#This Row],[updated_date]])/7,0))</f>
        <v>WEEK 4</v>
      </c>
      <c r="N1636" s="50" t="str">
        <f>UPPER(VLOOKUP(tbl_raw_data[[#This Row],[Analyst]],Settiings!$A$2:$B$16,2,0))</f>
        <v>SHAHID</v>
      </c>
      <c r="O1636" s="50" t="str">
        <f>TRIM(UPPER(tbl_raw_data[[#This Row],[Outcome]]))</f>
        <v>WITHDRAW</v>
      </c>
      <c r="P1636" s="50" t="str">
        <f>TRIM(UPPER(tbl_raw_data[[#This Row],[Queue Name]]))</f>
        <v>CONSUMER POST BUREAU</v>
      </c>
      <c r="Q1636" s="50" t="str">
        <f>IF(tbl_raw_data[[#This Row],[Time taken in min]]&lt;=Settiings!$D$2,"SLA_MET","SLA_NOT_MET")</f>
        <v>SLA_MET</v>
      </c>
      <c r="R1636" s="94"/>
    </row>
    <row r="1637" spans="1:18" x14ac:dyDescent="0.3">
      <c r="A1637" s="8" t="s">
        <v>381</v>
      </c>
      <c r="B1637" s="9">
        <v>45136.790173611109</v>
      </c>
      <c r="C1637" s="10">
        <v>45136.799062500002</v>
      </c>
      <c r="D1637" s="11" t="s">
        <v>55</v>
      </c>
      <c r="E1637" s="12" t="s">
        <v>19</v>
      </c>
      <c r="F1637" s="11" t="s">
        <v>76</v>
      </c>
      <c r="G1637" s="13"/>
      <c r="H1637" s="78" t="s">
        <v>7449</v>
      </c>
      <c r="I1637" s="48">
        <f>tbl_raw_data[[#This Row],[Date Actioned]]-tbl_raw_data[[#This Row],[Date Tagged]]</f>
        <v>8.8888888931251131E-3</v>
      </c>
      <c r="J1637" s="46">
        <f>HOUR(tbl_raw_data[[#This Row],[Time_taken]])*60+MINUTE(tbl_raw_data[[#This Row],[Time_taken]])+SECOND(tbl_raw_data[[#This Row],[Time_taken]])/60</f>
        <v>12.8</v>
      </c>
      <c r="K1637" s="52">
        <f>DATE(YEAR(tbl_raw_data[[#This Row],[Date Actioned]]),MONTH(tbl_raw_data[[#This Row],[Date Actioned]]),DAY(tbl_raw_data[[#This Row],[Date Actioned]]))</f>
        <v>45136</v>
      </c>
      <c r="L1637" s="50" t="str">
        <f>UPPER(TEXT(tbl_raw_data[[#This Row],[updated_date]],"MMMM"))</f>
        <v>JULY</v>
      </c>
      <c r="M1637" s="50" t="str">
        <f>"WEEK "&amp; IF(ROUNDUP(DAY(tbl_raw_data[[#This Row],[updated_date]])/7,0)=5,4,ROUNDUP(DAY(tbl_raw_data[[#This Row],[updated_date]])/7,0))</f>
        <v>WEEK 4</v>
      </c>
      <c r="N1637" s="50" t="str">
        <f>UPPER(VLOOKUP(tbl_raw_data[[#This Row],[Analyst]],Settiings!$A$2:$B$16,2,0))</f>
        <v>ROHAN</v>
      </c>
      <c r="O1637" s="50" t="str">
        <f>TRIM(UPPER(tbl_raw_data[[#This Row],[Outcome]]))</f>
        <v>WITHDRAW</v>
      </c>
      <c r="P1637" s="50" t="str">
        <f>TRIM(UPPER(tbl_raw_data[[#This Row],[Queue Name]]))</f>
        <v>CONSUMER POST BUREAU</v>
      </c>
      <c r="Q1637" s="50" t="str">
        <f>IF(tbl_raw_data[[#This Row],[Time taken in min]]&lt;=Settiings!$D$2,"SLA_MET","SLA_NOT_MET")</f>
        <v>SLA_MET</v>
      </c>
      <c r="R1637" s="94"/>
    </row>
    <row r="1638" spans="1:18" x14ac:dyDescent="0.3">
      <c r="A1638" s="8" t="s">
        <v>388</v>
      </c>
      <c r="B1638" s="9">
        <v>45136.807164351849</v>
      </c>
      <c r="C1638" s="10">
        <v>45136.811249999999</v>
      </c>
      <c r="D1638" s="11" t="s">
        <v>55</v>
      </c>
      <c r="E1638" s="12" t="s">
        <v>19</v>
      </c>
      <c r="F1638" s="11" t="s">
        <v>50</v>
      </c>
      <c r="G1638" s="13"/>
      <c r="H1638" s="78" t="s">
        <v>7449</v>
      </c>
      <c r="I1638" s="48">
        <f>tbl_raw_data[[#This Row],[Date Actioned]]-tbl_raw_data[[#This Row],[Date Tagged]]</f>
        <v>4.0856481500668451E-3</v>
      </c>
      <c r="J1638" s="46">
        <f>HOUR(tbl_raw_data[[#This Row],[Time_taken]])*60+MINUTE(tbl_raw_data[[#This Row],[Time_taken]])+SECOND(tbl_raw_data[[#This Row],[Time_taken]])/60</f>
        <v>5.8833333333333329</v>
      </c>
      <c r="K1638" s="52">
        <f>DATE(YEAR(tbl_raw_data[[#This Row],[Date Actioned]]),MONTH(tbl_raw_data[[#This Row],[Date Actioned]]),DAY(tbl_raw_data[[#This Row],[Date Actioned]]))</f>
        <v>45136</v>
      </c>
      <c r="L1638" s="50" t="str">
        <f>UPPER(TEXT(tbl_raw_data[[#This Row],[updated_date]],"MMMM"))</f>
        <v>JULY</v>
      </c>
      <c r="M1638" s="50" t="str">
        <f>"WEEK "&amp; IF(ROUNDUP(DAY(tbl_raw_data[[#This Row],[updated_date]])/7,0)=5,4,ROUNDUP(DAY(tbl_raw_data[[#This Row],[updated_date]])/7,0))</f>
        <v>WEEK 4</v>
      </c>
      <c r="N1638" s="50" t="str">
        <f>UPPER(VLOOKUP(tbl_raw_data[[#This Row],[Analyst]],Settiings!$A$2:$B$16,2,0))</f>
        <v>SHAHID</v>
      </c>
      <c r="O1638" s="50" t="str">
        <f>TRIM(UPPER(tbl_raw_data[[#This Row],[Outcome]]))</f>
        <v>WITHDRAW</v>
      </c>
      <c r="P1638" s="50" t="str">
        <f>TRIM(UPPER(tbl_raw_data[[#This Row],[Queue Name]]))</f>
        <v>CONSUMER POST BUREAU</v>
      </c>
      <c r="Q1638" s="50" t="str">
        <f>IF(tbl_raw_data[[#This Row],[Time taken in min]]&lt;=Settiings!$D$2,"SLA_MET","SLA_NOT_MET")</f>
        <v>SLA_MET</v>
      </c>
      <c r="R1638" s="94"/>
    </row>
    <row r="1639" spans="1:18" x14ac:dyDescent="0.3">
      <c r="A1639" s="14" t="s">
        <v>422</v>
      </c>
      <c r="B1639" s="15">
        <v>45137.455324074072</v>
      </c>
      <c r="C1639" s="16">
        <v>45137.458518518521</v>
      </c>
      <c r="D1639" s="17" t="s">
        <v>55</v>
      </c>
      <c r="E1639" s="18" t="s">
        <v>19</v>
      </c>
      <c r="F1639" s="17" t="s">
        <v>50</v>
      </c>
      <c r="G1639" s="19"/>
      <c r="H1639" s="78" t="s">
        <v>7449</v>
      </c>
      <c r="I1639" s="48">
        <f>tbl_raw_data[[#This Row],[Date Actioned]]-tbl_raw_data[[#This Row],[Date Tagged]]</f>
        <v>3.1944444490363821E-3</v>
      </c>
      <c r="J1639" s="46">
        <f>HOUR(tbl_raw_data[[#This Row],[Time_taken]])*60+MINUTE(tbl_raw_data[[#This Row],[Time_taken]])+SECOND(tbl_raw_data[[#This Row],[Time_taken]])/60</f>
        <v>4.5999999999999996</v>
      </c>
      <c r="K1639" s="52">
        <f>DATE(YEAR(tbl_raw_data[[#This Row],[Date Actioned]]),MONTH(tbl_raw_data[[#This Row],[Date Actioned]]),DAY(tbl_raw_data[[#This Row],[Date Actioned]]))</f>
        <v>45137</v>
      </c>
      <c r="L1639" s="50" t="str">
        <f>UPPER(TEXT(tbl_raw_data[[#This Row],[updated_date]],"MMMM"))</f>
        <v>JULY</v>
      </c>
      <c r="M1639" s="50" t="str">
        <f>"WEEK "&amp; IF(ROUNDUP(DAY(tbl_raw_data[[#This Row],[updated_date]])/7,0)=5,4,ROUNDUP(DAY(tbl_raw_data[[#This Row],[updated_date]])/7,0))</f>
        <v>WEEK 4</v>
      </c>
      <c r="N1639" s="50" t="str">
        <f>UPPER(VLOOKUP(tbl_raw_data[[#This Row],[Analyst]],Settiings!$A$2:$B$16,2,0))</f>
        <v>SHAHID</v>
      </c>
      <c r="O1639" s="50" t="str">
        <f>TRIM(UPPER(tbl_raw_data[[#This Row],[Outcome]]))</f>
        <v>WITHDRAW</v>
      </c>
      <c r="P1639" s="50" t="str">
        <f>TRIM(UPPER(tbl_raw_data[[#This Row],[Queue Name]]))</f>
        <v>CONSUMER POST BUREAU</v>
      </c>
      <c r="Q1639" s="50" t="str">
        <f>IF(tbl_raw_data[[#This Row],[Time taken in min]]&lt;=Settiings!$D$2,"SLA_MET","SLA_NOT_MET")</f>
        <v>SLA_MET</v>
      </c>
      <c r="R1639" s="94"/>
    </row>
    <row r="1640" spans="1:18" x14ac:dyDescent="0.3">
      <c r="A1640" s="14" t="s">
        <v>447</v>
      </c>
      <c r="B1640" s="9">
        <v>45137.488912037035</v>
      </c>
      <c r="C1640" s="24">
        <v>45137.500636574077</v>
      </c>
      <c r="D1640" s="25" t="s">
        <v>55</v>
      </c>
      <c r="E1640" s="12" t="s">
        <v>9</v>
      </c>
      <c r="F1640" s="25" t="s">
        <v>43</v>
      </c>
      <c r="G1640" s="13"/>
      <c r="H1640" s="78" t="s">
        <v>7449</v>
      </c>
      <c r="I1640" s="48">
        <f>tbl_raw_data[[#This Row],[Date Actioned]]-tbl_raw_data[[#This Row],[Date Tagged]]</f>
        <v>1.1724537042027805E-2</v>
      </c>
      <c r="J1640" s="46">
        <f>HOUR(tbl_raw_data[[#This Row],[Time_taken]])*60+MINUTE(tbl_raw_data[[#This Row],[Time_taken]])+SECOND(tbl_raw_data[[#This Row],[Time_taken]])/60</f>
        <v>16.883333333333333</v>
      </c>
      <c r="K1640" s="52">
        <f>DATE(YEAR(tbl_raw_data[[#This Row],[Date Actioned]]),MONTH(tbl_raw_data[[#This Row],[Date Actioned]]),DAY(tbl_raw_data[[#This Row],[Date Actioned]]))</f>
        <v>45137</v>
      </c>
      <c r="L1640" s="50" t="str">
        <f>UPPER(TEXT(tbl_raw_data[[#This Row],[updated_date]],"MMMM"))</f>
        <v>JULY</v>
      </c>
      <c r="M1640" s="50" t="str">
        <f>"WEEK "&amp; IF(ROUNDUP(DAY(tbl_raw_data[[#This Row],[updated_date]])/7,0)=5,4,ROUNDUP(DAY(tbl_raw_data[[#This Row],[updated_date]])/7,0))</f>
        <v>WEEK 4</v>
      </c>
      <c r="N1640" s="50" t="str">
        <f>UPPER(VLOOKUP(tbl_raw_data[[#This Row],[Analyst]],Settiings!$A$2:$B$16,2,0))</f>
        <v>MERCEDES</v>
      </c>
      <c r="O1640" s="50" t="str">
        <f>TRIM(UPPER(tbl_raw_data[[#This Row],[Outcome]]))</f>
        <v>WITHDRAW</v>
      </c>
      <c r="P1640" s="50" t="str">
        <f>TRIM(UPPER(tbl_raw_data[[#This Row],[Queue Name]]))</f>
        <v>CONSUMER EXISTING</v>
      </c>
      <c r="Q1640" s="50" t="str">
        <f>IF(tbl_raw_data[[#This Row],[Time taken in min]]&lt;=Settiings!$D$2,"SLA_MET","SLA_NOT_MET")</f>
        <v>SLA_MET</v>
      </c>
      <c r="R1640" s="94"/>
    </row>
    <row r="1641" spans="1:18" x14ac:dyDescent="0.3">
      <c r="A1641" s="14" t="s">
        <v>473</v>
      </c>
      <c r="B1641" s="15">
        <v>45137.543425925927</v>
      </c>
      <c r="C1641" s="16">
        <v>45137.552118055559</v>
      </c>
      <c r="D1641" s="17" t="s">
        <v>55</v>
      </c>
      <c r="E1641" s="18" t="s">
        <v>19</v>
      </c>
      <c r="F1641" s="17" t="s">
        <v>50</v>
      </c>
      <c r="G1641" s="19"/>
      <c r="H1641" s="78" t="s">
        <v>7449</v>
      </c>
      <c r="I1641" s="48">
        <f>tbl_raw_data[[#This Row],[Date Actioned]]-tbl_raw_data[[#This Row],[Date Tagged]]</f>
        <v>8.6921296315267682E-3</v>
      </c>
      <c r="J1641" s="46">
        <f>HOUR(tbl_raw_data[[#This Row],[Time_taken]])*60+MINUTE(tbl_raw_data[[#This Row],[Time_taken]])+SECOND(tbl_raw_data[[#This Row],[Time_taken]])/60</f>
        <v>12.516666666666667</v>
      </c>
      <c r="K1641" s="52">
        <f>DATE(YEAR(tbl_raw_data[[#This Row],[Date Actioned]]),MONTH(tbl_raw_data[[#This Row],[Date Actioned]]),DAY(tbl_raw_data[[#This Row],[Date Actioned]]))</f>
        <v>45137</v>
      </c>
      <c r="L1641" s="50" t="str">
        <f>UPPER(TEXT(tbl_raw_data[[#This Row],[updated_date]],"MMMM"))</f>
        <v>JULY</v>
      </c>
      <c r="M1641" s="50" t="str">
        <f>"WEEK "&amp; IF(ROUNDUP(DAY(tbl_raw_data[[#This Row],[updated_date]])/7,0)=5,4,ROUNDUP(DAY(tbl_raw_data[[#This Row],[updated_date]])/7,0))</f>
        <v>WEEK 4</v>
      </c>
      <c r="N1641" s="50" t="str">
        <f>UPPER(VLOOKUP(tbl_raw_data[[#This Row],[Analyst]],Settiings!$A$2:$B$16,2,0))</f>
        <v>SHAHID</v>
      </c>
      <c r="O1641" s="50" t="str">
        <f>TRIM(UPPER(tbl_raw_data[[#This Row],[Outcome]]))</f>
        <v>WITHDRAW</v>
      </c>
      <c r="P1641" s="50" t="str">
        <f>TRIM(UPPER(tbl_raw_data[[#This Row],[Queue Name]]))</f>
        <v>CONSUMER POST BUREAU</v>
      </c>
      <c r="Q1641" s="50" t="str">
        <f>IF(tbl_raw_data[[#This Row],[Time taken in min]]&lt;=Settiings!$D$2,"SLA_MET","SLA_NOT_MET")</f>
        <v>SLA_MET</v>
      </c>
      <c r="R1641" s="94"/>
    </row>
    <row r="1642" spans="1:18" x14ac:dyDescent="0.3">
      <c r="A1642" s="23" t="s">
        <v>480</v>
      </c>
      <c r="B1642" s="9">
        <v>45137.552048611113</v>
      </c>
      <c r="C1642" s="24">
        <v>45137.567824074074</v>
      </c>
      <c r="D1642" s="25" t="s">
        <v>55</v>
      </c>
      <c r="E1642" s="12" t="s">
        <v>9</v>
      </c>
      <c r="F1642" s="25" t="s">
        <v>76</v>
      </c>
      <c r="G1642" s="13"/>
      <c r="H1642" s="78" t="s">
        <v>7449</v>
      </c>
      <c r="I1642" s="48">
        <f>tbl_raw_data[[#This Row],[Date Actioned]]-tbl_raw_data[[#This Row],[Date Tagged]]</f>
        <v>1.5775462961755693E-2</v>
      </c>
      <c r="J1642" s="46">
        <f>HOUR(tbl_raw_data[[#This Row],[Time_taken]])*60+MINUTE(tbl_raw_data[[#This Row],[Time_taken]])+SECOND(tbl_raw_data[[#This Row],[Time_taken]])/60</f>
        <v>22.716666666666665</v>
      </c>
      <c r="K1642" s="52">
        <f>DATE(YEAR(tbl_raw_data[[#This Row],[Date Actioned]]),MONTH(tbl_raw_data[[#This Row],[Date Actioned]]),DAY(tbl_raw_data[[#This Row],[Date Actioned]]))</f>
        <v>45137</v>
      </c>
      <c r="L1642" s="50" t="str">
        <f>UPPER(TEXT(tbl_raw_data[[#This Row],[updated_date]],"MMMM"))</f>
        <v>JULY</v>
      </c>
      <c r="M1642" s="50" t="str">
        <f>"WEEK "&amp; IF(ROUNDUP(DAY(tbl_raw_data[[#This Row],[updated_date]])/7,0)=5,4,ROUNDUP(DAY(tbl_raw_data[[#This Row],[updated_date]])/7,0))</f>
        <v>WEEK 4</v>
      </c>
      <c r="N1642" s="50" t="str">
        <f>UPPER(VLOOKUP(tbl_raw_data[[#This Row],[Analyst]],Settiings!$A$2:$B$16,2,0))</f>
        <v>ROHAN</v>
      </c>
      <c r="O1642" s="50" t="str">
        <f>TRIM(UPPER(tbl_raw_data[[#This Row],[Outcome]]))</f>
        <v>WITHDRAW</v>
      </c>
      <c r="P1642" s="50" t="str">
        <f>TRIM(UPPER(tbl_raw_data[[#This Row],[Queue Name]]))</f>
        <v>CONSUMER EXISTING</v>
      </c>
      <c r="Q1642" s="50" t="str">
        <f>IF(tbl_raw_data[[#This Row],[Time taken in min]]&lt;=Settiings!$D$2,"SLA_MET","SLA_NOT_MET")</f>
        <v>SLA_NOT_MET</v>
      </c>
      <c r="R1642" s="94"/>
    </row>
    <row r="1643" spans="1:18" x14ac:dyDescent="0.3">
      <c r="A1643" s="23" t="s">
        <v>542</v>
      </c>
      <c r="B1643" s="9">
        <v>45137.631284722222</v>
      </c>
      <c r="C1643" s="24">
        <v>45137.643472222226</v>
      </c>
      <c r="D1643" s="25" t="s">
        <v>55</v>
      </c>
      <c r="E1643" s="12" t="s">
        <v>19</v>
      </c>
      <c r="F1643" s="25" t="s">
        <v>50</v>
      </c>
      <c r="G1643" s="13"/>
      <c r="H1643" s="78" t="s">
        <v>7449</v>
      </c>
      <c r="I1643" s="48">
        <f>tbl_raw_data[[#This Row],[Date Actioned]]-tbl_raw_data[[#This Row],[Date Tagged]]</f>
        <v>1.2187500004074536E-2</v>
      </c>
      <c r="J1643" s="46">
        <f>HOUR(tbl_raw_data[[#This Row],[Time_taken]])*60+MINUTE(tbl_raw_data[[#This Row],[Time_taken]])+SECOND(tbl_raw_data[[#This Row],[Time_taken]])/60</f>
        <v>17.55</v>
      </c>
      <c r="K1643" s="52">
        <f>DATE(YEAR(tbl_raw_data[[#This Row],[Date Actioned]]),MONTH(tbl_raw_data[[#This Row],[Date Actioned]]),DAY(tbl_raw_data[[#This Row],[Date Actioned]]))</f>
        <v>45137</v>
      </c>
      <c r="L1643" s="50" t="str">
        <f>UPPER(TEXT(tbl_raw_data[[#This Row],[updated_date]],"MMMM"))</f>
        <v>JULY</v>
      </c>
      <c r="M1643" s="50" t="str">
        <f>"WEEK "&amp; IF(ROUNDUP(DAY(tbl_raw_data[[#This Row],[updated_date]])/7,0)=5,4,ROUNDUP(DAY(tbl_raw_data[[#This Row],[updated_date]])/7,0))</f>
        <v>WEEK 4</v>
      </c>
      <c r="N1643" s="50" t="str">
        <f>UPPER(VLOOKUP(tbl_raw_data[[#This Row],[Analyst]],Settiings!$A$2:$B$16,2,0))</f>
        <v>SHAHID</v>
      </c>
      <c r="O1643" s="50" t="str">
        <f>TRIM(UPPER(tbl_raw_data[[#This Row],[Outcome]]))</f>
        <v>WITHDRAW</v>
      </c>
      <c r="P1643" s="50" t="str">
        <f>TRIM(UPPER(tbl_raw_data[[#This Row],[Queue Name]]))</f>
        <v>CONSUMER POST BUREAU</v>
      </c>
      <c r="Q1643" s="50" t="str">
        <f>IF(tbl_raw_data[[#This Row],[Time taken in min]]&lt;=Settiings!$D$2,"SLA_MET","SLA_NOT_MET")</f>
        <v>SLA_MET</v>
      </c>
      <c r="R1643" s="94"/>
    </row>
    <row r="1644" spans="1:18" x14ac:dyDescent="0.3">
      <c r="A1644" s="20" t="s">
        <v>574</v>
      </c>
      <c r="B1644" s="15">
        <v>45137.675092592595</v>
      </c>
      <c r="C1644" s="16">
        <v>45137.692326388889</v>
      </c>
      <c r="D1644" s="17" t="s">
        <v>55</v>
      </c>
      <c r="E1644" s="18" t="s">
        <v>19</v>
      </c>
      <c r="F1644" s="17" t="s">
        <v>24</v>
      </c>
      <c r="G1644" s="19"/>
      <c r="H1644" s="78" t="s">
        <v>7449</v>
      </c>
      <c r="I1644" s="48">
        <f>tbl_raw_data[[#This Row],[Date Actioned]]-tbl_raw_data[[#This Row],[Date Tagged]]</f>
        <v>1.7233796294021886E-2</v>
      </c>
      <c r="J1644" s="46">
        <f>HOUR(tbl_raw_data[[#This Row],[Time_taken]])*60+MINUTE(tbl_raw_data[[#This Row],[Time_taken]])+SECOND(tbl_raw_data[[#This Row],[Time_taken]])/60</f>
        <v>24.816666666666666</v>
      </c>
      <c r="K1644" s="52">
        <f>DATE(YEAR(tbl_raw_data[[#This Row],[Date Actioned]]),MONTH(tbl_raw_data[[#This Row],[Date Actioned]]),DAY(tbl_raw_data[[#This Row],[Date Actioned]]))</f>
        <v>45137</v>
      </c>
      <c r="L1644" s="50" t="str">
        <f>UPPER(TEXT(tbl_raw_data[[#This Row],[updated_date]],"MMMM"))</f>
        <v>JULY</v>
      </c>
      <c r="M1644" s="50" t="str">
        <f>"WEEK "&amp; IF(ROUNDUP(DAY(tbl_raw_data[[#This Row],[updated_date]])/7,0)=5,4,ROUNDUP(DAY(tbl_raw_data[[#This Row],[updated_date]])/7,0))</f>
        <v>WEEK 4</v>
      </c>
      <c r="N1644" s="50" t="str">
        <f>UPPER(VLOOKUP(tbl_raw_data[[#This Row],[Analyst]],Settiings!$A$2:$B$16,2,0))</f>
        <v>QUADIR</v>
      </c>
      <c r="O1644" s="50" t="str">
        <f>TRIM(UPPER(tbl_raw_data[[#This Row],[Outcome]]))</f>
        <v>WITHDRAW</v>
      </c>
      <c r="P1644" s="50" t="str">
        <f>TRIM(UPPER(tbl_raw_data[[#This Row],[Queue Name]]))</f>
        <v>CONSUMER POST BUREAU</v>
      </c>
      <c r="Q1644" s="50" t="str">
        <f>IF(tbl_raw_data[[#This Row],[Time taken in min]]&lt;=Settiings!$D$2,"SLA_MET","SLA_NOT_MET")</f>
        <v>SLA_NOT_MET</v>
      </c>
      <c r="R1644" s="94"/>
    </row>
    <row r="1645" spans="1:18" x14ac:dyDescent="0.3">
      <c r="A1645" s="14" t="s">
        <v>590</v>
      </c>
      <c r="B1645" s="15">
        <v>45137.68854166667</v>
      </c>
      <c r="C1645" s="16">
        <v>45137.701365740744</v>
      </c>
      <c r="D1645" s="17" t="s">
        <v>55</v>
      </c>
      <c r="E1645" s="18" t="s">
        <v>9</v>
      </c>
      <c r="F1645" s="17" t="s">
        <v>24</v>
      </c>
      <c r="G1645" s="19"/>
      <c r="H1645" s="78" t="s">
        <v>7449</v>
      </c>
      <c r="I1645" s="48">
        <f>tbl_raw_data[[#This Row],[Date Actioned]]-tbl_raw_data[[#This Row],[Date Tagged]]</f>
        <v>1.2824074074160308E-2</v>
      </c>
      <c r="J1645" s="46">
        <f>HOUR(tbl_raw_data[[#This Row],[Time_taken]])*60+MINUTE(tbl_raw_data[[#This Row],[Time_taken]])+SECOND(tbl_raw_data[[#This Row],[Time_taken]])/60</f>
        <v>18.466666666666665</v>
      </c>
      <c r="K1645" s="52">
        <f>DATE(YEAR(tbl_raw_data[[#This Row],[Date Actioned]]),MONTH(tbl_raw_data[[#This Row],[Date Actioned]]),DAY(tbl_raw_data[[#This Row],[Date Actioned]]))</f>
        <v>45137</v>
      </c>
      <c r="L1645" s="50" t="str">
        <f>UPPER(TEXT(tbl_raw_data[[#This Row],[updated_date]],"MMMM"))</f>
        <v>JULY</v>
      </c>
      <c r="M1645" s="50" t="str">
        <f>"WEEK "&amp; IF(ROUNDUP(DAY(tbl_raw_data[[#This Row],[updated_date]])/7,0)=5,4,ROUNDUP(DAY(tbl_raw_data[[#This Row],[updated_date]])/7,0))</f>
        <v>WEEK 4</v>
      </c>
      <c r="N1645" s="50" t="str">
        <f>UPPER(VLOOKUP(tbl_raw_data[[#This Row],[Analyst]],Settiings!$A$2:$B$16,2,0))</f>
        <v>QUADIR</v>
      </c>
      <c r="O1645" s="50" t="str">
        <f>TRIM(UPPER(tbl_raw_data[[#This Row],[Outcome]]))</f>
        <v>WITHDRAW</v>
      </c>
      <c r="P1645" s="50" t="str">
        <f>TRIM(UPPER(tbl_raw_data[[#This Row],[Queue Name]]))</f>
        <v>CONSUMER EXISTING</v>
      </c>
      <c r="Q1645" s="50" t="str">
        <f>IF(tbl_raw_data[[#This Row],[Time taken in min]]&lt;=Settiings!$D$2,"SLA_MET","SLA_NOT_MET")</f>
        <v>SLA_MET</v>
      </c>
      <c r="R1645" s="94"/>
    </row>
    <row r="1646" spans="1:18" x14ac:dyDescent="0.3">
      <c r="A1646" s="20" t="s">
        <v>591</v>
      </c>
      <c r="B1646" s="9">
        <v>45137.689155092594</v>
      </c>
      <c r="C1646" s="24">
        <v>45137.708877314813</v>
      </c>
      <c r="D1646" s="25" t="s">
        <v>55</v>
      </c>
      <c r="E1646" s="12" t="s">
        <v>19</v>
      </c>
      <c r="F1646" s="25" t="s">
        <v>24</v>
      </c>
      <c r="G1646" s="13"/>
      <c r="H1646" s="78" t="s">
        <v>7449</v>
      </c>
      <c r="I1646" s="48">
        <f>tbl_raw_data[[#This Row],[Date Actioned]]-tbl_raw_data[[#This Row],[Date Tagged]]</f>
        <v>1.972222221957054E-2</v>
      </c>
      <c r="J1646" s="46">
        <f>HOUR(tbl_raw_data[[#This Row],[Time_taken]])*60+MINUTE(tbl_raw_data[[#This Row],[Time_taken]])+SECOND(tbl_raw_data[[#This Row],[Time_taken]])/60</f>
        <v>28.4</v>
      </c>
      <c r="K1646" s="52">
        <f>DATE(YEAR(tbl_raw_data[[#This Row],[Date Actioned]]),MONTH(tbl_raw_data[[#This Row],[Date Actioned]]),DAY(tbl_raw_data[[#This Row],[Date Actioned]]))</f>
        <v>45137</v>
      </c>
      <c r="L1646" s="50" t="str">
        <f>UPPER(TEXT(tbl_raw_data[[#This Row],[updated_date]],"MMMM"))</f>
        <v>JULY</v>
      </c>
      <c r="M1646" s="50" t="str">
        <f>"WEEK "&amp; IF(ROUNDUP(DAY(tbl_raw_data[[#This Row],[updated_date]])/7,0)=5,4,ROUNDUP(DAY(tbl_raw_data[[#This Row],[updated_date]])/7,0))</f>
        <v>WEEK 4</v>
      </c>
      <c r="N1646" s="50" t="str">
        <f>UPPER(VLOOKUP(tbl_raw_data[[#This Row],[Analyst]],Settiings!$A$2:$B$16,2,0))</f>
        <v>QUADIR</v>
      </c>
      <c r="O1646" s="50" t="str">
        <f>TRIM(UPPER(tbl_raw_data[[#This Row],[Outcome]]))</f>
        <v>WITHDRAW</v>
      </c>
      <c r="P1646" s="50" t="str">
        <f>TRIM(UPPER(tbl_raw_data[[#This Row],[Queue Name]]))</f>
        <v>CONSUMER POST BUREAU</v>
      </c>
      <c r="Q1646" s="50" t="str">
        <f>IF(tbl_raw_data[[#This Row],[Time taken in min]]&lt;=Settiings!$D$2,"SLA_MET","SLA_NOT_MET")</f>
        <v>SLA_NOT_MET</v>
      </c>
      <c r="R1646" s="94"/>
    </row>
    <row r="1647" spans="1:18" x14ac:dyDescent="0.3">
      <c r="A1647" s="23" t="s">
        <v>595</v>
      </c>
      <c r="B1647" s="15">
        <v>45137.692499999997</v>
      </c>
      <c r="C1647" s="16">
        <v>45137.712523148148</v>
      </c>
      <c r="D1647" s="17" t="s">
        <v>55</v>
      </c>
      <c r="E1647" s="18" t="s">
        <v>19</v>
      </c>
      <c r="F1647" s="17" t="s">
        <v>50</v>
      </c>
      <c r="G1647" s="19"/>
      <c r="H1647" s="78" t="s">
        <v>7449</v>
      </c>
      <c r="I1647" s="48">
        <f>tbl_raw_data[[#This Row],[Date Actioned]]-tbl_raw_data[[#This Row],[Date Tagged]]</f>
        <v>2.0023148150357883E-2</v>
      </c>
      <c r="J1647" s="46">
        <f>HOUR(tbl_raw_data[[#This Row],[Time_taken]])*60+MINUTE(tbl_raw_data[[#This Row],[Time_taken]])+SECOND(tbl_raw_data[[#This Row],[Time_taken]])/60</f>
        <v>28.833333333333332</v>
      </c>
      <c r="K1647" s="52">
        <f>DATE(YEAR(tbl_raw_data[[#This Row],[Date Actioned]]),MONTH(tbl_raw_data[[#This Row],[Date Actioned]]),DAY(tbl_raw_data[[#This Row],[Date Actioned]]))</f>
        <v>45137</v>
      </c>
      <c r="L1647" s="50" t="str">
        <f>UPPER(TEXT(tbl_raw_data[[#This Row],[updated_date]],"MMMM"))</f>
        <v>JULY</v>
      </c>
      <c r="M1647" s="50" t="str">
        <f>"WEEK "&amp; IF(ROUNDUP(DAY(tbl_raw_data[[#This Row],[updated_date]])/7,0)=5,4,ROUNDUP(DAY(tbl_raw_data[[#This Row],[updated_date]])/7,0))</f>
        <v>WEEK 4</v>
      </c>
      <c r="N1647" s="50" t="str">
        <f>UPPER(VLOOKUP(tbl_raw_data[[#This Row],[Analyst]],Settiings!$A$2:$B$16,2,0))</f>
        <v>SHAHID</v>
      </c>
      <c r="O1647" s="50" t="str">
        <f>TRIM(UPPER(tbl_raw_data[[#This Row],[Outcome]]))</f>
        <v>WITHDRAW</v>
      </c>
      <c r="P1647" s="50" t="str">
        <f>TRIM(UPPER(tbl_raw_data[[#This Row],[Queue Name]]))</f>
        <v>CONSUMER POST BUREAU</v>
      </c>
      <c r="Q1647" s="50" t="str">
        <f>IF(tbl_raw_data[[#This Row],[Time taken in min]]&lt;=Settiings!$D$2,"SLA_MET","SLA_NOT_MET")</f>
        <v>SLA_NOT_MET</v>
      </c>
      <c r="R1647" s="94"/>
    </row>
    <row r="1648" spans="1:18" x14ac:dyDescent="0.3">
      <c r="A1648" s="23" t="s">
        <v>609</v>
      </c>
      <c r="B1648" s="15">
        <v>45137.705416666664</v>
      </c>
      <c r="C1648" s="16">
        <v>45137.718391203707</v>
      </c>
      <c r="D1648" s="17" t="s">
        <v>55</v>
      </c>
      <c r="E1648" s="18" t="s">
        <v>19</v>
      </c>
      <c r="F1648" s="17" t="s">
        <v>76</v>
      </c>
      <c r="G1648" s="19"/>
      <c r="H1648" s="78" t="s">
        <v>7449</v>
      </c>
      <c r="I1648" s="48">
        <f>tbl_raw_data[[#This Row],[Date Actioned]]-tbl_raw_data[[#This Row],[Date Tagged]]</f>
        <v>1.2974537043191958E-2</v>
      </c>
      <c r="J1648" s="46">
        <f>HOUR(tbl_raw_data[[#This Row],[Time_taken]])*60+MINUTE(tbl_raw_data[[#This Row],[Time_taken]])+SECOND(tbl_raw_data[[#This Row],[Time_taken]])/60</f>
        <v>18.683333333333334</v>
      </c>
      <c r="K1648" s="52">
        <f>DATE(YEAR(tbl_raw_data[[#This Row],[Date Actioned]]),MONTH(tbl_raw_data[[#This Row],[Date Actioned]]),DAY(tbl_raw_data[[#This Row],[Date Actioned]]))</f>
        <v>45137</v>
      </c>
      <c r="L1648" s="50" t="str">
        <f>UPPER(TEXT(tbl_raw_data[[#This Row],[updated_date]],"MMMM"))</f>
        <v>JULY</v>
      </c>
      <c r="M1648" s="50" t="str">
        <f>"WEEK "&amp; IF(ROUNDUP(DAY(tbl_raw_data[[#This Row],[updated_date]])/7,0)=5,4,ROUNDUP(DAY(tbl_raw_data[[#This Row],[updated_date]])/7,0))</f>
        <v>WEEK 4</v>
      </c>
      <c r="N1648" s="50" t="str">
        <f>UPPER(VLOOKUP(tbl_raw_data[[#This Row],[Analyst]],Settiings!$A$2:$B$16,2,0))</f>
        <v>ROHAN</v>
      </c>
      <c r="O1648" s="50" t="str">
        <f>TRIM(UPPER(tbl_raw_data[[#This Row],[Outcome]]))</f>
        <v>WITHDRAW</v>
      </c>
      <c r="P1648" s="50" t="str">
        <f>TRIM(UPPER(tbl_raw_data[[#This Row],[Queue Name]]))</f>
        <v>CONSUMER POST BUREAU</v>
      </c>
      <c r="Q1648" s="50" t="str">
        <f>IF(tbl_raw_data[[#This Row],[Time taken in min]]&lt;=Settiings!$D$2,"SLA_MET","SLA_NOT_MET")</f>
        <v>SLA_MET</v>
      </c>
      <c r="R1648" s="94"/>
    </row>
    <row r="1649" spans="1:18" x14ac:dyDescent="0.3">
      <c r="A1649" s="14" t="s">
        <v>656</v>
      </c>
      <c r="B1649" s="9">
        <v>45137.750810185185</v>
      </c>
      <c r="C1649" s="24">
        <v>45137.757395833331</v>
      </c>
      <c r="D1649" s="25" t="s">
        <v>55</v>
      </c>
      <c r="E1649" s="12" t="s">
        <v>19</v>
      </c>
      <c r="F1649" s="25" t="s">
        <v>50</v>
      </c>
      <c r="G1649" s="13"/>
      <c r="H1649" s="78" t="s">
        <v>7449</v>
      </c>
      <c r="I1649" s="48">
        <f>tbl_raw_data[[#This Row],[Date Actioned]]-tbl_raw_data[[#This Row],[Date Tagged]]</f>
        <v>6.5856481451191939E-3</v>
      </c>
      <c r="J1649" s="46">
        <f>HOUR(tbl_raw_data[[#This Row],[Time_taken]])*60+MINUTE(tbl_raw_data[[#This Row],[Time_taken]])+SECOND(tbl_raw_data[[#This Row],[Time_taken]])/60</f>
        <v>9.4833333333333325</v>
      </c>
      <c r="K1649" s="52">
        <f>DATE(YEAR(tbl_raw_data[[#This Row],[Date Actioned]]),MONTH(tbl_raw_data[[#This Row],[Date Actioned]]),DAY(tbl_raw_data[[#This Row],[Date Actioned]]))</f>
        <v>45137</v>
      </c>
      <c r="L1649" s="50" t="str">
        <f>UPPER(TEXT(tbl_raw_data[[#This Row],[updated_date]],"MMMM"))</f>
        <v>JULY</v>
      </c>
      <c r="M1649" s="50" t="str">
        <f>"WEEK "&amp; IF(ROUNDUP(DAY(tbl_raw_data[[#This Row],[updated_date]])/7,0)=5,4,ROUNDUP(DAY(tbl_raw_data[[#This Row],[updated_date]])/7,0))</f>
        <v>WEEK 4</v>
      </c>
      <c r="N1649" s="50" t="str">
        <f>UPPER(VLOOKUP(tbl_raw_data[[#This Row],[Analyst]],Settiings!$A$2:$B$16,2,0))</f>
        <v>SHAHID</v>
      </c>
      <c r="O1649" s="50" t="str">
        <f>TRIM(UPPER(tbl_raw_data[[#This Row],[Outcome]]))</f>
        <v>WITHDRAW</v>
      </c>
      <c r="P1649" s="50" t="str">
        <f>TRIM(UPPER(tbl_raw_data[[#This Row],[Queue Name]]))</f>
        <v>CONSUMER POST BUREAU</v>
      </c>
      <c r="Q1649" s="50" t="str">
        <f>IF(tbl_raw_data[[#This Row],[Time taken in min]]&lt;=Settiings!$D$2,"SLA_MET","SLA_NOT_MET")</f>
        <v>SLA_MET</v>
      </c>
      <c r="R1649" s="94"/>
    </row>
    <row r="1650" spans="1:18" x14ac:dyDescent="0.3">
      <c r="A1650" s="14" t="s">
        <v>673</v>
      </c>
      <c r="B1650" s="9">
        <v>45137.790173611109</v>
      </c>
      <c r="C1650" s="24">
        <v>45137.799062500002</v>
      </c>
      <c r="D1650" s="25" t="s">
        <v>55</v>
      </c>
      <c r="E1650" s="12" t="s">
        <v>19</v>
      </c>
      <c r="F1650" s="25" t="s">
        <v>76</v>
      </c>
      <c r="G1650" s="13"/>
      <c r="H1650" s="78" t="s">
        <v>7449</v>
      </c>
      <c r="I1650" s="48">
        <f>tbl_raw_data[[#This Row],[Date Actioned]]-tbl_raw_data[[#This Row],[Date Tagged]]</f>
        <v>8.8888888931251131E-3</v>
      </c>
      <c r="J1650" s="46">
        <f>HOUR(tbl_raw_data[[#This Row],[Time_taken]])*60+MINUTE(tbl_raw_data[[#This Row],[Time_taken]])+SECOND(tbl_raw_data[[#This Row],[Time_taken]])/60</f>
        <v>12.8</v>
      </c>
      <c r="K1650" s="52">
        <f>DATE(YEAR(tbl_raw_data[[#This Row],[Date Actioned]]),MONTH(tbl_raw_data[[#This Row],[Date Actioned]]),DAY(tbl_raw_data[[#This Row],[Date Actioned]]))</f>
        <v>45137</v>
      </c>
      <c r="L1650" s="50" t="str">
        <f>UPPER(TEXT(tbl_raw_data[[#This Row],[updated_date]],"MMMM"))</f>
        <v>JULY</v>
      </c>
      <c r="M1650" s="50" t="str">
        <f>"WEEK "&amp; IF(ROUNDUP(DAY(tbl_raw_data[[#This Row],[updated_date]])/7,0)=5,4,ROUNDUP(DAY(tbl_raw_data[[#This Row],[updated_date]])/7,0))</f>
        <v>WEEK 4</v>
      </c>
      <c r="N1650" s="50" t="str">
        <f>UPPER(VLOOKUP(tbl_raw_data[[#This Row],[Analyst]],Settiings!$A$2:$B$16,2,0))</f>
        <v>ROHAN</v>
      </c>
      <c r="O1650" s="50" t="str">
        <f>TRIM(UPPER(tbl_raw_data[[#This Row],[Outcome]]))</f>
        <v>WITHDRAW</v>
      </c>
      <c r="P1650" s="50" t="str">
        <f>TRIM(UPPER(tbl_raw_data[[#This Row],[Queue Name]]))</f>
        <v>CONSUMER POST BUREAU</v>
      </c>
      <c r="Q1650" s="50" t="str">
        <f>IF(tbl_raw_data[[#This Row],[Time taken in min]]&lt;=Settiings!$D$2,"SLA_MET","SLA_NOT_MET")</f>
        <v>SLA_MET</v>
      </c>
      <c r="R1650" s="94"/>
    </row>
    <row r="1651" spans="1:18" x14ac:dyDescent="0.3">
      <c r="A1651" s="14" t="s">
        <v>678</v>
      </c>
      <c r="B1651" s="15">
        <v>45137.807164351849</v>
      </c>
      <c r="C1651" s="16">
        <v>45137.811249999999</v>
      </c>
      <c r="D1651" s="17" t="s">
        <v>55</v>
      </c>
      <c r="E1651" s="18" t="s">
        <v>19</v>
      </c>
      <c r="F1651" s="17" t="s">
        <v>50</v>
      </c>
      <c r="G1651" s="19"/>
      <c r="H1651" s="78" t="s">
        <v>7449</v>
      </c>
      <c r="I1651" s="48">
        <f>tbl_raw_data[[#This Row],[Date Actioned]]-tbl_raw_data[[#This Row],[Date Tagged]]</f>
        <v>4.0856481500668451E-3</v>
      </c>
      <c r="J1651" s="46">
        <f>HOUR(tbl_raw_data[[#This Row],[Time_taken]])*60+MINUTE(tbl_raw_data[[#This Row],[Time_taken]])+SECOND(tbl_raw_data[[#This Row],[Time_taken]])/60</f>
        <v>5.8833333333333329</v>
      </c>
      <c r="K1651" s="52">
        <f>DATE(YEAR(tbl_raw_data[[#This Row],[Date Actioned]]),MONTH(tbl_raw_data[[#This Row],[Date Actioned]]),DAY(tbl_raw_data[[#This Row],[Date Actioned]]))</f>
        <v>45137</v>
      </c>
      <c r="L1651" s="50" t="str">
        <f>UPPER(TEXT(tbl_raw_data[[#This Row],[updated_date]],"MMMM"))</f>
        <v>JULY</v>
      </c>
      <c r="M1651" s="50" t="str">
        <f>"WEEK "&amp; IF(ROUNDUP(DAY(tbl_raw_data[[#This Row],[updated_date]])/7,0)=5,4,ROUNDUP(DAY(tbl_raw_data[[#This Row],[updated_date]])/7,0))</f>
        <v>WEEK 4</v>
      </c>
      <c r="N1651" s="50" t="str">
        <f>UPPER(VLOOKUP(tbl_raw_data[[#This Row],[Analyst]],Settiings!$A$2:$B$16,2,0))</f>
        <v>SHAHID</v>
      </c>
      <c r="O1651" s="50" t="str">
        <f>TRIM(UPPER(tbl_raw_data[[#This Row],[Outcome]]))</f>
        <v>WITHDRAW</v>
      </c>
      <c r="P1651" s="50" t="str">
        <f>TRIM(UPPER(tbl_raw_data[[#This Row],[Queue Name]]))</f>
        <v>CONSUMER POST BUREAU</v>
      </c>
      <c r="Q1651" s="50" t="str">
        <f>IF(tbl_raw_data[[#This Row],[Time taken in min]]&lt;=Settiings!$D$2,"SLA_MET","SLA_NOT_MET")</f>
        <v>SLA_MET</v>
      </c>
      <c r="R1651" s="94"/>
    </row>
    <row r="1652" spans="1:18" x14ac:dyDescent="0.3">
      <c r="A1652" s="20" t="s">
        <v>685</v>
      </c>
      <c r="B1652" s="15">
        <v>45137.889178240737</v>
      </c>
      <c r="C1652" s="16">
        <v>45138.359166666669</v>
      </c>
      <c r="D1652" s="17" t="s">
        <v>55</v>
      </c>
      <c r="E1652" s="18" t="s">
        <v>19</v>
      </c>
      <c r="F1652" s="17" t="s">
        <v>686</v>
      </c>
      <c r="G1652" s="19"/>
      <c r="H1652" s="78" t="s">
        <v>7449</v>
      </c>
      <c r="I1652" s="48">
        <f>tbl_raw_data[[#This Row],[Date Actioned]]-tbl_raw_data[[#This Row],[Date Tagged]]</f>
        <v>0.46998842593166046</v>
      </c>
      <c r="J1652" s="46">
        <f>HOUR(tbl_raw_data[[#This Row],[Time_taken]])*60+MINUTE(tbl_raw_data[[#This Row],[Time_taken]])+SECOND(tbl_raw_data[[#This Row],[Time_taken]])/60</f>
        <v>676.7833333333333</v>
      </c>
      <c r="K1652" s="52">
        <f>DATE(YEAR(tbl_raw_data[[#This Row],[Date Actioned]]),MONTH(tbl_raw_data[[#This Row],[Date Actioned]]),DAY(tbl_raw_data[[#This Row],[Date Actioned]]))</f>
        <v>45138</v>
      </c>
      <c r="L1652" s="50" t="str">
        <f>UPPER(TEXT(tbl_raw_data[[#This Row],[updated_date]],"MMMM"))</f>
        <v>JULY</v>
      </c>
      <c r="M1652" s="50" t="str">
        <f>"WEEK "&amp; IF(ROUNDUP(DAY(tbl_raw_data[[#This Row],[updated_date]])/7,0)=5,4,ROUNDUP(DAY(tbl_raw_data[[#This Row],[updated_date]])/7,0))</f>
        <v>WEEK 4</v>
      </c>
      <c r="N1652" s="50" t="str">
        <f>UPPER(VLOOKUP(tbl_raw_data[[#This Row],[Analyst]],Settiings!$A$2:$B$16,2,0))</f>
        <v>FARDIN</v>
      </c>
      <c r="O1652" s="50" t="str">
        <f>TRIM(UPPER(tbl_raw_data[[#This Row],[Outcome]]))</f>
        <v>WITHDRAW</v>
      </c>
      <c r="P1652" s="50" t="str">
        <f>TRIM(UPPER(tbl_raw_data[[#This Row],[Queue Name]]))</f>
        <v>CONSUMER POST BUREAU</v>
      </c>
      <c r="Q1652" s="50" t="str">
        <f>IF(tbl_raw_data[[#This Row],[Time taken in min]]&lt;=Settiings!$D$2,"SLA_MET","SLA_NOT_MET")</f>
        <v>SLA_NOT_MET</v>
      </c>
      <c r="R1652" s="94"/>
    </row>
    <row r="1653" spans="1:18" x14ac:dyDescent="0.3">
      <c r="A1653" s="14" t="s">
        <v>687</v>
      </c>
      <c r="B1653" s="15">
        <v>45138.160370370373</v>
      </c>
      <c r="C1653" s="16">
        <v>45138.371793981481</v>
      </c>
      <c r="D1653" s="17" t="s">
        <v>55</v>
      </c>
      <c r="E1653" s="18" t="s">
        <v>19</v>
      </c>
      <c r="F1653" s="17" t="s">
        <v>24</v>
      </c>
      <c r="G1653" s="19"/>
      <c r="H1653" s="78" t="s">
        <v>7449</v>
      </c>
      <c r="I1653" s="48">
        <f>tbl_raw_data[[#This Row],[Date Actioned]]-tbl_raw_data[[#This Row],[Date Tagged]]</f>
        <v>0.21142361110833008</v>
      </c>
      <c r="J1653" s="46">
        <f>HOUR(tbl_raw_data[[#This Row],[Time_taken]])*60+MINUTE(tbl_raw_data[[#This Row],[Time_taken]])+SECOND(tbl_raw_data[[#This Row],[Time_taken]])/60</f>
        <v>304.45</v>
      </c>
      <c r="K1653" s="52">
        <f>DATE(YEAR(tbl_raw_data[[#This Row],[Date Actioned]]),MONTH(tbl_raw_data[[#This Row],[Date Actioned]]),DAY(tbl_raw_data[[#This Row],[Date Actioned]]))</f>
        <v>45138</v>
      </c>
      <c r="L1653" s="50" t="str">
        <f>UPPER(TEXT(tbl_raw_data[[#This Row],[updated_date]],"MMMM"))</f>
        <v>JULY</v>
      </c>
      <c r="M1653" s="50" t="str">
        <f>"WEEK "&amp; IF(ROUNDUP(DAY(tbl_raw_data[[#This Row],[updated_date]])/7,0)=5,4,ROUNDUP(DAY(tbl_raw_data[[#This Row],[updated_date]])/7,0))</f>
        <v>WEEK 4</v>
      </c>
      <c r="N1653" s="50" t="str">
        <f>UPPER(VLOOKUP(tbl_raw_data[[#This Row],[Analyst]],Settiings!$A$2:$B$16,2,0))</f>
        <v>QUADIR</v>
      </c>
      <c r="O1653" s="50" t="str">
        <f>TRIM(UPPER(tbl_raw_data[[#This Row],[Outcome]]))</f>
        <v>WITHDRAW</v>
      </c>
      <c r="P1653" s="50" t="str">
        <f>TRIM(UPPER(tbl_raw_data[[#This Row],[Queue Name]]))</f>
        <v>CONSUMER POST BUREAU</v>
      </c>
      <c r="Q1653" s="50" t="str">
        <f>IF(tbl_raw_data[[#This Row],[Time taken in min]]&lt;=Settiings!$D$2,"SLA_MET","SLA_NOT_MET")</f>
        <v>SLA_NOT_MET</v>
      </c>
      <c r="R1653" s="94"/>
    </row>
    <row r="1654" spans="1:18" x14ac:dyDescent="0.3">
      <c r="A1654" s="20" t="s">
        <v>691</v>
      </c>
      <c r="B1654" s="9">
        <v>45138.369050925925</v>
      </c>
      <c r="C1654" s="24">
        <v>45138.383703703701</v>
      </c>
      <c r="D1654" s="25" t="s">
        <v>55</v>
      </c>
      <c r="E1654" s="12" t="s">
        <v>19</v>
      </c>
      <c r="F1654" s="25" t="s">
        <v>24</v>
      </c>
      <c r="G1654" s="13"/>
      <c r="H1654" s="78" t="s">
        <v>7449</v>
      </c>
      <c r="I1654" s="48">
        <f>tbl_raw_data[[#This Row],[Date Actioned]]-tbl_raw_data[[#This Row],[Date Tagged]]</f>
        <v>1.4652777776063886E-2</v>
      </c>
      <c r="J1654" s="46">
        <f>HOUR(tbl_raw_data[[#This Row],[Time_taken]])*60+MINUTE(tbl_raw_data[[#This Row],[Time_taken]])+SECOND(tbl_raw_data[[#This Row],[Time_taken]])/60</f>
        <v>21.1</v>
      </c>
      <c r="K1654" s="52">
        <f>DATE(YEAR(tbl_raw_data[[#This Row],[Date Actioned]]),MONTH(tbl_raw_data[[#This Row],[Date Actioned]]),DAY(tbl_raw_data[[#This Row],[Date Actioned]]))</f>
        <v>45138</v>
      </c>
      <c r="L1654" s="50" t="str">
        <f>UPPER(TEXT(tbl_raw_data[[#This Row],[updated_date]],"MMMM"))</f>
        <v>JULY</v>
      </c>
      <c r="M1654" s="50" t="str">
        <f>"WEEK "&amp; IF(ROUNDUP(DAY(tbl_raw_data[[#This Row],[updated_date]])/7,0)=5,4,ROUNDUP(DAY(tbl_raw_data[[#This Row],[updated_date]])/7,0))</f>
        <v>WEEK 4</v>
      </c>
      <c r="N1654" s="50" t="str">
        <f>UPPER(VLOOKUP(tbl_raw_data[[#This Row],[Analyst]],Settiings!$A$2:$B$16,2,0))</f>
        <v>QUADIR</v>
      </c>
      <c r="O1654" s="50" t="str">
        <f>TRIM(UPPER(tbl_raw_data[[#This Row],[Outcome]]))</f>
        <v>WITHDRAW</v>
      </c>
      <c r="P1654" s="50" t="str">
        <f>TRIM(UPPER(tbl_raw_data[[#This Row],[Queue Name]]))</f>
        <v>CONSUMER POST BUREAU</v>
      </c>
      <c r="Q1654" s="50" t="str">
        <f>IF(tbl_raw_data[[#This Row],[Time taken in min]]&lt;=Settiings!$D$2,"SLA_MET","SLA_NOT_MET")</f>
        <v>SLA_NOT_MET</v>
      </c>
      <c r="R1654" s="94"/>
    </row>
    <row r="1655" spans="1:18" x14ac:dyDescent="0.3">
      <c r="A1655" s="23" t="s">
        <v>693</v>
      </c>
      <c r="B1655" s="15">
        <v>45138.372418981482</v>
      </c>
      <c r="C1655" s="16">
        <v>45138.388749999998</v>
      </c>
      <c r="D1655" s="17" t="s">
        <v>55</v>
      </c>
      <c r="E1655" s="18" t="s">
        <v>19</v>
      </c>
      <c r="F1655" s="17" t="s">
        <v>686</v>
      </c>
      <c r="G1655" s="19"/>
      <c r="H1655" s="78" t="s">
        <v>7449</v>
      </c>
      <c r="I1655" s="48">
        <f>tbl_raw_data[[#This Row],[Date Actioned]]-tbl_raw_data[[#This Row],[Date Tagged]]</f>
        <v>1.633101851621177E-2</v>
      </c>
      <c r="J1655" s="46">
        <f>HOUR(tbl_raw_data[[#This Row],[Time_taken]])*60+MINUTE(tbl_raw_data[[#This Row],[Time_taken]])+SECOND(tbl_raw_data[[#This Row],[Time_taken]])/60</f>
        <v>23.516666666666666</v>
      </c>
      <c r="K1655" s="52">
        <f>DATE(YEAR(tbl_raw_data[[#This Row],[Date Actioned]]),MONTH(tbl_raw_data[[#This Row],[Date Actioned]]),DAY(tbl_raw_data[[#This Row],[Date Actioned]]))</f>
        <v>45138</v>
      </c>
      <c r="L1655" s="50" t="str">
        <f>UPPER(TEXT(tbl_raw_data[[#This Row],[updated_date]],"MMMM"))</f>
        <v>JULY</v>
      </c>
      <c r="M1655" s="50" t="str">
        <f>"WEEK "&amp; IF(ROUNDUP(DAY(tbl_raw_data[[#This Row],[updated_date]])/7,0)=5,4,ROUNDUP(DAY(tbl_raw_data[[#This Row],[updated_date]])/7,0))</f>
        <v>WEEK 4</v>
      </c>
      <c r="N1655" s="50" t="str">
        <f>UPPER(VLOOKUP(tbl_raw_data[[#This Row],[Analyst]],Settiings!$A$2:$B$16,2,0))</f>
        <v>FARDIN</v>
      </c>
      <c r="O1655" s="50" t="str">
        <f>TRIM(UPPER(tbl_raw_data[[#This Row],[Outcome]]))</f>
        <v>WITHDRAW</v>
      </c>
      <c r="P1655" s="50" t="str">
        <f>TRIM(UPPER(tbl_raw_data[[#This Row],[Queue Name]]))</f>
        <v>CONSUMER POST BUREAU</v>
      </c>
      <c r="Q1655" s="50" t="str">
        <f>IF(tbl_raw_data[[#This Row],[Time taken in min]]&lt;=Settiings!$D$2,"SLA_MET","SLA_NOT_MET")</f>
        <v>SLA_NOT_MET</v>
      </c>
      <c r="R1655" s="94"/>
    </row>
    <row r="1656" spans="1:18" x14ac:dyDescent="0.3">
      <c r="A1656" s="14" t="s">
        <v>713</v>
      </c>
      <c r="B1656" s="9">
        <v>45138.41982638889</v>
      </c>
      <c r="C1656" s="24">
        <v>45138.433344907404</v>
      </c>
      <c r="D1656" s="25" t="s">
        <v>55</v>
      </c>
      <c r="E1656" s="12" t="s">
        <v>19</v>
      </c>
      <c r="F1656" s="25" t="s">
        <v>24</v>
      </c>
      <c r="G1656" s="13"/>
      <c r="H1656" s="78" t="s">
        <v>7449</v>
      </c>
      <c r="I1656" s="48">
        <f>tbl_raw_data[[#This Row],[Date Actioned]]-tbl_raw_data[[#This Row],[Date Tagged]]</f>
        <v>1.3518518513592426E-2</v>
      </c>
      <c r="J1656" s="46">
        <f>HOUR(tbl_raw_data[[#This Row],[Time_taken]])*60+MINUTE(tbl_raw_data[[#This Row],[Time_taken]])+SECOND(tbl_raw_data[[#This Row],[Time_taken]])/60</f>
        <v>19.466666666666665</v>
      </c>
      <c r="K1656" s="52">
        <f>DATE(YEAR(tbl_raw_data[[#This Row],[Date Actioned]]),MONTH(tbl_raw_data[[#This Row],[Date Actioned]]),DAY(tbl_raw_data[[#This Row],[Date Actioned]]))</f>
        <v>45138</v>
      </c>
      <c r="L1656" s="50" t="str">
        <f>UPPER(TEXT(tbl_raw_data[[#This Row],[updated_date]],"MMMM"))</f>
        <v>JULY</v>
      </c>
      <c r="M1656" s="50" t="str">
        <f>"WEEK "&amp; IF(ROUNDUP(DAY(tbl_raw_data[[#This Row],[updated_date]])/7,0)=5,4,ROUNDUP(DAY(tbl_raw_data[[#This Row],[updated_date]])/7,0))</f>
        <v>WEEK 4</v>
      </c>
      <c r="N1656" s="50" t="str">
        <f>UPPER(VLOOKUP(tbl_raw_data[[#This Row],[Analyst]],Settiings!$A$2:$B$16,2,0))</f>
        <v>QUADIR</v>
      </c>
      <c r="O1656" s="50" t="str">
        <f>TRIM(UPPER(tbl_raw_data[[#This Row],[Outcome]]))</f>
        <v>WITHDRAW</v>
      </c>
      <c r="P1656" s="50" t="str">
        <f>TRIM(UPPER(tbl_raw_data[[#This Row],[Queue Name]]))</f>
        <v>CONSUMER POST BUREAU</v>
      </c>
      <c r="Q1656" s="50" t="str">
        <f>IF(tbl_raw_data[[#This Row],[Time taken in min]]&lt;=Settiings!$D$2,"SLA_MET","SLA_NOT_MET")</f>
        <v>SLA_MET</v>
      </c>
      <c r="R1656" s="94"/>
    </row>
    <row r="1657" spans="1:18" x14ac:dyDescent="0.3">
      <c r="A1657" s="20" t="s">
        <v>725</v>
      </c>
      <c r="B1657" s="9">
        <v>45138.450138888889</v>
      </c>
      <c r="C1657" s="24">
        <v>45138.452268518522</v>
      </c>
      <c r="D1657" s="25" t="s">
        <v>55</v>
      </c>
      <c r="E1657" s="12" t="s">
        <v>9</v>
      </c>
      <c r="F1657" s="25" t="s">
        <v>24</v>
      </c>
      <c r="G1657" s="13"/>
      <c r="H1657" s="78" t="s">
        <v>7449</v>
      </c>
      <c r="I1657" s="48">
        <f>tbl_raw_data[[#This Row],[Date Actioned]]-tbl_raw_data[[#This Row],[Date Tagged]]</f>
        <v>2.1296296326909214E-3</v>
      </c>
      <c r="J1657" s="46">
        <f>HOUR(tbl_raw_data[[#This Row],[Time_taken]])*60+MINUTE(tbl_raw_data[[#This Row],[Time_taken]])+SECOND(tbl_raw_data[[#This Row],[Time_taken]])/60</f>
        <v>3.0666666666666669</v>
      </c>
      <c r="K1657" s="52">
        <f>DATE(YEAR(tbl_raw_data[[#This Row],[Date Actioned]]),MONTH(tbl_raw_data[[#This Row],[Date Actioned]]),DAY(tbl_raw_data[[#This Row],[Date Actioned]]))</f>
        <v>45138</v>
      </c>
      <c r="L1657" s="50" t="str">
        <f>UPPER(TEXT(tbl_raw_data[[#This Row],[updated_date]],"MMMM"))</f>
        <v>JULY</v>
      </c>
      <c r="M1657" s="50" t="str">
        <f>"WEEK "&amp; IF(ROUNDUP(DAY(tbl_raw_data[[#This Row],[updated_date]])/7,0)=5,4,ROUNDUP(DAY(tbl_raw_data[[#This Row],[updated_date]])/7,0))</f>
        <v>WEEK 4</v>
      </c>
      <c r="N1657" s="50" t="str">
        <f>UPPER(VLOOKUP(tbl_raw_data[[#This Row],[Analyst]],Settiings!$A$2:$B$16,2,0))</f>
        <v>QUADIR</v>
      </c>
      <c r="O1657" s="50" t="str">
        <f>TRIM(UPPER(tbl_raw_data[[#This Row],[Outcome]]))</f>
        <v>WITHDRAW</v>
      </c>
      <c r="P1657" s="50" t="str">
        <f>TRIM(UPPER(tbl_raw_data[[#This Row],[Queue Name]]))</f>
        <v>CONSUMER EXISTING</v>
      </c>
      <c r="Q1657" s="50" t="str">
        <f>IF(tbl_raw_data[[#This Row],[Time taken in min]]&lt;=Settiings!$D$2,"SLA_MET","SLA_NOT_MET")</f>
        <v>SLA_MET</v>
      </c>
      <c r="R1657" s="94"/>
    </row>
    <row r="1658" spans="1:18" x14ac:dyDescent="0.3">
      <c r="A1658" s="14" t="s">
        <v>789</v>
      </c>
      <c r="B1658" s="15">
        <v>45138.551759259259</v>
      </c>
      <c r="C1658" s="16">
        <v>45138.559803240743</v>
      </c>
      <c r="D1658" s="17" t="s">
        <v>55</v>
      </c>
      <c r="E1658" s="18" t="s">
        <v>19</v>
      </c>
      <c r="F1658" s="17" t="s">
        <v>76</v>
      </c>
      <c r="G1658" s="19"/>
      <c r="H1658" s="78" t="s">
        <v>7449</v>
      </c>
      <c r="I1658" s="48">
        <f>tbl_raw_data[[#This Row],[Date Actioned]]-tbl_raw_data[[#This Row],[Date Tagged]]</f>
        <v>8.0439814846613444E-3</v>
      </c>
      <c r="J1658" s="46">
        <f>HOUR(tbl_raw_data[[#This Row],[Time_taken]])*60+MINUTE(tbl_raw_data[[#This Row],[Time_taken]])+SECOND(tbl_raw_data[[#This Row],[Time_taken]])/60</f>
        <v>11.583333333333334</v>
      </c>
      <c r="K1658" s="52">
        <f>DATE(YEAR(tbl_raw_data[[#This Row],[Date Actioned]]),MONTH(tbl_raw_data[[#This Row],[Date Actioned]]),DAY(tbl_raw_data[[#This Row],[Date Actioned]]))</f>
        <v>45138</v>
      </c>
      <c r="L1658" s="50" t="str">
        <f>UPPER(TEXT(tbl_raw_data[[#This Row],[updated_date]],"MMMM"))</f>
        <v>JULY</v>
      </c>
      <c r="M1658" s="50" t="str">
        <f>"WEEK "&amp; IF(ROUNDUP(DAY(tbl_raw_data[[#This Row],[updated_date]])/7,0)=5,4,ROUNDUP(DAY(tbl_raw_data[[#This Row],[updated_date]])/7,0))</f>
        <v>WEEK 4</v>
      </c>
      <c r="N1658" s="50" t="str">
        <f>UPPER(VLOOKUP(tbl_raw_data[[#This Row],[Analyst]],Settiings!$A$2:$B$16,2,0))</f>
        <v>ROHAN</v>
      </c>
      <c r="O1658" s="50" t="str">
        <f>TRIM(UPPER(tbl_raw_data[[#This Row],[Outcome]]))</f>
        <v>WITHDRAW</v>
      </c>
      <c r="P1658" s="50" t="str">
        <f>TRIM(UPPER(tbl_raw_data[[#This Row],[Queue Name]]))</f>
        <v>CONSUMER POST BUREAU</v>
      </c>
      <c r="Q1658" s="50" t="str">
        <f>IF(tbl_raw_data[[#This Row],[Time taken in min]]&lt;=Settiings!$D$2,"SLA_MET","SLA_NOT_MET")</f>
        <v>SLA_MET</v>
      </c>
      <c r="R1658" s="94"/>
    </row>
    <row r="1659" spans="1:18" x14ac:dyDescent="0.3">
      <c r="A1659" s="20" t="s">
        <v>802</v>
      </c>
      <c r="B1659" s="15">
        <v>45138.566030092596</v>
      </c>
      <c r="C1659" s="16">
        <v>45138.573067129626</v>
      </c>
      <c r="D1659" s="17" t="s">
        <v>55</v>
      </c>
      <c r="E1659" s="18" t="s">
        <v>19</v>
      </c>
      <c r="F1659" s="17" t="s">
        <v>70</v>
      </c>
      <c r="G1659" s="19"/>
      <c r="H1659" s="78" t="s">
        <v>7449</v>
      </c>
      <c r="I1659" s="48">
        <f>tbl_raw_data[[#This Row],[Date Actioned]]-tbl_raw_data[[#This Row],[Date Tagged]]</f>
        <v>7.0370370303862728E-3</v>
      </c>
      <c r="J1659" s="46">
        <f>HOUR(tbl_raw_data[[#This Row],[Time_taken]])*60+MINUTE(tbl_raw_data[[#This Row],[Time_taken]])+SECOND(tbl_raw_data[[#This Row],[Time_taken]])/60</f>
        <v>10.133333333333333</v>
      </c>
      <c r="K1659" s="52">
        <f>DATE(YEAR(tbl_raw_data[[#This Row],[Date Actioned]]),MONTH(tbl_raw_data[[#This Row],[Date Actioned]]),DAY(tbl_raw_data[[#This Row],[Date Actioned]]))</f>
        <v>45138</v>
      </c>
      <c r="L1659" s="50" t="str">
        <f>UPPER(TEXT(tbl_raw_data[[#This Row],[updated_date]],"MMMM"))</f>
        <v>JULY</v>
      </c>
      <c r="M1659" s="50" t="str">
        <f>"WEEK "&amp; IF(ROUNDUP(DAY(tbl_raw_data[[#This Row],[updated_date]])/7,0)=5,4,ROUNDUP(DAY(tbl_raw_data[[#This Row],[updated_date]])/7,0))</f>
        <v>WEEK 4</v>
      </c>
      <c r="N1659" s="50" t="str">
        <f>UPPER(VLOOKUP(tbl_raw_data[[#This Row],[Analyst]],Settiings!$A$2:$B$16,2,0))</f>
        <v>ASIF</v>
      </c>
      <c r="O1659" s="50" t="str">
        <f>TRIM(UPPER(tbl_raw_data[[#This Row],[Outcome]]))</f>
        <v>WITHDRAW</v>
      </c>
      <c r="P1659" s="50" t="str">
        <f>TRIM(UPPER(tbl_raw_data[[#This Row],[Queue Name]]))</f>
        <v>CONSUMER POST BUREAU</v>
      </c>
      <c r="Q1659" s="50" t="str">
        <f>IF(tbl_raw_data[[#This Row],[Time taken in min]]&lt;=Settiings!$D$2,"SLA_MET","SLA_NOT_MET")</f>
        <v>SLA_MET</v>
      </c>
      <c r="R1659" s="94"/>
    </row>
    <row r="1660" spans="1:18" x14ac:dyDescent="0.3">
      <c r="A1660" s="20" t="s">
        <v>844</v>
      </c>
      <c r="B1660" s="9">
        <v>45138.608831018515</v>
      </c>
      <c r="C1660" s="24">
        <v>45138.616006944445</v>
      </c>
      <c r="D1660" s="25" t="s">
        <v>55</v>
      </c>
      <c r="E1660" s="12" t="s">
        <v>19</v>
      </c>
      <c r="F1660" s="25" t="s">
        <v>70</v>
      </c>
      <c r="G1660" s="13"/>
      <c r="H1660" s="78" t="s">
        <v>7449</v>
      </c>
      <c r="I1660" s="48">
        <f>tbl_raw_data[[#This Row],[Date Actioned]]-tbl_raw_data[[#This Row],[Date Tagged]]</f>
        <v>7.1759259299142286E-3</v>
      </c>
      <c r="J1660" s="46">
        <f>HOUR(tbl_raw_data[[#This Row],[Time_taken]])*60+MINUTE(tbl_raw_data[[#This Row],[Time_taken]])+SECOND(tbl_raw_data[[#This Row],[Time_taken]])/60</f>
        <v>10.333333333333334</v>
      </c>
      <c r="K1660" s="52">
        <f>DATE(YEAR(tbl_raw_data[[#This Row],[Date Actioned]]),MONTH(tbl_raw_data[[#This Row],[Date Actioned]]),DAY(tbl_raw_data[[#This Row],[Date Actioned]]))</f>
        <v>45138</v>
      </c>
      <c r="L1660" s="50" t="str">
        <f>UPPER(TEXT(tbl_raw_data[[#This Row],[updated_date]],"MMMM"))</f>
        <v>JULY</v>
      </c>
      <c r="M1660" s="50" t="str">
        <f>"WEEK "&amp; IF(ROUNDUP(DAY(tbl_raw_data[[#This Row],[updated_date]])/7,0)=5,4,ROUNDUP(DAY(tbl_raw_data[[#This Row],[updated_date]])/7,0))</f>
        <v>WEEK 4</v>
      </c>
      <c r="N1660" s="50" t="str">
        <f>UPPER(VLOOKUP(tbl_raw_data[[#This Row],[Analyst]],Settiings!$A$2:$B$16,2,0))</f>
        <v>ASIF</v>
      </c>
      <c r="O1660" s="50" t="str">
        <f>TRIM(UPPER(tbl_raw_data[[#This Row],[Outcome]]))</f>
        <v>WITHDRAW</v>
      </c>
      <c r="P1660" s="50" t="str">
        <f>TRIM(UPPER(tbl_raw_data[[#This Row],[Queue Name]]))</f>
        <v>CONSUMER POST BUREAU</v>
      </c>
      <c r="Q1660" s="50" t="str">
        <f>IF(tbl_raw_data[[#This Row],[Time taken in min]]&lt;=Settiings!$D$2,"SLA_MET","SLA_NOT_MET")</f>
        <v>SLA_MET</v>
      </c>
      <c r="R1660" s="94"/>
    </row>
    <row r="1661" spans="1:18" x14ac:dyDescent="0.3">
      <c r="A1661" s="23" t="s">
        <v>881</v>
      </c>
      <c r="B1661" s="15">
        <v>45138.649282407408</v>
      </c>
      <c r="C1661" s="16">
        <v>45138.658101851855</v>
      </c>
      <c r="D1661" s="17" t="s">
        <v>55</v>
      </c>
      <c r="E1661" s="18" t="s">
        <v>9</v>
      </c>
      <c r="F1661" s="17" t="s">
        <v>24</v>
      </c>
      <c r="G1661" s="19"/>
      <c r="H1661" s="78" t="s">
        <v>7449</v>
      </c>
      <c r="I1661" s="48">
        <f>tbl_raw_data[[#This Row],[Date Actioned]]-tbl_raw_data[[#This Row],[Date Tagged]]</f>
        <v>8.819444446999114E-3</v>
      </c>
      <c r="J1661" s="46">
        <f>HOUR(tbl_raw_data[[#This Row],[Time_taken]])*60+MINUTE(tbl_raw_data[[#This Row],[Time_taken]])+SECOND(tbl_raw_data[[#This Row],[Time_taken]])/60</f>
        <v>12.7</v>
      </c>
      <c r="K1661" s="52">
        <f>DATE(YEAR(tbl_raw_data[[#This Row],[Date Actioned]]),MONTH(tbl_raw_data[[#This Row],[Date Actioned]]),DAY(tbl_raw_data[[#This Row],[Date Actioned]]))</f>
        <v>45138</v>
      </c>
      <c r="L1661" s="50" t="str">
        <f>UPPER(TEXT(tbl_raw_data[[#This Row],[updated_date]],"MMMM"))</f>
        <v>JULY</v>
      </c>
      <c r="M1661" s="50" t="str">
        <f>"WEEK "&amp; IF(ROUNDUP(DAY(tbl_raw_data[[#This Row],[updated_date]])/7,0)=5,4,ROUNDUP(DAY(tbl_raw_data[[#This Row],[updated_date]])/7,0))</f>
        <v>WEEK 4</v>
      </c>
      <c r="N1661" s="50" t="str">
        <f>UPPER(VLOOKUP(tbl_raw_data[[#This Row],[Analyst]],Settiings!$A$2:$B$16,2,0))</f>
        <v>QUADIR</v>
      </c>
      <c r="O1661" s="50" t="str">
        <f>TRIM(UPPER(tbl_raw_data[[#This Row],[Outcome]]))</f>
        <v>WITHDRAW</v>
      </c>
      <c r="P1661" s="50" t="str">
        <f>TRIM(UPPER(tbl_raw_data[[#This Row],[Queue Name]]))</f>
        <v>CONSUMER EXISTING</v>
      </c>
      <c r="Q1661" s="50" t="str">
        <f>IF(tbl_raw_data[[#This Row],[Time taken in min]]&lt;=Settiings!$D$2,"SLA_MET","SLA_NOT_MET")</f>
        <v>SLA_MET</v>
      </c>
      <c r="R1661" s="94"/>
    </row>
    <row r="1662" spans="1:18" x14ac:dyDescent="0.3">
      <c r="A1662" s="14" t="s">
        <v>934</v>
      </c>
      <c r="B1662" s="15">
        <v>45138.69903935185</v>
      </c>
      <c r="C1662" s="16">
        <v>45138.717407407406</v>
      </c>
      <c r="D1662" s="17" t="s">
        <v>55</v>
      </c>
      <c r="E1662" s="18" t="s">
        <v>19</v>
      </c>
      <c r="F1662" s="17" t="s">
        <v>24</v>
      </c>
      <c r="G1662" s="19"/>
      <c r="H1662" s="78" t="s">
        <v>7449</v>
      </c>
      <c r="I1662" s="48">
        <f>tbl_raw_data[[#This Row],[Date Actioned]]-tbl_raw_data[[#This Row],[Date Tagged]]</f>
        <v>1.8368055556493346E-2</v>
      </c>
      <c r="J1662" s="46">
        <f>HOUR(tbl_raw_data[[#This Row],[Time_taken]])*60+MINUTE(tbl_raw_data[[#This Row],[Time_taken]])+SECOND(tbl_raw_data[[#This Row],[Time_taken]])/60</f>
        <v>26.45</v>
      </c>
      <c r="K1662" s="52">
        <f>DATE(YEAR(tbl_raw_data[[#This Row],[Date Actioned]]),MONTH(tbl_raw_data[[#This Row],[Date Actioned]]),DAY(tbl_raw_data[[#This Row],[Date Actioned]]))</f>
        <v>45138</v>
      </c>
      <c r="L1662" s="50" t="str">
        <f>UPPER(TEXT(tbl_raw_data[[#This Row],[updated_date]],"MMMM"))</f>
        <v>JULY</v>
      </c>
      <c r="M1662" s="50" t="str">
        <f>"WEEK "&amp; IF(ROUNDUP(DAY(tbl_raw_data[[#This Row],[updated_date]])/7,0)=5,4,ROUNDUP(DAY(tbl_raw_data[[#This Row],[updated_date]])/7,0))</f>
        <v>WEEK 4</v>
      </c>
      <c r="N1662" s="50" t="str">
        <f>UPPER(VLOOKUP(tbl_raw_data[[#This Row],[Analyst]],Settiings!$A$2:$B$16,2,0))</f>
        <v>QUADIR</v>
      </c>
      <c r="O1662" s="50" t="str">
        <f>TRIM(UPPER(tbl_raw_data[[#This Row],[Outcome]]))</f>
        <v>WITHDRAW</v>
      </c>
      <c r="P1662" s="50" t="str">
        <f>TRIM(UPPER(tbl_raw_data[[#This Row],[Queue Name]]))</f>
        <v>CONSUMER POST BUREAU</v>
      </c>
      <c r="Q1662" s="50" t="str">
        <f>IF(tbl_raw_data[[#This Row],[Time taken in min]]&lt;=Settiings!$D$2,"SLA_MET","SLA_NOT_MET")</f>
        <v>SLA_NOT_MET</v>
      </c>
      <c r="R1662" s="94"/>
    </row>
    <row r="1663" spans="1:18" x14ac:dyDescent="0.3">
      <c r="A1663" s="20" t="s">
        <v>1017</v>
      </c>
      <c r="B1663" s="15">
        <v>45139.392025462963</v>
      </c>
      <c r="C1663" s="16">
        <v>45139.408321759256</v>
      </c>
      <c r="D1663" s="17" t="s">
        <v>55</v>
      </c>
      <c r="E1663" s="18" t="s">
        <v>19</v>
      </c>
      <c r="F1663" s="17" t="s">
        <v>43</v>
      </c>
      <c r="G1663" s="19"/>
      <c r="H1663" s="78" t="s">
        <v>7449</v>
      </c>
      <c r="I1663" s="48">
        <f>tbl_raw_data[[#This Row],[Date Actioned]]-tbl_raw_data[[#This Row],[Date Tagged]]</f>
        <v>1.6296296293148771E-2</v>
      </c>
      <c r="J1663" s="46">
        <f>HOUR(tbl_raw_data[[#This Row],[Time_taken]])*60+MINUTE(tbl_raw_data[[#This Row],[Time_taken]])+SECOND(tbl_raw_data[[#This Row],[Time_taken]])/60</f>
        <v>23.466666666666665</v>
      </c>
      <c r="K1663" s="52">
        <f>DATE(YEAR(tbl_raw_data[[#This Row],[Date Actioned]]),MONTH(tbl_raw_data[[#This Row],[Date Actioned]]),DAY(tbl_raw_data[[#This Row],[Date Actioned]]))</f>
        <v>45139</v>
      </c>
      <c r="L1663" s="50" t="str">
        <f>UPPER(TEXT(tbl_raw_data[[#This Row],[updated_date]],"MMMM"))</f>
        <v>AUGUST</v>
      </c>
      <c r="M1663" s="50" t="str">
        <f>"WEEK "&amp; IF(ROUNDUP(DAY(tbl_raw_data[[#This Row],[updated_date]])/7,0)=5,4,ROUNDUP(DAY(tbl_raw_data[[#This Row],[updated_date]])/7,0))</f>
        <v>WEEK 1</v>
      </c>
      <c r="N1663" s="50" t="str">
        <f>UPPER(VLOOKUP(tbl_raw_data[[#This Row],[Analyst]],Settiings!$A$2:$B$16,2,0))</f>
        <v>MERCEDES</v>
      </c>
      <c r="O1663" s="50" t="str">
        <f>TRIM(UPPER(tbl_raw_data[[#This Row],[Outcome]]))</f>
        <v>WITHDRAW</v>
      </c>
      <c r="P1663" s="50" t="str">
        <f>TRIM(UPPER(tbl_raw_data[[#This Row],[Queue Name]]))</f>
        <v>CONSUMER POST BUREAU</v>
      </c>
      <c r="Q1663" s="50" t="str">
        <f>IF(tbl_raw_data[[#This Row],[Time taken in min]]&lt;=Settiings!$D$2,"SLA_MET","SLA_NOT_MET")</f>
        <v>SLA_NOT_MET</v>
      </c>
      <c r="R1663" s="94"/>
    </row>
    <row r="1664" spans="1:18" x14ac:dyDescent="0.3">
      <c r="A1664" s="14" t="s">
        <v>1020</v>
      </c>
      <c r="B1664" s="15">
        <v>45139.404386574075</v>
      </c>
      <c r="C1664" s="16">
        <v>45139.423275462963</v>
      </c>
      <c r="D1664" s="17" t="s">
        <v>55</v>
      </c>
      <c r="E1664" s="18" t="s">
        <v>19</v>
      </c>
      <c r="F1664" s="17" t="s">
        <v>43</v>
      </c>
      <c r="G1664" s="19"/>
      <c r="H1664" s="78" t="s">
        <v>7449</v>
      </c>
      <c r="I1664" s="48">
        <f>tbl_raw_data[[#This Row],[Date Actioned]]-tbl_raw_data[[#This Row],[Date Tagged]]</f>
        <v>1.8888888887886424E-2</v>
      </c>
      <c r="J1664" s="46">
        <f>HOUR(tbl_raw_data[[#This Row],[Time_taken]])*60+MINUTE(tbl_raw_data[[#This Row],[Time_taken]])+SECOND(tbl_raw_data[[#This Row],[Time_taken]])/60</f>
        <v>27.2</v>
      </c>
      <c r="K1664" s="52">
        <f>DATE(YEAR(tbl_raw_data[[#This Row],[Date Actioned]]),MONTH(tbl_raw_data[[#This Row],[Date Actioned]]),DAY(tbl_raw_data[[#This Row],[Date Actioned]]))</f>
        <v>45139</v>
      </c>
      <c r="L1664" s="50" t="str">
        <f>UPPER(TEXT(tbl_raw_data[[#This Row],[updated_date]],"MMMM"))</f>
        <v>AUGUST</v>
      </c>
      <c r="M1664" s="50" t="str">
        <f>"WEEK "&amp; IF(ROUNDUP(DAY(tbl_raw_data[[#This Row],[updated_date]])/7,0)=5,4,ROUNDUP(DAY(tbl_raw_data[[#This Row],[updated_date]])/7,0))</f>
        <v>WEEK 1</v>
      </c>
      <c r="N1664" s="50" t="str">
        <f>UPPER(VLOOKUP(tbl_raw_data[[#This Row],[Analyst]],Settiings!$A$2:$B$16,2,0))</f>
        <v>MERCEDES</v>
      </c>
      <c r="O1664" s="50" t="str">
        <f>TRIM(UPPER(tbl_raw_data[[#This Row],[Outcome]]))</f>
        <v>WITHDRAW</v>
      </c>
      <c r="P1664" s="50" t="str">
        <f>TRIM(UPPER(tbl_raw_data[[#This Row],[Queue Name]]))</f>
        <v>CONSUMER POST BUREAU</v>
      </c>
      <c r="Q1664" s="50" t="str">
        <f>IF(tbl_raw_data[[#This Row],[Time taken in min]]&lt;=Settiings!$D$2,"SLA_MET","SLA_NOT_MET")</f>
        <v>SLA_NOT_MET</v>
      </c>
      <c r="R1664" s="94"/>
    </row>
    <row r="1665" spans="1:18" x14ac:dyDescent="0.3">
      <c r="A1665" s="23" t="s">
        <v>1023</v>
      </c>
      <c r="B1665" s="15">
        <v>45139.40896990741</v>
      </c>
      <c r="C1665" s="16">
        <v>45139.427037037036</v>
      </c>
      <c r="D1665" s="17" t="s">
        <v>55</v>
      </c>
      <c r="E1665" s="18" t="s">
        <v>19</v>
      </c>
      <c r="F1665" s="17" t="s">
        <v>43</v>
      </c>
      <c r="G1665" s="19"/>
      <c r="H1665" s="78" t="s">
        <v>7449</v>
      </c>
      <c r="I1665" s="48">
        <f>tbl_raw_data[[#This Row],[Date Actioned]]-tbl_raw_data[[#This Row],[Date Tagged]]</f>
        <v>1.8067129625706002E-2</v>
      </c>
      <c r="J1665" s="46">
        <f>HOUR(tbl_raw_data[[#This Row],[Time_taken]])*60+MINUTE(tbl_raw_data[[#This Row],[Time_taken]])+SECOND(tbl_raw_data[[#This Row],[Time_taken]])/60</f>
        <v>26.016666666666666</v>
      </c>
      <c r="K1665" s="52">
        <f>DATE(YEAR(tbl_raw_data[[#This Row],[Date Actioned]]),MONTH(tbl_raw_data[[#This Row],[Date Actioned]]),DAY(tbl_raw_data[[#This Row],[Date Actioned]]))</f>
        <v>45139</v>
      </c>
      <c r="L1665" s="50" t="str">
        <f>UPPER(TEXT(tbl_raw_data[[#This Row],[updated_date]],"MMMM"))</f>
        <v>AUGUST</v>
      </c>
      <c r="M1665" s="50" t="str">
        <f>"WEEK "&amp; IF(ROUNDUP(DAY(tbl_raw_data[[#This Row],[updated_date]])/7,0)=5,4,ROUNDUP(DAY(tbl_raw_data[[#This Row],[updated_date]])/7,0))</f>
        <v>WEEK 1</v>
      </c>
      <c r="N1665" s="50" t="str">
        <f>UPPER(VLOOKUP(tbl_raw_data[[#This Row],[Analyst]],Settiings!$A$2:$B$16,2,0))</f>
        <v>MERCEDES</v>
      </c>
      <c r="O1665" s="50" t="str">
        <f>TRIM(UPPER(tbl_raw_data[[#This Row],[Outcome]]))</f>
        <v>WITHDRAW</v>
      </c>
      <c r="P1665" s="50" t="str">
        <f>TRIM(UPPER(tbl_raw_data[[#This Row],[Queue Name]]))</f>
        <v>CONSUMER POST BUREAU</v>
      </c>
      <c r="Q1665" s="50" t="str">
        <f>IF(tbl_raw_data[[#This Row],[Time taken in min]]&lt;=Settiings!$D$2,"SLA_MET","SLA_NOT_MET")</f>
        <v>SLA_NOT_MET</v>
      </c>
      <c r="R1665" s="94"/>
    </row>
    <row r="1666" spans="1:18" x14ac:dyDescent="0.3">
      <c r="A1666" s="14" t="s">
        <v>1024</v>
      </c>
      <c r="B1666" s="9">
        <v>45139.413622685184</v>
      </c>
      <c r="C1666" s="24">
        <v>45139.433946759258</v>
      </c>
      <c r="D1666" s="25" t="s">
        <v>55</v>
      </c>
      <c r="E1666" s="12" t="s">
        <v>19</v>
      </c>
      <c r="F1666" s="25" t="s">
        <v>43</v>
      </c>
      <c r="G1666" s="13"/>
      <c r="H1666" s="78" t="s">
        <v>7449</v>
      </c>
      <c r="I1666" s="48">
        <f>tbl_raw_data[[#This Row],[Date Actioned]]-tbl_raw_data[[#This Row],[Date Tagged]]</f>
        <v>2.0324074073869269E-2</v>
      </c>
      <c r="J1666" s="46">
        <f>HOUR(tbl_raw_data[[#This Row],[Time_taken]])*60+MINUTE(tbl_raw_data[[#This Row],[Time_taken]])+SECOND(tbl_raw_data[[#This Row],[Time_taken]])/60</f>
        <v>29.266666666666666</v>
      </c>
      <c r="K1666" s="52">
        <f>DATE(YEAR(tbl_raw_data[[#This Row],[Date Actioned]]),MONTH(tbl_raw_data[[#This Row],[Date Actioned]]),DAY(tbl_raw_data[[#This Row],[Date Actioned]]))</f>
        <v>45139</v>
      </c>
      <c r="L1666" s="50" t="str">
        <f>UPPER(TEXT(tbl_raw_data[[#This Row],[updated_date]],"MMMM"))</f>
        <v>AUGUST</v>
      </c>
      <c r="M1666" s="50" t="str">
        <f>"WEEK "&amp; IF(ROUNDUP(DAY(tbl_raw_data[[#This Row],[updated_date]])/7,0)=5,4,ROUNDUP(DAY(tbl_raw_data[[#This Row],[updated_date]])/7,0))</f>
        <v>WEEK 1</v>
      </c>
      <c r="N1666" s="50" t="str">
        <f>UPPER(VLOOKUP(tbl_raw_data[[#This Row],[Analyst]],Settiings!$A$2:$B$16,2,0))</f>
        <v>MERCEDES</v>
      </c>
      <c r="O1666" s="50" t="str">
        <f>TRIM(UPPER(tbl_raw_data[[#This Row],[Outcome]]))</f>
        <v>WITHDRAW</v>
      </c>
      <c r="P1666" s="50" t="str">
        <f>TRIM(UPPER(tbl_raw_data[[#This Row],[Queue Name]]))</f>
        <v>CONSUMER POST BUREAU</v>
      </c>
      <c r="Q1666" s="50" t="str">
        <f>IF(tbl_raw_data[[#This Row],[Time taken in min]]&lt;=Settiings!$D$2,"SLA_MET","SLA_NOT_MET")</f>
        <v>SLA_NOT_MET</v>
      </c>
      <c r="R1666" s="94"/>
    </row>
    <row r="1667" spans="1:18" x14ac:dyDescent="0.3">
      <c r="A1667" s="20" t="s">
        <v>1027</v>
      </c>
      <c r="B1667" s="15">
        <v>45139.416203703702</v>
      </c>
      <c r="C1667" s="16">
        <v>45139.432141203702</v>
      </c>
      <c r="D1667" s="17" t="s">
        <v>55</v>
      </c>
      <c r="E1667" s="18" t="s">
        <v>19</v>
      </c>
      <c r="F1667" s="17" t="s">
        <v>686</v>
      </c>
      <c r="G1667" s="19"/>
      <c r="H1667" s="78" t="s">
        <v>7449</v>
      </c>
      <c r="I1667" s="48">
        <f>tbl_raw_data[[#This Row],[Date Actioned]]-tbl_raw_data[[#This Row],[Date Tagged]]</f>
        <v>1.5937500000291038E-2</v>
      </c>
      <c r="J1667" s="46">
        <f>HOUR(tbl_raw_data[[#This Row],[Time_taken]])*60+MINUTE(tbl_raw_data[[#This Row],[Time_taken]])+SECOND(tbl_raw_data[[#This Row],[Time_taken]])/60</f>
        <v>22.95</v>
      </c>
      <c r="K1667" s="52">
        <f>DATE(YEAR(tbl_raw_data[[#This Row],[Date Actioned]]),MONTH(tbl_raw_data[[#This Row],[Date Actioned]]),DAY(tbl_raw_data[[#This Row],[Date Actioned]]))</f>
        <v>45139</v>
      </c>
      <c r="L1667" s="50" t="str">
        <f>UPPER(TEXT(tbl_raw_data[[#This Row],[updated_date]],"MMMM"))</f>
        <v>AUGUST</v>
      </c>
      <c r="M1667" s="50" t="str">
        <f>"WEEK "&amp; IF(ROUNDUP(DAY(tbl_raw_data[[#This Row],[updated_date]])/7,0)=5,4,ROUNDUP(DAY(tbl_raw_data[[#This Row],[updated_date]])/7,0))</f>
        <v>WEEK 1</v>
      </c>
      <c r="N1667" s="50" t="str">
        <f>UPPER(VLOOKUP(tbl_raw_data[[#This Row],[Analyst]],Settiings!$A$2:$B$16,2,0))</f>
        <v>FARDIN</v>
      </c>
      <c r="O1667" s="50" t="str">
        <f>TRIM(UPPER(tbl_raw_data[[#This Row],[Outcome]]))</f>
        <v>WITHDRAW</v>
      </c>
      <c r="P1667" s="50" t="str">
        <f>TRIM(UPPER(tbl_raw_data[[#This Row],[Queue Name]]))</f>
        <v>CONSUMER POST BUREAU</v>
      </c>
      <c r="Q1667" s="50" t="str">
        <f>IF(tbl_raw_data[[#This Row],[Time taken in min]]&lt;=Settiings!$D$2,"SLA_MET","SLA_NOT_MET")</f>
        <v>SLA_NOT_MET</v>
      </c>
      <c r="R1667" s="94"/>
    </row>
    <row r="1668" spans="1:18" x14ac:dyDescent="0.3">
      <c r="A1668" s="20" t="s">
        <v>1138</v>
      </c>
      <c r="B1668" s="9">
        <v>45139.624525462961</v>
      </c>
      <c r="C1668" s="24">
        <v>45139.63380787037</v>
      </c>
      <c r="D1668" s="25" t="s">
        <v>55</v>
      </c>
      <c r="E1668" s="12" t="s">
        <v>19</v>
      </c>
      <c r="F1668" s="25" t="s">
        <v>43</v>
      </c>
      <c r="G1668" s="13"/>
      <c r="H1668" s="78" t="s">
        <v>7449</v>
      </c>
      <c r="I1668" s="48">
        <f>tbl_raw_data[[#This Row],[Date Actioned]]-tbl_raw_data[[#This Row],[Date Tagged]]</f>
        <v>9.2824074090458453E-3</v>
      </c>
      <c r="J1668" s="46">
        <f>HOUR(tbl_raw_data[[#This Row],[Time_taken]])*60+MINUTE(tbl_raw_data[[#This Row],[Time_taken]])+SECOND(tbl_raw_data[[#This Row],[Time_taken]])/60</f>
        <v>13.366666666666667</v>
      </c>
      <c r="K1668" s="52">
        <f>DATE(YEAR(tbl_raw_data[[#This Row],[Date Actioned]]),MONTH(tbl_raw_data[[#This Row],[Date Actioned]]),DAY(tbl_raw_data[[#This Row],[Date Actioned]]))</f>
        <v>45139</v>
      </c>
      <c r="L1668" s="50" t="str">
        <f>UPPER(TEXT(tbl_raw_data[[#This Row],[updated_date]],"MMMM"))</f>
        <v>AUGUST</v>
      </c>
      <c r="M1668" s="50" t="str">
        <f>"WEEK "&amp; IF(ROUNDUP(DAY(tbl_raw_data[[#This Row],[updated_date]])/7,0)=5,4,ROUNDUP(DAY(tbl_raw_data[[#This Row],[updated_date]])/7,0))</f>
        <v>WEEK 1</v>
      </c>
      <c r="N1668" s="50" t="str">
        <f>UPPER(VLOOKUP(tbl_raw_data[[#This Row],[Analyst]],Settiings!$A$2:$B$16,2,0))</f>
        <v>MERCEDES</v>
      </c>
      <c r="O1668" s="50" t="str">
        <f>TRIM(UPPER(tbl_raw_data[[#This Row],[Outcome]]))</f>
        <v>WITHDRAW</v>
      </c>
      <c r="P1668" s="50" t="str">
        <f>TRIM(UPPER(tbl_raw_data[[#This Row],[Queue Name]]))</f>
        <v>CONSUMER POST BUREAU</v>
      </c>
      <c r="Q1668" s="50" t="str">
        <f>IF(tbl_raw_data[[#This Row],[Time taken in min]]&lt;=Settiings!$D$2,"SLA_MET","SLA_NOT_MET")</f>
        <v>SLA_MET</v>
      </c>
      <c r="R1668" s="94"/>
    </row>
    <row r="1669" spans="1:18" x14ac:dyDescent="0.3">
      <c r="A1669" s="20" t="s">
        <v>1198</v>
      </c>
      <c r="B1669" s="15">
        <v>45139.73810185185</v>
      </c>
      <c r="C1669" s="16">
        <v>45139.745613425926</v>
      </c>
      <c r="D1669" s="17" t="s">
        <v>55</v>
      </c>
      <c r="E1669" s="18" t="s">
        <v>19</v>
      </c>
      <c r="F1669" s="17" t="s">
        <v>76</v>
      </c>
      <c r="G1669" s="19"/>
      <c r="H1669" s="78" t="s">
        <v>7449</v>
      </c>
      <c r="I1669" s="48">
        <f>tbl_raw_data[[#This Row],[Date Actioned]]-tbl_raw_data[[#This Row],[Date Tagged]]</f>
        <v>7.5115740764886141E-3</v>
      </c>
      <c r="J1669" s="46">
        <f>HOUR(tbl_raw_data[[#This Row],[Time_taken]])*60+MINUTE(tbl_raw_data[[#This Row],[Time_taken]])+SECOND(tbl_raw_data[[#This Row],[Time_taken]])/60</f>
        <v>10.816666666666666</v>
      </c>
      <c r="K1669" s="52">
        <f>DATE(YEAR(tbl_raw_data[[#This Row],[Date Actioned]]),MONTH(tbl_raw_data[[#This Row],[Date Actioned]]),DAY(tbl_raw_data[[#This Row],[Date Actioned]]))</f>
        <v>45139</v>
      </c>
      <c r="L1669" s="50" t="str">
        <f>UPPER(TEXT(tbl_raw_data[[#This Row],[updated_date]],"MMMM"))</f>
        <v>AUGUST</v>
      </c>
      <c r="M1669" s="50" t="str">
        <f>"WEEK "&amp; IF(ROUNDUP(DAY(tbl_raw_data[[#This Row],[updated_date]])/7,0)=5,4,ROUNDUP(DAY(tbl_raw_data[[#This Row],[updated_date]])/7,0))</f>
        <v>WEEK 1</v>
      </c>
      <c r="N1669" s="50" t="str">
        <f>UPPER(VLOOKUP(tbl_raw_data[[#This Row],[Analyst]],Settiings!$A$2:$B$16,2,0))</f>
        <v>ROHAN</v>
      </c>
      <c r="O1669" s="50" t="str">
        <f>TRIM(UPPER(tbl_raw_data[[#This Row],[Outcome]]))</f>
        <v>WITHDRAW</v>
      </c>
      <c r="P1669" s="50" t="str">
        <f>TRIM(UPPER(tbl_raw_data[[#This Row],[Queue Name]]))</f>
        <v>CONSUMER POST BUREAU</v>
      </c>
      <c r="Q1669" s="50" t="str">
        <f>IF(tbl_raw_data[[#This Row],[Time taken in min]]&lt;=Settiings!$D$2,"SLA_MET","SLA_NOT_MET")</f>
        <v>SLA_MET</v>
      </c>
      <c r="R1669" s="94"/>
    </row>
    <row r="1670" spans="1:18" x14ac:dyDescent="0.3">
      <c r="A1670" s="23" t="s">
        <v>1200</v>
      </c>
      <c r="B1670" s="9">
        <v>45139.751180555555</v>
      </c>
      <c r="C1670" s="24">
        <v>45139.760729166665</v>
      </c>
      <c r="D1670" s="25" t="s">
        <v>55</v>
      </c>
      <c r="E1670" s="12" t="s">
        <v>19</v>
      </c>
      <c r="F1670" s="25" t="s">
        <v>50</v>
      </c>
      <c r="G1670" s="13"/>
      <c r="H1670" s="78" t="s">
        <v>7449</v>
      </c>
      <c r="I1670" s="48">
        <f>tbl_raw_data[[#This Row],[Date Actioned]]-tbl_raw_data[[#This Row],[Date Tagged]]</f>
        <v>9.5486111094942316E-3</v>
      </c>
      <c r="J1670" s="46">
        <f>HOUR(tbl_raw_data[[#This Row],[Time_taken]])*60+MINUTE(tbl_raw_data[[#This Row],[Time_taken]])+SECOND(tbl_raw_data[[#This Row],[Time_taken]])/60</f>
        <v>13.75</v>
      </c>
      <c r="K1670" s="52">
        <f>DATE(YEAR(tbl_raw_data[[#This Row],[Date Actioned]]),MONTH(tbl_raw_data[[#This Row],[Date Actioned]]),DAY(tbl_raw_data[[#This Row],[Date Actioned]]))</f>
        <v>45139</v>
      </c>
      <c r="L1670" s="50" t="str">
        <f>UPPER(TEXT(tbl_raw_data[[#This Row],[updated_date]],"MMMM"))</f>
        <v>AUGUST</v>
      </c>
      <c r="M1670" s="50" t="str">
        <f>"WEEK "&amp; IF(ROUNDUP(DAY(tbl_raw_data[[#This Row],[updated_date]])/7,0)=5,4,ROUNDUP(DAY(tbl_raw_data[[#This Row],[updated_date]])/7,0))</f>
        <v>WEEK 1</v>
      </c>
      <c r="N1670" s="50" t="str">
        <f>UPPER(VLOOKUP(tbl_raw_data[[#This Row],[Analyst]],Settiings!$A$2:$B$16,2,0))</f>
        <v>SHAHID</v>
      </c>
      <c r="O1670" s="50" t="str">
        <f>TRIM(UPPER(tbl_raw_data[[#This Row],[Outcome]]))</f>
        <v>WITHDRAW</v>
      </c>
      <c r="P1670" s="50" t="str">
        <f>TRIM(UPPER(tbl_raw_data[[#This Row],[Queue Name]]))</f>
        <v>CONSUMER POST BUREAU</v>
      </c>
      <c r="Q1670" s="50" t="str">
        <f>IF(tbl_raw_data[[#This Row],[Time taken in min]]&lt;=Settiings!$D$2,"SLA_MET","SLA_NOT_MET")</f>
        <v>SLA_MET</v>
      </c>
      <c r="R1670" s="94"/>
    </row>
    <row r="1671" spans="1:18" x14ac:dyDescent="0.3">
      <c r="A1671" s="14" t="s">
        <v>1207</v>
      </c>
      <c r="B1671" s="15">
        <v>45139.792546296296</v>
      </c>
      <c r="C1671" s="16">
        <v>45139.80059027778</v>
      </c>
      <c r="D1671" s="17" t="s">
        <v>55</v>
      </c>
      <c r="E1671" s="18" t="s">
        <v>19</v>
      </c>
      <c r="F1671" s="17" t="s">
        <v>50</v>
      </c>
      <c r="G1671" s="19"/>
      <c r="H1671" s="78" t="s">
        <v>7449</v>
      </c>
      <c r="I1671" s="48">
        <f>tbl_raw_data[[#This Row],[Date Actioned]]-tbl_raw_data[[#This Row],[Date Tagged]]</f>
        <v>8.0439814846613444E-3</v>
      </c>
      <c r="J1671" s="46">
        <f>HOUR(tbl_raw_data[[#This Row],[Time_taken]])*60+MINUTE(tbl_raw_data[[#This Row],[Time_taken]])+SECOND(tbl_raw_data[[#This Row],[Time_taken]])/60</f>
        <v>11.583333333333334</v>
      </c>
      <c r="K1671" s="52">
        <f>DATE(YEAR(tbl_raw_data[[#This Row],[Date Actioned]]),MONTH(tbl_raw_data[[#This Row],[Date Actioned]]),DAY(tbl_raw_data[[#This Row],[Date Actioned]]))</f>
        <v>45139</v>
      </c>
      <c r="L1671" s="50" t="str">
        <f>UPPER(TEXT(tbl_raw_data[[#This Row],[updated_date]],"MMMM"))</f>
        <v>AUGUST</v>
      </c>
      <c r="M1671" s="50" t="str">
        <f>"WEEK "&amp; IF(ROUNDUP(DAY(tbl_raw_data[[#This Row],[updated_date]])/7,0)=5,4,ROUNDUP(DAY(tbl_raw_data[[#This Row],[updated_date]])/7,0))</f>
        <v>WEEK 1</v>
      </c>
      <c r="N1671" s="50" t="str">
        <f>UPPER(VLOOKUP(tbl_raw_data[[#This Row],[Analyst]],Settiings!$A$2:$B$16,2,0))</f>
        <v>SHAHID</v>
      </c>
      <c r="O1671" s="50" t="str">
        <f>TRIM(UPPER(tbl_raw_data[[#This Row],[Outcome]]))</f>
        <v>WITHDRAW</v>
      </c>
      <c r="P1671" s="50" t="str">
        <f>TRIM(UPPER(tbl_raw_data[[#This Row],[Queue Name]]))</f>
        <v>CONSUMER POST BUREAU</v>
      </c>
      <c r="Q1671" s="50" t="str">
        <f>IF(tbl_raw_data[[#This Row],[Time taken in min]]&lt;=Settiings!$D$2,"SLA_MET","SLA_NOT_MET")</f>
        <v>SLA_MET</v>
      </c>
      <c r="R1671" s="94"/>
    </row>
    <row r="1672" spans="1:18" x14ac:dyDescent="0.3">
      <c r="A1672" s="20" t="s">
        <v>1208</v>
      </c>
      <c r="B1672" s="9">
        <v>45139.79314814815</v>
      </c>
      <c r="C1672" s="24">
        <v>45139.802534722221</v>
      </c>
      <c r="D1672" s="25" t="s">
        <v>55</v>
      </c>
      <c r="E1672" s="12" t="s">
        <v>19</v>
      </c>
      <c r="F1672" s="25" t="s">
        <v>76</v>
      </c>
      <c r="G1672" s="13"/>
      <c r="H1672" s="78" t="s">
        <v>7449</v>
      </c>
      <c r="I1672" s="48">
        <f>tbl_raw_data[[#This Row],[Date Actioned]]-tbl_raw_data[[#This Row],[Date Tagged]]</f>
        <v>9.3865740709588863E-3</v>
      </c>
      <c r="J1672" s="46">
        <f>HOUR(tbl_raw_data[[#This Row],[Time_taken]])*60+MINUTE(tbl_raw_data[[#This Row],[Time_taken]])+SECOND(tbl_raw_data[[#This Row],[Time_taken]])/60</f>
        <v>13.516666666666667</v>
      </c>
      <c r="K1672" s="52">
        <f>DATE(YEAR(tbl_raw_data[[#This Row],[Date Actioned]]),MONTH(tbl_raw_data[[#This Row],[Date Actioned]]),DAY(tbl_raw_data[[#This Row],[Date Actioned]]))</f>
        <v>45139</v>
      </c>
      <c r="L1672" s="50" t="str">
        <f>UPPER(TEXT(tbl_raw_data[[#This Row],[updated_date]],"MMMM"))</f>
        <v>AUGUST</v>
      </c>
      <c r="M1672" s="50" t="str">
        <f>"WEEK "&amp; IF(ROUNDUP(DAY(tbl_raw_data[[#This Row],[updated_date]])/7,0)=5,4,ROUNDUP(DAY(tbl_raw_data[[#This Row],[updated_date]])/7,0))</f>
        <v>WEEK 1</v>
      </c>
      <c r="N1672" s="50" t="str">
        <f>UPPER(VLOOKUP(tbl_raw_data[[#This Row],[Analyst]],Settiings!$A$2:$B$16,2,0))</f>
        <v>ROHAN</v>
      </c>
      <c r="O1672" s="50" t="str">
        <f>TRIM(UPPER(tbl_raw_data[[#This Row],[Outcome]]))</f>
        <v>WITHDRAW</v>
      </c>
      <c r="P1672" s="50" t="str">
        <f>TRIM(UPPER(tbl_raw_data[[#This Row],[Queue Name]]))</f>
        <v>CONSUMER POST BUREAU</v>
      </c>
      <c r="Q1672" s="50" t="str">
        <f>IF(tbl_raw_data[[#This Row],[Time taken in min]]&lt;=Settiings!$D$2,"SLA_MET","SLA_NOT_MET")</f>
        <v>SLA_MET</v>
      </c>
      <c r="R1672" s="94"/>
    </row>
    <row r="1673" spans="1:18" x14ac:dyDescent="0.3">
      <c r="A1673" s="14" t="s">
        <v>1432</v>
      </c>
      <c r="B1673" s="15">
        <v>45140.765972222223</v>
      </c>
      <c r="C1673" s="16">
        <v>45140.776412037034</v>
      </c>
      <c r="D1673" s="17" t="s">
        <v>55</v>
      </c>
      <c r="E1673" s="18" t="s">
        <v>19</v>
      </c>
      <c r="F1673" s="17" t="s">
        <v>76</v>
      </c>
      <c r="G1673" s="19"/>
      <c r="H1673" s="78" t="s">
        <v>7449</v>
      </c>
      <c r="I1673" s="48">
        <f>tbl_raw_data[[#This Row],[Date Actioned]]-tbl_raw_data[[#This Row],[Date Tagged]]</f>
        <v>1.0439814810524695E-2</v>
      </c>
      <c r="J1673" s="46">
        <f>HOUR(tbl_raw_data[[#This Row],[Time_taken]])*60+MINUTE(tbl_raw_data[[#This Row],[Time_taken]])+SECOND(tbl_raw_data[[#This Row],[Time_taken]])/60</f>
        <v>15.033333333333333</v>
      </c>
      <c r="K1673" s="52">
        <f>DATE(YEAR(tbl_raw_data[[#This Row],[Date Actioned]]),MONTH(tbl_raw_data[[#This Row],[Date Actioned]]),DAY(tbl_raw_data[[#This Row],[Date Actioned]]))</f>
        <v>45140</v>
      </c>
      <c r="L1673" s="50" t="str">
        <f>UPPER(TEXT(tbl_raw_data[[#This Row],[updated_date]],"MMMM"))</f>
        <v>AUGUST</v>
      </c>
      <c r="M1673" s="50" t="str">
        <f>"WEEK "&amp; IF(ROUNDUP(DAY(tbl_raw_data[[#This Row],[updated_date]])/7,0)=5,4,ROUNDUP(DAY(tbl_raw_data[[#This Row],[updated_date]])/7,0))</f>
        <v>WEEK 1</v>
      </c>
      <c r="N1673" s="50" t="str">
        <f>UPPER(VLOOKUP(tbl_raw_data[[#This Row],[Analyst]],Settiings!$A$2:$B$16,2,0))</f>
        <v>ROHAN</v>
      </c>
      <c r="O1673" s="50" t="str">
        <f>TRIM(UPPER(tbl_raw_data[[#This Row],[Outcome]]))</f>
        <v>WITHDRAW</v>
      </c>
      <c r="P1673" s="50" t="str">
        <f>TRIM(UPPER(tbl_raw_data[[#This Row],[Queue Name]]))</f>
        <v>CONSUMER POST BUREAU</v>
      </c>
      <c r="Q1673" s="50" t="str">
        <f>IF(tbl_raw_data[[#This Row],[Time taken in min]]&lt;=Settiings!$D$2,"SLA_MET","SLA_NOT_MET")</f>
        <v>SLA_MET</v>
      </c>
      <c r="R1673" s="94"/>
    </row>
    <row r="1674" spans="1:18" x14ac:dyDescent="0.3">
      <c r="A1674" s="14" t="s">
        <v>1469</v>
      </c>
      <c r="B1674" s="15">
        <v>45140.83221064815</v>
      </c>
      <c r="C1674" s="16">
        <v>45140.84107638889</v>
      </c>
      <c r="D1674" s="17" t="s">
        <v>55</v>
      </c>
      <c r="E1674" s="18" t="s">
        <v>19</v>
      </c>
      <c r="F1674" s="17" t="s">
        <v>76</v>
      </c>
      <c r="G1674" s="19"/>
      <c r="H1674" s="78" t="s">
        <v>7449</v>
      </c>
      <c r="I1674" s="48">
        <f>tbl_raw_data[[#This Row],[Date Actioned]]-tbl_raw_data[[#This Row],[Date Tagged]]</f>
        <v>8.8657407395658083E-3</v>
      </c>
      <c r="J1674" s="46">
        <f>HOUR(tbl_raw_data[[#This Row],[Time_taken]])*60+MINUTE(tbl_raw_data[[#This Row],[Time_taken]])+SECOND(tbl_raw_data[[#This Row],[Time_taken]])/60</f>
        <v>12.766666666666667</v>
      </c>
      <c r="K1674" s="52">
        <f>DATE(YEAR(tbl_raw_data[[#This Row],[Date Actioned]]),MONTH(tbl_raw_data[[#This Row],[Date Actioned]]),DAY(tbl_raw_data[[#This Row],[Date Actioned]]))</f>
        <v>45140</v>
      </c>
      <c r="L1674" s="50" t="str">
        <f>UPPER(TEXT(tbl_raw_data[[#This Row],[updated_date]],"MMMM"))</f>
        <v>AUGUST</v>
      </c>
      <c r="M1674" s="50" t="str">
        <f>"WEEK "&amp; IF(ROUNDUP(DAY(tbl_raw_data[[#This Row],[updated_date]])/7,0)=5,4,ROUNDUP(DAY(tbl_raw_data[[#This Row],[updated_date]])/7,0))</f>
        <v>WEEK 1</v>
      </c>
      <c r="N1674" s="50" t="str">
        <f>UPPER(VLOOKUP(tbl_raw_data[[#This Row],[Analyst]],Settiings!$A$2:$B$16,2,0))</f>
        <v>ROHAN</v>
      </c>
      <c r="O1674" s="50" t="str">
        <f>TRIM(UPPER(tbl_raw_data[[#This Row],[Outcome]]))</f>
        <v>WITHDRAW</v>
      </c>
      <c r="P1674" s="50" t="str">
        <f>TRIM(UPPER(tbl_raw_data[[#This Row],[Queue Name]]))</f>
        <v>CONSUMER POST BUREAU</v>
      </c>
      <c r="Q1674" s="50" t="str">
        <f>IF(tbl_raw_data[[#This Row],[Time taken in min]]&lt;=Settiings!$D$2,"SLA_MET","SLA_NOT_MET")</f>
        <v>SLA_MET</v>
      </c>
      <c r="R1674" s="94"/>
    </row>
    <row r="1675" spans="1:18" x14ac:dyDescent="0.3">
      <c r="A1675" s="20" t="s">
        <v>1489</v>
      </c>
      <c r="B1675" s="15">
        <v>45140.868680555555</v>
      </c>
      <c r="C1675" s="16">
        <v>45140.879976851851</v>
      </c>
      <c r="D1675" s="17" t="s">
        <v>55</v>
      </c>
      <c r="E1675" s="18" t="s">
        <v>19</v>
      </c>
      <c r="F1675" s="17" t="s">
        <v>65</v>
      </c>
      <c r="G1675" s="19"/>
      <c r="H1675" s="78" t="s">
        <v>7449</v>
      </c>
      <c r="I1675" s="48">
        <f>tbl_raw_data[[#This Row],[Date Actioned]]-tbl_raw_data[[#This Row],[Date Tagged]]</f>
        <v>1.1296296295768116E-2</v>
      </c>
      <c r="J1675" s="46">
        <f>HOUR(tbl_raw_data[[#This Row],[Time_taken]])*60+MINUTE(tbl_raw_data[[#This Row],[Time_taken]])+SECOND(tbl_raw_data[[#This Row],[Time_taken]])/60</f>
        <v>16.266666666666666</v>
      </c>
      <c r="K1675" s="52">
        <f>DATE(YEAR(tbl_raw_data[[#This Row],[Date Actioned]]),MONTH(tbl_raw_data[[#This Row],[Date Actioned]]),DAY(tbl_raw_data[[#This Row],[Date Actioned]]))</f>
        <v>45140</v>
      </c>
      <c r="L1675" s="50" t="str">
        <f>UPPER(TEXT(tbl_raw_data[[#This Row],[updated_date]],"MMMM"))</f>
        <v>AUGUST</v>
      </c>
      <c r="M1675" s="50" t="str">
        <f>"WEEK "&amp; IF(ROUNDUP(DAY(tbl_raw_data[[#This Row],[updated_date]])/7,0)=5,4,ROUNDUP(DAY(tbl_raw_data[[#This Row],[updated_date]])/7,0))</f>
        <v>WEEK 1</v>
      </c>
      <c r="N1675" s="50" t="str">
        <f>UPPER(VLOOKUP(tbl_raw_data[[#This Row],[Analyst]],Settiings!$A$2:$B$16,2,0))</f>
        <v>SAM</v>
      </c>
      <c r="O1675" s="50" t="str">
        <f>TRIM(UPPER(tbl_raw_data[[#This Row],[Outcome]]))</f>
        <v>WITHDRAW</v>
      </c>
      <c r="P1675" s="50" t="str">
        <f>TRIM(UPPER(tbl_raw_data[[#This Row],[Queue Name]]))</f>
        <v>CONSUMER POST BUREAU</v>
      </c>
      <c r="Q1675" s="50" t="str">
        <f>IF(tbl_raw_data[[#This Row],[Time taken in min]]&lt;=Settiings!$D$2,"SLA_MET","SLA_NOT_MET")</f>
        <v>SLA_MET</v>
      </c>
      <c r="R1675" s="94"/>
    </row>
    <row r="1676" spans="1:18" x14ac:dyDescent="0.3">
      <c r="A1676" s="14" t="s">
        <v>1493</v>
      </c>
      <c r="B1676" s="15">
        <v>45140.891030092593</v>
      </c>
      <c r="C1676" s="16">
        <v>45140.911956018521</v>
      </c>
      <c r="D1676" s="17" t="s">
        <v>55</v>
      </c>
      <c r="E1676" s="18" t="s">
        <v>19</v>
      </c>
      <c r="F1676" s="17" t="s">
        <v>65</v>
      </c>
      <c r="G1676" s="19"/>
      <c r="H1676" s="78" t="s">
        <v>7449</v>
      </c>
      <c r="I1676" s="48">
        <f>tbl_raw_data[[#This Row],[Date Actioned]]-tbl_raw_data[[#This Row],[Date Tagged]]</f>
        <v>2.0925925928167999E-2</v>
      </c>
      <c r="J1676" s="46">
        <f>HOUR(tbl_raw_data[[#This Row],[Time_taken]])*60+MINUTE(tbl_raw_data[[#This Row],[Time_taken]])+SECOND(tbl_raw_data[[#This Row],[Time_taken]])/60</f>
        <v>30.133333333333333</v>
      </c>
      <c r="K1676" s="52">
        <f>DATE(YEAR(tbl_raw_data[[#This Row],[Date Actioned]]),MONTH(tbl_raw_data[[#This Row],[Date Actioned]]),DAY(tbl_raw_data[[#This Row],[Date Actioned]]))</f>
        <v>45140</v>
      </c>
      <c r="L1676" s="50" t="str">
        <f>UPPER(TEXT(tbl_raw_data[[#This Row],[updated_date]],"MMMM"))</f>
        <v>AUGUST</v>
      </c>
      <c r="M1676" s="50" t="str">
        <f>"WEEK "&amp; IF(ROUNDUP(DAY(tbl_raw_data[[#This Row],[updated_date]])/7,0)=5,4,ROUNDUP(DAY(tbl_raw_data[[#This Row],[updated_date]])/7,0))</f>
        <v>WEEK 1</v>
      </c>
      <c r="N1676" s="50" t="str">
        <f>UPPER(VLOOKUP(tbl_raw_data[[#This Row],[Analyst]],Settiings!$A$2:$B$16,2,0))</f>
        <v>SAM</v>
      </c>
      <c r="O1676" s="50" t="str">
        <f>TRIM(UPPER(tbl_raw_data[[#This Row],[Outcome]]))</f>
        <v>WITHDRAW</v>
      </c>
      <c r="P1676" s="50" t="str">
        <f>TRIM(UPPER(tbl_raw_data[[#This Row],[Queue Name]]))</f>
        <v>CONSUMER POST BUREAU</v>
      </c>
      <c r="Q1676" s="50" t="str">
        <f>IF(tbl_raw_data[[#This Row],[Time taken in min]]&lt;=Settiings!$D$2,"SLA_MET","SLA_NOT_MET")</f>
        <v>SLA_NOT_MET</v>
      </c>
      <c r="R1676" s="94"/>
    </row>
    <row r="1677" spans="1:18" x14ac:dyDescent="0.3">
      <c r="A1677" s="20" t="s">
        <v>1507</v>
      </c>
      <c r="B1677" s="15">
        <v>45141.076886574076</v>
      </c>
      <c r="C1677" s="16">
        <v>45141.391909722224</v>
      </c>
      <c r="D1677" s="17" t="s">
        <v>55</v>
      </c>
      <c r="E1677" s="18" t="s">
        <v>19</v>
      </c>
      <c r="F1677" s="17" t="s">
        <v>16</v>
      </c>
      <c r="G1677" s="19"/>
      <c r="H1677" s="78" t="s">
        <v>7449</v>
      </c>
      <c r="I1677" s="48">
        <f>tbl_raw_data[[#This Row],[Date Actioned]]-tbl_raw_data[[#This Row],[Date Tagged]]</f>
        <v>0.31502314814861165</v>
      </c>
      <c r="J1677" s="46">
        <f>HOUR(tbl_raw_data[[#This Row],[Time_taken]])*60+MINUTE(tbl_raw_data[[#This Row],[Time_taken]])+SECOND(tbl_raw_data[[#This Row],[Time_taken]])/60</f>
        <v>453.63333333333333</v>
      </c>
      <c r="K1677" s="52">
        <f>DATE(YEAR(tbl_raw_data[[#This Row],[Date Actioned]]),MONTH(tbl_raw_data[[#This Row],[Date Actioned]]),DAY(tbl_raw_data[[#This Row],[Date Actioned]]))</f>
        <v>45141</v>
      </c>
      <c r="L1677" s="50" t="str">
        <f>UPPER(TEXT(tbl_raw_data[[#This Row],[updated_date]],"MMMM"))</f>
        <v>AUGUST</v>
      </c>
      <c r="M1677" s="50" t="str">
        <f>"WEEK "&amp; IF(ROUNDUP(DAY(tbl_raw_data[[#This Row],[updated_date]])/7,0)=5,4,ROUNDUP(DAY(tbl_raw_data[[#This Row],[updated_date]])/7,0))</f>
        <v>WEEK 1</v>
      </c>
      <c r="N1677" s="50" t="str">
        <f>UPPER(VLOOKUP(tbl_raw_data[[#This Row],[Analyst]],Settiings!$A$2:$B$16,2,0))</f>
        <v>CAMROOON</v>
      </c>
      <c r="O1677" s="50" t="str">
        <f>TRIM(UPPER(tbl_raw_data[[#This Row],[Outcome]]))</f>
        <v>WITHDRAW</v>
      </c>
      <c r="P1677" s="50" t="str">
        <f>TRIM(UPPER(tbl_raw_data[[#This Row],[Queue Name]]))</f>
        <v>CONSUMER POST BUREAU</v>
      </c>
      <c r="Q1677" s="50" t="str">
        <f>IF(tbl_raw_data[[#This Row],[Time taken in min]]&lt;=Settiings!$D$2,"SLA_MET","SLA_NOT_MET")</f>
        <v>SLA_NOT_MET</v>
      </c>
      <c r="R1677" s="94"/>
    </row>
    <row r="1678" spans="1:18" x14ac:dyDescent="0.3">
      <c r="A1678" s="23" t="s">
        <v>1519</v>
      </c>
      <c r="B1678" s="15">
        <v>45141.436736111114</v>
      </c>
      <c r="C1678" s="16">
        <v>45141.45039351852</v>
      </c>
      <c r="D1678" s="17" t="s">
        <v>55</v>
      </c>
      <c r="E1678" s="18" t="s">
        <v>19</v>
      </c>
      <c r="F1678" s="17" t="s">
        <v>16</v>
      </c>
      <c r="G1678" s="19"/>
      <c r="H1678" s="78" t="s">
        <v>7449</v>
      </c>
      <c r="I1678" s="48">
        <f>tbl_raw_data[[#This Row],[Date Actioned]]-tbl_raw_data[[#This Row],[Date Tagged]]</f>
        <v>1.3657407405844424E-2</v>
      </c>
      <c r="J1678" s="46">
        <f>HOUR(tbl_raw_data[[#This Row],[Time_taken]])*60+MINUTE(tbl_raw_data[[#This Row],[Time_taken]])+SECOND(tbl_raw_data[[#This Row],[Time_taken]])/60</f>
        <v>19.666666666666668</v>
      </c>
      <c r="K1678" s="52">
        <f>DATE(YEAR(tbl_raw_data[[#This Row],[Date Actioned]]),MONTH(tbl_raw_data[[#This Row],[Date Actioned]]),DAY(tbl_raw_data[[#This Row],[Date Actioned]]))</f>
        <v>45141</v>
      </c>
      <c r="L1678" s="50" t="str">
        <f>UPPER(TEXT(tbl_raw_data[[#This Row],[updated_date]],"MMMM"))</f>
        <v>AUGUST</v>
      </c>
      <c r="M1678" s="50" t="str">
        <f>"WEEK "&amp; IF(ROUNDUP(DAY(tbl_raw_data[[#This Row],[updated_date]])/7,0)=5,4,ROUNDUP(DAY(tbl_raw_data[[#This Row],[updated_date]])/7,0))</f>
        <v>WEEK 1</v>
      </c>
      <c r="N1678" s="50" t="str">
        <f>UPPER(VLOOKUP(tbl_raw_data[[#This Row],[Analyst]],Settiings!$A$2:$B$16,2,0))</f>
        <v>CAMROOON</v>
      </c>
      <c r="O1678" s="50" t="str">
        <f>TRIM(UPPER(tbl_raw_data[[#This Row],[Outcome]]))</f>
        <v>WITHDRAW</v>
      </c>
      <c r="P1678" s="50" t="str">
        <f>TRIM(UPPER(tbl_raw_data[[#This Row],[Queue Name]]))</f>
        <v>CONSUMER POST BUREAU</v>
      </c>
      <c r="Q1678" s="50" t="str">
        <f>IF(tbl_raw_data[[#This Row],[Time taken in min]]&lt;=Settiings!$D$2,"SLA_MET","SLA_NOT_MET")</f>
        <v>SLA_MET</v>
      </c>
      <c r="R1678" s="94"/>
    </row>
    <row r="1679" spans="1:18" x14ac:dyDescent="0.3">
      <c r="A1679" s="23" t="s">
        <v>1526</v>
      </c>
      <c r="B1679" s="9">
        <v>45141.454895833333</v>
      </c>
      <c r="C1679" s="24">
        <v>45141.470601851855</v>
      </c>
      <c r="D1679" s="25" t="s">
        <v>55</v>
      </c>
      <c r="E1679" s="12" t="s">
        <v>19</v>
      </c>
      <c r="F1679" s="25" t="s">
        <v>686</v>
      </c>
      <c r="G1679" s="13"/>
      <c r="H1679" s="78" t="s">
        <v>7449</v>
      </c>
      <c r="I1679" s="48">
        <f>tbl_raw_data[[#This Row],[Date Actioned]]-tbl_raw_data[[#This Row],[Date Tagged]]</f>
        <v>1.5706018522905651E-2</v>
      </c>
      <c r="J1679" s="46">
        <f>HOUR(tbl_raw_data[[#This Row],[Time_taken]])*60+MINUTE(tbl_raw_data[[#This Row],[Time_taken]])+SECOND(tbl_raw_data[[#This Row],[Time_taken]])/60</f>
        <v>22.616666666666667</v>
      </c>
      <c r="K1679" s="52">
        <f>DATE(YEAR(tbl_raw_data[[#This Row],[Date Actioned]]),MONTH(tbl_raw_data[[#This Row],[Date Actioned]]),DAY(tbl_raw_data[[#This Row],[Date Actioned]]))</f>
        <v>45141</v>
      </c>
      <c r="L1679" s="50" t="str">
        <f>UPPER(TEXT(tbl_raw_data[[#This Row],[updated_date]],"MMMM"))</f>
        <v>AUGUST</v>
      </c>
      <c r="M1679" s="50" t="str">
        <f>"WEEK "&amp; IF(ROUNDUP(DAY(tbl_raw_data[[#This Row],[updated_date]])/7,0)=5,4,ROUNDUP(DAY(tbl_raw_data[[#This Row],[updated_date]])/7,0))</f>
        <v>WEEK 1</v>
      </c>
      <c r="N1679" s="50" t="str">
        <f>UPPER(VLOOKUP(tbl_raw_data[[#This Row],[Analyst]],Settiings!$A$2:$B$16,2,0))</f>
        <v>FARDIN</v>
      </c>
      <c r="O1679" s="50" t="str">
        <f>TRIM(UPPER(tbl_raw_data[[#This Row],[Outcome]]))</f>
        <v>WITHDRAW</v>
      </c>
      <c r="P1679" s="50" t="str">
        <f>TRIM(UPPER(tbl_raw_data[[#This Row],[Queue Name]]))</f>
        <v>CONSUMER POST BUREAU</v>
      </c>
      <c r="Q1679" s="50" t="str">
        <f>IF(tbl_raw_data[[#This Row],[Time taken in min]]&lt;=Settiings!$D$2,"SLA_MET","SLA_NOT_MET")</f>
        <v>SLA_NOT_MET</v>
      </c>
      <c r="R1679" s="94"/>
    </row>
    <row r="1680" spans="1:18" x14ac:dyDescent="0.3">
      <c r="A1680" s="14" t="s">
        <v>1531</v>
      </c>
      <c r="B1680" s="15">
        <v>45141.469444444447</v>
      </c>
      <c r="C1680" s="16">
        <v>45141.479710648149</v>
      </c>
      <c r="D1680" s="17" t="s">
        <v>55</v>
      </c>
      <c r="E1680" s="18" t="s">
        <v>19</v>
      </c>
      <c r="F1680" s="17" t="s">
        <v>16</v>
      </c>
      <c r="G1680" s="19"/>
      <c r="H1680" s="78" t="s">
        <v>7449</v>
      </c>
      <c r="I1680" s="48">
        <f>tbl_raw_data[[#This Row],[Date Actioned]]-tbl_raw_data[[#This Row],[Date Tagged]]</f>
        <v>1.0266203702485655E-2</v>
      </c>
      <c r="J1680" s="46">
        <f>HOUR(tbl_raw_data[[#This Row],[Time_taken]])*60+MINUTE(tbl_raw_data[[#This Row],[Time_taken]])+SECOND(tbl_raw_data[[#This Row],[Time_taken]])/60</f>
        <v>14.783333333333333</v>
      </c>
      <c r="K1680" s="52">
        <f>DATE(YEAR(tbl_raw_data[[#This Row],[Date Actioned]]),MONTH(tbl_raw_data[[#This Row],[Date Actioned]]),DAY(tbl_raw_data[[#This Row],[Date Actioned]]))</f>
        <v>45141</v>
      </c>
      <c r="L1680" s="50" t="str">
        <f>UPPER(TEXT(tbl_raw_data[[#This Row],[updated_date]],"MMMM"))</f>
        <v>AUGUST</v>
      </c>
      <c r="M1680" s="50" t="str">
        <f>"WEEK "&amp; IF(ROUNDUP(DAY(tbl_raw_data[[#This Row],[updated_date]])/7,0)=5,4,ROUNDUP(DAY(tbl_raw_data[[#This Row],[updated_date]])/7,0))</f>
        <v>WEEK 1</v>
      </c>
      <c r="N1680" s="50" t="str">
        <f>UPPER(VLOOKUP(tbl_raw_data[[#This Row],[Analyst]],Settiings!$A$2:$B$16,2,0))</f>
        <v>CAMROOON</v>
      </c>
      <c r="O1680" s="50" t="str">
        <f>TRIM(UPPER(tbl_raw_data[[#This Row],[Outcome]]))</f>
        <v>WITHDRAW</v>
      </c>
      <c r="P1680" s="50" t="str">
        <f>TRIM(UPPER(tbl_raw_data[[#This Row],[Queue Name]]))</f>
        <v>CONSUMER POST BUREAU</v>
      </c>
      <c r="Q1680" s="50" t="str">
        <f>IF(tbl_raw_data[[#This Row],[Time taken in min]]&lt;=Settiings!$D$2,"SLA_MET","SLA_NOT_MET")</f>
        <v>SLA_MET</v>
      </c>
      <c r="R1680" s="94"/>
    </row>
    <row r="1681" spans="1:18" x14ac:dyDescent="0.3">
      <c r="A1681" s="20" t="s">
        <v>1564</v>
      </c>
      <c r="B1681" s="15">
        <v>45141.515081018515</v>
      </c>
      <c r="C1681" s="16">
        <v>45141.522233796299</v>
      </c>
      <c r="D1681" s="17" t="s">
        <v>55</v>
      </c>
      <c r="E1681" s="18" t="s">
        <v>9</v>
      </c>
      <c r="F1681" s="17" t="s">
        <v>16</v>
      </c>
      <c r="G1681" s="19"/>
      <c r="H1681" s="78" t="s">
        <v>7449</v>
      </c>
      <c r="I1681" s="48">
        <f>tbl_raw_data[[#This Row],[Date Actioned]]-tbl_raw_data[[#This Row],[Date Tagged]]</f>
        <v>7.1527777836308815E-3</v>
      </c>
      <c r="J1681" s="46">
        <f>HOUR(tbl_raw_data[[#This Row],[Time_taken]])*60+MINUTE(tbl_raw_data[[#This Row],[Time_taken]])+SECOND(tbl_raw_data[[#This Row],[Time_taken]])/60</f>
        <v>10.3</v>
      </c>
      <c r="K1681" s="52">
        <f>DATE(YEAR(tbl_raw_data[[#This Row],[Date Actioned]]),MONTH(tbl_raw_data[[#This Row],[Date Actioned]]),DAY(tbl_raw_data[[#This Row],[Date Actioned]]))</f>
        <v>45141</v>
      </c>
      <c r="L1681" s="50" t="str">
        <f>UPPER(TEXT(tbl_raw_data[[#This Row],[updated_date]],"MMMM"))</f>
        <v>AUGUST</v>
      </c>
      <c r="M1681" s="50" t="str">
        <f>"WEEK "&amp; IF(ROUNDUP(DAY(tbl_raw_data[[#This Row],[updated_date]])/7,0)=5,4,ROUNDUP(DAY(tbl_raw_data[[#This Row],[updated_date]])/7,0))</f>
        <v>WEEK 1</v>
      </c>
      <c r="N1681" s="50" t="str">
        <f>UPPER(VLOOKUP(tbl_raw_data[[#This Row],[Analyst]],Settiings!$A$2:$B$16,2,0))</f>
        <v>CAMROOON</v>
      </c>
      <c r="O1681" s="50" t="str">
        <f>TRIM(UPPER(tbl_raw_data[[#This Row],[Outcome]]))</f>
        <v>WITHDRAW</v>
      </c>
      <c r="P1681" s="50" t="str">
        <f>TRIM(UPPER(tbl_raw_data[[#This Row],[Queue Name]]))</f>
        <v>CONSUMER EXISTING</v>
      </c>
      <c r="Q1681" s="50" t="str">
        <f>IF(tbl_raw_data[[#This Row],[Time taken in min]]&lt;=Settiings!$D$2,"SLA_MET","SLA_NOT_MET")</f>
        <v>SLA_MET</v>
      </c>
      <c r="R1681" s="94"/>
    </row>
    <row r="1682" spans="1:18" x14ac:dyDescent="0.3">
      <c r="A1682" s="14" t="s">
        <v>1572</v>
      </c>
      <c r="B1682" s="15">
        <v>45141.534884259258</v>
      </c>
      <c r="C1682" s="16">
        <v>45141.542905092596</v>
      </c>
      <c r="D1682" s="17" t="s">
        <v>55</v>
      </c>
      <c r="E1682" s="18" t="s">
        <v>19</v>
      </c>
      <c r="F1682" s="17" t="s">
        <v>76</v>
      </c>
      <c r="G1682" s="19"/>
      <c r="H1682" s="78" t="s">
        <v>7449</v>
      </c>
      <c r="I1682" s="48">
        <f>tbl_raw_data[[#This Row],[Date Actioned]]-tbl_raw_data[[#This Row],[Date Tagged]]</f>
        <v>8.0208333383779973E-3</v>
      </c>
      <c r="J1682" s="46">
        <f>HOUR(tbl_raw_data[[#This Row],[Time_taken]])*60+MINUTE(tbl_raw_data[[#This Row],[Time_taken]])+SECOND(tbl_raw_data[[#This Row],[Time_taken]])/60</f>
        <v>11.55</v>
      </c>
      <c r="K1682" s="52">
        <f>DATE(YEAR(tbl_raw_data[[#This Row],[Date Actioned]]),MONTH(tbl_raw_data[[#This Row],[Date Actioned]]),DAY(tbl_raw_data[[#This Row],[Date Actioned]]))</f>
        <v>45141</v>
      </c>
      <c r="L1682" s="50" t="str">
        <f>UPPER(TEXT(tbl_raw_data[[#This Row],[updated_date]],"MMMM"))</f>
        <v>AUGUST</v>
      </c>
      <c r="M1682" s="50" t="str">
        <f>"WEEK "&amp; IF(ROUNDUP(DAY(tbl_raw_data[[#This Row],[updated_date]])/7,0)=5,4,ROUNDUP(DAY(tbl_raw_data[[#This Row],[updated_date]])/7,0))</f>
        <v>WEEK 1</v>
      </c>
      <c r="N1682" s="50" t="str">
        <f>UPPER(VLOOKUP(tbl_raw_data[[#This Row],[Analyst]],Settiings!$A$2:$B$16,2,0))</f>
        <v>ROHAN</v>
      </c>
      <c r="O1682" s="50" t="str">
        <f>TRIM(UPPER(tbl_raw_data[[#This Row],[Outcome]]))</f>
        <v>WITHDRAW</v>
      </c>
      <c r="P1682" s="50" t="str">
        <f>TRIM(UPPER(tbl_raw_data[[#This Row],[Queue Name]]))</f>
        <v>CONSUMER POST BUREAU</v>
      </c>
      <c r="Q1682" s="50" t="str">
        <f>IF(tbl_raw_data[[#This Row],[Time taken in min]]&lt;=Settiings!$D$2,"SLA_MET","SLA_NOT_MET")</f>
        <v>SLA_MET</v>
      </c>
      <c r="R1682" s="94"/>
    </row>
    <row r="1683" spans="1:18" x14ac:dyDescent="0.3">
      <c r="A1683" s="14" t="s">
        <v>1579</v>
      </c>
      <c r="B1683" s="9">
        <v>45141.541712962964</v>
      </c>
      <c r="C1683" s="24">
        <v>45141.564155092594</v>
      </c>
      <c r="D1683" s="25" t="s">
        <v>55</v>
      </c>
      <c r="E1683" s="12" t="s">
        <v>19</v>
      </c>
      <c r="F1683" s="25" t="s">
        <v>76</v>
      </c>
      <c r="G1683" s="13"/>
      <c r="H1683" s="78" t="s">
        <v>7449</v>
      </c>
      <c r="I1683" s="48">
        <f>tbl_raw_data[[#This Row],[Date Actioned]]-tbl_raw_data[[#This Row],[Date Tagged]]</f>
        <v>2.2442129629780538E-2</v>
      </c>
      <c r="J1683" s="46">
        <f>HOUR(tbl_raw_data[[#This Row],[Time_taken]])*60+MINUTE(tbl_raw_data[[#This Row],[Time_taken]])+SECOND(tbl_raw_data[[#This Row],[Time_taken]])/60</f>
        <v>32.31666666666667</v>
      </c>
      <c r="K1683" s="52">
        <f>DATE(YEAR(tbl_raw_data[[#This Row],[Date Actioned]]),MONTH(tbl_raw_data[[#This Row],[Date Actioned]]),DAY(tbl_raw_data[[#This Row],[Date Actioned]]))</f>
        <v>45141</v>
      </c>
      <c r="L1683" s="50" t="str">
        <f>UPPER(TEXT(tbl_raw_data[[#This Row],[updated_date]],"MMMM"))</f>
        <v>AUGUST</v>
      </c>
      <c r="M1683" s="50" t="str">
        <f>"WEEK "&amp; IF(ROUNDUP(DAY(tbl_raw_data[[#This Row],[updated_date]])/7,0)=5,4,ROUNDUP(DAY(tbl_raw_data[[#This Row],[updated_date]])/7,0))</f>
        <v>WEEK 1</v>
      </c>
      <c r="N1683" s="50" t="str">
        <f>UPPER(VLOOKUP(tbl_raw_data[[#This Row],[Analyst]],Settiings!$A$2:$B$16,2,0))</f>
        <v>ROHAN</v>
      </c>
      <c r="O1683" s="50" t="str">
        <f>TRIM(UPPER(tbl_raw_data[[#This Row],[Outcome]]))</f>
        <v>WITHDRAW</v>
      </c>
      <c r="P1683" s="50" t="str">
        <f>TRIM(UPPER(tbl_raw_data[[#This Row],[Queue Name]]))</f>
        <v>CONSUMER POST BUREAU</v>
      </c>
      <c r="Q1683" s="50" t="str">
        <f>IF(tbl_raw_data[[#This Row],[Time taken in min]]&lt;=Settiings!$D$2,"SLA_MET","SLA_NOT_MET")</f>
        <v>SLA_NOT_MET</v>
      </c>
      <c r="R1683" s="94"/>
    </row>
    <row r="1684" spans="1:18" x14ac:dyDescent="0.3">
      <c r="A1684" s="23" t="s">
        <v>1707</v>
      </c>
      <c r="B1684" s="9">
        <v>45141.746689814812</v>
      </c>
      <c r="C1684" s="24">
        <v>45141.758877314816</v>
      </c>
      <c r="D1684" s="25" t="s">
        <v>55</v>
      </c>
      <c r="E1684" s="12" t="s">
        <v>19</v>
      </c>
      <c r="F1684" s="25" t="s">
        <v>65</v>
      </c>
      <c r="G1684" s="13"/>
      <c r="H1684" s="78" t="s">
        <v>7449</v>
      </c>
      <c r="I1684" s="48">
        <f>tbl_raw_data[[#This Row],[Date Actioned]]-tbl_raw_data[[#This Row],[Date Tagged]]</f>
        <v>1.2187500004074536E-2</v>
      </c>
      <c r="J1684" s="46">
        <f>HOUR(tbl_raw_data[[#This Row],[Time_taken]])*60+MINUTE(tbl_raw_data[[#This Row],[Time_taken]])+SECOND(tbl_raw_data[[#This Row],[Time_taken]])/60</f>
        <v>17.55</v>
      </c>
      <c r="K1684" s="52">
        <f>DATE(YEAR(tbl_raw_data[[#This Row],[Date Actioned]]),MONTH(tbl_raw_data[[#This Row],[Date Actioned]]),DAY(tbl_raw_data[[#This Row],[Date Actioned]]))</f>
        <v>45141</v>
      </c>
      <c r="L1684" s="50" t="str">
        <f>UPPER(TEXT(tbl_raw_data[[#This Row],[updated_date]],"MMMM"))</f>
        <v>AUGUST</v>
      </c>
      <c r="M1684" s="50" t="str">
        <f>"WEEK "&amp; IF(ROUNDUP(DAY(tbl_raw_data[[#This Row],[updated_date]])/7,0)=5,4,ROUNDUP(DAY(tbl_raw_data[[#This Row],[updated_date]])/7,0))</f>
        <v>WEEK 1</v>
      </c>
      <c r="N1684" s="50" t="str">
        <f>UPPER(VLOOKUP(tbl_raw_data[[#This Row],[Analyst]],Settiings!$A$2:$B$16,2,0))</f>
        <v>SAM</v>
      </c>
      <c r="O1684" s="50" t="str">
        <f>TRIM(UPPER(tbl_raw_data[[#This Row],[Outcome]]))</f>
        <v>WITHDRAW</v>
      </c>
      <c r="P1684" s="50" t="str">
        <f>TRIM(UPPER(tbl_raw_data[[#This Row],[Queue Name]]))</f>
        <v>CONSUMER POST BUREAU</v>
      </c>
      <c r="Q1684" s="50" t="str">
        <f>IF(tbl_raw_data[[#This Row],[Time taken in min]]&lt;=Settiings!$D$2,"SLA_MET","SLA_NOT_MET")</f>
        <v>SLA_MET</v>
      </c>
      <c r="R1684" s="94"/>
    </row>
    <row r="1685" spans="1:18" x14ac:dyDescent="0.3">
      <c r="A1685" s="23" t="s">
        <v>1759</v>
      </c>
      <c r="B1685" s="9">
        <v>45141.84511574074</v>
      </c>
      <c r="C1685" s="24">
        <v>45141.84815972222</v>
      </c>
      <c r="D1685" s="25" t="s">
        <v>55</v>
      </c>
      <c r="E1685" s="12" t="s">
        <v>19</v>
      </c>
      <c r="F1685" s="25" t="s">
        <v>65</v>
      </c>
      <c r="G1685" s="13"/>
      <c r="H1685" s="78" t="s">
        <v>7449</v>
      </c>
      <c r="I1685" s="48">
        <f>tbl_raw_data[[#This Row],[Date Actioned]]-tbl_raw_data[[#This Row],[Date Tagged]]</f>
        <v>3.0439814800047316E-3</v>
      </c>
      <c r="J1685" s="46">
        <f>HOUR(tbl_raw_data[[#This Row],[Time_taken]])*60+MINUTE(tbl_raw_data[[#This Row],[Time_taken]])+SECOND(tbl_raw_data[[#This Row],[Time_taken]])/60</f>
        <v>4.3833333333333337</v>
      </c>
      <c r="K1685" s="52">
        <f>DATE(YEAR(tbl_raw_data[[#This Row],[Date Actioned]]),MONTH(tbl_raw_data[[#This Row],[Date Actioned]]),DAY(tbl_raw_data[[#This Row],[Date Actioned]]))</f>
        <v>45141</v>
      </c>
      <c r="L1685" s="50" t="str">
        <f>UPPER(TEXT(tbl_raw_data[[#This Row],[updated_date]],"MMMM"))</f>
        <v>AUGUST</v>
      </c>
      <c r="M1685" s="50" t="str">
        <f>"WEEK "&amp; IF(ROUNDUP(DAY(tbl_raw_data[[#This Row],[updated_date]])/7,0)=5,4,ROUNDUP(DAY(tbl_raw_data[[#This Row],[updated_date]])/7,0))</f>
        <v>WEEK 1</v>
      </c>
      <c r="N1685" s="50" t="str">
        <f>UPPER(VLOOKUP(tbl_raw_data[[#This Row],[Analyst]],Settiings!$A$2:$B$16,2,0))</f>
        <v>SAM</v>
      </c>
      <c r="O1685" s="50" t="str">
        <f>TRIM(UPPER(tbl_raw_data[[#This Row],[Outcome]]))</f>
        <v>WITHDRAW</v>
      </c>
      <c r="P1685" s="50" t="str">
        <f>TRIM(UPPER(tbl_raw_data[[#This Row],[Queue Name]]))</f>
        <v>CONSUMER POST BUREAU</v>
      </c>
      <c r="Q1685" s="50" t="str">
        <f>IF(tbl_raw_data[[#This Row],[Time taken in min]]&lt;=Settiings!$D$2,"SLA_MET","SLA_NOT_MET")</f>
        <v>SLA_MET</v>
      </c>
      <c r="R1685" s="94"/>
    </row>
    <row r="1686" spans="1:18" x14ac:dyDescent="0.3">
      <c r="A1686" s="14" t="s">
        <v>1761</v>
      </c>
      <c r="B1686" s="15">
        <v>45141.857268518521</v>
      </c>
      <c r="C1686" s="16">
        <v>45141.861863425926</v>
      </c>
      <c r="D1686" s="17" t="s">
        <v>55</v>
      </c>
      <c r="E1686" s="18" t="s">
        <v>19</v>
      </c>
      <c r="F1686" s="17" t="s">
        <v>65</v>
      </c>
      <c r="G1686" s="19"/>
      <c r="H1686" s="78" t="s">
        <v>7449</v>
      </c>
      <c r="I1686" s="48">
        <f>tbl_raw_data[[#This Row],[Date Actioned]]-tbl_raw_data[[#This Row],[Date Tagged]]</f>
        <v>4.5949074046802707E-3</v>
      </c>
      <c r="J1686" s="46">
        <f>HOUR(tbl_raw_data[[#This Row],[Time_taken]])*60+MINUTE(tbl_raw_data[[#This Row],[Time_taken]])+SECOND(tbl_raw_data[[#This Row],[Time_taken]])/60</f>
        <v>6.6166666666666671</v>
      </c>
      <c r="K1686" s="52">
        <f>DATE(YEAR(tbl_raw_data[[#This Row],[Date Actioned]]),MONTH(tbl_raw_data[[#This Row],[Date Actioned]]),DAY(tbl_raw_data[[#This Row],[Date Actioned]]))</f>
        <v>45141</v>
      </c>
      <c r="L1686" s="50" t="str">
        <f>UPPER(TEXT(tbl_raw_data[[#This Row],[updated_date]],"MMMM"))</f>
        <v>AUGUST</v>
      </c>
      <c r="M1686" s="50" t="str">
        <f>"WEEK "&amp; IF(ROUNDUP(DAY(tbl_raw_data[[#This Row],[updated_date]])/7,0)=5,4,ROUNDUP(DAY(tbl_raw_data[[#This Row],[updated_date]])/7,0))</f>
        <v>WEEK 1</v>
      </c>
      <c r="N1686" s="50" t="str">
        <f>UPPER(VLOOKUP(tbl_raw_data[[#This Row],[Analyst]],Settiings!$A$2:$B$16,2,0))</f>
        <v>SAM</v>
      </c>
      <c r="O1686" s="50" t="str">
        <f>TRIM(UPPER(tbl_raw_data[[#This Row],[Outcome]]))</f>
        <v>WITHDRAW</v>
      </c>
      <c r="P1686" s="50" t="str">
        <f>TRIM(UPPER(tbl_raw_data[[#This Row],[Queue Name]]))</f>
        <v>CONSUMER POST BUREAU</v>
      </c>
      <c r="Q1686" s="50" t="str">
        <f>IF(tbl_raw_data[[#This Row],[Time taken in min]]&lt;=Settiings!$D$2,"SLA_MET","SLA_NOT_MET")</f>
        <v>SLA_MET</v>
      </c>
      <c r="R1686" s="94"/>
    </row>
    <row r="1687" spans="1:18" x14ac:dyDescent="0.3">
      <c r="A1687" s="23" t="s">
        <v>1797</v>
      </c>
      <c r="B1687" s="15">
        <v>45142.489305555559</v>
      </c>
      <c r="C1687" s="16">
        <v>45142.49759259259</v>
      </c>
      <c r="D1687" s="17" t="s">
        <v>55</v>
      </c>
      <c r="E1687" s="18" t="s">
        <v>19</v>
      </c>
      <c r="F1687" s="17" t="s">
        <v>50</v>
      </c>
      <c r="G1687" s="19"/>
      <c r="H1687" s="78" t="s">
        <v>7449</v>
      </c>
      <c r="I1687" s="48">
        <f>tbl_raw_data[[#This Row],[Date Actioned]]-tbl_raw_data[[#This Row],[Date Tagged]]</f>
        <v>8.287037031550426E-3</v>
      </c>
      <c r="J1687" s="46">
        <f>HOUR(tbl_raw_data[[#This Row],[Time_taken]])*60+MINUTE(tbl_raw_data[[#This Row],[Time_taken]])+SECOND(tbl_raw_data[[#This Row],[Time_taken]])/60</f>
        <v>11.933333333333334</v>
      </c>
      <c r="K1687" s="52">
        <f>DATE(YEAR(tbl_raw_data[[#This Row],[Date Actioned]]),MONTH(tbl_raw_data[[#This Row],[Date Actioned]]),DAY(tbl_raw_data[[#This Row],[Date Actioned]]))</f>
        <v>45142</v>
      </c>
      <c r="L1687" s="50" t="str">
        <f>UPPER(TEXT(tbl_raw_data[[#This Row],[updated_date]],"MMMM"))</f>
        <v>AUGUST</v>
      </c>
      <c r="M1687" s="50" t="str">
        <f>"WEEK "&amp; IF(ROUNDUP(DAY(tbl_raw_data[[#This Row],[updated_date]])/7,0)=5,4,ROUNDUP(DAY(tbl_raw_data[[#This Row],[updated_date]])/7,0))</f>
        <v>WEEK 1</v>
      </c>
      <c r="N1687" s="50" t="str">
        <f>UPPER(VLOOKUP(tbl_raw_data[[#This Row],[Analyst]],Settiings!$A$2:$B$16,2,0))</f>
        <v>SHAHID</v>
      </c>
      <c r="O1687" s="50" t="str">
        <f>TRIM(UPPER(tbl_raw_data[[#This Row],[Outcome]]))</f>
        <v>WITHDRAW</v>
      </c>
      <c r="P1687" s="50" t="str">
        <f>TRIM(UPPER(tbl_raw_data[[#This Row],[Queue Name]]))</f>
        <v>CONSUMER POST BUREAU</v>
      </c>
      <c r="Q1687" s="50" t="str">
        <f>IF(tbl_raw_data[[#This Row],[Time taken in min]]&lt;=Settiings!$D$2,"SLA_MET","SLA_NOT_MET")</f>
        <v>SLA_MET</v>
      </c>
      <c r="R1687" s="94"/>
    </row>
    <row r="1688" spans="1:18" x14ac:dyDescent="0.3">
      <c r="A1688" s="14" t="s">
        <v>1828</v>
      </c>
      <c r="B1688" s="9">
        <v>45142.536736111113</v>
      </c>
      <c r="C1688" s="24">
        <v>45142.546724537038</v>
      </c>
      <c r="D1688" s="25" t="s">
        <v>55</v>
      </c>
      <c r="E1688" s="12" t="s">
        <v>19</v>
      </c>
      <c r="F1688" s="25" t="s">
        <v>16</v>
      </c>
      <c r="G1688" s="13"/>
      <c r="H1688" s="78" t="s">
        <v>7449</v>
      </c>
      <c r="I1688" s="48">
        <f>tbl_raw_data[[#This Row],[Date Actioned]]-tbl_raw_data[[#This Row],[Date Tagged]]</f>
        <v>9.9884259252576157E-3</v>
      </c>
      <c r="J1688" s="46">
        <f>HOUR(tbl_raw_data[[#This Row],[Time_taken]])*60+MINUTE(tbl_raw_data[[#This Row],[Time_taken]])+SECOND(tbl_raw_data[[#This Row],[Time_taken]])/60</f>
        <v>14.383333333333333</v>
      </c>
      <c r="K1688" s="52">
        <f>DATE(YEAR(tbl_raw_data[[#This Row],[Date Actioned]]),MONTH(tbl_raw_data[[#This Row],[Date Actioned]]),DAY(tbl_raw_data[[#This Row],[Date Actioned]]))</f>
        <v>45142</v>
      </c>
      <c r="L1688" s="50" t="str">
        <f>UPPER(TEXT(tbl_raw_data[[#This Row],[updated_date]],"MMMM"))</f>
        <v>AUGUST</v>
      </c>
      <c r="M1688" s="50" t="str">
        <f>"WEEK "&amp; IF(ROUNDUP(DAY(tbl_raw_data[[#This Row],[updated_date]])/7,0)=5,4,ROUNDUP(DAY(tbl_raw_data[[#This Row],[updated_date]])/7,0))</f>
        <v>WEEK 1</v>
      </c>
      <c r="N1688" s="50" t="str">
        <f>UPPER(VLOOKUP(tbl_raw_data[[#This Row],[Analyst]],Settiings!$A$2:$B$16,2,0))</f>
        <v>CAMROOON</v>
      </c>
      <c r="O1688" s="50" t="str">
        <f>TRIM(UPPER(tbl_raw_data[[#This Row],[Outcome]]))</f>
        <v>WITHDRAW</v>
      </c>
      <c r="P1688" s="50" t="str">
        <f>TRIM(UPPER(tbl_raw_data[[#This Row],[Queue Name]]))</f>
        <v>CONSUMER POST BUREAU</v>
      </c>
      <c r="Q1688" s="50" t="str">
        <f>IF(tbl_raw_data[[#This Row],[Time taken in min]]&lt;=Settiings!$D$2,"SLA_MET","SLA_NOT_MET")</f>
        <v>SLA_MET</v>
      </c>
      <c r="R1688" s="94"/>
    </row>
    <row r="1689" spans="1:18" x14ac:dyDescent="0.3">
      <c r="A1689" s="20" t="s">
        <v>1832</v>
      </c>
      <c r="B1689" s="15">
        <v>45142.542627314811</v>
      </c>
      <c r="C1689" s="16">
        <v>45142.55537037037</v>
      </c>
      <c r="D1689" s="17" t="s">
        <v>55</v>
      </c>
      <c r="E1689" s="18" t="s">
        <v>9</v>
      </c>
      <c r="F1689" s="17" t="s">
        <v>24</v>
      </c>
      <c r="G1689" s="19"/>
      <c r="H1689" s="78" t="s">
        <v>7449</v>
      </c>
      <c r="I1689" s="48">
        <f>tbl_raw_data[[#This Row],[Date Actioned]]-tbl_raw_data[[#This Row],[Date Tagged]]</f>
        <v>1.2743055558530614E-2</v>
      </c>
      <c r="J1689" s="46">
        <f>HOUR(tbl_raw_data[[#This Row],[Time_taken]])*60+MINUTE(tbl_raw_data[[#This Row],[Time_taken]])+SECOND(tbl_raw_data[[#This Row],[Time_taken]])/60</f>
        <v>18.350000000000001</v>
      </c>
      <c r="K1689" s="52">
        <f>DATE(YEAR(tbl_raw_data[[#This Row],[Date Actioned]]),MONTH(tbl_raw_data[[#This Row],[Date Actioned]]),DAY(tbl_raw_data[[#This Row],[Date Actioned]]))</f>
        <v>45142</v>
      </c>
      <c r="L1689" s="50" t="str">
        <f>UPPER(TEXT(tbl_raw_data[[#This Row],[updated_date]],"MMMM"))</f>
        <v>AUGUST</v>
      </c>
      <c r="M1689" s="50" t="str">
        <f>"WEEK "&amp; IF(ROUNDUP(DAY(tbl_raw_data[[#This Row],[updated_date]])/7,0)=5,4,ROUNDUP(DAY(tbl_raw_data[[#This Row],[updated_date]])/7,0))</f>
        <v>WEEK 1</v>
      </c>
      <c r="N1689" s="50" t="str">
        <f>UPPER(VLOOKUP(tbl_raw_data[[#This Row],[Analyst]],Settiings!$A$2:$B$16,2,0))</f>
        <v>QUADIR</v>
      </c>
      <c r="O1689" s="50" t="str">
        <f>TRIM(UPPER(tbl_raw_data[[#This Row],[Outcome]]))</f>
        <v>WITHDRAW</v>
      </c>
      <c r="P1689" s="50" t="str">
        <f>TRIM(UPPER(tbl_raw_data[[#This Row],[Queue Name]]))</f>
        <v>CONSUMER EXISTING</v>
      </c>
      <c r="Q1689" s="50" t="str">
        <f>IF(tbl_raw_data[[#This Row],[Time taken in min]]&lt;=Settiings!$D$2,"SLA_MET","SLA_NOT_MET")</f>
        <v>SLA_MET</v>
      </c>
      <c r="R1689" s="94"/>
    </row>
    <row r="1690" spans="1:18" x14ac:dyDescent="0.3">
      <c r="A1690" s="23" t="s">
        <v>1855</v>
      </c>
      <c r="B1690" s="15">
        <v>45142.574930555558</v>
      </c>
      <c r="C1690" s="16">
        <v>45142.604942129627</v>
      </c>
      <c r="D1690" s="17" t="s">
        <v>55</v>
      </c>
      <c r="E1690" s="18" t="s">
        <v>19</v>
      </c>
      <c r="F1690" s="17" t="s">
        <v>50</v>
      </c>
      <c r="G1690" s="19"/>
      <c r="H1690" s="78" t="s">
        <v>7449</v>
      </c>
      <c r="I1690" s="48">
        <f>tbl_raw_data[[#This Row],[Date Actioned]]-tbl_raw_data[[#This Row],[Date Tagged]]</f>
        <v>3.0011574068339542E-2</v>
      </c>
      <c r="J1690" s="46">
        <f>HOUR(tbl_raw_data[[#This Row],[Time_taken]])*60+MINUTE(tbl_raw_data[[#This Row],[Time_taken]])+SECOND(tbl_raw_data[[#This Row],[Time_taken]])/60</f>
        <v>43.216666666666669</v>
      </c>
      <c r="K1690" s="52">
        <f>DATE(YEAR(tbl_raw_data[[#This Row],[Date Actioned]]),MONTH(tbl_raw_data[[#This Row],[Date Actioned]]),DAY(tbl_raw_data[[#This Row],[Date Actioned]]))</f>
        <v>45142</v>
      </c>
      <c r="L1690" s="50" t="str">
        <f>UPPER(TEXT(tbl_raw_data[[#This Row],[updated_date]],"MMMM"))</f>
        <v>AUGUST</v>
      </c>
      <c r="M1690" s="50" t="str">
        <f>"WEEK "&amp; IF(ROUNDUP(DAY(tbl_raw_data[[#This Row],[updated_date]])/7,0)=5,4,ROUNDUP(DAY(tbl_raw_data[[#This Row],[updated_date]])/7,0))</f>
        <v>WEEK 1</v>
      </c>
      <c r="N1690" s="50" t="str">
        <f>UPPER(VLOOKUP(tbl_raw_data[[#This Row],[Analyst]],Settiings!$A$2:$B$16,2,0))</f>
        <v>SHAHID</v>
      </c>
      <c r="O1690" s="50" t="str">
        <f>TRIM(UPPER(tbl_raw_data[[#This Row],[Outcome]]))</f>
        <v>WITHDRAW</v>
      </c>
      <c r="P1690" s="50" t="str">
        <f>TRIM(UPPER(tbl_raw_data[[#This Row],[Queue Name]]))</f>
        <v>CONSUMER POST BUREAU</v>
      </c>
      <c r="Q1690" s="50" t="str">
        <f>IF(tbl_raw_data[[#This Row],[Time taken in min]]&lt;=Settiings!$D$2,"SLA_MET","SLA_NOT_MET")</f>
        <v>SLA_NOT_MET</v>
      </c>
      <c r="R1690" s="94"/>
    </row>
    <row r="1691" spans="1:18" x14ac:dyDescent="0.3">
      <c r="A1691" s="20" t="s">
        <v>1894</v>
      </c>
      <c r="B1691" s="9">
        <v>45142.617685185185</v>
      </c>
      <c r="C1691" s="24">
        <v>45142.640046296299</v>
      </c>
      <c r="D1691" s="25" t="s">
        <v>55</v>
      </c>
      <c r="E1691" s="12" t="s">
        <v>9</v>
      </c>
      <c r="F1691" s="25" t="s">
        <v>50</v>
      </c>
      <c r="G1691" s="13"/>
      <c r="H1691" s="78" t="s">
        <v>7449</v>
      </c>
      <c r="I1691" s="48">
        <f>tbl_raw_data[[#This Row],[Date Actioned]]-tbl_raw_data[[#This Row],[Date Tagged]]</f>
        <v>2.2361111114150845E-2</v>
      </c>
      <c r="J1691" s="46">
        <f>HOUR(tbl_raw_data[[#This Row],[Time_taken]])*60+MINUTE(tbl_raw_data[[#This Row],[Time_taken]])+SECOND(tbl_raw_data[[#This Row],[Time_taken]])/60</f>
        <v>32.200000000000003</v>
      </c>
      <c r="K1691" s="52">
        <f>DATE(YEAR(tbl_raw_data[[#This Row],[Date Actioned]]),MONTH(tbl_raw_data[[#This Row],[Date Actioned]]),DAY(tbl_raw_data[[#This Row],[Date Actioned]]))</f>
        <v>45142</v>
      </c>
      <c r="L1691" s="50" t="str">
        <f>UPPER(TEXT(tbl_raw_data[[#This Row],[updated_date]],"MMMM"))</f>
        <v>AUGUST</v>
      </c>
      <c r="M1691" s="50" t="str">
        <f>"WEEK "&amp; IF(ROUNDUP(DAY(tbl_raw_data[[#This Row],[updated_date]])/7,0)=5,4,ROUNDUP(DAY(tbl_raw_data[[#This Row],[updated_date]])/7,0))</f>
        <v>WEEK 1</v>
      </c>
      <c r="N1691" s="50" t="str">
        <f>UPPER(VLOOKUP(tbl_raw_data[[#This Row],[Analyst]],Settiings!$A$2:$B$16,2,0))</f>
        <v>SHAHID</v>
      </c>
      <c r="O1691" s="50" t="str">
        <f>TRIM(UPPER(tbl_raw_data[[#This Row],[Outcome]]))</f>
        <v>WITHDRAW</v>
      </c>
      <c r="P1691" s="50" t="str">
        <f>TRIM(UPPER(tbl_raw_data[[#This Row],[Queue Name]]))</f>
        <v>CONSUMER EXISTING</v>
      </c>
      <c r="Q1691" s="50" t="str">
        <f>IF(tbl_raw_data[[#This Row],[Time taken in min]]&lt;=Settiings!$D$2,"SLA_MET","SLA_NOT_MET")</f>
        <v>SLA_NOT_MET</v>
      </c>
      <c r="R1691" s="94"/>
    </row>
    <row r="1692" spans="1:18" x14ac:dyDescent="0.3">
      <c r="A1692" s="20" t="s">
        <v>1930</v>
      </c>
      <c r="B1692" s="9">
        <v>45142.680763888886</v>
      </c>
      <c r="C1692" s="24">
        <v>45142.694027777776</v>
      </c>
      <c r="D1692" s="25" t="s">
        <v>55</v>
      </c>
      <c r="E1692" s="12" t="s">
        <v>19</v>
      </c>
      <c r="F1692" s="25" t="s">
        <v>24</v>
      </c>
      <c r="G1692" s="13"/>
      <c r="H1692" s="78" t="s">
        <v>7449</v>
      </c>
      <c r="I1692" s="48">
        <f>tbl_raw_data[[#This Row],[Date Actioned]]-tbl_raw_data[[#This Row],[Date Tagged]]</f>
        <v>1.3263888889923692E-2</v>
      </c>
      <c r="J1692" s="46">
        <f>HOUR(tbl_raw_data[[#This Row],[Time_taken]])*60+MINUTE(tbl_raw_data[[#This Row],[Time_taken]])+SECOND(tbl_raw_data[[#This Row],[Time_taken]])/60</f>
        <v>19.100000000000001</v>
      </c>
      <c r="K1692" s="52">
        <f>DATE(YEAR(tbl_raw_data[[#This Row],[Date Actioned]]),MONTH(tbl_raw_data[[#This Row],[Date Actioned]]),DAY(tbl_raw_data[[#This Row],[Date Actioned]]))</f>
        <v>45142</v>
      </c>
      <c r="L1692" s="50" t="str">
        <f>UPPER(TEXT(tbl_raw_data[[#This Row],[updated_date]],"MMMM"))</f>
        <v>AUGUST</v>
      </c>
      <c r="M1692" s="50" t="str">
        <f>"WEEK "&amp; IF(ROUNDUP(DAY(tbl_raw_data[[#This Row],[updated_date]])/7,0)=5,4,ROUNDUP(DAY(tbl_raw_data[[#This Row],[updated_date]])/7,0))</f>
        <v>WEEK 1</v>
      </c>
      <c r="N1692" s="50" t="str">
        <f>UPPER(VLOOKUP(tbl_raw_data[[#This Row],[Analyst]],Settiings!$A$2:$B$16,2,0))</f>
        <v>QUADIR</v>
      </c>
      <c r="O1692" s="50" t="str">
        <f>TRIM(UPPER(tbl_raw_data[[#This Row],[Outcome]]))</f>
        <v>WITHDRAW</v>
      </c>
      <c r="P1692" s="50" t="str">
        <f>TRIM(UPPER(tbl_raw_data[[#This Row],[Queue Name]]))</f>
        <v>CONSUMER POST BUREAU</v>
      </c>
      <c r="Q1692" s="50" t="str">
        <f>IF(tbl_raw_data[[#This Row],[Time taken in min]]&lt;=Settiings!$D$2,"SLA_MET","SLA_NOT_MET")</f>
        <v>SLA_MET</v>
      </c>
      <c r="R1692" s="94"/>
    </row>
    <row r="1693" spans="1:18" x14ac:dyDescent="0.3">
      <c r="A1693" s="14" t="s">
        <v>1963</v>
      </c>
      <c r="B1693" s="9">
        <v>45142.849444444444</v>
      </c>
      <c r="C1693" s="24">
        <v>45143.362326388888</v>
      </c>
      <c r="D1693" s="25" t="s">
        <v>55</v>
      </c>
      <c r="E1693" s="12" t="s">
        <v>19</v>
      </c>
      <c r="F1693" s="25" t="s">
        <v>24</v>
      </c>
      <c r="G1693" s="13"/>
      <c r="H1693" s="78" t="s">
        <v>7449</v>
      </c>
      <c r="I1693" s="48">
        <f>tbl_raw_data[[#This Row],[Date Actioned]]-tbl_raw_data[[#This Row],[Date Tagged]]</f>
        <v>0.51288194444350665</v>
      </c>
      <c r="J1693" s="46">
        <f>HOUR(tbl_raw_data[[#This Row],[Time_taken]])*60+MINUTE(tbl_raw_data[[#This Row],[Time_taken]])+SECOND(tbl_raw_data[[#This Row],[Time_taken]])/60</f>
        <v>738.55</v>
      </c>
      <c r="K1693" s="52">
        <f>DATE(YEAR(tbl_raw_data[[#This Row],[Date Actioned]]),MONTH(tbl_raw_data[[#This Row],[Date Actioned]]),DAY(tbl_raw_data[[#This Row],[Date Actioned]]))</f>
        <v>45143</v>
      </c>
      <c r="L1693" s="50" t="str">
        <f>UPPER(TEXT(tbl_raw_data[[#This Row],[updated_date]],"MMMM"))</f>
        <v>AUGUST</v>
      </c>
      <c r="M1693" s="50" t="str">
        <f>"WEEK "&amp; IF(ROUNDUP(DAY(tbl_raw_data[[#This Row],[updated_date]])/7,0)=5,4,ROUNDUP(DAY(tbl_raw_data[[#This Row],[updated_date]])/7,0))</f>
        <v>WEEK 1</v>
      </c>
      <c r="N1693" s="50" t="str">
        <f>UPPER(VLOOKUP(tbl_raw_data[[#This Row],[Analyst]],Settiings!$A$2:$B$16,2,0))</f>
        <v>QUADIR</v>
      </c>
      <c r="O1693" s="50" t="str">
        <f>TRIM(UPPER(tbl_raw_data[[#This Row],[Outcome]]))</f>
        <v>WITHDRAW</v>
      </c>
      <c r="P1693" s="50" t="str">
        <f>TRIM(UPPER(tbl_raw_data[[#This Row],[Queue Name]]))</f>
        <v>CONSUMER POST BUREAU</v>
      </c>
      <c r="Q1693" s="50" t="str">
        <f>IF(tbl_raw_data[[#This Row],[Time taken in min]]&lt;=Settiings!$D$2,"SLA_MET","SLA_NOT_MET")</f>
        <v>SLA_NOT_MET</v>
      </c>
      <c r="R1693" s="94"/>
    </row>
    <row r="1694" spans="1:18" x14ac:dyDescent="0.3">
      <c r="A1694" s="14" t="s">
        <v>1980</v>
      </c>
      <c r="B1694" s="15">
        <v>45143.488402777781</v>
      </c>
      <c r="C1694" s="16">
        <v>45143.496504629627</v>
      </c>
      <c r="D1694" s="17" t="s">
        <v>55</v>
      </c>
      <c r="E1694" s="18" t="s">
        <v>19</v>
      </c>
      <c r="F1694" s="17" t="s">
        <v>50</v>
      </c>
      <c r="G1694" s="19"/>
      <c r="H1694" s="78" t="s">
        <v>7449</v>
      </c>
      <c r="I1694" s="48">
        <f>tbl_raw_data[[#This Row],[Date Actioned]]-tbl_raw_data[[#This Row],[Date Tagged]]</f>
        <v>8.1018518467317335E-3</v>
      </c>
      <c r="J1694" s="46">
        <f>HOUR(tbl_raw_data[[#This Row],[Time_taken]])*60+MINUTE(tbl_raw_data[[#This Row],[Time_taken]])+SECOND(tbl_raw_data[[#This Row],[Time_taken]])/60</f>
        <v>11.666666666666666</v>
      </c>
      <c r="K1694" s="52">
        <f>DATE(YEAR(tbl_raw_data[[#This Row],[Date Actioned]]),MONTH(tbl_raw_data[[#This Row],[Date Actioned]]),DAY(tbl_raw_data[[#This Row],[Date Actioned]]))</f>
        <v>45143</v>
      </c>
      <c r="L1694" s="50" t="str">
        <f>UPPER(TEXT(tbl_raw_data[[#This Row],[updated_date]],"MMMM"))</f>
        <v>AUGUST</v>
      </c>
      <c r="M1694" s="50" t="str">
        <f>"WEEK "&amp; IF(ROUNDUP(DAY(tbl_raw_data[[#This Row],[updated_date]])/7,0)=5,4,ROUNDUP(DAY(tbl_raw_data[[#This Row],[updated_date]])/7,0))</f>
        <v>WEEK 1</v>
      </c>
      <c r="N1694" s="50" t="str">
        <f>UPPER(VLOOKUP(tbl_raw_data[[#This Row],[Analyst]],Settiings!$A$2:$B$16,2,0))</f>
        <v>SHAHID</v>
      </c>
      <c r="O1694" s="50" t="str">
        <f>TRIM(UPPER(tbl_raw_data[[#This Row],[Outcome]]))</f>
        <v>WITHDRAW</v>
      </c>
      <c r="P1694" s="50" t="str">
        <f>TRIM(UPPER(tbl_raw_data[[#This Row],[Queue Name]]))</f>
        <v>CONSUMER POST BUREAU</v>
      </c>
      <c r="Q1694" s="50" t="str">
        <f>IF(tbl_raw_data[[#This Row],[Time taken in min]]&lt;=Settiings!$D$2,"SLA_MET","SLA_NOT_MET")</f>
        <v>SLA_MET</v>
      </c>
      <c r="R1694" s="94"/>
    </row>
    <row r="1695" spans="1:18" x14ac:dyDescent="0.3">
      <c r="A1695" s="23" t="s">
        <v>2001</v>
      </c>
      <c r="B1695" s="9">
        <v>45143.525208333333</v>
      </c>
      <c r="C1695" s="24">
        <v>45143.533391203702</v>
      </c>
      <c r="D1695" s="25" t="s">
        <v>55</v>
      </c>
      <c r="E1695" s="12" t="s">
        <v>9</v>
      </c>
      <c r="F1695" s="25" t="s">
        <v>24</v>
      </c>
      <c r="G1695" s="13"/>
      <c r="H1695" s="78" t="s">
        <v>7449</v>
      </c>
      <c r="I1695" s="48">
        <f>tbl_raw_data[[#This Row],[Date Actioned]]-tbl_raw_data[[#This Row],[Date Tagged]]</f>
        <v>8.182870369637385E-3</v>
      </c>
      <c r="J1695" s="46">
        <f>HOUR(tbl_raw_data[[#This Row],[Time_taken]])*60+MINUTE(tbl_raw_data[[#This Row],[Time_taken]])+SECOND(tbl_raw_data[[#This Row],[Time_taken]])/60</f>
        <v>11.783333333333333</v>
      </c>
      <c r="K1695" s="52">
        <f>DATE(YEAR(tbl_raw_data[[#This Row],[Date Actioned]]),MONTH(tbl_raw_data[[#This Row],[Date Actioned]]),DAY(tbl_raw_data[[#This Row],[Date Actioned]]))</f>
        <v>45143</v>
      </c>
      <c r="L1695" s="50" t="str">
        <f>UPPER(TEXT(tbl_raw_data[[#This Row],[updated_date]],"MMMM"))</f>
        <v>AUGUST</v>
      </c>
      <c r="M1695" s="50" t="str">
        <f>"WEEK "&amp; IF(ROUNDUP(DAY(tbl_raw_data[[#This Row],[updated_date]])/7,0)=5,4,ROUNDUP(DAY(tbl_raw_data[[#This Row],[updated_date]])/7,0))</f>
        <v>WEEK 1</v>
      </c>
      <c r="N1695" s="50" t="str">
        <f>UPPER(VLOOKUP(tbl_raw_data[[#This Row],[Analyst]],Settiings!$A$2:$B$16,2,0))</f>
        <v>QUADIR</v>
      </c>
      <c r="O1695" s="50" t="str">
        <f>TRIM(UPPER(tbl_raw_data[[#This Row],[Outcome]]))</f>
        <v>WITHDRAW</v>
      </c>
      <c r="P1695" s="50" t="str">
        <f>TRIM(UPPER(tbl_raw_data[[#This Row],[Queue Name]]))</f>
        <v>CONSUMER EXISTING</v>
      </c>
      <c r="Q1695" s="50" t="str">
        <f>IF(tbl_raw_data[[#This Row],[Time taken in min]]&lt;=Settiings!$D$2,"SLA_MET","SLA_NOT_MET")</f>
        <v>SLA_MET</v>
      </c>
      <c r="R1695" s="94"/>
    </row>
    <row r="1696" spans="1:18" x14ac:dyDescent="0.3">
      <c r="A1696" s="23" t="s">
        <v>2072</v>
      </c>
      <c r="B1696" s="9">
        <v>45143.650381944448</v>
      </c>
      <c r="C1696" s="24">
        <v>45143.660208333335</v>
      </c>
      <c r="D1696" s="25" t="s">
        <v>55</v>
      </c>
      <c r="E1696" s="12" t="s">
        <v>19</v>
      </c>
      <c r="F1696" s="25" t="s">
        <v>24</v>
      </c>
      <c r="G1696" s="13"/>
      <c r="H1696" s="78" t="s">
        <v>7449</v>
      </c>
      <c r="I1696" s="48">
        <f>tbl_raw_data[[#This Row],[Date Actioned]]-tbl_raw_data[[#This Row],[Date Tagged]]</f>
        <v>9.8263888867222704E-3</v>
      </c>
      <c r="J1696" s="46">
        <f>HOUR(tbl_raw_data[[#This Row],[Time_taken]])*60+MINUTE(tbl_raw_data[[#This Row],[Time_taken]])+SECOND(tbl_raw_data[[#This Row],[Time_taken]])/60</f>
        <v>14.15</v>
      </c>
      <c r="K1696" s="52">
        <f>DATE(YEAR(tbl_raw_data[[#This Row],[Date Actioned]]),MONTH(tbl_raw_data[[#This Row],[Date Actioned]]),DAY(tbl_raw_data[[#This Row],[Date Actioned]]))</f>
        <v>45143</v>
      </c>
      <c r="L1696" s="50" t="str">
        <f>UPPER(TEXT(tbl_raw_data[[#This Row],[updated_date]],"MMMM"))</f>
        <v>AUGUST</v>
      </c>
      <c r="M1696" s="50" t="str">
        <f>"WEEK "&amp; IF(ROUNDUP(DAY(tbl_raw_data[[#This Row],[updated_date]])/7,0)=5,4,ROUNDUP(DAY(tbl_raw_data[[#This Row],[updated_date]])/7,0))</f>
        <v>WEEK 1</v>
      </c>
      <c r="N1696" s="50" t="str">
        <f>UPPER(VLOOKUP(tbl_raw_data[[#This Row],[Analyst]],Settiings!$A$2:$B$16,2,0))</f>
        <v>QUADIR</v>
      </c>
      <c r="O1696" s="50" t="str">
        <f>TRIM(UPPER(tbl_raw_data[[#This Row],[Outcome]]))</f>
        <v>WITHDRAW</v>
      </c>
      <c r="P1696" s="50" t="str">
        <f>TRIM(UPPER(tbl_raw_data[[#This Row],[Queue Name]]))</f>
        <v>CONSUMER POST BUREAU</v>
      </c>
      <c r="Q1696" s="50" t="str">
        <f>IF(tbl_raw_data[[#This Row],[Time taken in min]]&lt;=Settiings!$D$2,"SLA_MET","SLA_NOT_MET")</f>
        <v>SLA_MET</v>
      </c>
      <c r="R1696" s="94"/>
    </row>
    <row r="1697" spans="1:18" x14ac:dyDescent="0.3">
      <c r="A1697" s="14" t="s">
        <v>2131</v>
      </c>
      <c r="B1697" s="15">
        <v>45144.466249999998</v>
      </c>
      <c r="C1697" s="16">
        <v>45144.473541666666</v>
      </c>
      <c r="D1697" s="17" t="s">
        <v>55</v>
      </c>
      <c r="E1697" s="18" t="s">
        <v>19</v>
      </c>
      <c r="F1697" s="17" t="s">
        <v>16</v>
      </c>
      <c r="G1697" s="19"/>
      <c r="H1697" s="78" t="s">
        <v>7449</v>
      </c>
      <c r="I1697" s="48">
        <f>tbl_raw_data[[#This Row],[Date Actioned]]-tbl_raw_data[[#This Row],[Date Tagged]]</f>
        <v>7.291666668606922E-3</v>
      </c>
      <c r="J1697" s="46">
        <f>HOUR(tbl_raw_data[[#This Row],[Time_taken]])*60+MINUTE(tbl_raw_data[[#This Row],[Time_taken]])+SECOND(tbl_raw_data[[#This Row],[Time_taken]])/60</f>
        <v>10.5</v>
      </c>
      <c r="K1697" s="52">
        <f>DATE(YEAR(tbl_raw_data[[#This Row],[Date Actioned]]),MONTH(tbl_raw_data[[#This Row],[Date Actioned]]),DAY(tbl_raw_data[[#This Row],[Date Actioned]]))</f>
        <v>45144</v>
      </c>
      <c r="L1697" s="50" t="str">
        <f>UPPER(TEXT(tbl_raw_data[[#This Row],[updated_date]],"MMMM"))</f>
        <v>AUGUST</v>
      </c>
      <c r="M1697" s="50" t="str">
        <f>"WEEK "&amp; IF(ROUNDUP(DAY(tbl_raw_data[[#This Row],[updated_date]])/7,0)=5,4,ROUNDUP(DAY(tbl_raw_data[[#This Row],[updated_date]])/7,0))</f>
        <v>WEEK 1</v>
      </c>
      <c r="N1697" s="50" t="str">
        <f>UPPER(VLOOKUP(tbl_raw_data[[#This Row],[Analyst]],Settiings!$A$2:$B$16,2,0))</f>
        <v>CAMROOON</v>
      </c>
      <c r="O1697" s="50" t="str">
        <f>TRIM(UPPER(tbl_raw_data[[#This Row],[Outcome]]))</f>
        <v>WITHDRAW</v>
      </c>
      <c r="P1697" s="50" t="str">
        <f>TRIM(UPPER(tbl_raw_data[[#This Row],[Queue Name]]))</f>
        <v>CONSUMER POST BUREAU</v>
      </c>
      <c r="Q1697" s="50" t="str">
        <f>IF(tbl_raw_data[[#This Row],[Time taken in min]]&lt;=Settiings!$D$2,"SLA_MET","SLA_NOT_MET")</f>
        <v>SLA_MET</v>
      </c>
      <c r="R1697" s="94"/>
    </row>
    <row r="1698" spans="1:18" x14ac:dyDescent="0.3">
      <c r="A1698" s="23" t="s">
        <v>2206</v>
      </c>
      <c r="B1698" s="15">
        <v>45144.631597222222</v>
      </c>
      <c r="C1698" s="16">
        <v>45144.640451388892</v>
      </c>
      <c r="D1698" s="17" t="s">
        <v>55</v>
      </c>
      <c r="E1698" s="18" t="s">
        <v>19</v>
      </c>
      <c r="F1698" s="17" t="s">
        <v>16</v>
      </c>
      <c r="G1698" s="19"/>
      <c r="H1698" s="78" t="s">
        <v>7449</v>
      </c>
      <c r="I1698" s="48">
        <f>tbl_raw_data[[#This Row],[Date Actioned]]-tbl_raw_data[[#This Row],[Date Tagged]]</f>
        <v>8.8541666700621136E-3</v>
      </c>
      <c r="J1698" s="46">
        <f>HOUR(tbl_raw_data[[#This Row],[Time_taken]])*60+MINUTE(tbl_raw_data[[#This Row],[Time_taken]])+SECOND(tbl_raw_data[[#This Row],[Time_taken]])/60</f>
        <v>12.75</v>
      </c>
      <c r="K1698" s="52">
        <f>DATE(YEAR(tbl_raw_data[[#This Row],[Date Actioned]]),MONTH(tbl_raw_data[[#This Row],[Date Actioned]]),DAY(tbl_raw_data[[#This Row],[Date Actioned]]))</f>
        <v>45144</v>
      </c>
      <c r="L1698" s="50" t="str">
        <f>UPPER(TEXT(tbl_raw_data[[#This Row],[updated_date]],"MMMM"))</f>
        <v>AUGUST</v>
      </c>
      <c r="M1698" s="50" t="str">
        <f>"WEEK "&amp; IF(ROUNDUP(DAY(tbl_raw_data[[#This Row],[updated_date]])/7,0)=5,4,ROUNDUP(DAY(tbl_raw_data[[#This Row],[updated_date]])/7,0))</f>
        <v>WEEK 1</v>
      </c>
      <c r="N1698" s="50" t="str">
        <f>UPPER(VLOOKUP(tbl_raw_data[[#This Row],[Analyst]],Settiings!$A$2:$B$16,2,0))</f>
        <v>CAMROOON</v>
      </c>
      <c r="O1698" s="50" t="str">
        <f>TRIM(UPPER(tbl_raw_data[[#This Row],[Outcome]]))</f>
        <v>WITHDRAW</v>
      </c>
      <c r="P1698" s="50" t="str">
        <f>TRIM(UPPER(tbl_raw_data[[#This Row],[Queue Name]]))</f>
        <v>CONSUMER POST BUREAU</v>
      </c>
      <c r="Q1698" s="50" t="str">
        <f>IF(tbl_raw_data[[#This Row],[Time taken in min]]&lt;=Settiings!$D$2,"SLA_MET","SLA_NOT_MET")</f>
        <v>SLA_MET</v>
      </c>
      <c r="R1698" s="94"/>
    </row>
    <row r="1699" spans="1:18" x14ac:dyDescent="0.3">
      <c r="A1699" s="14" t="s">
        <v>2208</v>
      </c>
      <c r="B1699" s="9">
        <v>45144.63653935185</v>
      </c>
      <c r="C1699" s="24">
        <v>45144.642002314817</v>
      </c>
      <c r="D1699" s="25" t="s">
        <v>55</v>
      </c>
      <c r="E1699" s="12" t="s">
        <v>19</v>
      </c>
      <c r="F1699" s="25" t="s">
        <v>686</v>
      </c>
      <c r="G1699" s="13"/>
      <c r="H1699" s="78" t="s">
        <v>7449</v>
      </c>
      <c r="I1699" s="48">
        <f>tbl_raw_data[[#This Row],[Date Actioned]]-tbl_raw_data[[#This Row],[Date Tagged]]</f>
        <v>5.4629629667033441E-3</v>
      </c>
      <c r="J1699" s="46">
        <f>HOUR(tbl_raw_data[[#This Row],[Time_taken]])*60+MINUTE(tbl_raw_data[[#This Row],[Time_taken]])+SECOND(tbl_raw_data[[#This Row],[Time_taken]])/60</f>
        <v>7.8666666666666671</v>
      </c>
      <c r="K1699" s="52">
        <f>DATE(YEAR(tbl_raw_data[[#This Row],[Date Actioned]]),MONTH(tbl_raw_data[[#This Row],[Date Actioned]]),DAY(tbl_raw_data[[#This Row],[Date Actioned]]))</f>
        <v>45144</v>
      </c>
      <c r="L1699" s="50" t="str">
        <f>UPPER(TEXT(tbl_raw_data[[#This Row],[updated_date]],"MMMM"))</f>
        <v>AUGUST</v>
      </c>
      <c r="M1699" s="50" t="str">
        <f>"WEEK "&amp; IF(ROUNDUP(DAY(tbl_raw_data[[#This Row],[updated_date]])/7,0)=5,4,ROUNDUP(DAY(tbl_raw_data[[#This Row],[updated_date]])/7,0))</f>
        <v>WEEK 1</v>
      </c>
      <c r="N1699" s="50" t="str">
        <f>UPPER(VLOOKUP(tbl_raw_data[[#This Row],[Analyst]],Settiings!$A$2:$B$16,2,0))</f>
        <v>FARDIN</v>
      </c>
      <c r="O1699" s="50" t="str">
        <f>TRIM(UPPER(tbl_raw_data[[#This Row],[Outcome]]))</f>
        <v>WITHDRAW</v>
      </c>
      <c r="P1699" s="50" t="str">
        <f>TRIM(UPPER(tbl_raw_data[[#This Row],[Queue Name]]))</f>
        <v>CONSUMER POST BUREAU</v>
      </c>
      <c r="Q1699" s="50" t="str">
        <f>IF(tbl_raw_data[[#This Row],[Time taken in min]]&lt;=Settiings!$D$2,"SLA_MET","SLA_NOT_MET")</f>
        <v>SLA_MET</v>
      </c>
      <c r="R1699" s="94"/>
    </row>
    <row r="1700" spans="1:18" x14ac:dyDescent="0.3">
      <c r="A1700" s="20" t="s">
        <v>2218</v>
      </c>
      <c r="B1700" s="15">
        <v>45144.671979166669</v>
      </c>
      <c r="C1700" s="16">
        <v>45144.682939814818</v>
      </c>
      <c r="D1700" s="17" t="s">
        <v>55</v>
      </c>
      <c r="E1700" s="18" t="s">
        <v>19</v>
      </c>
      <c r="F1700" s="17" t="s">
        <v>50</v>
      </c>
      <c r="G1700" s="19"/>
      <c r="H1700" s="78" t="s">
        <v>7449</v>
      </c>
      <c r="I1700" s="48">
        <f>tbl_raw_data[[#This Row],[Date Actioned]]-tbl_raw_data[[#This Row],[Date Tagged]]</f>
        <v>1.096064814919373E-2</v>
      </c>
      <c r="J1700" s="46">
        <f>HOUR(tbl_raw_data[[#This Row],[Time_taken]])*60+MINUTE(tbl_raw_data[[#This Row],[Time_taken]])+SECOND(tbl_raw_data[[#This Row],[Time_taken]])/60</f>
        <v>15.783333333333333</v>
      </c>
      <c r="K1700" s="52">
        <f>DATE(YEAR(tbl_raw_data[[#This Row],[Date Actioned]]),MONTH(tbl_raw_data[[#This Row],[Date Actioned]]),DAY(tbl_raw_data[[#This Row],[Date Actioned]]))</f>
        <v>45144</v>
      </c>
      <c r="L1700" s="50" t="str">
        <f>UPPER(TEXT(tbl_raw_data[[#This Row],[updated_date]],"MMMM"))</f>
        <v>AUGUST</v>
      </c>
      <c r="M1700" s="50" t="str">
        <f>"WEEK "&amp; IF(ROUNDUP(DAY(tbl_raw_data[[#This Row],[updated_date]])/7,0)=5,4,ROUNDUP(DAY(tbl_raw_data[[#This Row],[updated_date]])/7,0))</f>
        <v>WEEK 1</v>
      </c>
      <c r="N1700" s="50" t="str">
        <f>UPPER(VLOOKUP(tbl_raw_data[[#This Row],[Analyst]],Settiings!$A$2:$B$16,2,0))</f>
        <v>SHAHID</v>
      </c>
      <c r="O1700" s="50" t="str">
        <f>TRIM(UPPER(tbl_raw_data[[#This Row],[Outcome]]))</f>
        <v>WITHDRAW</v>
      </c>
      <c r="P1700" s="50" t="str">
        <f>TRIM(UPPER(tbl_raw_data[[#This Row],[Queue Name]]))</f>
        <v>CONSUMER POST BUREAU</v>
      </c>
      <c r="Q1700" s="50" t="str">
        <f>IF(tbl_raw_data[[#This Row],[Time taken in min]]&lt;=Settiings!$D$2,"SLA_MET","SLA_NOT_MET")</f>
        <v>SLA_MET</v>
      </c>
      <c r="R1700" s="94"/>
    </row>
    <row r="1701" spans="1:18" x14ac:dyDescent="0.3">
      <c r="A1701" s="23" t="s">
        <v>2235</v>
      </c>
      <c r="B1701" s="15">
        <v>45144.69027777778</v>
      </c>
      <c r="C1701" s="16">
        <v>45144.69871527778</v>
      </c>
      <c r="D1701" s="17" t="s">
        <v>55</v>
      </c>
      <c r="E1701" s="18" t="s">
        <v>19</v>
      </c>
      <c r="F1701" s="17" t="s">
        <v>16</v>
      </c>
      <c r="G1701" s="19"/>
      <c r="H1701" s="78" t="s">
        <v>7449</v>
      </c>
      <c r="I1701" s="48">
        <f>tbl_raw_data[[#This Row],[Date Actioned]]-tbl_raw_data[[#This Row],[Date Tagged]]</f>
        <v>8.4375000005820766E-3</v>
      </c>
      <c r="J1701" s="46">
        <f>HOUR(tbl_raw_data[[#This Row],[Time_taken]])*60+MINUTE(tbl_raw_data[[#This Row],[Time_taken]])+SECOND(tbl_raw_data[[#This Row],[Time_taken]])/60</f>
        <v>12.15</v>
      </c>
      <c r="K1701" s="52">
        <f>DATE(YEAR(tbl_raw_data[[#This Row],[Date Actioned]]),MONTH(tbl_raw_data[[#This Row],[Date Actioned]]),DAY(tbl_raw_data[[#This Row],[Date Actioned]]))</f>
        <v>45144</v>
      </c>
      <c r="L1701" s="50" t="str">
        <f>UPPER(TEXT(tbl_raw_data[[#This Row],[updated_date]],"MMMM"))</f>
        <v>AUGUST</v>
      </c>
      <c r="M1701" s="50" t="str">
        <f>"WEEK "&amp; IF(ROUNDUP(DAY(tbl_raw_data[[#This Row],[updated_date]])/7,0)=5,4,ROUNDUP(DAY(tbl_raw_data[[#This Row],[updated_date]])/7,0))</f>
        <v>WEEK 1</v>
      </c>
      <c r="N1701" s="50" t="str">
        <f>UPPER(VLOOKUP(tbl_raw_data[[#This Row],[Analyst]],Settiings!$A$2:$B$16,2,0))</f>
        <v>CAMROOON</v>
      </c>
      <c r="O1701" s="50" t="str">
        <f>TRIM(UPPER(tbl_raw_data[[#This Row],[Outcome]]))</f>
        <v>WITHDRAW</v>
      </c>
      <c r="P1701" s="50" t="str">
        <f>TRIM(UPPER(tbl_raw_data[[#This Row],[Queue Name]]))</f>
        <v>CONSUMER POST BUREAU</v>
      </c>
      <c r="Q1701" s="50" t="str">
        <f>IF(tbl_raw_data[[#This Row],[Time taken in min]]&lt;=Settiings!$D$2,"SLA_MET","SLA_NOT_MET")</f>
        <v>SLA_MET</v>
      </c>
      <c r="R1701" s="94"/>
    </row>
    <row r="1702" spans="1:18" x14ac:dyDescent="0.3">
      <c r="A1702" s="20" t="s">
        <v>2297</v>
      </c>
      <c r="B1702" s="9">
        <v>45144.731377314813</v>
      </c>
      <c r="C1702" s="24">
        <v>45144.740624999999</v>
      </c>
      <c r="D1702" s="25" t="s">
        <v>55</v>
      </c>
      <c r="E1702" s="12" t="s">
        <v>19</v>
      </c>
      <c r="F1702" s="25" t="s">
        <v>50</v>
      </c>
      <c r="G1702" s="13"/>
      <c r="H1702" s="78" t="s">
        <v>7449</v>
      </c>
      <c r="I1702" s="48">
        <f>tbl_raw_data[[#This Row],[Date Actioned]]-tbl_raw_data[[#This Row],[Date Tagged]]</f>
        <v>9.2476851859828457E-3</v>
      </c>
      <c r="J1702" s="46">
        <f>HOUR(tbl_raw_data[[#This Row],[Time_taken]])*60+MINUTE(tbl_raw_data[[#This Row],[Time_taken]])+SECOND(tbl_raw_data[[#This Row],[Time_taken]])/60</f>
        <v>13.316666666666666</v>
      </c>
      <c r="K1702" s="52">
        <f>DATE(YEAR(tbl_raw_data[[#This Row],[Date Actioned]]),MONTH(tbl_raw_data[[#This Row],[Date Actioned]]),DAY(tbl_raw_data[[#This Row],[Date Actioned]]))</f>
        <v>45144</v>
      </c>
      <c r="L1702" s="50" t="str">
        <f>UPPER(TEXT(tbl_raw_data[[#This Row],[updated_date]],"MMMM"))</f>
        <v>AUGUST</v>
      </c>
      <c r="M1702" s="50" t="str">
        <f>"WEEK "&amp; IF(ROUNDUP(DAY(tbl_raw_data[[#This Row],[updated_date]])/7,0)=5,4,ROUNDUP(DAY(tbl_raw_data[[#This Row],[updated_date]])/7,0))</f>
        <v>WEEK 1</v>
      </c>
      <c r="N1702" s="50" t="str">
        <f>UPPER(VLOOKUP(tbl_raw_data[[#This Row],[Analyst]],Settiings!$A$2:$B$16,2,0))</f>
        <v>SHAHID</v>
      </c>
      <c r="O1702" s="50" t="str">
        <f>TRIM(UPPER(tbl_raw_data[[#This Row],[Outcome]]))</f>
        <v>WITHDRAW</v>
      </c>
      <c r="P1702" s="50" t="str">
        <f>TRIM(UPPER(tbl_raw_data[[#This Row],[Queue Name]]))</f>
        <v>CONSUMER POST BUREAU</v>
      </c>
      <c r="Q1702" s="50" t="str">
        <f>IF(tbl_raw_data[[#This Row],[Time taken in min]]&lt;=Settiings!$D$2,"SLA_MET","SLA_NOT_MET")</f>
        <v>SLA_MET</v>
      </c>
      <c r="R1702" s="94"/>
    </row>
    <row r="1703" spans="1:18" x14ac:dyDescent="0.3">
      <c r="A1703" s="20" t="s">
        <v>2332</v>
      </c>
      <c r="B1703" s="9">
        <v>45144.865995370368</v>
      </c>
      <c r="C1703" s="24">
        <v>45145.458796296298</v>
      </c>
      <c r="D1703" s="25" t="s">
        <v>55</v>
      </c>
      <c r="E1703" s="12" t="s">
        <v>19</v>
      </c>
      <c r="F1703" s="25" t="s">
        <v>43</v>
      </c>
      <c r="G1703" s="13"/>
      <c r="H1703" s="78" t="s">
        <v>7449</v>
      </c>
      <c r="I1703" s="48">
        <f>tbl_raw_data[[#This Row],[Date Actioned]]-tbl_raw_data[[#This Row],[Date Tagged]]</f>
        <v>0.59280092592962319</v>
      </c>
      <c r="J1703" s="46">
        <f>HOUR(tbl_raw_data[[#This Row],[Time_taken]])*60+MINUTE(tbl_raw_data[[#This Row],[Time_taken]])+SECOND(tbl_raw_data[[#This Row],[Time_taken]])/60</f>
        <v>853.63333333333333</v>
      </c>
      <c r="K1703" s="52">
        <f>DATE(YEAR(tbl_raw_data[[#This Row],[Date Actioned]]),MONTH(tbl_raw_data[[#This Row],[Date Actioned]]),DAY(tbl_raw_data[[#This Row],[Date Actioned]]))</f>
        <v>45145</v>
      </c>
      <c r="L1703" s="50" t="str">
        <f>UPPER(TEXT(tbl_raw_data[[#This Row],[updated_date]],"MMMM"))</f>
        <v>AUGUST</v>
      </c>
      <c r="M1703" s="50" t="str">
        <f>"WEEK "&amp; IF(ROUNDUP(DAY(tbl_raw_data[[#This Row],[updated_date]])/7,0)=5,4,ROUNDUP(DAY(tbl_raw_data[[#This Row],[updated_date]])/7,0))</f>
        <v>WEEK 1</v>
      </c>
      <c r="N1703" s="50" t="str">
        <f>UPPER(VLOOKUP(tbl_raw_data[[#This Row],[Analyst]],Settiings!$A$2:$B$16,2,0))</f>
        <v>MERCEDES</v>
      </c>
      <c r="O1703" s="50" t="str">
        <f>TRIM(UPPER(tbl_raw_data[[#This Row],[Outcome]]))</f>
        <v>WITHDRAW</v>
      </c>
      <c r="P1703" s="50" t="str">
        <f>TRIM(UPPER(tbl_raw_data[[#This Row],[Queue Name]]))</f>
        <v>CONSUMER POST BUREAU</v>
      </c>
      <c r="Q1703" s="50" t="str">
        <f>IF(tbl_raw_data[[#This Row],[Time taken in min]]&lt;=Settiings!$D$2,"SLA_MET","SLA_NOT_MET")</f>
        <v>SLA_NOT_MET</v>
      </c>
      <c r="R1703" s="94"/>
    </row>
    <row r="1704" spans="1:18" x14ac:dyDescent="0.3">
      <c r="A1704" s="23" t="s">
        <v>2333</v>
      </c>
      <c r="B1704" s="15">
        <v>45144.942800925928</v>
      </c>
      <c r="C1704" s="16">
        <v>45145.463993055557</v>
      </c>
      <c r="D1704" s="17" t="s">
        <v>55</v>
      </c>
      <c r="E1704" s="18" t="s">
        <v>19</v>
      </c>
      <c r="F1704" s="17" t="s">
        <v>65</v>
      </c>
      <c r="G1704" s="19"/>
      <c r="H1704" s="78" t="s">
        <v>7449</v>
      </c>
      <c r="I1704" s="48">
        <f>tbl_raw_data[[#This Row],[Date Actioned]]-tbl_raw_data[[#This Row],[Date Tagged]]</f>
        <v>0.52119212962861639</v>
      </c>
      <c r="J1704" s="46">
        <f>HOUR(tbl_raw_data[[#This Row],[Time_taken]])*60+MINUTE(tbl_raw_data[[#This Row],[Time_taken]])+SECOND(tbl_raw_data[[#This Row],[Time_taken]])/60</f>
        <v>750.51666666666665</v>
      </c>
      <c r="K1704" s="52">
        <f>DATE(YEAR(tbl_raw_data[[#This Row],[Date Actioned]]),MONTH(tbl_raw_data[[#This Row],[Date Actioned]]),DAY(tbl_raw_data[[#This Row],[Date Actioned]]))</f>
        <v>45145</v>
      </c>
      <c r="L1704" s="50" t="str">
        <f>UPPER(TEXT(tbl_raw_data[[#This Row],[updated_date]],"MMMM"))</f>
        <v>AUGUST</v>
      </c>
      <c r="M1704" s="50" t="str">
        <f>"WEEK "&amp; IF(ROUNDUP(DAY(tbl_raw_data[[#This Row],[updated_date]])/7,0)=5,4,ROUNDUP(DAY(tbl_raw_data[[#This Row],[updated_date]])/7,0))</f>
        <v>WEEK 1</v>
      </c>
      <c r="N1704" s="50" t="str">
        <f>UPPER(VLOOKUP(tbl_raw_data[[#This Row],[Analyst]],Settiings!$A$2:$B$16,2,0))</f>
        <v>SAM</v>
      </c>
      <c r="O1704" s="50" t="str">
        <f>TRIM(UPPER(tbl_raw_data[[#This Row],[Outcome]]))</f>
        <v>WITHDRAW</v>
      </c>
      <c r="P1704" s="50" t="str">
        <f>TRIM(UPPER(tbl_raw_data[[#This Row],[Queue Name]]))</f>
        <v>CONSUMER POST BUREAU</v>
      </c>
      <c r="Q1704" s="50" t="str">
        <f>IF(tbl_raw_data[[#This Row],[Time taken in min]]&lt;=Settiings!$D$2,"SLA_MET","SLA_NOT_MET")</f>
        <v>SLA_NOT_MET</v>
      </c>
      <c r="R1704" s="94"/>
    </row>
    <row r="1705" spans="1:18" x14ac:dyDescent="0.3">
      <c r="A1705" s="14" t="s">
        <v>2335</v>
      </c>
      <c r="B1705" s="9">
        <v>45144.985659722224</v>
      </c>
      <c r="C1705" s="24">
        <v>45145.468923611108</v>
      </c>
      <c r="D1705" s="25" t="s">
        <v>55</v>
      </c>
      <c r="E1705" s="12" t="s">
        <v>19</v>
      </c>
      <c r="F1705" s="25" t="s">
        <v>76</v>
      </c>
      <c r="G1705" s="13"/>
      <c r="H1705" s="78" t="s">
        <v>7449</v>
      </c>
      <c r="I1705" s="48">
        <f>tbl_raw_data[[#This Row],[Date Actioned]]-tbl_raw_data[[#This Row],[Date Tagged]]</f>
        <v>0.48326388888381189</v>
      </c>
      <c r="J1705" s="46">
        <f>HOUR(tbl_raw_data[[#This Row],[Time_taken]])*60+MINUTE(tbl_raw_data[[#This Row],[Time_taken]])+SECOND(tbl_raw_data[[#This Row],[Time_taken]])/60</f>
        <v>695.9</v>
      </c>
      <c r="K1705" s="52">
        <f>DATE(YEAR(tbl_raw_data[[#This Row],[Date Actioned]]),MONTH(tbl_raw_data[[#This Row],[Date Actioned]]),DAY(tbl_raw_data[[#This Row],[Date Actioned]]))</f>
        <v>45145</v>
      </c>
      <c r="L1705" s="50" t="str">
        <f>UPPER(TEXT(tbl_raw_data[[#This Row],[updated_date]],"MMMM"))</f>
        <v>AUGUST</v>
      </c>
      <c r="M1705" s="50" t="str">
        <f>"WEEK "&amp; IF(ROUNDUP(DAY(tbl_raw_data[[#This Row],[updated_date]])/7,0)=5,4,ROUNDUP(DAY(tbl_raw_data[[#This Row],[updated_date]])/7,0))</f>
        <v>WEEK 1</v>
      </c>
      <c r="N1705" s="50" t="str">
        <f>UPPER(VLOOKUP(tbl_raw_data[[#This Row],[Analyst]],Settiings!$A$2:$B$16,2,0))</f>
        <v>ROHAN</v>
      </c>
      <c r="O1705" s="50" t="str">
        <f>TRIM(UPPER(tbl_raw_data[[#This Row],[Outcome]]))</f>
        <v>WITHDRAW</v>
      </c>
      <c r="P1705" s="50" t="str">
        <f>TRIM(UPPER(tbl_raw_data[[#This Row],[Queue Name]]))</f>
        <v>CONSUMER POST BUREAU</v>
      </c>
      <c r="Q1705" s="50" t="str">
        <f>IF(tbl_raw_data[[#This Row],[Time taken in min]]&lt;=Settiings!$D$2,"SLA_MET","SLA_NOT_MET")</f>
        <v>SLA_NOT_MET</v>
      </c>
      <c r="R1705" s="94"/>
    </row>
    <row r="1706" spans="1:18" x14ac:dyDescent="0.3">
      <c r="A1706" s="20" t="s">
        <v>2336</v>
      </c>
      <c r="B1706" s="15">
        <v>45145.027777777781</v>
      </c>
      <c r="C1706" s="16">
        <v>45145.365347222221</v>
      </c>
      <c r="D1706" s="17" t="s">
        <v>55</v>
      </c>
      <c r="E1706" s="18" t="s">
        <v>19</v>
      </c>
      <c r="F1706" s="17" t="s">
        <v>76</v>
      </c>
      <c r="G1706" s="19"/>
      <c r="H1706" s="78" t="s">
        <v>7449</v>
      </c>
      <c r="I1706" s="48">
        <f>tbl_raw_data[[#This Row],[Date Actioned]]-tbl_raw_data[[#This Row],[Date Tagged]]</f>
        <v>0.33756944444030523</v>
      </c>
      <c r="J1706" s="46">
        <f>HOUR(tbl_raw_data[[#This Row],[Time_taken]])*60+MINUTE(tbl_raw_data[[#This Row],[Time_taken]])+SECOND(tbl_raw_data[[#This Row],[Time_taken]])/60</f>
        <v>486.1</v>
      </c>
      <c r="K1706" s="52">
        <f>DATE(YEAR(tbl_raw_data[[#This Row],[Date Actioned]]),MONTH(tbl_raw_data[[#This Row],[Date Actioned]]),DAY(tbl_raw_data[[#This Row],[Date Actioned]]))</f>
        <v>45145</v>
      </c>
      <c r="L1706" s="50" t="str">
        <f>UPPER(TEXT(tbl_raw_data[[#This Row],[updated_date]],"MMMM"))</f>
        <v>AUGUST</v>
      </c>
      <c r="M1706" s="50" t="str">
        <f>"WEEK "&amp; IF(ROUNDUP(DAY(tbl_raw_data[[#This Row],[updated_date]])/7,0)=5,4,ROUNDUP(DAY(tbl_raw_data[[#This Row],[updated_date]])/7,0))</f>
        <v>WEEK 1</v>
      </c>
      <c r="N1706" s="50" t="str">
        <f>UPPER(VLOOKUP(tbl_raw_data[[#This Row],[Analyst]],Settiings!$A$2:$B$16,2,0))</f>
        <v>ROHAN</v>
      </c>
      <c r="O1706" s="50" t="str">
        <f>TRIM(UPPER(tbl_raw_data[[#This Row],[Outcome]]))</f>
        <v>WITHDRAW</v>
      </c>
      <c r="P1706" s="50" t="str">
        <f>TRIM(UPPER(tbl_raw_data[[#This Row],[Queue Name]]))</f>
        <v>CONSUMER POST BUREAU</v>
      </c>
      <c r="Q1706" s="50" t="str">
        <f>IF(tbl_raw_data[[#This Row],[Time taken in min]]&lt;=Settiings!$D$2,"SLA_MET","SLA_NOT_MET")</f>
        <v>SLA_NOT_MET</v>
      </c>
      <c r="R1706" s="94"/>
    </row>
    <row r="1707" spans="1:18" x14ac:dyDescent="0.3">
      <c r="A1707" s="23" t="s">
        <v>2348</v>
      </c>
      <c r="B1707" s="15">
        <v>45145.390347222223</v>
      </c>
      <c r="C1707" s="16">
        <v>45145.394409722219</v>
      </c>
      <c r="D1707" s="17" t="s">
        <v>55</v>
      </c>
      <c r="E1707" s="18" t="s">
        <v>19</v>
      </c>
      <c r="F1707" s="17" t="s">
        <v>76</v>
      </c>
      <c r="G1707" s="19"/>
      <c r="H1707" s="78" t="s">
        <v>7449</v>
      </c>
      <c r="I1707" s="48">
        <f>tbl_raw_data[[#This Row],[Date Actioned]]-tbl_raw_data[[#This Row],[Date Tagged]]</f>
        <v>4.0624999965075403E-3</v>
      </c>
      <c r="J1707" s="46">
        <f>HOUR(tbl_raw_data[[#This Row],[Time_taken]])*60+MINUTE(tbl_raw_data[[#This Row],[Time_taken]])+SECOND(tbl_raw_data[[#This Row],[Time_taken]])/60</f>
        <v>5.85</v>
      </c>
      <c r="K1707" s="52">
        <f>DATE(YEAR(tbl_raw_data[[#This Row],[Date Actioned]]),MONTH(tbl_raw_data[[#This Row],[Date Actioned]]),DAY(tbl_raw_data[[#This Row],[Date Actioned]]))</f>
        <v>45145</v>
      </c>
      <c r="L1707" s="50" t="str">
        <f>UPPER(TEXT(tbl_raw_data[[#This Row],[updated_date]],"MMMM"))</f>
        <v>AUGUST</v>
      </c>
      <c r="M1707" s="50" t="str">
        <f>"WEEK "&amp; IF(ROUNDUP(DAY(tbl_raw_data[[#This Row],[updated_date]])/7,0)=5,4,ROUNDUP(DAY(tbl_raw_data[[#This Row],[updated_date]])/7,0))</f>
        <v>WEEK 1</v>
      </c>
      <c r="N1707" s="50" t="str">
        <f>UPPER(VLOOKUP(tbl_raw_data[[#This Row],[Analyst]],Settiings!$A$2:$B$16,2,0))</f>
        <v>ROHAN</v>
      </c>
      <c r="O1707" s="50" t="str">
        <f>TRIM(UPPER(tbl_raw_data[[#This Row],[Outcome]]))</f>
        <v>WITHDRAW</v>
      </c>
      <c r="P1707" s="50" t="str">
        <f>TRIM(UPPER(tbl_raw_data[[#This Row],[Queue Name]]))</f>
        <v>CONSUMER POST BUREAU</v>
      </c>
      <c r="Q1707" s="50" t="str">
        <f>IF(tbl_raw_data[[#This Row],[Time taken in min]]&lt;=Settiings!$D$2,"SLA_MET","SLA_NOT_MET")</f>
        <v>SLA_MET</v>
      </c>
      <c r="R1707" s="94"/>
    </row>
    <row r="1708" spans="1:18" x14ac:dyDescent="0.3">
      <c r="A1708" s="23" t="s">
        <v>2364</v>
      </c>
      <c r="B1708" s="15">
        <v>45145.440555555557</v>
      </c>
      <c r="C1708" s="16">
        <v>45145.445879629631</v>
      </c>
      <c r="D1708" s="17" t="s">
        <v>55</v>
      </c>
      <c r="E1708" s="18" t="s">
        <v>19</v>
      </c>
      <c r="F1708" s="17" t="s">
        <v>65</v>
      </c>
      <c r="G1708" s="19"/>
      <c r="H1708" s="78" t="s">
        <v>7449</v>
      </c>
      <c r="I1708" s="48">
        <f>tbl_raw_data[[#This Row],[Date Actioned]]-tbl_raw_data[[#This Row],[Date Tagged]]</f>
        <v>5.324074074451346E-3</v>
      </c>
      <c r="J1708" s="46">
        <f>HOUR(tbl_raw_data[[#This Row],[Time_taken]])*60+MINUTE(tbl_raw_data[[#This Row],[Time_taken]])+SECOND(tbl_raw_data[[#This Row],[Time_taken]])/60</f>
        <v>7.666666666666667</v>
      </c>
      <c r="K1708" s="52">
        <f>DATE(YEAR(tbl_raw_data[[#This Row],[Date Actioned]]),MONTH(tbl_raw_data[[#This Row],[Date Actioned]]),DAY(tbl_raw_data[[#This Row],[Date Actioned]]))</f>
        <v>45145</v>
      </c>
      <c r="L1708" s="50" t="str">
        <f>UPPER(TEXT(tbl_raw_data[[#This Row],[updated_date]],"MMMM"))</f>
        <v>AUGUST</v>
      </c>
      <c r="M1708" s="50" t="str">
        <f>"WEEK "&amp; IF(ROUNDUP(DAY(tbl_raw_data[[#This Row],[updated_date]])/7,0)=5,4,ROUNDUP(DAY(tbl_raw_data[[#This Row],[updated_date]])/7,0))</f>
        <v>WEEK 1</v>
      </c>
      <c r="N1708" s="50" t="str">
        <f>UPPER(VLOOKUP(tbl_raw_data[[#This Row],[Analyst]],Settiings!$A$2:$B$16,2,0))</f>
        <v>SAM</v>
      </c>
      <c r="O1708" s="50" t="str">
        <f>TRIM(UPPER(tbl_raw_data[[#This Row],[Outcome]]))</f>
        <v>WITHDRAW</v>
      </c>
      <c r="P1708" s="50" t="str">
        <f>TRIM(UPPER(tbl_raw_data[[#This Row],[Queue Name]]))</f>
        <v>CONSUMER POST BUREAU</v>
      </c>
      <c r="Q1708" s="50" t="str">
        <f>IF(tbl_raw_data[[#This Row],[Time taken in min]]&lt;=Settiings!$D$2,"SLA_MET","SLA_NOT_MET")</f>
        <v>SLA_MET</v>
      </c>
      <c r="R1708" s="94"/>
    </row>
    <row r="1709" spans="1:18" x14ac:dyDescent="0.3">
      <c r="A1709" s="23" t="s">
        <v>2376</v>
      </c>
      <c r="B1709" s="9">
        <v>45145.473483796297</v>
      </c>
      <c r="C1709" s="24">
        <v>45145.478437500002</v>
      </c>
      <c r="D1709" s="25" t="s">
        <v>55</v>
      </c>
      <c r="E1709" s="12" t="s">
        <v>19</v>
      </c>
      <c r="F1709" s="25" t="s">
        <v>43</v>
      </c>
      <c r="G1709" s="13"/>
      <c r="H1709" s="78" t="s">
        <v>7449</v>
      </c>
      <c r="I1709" s="48">
        <f>tbl_raw_data[[#This Row],[Date Actioned]]-tbl_raw_data[[#This Row],[Date Tagged]]</f>
        <v>4.9537037048139609E-3</v>
      </c>
      <c r="J1709" s="46">
        <f>HOUR(tbl_raw_data[[#This Row],[Time_taken]])*60+MINUTE(tbl_raw_data[[#This Row],[Time_taken]])+SECOND(tbl_raw_data[[#This Row],[Time_taken]])/60</f>
        <v>7.1333333333333337</v>
      </c>
      <c r="K1709" s="52">
        <f>DATE(YEAR(tbl_raw_data[[#This Row],[Date Actioned]]),MONTH(tbl_raw_data[[#This Row],[Date Actioned]]),DAY(tbl_raw_data[[#This Row],[Date Actioned]]))</f>
        <v>45145</v>
      </c>
      <c r="L1709" s="50" t="str">
        <f>UPPER(TEXT(tbl_raw_data[[#This Row],[updated_date]],"MMMM"))</f>
        <v>AUGUST</v>
      </c>
      <c r="M1709" s="50" t="str">
        <f>"WEEK "&amp; IF(ROUNDUP(DAY(tbl_raw_data[[#This Row],[updated_date]])/7,0)=5,4,ROUNDUP(DAY(tbl_raw_data[[#This Row],[updated_date]])/7,0))</f>
        <v>WEEK 1</v>
      </c>
      <c r="N1709" s="50" t="str">
        <f>UPPER(VLOOKUP(tbl_raw_data[[#This Row],[Analyst]],Settiings!$A$2:$B$16,2,0))</f>
        <v>MERCEDES</v>
      </c>
      <c r="O1709" s="50" t="str">
        <f>TRIM(UPPER(tbl_raw_data[[#This Row],[Outcome]]))</f>
        <v>WITHDRAW</v>
      </c>
      <c r="P1709" s="50" t="str">
        <f>TRIM(UPPER(tbl_raw_data[[#This Row],[Queue Name]]))</f>
        <v>CONSUMER POST BUREAU</v>
      </c>
      <c r="Q1709" s="50" t="str">
        <f>IF(tbl_raw_data[[#This Row],[Time taken in min]]&lt;=Settiings!$D$2,"SLA_MET","SLA_NOT_MET")</f>
        <v>SLA_MET</v>
      </c>
      <c r="R1709" s="94"/>
    </row>
    <row r="1710" spans="1:18" x14ac:dyDescent="0.3">
      <c r="A1710" s="14" t="s">
        <v>2377</v>
      </c>
      <c r="B1710" s="15">
        <v>45145.481990740744</v>
      </c>
      <c r="C1710" s="16">
        <v>45145.488553240742</v>
      </c>
      <c r="D1710" s="17" t="s">
        <v>55</v>
      </c>
      <c r="E1710" s="18" t="s">
        <v>19</v>
      </c>
      <c r="F1710" s="17" t="s">
        <v>10</v>
      </c>
      <c r="G1710" s="19"/>
      <c r="H1710" s="78" t="s">
        <v>7449</v>
      </c>
      <c r="I1710" s="48">
        <f>tbl_raw_data[[#This Row],[Date Actioned]]-tbl_raw_data[[#This Row],[Date Tagged]]</f>
        <v>6.5624999988358468E-3</v>
      </c>
      <c r="J1710" s="46">
        <f>HOUR(tbl_raw_data[[#This Row],[Time_taken]])*60+MINUTE(tbl_raw_data[[#This Row],[Time_taken]])+SECOND(tbl_raw_data[[#This Row],[Time_taken]])/60</f>
        <v>9.4499999999999993</v>
      </c>
      <c r="K1710" s="52">
        <f>DATE(YEAR(tbl_raw_data[[#This Row],[Date Actioned]]),MONTH(tbl_raw_data[[#This Row],[Date Actioned]]),DAY(tbl_raw_data[[#This Row],[Date Actioned]]))</f>
        <v>45145</v>
      </c>
      <c r="L1710" s="50" t="str">
        <f>UPPER(TEXT(tbl_raw_data[[#This Row],[updated_date]],"MMMM"))</f>
        <v>AUGUST</v>
      </c>
      <c r="M1710" s="50" t="str">
        <f>"WEEK "&amp; IF(ROUNDUP(DAY(tbl_raw_data[[#This Row],[updated_date]])/7,0)=5,4,ROUNDUP(DAY(tbl_raw_data[[#This Row],[updated_date]])/7,0))</f>
        <v>WEEK 1</v>
      </c>
      <c r="N1710" s="50" t="str">
        <f>UPPER(VLOOKUP(tbl_raw_data[[#This Row],[Analyst]],Settiings!$A$2:$B$16,2,0))</f>
        <v>NITESH</v>
      </c>
      <c r="O1710" s="50" t="str">
        <f>TRIM(UPPER(tbl_raw_data[[#This Row],[Outcome]]))</f>
        <v>WITHDRAW</v>
      </c>
      <c r="P1710" s="50" t="str">
        <f>TRIM(UPPER(tbl_raw_data[[#This Row],[Queue Name]]))</f>
        <v>CONSUMER POST BUREAU</v>
      </c>
      <c r="Q1710" s="50" t="str">
        <f>IF(tbl_raw_data[[#This Row],[Time taken in min]]&lt;=Settiings!$D$2,"SLA_MET","SLA_NOT_MET")</f>
        <v>SLA_MET</v>
      </c>
      <c r="R1710" s="94"/>
    </row>
    <row r="1711" spans="1:18" x14ac:dyDescent="0.3">
      <c r="A1711" s="23" t="s">
        <v>2387</v>
      </c>
      <c r="B1711" s="15">
        <v>45145.506747685184</v>
      </c>
      <c r="C1711" s="16">
        <v>45145.518564814818</v>
      </c>
      <c r="D1711" s="17" t="s">
        <v>55</v>
      </c>
      <c r="E1711" s="18" t="s">
        <v>19</v>
      </c>
      <c r="F1711" s="17" t="s">
        <v>76</v>
      </c>
      <c r="G1711" s="19"/>
      <c r="H1711" s="78" t="s">
        <v>7449</v>
      </c>
      <c r="I1711" s="48">
        <f>tbl_raw_data[[#This Row],[Date Actioned]]-tbl_raw_data[[#This Row],[Date Tagged]]</f>
        <v>1.1817129634437151E-2</v>
      </c>
      <c r="J1711" s="46">
        <f>HOUR(tbl_raw_data[[#This Row],[Time_taken]])*60+MINUTE(tbl_raw_data[[#This Row],[Time_taken]])+SECOND(tbl_raw_data[[#This Row],[Time_taken]])/60</f>
        <v>17.016666666666666</v>
      </c>
      <c r="K1711" s="52">
        <f>DATE(YEAR(tbl_raw_data[[#This Row],[Date Actioned]]),MONTH(tbl_raw_data[[#This Row],[Date Actioned]]),DAY(tbl_raw_data[[#This Row],[Date Actioned]]))</f>
        <v>45145</v>
      </c>
      <c r="L1711" s="50" t="str">
        <f>UPPER(TEXT(tbl_raw_data[[#This Row],[updated_date]],"MMMM"))</f>
        <v>AUGUST</v>
      </c>
      <c r="M1711" s="50" t="str">
        <f>"WEEK "&amp; IF(ROUNDUP(DAY(tbl_raw_data[[#This Row],[updated_date]])/7,0)=5,4,ROUNDUP(DAY(tbl_raw_data[[#This Row],[updated_date]])/7,0))</f>
        <v>WEEK 1</v>
      </c>
      <c r="N1711" s="50" t="str">
        <f>UPPER(VLOOKUP(tbl_raw_data[[#This Row],[Analyst]],Settiings!$A$2:$B$16,2,0))</f>
        <v>ROHAN</v>
      </c>
      <c r="O1711" s="50" t="str">
        <f>TRIM(UPPER(tbl_raw_data[[#This Row],[Outcome]]))</f>
        <v>WITHDRAW</v>
      </c>
      <c r="P1711" s="50" t="str">
        <f>TRIM(UPPER(tbl_raw_data[[#This Row],[Queue Name]]))</f>
        <v>CONSUMER POST BUREAU</v>
      </c>
      <c r="Q1711" s="50" t="str">
        <f>IF(tbl_raw_data[[#This Row],[Time taken in min]]&lt;=Settiings!$D$2,"SLA_MET","SLA_NOT_MET")</f>
        <v>SLA_MET</v>
      </c>
      <c r="R1711" s="94"/>
    </row>
    <row r="1712" spans="1:18" x14ac:dyDescent="0.3">
      <c r="A1712" s="14" t="s">
        <v>2426</v>
      </c>
      <c r="B1712" s="15">
        <v>45145.562534722223</v>
      </c>
      <c r="C1712" s="16">
        <v>45145.568368055552</v>
      </c>
      <c r="D1712" s="17" t="s">
        <v>55</v>
      </c>
      <c r="E1712" s="18" t="s">
        <v>19</v>
      </c>
      <c r="F1712" s="17" t="s">
        <v>1222</v>
      </c>
      <c r="G1712" s="19"/>
      <c r="H1712" s="78" t="s">
        <v>7449</v>
      </c>
      <c r="I1712" s="48">
        <f>tbl_raw_data[[#This Row],[Date Actioned]]-tbl_raw_data[[#This Row],[Date Tagged]]</f>
        <v>5.8333333290647715E-3</v>
      </c>
      <c r="J1712" s="46">
        <f>HOUR(tbl_raw_data[[#This Row],[Time_taken]])*60+MINUTE(tbl_raw_data[[#This Row],[Time_taken]])+SECOND(tbl_raw_data[[#This Row],[Time_taken]])/60</f>
        <v>8.4</v>
      </c>
      <c r="K1712" s="52">
        <f>DATE(YEAR(tbl_raw_data[[#This Row],[Date Actioned]]),MONTH(tbl_raw_data[[#This Row],[Date Actioned]]),DAY(tbl_raw_data[[#This Row],[Date Actioned]]))</f>
        <v>45145</v>
      </c>
      <c r="L1712" s="50" t="str">
        <f>UPPER(TEXT(tbl_raw_data[[#This Row],[updated_date]],"MMMM"))</f>
        <v>AUGUST</v>
      </c>
      <c r="M1712" s="50" t="str">
        <f>"WEEK "&amp; IF(ROUNDUP(DAY(tbl_raw_data[[#This Row],[updated_date]])/7,0)=5,4,ROUNDUP(DAY(tbl_raw_data[[#This Row],[updated_date]])/7,0))</f>
        <v>WEEK 1</v>
      </c>
      <c r="N1712" s="50" t="str">
        <f>UPPER(VLOOKUP(tbl_raw_data[[#This Row],[Analyst]],Settiings!$A$2:$B$16,2,0))</f>
        <v>HARDIK</v>
      </c>
      <c r="O1712" s="50" t="str">
        <f>TRIM(UPPER(tbl_raw_data[[#This Row],[Outcome]]))</f>
        <v>WITHDRAW</v>
      </c>
      <c r="P1712" s="50" t="str">
        <f>TRIM(UPPER(tbl_raw_data[[#This Row],[Queue Name]]))</f>
        <v>CONSUMER POST BUREAU</v>
      </c>
      <c r="Q1712" s="50" t="str">
        <f>IF(tbl_raw_data[[#This Row],[Time taken in min]]&lt;=Settiings!$D$2,"SLA_MET","SLA_NOT_MET")</f>
        <v>SLA_MET</v>
      </c>
      <c r="R1712" s="94"/>
    </row>
    <row r="1713" spans="1:18" x14ac:dyDescent="0.3">
      <c r="A1713" s="14" t="s">
        <v>2447</v>
      </c>
      <c r="B1713" s="15">
        <v>45145.619131944448</v>
      </c>
      <c r="C1713" s="16">
        <v>45145.627071759256</v>
      </c>
      <c r="D1713" s="17" t="s">
        <v>55</v>
      </c>
      <c r="E1713" s="18" t="s">
        <v>19</v>
      </c>
      <c r="F1713" s="17" t="s">
        <v>10</v>
      </c>
      <c r="G1713" s="19"/>
      <c r="H1713" s="78" t="s">
        <v>7449</v>
      </c>
      <c r="I1713" s="48">
        <f>tbl_raw_data[[#This Row],[Date Actioned]]-tbl_raw_data[[#This Row],[Date Tagged]]</f>
        <v>7.9398148081963882E-3</v>
      </c>
      <c r="J1713" s="46">
        <f>HOUR(tbl_raw_data[[#This Row],[Time_taken]])*60+MINUTE(tbl_raw_data[[#This Row],[Time_taken]])+SECOND(tbl_raw_data[[#This Row],[Time_taken]])/60</f>
        <v>11.433333333333334</v>
      </c>
      <c r="K1713" s="52">
        <f>DATE(YEAR(tbl_raw_data[[#This Row],[Date Actioned]]),MONTH(tbl_raw_data[[#This Row],[Date Actioned]]),DAY(tbl_raw_data[[#This Row],[Date Actioned]]))</f>
        <v>45145</v>
      </c>
      <c r="L1713" s="50" t="str">
        <f>UPPER(TEXT(tbl_raw_data[[#This Row],[updated_date]],"MMMM"))</f>
        <v>AUGUST</v>
      </c>
      <c r="M1713" s="50" t="str">
        <f>"WEEK "&amp; IF(ROUNDUP(DAY(tbl_raw_data[[#This Row],[updated_date]])/7,0)=5,4,ROUNDUP(DAY(tbl_raw_data[[#This Row],[updated_date]])/7,0))</f>
        <v>WEEK 1</v>
      </c>
      <c r="N1713" s="50" t="str">
        <f>UPPER(VLOOKUP(tbl_raw_data[[#This Row],[Analyst]],Settiings!$A$2:$B$16,2,0))</f>
        <v>NITESH</v>
      </c>
      <c r="O1713" s="50" t="str">
        <f>TRIM(UPPER(tbl_raw_data[[#This Row],[Outcome]]))</f>
        <v>WITHDRAW</v>
      </c>
      <c r="P1713" s="50" t="str">
        <f>TRIM(UPPER(tbl_raw_data[[#This Row],[Queue Name]]))</f>
        <v>CONSUMER POST BUREAU</v>
      </c>
      <c r="Q1713" s="50" t="str">
        <f>IF(tbl_raw_data[[#This Row],[Time taken in min]]&lt;=Settiings!$D$2,"SLA_MET","SLA_NOT_MET")</f>
        <v>SLA_MET</v>
      </c>
      <c r="R1713" s="94"/>
    </row>
    <row r="1714" spans="1:18" x14ac:dyDescent="0.3">
      <c r="A1714" s="23" t="s">
        <v>2458</v>
      </c>
      <c r="B1714" s="15">
        <v>45145.633125</v>
      </c>
      <c r="C1714" s="16">
        <v>45145.639710648145</v>
      </c>
      <c r="D1714" s="17" t="s">
        <v>55</v>
      </c>
      <c r="E1714" s="18" t="s">
        <v>19</v>
      </c>
      <c r="F1714" s="17" t="s">
        <v>65</v>
      </c>
      <c r="G1714" s="19"/>
      <c r="H1714" s="78" t="s">
        <v>7449</v>
      </c>
      <c r="I1714" s="48">
        <f>tbl_raw_data[[#This Row],[Date Actioned]]-tbl_raw_data[[#This Row],[Date Tagged]]</f>
        <v>6.5856481451191939E-3</v>
      </c>
      <c r="J1714" s="46">
        <f>HOUR(tbl_raw_data[[#This Row],[Time_taken]])*60+MINUTE(tbl_raw_data[[#This Row],[Time_taken]])+SECOND(tbl_raw_data[[#This Row],[Time_taken]])/60</f>
        <v>9.4833333333333325</v>
      </c>
      <c r="K1714" s="52">
        <f>DATE(YEAR(tbl_raw_data[[#This Row],[Date Actioned]]),MONTH(tbl_raw_data[[#This Row],[Date Actioned]]),DAY(tbl_raw_data[[#This Row],[Date Actioned]]))</f>
        <v>45145</v>
      </c>
      <c r="L1714" s="50" t="str">
        <f>UPPER(TEXT(tbl_raw_data[[#This Row],[updated_date]],"MMMM"))</f>
        <v>AUGUST</v>
      </c>
      <c r="M1714" s="50" t="str">
        <f>"WEEK "&amp; IF(ROUNDUP(DAY(tbl_raw_data[[#This Row],[updated_date]])/7,0)=5,4,ROUNDUP(DAY(tbl_raw_data[[#This Row],[updated_date]])/7,0))</f>
        <v>WEEK 1</v>
      </c>
      <c r="N1714" s="50" t="str">
        <f>UPPER(VLOOKUP(tbl_raw_data[[#This Row],[Analyst]],Settiings!$A$2:$B$16,2,0))</f>
        <v>SAM</v>
      </c>
      <c r="O1714" s="50" t="str">
        <f>TRIM(UPPER(tbl_raw_data[[#This Row],[Outcome]]))</f>
        <v>WITHDRAW</v>
      </c>
      <c r="P1714" s="50" t="str">
        <f>TRIM(UPPER(tbl_raw_data[[#This Row],[Queue Name]]))</f>
        <v>CONSUMER POST BUREAU</v>
      </c>
      <c r="Q1714" s="50" t="str">
        <f>IF(tbl_raw_data[[#This Row],[Time taken in min]]&lt;=Settiings!$D$2,"SLA_MET","SLA_NOT_MET")</f>
        <v>SLA_MET</v>
      </c>
      <c r="R1714" s="94"/>
    </row>
    <row r="1715" spans="1:18" x14ac:dyDescent="0.3">
      <c r="A1715" s="23" t="s">
        <v>2462</v>
      </c>
      <c r="B1715" s="9">
        <v>45145.637291666666</v>
      </c>
      <c r="C1715" s="24">
        <v>45145.649363425924</v>
      </c>
      <c r="D1715" s="25" t="s">
        <v>55</v>
      </c>
      <c r="E1715" s="12" t="s">
        <v>19</v>
      </c>
      <c r="F1715" s="25" t="s">
        <v>10</v>
      </c>
      <c r="G1715" s="13"/>
      <c r="H1715" s="78" t="s">
        <v>7449</v>
      </c>
      <c r="I1715" s="48">
        <f>tbl_raw_data[[#This Row],[Date Actioned]]-tbl_raw_data[[#This Row],[Date Tagged]]</f>
        <v>1.2071759258105885E-2</v>
      </c>
      <c r="J1715" s="46">
        <f>HOUR(tbl_raw_data[[#This Row],[Time_taken]])*60+MINUTE(tbl_raw_data[[#This Row],[Time_taken]])+SECOND(tbl_raw_data[[#This Row],[Time_taken]])/60</f>
        <v>17.383333333333333</v>
      </c>
      <c r="K1715" s="52">
        <f>DATE(YEAR(tbl_raw_data[[#This Row],[Date Actioned]]),MONTH(tbl_raw_data[[#This Row],[Date Actioned]]),DAY(tbl_raw_data[[#This Row],[Date Actioned]]))</f>
        <v>45145</v>
      </c>
      <c r="L1715" s="50" t="str">
        <f>UPPER(TEXT(tbl_raw_data[[#This Row],[updated_date]],"MMMM"))</f>
        <v>AUGUST</v>
      </c>
      <c r="M1715" s="50" t="str">
        <f>"WEEK "&amp; IF(ROUNDUP(DAY(tbl_raw_data[[#This Row],[updated_date]])/7,0)=5,4,ROUNDUP(DAY(tbl_raw_data[[#This Row],[updated_date]])/7,0))</f>
        <v>WEEK 1</v>
      </c>
      <c r="N1715" s="50" t="str">
        <f>UPPER(VLOOKUP(tbl_raw_data[[#This Row],[Analyst]],Settiings!$A$2:$B$16,2,0))</f>
        <v>NITESH</v>
      </c>
      <c r="O1715" s="50" t="str">
        <f>TRIM(UPPER(tbl_raw_data[[#This Row],[Outcome]]))</f>
        <v>WITHDRAW</v>
      </c>
      <c r="P1715" s="50" t="str">
        <f>TRIM(UPPER(tbl_raw_data[[#This Row],[Queue Name]]))</f>
        <v>CONSUMER POST BUREAU</v>
      </c>
      <c r="Q1715" s="50" t="str">
        <f>IF(tbl_raw_data[[#This Row],[Time taken in min]]&lt;=Settiings!$D$2,"SLA_MET","SLA_NOT_MET")</f>
        <v>SLA_MET</v>
      </c>
      <c r="R1715" s="94"/>
    </row>
    <row r="1716" spans="1:18" x14ac:dyDescent="0.3">
      <c r="A1716" s="14" t="s">
        <v>2463</v>
      </c>
      <c r="B1716" s="15">
        <v>45145.641064814816</v>
      </c>
      <c r="C1716" s="16">
        <v>45145.647986111115</v>
      </c>
      <c r="D1716" s="17" t="s">
        <v>55</v>
      </c>
      <c r="E1716" s="18" t="s">
        <v>19</v>
      </c>
      <c r="F1716" s="17" t="s">
        <v>65</v>
      </c>
      <c r="G1716" s="19"/>
      <c r="H1716" s="78" t="s">
        <v>7449</v>
      </c>
      <c r="I1716" s="48">
        <f>tbl_raw_data[[#This Row],[Date Actioned]]-tbl_raw_data[[#This Row],[Date Tagged]]</f>
        <v>6.921296298969537E-3</v>
      </c>
      <c r="J1716" s="46">
        <f>HOUR(tbl_raw_data[[#This Row],[Time_taken]])*60+MINUTE(tbl_raw_data[[#This Row],[Time_taken]])+SECOND(tbl_raw_data[[#This Row],[Time_taken]])/60</f>
        <v>9.9666666666666668</v>
      </c>
      <c r="K1716" s="52">
        <f>DATE(YEAR(tbl_raw_data[[#This Row],[Date Actioned]]),MONTH(tbl_raw_data[[#This Row],[Date Actioned]]),DAY(tbl_raw_data[[#This Row],[Date Actioned]]))</f>
        <v>45145</v>
      </c>
      <c r="L1716" s="50" t="str">
        <f>UPPER(TEXT(tbl_raw_data[[#This Row],[updated_date]],"MMMM"))</f>
        <v>AUGUST</v>
      </c>
      <c r="M1716" s="50" t="str">
        <f>"WEEK "&amp; IF(ROUNDUP(DAY(tbl_raw_data[[#This Row],[updated_date]])/7,0)=5,4,ROUNDUP(DAY(tbl_raw_data[[#This Row],[updated_date]])/7,0))</f>
        <v>WEEK 1</v>
      </c>
      <c r="N1716" s="50" t="str">
        <f>UPPER(VLOOKUP(tbl_raw_data[[#This Row],[Analyst]],Settiings!$A$2:$B$16,2,0))</f>
        <v>SAM</v>
      </c>
      <c r="O1716" s="50" t="str">
        <f>TRIM(UPPER(tbl_raw_data[[#This Row],[Outcome]]))</f>
        <v>WITHDRAW</v>
      </c>
      <c r="P1716" s="50" t="str">
        <f>TRIM(UPPER(tbl_raw_data[[#This Row],[Queue Name]]))</f>
        <v>CONSUMER POST BUREAU</v>
      </c>
      <c r="Q1716" s="50" t="str">
        <f>IF(tbl_raw_data[[#This Row],[Time taken in min]]&lt;=Settiings!$D$2,"SLA_MET","SLA_NOT_MET")</f>
        <v>SLA_MET</v>
      </c>
      <c r="R1716" s="94"/>
    </row>
    <row r="1717" spans="1:18" x14ac:dyDescent="0.3">
      <c r="A1717" s="23" t="s">
        <v>2530</v>
      </c>
      <c r="B1717" s="15">
        <v>45145.770277777781</v>
      </c>
      <c r="C1717" s="16">
        <v>45145.776956018519</v>
      </c>
      <c r="D1717" s="17" t="s">
        <v>55</v>
      </c>
      <c r="E1717" s="18" t="s">
        <v>19</v>
      </c>
      <c r="F1717" s="17" t="s">
        <v>24</v>
      </c>
      <c r="G1717" s="19"/>
      <c r="H1717" s="78" t="s">
        <v>7449</v>
      </c>
      <c r="I1717" s="48">
        <f>tbl_raw_data[[#This Row],[Date Actioned]]-tbl_raw_data[[#This Row],[Date Tagged]]</f>
        <v>6.6782407375285402E-3</v>
      </c>
      <c r="J1717" s="46">
        <f>HOUR(tbl_raw_data[[#This Row],[Time_taken]])*60+MINUTE(tbl_raw_data[[#This Row],[Time_taken]])+SECOND(tbl_raw_data[[#This Row],[Time_taken]])/60</f>
        <v>9.6166666666666671</v>
      </c>
      <c r="K1717" s="52">
        <f>DATE(YEAR(tbl_raw_data[[#This Row],[Date Actioned]]),MONTH(tbl_raw_data[[#This Row],[Date Actioned]]),DAY(tbl_raw_data[[#This Row],[Date Actioned]]))</f>
        <v>45145</v>
      </c>
      <c r="L1717" s="50" t="str">
        <f>UPPER(TEXT(tbl_raw_data[[#This Row],[updated_date]],"MMMM"))</f>
        <v>AUGUST</v>
      </c>
      <c r="M1717" s="50" t="str">
        <f>"WEEK "&amp; IF(ROUNDUP(DAY(tbl_raw_data[[#This Row],[updated_date]])/7,0)=5,4,ROUNDUP(DAY(tbl_raw_data[[#This Row],[updated_date]])/7,0))</f>
        <v>WEEK 1</v>
      </c>
      <c r="N1717" s="50" t="str">
        <f>UPPER(VLOOKUP(tbl_raw_data[[#This Row],[Analyst]],Settiings!$A$2:$B$16,2,0))</f>
        <v>QUADIR</v>
      </c>
      <c r="O1717" s="50" t="str">
        <f>TRIM(UPPER(tbl_raw_data[[#This Row],[Outcome]]))</f>
        <v>WITHDRAW</v>
      </c>
      <c r="P1717" s="50" t="str">
        <f>TRIM(UPPER(tbl_raw_data[[#This Row],[Queue Name]]))</f>
        <v>CONSUMER POST BUREAU</v>
      </c>
      <c r="Q1717" s="50" t="str">
        <f>IF(tbl_raw_data[[#This Row],[Time taken in min]]&lt;=Settiings!$D$2,"SLA_MET","SLA_NOT_MET")</f>
        <v>SLA_MET</v>
      </c>
      <c r="R1717" s="94"/>
    </row>
    <row r="1718" spans="1:18" x14ac:dyDescent="0.3">
      <c r="A1718" s="14" t="s">
        <v>2553</v>
      </c>
      <c r="B1718" s="9">
        <v>45145.857094907406</v>
      </c>
      <c r="C1718" s="24">
        <v>45146.364918981482</v>
      </c>
      <c r="D1718" s="25" t="s">
        <v>55</v>
      </c>
      <c r="E1718" s="12" t="s">
        <v>19</v>
      </c>
      <c r="F1718" s="25" t="s">
        <v>43</v>
      </c>
      <c r="G1718" s="13"/>
      <c r="H1718" s="78" t="s">
        <v>7449</v>
      </c>
      <c r="I1718" s="48">
        <f>tbl_raw_data[[#This Row],[Date Actioned]]-tbl_raw_data[[#This Row],[Date Tagged]]</f>
        <v>0.50782407407677965</v>
      </c>
      <c r="J1718" s="46">
        <f>HOUR(tbl_raw_data[[#This Row],[Time_taken]])*60+MINUTE(tbl_raw_data[[#This Row],[Time_taken]])+SECOND(tbl_raw_data[[#This Row],[Time_taken]])/60</f>
        <v>731.26666666666665</v>
      </c>
      <c r="K1718" s="52">
        <f>DATE(YEAR(tbl_raw_data[[#This Row],[Date Actioned]]),MONTH(tbl_raw_data[[#This Row],[Date Actioned]]),DAY(tbl_raw_data[[#This Row],[Date Actioned]]))</f>
        <v>45146</v>
      </c>
      <c r="L1718" s="50" t="str">
        <f>UPPER(TEXT(tbl_raw_data[[#This Row],[updated_date]],"MMMM"))</f>
        <v>AUGUST</v>
      </c>
      <c r="M1718" s="50" t="str">
        <f>"WEEK "&amp; IF(ROUNDUP(DAY(tbl_raw_data[[#This Row],[updated_date]])/7,0)=5,4,ROUNDUP(DAY(tbl_raw_data[[#This Row],[updated_date]])/7,0))</f>
        <v>WEEK 2</v>
      </c>
      <c r="N1718" s="50" t="str">
        <f>UPPER(VLOOKUP(tbl_raw_data[[#This Row],[Analyst]],Settiings!$A$2:$B$16,2,0))</f>
        <v>MERCEDES</v>
      </c>
      <c r="O1718" s="50" t="str">
        <f>TRIM(UPPER(tbl_raw_data[[#This Row],[Outcome]]))</f>
        <v>WITHDRAW</v>
      </c>
      <c r="P1718" s="50" t="str">
        <f>TRIM(UPPER(tbl_raw_data[[#This Row],[Queue Name]]))</f>
        <v>CONSUMER POST BUREAU</v>
      </c>
      <c r="Q1718" s="50" t="str">
        <f>IF(tbl_raw_data[[#This Row],[Time taken in min]]&lt;=Settiings!$D$2,"SLA_MET","SLA_NOT_MET")</f>
        <v>SLA_NOT_MET</v>
      </c>
      <c r="R1718" s="94"/>
    </row>
    <row r="1719" spans="1:18" x14ac:dyDescent="0.3">
      <c r="A1719" s="20" t="s">
        <v>2556</v>
      </c>
      <c r="B1719" s="15">
        <v>45145.888379629629</v>
      </c>
      <c r="C1719" s="16">
        <v>45146.382118055553</v>
      </c>
      <c r="D1719" s="17" t="s">
        <v>55</v>
      </c>
      <c r="E1719" s="18" t="s">
        <v>19</v>
      </c>
      <c r="F1719" s="17" t="s">
        <v>43</v>
      </c>
      <c r="G1719" s="19"/>
      <c r="H1719" s="78" t="s">
        <v>7449</v>
      </c>
      <c r="I1719" s="48">
        <f>tbl_raw_data[[#This Row],[Date Actioned]]-tbl_raw_data[[#This Row],[Date Tagged]]</f>
        <v>0.49373842592467554</v>
      </c>
      <c r="J1719" s="46">
        <f>HOUR(tbl_raw_data[[#This Row],[Time_taken]])*60+MINUTE(tbl_raw_data[[#This Row],[Time_taken]])+SECOND(tbl_raw_data[[#This Row],[Time_taken]])/60</f>
        <v>710.98333333333335</v>
      </c>
      <c r="K1719" s="52">
        <f>DATE(YEAR(tbl_raw_data[[#This Row],[Date Actioned]]),MONTH(tbl_raw_data[[#This Row],[Date Actioned]]),DAY(tbl_raw_data[[#This Row],[Date Actioned]]))</f>
        <v>45146</v>
      </c>
      <c r="L1719" s="50" t="str">
        <f>UPPER(TEXT(tbl_raw_data[[#This Row],[updated_date]],"MMMM"))</f>
        <v>AUGUST</v>
      </c>
      <c r="M1719" s="50" t="str">
        <f>"WEEK "&amp; IF(ROUNDUP(DAY(tbl_raw_data[[#This Row],[updated_date]])/7,0)=5,4,ROUNDUP(DAY(tbl_raw_data[[#This Row],[updated_date]])/7,0))</f>
        <v>WEEK 2</v>
      </c>
      <c r="N1719" s="50" t="str">
        <f>UPPER(VLOOKUP(tbl_raw_data[[#This Row],[Analyst]],Settiings!$A$2:$B$16,2,0))</f>
        <v>MERCEDES</v>
      </c>
      <c r="O1719" s="50" t="str">
        <f>TRIM(UPPER(tbl_raw_data[[#This Row],[Outcome]]))</f>
        <v>WITHDRAW</v>
      </c>
      <c r="P1719" s="50" t="str">
        <f>TRIM(UPPER(tbl_raw_data[[#This Row],[Queue Name]]))</f>
        <v>CONSUMER POST BUREAU</v>
      </c>
      <c r="Q1719" s="50" t="str">
        <f>IF(tbl_raw_data[[#This Row],[Time taken in min]]&lt;=Settiings!$D$2,"SLA_MET","SLA_NOT_MET")</f>
        <v>SLA_NOT_MET</v>
      </c>
      <c r="R1719" s="94"/>
    </row>
    <row r="1720" spans="1:18" x14ac:dyDescent="0.3">
      <c r="A1720" s="23" t="s">
        <v>2569</v>
      </c>
      <c r="B1720" s="9">
        <v>45146.428553240738</v>
      </c>
      <c r="C1720" s="24">
        <v>45146.440636574072</v>
      </c>
      <c r="D1720" s="25" t="s">
        <v>55</v>
      </c>
      <c r="E1720" s="12" t="s">
        <v>19</v>
      </c>
      <c r="F1720" s="25" t="s">
        <v>43</v>
      </c>
      <c r="G1720" s="13"/>
      <c r="H1720" s="78" t="s">
        <v>7449</v>
      </c>
      <c r="I1720" s="48">
        <f>tbl_raw_data[[#This Row],[Date Actioned]]-tbl_raw_data[[#This Row],[Date Tagged]]</f>
        <v>1.2083333334885538E-2</v>
      </c>
      <c r="J1720" s="46">
        <f>HOUR(tbl_raw_data[[#This Row],[Time_taken]])*60+MINUTE(tbl_raw_data[[#This Row],[Time_taken]])+SECOND(tbl_raw_data[[#This Row],[Time_taken]])/60</f>
        <v>17.399999999999999</v>
      </c>
      <c r="K1720" s="52">
        <f>DATE(YEAR(tbl_raw_data[[#This Row],[Date Actioned]]),MONTH(tbl_raw_data[[#This Row],[Date Actioned]]),DAY(tbl_raw_data[[#This Row],[Date Actioned]]))</f>
        <v>45146</v>
      </c>
      <c r="L1720" s="50" t="str">
        <f>UPPER(TEXT(tbl_raw_data[[#This Row],[updated_date]],"MMMM"))</f>
        <v>AUGUST</v>
      </c>
      <c r="M1720" s="50" t="str">
        <f>"WEEK "&amp; IF(ROUNDUP(DAY(tbl_raw_data[[#This Row],[updated_date]])/7,0)=5,4,ROUNDUP(DAY(tbl_raw_data[[#This Row],[updated_date]])/7,0))</f>
        <v>WEEK 2</v>
      </c>
      <c r="N1720" s="50" t="str">
        <f>UPPER(VLOOKUP(tbl_raw_data[[#This Row],[Analyst]],Settiings!$A$2:$B$16,2,0))</f>
        <v>MERCEDES</v>
      </c>
      <c r="O1720" s="50" t="str">
        <f>TRIM(UPPER(tbl_raw_data[[#This Row],[Outcome]]))</f>
        <v>WITHDRAW</v>
      </c>
      <c r="P1720" s="50" t="str">
        <f>TRIM(UPPER(tbl_raw_data[[#This Row],[Queue Name]]))</f>
        <v>CONSUMER POST BUREAU</v>
      </c>
      <c r="Q1720" s="50" t="str">
        <f>IF(tbl_raw_data[[#This Row],[Time taken in min]]&lt;=Settiings!$D$2,"SLA_MET","SLA_NOT_MET")</f>
        <v>SLA_MET</v>
      </c>
      <c r="R1720" s="94"/>
    </row>
    <row r="1721" spans="1:18" x14ac:dyDescent="0.3">
      <c r="A1721" s="14" t="s">
        <v>2572</v>
      </c>
      <c r="B1721" s="15">
        <v>45146.433437500003</v>
      </c>
      <c r="C1721" s="16">
        <v>45146.445011574076</v>
      </c>
      <c r="D1721" s="17" t="s">
        <v>55</v>
      </c>
      <c r="E1721" s="18" t="s">
        <v>19</v>
      </c>
      <c r="F1721" s="17" t="s">
        <v>70</v>
      </c>
      <c r="G1721" s="19"/>
      <c r="H1721" s="78" t="s">
        <v>7449</v>
      </c>
      <c r="I1721" s="48">
        <f>tbl_raw_data[[#This Row],[Date Actioned]]-tbl_raw_data[[#This Row],[Date Tagged]]</f>
        <v>1.1574074072996154E-2</v>
      </c>
      <c r="J1721" s="46">
        <f>HOUR(tbl_raw_data[[#This Row],[Time_taken]])*60+MINUTE(tbl_raw_data[[#This Row],[Time_taken]])+SECOND(tbl_raw_data[[#This Row],[Time_taken]])/60</f>
        <v>16.666666666666668</v>
      </c>
      <c r="K1721" s="52">
        <f>DATE(YEAR(tbl_raw_data[[#This Row],[Date Actioned]]),MONTH(tbl_raw_data[[#This Row],[Date Actioned]]),DAY(tbl_raw_data[[#This Row],[Date Actioned]]))</f>
        <v>45146</v>
      </c>
      <c r="L1721" s="50" t="str">
        <f>UPPER(TEXT(tbl_raw_data[[#This Row],[updated_date]],"MMMM"))</f>
        <v>AUGUST</v>
      </c>
      <c r="M1721" s="50" t="str">
        <f>"WEEK "&amp; IF(ROUNDUP(DAY(tbl_raw_data[[#This Row],[updated_date]])/7,0)=5,4,ROUNDUP(DAY(tbl_raw_data[[#This Row],[updated_date]])/7,0))</f>
        <v>WEEK 2</v>
      </c>
      <c r="N1721" s="50" t="str">
        <f>UPPER(VLOOKUP(tbl_raw_data[[#This Row],[Analyst]],Settiings!$A$2:$B$16,2,0))</f>
        <v>ASIF</v>
      </c>
      <c r="O1721" s="50" t="str">
        <f>TRIM(UPPER(tbl_raw_data[[#This Row],[Outcome]]))</f>
        <v>WITHDRAW</v>
      </c>
      <c r="P1721" s="50" t="str">
        <f>TRIM(UPPER(tbl_raw_data[[#This Row],[Queue Name]]))</f>
        <v>CONSUMER POST BUREAU</v>
      </c>
      <c r="Q1721" s="50" t="str">
        <f>IF(tbl_raw_data[[#This Row],[Time taken in min]]&lt;=Settiings!$D$2,"SLA_MET","SLA_NOT_MET")</f>
        <v>SLA_MET</v>
      </c>
      <c r="R1721" s="94"/>
    </row>
    <row r="1722" spans="1:18" x14ac:dyDescent="0.3">
      <c r="A1722" s="23" t="s">
        <v>2603</v>
      </c>
      <c r="B1722" s="9">
        <v>45146.503206018519</v>
      </c>
      <c r="C1722" s="24">
        <v>45146.518078703702</v>
      </c>
      <c r="D1722" s="25" t="s">
        <v>55</v>
      </c>
      <c r="E1722" s="12" t="s">
        <v>19</v>
      </c>
      <c r="F1722" s="25" t="s">
        <v>686</v>
      </c>
      <c r="G1722" s="13"/>
      <c r="H1722" s="78" t="s">
        <v>7449</v>
      </c>
      <c r="I1722" s="48">
        <f>tbl_raw_data[[#This Row],[Date Actioned]]-tbl_raw_data[[#This Row],[Date Tagged]]</f>
        <v>1.4872685183945578E-2</v>
      </c>
      <c r="J1722" s="46">
        <f>HOUR(tbl_raw_data[[#This Row],[Time_taken]])*60+MINUTE(tbl_raw_data[[#This Row],[Time_taken]])+SECOND(tbl_raw_data[[#This Row],[Time_taken]])/60</f>
        <v>21.416666666666668</v>
      </c>
      <c r="K1722" s="52">
        <f>DATE(YEAR(tbl_raw_data[[#This Row],[Date Actioned]]),MONTH(tbl_raw_data[[#This Row],[Date Actioned]]),DAY(tbl_raw_data[[#This Row],[Date Actioned]]))</f>
        <v>45146</v>
      </c>
      <c r="L1722" s="50" t="str">
        <f>UPPER(TEXT(tbl_raw_data[[#This Row],[updated_date]],"MMMM"))</f>
        <v>AUGUST</v>
      </c>
      <c r="M1722" s="50" t="str">
        <f>"WEEK "&amp; IF(ROUNDUP(DAY(tbl_raw_data[[#This Row],[updated_date]])/7,0)=5,4,ROUNDUP(DAY(tbl_raw_data[[#This Row],[updated_date]])/7,0))</f>
        <v>WEEK 2</v>
      </c>
      <c r="N1722" s="50" t="str">
        <f>UPPER(VLOOKUP(tbl_raw_data[[#This Row],[Analyst]],Settiings!$A$2:$B$16,2,0))</f>
        <v>FARDIN</v>
      </c>
      <c r="O1722" s="50" t="str">
        <f>TRIM(UPPER(tbl_raw_data[[#This Row],[Outcome]]))</f>
        <v>WITHDRAW</v>
      </c>
      <c r="P1722" s="50" t="str">
        <f>TRIM(UPPER(tbl_raw_data[[#This Row],[Queue Name]]))</f>
        <v>CONSUMER POST BUREAU</v>
      </c>
      <c r="Q1722" s="50" t="str">
        <f>IF(tbl_raw_data[[#This Row],[Time taken in min]]&lt;=Settiings!$D$2,"SLA_MET","SLA_NOT_MET")</f>
        <v>SLA_NOT_MET</v>
      </c>
      <c r="R1722" s="94"/>
    </row>
    <row r="1723" spans="1:18" x14ac:dyDescent="0.3">
      <c r="A1723" s="14" t="s">
        <v>2606</v>
      </c>
      <c r="B1723" s="15">
        <v>45146.508703703701</v>
      </c>
      <c r="C1723" s="16">
        <v>45146.525405092594</v>
      </c>
      <c r="D1723" s="17" t="s">
        <v>55</v>
      </c>
      <c r="E1723" s="18" t="s">
        <v>19</v>
      </c>
      <c r="F1723" s="17" t="s">
        <v>10</v>
      </c>
      <c r="G1723" s="19"/>
      <c r="H1723" s="78" t="s">
        <v>7449</v>
      </c>
      <c r="I1723" s="48">
        <f>tbl_raw_data[[#This Row],[Date Actioned]]-tbl_raw_data[[#This Row],[Date Tagged]]</f>
        <v>1.6701388893125113E-2</v>
      </c>
      <c r="J1723" s="46">
        <f>HOUR(tbl_raw_data[[#This Row],[Time_taken]])*60+MINUTE(tbl_raw_data[[#This Row],[Time_taken]])+SECOND(tbl_raw_data[[#This Row],[Time_taken]])/60</f>
        <v>24.05</v>
      </c>
      <c r="K1723" s="52">
        <f>DATE(YEAR(tbl_raw_data[[#This Row],[Date Actioned]]),MONTH(tbl_raw_data[[#This Row],[Date Actioned]]),DAY(tbl_raw_data[[#This Row],[Date Actioned]]))</f>
        <v>45146</v>
      </c>
      <c r="L1723" s="50" t="str">
        <f>UPPER(TEXT(tbl_raw_data[[#This Row],[updated_date]],"MMMM"))</f>
        <v>AUGUST</v>
      </c>
      <c r="M1723" s="50" t="str">
        <f>"WEEK "&amp; IF(ROUNDUP(DAY(tbl_raw_data[[#This Row],[updated_date]])/7,0)=5,4,ROUNDUP(DAY(tbl_raw_data[[#This Row],[updated_date]])/7,0))</f>
        <v>WEEK 2</v>
      </c>
      <c r="N1723" s="50" t="str">
        <f>UPPER(VLOOKUP(tbl_raw_data[[#This Row],[Analyst]],Settiings!$A$2:$B$16,2,0))</f>
        <v>NITESH</v>
      </c>
      <c r="O1723" s="50" t="str">
        <f>TRIM(UPPER(tbl_raw_data[[#This Row],[Outcome]]))</f>
        <v>WITHDRAW</v>
      </c>
      <c r="P1723" s="50" t="str">
        <f>TRIM(UPPER(tbl_raw_data[[#This Row],[Queue Name]]))</f>
        <v>CONSUMER POST BUREAU</v>
      </c>
      <c r="Q1723" s="50" t="str">
        <f>IF(tbl_raw_data[[#This Row],[Time taken in min]]&lt;=Settiings!$D$2,"SLA_MET","SLA_NOT_MET")</f>
        <v>SLA_NOT_MET</v>
      </c>
      <c r="R1723" s="94"/>
    </row>
    <row r="1724" spans="1:18" x14ac:dyDescent="0.3">
      <c r="A1724" s="20" t="s">
        <v>2615</v>
      </c>
      <c r="B1724" s="15">
        <v>45146.519849537035</v>
      </c>
      <c r="C1724" s="16">
        <v>45146.53052083333</v>
      </c>
      <c r="D1724" s="17" t="s">
        <v>55</v>
      </c>
      <c r="E1724" s="18" t="s">
        <v>19</v>
      </c>
      <c r="F1724" s="17" t="s">
        <v>70</v>
      </c>
      <c r="G1724" s="19"/>
      <c r="H1724" s="78" t="s">
        <v>7449</v>
      </c>
      <c r="I1724" s="48">
        <f>tbl_raw_data[[#This Row],[Date Actioned]]-tbl_raw_data[[#This Row],[Date Tagged]]</f>
        <v>1.0671296295186039E-2</v>
      </c>
      <c r="J1724" s="46">
        <f>HOUR(tbl_raw_data[[#This Row],[Time_taken]])*60+MINUTE(tbl_raw_data[[#This Row],[Time_taken]])+SECOND(tbl_raw_data[[#This Row],[Time_taken]])/60</f>
        <v>15.366666666666667</v>
      </c>
      <c r="K1724" s="52">
        <f>DATE(YEAR(tbl_raw_data[[#This Row],[Date Actioned]]),MONTH(tbl_raw_data[[#This Row],[Date Actioned]]),DAY(tbl_raw_data[[#This Row],[Date Actioned]]))</f>
        <v>45146</v>
      </c>
      <c r="L1724" s="50" t="str">
        <f>UPPER(TEXT(tbl_raw_data[[#This Row],[updated_date]],"MMMM"))</f>
        <v>AUGUST</v>
      </c>
      <c r="M1724" s="50" t="str">
        <f>"WEEK "&amp; IF(ROUNDUP(DAY(tbl_raw_data[[#This Row],[updated_date]])/7,0)=5,4,ROUNDUP(DAY(tbl_raw_data[[#This Row],[updated_date]])/7,0))</f>
        <v>WEEK 2</v>
      </c>
      <c r="N1724" s="50" t="str">
        <f>UPPER(VLOOKUP(tbl_raw_data[[#This Row],[Analyst]],Settiings!$A$2:$B$16,2,0))</f>
        <v>ASIF</v>
      </c>
      <c r="O1724" s="50" t="str">
        <f>TRIM(UPPER(tbl_raw_data[[#This Row],[Outcome]]))</f>
        <v>WITHDRAW</v>
      </c>
      <c r="P1724" s="50" t="str">
        <f>TRIM(UPPER(tbl_raw_data[[#This Row],[Queue Name]]))</f>
        <v>CONSUMER POST BUREAU</v>
      </c>
      <c r="Q1724" s="50" t="str">
        <f>IF(tbl_raw_data[[#This Row],[Time taken in min]]&lt;=Settiings!$D$2,"SLA_MET","SLA_NOT_MET")</f>
        <v>SLA_MET</v>
      </c>
      <c r="R1724" s="94"/>
    </row>
    <row r="1725" spans="1:18" x14ac:dyDescent="0.3">
      <c r="A1725" s="14" t="s">
        <v>2634</v>
      </c>
      <c r="B1725" s="9">
        <v>45146.557719907411</v>
      </c>
      <c r="C1725" s="24">
        <v>45146.564479166664</v>
      </c>
      <c r="D1725" s="25" t="s">
        <v>55</v>
      </c>
      <c r="E1725" s="12" t="s">
        <v>19</v>
      </c>
      <c r="F1725" s="25" t="s">
        <v>50</v>
      </c>
      <c r="G1725" s="13"/>
      <c r="H1725" s="78" t="s">
        <v>7449</v>
      </c>
      <c r="I1725" s="48">
        <f>tbl_raw_data[[#This Row],[Date Actioned]]-tbl_raw_data[[#This Row],[Date Tagged]]</f>
        <v>6.7592592531582341E-3</v>
      </c>
      <c r="J1725" s="46">
        <f>HOUR(tbl_raw_data[[#This Row],[Time_taken]])*60+MINUTE(tbl_raw_data[[#This Row],[Time_taken]])+SECOND(tbl_raw_data[[#This Row],[Time_taken]])/60</f>
        <v>9.7333333333333325</v>
      </c>
      <c r="K1725" s="52">
        <f>DATE(YEAR(tbl_raw_data[[#This Row],[Date Actioned]]),MONTH(tbl_raw_data[[#This Row],[Date Actioned]]),DAY(tbl_raw_data[[#This Row],[Date Actioned]]))</f>
        <v>45146</v>
      </c>
      <c r="L1725" s="50" t="str">
        <f>UPPER(TEXT(tbl_raw_data[[#This Row],[updated_date]],"MMMM"))</f>
        <v>AUGUST</v>
      </c>
      <c r="M1725" s="50" t="str">
        <f>"WEEK "&amp; IF(ROUNDUP(DAY(tbl_raw_data[[#This Row],[updated_date]])/7,0)=5,4,ROUNDUP(DAY(tbl_raw_data[[#This Row],[updated_date]])/7,0))</f>
        <v>WEEK 2</v>
      </c>
      <c r="N1725" s="50" t="str">
        <f>UPPER(VLOOKUP(tbl_raw_data[[#This Row],[Analyst]],Settiings!$A$2:$B$16,2,0))</f>
        <v>SHAHID</v>
      </c>
      <c r="O1725" s="50" t="str">
        <f>TRIM(UPPER(tbl_raw_data[[#This Row],[Outcome]]))</f>
        <v>WITHDRAW</v>
      </c>
      <c r="P1725" s="50" t="str">
        <f>TRIM(UPPER(tbl_raw_data[[#This Row],[Queue Name]]))</f>
        <v>CONSUMER POST BUREAU</v>
      </c>
      <c r="Q1725" s="50" t="str">
        <f>IF(tbl_raw_data[[#This Row],[Time taken in min]]&lt;=Settiings!$D$2,"SLA_MET","SLA_NOT_MET")</f>
        <v>SLA_MET</v>
      </c>
      <c r="R1725" s="94"/>
    </row>
    <row r="1726" spans="1:18" x14ac:dyDescent="0.3">
      <c r="A1726" s="23" t="s">
        <v>2649</v>
      </c>
      <c r="B1726" s="15">
        <v>45146.588379629633</v>
      </c>
      <c r="C1726" s="16">
        <v>45146.59578703704</v>
      </c>
      <c r="D1726" s="17" t="s">
        <v>55</v>
      </c>
      <c r="E1726" s="18" t="s">
        <v>19</v>
      </c>
      <c r="F1726" s="17" t="s">
        <v>10</v>
      </c>
      <c r="G1726" s="19"/>
      <c r="H1726" s="78" t="s">
        <v>7449</v>
      </c>
      <c r="I1726" s="48">
        <f>tbl_raw_data[[#This Row],[Date Actioned]]-tbl_raw_data[[#This Row],[Date Tagged]]</f>
        <v>7.4074074072996154E-3</v>
      </c>
      <c r="J1726" s="46">
        <f>HOUR(tbl_raw_data[[#This Row],[Time_taken]])*60+MINUTE(tbl_raw_data[[#This Row],[Time_taken]])+SECOND(tbl_raw_data[[#This Row],[Time_taken]])/60</f>
        <v>10.666666666666666</v>
      </c>
      <c r="K1726" s="52">
        <f>DATE(YEAR(tbl_raw_data[[#This Row],[Date Actioned]]),MONTH(tbl_raw_data[[#This Row],[Date Actioned]]),DAY(tbl_raw_data[[#This Row],[Date Actioned]]))</f>
        <v>45146</v>
      </c>
      <c r="L1726" s="50" t="str">
        <f>UPPER(TEXT(tbl_raw_data[[#This Row],[updated_date]],"MMMM"))</f>
        <v>AUGUST</v>
      </c>
      <c r="M1726" s="50" t="str">
        <f>"WEEK "&amp; IF(ROUNDUP(DAY(tbl_raw_data[[#This Row],[updated_date]])/7,0)=5,4,ROUNDUP(DAY(tbl_raw_data[[#This Row],[updated_date]])/7,0))</f>
        <v>WEEK 2</v>
      </c>
      <c r="N1726" s="50" t="str">
        <f>UPPER(VLOOKUP(tbl_raw_data[[#This Row],[Analyst]],Settiings!$A$2:$B$16,2,0))</f>
        <v>NITESH</v>
      </c>
      <c r="O1726" s="50" t="str">
        <f>TRIM(UPPER(tbl_raw_data[[#This Row],[Outcome]]))</f>
        <v>WITHDRAW</v>
      </c>
      <c r="P1726" s="50" t="str">
        <f>TRIM(UPPER(tbl_raw_data[[#This Row],[Queue Name]]))</f>
        <v>CONSUMER POST BUREAU</v>
      </c>
      <c r="Q1726" s="50" t="str">
        <f>IF(tbl_raw_data[[#This Row],[Time taken in min]]&lt;=Settiings!$D$2,"SLA_MET","SLA_NOT_MET")</f>
        <v>SLA_MET</v>
      </c>
      <c r="R1726" s="94"/>
    </row>
    <row r="1727" spans="1:18" x14ac:dyDescent="0.3">
      <c r="A1727" s="20" t="s">
        <v>2662</v>
      </c>
      <c r="B1727" s="15">
        <v>45146.609409722223</v>
      </c>
      <c r="C1727" s="16">
        <v>45146.618402777778</v>
      </c>
      <c r="D1727" s="17" t="s">
        <v>55</v>
      </c>
      <c r="E1727" s="18" t="s">
        <v>19</v>
      </c>
      <c r="F1727" s="17" t="s">
        <v>686</v>
      </c>
      <c r="G1727" s="19"/>
      <c r="H1727" s="78" t="s">
        <v>7449</v>
      </c>
      <c r="I1727" s="48">
        <f>tbl_raw_data[[#This Row],[Date Actioned]]-tbl_raw_data[[#This Row],[Date Tagged]]</f>
        <v>8.9930555550381541E-3</v>
      </c>
      <c r="J1727" s="46">
        <f>HOUR(tbl_raw_data[[#This Row],[Time_taken]])*60+MINUTE(tbl_raw_data[[#This Row],[Time_taken]])+SECOND(tbl_raw_data[[#This Row],[Time_taken]])/60</f>
        <v>12.95</v>
      </c>
      <c r="K1727" s="52">
        <f>DATE(YEAR(tbl_raw_data[[#This Row],[Date Actioned]]),MONTH(tbl_raw_data[[#This Row],[Date Actioned]]),DAY(tbl_raw_data[[#This Row],[Date Actioned]]))</f>
        <v>45146</v>
      </c>
      <c r="L1727" s="50" t="str">
        <f>UPPER(TEXT(tbl_raw_data[[#This Row],[updated_date]],"MMMM"))</f>
        <v>AUGUST</v>
      </c>
      <c r="M1727" s="50" t="str">
        <f>"WEEK "&amp; IF(ROUNDUP(DAY(tbl_raw_data[[#This Row],[updated_date]])/7,0)=5,4,ROUNDUP(DAY(tbl_raw_data[[#This Row],[updated_date]])/7,0))</f>
        <v>WEEK 2</v>
      </c>
      <c r="N1727" s="50" t="str">
        <f>UPPER(VLOOKUP(tbl_raw_data[[#This Row],[Analyst]],Settiings!$A$2:$B$16,2,0))</f>
        <v>FARDIN</v>
      </c>
      <c r="O1727" s="50" t="str">
        <f>TRIM(UPPER(tbl_raw_data[[#This Row],[Outcome]]))</f>
        <v>WITHDRAW</v>
      </c>
      <c r="P1727" s="50" t="str">
        <f>TRIM(UPPER(tbl_raw_data[[#This Row],[Queue Name]]))</f>
        <v>CONSUMER POST BUREAU</v>
      </c>
      <c r="Q1727" s="50" t="str">
        <f>IF(tbl_raw_data[[#This Row],[Time taken in min]]&lt;=Settiings!$D$2,"SLA_MET","SLA_NOT_MET")</f>
        <v>SLA_MET</v>
      </c>
      <c r="R1727" s="94"/>
    </row>
    <row r="1728" spans="1:18" x14ac:dyDescent="0.3">
      <c r="A1728" s="23" t="s">
        <v>2672</v>
      </c>
      <c r="B1728" s="15">
        <v>45146.626562500001</v>
      </c>
      <c r="C1728" s="16">
        <v>45146.63658564815</v>
      </c>
      <c r="D1728" s="17" t="s">
        <v>55</v>
      </c>
      <c r="E1728" s="18" t="s">
        <v>19</v>
      </c>
      <c r="F1728" s="17" t="s">
        <v>10</v>
      </c>
      <c r="G1728" s="19"/>
      <c r="H1728" s="78" t="s">
        <v>7449</v>
      </c>
      <c r="I1728" s="48">
        <f>tbl_raw_data[[#This Row],[Date Actioned]]-tbl_raw_data[[#This Row],[Date Tagged]]</f>
        <v>1.0023148148320615E-2</v>
      </c>
      <c r="J1728" s="46">
        <f>HOUR(tbl_raw_data[[#This Row],[Time_taken]])*60+MINUTE(tbl_raw_data[[#This Row],[Time_taken]])+SECOND(tbl_raw_data[[#This Row],[Time_taken]])/60</f>
        <v>14.433333333333334</v>
      </c>
      <c r="K1728" s="52">
        <f>DATE(YEAR(tbl_raw_data[[#This Row],[Date Actioned]]),MONTH(tbl_raw_data[[#This Row],[Date Actioned]]),DAY(tbl_raw_data[[#This Row],[Date Actioned]]))</f>
        <v>45146</v>
      </c>
      <c r="L1728" s="50" t="str">
        <f>UPPER(TEXT(tbl_raw_data[[#This Row],[updated_date]],"MMMM"))</f>
        <v>AUGUST</v>
      </c>
      <c r="M1728" s="50" t="str">
        <f>"WEEK "&amp; IF(ROUNDUP(DAY(tbl_raw_data[[#This Row],[updated_date]])/7,0)=5,4,ROUNDUP(DAY(tbl_raw_data[[#This Row],[updated_date]])/7,0))</f>
        <v>WEEK 2</v>
      </c>
      <c r="N1728" s="50" t="str">
        <f>UPPER(VLOOKUP(tbl_raw_data[[#This Row],[Analyst]],Settiings!$A$2:$B$16,2,0))</f>
        <v>NITESH</v>
      </c>
      <c r="O1728" s="50" t="str">
        <f>TRIM(UPPER(tbl_raw_data[[#This Row],[Outcome]]))</f>
        <v>WITHDRAW</v>
      </c>
      <c r="P1728" s="50" t="str">
        <f>TRIM(UPPER(tbl_raw_data[[#This Row],[Queue Name]]))</f>
        <v>CONSUMER POST BUREAU</v>
      </c>
      <c r="Q1728" s="50" t="str">
        <f>IF(tbl_raw_data[[#This Row],[Time taken in min]]&lt;=Settiings!$D$2,"SLA_MET","SLA_NOT_MET")</f>
        <v>SLA_MET</v>
      </c>
      <c r="R1728" s="94"/>
    </row>
    <row r="1729" spans="1:18" x14ac:dyDescent="0.3">
      <c r="A1729" s="23" t="s">
        <v>2689</v>
      </c>
      <c r="B1729" s="15">
        <v>45146.65556712963</v>
      </c>
      <c r="C1729" s="16">
        <v>45146.666412037041</v>
      </c>
      <c r="D1729" s="17" t="s">
        <v>55</v>
      </c>
      <c r="E1729" s="18" t="s">
        <v>19</v>
      </c>
      <c r="F1729" s="17" t="s">
        <v>50</v>
      </c>
      <c r="G1729" s="19"/>
      <c r="H1729" s="78" t="s">
        <v>7449</v>
      </c>
      <c r="I1729" s="48">
        <f>tbl_raw_data[[#This Row],[Date Actioned]]-tbl_raw_data[[#This Row],[Date Tagged]]</f>
        <v>1.0844907410501037E-2</v>
      </c>
      <c r="J1729" s="46">
        <f>HOUR(tbl_raw_data[[#This Row],[Time_taken]])*60+MINUTE(tbl_raw_data[[#This Row],[Time_taken]])+SECOND(tbl_raw_data[[#This Row],[Time_taken]])/60</f>
        <v>15.616666666666667</v>
      </c>
      <c r="K1729" s="52">
        <f>DATE(YEAR(tbl_raw_data[[#This Row],[Date Actioned]]),MONTH(tbl_raw_data[[#This Row],[Date Actioned]]),DAY(tbl_raw_data[[#This Row],[Date Actioned]]))</f>
        <v>45146</v>
      </c>
      <c r="L1729" s="50" t="str">
        <f>UPPER(TEXT(tbl_raw_data[[#This Row],[updated_date]],"MMMM"))</f>
        <v>AUGUST</v>
      </c>
      <c r="M1729" s="50" t="str">
        <f>"WEEK "&amp; IF(ROUNDUP(DAY(tbl_raw_data[[#This Row],[updated_date]])/7,0)=5,4,ROUNDUP(DAY(tbl_raw_data[[#This Row],[updated_date]])/7,0))</f>
        <v>WEEK 2</v>
      </c>
      <c r="N1729" s="50" t="str">
        <f>UPPER(VLOOKUP(tbl_raw_data[[#This Row],[Analyst]],Settiings!$A$2:$B$16,2,0))</f>
        <v>SHAHID</v>
      </c>
      <c r="O1729" s="50" t="str">
        <f>TRIM(UPPER(tbl_raw_data[[#This Row],[Outcome]]))</f>
        <v>WITHDRAW</v>
      </c>
      <c r="P1729" s="50" t="str">
        <f>TRIM(UPPER(tbl_raw_data[[#This Row],[Queue Name]]))</f>
        <v>CONSUMER POST BUREAU</v>
      </c>
      <c r="Q1729" s="50" t="str">
        <f>IF(tbl_raw_data[[#This Row],[Time taken in min]]&lt;=Settiings!$D$2,"SLA_MET","SLA_NOT_MET")</f>
        <v>SLA_MET</v>
      </c>
      <c r="R1729" s="94"/>
    </row>
    <row r="1730" spans="1:18" x14ac:dyDescent="0.3">
      <c r="A1730" s="14" t="s">
        <v>2711</v>
      </c>
      <c r="B1730" s="9">
        <v>45146.682638888888</v>
      </c>
      <c r="C1730" s="24">
        <v>45146.699363425927</v>
      </c>
      <c r="D1730" s="25" t="s">
        <v>55</v>
      </c>
      <c r="E1730" s="12" t="s">
        <v>9</v>
      </c>
      <c r="F1730" s="25" t="s">
        <v>686</v>
      </c>
      <c r="G1730" s="13"/>
      <c r="H1730" s="78" t="s">
        <v>7449</v>
      </c>
      <c r="I1730" s="48">
        <f>tbl_raw_data[[#This Row],[Date Actioned]]-tbl_raw_data[[#This Row],[Date Tagged]]</f>
        <v>1.672453703940846E-2</v>
      </c>
      <c r="J1730" s="46">
        <f>HOUR(tbl_raw_data[[#This Row],[Time_taken]])*60+MINUTE(tbl_raw_data[[#This Row],[Time_taken]])+SECOND(tbl_raw_data[[#This Row],[Time_taken]])/60</f>
        <v>24.083333333333332</v>
      </c>
      <c r="K1730" s="52">
        <f>DATE(YEAR(tbl_raw_data[[#This Row],[Date Actioned]]),MONTH(tbl_raw_data[[#This Row],[Date Actioned]]),DAY(tbl_raw_data[[#This Row],[Date Actioned]]))</f>
        <v>45146</v>
      </c>
      <c r="L1730" s="50" t="str">
        <f>UPPER(TEXT(tbl_raw_data[[#This Row],[updated_date]],"MMMM"))</f>
        <v>AUGUST</v>
      </c>
      <c r="M1730" s="50" t="str">
        <f>"WEEK "&amp; IF(ROUNDUP(DAY(tbl_raw_data[[#This Row],[updated_date]])/7,0)=5,4,ROUNDUP(DAY(tbl_raw_data[[#This Row],[updated_date]])/7,0))</f>
        <v>WEEK 2</v>
      </c>
      <c r="N1730" s="50" t="str">
        <f>UPPER(VLOOKUP(tbl_raw_data[[#This Row],[Analyst]],Settiings!$A$2:$B$16,2,0))</f>
        <v>FARDIN</v>
      </c>
      <c r="O1730" s="50" t="str">
        <f>TRIM(UPPER(tbl_raw_data[[#This Row],[Outcome]]))</f>
        <v>WITHDRAW</v>
      </c>
      <c r="P1730" s="50" t="str">
        <f>TRIM(UPPER(tbl_raw_data[[#This Row],[Queue Name]]))</f>
        <v>CONSUMER EXISTING</v>
      </c>
      <c r="Q1730" s="50" t="str">
        <f>IF(tbl_raw_data[[#This Row],[Time taken in min]]&lt;=Settiings!$D$2,"SLA_MET","SLA_NOT_MET")</f>
        <v>SLA_NOT_MET</v>
      </c>
      <c r="R1730" s="94"/>
    </row>
    <row r="1731" spans="1:18" x14ac:dyDescent="0.3">
      <c r="A1731" s="20" t="s">
        <v>2749</v>
      </c>
      <c r="B1731" s="15">
        <v>45146.735011574077</v>
      </c>
      <c r="C1731" s="16">
        <v>45146.737754629627</v>
      </c>
      <c r="D1731" s="17" t="s">
        <v>55</v>
      </c>
      <c r="E1731" s="18" t="s">
        <v>19</v>
      </c>
      <c r="F1731" s="17" t="s">
        <v>50</v>
      </c>
      <c r="G1731" s="19"/>
      <c r="H1731" s="78" t="s">
        <v>7449</v>
      </c>
      <c r="I1731" s="48">
        <f>tbl_raw_data[[#This Row],[Date Actioned]]-tbl_raw_data[[#This Row],[Date Tagged]]</f>
        <v>2.743055549217388E-3</v>
      </c>
      <c r="J1731" s="46">
        <f>HOUR(tbl_raw_data[[#This Row],[Time_taken]])*60+MINUTE(tbl_raw_data[[#This Row],[Time_taken]])+SECOND(tbl_raw_data[[#This Row],[Time_taken]])/60</f>
        <v>3.95</v>
      </c>
      <c r="K1731" s="52">
        <f>DATE(YEAR(tbl_raw_data[[#This Row],[Date Actioned]]),MONTH(tbl_raw_data[[#This Row],[Date Actioned]]),DAY(tbl_raw_data[[#This Row],[Date Actioned]]))</f>
        <v>45146</v>
      </c>
      <c r="L1731" s="50" t="str">
        <f>UPPER(TEXT(tbl_raw_data[[#This Row],[updated_date]],"MMMM"))</f>
        <v>AUGUST</v>
      </c>
      <c r="M1731" s="50" t="str">
        <f>"WEEK "&amp; IF(ROUNDUP(DAY(tbl_raw_data[[#This Row],[updated_date]])/7,0)=5,4,ROUNDUP(DAY(tbl_raw_data[[#This Row],[updated_date]])/7,0))</f>
        <v>WEEK 2</v>
      </c>
      <c r="N1731" s="50" t="str">
        <f>UPPER(VLOOKUP(tbl_raw_data[[#This Row],[Analyst]],Settiings!$A$2:$B$16,2,0))</f>
        <v>SHAHID</v>
      </c>
      <c r="O1731" s="50" t="str">
        <f>TRIM(UPPER(tbl_raw_data[[#This Row],[Outcome]]))</f>
        <v>WITHDRAW</v>
      </c>
      <c r="P1731" s="50" t="str">
        <f>TRIM(UPPER(tbl_raw_data[[#This Row],[Queue Name]]))</f>
        <v>CONSUMER POST BUREAU</v>
      </c>
      <c r="Q1731" s="50" t="str">
        <f>IF(tbl_raw_data[[#This Row],[Time taken in min]]&lt;=Settiings!$D$2,"SLA_MET","SLA_NOT_MET")</f>
        <v>SLA_MET</v>
      </c>
      <c r="R1731" s="94"/>
    </row>
    <row r="1732" spans="1:18" x14ac:dyDescent="0.3">
      <c r="A1732" s="20" t="s">
        <v>2754</v>
      </c>
      <c r="B1732" s="9">
        <v>45146.745694444442</v>
      </c>
      <c r="C1732" s="24">
        <v>45146.752997685187</v>
      </c>
      <c r="D1732" s="25" t="s">
        <v>55</v>
      </c>
      <c r="E1732" s="12" t="s">
        <v>19</v>
      </c>
      <c r="F1732" s="25" t="s">
        <v>686</v>
      </c>
      <c r="G1732" s="13"/>
      <c r="H1732" s="78" t="s">
        <v>7449</v>
      </c>
      <c r="I1732" s="48">
        <f>tbl_raw_data[[#This Row],[Date Actioned]]-tbl_raw_data[[#This Row],[Date Tagged]]</f>
        <v>7.3032407453865744E-3</v>
      </c>
      <c r="J1732" s="46">
        <f>HOUR(tbl_raw_data[[#This Row],[Time_taken]])*60+MINUTE(tbl_raw_data[[#This Row],[Time_taken]])+SECOND(tbl_raw_data[[#This Row],[Time_taken]])/60</f>
        <v>10.516666666666667</v>
      </c>
      <c r="K1732" s="52">
        <f>DATE(YEAR(tbl_raw_data[[#This Row],[Date Actioned]]),MONTH(tbl_raw_data[[#This Row],[Date Actioned]]),DAY(tbl_raw_data[[#This Row],[Date Actioned]]))</f>
        <v>45146</v>
      </c>
      <c r="L1732" s="50" t="str">
        <f>UPPER(TEXT(tbl_raw_data[[#This Row],[updated_date]],"MMMM"))</f>
        <v>AUGUST</v>
      </c>
      <c r="M1732" s="50" t="str">
        <f>"WEEK "&amp; IF(ROUNDUP(DAY(tbl_raw_data[[#This Row],[updated_date]])/7,0)=5,4,ROUNDUP(DAY(tbl_raw_data[[#This Row],[updated_date]])/7,0))</f>
        <v>WEEK 2</v>
      </c>
      <c r="N1732" s="50" t="str">
        <f>UPPER(VLOOKUP(tbl_raw_data[[#This Row],[Analyst]],Settiings!$A$2:$B$16,2,0))</f>
        <v>FARDIN</v>
      </c>
      <c r="O1732" s="50" t="str">
        <f>TRIM(UPPER(tbl_raw_data[[#This Row],[Outcome]]))</f>
        <v>WITHDRAW</v>
      </c>
      <c r="P1732" s="50" t="str">
        <f>TRIM(UPPER(tbl_raw_data[[#This Row],[Queue Name]]))</f>
        <v>CONSUMER POST BUREAU</v>
      </c>
      <c r="Q1732" s="50" t="str">
        <f>IF(tbl_raw_data[[#This Row],[Time taken in min]]&lt;=Settiings!$D$2,"SLA_MET","SLA_NOT_MET")</f>
        <v>SLA_MET</v>
      </c>
      <c r="R1732" s="94"/>
    </row>
    <row r="1733" spans="1:18" x14ac:dyDescent="0.3">
      <c r="A1733" s="20" t="s">
        <v>2775</v>
      </c>
      <c r="B1733" s="9">
        <v>45146.818124999998</v>
      </c>
      <c r="C1733" s="24">
        <v>45146.825949074075</v>
      </c>
      <c r="D1733" s="25" t="s">
        <v>55</v>
      </c>
      <c r="E1733" s="12" t="s">
        <v>19</v>
      </c>
      <c r="F1733" s="25" t="s">
        <v>10</v>
      </c>
      <c r="G1733" s="13"/>
      <c r="H1733" s="78" t="s">
        <v>7449</v>
      </c>
      <c r="I1733" s="48">
        <f>tbl_raw_data[[#This Row],[Date Actioned]]-tbl_raw_data[[#This Row],[Date Tagged]]</f>
        <v>7.8240740767796524E-3</v>
      </c>
      <c r="J1733" s="46">
        <f>HOUR(tbl_raw_data[[#This Row],[Time_taken]])*60+MINUTE(tbl_raw_data[[#This Row],[Time_taken]])+SECOND(tbl_raw_data[[#This Row],[Time_taken]])/60</f>
        <v>11.266666666666667</v>
      </c>
      <c r="K1733" s="52">
        <f>DATE(YEAR(tbl_raw_data[[#This Row],[Date Actioned]]),MONTH(tbl_raw_data[[#This Row],[Date Actioned]]),DAY(tbl_raw_data[[#This Row],[Date Actioned]]))</f>
        <v>45146</v>
      </c>
      <c r="L1733" s="50" t="str">
        <f>UPPER(TEXT(tbl_raw_data[[#This Row],[updated_date]],"MMMM"))</f>
        <v>AUGUST</v>
      </c>
      <c r="M1733" s="50" t="str">
        <f>"WEEK "&amp; IF(ROUNDUP(DAY(tbl_raw_data[[#This Row],[updated_date]])/7,0)=5,4,ROUNDUP(DAY(tbl_raw_data[[#This Row],[updated_date]])/7,0))</f>
        <v>WEEK 2</v>
      </c>
      <c r="N1733" s="50" t="str">
        <f>UPPER(VLOOKUP(tbl_raw_data[[#This Row],[Analyst]],Settiings!$A$2:$B$16,2,0))</f>
        <v>NITESH</v>
      </c>
      <c r="O1733" s="50" t="str">
        <f>TRIM(UPPER(tbl_raw_data[[#This Row],[Outcome]]))</f>
        <v>WITHDRAW</v>
      </c>
      <c r="P1733" s="50" t="str">
        <f>TRIM(UPPER(tbl_raw_data[[#This Row],[Queue Name]]))</f>
        <v>CONSUMER POST BUREAU</v>
      </c>
      <c r="Q1733" s="50" t="str">
        <f>IF(tbl_raw_data[[#This Row],[Time taken in min]]&lt;=Settiings!$D$2,"SLA_MET","SLA_NOT_MET")</f>
        <v>SLA_MET</v>
      </c>
      <c r="R1733" s="94"/>
    </row>
    <row r="1734" spans="1:18" x14ac:dyDescent="0.3">
      <c r="A1734" s="23" t="s">
        <v>2780</v>
      </c>
      <c r="B1734" s="15">
        <v>45146.840902777774</v>
      </c>
      <c r="C1734" s="16">
        <v>45146.849085648151</v>
      </c>
      <c r="D1734" s="17" t="s">
        <v>55</v>
      </c>
      <c r="E1734" s="18" t="s">
        <v>19</v>
      </c>
      <c r="F1734" s="17" t="s">
        <v>10</v>
      </c>
      <c r="G1734" s="19"/>
      <c r="H1734" s="78" t="s">
        <v>7449</v>
      </c>
      <c r="I1734" s="48">
        <f>tbl_raw_data[[#This Row],[Date Actioned]]-tbl_raw_data[[#This Row],[Date Tagged]]</f>
        <v>8.1828703769133426E-3</v>
      </c>
      <c r="J1734" s="46">
        <f>HOUR(tbl_raw_data[[#This Row],[Time_taken]])*60+MINUTE(tbl_raw_data[[#This Row],[Time_taken]])+SECOND(tbl_raw_data[[#This Row],[Time_taken]])/60</f>
        <v>11.783333333333333</v>
      </c>
      <c r="K1734" s="52">
        <f>DATE(YEAR(tbl_raw_data[[#This Row],[Date Actioned]]),MONTH(tbl_raw_data[[#This Row],[Date Actioned]]),DAY(tbl_raw_data[[#This Row],[Date Actioned]]))</f>
        <v>45146</v>
      </c>
      <c r="L1734" s="50" t="str">
        <f>UPPER(TEXT(tbl_raw_data[[#This Row],[updated_date]],"MMMM"))</f>
        <v>AUGUST</v>
      </c>
      <c r="M1734" s="50" t="str">
        <f>"WEEK "&amp; IF(ROUNDUP(DAY(tbl_raw_data[[#This Row],[updated_date]])/7,0)=5,4,ROUNDUP(DAY(tbl_raw_data[[#This Row],[updated_date]])/7,0))</f>
        <v>WEEK 2</v>
      </c>
      <c r="N1734" s="50" t="str">
        <f>UPPER(VLOOKUP(tbl_raw_data[[#This Row],[Analyst]],Settiings!$A$2:$B$16,2,0))</f>
        <v>NITESH</v>
      </c>
      <c r="O1734" s="50" t="str">
        <f>TRIM(UPPER(tbl_raw_data[[#This Row],[Outcome]]))</f>
        <v>WITHDRAW</v>
      </c>
      <c r="P1734" s="50" t="str">
        <f>TRIM(UPPER(tbl_raw_data[[#This Row],[Queue Name]]))</f>
        <v>CONSUMER POST BUREAU</v>
      </c>
      <c r="Q1734" s="50" t="str">
        <f>IF(tbl_raw_data[[#This Row],[Time taken in min]]&lt;=Settiings!$D$2,"SLA_MET","SLA_NOT_MET")</f>
        <v>SLA_MET</v>
      </c>
      <c r="R1734" s="94"/>
    </row>
    <row r="1735" spans="1:18" x14ac:dyDescent="0.3">
      <c r="A1735" s="20" t="s">
        <v>2791</v>
      </c>
      <c r="B1735" s="9">
        <v>45147.09648148148</v>
      </c>
      <c r="C1735" s="24">
        <v>45147.386331018519</v>
      </c>
      <c r="D1735" s="25" t="s">
        <v>55</v>
      </c>
      <c r="E1735" s="12" t="s">
        <v>19</v>
      </c>
      <c r="F1735" s="25" t="s">
        <v>76</v>
      </c>
      <c r="G1735" s="13"/>
      <c r="H1735" s="78" t="s">
        <v>7449</v>
      </c>
      <c r="I1735" s="48">
        <f>tbl_raw_data[[#This Row],[Date Actioned]]-tbl_raw_data[[#This Row],[Date Tagged]]</f>
        <v>0.28984953703911742</v>
      </c>
      <c r="J1735" s="46">
        <f>HOUR(tbl_raw_data[[#This Row],[Time_taken]])*60+MINUTE(tbl_raw_data[[#This Row],[Time_taken]])+SECOND(tbl_raw_data[[#This Row],[Time_taken]])/60</f>
        <v>417.38333333333333</v>
      </c>
      <c r="K1735" s="52">
        <f>DATE(YEAR(tbl_raw_data[[#This Row],[Date Actioned]]),MONTH(tbl_raw_data[[#This Row],[Date Actioned]]),DAY(tbl_raw_data[[#This Row],[Date Actioned]]))</f>
        <v>45147</v>
      </c>
      <c r="L1735" s="50" t="str">
        <f>UPPER(TEXT(tbl_raw_data[[#This Row],[updated_date]],"MMMM"))</f>
        <v>AUGUST</v>
      </c>
      <c r="M1735" s="50" t="str">
        <f>"WEEK "&amp; IF(ROUNDUP(DAY(tbl_raw_data[[#This Row],[updated_date]])/7,0)=5,4,ROUNDUP(DAY(tbl_raw_data[[#This Row],[updated_date]])/7,0))</f>
        <v>WEEK 2</v>
      </c>
      <c r="N1735" s="50" t="str">
        <f>UPPER(VLOOKUP(tbl_raw_data[[#This Row],[Analyst]],Settiings!$A$2:$B$16,2,0))</f>
        <v>ROHAN</v>
      </c>
      <c r="O1735" s="50" t="str">
        <f>TRIM(UPPER(tbl_raw_data[[#This Row],[Outcome]]))</f>
        <v>WITHDRAW</v>
      </c>
      <c r="P1735" s="50" t="str">
        <f>TRIM(UPPER(tbl_raw_data[[#This Row],[Queue Name]]))</f>
        <v>CONSUMER POST BUREAU</v>
      </c>
      <c r="Q1735" s="50" t="str">
        <f>IF(tbl_raw_data[[#This Row],[Time taken in min]]&lt;=Settiings!$D$2,"SLA_MET","SLA_NOT_MET")</f>
        <v>SLA_NOT_MET</v>
      </c>
      <c r="R1735" s="94"/>
    </row>
    <row r="1736" spans="1:18" x14ac:dyDescent="0.3">
      <c r="A1736" s="23" t="s">
        <v>2792</v>
      </c>
      <c r="B1736" s="15">
        <v>45147.109537037039</v>
      </c>
      <c r="C1736" s="16">
        <v>45147.390428240738</v>
      </c>
      <c r="D1736" s="17" t="s">
        <v>55</v>
      </c>
      <c r="E1736" s="18" t="s">
        <v>19</v>
      </c>
      <c r="F1736" s="17" t="s">
        <v>76</v>
      </c>
      <c r="G1736" s="19"/>
      <c r="H1736" s="78" t="s">
        <v>7449</v>
      </c>
      <c r="I1736" s="48">
        <f>tbl_raw_data[[#This Row],[Date Actioned]]-tbl_raw_data[[#This Row],[Date Tagged]]</f>
        <v>0.28089120369986631</v>
      </c>
      <c r="J1736" s="46">
        <f>HOUR(tbl_raw_data[[#This Row],[Time_taken]])*60+MINUTE(tbl_raw_data[[#This Row],[Time_taken]])+SECOND(tbl_raw_data[[#This Row],[Time_taken]])/60</f>
        <v>404.48333333333335</v>
      </c>
      <c r="K1736" s="52">
        <f>DATE(YEAR(tbl_raw_data[[#This Row],[Date Actioned]]),MONTH(tbl_raw_data[[#This Row],[Date Actioned]]),DAY(tbl_raw_data[[#This Row],[Date Actioned]]))</f>
        <v>45147</v>
      </c>
      <c r="L1736" s="50" t="str">
        <f>UPPER(TEXT(tbl_raw_data[[#This Row],[updated_date]],"MMMM"))</f>
        <v>AUGUST</v>
      </c>
      <c r="M1736" s="50" t="str">
        <f>"WEEK "&amp; IF(ROUNDUP(DAY(tbl_raw_data[[#This Row],[updated_date]])/7,0)=5,4,ROUNDUP(DAY(tbl_raw_data[[#This Row],[updated_date]])/7,0))</f>
        <v>WEEK 2</v>
      </c>
      <c r="N1736" s="50" t="str">
        <f>UPPER(VLOOKUP(tbl_raw_data[[#This Row],[Analyst]],Settiings!$A$2:$B$16,2,0))</f>
        <v>ROHAN</v>
      </c>
      <c r="O1736" s="50" t="str">
        <f>TRIM(UPPER(tbl_raw_data[[#This Row],[Outcome]]))</f>
        <v>WITHDRAW</v>
      </c>
      <c r="P1736" s="50" t="str">
        <f>TRIM(UPPER(tbl_raw_data[[#This Row],[Queue Name]]))</f>
        <v>CONSUMER POST BUREAU</v>
      </c>
      <c r="Q1736" s="50" t="str">
        <f>IF(tbl_raw_data[[#This Row],[Time taken in min]]&lt;=Settiings!$D$2,"SLA_MET","SLA_NOT_MET")</f>
        <v>SLA_NOT_MET</v>
      </c>
      <c r="R1736" s="94"/>
    </row>
    <row r="1737" spans="1:18" x14ac:dyDescent="0.3">
      <c r="A1737" s="23" t="s">
        <v>2800</v>
      </c>
      <c r="B1737" s="9">
        <v>45147.409282407411</v>
      </c>
      <c r="C1737" s="24">
        <v>45147.420567129629</v>
      </c>
      <c r="D1737" s="25" t="s">
        <v>55</v>
      </c>
      <c r="E1737" s="12" t="s">
        <v>19</v>
      </c>
      <c r="F1737" s="25" t="s">
        <v>43</v>
      </c>
      <c r="G1737" s="13"/>
      <c r="H1737" s="78" t="s">
        <v>7449</v>
      </c>
      <c r="I1737" s="48">
        <f>tbl_raw_data[[#This Row],[Date Actioned]]-tbl_raw_data[[#This Row],[Date Tagged]]</f>
        <v>1.1284722218988463E-2</v>
      </c>
      <c r="J1737" s="46">
        <f>HOUR(tbl_raw_data[[#This Row],[Time_taken]])*60+MINUTE(tbl_raw_data[[#This Row],[Time_taken]])+SECOND(tbl_raw_data[[#This Row],[Time_taken]])/60</f>
        <v>16.25</v>
      </c>
      <c r="K1737" s="52">
        <f>DATE(YEAR(tbl_raw_data[[#This Row],[Date Actioned]]),MONTH(tbl_raw_data[[#This Row],[Date Actioned]]),DAY(tbl_raw_data[[#This Row],[Date Actioned]]))</f>
        <v>45147</v>
      </c>
      <c r="L1737" s="50" t="str">
        <f>UPPER(TEXT(tbl_raw_data[[#This Row],[updated_date]],"MMMM"))</f>
        <v>AUGUST</v>
      </c>
      <c r="M1737" s="50" t="str">
        <f>"WEEK "&amp; IF(ROUNDUP(DAY(tbl_raw_data[[#This Row],[updated_date]])/7,0)=5,4,ROUNDUP(DAY(tbl_raw_data[[#This Row],[updated_date]])/7,0))</f>
        <v>WEEK 2</v>
      </c>
      <c r="N1737" s="50" t="str">
        <f>UPPER(VLOOKUP(tbl_raw_data[[#This Row],[Analyst]],Settiings!$A$2:$B$16,2,0))</f>
        <v>MERCEDES</v>
      </c>
      <c r="O1737" s="50" t="str">
        <f>TRIM(UPPER(tbl_raw_data[[#This Row],[Outcome]]))</f>
        <v>WITHDRAW</v>
      </c>
      <c r="P1737" s="50" t="str">
        <f>TRIM(UPPER(tbl_raw_data[[#This Row],[Queue Name]]))</f>
        <v>CONSUMER POST BUREAU</v>
      </c>
      <c r="Q1737" s="50" t="str">
        <f>IF(tbl_raw_data[[#This Row],[Time taken in min]]&lt;=Settiings!$D$2,"SLA_MET","SLA_NOT_MET")</f>
        <v>SLA_MET</v>
      </c>
      <c r="R1737" s="94"/>
    </row>
    <row r="1738" spans="1:18" x14ac:dyDescent="0.3">
      <c r="A1738" s="20" t="s">
        <v>2816</v>
      </c>
      <c r="B1738" s="9">
        <v>45147.451354166667</v>
      </c>
      <c r="C1738" s="24">
        <v>45147.459710648145</v>
      </c>
      <c r="D1738" s="25" t="s">
        <v>55</v>
      </c>
      <c r="E1738" s="12" t="s">
        <v>19</v>
      </c>
      <c r="F1738" s="25" t="s">
        <v>50</v>
      </c>
      <c r="G1738" s="13"/>
      <c r="H1738" s="78" t="s">
        <v>7449</v>
      </c>
      <c r="I1738" s="48">
        <f>tbl_raw_data[[#This Row],[Date Actioned]]-tbl_raw_data[[#This Row],[Date Tagged]]</f>
        <v>8.3564814776764251E-3</v>
      </c>
      <c r="J1738" s="46">
        <f>HOUR(tbl_raw_data[[#This Row],[Time_taken]])*60+MINUTE(tbl_raw_data[[#This Row],[Time_taken]])+SECOND(tbl_raw_data[[#This Row],[Time_taken]])/60</f>
        <v>12.033333333333333</v>
      </c>
      <c r="K1738" s="52">
        <f>DATE(YEAR(tbl_raw_data[[#This Row],[Date Actioned]]),MONTH(tbl_raw_data[[#This Row],[Date Actioned]]),DAY(tbl_raw_data[[#This Row],[Date Actioned]]))</f>
        <v>45147</v>
      </c>
      <c r="L1738" s="50" t="str">
        <f>UPPER(TEXT(tbl_raw_data[[#This Row],[updated_date]],"MMMM"))</f>
        <v>AUGUST</v>
      </c>
      <c r="M1738" s="50" t="str">
        <f>"WEEK "&amp; IF(ROUNDUP(DAY(tbl_raw_data[[#This Row],[updated_date]])/7,0)=5,4,ROUNDUP(DAY(tbl_raw_data[[#This Row],[updated_date]])/7,0))</f>
        <v>WEEK 2</v>
      </c>
      <c r="N1738" s="50" t="str">
        <f>UPPER(VLOOKUP(tbl_raw_data[[#This Row],[Analyst]],Settiings!$A$2:$B$16,2,0))</f>
        <v>SHAHID</v>
      </c>
      <c r="O1738" s="50" t="str">
        <f>TRIM(UPPER(tbl_raw_data[[#This Row],[Outcome]]))</f>
        <v>WITHDRAW</v>
      </c>
      <c r="P1738" s="50" t="str">
        <f>TRIM(UPPER(tbl_raw_data[[#This Row],[Queue Name]]))</f>
        <v>CONSUMER POST BUREAU</v>
      </c>
      <c r="Q1738" s="50" t="str">
        <f>IF(tbl_raw_data[[#This Row],[Time taken in min]]&lt;=Settiings!$D$2,"SLA_MET","SLA_NOT_MET")</f>
        <v>SLA_MET</v>
      </c>
      <c r="R1738" s="94"/>
    </row>
    <row r="1739" spans="1:18" x14ac:dyDescent="0.3">
      <c r="A1739" s="14" t="s">
        <v>2837</v>
      </c>
      <c r="B1739" s="9">
        <v>45147.479953703703</v>
      </c>
      <c r="C1739" s="24">
        <v>45147.491331018522</v>
      </c>
      <c r="D1739" s="25" t="s">
        <v>55</v>
      </c>
      <c r="E1739" s="12" t="s">
        <v>9</v>
      </c>
      <c r="F1739" s="25" t="s">
        <v>43</v>
      </c>
      <c r="G1739" s="13"/>
      <c r="H1739" s="78" t="s">
        <v>7449</v>
      </c>
      <c r="I1739" s="48">
        <f>tbl_raw_data[[#This Row],[Date Actioned]]-tbl_raw_data[[#This Row],[Date Tagged]]</f>
        <v>1.1377314818673767E-2</v>
      </c>
      <c r="J1739" s="46">
        <f>HOUR(tbl_raw_data[[#This Row],[Time_taken]])*60+MINUTE(tbl_raw_data[[#This Row],[Time_taken]])+SECOND(tbl_raw_data[[#This Row],[Time_taken]])/60</f>
        <v>16.383333333333333</v>
      </c>
      <c r="K1739" s="52">
        <f>DATE(YEAR(tbl_raw_data[[#This Row],[Date Actioned]]),MONTH(tbl_raw_data[[#This Row],[Date Actioned]]),DAY(tbl_raw_data[[#This Row],[Date Actioned]]))</f>
        <v>45147</v>
      </c>
      <c r="L1739" s="50" t="str">
        <f>UPPER(TEXT(tbl_raw_data[[#This Row],[updated_date]],"MMMM"))</f>
        <v>AUGUST</v>
      </c>
      <c r="M1739" s="50" t="str">
        <f>"WEEK "&amp; IF(ROUNDUP(DAY(tbl_raw_data[[#This Row],[updated_date]])/7,0)=5,4,ROUNDUP(DAY(tbl_raw_data[[#This Row],[updated_date]])/7,0))</f>
        <v>WEEK 2</v>
      </c>
      <c r="N1739" s="50" t="str">
        <f>UPPER(VLOOKUP(tbl_raw_data[[#This Row],[Analyst]],Settiings!$A$2:$B$16,2,0))</f>
        <v>MERCEDES</v>
      </c>
      <c r="O1739" s="50" t="str">
        <f>TRIM(UPPER(tbl_raw_data[[#This Row],[Outcome]]))</f>
        <v>WITHDRAW</v>
      </c>
      <c r="P1739" s="50" t="str">
        <f>TRIM(UPPER(tbl_raw_data[[#This Row],[Queue Name]]))</f>
        <v>CONSUMER EXISTING</v>
      </c>
      <c r="Q1739" s="50" t="str">
        <f>IF(tbl_raw_data[[#This Row],[Time taken in min]]&lt;=Settiings!$D$2,"SLA_MET","SLA_NOT_MET")</f>
        <v>SLA_MET</v>
      </c>
      <c r="R1739" s="94"/>
    </row>
    <row r="1740" spans="1:18" x14ac:dyDescent="0.3">
      <c r="A1740" s="20" t="s">
        <v>2843</v>
      </c>
      <c r="B1740" s="15">
        <v>45147.496689814812</v>
      </c>
      <c r="C1740" s="16">
        <v>45147.50172453704</v>
      </c>
      <c r="D1740" s="17" t="s">
        <v>55</v>
      </c>
      <c r="E1740" s="18" t="s">
        <v>9</v>
      </c>
      <c r="F1740" s="17" t="s">
        <v>50</v>
      </c>
      <c r="G1740" s="19"/>
      <c r="H1740" s="78" t="s">
        <v>7449</v>
      </c>
      <c r="I1740" s="48">
        <f>tbl_raw_data[[#This Row],[Date Actioned]]-tbl_raw_data[[#This Row],[Date Tagged]]</f>
        <v>5.0347222277196124E-3</v>
      </c>
      <c r="J1740" s="46">
        <f>HOUR(tbl_raw_data[[#This Row],[Time_taken]])*60+MINUTE(tbl_raw_data[[#This Row],[Time_taken]])+SECOND(tbl_raw_data[[#This Row],[Time_taken]])/60</f>
        <v>7.25</v>
      </c>
      <c r="K1740" s="52">
        <f>DATE(YEAR(tbl_raw_data[[#This Row],[Date Actioned]]),MONTH(tbl_raw_data[[#This Row],[Date Actioned]]),DAY(tbl_raw_data[[#This Row],[Date Actioned]]))</f>
        <v>45147</v>
      </c>
      <c r="L1740" s="50" t="str">
        <f>UPPER(TEXT(tbl_raw_data[[#This Row],[updated_date]],"MMMM"))</f>
        <v>AUGUST</v>
      </c>
      <c r="M1740" s="50" t="str">
        <f>"WEEK "&amp; IF(ROUNDUP(DAY(tbl_raw_data[[#This Row],[updated_date]])/7,0)=5,4,ROUNDUP(DAY(tbl_raw_data[[#This Row],[updated_date]])/7,0))</f>
        <v>WEEK 2</v>
      </c>
      <c r="N1740" s="50" t="str">
        <f>UPPER(VLOOKUP(tbl_raw_data[[#This Row],[Analyst]],Settiings!$A$2:$B$16,2,0))</f>
        <v>SHAHID</v>
      </c>
      <c r="O1740" s="50" t="str">
        <f>TRIM(UPPER(tbl_raw_data[[#This Row],[Outcome]]))</f>
        <v>WITHDRAW</v>
      </c>
      <c r="P1740" s="50" t="str">
        <f>TRIM(UPPER(tbl_raw_data[[#This Row],[Queue Name]]))</f>
        <v>CONSUMER EXISTING</v>
      </c>
      <c r="Q1740" s="50" t="str">
        <f>IF(tbl_raw_data[[#This Row],[Time taken in min]]&lt;=Settiings!$D$2,"SLA_MET","SLA_NOT_MET")</f>
        <v>SLA_MET</v>
      </c>
      <c r="R1740" s="94"/>
    </row>
    <row r="1741" spans="1:18" x14ac:dyDescent="0.3">
      <c r="A1741" s="14" t="s">
        <v>2848</v>
      </c>
      <c r="B1741" s="15">
        <v>45147.513321759259</v>
      </c>
      <c r="C1741" s="16">
        <v>45147.518900462965</v>
      </c>
      <c r="D1741" s="17" t="s">
        <v>55</v>
      </c>
      <c r="E1741" s="18" t="s">
        <v>19</v>
      </c>
      <c r="F1741" s="17" t="s">
        <v>50</v>
      </c>
      <c r="G1741" s="19"/>
      <c r="H1741" s="78" t="s">
        <v>7449</v>
      </c>
      <c r="I1741" s="48">
        <f>tbl_raw_data[[#This Row],[Date Actioned]]-tbl_raw_data[[#This Row],[Date Tagged]]</f>
        <v>5.5787037053960375E-3</v>
      </c>
      <c r="J1741" s="46">
        <f>HOUR(tbl_raw_data[[#This Row],[Time_taken]])*60+MINUTE(tbl_raw_data[[#This Row],[Time_taken]])+SECOND(tbl_raw_data[[#This Row],[Time_taken]])/60</f>
        <v>8.0333333333333332</v>
      </c>
      <c r="K1741" s="52">
        <f>DATE(YEAR(tbl_raw_data[[#This Row],[Date Actioned]]),MONTH(tbl_raw_data[[#This Row],[Date Actioned]]),DAY(tbl_raw_data[[#This Row],[Date Actioned]]))</f>
        <v>45147</v>
      </c>
      <c r="L1741" s="50" t="str">
        <f>UPPER(TEXT(tbl_raw_data[[#This Row],[updated_date]],"MMMM"))</f>
        <v>AUGUST</v>
      </c>
      <c r="M1741" s="50" t="str">
        <f>"WEEK "&amp; IF(ROUNDUP(DAY(tbl_raw_data[[#This Row],[updated_date]])/7,0)=5,4,ROUNDUP(DAY(tbl_raw_data[[#This Row],[updated_date]])/7,0))</f>
        <v>WEEK 2</v>
      </c>
      <c r="N1741" s="50" t="str">
        <f>UPPER(VLOOKUP(tbl_raw_data[[#This Row],[Analyst]],Settiings!$A$2:$B$16,2,0))</f>
        <v>SHAHID</v>
      </c>
      <c r="O1741" s="50" t="str">
        <f>TRIM(UPPER(tbl_raw_data[[#This Row],[Outcome]]))</f>
        <v>WITHDRAW</v>
      </c>
      <c r="P1741" s="50" t="str">
        <f>TRIM(UPPER(tbl_raw_data[[#This Row],[Queue Name]]))</f>
        <v>CONSUMER POST BUREAU</v>
      </c>
      <c r="Q1741" s="50" t="str">
        <f>IF(tbl_raw_data[[#This Row],[Time taken in min]]&lt;=Settiings!$D$2,"SLA_MET","SLA_NOT_MET")</f>
        <v>SLA_MET</v>
      </c>
      <c r="R1741" s="94"/>
    </row>
    <row r="1742" spans="1:18" x14ac:dyDescent="0.3">
      <c r="A1742" s="23" t="s">
        <v>2931</v>
      </c>
      <c r="B1742" s="15">
        <v>45147.640300925923</v>
      </c>
      <c r="C1742" s="16">
        <v>45147.643773148149</v>
      </c>
      <c r="D1742" s="17" t="s">
        <v>55</v>
      </c>
      <c r="E1742" s="18" t="s">
        <v>19</v>
      </c>
      <c r="F1742" s="17" t="s">
        <v>50</v>
      </c>
      <c r="G1742" s="19"/>
      <c r="H1742" s="78" t="s">
        <v>7449</v>
      </c>
      <c r="I1742" s="48">
        <f>tbl_raw_data[[#This Row],[Date Actioned]]-tbl_raw_data[[#This Row],[Date Tagged]]</f>
        <v>3.4722222262644209E-3</v>
      </c>
      <c r="J1742" s="46">
        <f>HOUR(tbl_raw_data[[#This Row],[Time_taken]])*60+MINUTE(tbl_raw_data[[#This Row],[Time_taken]])+SECOND(tbl_raw_data[[#This Row],[Time_taken]])/60</f>
        <v>5</v>
      </c>
      <c r="K1742" s="52">
        <f>DATE(YEAR(tbl_raw_data[[#This Row],[Date Actioned]]),MONTH(tbl_raw_data[[#This Row],[Date Actioned]]),DAY(tbl_raw_data[[#This Row],[Date Actioned]]))</f>
        <v>45147</v>
      </c>
      <c r="L1742" s="50" t="str">
        <f>UPPER(TEXT(tbl_raw_data[[#This Row],[updated_date]],"MMMM"))</f>
        <v>AUGUST</v>
      </c>
      <c r="M1742" s="50" t="str">
        <f>"WEEK "&amp; IF(ROUNDUP(DAY(tbl_raw_data[[#This Row],[updated_date]])/7,0)=5,4,ROUNDUP(DAY(tbl_raw_data[[#This Row],[updated_date]])/7,0))</f>
        <v>WEEK 2</v>
      </c>
      <c r="N1742" s="50" t="str">
        <f>UPPER(VLOOKUP(tbl_raw_data[[#This Row],[Analyst]],Settiings!$A$2:$B$16,2,0))</f>
        <v>SHAHID</v>
      </c>
      <c r="O1742" s="50" t="str">
        <f>TRIM(UPPER(tbl_raw_data[[#This Row],[Outcome]]))</f>
        <v>WITHDRAW</v>
      </c>
      <c r="P1742" s="50" t="str">
        <f>TRIM(UPPER(tbl_raw_data[[#This Row],[Queue Name]]))</f>
        <v>CONSUMER POST BUREAU</v>
      </c>
      <c r="Q1742" s="50" t="str">
        <f>IF(tbl_raw_data[[#This Row],[Time taken in min]]&lt;=Settiings!$D$2,"SLA_MET","SLA_NOT_MET")</f>
        <v>SLA_MET</v>
      </c>
      <c r="R1742" s="94"/>
    </row>
    <row r="1743" spans="1:18" x14ac:dyDescent="0.3">
      <c r="A1743" s="20" t="s">
        <v>2941</v>
      </c>
      <c r="B1743" s="15">
        <v>45147.670324074075</v>
      </c>
      <c r="C1743" s="16">
        <v>45147.681840277779</v>
      </c>
      <c r="D1743" s="17" t="s">
        <v>55</v>
      </c>
      <c r="E1743" s="18" t="s">
        <v>19</v>
      </c>
      <c r="F1743" s="17" t="s">
        <v>10</v>
      </c>
      <c r="G1743" s="19"/>
      <c r="H1743" s="78" t="s">
        <v>7449</v>
      </c>
      <c r="I1743" s="48">
        <f>tbl_raw_data[[#This Row],[Date Actioned]]-tbl_raw_data[[#This Row],[Date Tagged]]</f>
        <v>1.1516203703649808E-2</v>
      </c>
      <c r="J1743" s="46">
        <f>HOUR(tbl_raw_data[[#This Row],[Time_taken]])*60+MINUTE(tbl_raw_data[[#This Row],[Time_taken]])+SECOND(tbl_raw_data[[#This Row],[Time_taken]])/60</f>
        <v>16.583333333333332</v>
      </c>
      <c r="K1743" s="52">
        <f>DATE(YEAR(tbl_raw_data[[#This Row],[Date Actioned]]),MONTH(tbl_raw_data[[#This Row],[Date Actioned]]),DAY(tbl_raw_data[[#This Row],[Date Actioned]]))</f>
        <v>45147</v>
      </c>
      <c r="L1743" s="50" t="str">
        <f>UPPER(TEXT(tbl_raw_data[[#This Row],[updated_date]],"MMMM"))</f>
        <v>AUGUST</v>
      </c>
      <c r="M1743" s="50" t="str">
        <f>"WEEK "&amp; IF(ROUNDUP(DAY(tbl_raw_data[[#This Row],[updated_date]])/7,0)=5,4,ROUNDUP(DAY(tbl_raw_data[[#This Row],[updated_date]])/7,0))</f>
        <v>WEEK 2</v>
      </c>
      <c r="N1743" s="50" t="str">
        <f>UPPER(VLOOKUP(tbl_raw_data[[#This Row],[Analyst]],Settiings!$A$2:$B$16,2,0))</f>
        <v>NITESH</v>
      </c>
      <c r="O1743" s="50" t="str">
        <f>TRIM(UPPER(tbl_raw_data[[#This Row],[Outcome]]))</f>
        <v>WITHDRAW</v>
      </c>
      <c r="P1743" s="50" t="str">
        <f>TRIM(UPPER(tbl_raw_data[[#This Row],[Queue Name]]))</f>
        <v>CONSUMER POST BUREAU</v>
      </c>
      <c r="Q1743" s="50" t="str">
        <f>IF(tbl_raw_data[[#This Row],[Time taken in min]]&lt;=Settiings!$D$2,"SLA_MET","SLA_NOT_MET")</f>
        <v>SLA_MET</v>
      </c>
      <c r="R1743" s="94"/>
    </row>
    <row r="1744" spans="1:18" x14ac:dyDescent="0.3">
      <c r="A1744" s="20" t="s">
        <v>2947</v>
      </c>
      <c r="B1744" s="9">
        <v>45147.682997685188</v>
      </c>
      <c r="C1744" s="24">
        <v>45147.684039351851</v>
      </c>
      <c r="D1744" s="25" t="s">
        <v>55</v>
      </c>
      <c r="E1744" s="12" t="s">
        <v>19</v>
      </c>
      <c r="F1744" s="25" t="s">
        <v>10</v>
      </c>
      <c r="G1744" s="13"/>
      <c r="H1744" s="78" t="s">
        <v>7449</v>
      </c>
      <c r="I1744" s="48">
        <f>tbl_raw_data[[#This Row],[Date Actioned]]-tbl_raw_data[[#This Row],[Date Tagged]]</f>
        <v>1.0416666627861559E-3</v>
      </c>
      <c r="J1744" s="46">
        <f>HOUR(tbl_raw_data[[#This Row],[Time_taken]])*60+MINUTE(tbl_raw_data[[#This Row],[Time_taken]])+SECOND(tbl_raw_data[[#This Row],[Time_taken]])/60</f>
        <v>1.5</v>
      </c>
      <c r="K1744" s="52">
        <f>DATE(YEAR(tbl_raw_data[[#This Row],[Date Actioned]]),MONTH(tbl_raw_data[[#This Row],[Date Actioned]]),DAY(tbl_raw_data[[#This Row],[Date Actioned]]))</f>
        <v>45147</v>
      </c>
      <c r="L1744" s="50" t="str">
        <f>UPPER(TEXT(tbl_raw_data[[#This Row],[updated_date]],"MMMM"))</f>
        <v>AUGUST</v>
      </c>
      <c r="M1744" s="50" t="str">
        <f>"WEEK "&amp; IF(ROUNDUP(DAY(tbl_raw_data[[#This Row],[updated_date]])/7,0)=5,4,ROUNDUP(DAY(tbl_raw_data[[#This Row],[updated_date]])/7,0))</f>
        <v>WEEK 2</v>
      </c>
      <c r="N1744" s="50" t="str">
        <f>UPPER(VLOOKUP(tbl_raw_data[[#This Row],[Analyst]],Settiings!$A$2:$B$16,2,0))</f>
        <v>NITESH</v>
      </c>
      <c r="O1744" s="50" t="str">
        <f>TRIM(UPPER(tbl_raw_data[[#This Row],[Outcome]]))</f>
        <v>WITHDRAW</v>
      </c>
      <c r="P1744" s="50" t="str">
        <f>TRIM(UPPER(tbl_raw_data[[#This Row],[Queue Name]]))</f>
        <v>CONSUMER POST BUREAU</v>
      </c>
      <c r="Q1744" s="50" t="str">
        <f>IF(tbl_raw_data[[#This Row],[Time taken in min]]&lt;=Settiings!$D$2,"SLA_MET","SLA_NOT_MET")</f>
        <v>SLA_MET</v>
      </c>
      <c r="R1744" s="94"/>
    </row>
    <row r="1745" spans="1:18" x14ac:dyDescent="0.3">
      <c r="A1745" s="23" t="s">
        <v>2949</v>
      </c>
      <c r="B1745" s="15">
        <v>45147.690335648149</v>
      </c>
      <c r="C1745" s="16">
        <v>45147.699131944442</v>
      </c>
      <c r="D1745" s="17" t="s">
        <v>55</v>
      </c>
      <c r="E1745" s="18" t="s">
        <v>9</v>
      </c>
      <c r="F1745" s="17" t="s">
        <v>10</v>
      </c>
      <c r="G1745" s="19"/>
      <c r="H1745" s="78" t="s">
        <v>7449</v>
      </c>
      <c r="I1745" s="48">
        <f>tbl_raw_data[[#This Row],[Date Actioned]]-tbl_raw_data[[#This Row],[Date Tagged]]</f>
        <v>8.7962962934398092E-3</v>
      </c>
      <c r="J1745" s="46">
        <f>HOUR(tbl_raw_data[[#This Row],[Time_taken]])*60+MINUTE(tbl_raw_data[[#This Row],[Time_taken]])+SECOND(tbl_raw_data[[#This Row],[Time_taken]])/60</f>
        <v>12.666666666666666</v>
      </c>
      <c r="K1745" s="52">
        <f>DATE(YEAR(tbl_raw_data[[#This Row],[Date Actioned]]),MONTH(tbl_raw_data[[#This Row],[Date Actioned]]),DAY(tbl_raw_data[[#This Row],[Date Actioned]]))</f>
        <v>45147</v>
      </c>
      <c r="L1745" s="50" t="str">
        <f>UPPER(TEXT(tbl_raw_data[[#This Row],[updated_date]],"MMMM"))</f>
        <v>AUGUST</v>
      </c>
      <c r="M1745" s="50" t="str">
        <f>"WEEK "&amp; IF(ROUNDUP(DAY(tbl_raw_data[[#This Row],[updated_date]])/7,0)=5,4,ROUNDUP(DAY(tbl_raw_data[[#This Row],[updated_date]])/7,0))</f>
        <v>WEEK 2</v>
      </c>
      <c r="N1745" s="50" t="str">
        <f>UPPER(VLOOKUP(tbl_raw_data[[#This Row],[Analyst]],Settiings!$A$2:$B$16,2,0))</f>
        <v>NITESH</v>
      </c>
      <c r="O1745" s="50" t="str">
        <f>TRIM(UPPER(tbl_raw_data[[#This Row],[Outcome]]))</f>
        <v>WITHDRAW</v>
      </c>
      <c r="P1745" s="50" t="str">
        <f>TRIM(UPPER(tbl_raw_data[[#This Row],[Queue Name]]))</f>
        <v>CONSUMER EXISTING</v>
      </c>
      <c r="Q1745" s="50" t="str">
        <f>IF(tbl_raw_data[[#This Row],[Time taken in min]]&lt;=Settiings!$D$2,"SLA_MET","SLA_NOT_MET")</f>
        <v>SLA_MET</v>
      </c>
      <c r="R1745" s="94"/>
    </row>
    <row r="1746" spans="1:18" x14ac:dyDescent="0.3">
      <c r="A1746" s="20" t="s">
        <v>2965</v>
      </c>
      <c r="B1746" s="15">
        <v>45147.716793981483</v>
      </c>
      <c r="C1746" s="16">
        <v>45147.725694444445</v>
      </c>
      <c r="D1746" s="17" t="s">
        <v>55</v>
      </c>
      <c r="E1746" s="18" t="s">
        <v>19</v>
      </c>
      <c r="F1746" s="17" t="s">
        <v>76</v>
      </c>
      <c r="G1746" s="19"/>
      <c r="H1746" s="78" t="s">
        <v>7449</v>
      </c>
      <c r="I1746" s="48">
        <f>tbl_raw_data[[#This Row],[Date Actioned]]-tbl_raw_data[[#This Row],[Date Tagged]]</f>
        <v>8.9004629626288079E-3</v>
      </c>
      <c r="J1746" s="46">
        <f>HOUR(tbl_raw_data[[#This Row],[Time_taken]])*60+MINUTE(tbl_raw_data[[#This Row],[Time_taken]])+SECOND(tbl_raw_data[[#This Row],[Time_taken]])/60</f>
        <v>12.816666666666666</v>
      </c>
      <c r="K1746" s="52">
        <f>DATE(YEAR(tbl_raw_data[[#This Row],[Date Actioned]]),MONTH(tbl_raw_data[[#This Row],[Date Actioned]]),DAY(tbl_raw_data[[#This Row],[Date Actioned]]))</f>
        <v>45147</v>
      </c>
      <c r="L1746" s="50" t="str">
        <f>UPPER(TEXT(tbl_raw_data[[#This Row],[updated_date]],"MMMM"))</f>
        <v>AUGUST</v>
      </c>
      <c r="M1746" s="50" t="str">
        <f>"WEEK "&amp; IF(ROUNDUP(DAY(tbl_raw_data[[#This Row],[updated_date]])/7,0)=5,4,ROUNDUP(DAY(tbl_raw_data[[#This Row],[updated_date]])/7,0))</f>
        <v>WEEK 2</v>
      </c>
      <c r="N1746" s="50" t="str">
        <f>UPPER(VLOOKUP(tbl_raw_data[[#This Row],[Analyst]],Settiings!$A$2:$B$16,2,0))</f>
        <v>ROHAN</v>
      </c>
      <c r="O1746" s="50" t="str">
        <f>TRIM(UPPER(tbl_raw_data[[#This Row],[Outcome]]))</f>
        <v>WITHDRAW</v>
      </c>
      <c r="P1746" s="50" t="str">
        <f>TRIM(UPPER(tbl_raw_data[[#This Row],[Queue Name]]))</f>
        <v>CONSUMER POST BUREAU</v>
      </c>
      <c r="Q1746" s="50" t="str">
        <f>IF(tbl_raw_data[[#This Row],[Time taken in min]]&lt;=Settiings!$D$2,"SLA_MET","SLA_NOT_MET")</f>
        <v>SLA_MET</v>
      </c>
      <c r="R1746" s="94"/>
    </row>
    <row r="1747" spans="1:18" x14ac:dyDescent="0.3">
      <c r="A1747" s="20" t="s">
        <v>3019</v>
      </c>
      <c r="B1747" s="15">
        <v>45147.824907407405</v>
      </c>
      <c r="C1747" s="16">
        <v>45147.833564814813</v>
      </c>
      <c r="D1747" s="17" t="s">
        <v>55</v>
      </c>
      <c r="E1747" s="18" t="s">
        <v>19</v>
      </c>
      <c r="F1747" s="17" t="s">
        <v>686</v>
      </c>
      <c r="G1747" s="19"/>
      <c r="H1747" s="78" t="s">
        <v>7449</v>
      </c>
      <c r="I1747" s="48">
        <f>tbl_raw_data[[#This Row],[Date Actioned]]-tbl_raw_data[[#This Row],[Date Tagged]]</f>
        <v>8.6574074084637687E-3</v>
      </c>
      <c r="J1747" s="46">
        <f>HOUR(tbl_raw_data[[#This Row],[Time_taken]])*60+MINUTE(tbl_raw_data[[#This Row],[Time_taken]])+SECOND(tbl_raw_data[[#This Row],[Time_taken]])/60</f>
        <v>12.466666666666667</v>
      </c>
      <c r="K1747" s="52">
        <f>DATE(YEAR(tbl_raw_data[[#This Row],[Date Actioned]]),MONTH(tbl_raw_data[[#This Row],[Date Actioned]]),DAY(tbl_raw_data[[#This Row],[Date Actioned]]))</f>
        <v>45147</v>
      </c>
      <c r="L1747" s="50" t="str">
        <f>UPPER(TEXT(tbl_raw_data[[#This Row],[updated_date]],"MMMM"))</f>
        <v>AUGUST</v>
      </c>
      <c r="M1747" s="50" t="str">
        <f>"WEEK "&amp; IF(ROUNDUP(DAY(tbl_raw_data[[#This Row],[updated_date]])/7,0)=5,4,ROUNDUP(DAY(tbl_raw_data[[#This Row],[updated_date]])/7,0))</f>
        <v>WEEK 2</v>
      </c>
      <c r="N1747" s="50" t="str">
        <f>UPPER(VLOOKUP(tbl_raw_data[[#This Row],[Analyst]],Settiings!$A$2:$B$16,2,0))</f>
        <v>FARDIN</v>
      </c>
      <c r="O1747" s="50" t="str">
        <f>TRIM(UPPER(tbl_raw_data[[#This Row],[Outcome]]))</f>
        <v>WITHDRAW</v>
      </c>
      <c r="P1747" s="50" t="str">
        <f>TRIM(UPPER(tbl_raw_data[[#This Row],[Queue Name]]))</f>
        <v>CONSUMER POST BUREAU</v>
      </c>
      <c r="Q1747" s="50" t="str">
        <f>IF(tbl_raw_data[[#This Row],[Time taken in min]]&lt;=Settiings!$D$2,"SLA_MET","SLA_NOT_MET")</f>
        <v>SLA_MET</v>
      </c>
      <c r="R1747" s="94"/>
    </row>
    <row r="1748" spans="1:18" x14ac:dyDescent="0.3">
      <c r="A1748" s="23" t="s">
        <v>3045</v>
      </c>
      <c r="B1748" s="15">
        <v>45147.950983796298</v>
      </c>
      <c r="C1748" s="16">
        <v>45147.955601851849</v>
      </c>
      <c r="D1748" s="17" t="s">
        <v>55</v>
      </c>
      <c r="E1748" s="18" t="s">
        <v>19</v>
      </c>
      <c r="F1748" s="17" t="s">
        <v>686</v>
      </c>
      <c r="G1748" s="19"/>
      <c r="H1748" s="78" t="s">
        <v>7449</v>
      </c>
      <c r="I1748" s="48">
        <f>tbl_raw_data[[#This Row],[Date Actioned]]-tbl_raw_data[[#This Row],[Date Tagged]]</f>
        <v>4.6180555509636179E-3</v>
      </c>
      <c r="J1748" s="46">
        <f>HOUR(tbl_raw_data[[#This Row],[Time_taken]])*60+MINUTE(tbl_raw_data[[#This Row],[Time_taken]])+SECOND(tbl_raw_data[[#This Row],[Time_taken]])/60</f>
        <v>6.65</v>
      </c>
      <c r="K1748" s="52">
        <f>DATE(YEAR(tbl_raw_data[[#This Row],[Date Actioned]]),MONTH(tbl_raw_data[[#This Row],[Date Actioned]]),DAY(tbl_raw_data[[#This Row],[Date Actioned]]))</f>
        <v>45147</v>
      </c>
      <c r="L1748" s="50" t="str">
        <f>UPPER(TEXT(tbl_raw_data[[#This Row],[updated_date]],"MMMM"))</f>
        <v>AUGUST</v>
      </c>
      <c r="M1748" s="50" t="str">
        <f>"WEEK "&amp; IF(ROUNDUP(DAY(tbl_raw_data[[#This Row],[updated_date]])/7,0)=5,4,ROUNDUP(DAY(tbl_raw_data[[#This Row],[updated_date]])/7,0))</f>
        <v>WEEK 2</v>
      </c>
      <c r="N1748" s="50" t="str">
        <f>UPPER(VLOOKUP(tbl_raw_data[[#This Row],[Analyst]],Settiings!$A$2:$B$16,2,0))</f>
        <v>FARDIN</v>
      </c>
      <c r="O1748" s="50" t="str">
        <f>TRIM(UPPER(tbl_raw_data[[#This Row],[Outcome]]))</f>
        <v>WITHDRAW</v>
      </c>
      <c r="P1748" s="50" t="str">
        <f>TRIM(UPPER(tbl_raw_data[[#This Row],[Queue Name]]))</f>
        <v>CONSUMER POST BUREAU</v>
      </c>
      <c r="Q1748" s="50" t="str">
        <f>IF(tbl_raw_data[[#This Row],[Time taken in min]]&lt;=Settiings!$D$2,"SLA_MET","SLA_NOT_MET")</f>
        <v>SLA_MET</v>
      </c>
      <c r="R1748" s="94"/>
    </row>
    <row r="1749" spans="1:18" x14ac:dyDescent="0.3">
      <c r="A1749" s="20" t="s">
        <v>3046</v>
      </c>
      <c r="B1749" s="9">
        <v>45148.128645833334</v>
      </c>
      <c r="C1749" s="24">
        <v>45148.360775462963</v>
      </c>
      <c r="D1749" s="25" t="s">
        <v>55</v>
      </c>
      <c r="E1749" s="12" t="s">
        <v>19</v>
      </c>
      <c r="F1749" s="25" t="s">
        <v>76</v>
      </c>
      <c r="G1749" s="13"/>
      <c r="H1749" s="78" t="s">
        <v>7449</v>
      </c>
      <c r="I1749" s="48">
        <f>tbl_raw_data[[#This Row],[Date Actioned]]-tbl_raw_data[[#This Row],[Date Tagged]]</f>
        <v>0.23212962962861639</v>
      </c>
      <c r="J1749" s="46">
        <f>HOUR(tbl_raw_data[[#This Row],[Time_taken]])*60+MINUTE(tbl_raw_data[[#This Row],[Time_taken]])+SECOND(tbl_raw_data[[#This Row],[Time_taken]])/60</f>
        <v>334.26666666666665</v>
      </c>
      <c r="K1749" s="52">
        <f>DATE(YEAR(tbl_raw_data[[#This Row],[Date Actioned]]),MONTH(tbl_raw_data[[#This Row],[Date Actioned]]),DAY(tbl_raw_data[[#This Row],[Date Actioned]]))</f>
        <v>45148</v>
      </c>
      <c r="L1749" s="50" t="str">
        <f>UPPER(TEXT(tbl_raw_data[[#This Row],[updated_date]],"MMMM"))</f>
        <v>AUGUST</v>
      </c>
      <c r="M1749" s="50" t="str">
        <f>"WEEK "&amp; IF(ROUNDUP(DAY(tbl_raw_data[[#This Row],[updated_date]])/7,0)=5,4,ROUNDUP(DAY(tbl_raw_data[[#This Row],[updated_date]])/7,0))</f>
        <v>WEEK 2</v>
      </c>
      <c r="N1749" s="50" t="str">
        <f>UPPER(VLOOKUP(tbl_raw_data[[#This Row],[Analyst]],Settiings!$A$2:$B$16,2,0))</f>
        <v>ROHAN</v>
      </c>
      <c r="O1749" s="50" t="str">
        <f>TRIM(UPPER(tbl_raw_data[[#This Row],[Outcome]]))</f>
        <v>WITHDRAW</v>
      </c>
      <c r="P1749" s="50" t="str">
        <f>TRIM(UPPER(tbl_raw_data[[#This Row],[Queue Name]]))</f>
        <v>CONSUMER POST BUREAU</v>
      </c>
      <c r="Q1749" s="50" t="str">
        <f>IF(tbl_raw_data[[#This Row],[Time taken in min]]&lt;=Settiings!$D$2,"SLA_MET","SLA_NOT_MET")</f>
        <v>SLA_NOT_MET</v>
      </c>
      <c r="R1749" s="94"/>
    </row>
    <row r="1750" spans="1:18" x14ac:dyDescent="0.3">
      <c r="A1750" s="23" t="s">
        <v>3048</v>
      </c>
      <c r="B1750" s="15">
        <v>45148.415243055555</v>
      </c>
      <c r="C1750" s="16">
        <v>45148.429247685184</v>
      </c>
      <c r="D1750" s="17" t="s">
        <v>55</v>
      </c>
      <c r="E1750" s="18" t="s">
        <v>19</v>
      </c>
      <c r="F1750" s="17" t="s">
        <v>76</v>
      </c>
      <c r="G1750" s="19"/>
      <c r="H1750" s="78" t="s">
        <v>7449</v>
      </c>
      <c r="I1750" s="48">
        <f>tbl_raw_data[[#This Row],[Date Actioned]]-tbl_raw_data[[#This Row],[Date Tagged]]</f>
        <v>1.4004629629198462E-2</v>
      </c>
      <c r="J1750" s="46">
        <f>HOUR(tbl_raw_data[[#This Row],[Time_taken]])*60+MINUTE(tbl_raw_data[[#This Row],[Time_taken]])+SECOND(tbl_raw_data[[#This Row],[Time_taken]])/60</f>
        <v>20.166666666666668</v>
      </c>
      <c r="K1750" s="52">
        <f>DATE(YEAR(tbl_raw_data[[#This Row],[Date Actioned]]),MONTH(tbl_raw_data[[#This Row],[Date Actioned]]),DAY(tbl_raw_data[[#This Row],[Date Actioned]]))</f>
        <v>45148</v>
      </c>
      <c r="L1750" s="50" t="str">
        <f>UPPER(TEXT(tbl_raw_data[[#This Row],[updated_date]],"MMMM"))</f>
        <v>AUGUST</v>
      </c>
      <c r="M1750" s="50" t="str">
        <f>"WEEK "&amp; IF(ROUNDUP(DAY(tbl_raw_data[[#This Row],[updated_date]])/7,0)=5,4,ROUNDUP(DAY(tbl_raw_data[[#This Row],[updated_date]])/7,0))</f>
        <v>WEEK 2</v>
      </c>
      <c r="N1750" s="50" t="str">
        <f>UPPER(VLOOKUP(tbl_raw_data[[#This Row],[Analyst]],Settiings!$A$2:$B$16,2,0))</f>
        <v>ROHAN</v>
      </c>
      <c r="O1750" s="50" t="str">
        <f>TRIM(UPPER(tbl_raw_data[[#This Row],[Outcome]]))</f>
        <v>WITHDRAW</v>
      </c>
      <c r="P1750" s="50" t="str">
        <f>TRIM(UPPER(tbl_raw_data[[#This Row],[Queue Name]]))</f>
        <v>CONSUMER POST BUREAU</v>
      </c>
      <c r="Q1750" s="50" t="str">
        <f>IF(tbl_raw_data[[#This Row],[Time taken in min]]&lt;=Settiings!$D$2,"SLA_MET","SLA_NOT_MET")</f>
        <v>SLA_NOT_MET</v>
      </c>
      <c r="R1750" s="94"/>
    </row>
    <row r="1751" spans="1:18" x14ac:dyDescent="0.3">
      <c r="A1751" s="20" t="s">
        <v>3069</v>
      </c>
      <c r="B1751" s="9">
        <v>45148.469930555555</v>
      </c>
      <c r="C1751" s="24">
        <v>45148.479016203702</v>
      </c>
      <c r="D1751" s="25" t="s">
        <v>55</v>
      </c>
      <c r="E1751" s="12" t="s">
        <v>9</v>
      </c>
      <c r="F1751" s="25" t="s">
        <v>43</v>
      </c>
      <c r="G1751" s="13"/>
      <c r="H1751" s="78" t="s">
        <v>7449</v>
      </c>
      <c r="I1751" s="48">
        <f>tbl_raw_data[[#This Row],[Date Actioned]]-tbl_raw_data[[#This Row],[Date Tagged]]</f>
        <v>9.0856481474475004E-3</v>
      </c>
      <c r="J1751" s="46">
        <f>HOUR(tbl_raw_data[[#This Row],[Time_taken]])*60+MINUTE(tbl_raw_data[[#This Row],[Time_taken]])+SECOND(tbl_raw_data[[#This Row],[Time_taken]])/60</f>
        <v>13.083333333333334</v>
      </c>
      <c r="K1751" s="52">
        <f>DATE(YEAR(tbl_raw_data[[#This Row],[Date Actioned]]),MONTH(tbl_raw_data[[#This Row],[Date Actioned]]),DAY(tbl_raw_data[[#This Row],[Date Actioned]]))</f>
        <v>45148</v>
      </c>
      <c r="L1751" s="50" t="str">
        <f>UPPER(TEXT(tbl_raw_data[[#This Row],[updated_date]],"MMMM"))</f>
        <v>AUGUST</v>
      </c>
      <c r="M1751" s="50" t="str">
        <f>"WEEK "&amp; IF(ROUNDUP(DAY(tbl_raw_data[[#This Row],[updated_date]])/7,0)=5,4,ROUNDUP(DAY(tbl_raw_data[[#This Row],[updated_date]])/7,0))</f>
        <v>WEEK 2</v>
      </c>
      <c r="N1751" s="50" t="str">
        <f>UPPER(VLOOKUP(tbl_raw_data[[#This Row],[Analyst]],Settiings!$A$2:$B$16,2,0))</f>
        <v>MERCEDES</v>
      </c>
      <c r="O1751" s="50" t="str">
        <f>TRIM(UPPER(tbl_raw_data[[#This Row],[Outcome]]))</f>
        <v>WITHDRAW</v>
      </c>
      <c r="P1751" s="50" t="str">
        <f>TRIM(UPPER(tbl_raw_data[[#This Row],[Queue Name]]))</f>
        <v>CONSUMER EXISTING</v>
      </c>
      <c r="Q1751" s="50" t="str">
        <f>IF(tbl_raw_data[[#This Row],[Time taken in min]]&lt;=Settiings!$D$2,"SLA_MET","SLA_NOT_MET")</f>
        <v>SLA_MET</v>
      </c>
      <c r="R1751" s="94"/>
    </row>
    <row r="1752" spans="1:18" x14ac:dyDescent="0.3">
      <c r="A1752" s="23" t="s">
        <v>3070</v>
      </c>
      <c r="B1752" s="15">
        <v>45148.472118055557</v>
      </c>
      <c r="C1752" s="16">
        <v>45148.477824074071</v>
      </c>
      <c r="D1752" s="17" t="s">
        <v>55</v>
      </c>
      <c r="E1752" s="18" t="s">
        <v>19</v>
      </c>
      <c r="F1752" s="17" t="s">
        <v>65</v>
      </c>
      <c r="G1752" s="19"/>
      <c r="H1752" s="78" t="s">
        <v>7449</v>
      </c>
      <c r="I1752" s="48">
        <f>tbl_raw_data[[#This Row],[Date Actioned]]-tbl_raw_data[[#This Row],[Date Tagged]]</f>
        <v>5.7060185135924257E-3</v>
      </c>
      <c r="J1752" s="46">
        <f>HOUR(tbl_raw_data[[#This Row],[Time_taken]])*60+MINUTE(tbl_raw_data[[#This Row],[Time_taken]])+SECOND(tbl_raw_data[[#This Row],[Time_taken]])/60</f>
        <v>8.2166666666666668</v>
      </c>
      <c r="K1752" s="52">
        <f>DATE(YEAR(tbl_raw_data[[#This Row],[Date Actioned]]),MONTH(tbl_raw_data[[#This Row],[Date Actioned]]),DAY(tbl_raw_data[[#This Row],[Date Actioned]]))</f>
        <v>45148</v>
      </c>
      <c r="L1752" s="50" t="str">
        <f>UPPER(TEXT(tbl_raw_data[[#This Row],[updated_date]],"MMMM"))</f>
        <v>AUGUST</v>
      </c>
      <c r="M1752" s="50" t="str">
        <f>"WEEK "&amp; IF(ROUNDUP(DAY(tbl_raw_data[[#This Row],[updated_date]])/7,0)=5,4,ROUNDUP(DAY(tbl_raw_data[[#This Row],[updated_date]])/7,0))</f>
        <v>WEEK 2</v>
      </c>
      <c r="N1752" s="50" t="str">
        <f>UPPER(VLOOKUP(tbl_raw_data[[#This Row],[Analyst]],Settiings!$A$2:$B$16,2,0))</f>
        <v>SAM</v>
      </c>
      <c r="O1752" s="50" t="str">
        <f>TRIM(UPPER(tbl_raw_data[[#This Row],[Outcome]]))</f>
        <v>WITHDRAW</v>
      </c>
      <c r="P1752" s="50" t="str">
        <f>TRIM(UPPER(tbl_raw_data[[#This Row],[Queue Name]]))</f>
        <v>CONSUMER POST BUREAU</v>
      </c>
      <c r="Q1752" s="50" t="str">
        <f>IF(tbl_raw_data[[#This Row],[Time taken in min]]&lt;=Settiings!$D$2,"SLA_MET","SLA_NOT_MET")</f>
        <v>SLA_MET</v>
      </c>
      <c r="R1752" s="94"/>
    </row>
    <row r="1753" spans="1:18" x14ac:dyDescent="0.3">
      <c r="A1753" s="14" t="s">
        <v>3076</v>
      </c>
      <c r="B1753" s="9">
        <v>45148.477731481478</v>
      </c>
      <c r="C1753" s="24">
        <v>45148.487164351849</v>
      </c>
      <c r="D1753" s="25" t="s">
        <v>55</v>
      </c>
      <c r="E1753" s="12" t="s">
        <v>19</v>
      </c>
      <c r="F1753" s="25" t="s">
        <v>43</v>
      </c>
      <c r="G1753" s="13"/>
      <c r="H1753" s="78" t="s">
        <v>7449</v>
      </c>
      <c r="I1753" s="48">
        <f>tbl_raw_data[[#This Row],[Date Actioned]]-tbl_raw_data[[#This Row],[Date Tagged]]</f>
        <v>9.4328703708015382E-3</v>
      </c>
      <c r="J1753" s="46">
        <f>HOUR(tbl_raw_data[[#This Row],[Time_taken]])*60+MINUTE(tbl_raw_data[[#This Row],[Time_taken]])+SECOND(tbl_raw_data[[#This Row],[Time_taken]])/60</f>
        <v>13.583333333333334</v>
      </c>
      <c r="K1753" s="52">
        <f>DATE(YEAR(tbl_raw_data[[#This Row],[Date Actioned]]),MONTH(tbl_raw_data[[#This Row],[Date Actioned]]),DAY(tbl_raw_data[[#This Row],[Date Actioned]]))</f>
        <v>45148</v>
      </c>
      <c r="L1753" s="50" t="str">
        <f>UPPER(TEXT(tbl_raw_data[[#This Row],[updated_date]],"MMMM"))</f>
        <v>AUGUST</v>
      </c>
      <c r="M1753" s="50" t="str">
        <f>"WEEK "&amp; IF(ROUNDUP(DAY(tbl_raw_data[[#This Row],[updated_date]])/7,0)=5,4,ROUNDUP(DAY(tbl_raw_data[[#This Row],[updated_date]])/7,0))</f>
        <v>WEEK 2</v>
      </c>
      <c r="N1753" s="50" t="str">
        <f>UPPER(VLOOKUP(tbl_raw_data[[#This Row],[Analyst]],Settiings!$A$2:$B$16,2,0))</f>
        <v>MERCEDES</v>
      </c>
      <c r="O1753" s="50" t="str">
        <f>TRIM(UPPER(tbl_raw_data[[#This Row],[Outcome]]))</f>
        <v>WITHDRAW</v>
      </c>
      <c r="P1753" s="50" t="str">
        <f>TRIM(UPPER(tbl_raw_data[[#This Row],[Queue Name]]))</f>
        <v>CONSUMER POST BUREAU</v>
      </c>
      <c r="Q1753" s="50" t="str">
        <f>IF(tbl_raw_data[[#This Row],[Time taken in min]]&lt;=Settiings!$D$2,"SLA_MET","SLA_NOT_MET")</f>
        <v>SLA_MET</v>
      </c>
      <c r="R1753" s="94"/>
    </row>
    <row r="1754" spans="1:18" x14ac:dyDescent="0.3">
      <c r="A1754" s="20" t="s">
        <v>3080</v>
      </c>
      <c r="B1754" s="15">
        <v>45148.48982638889</v>
      </c>
      <c r="C1754" s="16">
        <v>45148.493923611109</v>
      </c>
      <c r="D1754" s="17" t="s">
        <v>55</v>
      </c>
      <c r="E1754" s="18" t="s">
        <v>19</v>
      </c>
      <c r="F1754" s="17" t="s">
        <v>43</v>
      </c>
      <c r="G1754" s="19"/>
      <c r="H1754" s="78" t="s">
        <v>7449</v>
      </c>
      <c r="I1754" s="48">
        <f>tbl_raw_data[[#This Row],[Date Actioned]]-tbl_raw_data[[#This Row],[Date Tagged]]</f>
        <v>4.0972222195705399E-3</v>
      </c>
      <c r="J1754" s="46">
        <f>HOUR(tbl_raw_data[[#This Row],[Time_taken]])*60+MINUTE(tbl_raw_data[[#This Row],[Time_taken]])+SECOND(tbl_raw_data[[#This Row],[Time_taken]])/60</f>
        <v>5.9</v>
      </c>
      <c r="K1754" s="52">
        <f>DATE(YEAR(tbl_raw_data[[#This Row],[Date Actioned]]),MONTH(tbl_raw_data[[#This Row],[Date Actioned]]),DAY(tbl_raw_data[[#This Row],[Date Actioned]]))</f>
        <v>45148</v>
      </c>
      <c r="L1754" s="50" t="str">
        <f>UPPER(TEXT(tbl_raw_data[[#This Row],[updated_date]],"MMMM"))</f>
        <v>AUGUST</v>
      </c>
      <c r="M1754" s="50" t="str">
        <f>"WEEK "&amp; IF(ROUNDUP(DAY(tbl_raw_data[[#This Row],[updated_date]])/7,0)=5,4,ROUNDUP(DAY(tbl_raw_data[[#This Row],[updated_date]])/7,0))</f>
        <v>WEEK 2</v>
      </c>
      <c r="N1754" s="50" t="str">
        <f>UPPER(VLOOKUP(tbl_raw_data[[#This Row],[Analyst]],Settiings!$A$2:$B$16,2,0))</f>
        <v>MERCEDES</v>
      </c>
      <c r="O1754" s="50" t="str">
        <f>TRIM(UPPER(tbl_raw_data[[#This Row],[Outcome]]))</f>
        <v>WITHDRAW</v>
      </c>
      <c r="P1754" s="50" t="str">
        <f>TRIM(UPPER(tbl_raw_data[[#This Row],[Queue Name]]))</f>
        <v>CONSUMER POST BUREAU</v>
      </c>
      <c r="Q1754" s="50" t="str">
        <f>IF(tbl_raw_data[[#This Row],[Time taken in min]]&lt;=Settiings!$D$2,"SLA_MET","SLA_NOT_MET")</f>
        <v>SLA_MET</v>
      </c>
      <c r="R1754" s="94"/>
    </row>
    <row r="1755" spans="1:18" x14ac:dyDescent="0.3">
      <c r="A1755" s="23" t="s">
        <v>3083</v>
      </c>
      <c r="B1755" s="9">
        <v>45148.495891203704</v>
      </c>
      <c r="C1755" s="24">
        <v>45148.508761574078</v>
      </c>
      <c r="D1755" s="25" t="s">
        <v>55</v>
      </c>
      <c r="E1755" s="12" t="s">
        <v>19</v>
      </c>
      <c r="F1755" s="25" t="s">
        <v>43</v>
      </c>
      <c r="G1755" s="13"/>
      <c r="H1755" s="78" t="s">
        <v>7449</v>
      </c>
      <c r="I1755" s="48">
        <f>tbl_raw_data[[#This Row],[Date Actioned]]-tbl_raw_data[[#This Row],[Date Tagged]]</f>
        <v>1.287037037400296E-2</v>
      </c>
      <c r="J1755" s="46">
        <f>HOUR(tbl_raw_data[[#This Row],[Time_taken]])*60+MINUTE(tbl_raw_data[[#This Row],[Time_taken]])+SECOND(tbl_raw_data[[#This Row],[Time_taken]])/60</f>
        <v>18.533333333333335</v>
      </c>
      <c r="K1755" s="52">
        <f>DATE(YEAR(tbl_raw_data[[#This Row],[Date Actioned]]),MONTH(tbl_raw_data[[#This Row],[Date Actioned]]),DAY(tbl_raw_data[[#This Row],[Date Actioned]]))</f>
        <v>45148</v>
      </c>
      <c r="L1755" s="50" t="str">
        <f>UPPER(TEXT(tbl_raw_data[[#This Row],[updated_date]],"MMMM"))</f>
        <v>AUGUST</v>
      </c>
      <c r="M1755" s="50" t="str">
        <f>"WEEK "&amp; IF(ROUNDUP(DAY(tbl_raw_data[[#This Row],[updated_date]])/7,0)=5,4,ROUNDUP(DAY(tbl_raw_data[[#This Row],[updated_date]])/7,0))</f>
        <v>WEEK 2</v>
      </c>
      <c r="N1755" s="50" t="str">
        <f>UPPER(VLOOKUP(tbl_raw_data[[#This Row],[Analyst]],Settiings!$A$2:$B$16,2,0))</f>
        <v>MERCEDES</v>
      </c>
      <c r="O1755" s="50" t="str">
        <f>TRIM(UPPER(tbl_raw_data[[#This Row],[Outcome]]))</f>
        <v>WITHDRAW</v>
      </c>
      <c r="P1755" s="50" t="str">
        <f>TRIM(UPPER(tbl_raw_data[[#This Row],[Queue Name]]))</f>
        <v>CONSUMER POST BUREAU</v>
      </c>
      <c r="Q1755" s="50" t="str">
        <f>IF(tbl_raw_data[[#This Row],[Time taken in min]]&lt;=Settiings!$D$2,"SLA_MET","SLA_NOT_MET")</f>
        <v>SLA_MET</v>
      </c>
      <c r="R1755" s="94"/>
    </row>
    <row r="1756" spans="1:18" x14ac:dyDescent="0.3">
      <c r="A1756" s="20" t="s">
        <v>3087</v>
      </c>
      <c r="B1756" s="9">
        <v>45148.5002662037</v>
      </c>
      <c r="C1756" s="24">
        <v>45148.508969907409</v>
      </c>
      <c r="D1756" s="25" t="s">
        <v>55</v>
      </c>
      <c r="E1756" s="12" t="s">
        <v>19</v>
      </c>
      <c r="F1756" s="25" t="s">
        <v>65</v>
      </c>
      <c r="G1756" s="13"/>
      <c r="H1756" s="78" t="s">
        <v>7449</v>
      </c>
      <c r="I1756" s="48">
        <f>tbl_raw_data[[#This Row],[Date Actioned]]-tbl_raw_data[[#This Row],[Date Tagged]]</f>
        <v>8.7037037083064206E-3</v>
      </c>
      <c r="J1756" s="46">
        <f>HOUR(tbl_raw_data[[#This Row],[Time_taken]])*60+MINUTE(tbl_raw_data[[#This Row],[Time_taken]])+SECOND(tbl_raw_data[[#This Row],[Time_taken]])/60</f>
        <v>12.533333333333333</v>
      </c>
      <c r="K1756" s="52">
        <f>DATE(YEAR(tbl_raw_data[[#This Row],[Date Actioned]]),MONTH(tbl_raw_data[[#This Row],[Date Actioned]]),DAY(tbl_raw_data[[#This Row],[Date Actioned]]))</f>
        <v>45148</v>
      </c>
      <c r="L1756" s="50" t="str">
        <f>UPPER(TEXT(tbl_raw_data[[#This Row],[updated_date]],"MMMM"))</f>
        <v>AUGUST</v>
      </c>
      <c r="M1756" s="50" t="str">
        <f>"WEEK "&amp; IF(ROUNDUP(DAY(tbl_raw_data[[#This Row],[updated_date]])/7,0)=5,4,ROUNDUP(DAY(tbl_raw_data[[#This Row],[updated_date]])/7,0))</f>
        <v>WEEK 2</v>
      </c>
      <c r="N1756" s="50" t="str">
        <f>UPPER(VLOOKUP(tbl_raw_data[[#This Row],[Analyst]],Settiings!$A$2:$B$16,2,0))</f>
        <v>SAM</v>
      </c>
      <c r="O1756" s="50" t="str">
        <f>TRIM(UPPER(tbl_raw_data[[#This Row],[Outcome]]))</f>
        <v>WITHDRAW</v>
      </c>
      <c r="P1756" s="50" t="str">
        <f>TRIM(UPPER(tbl_raw_data[[#This Row],[Queue Name]]))</f>
        <v>CONSUMER POST BUREAU</v>
      </c>
      <c r="Q1756" s="50" t="str">
        <f>IF(tbl_raw_data[[#This Row],[Time taken in min]]&lt;=Settiings!$D$2,"SLA_MET","SLA_NOT_MET")</f>
        <v>SLA_MET</v>
      </c>
      <c r="R1756" s="94"/>
    </row>
    <row r="1757" spans="1:18" x14ac:dyDescent="0.3">
      <c r="A1757" s="23" t="s">
        <v>3088</v>
      </c>
      <c r="B1757" s="15">
        <v>45148.50199074074</v>
      </c>
      <c r="C1757" s="16">
        <v>45148.517453703702</v>
      </c>
      <c r="D1757" s="17" t="s">
        <v>55</v>
      </c>
      <c r="E1757" s="18" t="s">
        <v>19</v>
      </c>
      <c r="F1757" s="17" t="s">
        <v>24</v>
      </c>
      <c r="G1757" s="19"/>
      <c r="H1757" s="78" t="s">
        <v>7449</v>
      </c>
      <c r="I1757" s="48">
        <f>tbl_raw_data[[#This Row],[Date Actioned]]-tbl_raw_data[[#This Row],[Date Tagged]]</f>
        <v>1.5462962961464655E-2</v>
      </c>
      <c r="J1757" s="46">
        <f>HOUR(tbl_raw_data[[#This Row],[Time_taken]])*60+MINUTE(tbl_raw_data[[#This Row],[Time_taken]])+SECOND(tbl_raw_data[[#This Row],[Time_taken]])/60</f>
        <v>22.266666666666666</v>
      </c>
      <c r="K1757" s="52">
        <f>DATE(YEAR(tbl_raw_data[[#This Row],[Date Actioned]]),MONTH(tbl_raw_data[[#This Row],[Date Actioned]]),DAY(tbl_raw_data[[#This Row],[Date Actioned]]))</f>
        <v>45148</v>
      </c>
      <c r="L1757" s="50" t="str">
        <f>UPPER(TEXT(tbl_raw_data[[#This Row],[updated_date]],"MMMM"))</f>
        <v>AUGUST</v>
      </c>
      <c r="M1757" s="50" t="str">
        <f>"WEEK "&amp; IF(ROUNDUP(DAY(tbl_raw_data[[#This Row],[updated_date]])/7,0)=5,4,ROUNDUP(DAY(tbl_raw_data[[#This Row],[updated_date]])/7,0))</f>
        <v>WEEK 2</v>
      </c>
      <c r="N1757" s="50" t="str">
        <f>UPPER(VLOOKUP(tbl_raw_data[[#This Row],[Analyst]],Settiings!$A$2:$B$16,2,0))</f>
        <v>QUADIR</v>
      </c>
      <c r="O1757" s="50" t="str">
        <f>TRIM(UPPER(tbl_raw_data[[#This Row],[Outcome]]))</f>
        <v>WITHDRAW</v>
      </c>
      <c r="P1757" s="50" t="str">
        <f>TRIM(UPPER(tbl_raw_data[[#This Row],[Queue Name]]))</f>
        <v>CONSUMER POST BUREAU</v>
      </c>
      <c r="Q1757" s="50" t="str">
        <f>IF(tbl_raw_data[[#This Row],[Time taken in min]]&lt;=Settiings!$D$2,"SLA_MET","SLA_NOT_MET")</f>
        <v>SLA_NOT_MET</v>
      </c>
      <c r="R1757" s="94"/>
    </row>
    <row r="1758" spans="1:18" x14ac:dyDescent="0.3">
      <c r="A1758" s="14" t="s">
        <v>3101</v>
      </c>
      <c r="B1758" s="9">
        <v>45148.542766203704</v>
      </c>
      <c r="C1758" s="24">
        <v>45148.553437499999</v>
      </c>
      <c r="D1758" s="25" t="s">
        <v>55</v>
      </c>
      <c r="E1758" s="12" t="s">
        <v>19</v>
      </c>
      <c r="F1758" s="25" t="s">
        <v>16</v>
      </c>
      <c r="G1758" s="13"/>
      <c r="H1758" s="78" t="s">
        <v>7449</v>
      </c>
      <c r="I1758" s="48">
        <f>tbl_raw_data[[#This Row],[Date Actioned]]-tbl_raw_data[[#This Row],[Date Tagged]]</f>
        <v>1.0671296295186039E-2</v>
      </c>
      <c r="J1758" s="46">
        <f>HOUR(tbl_raw_data[[#This Row],[Time_taken]])*60+MINUTE(tbl_raw_data[[#This Row],[Time_taken]])+SECOND(tbl_raw_data[[#This Row],[Time_taken]])/60</f>
        <v>15.366666666666667</v>
      </c>
      <c r="K1758" s="52">
        <f>DATE(YEAR(tbl_raw_data[[#This Row],[Date Actioned]]),MONTH(tbl_raw_data[[#This Row],[Date Actioned]]),DAY(tbl_raw_data[[#This Row],[Date Actioned]]))</f>
        <v>45148</v>
      </c>
      <c r="L1758" s="50" t="str">
        <f>UPPER(TEXT(tbl_raw_data[[#This Row],[updated_date]],"MMMM"))</f>
        <v>AUGUST</v>
      </c>
      <c r="M1758" s="50" t="str">
        <f>"WEEK "&amp; IF(ROUNDUP(DAY(tbl_raw_data[[#This Row],[updated_date]])/7,0)=5,4,ROUNDUP(DAY(tbl_raw_data[[#This Row],[updated_date]])/7,0))</f>
        <v>WEEK 2</v>
      </c>
      <c r="N1758" s="50" t="str">
        <f>UPPER(VLOOKUP(tbl_raw_data[[#This Row],[Analyst]],Settiings!$A$2:$B$16,2,0))</f>
        <v>CAMROOON</v>
      </c>
      <c r="O1758" s="50" t="str">
        <f>TRIM(UPPER(tbl_raw_data[[#This Row],[Outcome]]))</f>
        <v>WITHDRAW</v>
      </c>
      <c r="P1758" s="50" t="str">
        <f>TRIM(UPPER(tbl_raw_data[[#This Row],[Queue Name]]))</f>
        <v>CONSUMER POST BUREAU</v>
      </c>
      <c r="Q1758" s="50" t="str">
        <f>IF(tbl_raw_data[[#This Row],[Time taken in min]]&lt;=Settiings!$D$2,"SLA_MET","SLA_NOT_MET")</f>
        <v>SLA_MET</v>
      </c>
      <c r="R1758" s="94"/>
    </row>
    <row r="1759" spans="1:18" x14ac:dyDescent="0.3">
      <c r="A1759" s="20" t="s">
        <v>3103</v>
      </c>
      <c r="B1759" s="15">
        <v>45148.545231481483</v>
      </c>
      <c r="C1759" s="16">
        <v>45148.552476851852</v>
      </c>
      <c r="D1759" s="17" t="s">
        <v>55</v>
      </c>
      <c r="E1759" s="18" t="s">
        <v>19</v>
      </c>
      <c r="F1759" s="17" t="s">
        <v>24</v>
      </c>
      <c r="G1759" s="19"/>
      <c r="H1759" s="78" t="s">
        <v>7449</v>
      </c>
      <c r="I1759" s="48">
        <f>tbl_raw_data[[#This Row],[Date Actioned]]-tbl_raw_data[[#This Row],[Date Tagged]]</f>
        <v>7.2453703687642701E-3</v>
      </c>
      <c r="J1759" s="46">
        <f>HOUR(tbl_raw_data[[#This Row],[Time_taken]])*60+MINUTE(tbl_raw_data[[#This Row],[Time_taken]])+SECOND(tbl_raw_data[[#This Row],[Time_taken]])/60</f>
        <v>10.433333333333334</v>
      </c>
      <c r="K1759" s="52">
        <f>DATE(YEAR(tbl_raw_data[[#This Row],[Date Actioned]]),MONTH(tbl_raw_data[[#This Row],[Date Actioned]]),DAY(tbl_raw_data[[#This Row],[Date Actioned]]))</f>
        <v>45148</v>
      </c>
      <c r="L1759" s="50" t="str">
        <f>UPPER(TEXT(tbl_raw_data[[#This Row],[updated_date]],"MMMM"))</f>
        <v>AUGUST</v>
      </c>
      <c r="M1759" s="50" t="str">
        <f>"WEEK "&amp; IF(ROUNDUP(DAY(tbl_raw_data[[#This Row],[updated_date]])/7,0)=5,4,ROUNDUP(DAY(tbl_raw_data[[#This Row],[updated_date]])/7,0))</f>
        <v>WEEK 2</v>
      </c>
      <c r="N1759" s="50" t="str">
        <f>UPPER(VLOOKUP(tbl_raw_data[[#This Row],[Analyst]],Settiings!$A$2:$B$16,2,0))</f>
        <v>QUADIR</v>
      </c>
      <c r="O1759" s="50" t="str">
        <f>TRIM(UPPER(tbl_raw_data[[#This Row],[Outcome]]))</f>
        <v>WITHDRAW</v>
      </c>
      <c r="P1759" s="50" t="str">
        <f>TRIM(UPPER(tbl_raw_data[[#This Row],[Queue Name]]))</f>
        <v>CONSUMER POST BUREAU</v>
      </c>
      <c r="Q1759" s="50" t="str">
        <f>IF(tbl_raw_data[[#This Row],[Time taken in min]]&lt;=Settiings!$D$2,"SLA_MET","SLA_NOT_MET")</f>
        <v>SLA_MET</v>
      </c>
      <c r="R1759" s="94"/>
    </row>
    <row r="1760" spans="1:18" x14ac:dyDescent="0.3">
      <c r="A1760" s="23" t="s">
        <v>3119</v>
      </c>
      <c r="B1760" s="15">
        <v>45148.594895833332</v>
      </c>
      <c r="C1760" s="16">
        <v>45148.609097222223</v>
      </c>
      <c r="D1760" s="17" t="s">
        <v>55</v>
      </c>
      <c r="E1760" s="18" t="s">
        <v>19</v>
      </c>
      <c r="F1760" s="17" t="s">
        <v>76</v>
      </c>
      <c r="G1760" s="19"/>
      <c r="H1760" s="78" t="s">
        <v>7449</v>
      </c>
      <c r="I1760" s="48">
        <f>tbl_raw_data[[#This Row],[Date Actioned]]-tbl_raw_data[[#This Row],[Date Tagged]]</f>
        <v>1.4201388890796807E-2</v>
      </c>
      <c r="J1760" s="46">
        <f>HOUR(tbl_raw_data[[#This Row],[Time_taken]])*60+MINUTE(tbl_raw_data[[#This Row],[Time_taken]])+SECOND(tbl_raw_data[[#This Row],[Time_taken]])/60</f>
        <v>20.45</v>
      </c>
      <c r="K1760" s="52">
        <f>DATE(YEAR(tbl_raw_data[[#This Row],[Date Actioned]]),MONTH(tbl_raw_data[[#This Row],[Date Actioned]]),DAY(tbl_raw_data[[#This Row],[Date Actioned]]))</f>
        <v>45148</v>
      </c>
      <c r="L1760" s="50" t="str">
        <f>UPPER(TEXT(tbl_raw_data[[#This Row],[updated_date]],"MMMM"))</f>
        <v>AUGUST</v>
      </c>
      <c r="M1760" s="50" t="str">
        <f>"WEEK "&amp; IF(ROUNDUP(DAY(tbl_raw_data[[#This Row],[updated_date]])/7,0)=5,4,ROUNDUP(DAY(tbl_raw_data[[#This Row],[updated_date]])/7,0))</f>
        <v>WEEK 2</v>
      </c>
      <c r="N1760" s="50" t="str">
        <f>UPPER(VLOOKUP(tbl_raw_data[[#This Row],[Analyst]],Settiings!$A$2:$B$16,2,0))</f>
        <v>ROHAN</v>
      </c>
      <c r="O1760" s="50" t="str">
        <f>TRIM(UPPER(tbl_raw_data[[#This Row],[Outcome]]))</f>
        <v>WITHDRAW</v>
      </c>
      <c r="P1760" s="50" t="str">
        <f>TRIM(UPPER(tbl_raw_data[[#This Row],[Queue Name]]))</f>
        <v>CONSUMER POST BUREAU</v>
      </c>
      <c r="Q1760" s="50" t="str">
        <f>IF(tbl_raw_data[[#This Row],[Time taken in min]]&lt;=Settiings!$D$2,"SLA_MET","SLA_NOT_MET")</f>
        <v>SLA_NOT_MET</v>
      </c>
      <c r="R1760" s="94"/>
    </row>
    <row r="1761" spans="1:18" x14ac:dyDescent="0.3">
      <c r="A1761" s="23" t="s">
        <v>3127</v>
      </c>
      <c r="B1761" s="15">
        <v>45148.614166666666</v>
      </c>
      <c r="C1761" s="16">
        <v>45148.619710648149</v>
      </c>
      <c r="D1761" s="17" t="s">
        <v>55</v>
      </c>
      <c r="E1761" s="18" t="s">
        <v>19</v>
      </c>
      <c r="F1761" s="17" t="s">
        <v>16</v>
      </c>
      <c r="G1761" s="19"/>
      <c r="H1761" s="78" t="s">
        <v>7449</v>
      </c>
      <c r="I1761" s="48">
        <f>tbl_raw_data[[#This Row],[Date Actioned]]-tbl_raw_data[[#This Row],[Date Tagged]]</f>
        <v>5.543981482333038E-3</v>
      </c>
      <c r="J1761" s="46">
        <f>HOUR(tbl_raw_data[[#This Row],[Time_taken]])*60+MINUTE(tbl_raw_data[[#This Row],[Time_taken]])+SECOND(tbl_raw_data[[#This Row],[Time_taken]])/60</f>
        <v>7.9833333333333334</v>
      </c>
      <c r="K1761" s="52">
        <f>DATE(YEAR(tbl_raw_data[[#This Row],[Date Actioned]]),MONTH(tbl_raw_data[[#This Row],[Date Actioned]]),DAY(tbl_raw_data[[#This Row],[Date Actioned]]))</f>
        <v>45148</v>
      </c>
      <c r="L1761" s="50" t="str">
        <f>UPPER(TEXT(tbl_raw_data[[#This Row],[updated_date]],"MMMM"))</f>
        <v>AUGUST</v>
      </c>
      <c r="M1761" s="50" t="str">
        <f>"WEEK "&amp; IF(ROUNDUP(DAY(tbl_raw_data[[#This Row],[updated_date]])/7,0)=5,4,ROUNDUP(DAY(tbl_raw_data[[#This Row],[updated_date]])/7,0))</f>
        <v>WEEK 2</v>
      </c>
      <c r="N1761" s="50" t="str">
        <f>UPPER(VLOOKUP(tbl_raw_data[[#This Row],[Analyst]],Settiings!$A$2:$B$16,2,0))</f>
        <v>CAMROOON</v>
      </c>
      <c r="O1761" s="50" t="str">
        <f>TRIM(UPPER(tbl_raw_data[[#This Row],[Outcome]]))</f>
        <v>WITHDRAW</v>
      </c>
      <c r="P1761" s="50" t="str">
        <f>TRIM(UPPER(tbl_raw_data[[#This Row],[Queue Name]]))</f>
        <v>CONSUMER POST BUREAU</v>
      </c>
      <c r="Q1761" s="50" t="str">
        <f>IF(tbl_raw_data[[#This Row],[Time taken in min]]&lt;=Settiings!$D$2,"SLA_MET","SLA_NOT_MET")</f>
        <v>SLA_MET</v>
      </c>
      <c r="R1761" s="94"/>
    </row>
    <row r="1762" spans="1:18" x14ac:dyDescent="0.3">
      <c r="A1762" s="14" t="s">
        <v>3129</v>
      </c>
      <c r="B1762" s="9">
        <v>45148.617245370369</v>
      </c>
      <c r="C1762" s="24">
        <v>45148.626620370371</v>
      </c>
      <c r="D1762" s="25" t="s">
        <v>55</v>
      </c>
      <c r="E1762" s="12" t="s">
        <v>9</v>
      </c>
      <c r="F1762" s="25" t="s">
        <v>24</v>
      </c>
      <c r="G1762" s="13"/>
      <c r="H1762" s="78" t="s">
        <v>7449</v>
      </c>
      <c r="I1762" s="48">
        <f>tbl_raw_data[[#This Row],[Date Actioned]]-tbl_raw_data[[#This Row],[Date Tagged]]</f>
        <v>9.3750000014551915E-3</v>
      </c>
      <c r="J1762" s="46">
        <f>HOUR(tbl_raw_data[[#This Row],[Time_taken]])*60+MINUTE(tbl_raw_data[[#This Row],[Time_taken]])+SECOND(tbl_raw_data[[#This Row],[Time_taken]])/60</f>
        <v>13.5</v>
      </c>
      <c r="K1762" s="52">
        <f>DATE(YEAR(tbl_raw_data[[#This Row],[Date Actioned]]),MONTH(tbl_raw_data[[#This Row],[Date Actioned]]),DAY(tbl_raw_data[[#This Row],[Date Actioned]]))</f>
        <v>45148</v>
      </c>
      <c r="L1762" s="50" t="str">
        <f>UPPER(TEXT(tbl_raw_data[[#This Row],[updated_date]],"MMMM"))</f>
        <v>AUGUST</v>
      </c>
      <c r="M1762" s="50" t="str">
        <f>"WEEK "&amp; IF(ROUNDUP(DAY(tbl_raw_data[[#This Row],[updated_date]])/7,0)=5,4,ROUNDUP(DAY(tbl_raw_data[[#This Row],[updated_date]])/7,0))</f>
        <v>WEEK 2</v>
      </c>
      <c r="N1762" s="50" t="str">
        <f>UPPER(VLOOKUP(tbl_raw_data[[#This Row],[Analyst]],Settiings!$A$2:$B$16,2,0))</f>
        <v>QUADIR</v>
      </c>
      <c r="O1762" s="50" t="str">
        <f>TRIM(UPPER(tbl_raw_data[[#This Row],[Outcome]]))</f>
        <v>WITHDRAW</v>
      </c>
      <c r="P1762" s="50" t="str">
        <f>TRIM(UPPER(tbl_raw_data[[#This Row],[Queue Name]]))</f>
        <v>CONSUMER EXISTING</v>
      </c>
      <c r="Q1762" s="50" t="str">
        <f>IF(tbl_raw_data[[#This Row],[Time taken in min]]&lt;=Settiings!$D$2,"SLA_MET","SLA_NOT_MET")</f>
        <v>SLA_MET</v>
      </c>
      <c r="R1762" s="94"/>
    </row>
    <row r="1763" spans="1:18" x14ac:dyDescent="0.3">
      <c r="A1763" s="14" t="s">
        <v>3153</v>
      </c>
      <c r="B1763" s="9">
        <v>45148.642488425925</v>
      </c>
      <c r="C1763" s="24">
        <v>45148.660868055558</v>
      </c>
      <c r="D1763" s="25" t="s">
        <v>55</v>
      </c>
      <c r="E1763" s="12" t="s">
        <v>19</v>
      </c>
      <c r="F1763" s="25" t="s">
        <v>43</v>
      </c>
      <c r="G1763" s="13"/>
      <c r="H1763" s="78" t="s">
        <v>7449</v>
      </c>
      <c r="I1763" s="48">
        <f>tbl_raw_data[[#This Row],[Date Actioned]]-tbl_raw_data[[#This Row],[Date Tagged]]</f>
        <v>1.8379629633272998E-2</v>
      </c>
      <c r="J1763" s="46">
        <f>HOUR(tbl_raw_data[[#This Row],[Time_taken]])*60+MINUTE(tbl_raw_data[[#This Row],[Time_taken]])+SECOND(tbl_raw_data[[#This Row],[Time_taken]])/60</f>
        <v>26.466666666666665</v>
      </c>
      <c r="K1763" s="52">
        <f>DATE(YEAR(tbl_raw_data[[#This Row],[Date Actioned]]),MONTH(tbl_raw_data[[#This Row],[Date Actioned]]),DAY(tbl_raw_data[[#This Row],[Date Actioned]]))</f>
        <v>45148</v>
      </c>
      <c r="L1763" s="50" t="str">
        <f>UPPER(TEXT(tbl_raw_data[[#This Row],[updated_date]],"MMMM"))</f>
        <v>AUGUST</v>
      </c>
      <c r="M1763" s="50" t="str">
        <f>"WEEK "&amp; IF(ROUNDUP(DAY(tbl_raw_data[[#This Row],[updated_date]])/7,0)=5,4,ROUNDUP(DAY(tbl_raw_data[[#This Row],[updated_date]])/7,0))</f>
        <v>WEEK 2</v>
      </c>
      <c r="N1763" s="50" t="str">
        <f>UPPER(VLOOKUP(tbl_raw_data[[#This Row],[Analyst]],Settiings!$A$2:$B$16,2,0))</f>
        <v>MERCEDES</v>
      </c>
      <c r="O1763" s="50" t="str">
        <f>TRIM(UPPER(tbl_raw_data[[#This Row],[Outcome]]))</f>
        <v>WITHDRAW</v>
      </c>
      <c r="P1763" s="50" t="str">
        <f>TRIM(UPPER(tbl_raw_data[[#This Row],[Queue Name]]))</f>
        <v>CONSUMER POST BUREAU</v>
      </c>
      <c r="Q1763" s="50" t="str">
        <f>IF(tbl_raw_data[[#This Row],[Time taken in min]]&lt;=Settiings!$D$2,"SLA_MET","SLA_NOT_MET")</f>
        <v>SLA_NOT_MET</v>
      </c>
      <c r="R1763" s="94"/>
    </row>
    <row r="1764" spans="1:18" x14ac:dyDescent="0.3">
      <c r="A1764" s="23" t="s">
        <v>3191</v>
      </c>
      <c r="B1764" s="15">
        <v>45148.710405092592</v>
      </c>
      <c r="C1764" s="16">
        <v>45148.723773148151</v>
      </c>
      <c r="D1764" s="17" t="s">
        <v>55</v>
      </c>
      <c r="E1764" s="18" t="s">
        <v>19</v>
      </c>
      <c r="F1764" s="17" t="s">
        <v>10</v>
      </c>
      <c r="G1764" s="19"/>
      <c r="H1764" s="78" t="s">
        <v>7449</v>
      </c>
      <c r="I1764" s="48">
        <f>tbl_raw_data[[#This Row],[Date Actioned]]-tbl_raw_data[[#This Row],[Date Tagged]]</f>
        <v>1.336805555911269E-2</v>
      </c>
      <c r="J1764" s="46">
        <f>HOUR(tbl_raw_data[[#This Row],[Time_taken]])*60+MINUTE(tbl_raw_data[[#This Row],[Time_taken]])+SECOND(tbl_raw_data[[#This Row],[Time_taken]])/60</f>
        <v>19.25</v>
      </c>
      <c r="K1764" s="52">
        <f>DATE(YEAR(tbl_raw_data[[#This Row],[Date Actioned]]),MONTH(tbl_raw_data[[#This Row],[Date Actioned]]),DAY(tbl_raw_data[[#This Row],[Date Actioned]]))</f>
        <v>45148</v>
      </c>
      <c r="L1764" s="50" t="str">
        <f>UPPER(TEXT(tbl_raw_data[[#This Row],[updated_date]],"MMMM"))</f>
        <v>AUGUST</v>
      </c>
      <c r="M1764" s="50" t="str">
        <f>"WEEK "&amp; IF(ROUNDUP(DAY(tbl_raw_data[[#This Row],[updated_date]])/7,0)=5,4,ROUNDUP(DAY(tbl_raw_data[[#This Row],[updated_date]])/7,0))</f>
        <v>WEEK 2</v>
      </c>
      <c r="N1764" s="50" t="str">
        <f>UPPER(VLOOKUP(tbl_raw_data[[#This Row],[Analyst]],Settiings!$A$2:$B$16,2,0))</f>
        <v>NITESH</v>
      </c>
      <c r="O1764" s="50" t="str">
        <f>TRIM(UPPER(tbl_raw_data[[#This Row],[Outcome]]))</f>
        <v>WITHDRAW</v>
      </c>
      <c r="P1764" s="50" t="str">
        <f>TRIM(UPPER(tbl_raw_data[[#This Row],[Queue Name]]))</f>
        <v>CONSUMER POST BUREAU</v>
      </c>
      <c r="Q1764" s="50" t="str">
        <f>IF(tbl_raw_data[[#This Row],[Time taken in min]]&lt;=Settiings!$D$2,"SLA_MET","SLA_NOT_MET")</f>
        <v>SLA_MET</v>
      </c>
      <c r="R1764" s="94"/>
    </row>
    <row r="1765" spans="1:18" x14ac:dyDescent="0.3">
      <c r="A1765" s="23" t="s">
        <v>3197</v>
      </c>
      <c r="B1765" s="9">
        <v>45148.716979166667</v>
      </c>
      <c r="C1765" s="24">
        <v>45148.725902777776</v>
      </c>
      <c r="D1765" s="25" t="s">
        <v>55</v>
      </c>
      <c r="E1765" s="12" t="s">
        <v>19</v>
      </c>
      <c r="F1765" s="25" t="s">
        <v>76</v>
      </c>
      <c r="G1765" s="13"/>
      <c r="H1765" s="78" t="s">
        <v>7449</v>
      </c>
      <c r="I1765" s="48">
        <f>tbl_raw_data[[#This Row],[Date Actioned]]-tbl_raw_data[[#This Row],[Date Tagged]]</f>
        <v>8.923611108912155E-3</v>
      </c>
      <c r="J1765" s="46">
        <f>HOUR(tbl_raw_data[[#This Row],[Time_taken]])*60+MINUTE(tbl_raw_data[[#This Row],[Time_taken]])+SECOND(tbl_raw_data[[#This Row],[Time_taken]])/60</f>
        <v>12.85</v>
      </c>
      <c r="K1765" s="52">
        <f>DATE(YEAR(tbl_raw_data[[#This Row],[Date Actioned]]),MONTH(tbl_raw_data[[#This Row],[Date Actioned]]),DAY(tbl_raw_data[[#This Row],[Date Actioned]]))</f>
        <v>45148</v>
      </c>
      <c r="L1765" s="50" t="str">
        <f>UPPER(TEXT(tbl_raw_data[[#This Row],[updated_date]],"MMMM"))</f>
        <v>AUGUST</v>
      </c>
      <c r="M1765" s="50" t="str">
        <f>"WEEK "&amp; IF(ROUNDUP(DAY(tbl_raw_data[[#This Row],[updated_date]])/7,0)=5,4,ROUNDUP(DAY(tbl_raw_data[[#This Row],[updated_date]])/7,0))</f>
        <v>WEEK 2</v>
      </c>
      <c r="N1765" s="50" t="str">
        <f>UPPER(VLOOKUP(tbl_raw_data[[#This Row],[Analyst]],Settiings!$A$2:$B$16,2,0))</f>
        <v>ROHAN</v>
      </c>
      <c r="O1765" s="50" t="str">
        <f>TRIM(UPPER(tbl_raw_data[[#This Row],[Outcome]]))</f>
        <v>WITHDRAW</v>
      </c>
      <c r="P1765" s="50" t="str">
        <f>TRIM(UPPER(tbl_raw_data[[#This Row],[Queue Name]]))</f>
        <v>CONSUMER POST BUREAU</v>
      </c>
      <c r="Q1765" s="50" t="str">
        <f>IF(tbl_raw_data[[#This Row],[Time taken in min]]&lt;=Settiings!$D$2,"SLA_MET","SLA_NOT_MET")</f>
        <v>SLA_MET</v>
      </c>
      <c r="R1765" s="94"/>
    </row>
    <row r="1766" spans="1:18" x14ac:dyDescent="0.3">
      <c r="A1766" s="20" t="s">
        <v>3219</v>
      </c>
      <c r="B1766" s="15">
        <v>45148.74622685185</v>
      </c>
      <c r="C1766" s="16">
        <v>45148.770451388889</v>
      </c>
      <c r="D1766" s="17" t="s">
        <v>55</v>
      </c>
      <c r="E1766" s="18" t="s">
        <v>19</v>
      </c>
      <c r="F1766" s="17" t="s">
        <v>686</v>
      </c>
      <c r="G1766" s="19"/>
      <c r="H1766" s="78" t="s">
        <v>7449</v>
      </c>
      <c r="I1766" s="48">
        <f>tbl_raw_data[[#This Row],[Date Actioned]]-tbl_raw_data[[#This Row],[Date Tagged]]</f>
        <v>2.4224537039117422E-2</v>
      </c>
      <c r="J1766" s="46">
        <f>HOUR(tbl_raw_data[[#This Row],[Time_taken]])*60+MINUTE(tbl_raw_data[[#This Row],[Time_taken]])+SECOND(tbl_raw_data[[#This Row],[Time_taken]])/60</f>
        <v>34.883333333333333</v>
      </c>
      <c r="K1766" s="52">
        <f>DATE(YEAR(tbl_raw_data[[#This Row],[Date Actioned]]),MONTH(tbl_raw_data[[#This Row],[Date Actioned]]),DAY(tbl_raw_data[[#This Row],[Date Actioned]]))</f>
        <v>45148</v>
      </c>
      <c r="L1766" s="50" t="str">
        <f>UPPER(TEXT(tbl_raw_data[[#This Row],[updated_date]],"MMMM"))</f>
        <v>AUGUST</v>
      </c>
      <c r="M1766" s="50" t="str">
        <f>"WEEK "&amp; IF(ROUNDUP(DAY(tbl_raw_data[[#This Row],[updated_date]])/7,0)=5,4,ROUNDUP(DAY(tbl_raw_data[[#This Row],[updated_date]])/7,0))</f>
        <v>WEEK 2</v>
      </c>
      <c r="N1766" s="50" t="str">
        <f>UPPER(VLOOKUP(tbl_raw_data[[#This Row],[Analyst]],Settiings!$A$2:$B$16,2,0))</f>
        <v>FARDIN</v>
      </c>
      <c r="O1766" s="50" t="str">
        <f>TRIM(UPPER(tbl_raw_data[[#This Row],[Outcome]]))</f>
        <v>WITHDRAW</v>
      </c>
      <c r="P1766" s="50" t="str">
        <f>TRIM(UPPER(tbl_raw_data[[#This Row],[Queue Name]]))</f>
        <v>CONSUMER POST BUREAU</v>
      </c>
      <c r="Q1766" s="50" t="str">
        <f>IF(tbl_raw_data[[#This Row],[Time taken in min]]&lt;=Settiings!$D$2,"SLA_MET","SLA_NOT_MET")</f>
        <v>SLA_NOT_MET</v>
      </c>
      <c r="R1766" s="94"/>
    </row>
    <row r="1767" spans="1:18" x14ac:dyDescent="0.3">
      <c r="A1767" s="14" t="s">
        <v>3231</v>
      </c>
      <c r="B1767" s="9">
        <v>45148.766782407409</v>
      </c>
      <c r="C1767" s="24">
        <v>45148.778321759259</v>
      </c>
      <c r="D1767" s="25" t="s">
        <v>55</v>
      </c>
      <c r="E1767" s="12" t="s">
        <v>19</v>
      </c>
      <c r="F1767" s="25" t="s">
        <v>686</v>
      </c>
      <c r="G1767" s="13"/>
      <c r="H1767" s="78" t="s">
        <v>7449</v>
      </c>
      <c r="I1767" s="48">
        <f>tbl_raw_data[[#This Row],[Date Actioned]]-tbl_raw_data[[#This Row],[Date Tagged]]</f>
        <v>1.1539351849933155E-2</v>
      </c>
      <c r="J1767" s="46">
        <f>HOUR(tbl_raw_data[[#This Row],[Time_taken]])*60+MINUTE(tbl_raw_data[[#This Row],[Time_taken]])+SECOND(tbl_raw_data[[#This Row],[Time_taken]])/60</f>
        <v>16.616666666666667</v>
      </c>
      <c r="K1767" s="52">
        <f>DATE(YEAR(tbl_raw_data[[#This Row],[Date Actioned]]),MONTH(tbl_raw_data[[#This Row],[Date Actioned]]),DAY(tbl_raw_data[[#This Row],[Date Actioned]]))</f>
        <v>45148</v>
      </c>
      <c r="L1767" s="50" t="str">
        <f>UPPER(TEXT(tbl_raw_data[[#This Row],[updated_date]],"MMMM"))</f>
        <v>AUGUST</v>
      </c>
      <c r="M1767" s="50" t="str">
        <f>"WEEK "&amp; IF(ROUNDUP(DAY(tbl_raw_data[[#This Row],[updated_date]])/7,0)=5,4,ROUNDUP(DAY(tbl_raw_data[[#This Row],[updated_date]])/7,0))</f>
        <v>WEEK 2</v>
      </c>
      <c r="N1767" s="50" t="str">
        <f>UPPER(VLOOKUP(tbl_raw_data[[#This Row],[Analyst]],Settiings!$A$2:$B$16,2,0))</f>
        <v>FARDIN</v>
      </c>
      <c r="O1767" s="50" t="str">
        <f>TRIM(UPPER(tbl_raw_data[[#This Row],[Outcome]]))</f>
        <v>WITHDRAW</v>
      </c>
      <c r="P1767" s="50" t="str">
        <f>TRIM(UPPER(tbl_raw_data[[#This Row],[Queue Name]]))</f>
        <v>CONSUMER POST BUREAU</v>
      </c>
      <c r="Q1767" s="50" t="str">
        <f>IF(tbl_raw_data[[#This Row],[Time taken in min]]&lt;=Settiings!$D$2,"SLA_MET","SLA_NOT_MET")</f>
        <v>SLA_MET</v>
      </c>
      <c r="R1767" s="94"/>
    </row>
    <row r="1768" spans="1:18" x14ac:dyDescent="0.3">
      <c r="A1768" s="20" t="s">
        <v>3251</v>
      </c>
      <c r="B1768" s="15">
        <v>45148.815833333334</v>
      </c>
      <c r="C1768" s="16">
        <v>45148.821435185186</v>
      </c>
      <c r="D1768" s="17" t="s">
        <v>55</v>
      </c>
      <c r="E1768" s="18" t="s">
        <v>19</v>
      </c>
      <c r="F1768" s="17" t="s">
        <v>24</v>
      </c>
      <c r="G1768" s="19"/>
      <c r="H1768" s="78" t="s">
        <v>7449</v>
      </c>
      <c r="I1768" s="48">
        <f>tbl_raw_data[[#This Row],[Date Actioned]]-tbl_raw_data[[#This Row],[Date Tagged]]</f>
        <v>5.6018518516793847E-3</v>
      </c>
      <c r="J1768" s="46">
        <f>HOUR(tbl_raw_data[[#This Row],[Time_taken]])*60+MINUTE(tbl_raw_data[[#This Row],[Time_taken]])+SECOND(tbl_raw_data[[#This Row],[Time_taken]])/60</f>
        <v>8.0666666666666664</v>
      </c>
      <c r="K1768" s="52">
        <f>DATE(YEAR(tbl_raw_data[[#This Row],[Date Actioned]]),MONTH(tbl_raw_data[[#This Row],[Date Actioned]]),DAY(tbl_raw_data[[#This Row],[Date Actioned]]))</f>
        <v>45148</v>
      </c>
      <c r="L1768" s="50" t="str">
        <f>UPPER(TEXT(tbl_raw_data[[#This Row],[updated_date]],"MMMM"))</f>
        <v>AUGUST</v>
      </c>
      <c r="M1768" s="50" t="str">
        <f>"WEEK "&amp; IF(ROUNDUP(DAY(tbl_raw_data[[#This Row],[updated_date]])/7,0)=5,4,ROUNDUP(DAY(tbl_raw_data[[#This Row],[updated_date]])/7,0))</f>
        <v>WEEK 2</v>
      </c>
      <c r="N1768" s="50" t="str">
        <f>UPPER(VLOOKUP(tbl_raw_data[[#This Row],[Analyst]],Settiings!$A$2:$B$16,2,0))</f>
        <v>QUADIR</v>
      </c>
      <c r="O1768" s="50" t="str">
        <f>TRIM(UPPER(tbl_raw_data[[#This Row],[Outcome]]))</f>
        <v>WITHDRAW</v>
      </c>
      <c r="P1768" s="50" t="str">
        <f>TRIM(UPPER(tbl_raw_data[[#This Row],[Queue Name]]))</f>
        <v>CONSUMER POST BUREAU</v>
      </c>
      <c r="Q1768" s="50" t="str">
        <f>IF(tbl_raw_data[[#This Row],[Time taken in min]]&lt;=Settiings!$D$2,"SLA_MET","SLA_NOT_MET")</f>
        <v>SLA_MET</v>
      </c>
      <c r="R1768" s="94"/>
    </row>
    <row r="1769" spans="1:18" x14ac:dyDescent="0.3">
      <c r="A1769" s="14" t="s">
        <v>3262</v>
      </c>
      <c r="B1769" s="9">
        <v>45148.910740740743</v>
      </c>
      <c r="C1769" s="24">
        <v>45148.917395833334</v>
      </c>
      <c r="D1769" s="25" t="s">
        <v>55</v>
      </c>
      <c r="E1769" s="12" t="s">
        <v>19</v>
      </c>
      <c r="F1769" s="25" t="s">
        <v>686</v>
      </c>
      <c r="G1769" s="13"/>
      <c r="H1769" s="78" t="s">
        <v>7449</v>
      </c>
      <c r="I1769" s="48">
        <f>tbl_raw_data[[#This Row],[Date Actioned]]-tbl_raw_data[[#This Row],[Date Tagged]]</f>
        <v>6.655092591245193E-3</v>
      </c>
      <c r="J1769" s="46">
        <f>HOUR(tbl_raw_data[[#This Row],[Time_taken]])*60+MINUTE(tbl_raw_data[[#This Row],[Time_taken]])+SECOND(tbl_raw_data[[#This Row],[Time_taken]])/60</f>
        <v>9.5833333333333339</v>
      </c>
      <c r="K1769" s="52">
        <f>DATE(YEAR(tbl_raw_data[[#This Row],[Date Actioned]]),MONTH(tbl_raw_data[[#This Row],[Date Actioned]]),DAY(tbl_raw_data[[#This Row],[Date Actioned]]))</f>
        <v>45148</v>
      </c>
      <c r="L1769" s="50" t="str">
        <f>UPPER(TEXT(tbl_raw_data[[#This Row],[updated_date]],"MMMM"))</f>
        <v>AUGUST</v>
      </c>
      <c r="M1769" s="50" t="str">
        <f>"WEEK "&amp; IF(ROUNDUP(DAY(tbl_raw_data[[#This Row],[updated_date]])/7,0)=5,4,ROUNDUP(DAY(tbl_raw_data[[#This Row],[updated_date]])/7,0))</f>
        <v>WEEK 2</v>
      </c>
      <c r="N1769" s="50" t="str">
        <f>UPPER(VLOOKUP(tbl_raw_data[[#This Row],[Analyst]],Settiings!$A$2:$B$16,2,0))</f>
        <v>FARDIN</v>
      </c>
      <c r="O1769" s="50" t="str">
        <f>TRIM(UPPER(tbl_raw_data[[#This Row],[Outcome]]))</f>
        <v>WITHDRAW</v>
      </c>
      <c r="P1769" s="50" t="str">
        <f>TRIM(UPPER(tbl_raw_data[[#This Row],[Queue Name]]))</f>
        <v>CONSUMER POST BUREAU</v>
      </c>
      <c r="Q1769" s="50" t="str">
        <f>IF(tbl_raw_data[[#This Row],[Time taken in min]]&lt;=Settiings!$D$2,"SLA_MET","SLA_NOT_MET")</f>
        <v>SLA_MET</v>
      </c>
      <c r="R1769" s="94"/>
    </row>
    <row r="1770" spans="1:18" x14ac:dyDescent="0.3">
      <c r="A1770" s="20" t="s">
        <v>3263</v>
      </c>
      <c r="B1770" s="15">
        <v>45148.959467592591</v>
      </c>
      <c r="C1770" s="16">
        <v>45148.967094907406</v>
      </c>
      <c r="D1770" s="17" t="s">
        <v>55</v>
      </c>
      <c r="E1770" s="18" t="s">
        <v>19</v>
      </c>
      <c r="F1770" s="17" t="s">
        <v>686</v>
      </c>
      <c r="G1770" s="19"/>
      <c r="H1770" s="78" t="s">
        <v>7449</v>
      </c>
      <c r="I1770" s="48">
        <f>tbl_raw_data[[#This Row],[Date Actioned]]-tbl_raw_data[[#This Row],[Date Tagged]]</f>
        <v>7.6273148151813075E-3</v>
      </c>
      <c r="J1770" s="46">
        <f>HOUR(tbl_raw_data[[#This Row],[Time_taken]])*60+MINUTE(tbl_raw_data[[#This Row],[Time_taken]])+SECOND(tbl_raw_data[[#This Row],[Time_taken]])/60</f>
        <v>10.983333333333333</v>
      </c>
      <c r="K1770" s="52">
        <f>DATE(YEAR(tbl_raw_data[[#This Row],[Date Actioned]]),MONTH(tbl_raw_data[[#This Row],[Date Actioned]]),DAY(tbl_raw_data[[#This Row],[Date Actioned]]))</f>
        <v>45148</v>
      </c>
      <c r="L1770" s="50" t="str">
        <f>UPPER(TEXT(tbl_raw_data[[#This Row],[updated_date]],"MMMM"))</f>
        <v>AUGUST</v>
      </c>
      <c r="M1770" s="50" t="str">
        <f>"WEEK "&amp; IF(ROUNDUP(DAY(tbl_raw_data[[#This Row],[updated_date]])/7,0)=5,4,ROUNDUP(DAY(tbl_raw_data[[#This Row],[updated_date]])/7,0))</f>
        <v>WEEK 2</v>
      </c>
      <c r="N1770" s="50" t="str">
        <f>UPPER(VLOOKUP(tbl_raw_data[[#This Row],[Analyst]],Settiings!$A$2:$B$16,2,0))</f>
        <v>FARDIN</v>
      </c>
      <c r="O1770" s="50" t="str">
        <f>TRIM(UPPER(tbl_raw_data[[#This Row],[Outcome]]))</f>
        <v>WITHDRAW</v>
      </c>
      <c r="P1770" s="50" t="str">
        <f>TRIM(UPPER(tbl_raw_data[[#This Row],[Queue Name]]))</f>
        <v>CONSUMER POST BUREAU</v>
      </c>
      <c r="Q1770" s="50" t="str">
        <f>IF(tbl_raw_data[[#This Row],[Time taken in min]]&lt;=Settiings!$D$2,"SLA_MET","SLA_NOT_MET")</f>
        <v>SLA_MET</v>
      </c>
      <c r="R1770" s="94"/>
    </row>
    <row r="1771" spans="1:18" x14ac:dyDescent="0.3">
      <c r="A1771" s="14" t="s">
        <v>3264</v>
      </c>
      <c r="B1771" s="9">
        <v>45149.047361111108</v>
      </c>
      <c r="C1771" s="24">
        <v>45149.357164351852</v>
      </c>
      <c r="D1771" s="25" t="s">
        <v>55</v>
      </c>
      <c r="E1771" s="12" t="s">
        <v>19</v>
      </c>
      <c r="F1771" s="25" t="s">
        <v>16</v>
      </c>
      <c r="G1771" s="13"/>
      <c r="H1771" s="78" t="s">
        <v>7449</v>
      </c>
      <c r="I1771" s="48">
        <f>tbl_raw_data[[#This Row],[Date Actioned]]-tbl_raw_data[[#This Row],[Date Tagged]]</f>
        <v>0.30980324074334931</v>
      </c>
      <c r="J1771" s="46">
        <f>HOUR(tbl_raw_data[[#This Row],[Time_taken]])*60+MINUTE(tbl_raw_data[[#This Row],[Time_taken]])+SECOND(tbl_raw_data[[#This Row],[Time_taken]])/60</f>
        <v>446.11666666666667</v>
      </c>
      <c r="K1771" s="52">
        <f>DATE(YEAR(tbl_raw_data[[#This Row],[Date Actioned]]),MONTH(tbl_raw_data[[#This Row],[Date Actioned]]),DAY(tbl_raw_data[[#This Row],[Date Actioned]]))</f>
        <v>45149</v>
      </c>
      <c r="L1771" s="50" t="str">
        <f>UPPER(TEXT(tbl_raw_data[[#This Row],[updated_date]],"MMMM"))</f>
        <v>AUGUST</v>
      </c>
      <c r="M1771" s="50" t="str">
        <f>"WEEK "&amp; IF(ROUNDUP(DAY(tbl_raw_data[[#This Row],[updated_date]])/7,0)=5,4,ROUNDUP(DAY(tbl_raw_data[[#This Row],[updated_date]])/7,0))</f>
        <v>WEEK 2</v>
      </c>
      <c r="N1771" s="50" t="str">
        <f>UPPER(VLOOKUP(tbl_raw_data[[#This Row],[Analyst]],Settiings!$A$2:$B$16,2,0))</f>
        <v>CAMROOON</v>
      </c>
      <c r="O1771" s="50" t="str">
        <f>TRIM(UPPER(tbl_raw_data[[#This Row],[Outcome]]))</f>
        <v>WITHDRAW</v>
      </c>
      <c r="P1771" s="50" t="str">
        <f>TRIM(UPPER(tbl_raw_data[[#This Row],[Queue Name]]))</f>
        <v>CONSUMER POST BUREAU</v>
      </c>
      <c r="Q1771" s="50" t="str">
        <f>IF(tbl_raw_data[[#This Row],[Time taken in min]]&lt;=Settiings!$D$2,"SLA_MET","SLA_NOT_MET")</f>
        <v>SLA_NOT_MET</v>
      </c>
      <c r="R1771" s="94"/>
    </row>
    <row r="1772" spans="1:18" x14ac:dyDescent="0.3">
      <c r="A1772" s="20" t="s">
        <v>3296</v>
      </c>
      <c r="B1772" s="15">
        <v>45149.476076388892</v>
      </c>
      <c r="C1772" s="16">
        <v>45149.488749999997</v>
      </c>
      <c r="D1772" s="17" t="s">
        <v>55</v>
      </c>
      <c r="E1772" s="18" t="s">
        <v>19</v>
      </c>
      <c r="F1772" s="17" t="s">
        <v>16</v>
      </c>
      <c r="G1772" s="19"/>
      <c r="H1772" s="78" t="s">
        <v>7449</v>
      </c>
      <c r="I1772" s="48">
        <f>tbl_raw_data[[#This Row],[Date Actioned]]-tbl_raw_data[[#This Row],[Date Tagged]]</f>
        <v>1.2673611105128657E-2</v>
      </c>
      <c r="J1772" s="46">
        <f>HOUR(tbl_raw_data[[#This Row],[Time_taken]])*60+MINUTE(tbl_raw_data[[#This Row],[Time_taken]])+SECOND(tbl_raw_data[[#This Row],[Time_taken]])/60</f>
        <v>18.25</v>
      </c>
      <c r="K1772" s="52">
        <f>DATE(YEAR(tbl_raw_data[[#This Row],[Date Actioned]]),MONTH(tbl_raw_data[[#This Row],[Date Actioned]]),DAY(tbl_raw_data[[#This Row],[Date Actioned]]))</f>
        <v>45149</v>
      </c>
      <c r="L1772" s="50" t="str">
        <f>UPPER(TEXT(tbl_raw_data[[#This Row],[updated_date]],"MMMM"))</f>
        <v>AUGUST</v>
      </c>
      <c r="M1772" s="50" t="str">
        <f>"WEEK "&amp; IF(ROUNDUP(DAY(tbl_raw_data[[#This Row],[updated_date]])/7,0)=5,4,ROUNDUP(DAY(tbl_raw_data[[#This Row],[updated_date]])/7,0))</f>
        <v>WEEK 2</v>
      </c>
      <c r="N1772" s="50" t="str">
        <f>UPPER(VLOOKUP(tbl_raw_data[[#This Row],[Analyst]],Settiings!$A$2:$B$16,2,0))</f>
        <v>CAMROOON</v>
      </c>
      <c r="O1772" s="50" t="str">
        <f>TRIM(UPPER(tbl_raw_data[[#This Row],[Outcome]]))</f>
        <v>WITHDRAW</v>
      </c>
      <c r="P1772" s="50" t="str">
        <f>TRIM(UPPER(tbl_raw_data[[#This Row],[Queue Name]]))</f>
        <v>CONSUMER POST BUREAU</v>
      </c>
      <c r="Q1772" s="50" t="str">
        <f>IF(tbl_raw_data[[#This Row],[Time taken in min]]&lt;=Settiings!$D$2,"SLA_MET","SLA_NOT_MET")</f>
        <v>SLA_MET</v>
      </c>
      <c r="R1772" s="94"/>
    </row>
    <row r="1773" spans="1:18" x14ac:dyDescent="0.3">
      <c r="A1773" s="23" t="s">
        <v>3377</v>
      </c>
      <c r="B1773" s="9">
        <v>45149.624722222223</v>
      </c>
      <c r="C1773" s="24">
        <v>45149.629826388889</v>
      </c>
      <c r="D1773" s="25" t="s">
        <v>55</v>
      </c>
      <c r="E1773" s="12" t="s">
        <v>19</v>
      </c>
      <c r="F1773" s="25" t="s">
        <v>16</v>
      </c>
      <c r="G1773" s="13"/>
      <c r="H1773" s="78" t="s">
        <v>7449</v>
      </c>
      <c r="I1773" s="48">
        <f>tbl_raw_data[[#This Row],[Date Actioned]]-tbl_raw_data[[#This Row],[Date Tagged]]</f>
        <v>5.1041666665696539E-3</v>
      </c>
      <c r="J1773" s="46">
        <f>HOUR(tbl_raw_data[[#This Row],[Time_taken]])*60+MINUTE(tbl_raw_data[[#This Row],[Time_taken]])+SECOND(tbl_raw_data[[#This Row],[Time_taken]])/60</f>
        <v>7.35</v>
      </c>
      <c r="K1773" s="52">
        <f>DATE(YEAR(tbl_raw_data[[#This Row],[Date Actioned]]),MONTH(tbl_raw_data[[#This Row],[Date Actioned]]),DAY(tbl_raw_data[[#This Row],[Date Actioned]]))</f>
        <v>45149</v>
      </c>
      <c r="L1773" s="50" t="str">
        <f>UPPER(TEXT(tbl_raw_data[[#This Row],[updated_date]],"MMMM"))</f>
        <v>AUGUST</v>
      </c>
      <c r="M1773" s="50" t="str">
        <f>"WEEK "&amp; IF(ROUNDUP(DAY(tbl_raw_data[[#This Row],[updated_date]])/7,0)=5,4,ROUNDUP(DAY(tbl_raw_data[[#This Row],[updated_date]])/7,0))</f>
        <v>WEEK 2</v>
      </c>
      <c r="N1773" s="50" t="str">
        <f>UPPER(VLOOKUP(tbl_raw_data[[#This Row],[Analyst]],Settiings!$A$2:$B$16,2,0))</f>
        <v>CAMROOON</v>
      </c>
      <c r="O1773" s="50" t="str">
        <f>TRIM(UPPER(tbl_raw_data[[#This Row],[Outcome]]))</f>
        <v>WITHDRAW</v>
      </c>
      <c r="P1773" s="50" t="str">
        <f>TRIM(UPPER(tbl_raw_data[[#This Row],[Queue Name]]))</f>
        <v>CONSUMER POST BUREAU</v>
      </c>
      <c r="Q1773" s="50" t="str">
        <f>IF(tbl_raw_data[[#This Row],[Time taken in min]]&lt;=Settiings!$D$2,"SLA_MET","SLA_NOT_MET")</f>
        <v>SLA_MET</v>
      </c>
      <c r="R1773" s="94"/>
    </row>
    <row r="1774" spans="1:18" x14ac:dyDescent="0.3">
      <c r="A1774" s="14" t="s">
        <v>3382</v>
      </c>
      <c r="B1774" s="15">
        <v>45149.630937499998</v>
      </c>
      <c r="C1774" s="16">
        <v>45149.641886574071</v>
      </c>
      <c r="D1774" s="17" t="s">
        <v>55</v>
      </c>
      <c r="E1774" s="18" t="s">
        <v>9</v>
      </c>
      <c r="F1774" s="17" t="s">
        <v>24</v>
      </c>
      <c r="G1774" s="19"/>
      <c r="H1774" s="78" t="s">
        <v>7449</v>
      </c>
      <c r="I1774" s="48">
        <f>tbl_raw_data[[#This Row],[Date Actioned]]-tbl_raw_data[[#This Row],[Date Tagged]]</f>
        <v>1.0949074072414078E-2</v>
      </c>
      <c r="J1774" s="46">
        <f>HOUR(tbl_raw_data[[#This Row],[Time_taken]])*60+MINUTE(tbl_raw_data[[#This Row],[Time_taken]])+SECOND(tbl_raw_data[[#This Row],[Time_taken]])/60</f>
        <v>15.766666666666667</v>
      </c>
      <c r="K1774" s="52">
        <f>DATE(YEAR(tbl_raw_data[[#This Row],[Date Actioned]]),MONTH(tbl_raw_data[[#This Row],[Date Actioned]]),DAY(tbl_raw_data[[#This Row],[Date Actioned]]))</f>
        <v>45149</v>
      </c>
      <c r="L1774" s="50" t="str">
        <f>UPPER(TEXT(tbl_raw_data[[#This Row],[updated_date]],"MMMM"))</f>
        <v>AUGUST</v>
      </c>
      <c r="M1774" s="50" t="str">
        <f>"WEEK "&amp; IF(ROUNDUP(DAY(tbl_raw_data[[#This Row],[updated_date]])/7,0)=5,4,ROUNDUP(DAY(tbl_raw_data[[#This Row],[updated_date]])/7,0))</f>
        <v>WEEK 2</v>
      </c>
      <c r="N1774" s="50" t="str">
        <f>UPPER(VLOOKUP(tbl_raw_data[[#This Row],[Analyst]],Settiings!$A$2:$B$16,2,0))</f>
        <v>QUADIR</v>
      </c>
      <c r="O1774" s="50" t="str">
        <f>TRIM(UPPER(tbl_raw_data[[#This Row],[Outcome]]))</f>
        <v>WITHDRAW</v>
      </c>
      <c r="P1774" s="50" t="str">
        <f>TRIM(UPPER(tbl_raw_data[[#This Row],[Queue Name]]))</f>
        <v>CONSUMER EXISTING</v>
      </c>
      <c r="Q1774" s="50" t="str">
        <f>IF(tbl_raw_data[[#This Row],[Time taken in min]]&lt;=Settiings!$D$2,"SLA_MET","SLA_NOT_MET")</f>
        <v>SLA_MET</v>
      </c>
      <c r="R1774" s="94"/>
    </row>
    <row r="1775" spans="1:18" x14ac:dyDescent="0.3">
      <c r="A1775" s="23" t="s">
        <v>3389</v>
      </c>
      <c r="B1775" s="15">
        <v>45149.640960648147</v>
      </c>
      <c r="C1775" s="16">
        <v>45149.647233796299</v>
      </c>
      <c r="D1775" s="17" t="s">
        <v>55</v>
      </c>
      <c r="E1775" s="18" t="s">
        <v>9</v>
      </c>
      <c r="F1775" s="17" t="s">
        <v>24</v>
      </c>
      <c r="G1775" s="19"/>
      <c r="H1775" s="78" t="s">
        <v>7449</v>
      </c>
      <c r="I1775" s="48">
        <f>tbl_raw_data[[#This Row],[Date Actioned]]-tbl_raw_data[[#This Row],[Date Tagged]]</f>
        <v>6.2731481521041133E-3</v>
      </c>
      <c r="J1775" s="46">
        <f>HOUR(tbl_raw_data[[#This Row],[Time_taken]])*60+MINUTE(tbl_raw_data[[#This Row],[Time_taken]])+SECOND(tbl_raw_data[[#This Row],[Time_taken]])/60</f>
        <v>9.0333333333333332</v>
      </c>
      <c r="K1775" s="52">
        <f>DATE(YEAR(tbl_raw_data[[#This Row],[Date Actioned]]),MONTH(tbl_raw_data[[#This Row],[Date Actioned]]),DAY(tbl_raw_data[[#This Row],[Date Actioned]]))</f>
        <v>45149</v>
      </c>
      <c r="L1775" s="50" t="str">
        <f>UPPER(TEXT(tbl_raw_data[[#This Row],[updated_date]],"MMMM"))</f>
        <v>AUGUST</v>
      </c>
      <c r="M1775" s="50" t="str">
        <f>"WEEK "&amp; IF(ROUNDUP(DAY(tbl_raw_data[[#This Row],[updated_date]])/7,0)=5,4,ROUNDUP(DAY(tbl_raw_data[[#This Row],[updated_date]])/7,0))</f>
        <v>WEEK 2</v>
      </c>
      <c r="N1775" s="50" t="str">
        <f>UPPER(VLOOKUP(tbl_raw_data[[#This Row],[Analyst]],Settiings!$A$2:$B$16,2,0))</f>
        <v>QUADIR</v>
      </c>
      <c r="O1775" s="50" t="str">
        <f>TRIM(UPPER(tbl_raw_data[[#This Row],[Outcome]]))</f>
        <v>WITHDRAW</v>
      </c>
      <c r="P1775" s="50" t="str">
        <f>TRIM(UPPER(tbl_raw_data[[#This Row],[Queue Name]]))</f>
        <v>CONSUMER EXISTING</v>
      </c>
      <c r="Q1775" s="50" t="str">
        <f>IF(tbl_raw_data[[#This Row],[Time taken in min]]&lt;=Settiings!$D$2,"SLA_MET","SLA_NOT_MET")</f>
        <v>SLA_MET</v>
      </c>
      <c r="R1775" s="94"/>
    </row>
    <row r="1776" spans="1:18" x14ac:dyDescent="0.3">
      <c r="A1776" s="20" t="s">
        <v>3407</v>
      </c>
      <c r="B1776" s="9">
        <v>45149.662928240738</v>
      </c>
      <c r="C1776" s="24">
        <v>45149.670717592591</v>
      </c>
      <c r="D1776" s="25" t="s">
        <v>55</v>
      </c>
      <c r="E1776" s="12" t="s">
        <v>9</v>
      </c>
      <c r="F1776" s="25" t="s">
        <v>24</v>
      </c>
      <c r="G1776" s="13"/>
      <c r="H1776" s="78" t="s">
        <v>7449</v>
      </c>
      <c r="I1776" s="48">
        <f>tbl_raw_data[[#This Row],[Date Actioned]]-tbl_raw_data[[#This Row],[Date Tagged]]</f>
        <v>7.7893518537166528E-3</v>
      </c>
      <c r="J1776" s="46">
        <f>HOUR(tbl_raw_data[[#This Row],[Time_taken]])*60+MINUTE(tbl_raw_data[[#This Row],[Time_taken]])+SECOND(tbl_raw_data[[#This Row],[Time_taken]])/60</f>
        <v>11.216666666666667</v>
      </c>
      <c r="K1776" s="52">
        <f>DATE(YEAR(tbl_raw_data[[#This Row],[Date Actioned]]),MONTH(tbl_raw_data[[#This Row],[Date Actioned]]),DAY(tbl_raw_data[[#This Row],[Date Actioned]]))</f>
        <v>45149</v>
      </c>
      <c r="L1776" s="50" t="str">
        <f>UPPER(TEXT(tbl_raw_data[[#This Row],[updated_date]],"MMMM"))</f>
        <v>AUGUST</v>
      </c>
      <c r="M1776" s="50" t="str">
        <f>"WEEK "&amp; IF(ROUNDUP(DAY(tbl_raw_data[[#This Row],[updated_date]])/7,0)=5,4,ROUNDUP(DAY(tbl_raw_data[[#This Row],[updated_date]])/7,0))</f>
        <v>WEEK 2</v>
      </c>
      <c r="N1776" s="50" t="str">
        <f>UPPER(VLOOKUP(tbl_raw_data[[#This Row],[Analyst]],Settiings!$A$2:$B$16,2,0))</f>
        <v>QUADIR</v>
      </c>
      <c r="O1776" s="50" t="str">
        <f>TRIM(UPPER(tbl_raw_data[[#This Row],[Outcome]]))</f>
        <v>WITHDRAW</v>
      </c>
      <c r="P1776" s="50" t="str">
        <f>TRIM(UPPER(tbl_raw_data[[#This Row],[Queue Name]]))</f>
        <v>CONSUMER EXISTING</v>
      </c>
      <c r="Q1776" s="50" t="str">
        <f>IF(tbl_raw_data[[#This Row],[Time taken in min]]&lt;=Settiings!$D$2,"SLA_MET","SLA_NOT_MET")</f>
        <v>SLA_MET</v>
      </c>
      <c r="R1776" s="94"/>
    </row>
    <row r="1777" spans="1:18" x14ac:dyDescent="0.3">
      <c r="A1777" s="23" t="s">
        <v>3410</v>
      </c>
      <c r="B1777" s="15">
        <v>45149.667071759257</v>
      </c>
      <c r="C1777" s="16">
        <v>45149.672847222224</v>
      </c>
      <c r="D1777" s="17" t="s">
        <v>55</v>
      </c>
      <c r="E1777" s="18" t="s">
        <v>9</v>
      </c>
      <c r="F1777" s="17" t="s">
        <v>16</v>
      </c>
      <c r="G1777" s="19"/>
      <c r="H1777" s="78" t="s">
        <v>7449</v>
      </c>
      <c r="I1777" s="48">
        <f>tbl_raw_data[[#This Row],[Date Actioned]]-tbl_raw_data[[#This Row],[Date Tagged]]</f>
        <v>5.7754629669943824E-3</v>
      </c>
      <c r="J1777" s="46">
        <f>HOUR(tbl_raw_data[[#This Row],[Time_taken]])*60+MINUTE(tbl_raw_data[[#This Row],[Time_taken]])+SECOND(tbl_raw_data[[#This Row],[Time_taken]])/60</f>
        <v>8.3166666666666664</v>
      </c>
      <c r="K1777" s="52">
        <f>DATE(YEAR(tbl_raw_data[[#This Row],[Date Actioned]]),MONTH(tbl_raw_data[[#This Row],[Date Actioned]]),DAY(tbl_raw_data[[#This Row],[Date Actioned]]))</f>
        <v>45149</v>
      </c>
      <c r="L1777" s="50" t="str">
        <f>UPPER(TEXT(tbl_raw_data[[#This Row],[updated_date]],"MMMM"))</f>
        <v>AUGUST</v>
      </c>
      <c r="M1777" s="50" t="str">
        <f>"WEEK "&amp; IF(ROUNDUP(DAY(tbl_raw_data[[#This Row],[updated_date]])/7,0)=5,4,ROUNDUP(DAY(tbl_raw_data[[#This Row],[updated_date]])/7,0))</f>
        <v>WEEK 2</v>
      </c>
      <c r="N1777" s="50" t="str">
        <f>UPPER(VLOOKUP(tbl_raw_data[[#This Row],[Analyst]],Settiings!$A$2:$B$16,2,0))</f>
        <v>CAMROOON</v>
      </c>
      <c r="O1777" s="50" t="str">
        <f>TRIM(UPPER(tbl_raw_data[[#This Row],[Outcome]]))</f>
        <v>WITHDRAW</v>
      </c>
      <c r="P1777" s="50" t="str">
        <f>TRIM(UPPER(tbl_raw_data[[#This Row],[Queue Name]]))</f>
        <v>CONSUMER EXISTING</v>
      </c>
      <c r="Q1777" s="50" t="str">
        <f>IF(tbl_raw_data[[#This Row],[Time taken in min]]&lt;=Settiings!$D$2,"SLA_MET","SLA_NOT_MET")</f>
        <v>SLA_MET</v>
      </c>
      <c r="R1777" s="94"/>
    </row>
    <row r="1778" spans="1:18" x14ac:dyDescent="0.3">
      <c r="A1778" s="20" t="s">
        <v>3449</v>
      </c>
      <c r="B1778" s="9">
        <v>45149.766851851855</v>
      </c>
      <c r="C1778" s="24">
        <v>45149.771979166668</v>
      </c>
      <c r="D1778" s="25" t="s">
        <v>55</v>
      </c>
      <c r="E1778" s="12" t="s">
        <v>19</v>
      </c>
      <c r="F1778" s="25" t="s">
        <v>50</v>
      </c>
      <c r="G1778" s="13"/>
      <c r="H1778" s="78" t="s">
        <v>7449</v>
      </c>
      <c r="I1778" s="48">
        <f>tbl_raw_data[[#This Row],[Date Actioned]]-tbl_raw_data[[#This Row],[Date Tagged]]</f>
        <v>5.1273148128530011E-3</v>
      </c>
      <c r="J1778" s="46">
        <f>HOUR(tbl_raw_data[[#This Row],[Time_taken]])*60+MINUTE(tbl_raw_data[[#This Row],[Time_taken]])+SECOND(tbl_raw_data[[#This Row],[Time_taken]])/60</f>
        <v>7.3833333333333337</v>
      </c>
      <c r="K1778" s="52">
        <f>DATE(YEAR(tbl_raw_data[[#This Row],[Date Actioned]]),MONTH(tbl_raw_data[[#This Row],[Date Actioned]]),DAY(tbl_raw_data[[#This Row],[Date Actioned]]))</f>
        <v>45149</v>
      </c>
      <c r="L1778" s="50" t="str">
        <f>UPPER(TEXT(tbl_raw_data[[#This Row],[updated_date]],"MMMM"))</f>
        <v>AUGUST</v>
      </c>
      <c r="M1778" s="50" t="str">
        <f>"WEEK "&amp; IF(ROUNDUP(DAY(tbl_raw_data[[#This Row],[updated_date]])/7,0)=5,4,ROUNDUP(DAY(tbl_raw_data[[#This Row],[updated_date]])/7,0))</f>
        <v>WEEK 2</v>
      </c>
      <c r="N1778" s="50" t="str">
        <f>UPPER(VLOOKUP(tbl_raw_data[[#This Row],[Analyst]],Settiings!$A$2:$B$16,2,0))</f>
        <v>SHAHID</v>
      </c>
      <c r="O1778" s="50" t="str">
        <f>TRIM(UPPER(tbl_raw_data[[#This Row],[Outcome]]))</f>
        <v>WITHDRAW</v>
      </c>
      <c r="P1778" s="50" t="str">
        <f>TRIM(UPPER(tbl_raw_data[[#This Row],[Queue Name]]))</f>
        <v>CONSUMER POST BUREAU</v>
      </c>
      <c r="Q1778" s="50" t="str">
        <f>IF(tbl_raw_data[[#This Row],[Time taken in min]]&lt;=Settiings!$D$2,"SLA_MET","SLA_NOT_MET")</f>
        <v>SLA_MET</v>
      </c>
      <c r="R1778" s="94"/>
    </row>
    <row r="1779" spans="1:18" x14ac:dyDescent="0.3">
      <c r="A1779" s="20" t="s">
        <v>3458</v>
      </c>
      <c r="B1779" s="15">
        <v>45149.905289351853</v>
      </c>
      <c r="C1779" s="16">
        <v>45150.364212962966</v>
      </c>
      <c r="D1779" s="17" t="s">
        <v>55</v>
      </c>
      <c r="E1779" s="18" t="s">
        <v>19</v>
      </c>
      <c r="F1779" s="17" t="s">
        <v>16</v>
      </c>
      <c r="G1779" s="19"/>
      <c r="H1779" s="78" t="s">
        <v>7449</v>
      </c>
      <c r="I1779" s="48">
        <f>tbl_raw_data[[#This Row],[Date Actioned]]-tbl_raw_data[[#This Row],[Date Tagged]]</f>
        <v>0.45892361111327773</v>
      </c>
      <c r="J1779" s="46">
        <f>HOUR(tbl_raw_data[[#This Row],[Time_taken]])*60+MINUTE(tbl_raw_data[[#This Row],[Time_taken]])+SECOND(tbl_raw_data[[#This Row],[Time_taken]])/60</f>
        <v>660.85</v>
      </c>
      <c r="K1779" s="52">
        <f>DATE(YEAR(tbl_raw_data[[#This Row],[Date Actioned]]),MONTH(tbl_raw_data[[#This Row],[Date Actioned]]),DAY(tbl_raw_data[[#This Row],[Date Actioned]]))</f>
        <v>45150</v>
      </c>
      <c r="L1779" s="50" t="str">
        <f>UPPER(TEXT(tbl_raw_data[[#This Row],[updated_date]],"MMMM"))</f>
        <v>AUGUST</v>
      </c>
      <c r="M1779" s="50" t="str">
        <f>"WEEK "&amp; IF(ROUNDUP(DAY(tbl_raw_data[[#This Row],[updated_date]])/7,0)=5,4,ROUNDUP(DAY(tbl_raw_data[[#This Row],[updated_date]])/7,0))</f>
        <v>WEEK 2</v>
      </c>
      <c r="N1779" s="50" t="str">
        <f>UPPER(VLOOKUP(tbl_raw_data[[#This Row],[Analyst]],Settiings!$A$2:$B$16,2,0))</f>
        <v>CAMROOON</v>
      </c>
      <c r="O1779" s="50" t="str">
        <f>TRIM(UPPER(tbl_raw_data[[#This Row],[Outcome]]))</f>
        <v>WITHDRAW</v>
      </c>
      <c r="P1779" s="50" t="str">
        <f>TRIM(UPPER(tbl_raw_data[[#This Row],[Queue Name]]))</f>
        <v>CONSUMER POST BUREAU</v>
      </c>
      <c r="Q1779" s="50" t="str">
        <f>IF(tbl_raw_data[[#This Row],[Time taken in min]]&lt;=Settiings!$D$2,"SLA_MET","SLA_NOT_MET")</f>
        <v>SLA_NOT_MET</v>
      </c>
      <c r="R1779" s="94"/>
    </row>
    <row r="1780" spans="1:18" x14ac:dyDescent="0.3">
      <c r="A1780" s="23" t="s">
        <v>3459</v>
      </c>
      <c r="B1780" s="9">
        <v>45149.910729166666</v>
      </c>
      <c r="C1780" s="24">
        <v>45150.367858796293</v>
      </c>
      <c r="D1780" s="25" t="s">
        <v>55</v>
      </c>
      <c r="E1780" s="12" t="s">
        <v>19</v>
      </c>
      <c r="F1780" s="25" t="s">
        <v>16</v>
      </c>
      <c r="G1780" s="13"/>
      <c r="H1780" s="78" t="s">
        <v>7449</v>
      </c>
      <c r="I1780" s="48">
        <f>tbl_raw_data[[#This Row],[Date Actioned]]-tbl_raw_data[[#This Row],[Date Tagged]]</f>
        <v>0.45712962962716119</v>
      </c>
      <c r="J1780" s="46">
        <f>HOUR(tbl_raw_data[[#This Row],[Time_taken]])*60+MINUTE(tbl_raw_data[[#This Row],[Time_taken]])+SECOND(tbl_raw_data[[#This Row],[Time_taken]])/60</f>
        <v>658.26666666666665</v>
      </c>
      <c r="K1780" s="52">
        <f>DATE(YEAR(tbl_raw_data[[#This Row],[Date Actioned]]),MONTH(tbl_raw_data[[#This Row],[Date Actioned]]),DAY(tbl_raw_data[[#This Row],[Date Actioned]]))</f>
        <v>45150</v>
      </c>
      <c r="L1780" s="50" t="str">
        <f>UPPER(TEXT(tbl_raw_data[[#This Row],[updated_date]],"MMMM"))</f>
        <v>AUGUST</v>
      </c>
      <c r="M1780" s="50" t="str">
        <f>"WEEK "&amp; IF(ROUNDUP(DAY(tbl_raw_data[[#This Row],[updated_date]])/7,0)=5,4,ROUNDUP(DAY(tbl_raw_data[[#This Row],[updated_date]])/7,0))</f>
        <v>WEEK 2</v>
      </c>
      <c r="N1780" s="50" t="str">
        <f>UPPER(VLOOKUP(tbl_raw_data[[#This Row],[Analyst]],Settiings!$A$2:$B$16,2,0))</f>
        <v>CAMROOON</v>
      </c>
      <c r="O1780" s="50" t="str">
        <f>TRIM(UPPER(tbl_raw_data[[#This Row],[Outcome]]))</f>
        <v>WITHDRAW</v>
      </c>
      <c r="P1780" s="50" t="str">
        <f>TRIM(UPPER(tbl_raw_data[[#This Row],[Queue Name]]))</f>
        <v>CONSUMER POST BUREAU</v>
      </c>
      <c r="Q1780" s="50" t="str">
        <f>IF(tbl_raw_data[[#This Row],[Time taken in min]]&lt;=Settiings!$D$2,"SLA_MET","SLA_NOT_MET")</f>
        <v>SLA_NOT_MET</v>
      </c>
      <c r="R1780" s="94"/>
    </row>
    <row r="1781" spans="1:18" x14ac:dyDescent="0.3">
      <c r="A1781" s="14" t="s">
        <v>3482</v>
      </c>
      <c r="B1781" s="15">
        <v>45150.485648148147</v>
      </c>
      <c r="C1781" s="16">
        <v>45150.49318287037</v>
      </c>
      <c r="D1781" s="17" t="s">
        <v>55</v>
      </c>
      <c r="E1781" s="18" t="s">
        <v>19</v>
      </c>
      <c r="F1781" s="17" t="s">
        <v>50</v>
      </c>
      <c r="G1781" s="19"/>
      <c r="H1781" s="78" t="s">
        <v>7449</v>
      </c>
      <c r="I1781" s="48">
        <f>tbl_raw_data[[#This Row],[Date Actioned]]-tbl_raw_data[[#This Row],[Date Tagged]]</f>
        <v>7.5347222227719612E-3</v>
      </c>
      <c r="J1781" s="46">
        <f>HOUR(tbl_raw_data[[#This Row],[Time_taken]])*60+MINUTE(tbl_raw_data[[#This Row],[Time_taken]])+SECOND(tbl_raw_data[[#This Row],[Time_taken]])/60</f>
        <v>10.85</v>
      </c>
      <c r="K1781" s="52">
        <f>DATE(YEAR(tbl_raw_data[[#This Row],[Date Actioned]]),MONTH(tbl_raw_data[[#This Row],[Date Actioned]]),DAY(tbl_raw_data[[#This Row],[Date Actioned]]))</f>
        <v>45150</v>
      </c>
      <c r="L1781" s="50" t="str">
        <f>UPPER(TEXT(tbl_raw_data[[#This Row],[updated_date]],"MMMM"))</f>
        <v>AUGUST</v>
      </c>
      <c r="M1781" s="50" t="str">
        <f>"WEEK "&amp; IF(ROUNDUP(DAY(tbl_raw_data[[#This Row],[updated_date]])/7,0)=5,4,ROUNDUP(DAY(tbl_raw_data[[#This Row],[updated_date]])/7,0))</f>
        <v>WEEK 2</v>
      </c>
      <c r="N1781" s="50" t="str">
        <f>UPPER(VLOOKUP(tbl_raw_data[[#This Row],[Analyst]],Settiings!$A$2:$B$16,2,0))</f>
        <v>SHAHID</v>
      </c>
      <c r="O1781" s="50" t="str">
        <f>TRIM(UPPER(tbl_raw_data[[#This Row],[Outcome]]))</f>
        <v>WITHDRAW</v>
      </c>
      <c r="P1781" s="50" t="str">
        <f>TRIM(UPPER(tbl_raw_data[[#This Row],[Queue Name]]))</f>
        <v>CONSUMER POST BUREAU</v>
      </c>
      <c r="Q1781" s="50" t="str">
        <f>IF(tbl_raw_data[[#This Row],[Time taken in min]]&lt;=Settiings!$D$2,"SLA_MET","SLA_NOT_MET")</f>
        <v>SLA_MET</v>
      </c>
      <c r="R1781" s="94"/>
    </row>
    <row r="1782" spans="1:18" x14ac:dyDescent="0.3">
      <c r="A1782" s="23" t="s">
        <v>3488</v>
      </c>
      <c r="B1782" s="15">
        <v>45150.504872685182</v>
      </c>
      <c r="C1782" s="16">
        <v>45150.510358796295</v>
      </c>
      <c r="D1782" s="17" t="s">
        <v>55</v>
      </c>
      <c r="E1782" s="18" t="s">
        <v>19</v>
      </c>
      <c r="F1782" s="17" t="s">
        <v>50</v>
      </c>
      <c r="G1782" s="19"/>
      <c r="H1782" s="78" t="s">
        <v>7449</v>
      </c>
      <c r="I1782" s="48">
        <f>tbl_raw_data[[#This Row],[Date Actioned]]-tbl_raw_data[[#This Row],[Date Tagged]]</f>
        <v>5.4861111129866913E-3</v>
      </c>
      <c r="J1782" s="46">
        <f>HOUR(tbl_raw_data[[#This Row],[Time_taken]])*60+MINUTE(tbl_raw_data[[#This Row],[Time_taken]])+SECOND(tbl_raw_data[[#This Row],[Time_taken]])/60</f>
        <v>7.9</v>
      </c>
      <c r="K1782" s="52">
        <f>DATE(YEAR(tbl_raw_data[[#This Row],[Date Actioned]]),MONTH(tbl_raw_data[[#This Row],[Date Actioned]]),DAY(tbl_raw_data[[#This Row],[Date Actioned]]))</f>
        <v>45150</v>
      </c>
      <c r="L1782" s="50" t="str">
        <f>UPPER(TEXT(tbl_raw_data[[#This Row],[updated_date]],"MMMM"))</f>
        <v>AUGUST</v>
      </c>
      <c r="M1782" s="50" t="str">
        <f>"WEEK "&amp; IF(ROUNDUP(DAY(tbl_raw_data[[#This Row],[updated_date]])/7,0)=5,4,ROUNDUP(DAY(tbl_raw_data[[#This Row],[updated_date]])/7,0))</f>
        <v>WEEK 2</v>
      </c>
      <c r="N1782" s="50" t="str">
        <f>UPPER(VLOOKUP(tbl_raw_data[[#This Row],[Analyst]],Settiings!$A$2:$B$16,2,0))</f>
        <v>SHAHID</v>
      </c>
      <c r="O1782" s="50" t="str">
        <f>TRIM(UPPER(tbl_raw_data[[#This Row],[Outcome]]))</f>
        <v>WITHDRAW</v>
      </c>
      <c r="P1782" s="50" t="str">
        <f>TRIM(UPPER(tbl_raw_data[[#This Row],[Queue Name]]))</f>
        <v>CONSUMER POST BUREAU</v>
      </c>
      <c r="Q1782" s="50" t="str">
        <f>IF(tbl_raw_data[[#This Row],[Time taken in min]]&lt;=Settiings!$D$2,"SLA_MET","SLA_NOT_MET")</f>
        <v>SLA_MET</v>
      </c>
      <c r="R1782" s="94"/>
    </row>
    <row r="1783" spans="1:18" x14ac:dyDescent="0.3">
      <c r="A1783" s="14" t="s">
        <v>3489</v>
      </c>
      <c r="B1783" s="9">
        <v>45150.509467592594</v>
      </c>
      <c r="C1783" s="24">
        <v>45150.514004629629</v>
      </c>
      <c r="D1783" s="25" t="s">
        <v>55</v>
      </c>
      <c r="E1783" s="12" t="s">
        <v>19</v>
      </c>
      <c r="F1783" s="25" t="s">
        <v>50</v>
      </c>
      <c r="G1783" s="13"/>
      <c r="H1783" s="78" t="s">
        <v>7449</v>
      </c>
      <c r="I1783" s="48">
        <f>tbl_raw_data[[#This Row],[Date Actioned]]-tbl_raw_data[[#This Row],[Date Tagged]]</f>
        <v>4.537037035333924E-3</v>
      </c>
      <c r="J1783" s="46">
        <f>HOUR(tbl_raw_data[[#This Row],[Time_taken]])*60+MINUTE(tbl_raw_data[[#This Row],[Time_taken]])+SECOND(tbl_raw_data[[#This Row],[Time_taken]])/60</f>
        <v>6.5333333333333332</v>
      </c>
      <c r="K1783" s="52">
        <f>DATE(YEAR(tbl_raw_data[[#This Row],[Date Actioned]]),MONTH(tbl_raw_data[[#This Row],[Date Actioned]]),DAY(tbl_raw_data[[#This Row],[Date Actioned]]))</f>
        <v>45150</v>
      </c>
      <c r="L1783" s="50" t="str">
        <f>UPPER(TEXT(tbl_raw_data[[#This Row],[updated_date]],"MMMM"))</f>
        <v>AUGUST</v>
      </c>
      <c r="M1783" s="50" t="str">
        <f>"WEEK "&amp; IF(ROUNDUP(DAY(tbl_raw_data[[#This Row],[updated_date]])/7,0)=5,4,ROUNDUP(DAY(tbl_raw_data[[#This Row],[updated_date]])/7,0))</f>
        <v>WEEK 2</v>
      </c>
      <c r="N1783" s="50" t="str">
        <f>UPPER(VLOOKUP(tbl_raw_data[[#This Row],[Analyst]],Settiings!$A$2:$B$16,2,0))</f>
        <v>SHAHID</v>
      </c>
      <c r="O1783" s="50" t="str">
        <f>TRIM(UPPER(tbl_raw_data[[#This Row],[Outcome]]))</f>
        <v>WITHDRAW</v>
      </c>
      <c r="P1783" s="50" t="str">
        <f>TRIM(UPPER(tbl_raw_data[[#This Row],[Queue Name]]))</f>
        <v>CONSUMER POST BUREAU</v>
      </c>
      <c r="Q1783" s="50" t="str">
        <f>IF(tbl_raw_data[[#This Row],[Time taken in min]]&lt;=Settiings!$D$2,"SLA_MET","SLA_NOT_MET")</f>
        <v>SLA_MET</v>
      </c>
      <c r="R1783" s="94"/>
    </row>
    <row r="1784" spans="1:18" x14ac:dyDescent="0.3">
      <c r="A1784" s="14" t="s">
        <v>3494</v>
      </c>
      <c r="B1784" s="15">
        <v>45150.517511574071</v>
      </c>
      <c r="C1784" s="16">
        <v>45150.534317129626</v>
      </c>
      <c r="D1784" s="17" t="s">
        <v>55</v>
      </c>
      <c r="E1784" s="18" t="s">
        <v>19</v>
      </c>
      <c r="F1784" s="17" t="s">
        <v>50</v>
      </c>
      <c r="G1784" s="19"/>
      <c r="H1784" s="78" t="s">
        <v>7449</v>
      </c>
      <c r="I1784" s="48">
        <f>tbl_raw_data[[#This Row],[Date Actioned]]-tbl_raw_data[[#This Row],[Date Tagged]]</f>
        <v>1.6805555555038154E-2</v>
      </c>
      <c r="J1784" s="46">
        <f>HOUR(tbl_raw_data[[#This Row],[Time_taken]])*60+MINUTE(tbl_raw_data[[#This Row],[Time_taken]])+SECOND(tbl_raw_data[[#This Row],[Time_taken]])/60</f>
        <v>24.2</v>
      </c>
      <c r="K1784" s="52">
        <f>DATE(YEAR(tbl_raw_data[[#This Row],[Date Actioned]]),MONTH(tbl_raw_data[[#This Row],[Date Actioned]]),DAY(tbl_raw_data[[#This Row],[Date Actioned]]))</f>
        <v>45150</v>
      </c>
      <c r="L1784" s="50" t="str">
        <f>UPPER(TEXT(tbl_raw_data[[#This Row],[updated_date]],"MMMM"))</f>
        <v>AUGUST</v>
      </c>
      <c r="M1784" s="50" t="str">
        <f>"WEEK "&amp; IF(ROUNDUP(DAY(tbl_raw_data[[#This Row],[updated_date]])/7,0)=5,4,ROUNDUP(DAY(tbl_raw_data[[#This Row],[updated_date]])/7,0))</f>
        <v>WEEK 2</v>
      </c>
      <c r="N1784" s="50" t="str">
        <f>UPPER(VLOOKUP(tbl_raw_data[[#This Row],[Analyst]],Settiings!$A$2:$B$16,2,0))</f>
        <v>SHAHID</v>
      </c>
      <c r="O1784" s="50" t="str">
        <f>TRIM(UPPER(tbl_raw_data[[#This Row],[Outcome]]))</f>
        <v>WITHDRAW</v>
      </c>
      <c r="P1784" s="50" t="str">
        <f>TRIM(UPPER(tbl_raw_data[[#This Row],[Queue Name]]))</f>
        <v>CONSUMER POST BUREAU</v>
      </c>
      <c r="Q1784" s="50" t="str">
        <f>IF(tbl_raw_data[[#This Row],[Time taken in min]]&lt;=Settiings!$D$2,"SLA_MET","SLA_NOT_MET")</f>
        <v>SLA_NOT_MET</v>
      </c>
      <c r="R1784" s="94"/>
    </row>
    <row r="1785" spans="1:18" x14ac:dyDescent="0.3">
      <c r="A1785" s="14" t="s">
        <v>3523</v>
      </c>
      <c r="B1785" s="15">
        <v>45150.582592592589</v>
      </c>
      <c r="C1785" s="16">
        <v>45150.599386574075</v>
      </c>
      <c r="D1785" s="17" t="s">
        <v>55</v>
      </c>
      <c r="E1785" s="18" t="s">
        <v>19</v>
      </c>
      <c r="F1785" s="17" t="s">
        <v>10</v>
      </c>
      <c r="G1785" s="19"/>
      <c r="H1785" s="78" t="s">
        <v>7449</v>
      </c>
      <c r="I1785" s="48">
        <f>tbl_raw_data[[#This Row],[Date Actioned]]-tbl_raw_data[[#This Row],[Date Tagged]]</f>
        <v>1.6793981485534459E-2</v>
      </c>
      <c r="J1785" s="46">
        <f>HOUR(tbl_raw_data[[#This Row],[Time_taken]])*60+MINUTE(tbl_raw_data[[#This Row],[Time_taken]])+SECOND(tbl_raw_data[[#This Row],[Time_taken]])/60</f>
        <v>24.183333333333334</v>
      </c>
      <c r="K1785" s="52">
        <f>DATE(YEAR(tbl_raw_data[[#This Row],[Date Actioned]]),MONTH(tbl_raw_data[[#This Row],[Date Actioned]]),DAY(tbl_raw_data[[#This Row],[Date Actioned]]))</f>
        <v>45150</v>
      </c>
      <c r="L1785" s="50" t="str">
        <f>UPPER(TEXT(tbl_raw_data[[#This Row],[updated_date]],"MMMM"))</f>
        <v>AUGUST</v>
      </c>
      <c r="M1785" s="50" t="str">
        <f>"WEEK "&amp; IF(ROUNDUP(DAY(tbl_raw_data[[#This Row],[updated_date]])/7,0)=5,4,ROUNDUP(DAY(tbl_raw_data[[#This Row],[updated_date]])/7,0))</f>
        <v>WEEK 2</v>
      </c>
      <c r="N1785" s="50" t="str">
        <f>UPPER(VLOOKUP(tbl_raw_data[[#This Row],[Analyst]],Settiings!$A$2:$B$16,2,0))</f>
        <v>NITESH</v>
      </c>
      <c r="O1785" s="50" t="str">
        <f>TRIM(UPPER(tbl_raw_data[[#This Row],[Outcome]]))</f>
        <v>WITHDRAW</v>
      </c>
      <c r="P1785" s="50" t="str">
        <f>TRIM(UPPER(tbl_raw_data[[#This Row],[Queue Name]]))</f>
        <v>CONSUMER POST BUREAU</v>
      </c>
      <c r="Q1785" s="50" t="str">
        <f>IF(tbl_raw_data[[#This Row],[Time taken in min]]&lt;=Settiings!$D$2,"SLA_MET","SLA_NOT_MET")</f>
        <v>SLA_NOT_MET</v>
      </c>
      <c r="R1785" s="94"/>
    </row>
    <row r="1786" spans="1:18" x14ac:dyDescent="0.3">
      <c r="A1786" s="23" t="s">
        <v>3545</v>
      </c>
      <c r="B1786" s="15">
        <v>45150.648553240739</v>
      </c>
      <c r="C1786" s="16">
        <v>45150.655486111114</v>
      </c>
      <c r="D1786" s="17" t="s">
        <v>55</v>
      </c>
      <c r="E1786" s="18" t="s">
        <v>19</v>
      </c>
      <c r="F1786" s="17" t="s">
        <v>10</v>
      </c>
      <c r="G1786" s="19"/>
      <c r="H1786" s="78" t="s">
        <v>7449</v>
      </c>
      <c r="I1786" s="48">
        <f>tbl_raw_data[[#This Row],[Date Actioned]]-tbl_raw_data[[#This Row],[Date Tagged]]</f>
        <v>6.9328703757491894E-3</v>
      </c>
      <c r="J1786" s="46">
        <f>HOUR(tbl_raw_data[[#This Row],[Time_taken]])*60+MINUTE(tbl_raw_data[[#This Row],[Time_taken]])+SECOND(tbl_raw_data[[#This Row],[Time_taken]])/60</f>
        <v>9.9833333333333325</v>
      </c>
      <c r="K1786" s="52">
        <f>DATE(YEAR(tbl_raw_data[[#This Row],[Date Actioned]]),MONTH(tbl_raw_data[[#This Row],[Date Actioned]]),DAY(tbl_raw_data[[#This Row],[Date Actioned]]))</f>
        <v>45150</v>
      </c>
      <c r="L1786" s="50" t="str">
        <f>UPPER(TEXT(tbl_raw_data[[#This Row],[updated_date]],"MMMM"))</f>
        <v>AUGUST</v>
      </c>
      <c r="M1786" s="50" t="str">
        <f>"WEEK "&amp; IF(ROUNDUP(DAY(tbl_raw_data[[#This Row],[updated_date]])/7,0)=5,4,ROUNDUP(DAY(tbl_raw_data[[#This Row],[updated_date]])/7,0))</f>
        <v>WEEK 2</v>
      </c>
      <c r="N1786" s="50" t="str">
        <f>UPPER(VLOOKUP(tbl_raw_data[[#This Row],[Analyst]],Settiings!$A$2:$B$16,2,0))</f>
        <v>NITESH</v>
      </c>
      <c r="O1786" s="50" t="str">
        <f>TRIM(UPPER(tbl_raw_data[[#This Row],[Outcome]]))</f>
        <v>WITHDRAW</v>
      </c>
      <c r="P1786" s="50" t="str">
        <f>TRIM(UPPER(tbl_raw_data[[#This Row],[Queue Name]]))</f>
        <v>CONSUMER POST BUREAU</v>
      </c>
      <c r="Q1786" s="50" t="str">
        <f>IF(tbl_raw_data[[#This Row],[Time taken in min]]&lt;=Settiings!$D$2,"SLA_MET","SLA_NOT_MET")</f>
        <v>SLA_MET</v>
      </c>
      <c r="R1786" s="94"/>
    </row>
    <row r="1787" spans="1:18" x14ac:dyDescent="0.3">
      <c r="A1787" s="14" t="s">
        <v>3581</v>
      </c>
      <c r="B1787" s="9">
        <v>45150.878796296296</v>
      </c>
      <c r="C1787" s="24">
        <v>45151.360000000001</v>
      </c>
      <c r="D1787" s="25" t="s">
        <v>55</v>
      </c>
      <c r="E1787" s="12" t="s">
        <v>19</v>
      </c>
      <c r="F1787" s="25" t="s">
        <v>686</v>
      </c>
      <c r="G1787" s="13"/>
      <c r="H1787" s="78" t="s">
        <v>7449</v>
      </c>
      <c r="I1787" s="48">
        <f>tbl_raw_data[[#This Row],[Date Actioned]]-tbl_raw_data[[#This Row],[Date Tagged]]</f>
        <v>0.48120370370452292</v>
      </c>
      <c r="J1787" s="46">
        <f>HOUR(tbl_raw_data[[#This Row],[Time_taken]])*60+MINUTE(tbl_raw_data[[#This Row],[Time_taken]])+SECOND(tbl_raw_data[[#This Row],[Time_taken]])/60</f>
        <v>692.93333333333328</v>
      </c>
      <c r="K1787" s="52">
        <f>DATE(YEAR(tbl_raw_data[[#This Row],[Date Actioned]]),MONTH(tbl_raw_data[[#This Row],[Date Actioned]]),DAY(tbl_raw_data[[#This Row],[Date Actioned]]))</f>
        <v>45151</v>
      </c>
      <c r="L1787" s="50" t="str">
        <f>UPPER(TEXT(tbl_raw_data[[#This Row],[updated_date]],"MMMM"))</f>
        <v>AUGUST</v>
      </c>
      <c r="M1787" s="50" t="str">
        <f>"WEEK "&amp; IF(ROUNDUP(DAY(tbl_raw_data[[#This Row],[updated_date]])/7,0)=5,4,ROUNDUP(DAY(tbl_raw_data[[#This Row],[updated_date]])/7,0))</f>
        <v>WEEK 2</v>
      </c>
      <c r="N1787" s="50" t="str">
        <f>UPPER(VLOOKUP(tbl_raw_data[[#This Row],[Analyst]],Settiings!$A$2:$B$16,2,0))</f>
        <v>FARDIN</v>
      </c>
      <c r="O1787" s="50" t="str">
        <f>TRIM(UPPER(tbl_raw_data[[#This Row],[Outcome]]))</f>
        <v>WITHDRAW</v>
      </c>
      <c r="P1787" s="50" t="str">
        <f>TRIM(UPPER(tbl_raw_data[[#This Row],[Queue Name]]))</f>
        <v>CONSUMER POST BUREAU</v>
      </c>
      <c r="Q1787" s="50" t="str">
        <f>IF(tbl_raw_data[[#This Row],[Time taken in min]]&lt;=Settiings!$D$2,"SLA_MET","SLA_NOT_MET")</f>
        <v>SLA_NOT_MET</v>
      </c>
      <c r="R1787" s="94"/>
    </row>
    <row r="1788" spans="1:18" x14ac:dyDescent="0.3">
      <c r="A1788" s="20" t="s">
        <v>3582</v>
      </c>
      <c r="B1788" s="15">
        <v>45150.886608796296</v>
      </c>
      <c r="C1788" s="16">
        <v>45151.366631944446</v>
      </c>
      <c r="D1788" s="17" t="s">
        <v>55</v>
      </c>
      <c r="E1788" s="18" t="s">
        <v>19</v>
      </c>
      <c r="F1788" s="17" t="s">
        <v>686</v>
      </c>
      <c r="G1788" s="19"/>
      <c r="H1788" s="78" t="s">
        <v>7449</v>
      </c>
      <c r="I1788" s="48">
        <f>tbl_raw_data[[#This Row],[Date Actioned]]-tbl_raw_data[[#This Row],[Date Tagged]]</f>
        <v>0.48002314814948477</v>
      </c>
      <c r="J1788" s="46">
        <f>HOUR(tbl_raw_data[[#This Row],[Time_taken]])*60+MINUTE(tbl_raw_data[[#This Row],[Time_taken]])+SECOND(tbl_raw_data[[#This Row],[Time_taken]])/60</f>
        <v>691.23333333333335</v>
      </c>
      <c r="K1788" s="52">
        <f>DATE(YEAR(tbl_raw_data[[#This Row],[Date Actioned]]),MONTH(tbl_raw_data[[#This Row],[Date Actioned]]),DAY(tbl_raw_data[[#This Row],[Date Actioned]]))</f>
        <v>45151</v>
      </c>
      <c r="L1788" s="50" t="str">
        <f>UPPER(TEXT(tbl_raw_data[[#This Row],[updated_date]],"MMMM"))</f>
        <v>AUGUST</v>
      </c>
      <c r="M1788" s="50" t="str">
        <f>"WEEK "&amp; IF(ROUNDUP(DAY(tbl_raw_data[[#This Row],[updated_date]])/7,0)=5,4,ROUNDUP(DAY(tbl_raw_data[[#This Row],[updated_date]])/7,0))</f>
        <v>WEEK 2</v>
      </c>
      <c r="N1788" s="50" t="str">
        <f>UPPER(VLOOKUP(tbl_raw_data[[#This Row],[Analyst]],Settiings!$A$2:$B$16,2,0))</f>
        <v>FARDIN</v>
      </c>
      <c r="O1788" s="50" t="str">
        <f>TRIM(UPPER(tbl_raw_data[[#This Row],[Outcome]]))</f>
        <v>WITHDRAW</v>
      </c>
      <c r="P1788" s="50" t="str">
        <f>TRIM(UPPER(tbl_raw_data[[#This Row],[Queue Name]]))</f>
        <v>CONSUMER POST BUREAU</v>
      </c>
      <c r="Q1788" s="50" t="str">
        <f>IF(tbl_raw_data[[#This Row],[Time taken in min]]&lt;=Settiings!$D$2,"SLA_MET","SLA_NOT_MET")</f>
        <v>SLA_NOT_MET</v>
      </c>
      <c r="R1788" s="94"/>
    </row>
    <row r="1789" spans="1:18" x14ac:dyDescent="0.3">
      <c r="A1789" s="20" t="s">
        <v>3590</v>
      </c>
      <c r="B1789" s="15">
        <v>45151.38621527778</v>
      </c>
      <c r="C1789" s="10">
        <v>45151.390428240738</v>
      </c>
      <c r="D1789" s="11" t="s">
        <v>55</v>
      </c>
      <c r="E1789" s="12" t="s">
        <v>19</v>
      </c>
      <c r="F1789" s="11" t="s">
        <v>43</v>
      </c>
      <c r="G1789" s="13"/>
      <c r="H1789" s="78" t="s">
        <v>7449</v>
      </c>
      <c r="I1789" s="48">
        <f>tbl_raw_data[[#This Row],[Date Actioned]]-tbl_raw_data[[#This Row],[Date Tagged]]</f>
        <v>4.2129629582632333E-3</v>
      </c>
      <c r="J1789" s="46">
        <f>HOUR(tbl_raw_data[[#This Row],[Time_taken]])*60+MINUTE(tbl_raw_data[[#This Row],[Time_taken]])+SECOND(tbl_raw_data[[#This Row],[Time_taken]])/60</f>
        <v>6.0666666666666664</v>
      </c>
      <c r="K1789" s="52">
        <f>DATE(YEAR(tbl_raw_data[[#This Row],[Date Actioned]]),MONTH(tbl_raw_data[[#This Row],[Date Actioned]]),DAY(tbl_raw_data[[#This Row],[Date Actioned]]))</f>
        <v>45151</v>
      </c>
      <c r="L1789" s="50" t="str">
        <f>UPPER(TEXT(tbl_raw_data[[#This Row],[updated_date]],"MMMM"))</f>
        <v>AUGUST</v>
      </c>
      <c r="M1789" s="50" t="str">
        <f>"WEEK "&amp; IF(ROUNDUP(DAY(tbl_raw_data[[#This Row],[updated_date]])/7,0)=5,4,ROUNDUP(DAY(tbl_raw_data[[#This Row],[updated_date]])/7,0))</f>
        <v>WEEK 2</v>
      </c>
      <c r="N1789" s="50" t="str">
        <f>UPPER(VLOOKUP(tbl_raw_data[[#This Row],[Analyst]],Settiings!$A$2:$B$16,2,0))</f>
        <v>MERCEDES</v>
      </c>
      <c r="O1789" s="50" t="str">
        <f>TRIM(UPPER(tbl_raw_data[[#This Row],[Outcome]]))</f>
        <v>WITHDRAW</v>
      </c>
      <c r="P1789" s="50" t="str">
        <f>TRIM(UPPER(tbl_raw_data[[#This Row],[Queue Name]]))</f>
        <v>CONSUMER POST BUREAU</v>
      </c>
      <c r="Q1789" s="50" t="str">
        <f>IF(tbl_raw_data[[#This Row],[Time taken in min]]&lt;=Settiings!$D$2,"SLA_MET","SLA_NOT_MET")</f>
        <v>SLA_MET</v>
      </c>
      <c r="R1789" s="94"/>
    </row>
    <row r="1790" spans="1:18" x14ac:dyDescent="0.3">
      <c r="A1790" s="23" t="s">
        <v>3614</v>
      </c>
      <c r="B1790" s="15">
        <v>45151.455694444441</v>
      </c>
      <c r="C1790" s="26">
        <v>45151.463240740741</v>
      </c>
      <c r="D1790" s="27" t="s">
        <v>55</v>
      </c>
      <c r="E1790" s="18" t="s">
        <v>19</v>
      </c>
      <c r="F1790" s="27" t="s">
        <v>50</v>
      </c>
      <c r="G1790" s="19"/>
      <c r="H1790" s="78" t="s">
        <v>7449</v>
      </c>
      <c r="I1790" s="48">
        <f>tbl_raw_data[[#This Row],[Date Actioned]]-tbl_raw_data[[#This Row],[Date Tagged]]</f>
        <v>7.5462962995516136E-3</v>
      </c>
      <c r="J1790" s="46">
        <f>HOUR(tbl_raw_data[[#This Row],[Time_taken]])*60+MINUTE(tbl_raw_data[[#This Row],[Time_taken]])+SECOND(tbl_raw_data[[#This Row],[Time_taken]])/60</f>
        <v>10.866666666666667</v>
      </c>
      <c r="K1790" s="52">
        <f>DATE(YEAR(tbl_raw_data[[#This Row],[Date Actioned]]),MONTH(tbl_raw_data[[#This Row],[Date Actioned]]),DAY(tbl_raw_data[[#This Row],[Date Actioned]]))</f>
        <v>45151</v>
      </c>
      <c r="L1790" s="50" t="str">
        <f>UPPER(TEXT(tbl_raw_data[[#This Row],[updated_date]],"MMMM"))</f>
        <v>AUGUST</v>
      </c>
      <c r="M1790" s="50" t="str">
        <f>"WEEK "&amp; IF(ROUNDUP(DAY(tbl_raw_data[[#This Row],[updated_date]])/7,0)=5,4,ROUNDUP(DAY(tbl_raw_data[[#This Row],[updated_date]])/7,0))</f>
        <v>WEEK 2</v>
      </c>
      <c r="N1790" s="50" t="str">
        <f>UPPER(VLOOKUP(tbl_raw_data[[#This Row],[Analyst]],Settiings!$A$2:$B$16,2,0))</f>
        <v>SHAHID</v>
      </c>
      <c r="O1790" s="50" t="str">
        <f>TRIM(UPPER(tbl_raw_data[[#This Row],[Outcome]]))</f>
        <v>WITHDRAW</v>
      </c>
      <c r="P1790" s="50" t="str">
        <f>TRIM(UPPER(tbl_raw_data[[#This Row],[Queue Name]]))</f>
        <v>CONSUMER POST BUREAU</v>
      </c>
      <c r="Q1790" s="50" t="str">
        <f>IF(tbl_raw_data[[#This Row],[Time taken in min]]&lt;=Settiings!$D$2,"SLA_MET","SLA_NOT_MET")</f>
        <v>SLA_MET</v>
      </c>
      <c r="R1790" s="94"/>
    </row>
    <row r="1791" spans="1:18" x14ac:dyDescent="0.3">
      <c r="A1791" s="14" t="s">
        <v>3629</v>
      </c>
      <c r="B1791" s="15">
        <v>45151.490613425929</v>
      </c>
      <c r="C1791" s="10">
        <v>45151.496041666665</v>
      </c>
      <c r="D1791" s="11" t="s">
        <v>55</v>
      </c>
      <c r="E1791" s="12" t="s">
        <v>19</v>
      </c>
      <c r="F1791" s="11" t="s">
        <v>50</v>
      </c>
      <c r="G1791" s="13"/>
      <c r="H1791" s="78" t="s">
        <v>7449</v>
      </c>
      <c r="I1791" s="48">
        <f>tbl_raw_data[[#This Row],[Date Actioned]]-tbl_raw_data[[#This Row],[Date Tagged]]</f>
        <v>5.428240736364387E-3</v>
      </c>
      <c r="J1791" s="46">
        <f>HOUR(tbl_raw_data[[#This Row],[Time_taken]])*60+MINUTE(tbl_raw_data[[#This Row],[Time_taken]])+SECOND(tbl_raw_data[[#This Row],[Time_taken]])/60</f>
        <v>7.8166666666666664</v>
      </c>
      <c r="K1791" s="52">
        <f>DATE(YEAR(tbl_raw_data[[#This Row],[Date Actioned]]),MONTH(tbl_raw_data[[#This Row],[Date Actioned]]),DAY(tbl_raw_data[[#This Row],[Date Actioned]]))</f>
        <v>45151</v>
      </c>
      <c r="L1791" s="50" t="str">
        <f>UPPER(TEXT(tbl_raw_data[[#This Row],[updated_date]],"MMMM"))</f>
        <v>AUGUST</v>
      </c>
      <c r="M1791" s="50" t="str">
        <f>"WEEK "&amp; IF(ROUNDUP(DAY(tbl_raw_data[[#This Row],[updated_date]])/7,0)=5,4,ROUNDUP(DAY(tbl_raw_data[[#This Row],[updated_date]])/7,0))</f>
        <v>WEEK 2</v>
      </c>
      <c r="N1791" s="50" t="str">
        <f>UPPER(VLOOKUP(tbl_raw_data[[#This Row],[Analyst]],Settiings!$A$2:$B$16,2,0))</f>
        <v>SHAHID</v>
      </c>
      <c r="O1791" s="50" t="str">
        <f>TRIM(UPPER(tbl_raw_data[[#This Row],[Outcome]]))</f>
        <v>WITHDRAW</v>
      </c>
      <c r="P1791" s="50" t="str">
        <f>TRIM(UPPER(tbl_raw_data[[#This Row],[Queue Name]]))</f>
        <v>CONSUMER POST BUREAU</v>
      </c>
      <c r="Q1791" s="50" t="str">
        <f>IF(tbl_raw_data[[#This Row],[Time taken in min]]&lt;=Settiings!$D$2,"SLA_MET","SLA_NOT_MET")</f>
        <v>SLA_MET</v>
      </c>
      <c r="R1791" s="94"/>
    </row>
    <row r="1792" spans="1:18" x14ac:dyDescent="0.3">
      <c r="A1792" s="20" t="s">
        <v>3630</v>
      </c>
      <c r="B1792" s="15">
        <v>45151.495659722219</v>
      </c>
      <c r="C1792" s="26">
        <v>45151.503125000003</v>
      </c>
      <c r="D1792" s="27" t="s">
        <v>55</v>
      </c>
      <c r="E1792" s="18" t="s">
        <v>9</v>
      </c>
      <c r="F1792" s="27" t="s">
        <v>16</v>
      </c>
      <c r="G1792" s="19"/>
      <c r="H1792" s="78" t="s">
        <v>7449</v>
      </c>
      <c r="I1792" s="48">
        <f>tbl_raw_data[[#This Row],[Date Actioned]]-tbl_raw_data[[#This Row],[Date Tagged]]</f>
        <v>7.4652777839219198E-3</v>
      </c>
      <c r="J1792" s="46">
        <f>HOUR(tbl_raw_data[[#This Row],[Time_taken]])*60+MINUTE(tbl_raw_data[[#This Row],[Time_taken]])+SECOND(tbl_raw_data[[#This Row],[Time_taken]])/60</f>
        <v>10.75</v>
      </c>
      <c r="K1792" s="52">
        <f>DATE(YEAR(tbl_raw_data[[#This Row],[Date Actioned]]),MONTH(tbl_raw_data[[#This Row],[Date Actioned]]),DAY(tbl_raw_data[[#This Row],[Date Actioned]]))</f>
        <v>45151</v>
      </c>
      <c r="L1792" s="50" t="str">
        <f>UPPER(TEXT(tbl_raw_data[[#This Row],[updated_date]],"MMMM"))</f>
        <v>AUGUST</v>
      </c>
      <c r="M1792" s="50" t="str">
        <f>"WEEK "&amp; IF(ROUNDUP(DAY(tbl_raw_data[[#This Row],[updated_date]])/7,0)=5,4,ROUNDUP(DAY(tbl_raw_data[[#This Row],[updated_date]])/7,0))</f>
        <v>WEEK 2</v>
      </c>
      <c r="N1792" s="50" t="str">
        <f>UPPER(VLOOKUP(tbl_raw_data[[#This Row],[Analyst]],Settiings!$A$2:$B$16,2,0))</f>
        <v>CAMROOON</v>
      </c>
      <c r="O1792" s="50" t="str">
        <f>TRIM(UPPER(tbl_raw_data[[#This Row],[Outcome]]))</f>
        <v>WITHDRAW</v>
      </c>
      <c r="P1792" s="50" t="str">
        <f>TRIM(UPPER(tbl_raw_data[[#This Row],[Queue Name]]))</f>
        <v>CONSUMER EXISTING</v>
      </c>
      <c r="Q1792" s="50" t="str">
        <f>IF(tbl_raw_data[[#This Row],[Time taken in min]]&lt;=Settiings!$D$2,"SLA_MET","SLA_NOT_MET")</f>
        <v>SLA_MET</v>
      </c>
      <c r="R1792" s="94"/>
    </row>
    <row r="1793" spans="1:18" x14ac:dyDescent="0.3">
      <c r="A1793" s="23" t="s">
        <v>3657</v>
      </c>
      <c r="B1793" s="15">
        <v>45151.554710648146</v>
      </c>
      <c r="C1793" s="10">
        <v>45151.567696759259</v>
      </c>
      <c r="D1793" s="11" t="s">
        <v>55</v>
      </c>
      <c r="E1793" s="12" t="s">
        <v>19</v>
      </c>
      <c r="F1793" s="11" t="s">
        <v>76</v>
      </c>
      <c r="G1793" s="13"/>
      <c r="H1793" s="78" t="s">
        <v>7449</v>
      </c>
      <c r="I1793" s="48">
        <f>tbl_raw_data[[#This Row],[Date Actioned]]-tbl_raw_data[[#This Row],[Date Tagged]]</f>
        <v>1.2986111112695653E-2</v>
      </c>
      <c r="J1793" s="46">
        <f>HOUR(tbl_raw_data[[#This Row],[Time_taken]])*60+MINUTE(tbl_raw_data[[#This Row],[Time_taken]])+SECOND(tbl_raw_data[[#This Row],[Time_taken]])/60</f>
        <v>18.7</v>
      </c>
      <c r="K1793" s="52">
        <f>DATE(YEAR(tbl_raw_data[[#This Row],[Date Actioned]]),MONTH(tbl_raw_data[[#This Row],[Date Actioned]]),DAY(tbl_raw_data[[#This Row],[Date Actioned]]))</f>
        <v>45151</v>
      </c>
      <c r="L1793" s="50" t="str">
        <f>UPPER(TEXT(tbl_raw_data[[#This Row],[updated_date]],"MMMM"))</f>
        <v>AUGUST</v>
      </c>
      <c r="M1793" s="50" t="str">
        <f>"WEEK "&amp; IF(ROUNDUP(DAY(tbl_raw_data[[#This Row],[updated_date]])/7,0)=5,4,ROUNDUP(DAY(tbl_raw_data[[#This Row],[updated_date]])/7,0))</f>
        <v>WEEK 2</v>
      </c>
      <c r="N1793" s="50" t="str">
        <f>UPPER(VLOOKUP(tbl_raw_data[[#This Row],[Analyst]],Settiings!$A$2:$B$16,2,0))</f>
        <v>ROHAN</v>
      </c>
      <c r="O1793" s="50" t="str">
        <f>TRIM(UPPER(tbl_raw_data[[#This Row],[Outcome]]))</f>
        <v>WITHDRAW</v>
      </c>
      <c r="P1793" s="50" t="str">
        <f>TRIM(UPPER(tbl_raw_data[[#This Row],[Queue Name]]))</f>
        <v>CONSUMER POST BUREAU</v>
      </c>
      <c r="Q1793" s="50" t="str">
        <f>IF(tbl_raw_data[[#This Row],[Time taken in min]]&lt;=Settiings!$D$2,"SLA_MET","SLA_NOT_MET")</f>
        <v>SLA_MET</v>
      </c>
      <c r="R1793" s="94"/>
    </row>
    <row r="1794" spans="1:18" x14ac:dyDescent="0.3">
      <c r="A1794" s="14" t="s">
        <v>3658</v>
      </c>
      <c r="B1794" s="15">
        <v>45151.555081018516</v>
      </c>
      <c r="C1794" s="26">
        <v>45151.568240740744</v>
      </c>
      <c r="D1794" s="27" t="s">
        <v>55</v>
      </c>
      <c r="E1794" s="18" t="s">
        <v>19</v>
      </c>
      <c r="F1794" s="27" t="s">
        <v>43</v>
      </c>
      <c r="G1794" s="19"/>
      <c r="H1794" s="78" t="s">
        <v>7449</v>
      </c>
      <c r="I1794" s="48">
        <f>tbl_raw_data[[#This Row],[Date Actioned]]-tbl_raw_data[[#This Row],[Date Tagged]]</f>
        <v>1.3159722228010651E-2</v>
      </c>
      <c r="J1794" s="46">
        <f>HOUR(tbl_raw_data[[#This Row],[Time_taken]])*60+MINUTE(tbl_raw_data[[#This Row],[Time_taken]])+SECOND(tbl_raw_data[[#This Row],[Time_taken]])/60</f>
        <v>18.95</v>
      </c>
      <c r="K1794" s="52">
        <f>DATE(YEAR(tbl_raw_data[[#This Row],[Date Actioned]]),MONTH(tbl_raw_data[[#This Row],[Date Actioned]]),DAY(tbl_raw_data[[#This Row],[Date Actioned]]))</f>
        <v>45151</v>
      </c>
      <c r="L1794" s="50" t="str">
        <f>UPPER(TEXT(tbl_raw_data[[#This Row],[updated_date]],"MMMM"))</f>
        <v>AUGUST</v>
      </c>
      <c r="M1794" s="50" t="str">
        <f>"WEEK "&amp; IF(ROUNDUP(DAY(tbl_raw_data[[#This Row],[updated_date]])/7,0)=5,4,ROUNDUP(DAY(tbl_raw_data[[#This Row],[updated_date]])/7,0))</f>
        <v>WEEK 2</v>
      </c>
      <c r="N1794" s="50" t="str">
        <f>UPPER(VLOOKUP(tbl_raw_data[[#This Row],[Analyst]],Settiings!$A$2:$B$16,2,0))</f>
        <v>MERCEDES</v>
      </c>
      <c r="O1794" s="50" t="str">
        <f>TRIM(UPPER(tbl_raw_data[[#This Row],[Outcome]]))</f>
        <v>WITHDRAW</v>
      </c>
      <c r="P1794" s="50" t="str">
        <f>TRIM(UPPER(tbl_raw_data[[#This Row],[Queue Name]]))</f>
        <v>CONSUMER POST BUREAU</v>
      </c>
      <c r="Q1794" s="50" t="str">
        <f>IF(tbl_raw_data[[#This Row],[Time taken in min]]&lt;=Settiings!$D$2,"SLA_MET","SLA_NOT_MET")</f>
        <v>SLA_MET</v>
      </c>
      <c r="R1794" s="94"/>
    </row>
    <row r="1795" spans="1:18" x14ac:dyDescent="0.3">
      <c r="A1795" s="20" t="s">
        <v>3669</v>
      </c>
      <c r="B1795" s="15">
        <v>45151.576111111113</v>
      </c>
      <c r="C1795" s="10">
        <v>45151.585324074076</v>
      </c>
      <c r="D1795" s="11" t="s">
        <v>55</v>
      </c>
      <c r="E1795" s="12" t="s">
        <v>19</v>
      </c>
      <c r="F1795" s="11" t="s">
        <v>686</v>
      </c>
      <c r="G1795" s="13"/>
      <c r="H1795" s="78" t="s">
        <v>7449</v>
      </c>
      <c r="I1795" s="48">
        <f>tbl_raw_data[[#This Row],[Date Actioned]]-tbl_raw_data[[#This Row],[Date Tagged]]</f>
        <v>9.2129629629198462E-3</v>
      </c>
      <c r="J1795" s="46">
        <f>HOUR(tbl_raw_data[[#This Row],[Time_taken]])*60+MINUTE(tbl_raw_data[[#This Row],[Time_taken]])+SECOND(tbl_raw_data[[#This Row],[Time_taken]])/60</f>
        <v>13.266666666666667</v>
      </c>
      <c r="K1795" s="52">
        <f>DATE(YEAR(tbl_raw_data[[#This Row],[Date Actioned]]),MONTH(tbl_raw_data[[#This Row],[Date Actioned]]),DAY(tbl_raw_data[[#This Row],[Date Actioned]]))</f>
        <v>45151</v>
      </c>
      <c r="L1795" s="50" t="str">
        <f>UPPER(TEXT(tbl_raw_data[[#This Row],[updated_date]],"MMMM"))</f>
        <v>AUGUST</v>
      </c>
      <c r="M1795" s="50" t="str">
        <f>"WEEK "&amp; IF(ROUNDUP(DAY(tbl_raw_data[[#This Row],[updated_date]])/7,0)=5,4,ROUNDUP(DAY(tbl_raw_data[[#This Row],[updated_date]])/7,0))</f>
        <v>WEEK 2</v>
      </c>
      <c r="N1795" s="50" t="str">
        <f>UPPER(VLOOKUP(tbl_raw_data[[#This Row],[Analyst]],Settiings!$A$2:$B$16,2,0))</f>
        <v>FARDIN</v>
      </c>
      <c r="O1795" s="50" t="str">
        <f>TRIM(UPPER(tbl_raw_data[[#This Row],[Outcome]]))</f>
        <v>WITHDRAW</v>
      </c>
      <c r="P1795" s="50" t="str">
        <f>TRIM(UPPER(tbl_raw_data[[#This Row],[Queue Name]]))</f>
        <v>CONSUMER POST BUREAU</v>
      </c>
      <c r="Q1795" s="50" t="str">
        <f>IF(tbl_raw_data[[#This Row],[Time taken in min]]&lt;=Settiings!$D$2,"SLA_MET","SLA_NOT_MET")</f>
        <v>SLA_MET</v>
      </c>
      <c r="R1795" s="94"/>
    </row>
    <row r="1796" spans="1:18" x14ac:dyDescent="0.3">
      <c r="A1796" s="23" t="s">
        <v>3750</v>
      </c>
      <c r="B1796" s="15">
        <v>45151.716805555552</v>
      </c>
      <c r="C1796" s="26">
        <v>45151.728263888886</v>
      </c>
      <c r="D1796" s="27" t="s">
        <v>55</v>
      </c>
      <c r="E1796" s="18" t="s">
        <v>19</v>
      </c>
      <c r="F1796" s="27" t="s">
        <v>24</v>
      </c>
      <c r="G1796" s="19"/>
      <c r="H1796" s="78" t="s">
        <v>7449</v>
      </c>
      <c r="I1796" s="48">
        <f>tbl_raw_data[[#This Row],[Date Actioned]]-tbl_raw_data[[#This Row],[Date Tagged]]</f>
        <v>1.1458333334303461E-2</v>
      </c>
      <c r="J1796" s="46">
        <f>HOUR(tbl_raw_data[[#This Row],[Time_taken]])*60+MINUTE(tbl_raw_data[[#This Row],[Time_taken]])+SECOND(tbl_raw_data[[#This Row],[Time_taken]])/60</f>
        <v>16.5</v>
      </c>
      <c r="K1796" s="52">
        <f>DATE(YEAR(tbl_raw_data[[#This Row],[Date Actioned]]),MONTH(tbl_raw_data[[#This Row],[Date Actioned]]),DAY(tbl_raw_data[[#This Row],[Date Actioned]]))</f>
        <v>45151</v>
      </c>
      <c r="L1796" s="50" t="str">
        <f>UPPER(TEXT(tbl_raw_data[[#This Row],[updated_date]],"MMMM"))</f>
        <v>AUGUST</v>
      </c>
      <c r="M1796" s="50" t="str">
        <f>"WEEK "&amp; IF(ROUNDUP(DAY(tbl_raw_data[[#This Row],[updated_date]])/7,0)=5,4,ROUNDUP(DAY(tbl_raw_data[[#This Row],[updated_date]])/7,0))</f>
        <v>WEEK 2</v>
      </c>
      <c r="N1796" s="50" t="str">
        <f>UPPER(VLOOKUP(tbl_raw_data[[#This Row],[Analyst]],Settiings!$A$2:$B$16,2,0))</f>
        <v>QUADIR</v>
      </c>
      <c r="O1796" s="50" t="str">
        <f>TRIM(UPPER(tbl_raw_data[[#This Row],[Outcome]]))</f>
        <v>WITHDRAW</v>
      </c>
      <c r="P1796" s="50" t="str">
        <f>TRIM(UPPER(tbl_raw_data[[#This Row],[Queue Name]]))</f>
        <v>CONSUMER POST BUREAU</v>
      </c>
      <c r="Q1796" s="50" t="str">
        <f>IF(tbl_raw_data[[#This Row],[Time taken in min]]&lt;=Settiings!$D$2,"SLA_MET","SLA_NOT_MET")</f>
        <v>SLA_MET</v>
      </c>
      <c r="R1796" s="94"/>
    </row>
    <row r="1797" spans="1:18" x14ac:dyDescent="0.3">
      <c r="A1797" s="14" t="s">
        <v>3765</v>
      </c>
      <c r="B1797" s="15">
        <v>45151.735439814816</v>
      </c>
      <c r="C1797" s="10">
        <v>45151.742754629631</v>
      </c>
      <c r="D1797" s="11" t="s">
        <v>55</v>
      </c>
      <c r="E1797" s="12" t="s">
        <v>19</v>
      </c>
      <c r="F1797" s="11" t="s">
        <v>76</v>
      </c>
      <c r="G1797" s="13"/>
      <c r="H1797" s="78" t="s">
        <v>7449</v>
      </c>
      <c r="I1797" s="48">
        <f>tbl_raw_data[[#This Row],[Date Actioned]]-tbl_raw_data[[#This Row],[Date Tagged]]</f>
        <v>7.3148148148902692E-3</v>
      </c>
      <c r="J1797" s="46">
        <f>HOUR(tbl_raw_data[[#This Row],[Time_taken]])*60+MINUTE(tbl_raw_data[[#This Row],[Time_taken]])+SECOND(tbl_raw_data[[#This Row],[Time_taken]])/60</f>
        <v>10.533333333333333</v>
      </c>
      <c r="K1797" s="52">
        <f>DATE(YEAR(tbl_raw_data[[#This Row],[Date Actioned]]),MONTH(tbl_raw_data[[#This Row],[Date Actioned]]),DAY(tbl_raw_data[[#This Row],[Date Actioned]]))</f>
        <v>45151</v>
      </c>
      <c r="L1797" s="50" t="str">
        <f>UPPER(TEXT(tbl_raw_data[[#This Row],[updated_date]],"MMMM"))</f>
        <v>AUGUST</v>
      </c>
      <c r="M1797" s="50" t="str">
        <f>"WEEK "&amp; IF(ROUNDUP(DAY(tbl_raw_data[[#This Row],[updated_date]])/7,0)=5,4,ROUNDUP(DAY(tbl_raw_data[[#This Row],[updated_date]])/7,0))</f>
        <v>WEEK 2</v>
      </c>
      <c r="N1797" s="50" t="str">
        <f>UPPER(VLOOKUP(tbl_raw_data[[#This Row],[Analyst]],Settiings!$A$2:$B$16,2,0))</f>
        <v>ROHAN</v>
      </c>
      <c r="O1797" s="50" t="str">
        <f>TRIM(UPPER(tbl_raw_data[[#This Row],[Outcome]]))</f>
        <v>WITHDRAW</v>
      </c>
      <c r="P1797" s="50" t="str">
        <f>TRIM(UPPER(tbl_raw_data[[#This Row],[Queue Name]]))</f>
        <v>CONSUMER POST BUREAU</v>
      </c>
      <c r="Q1797" s="50" t="str">
        <f>IF(tbl_raw_data[[#This Row],[Time taken in min]]&lt;=Settiings!$D$2,"SLA_MET","SLA_NOT_MET")</f>
        <v>SLA_MET</v>
      </c>
      <c r="R1797" s="94"/>
    </row>
    <row r="1798" spans="1:18" x14ac:dyDescent="0.3">
      <c r="A1798" s="20" t="s">
        <v>3774</v>
      </c>
      <c r="B1798" s="15">
        <v>45151.749247685184</v>
      </c>
      <c r="C1798" s="26">
        <v>45151.757870370369</v>
      </c>
      <c r="D1798" s="27" t="s">
        <v>55</v>
      </c>
      <c r="E1798" s="18" t="s">
        <v>19</v>
      </c>
      <c r="F1798" s="27" t="s">
        <v>76</v>
      </c>
      <c r="G1798" s="19"/>
      <c r="H1798" s="78" t="s">
        <v>7449</v>
      </c>
      <c r="I1798" s="48">
        <f>tbl_raw_data[[#This Row],[Date Actioned]]-tbl_raw_data[[#This Row],[Date Tagged]]</f>
        <v>8.6226851854007691E-3</v>
      </c>
      <c r="J1798" s="46">
        <f>HOUR(tbl_raw_data[[#This Row],[Time_taken]])*60+MINUTE(tbl_raw_data[[#This Row],[Time_taken]])+SECOND(tbl_raw_data[[#This Row],[Time_taken]])/60</f>
        <v>12.416666666666666</v>
      </c>
      <c r="K1798" s="52">
        <f>DATE(YEAR(tbl_raw_data[[#This Row],[Date Actioned]]),MONTH(tbl_raw_data[[#This Row],[Date Actioned]]),DAY(tbl_raw_data[[#This Row],[Date Actioned]]))</f>
        <v>45151</v>
      </c>
      <c r="L1798" s="50" t="str">
        <f>UPPER(TEXT(tbl_raw_data[[#This Row],[updated_date]],"MMMM"))</f>
        <v>AUGUST</v>
      </c>
      <c r="M1798" s="50" t="str">
        <f>"WEEK "&amp; IF(ROUNDUP(DAY(tbl_raw_data[[#This Row],[updated_date]])/7,0)=5,4,ROUNDUP(DAY(tbl_raw_data[[#This Row],[updated_date]])/7,0))</f>
        <v>WEEK 2</v>
      </c>
      <c r="N1798" s="50" t="str">
        <f>UPPER(VLOOKUP(tbl_raw_data[[#This Row],[Analyst]],Settiings!$A$2:$B$16,2,0))</f>
        <v>ROHAN</v>
      </c>
      <c r="O1798" s="50" t="str">
        <f>TRIM(UPPER(tbl_raw_data[[#This Row],[Outcome]]))</f>
        <v>WITHDRAW</v>
      </c>
      <c r="P1798" s="50" t="str">
        <f>TRIM(UPPER(tbl_raw_data[[#This Row],[Queue Name]]))</f>
        <v>CONSUMER POST BUREAU</v>
      </c>
      <c r="Q1798" s="50" t="str">
        <f>IF(tbl_raw_data[[#This Row],[Time taken in min]]&lt;=Settiings!$D$2,"SLA_MET","SLA_NOT_MET")</f>
        <v>SLA_MET</v>
      </c>
      <c r="R1798" s="94"/>
    </row>
    <row r="1799" spans="1:18" x14ac:dyDescent="0.3">
      <c r="A1799" s="23" t="s">
        <v>3783</v>
      </c>
      <c r="B1799" s="15">
        <v>45151.785868055558</v>
      </c>
      <c r="C1799" s="10">
        <v>45151.795057870368</v>
      </c>
      <c r="D1799" s="11" t="s">
        <v>55</v>
      </c>
      <c r="E1799" s="12" t="s">
        <v>19</v>
      </c>
      <c r="F1799" s="11" t="s">
        <v>50</v>
      </c>
      <c r="G1799" s="13"/>
      <c r="H1799" s="78" t="s">
        <v>7449</v>
      </c>
      <c r="I1799" s="48">
        <f>tbl_raw_data[[#This Row],[Date Actioned]]-tbl_raw_data[[#This Row],[Date Tagged]]</f>
        <v>9.1898148093605414E-3</v>
      </c>
      <c r="J1799" s="46">
        <f>HOUR(tbl_raw_data[[#This Row],[Time_taken]])*60+MINUTE(tbl_raw_data[[#This Row],[Time_taken]])+SECOND(tbl_raw_data[[#This Row],[Time_taken]])/60</f>
        <v>13.233333333333333</v>
      </c>
      <c r="K1799" s="52">
        <f>DATE(YEAR(tbl_raw_data[[#This Row],[Date Actioned]]),MONTH(tbl_raw_data[[#This Row],[Date Actioned]]),DAY(tbl_raw_data[[#This Row],[Date Actioned]]))</f>
        <v>45151</v>
      </c>
      <c r="L1799" s="50" t="str">
        <f>UPPER(TEXT(tbl_raw_data[[#This Row],[updated_date]],"MMMM"))</f>
        <v>AUGUST</v>
      </c>
      <c r="M1799" s="50" t="str">
        <f>"WEEK "&amp; IF(ROUNDUP(DAY(tbl_raw_data[[#This Row],[updated_date]])/7,0)=5,4,ROUNDUP(DAY(tbl_raw_data[[#This Row],[updated_date]])/7,0))</f>
        <v>WEEK 2</v>
      </c>
      <c r="N1799" s="50" t="str">
        <f>UPPER(VLOOKUP(tbl_raw_data[[#This Row],[Analyst]],Settiings!$A$2:$B$16,2,0))</f>
        <v>SHAHID</v>
      </c>
      <c r="O1799" s="50" t="str">
        <f>TRIM(UPPER(tbl_raw_data[[#This Row],[Outcome]]))</f>
        <v>WITHDRAW</v>
      </c>
      <c r="P1799" s="50" t="str">
        <f>TRIM(UPPER(tbl_raw_data[[#This Row],[Queue Name]]))</f>
        <v>CONSUMER POST BUREAU</v>
      </c>
      <c r="Q1799" s="50" t="str">
        <f>IF(tbl_raw_data[[#This Row],[Time taken in min]]&lt;=Settiings!$D$2,"SLA_MET","SLA_NOT_MET")</f>
        <v>SLA_MET</v>
      </c>
      <c r="R1799" s="94"/>
    </row>
    <row r="1800" spans="1:18" x14ac:dyDescent="0.3">
      <c r="A1800" s="14" t="s">
        <v>3784</v>
      </c>
      <c r="B1800" s="15">
        <v>45151.799212962964</v>
      </c>
      <c r="C1800" s="26">
        <v>45151.808020833334</v>
      </c>
      <c r="D1800" s="27" t="s">
        <v>55</v>
      </c>
      <c r="E1800" s="18" t="s">
        <v>19</v>
      </c>
      <c r="F1800" s="27" t="s">
        <v>24</v>
      </c>
      <c r="G1800" s="19"/>
      <c r="H1800" s="78" t="s">
        <v>7449</v>
      </c>
      <c r="I1800" s="48">
        <f>tbl_raw_data[[#This Row],[Date Actioned]]-tbl_raw_data[[#This Row],[Date Tagged]]</f>
        <v>8.8078703702194616E-3</v>
      </c>
      <c r="J1800" s="46">
        <f>HOUR(tbl_raw_data[[#This Row],[Time_taken]])*60+MINUTE(tbl_raw_data[[#This Row],[Time_taken]])+SECOND(tbl_raw_data[[#This Row],[Time_taken]])/60</f>
        <v>12.683333333333334</v>
      </c>
      <c r="K1800" s="52">
        <f>DATE(YEAR(tbl_raw_data[[#This Row],[Date Actioned]]),MONTH(tbl_raw_data[[#This Row],[Date Actioned]]),DAY(tbl_raw_data[[#This Row],[Date Actioned]]))</f>
        <v>45151</v>
      </c>
      <c r="L1800" s="50" t="str">
        <f>UPPER(TEXT(tbl_raw_data[[#This Row],[updated_date]],"MMMM"))</f>
        <v>AUGUST</v>
      </c>
      <c r="M1800" s="50" t="str">
        <f>"WEEK "&amp; IF(ROUNDUP(DAY(tbl_raw_data[[#This Row],[updated_date]])/7,0)=5,4,ROUNDUP(DAY(tbl_raw_data[[#This Row],[updated_date]])/7,0))</f>
        <v>WEEK 2</v>
      </c>
      <c r="N1800" s="50" t="str">
        <f>UPPER(VLOOKUP(tbl_raw_data[[#This Row],[Analyst]],Settiings!$A$2:$B$16,2,0))</f>
        <v>QUADIR</v>
      </c>
      <c r="O1800" s="50" t="str">
        <f>TRIM(UPPER(tbl_raw_data[[#This Row],[Outcome]]))</f>
        <v>WITHDRAW</v>
      </c>
      <c r="P1800" s="50" t="str">
        <f>TRIM(UPPER(tbl_raw_data[[#This Row],[Queue Name]]))</f>
        <v>CONSUMER POST BUREAU</v>
      </c>
      <c r="Q1800" s="50" t="str">
        <f>IF(tbl_raw_data[[#This Row],[Time taken in min]]&lt;=Settiings!$D$2,"SLA_MET","SLA_NOT_MET")</f>
        <v>SLA_MET</v>
      </c>
      <c r="R1800" s="94"/>
    </row>
    <row r="1801" spans="1:18" x14ac:dyDescent="0.3">
      <c r="A1801" s="20" t="s">
        <v>3792</v>
      </c>
      <c r="B1801" s="15">
        <v>45151.851585648146</v>
      </c>
      <c r="C1801" s="10">
        <v>45152.358831018515</v>
      </c>
      <c r="D1801" s="11" t="s">
        <v>55</v>
      </c>
      <c r="E1801" s="12" t="s">
        <v>19</v>
      </c>
      <c r="F1801" s="11" t="s">
        <v>43</v>
      </c>
      <c r="G1801" s="13"/>
      <c r="H1801" s="78" t="s">
        <v>7449</v>
      </c>
      <c r="I1801" s="48">
        <f>tbl_raw_data[[#This Row],[Date Actioned]]-tbl_raw_data[[#This Row],[Date Tagged]]</f>
        <v>0.50724537036876427</v>
      </c>
      <c r="J1801" s="46">
        <f>HOUR(tbl_raw_data[[#This Row],[Time_taken]])*60+MINUTE(tbl_raw_data[[#This Row],[Time_taken]])+SECOND(tbl_raw_data[[#This Row],[Time_taken]])/60</f>
        <v>730.43333333333328</v>
      </c>
      <c r="K1801" s="52">
        <f>DATE(YEAR(tbl_raw_data[[#This Row],[Date Actioned]]),MONTH(tbl_raw_data[[#This Row],[Date Actioned]]),DAY(tbl_raw_data[[#This Row],[Date Actioned]]))</f>
        <v>45152</v>
      </c>
      <c r="L1801" s="50" t="str">
        <f>UPPER(TEXT(tbl_raw_data[[#This Row],[updated_date]],"MMMM"))</f>
        <v>AUGUST</v>
      </c>
      <c r="M1801" s="50" t="str">
        <f>"WEEK "&amp; IF(ROUNDUP(DAY(tbl_raw_data[[#This Row],[updated_date]])/7,0)=5,4,ROUNDUP(DAY(tbl_raw_data[[#This Row],[updated_date]])/7,0))</f>
        <v>WEEK 2</v>
      </c>
      <c r="N1801" s="50" t="str">
        <f>UPPER(VLOOKUP(tbl_raw_data[[#This Row],[Analyst]],Settiings!$A$2:$B$16,2,0))</f>
        <v>MERCEDES</v>
      </c>
      <c r="O1801" s="50" t="str">
        <f>TRIM(UPPER(tbl_raw_data[[#This Row],[Outcome]]))</f>
        <v>WITHDRAW</v>
      </c>
      <c r="P1801" s="50" t="str">
        <f>TRIM(UPPER(tbl_raw_data[[#This Row],[Queue Name]]))</f>
        <v>CONSUMER POST BUREAU</v>
      </c>
      <c r="Q1801" s="50" t="str">
        <f>IF(tbl_raw_data[[#This Row],[Time taken in min]]&lt;=Settiings!$D$2,"SLA_MET","SLA_NOT_MET")</f>
        <v>SLA_NOT_MET</v>
      </c>
      <c r="R1801" s="94"/>
    </row>
    <row r="1802" spans="1:18" x14ac:dyDescent="0.3">
      <c r="A1802" s="23" t="s">
        <v>3794</v>
      </c>
      <c r="B1802" s="15">
        <v>45151.907916666663</v>
      </c>
      <c r="C1802" s="26">
        <v>45152.363923611112</v>
      </c>
      <c r="D1802" s="27" t="s">
        <v>55</v>
      </c>
      <c r="E1802" s="18" t="s">
        <v>19</v>
      </c>
      <c r="F1802" s="27" t="s">
        <v>43</v>
      </c>
      <c r="G1802" s="19"/>
      <c r="H1802" s="78" t="s">
        <v>7449</v>
      </c>
      <c r="I1802" s="48">
        <f>tbl_raw_data[[#This Row],[Date Actioned]]-tbl_raw_data[[#This Row],[Date Tagged]]</f>
        <v>0.45600694444874534</v>
      </c>
      <c r="J1802" s="46">
        <f>HOUR(tbl_raw_data[[#This Row],[Time_taken]])*60+MINUTE(tbl_raw_data[[#This Row],[Time_taken]])+SECOND(tbl_raw_data[[#This Row],[Time_taken]])/60</f>
        <v>656.65</v>
      </c>
      <c r="K1802" s="52">
        <f>DATE(YEAR(tbl_raw_data[[#This Row],[Date Actioned]]),MONTH(tbl_raw_data[[#This Row],[Date Actioned]]),DAY(tbl_raw_data[[#This Row],[Date Actioned]]))</f>
        <v>45152</v>
      </c>
      <c r="L1802" s="50" t="str">
        <f>UPPER(TEXT(tbl_raw_data[[#This Row],[updated_date]],"MMMM"))</f>
        <v>AUGUST</v>
      </c>
      <c r="M1802" s="50" t="str">
        <f>"WEEK "&amp; IF(ROUNDUP(DAY(tbl_raw_data[[#This Row],[updated_date]])/7,0)=5,4,ROUNDUP(DAY(tbl_raw_data[[#This Row],[updated_date]])/7,0))</f>
        <v>WEEK 2</v>
      </c>
      <c r="N1802" s="50" t="str">
        <f>UPPER(VLOOKUP(tbl_raw_data[[#This Row],[Analyst]],Settiings!$A$2:$B$16,2,0))</f>
        <v>MERCEDES</v>
      </c>
      <c r="O1802" s="50" t="str">
        <f>TRIM(UPPER(tbl_raw_data[[#This Row],[Outcome]]))</f>
        <v>WITHDRAW</v>
      </c>
      <c r="P1802" s="50" t="str">
        <f>TRIM(UPPER(tbl_raw_data[[#This Row],[Queue Name]]))</f>
        <v>CONSUMER POST BUREAU</v>
      </c>
      <c r="Q1802" s="50" t="str">
        <f>IF(tbl_raw_data[[#This Row],[Time taken in min]]&lt;=Settiings!$D$2,"SLA_MET","SLA_NOT_MET")</f>
        <v>SLA_NOT_MET</v>
      </c>
      <c r="R1802" s="94"/>
    </row>
    <row r="1803" spans="1:18" x14ac:dyDescent="0.3">
      <c r="A1803" s="14" t="s">
        <v>3795</v>
      </c>
      <c r="B1803" s="15">
        <v>45151.963796296295</v>
      </c>
      <c r="C1803" s="10">
        <v>45152.372615740744</v>
      </c>
      <c r="D1803" s="11" t="s">
        <v>55</v>
      </c>
      <c r="E1803" s="12" t="s">
        <v>19</v>
      </c>
      <c r="F1803" s="11" t="s">
        <v>686</v>
      </c>
      <c r="G1803" s="13"/>
      <c r="H1803" s="78" t="s">
        <v>7449</v>
      </c>
      <c r="I1803" s="48">
        <f>tbl_raw_data[[#This Row],[Date Actioned]]-tbl_raw_data[[#This Row],[Date Tagged]]</f>
        <v>0.40881944444845431</v>
      </c>
      <c r="J1803" s="46">
        <f>HOUR(tbl_raw_data[[#This Row],[Time_taken]])*60+MINUTE(tbl_raw_data[[#This Row],[Time_taken]])+SECOND(tbl_raw_data[[#This Row],[Time_taken]])/60</f>
        <v>588.70000000000005</v>
      </c>
      <c r="K1803" s="52">
        <f>DATE(YEAR(tbl_raw_data[[#This Row],[Date Actioned]]),MONTH(tbl_raw_data[[#This Row],[Date Actioned]]),DAY(tbl_raw_data[[#This Row],[Date Actioned]]))</f>
        <v>45152</v>
      </c>
      <c r="L1803" s="50" t="str">
        <f>UPPER(TEXT(tbl_raw_data[[#This Row],[updated_date]],"MMMM"))</f>
        <v>AUGUST</v>
      </c>
      <c r="M1803" s="50" t="str">
        <f>"WEEK "&amp; IF(ROUNDUP(DAY(tbl_raw_data[[#This Row],[updated_date]])/7,0)=5,4,ROUNDUP(DAY(tbl_raw_data[[#This Row],[updated_date]])/7,0))</f>
        <v>WEEK 2</v>
      </c>
      <c r="N1803" s="50" t="str">
        <f>UPPER(VLOOKUP(tbl_raw_data[[#This Row],[Analyst]],Settiings!$A$2:$B$16,2,0))</f>
        <v>FARDIN</v>
      </c>
      <c r="O1803" s="50" t="str">
        <f>TRIM(UPPER(tbl_raw_data[[#This Row],[Outcome]]))</f>
        <v>WITHDRAW</v>
      </c>
      <c r="P1803" s="50" t="str">
        <f>TRIM(UPPER(tbl_raw_data[[#This Row],[Queue Name]]))</f>
        <v>CONSUMER POST BUREAU</v>
      </c>
      <c r="Q1803" s="50" t="str">
        <f>IF(tbl_raw_data[[#This Row],[Time taken in min]]&lt;=Settiings!$D$2,"SLA_MET","SLA_NOT_MET")</f>
        <v>SLA_NOT_MET</v>
      </c>
      <c r="R1803" s="94"/>
    </row>
    <row r="1804" spans="1:18" x14ac:dyDescent="0.3">
      <c r="A1804" s="20" t="s">
        <v>3821</v>
      </c>
      <c r="B1804" s="15">
        <v>45152.457465277781</v>
      </c>
      <c r="C1804" s="26">
        <v>45152.464386574073</v>
      </c>
      <c r="D1804" s="27" t="s">
        <v>55</v>
      </c>
      <c r="E1804" s="18" t="s">
        <v>19</v>
      </c>
      <c r="F1804" s="27" t="s">
        <v>50</v>
      </c>
      <c r="G1804" s="19"/>
      <c r="H1804" s="78" t="s">
        <v>7449</v>
      </c>
      <c r="I1804" s="48">
        <f>tbl_raw_data[[#This Row],[Date Actioned]]-tbl_raw_data[[#This Row],[Date Tagged]]</f>
        <v>6.9212962916935794E-3</v>
      </c>
      <c r="J1804" s="46">
        <f>HOUR(tbl_raw_data[[#This Row],[Time_taken]])*60+MINUTE(tbl_raw_data[[#This Row],[Time_taken]])+SECOND(tbl_raw_data[[#This Row],[Time_taken]])/60</f>
        <v>9.9666666666666668</v>
      </c>
      <c r="K1804" s="52">
        <f>DATE(YEAR(tbl_raw_data[[#This Row],[Date Actioned]]),MONTH(tbl_raw_data[[#This Row],[Date Actioned]]),DAY(tbl_raw_data[[#This Row],[Date Actioned]]))</f>
        <v>45152</v>
      </c>
      <c r="L1804" s="50" t="str">
        <f>UPPER(TEXT(tbl_raw_data[[#This Row],[updated_date]],"MMMM"))</f>
        <v>AUGUST</v>
      </c>
      <c r="M1804" s="50" t="str">
        <f>"WEEK "&amp; IF(ROUNDUP(DAY(tbl_raw_data[[#This Row],[updated_date]])/7,0)=5,4,ROUNDUP(DAY(tbl_raw_data[[#This Row],[updated_date]])/7,0))</f>
        <v>WEEK 2</v>
      </c>
      <c r="N1804" s="50" t="str">
        <f>UPPER(VLOOKUP(tbl_raw_data[[#This Row],[Analyst]],Settiings!$A$2:$B$16,2,0))</f>
        <v>SHAHID</v>
      </c>
      <c r="O1804" s="50" t="str">
        <f>TRIM(UPPER(tbl_raw_data[[#This Row],[Outcome]]))</f>
        <v>WITHDRAW</v>
      </c>
      <c r="P1804" s="50" t="str">
        <f>TRIM(UPPER(tbl_raw_data[[#This Row],[Queue Name]]))</f>
        <v>CONSUMER POST BUREAU</v>
      </c>
      <c r="Q1804" s="50" t="str">
        <f>IF(tbl_raw_data[[#This Row],[Time taken in min]]&lt;=Settiings!$D$2,"SLA_MET","SLA_NOT_MET")</f>
        <v>SLA_MET</v>
      </c>
      <c r="R1804" s="94"/>
    </row>
    <row r="1805" spans="1:18" x14ac:dyDescent="0.3">
      <c r="A1805" s="23" t="s">
        <v>3822</v>
      </c>
      <c r="B1805" s="15">
        <v>45152.458611111113</v>
      </c>
      <c r="C1805" s="10">
        <v>45152.472604166665</v>
      </c>
      <c r="D1805" s="11" t="s">
        <v>55</v>
      </c>
      <c r="E1805" s="12" t="s">
        <v>19</v>
      </c>
      <c r="F1805" s="11" t="s">
        <v>50</v>
      </c>
      <c r="G1805" s="13"/>
      <c r="H1805" s="78" t="s">
        <v>7449</v>
      </c>
      <c r="I1805" s="48">
        <f>tbl_raw_data[[#This Row],[Date Actioned]]-tbl_raw_data[[#This Row],[Date Tagged]]</f>
        <v>1.3993055552418809E-2</v>
      </c>
      <c r="J1805" s="46">
        <f>HOUR(tbl_raw_data[[#This Row],[Time_taken]])*60+MINUTE(tbl_raw_data[[#This Row],[Time_taken]])+SECOND(tbl_raw_data[[#This Row],[Time_taken]])/60</f>
        <v>20.149999999999999</v>
      </c>
      <c r="K1805" s="52">
        <f>DATE(YEAR(tbl_raw_data[[#This Row],[Date Actioned]]),MONTH(tbl_raw_data[[#This Row],[Date Actioned]]),DAY(tbl_raw_data[[#This Row],[Date Actioned]]))</f>
        <v>45152</v>
      </c>
      <c r="L1805" s="50" t="str">
        <f>UPPER(TEXT(tbl_raw_data[[#This Row],[updated_date]],"MMMM"))</f>
        <v>AUGUST</v>
      </c>
      <c r="M1805" s="50" t="str">
        <f>"WEEK "&amp; IF(ROUNDUP(DAY(tbl_raw_data[[#This Row],[updated_date]])/7,0)=5,4,ROUNDUP(DAY(tbl_raw_data[[#This Row],[updated_date]])/7,0))</f>
        <v>WEEK 2</v>
      </c>
      <c r="N1805" s="50" t="str">
        <f>UPPER(VLOOKUP(tbl_raw_data[[#This Row],[Analyst]],Settiings!$A$2:$B$16,2,0))</f>
        <v>SHAHID</v>
      </c>
      <c r="O1805" s="50" t="str">
        <f>TRIM(UPPER(tbl_raw_data[[#This Row],[Outcome]]))</f>
        <v>WITHDRAW</v>
      </c>
      <c r="P1805" s="50" t="str">
        <f>TRIM(UPPER(tbl_raw_data[[#This Row],[Queue Name]]))</f>
        <v>CONSUMER POST BUREAU</v>
      </c>
      <c r="Q1805" s="50" t="str">
        <f>IF(tbl_raw_data[[#This Row],[Time taken in min]]&lt;=Settiings!$D$2,"SLA_MET","SLA_NOT_MET")</f>
        <v>SLA_NOT_MET</v>
      </c>
      <c r="R1805" s="94"/>
    </row>
    <row r="1806" spans="1:18" x14ac:dyDescent="0.3">
      <c r="A1806" s="14" t="s">
        <v>3844</v>
      </c>
      <c r="B1806" s="15">
        <v>45152.510057870371</v>
      </c>
      <c r="C1806" s="26">
        <v>45152.518773148149</v>
      </c>
      <c r="D1806" s="27" t="s">
        <v>55</v>
      </c>
      <c r="E1806" s="18" t="s">
        <v>19</v>
      </c>
      <c r="F1806" s="27" t="s">
        <v>1222</v>
      </c>
      <c r="G1806" s="19"/>
      <c r="H1806" s="78" t="s">
        <v>7449</v>
      </c>
      <c r="I1806" s="48">
        <f>tbl_raw_data[[#This Row],[Date Actioned]]-tbl_raw_data[[#This Row],[Date Tagged]]</f>
        <v>8.7152777778101154E-3</v>
      </c>
      <c r="J1806" s="46">
        <f>HOUR(tbl_raw_data[[#This Row],[Time_taken]])*60+MINUTE(tbl_raw_data[[#This Row],[Time_taken]])+SECOND(tbl_raw_data[[#This Row],[Time_taken]])/60</f>
        <v>12.55</v>
      </c>
      <c r="K1806" s="52">
        <f>DATE(YEAR(tbl_raw_data[[#This Row],[Date Actioned]]),MONTH(tbl_raw_data[[#This Row],[Date Actioned]]),DAY(tbl_raw_data[[#This Row],[Date Actioned]]))</f>
        <v>45152</v>
      </c>
      <c r="L1806" s="50" t="str">
        <f>UPPER(TEXT(tbl_raw_data[[#This Row],[updated_date]],"MMMM"))</f>
        <v>AUGUST</v>
      </c>
      <c r="M1806" s="50" t="str">
        <f>"WEEK "&amp; IF(ROUNDUP(DAY(tbl_raw_data[[#This Row],[updated_date]])/7,0)=5,4,ROUNDUP(DAY(tbl_raw_data[[#This Row],[updated_date]])/7,0))</f>
        <v>WEEK 2</v>
      </c>
      <c r="N1806" s="50" t="str">
        <f>UPPER(VLOOKUP(tbl_raw_data[[#This Row],[Analyst]],Settiings!$A$2:$B$16,2,0))</f>
        <v>HARDIK</v>
      </c>
      <c r="O1806" s="50" t="str">
        <f>TRIM(UPPER(tbl_raw_data[[#This Row],[Outcome]]))</f>
        <v>WITHDRAW</v>
      </c>
      <c r="P1806" s="50" t="str">
        <f>TRIM(UPPER(tbl_raw_data[[#This Row],[Queue Name]]))</f>
        <v>CONSUMER POST BUREAU</v>
      </c>
      <c r="Q1806" s="50" t="str">
        <f>IF(tbl_raw_data[[#This Row],[Time taken in min]]&lt;=Settiings!$D$2,"SLA_MET","SLA_NOT_MET")</f>
        <v>SLA_MET</v>
      </c>
      <c r="R1806" s="94"/>
    </row>
    <row r="1807" spans="1:18" x14ac:dyDescent="0.3">
      <c r="A1807" s="20" t="s">
        <v>3892</v>
      </c>
      <c r="B1807" s="15">
        <v>45152.580289351848</v>
      </c>
      <c r="C1807" s="10">
        <v>45152.594189814816</v>
      </c>
      <c r="D1807" s="11" t="s">
        <v>55</v>
      </c>
      <c r="E1807" s="12" t="s">
        <v>9</v>
      </c>
      <c r="F1807" s="11" t="s">
        <v>50</v>
      </c>
      <c r="G1807" s="13"/>
      <c r="H1807" s="78" t="s">
        <v>7449</v>
      </c>
      <c r="I1807" s="48">
        <f>tbl_raw_data[[#This Row],[Date Actioned]]-tbl_raw_data[[#This Row],[Date Tagged]]</f>
        <v>1.3900462967285421E-2</v>
      </c>
      <c r="J1807" s="46">
        <f>HOUR(tbl_raw_data[[#This Row],[Time_taken]])*60+MINUTE(tbl_raw_data[[#This Row],[Time_taken]])+SECOND(tbl_raw_data[[#This Row],[Time_taken]])/60</f>
        <v>20.016666666666666</v>
      </c>
      <c r="K1807" s="52">
        <f>DATE(YEAR(tbl_raw_data[[#This Row],[Date Actioned]]),MONTH(tbl_raw_data[[#This Row],[Date Actioned]]),DAY(tbl_raw_data[[#This Row],[Date Actioned]]))</f>
        <v>45152</v>
      </c>
      <c r="L1807" s="50" t="str">
        <f>UPPER(TEXT(tbl_raw_data[[#This Row],[updated_date]],"MMMM"))</f>
        <v>AUGUST</v>
      </c>
      <c r="M1807" s="50" t="str">
        <f>"WEEK "&amp; IF(ROUNDUP(DAY(tbl_raw_data[[#This Row],[updated_date]])/7,0)=5,4,ROUNDUP(DAY(tbl_raw_data[[#This Row],[updated_date]])/7,0))</f>
        <v>WEEK 2</v>
      </c>
      <c r="N1807" s="50" t="str">
        <f>UPPER(VLOOKUP(tbl_raw_data[[#This Row],[Analyst]],Settiings!$A$2:$B$16,2,0))</f>
        <v>SHAHID</v>
      </c>
      <c r="O1807" s="50" t="str">
        <f>TRIM(UPPER(tbl_raw_data[[#This Row],[Outcome]]))</f>
        <v>WITHDRAW</v>
      </c>
      <c r="P1807" s="50" t="str">
        <f>TRIM(UPPER(tbl_raw_data[[#This Row],[Queue Name]]))</f>
        <v>CONSUMER EXISTING</v>
      </c>
      <c r="Q1807" s="50" t="str">
        <f>IF(tbl_raw_data[[#This Row],[Time taken in min]]&lt;=Settiings!$D$2,"SLA_MET","SLA_NOT_MET")</f>
        <v>SLA_NOT_MET</v>
      </c>
      <c r="R1807" s="94"/>
    </row>
    <row r="1808" spans="1:18" x14ac:dyDescent="0.3">
      <c r="A1808" s="23" t="s">
        <v>3894</v>
      </c>
      <c r="B1808" s="15">
        <v>45152.582430555558</v>
      </c>
      <c r="C1808" s="26">
        <v>45152.591817129629</v>
      </c>
      <c r="D1808" s="27" t="s">
        <v>55</v>
      </c>
      <c r="E1808" s="18" t="s">
        <v>19</v>
      </c>
      <c r="F1808" s="27" t="s">
        <v>76</v>
      </c>
      <c r="G1808" s="19"/>
      <c r="H1808" s="78" t="s">
        <v>7449</v>
      </c>
      <c r="I1808" s="48">
        <f>tbl_raw_data[[#This Row],[Date Actioned]]-tbl_raw_data[[#This Row],[Date Tagged]]</f>
        <v>9.3865740709588863E-3</v>
      </c>
      <c r="J1808" s="46">
        <f>HOUR(tbl_raw_data[[#This Row],[Time_taken]])*60+MINUTE(tbl_raw_data[[#This Row],[Time_taken]])+SECOND(tbl_raw_data[[#This Row],[Time_taken]])/60</f>
        <v>13.516666666666667</v>
      </c>
      <c r="K1808" s="52">
        <f>DATE(YEAR(tbl_raw_data[[#This Row],[Date Actioned]]),MONTH(tbl_raw_data[[#This Row],[Date Actioned]]),DAY(tbl_raw_data[[#This Row],[Date Actioned]]))</f>
        <v>45152</v>
      </c>
      <c r="L1808" s="50" t="str">
        <f>UPPER(TEXT(tbl_raw_data[[#This Row],[updated_date]],"MMMM"))</f>
        <v>AUGUST</v>
      </c>
      <c r="M1808" s="50" t="str">
        <f>"WEEK "&amp; IF(ROUNDUP(DAY(tbl_raw_data[[#This Row],[updated_date]])/7,0)=5,4,ROUNDUP(DAY(tbl_raw_data[[#This Row],[updated_date]])/7,0))</f>
        <v>WEEK 2</v>
      </c>
      <c r="N1808" s="50" t="str">
        <f>UPPER(VLOOKUP(tbl_raw_data[[#This Row],[Analyst]],Settiings!$A$2:$B$16,2,0))</f>
        <v>ROHAN</v>
      </c>
      <c r="O1808" s="50" t="str">
        <f>TRIM(UPPER(tbl_raw_data[[#This Row],[Outcome]]))</f>
        <v>WITHDRAW</v>
      </c>
      <c r="P1808" s="50" t="str">
        <f>TRIM(UPPER(tbl_raw_data[[#This Row],[Queue Name]]))</f>
        <v>CONSUMER POST BUREAU</v>
      </c>
      <c r="Q1808" s="50" t="str">
        <f>IF(tbl_raw_data[[#This Row],[Time taken in min]]&lt;=Settiings!$D$2,"SLA_MET","SLA_NOT_MET")</f>
        <v>SLA_MET</v>
      </c>
      <c r="R1808" s="94"/>
    </row>
    <row r="1809" spans="1:18" x14ac:dyDescent="0.3">
      <c r="A1809" s="14" t="s">
        <v>3895</v>
      </c>
      <c r="B1809" s="15">
        <v>45152.585972222223</v>
      </c>
      <c r="C1809" s="10">
        <v>45152.598773148151</v>
      </c>
      <c r="D1809" s="11" t="s">
        <v>55</v>
      </c>
      <c r="E1809" s="12" t="s">
        <v>19</v>
      </c>
      <c r="F1809" s="11" t="s">
        <v>76</v>
      </c>
      <c r="G1809" s="13"/>
      <c r="H1809" s="78" t="s">
        <v>7449</v>
      </c>
      <c r="I1809" s="48">
        <f>tbl_raw_data[[#This Row],[Date Actioned]]-tbl_raw_data[[#This Row],[Date Tagged]]</f>
        <v>1.280092592787696E-2</v>
      </c>
      <c r="J1809" s="46">
        <f>HOUR(tbl_raw_data[[#This Row],[Time_taken]])*60+MINUTE(tbl_raw_data[[#This Row],[Time_taken]])+SECOND(tbl_raw_data[[#This Row],[Time_taken]])/60</f>
        <v>18.433333333333334</v>
      </c>
      <c r="K1809" s="52">
        <f>DATE(YEAR(tbl_raw_data[[#This Row],[Date Actioned]]),MONTH(tbl_raw_data[[#This Row],[Date Actioned]]),DAY(tbl_raw_data[[#This Row],[Date Actioned]]))</f>
        <v>45152</v>
      </c>
      <c r="L1809" s="50" t="str">
        <f>UPPER(TEXT(tbl_raw_data[[#This Row],[updated_date]],"MMMM"))</f>
        <v>AUGUST</v>
      </c>
      <c r="M1809" s="50" t="str">
        <f>"WEEK "&amp; IF(ROUNDUP(DAY(tbl_raw_data[[#This Row],[updated_date]])/7,0)=5,4,ROUNDUP(DAY(tbl_raw_data[[#This Row],[updated_date]])/7,0))</f>
        <v>WEEK 2</v>
      </c>
      <c r="N1809" s="50" t="str">
        <f>UPPER(VLOOKUP(tbl_raw_data[[#This Row],[Analyst]],Settiings!$A$2:$B$16,2,0))</f>
        <v>ROHAN</v>
      </c>
      <c r="O1809" s="50" t="str">
        <f>TRIM(UPPER(tbl_raw_data[[#This Row],[Outcome]]))</f>
        <v>WITHDRAW</v>
      </c>
      <c r="P1809" s="50" t="str">
        <f>TRIM(UPPER(tbl_raw_data[[#This Row],[Queue Name]]))</f>
        <v>CONSUMER POST BUREAU</v>
      </c>
      <c r="Q1809" s="50" t="str">
        <f>IF(tbl_raw_data[[#This Row],[Time taken in min]]&lt;=Settiings!$D$2,"SLA_MET","SLA_NOT_MET")</f>
        <v>SLA_MET</v>
      </c>
      <c r="R1809" s="94"/>
    </row>
    <row r="1810" spans="1:18" x14ac:dyDescent="0.3">
      <c r="A1810" s="20" t="s">
        <v>3911</v>
      </c>
      <c r="B1810" s="15">
        <v>45152.631319444445</v>
      </c>
      <c r="C1810" s="26">
        <v>45152.645231481481</v>
      </c>
      <c r="D1810" s="27" t="s">
        <v>55</v>
      </c>
      <c r="E1810" s="18" t="s">
        <v>19</v>
      </c>
      <c r="F1810" s="27" t="s">
        <v>1222</v>
      </c>
      <c r="G1810" s="19"/>
      <c r="H1810" s="78" t="s">
        <v>7449</v>
      </c>
      <c r="I1810" s="48">
        <f>tbl_raw_data[[#This Row],[Date Actioned]]-tbl_raw_data[[#This Row],[Date Tagged]]</f>
        <v>1.3912037036789116E-2</v>
      </c>
      <c r="J1810" s="46">
        <f>HOUR(tbl_raw_data[[#This Row],[Time_taken]])*60+MINUTE(tbl_raw_data[[#This Row],[Time_taken]])+SECOND(tbl_raw_data[[#This Row],[Time_taken]])/60</f>
        <v>20.033333333333335</v>
      </c>
      <c r="K1810" s="52">
        <f>DATE(YEAR(tbl_raw_data[[#This Row],[Date Actioned]]),MONTH(tbl_raw_data[[#This Row],[Date Actioned]]),DAY(tbl_raw_data[[#This Row],[Date Actioned]]))</f>
        <v>45152</v>
      </c>
      <c r="L1810" s="50" t="str">
        <f>UPPER(TEXT(tbl_raw_data[[#This Row],[updated_date]],"MMMM"))</f>
        <v>AUGUST</v>
      </c>
      <c r="M1810" s="50" t="str">
        <f>"WEEK "&amp; IF(ROUNDUP(DAY(tbl_raw_data[[#This Row],[updated_date]])/7,0)=5,4,ROUNDUP(DAY(tbl_raw_data[[#This Row],[updated_date]])/7,0))</f>
        <v>WEEK 2</v>
      </c>
      <c r="N1810" s="50" t="str">
        <f>UPPER(VLOOKUP(tbl_raw_data[[#This Row],[Analyst]],Settiings!$A$2:$B$16,2,0))</f>
        <v>HARDIK</v>
      </c>
      <c r="O1810" s="50" t="str">
        <f>TRIM(UPPER(tbl_raw_data[[#This Row],[Outcome]]))</f>
        <v>WITHDRAW</v>
      </c>
      <c r="P1810" s="50" t="str">
        <f>TRIM(UPPER(tbl_raw_data[[#This Row],[Queue Name]]))</f>
        <v>CONSUMER POST BUREAU</v>
      </c>
      <c r="Q1810" s="50" t="str">
        <f>IF(tbl_raw_data[[#This Row],[Time taken in min]]&lt;=Settiings!$D$2,"SLA_MET","SLA_NOT_MET")</f>
        <v>SLA_NOT_MET</v>
      </c>
      <c r="R1810" s="94"/>
    </row>
    <row r="1811" spans="1:18" x14ac:dyDescent="0.3">
      <c r="A1811" s="23" t="s">
        <v>3926</v>
      </c>
      <c r="B1811" s="15">
        <v>45152.658043981479</v>
      </c>
      <c r="C1811" s="10">
        <v>45152.66741898148</v>
      </c>
      <c r="D1811" s="11" t="s">
        <v>55</v>
      </c>
      <c r="E1811" s="12" t="s">
        <v>19</v>
      </c>
      <c r="F1811" s="11" t="s">
        <v>76</v>
      </c>
      <c r="G1811" s="13"/>
      <c r="H1811" s="78" t="s">
        <v>7449</v>
      </c>
      <c r="I1811" s="48">
        <f>tbl_raw_data[[#This Row],[Date Actioned]]-tbl_raw_data[[#This Row],[Date Tagged]]</f>
        <v>9.3750000014551915E-3</v>
      </c>
      <c r="J1811" s="46">
        <f>HOUR(tbl_raw_data[[#This Row],[Time_taken]])*60+MINUTE(tbl_raw_data[[#This Row],[Time_taken]])+SECOND(tbl_raw_data[[#This Row],[Time_taken]])/60</f>
        <v>13.5</v>
      </c>
      <c r="K1811" s="52">
        <f>DATE(YEAR(tbl_raw_data[[#This Row],[Date Actioned]]),MONTH(tbl_raw_data[[#This Row],[Date Actioned]]),DAY(tbl_raw_data[[#This Row],[Date Actioned]]))</f>
        <v>45152</v>
      </c>
      <c r="L1811" s="50" t="str">
        <f>UPPER(TEXT(tbl_raw_data[[#This Row],[updated_date]],"MMMM"))</f>
        <v>AUGUST</v>
      </c>
      <c r="M1811" s="50" t="str">
        <f>"WEEK "&amp; IF(ROUNDUP(DAY(tbl_raw_data[[#This Row],[updated_date]])/7,0)=5,4,ROUNDUP(DAY(tbl_raw_data[[#This Row],[updated_date]])/7,0))</f>
        <v>WEEK 2</v>
      </c>
      <c r="N1811" s="50" t="str">
        <f>UPPER(VLOOKUP(tbl_raw_data[[#This Row],[Analyst]],Settiings!$A$2:$B$16,2,0))</f>
        <v>ROHAN</v>
      </c>
      <c r="O1811" s="50" t="str">
        <f>TRIM(UPPER(tbl_raw_data[[#This Row],[Outcome]]))</f>
        <v>WITHDRAW</v>
      </c>
      <c r="P1811" s="50" t="str">
        <f>TRIM(UPPER(tbl_raw_data[[#This Row],[Queue Name]]))</f>
        <v>CONSUMER POST BUREAU</v>
      </c>
      <c r="Q1811" s="50" t="str">
        <f>IF(tbl_raw_data[[#This Row],[Time taken in min]]&lt;=Settiings!$D$2,"SLA_MET","SLA_NOT_MET")</f>
        <v>SLA_MET</v>
      </c>
      <c r="R1811" s="94"/>
    </row>
    <row r="1812" spans="1:18" x14ac:dyDescent="0.3">
      <c r="A1812" s="14" t="s">
        <v>3934</v>
      </c>
      <c r="B1812" s="15">
        <v>45152.669270833336</v>
      </c>
      <c r="C1812" s="26">
        <v>45152.6794212963</v>
      </c>
      <c r="D1812" s="27" t="s">
        <v>55</v>
      </c>
      <c r="E1812" s="18" t="s">
        <v>19</v>
      </c>
      <c r="F1812" s="27" t="s">
        <v>76</v>
      </c>
      <c r="G1812" s="19"/>
      <c r="H1812" s="78" t="s">
        <v>7449</v>
      </c>
      <c r="I1812" s="48">
        <f>tbl_raw_data[[#This Row],[Date Actioned]]-tbl_raw_data[[#This Row],[Date Tagged]]</f>
        <v>1.0150462963792961E-2</v>
      </c>
      <c r="J1812" s="46">
        <f>HOUR(tbl_raw_data[[#This Row],[Time_taken]])*60+MINUTE(tbl_raw_data[[#This Row],[Time_taken]])+SECOND(tbl_raw_data[[#This Row],[Time_taken]])/60</f>
        <v>14.616666666666667</v>
      </c>
      <c r="K1812" s="52">
        <f>DATE(YEAR(tbl_raw_data[[#This Row],[Date Actioned]]),MONTH(tbl_raw_data[[#This Row],[Date Actioned]]),DAY(tbl_raw_data[[#This Row],[Date Actioned]]))</f>
        <v>45152</v>
      </c>
      <c r="L1812" s="50" t="str">
        <f>UPPER(TEXT(tbl_raw_data[[#This Row],[updated_date]],"MMMM"))</f>
        <v>AUGUST</v>
      </c>
      <c r="M1812" s="50" t="str">
        <f>"WEEK "&amp; IF(ROUNDUP(DAY(tbl_raw_data[[#This Row],[updated_date]])/7,0)=5,4,ROUNDUP(DAY(tbl_raw_data[[#This Row],[updated_date]])/7,0))</f>
        <v>WEEK 2</v>
      </c>
      <c r="N1812" s="50" t="str">
        <f>UPPER(VLOOKUP(tbl_raw_data[[#This Row],[Analyst]],Settiings!$A$2:$B$16,2,0))</f>
        <v>ROHAN</v>
      </c>
      <c r="O1812" s="50" t="str">
        <f>TRIM(UPPER(tbl_raw_data[[#This Row],[Outcome]]))</f>
        <v>WITHDRAW</v>
      </c>
      <c r="P1812" s="50" t="str">
        <f>TRIM(UPPER(tbl_raw_data[[#This Row],[Queue Name]]))</f>
        <v>CONSUMER POST BUREAU</v>
      </c>
      <c r="Q1812" s="50" t="str">
        <f>IF(tbl_raw_data[[#This Row],[Time taken in min]]&lt;=Settiings!$D$2,"SLA_MET","SLA_NOT_MET")</f>
        <v>SLA_MET</v>
      </c>
      <c r="R1812" s="94"/>
    </row>
    <row r="1813" spans="1:18" x14ac:dyDescent="0.3">
      <c r="A1813" s="20" t="s">
        <v>3947</v>
      </c>
      <c r="B1813" s="15">
        <v>45152.684502314813</v>
      </c>
      <c r="C1813" s="10">
        <v>45152.688310185185</v>
      </c>
      <c r="D1813" s="11" t="s">
        <v>55</v>
      </c>
      <c r="E1813" s="12" t="s">
        <v>19</v>
      </c>
      <c r="F1813" s="11" t="s">
        <v>50</v>
      </c>
      <c r="G1813" s="13"/>
      <c r="H1813" s="78" t="s">
        <v>7449</v>
      </c>
      <c r="I1813" s="48">
        <f>tbl_raw_data[[#This Row],[Date Actioned]]-tbl_raw_data[[#This Row],[Date Tagged]]</f>
        <v>3.8078703728388064E-3</v>
      </c>
      <c r="J1813" s="46">
        <f>HOUR(tbl_raw_data[[#This Row],[Time_taken]])*60+MINUTE(tbl_raw_data[[#This Row],[Time_taken]])+SECOND(tbl_raw_data[[#This Row],[Time_taken]])/60</f>
        <v>5.4833333333333334</v>
      </c>
      <c r="K1813" s="52">
        <f>DATE(YEAR(tbl_raw_data[[#This Row],[Date Actioned]]),MONTH(tbl_raw_data[[#This Row],[Date Actioned]]),DAY(tbl_raw_data[[#This Row],[Date Actioned]]))</f>
        <v>45152</v>
      </c>
      <c r="L1813" s="50" t="str">
        <f>UPPER(TEXT(tbl_raw_data[[#This Row],[updated_date]],"MMMM"))</f>
        <v>AUGUST</v>
      </c>
      <c r="M1813" s="50" t="str">
        <f>"WEEK "&amp; IF(ROUNDUP(DAY(tbl_raw_data[[#This Row],[updated_date]])/7,0)=5,4,ROUNDUP(DAY(tbl_raw_data[[#This Row],[updated_date]])/7,0))</f>
        <v>WEEK 2</v>
      </c>
      <c r="N1813" s="50" t="str">
        <f>UPPER(VLOOKUP(tbl_raw_data[[#This Row],[Analyst]],Settiings!$A$2:$B$16,2,0))</f>
        <v>SHAHID</v>
      </c>
      <c r="O1813" s="50" t="str">
        <f>TRIM(UPPER(tbl_raw_data[[#This Row],[Outcome]]))</f>
        <v>WITHDRAW</v>
      </c>
      <c r="P1813" s="50" t="str">
        <f>TRIM(UPPER(tbl_raw_data[[#This Row],[Queue Name]]))</f>
        <v>CONSUMER POST BUREAU</v>
      </c>
      <c r="Q1813" s="50" t="str">
        <f>IF(tbl_raw_data[[#This Row],[Time taken in min]]&lt;=Settiings!$D$2,"SLA_MET","SLA_NOT_MET")</f>
        <v>SLA_MET</v>
      </c>
      <c r="R1813" s="94"/>
    </row>
    <row r="1814" spans="1:18" x14ac:dyDescent="0.3">
      <c r="A1814" s="23" t="s">
        <v>3977</v>
      </c>
      <c r="B1814" s="15">
        <v>45152.72210648148</v>
      </c>
      <c r="C1814" s="26">
        <v>45152.735173611109</v>
      </c>
      <c r="D1814" s="27" t="s">
        <v>55</v>
      </c>
      <c r="E1814" s="18" t="s">
        <v>9</v>
      </c>
      <c r="F1814" s="27" t="s">
        <v>1222</v>
      </c>
      <c r="G1814" s="19"/>
      <c r="H1814" s="78" t="s">
        <v>7449</v>
      </c>
      <c r="I1814" s="48">
        <f>tbl_raw_data[[#This Row],[Date Actioned]]-tbl_raw_data[[#This Row],[Date Tagged]]</f>
        <v>1.3067129628325347E-2</v>
      </c>
      <c r="J1814" s="46">
        <f>HOUR(tbl_raw_data[[#This Row],[Time_taken]])*60+MINUTE(tbl_raw_data[[#This Row],[Time_taken]])+SECOND(tbl_raw_data[[#This Row],[Time_taken]])/60</f>
        <v>18.816666666666666</v>
      </c>
      <c r="K1814" s="52">
        <f>DATE(YEAR(tbl_raw_data[[#This Row],[Date Actioned]]),MONTH(tbl_raw_data[[#This Row],[Date Actioned]]),DAY(tbl_raw_data[[#This Row],[Date Actioned]]))</f>
        <v>45152</v>
      </c>
      <c r="L1814" s="50" t="str">
        <f>UPPER(TEXT(tbl_raw_data[[#This Row],[updated_date]],"MMMM"))</f>
        <v>AUGUST</v>
      </c>
      <c r="M1814" s="50" t="str">
        <f>"WEEK "&amp; IF(ROUNDUP(DAY(tbl_raw_data[[#This Row],[updated_date]])/7,0)=5,4,ROUNDUP(DAY(tbl_raw_data[[#This Row],[updated_date]])/7,0))</f>
        <v>WEEK 2</v>
      </c>
      <c r="N1814" s="50" t="str">
        <f>UPPER(VLOOKUP(tbl_raw_data[[#This Row],[Analyst]],Settiings!$A$2:$B$16,2,0))</f>
        <v>HARDIK</v>
      </c>
      <c r="O1814" s="50" t="str">
        <f>TRIM(UPPER(tbl_raw_data[[#This Row],[Outcome]]))</f>
        <v>WITHDRAW</v>
      </c>
      <c r="P1814" s="50" t="str">
        <f>TRIM(UPPER(tbl_raw_data[[#This Row],[Queue Name]]))</f>
        <v>CONSUMER EXISTING</v>
      </c>
      <c r="Q1814" s="50" t="str">
        <f>IF(tbl_raw_data[[#This Row],[Time taken in min]]&lt;=Settiings!$D$2,"SLA_MET","SLA_NOT_MET")</f>
        <v>SLA_MET</v>
      </c>
      <c r="R1814" s="94"/>
    </row>
    <row r="1815" spans="1:18" x14ac:dyDescent="0.3">
      <c r="A1815" s="14" t="s">
        <v>4013</v>
      </c>
      <c r="B1815" s="15">
        <v>45152.806400462963</v>
      </c>
      <c r="C1815" s="10">
        <v>45152.811226851853</v>
      </c>
      <c r="D1815" s="11" t="s">
        <v>55</v>
      </c>
      <c r="E1815" s="12" t="s">
        <v>19</v>
      </c>
      <c r="F1815" s="11" t="s">
        <v>1222</v>
      </c>
      <c r="G1815" s="13"/>
      <c r="H1815" s="78" t="s">
        <v>7449</v>
      </c>
      <c r="I1815" s="48">
        <f>tbl_raw_data[[#This Row],[Date Actioned]]-tbl_raw_data[[#This Row],[Date Tagged]]</f>
        <v>4.8263888893416151E-3</v>
      </c>
      <c r="J1815" s="46">
        <f>HOUR(tbl_raw_data[[#This Row],[Time_taken]])*60+MINUTE(tbl_raw_data[[#This Row],[Time_taken]])+SECOND(tbl_raw_data[[#This Row],[Time_taken]])/60</f>
        <v>6.95</v>
      </c>
      <c r="K1815" s="52">
        <f>DATE(YEAR(tbl_raw_data[[#This Row],[Date Actioned]]),MONTH(tbl_raw_data[[#This Row],[Date Actioned]]),DAY(tbl_raw_data[[#This Row],[Date Actioned]]))</f>
        <v>45152</v>
      </c>
      <c r="L1815" s="50" t="str">
        <f>UPPER(TEXT(tbl_raw_data[[#This Row],[updated_date]],"MMMM"))</f>
        <v>AUGUST</v>
      </c>
      <c r="M1815" s="50" t="str">
        <f>"WEEK "&amp; IF(ROUNDUP(DAY(tbl_raw_data[[#This Row],[updated_date]])/7,0)=5,4,ROUNDUP(DAY(tbl_raw_data[[#This Row],[updated_date]])/7,0))</f>
        <v>WEEK 2</v>
      </c>
      <c r="N1815" s="50" t="str">
        <f>UPPER(VLOOKUP(tbl_raw_data[[#This Row],[Analyst]],Settiings!$A$2:$B$16,2,0))</f>
        <v>HARDIK</v>
      </c>
      <c r="O1815" s="50" t="str">
        <f>TRIM(UPPER(tbl_raw_data[[#This Row],[Outcome]]))</f>
        <v>WITHDRAW</v>
      </c>
      <c r="P1815" s="50" t="str">
        <f>TRIM(UPPER(tbl_raw_data[[#This Row],[Queue Name]]))</f>
        <v>CONSUMER POST BUREAU</v>
      </c>
      <c r="Q1815" s="50" t="str">
        <f>IF(tbl_raw_data[[#This Row],[Time taken in min]]&lt;=Settiings!$D$2,"SLA_MET","SLA_NOT_MET")</f>
        <v>SLA_MET</v>
      </c>
      <c r="R1815" s="94"/>
    </row>
    <row r="1816" spans="1:18" x14ac:dyDescent="0.3">
      <c r="A1816" s="20" t="s">
        <v>4043</v>
      </c>
      <c r="B1816" s="15">
        <v>45153.42728009259</v>
      </c>
      <c r="C1816" s="26">
        <v>45153.440972222219</v>
      </c>
      <c r="D1816" s="27" t="s">
        <v>55</v>
      </c>
      <c r="E1816" s="18" t="s">
        <v>19</v>
      </c>
      <c r="F1816" s="27" t="s">
        <v>76</v>
      </c>
      <c r="G1816" s="19"/>
      <c r="H1816" s="78" t="s">
        <v>7449</v>
      </c>
      <c r="I1816" s="48">
        <f>tbl_raw_data[[#This Row],[Date Actioned]]-tbl_raw_data[[#This Row],[Date Tagged]]</f>
        <v>1.3692129628907423E-2</v>
      </c>
      <c r="J1816" s="46">
        <f>HOUR(tbl_raw_data[[#This Row],[Time_taken]])*60+MINUTE(tbl_raw_data[[#This Row],[Time_taken]])+SECOND(tbl_raw_data[[#This Row],[Time_taken]])/60</f>
        <v>19.716666666666665</v>
      </c>
      <c r="K1816" s="52">
        <f>DATE(YEAR(tbl_raw_data[[#This Row],[Date Actioned]]),MONTH(tbl_raw_data[[#This Row],[Date Actioned]]),DAY(tbl_raw_data[[#This Row],[Date Actioned]]))</f>
        <v>45153</v>
      </c>
      <c r="L1816" s="50" t="str">
        <f>UPPER(TEXT(tbl_raw_data[[#This Row],[updated_date]],"MMMM"))</f>
        <v>AUGUST</v>
      </c>
      <c r="M1816" s="50" t="str">
        <f>"WEEK "&amp; IF(ROUNDUP(DAY(tbl_raw_data[[#This Row],[updated_date]])/7,0)=5,4,ROUNDUP(DAY(tbl_raw_data[[#This Row],[updated_date]])/7,0))</f>
        <v>WEEK 3</v>
      </c>
      <c r="N1816" s="50" t="str">
        <f>UPPER(VLOOKUP(tbl_raw_data[[#This Row],[Analyst]],Settiings!$A$2:$B$16,2,0))</f>
        <v>ROHAN</v>
      </c>
      <c r="O1816" s="50" t="str">
        <f>TRIM(UPPER(tbl_raw_data[[#This Row],[Outcome]]))</f>
        <v>WITHDRAW</v>
      </c>
      <c r="P1816" s="50" t="str">
        <f>TRIM(UPPER(tbl_raw_data[[#This Row],[Queue Name]]))</f>
        <v>CONSUMER POST BUREAU</v>
      </c>
      <c r="Q1816" s="50" t="str">
        <f>IF(tbl_raw_data[[#This Row],[Time taken in min]]&lt;=Settiings!$D$2,"SLA_MET","SLA_NOT_MET")</f>
        <v>SLA_MET</v>
      </c>
      <c r="R1816" s="94"/>
    </row>
    <row r="1817" spans="1:18" x14ac:dyDescent="0.3">
      <c r="A1817" s="23" t="s">
        <v>4046</v>
      </c>
      <c r="B1817" s="15">
        <v>45153.442476851851</v>
      </c>
      <c r="C1817" s="10">
        <v>45153.448425925926</v>
      </c>
      <c r="D1817" s="11" t="s">
        <v>55</v>
      </c>
      <c r="E1817" s="12" t="s">
        <v>19</v>
      </c>
      <c r="F1817" s="11" t="s">
        <v>686</v>
      </c>
      <c r="G1817" s="13"/>
      <c r="H1817" s="78" t="s">
        <v>7449</v>
      </c>
      <c r="I1817" s="48">
        <f>tbl_raw_data[[#This Row],[Date Actioned]]-tbl_raw_data[[#This Row],[Date Tagged]]</f>
        <v>5.9490740750334226E-3</v>
      </c>
      <c r="J1817" s="46">
        <f>HOUR(tbl_raw_data[[#This Row],[Time_taken]])*60+MINUTE(tbl_raw_data[[#This Row],[Time_taken]])+SECOND(tbl_raw_data[[#This Row],[Time_taken]])/60</f>
        <v>8.5666666666666664</v>
      </c>
      <c r="K1817" s="52">
        <f>DATE(YEAR(tbl_raw_data[[#This Row],[Date Actioned]]),MONTH(tbl_raw_data[[#This Row],[Date Actioned]]),DAY(tbl_raw_data[[#This Row],[Date Actioned]]))</f>
        <v>45153</v>
      </c>
      <c r="L1817" s="50" t="str">
        <f>UPPER(TEXT(tbl_raw_data[[#This Row],[updated_date]],"MMMM"))</f>
        <v>AUGUST</v>
      </c>
      <c r="M1817" s="50" t="str">
        <f>"WEEK "&amp; IF(ROUNDUP(DAY(tbl_raw_data[[#This Row],[updated_date]])/7,0)=5,4,ROUNDUP(DAY(tbl_raw_data[[#This Row],[updated_date]])/7,0))</f>
        <v>WEEK 3</v>
      </c>
      <c r="N1817" s="50" t="str">
        <f>UPPER(VLOOKUP(tbl_raw_data[[#This Row],[Analyst]],Settiings!$A$2:$B$16,2,0))</f>
        <v>FARDIN</v>
      </c>
      <c r="O1817" s="50" t="str">
        <f>TRIM(UPPER(tbl_raw_data[[#This Row],[Outcome]]))</f>
        <v>WITHDRAW</v>
      </c>
      <c r="P1817" s="50" t="str">
        <f>TRIM(UPPER(tbl_raw_data[[#This Row],[Queue Name]]))</f>
        <v>CONSUMER POST BUREAU</v>
      </c>
      <c r="Q1817" s="50" t="str">
        <f>IF(tbl_raw_data[[#This Row],[Time taken in min]]&lt;=Settiings!$D$2,"SLA_MET","SLA_NOT_MET")</f>
        <v>SLA_MET</v>
      </c>
      <c r="R1817" s="94"/>
    </row>
    <row r="1818" spans="1:18" x14ac:dyDescent="0.3">
      <c r="A1818" s="14" t="s">
        <v>4048</v>
      </c>
      <c r="B1818" s="15">
        <v>45153.443645833337</v>
      </c>
      <c r="C1818" s="26">
        <v>45153.462372685186</v>
      </c>
      <c r="D1818" s="27" t="s">
        <v>55</v>
      </c>
      <c r="E1818" s="18" t="s">
        <v>19</v>
      </c>
      <c r="F1818" s="27" t="s">
        <v>10</v>
      </c>
      <c r="G1818" s="19"/>
      <c r="H1818" s="78" t="s">
        <v>7449</v>
      </c>
      <c r="I1818" s="48">
        <f>tbl_raw_data[[#This Row],[Date Actioned]]-tbl_raw_data[[#This Row],[Date Tagged]]</f>
        <v>1.8726851849351078E-2</v>
      </c>
      <c r="J1818" s="46">
        <f>HOUR(tbl_raw_data[[#This Row],[Time_taken]])*60+MINUTE(tbl_raw_data[[#This Row],[Time_taken]])+SECOND(tbl_raw_data[[#This Row],[Time_taken]])/60</f>
        <v>26.966666666666665</v>
      </c>
      <c r="K1818" s="52">
        <f>DATE(YEAR(tbl_raw_data[[#This Row],[Date Actioned]]),MONTH(tbl_raw_data[[#This Row],[Date Actioned]]),DAY(tbl_raw_data[[#This Row],[Date Actioned]]))</f>
        <v>45153</v>
      </c>
      <c r="L1818" s="50" t="str">
        <f>UPPER(TEXT(tbl_raw_data[[#This Row],[updated_date]],"MMMM"))</f>
        <v>AUGUST</v>
      </c>
      <c r="M1818" s="50" t="str">
        <f>"WEEK "&amp; IF(ROUNDUP(DAY(tbl_raw_data[[#This Row],[updated_date]])/7,0)=5,4,ROUNDUP(DAY(tbl_raw_data[[#This Row],[updated_date]])/7,0))</f>
        <v>WEEK 3</v>
      </c>
      <c r="N1818" s="50" t="str">
        <f>UPPER(VLOOKUP(tbl_raw_data[[#This Row],[Analyst]],Settiings!$A$2:$B$16,2,0))</f>
        <v>NITESH</v>
      </c>
      <c r="O1818" s="50" t="str">
        <f>TRIM(UPPER(tbl_raw_data[[#This Row],[Outcome]]))</f>
        <v>WITHDRAW</v>
      </c>
      <c r="P1818" s="50" t="str">
        <f>TRIM(UPPER(tbl_raw_data[[#This Row],[Queue Name]]))</f>
        <v>CONSUMER POST BUREAU</v>
      </c>
      <c r="Q1818" s="50" t="str">
        <f>IF(tbl_raw_data[[#This Row],[Time taken in min]]&lt;=Settiings!$D$2,"SLA_MET","SLA_NOT_MET")</f>
        <v>SLA_NOT_MET</v>
      </c>
      <c r="R1818" s="94"/>
    </row>
    <row r="1819" spans="1:18" x14ac:dyDescent="0.3">
      <c r="A1819" s="20" t="s">
        <v>4055</v>
      </c>
      <c r="B1819" s="15">
        <v>45153.468032407407</v>
      </c>
      <c r="C1819" s="10">
        <v>45153.481863425928</v>
      </c>
      <c r="D1819" s="11" t="s">
        <v>55</v>
      </c>
      <c r="E1819" s="12" t="s">
        <v>19</v>
      </c>
      <c r="F1819" s="11" t="s">
        <v>686</v>
      </c>
      <c r="G1819" s="13"/>
      <c r="H1819" s="78" t="s">
        <v>7449</v>
      </c>
      <c r="I1819" s="48">
        <f>tbl_raw_data[[#This Row],[Date Actioned]]-tbl_raw_data[[#This Row],[Date Tagged]]</f>
        <v>1.3831018521159422E-2</v>
      </c>
      <c r="J1819" s="46">
        <f>HOUR(tbl_raw_data[[#This Row],[Time_taken]])*60+MINUTE(tbl_raw_data[[#This Row],[Time_taken]])+SECOND(tbl_raw_data[[#This Row],[Time_taken]])/60</f>
        <v>19.916666666666668</v>
      </c>
      <c r="K1819" s="52">
        <f>DATE(YEAR(tbl_raw_data[[#This Row],[Date Actioned]]),MONTH(tbl_raw_data[[#This Row],[Date Actioned]]),DAY(tbl_raw_data[[#This Row],[Date Actioned]]))</f>
        <v>45153</v>
      </c>
      <c r="L1819" s="50" t="str">
        <f>UPPER(TEXT(tbl_raw_data[[#This Row],[updated_date]],"MMMM"))</f>
        <v>AUGUST</v>
      </c>
      <c r="M1819" s="50" t="str">
        <f>"WEEK "&amp; IF(ROUNDUP(DAY(tbl_raw_data[[#This Row],[updated_date]])/7,0)=5,4,ROUNDUP(DAY(tbl_raw_data[[#This Row],[updated_date]])/7,0))</f>
        <v>WEEK 3</v>
      </c>
      <c r="N1819" s="50" t="str">
        <f>UPPER(VLOOKUP(tbl_raw_data[[#This Row],[Analyst]],Settiings!$A$2:$B$16,2,0))</f>
        <v>FARDIN</v>
      </c>
      <c r="O1819" s="50" t="str">
        <f>TRIM(UPPER(tbl_raw_data[[#This Row],[Outcome]]))</f>
        <v>WITHDRAW</v>
      </c>
      <c r="P1819" s="50" t="str">
        <f>TRIM(UPPER(tbl_raw_data[[#This Row],[Queue Name]]))</f>
        <v>CONSUMER POST BUREAU</v>
      </c>
      <c r="Q1819" s="50" t="str">
        <f>IF(tbl_raw_data[[#This Row],[Time taken in min]]&lt;=Settiings!$D$2,"SLA_MET","SLA_NOT_MET")</f>
        <v>SLA_MET</v>
      </c>
      <c r="R1819" s="94"/>
    </row>
    <row r="1820" spans="1:18" x14ac:dyDescent="0.3">
      <c r="A1820" s="23" t="s">
        <v>4069</v>
      </c>
      <c r="B1820" s="15">
        <v>45153.4925</v>
      </c>
      <c r="C1820" s="26">
        <v>45153.4996875</v>
      </c>
      <c r="D1820" s="27" t="s">
        <v>55</v>
      </c>
      <c r="E1820" s="18" t="s">
        <v>19</v>
      </c>
      <c r="F1820" s="27" t="s">
        <v>16</v>
      </c>
      <c r="G1820" s="19"/>
      <c r="H1820" s="78" t="s">
        <v>7449</v>
      </c>
      <c r="I1820" s="48">
        <f>tbl_raw_data[[#This Row],[Date Actioned]]-tbl_raw_data[[#This Row],[Date Tagged]]</f>
        <v>7.1874999994179234E-3</v>
      </c>
      <c r="J1820" s="46">
        <f>HOUR(tbl_raw_data[[#This Row],[Time_taken]])*60+MINUTE(tbl_raw_data[[#This Row],[Time_taken]])+SECOND(tbl_raw_data[[#This Row],[Time_taken]])/60</f>
        <v>10.35</v>
      </c>
      <c r="K1820" s="52">
        <f>DATE(YEAR(tbl_raw_data[[#This Row],[Date Actioned]]),MONTH(tbl_raw_data[[#This Row],[Date Actioned]]),DAY(tbl_raw_data[[#This Row],[Date Actioned]]))</f>
        <v>45153</v>
      </c>
      <c r="L1820" s="50" t="str">
        <f>UPPER(TEXT(tbl_raw_data[[#This Row],[updated_date]],"MMMM"))</f>
        <v>AUGUST</v>
      </c>
      <c r="M1820" s="50" t="str">
        <f>"WEEK "&amp; IF(ROUNDUP(DAY(tbl_raw_data[[#This Row],[updated_date]])/7,0)=5,4,ROUNDUP(DAY(tbl_raw_data[[#This Row],[updated_date]])/7,0))</f>
        <v>WEEK 3</v>
      </c>
      <c r="N1820" s="50" t="str">
        <f>UPPER(VLOOKUP(tbl_raw_data[[#This Row],[Analyst]],Settiings!$A$2:$B$16,2,0))</f>
        <v>CAMROOON</v>
      </c>
      <c r="O1820" s="50" t="str">
        <f>TRIM(UPPER(tbl_raw_data[[#This Row],[Outcome]]))</f>
        <v>WITHDRAW</v>
      </c>
      <c r="P1820" s="50" t="str">
        <f>TRIM(UPPER(tbl_raw_data[[#This Row],[Queue Name]]))</f>
        <v>CONSUMER POST BUREAU</v>
      </c>
      <c r="Q1820" s="50" t="str">
        <f>IF(tbl_raw_data[[#This Row],[Time taken in min]]&lt;=Settiings!$D$2,"SLA_MET","SLA_NOT_MET")</f>
        <v>SLA_MET</v>
      </c>
      <c r="R1820" s="94"/>
    </row>
    <row r="1821" spans="1:18" x14ac:dyDescent="0.3">
      <c r="A1821" s="14" t="s">
        <v>4071</v>
      </c>
      <c r="B1821" s="15">
        <v>45153.493622685186</v>
      </c>
      <c r="C1821" s="10">
        <v>45153.500300925924</v>
      </c>
      <c r="D1821" s="11" t="s">
        <v>55</v>
      </c>
      <c r="E1821" s="12" t="s">
        <v>19</v>
      </c>
      <c r="F1821" s="11" t="s">
        <v>10</v>
      </c>
      <c r="G1821" s="13"/>
      <c r="H1821" s="78" t="s">
        <v>7449</v>
      </c>
      <c r="I1821" s="48">
        <f>tbl_raw_data[[#This Row],[Date Actioned]]-tbl_raw_data[[#This Row],[Date Tagged]]</f>
        <v>6.6782407375285402E-3</v>
      </c>
      <c r="J1821" s="46">
        <f>HOUR(tbl_raw_data[[#This Row],[Time_taken]])*60+MINUTE(tbl_raw_data[[#This Row],[Time_taken]])+SECOND(tbl_raw_data[[#This Row],[Time_taken]])/60</f>
        <v>9.6166666666666671</v>
      </c>
      <c r="K1821" s="52">
        <f>DATE(YEAR(tbl_raw_data[[#This Row],[Date Actioned]]),MONTH(tbl_raw_data[[#This Row],[Date Actioned]]),DAY(tbl_raw_data[[#This Row],[Date Actioned]]))</f>
        <v>45153</v>
      </c>
      <c r="L1821" s="50" t="str">
        <f>UPPER(TEXT(tbl_raw_data[[#This Row],[updated_date]],"MMMM"))</f>
        <v>AUGUST</v>
      </c>
      <c r="M1821" s="50" t="str">
        <f>"WEEK "&amp; IF(ROUNDUP(DAY(tbl_raw_data[[#This Row],[updated_date]])/7,0)=5,4,ROUNDUP(DAY(tbl_raw_data[[#This Row],[updated_date]])/7,0))</f>
        <v>WEEK 3</v>
      </c>
      <c r="N1821" s="50" t="str">
        <f>UPPER(VLOOKUP(tbl_raw_data[[#This Row],[Analyst]],Settiings!$A$2:$B$16,2,0))</f>
        <v>NITESH</v>
      </c>
      <c r="O1821" s="50" t="str">
        <f>TRIM(UPPER(tbl_raw_data[[#This Row],[Outcome]]))</f>
        <v>WITHDRAW</v>
      </c>
      <c r="P1821" s="50" t="str">
        <f>TRIM(UPPER(tbl_raw_data[[#This Row],[Queue Name]]))</f>
        <v>CONSUMER POST BUREAU</v>
      </c>
      <c r="Q1821" s="50" t="str">
        <f>IF(tbl_raw_data[[#This Row],[Time taken in min]]&lt;=Settiings!$D$2,"SLA_MET","SLA_NOT_MET")</f>
        <v>SLA_MET</v>
      </c>
      <c r="R1821" s="94"/>
    </row>
    <row r="1822" spans="1:18" x14ac:dyDescent="0.3">
      <c r="A1822" s="20" t="s">
        <v>4086</v>
      </c>
      <c r="B1822" s="15">
        <v>45153.519224537034</v>
      </c>
      <c r="C1822" s="26">
        <v>45153.522800925923</v>
      </c>
      <c r="D1822" s="27" t="s">
        <v>55</v>
      </c>
      <c r="E1822" s="18" t="s">
        <v>19</v>
      </c>
      <c r="F1822" s="27" t="s">
        <v>50</v>
      </c>
      <c r="G1822" s="19"/>
      <c r="H1822" s="78" t="s">
        <v>7449</v>
      </c>
      <c r="I1822" s="48">
        <f>tbl_raw_data[[#This Row],[Date Actioned]]-tbl_raw_data[[#This Row],[Date Tagged]]</f>
        <v>3.5763888881774619E-3</v>
      </c>
      <c r="J1822" s="46">
        <f>HOUR(tbl_raw_data[[#This Row],[Time_taken]])*60+MINUTE(tbl_raw_data[[#This Row],[Time_taken]])+SECOND(tbl_raw_data[[#This Row],[Time_taken]])/60</f>
        <v>5.15</v>
      </c>
      <c r="K1822" s="52">
        <f>DATE(YEAR(tbl_raw_data[[#This Row],[Date Actioned]]),MONTH(tbl_raw_data[[#This Row],[Date Actioned]]),DAY(tbl_raw_data[[#This Row],[Date Actioned]]))</f>
        <v>45153</v>
      </c>
      <c r="L1822" s="50" t="str">
        <f>UPPER(TEXT(tbl_raw_data[[#This Row],[updated_date]],"MMMM"))</f>
        <v>AUGUST</v>
      </c>
      <c r="M1822" s="50" t="str">
        <f>"WEEK "&amp; IF(ROUNDUP(DAY(tbl_raw_data[[#This Row],[updated_date]])/7,0)=5,4,ROUNDUP(DAY(tbl_raw_data[[#This Row],[updated_date]])/7,0))</f>
        <v>WEEK 3</v>
      </c>
      <c r="N1822" s="50" t="str">
        <f>UPPER(VLOOKUP(tbl_raw_data[[#This Row],[Analyst]],Settiings!$A$2:$B$16,2,0))</f>
        <v>SHAHID</v>
      </c>
      <c r="O1822" s="50" t="str">
        <f>TRIM(UPPER(tbl_raw_data[[#This Row],[Outcome]]))</f>
        <v>WITHDRAW</v>
      </c>
      <c r="P1822" s="50" t="str">
        <f>TRIM(UPPER(tbl_raw_data[[#This Row],[Queue Name]]))</f>
        <v>CONSUMER POST BUREAU</v>
      </c>
      <c r="Q1822" s="50" t="str">
        <f>IF(tbl_raw_data[[#This Row],[Time taken in min]]&lt;=Settiings!$D$2,"SLA_MET","SLA_NOT_MET")</f>
        <v>SLA_MET</v>
      </c>
      <c r="R1822" s="94"/>
    </row>
    <row r="1823" spans="1:18" x14ac:dyDescent="0.3">
      <c r="A1823" s="23" t="s">
        <v>4164</v>
      </c>
      <c r="B1823" s="15">
        <v>45153.664039351854</v>
      </c>
      <c r="C1823" s="10">
        <v>45153.668298611112</v>
      </c>
      <c r="D1823" s="11" t="s">
        <v>55</v>
      </c>
      <c r="E1823" s="12" t="s">
        <v>19</v>
      </c>
      <c r="F1823" s="11" t="s">
        <v>65</v>
      </c>
      <c r="G1823" s="13"/>
      <c r="H1823" s="78" t="s">
        <v>7449</v>
      </c>
      <c r="I1823" s="48">
        <f>tbl_raw_data[[#This Row],[Date Actioned]]-tbl_raw_data[[#This Row],[Date Tagged]]</f>
        <v>4.2592592581058852E-3</v>
      </c>
      <c r="J1823" s="46">
        <f>HOUR(tbl_raw_data[[#This Row],[Time_taken]])*60+MINUTE(tbl_raw_data[[#This Row],[Time_taken]])+SECOND(tbl_raw_data[[#This Row],[Time_taken]])/60</f>
        <v>6.1333333333333337</v>
      </c>
      <c r="K1823" s="52">
        <f>DATE(YEAR(tbl_raw_data[[#This Row],[Date Actioned]]),MONTH(tbl_raw_data[[#This Row],[Date Actioned]]),DAY(tbl_raw_data[[#This Row],[Date Actioned]]))</f>
        <v>45153</v>
      </c>
      <c r="L1823" s="50" t="str">
        <f>UPPER(TEXT(tbl_raw_data[[#This Row],[updated_date]],"MMMM"))</f>
        <v>AUGUST</v>
      </c>
      <c r="M1823" s="50" t="str">
        <f>"WEEK "&amp; IF(ROUNDUP(DAY(tbl_raw_data[[#This Row],[updated_date]])/7,0)=5,4,ROUNDUP(DAY(tbl_raw_data[[#This Row],[updated_date]])/7,0))</f>
        <v>WEEK 3</v>
      </c>
      <c r="N1823" s="50" t="str">
        <f>UPPER(VLOOKUP(tbl_raw_data[[#This Row],[Analyst]],Settiings!$A$2:$B$16,2,0))</f>
        <v>SAM</v>
      </c>
      <c r="O1823" s="50" t="str">
        <f>TRIM(UPPER(tbl_raw_data[[#This Row],[Outcome]]))</f>
        <v>WITHDRAW</v>
      </c>
      <c r="P1823" s="50" t="str">
        <f>TRIM(UPPER(tbl_raw_data[[#This Row],[Queue Name]]))</f>
        <v>CONSUMER POST BUREAU</v>
      </c>
      <c r="Q1823" s="50" t="str">
        <f>IF(tbl_raw_data[[#This Row],[Time taken in min]]&lt;=Settiings!$D$2,"SLA_MET","SLA_NOT_MET")</f>
        <v>SLA_MET</v>
      </c>
      <c r="R1823" s="94"/>
    </row>
    <row r="1824" spans="1:18" x14ac:dyDescent="0.3">
      <c r="A1824" s="14" t="s">
        <v>4201</v>
      </c>
      <c r="B1824" s="15">
        <v>45153.73164351852</v>
      </c>
      <c r="C1824" s="26">
        <v>45153.738437499997</v>
      </c>
      <c r="D1824" s="27" t="s">
        <v>55</v>
      </c>
      <c r="E1824" s="18" t="s">
        <v>19</v>
      </c>
      <c r="F1824" s="27" t="s">
        <v>10</v>
      </c>
      <c r="G1824" s="19"/>
      <c r="H1824" s="78" t="s">
        <v>7449</v>
      </c>
      <c r="I1824" s="48">
        <f>tbl_raw_data[[#This Row],[Date Actioned]]-tbl_raw_data[[#This Row],[Date Tagged]]</f>
        <v>6.7939814762212336E-3</v>
      </c>
      <c r="J1824" s="46">
        <f>HOUR(tbl_raw_data[[#This Row],[Time_taken]])*60+MINUTE(tbl_raw_data[[#This Row],[Time_taken]])+SECOND(tbl_raw_data[[#This Row],[Time_taken]])/60</f>
        <v>9.7833333333333332</v>
      </c>
      <c r="K1824" s="52">
        <f>DATE(YEAR(tbl_raw_data[[#This Row],[Date Actioned]]),MONTH(tbl_raw_data[[#This Row],[Date Actioned]]),DAY(tbl_raw_data[[#This Row],[Date Actioned]]))</f>
        <v>45153</v>
      </c>
      <c r="L1824" s="50" t="str">
        <f>UPPER(TEXT(tbl_raw_data[[#This Row],[updated_date]],"MMMM"))</f>
        <v>AUGUST</v>
      </c>
      <c r="M1824" s="50" t="str">
        <f>"WEEK "&amp; IF(ROUNDUP(DAY(tbl_raw_data[[#This Row],[updated_date]])/7,0)=5,4,ROUNDUP(DAY(tbl_raw_data[[#This Row],[updated_date]])/7,0))</f>
        <v>WEEK 3</v>
      </c>
      <c r="N1824" s="50" t="str">
        <f>UPPER(VLOOKUP(tbl_raw_data[[#This Row],[Analyst]],Settiings!$A$2:$B$16,2,0))</f>
        <v>NITESH</v>
      </c>
      <c r="O1824" s="50" t="str">
        <f>TRIM(UPPER(tbl_raw_data[[#This Row],[Outcome]]))</f>
        <v>WITHDRAW</v>
      </c>
      <c r="P1824" s="50" t="str">
        <f>TRIM(UPPER(tbl_raw_data[[#This Row],[Queue Name]]))</f>
        <v>CONSUMER POST BUREAU</v>
      </c>
      <c r="Q1824" s="50" t="str">
        <f>IF(tbl_raw_data[[#This Row],[Time taken in min]]&lt;=Settiings!$D$2,"SLA_MET","SLA_NOT_MET")</f>
        <v>SLA_MET</v>
      </c>
      <c r="R1824" s="94"/>
    </row>
    <row r="1825" spans="1:18" x14ac:dyDescent="0.3">
      <c r="A1825" s="20" t="s">
        <v>4209</v>
      </c>
      <c r="B1825" s="15">
        <v>45153.743807870371</v>
      </c>
      <c r="C1825" s="10">
        <v>45153.753171296295</v>
      </c>
      <c r="D1825" s="11" t="s">
        <v>55</v>
      </c>
      <c r="E1825" s="12" t="s">
        <v>19</v>
      </c>
      <c r="F1825" s="11" t="s">
        <v>16</v>
      </c>
      <c r="G1825" s="13"/>
      <c r="H1825" s="78" t="s">
        <v>7449</v>
      </c>
      <c r="I1825" s="48">
        <f>tbl_raw_data[[#This Row],[Date Actioned]]-tbl_raw_data[[#This Row],[Date Tagged]]</f>
        <v>9.3634259246755391E-3</v>
      </c>
      <c r="J1825" s="46">
        <f>HOUR(tbl_raw_data[[#This Row],[Time_taken]])*60+MINUTE(tbl_raw_data[[#This Row],[Time_taken]])+SECOND(tbl_raw_data[[#This Row],[Time_taken]])/60</f>
        <v>13.483333333333333</v>
      </c>
      <c r="K1825" s="52">
        <f>DATE(YEAR(tbl_raw_data[[#This Row],[Date Actioned]]),MONTH(tbl_raw_data[[#This Row],[Date Actioned]]),DAY(tbl_raw_data[[#This Row],[Date Actioned]]))</f>
        <v>45153</v>
      </c>
      <c r="L1825" s="50" t="str">
        <f>UPPER(TEXT(tbl_raw_data[[#This Row],[updated_date]],"MMMM"))</f>
        <v>AUGUST</v>
      </c>
      <c r="M1825" s="50" t="str">
        <f>"WEEK "&amp; IF(ROUNDUP(DAY(tbl_raw_data[[#This Row],[updated_date]])/7,0)=5,4,ROUNDUP(DAY(tbl_raw_data[[#This Row],[updated_date]])/7,0))</f>
        <v>WEEK 3</v>
      </c>
      <c r="N1825" s="50" t="str">
        <f>UPPER(VLOOKUP(tbl_raw_data[[#This Row],[Analyst]],Settiings!$A$2:$B$16,2,0))</f>
        <v>CAMROOON</v>
      </c>
      <c r="O1825" s="50" t="str">
        <f>TRIM(UPPER(tbl_raw_data[[#This Row],[Outcome]]))</f>
        <v>WITHDRAW</v>
      </c>
      <c r="P1825" s="50" t="str">
        <f>TRIM(UPPER(tbl_raw_data[[#This Row],[Queue Name]]))</f>
        <v>CONSUMER POST BUREAU</v>
      </c>
      <c r="Q1825" s="50" t="str">
        <f>IF(tbl_raw_data[[#This Row],[Time taken in min]]&lt;=Settiings!$D$2,"SLA_MET","SLA_NOT_MET")</f>
        <v>SLA_MET</v>
      </c>
      <c r="R1825" s="94"/>
    </row>
    <row r="1826" spans="1:18" x14ac:dyDescent="0.3">
      <c r="A1826" s="23" t="s">
        <v>4223</v>
      </c>
      <c r="B1826" s="15">
        <v>45154.100081018521</v>
      </c>
      <c r="C1826" s="26">
        <v>45154.362719907411</v>
      </c>
      <c r="D1826" s="27" t="s">
        <v>55</v>
      </c>
      <c r="E1826" s="18" t="s">
        <v>19</v>
      </c>
      <c r="F1826" s="27" t="s">
        <v>686</v>
      </c>
      <c r="G1826" s="19"/>
      <c r="H1826" s="78" t="s">
        <v>7449</v>
      </c>
      <c r="I1826" s="48">
        <f>tbl_raw_data[[#This Row],[Date Actioned]]-tbl_raw_data[[#This Row],[Date Tagged]]</f>
        <v>0.26263888888934162</v>
      </c>
      <c r="J1826" s="46">
        <f>HOUR(tbl_raw_data[[#This Row],[Time_taken]])*60+MINUTE(tbl_raw_data[[#This Row],[Time_taken]])+SECOND(tbl_raw_data[[#This Row],[Time_taken]])/60</f>
        <v>378.2</v>
      </c>
      <c r="K1826" s="52">
        <f>DATE(YEAR(tbl_raw_data[[#This Row],[Date Actioned]]),MONTH(tbl_raw_data[[#This Row],[Date Actioned]]),DAY(tbl_raw_data[[#This Row],[Date Actioned]]))</f>
        <v>45154</v>
      </c>
      <c r="L1826" s="50" t="str">
        <f>UPPER(TEXT(tbl_raw_data[[#This Row],[updated_date]],"MMMM"))</f>
        <v>AUGUST</v>
      </c>
      <c r="M1826" s="50" t="str">
        <f>"WEEK "&amp; IF(ROUNDUP(DAY(tbl_raw_data[[#This Row],[updated_date]])/7,0)=5,4,ROUNDUP(DAY(tbl_raw_data[[#This Row],[updated_date]])/7,0))</f>
        <v>WEEK 3</v>
      </c>
      <c r="N1826" s="50" t="str">
        <f>UPPER(VLOOKUP(tbl_raw_data[[#This Row],[Analyst]],Settiings!$A$2:$B$16,2,0))</f>
        <v>FARDIN</v>
      </c>
      <c r="O1826" s="50" t="str">
        <f>TRIM(UPPER(tbl_raw_data[[#This Row],[Outcome]]))</f>
        <v>WITHDRAW</v>
      </c>
      <c r="P1826" s="50" t="str">
        <f>TRIM(UPPER(tbl_raw_data[[#This Row],[Queue Name]]))</f>
        <v>CONSUMER POST BUREAU</v>
      </c>
      <c r="Q1826" s="50" t="str">
        <f>IF(tbl_raw_data[[#This Row],[Time taken in min]]&lt;=Settiings!$D$2,"SLA_MET","SLA_NOT_MET")</f>
        <v>SLA_NOT_MET</v>
      </c>
      <c r="R1826" s="94"/>
    </row>
    <row r="1827" spans="1:18" x14ac:dyDescent="0.3">
      <c r="A1827" s="14" t="s">
        <v>4254</v>
      </c>
      <c r="B1827" s="15">
        <v>45154.482569444444</v>
      </c>
      <c r="C1827" s="10">
        <v>45154.489768518521</v>
      </c>
      <c r="D1827" s="11" t="s">
        <v>55</v>
      </c>
      <c r="E1827" s="12" t="s">
        <v>19</v>
      </c>
      <c r="F1827" s="11" t="s">
        <v>24</v>
      </c>
      <c r="G1827" s="13"/>
      <c r="H1827" s="78" t="s">
        <v>7449</v>
      </c>
      <c r="I1827" s="48">
        <f>tbl_raw_data[[#This Row],[Date Actioned]]-tbl_raw_data[[#This Row],[Date Tagged]]</f>
        <v>7.1990740761975758E-3</v>
      </c>
      <c r="J1827" s="46">
        <f>HOUR(tbl_raw_data[[#This Row],[Time_taken]])*60+MINUTE(tbl_raw_data[[#This Row],[Time_taken]])+SECOND(tbl_raw_data[[#This Row],[Time_taken]])/60</f>
        <v>10.366666666666667</v>
      </c>
      <c r="K1827" s="52">
        <f>DATE(YEAR(tbl_raw_data[[#This Row],[Date Actioned]]),MONTH(tbl_raw_data[[#This Row],[Date Actioned]]),DAY(tbl_raw_data[[#This Row],[Date Actioned]]))</f>
        <v>45154</v>
      </c>
      <c r="L1827" s="50" t="str">
        <f>UPPER(TEXT(tbl_raw_data[[#This Row],[updated_date]],"MMMM"))</f>
        <v>AUGUST</v>
      </c>
      <c r="M1827" s="50" t="str">
        <f>"WEEK "&amp; IF(ROUNDUP(DAY(tbl_raw_data[[#This Row],[updated_date]])/7,0)=5,4,ROUNDUP(DAY(tbl_raw_data[[#This Row],[updated_date]])/7,0))</f>
        <v>WEEK 3</v>
      </c>
      <c r="N1827" s="50" t="str">
        <f>UPPER(VLOOKUP(tbl_raw_data[[#This Row],[Analyst]],Settiings!$A$2:$B$16,2,0))</f>
        <v>QUADIR</v>
      </c>
      <c r="O1827" s="50" t="str">
        <f>TRIM(UPPER(tbl_raw_data[[#This Row],[Outcome]]))</f>
        <v>WITHDRAW</v>
      </c>
      <c r="P1827" s="50" t="str">
        <f>TRIM(UPPER(tbl_raw_data[[#This Row],[Queue Name]]))</f>
        <v>CONSUMER POST BUREAU</v>
      </c>
      <c r="Q1827" s="50" t="str">
        <f>IF(tbl_raw_data[[#This Row],[Time taken in min]]&lt;=Settiings!$D$2,"SLA_MET","SLA_NOT_MET")</f>
        <v>SLA_MET</v>
      </c>
      <c r="R1827" s="94"/>
    </row>
    <row r="1828" spans="1:18" x14ac:dyDescent="0.3">
      <c r="A1828" s="20" t="s">
        <v>4258</v>
      </c>
      <c r="B1828" s="15">
        <v>45154.486481481479</v>
      </c>
      <c r="C1828" s="26">
        <v>45154.492974537039</v>
      </c>
      <c r="D1828" s="27" t="s">
        <v>55</v>
      </c>
      <c r="E1828" s="18" t="s">
        <v>19</v>
      </c>
      <c r="F1828" s="27" t="s">
        <v>76</v>
      </c>
      <c r="G1828" s="19"/>
      <c r="H1828" s="78" t="s">
        <v>7449</v>
      </c>
      <c r="I1828" s="48">
        <f>tbl_raw_data[[#This Row],[Date Actioned]]-tbl_raw_data[[#This Row],[Date Tagged]]</f>
        <v>6.4930555599858053E-3</v>
      </c>
      <c r="J1828" s="46">
        <f>HOUR(tbl_raw_data[[#This Row],[Time_taken]])*60+MINUTE(tbl_raw_data[[#This Row],[Time_taken]])+SECOND(tbl_raw_data[[#This Row],[Time_taken]])/60</f>
        <v>9.35</v>
      </c>
      <c r="K1828" s="52">
        <f>DATE(YEAR(tbl_raw_data[[#This Row],[Date Actioned]]),MONTH(tbl_raw_data[[#This Row],[Date Actioned]]),DAY(tbl_raw_data[[#This Row],[Date Actioned]]))</f>
        <v>45154</v>
      </c>
      <c r="L1828" s="50" t="str">
        <f>UPPER(TEXT(tbl_raw_data[[#This Row],[updated_date]],"MMMM"))</f>
        <v>AUGUST</v>
      </c>
      <c r="M1828" s="50" t="str">
        <f>"WEEK "&amp; IF(ROUNDUP(DAY(tbl_raw_data[[#This Row],[updated_date]])/7,0)=5,4,ROUNDUP(DAY(tbl_raw_data[[#This Row],[updated_date]])/7,0))</f>
        <v>WEEK 3</v>
      </c>
      <c r="N1828" s="50" t="str">
        <f>UPPER(VLOOKUP(tbl_raw_data[[#This Row],[Analyst]],Settiings!$A$2:$B$16,2,0))</f>
        <v>ROHAN</v>
      </c>
      <c r="O1828" s="50" t="str">
        <f>TRIM(UPPER(tbl_raw_data[[#This Row],[Outcome]]))</f>
        <v>WITHDRAW</v>
      </c>
      <c r="P1828" s="50" t="str">
        <f>TRIM(UPPER(tbl_raw_data[[#This Row],[Queue Name]]))</f>
        <v>CONSUMER POST BUREAU</v>
      </c>
      <c r="Q1828" s="50" t="str">
        <f>IF(tbl_raw_data[[#This Row],[Time taken in min]]&lt;=Settiings!$D$2,"SLA_MET","SLA_NOT_MET")</f>
        <v>SLA_MET</v>
      </c>
      <c r="R1828" s="94"/>
    </row>
    <row r="1829" spans="1:18" x14ac:dyDescent="0.3">
      <c r="A1829" s="23" t="s">
        <v>4263</v>
      </c>
      <c r="B1829" s="15">
        <v>45154.502384259256</v>
      </c>
      <c r="C1829" s="10">
        <v>45154.511550925927</v>
      </c>
      <c r="D1829" s="11" t="s">
        <v>55</v>
      </c>
      <c r="E1829" s="12" t="s">
        <v>19</v>
      </c>
      <c r="F1829" s="11" t="s">
        <v>76</v>
      </c>
      <c r="G1829" s="13"/>
      <c r="H1829" s="78" t="s">
        <v>7449</v>
      </c>
      <c r="I1829" s="48">
        <f>tbl_raw_data[[#This Row],[Date Actioned]]-tbl_raw_data[[#This Row],[Date Tagged]]</f>
        <v>9.1666666703531519E-3</v>
      </c>
      <c r="J1829" s="46">
        <f>HOUR(tbl_raw_data[[#This Row],[Time_taken]])*60+MINUTE(tbl_raw_data[[#This Row],[Time_taken]])+SECOND(tbl_raw_data[[#This Row],[Time_taken]])/60</f>
        <v>13.2</v>
      </c>
      <c r="K1829" s="52">
        <f>DATE(YEAR(tbl_raw_data[[#This Row],[Date Actioned]]),MONTH(tbl_raw_data[[#This Row],[Date Actioned]]),DAY(tbl_raw_data[[#This Row],[Date Actioned]]))</f>
        <v>45154</v>
      </c>
      <c r="L1829" s="50" t="str">
        <f>UPPER(TEXT(tbl_raw_data[[#This Row],[updated_date]],"MMMM"))</f>
        <v>AUGUST</v>
      </c>
      <c r="M1829" s="50" t="str">
        <f>"WEEK "&amp; IF(ROUNDUP(DAY(tbl_raw_data[[#This Row],[updated_date]])/7,0)=5,4,ROUNDUP(DAY(tbl_raw_data[[#This Row],[updated_date]])/7,0))</f>
        <v>WEEK 3</v>
      </c>
      <c r="N1829" s="50" t="str">
        <f>UPPER(VLOOKUP(tbl_raw_data[[#This Row],[Analyst]],Settiings!$A$2:$B$16,2,0))</f>
        <v>ROHAN</v>
      </c>
      <c r="O1829" s="50" t="str">
        <f>TRIM(UPPER(tbl_raw_data[[#This Row],[Outcome]]))</f>
        <v>WITHDRAW</v>
      </c>
      <c r="P1829" s="50" t="str">
        <f>TRIM(UPPER(tbl_raw_data[[#This Row],[Queue Name]]))</f>
        <v>CONSUMER POST BUREAU</v>
      </c>
      <c r="Q1829" s="50" t="str">
        <f>IF(tbl_raw_data[[#This Row],[Time taken in min]]&lt;=Settiings!$D$2,"SLA_MET","SLA_NOT_MET")</f>
        <v>SLA_MET</v>
      </c>
      <c r="R1829" s="94"/>
    </row>
    <row r="1830" spans="1:18" x14ac:dyDescent="0.3">
      <c r="A1830" s="14" t="s">
        <v>4269</v>
      </c>
      <c r="B1830" s="15">
        <v>45154.511655092596</v>
      </c>
      <c r="C1830" s="26">
        <v>45154.524398148147</v>
      </c>
      <c r="D1830" s="27" t="s">
        <v>55</v>
      </c>
      <c r="E1830" s="18" t="s">
        <v>19</v>
      </c>
      <c r="F1830" s="27" t="s">
        <v>10</v>
      </c>
      <c r="G1830" s="19"/>
      <c r="H1830" s="78" t="s">
        <v>7449</v>
      </c>
      <c r="I1830" s="48">
        <f>tbl_raw_data[[#This Row],[Date Actioned]]-tbl_raw_data[[#This Row],[Date Tagged]]</f>
        <v>1.2743055551254656E-2</v>
      </c>
      <c r="J1830" s="46">
        <f>HOUR(tbl_raw_data[[#This Row],[Time_taken]])*60+MINUTE(tbl_raw_data[[#This Row],[Time_taken]])+SECOND(tbl_raw_data[[#This Row],[Time_taken]])/60</f>
        <v>18.350000000000001</v>
      </c>
      <c r="K1830" s="52">
        <f>DATE(YEAR(tbl_raw_data[[#This Row],[Date Actioned]]),MONTH(tbl_raw_data[[#This Row],[Date Actioned]]),DAY(tbl_raw_data[[#This Row],[Date Actioned]]))</f>
        <v>45154</v>
      </c>
      <c r="L1830" s="50" t="str">
        <f>UPPER(TEXT(tbl_raw_data[[#This Row],[updated_date]],"MMMM"))</f>
        <v>AUGUST</v>
      </c>
      <c r="M1830" s="50" t="str">
        <f>"WEEK "&amp; IF(ROUNDUP(DAY(tbl_raw_data[[#This Row],[updated_date]])/7,0)=5,4,ROUNDUP(DAY(tbl_raw_data[[#This Row],[updated_date]])/7,0))</f>
        <v>WEEK 3</v>
      </c>
      <c r="N1830" s="50" t="str">
        <f>UPPER(VLOOKUP(tbl_raw_data[[#This Row],[Analyst]],Settiings!$A$2:$B$16,2,0))</f>
        <v>NITESH</v>
      </c>
      <c r="O1830" s="50" t="str">
        <f>TRIM(UPPER(tbl_raw_data[[#This Row],[Outcome]]))</f>
        <v>WITHDRAW</v>
      </c>
      <c r="P1830" s="50" t="str">
        <f>TRIM(UPPER(tbl_raw_data[[#This Row],[Queue Name]]))</f>
        <v>CONSUMER POST BUREAU</v>
      </c>
      <c r="Q1830" s="50" t="str">
        <f>IF(tbl_raw_data[[#This Row],[Time taken in min]]&lt;=Settiings!$D$2,"SLA_MET","SLA_NOT_MET")</f>
        <v>SLA_MET</v>
      </c>
      <c r="R1830" s="94"/>
    </row>
    <row r="1831" spans="1:18" x14ac:dyDescent="0.3">
      <c r="A1831" s="20" t="s">
        <v>4279</v>
      </c>
      <c r="B1831" s="15">
        <v>45154.529988425929</v>
      </c>
      <c r="C1831" s="10">
        <v>45154.5390625</v>
      </c>
      <c r="D1831" s="11" t="s">
        <v>55</v>
      </c>
      <c r="E1831" s="12" t="s">
        <v>19</v>
      </c>
      <c r="F1831" s="11" t="s">
        <v>76</v>
      </c>
      <c r="G1831" s="13"/>
      <c r="H1831" s="78" t="s">
        <v>7449</v>
      </c>
      <c r="I1831" s="48">
        <f>tbl_raw_data[[#This Row],[Date Actioned]]-tbl_raw_data[[#This Row],[Date Tagged]]</f>
        <v>9.074074070667848E-3</v>
      </c>
      <c r="J1831" s="46">
        <f>HOUR(tbl_raw_data[[#This Row],[Time_taken]])*60+MINUTE(tbl_raw_data[[#This Row],[Time_taken]])+SECOND(tbl_raw_data[[#This Row],[Time_taken]])/60</f>
        <v>13.066666666666666</v>
      </c>
      <c r="K1831" s="52">
        <f>DATE(YEAR(tbl_raw_data[[#This Row],[Date Actioned]]),MONTH(tbl_raw_data[[#This Row],[Date Actioned]]),DAY(tbl_raw_data[[#This Row],[Date Actioned]]))</f>
        <v>45154</v>
      </c>
      <c r="L1831" s="50" t="str">
        <f>UPPER(TEXT(tbl_raw_data[[#This Row],[updated_date]],"MMMM"))</f>
        <v>AUGUST</v>
      </c>
      <c r="M1831" s="50" t="str">
        <f>"WEEK "&amp; IF(ROUNDUP(DAY(tbl_raw_data[[#This Row],[updated_date]])/7,0)=5,4,ROUNDUP(DAY(tbl_raw_data[[#This Row],[updated_date]])/7,0))</f>
        <v>WEEK 3</v>
      </c>
      <c r="N1831" s="50" t="str">
        <f>UPPER(VLOOKUP(tbl_raw_data[[#This Row],[Analyst]],Settiings!$A$2:$B$16,2,0))</f>
        <v>ROHAN</v>
      </c>
      <c r="O1831" s="50" t="str">
        <f>TRIM(UPPER(tbl_raw_data[[#This Row],[Outcome]]))</f>
        <v>WITHDRAW</v>
      </c>
      <c r="P1831" s="50" t="str">
        <f>TRIM(UPPER(tbl_raw_data[[#This Row],[Queue Name]]))</f>
        <v>CONSUMER POST BUREAU</v>
      </c>
      <c r="Q1831" s="50" t="str">
        <f>IF(tbl_raw_data[[#This Row],[Time taken in min]]&lt;=Settiings!$D$2,"SLA_MET","SLA_NOT_MET")</f>
        <v>SLA_MET</v>
      </c>
      <c r="R1831" s="94"/>
    </row>
    <row r="1832" spans="1:18" x14ac:dyDescent="0.3">
      <c r="A1832" s="23" t="s">
        <v>4329</v>
      </c>
      <c r="B1832" s="15">
        <v>45154.59820601852</v>
      </c>
      <c r="C1832" s="26">
        <v>45154.611377314817</v>
      </c>
      <c r="D1832" s="27" t="s">
        <v>55</v>
      </c>
      <c r="E1832" s="18" t="s">
        <v>19</v>
      </c>
      <c r="F1832" s="27" t="s">
        <v>70</v>
      </c>
      <c r="G1832" s="19"/>
      <c r="H1832" s="78" t="s">
        <v>7449</v>
      </c>
      <c r="I1832" s="48">
        <f>tbl_raw_data[[#This Row],[Date Actioned]]-tbl_raw_data[[#This Row],[Date Tagged]]</f>
        <v>1.3171296297514345E-2</v>
      </c>
      <c r="J1832" s="46">
        <f>HOUR(tbl_raw_data[[#This Row],[Time_taken]])*60+MINUTE(tbl_raw_data[[#This Row],[Time_taken]])+SECOND(tbl_raw_data[[#This Row],[Time_taken]])/60</f>
        <v>18.966666666666665</v>
      </c>
      <c r="K1832" s="52">
        <f>DATE(YEAR(tbl_raw_data[[#This Row],[Date Actioned]]),MONTH(tbl_raw_data[[#This Row],[Date Actioned]]),DAY(tbl_raw_data[[#This Row],[Date Actioned]]))</f>
        <v>45154</v>
      </c>
      <c r="L1832" s="50" t="str">
        <f>UPPER(TEXT(tbl_raw_data[[#This Row],[updated_date]],"MMMM"))</f>
        <v>AUGUST</v>
      </c>
      <c r="M1832" s="50" t="str">
        <f>"WEEK "&amp; IF(ROUNDUP(DAY(tbl_raw_data[[#This Row],[updated_date]])/7,0)=5,4,ROUNDUP(DAY(tbl_raw_data[[#This Row],[updated_date]])/7,0))</f>
        <v>WEEK 3</v>
      </c>
      <c r="N1832" s="50" t="str">
        <f>UPPER(VLOOKUP(tbl_raw_data[[#This Row],[Analyst]],Settiings!$A$2:$B$16,2,0))</f>
        <v>ASIF</v>
      </c>
      <c r="O1832" s="50" t="str">
        <f>TRIM(UPPER(tbl_raw_data[[#This Row],[Outcome]]))</f>
        <v>WITHDRAW</v>
      </c>
      <c r="P1832" s="50" t="str">
        <f>TRIM(UPPER(tbl_raw_data[[#This Row],[Queue Name]]))</f>
        <v>CONSUMER POST BUREAU</v>
      </c>
      <c r="Q1832" s="50" t="str">
        <f>IF(tbl_raw_data[[#This Row],[Time taken in min]]&lt;=Settiings!$D$2,"SLA_MET","SLA_NOT_MET")</f>
        <v>SLA_MET</v>
      </c>
      <c r="R1832" s="94"/>
    </row>
    <row r="1833" spans="1:18" x14ac:dyDescent="0.3">
      <c r="A1833" s="14" t="s">
        <v>4333</v>
      </c>
      <c r="B1833" s="15">
        <v>45154.603831018518</v>
      </c>
      <c r="C1833" s="10">
        <v>45154.613969907405</v>
      </c>
      <c r="D1833" s="11" t="s">
        <v>55</v>
      </c>
      <c r="E1833" s="12" t="s">
        <v>19</v>
      </c>
      <c r="F1833" s="11" t="s">
        <v>686</v>
      </c>
      <c r="G1833" s="13"/>
      <c r="H1833" s="78" t="s">
        <v>7449</v>
      </c>
      <c r="I1833" s="48">
        <f>tbl_raw_data[[#This Row],[Date Actioned]]-tbl_raw_data[[#This Row],[Date Tagged]]</f>
        <v>1.0138888887013309E-2</v>
      </c>
      <c r="J1833" s="46">
        <f>HOUR(tbl_raw_data[[#This Row],[Time_taken]])*60+MINUTE(tbl_raw_data[[#This Row],[Time_taken]])+SECOND(tbl_raw_data[[#This Row],[Time_taken]])/60</f>
        <v>14.6</v>
      </c>
      <c r="K1833" s="52">
        <f>DATE(YEAR(tbl_raw_data[[#This Row],[Date Actioned]]),MONTH(tbl_raw_data[[#This Row],[Date Actioned]]),DAY(tbl_raw_data[[#This Row],[Date Actioned]]))</f>
        <v>45154</v>
      </c>
      <c r="L1833" s="50" t="str">
        <f>UPPER(TEXT(tbl_raw_data[[#This Row],[updated_date]],"MMMM"))</f>
        <v>AUGUST</v>
      </c>
      <c r="M1833" s="50" t="str">
        <f>"WEEK "&amp; IF(ROUNDUP(DAY(tbl_raw_data[[#This Row],[updated_date]])/7,0)=5,4,ROUNDUP(DAY(tbl_raw_data[[#This Row],[updated_date]])/7,0))</f>
        <v>WEEK 3</v>
      </c>
      <c r="N1833" s="50" t="str">
        <f>UPPER(VLOOKUP(tbl_raw_data[[#This Row],[Analyst]],Settiings!$A$2:$B$16,2,0))</f>
        <v>FARDIN</v>
      </c>
      <c r="O1833" s="50" t="str">
        <f>TRIM(UPPER(tbl_raw_data[[#This Row],[Outcome]]))</f>
        <v>WITHDRAW</v>
      </c>
      <c r="P1833" s="50" t="str">
        <f>TRIM(UPPER(tbl_raw_data[[#This Row],[Queue Name]]))</f>
        <v>CONSUMER POST BUREAU</v>
      </c>
      <c r="Q1833" s="50" t="str">
        <f>IF(tbl_raw_data[[#This Row],[Time taken in min]]&lt;=Settiings!$D$2,"SLA_MET","SLA_NOT_MET")</f>
        <v>SLA_MET</v>
      </c>
      <c r="R1833" s="94"/>
    </row>
    <row r="1834" spans="1:18" x14ac:dyDescent="0.3">
      <c r="A1834" s="20" t="s">
        <v>4346</v>
      </c>
      <c r="B1834" s="15">
        <v>45154.623506944445</v>
      </c>
      <c r="C1834" s="26">
        <v>45154.63008101852</v>
      </c>
      <c r="D1834" s="27" t="s">
        <v>55</v>
      </c>
      <c r="E1834" s="18" t="s">
        <v>19</v>
      </c>
      <c r="F1834" s="27" t="s">
        <v>686</v>
      </c>
      <c r="G1834" s="19"/>
      <c r="H1834" s="78" t="s">
        <v>7449</v>
      </c>
      <c r="I1834" s="48">
        <f>tbl_raw_data[[#This Row],[Date Actioned]]-tbl_raw_data[[#This Row],[Date Tagged]]</f>
        <v>6.5740740756154992E-3</v>
      </c>
      <c r="J1834" s="46">
        <f>HOUR(tbl_raw_data[[#This Row],[Time_taken]])*60+MINUTE(tbl_raw_data[[#This Row],[Time_taken]])+SECOND(tbl_raw_data[[#This Row],[Time_taken]])/60</f>
        <v>9.4666666666666668</v>
      </c>
      <c r="K1834" s="52">
        <f>DATE(YEAR(tbl_raw_data[[#This Row],[Date Actioned]]),MONTH(tbl_raw_data[[#This Row],[Date Actioned]]),DAY(tbl_raw_data[[#This Row],[Date Actioned]]))</f>
        <v>45154</v>
      </c>
      <c r="L1834" s="50" t="str">
        <f>UPPER(TEXT(tbl_raw_data[[#This Row],[updated_date]],"MMMM"))</f>
        <v>AUGUST</v>
      </c>
      <c r="M1834" s="50" t="str">
        <f>"WEEK "&amp; IF(ROUNDUP(DAY(tbl_raw_data[[#This Row],[updated_date]])/7,0)=5,4,ROUNDUP(DAY(tbl_raw_data[[#This Row],[updated_date]])/7,0))</f>
        <v>WEEK 3</v>
      </c>
      <c r="N1834" s="50" t="str">
        <f>UPPER(VLOOKUP(tbl_raw_data[[#This Row],[Analyst]],Settiings!$A$2:$B$16,2,0))</f>
        <v>FARDIN</v>
      </c>
      <c r="O1834" s="50" t="str">
        <f>TRIM(UPPER(tbl_raw_data[[#This Row],[Outcome]]))</f>
        <v>WITHDRAW</v>
      </c>
      <c r="P1834" s="50" t="str">
        <f>TRIM(UPPER(tbl_raw_data[[#This Row],[Queue Name]]))</f>
        <v>CONSUMER POST BUREAU</v>
      </c>
      <c r="Q1834" s="50" t="str">
        <f>IF(tbl_raw_data[[#This Row],[Time taken in min]]&lt;=Settiings!$D$2,"SLA_MET","SLA_NOT_MET")</f>
        <v>SLA_MET</v>
      </c>
      <c r="R1834" s="94"/>
    </row>
    <row r="1835" spans="1:18" x14ac:dyDescent="0.3">
      <c r="A1835" s="23" t="s">
        <v>4348</v>
      </c>
      <c r="B1835" s="15">
        <v>45154.623981481483</v>
      </c>
      <c r="C1835" s="10">
        <v>45154.632326388892</v>
      </c>
      <c r="D1835" s="11" t="s">
        <v>55</v>
      </c>
      <c r="E1835" s="12" t="s">
        <v>19</v>
      </c>
      <c r="F1835" s="11" t="s">
        <v>1222</v>
      </c>
      <c r="G1835" s="13"/>
      <c r="H1835" s="78" t="s">
        <v>7449</v>
      </c>
      <c r="I1835" s="48">
        <f>tbl_raw_data[[#This Row],[Date Actioned]]-tbl_raw_data[[#This Row],[Date Tagged]]</f>
        <v>8.3449074081727304E-3</v>
      </c>
      <c r="J1835" s="46">
        <f>HOUR(tbl_raw_data[[#This Row],[Time_taken]])*60+MINUTE(tbl_raw_data[[#This Row],[Time_taken]])+SECOND(tbl_raw_data[[#This Row],[Time_taken]])/60</f>
        <v>12.016666666666667</v>
      </c>
      <c r="K1835" s="52">
        <f>DATE(YEAR(tbl_raw_data[[#This Row],[Date Actioned]]),MONTH(tbl_raw_data[[#This Row],[Date Actioned]]),DAY(tbl_raw_data[[#This Row],[Date Actioned]]))</f>
        <v>45154</v>
      </c>
      <c r="L1835" s="50" t="str">
        <f>UPPER(TEXT(tbl_raw_data[[#This Row],[updated_date]],"MMMM"))</f>
        <v>AUGUST</v>
      </c>
      <c r="M1835" s="50" t="str">
        <f>"WEEK "&amp; IF(ROUNDUP(DAY(tbl_raw_data[[#This Row],[updated_date]])/7,0)=5,4,ROUNDUP(DAY(tbl_raw_data[[#This Row],[updated_date]])/7,0))</f>
        <v>WEEK 3</v>
      </c>
      <c r="N1835" s="50" t="str">
        <f>UPPER(VLOOKUP(tbl_raw_data[[#This Row],[Analyst]],Settiings!$A$2:$B$16,2,0))</f>
        <v>HARDIK</v>
      </c>
      <c r="O1835" s="50" t="str">
        <f>TRIM(UPPER(tbl_raw_data[[#This Row],[Outcome]]))</f>
        <v>WITHDRAW</v>
      </c>
      <c r="P1835" s="50" t="str">
        <f>TRIM(UPPER(tbl_raw_data[[#This Row],[Queue Name]]))</f>
        <v>CONSUMER POST BUREAU</v>
      </c>
      <c r="Q1835" s="50" t="str">
        <f>IF(tbl_raw_data[[#This Row],[Time taken in min]]&lt;=Settiings!$D$2,"SLA_MET","SLA_NOT_MET")</f>
        <v>SLA_MET</v>
      </c>
      <c r="R1835" s="94"/>
    </row>
    <row r="1836" spans="1:18" x14ac:dyDescent="0.3">
      <c r="A1836" s="14" t="s">
        <v>4359</v>
      </c>
      <c r="B1836" s="15">
        <v>45154.644097222219</v>
      </c>
      <c r="C1836" s="26">
        <v>45154.654409722221</v>
      </c>
      <c r="D1836" s="27" t="s">
        <v>55</v>
      </c>
      <c r="E1836" s="18" t="s">
        <v>19</v>
      </c>
      <c r="F1836" s="27" t="s">
        <v>1222</v>
      </c>
      <c r="G1836" s="19"/>
      <c r="H1836" s="78" t="s">
        <v>7449</v>
      </c>
      <c r="I1836" s="48">
        <f>tbl_raw_data[[#This Row],[Date Actioned]]-tbl_raw_data[[#This Row],[Date Tagged]]</f>
        <v>1.0312500002328306E-2</v>
      </c>
      <c r="J1836" s="46">
        <f>HOUR(tbl_raw_data[[#This Row],[Time_taken]])*60+MINUTE(tbl_raw_data[[#This Row],[Time_taken]])+SECOND(tbl_raw_data[[#This Row],[Time_taken]])/60</f>
        <v>14.85</v>
      </c>
      <c r="K1836" s="52">
        <f>DATE(YEAR(tbl_raw_data[[#This Row],[Date Actioned]]),MONTH(tbl_raw_data[[#This Row],[Date Actioned]]),DAY(tbl_raw_data[[#This Row],[Date Actioned]]))</f>
        <v>45154</v>
      </c>
      <c r="L1836" s="50" t="str">
        <f>UPPER(TEXT(tbl_raw_data[[#This Row],[updated_date]],"MMMM"))</f>
        <v>AUGUST</v>
      </c>
      <c r="M1836" s="50" t="str">
        <f>"WEEK "&amp; IF(ROUNDUP(DAY(tbl_raw_data[[#This Row],[updated_date]])/7,0)=5,4,ROUNDUP(DAY(tbl_raw_data[[#This Row],[updated_date]])/7,0))</f>
        <v>WEEK 3</v>
      </c>
      <c r="N1836" s="50" t="str">
        <f>UPPER(VLOOKUP(tbl_raw_data[[#This Row],[Analyst]],Settiings!$A$2:$B$16,2,0))</f>
        <v>HARDIK</v>
      </c>
      <c r="O1836" s="50" t="str">
        <f>TRIM(UPPER(tbl_raw_data[[#This Row],[Outcome]]))</f>
        <v>WITHDRAW</v>
      </c>
      <c r="P1836" s="50" t="str">
        <f>TRIM(UPPER(tbl_raw_data[[#This Row],[Queue Name]]))</f>
        <v>CONSUMER POST BUREAU</v>
      </c>
      <c r="Q1836" s="50" t="str">
        <f>IF(tbl_raw_data[[#This Row],[Time taken in min]]&lt;=Settiings!$D$2,"SLA_MET","SLA_NOT_MET")</f>
        <v>SLA_MET</v>
      </c>
      <c r="R1836" s="94"/>
    </row>
    <row r="1837" spans="1:18" x14ac:dyDescent="0.3">
      <c r="A1837" s="20" t="s">
        <v>4364</v>
      </c>
      <c r="B1837" s="15">
        <v>45154.651886574073</v>
      </c>
      <c r="C1837" s="10">
        <v>45154.65965277778</v>
      </c>
      <c r="D1837" s="11" t="s">
        <v>55</v>
      </c>
      <c r="E1837" s="12" t="s">
        <v>19</v>
      </c>
      <c r="F1837" s="11" t="s">
        <v>76</v>
      </c>
      <c r="G1837" s="13"/>
      <c r="H1837" s="78" t="s">
        <v>7449</v>
      </c>
      <c r="I1837" s="48">
        <f>tbl_raw_data[[#This Row],[Date Actioned]]-tbl_raw_data[[#This Row],[Date Tagged]]</f>
        <v>7.7662037074333057E-3</v>
      </c>
      <c r="J1837" s="46">
        <f>HOUR(tbl_raw_data[[#This Row],[Time_taken]])*60+MINUTE(tbl_raw_data[[#This Row],[Time_taken]])+SECOND(tbl_raw_data[[#This Row],[Time_taken]])/60</f>
        <v>11.183333333333334</v>
      </c>
      <c r="K1837" s="52">
        <f>DATE(YEAR(tbl_raw_data[[#This Row],[Date Actioned]]),MONTH(tbl_raw_data[[#This Row],[Date Actioned]]),DAY(tbl_raw_data[[#This Row],[Date Actioned]]))</f>
        <v>45154</v>
      </c>
      <c r="L1837" s="50" t="str">
        <f>UPPER(TEXT(tbl_raw_data[[#This Row],[updated_date]],"MMMM"))</f>
        <v>AUGUST</v>
      </c>
      <c r="M1837" s="50" t="str">
        <f>"WEEK "&amp; IF(ROUNDUP(DAY(tbl_raw_data[[#This Row],[updated_date]])/7,0)=5,4,ROUNDUP(DAY(tbl_raw_data[[#This Row],[updated_date]])/7,0))</f>
        <v>WEEK 3</v>
      </c>
      <c r="N1837" s="50" t="str">
        <f>UPPER(VLOOKUP(tbl_raw_data[[#This Row],[Analyst]],Settiings!$A$2:$B$16,2,0))</f>
        <v>ROHAN</v>
      </c>
      <c r="O1837" s="50" t="str">
        <f>TRIM(UPPER(tbl_raw_data[[#This Row],[Outcome]]))</f>
        <v>WITHDRAW</v>
      </c>
      <c r="P1837" s="50" t="str">
        <f>TRIM(UPPER(tbl_raw_data[[#This Row],[Queue Name]]))</f>
        <v>CONSUMER POST BUREAU</v>
      </c>
      <c r="Q1837" s="50" t="str">
        <f>IF(tbl_raw_data[[#This Row],[Time taken in min]]&lt;=Settiings!$D$2,"SLA_MET","SLA_NOT_MET")</f>
        <v>SLA_MET</v>
      </c>
      <c r="R1837" s="94"/>
    </row>
    <row r="1838" spans="1:18" x14ac:dyDescent="0.3">
      <c r="A1838" s="23" t="s">
        <v>4391</v>
      </c>
      <c r="B1838" s="15">
        <v>45154.682164351849</v>
      </c>
      <c r="C1838" s="26">
        <v>45154.696226851855</v>
      </c>
      <c r="D1838" s="27" t="s">
        <v>55</v>
      </c>
      <c r="E1838" s="18" t="s">
        <v>19</v>
      </c>
      <c r="F1838" s="27" t="s">
        <v>1222</v>
      </c>
      <c r="G1838" s="19"/>
      <c r="H1838" s="78" t="s">
        <v>7449</v>
      </c>
      <c r="I1838" s="48">
        <f>tbl_raw_data[[#This Row],[Date Actioned]]-tbl_raw_data[[#This Row],[Date Tagged]]</f>
        <v>1.4062500005820766E-2</v>
      </c>
      <c r="J1838" s="46">
        <f>HOUR(tbl_raw_data[[#This Row],[Time_taken]])*60+MINUTE(tbl_raw_data[[#This Row],[Time_taken]])+SECOND(tbl_raw_data[[#This Row],[Time_taken]])/60</f>
        <v>20.25</v>
      </c>
      <c r="K1838" s="52">
        <f>DATE(YEAR(tbl_raw_data[[#This Row],[Date Actioned]]),MONTH(tbl_raw_data[[#This Row],[Date Actioned]]),DAY(tbl_raw_data[[#This Row],[Date Actioned]]))</f>
        <v>45154</v>
      </c>
      <c r="L1838" s="50" t="str">
        <f>UPPER(TEXT(tbl_raw_data[[#This Row],[updated_date]],"MMMM"))</f>
        <v>AUGUST</v>
      </c>
      <c r="M1838" s="50" t="str">
        <f>"WEEK "&amp; IF(ROUNDUP(DAY(tbl_raw_data[[#This Row],[updated_date]])/7,0)=5,4,ROUNDUP(DAY(tbl_raw_data[[#This Row],[updated_date]])/7,0))</f>
        <v>WEEK 3</v>
      </c>
      <c r="N1838" s="50" t="str">
        <f>UPPER(VLOOKUP(tbl_raw_data[[#This Row],[Analyst]],Settiings!$A$2:$B$16,2,0))</f>
        <v>HARDIK</v>
      </c>
      <c r="O1838" s="50" t="str">
        <f>TRIM(UPPER(tbl_raw_data[[#This Row],[Outcome]]))</f>
        <v>WITHDRAW</v>
      </c>
      <c r="P1838" s="50" t="str">
        <f>TRIM(UPPER(tbl_raw_data[[#This Row],[Queue Name]]))</f>
        <v>CONSUMER POST BUREAU</v>
      </c>
      <c r="Q1838" s="50" t="str">
        <f>IF(tbl_raw_data[[#This Row],[Time taken in min]]&lt;=Settiings!$D$2,"SLA_MET","SLA_NOT_MET")</f>
        <v>SLA_NOT_MET</v>
      </c>
      <c r="R1838" s="94"/>
    </row>
    <row r="1839" spans="1:18" x14ac:dyDescent="0.3">
      <c r="A1839" s="14" t="s">
        <v>4404</v>
      </c>
      <c r="B1839" s="15">
        <v>45154.700127314813</v>
      </c>
      <c r="C1839" s="10">
        <v>45154.718622685185</v>
      </c>
      <c r="D1839" s="11" t="s">
        <v>55</v>
      </c>
      <c r="E1839" s="12" t="s">
        <v>19</v>
      </c>
      <c r="F1839" s="11" t="s">
        <v>24</v>
      </c>
      <c r="G1839" s="13"/>
      <c r="H1839" s="78" t="s">
        <v>7449</v>
      </c>
      <c r="I1839" s="48">
        <f>tbl_raw_data[[#This Row],[Date Actioned]]-tbl_raw_data[[#This Row],[Date Tagged]]</f>
        <v>1.8495370371965691E-2</v>
      </c>
      <c r="J1839" s="46">
        <f>HOUR(tbl_raw_data[[#This Row],[Time_taken]])*60+MINUTE(tbl_raw_data[[#This Row],[Time_taken]])+SECOND(tbl_raw_data[[#This Row],[Time_taken]])/60</f>
        <v>26.633333333333333</v>
      </c>
      <c r="K1839" s="52">
        <f>DATE(YEAR(tbl_raw_data[[#This Row],[Date Actioned]]),MONTH(tbl_raw_data[[#This Row],[Date Actioned]]),DAY(tbl_raw_data[[#This Row],[Date Actioned]]))</f>
        <v>45154</v>
      </c>
      <c r="L1839" s="50" t="str">
        <f>UPPER(TEXT(tbl_raw_data[[#This Row],[updated_date]],"MMMM"))</f>
        <v>AUGUST</v>
      </c>
      <c r="M1839" s="50" t="str">
        <f>"WEEK "&amp; IF(ROUNDUP(DAY(tbl_raw_data[[#This Row],[updated_date]])/7,0)=5,4,ROUNDUP(DAY(tbl_raw_data[[#This Row],[updated_date]])/7,0))</f>
        <v>WEEK 3</v>
      </c>
      <c r="N1839" s="50" t="str">
        <f>UPPER(VLOOKUP(tbl_raw_data[[#This Row],[Analyst]],Settiings!$A$2:$B$16,2,0))</f>
        <v>QUADIR</v>
      </c>
      <c r="O1839" s="50" t="str">
        <f>TRIM(UPPER(tbl_raw_data[[#This Row],[Outcome]]))</f>
        <v>WITHDRAW</v>
      </c>
      <c r="P1839" s="50" t="str">
        <f>TRIM(UPPER(tbl_raw_data[[#This Row],[Queue Name]]))</f>
        <v>CONSUMER POST BUREAU</v>
      </c>
      <c r="Q1839" s="50" t="str">
        <f>IF(tbl_raw_data[[#This Row],[Time taken in min]]&lt;=Settiings!$D$2,"SLA_MET","SLA_NOT_MET")</f>
        <v>SLA_NOT_MET</v>
      </c>
      <c r="R1839" s="94"/>
    </row>
    <row r="1840" spans="1:18" x14ac:dyDescent="0.3">
      <c r="A1840" s="20" t="s">
        <v>4411</v>
      </c>
      <c r="B1840" s="15">
        <v>45154.726712962962</v>
      </c>
      <c r="C1840" s="26">
        <v>45154.752071759256</v>
      </c>
      <c r="D1840" s="27" t="s">
        <v>55</v>
      </c>
      <c r="E1840" s="18" t="s">
        <v>19</v>
      </c>
      <c r="F1840" s="27" t="s">
        <v>10</v>
      </c>
      <c r="G1840" s="19"/>
      <c r="H1840" s="78" t="s">
        <v>7449</v>
      </c>
      <c r="I1840" s="48">
        <f>tbl_raw_data[[#This Row],[Date Actioned]]-tbl_raw_data[[#This Row],[Date Tagged]]</f>
        <v>2.5358796294312924E-2</v>
      </c>
      <c r="J1840" s="46">
        <f>HOUR(tbl_raw_data[[#This Row],[Time_taken]])*60+MINUTE(tbl_raw_data[[#This Row],[Time_taken]])+SECOND(tbl_raw_data[[#This Row],[Time_taken]])/60</f>
        <v>36.516666666666666</v>
      </c>
      <c r="K1840" s="52">
        <f>DATE(YEAR(tbl_raw_data[[#This Row],[Date Actioned]]),MONTH(tbl_raw_data[[#This Row],[Date Actioned]]),DAY(tbl_raw_data[[#This Row],[Date Actioned]]))</f>
        <v>45154</v>
      </c>
      <c r="L1840" s="50" t="str">
        <f>UPPER(TEXT(tbl_raw_data[[#This Row],[updated_date]],"MMMM"))</f>
        <v>AUGUST</v>
      </c>
      <c r="M1840" s="50" t="str">
        <f>"WEEK "&amp; IF(ROUNDUP(DAY(tbl_raw_data[[#This Row],[updated_date]])/7,0)=5,4,ROUNDUP(DAY(tbl_raw_data[[#This Row],[updated_date]])/7,0))</f>
        <v>WEEK 3</v>
      </c>
      <c r="N1840" s="50" t="str">
        <f>UPPER(VLOOKUP(tbl_raw_data[[#This Row],[Analyst]],Settiings!$A$2:$B$16,2,0))</f>
        <v>NITESH</v>
      </c>
      <c r="O1840" s="50" t="str">
        <f>TRIM(UPPER(tbl_raw_data[[#This Row],[Outcome]]))</f>
        <v>WITHDRAW</v>
      </c>
      <c r="P1840" s="50" t="str">
        <f>TRIM(UPPER(tbl_raw_data[[#This Row],[Queue Name]]))</f>
        <v>CONSUMER POST BUREAU</v>
      </c>
      <c r="Q1840" s="50" t="str">
        <f>IF(tbl_raw_data[[#This Row],[Time taken in min]]&lt;=Settiings!$D$2,"SLA_MET","SLA_NOT_MET")</f>
        <v>SLA_NOT_MET</v>
      </c>
      <c r="R1840" s="94"/>
    </row>
    <row r="1841" spans="1:18" x14ac:dyDescent="0.3">
      <c r="A1841" s="23" t="s">
        <v>4434</v>
      </c>
      <c r="B1841" s="15">
        <v>45154.75917824074</v>
      </c>
      <c r="C1841" s="10">
        <v>45154.776574074072</v>
      </c>
      <c r="D1841" s="11" t="s">
        <v>55</v>
      </c>
      <c r="E1841" s="12" t="s">
        <v>19</v>
      </c>
      <c r="F1841" s="11" t="s">
        <v>1222</v>
      </c>
      <c r="G1841" s="13"/>
      <c r="H1841" s="78" t="s">
        <v>7449</v>
      </c>
      <c r="I1841" s="48">
        <f>tbl_raw_data[[#This Row],[Date Actioned]]-tbl_raw_data[[#This Row],[Date Tagged]]</f>
        <v>1.7395833332557231E-2</v>
      </c>
      <c r="J1841" s="46">
        <f>HOUR(tbl_raw_data[[#This Row],[Time_taken]])*60+MINUTE(tbl_raw_data[[#This Row],[Time_taken]])+SECOND(tbl_raw_data[[#This Row],[Time_taken]])/60</f>
        <v>25.05</v>
      </c>
      <c r="K1841" s="52">
        <f>DATE(YEAR(tbl_raw_data[[#This Row],[Date Actioned]]),MONTH(tbl_raw_data[[#This Row],[Date Actioned]]),DAY(tbl_raw_data[[#This Row],[Date Actioned]]))</f>
        <v>45154</v>
      </c>
      <c r="L1841" s="50" t="str">
        <f>UPPER(TEXT(tbl_raw_data[[#This Row],[updated_date]],"MMMM"))</f>
        <v>AUGUST</v>
      </c>
      <c r="M1841" s="50" t="str">
        <f>"WEEK "&amp; IF(ROUNDUP(DAY(tbl_raw_data[[#This Row],[updated_date]])/7,0)=5,4,ROUNDUP(DAY(tbl_raw_data[[#This Row],[updated_date]])/7,0))</f>
        <v>WEEK 3</v>
      </c>
      <c r="N1841" s="50" t="str">
        <f>UPPER(VLOOKUP(tbl_raw_data[[#This Row],[Analyst]],Settiings!$A$2:$B$16,2,0))</f>
        <v>HARDIK</v>
      </c>
      <c r="O1841" s="50" t="str">
        <f>TRIM(UPPER(tbl_raw_data[[#This Row],[Outcome]]))</f>
        <v>WITHDRAW</v>
      </c>
      <c r="P1841" s="50" t="str">
        <f>TRIM(UPPER(tbl_raw_data[[#This Row],[Queue Name]]))</f>
        <v>CONSUMER POST BUREAU</v>
      </c>
      <c r="Q1841" s="50" t="str">
        <f>IF(tbl_raw_data[[#This Row],[Time taken in min]]&lt;=Settiings!$D$2,"SLA_MET","SLA_NOT_MET")</f>
        <v>SLA_NOT_MET</v>
      </c>
      <c r="R1841" s="94"/>
    </row>
    <row r="1842" spans="1:18" x14ac:dyDescent="0.3">
      <c r="A1842" s="14" t="s">
        <v>4457</v>
      </c>
      <c r="B1842" s="15">
        <v>45154.827743055554</v>
      </c>
      <c r="C1842" s="26">
        <v>45154.838807870372</v>
      </c>
      <c r="D1842" s="27" t="s">
        <v>55</v>
      </c>
      <c r="E1842" s="18" t="s">
        <v>19</v>
      </c>
      <c r="F1842" s="27" t="s">
        <v>1222</v>
      </c>
      <c r="G1842" s="19"/>
      <c r="H1842" s="78" t="s">
        <v>7449</v>
      </c>
      <c r="I1842" s="48">
        <f>tbl_raw_data[[#This Row],[Date Actioned]]-tbl_raw_data[[#This Row],[Date Tagged]]</f>
        <v>1.1064814818382729E-2</v>
      </c>
      <c r="J1842" s="46">
        <f>HOUR(tbl_raw_data[[#This Row],[Time_taken]])*60+MINUTE(tbl_raw_data[[#This Row],[Time_taken]])+SECOND(tbl_raw_data[[#This Row],[Time_taken]])/60</f>
        <v>15.933333333333334</v>
      </c>
      <c r="K1842" s="52">
        <f>DATE(YEAR(tbl_raw_data[[#This Row],[Date Actioned]]),MONTH(tbl_raw_data[[#This Row],[Date Actioned]]),DAY(tbl_raw_data[[#This Row],[Date Actioned]]))</f>
        <v>45154</v>
      </c>
      <c r="L1842" s="50" t="str">
        <f>UPPER(TEXT(tbl_raw_data[[#This Row],[updated_date]],"MMMM"))</f>
        <v>AUGUST</v>
      </c>
      <c r="M1842" s="50" t="str">
        <f>"WEEK "&amp; IF(ROUNDUP(DAY(tbl_raw_data[[#This Row],[updated_date]])/7,0)=5,4,ROUNDUP(DAY(tbl_raw_data[[#This Row],[updated_date]])/7,0))</f>
        <v>WEEK 3</v>
      </c>
      <c r="N1842" s="50" t="str">
        <f>UPPER(VLOOKUP(tbl_raw_data[[#This Row],[Analyst]],Settiings!$A$2:$B$16,2,0))</f>
        <v>HARDIK</v>
      </c>
      <c r="O1842" s="50" t="str">
        <f>TRIM(UPPER(tbl_raw_data[[#This Row],[Outcome]]))</f>
        <v>WITHDRAW</v>
      </c>
      <c r="P1842" s="50" t="str">
        <f>TRIM(UPPER(tbl_raw_data[[#This Row],[Queue Name]]))</f>
        <v>CONSUMER POST BUREAU</v>
      </c>
      <c r="Q1842" s="50" t="str">
        <f>IF(tbl_raw_data[[#This Row],[Time taken in min]]&lt;=Settiings!$D$2,"SLA_MET","SLA_NOT_MET")</f>
        <v>SLA_MET</v>
      </c>
      <c r="R1842" s="94"/>
    </row>
    <row r="1843" spans="1:18" x14ac:dyDescent="0.3">
      <c r="A1843" s="20" t="s">
        <v>4484</v>
      </c>
      <c r="B1843" s="15">
        <v>45155.01730324074</v>
      </c>
      <c r="C1843" s="10">
        <v>45155.359918981485</v>
      </c>
      <c r="D1843" s="11" t="s">
        <v>55</v>
      </c>
      <c r="E1843" s="12" t="s">
        <v>19</v>
      </c>
      <c r="F1843" s="11" t="s">
        <v>43</v>
      </c>
      <c r="G1843" s="13"/>
      <c r="H1843" s="78" t="s">
        <v>7449</v>
      </c>
      <c r="I1843" s="48">
        <f>tbl_raw_data[[#This Row],[Date Actioned]]-tbl_raw_data[[#This Row],[Date Tagged]]</f>
        <v>0.3426157407448045</v>
      </c>
      <c r="J1843" s="46">
        <f>HOUR(tbl_raw_data[[#This Row],[Time_taken]])*60+MINUTE(tbl_raw_data[[#This Row],[Time_taken]])+SECOND(tbl_raw_data[[#This Row],[Time_taken]])/60</f>
        <v>493.36666666666667</v>
      </c>
      <c r="K1843" s="52">
        <f>DATE(YEAR(tbl_raw_data[[#This Row],[Date Actioned]]),MONTH(tbl_raw_data[[#This Row],[Date Actioned]]),DAY(tbl_raw_data[[#This Row],[Date Actioned]]))</f>
        <v>45155</v>
      </c>
      <c r="L1843" s="50" t="str">
        <f>UPPER(TEXT(tbl_raw_data[[#This Row],[updated_date]],"MMMM"))</f>
        <v>AUGUST</v>
      </c>
      <c r="M1843" s="50" t="str">
        <f>"WEEK "&amp; IF(ROUNDUP(DAY(tbl_raw_data[[#This Row],[updated_date]])/7,0)=5,4,ROUNDUP(DAY(tbl_raw_data[[#This Row],[updated_date]])/7,0))</f>
        <v>WEEK 3</v>
      </c>
      <c r="N1843" s="50" t="str">
        <f>UPPER(VLOOKUP(tbl_raw_data[[#This Row],[Analyst]],Settiings!$A$2:$B$16,2,0))</f>
        <v>MERCEDES</v>
      </c>
      <c r="O1843" s="50" t="str">
        <f>TRIM(UPPER(tbl_raw_data[[#This Row],[Outcome]]))</f>
        <v>WITHDRAW</v>
      </c>
      <c r="P1843" s="50" t="str">
        <f>TRIM(UPPER(tbl_raw_data[[#This Row],[Queue Name]]))</f>
        <v>CONSUMER POST BUREAU</v>
      </c>
      <c r="Q1843" s="50" t="str">
        <f>IF(tbl_raw_data[[#This Row],[Time taken in min]]&lt;=Settiings!$D$2,"SLA_MET","SLA_NOT_MET")</f>
        <v>SLA_NOT_MET</v>
      </c>
      <c r="R1843" s="94"/>
    </row>
    <row r="1844" spans="1:18" x14ac:dyDescent="0.3">
      <c r="A1844" s="23" t="s">
        <v>4494</v>
      </c>
      <c r="B1844" s="15">
        <v>45155.423402777778</v>
      </c>
      <c r="C1844" s="26">
        <v>45155.435694444444</v>
      </c>
      <c r="D1844" s="27" t="s">
        <v>55</v>
      </c>
      <c r="E1844" s="18" t="s">
        <v>19</v>
      </c>
      <c r="F1844" s="27" t="s">
        <v>43</v>
      </c>
      <c r="G1844" s="19"/>
      <c r="H1844" s="78" t="s">
        <v>7449</v>
      </c>
      <c r="I1844" s="48">
        <f>tbl_raw_data[[#This Row],[Date Actioned]]-tbl_raw_data[[#This Row],[Date Tagged]]</f>
        <v>1.2291666665987577E-2</v>
      </c>
      <c r="J1844" s="46">
        <f>HOUR(tbl_raw_data[[#This Row],[Time_taken]])*60+MINUTE(tbl_raw_data[[#This Row],[Time_taken]])+SECOND(tbl_raw_data[[#This Row],[Time_taken]])/60</f>
        <v>17.7</v>
      </c>
      <c r="K1844" s="52">
        <f>DATE(YEAR(tbl_raw_data[[#This Row],[Date Actioned]]),MONTH(tbl_raw_data[[#This Row],[Date Actioned]]),DAY(tbl_raw_data[[#This Row],[Date Actioned]]))</f>
        <v>45155</v>
      </c>
      <c r="L1844" s="50" t="str">
        <f>UPPER(TEXT(tbl_raw_data[[#This Row],[updated_date]],"MMMM"))</f>
        <v>AUGUST</v>
      </c>
      <c r="M1844" s="50" t="str">
        <f>"WEEK "&amp; IF(ROUNDUP(DAY(tbl_raw_data[[#This Row],[updated_date]])/7,0)=5,4,ROUNDUP(DAY(tbl_raw_data[[#This Row],[updated_date]])/7,0))</f>
        <v>WEEK 3</v>
      </c>
      <c r="N1844" s="50" t="str">
        <f>UPPER(VLOOKUP(tbl_raw_data[[#This Row],[Analyst]],Settiings!$A$2:$B$16,2,0))</f>
        <v>MERCEDES</v>
      </c>
      <c r="O1844" s="50" t="str">
        <f>TRIM(UPPER(tbl_raw_data[[#This Row],[Outcome]]))</f>
        <v>WITHDRAW</v>
      </c>
      <c r="P1844" s="50" t="str">
        <f>TRIM(UPPER(tbl_raw_data[[#This Row],[Queue Name]]))</f>
        <v>CONSUMER POST BUREAU</v>
      </c>
      <c r="Q1844" s="50" t="str">
        <f>IF(tbl_raw_data[[#This Row],[Time taken in min]]&lt;=Settiings!$D$2,"SLA_MET","SLA_NOT_MET")</f>
        <v>SLA_MET</v>
      </c>
      <c r="R1844" s="94"/>
    </row>
    <row r="1845" spans="1:18" x14ac:dyDescent="0.3">
      <c r="A1845" s="14" t="s">
        <v>4497</v>
      </c>
      <c r="B1845" s="15">
        <v>45155.441296296296</v>
      </c>
      <c r="C1845" s="10">
        <v>45155.453796296293</v>
      </c>
      <c r="D1845" s="11" t="s">
        <v>55</v>
      </c>
      <c r="E1845" s="12" t="s">
        <v>9</v>
      </c>
      <c r="F1845" s="11" t="s">
        <v>43</v>
      </c>
      <c r="G1845" s="13"/>
      <c r="H1845" s="78" t="s">
        <v>7449</v>
      </c>
      <c r="I1845" s="48">
        <f>tbl_raw_data[[#This Row],[Date Actioned]]-tbl_raw_data[[#This Row],[Date Tagged]]</f>
        <v>1.2499999997089617E-2</v>
      </c>
      <c r="J1845" s="46">
        <f>HOUR(tbl_raw_data[[#This Row],[Time_taken]])*60+MINUTE(tbl_raw_data[[#This Row],[Time_taken]])+SECOND(tbl_raw_data[[#This Row],[Time_taken]])/60</f>
        <v>18</v>
      </c>
      <c r="K1845" s="52">
        <f>DATE(YEAR(tbl_raw_data[[#This Row],[Date Actioned]]),MONTH(tbl_raw_data[[#This Row],[Date Actioned]]),DAY(tbl_raw_data[[#This Row],[Date Actioned]]))</f>
        <v>45155</v>
      </c>
      <c r="L1845" s="50" t="str">
        <f>UPPER(TEXT(tbl_raw_data[[#This Row],[updated_date]],"MMMM"))</f>
        <v>AUGUST</v>
      </c>
      <c r="M1845" s="50" t="str">
        <f>"WEEK "&amp; IF(ROUNDUP(DAY(tbl_raw_data[[#This Row],[updated_date]])/7,0)=5,4,ROUNDUP(DAY(tbl_raw_data[[#This Row],[updated_date]])/7,0))</f>
        <v>WEEK 3</v>
      </c>
      <c r="N1845" s="50" t="str">
        <f>UPPER(VLOOKUP(tbl_raw_data[[#This Row],[Analyst]],Settiings!$A$2:$B$16,2,0))</f>
        <v>MERCEDES</v>
      </c>
      <c r="O1845" s="50" t="str">
        <f>TRIM(UPPER(tbl_raw_data[[#This Row],[Outcome]]))</f>
        <v>WITHDRAW</v>
      </c>
      <c r="P1845" s="50" t="str">
        <f>TRIM(UPPER(tbl_raw_data[[#This Row],[Queue Name]]))</f>
        <v>CONSUMER EXISTING</v>
      </c>
      <c r="Q1845" s="50" t="str">
        <f>IF(tbl_raw_data[[#This Row],[Time taken in min]]&lt;=Settiings!$D$2,"SLA_MET","SLA_NOT_MET")</f>
        <v>SLA_MET</v>
      </c>
      <c r="R1845" s="94"/>
    </row>
    <row r="1846" spans="1:18" x14ac:dyDescent="0.3">
      <c r="A1846" s="20" t="s">
        <v>4499</v>
      </c>
      <c r="B1846" s="15">
        <v>45155.45275462963</v>
      </c>
      <c r="C1846" s="26">
        <v>45155.465162037035</v>
      </c>
      <c r="D1846" s="27" t="s">
        <v>55</v>
      </c>
      <c r="E1846" s="18" t="s">
        <v>9</v>
      </c>
      <c r="F1846" s="27" t="s">
        <v>43</v>
      </c>
      <c r="G1846" s="19"/>
      <c r="H1846" s="78" t="s">
        <v>7449</v>
      </c>
      <c r="I1846" s="48">
        <f>tbl_raw_data[[#This Row],[Date Actioned]]-tbl_raw_data[[#This Row],[Date Tagged]]</f>
        <v>1.2407407404680271E-2</v>
      </c>
      <c r="J1846" s="46">
        <f>HOUR(tbl_raw_data[[#This Row],[Time_taken]])*60+MINUTE(tbl_raw_data[[#This Row],[Time_taken]])+SECOND(tbl_raw_data[[#This Row],[Time_taken]])/60</f>
        <v>17.866666666666667</v>
      </c>
      <c r="K1846" s="52">
        <f>DATE(YEAR(tbl_raw_data[[#This Row],[Date Actioned]]),MONTH(tbl_raw_data[[#This Row],[Date Actioned]]),DAY(tbl_raw_data[[#This Row],[Date Actioned]]))</f>
        <v>45155</v>
      </c>
      <c r="L1846" s="50" t="str">
        <f>UPPER(TEXT(tbl_raw_data[[#This Row],[updated_date]],"MMMM"))</f>
        <v>AUGUST</v>
      </c>
      <c r="M1846" s="50" t="str">
        <f>"WEEK "&amp; IF(ROUNDUP(DAY(tbl_raw_data[[#This Row],[updated_date]])/7,0)=5,4,ROUNDUP(DAY(tbl_raw_data[[#This Row],[updated_date]])/7,0))</f>
        <v>WEEK 3</v>
      </c>
      <c r="N1846" s="50" t="str">
        <f>UPPER(VLOOKUP(tbl_raw_data[[#This Row],[Analyst]],Settiings!$A$2:$B$16,2,0))</f>
        <v>MERCEDES</v>
      </c>
      <c r="O1846" s="50" t="str">
        <f>TRIM(UPPER(tbl_raw_data[[#This Row],[Outcome]]))</f>
        <v>WITHDRAW</v>
      </c>
      <c r="P1846" s="50" t="str">
        <f>TRIM(UPPER(tbl_raw_data[[#This Row],[Queue Name]]))</f>
        <v>CONSUMER EXISTING</v>
      </c>
      <c r="Q1846" s="50" t="str">
        <f>IF(tbl_raw_data[[#This Row],[Time taken in min]]&lt;=Settiings!$D$2,"SLA_MET","SLA_NOT_MET")</f>
        <v>SLA_MET</v>
      </c>
      <c r="R1846" s="94"/>
    </row>
    <row r="1847" spans="1:18" x14ac:dyDescent="0.3">
      <c r="A1847" s="23" t="s">
        <v>4507</v>
      </c>
      <c r="B1847" s="15">
        <v>45155.461331018516</v>
      </c>
      <c r="C1847" s="10">
        <v>45155.481747685182</v>
      </c>
      <c r="D1847" s="11" t="s">
        <v>55</v>
      </c>
      <c r="E1847" s="12" t="s">
        <v>19</v>
      </c>
      <c r="F1847" s="11" t="s">
        <v>24</v>
      </c>
      <c r="G1847" s="13"/>
      <c r="H1847" s="78" t="s">
        <v>7449</v>
      </c>
      <c r="I1847" s="48">
        <f>tbl_raw_data[[#This Row],[Date Actioned]]-tbl_raw_data[[#This Row],[Date Tagged]]</f>
        <v>2.0416666666278616E-2</v>
      </c>
      <c r="J1847" s="46">
        <f>HOUR(tbl_raw_data[[#This Row],[Time_taken]])*60+MINUTE(tbl_raw_data[[#This Row],[Time_taken]])+SECOND(tbl_raw_data[[#This Row],[Time_taken]])/60</f>
        <v>29.4</v>
      </c>
      <c r="K1847" s="52">
        <f>DATE(YEAR(tbl_raw_data[[#This Row],[Date Actioned]]),MONTH(tbl_raw_data[[#This Row],[Date Actioned]]),DAY(tbl_raw_data[[#This Row],[Date Actioned]]))</f>
        <v>45155</v>
      </c>
      <c r="L1847" s="50" t="str">
        <f>UPPER(TEXT(tbl_raw_data[[#This Row],[updated_date]],"MMMM"))</f>
        <v>AUGUST</v>
      </c>
      <c r="M1847" s="50" t="str">
        <f>"WEEK "&amp; IF(ROUNDUP(DAY(tbl_raw_data[[#This Row],[updated_date]])/7,0)=5,4,ROUNDUP(DAY(tbl_raw_data[[#This Row],[updated_date]])/7,0))</f>
        <v>WEEK 3</v>
      </c>
      <c r="N1847" s="50" t="str">
        <f>UPPER(VLOOKUP(tbl_raw_data[[#This Row],[Analyst]],Settiings!$A$2:$B$16,2,0))</f>
        <v>QUADIR</v>
      </c>
      <c r="O1847" s="50" t="str">
        <f>TRIM(UPPER(tbl_raw_data[[#This Row],[Outcome]]))</f>
        <v>WITHDRAW</v>
      </c>
      <c r="P1847" s="50" t="str">
        <f>TRIM(UPPER(tbl_raw_data[[#This Row],[Queue Name]]))</f>
        <v>CONSUMER POST BUREAU</v>
      </c>
      <c r="Q1847" s="50" t="str">
        <f>IF(tbl_raw_data[[#This Row],[Time taken in min]]&lt;=Settiings!$D$2,"SLA_MET","SLA_NOT_MET")</f>
        <v>SLA_NOT_MET</v>
      </c>
      <c r="R1847" s="94"/>
    </row>
    <row r="1848" spans="1:18" x14ac:dyDescent="0.3">
      <c r="A1848" s="14" t="s">
        <v>4517</v>
      </c>
      <c r="B1848" s="15">
        <v>45155.483599537038</v>
      </c>
      <c r="C1848" s="26">
        <v>45155.500787037039</v>
      </c>
      <c r="D1848" s="27" t="s">
        <v>55</v>
      </c>
      <c r="E1848" s="18" t="s">
        <v>9</v>
      </c>
      <c r="F1848" s="27" t="s">
        <v>43</v>
      </c>
      <c r="G1848" s="19"/>
      <c r="H1848" s="78" t="s">
        <v>7449</v>
      </c>
      <c r="I1848" s="48">
        <f>tbl_raw_data[[#This Row],[Date Actioned]]-tbl_raw_data[[#This Row],[Date Tagged]]</f>
        <v>1.7187500001455192E-2</v>
      </c>
      <c r="J1848" s="46">
        <f>HOUR(tbl_raw_data[[#This Row],[Time_taken]])*60+MINUTE(tbl_raw_data[[#This Row],[Time_taken]])+SECOND(tbl_raw_data[[#This Row],[Time_taken]])/60</f>
        <v>24.75</v>
      </c>
      <c r="K1848" s="52">
        <f>DATE(YEAR(tbl_raw_data[[#This Row],[Date Actioned]]),MONTH(tbl_raw_data[[#This Row],[Date Actioned]]),DAY(tbl_raw_data[[#This Row],[Date Actioned]]))</f>
        <v>45155</v>
      </c>
      <c r="L1848" s="50" t="str">
        <f>UPPER(TEXT(tbl_raw_data[[#This Row],[updated_date]],"MMMM"))</f>
        <v>AUGUST</v>
      </c>
      <c r="M1848" s="50" t="str">
        <f>"WEEK "&amp; IF(ROUNDUP(DAY(tbl_raw_data[[#This Row],[updated_date]])/7,0)=5,4,ROUNDUP(DAY(tbl_raw_data[[#This Row],[updated_date]])/7,0))</f>
        <v>WEEK 3</v>
      </c>
      <c r="N1848" s="50" t="str">
        <f>UPPER(VLOOKUP(tbl_raw_data[[#This Row],[Analyst]],Settiings!$A$2:$B$16,2,0))</f>
        <v>MERCEDES</v>
      </c>
      <c r="O1848" s="50" t="str">
        <f>TRIM(UPPER(tbl_raw_data[[#This Row],[Outcome]]))</f>
        <v>WITHDRAW</v>
      </c>
      <c r="P1848" s="50" t="str">
        <f>TRIM(UPPER(tbl_raw_data[[#This Row],[Queue Name]]))</f>
        <v>CONSUMER EXISTING</v>
      </c>
      <c r="Q1848" s="50" t="str">
        <f>IF(tbl_raw_data[[#This Row],[Time taken in min]]&lt;=Settiings!$D$2,"SLA_MET","SLA_NOT_MET")</f>
        <v>SLA_NOT_MET</v>
      </c>
      <c r="R1848" s="94"/>
    </row>
    <row r="1849" spans="1:18" x14ac:dyDescent="0.3">
      <c r="A1849" s="20" t="s">
        <v>4529</v>
      </c>
      <c r="B1849" s="15">
        <v>45155.502650462964</v>
      </c>
      <c r="C1849" s="10">
        <v>45155.52140046296</v>
      </c>
      <c r="D1849" s="11" t="s">
        <v>55</v>
      </c>
      <c r="E1849" s="12" t="s">
        <v>9</v>
      </c>
      <c r="F1849" s="11" t="s">
        <v>24</v>
      </c>
      <c r="G1849" s="13"/>
      <c r="H1849" s="78" t="s">
        <v>7449</v>
      </c>
      <c r="I1849" s="48">
        <f>tbl_raw_data[[#This Row],[Date Actioned]]-tbl_raw_data[[#This Row],[Date Tagged]]</f>
        <v>1.8749999995634425E-2</v>
      </c>
      <c r="J1849" s="46">
        <f>HOUR(tbl_raw_data[[#This Row],[Time_taken]])*60+MINUTE(tbl_raw_data[[#This Row],[Time_taken]])+SECOND(tbl_raw_data[[#This Row],[Time_taken]])/60</f>
        <v>27</v>
      </c>
      <c r="K1849" s="52">
        <f>DATE(YEAR(tbl_raw_data[[#This Row],[Date Actioned]]),MONTH(tbl_raw_data[[#This Row],[Date Actioned]]),DAY(tbl_raw_data[[#This Row],[Date Actioned]]))</f>
        <v>45155</v>
      </c>
      <c r="L1849" s="50" t="str">
        <f>UPPER(TEXT(tbl_raw_data[[#This Row],[updated_date]],"MMMM"))</f>
        <v>AUGUST</v>
      </c>
      <c r="M1849" s="50" t="str">
        <f>"WEEK "&amp; IF(ROUNDUP(DAY(tbl_raw_data[[#This Row],[updated_date]])/7,0)=5,4,ROUNDUP(DAY(tbl_raw_data[[#This Row],[updated_date]])/7,0))</f>
        <v>WEEK 3</v>
      </c>
      <c r="N1849" s="50" t="str">
        <f>UPPER(VLOOKUP(tbl_raw_data[[#This Row],[Analyst]],Settiings!$A$2:$B$16,2,0))</f>
        <v>QUADIR</v>
      </c>
      <c r="O1849" s="50" t="str">
        <f>TRIM(UPPER(tbl_raw_data[[#This Row],[Outcome]]))</f>
        <v>WITHDRAW</v>
      </c>
      <c r="P1849" s="50" t="str">
        <f>TRIM(UPPER(tbl_raw_data[[#This Row],[Queue Name]]))</f>
        <v>CONSUMER EXISTING</v>
      </c>
      <c r="Q1849" s="50" t="str">
        <f>IF(tbl_raw_data[[#This Row],[Time taken in min]]&lt;=Settiings!$D$2,"SLA_MET","SLA_NOT_MET")</f>
        <v>SLA_NOT_MET</v>
      </c>
      <c r="R1849" s="94"/>
    </row>
    <row r="1850" spans="1:18" x14ac:dyDescent="0.3">
      <c r="A1850" s="23" t="s">
        <v>4538</v>
      </c>
      <c r="B1850" s="15">
        <v>45155.513136574074</v>
      </c>
      <c r="C1850" s="26">
        <v>45155.528101851851</v>
      </c>
      <c r="D1850" s="27" t="s">
        <v>55</v>
      </c>
      <c r="E1850" s="18" t="s">
        <v>19</v>
      </c>
      <c r="F1850" s="27" t="s">
        <v>43</v>
      </c>
      <c r="G1850" s="19"/>
      <c r="H1850" s="78" t="s">
        <v>7449</v>
      </c>
      <c r="I1850" s="48">
        <f>tbl_raw_data[[#This Row],[Date Actioned]]-tbl_raw_data[[#This Row],[Date Tagged]]</f>
        <v>1.4965277776354924E-2</v>
      </c>
      <c r="J1850" s="46">
        <f>HOUR(tbl_raw_data[[#This Row],[Time_taken]])*60+MINUTE(tbl_raw_data[[#This Row],[Time_taken]])+SECOND(tbl_raw_data[[#This Row],[Time_taken]])/60</f>
        <v>21.55</v>
      </c>
      <c r="K1850" s="52">
        <f>DATE(YEAR(tbl_raw_data[[#This Row],[Date Actioned]]),MONTH(tbl_raw_data[[#This Row],[Date Actioned]]),DAY(tbl_raw_data[[#This Row],[Date Actioned]]))</f>
        <v>45155</v>
      </c>
      <c r="L1850" s="50" t="str">
        <f>UPPER(TEXT(tbl_raw_data[[#This Row],[updated_date]],"MMMM"))</f>
        <v>AUGUST</v>
      </c>
      <c r="M1850" s="50" t="str">
        <f>"WEEK "&amp; IF(ROUNDUP(DAY(tbl_raw_data[[#This Row],[updated_date]])/7,0)=5,4,ROUNDUP(DAY(tbl_raw_data[[#This Row],[updated_date]])/7,0))</f>
        <v>WEEK 3</v>
      </c>
      <c r="N1850" s="50" t="str">
        <f>UPPER(VLOOKUP(tbl_raw_data[[#This Row],[Analyst]],Settiings!$A$2:$B$16,2,0))</f>
        <v>MERCEDES</v>
      </c>
      <c r="O1850" s="50" t="str">
        <f>TRIM(UPPER(tbl_raw_data[[#This Row],[Outcome]]))</f>
        <v>WITHDRAW</v>
      </c>
      <c r="P1850" s="50" t="str">
        <f>TRIM(UPPER(tbl_raw_data[[#This Row],[Queue Name]]))</f>
        <v>CONSUMER POST BUREAU</v>
      </c>
      <c r="Q1850" s="50" t="str">
        <f>IF(tbl_raw_data[[#This Row],[Time taken in min]]&lt;=Settiings!$D$2,"SLA_MET","SLA_NOT_MET")</f>
        <v>SLA_NOT_MET</v>
      </c>
      <c r="R1850" s="94"/>
    </row>
    <row r="1851" spans="1:18" x14ac:dyDescent="0.3">
      <c r="A1851" s="14" t="s">
        <v>4542</v>
      </c>
      <c r="B1851" s="15">
        <v>45155.523078703707</v>
      </c>
      <c r="C1851" s="10">
        <v>45155.537835648145</v>
      </c>
      <c r="D1851" s="11" t="s">
        <v>55</v>
      </c>
      <c r="E1851" s="12" t="s">
        <v>19</v>
      </c>
      <c r="F1851" s="11" t="s">
        <v>43</v>
      </c>
      <c r="G1851" s="13"/>
      <c r="H1851" s="78" t="s">
        <v>7449</v>
      </c>
      <c r="I1851" s="48">
        <f>tbl_raw_data[[#This Row],[Date Actioned]]-tbl_raw_data[[#This Row],[Date Tagged]]</f>
        <v>1.4756944437976927E-2</v>
      </c>
      <c r="J1851" s="46">
        <f>HOUR(tbl_raw_data[[#This Row],[Time_taken]])*60+MINUTE(tbl_raw_data[[#This Row],[Time_taken]])+SECOND(tbl_raw_data[[#This Row],[Time_taken]])/60</f>
        <v>21.25</v>
      </c>
      <c r="K1851" s="52">
        <f>DATE(YEAR(tbl_raw_data[[#This Row],[Date Actioned]]),MONTH(tbl_raw_data[[#This Row],[Date Actioned]]),DAY(tbl_raw_data[[#This Row],[Date Actioned]]))</f>
        <v>45155</v>
      </c>
      <c r="L1851" s="50" t="str">
        <f>UPPER(TEXT(tbl_raw_data[[#This Row],[updated_date]],"MMMM"))</f>
        <v>AUGUST</v>
      </c>
      <c r="M1851" s="50" t="str">
        <f>"WEEK "&amp; IF(ROUNDUP(DAY(tbl_raw_data[[#This Row],[updated_date]])/7,0)=5,4,ROUNDUP(DAY(tbl_raw_data[[#This Row],[updated_date]])/7,0))</f>
        <v>WEEK 3</v>
      </c>
      <c r="N1851" s="50" t="str">
        <f>UPPER(VLOOKUP(tbl_raw_data[[#This Row],[Analyst]],Settiings!$A$2:$B$16,2,0))</f>
        <v>MERCEDES</v>
      </c>
      <c r="O1851" s="50" t="str">
        <f>TRIM(UPPER(tbl_raw_data[[#This Row],[Outcome]]))</f>
        <v>WITHDRAW</v>
      </c>
      <c r="P1851" s="50" t="str">
        <f>TRIM(UPPER(tbl_raw_data[[#This Row],[Queue Name]]))</f>
        <v>CONSUMER POST BUREAU</v>
      </c>
      <c r="Q1851" s="50" t="str">
        <f>IF(tbl_raw_data[[#This Row],[Time taken in min]]&lt;=Settiings!$D$2,"SLA_MET","SLA_NOT_MET")</f>
        <v>SLA_NOT_MET</v>
      </c>
      <c r="R1851" s="94"/>
    </row>
    <row r="1852" spans="1:18" x14ac:dyDescent="0.3">
      <c r="A1852" s="20" t="s">
        <v>4552</v>
      </c>
      <c r="B1852" s="15">
        <v>45155.546527777777</v>
      </c>
      <c r="C1852" s="26">
        <v>45155.552187499998</v>
      </c>
      <c r="D1852" s="27" t="s">
        <v>55</v>
      </c>
      <c r="E1852" s="18" t="s">
        <v>19</v>
      </c>
      <c r="F1852" s="27" t="s">
        <v>686</v>
      </c>
      <c r="G1852" s="19"/>
      <c r="H1852" s="78" t="s">
        <v>7449</v>
      </c>
      <c r="I1852" s="48">
        <f>tbl_raw_data[[#This Row],[Date Actioned]]-tbl_raw_data[[#This Row],[Date Tagged]]</f>
        <v>5.6597222210257314E-3</v>
      </c>
      <c r="J1852" s="46">
        <f>HOUR(tbl_raw_data[[#This Row],[Time_taken]])*60+MINUTE(tbl_raw_data[[#This Row],[Time_taken]])+SECOND(tbl_raw_data[[#This Row],[Time_taken]])/60</f>
        <v>8.15</v>
      </c>
      <c r="K1852" s="52">
        <f>DATE(YEAR(tbl_raw_data[[#This Row],[Date Actioned]]),MONTH(tbl_raw_data[[#This Row],[Date Actioned]]),DAY(tbl_raw_data[[#This Row],[Date Actioned]]))</f>
        <v>45155</v>
      </c>
      <c r="L1852" s="50" t="str">
        <f>UPPER(TEXT(tbl_raw_data[[#This Row],[updated_date]],"MMMM"))</f>
        <v>AUGUST</v>
      </c>
      <c r="M1852" s="50" t="str">
        <f>"WEEK "&amp; IF(ROUNDUP(DAY(tbl_raw_data[[#This Row],[updated_date]])/7,0)=5,4,ROUNDUP(DAY(tbl_raw_data[[#This Row],[updated_date]])/7,0))</f>
        <v>WEEK 3</v>
      </c>
      <c r="N1852" s="50" t="str">
        <f>UPPER(VLOOKUP(tbl_raw_data[[#This Row],[Analyst]],Settiings!$A$2:$B$16,2,0))</f>
        <v>FARDIN</v>
      </c>
      <c r="O1852" s="50" t="str">
        <f>TRIM(UPPER(tbl_raw_data[[#This Row],[Outcome]]))</f>
        <v>WITHDRAW</v>
      </c>
      <c r="P1852" s="50" t="str">
        <f>TRIM(UPPER(tbl_raw_data[[#This Row],[Queue Name]]))</f>
        <v>CONSUMER POST BUREAU</v>
      </c>
      <c r="Q1852" s="50" t="str">
        <f>IF(tbl_raw_data[[#This Row],[Time taken in min]]&lt;=Settiings!$D$2,"SLA_MET","SLA_NOT_MET")</f>
        <v>SLA_MET</v>
      </c>
      <c r="R1852" s="94"/>
    </row>
    <row r="1853" spans="1:18" x14ac:dyDescent="0.3">
      <c r="A1853" s="23" t="s">
        <v>4562</v>
      </c>
      <c r="B1853" s="15">
        <v>45155.560428240744</v>
      </c>
      <c r="C1853" s="10">
        <v>45155.568784722222</v>
      </c>
      <c r="D1853" s="11" t="s">
        <v>55</v>
      </c>
      <c r="E1853" s="12" t="s">
        <v>19</v>
      </c>
      <c r="F1853" s="11" t="s">
        <v>686</v>
      </c>
      <c r="G1853" s="13"/>
      <c r="H1853" s="78" t="s">
        <v>7449</v>
      </c>
      <c r="I1853" s="48">
        <f>tbl_raw_data[[#This Row],[Date Actioned]]-tbl_raw_data[[#This Row],[Date Tagged]]</f>
        <v>8.3564814776764251E-3</v>
      </c>
      <c r="J1853" s="46">
        <f>HOUR(tbl_raw_data[[#This Row],[Time_taken]])*60+MINUTE(tbl_raw_data[[#This Row],[Time_taken]])+SECOND(tbl_raw_data[[#This Row],[Time_taken]])/60</f>
        <v>12.033333333333333</v>
      </c>
      <c r="K1853" s="52">
        <f>DATE(YEAR(tbl_raw_data[[#This Row],[Date Actioned]]),MONTH(tbl_raw_data[[#This Row],[Date Actioned]]),DAY(tbl_raw_data[[#This Row],[Date Actioned]]))</f>
        <v>45155</v>
      </c>
      <c r="L1853" s="50" t="str">
        <f>UPPER(TEXT(tbl_raw_data[[#This Row],[updated_date]],"MMMM"))</f>
        <v>AUGUST</v>
      </c>
      <c r="M1853" s="50" t="str">
        <f>"WEEK "&amp; IF(ROUNDUP(DAY(tbl_raw_data[[#This Row],[updated_date]])/7,0)=5,4,ROUNDUP(DAY(tbl_raw_data[[#This Row],[updated_date]])/7,0))</f>
        <v>WEEK 3</v>
      </c>
      <c r="N1853" s="50" t="str">
        <f>UPPER(VLOOKUP(tbl_raw_data[[#This Row],[Analyst]],Settiings!$A$2:$B$16,2,0))</f>
        <v>FARDIN</v>
      </c>
      <c r="O1853" s="50" t="str">
        <f>TRIM(UPPER(tbl_raw_data[[#This Row],[Outcome]]))</f>
        <v>WITHDRAW</v>
      </c>
      <c r="P1853" s="50" t="str">
        <f>TRIM(UPPER(tbl_raw_data[[#This Row],[Queue Name]]))</f>
        <v>CONSUMER POST BUREAU</v>
      </c>
      <c r="Q1853" s="50" t="str">
        <f>IF(tbl_raw_data[[#This Row],[Time taken in min]]&lt;=Settiings!$D$2,"SLA_MET","SLA_NOT_MET")</f>
        <v>SLA_MET</v>
      </c>
      <c r="R1853" s="94"/>
    </row>
    <row r="1854" spans="1:18" x14ac:dyDescent="0.3">
      <c r="A1854" s="14" t="s">
        <v>4580</v>
      </c>
      <c r="B1854" s="15">
        <v>45155.585277777776</v>
      </c>
      <c r="C1854" s="26">
        <v>45155.593425925923</v>
      </c>
      <c r="D1854" s="27" t="s">
        <v>55</v>
      </c>
      <c r="E1854" s="18" t="s">
        <v>19</v>
      </c>
      <c r="F1854" s="27" t="s">
        <v>43</v>
      </c>
      <c r="G1854" s="19"/>
      <c r="H1854" s="78" t="s">
        <v>7449</v>
      </c>
      <c r="I1854" s="48">
        <f>tbl_raw_data[[#This Row],[Date Actioned]]-tbl_raw_data[[#This Row],[Date Tagged]]</f>
        <v>8.1481481465743855E-3</v>
      </c>
      <c r="J1854" s="46">
        <f>HOUR(tbl_raw_data[[#This Row],[Time_taken]])*60+MINUTE(tbl_raw_data[[#This Row],[Time_taken]])+SECOND(tbl_raw_data[[#This Row],[Time_taken]])/60</f>
        <v>11.733333333333333</v>
      </c>
      <c r="K1854" s="52">
        <f>DATE(YEAR(tbl_raw_data[[#This Row],[Date Actioned]]),MONTH(tbl_raw_data[[#This Row],[Date Actioned]]),DAY(tbl_raw_data[[#This Row],[Date Actioned]]))</f>
        <v>45155</v>
      </c>
      <c r="L1854" s="50" t="str">
        <f>UPPER(TEXT(tbl_raw_data[[#This Row],[updated_date]],"MMMM"))</f>
        <v>AUGUST</v>
      </c>
      <c r="M1854" s="50" t="str">
        <f>"WEEK "&amp; IF(ROUNDUP(DAY(tbl_raw_data[[#This Row],[updated_date]])/7,0)=5,4,ROUNDUP(DAY(tbl_raw_data[[#This Row],[updated_date]])/7,0))</f>
        <v>WEEK 3</v>
      </c>
      <c r="N1854" s="50" t="str">
        <f>UPPER(VLOOKUP(tbl_raw_data[[#This Row],[Analyst]],Settiings!$A$2:$B$16,2,0))</f>
        <v>MERCEDES</v>
      </c>
      <c r="O1854" s="50" t="str">
        <f>TRIM(UPPER(tbl_raw_data[[#This Row],[Outcome]]))</f>
        <v>WITHDRAW</v>
      </c>
      <c r="P1854" s="50" t="str">
        <f>TRIM(UPPER(tbl_raw_data[[#This Row],[Queue Name]]))</f>
        <v>CONSUMER POST BUREAU</v>
      </c>
      <c r="Q1854" s="50" t="str">
        <f>IF(tbl_raw_data[[#This Row],[Time taken in min]]&lt;=Settiings!$D$2,"SLA_MET","SLA_NOT_MET")</f>
        <v>SLA_MET</v>
      </c>
      <c r="R1854" s="94"/>
    </row>
    <row r="1855" spans="1:18" x14ac:dyDescent="0.3">
      <c r="A1855" s="20" t="s">
        <v>4587</v>
      </c>
      <c r="B1855" s="15">
        <v>45155.599710648145</v>
      </c>
      <c r="C1855" s="10">
        <v>45155.610115740739</v>
      </c>
      <c r="D1855" s="11" t="s">
        <v>55</v>
      </c>
      <c r="E1855" s="12" t="s">
        <v>19</v>
      </c>
      <c r="F1855" s="11" t="s">
        <v>43</v>
      </c>
      <c r="G1855" s="13"/>
      <c r="H1855" s="78" t="s">
        <v>7449</v>
      </c>
      <c r="I1855" s="48">
        <f>tbl_raw_data[[#This Row],[Date Actioned]]-tbl_raw_data[[#This Row],[Date Tagged]]</f>
        <v>1.0405092594737653E-2</v>
      </c>
      <c r="J1855" s="46">
        <f>HOUR(tbl_raw_data[[#This Row],[Time_taken]])*60+MINUTE(tbl_raw_data[[#This Row],[Time_taken]])+SECOND(tbl_raw_data[[#This Row],[Time_taken]])/60</f>
        <v>14.983333333333333</v>
      </c>
      <c r="K1855" s="52">
        <f>DATE(YEAR(tbl_raw_data[[#This Row],[Date Actioned]]),MONTH(tbl_raw_data[[#This Row],[Date Actioned]]),DAY(tbl_raw_data[[#This Row],[Date Actioned]]))</f>
        <v>45155</v>
      </c>
      <c r="L1855" s="50" t="str">
        <f>UPPER(TEXT(tbl_raw_data[[#This Row],[updated_date]],"MMMM"))</f>
        <v>AUGUST</v>
      </c>
      <c r="M1855" s="50" t="str">
        <f>"WEEK "&amp; IF(ROUNDUP(DAY(tbl_raw_data[[#This Row],[updated_date]])/7,0)=5,4,ROUNDUP(DAY(tbl_raw_data[[#This Row],[updated_date]])/7,0))</f>
        <v>WEEK 3</v>
      </c>
      <c r="N1855" s="50" t="str">
        <f>UPPER(VLOOKUP(tbl_raw_data[[#This Row],[Analyst]],Settiings!$A$2:$B$16,2,0))</f>
        <v>MERCEDES</v>
      </c>
      <c r="O1855" s="50" t="str">
        <f>TRIM(UPPER(tbl_raw_data[[#This Row],[Outcome]]))</f>
        <v>WITHDRAW</v>
      </c>
      <c r="P1855" s="50" t="str">
        <f>TRIM(UPPER(tbl_raw_data[[#This Row],[Queue Name]]))</f>
        <v>CONSUMER POST BUREAU</v>
      </c>
      <c r="Q1855" s="50" t="str">
        <f>IF(tbl_raw_data[[#This Row],[Time taken in min]]&lt;=Settiings!$D$2,"SLA_MET","SLA_NOT_MET")</f>
        <v>SLA_MET</v>
      </c>
      <c r="R1855" s="94"/>
    </row>
    <row r="1856" spans="1:18" x14ac:dyDescent="0.3">
      <c r="A1856" s="23" t="s">
        <v>4615</v>
      </c>
      <c r="B1856" s="15">
        <v>45155.643726851849</v>
      </c>
      <c r="C1856" s="26">
        <v>45155.657002314816</v>
      </c>
      <c r="D1856" s="27" t="s">
        <v>55</v>
      </c>
      <c r="E1856" s="18" t="s">
        <v>19</v>
      </c>
      <c r="F1856" s="27" t="s">
        <v>24</v>
      </c>
      <c r="G1856" s="19"/>
      <c r="H1856" s="78" t="s">
        <v>7449</v>
      </c>
      <c r="I1856" s="48">
        <f>tbl_raw_data[[#This Row],[Date Actioned]]-tbl_raw_data[[#This Row],[Date Tagged]]</f>
        <v>1.3275462966703344E-2</v>
      </c>
      <c r="J1856" s="46">
        <f>HOUR(tbl_raw_data[[#This Row],[Time_taken]])*60+MINUTE(tbl_raw_data[[#This Row],[Time_taken]])+SECOND(tbl_raw_data[[#This Row],[Time_taken]])/60</f>
        <v>19.116666666666667</v>
      </c>
      <c r="K1856" s="52">
        <f>DATE(YEAR(tbl_raw_data[[#This Row],[Date Actioned]]),MONTH(tbl_raw_data[[#This Row],[Date Actioned]]),DAY(tbl_raw_data[[#This Row],[Date Actioned]]))</f>
        <v>45155</v>
      </c>
      <c r="L1856" s="50" t="str">
        <f>UPPER(TEXT(tbl_raw_data[[#This Row],[updated_date]],"MMMM"))</f>
        <v>AUGUST</v>
      </c>
      <c r="M1856" s="50" t="str">
        <f>"WEEK "&amp; IF(ROUNDUP(DAY(tbl_raw_data[[#This Row],[updated_date]])/7,0)=5,4,ROUNDUP(DAY(tbl_raw_data[[#This Row],[updated_date]])/7,0))</f>
        <v>WEEK 3</v>
      </c>
      <c r="N1856" s="50" t="str">
        <f>UPPER(VLOOKUP(tbl_raw_data[[#This Row],[Analyst]],Settiings!$A$2:$B$16,2,0))</f>
        <v>QUADIR</v>
      </c>
      <c r="O1856" s="50" t="str">
        <f>TRIM(UPPER(tbl_raw_data[[#This Row],[Outcome]]))</f>
        <v>WITHDRAW</v>
      </c>
      <c r="P1856" s="50" t="str">
        <f>TRIM(UPPER(tbl_raw_data[[#This Row],[Queue Name]]))</f>
        <v>CONSUMER POST BUREAU</v>
      </c>
      <c r="Q1856" s="50" t="str">
        <f>IF(tbl_raw_data[[#This Row],[Time taken in min]]&lt;=Settiings!$D$2,"SLA_MET","SLA_NOT_MET")</f>
        <v>SLA_MET</v>
      </c>
      <c r="R1856" s="94"/>
    </row>
    <row r="1857" spans="1:18" x14ac:dyDescent="0.3">
      <c r="A1857" s="14" t="s">
        <v>4685</v>
      </c>
      <c r="B1857" s="15">
        <v>45155.754525462966</v>
      </c>
      <c r="C1857" s="10">
        <v>45155.765023148146</v>
      </c>
      <c r="D1857" s="11" t="s">
        <v>55</v>
      </c>
      <c r="E1857" s="12" t="s">
        <v>9</v>
      </c>
      <c r="F1857" s="11" t="s">
        <v>50</v>
      </c>
      <c r="G1857" s="13"/>
      <c r="H1857" s="78" t="s">
        <v>7449</v>
      </c>
      <c r="I1857" s="48">
        <f>tbl_raw_data[[#This Row],[Date Actioned]]-tbl_raw_data[[#This Row],[Date Tagged]]</f>
        <v>1.0497685179871041E-2</v>
      </c>
      <c r="J1857" s="46">
        <f>HOUR(tbl_raw_data[[#This Row],[Time_taken]])*60+MINUTE(tbl_raw_data[[#This Row],[Time_taken]])+SECOND(tbl_raw_data[[#This Row],[Time_taken]])/60</f>
        <v>15.116666666666667</v>
      </c>
      <c r="K1857" s="52">
        <f>DATE(YEAR(tbl_raw_data[[#This Row],[Date Actioned]]),MONTH(tbl_raw_data[[#This Row],[Date Actioned]]),DAY(tbl_raw_data[[#This Row],[Date Actioned]]))</f>
        <v>45155</v>
      </c>
      <c r="L1857" s="50" t="str">
        <f>UPPER(TEXT(tbl_raw_data[[#This Row],[updated_date]],"MMMM"))</f>
        <v>AUGUST</v>
      </c>
      <c r="M1857" s="50" t="str">
        <f>"WEEK "&amp; IF(ROUNDUP(DAY(tbl_raw_data[[#This Row],[updated_date]])/7,0)=5,4,ROUNDUP(DAY(tbl_raw_data[[#This Row],[updated_date]])/7,0))</f>
        <v>WEEK 3</v>
      </c>
      <c r="N1857" s="50" t="str">
        <f>UPPER(VLOOKUP(tbl_raw_data[[#This Row],[Analyst]],Settiings!$A$2:$B$16,2,0))</f>
        <v>SHAHID</v>
      </c>
      <c r="O1857" s="50" t="str">
        <f>TRIM(UPPER(tbl_raw_data[[#This Row],[Outcome]]))</f>
        <v>WITHDRAW</v>
      </c>
      <c r="P1857" s="50" t="str">
        <f>TRIM(UPPER(tbl_raw_data[[#This Row],[Queue Name]]))</f>
        <v>CONSUMER EXISTING</v>
      </c>
      <c r="Q1857" s="50" t="str">
        <f>IF(tbl_raw_data[[#This Row],[Time taken in min]]&lt;=Settiings!$D$2,"SLA_MET","SLA_NOT_MET")</f>
        <v>SLA_MET</v>
      </c>
      <c r="R1857" s="94"/>
    </row>
    <row r="1858" spans="1:18" x14ac:dyDescent="0.3">
      <c r="A1858" s="20" t="s">
        <v>4717</v>
      </c>
      <c r="B1858" s="15">
        <v>45156.077499999999</v>
      </c>
      <c r="C1858" s="26">
        <v>45156.362511574072</v>
      </c>
      <c r="D1858" s="27" t="s">
        <v>55</v>
      </c>
      <c r="E1858" s="18" t="s">
        <v>19</v>
      </c>
      <c r="F1858" s="27" t="s">
        <v>43</v>
      </c>
      <c r="G1858" s="19"/>
      <c r="H1858" s="78" t="s">
        <v>7449</v>
      </c>
      <c r="I1858" s="48">
        <f>tbl_raw_data[[#This Row],[Date Actioned]]-tbl_raw_data[[#This Row],[Date Tagged]]</f>
        <v>0.28501157407299615</v>
      </c>
      <c r="J1858" s="46">
        <f>HOUR(tbl_raw_data[[#This Row],[Time_taken]])*60+MINUTE(tbl_raw_data[[#This Row],[Time_taken]])+SECOND(tbl_raw_data[[#This Row],[Time_taken]])/60</f>
        <v>410.41666666666669</v>
      </c>
      <c r="K1858" s="52">
        <f>DATE(YEAR(tbl_raw_data[[#This Row],[Date Actioned]]),MONTH(tbl_raw_data[[#This Row],[Date Actioned]]),DAY(tbl_raw_data[[#This Row],[Date Actioned]]))</f>
        <v>45156</v>
      </c>
      <c r="L1858" s="50" t="str">
        <f>UPPER(TEXT(tbl_raw_data[[#This Row],[updated_date]],"MMMM"))</f>
        <v>AUGUST</v>
      </c>
      <c r="M1858" s="50" t="str">
        <f>"WEEK "&amp; IF(ROUNDUP(DAY(tbl_raw_data[[#This Row],[updated_date]])/7,0)=5,4,ROUNDUP(DAY(tbl_raw_data[[#This Row],[updated_date]])/7,0))</f>
        <v>WEEK 3</v>
      </c>
      <c r="N1858" s="50" t="str">
        <f>UPPER(VLOOKUP(tbl_raw_data[[#This Row],[Analyst]],Settiings!$A$2:$B$16,2,0))</f>
        <v>MERCEDES</v>
      </c>
      <c r="O1858" s="50" t="str">
        <f>TRIM(UPPER(tbl_raw_data[[#This Row],[Outcome]]))</f>
        <v>WITHDRAW</v>
      </c>
      <c r="P1858" s="50" t="str">
        <f>TRIM(UPPER(tbl_raw_data[[#This Row],[Queue Name]]))</f>
        <v>CONSUMER POST BUREAU</v>
      </c>
      <c r="Q1858" s="50" t="str">
        <f>IF(tbl_raw_data[[#This Row],[Time taken in min]]&lt;=Settiings!$D$2,"SLA_MET","SLA_NOT_MET")</f>
        <v>SLA_NOT_MET</v>
      </c>
      <c r="R1858" s="94"/>
    </row>
    <row r="1859" spans="1:18" x14ac:dyDescent="0.3">
      <c r="A1859" s="23" t="s">
        <v>4731</v>
      </c>
      <c r="B1859" s="15">
        <v>45156.460069444445</v>
      </c>
      <c r="C1859" s="10">
        <v>45156.467974537038</v>
      </c>
      <c r="D1859" s="11" t="s">
        <v>55</v>
      </c>
      <c r="E1859" s="12" t="s">
        <v>19</v>
      </c>
      <c r="F1859" s="11" t="s">
        <v>65</v>
      </c>
      <c r="G1859" s="13"/>
      <c r="H1859" s="78" t="s">
        <v>7449</v>
      </c>
      <c r="I1859" s="48">
        <f>tbl_raw_data[[#This Row],[Date Actioned]]-tbl_raw_data[[#This Row],[Date Tagged]]</f>
        <v>7.9050925924093463E-3</v>
      </c>
      <c r="J1859" s="46">
        <f>HOUR(tbl_raw_data[[#This Row],[Time_taken]])*60+MINUTE(tbl_raw_data[[#This Row],[Time_taken]])+SECOND(tbl_raw_data[[#This Row],[Time_taken]])/60</f>
        <v>11.383333333333333</v>
      </c>
      <c r="K1859" s="52">
        <f>DATE(YEAR(tbl_raw_data[[#This Row],[Date Actioned]]),MONTH(tbl_raw_data[[#This Row],[Date Actioned]]),DAY(tbl_raw_data[[#This Row],[Date Actioned]]))</f>
        <v>45156</v>
      </c>
      <c r="L1859" s="50" t="str">
        <f>UPPER(TEXT(tbl_raw_data[[#This Row],[updated_date]],"MMMM"))</f>
        <v>AUGUST</v>
      </c>
      <c r="M1859" s="50" t="str">
        <f>"WEEK "&amp; IF(ROUNDUP(DAY(tbl_raw_data[[#This Row],[updated_date]])/7,0)=5,4,ROUNDUP(DAY(tbl_raw_data[[#This Row],[updated_date]])/7,0))</f>
        <v>WEEK 3</v>
      </c>
      <c r="N1859" s="50" t="str">
        <f>UPPER(VLOOKUP(tbl_raw_data[[#This Row],[Analyst]],Settiings!$A$2:$B$16,2,0))</f>
        <v>SAM</v>
      </c>
      <c r="O1859" s="50" t="str">
        <f>TRIM(UPPER(tbl_raw_data[[#This Row],[Outcome]]))</f>
        <v>WITHDRAW</v>
      </c>
      <c r="P1859" s="50" t="str">
        <f>TRIM(UPPER(tbl_raw_data[[#This Row],[Queue Name]]))</f>
        <v>CONSUMER POST BUREAU</v>
      </c>
      <c r="Q1859" s="50" t="str">
        <f>IF(tbl_raw_data[[#This Row],[Time taken in min]]&lt;=Settiings!$D$2,"SLA_MET","SLA_NOT_MET")</f>
        <v>SLA_MET</v>
      </c>
      <c r="R1859" s="94"/>
    </row>
    <row r="1860" spans="1:18" x14ac:dyDescent="0.3">
      <c r="A1860" s="14" t="s">
        <v>4768</v>
      </c>
      <c r="B1860" s="15">
        <v>45156.530995370369</v>
      </c>
      <c r="C1860" s="26">
        <v>45156.542534722219</v>
      </c>
      <c r="D1860" s="27" t="s">
        <v>55</v>
      </c>
      <c r="E1860" s="18" t="s">
        <v>19</v>
      </c>
      <c r="F1860" s="27" t="s">
        <v>65</v>
      </c>
      <c r="G1860" s="19"/>
      <c r="H1860" s="78" t="s">
        <v>7449</v>
      </c>
      <c r="I1860" s="48">
        <f>tbl_raw_data[[#This Row],[Date Actioned]]-tbl_raw_data[[#This Row],[Date Tagged]]</f>
        <v>1.1539351849933155E-2</v>
      </c>
      <c r="J1860" s="46">
        <f>HOUR(tbl_raw_data[[#This Row],[Time_taken]])*60+MINUTE(tbl_raw_data[[#This Row],[Time_taken]])+SECOND(tbl_raw_data[[#This Row],[Time_taken]])/60</f>
        <v>16.616666666666667</v>
      </c>
      <c r="K1860" s="52">
        <f>DATE(YEAR(tbl_raw_data[[#This Row],[Date Actioned]]),MONTH(tbl_raw_data[[#This Row],[Date Actioned]]),DAY(tbl_raw_data[[#This Row],[Date Actioned]]))</f>
        <v>45156</v>
      </c>
      <c r="L1860" s="50" t="str">
        <f>UPPER(TEXT(tbl_raw_data[[#This Row],[updated_date]],"MMMM"))</f>
        <v>AUGUST</v>
      </c>
      <c r="M1860" s="50" t="str">
        <f>"WEEK "&amp; IF(ROUNDUP(DAY(tbl_raw_data[[#This Row],[updated_date]])/7,0)=5,4,ROUNDUP(DAY(tbl_raw_data[[#This Row],[updated_date]])/7,0))</f>
        <v>WEEK 3</v>
      </c>
      <c r="N1860" s="50" t="str">
        <f>UPPER(VLOOKUP(tbl_raw_data[[#This Row],[Analyst]],Settiings!$A$2:$B$16,2,0))</f>
        <v>SAM</v>
      </c>
      <c r="O1860" s="50" t="str">
        <f>TRIM(UPPER(tbl_raw_data[[#This Row],[Outcome]]))</f>
        <v>WITHDRAW</v>
      </c>
      <c r="P1860" s="50" t="str">
        <f>TRIM(UPPER(tbl_raw_data[[#This Row],[Queue Name]]))</f>
        <v>CONSUMER POST BUREAU</v>
      </c>
      <c r="Q1860" s="50" t="str">
        <f>IF(tbl_raw_data[[#This Row],[Time taken in min]]&lt;=Settiings!$D$2,"SLA_MET","SLA_NOT_MET")</f>
        <v>SLA_MET</v>
      </c>
      <c r="R1860" s="94"/>
    </row>
    <row r="1861" spans="1:18" x14ac:dyDescent="0.3">
      <c r="A1861" s="20" t="s">
        <v>4800</v>
      </c>
      <c r="B1861" s="15">
        <v>45156.571851851855</v>
      </c>
      <c r="C1861" s="10">
        <v>45156.585763888892</v>
      </c>
      <c r="D1861" s="11" t="s">
        <v>55</v>
      </c>
      <c r="E1861" s="12" t="s">
        <v>9</v>
      </c>
      <c r="F1861" s="11" t="s">
        <v>43</v>
      </c>
      <c r="G1861" s="13"/>
      <c r="H1861" s="78" t="s">
        <v>7449</v>
      </c>
      <c r="I1861" s="48">
        <f>tbl_raw_data[[#This Row],[Date Actioned]]-tbl_raw_data[[#This Row],[Date Tagged]]</f>
        <v>1.3912037036789116E-2</v>
      </c>
      <c r="J1861" s="46">
        <f>HOUR(tbl_raw_data[[#This Row],[Time_taken]])*60+MINUTE(tbl_raw_data[[#This Row],[Time_taken]])+SECOND(tbl_raw_data[[#This Row],[Time_taken]])/60</f>
        <v>20.033333333333335</v>
      </c>
      <c r="K1861" s="52">
        <f>DATE(YEAR(tbl_raw_data[[#This Row],[Date Actioned]]),MONTH(tbl_raw_data[[#This Row],[Date Actioned]]),DAY(tbl_raw_data[[#This Row],[Date Actioned]]))</f>
        <v>45156</v>
      </c>
      <c r="L1861" s="50" t="str">
        <f>UPPER(TEXT(tbl_raw_data[[#This Row],[updated_date]],"MMMM"))</f>
        <v>AUGUST</v>
      </c>
      <c r="M1861" s="50" t="str">
        <f>"WEEK "&amp; IF(ROUNDUP(DAY(tbl_raw_data[[#This Row],[updated_date]])/7,0)=5,4,ROUNDUP(DAY(tbl_raw_data[[#This Row],[updated_date]])/7,0))</f>
        <v>WEEK 3</v>
      </c>
      <c r="N1861" s="50" t="str">
        <f>UPPER(VLOOKUP(tbl_raw_data[[#This Row],[Analyst]],Settiings!$A$2:$B$16,2,0))</f>
        <v>MERCEDES</v>
      </c>
      <c r="O1861" s="50" t="str">
        <f>TRIM(UPPER(tbl_raw_data[[#This Row],[Outcome]]))</f>
        <v>WITHDRAW</v>
      </c>
      <c r="P1861" s="50" t="str">
        <f>TRIM(UPPER(tbl_raw_data[[#This Row],[Queue Name]]))</f>
        <v>CONSUMER EXISTING</v>
      </c>
      <c r="Q1861" s="50" t="str">
        <f>IF(tbl_raw_data[[#This Row],[Time taken in min]]&lt;=Settiings!$D$2,"SLA_MET","SLA_NOT_MET")</f>
        <v>SLA_NOT_MET</v>
      </c>
      <c r="R1861" s="94"/>
    </row>
    <row r="1862" spans="1:18" x14ac:dyDescent="0.3">
      <c r="A1862" s="23" t="s">
        <v>4811</v>
      </c>
      <c r="B1862" s="15">
        <v>45156.587731481479</v>
      </c>
      <c r="C1862" s="26">
        <v>45156.590960648151</v>
      </c>
      <c r="D1862" s="27" t="s">
        <v>55</v>
      </c>
      <c r="E1862" s="18" t="s">
        <v>19</v>
      </c>
      <c r="F1862" s="27" t="s">
        <v>65</v>
      </c>
      <c r="G1862" s="19"/>
      <c r="H1862" s="78" t="s">
        <v>7449</v>
      </c>
      <c r="I1862" s="48">
        <f>tbl_raw_data[[#This Row],[Date Actioned]]-tbl_raw_data[[#This Row],[Date Tagged]]</f>
        <v>3.2291666720993817E-3</v>
      </c>
      <c r="J1862" s="46">
        <f>HOUR(tbl_raw_data[[#This Row],[Time_taken]])*60+MINUTE(tbl_raw_data[[#This Row],[Time_taken]])+SECOND(tbl_raw_data[[#This Row],[Time_taken]])/60</f>
        <v>4.6500000000000004</v>
      </c>
      <c r="K1862" s="52">
        <f>DATE(YEAR(tbl_raw_data[[#This Row],[Date Actioned]]),MONTH(tbl_raw_data[[#This Row],[Date Actioned]]),DAY(tbl_raw_data[[#This Row],[Date Actioned]]))</f>
        <v>45156</v>
      </c>
      <c r="L1862" s="50" t="str">
        <f>UPPER(TEXT(tbl_raw_data[[#This Row],[updated_date]],"MMMM"))</f>
        <v>AUGUST</v>
      </c>
      <c r="M1862" s="50" t="str">
        <f>"WEEK "&amp; IF(ROUNDUP(DAY(tbl_raw_data[[#This Row],[updated_date]])/7,0)=5,4,ROUNDUP(DAY(tbl_raw_data[[#This Row],[updated_date]])/7,0))</f>
        <v>WEEK 3</v>
      </c>
      <c r="N1862" s="50" t="str">
        <f>UPPER(VLOOKUP(tbl_raw_data[[#This Row],[Analyst]],Settiings!$A$2:$B$16,2,0))</f>
        <v>SAM</v>
      </c>
      <c r="O1862" s="50" t="str">
        <f>TRIM(UPPER(tbl_raw_data[[#This Row],[Outcome]]))</f>
        <v>WITHDRAW</v>
      </c>
      <c r="P1862" s="50" t="str">
        <f>TRIM(UPPER(tbl_raw_data[[#This Row],[Queue Name]]))</f>
        <v>CONSUMER POST BUREAU</v>
      </c>
      <c r="Q1862" s="50" t="str">
        <f>IF(tbl_raw_data[[#This Row],[Time taken in min]]&lt;=Settiings!$D$2,"SLA_MET","SLA_NOT_MET")</f>
        <v>SLA_MET</v>
      </c>
      <c r="R1862" s="94"/>
    </row>
    <row r="1863" spans="1:18" x14ac:dyDescent="0.3">
      <c r="A1863" s="14" t="s">
        <v>4819</v>
      </c>
      <c r="B1863" s="15">
        <v>45156.59101851852</v>
      </c>
      <c r="C1863" s="10">
        <v>45156.598020833335</v>
      </c>
      <c r="D1863" s="11" t="s">
        <v>55</v>
      </c>
      <c r="E1863" s="12" t="s">
        <v>9</v>
      </c>
      <c r="F1863" s="11" t="s">
        <v>43</v>
      </c>
      <c r="G1863" s="13"/>
      <c r="H1863" s="78" t="s">
        <v>7449</v>
      </c>
      <c r="I1863" s="48">
        <f>tbl_raw_data[[#This Row],[Date Actioned]]-tbl_raw_data[[#This Row],[Date Tagged]]</f>
        <v>7.0023148145992309E-3</v>
      </c>
      <c r="J1863" s="46">
        <f>HOUR(tbl_raw_data[[#This Row],[Time_taken]])*60+MINUTE(tbl_raw_data[[#This Row],[Time_taken]])+SECOND(tbl_raw_data[[#This Row],[Time_taken]])/60</f>
        <v>10.083333333333334</v>
      </c>
      <c r="K1863" s="52">
        <f>DATE(YEAR(tbl_raw_data[[#This Row],[Date Actioned]]),MONTH(tbl_raw_data[[#This Row],[Date Actioned]]),DAY(tbl_raw_data[[#This Row],[Date Actioned]]))</f>
        <v>45156</v>
      </c>
      <c r="L1863" s="50" t="str">
        <f>UPPER(TEXT(tbl_raw_data[[#This Row],[updated_date]],"MMMM"))</f>
        <v>AUGUST</v>
      </c>
      <c r="M1863" s="50" t="str">
        <f>"WEEK "&amp; IF(ROUNDUP(DAY(tbl_raw_data[[#This Row],[updated_date]])/7,0)=5,4,ROUNDUP(DAY(tbl_raw_data[[#This Row],[updated_date]])/7,0))</f>
        <v>WEEK 3</v>
      </c>
      <c r="N1863" s="50" t="str">
        <f>UPPER(VLOOKUP(tbl_raw_data[[#This Row],[Analyst]],Settiings!$A$2:$B$16,2,0))</f>
        <v>MERCEDES</v>
      </c>
      <c r="O1863" s="50" t="str">
        <f>TRIM(UPPER(tbl_raw_data[[#This Row],[Outcome]]))</f>
        <v>WITHDRAW</v>
      </c>
      <c r="P1863" s="50" t="str">
        <f>TRIM(UPPER(tbl_raw_data[[#This Row],[Queue Name]]))</f>
        <v>CONSUMER EXISTING</v>
      </c>
      <c r="Q1863" s="50" t="str">
        <f>IF(tbl_raw_data[[#This Row],[Time taken in min]]&lt;=Settiings!$D$2,"SLA_MET","SLA_NOT_MET")</f>
        <v>SLA_MET</v>
      </c>
      <c r="R1863" s="94"/>
    </row>
    <row r="1864" spans="1:18" x14ac:dyDescent="0.3">
      <c r="A1864" s="20" t="s">
        <v>4822</v>
      </c>
      <c r="B1864" s="15">
        <v>45156.594085648147</v>
      </c>
      <c r="C1864" s="26">
        <v>45156.605914351851</v>
      </c>
      <c r="D1864" s="27" t="s">
        <v>55</v>
      </c>
      <c r="E1864" s="18" t="s">
        <v>19</v>
      </c>
      <c r="F1864" s="27" t="s">
        <v>65</v>
      </c>
      <c r="G1864" s="19"/>
      <c r="H1864" s="78" t="s">
        <v>7449</v>
      </c>
      <c r="I1864" s="48">
        <f>tbl_raw_data[[#This Row],[Date Actioned]]-tbl_raw_data[[#This Row],[Date Tagged]]</f>
        <v>1.1828703703940846E-2</v>
      </c>
      <c r="J1864" s="46">
        <f>HOUR(tbl_raw_data[[#This Row],[Time_taken]])*60+MINUTE(tbl_raw_data[[#This Row],[Time_taken]])+SECOND(tbl_raw_data[[#This Row],[Time_taken]])/60</f>
        <v>17.033333333333335</v>
      </c>
      <c r="K1864" s="52">
        <f>DATE(YEAR(tbl_raw_data[[#This Row],[Date Actioned]]),MONTH(tbl_raw_data[[#This Row],[Date Actioned]]),DAY(tbl_raw_data[[#This Row],[Date Actioned]]))</f>
        <v>45156</v>
      </c>
      <c r="L1864" s="50" t="str">
        <f>UPPER(TEXT(tbl_raw_data[[#This Row],[updated_date]],"MMMM"))</f>
        <v>AUGUST</v>
      </c>
      <c r="M1864" s="50" t="str">
        <f>"WEEK "&amp; IF(ROUNDUP(DAY(tbl_raw_data[[#This Row],[updated_date]])/7,0)=5,4,ROUNDUP(DAY(tbl_raw_data[[#This Row],[updated_date]])/7,0))</f>
        <v>WEEK 3</v>
      </c>
      <c r="N1864" s="50" t="str">
        <f>UPPER(VLOOKUP(tbl_raw_data[[#This Row],[Analyst]],Settiings!$A$2:$B$16,2,0))</f>
        <v>SAM</v>
      </c>
      <c r="O1864" s="50" t="str">
        <f>TRIM(UPPER(tbl_raw_data[[#This Row],[Outcome]]))</f>
        <v>WITHDRAW</v>
      </c>
      <c r="P1864" s="50" t="str">
        <f>TRIM(UPPER(tbl_raw_data[[#This Row],[Queue Name]]))</f>
        <v>CONSUMER POST BUREAU</v>
      </c>
      <c r="Q1864" s="50" t="str">
        <f>IF(tbl_raw_data[[#This Row],[Time taken in min]]&lt;=Settiings!$D$2,"SLA_MET","SLA_NOT_MET")</f>
        <v>SLA_MET</v>
      </c>
      <c r="R1864" s="94"/>
    </row>
    <row r="1865" spans="1:18" x14ac:dyDescent="0.3">
      <c r="A1865" s="23" t="s">
        <v>4859</v>
      </c>
      <c r="B1865" s="15">
        <v>45156.642638888887</v>
      </c>
      <c r="C1865" s="10">
        <v>45156.657060185185</v>
      </c>
      <c r="D1865" s="11" t="s">
        <v>55</v>
      </c>
      <c r="E1865" s="12" t="s">
        <v>19</v>
      </c>
      <c r="F1865" s="11" t="s">
        <v>43</v>
      </c>
      <c r="G1865" s="13"/>
      <c r="H1865" s="78" t="s">
        <v>7449</v>
      </c>
      <c r="I1865" s="48">
        <f>tbl_raw_data[[#This Row],[Date Actioned]]-tbl_raw_data[[#This Row],[Date Tagged]]</f>
        <v>1.4421296298678499E-2</v>
      </c>
      <c r="J1865" s="46">
        <f>HOUR(tbl_raw_data[[#This Row],[Time_taken]])*60+MINUTE(tbl_raw_data[[#This Row],[Time_taken]])+SECOND(tbl_raw_data[[#This Row],[Time_taken]])/60</f>
        <v>20.766666666666666</v>
      </c>
      <c r="K1865" s="52">
        <f>DATE(YEAR(tbl_raw_data[[#This Row],[Date Actioned]]),MONTH(tbl_raw_data[[#This Row],[Date Actioned]]),DAY(tbl_raw_data[[#This Row],[Date Actioned]]))</f>
        <v>45156</v>
      </c>
      <c r="L1865" s="50" t="str">
        <f>UPPER(TEXT(tbl_raw_data[[#This Row],[updated_date]],"MMMM"))</f>
        <v>AUGUST</v>
      </c>
      <c r="M1865" s="50" t="str">
        <f>"WEEK "&amp; IF(ROUNDUP(DAY(tbl_raw_data[[#This Row],[updated_date]])/7,0)=5,4,ROUNDUP(DAY(tbl_raw_data[[#This Row],[updated_date]])/7,0))</f>
        <v>WEEK 3</v>
      </c>
      <c r="N1865" s="50" t="str">
        <f>UPPER(VLOOKUP(tbl_raw_data[[#This Row],[Analyst]],Settiings!$A$2:$B$16,2,0))</f>
        <v>MERCEDES</v>
      </c>
      <c r="O1865" s="50" t="str">
        <f>TRIM(UPPER(tbl_raw_data[[#This Row],[Outcome]]))</f>
        <v>WITHDRAW</v>
      </c>
      <c r="P1865" s="50" t="str">
        <f>TRIM(UPPER(tbl_raw_data[[#This Row],[Queue Name]]))</f>
        <v>CONSUMER POST BUREAU</v>
      </c>
      <c r="Q1865" s="50" t="str">
        <f>IF(tbl_raw_data[[#This Row],[Time taken in min]]&lt;=Settiings!$D$2,"SLA_MET","SLA_NOT_MET")</f>
        <v>SLA_NOT_MET</v>
      </c>
      <c r="R1865" s="94"/>
    </row>
    <row r="1866" spans="1:18" x14ac:dyDescent="0.3">
      <c r="A1866" s="14" t="s">
        <v>4881</v>
      </c>
      <c r="B1866" s="15">
        <v>45156.668819444443</v>
      </c>
      <c r="C1866" s="26">
        <v>45156.676689814813</v>
      </c>
      <c r="D1866" s="27" t="s">
        <v>55</v>
      </c>
      <c r="E1866" s="18" t="s">
        <v>19</v>
      </c>
      <c r="F1866" s="27" t="s">
        <v>65</v>
      </c>
      <c r="G1866" s="19"/>
      <c r="H1866" s="78" t="s">
        <v>7449</v>
      </c>
      <c r="I1866" s="48">
        <f>tbl_raw_data[[#This Row],[Date Actioned]]-tbl_raw_data[[#This Row],[Date Tagged]]</f>
        <v>7.8703703693463467E-3</v>
      </c>
      <c r="J1866" s="46">
        <f>HOUR(tbl_raw_data[[#This Row],[Time_taken]])*60+MINUTE(tbl_raw_data[[#This Row],[Time_taken]])+SECOND(tbl_raw_data[[#This Row],[Time_taken]])/60</f>
        <v>11.333333333333334</v>
      </c>
      <c r="K1866" s="52">
        <f>DATE(YEAR(tbl_raw_data[[#This Row],[Date Actioned]]),MONTH(tbl_raw_data[[#This Row],[Date Actioned]]),DAY(tbl_raw_data[[#This Row],[Date Actioned]]))</f>
        <v>45156</v>
      </c>
      <c r="L1866" s="50" t="str">
        <f>UPPER(TEXT(tbl_raw_data[[#This Row],[updated_date]],"MMMM"))</f>
        <v>AUGUST</v>
      </c>
      <c r="M1866" s="50" t="str">
        <f>"WEEK "&amp; IF(ROUNDUP(DAY(tbl_raw_data[[#This Row],[updated_date]])/7,0)=5,4,ROUNDUP(DAY(tbl_raw_data[[#This Row],[updated_date]])/7,0))</f>
        <v>WEEK 3</v>
      </c>
      <c r="N1866" s="50" t="str">
        <f>UPPER(VLOOKUP(tbl_raw_data[[#This Row],[Analyst]],Settiings!$A$2:$B$16,2,0))</f>
        <v>SAM</v>
      </c>
      <c r="O1866" s="50" t="str">
        <f>TRIM(UPPER(tbl_raw_data[[#This Row],[Outcome]]))</f>
        <v>WITHDRAW</v>
      </c>
      <c r="P1866" s="50" t="str">
        <f>TRIM(UPPER(tbl_raw_data[[#This Row],[Queue Name]]))</f>
        <v>CONSUMER POST BUREAU</v>
      </c>
      <c r="Q1866" s="50" t="str">
        <f>IF(tbl_raw_data[[#This Row],[Time taken in min]]&lt;=Settiings!$D$2,"SLA_MET","SLA_NOT_MET")</f>
        <v>SLA_MET</v>
      </c>
      <c r="R1866" s="94"/>
    </row>
    <row r="1867" spans="1:18" x14ac:dyDescent="0.3">
      <c r="A1867" s="20" t="s">
        <v>4901</v>
      </c>
      <c r="B1867" s="15">
        <v>45156.698125000003</v>
      </c>
      <c r="C1867" s="10">
        <v>45156.707465277781</v>
      </c>
      <c r="D1867" s="11" t="s">
        <v>55</v>
      </c>
      <c r="E1867" s="12" t="s">
        <v>9</v>
      </c>
      <c r="F1867" s="11" t="s">
        <v>43</v>
      </c>
      <c r="G1867" s="13"/>
      <c r="H1867" s="78" t="s">
        <v>7449</v>
      </c>
      <c r="I1867" s="48">
        <f>tbl_raw_data[[#This Row],[Date Actioned]]-tbl_raw_data[[#This Row],[Date Tagged]]</f>
        <v>9.340277778392192E-3</v>
      </c>
      <c r="J1867" s="46">
        <f>HOUR(tbl_raw_data[[#This Row],[Time_taken]])*60+MINUTE(tbl_raw_data[[#This Row],[Time_taken]])+SECOND(tbl_raw_data[[#This Row],[Time_taken]])/60</f>
        <v>13.45</v>
      </c>
      <c r="K1867" s="52">
        <f>DATE(YEAR(tbl_raw_data[[#This Row],[Date Actioned]]),MONTH(tbl_raw_data[[#This Row],[Date Actioned]]),DAY(tbl_raw_data[[#This Row],[Date Actioned]]))</f>
        <v>45156</v>
      </c>
      <c r="L1867" s="50" t="str">
        <f>UPPER(TEXT(tbl_raw_data[[#This Row],[updated_date]],"MMMM"))</f>
        <v>AUGUST</v>
      </c>
      <c r="M1867" s="50" t="str">
        <f>"WEEK "&amp; IF(ROUNDUP(DAY(tbl_raw_data[[#This Row],[updated_date]])/7,0)=5,4,ROUNDUP(DAY(tbl_raw_data[[#This Row],[updated_date]])/7,0))</f>
        <v>WEEK 3</v>
      </c>
      <c r="N1867" s="50" t="str">
        <f>UPPER(VLOOKUP(tbl_raw_data[[#This Row],[Analyst]],Settiings!$A$2:$B$16,2,0))</f>
        <v>MERCEDES</v>
      </c>
      <c r="O1867" s="50" t="str">
        <f>TRIM(UPPER(tbl_raw_data[[#This Row],[Outcome]]))</f>
        <v>WITHDRAW</v>
      </c>
      <c r="P1867" s="50" t="str">
        <f>TRIM(UPPER(tbl_raw_data[[#This Row],[Queue Name]]))</f>
        <v>CONSUMER EXISTING</v>
      </c>
      <c r="Q1867" s="50" t="str">
        <f>IF(tbl_raw_data[[#This Row],[Time taken in min]]&lt;=Settiings!$D$2,"SLA_MET","SLA_NOT_MET")</f>
        <v>SLA_MET</v>
      </c>
      <c r="R1867" s="94"/>
    </row>
    <row r="1868" spans="1:18" x14ac:dyDescent="0.3">
      <c r="A1868" s="23" t="s">
        <v>4908</v>
      </c>
      <c r="B1868" s="15">
        <v>45156.723923611113</v>
      </c>
      <c r="C1868" s="26">
        <v>45156.729178240741</v>
      </c>
      <c r="D1868" s="27" t="s">
        <v>55</v>
      </c>
      <c r="E1868" s="18" t="s">
        <v>19</v>
      </c>
      <c r="F1868" s="27" t="s">
        <v>65</v>
      </c>
      <c r="G1868" s="19"/>
      <c r="H1868" s="78" t="s">
        <v>7449</v>
      </c>
      <c r="I1868" s="48">
        <f>tbl_raw_data[[#This Row],[Date Actioned]]-tbl_raw_data[[#This Row],[Date Tagged]]</f>
        <v>5.2546296283253469E-3</v>
      </c>
      <c r="J1868" s="46">
        <f>HOUR(tbl_raw_data[[#This Row],[Time_taken]])*60+MINUTE(tbl_raw_data[[#This Row],[Time_taken]])+SECOND(tbl_raw_data[[#This Row],[Time_taken]])/60</f>
        <v>7.5666666666666664</v>
      </c>
      <c r="K1868" s="52">
        <f>DATE(YEAR(tbl_raw_data[[#This Row],[Date Actioned]]),MONTH(tbl_raw_data[[#This Row],[Date Actioned]]),DAY(tbl_raw_data[[#This Row],[Date Actioned]]))</f>
        <v>45156</v>
      </c>
      <c r="L1868" s="50" t="str">
        <f>UPPER(TEXT(tbl_raw_data[[#This Row],[updated_date]],"MMMM"))</f>
        <v>AUGUST</v>
      </c>
      <c r="M1868" s="50" t="str">
        <f>"WEEK "&amp; IF(ROUNDUP(DAY(tbl_raw_data[[#This Row],[updated_date]])/7,0)=5,4,ROUNDUP(DAY(tbl_raw_data[[#This Row],[updated_date]])/7,0))</f>
        <v>WEEK 3</v>
      </c>
      <c r="N1868" s="50" t="str">
        <f>UPPER(VLOOKUP(tbl_raw_data[[#This Row],[Analyst]],Settiings!$A$2:$B$16,2,0))</f>
        <v>SAM</v>
      </c>
      <c r="O1868" s="50" t="str">
        <f>TRIM(UPPER(tbl_raw_data[[#This Row],[Outcome]]))</f>
        <v>WITHDRAW</v>
      </c>
      <c r="P1868" s="50" t="str">
        <f>TRIM(UPPER(tbl_raw_data[[#This Row],[Queue Name]]))</f>
        <v>CONSUMER POST BUREAU</v>
      </c>
      <c r="Q1868" s="50" t="str">
        <f>IF(tbl_raw_data[[#This Row],[Time taken in min]]&lt;=Settiings!$D$2,"SLA_MET","SLA_NOT_MET")</f>
        <v>SLA_MET</v>
      </c>
      <c r="R1868" s="94"/>
    </row>
    <row r="1869" spans="1:18" x14ac:dyDescent="0.3">
      <c r="A1869" s="14" t="s">
        <v>4910</v>
      </c>
      <c r="B1869" s="15">
        <v>45156.737662037034</v>
      </c>
      <c r="C1869" s="10">
        <v>45156.741493055553</v>
      </c>
      <c r="D1869" s="11" t="s">
        <v>55</v>
      </c>
      <c r="E1869" s="12" t="s">
        <v>19</v>
      </c>
      <c r="F1869" s="11" t="s">
        <v>50</v>
      </c>
      <c r="G1869" s="13"/>
      <c r="H1869" s="78" t="s">
        <v>7449</v>
      </c>
      <c r="I1869" s="48">
        <f>tbl_raw_data[[#This Row],[Date Actioned]]-tbl_raw_data[[#This Row],[Date Tagged]]</f>
        <v>3.8310185191221535E-3</v>
      </c>
      <c r="J1869" s="46">
        <f>HOUR(tbl_raw_data[[#This Row],[Time_taken]])*60+MINUTE(tbl_raw_data[[#This Row],[Time_taken]])+SECOND(tbl_raw_data[[#This Row],[Time_taken]])/60</f>
        <v>5.5166666666666666</v>
      </c>
      <c r="K1869" s="52">
        <f>DATE(YEAR(tbl_raw_data[[#This Row],[Date Actioned]]),MONTH(tbl_raw_data[[#This Row],[Date Actioned]]),DAY(tbl_raw_data[[#This Row],[Date Actioned]]))</f>
        <v>45156</v>
      </c>
      <c r="L1869" s="50" t="str">
        <f>UPPER(TEXT(tbl_raw_data[[#This Row],[updated_date]],"MMMM"))</f>
        <v>AUGUST</v>
      </c>
      <c r="M1869" s="50" t="str">
        <f>"WEEK "&amp; IF(ROUNDUP(DAY(tbl_raw_data[[#This Row],[updated_date]])/7,0)=5,4,ROUNDUP(DAY(tbl_raw_data[[#This Row],[updated_date]])/7,0))</f>
        <v>WEEK 3</v>
      </c>
      <c r="N1869" s="50" t="str">
        <f>UPPER(VLOOKUP(tbl_raw_data[[#This Row],[Analyst]],Settiings!$A$2:$B$16,2,0))</f>
        <v>SHAHID</v>
      </c>
      <c r="O1869" s="50" t="str">
        <f>TRIM(UPPER(tbl_raw_data[[#This Row],[Outcome]]))</f>
        <v>WITHDRAW</v>
      </c>
      <c r="P1869" s="50" t="str">
        <f>TRIM(UPPER(tbl_raw_data[[#This Row],[Queue Name]]))</f>
        <v>CONSUMER POST BUREAU</v>
      </c>
      <c r="Q1869" s="50" t="str">
        <f>IF(tbl_raw_data[[#This Row],[Time taken in min]]&lt;=Settiings!$D$2,"SLA_MET","SLA_NOT_MET")</f>
        <v>SLA_MET</v>
      </c>
      <c r="R1869" s="94"/>
    </row>
    <row r="1870" spans="1:18" x14ac:dyDescent="0.3">
      <c r="A1870" s="20" t="s">
        <v>4914</v>
      </c>
      <c r="B1870" s="15">
        <v>45156.782164351855</v>
      </c>
      <c r="C1870" s="26">
        <v>45156.7890162037</v>
      </c>
      <c r="D1870" s="27" t="s">
        <v>55</v>
      </c>
      <c r="E1870" s="18" t="s">
        <v>19</v>
      </c>
      <c r="F1870" s="27" t="s">
        <v>70</v>
      </c>
      <c r="G1870" s="19"/>
      <c r="H1870" s="78" t="s">
        <v>7449</v>
      </c>
      <c r="I1870" s="48">
        <f>tbl_raw_data[[#This Row],[Date Actioned]]-tbl_raw_data[[#This Row],[Date Tagged]]</f>
        <v>6.8518518455675803E-3</v>
      </c>
      <c r="J1870" s="46">
        <f>HOUR(tbl_raw_data[[#This Row],[Time_taken]])*60+MINUTE(tbl_raw_data[[#This Row],[Time_taken]])+SECOND(tbl_raw_data[[#This Row],[Time_taken]])/60</f>
        <v>9.8666666666666671</v>
      </c>
      <c r="K1870" s="52">
        <f>DATE(YEAR(tbl_raw_data[[#This Row],[Date Actioned]]),MONTH(tbl_raw_data[[#This Row],[Date Actioned]]),DAY(tbl_raw_data[[#This Row],[Date Actioned]]))</f>
        <v>45156</v>
      </c>
      <c r="L1870" s="50" t="str">
        <f>UPPER(TEXT(tbl_raw_data[[#This Row],[updated_date]],"MMMM"))</f>
        <v>AUGUST</v>
      </c>
      <c r="M1870" s="50" t="str">
        <f>"WEEK "&amp; IF(ROUNDUP(DAY(tbl_raw_data[[#This Row],[updated_date]])/7,0)=5,4,ROUNDUP(DAY(tbl_raw_data[[#This Row],[updated_date]])/7,0))</f>
        <v>WEEK 3</v>
      </c>
      <c r="N1870" s="50" t="str">
        <f>UPPER(VLOOKUP(tbl_raw_data[[#This Row],[Analyst]],Settiings!$A$2:$B$16,2,0))</f>
        <v>ASIF</v>
      </c>
      <c r="O1870" s="50" t="str">
        <f>TRIM(UPPER(tbl_raw_data[[#This Row],[Outcome]]))</f>
        <v>WITHDRAW</v>
      </c>
      <c r="P1870" s="50" t="str">
        <f>TRIM(UPPER(tbl_raw_data[[#This Row],[Queue Name]]))</f>
        <v>CONSUMER POST BUREAU</v>
      </c>
      <c r="Q1870" s="50" t="str">
        <f>IF(tbl_raw_data[[#This Row],[Time taken in min]]&lt;=Settiings!$D$2,"SLA_MET","SLA_NOT_MET")</f>
        <v>SLA_MET</v>
      </c>
      <c r="R1870" s="94"/>
    </row>
    <row r="1871" spans="1:18" x14ac:dyDescent="0.3">
      <c r="A1871" s="23" t="s">
        <v>4917</v>
      </c>
      <c r="B1871" s="15">
        <v>45156.854791666665</v>
      </c>
      <c r="C1871" s="10">
        <v>45157.368668981479</v>
      </c>
      <c r="D1871" s="11" t="s">
        <v>55</v>
      </c>
      <c r="E1871" s="12" t="s">
        <v>19</v>
      </c>
      <c r="F1871" s="11" t="s">
        <v>65</v>
      </c>
      <c r="G1871" s="13"/>
      <c r="H1871" s="78" t="s">
        <v>7449</v>
      </c>
      <c r="I1871" s="48">
        <f>tbl_raw_data[[#This Row],[Date Actioned]]-tbl_raw_data[[#This Row],[Date Tagged]]</f>
        <v>0.51387731481372612</v>
      </c>
      <c r="J1871" s="46">
        <f>HOUR(tbl_raw_data[[#This Row],[Time_taken]])*60+MINUTE(tbl_raw_data[[#This Row],[Time_taken]])+SECOND(tbl_raw_data[[#This Row],[Time_taken]])/60</f>
        <v>739.98333333333335</v>
      </c>
      <c r="K1871" s="52">
        <f>DATE(YEAR(tbl_raw_data[[#This Row],[Date Actioned]]),MONTH(tbl_raw_data[[#This Row],[Date Actioned]]),DAY(tbl_raw_data[[#This Row],[Date Actioned]]))</f>
        <v>45157</v>
      </c>
      <c r="L1871" s="50" t="str">
        <f>UPPER(TEXT(tbl_raw_data[[#This Row],[updated_date]],"MMMM"))</f>
        <v>AUGUST</v>
      </c>
      <c r="M1871" s="50" t="str">
        <f>"WEEK "&amp; IF(ROUNDUP(DAY(tbl_raw_data[[#This Row],[updated_date]])/7,0)=5,4,ROUNDUP(DAY(tbl_raw_data[[#This Row],[updated_date]])/7,0))</f>
        <v>WEEK 3</v>
      </c>
      <c r="N1871" s="50" t="str">
        <f>UPPER(VLOOKUP(tbl_raw_data[[#This Row],[Analyst]],Settiings!$A$2:$B$16,2,0))</f>
        <v>SAM</v>
      </c>
      <c r="O1871" s="50" t="str">
        <f>TRIM(UPPER(tbl_raw_data[[#This Row],[Outcome]]))</f>
        <v>WITHDRAW</v>
      </c>
      <c r="P1871" s="50" t="str">
        <f>TRIM(UPPER(tbl_raw_data[[#This Row],[Queue Name]]))</f>
        <v>CONSUMER POST BUREAU</v>
      </c>
      <c r="Q1871" s="50" t="str">
        <f>IF(tbl_raw_data[[#This Row],[Time taken in min]]&lt;=Settiings!$D$2,"SLA_MET","SLA_NOT_MET")</f>
        <v>SLA_NOT_MET</v>
      </c>
      <c r="R1871" s="94"/>
    </row>
    <row r="1872" spans="1:18" x14ac:dyDescent="0.3">
      <c r="A1872" s="14" t="s">
        <v>4918</v>
      </c>
      <c r="B1872" s="15">
        <v>45156.857974537037</v>
      </c>
      <c r="C1872" s="26">
        <v>45157.369687500002</v>
      </c>
      <c r="D1872" s="27" t="s">
        <v>55</v>
      </c>
      <c r="E1872" s="18" t="s">
        <v>19</v>
      </c>
      <c r="F1872" s="27" t="s">
        <v>43</v>
      </c>
      <c r="G1872" s="19"/>
      <c r="H1872" s="78" t="s">
        <v>7449</v>
      </c>
      <c r="I1872" s="48">
        <f>tbl_raw_data[[#This Row],[Date Actioned]]-tbl_raw_data[[#This Row],[Date Tagged]]</f>
        <v>0.51171296296524815</v>
      </c>
      <c r="J1872" s="46">
        <f>HOUR(tbl_raw_data[[#This Row],[Time_taken]])*60+MINUTE(tbl_raw_data[[#This Row],[Time_taken]])+SECOND(tbl_raw_data[[#This Row],[Time_taken]])/60</f>
        <v>736.86666666666667</v>
      </c>
      <c r="K1872" s="52">
        <f>DATE(YEAR(tbl_raw_data[[#This Row],[Date Actioned]]),MONTH(tbl_raw_data[[#This Row],[Date Actioned]]),DAY(tbl_raw_data[[#This Row],[Date Actioned]]))</f>
        <v>45157</v>
      </c>
      <c r="L1872" s="50" t="str">
        <f>UPPER(TEXT(tbl_raw_data[[#This Row],[updated_date]],"MMMM"))</f>
        <v>AUGUST</v>
      </c>
      <c r="M1872" s="50" t="str">
        <f>"WEEK "&amp; IF(ROUNDUP(DAY(tbl_raw_data[[#This Row],[updated_date]])/7,0)=5,4,ROUNDUP(DAY(tbl_raw_data[[#This Row],[updated_date]])/7,0))</f>
        <v>WEEK 3</v>
      </c>
      <c r="N1872" s="50" t="str">
        <f>UPPER(VLOOKUP(tbl_raw_data[[#This Row],[Analyst]],Settiings!$A$2:$B$16,2,0))</f>
        <v>MERCEDES</v>
      </c>
      <c r="O1872" s="50" t="str">
        <f>TRIM(UPPER(tbl_raw_data[[#This Row],[Outcome]]))</f>
        <v>WITHDRAW</v>
      </c>
      <c r="P1872" s="50" t="str">
        <f>TRIM(UPPER(tbl_raw_data[[#This Row],[Queue Name]]))</f>
        <v>CONSUMER POST BUREAU</v>
      </c>
      <c r="Q1872" s="50" t="str">
        <f>IF(tbl_raw_data[[#This Row],[Time taken in min]]&lt;=Settiings!$D$2,"SLA_MET","SLA_NOT_MET")</f>
        <v>SLA_NOT_MET</v>
      </c>
      <c r="R1872" s="94"/>
    </row>
    <row r="1873" spans="1:18" x14ac:dyDescent="0.3">
      <c r="A1873" s="20" t="s">
        <v>4919</v>
      </c>
      <c r="B1873" s="15">
        <v>45156.88784722222</v>
      </c>
      <c r="C1873" s="10">
        <v>45157.376840277779</v>
      </c>
      <c r="D1873" s="11" t="s">
        <v>55</v>
      </c>
      <c r="E1873" s="12" t="s">
        <v>19</v>
      </c>
      <c r="F1873" s="11" t="s">
        <v>65</v>
      </c>
      <c r="G1873" s="13"/>
      <c r="H1873" s="78" t="s">
        <v>7449</v>
      </c>
      <c r="I1873" s="48">
        <f>tbl_raw_data[[#This Row],[Date Actioned]]-tbl_raw_data[[#This Row],[Date Tagged]]</f>
        <v>0.48899305555823958</v>
      </c>
      <c r="J1873" s="46">
        <f>HOUR(tbl_raw_data[[#This Row],[Time_taken]])*60+MINUTE(tbl_raw_data[[#This Row],[Time_taken]])+SECOND(tbl_raw_data[[#This Row],[Time_taken]])/60</f>
        <v>704.15</v>
      </c>
      <c r="K1873" s="52">
        <f>DATE(YEAR(tbl_raw_data[[#This Row],[Date Actioned]]),MONTH(tbl_raw_data[[#This Row],[Date Actioned]]),DAY(tbl_raw_data[[#This Row],[Date Actioned]]))</f>
        <v>45157</v>
      </c>
      <c r="L1873" s="50" t="str">
        <f>UPPER(TEXT(tbl_raw_data[[#This Row],[updated_date]],"MMMM"))</f>
        <v>AUGUST</v>
      </c>
      <c r="M1873" s="50" t="str">
        <f>"WEEK "&amp; IF(ROUNDUP(DAY(tbl_raw_data[[#This Row],[updated_date]])/7,0)=5,4,ROUNDUP(DAY(tbl_raw_data[[#This Row],[updated_date]])/7,0))</f>
        <v>WEEK 3</v>
      </c>
      <c r="N1873" s="50" t="str">
        <f>UPPER(VLOOKUP(tbl_raw_data[[#This Row],[Analyst]],Settiings!$A$2:$B$16,2,0))</f>
        <v>SAM</v>
      </c>
      <c r="O1873" s="50" t="str">
        <f>TRIM(UPPER(tbl_raw_data[[#This Row],[Outcome]]))</f>
        <v>WITHDRAW</v>
      </c>
      <c r="P1873" s="50" t="str">
        <f>TRIM(UPPER(tbl_raw_data[[#This Row],[Queue Name]]))</f>
        <v>CONSUMER POST BUREAU</v>
      </c>
      <c r="Q1873" s="50" t="str">
        <f>IF(tbl_raw_data[[#This Row],[Time taken in min]]&lt;=Settiings!$D$2,"SLA_MET","SLA_NOT_MET")</f>
        <v>SLA_NOT_MET</v>
      </c>
      <c r="R1873" s="94"/>
    </row>
    <row r="1874" spans="1:18" x14ac:dyDescent="0.3">
      <c r="A1874" s="23" t="s">
        <v>4921</v>
      </c>
      <c r="B1874" s="15">
        <v>45157.257557870369</v>
      </c>
      <c r="C1874" s="26">
        <v>45157.384884259256</v>
      </c>
      <c r="D1874" s="27" t="s">
        <v>55</v>
      </c>
      <c r="E1874" s="18" t="s">
        <v>19</v>
      </c>
      <c r="F1874" s="27" t="s">
        <v>65</v>
      </c>
      <c r="G1874" s="19"/>
      <c r="H1874" s="78" t="s">
        <v>7449</v>
      </c>
      <c r="I1874" s="48">
        <f>tbl_raw_data[[#This Row],[Date Actioned]]-tbl_raw_data[[#This Row],[Date Tagged]]</f>
        <v>0.12732638888701331</v>
      </c>
      <c r="J1874" s="46">
        <f>HOUR(tbl_raw_data[[#This Row],[Time_taken]])*60+MINUTE(tbl_raw_data[[#This Row],[Time_taken]])+SECOND(tbl_raw_data[[#This Row],[Time_taken]])/60</f>
        <v>183.35</v>
      </c>
      <c r="K1874" s="52">
        <f>DATE(YEAR(tbl_raw_data[[#This Row],[Date Actioned]]),MONTH(tbl_raw_data[[#This Row],[Date Actioned]]),DAY(tbl_raw_data[[#This Row],[Date Actioned]]))</f>
        <v>45157</v>
      </c>
      <c r="L1874" s="50" t="str">
        <f>UPPER(TEXT(tbl_raw_data[[#This Row],[updated_date]],"MMMM"))</f>
        <v>AUGUST</v>
      </c>
      <c r="M1874" s="50" t="str">
        <f>"WEEK "&amp; IF(ROUNDUP(DAY(tbl_raw_data[[#This Row],[updated_date]])/7,0)=5,4,ROUNDUP(DAY(tbl_raw_data[[#This Row],[updated_date]])/7,0))</f>
        <v>WEEK 3</v>
      </c>
      <c r="N1874" s="50" t="str">
        <f>UPPER(VLOOKUP(tbl_raw_data[[#This Row],[Analyst]],Settiings!$A$2:$B$16,2,0))</f>
        <v>SAM</v>
      </c>
      <c r="O1874" s="50" t="str">
        <f>TRIM(UPPER(tbl_raw_data[[#This Row],[Outcome]]))</f>
        <v>WITHDRAW</v>
      </c>
      <c r="P1874" s="50" t="str">
        <f>TRIM(UPPER(tbl_raw_data[[#This Row],[Queue Name]]))</f>
        <v>CONSUMER POST BUREAU</v>
      </c>
      <c r="Q1874" s="50" t="str">
        <f>IF(tbl_raw_data[[#This Row],[Time taken in min]]&lt;=Settiings!$D$2,"SLA_MET","SLA_NOT_MET")</f>
        <v>SLA_NOT_MET</v>
      </c>
      <c r="R1874" s="94"/>
    </row>
    <row r="1875" spans="1:18" x14ac:dyDescent="0.3">
      <c r="A1875" s="14" t="s">
        <v>4978</v>
      </c>
      <c r="B1875" s="15">
        <v>45157.554016203707</v>
      </c>
      <c r="C1875" s="10">
        <v>45157.559976851851</v>
      </c>
      <c r="D1875" s="11" t="s">
        <v>55</v>
      </c>
      <c r="E1875" s="12" t="s">
        <v>19</v>
      </c>
      <c r="F1875" s="11" t="s">
        <v>43</v>
      </c>
      <c r="G1875" s="13"/>
      <c r="H1875" s="78" t="s">
        <v>7449</v>
      </c>
      <c r="I1875" s="48">
        <f>tbl_raw_data[[#This Row],[Date Actioned]]-tbl_raw_data[[#This Row],[Date Tagged]]</f>
        <v>5.9606481445371173E-3</v>
      </c>
      <c r="J1875" s="46">
        <f>HOUR(tbl_raw_data[[#This Row],[Time_taken]])*60+MINUTE(tbl_raw_data[[#This Row],[Time_taken]])+SECOND(tbl_raw_data[[#This Row],[Time_taken]])/60</f>
        <v>8.5833333333333339</v>
      </c>
      <c r="K1875" s="52">
        <f>DATE(YEAR(tbl_raw_data[[#This Row],[Date Actioned]]),MONTH(tbl_raw_data[[#This Row],[Date Actioned]]),DAY(tbl_raw_data[[#This Row],[Date Actioned]]))</f>
        <v>45157</v>
      </c>
      <c r="L1875" s="50" t="str">
        <f>UPPER(TEXT(tbl_raw_data[[#This Row],[updated_date]],"MMMM"))</f>
        <v>AUGUST</v>
      </c>
      <c r="M1875" s="50" t="str">
        <f>"WEEK "&amp; IF(ROUNDUP(DAY(tbl_raw_data[[#This Row],[updated_date]])/7,0)=5,4,ROUNDUP(DAY(tbl_raw_data[[#This Row],[updated_date]])/7,0))</f>
        <v>WEEK 3</v>
      </c>
      <c r="N1875" s="50" t="str">
        <f>UPPER(VLOOKUP(tbl_raw_data[[#This Row],[Analyst]],Settiings!$A$2:$B$16,2,0))</f>
        <v>MERCEDES</v>
      </c>
      <c r="O1875" s="50" t="str">
        <f>TRIM(UPPER(tbl_raw_data[[#This Row],[Outcome]]))</f>
        <v>WITHDRAW</v>
      </c>
      <c r="P1875" s="50" t="str">
        <f>TRIM(UPPER(tbl_raw_data[[#This Row],[Queue Name]]))</f>
        <v>CONSUMER POST BUREAU</v>
      </c>
      <c r="Q1875" s="50" t="str">
        <f>IF(tbl_raw_data[[#This Row],[Time taken in min]]&lt;=Settiings!$D$2,"SLA_MET","SLA_NOT_MET")</f>
        <v>SLA_MET</v>
      </c>
      <c r="R1875" s="94"/>
    </row>
    <row r="1876" spans="1:18" x14ac:dyDescent="0.3">
      <c r="A1876" s="20" t="s">
        <v>5043</v>
      </c>
      <c r="B1876" s="15">
        <v>45157.696446759262</v>
      </c>
      <c r="C1876" s="26">
        <v>45157.710370370369</v>
      </c>
      <c r="D1876" s="27" t="s">
        <v>55</v>
      </c>
      <c r="E1876" s="18" t="s">
        <v>9</v>
      </c>
      <c r="F1876" s="27" t="s">
        <v>65</v>
      </c>
      <c r="G1876" s="19"/>
      <c r="H1876" s="78" t="s">
        <v>7449</v>
      </c>
      <c r="I1876" s="48">
        <f>tbl_raw_data[[#This Row],[Date Actioned]]-tbl_raw_data[[#This Row],[Date Tagged]]</f>
        <v>1.392361110629281E-2</v>
      </c>
      <c r="J1876" s="46">
        <f>HOUR(tbl_raw_data[[#This Row],[Time_taken]])*60+MINUTE(tbl_raw_data[[#This Row],[Time_taken]])+SECOND(tbl_raw_data[[#This Row],[Time_taken]])/60</f>
        <v>20.05</v>
      </c>
      <c r="K1876" s="52">
        <f>DATE(YEAR(tbl_raw_data[[#This Row],[Date Actioned]]),MONTH(tbl_raw_data[[#This Row],[Date Actioned]]),DAY(tbl_raw_data[[#This Row],[Date Actioned]]))</f>
        <v>45157</v>
      </c>
      <c r="L1876" s="50" t="str">
        <f>UPPER(TEXT(tbl_raw_data[[#This Row],[updated_date]],"MMMM"))</f>
        <v>AUGUST</v>
      </c>
      <c r="M1876" s="50" t="str">
        <f>"WEEK "&amp; IF(ROUNDUP(DAY(tbl_raw_data[[#This Row],[updated_date]])/7,0)=5,4,ROUNDUP(DAY(tbl_raw_data[[#This Row],[updated_date]])/7,0))</f>
        <v>WEEK 3</v>
      </c>
      <c r="N1876" s="50" t="str">
        <f>UPPER(VLOOKUP(tbl_raw_data[[#This Row],[Analyst]],Settiings!$A$2:$B$16,2,0))</f>
        <v>SAM</v>
      </c>
      <c r="O1876" s="50" t="str">
        <f>TRIM(UPPER(tbl_raw_data[[#This Row],[Outcome]]))</f>
        <v>WITHDRAW</v>
      </c>
      <c r="P1876" s="50" t="str">
        <f>TRIM(UPPER(tbl_raw_data[[#This Row],[Queue Name]]))</f>
        <v>CONSUMER EXISTING</v>
      </c>
      <c r="Q1876" s="50" t="str">
        <f>IF(tbl_raw_data[[#This Row],[Time taken in min]]&lt;=Settiings!$D$2,"SLA_MET","SLA_NOT_MET")</f>
        <v>SLA_NOT_MET</v>
      </c>
      <c r="R1876" s="94"/>
    </row>
    <row r="1877" spans="1:18" x14ac:dyDescent="0.3">
      <c r="A1877" s="23" t="s">
        <v>5054</v>
      </c>
      <c r="B1877" s="15">
        <v>45157.719178240739</v>
      </c>
      <c r="C1877" s="10">
        <v>45157.72278935185</v>
      </c>
      <c r="D1877" s="11" t="s">
        <v>55</v>
      </c>
      <c r="E1877" s="12" t="s">
        <v>19</v>
      </c>
      <c r="F1877" s="11" t="s">
        <v>65</v>
      </c>
      <c r="G1877" s="13"/>
      <c r="H1877" s="78" t="s">
        <v>7449</v>
      </c>
      <c r="I1877" s="48">
        <f>tbl_raw_data[[#This Row],[Date Actioned]]-tbl_raw_data[[#This Row],[Date Tagged]]</f>
        <v>3.6111111112404615E-3</v>
      </c>
      <c r="J1877" s="46">
        <f>HOUR(tbl_raw_data[[#This Row],[Time_taken]])*60+MINUTE(tbl_raw_data[[#This Row],[Time_taken]])+SECOND(tbl_raw_data[[#This Row],[Time_taken]])/60</f>
        <v>5.2</v>
      </c>
      <c r="K1877" s="52">
        <f>DATE(YEAR(tbl_raw_data[[#This Row],[Date Actioned]]),MONTH(tbl_raw_data[[#This Row],[Date Actioned]]),DAY(tbl_raw_data[[#This Row],[Date Actioned]]))</f>
        <v>45157</v>
      </c>
      <c r="L1877" s="50" t="str">
        <f>UPPER(TEXT(tbl_raw_data[[#This Row],[updated_date]],"MMMM"))</f>
        <v>AUGUST</v>
      </c>
      <c r="M1877" s="50" t="str">
        <f>"WEEK "&amp; IF(ROUNDUP(DAY(tbl_raw_data[[#This Row],[updated_date]])/7,0)=5,4,ROUNDUP(DAY(tbl_raw_data[[#This Row],[updated_date]])/7,0))</f>
        <v>WEEK 3</v>
      </c>
      <c r="N1877" s="50" t="str">
        <f>UPPER(VLOOKUP(tbl_raw_data[[#This Row],[Analyst]],Settiings!$A$2:$B$16,2,0))</f>
        <v>SAM</v>
      </c>
      <c r="O1877" s="50" t="str">
        <f>TRIM(UPPER(tbl_raw_data[[#This Row],[Outcome]]))</f>
        <v>WITHDRAW</v>
      </c>
      <c r="P1877" s="50" t="str">
        <f>TRIM(UPPER(tbl_raw_data[[#This Row],[Queue Name]]))</f>
        <v>CONSUMER POST BUREAU</v>
      </c>
      <c r="Q1877" s="50" t="str">
        <f>IF(tbl_raw_data[[#This Row],[Time taken in min]]&lt;=Settiings!$D$2,"SLA_MET","SLA_NOT_MET")</f>
        <v>SLA_MET</v>
      </c>
      <c r="R1877" s="94"/>
    </row>
    <row r="1878" spans="1:18" x14ac:dyDescent="0.3">
      <c r="A1878" s="14" t="s">
        <v>5057</v>
      </c>
      <c r="B1878" s="15">
        <v>45157.739085648151</v>
      </c>
      <c r="C1878" s="26">
        <v>45157.743495370371</v>
      </c>
      <c r="D1878" s="27" t="s">
        <v>55</v>
      </c>
      <c r="E1878" s="18" t="s">
        <v>19</v>
      </c>
      <c r="F1878" s="27" t="s">
        <v>16</v>
      </c>
      <c r="G1878" s="19"/>
      <c r="H1878" s="78" t="s">
        <v>7449</v>
      </c>
      <c r="I1878" s="48">
        <f>tbl_raw_data[[#This Row],[Date Actioned]]-tbl_raw_data[[#This Row],[Date Tagged]]</f>
        <v>4.4097222198615782E-3</v>
      </c>
      <c r="J1878" s="46">
        <f>HOUR(tbl_raw_data[[#This Row],[Time_taken]])*60+MINUTE(tbl_raw_data[[#This Row],[Time_taken]])+SECOND(tbl_raw_data[[#This Row],[Time_taken]])/60</f>
        <v>6.35</v>
      </c>
      <c r="K1878" s="52">
        <f>DATE(YEAR(tbl_raw_data[[#This Row],[Date Actioned]]),MONTH(tbl_raw_data[[#This Row],[Date Actioned]]),DAY(tbl_raw_data[[#This Row],[Date Actioned]]))</f>
        <v>45157</v>
      </c>
      <c r="L1878" s="50" t="str">
        <f>UPPER(TEXT(tbl_raw_data[[#This Row],[updated_date]],"MMMM"))</f>
        <v>AUGUST</v>
      </c>
      <c r="M1878" s="50" t="str">
        <f>"WEEK "&amp; IF(ROUNDUP(DAY(tbl_raw_data[[#This Row],[updated_date]])/7,0)=5,4,ROUNDUP(DAY(tbl_raw_data[[#This Row],[updated_date]])/7,0))</f>
        <v>WEEK 3</v>
      </c>
      <c r="N1878" s="50" t="str">
        <f>UPPER(VLOOKUP(tbl_raw_data[[#This Row],[Analyst]],Settiings!$A$2:$B$16,2,0))</f>
        <v>CAMROOON</v>
      </c>
      <c r="O1878" s="50" t="str">
        <f>TRIM(UPPER(tbl_raw_data[[#This Row],[Outcome]]))</f>
        <v>WITHDRAW</v>
      </c>
      <c r="P1878" s="50" t="str">
        <f>TRIM(UPPER(tbl_raw_data[[#This Row],[Queue Name]]))</f>
        <v>CONSUMER POST BUREAU</v>
      </c>
      <c r="Q1878" s="50" t="str">
        <f>IF(tbl_raw_data[[#This Row],[Time taken in min]]&lt;=Settiings!$D$2,"SLA_MET","SLA_NOT_MET")</f>
        <v>SLA_MET</v>
      </c>
      <c r="R1878" s="94"/>
    </row>
    <row r="1879" spans="1:18" x14ac:dyDescent="0.3">
      <c r="A1879" s="20" t="s">
        <v>5058</v>
      </c>
      <c r="B1879" s="15">
        <v>45157.832013888888</v>
      </c>
      <c r="C1879" s="10">
        <v>45157.840127314812</v>
      </c>
      <c r="D1879" s="11" t="s">
        <v>55</v>
      </c>
      <c r="E1879" s="12" t="s">
        <v>19</v>
      </c>
      <c r="F1879" s="11" t="s">
        <v>16</v>
      </c>
      <c r="G1879" s="13"/>
      <c r="H1879" s="78" t="s">
        <v>7449</v>
      </c>
      <c r="I1879" s="48">
        <f>tbl_raw_data[[#This Row],[Date Actioned]]-tbl_raw_data[[#This Row],[Date Tagged]]</f>
        <v>8.1134259235113859E-3</v>
      </c>
      <c r="J1879" s="46">
        <f>HOUR(tbl_raw_data[[#This Row],[Time_taken]])*60+MINUTE(tbl_raw_data[[#This Row],[Time_taken]])+SECOND(tbl_raw_data[[#This Row],[Time_taken]])/60</f>
        <v>11.683333333333334</v>
      </c>
      <c r="K1879" s="52">
        <f>DATE(YEAR(tbl_raw_data[[#This Row],[Date Actioned]]),MONTH(tbl_raw_data[[#This Row],[Date Actioned]]),DAY(tbl_raw_data[[#This Row],[Date Actioned]]))</f>
        <v>45157</v>
      </c>
      <c r="L1879" s="50" t="str">
        <f>UPPER(TEXT(tbl_raw_data[[#This Row],[updated_date]],"MMMM"))</f>
        <v>AUGUST</v>
      </c>
      <c r="M1879" s="50" t="str">
        <f>"WEEK "&amp; IF(ROUNDUP(DAY(tbl_raw_data[[#This Row],[updated_date]])/7,0)=5,4,ROUNDUP(DAY(tbl_raw_data[[#This Row],[updated_date]])/7,0))</f>
        <v>WEEK 3</v>
      </c>
      <c r="N1879" s="50" t="str">
        <f>UPPER(VLOOKUP(tbl_raw_data[[#This Row],[Analyst]],Settiings!$A$2:$B$16,2,0))</f>
        <v>CAMROOON</v>
      </c>
      <c r="O1879" s="50" t="str">
        <f>TRIM(UPPER(tbl_raw_data[[#This Row],[Outcome]]))</f>
        <v>WITHDRAW</v>
      </c>
      <c r="P1879" s="50" t="str">
        <f>TRIM(UPPER(tbl_raw_data[[#This Row],[Queue Name]]))</f>
        <v>CONSUMER POST BUREAU</v>
      </c>
      <c r="Q1879" s="50" t="str">
        <f>IF(tbl_raw_data[[#This Row],[Time taken in min]]&lt;=Settiings!$D$2,"SLA_MET","SLA_NOT_MET")</f>
        <v>SLA_MET</v>
      </c>
      <c r="R1879" s="94"/>
    </row>
    <row r="1880" spans="1:18" x14ac:dyDescent="0.3">
      <c r="A1880" s="23" t="s">
        <v>5073</v>
      </c>
      <c r="B1880" s="15">
        <v>45158.424212962964</v>
      </c>
      <c r="C1880" s="28">
        <v>45158.433113425926</v>
      </c>
      <c r="D1880" s="29" t="s">
        <v>8</v>
      </c>
      <c r="E1880" s="29" t="s">
        <v>19</v>
      </c>
      <c r="F1880" s="29" t="s">
        <v>76</v>
      </c>
      <c r="G1880" s="32"/>
      <c r="H1880" s="78" t="s">
        <v>7449</v>
      </c>
      <c r="I1880" s="48">
        <f>tbl_raw_data[[#This Row],[Date Actioned]]-tbl_raw_data[[#This Row],[Date Tagged]]</f>
        <v>8.9004629626288079E-3</v>
      </c>
      <c r="J1880" s="46">
        <f>HOUR(tbl_raw_data[[#This Row],[Time_taken]])*60+MINUTE(tbl_raw_data[[#This Row],[Time_taken]])+SECOND(tbl_raw_data[[#This Row],[Time_taken]])/60</f>
        <v>12.816666666666666</v>
      </c>
      <c r="K1880" s="52">
        <f>DATE(YEAR(tbl_raw_data[[#This Row],[Date Actioned]]),MONTH(tbl_raw_data[[#This Row],[Date Actioned]]),DAY(tbl_raw_data[[#This Row],[Date Actioned]]))</f>
        <v>45158</v>
      </c>
      <c r="L1880" s="50" t="str">
        <f>UPPER(TEXT(tbl_raw_data[[#This Row],[updated_date]],"MMMM"))</f>
        <v>AUGUST</v>
      </c>
      <c r="M1880" s="50" t="str">
        <f>"WEEK "&amp; IF(ROUNDUP(DAY(tbl_raw_data[[#This Row],[updated_date]])/7,0)=5,4,ROUNDUP(DAY(tbl_raw_data[[#This Row],[updated_date]])/7,0))</f>
        <v>WEEK 3</v>
      </c>
      <c r="N1880" s="50" t="str">
        <f>UPPER(VLOOKUP(tbl_raw_data[[#This Row],[Analyst]],Settiings!$A$2:$B$16,2,0))</f>
        <v>ROHAN</v>
      </c>
      <c r="O1880" s="50" t="str">
        <f>TRIM(UPPER(tbl_raw_data[[#This Row],[Outcome]]))</f>
        <v>WITHDRAW</v>
      </c>
      <c r="P1880" s="50" t="str">
        <f>TRIM(UPPER(tbl_raw_data[[#This Row],[Queue Name]]))</f>
        <v>CONSUMER POST BUREAU</v>
      </c>
      <c r="Q1880" s="50" t="str">
        <f>IF(tbl_raw_data[[#This Row],[Time taken in min]]&lt;=Settiings!$D$2,"SLA_MET","SLA_NOT_MET")</f>
        <v>SLA_MET</v>
      </c>
      <c r="R1880" s="94"/>
    </row>
    <row r="1881" spans="1:18" x14ac:dyDescent="0.3">
      <c r="A1881" s="14" t="s">
        <v>5075</v>
      </c>
      <c r="B1881" s="9">
        <v>45158.432233796295</v>
      </c>
      <c r="C1881" s="30">
        <v>45158.444872685184</v>
      </c>
      <c r="D1881" s="31" t="s">
        <v>8</v>
      </c>
      <c r="E1881" s="31" t="s">
        <v>19</v>
      </c>
      <c r="F1881" s="31" t="s">
        <v>10</v>
      </c>
      <c r="G1881" s="33"/>
      <c r="H1881" s="78" t="s">
        <v>7449</v>
      </c>
      <c r="I1881" s="48">
        <f>tbl_raw_data[[#This Row],[Date Actioned]]-tbl_raw_data[[#This Row],[Date Tagged]]</f>
        <v>1.2638888889341615E-2</v>
      </c>
      <c r="J1881" s="46">
        <f>HOUR(tbl_raw_data[[#This Row],[Time_taken]])*60+MINUTE(tbl_raw_data[[#This Row],[Time_taken]])+SECOND(tbl_raw_data[[#This Row],[Time_taken]])/60</f>
        <v>18.2</v>
      </c>
      <c r="K1881" s="52">
        <f>DATE(YEAR(tbl_raw_data[[#This Row],[Date Actioned]]),MONTH(tbl_raw_data[[#This Row],[Date Actioned]]),DAY(tbl_raw_data[[#This Row],[Date Actioned]]))</f>
        <v>45158</v>
      </c>
      <c r="L1881" s="50" t="str">
        <f>UPPER(TEXT(tbl_raw_data[[#This Row],[updated_date]],"MMMM"))</f>
        <v>AUGUST</v>
      </c>
      <c r="M1881" s="50" t="str">
        <f>"WEEK "&amp; IF(ROUNDUP(DAY(tbl_raw_data[[#This Row],[updated_date]])/7,0)=5,4,ROUNDUP(DAY(tbl_raw_data[[#This Row],[updated_date]])/7,0))</f>
        <v>WEEK 3</v>
      </c>
      <c r="N1881" s="50" t="str">
        <f>UPPER(VLOOKUP(tbl_raw_data[[#This Row],[Analyst]],Settiings!$A$2:$B$16,2,0))</f>
        <v>NITESH</v>
      </c>
      <c r="O1881" s="50" t="str">
        <f>TRIM(UPPER(tbl_raw_data[[#This Row],[Outcome]]))</f>
        <v>WITHDRAW</v>
      </c>
      <c r="P1881" s="50" t="str">
        <f>TRIM(UPPER(tbl_raw_data[[#This Row],[Queue Name]]))</f>
        <v>CONSUMER POST BUREAU</v>
      </c>
      <c r="Q1881" s="50" t="str">
        <f>IF(tbl_raw_data[[#This Row],[Time taken in min]]&lt;=Settiings!$D$2,"SLA_MET","SLA_NOT_MET")</f>
        <v>SLA_MET</v>
      </c>
      <c r="R1881" s="94"/>
    </row>
    <row r="1882" spans="1:18" x14ac:dyDescent="0.3">
      <c r="A1882" s="14" t="s">
        <v>5087</v>
      </c>
      <c r="B1882" s="15">
        <v>45158.458043981482</v>
      </c>
      <c r="C1882" s="28">
        <v>45158.470810185187</v>
      </c>
      <c r="D1882" s="29" t="s">
        <v>8</v>
      </c>
      <c r="E1882" s="29" t="s">
        <v>19</v>
      </c>
      <c r="F1882" s="29" t="s">
        <v>10</v>
      </c>
      <c r="G1882" s="32"/>
      <c r="H1882" s="78" t="s">
        <v>7449</v>
      </c>
      <c r="I1882" s="48">
        <f>tbl_raw_data[[#This Row],[Date Actioned]]-tbl_raw_data[[#This Row],[Date Tagged]]</f>
        <v>1.2766203704813961E-2</v>
      </c>
      <c r="J1882" s="46">
        <f>HOUR(tbl_raw_data[[#This Row],[Time_taken]])*60+MINUTE(tbl_raw_data[[#This Row],[Time_taken]])+SECOND(tbl_raw_data[[#This Row],[Time_taken]])/60</f>
        <v>18.383333333333333</v>
      </c>
      <c r="K1882" s="52">
        <f>DATE(YEAR(tbl_raw_data[[#This Row],[Date Actioned]]),MONTH(tbl_raw_data[[#This Row],[Date Actioned]]),DAY(tbl_raw_data[[#This Row],[Date Actioned]]))</f>
        <v>45158</v>
      </c>
      <c r="L1882" s="50" t="str">
        <f>UPPER(TEXT(tbl_raw_data[[#This Row],[updated_date]],"MMMM"))</f>
        <v>AUGUST</v>
      </c>
      <c r="M1882" s="50" t="str">
        <f>"WEEK "&amp; IF(ROUNDUP(DAY(tbl_raw_data[[#This Row],[updated_date]])/7,0)=5,4,ROUNDUP(DAY(tbl_raw_data[[#This Row],[updated_date]])/7,0))</f>
        <v>WEEK 3</v>
      </c>
      <c r="N1882" s="50" t="str">
        <f>UPPER(VLOOKUP(tbl_raw_data[[#This Row],[Analyst]],Settiings!$A$2:$B$16,2,0))</f>
        <v>NITESH</v>
      </c>
      <c r="O1882" s="50" t="str">
        <f>TRIM(UPPER(tbl_raw_data[[#This Row],[Outcome]]))</f>
        <v>WITHDRAW</v>
      </c>
      <c r="P1882" s="50" t="str">
        <f>TRIM(UPPER(tbl_raw_data[[#This Row],[Queue Name]]))</f>
        <v>CONSUMER POST BUREAU</v>
      </c>
      <c r="Q1882" s="50" t="str">
        <f>IF(tbl_raw_data[[#This Row],[Time taken in min]]&lt;=Settiings!$D$2,"SLA_MET","SLA_NOT_MET")</f>
        <v>SLA_MET</v>
      </c>
      <c r="R1882" s="94"/>
    </row>
    <row r="1883" spans="1:18" x14ac:dyDescent="0.3">
      <c r="A1883" s="23" t="s">
        <v>5090</v>
      </c>
      <c r="B1883" s="15">
        <v>45158.466006944444</v>
      </c>
      <c r="C1883" s="28">
        <v>45158.472615740742</v>
      </c>
      <c r="D1883" s="29" t="s">
        <v>8</v>
      </c>
      <c r="E1883" s="29" t="s">
        <v>19</v>
      </c>
      <c r="F1883" s="29" t="s">
        <v>76</v>
      </c>
      <c r="G1883" s="32"/>
      <c r="H1883" s="78" t="s">
        <v>7449</v>
      </c>
      <c r="I1883" s="48">
        <f>tbl_raw_data[[#This Row],[Date Actioned]]-tbl_raw_data[[#This Row],[Date Tagged]]</f>
        <v>6.6087962986784987E-3</v>
      </c>
      <c r="J1883" s="46">
        <f>HOUR(tbl_raw_data[[#This Row],[Time_taken]])*60+MINUTE(tbl_raw_data[[#This Row],[Time_taken]])+SECOND(tbl_raw_data[[#This Row],[Time_taken]])/60</f>
        <v>9.5166666666666675</v>
      </c>
      <c r="K1883" s="52">
        <f>DATE(YEAR(tbl_raw_data[[#This Row],[Date Actioned]]),MONTH(tbl_raw_data[[#This Row],[Date Actioned]]),DAY(tbl_raw_data[[#This Row],[Date Actioned]]))</f>
        <v>45158</v>
      </c>
      <c r="L1883" s="50" t="str">
        <f>UPPER(TEXT(tbl_raw_data[[#This Row],[updated_date]],"MMMM"))</f>
        <v>AUGUST</v>
      </c>
      <c r="M1883" s="50" t="str">
        <f>"WEEK "&amp; IF(ROUNDUP(DAY(tbl_raw_data[[#This Row],[updated_date]])/7,0)=5,4,ROUNDUP(DAY(tbl_raw_data[[#This Row],[updated_date]])/7,0))</f>
        <v>WEEK 3</v>
      </c>
      <c r="N1883" s="50" t="str">
        <f>UPPER(VLOOKUP(tbl_raw_data[[#This Row],[Analyst]],Settiings!$A$2:$B$16,2,0))</f>
        <v>ROHAN</v>
      </c>
      <c r="O1883" s="50" t="str">
        <f>TRIM(UPPER(tbl_raw_data[[#This Row],[Outcome]]))</f>
        <v>WITHDRAW</v>
      </c>
      <c r="P1883" s="50" t="str">
        <f>TRIM(UPPER(tbl_raw_data[[#This Row],[Queue Name]]))</f>
        <v>CONSUMER POST BUREAU</v>
      </c>
      <c r="Q1883" s="50" t="str">
        <f>IF(tbl_raw_data[[#This Row],[Time taken in min]]&lt;=Settiings!$D$2,"SLA_MET","SLA_NOT_MET")</f>
        <v>SLA_MET</v>
      </c>
      <c r="R1883" s="94"/>
    </row>
    <row r="1884" spans="1:18" x14ac:dyDescent="0.3">
      <c r="A1884" s="20" t="s">
        <v>5125</v>
      </c>
      <c r="B1884" s="15">
        <v>45158.533159722225</v>
      </c>
      <c r="C1884" s="28">
        <v>45158.542141203703</v>
      </c>
      <c r="D1884" s="29" t="s">
        <v>8</v>
      </c>
      <c r="E1884" s="29" t="s">
        <v>19</v>
      </c>
      <c r="F1884" s="29" t="s">
        <v>65</v>
      </c>
      <c r="G1884" s="32"/>
      <c r="H1884" s="78" t="s">
        <v>7449</v>
      </c>
      <c r="I1884" s="48">
        <f>tbl_raw_data[[#This Row],[Date Actioned]]-tbl_raw_data[[#This Row],[Date Tagged]]</f>
        <v>8.9814814782585017E-3</v>
      </c>
      <c r="J1884" s="46">
        <f>HOUR(tbl_raw_data[[#This Row],[Time_taken]])*60+MINUTE(tbl_raw_data[[#This Row],[Time_taken]])+SECOND(tbl_raw_data[[#This Row],[Time_taken]])/60</f>
        <v>12.933333333333334</v>
      </c>
      <c r="K1884" s="52">
        <f>DATE(YEAR(tbl_raw_data[[#This Row],[Date Actioned]]),MONTH(tbl_raw_data[[#This Row],[Date Actioned]]),DAY(tbl_raw_data[[#This Row],[Date Actioned]]))</f>
        <v>45158</v>
      </c>
      <c r="L1884" s="50" t="str">
        <f>UPPER(TEXT(tbl_raw_data[[#This Row],[updated_date]],"MMMM"))</f>
        <v>AUGUST</v>
      </c>
      <c r="M1884" s="50" t="str">
        <f>"WEEK "&amp; IF(ROUNDUP(DAY(tbl_raw_data[[#This Row],[updated_date]])/7,0)=5,4,ROUNDUP(DAY(tbl_raw_data[[#This Row],[updated_date]])/7,0))</f>
        <v>WEEK 3</v>
      </c>
      <c r="N1884" s="50" t="str">
        <f>UPPER(VLOOKUP(tbl_raw_data[[#This Row],[Analyst]],Settiings!$A$2:$B$16,2,0))</f>
        <v>SAM</v>
      </c>
      <c r="O1884" s="50" t="str">
        <f>TRIM(UPPER(tbl_raw_data[[#This Row],[Outcome]]))</f>
        <v>WITHDRAW</v>
      </c>
      <c r="P1884" s="50" t="str">
        <f>TRIM(UPPER(tbl_raw_data[[#This Row],[Queue Name]]))</f>
        <v>CONSUMER POST BUREAU</v>
      </c>
      <c r="Q1884" s="50" t="str">
        <f>IF(tbl_raw_data[[#This Row],[Time taken in min]]&lt;=Settiings!$D$2,"SLA_MET","SLA_NOT_MET")</f>
        <v>SLA_MET</v>
      </c>
      <c r="R1884" s="94"/>
    </row>
    <row r="1885" spans="1:18" x14ac:dyDescent="0.3">
      <c r="A1885" s="14" t="s">
        <v>5178</v>
      </c>
      <c r="B1885" s="15">
        <v>45158.615636574075</v>
      </c>
      <c r="C1885" s="28">
        <v>45158.626921296294</v>
      </c>
      <c r="D1885" s="29" t="s">
        <v>8</v>
      </c>
      <c r="E1885" s="29" t="s">
        <v>19</v>
      </c>
      <c r="F1885" s="29" t="s">
        <v>686</v>
      </c>
      <c r="G1885" s="32"/>
      <c r="H1885" s="78" t="s">
        <v>7449</v>
      </c>
      <c r="I1885" s="48">
        <f>tbl_raw_data[[#This Row],[Date Actioned]]-tbl_raw_data[[#This Row],[Date Tagged]]</f>
        <v>1.1284722218988463E-2</v>
      </c>
      <c r="J1885" s="46">
        <f>HOUR(tbl_raw_data[[#This Row],[Time_taken]])*60+MINUTE(tbl_raw_data[[#This Row],[Time_taken]])+SECOND(tbl_raw_data[[#This Row],[Time_taken]])/60</f>
        <v>16.25</v>
      </c>
      <c r="K1885" s="52">
        <f>DATE(YEAR(tbl_raw_data[[#This Row],[Date Actioned]]),MONTH(tbl_raw_data[[#This Row],[Date Actioned]]),DAY(tbl_raw_data[[#This Row],[Date Actioned]]))</f>
        <v>45158</v>
      </c>
      <c r="L1885" s="50" t="str">
        <f>UPPER(TEXT(tbl_raw_data[[#This Row],[updated_date]],"MMMM"))</f>
        <v>AUGUST</v>
      </c>
      <c r="M1885" s="50" t="str">
        <f>"WEEK "&amp; IF(ROUNDUP(DAY(tbl_raw_data[[#This Row],[updated_date]])/7,0)=5,4,ROUNDUP(DAY(tbl_raw_data[[#This Row],[updated_date]])/7,0))</f>
        <v>WEEK 3</v>
      </c>
      <c r="N1885" s="50" t="str">
        <f>UPPER(VLOOKUP(tbl_raw_data[[#This Row],[Analyst]],Settiings!$A$2:$B$16,2,0))</f>
        <v>FARDIN</v>
      </c>
      <c r="O1885" s="50" t="str">
        <f>TRIM(UPPER(tbl_raw_data[[#This Row],[Outcome]]))</f>
        <v>WITHDRAW</v>
      </c>
      <c r="P1885" s="50" t="str">
        <f>TRIM(UPPER(tbl_raw_data[[#This Row],[Queue Name]]))</f>
        <v>CONSUMER POST BUREAU</v>
      </c>
      <c r="Q1885" s="50" t="str">
        <f>IF(tbl_raw_data[[#This Row],[Time taken in min]]&lt;=Settiings!$D$2,"SLA_MET","SLA_NOT_MET")</f>
        <v>SLA_MET</v>
      </c>
      <c r="R1885" s="94"/>
    </row>
    <row r="1886" spans="1:18" x14ac:dyDescent="0.3">
      <c r="A1886" s="23" t="s">
        <v>5184</v>
      </c>
      <c r="B1886" s="15">
        <v>45158.623773148145</v>
      </c>
      <c r="C1886" s="28">
        <v>45158.635081018518</v>
      </c>
      <c r="D1886" s="29" t="s">
        <v>8</v>
      </c>
      <c r="E1886" s="29" t="s">
        <v>19</v>
      </c>
      <c r="F1886" s="29" t="s">
        <v>686</v>
      </c>
      <c r="G1886" s="32"/>
      <c r="H1886" s="78" t="s">
        <v>7449</v>
      </c>
      <c r="I1886" s="48">
        <f>tbl_raw_data[[#This Row],[Date Actioned]]-tbl_raw_data[[#This Row],[Date Tagged]]</f>
        <v>1.1307870372547768E-2</v>
      </c>
      <c r="J1886" s="46">
        <f>HOUR(tbl_raw_data[[#This Row],[Time_taken]])*60+MINUTE(tbl_raw_data[[#This Row],[Time_taken]])+SECOND(tbl_raw_data[[#This Row],[Time_taken]])/60</f>
        <v>16.283333333333335</v>
      </c>
      <c r="K1886" s="52">
        <f>DATE(YEAR(tbl_raw_data[[#This Row],[Date Actioned]]),MONTH(tbl_raw_data[[#This Row],[Date Actioned]]),DAY(tbl_raw_data[[#This Row],[Date Actioned]]))</f>
        <v>45158</v>
      </c>
      <c r="L1886" s="50" t="str">
        <f>UPPER(TEXT(tbl_raw_data[[#This Row],[updated_date]],"MMMM"))</f>
        <v>AUGUST</v>
      </c>
      <c r="M1886" s="50" t="str">
        <f>"WEEK "&amp; IF(ROUNDUP(DAY(tbl_raw_data[[#This Row],[updated_date]])/7,0)=5,4,ROUNDUP(DAY(tbl_raw_data[[#This Row],[updated_date]])/7,0))</f>
        <v>WEEK 3</v>
      </c>
      <c r="N1886" s="50" t="str">
        <f>UPPER(VLOOKUP(tbl_raw_data[[#This Row],[Analyst]],Settiings!$A$2:$B$16,2,0))</f>
        <v>FARDIN</v>
      </c>
      <c r="O1886" s="50" t="str">
        <f>TRIM(UPPER(tbl_raw_data[[#This Row],[Outcome]]))</f>
        <v>WITHDRAW</v>
      </c>
      <c r="P1886" s="50" t="str">
        <f>TRIM(UPPER(tbl_raw_data[[#This Row],[Queue Name]]))</f>
        <v>CONSUMER POST BUREAU</v>
      </c>
      <c r="Q1886" s="50" t="str">
        <f>IF(tbl_raw_data[[#This Row],[Time taken in min]]&lt;=Settiings!$D$2,"SLA_MET","SLA_NOT_MET")</f>
        <v>SLA_MET</v>
      </c>
      <c r="R1886" s="94"/>
    </row>
    <row r="1887" spans="1:18" x14ac:dyDescent="0.3">
      <c r="A1887" s="20" t="s">
        <v>5203</v>
      </c>
      <c r="B1887" s="15">
        <v>45158.660254629627</v>
      </c>
      <c r="C1887" s="28">
        <v>45158.666307870371</v>
      </c>
      <c r="D1887" s="29" t="s">
        <v>8</v>
      </c>
      <c r="E1887" s="29" t="s">
        <v>19</v>
      </c>
      <c r="F1887" s="29" t="s">
        <v>686</v>
      </c>
      <c r="G1887" s="32"/>
      <c r="H1887" s="78" t="s">
        <v>7449</v>
      </c>
      <c r="I1887" s="48">
        <f>tbl_raw_data[[#This Row],[Date Actioned]]-tbl_raw_data[[#This Row],[Date Tagged]]</f>
        <v>6.0532407442224212E-3</v>
      </c>
      <c r="J1887" s="46">
        <f>HOUR(tbl_raw_data[[#This Row],[Time_taken]])*60+MINUTE(tbl_raw_data[[#This Row],[Time_taken]])+SECOND(tbl_raw_data[[#This Row],[Time_taken]])/60</f>
        <v>8.7166666666666668</v>
      </c>
      <c r="K1887" s="52">
        <f>DATE(YEAR(tbl_raw_data[[#This Row],[Date Actioned]]),MONTH(tbl_raw_data[[#This Row],[Date Actioned]]),DAY(tbl_raw_data[[#This Row],[Date Actioned]]))</f>
        <v>45158</v>
      </c>
      <c r="L1887" s="50" t="str">
        <f>UPPER(TEXT(tbl_raw_data[[#This Row],[updated_date]],"MMMM"))</f>
        <v>AUGUST</v>
      </c>
      <c r="M1887" s="50" t="str">
        <f>"WEEK "&amp; IF(ROUNDUP(DAY(tbl_raw_data[[#This Row],[updated_date]])/7,0)=5,4,ROUNDUP(DAY(tbl_raw_data[[#This Row],[updated_date]])/7,0))</f>
        <v>WEEK 3</v>
      </c>
      <c r="N1887" s="50" t="str">
        <f>UPPER(VLOOKUP(tbl_raw_data[[#This Row],[Analyst]],Settiings!$A$2:$B$16,2,0))</f>
        <v>FARDIN</v>
      </c>
      <c r="O1887" s="50" t="str">
        <f>TRIM(UPPER(tbl_raw_data[[#This Row],[Outcome]]))</f>
        <v>WITHDRAW</v>
      </c>
      <c r="P1887" s="50" t="str">
        <f>TRIM(UPPER(tbl_raw_data[[#This Row],[Queue Name]]))</f>
        <v>CONSUMER POST BUREAU</v>
      </c>
      <c r="Q1887" s="50" t="str">
        <f>IF(tbl_raw_data[[#This Row],[Time taken in min]]&lt;=Settiings!$D$2,"SLA_MET","SLA_NOT_MET")</f>
        <v>SLA_MET</v>
      </c>
      <c r="R1887" s="94"/>
    </row>
    <row r="1888" spans="1:18" x14ac:dyDescent="0.3">
      <c r="A1888" s="20" t="s">
        <v>5262</v>
      </c>
      <c r="B1888" s="15">
        <v>45158.724675925929</v>
      </c>
      <c r="C1888" s="28">
        <v>45158.739155092589</v>
      </c>
      <c r="D1888" s="29" t="s">
        <v>8</v>
      </c>
      <c r="E1888" s="29" t="s">
        <v>19</v>
      </c>
      <c r="F1888" s="29" t="s">
        <v>43</v>
      </c>
      <c r="G1888" s="32"/>
      <c r="H1888" s="78" t="s">
        <v>7449</v>
      </c>
      <c r="I1888" s="48">
        <f>tbl_raw_data[[#This Row],[Date Actioned]]-tbl_raw_data[[#This Row],[Date Tagged]]</f>
        <v>1.4479166660748888E-2</v>
      </c>
      <c r="J1888" s="46">
        <f>HOUR(tbl_raw_data[[#This Row],[Time_taken]])*60+MINUTE(tbl_raw_data[[#This Row],[Time_taken]])+SECOND(tbl_raw_data[[#This Row],[Time_taken]])/60</f>
        <v>20.85</v>
      </c>
      <c r="K1888" s="52">
        <f>DATE(YEAR(tbl_raw_data[[#This Row],[Date Actioned]]),MONTH(tbl_raw_data[[#This Row],[Date Actioned]]),DAY(tbl_raw_data[[#This Row],[Date Actioned]]))</f>
        <v>45158</v>
      </c>
      <c r="L1888" s="50" t="str">
        <f>UPPER(TEXT(tbl_raw_data[[#This Row],[updated_date]],"MMMM"))</f>
        <v>AUGUST</v>
      </c>
      <c r="M1888" s="50" t="str">
        <f>"WEEK "&amp; IF(ROUNDUP(DAY(tbl_raw_data[[#This Row],[updated_date]])/7,0)=5,4,ROUNDUP(DAY(tbl_raw_data[[#This Row],[updated_date]])/7,0))</f>
        <v>WEEK 3</v>
      </c>
      <c r="N1888" s="50" t="str">
        <f>UPPER(VLOOKUP(tbl_raw_data[[#This Row],[Analyst]],Settiings!$A$2:$B$16,2,0))</f>
        <v>MERCEDES</v>
      </c>
      <c r="O1888" s="50" t="str">
        <f>TRIM(UPPER(tbl_raw_data[[#This Row],[Outcome]]))</f>
        <v>WITHDRAW</v>
      </c>
      <c r="P1888" s="50" t="str">
        <f>TRIM(UPPER(tbl_raw_data[[#This Row],[Queue Name]]))</f>
        <v>CONSUMER POST BUREAU</v>
      </c>
      <c r="Q1888" s="50" t="str">
        <f>IF(tbl_raw_data[[#This Row],[Time taken in min]]&lt;=Settiings!$D$2,"SLA_MET","SLA_NOT_MET")</f>
        <v>SLA_NOT_MET</v>
      </c>
      <c r="R1888" s="94"/>
    </row>
    <row r="1889" spans="1:18" x14ac:dyDescent="0.3">
      <c r="A1889" s="23" t="s">
        <v>5286</v>
      </c>
      <c r="B1889" s="9">
        <v>45158.791562500002</v>
      </c>
      <c r="C1889" s="30">
        <v>45158.803391203706</v>
      </c>
      <c r="D1889" s="31" t="s">
        <v>8</v>
      </c>
      <c r="E1889" s="31" t="s">
        <v>19</v>
      </c>
      <c r="F1889" s="31" t="s">
        <v>686</v>
      </c>
      <c r="G1889" s="33"/>
      <c r="H1889" s="78" t="s">
        <v>7449</v>
      </c>
      <c r="I1889" s="48">
        <f>tbl_raw_data[[#This Row],[Date Actioned]]-tbl_raw_data[[#This Row],[Date Tagged]]</f>
        <v>1.1828703703940846E-2</v>
      </c>
      <c r="J1889" s="46">
        <f>HOUR(tbl_raw_data[[#This Row],[Time_taken]])*60+MINUTE(tbl_raw_data[[#This Row],[Time_taken]])+SECOND(tbl_raw_data[[#This Row],[Time_taken]])/60</f>
        <v>17.033333333333335</v>
      </c>
      <c r="K1889" s="52">
        <f>DATE(YEAR(tbl_raw_data[[#This Row],[Date Actioned]]),MONTH(tbl_raw_data[[#This Row],[Date Actioned]]),DAY(tbl_raw_data[[#This Row],[Date Actioned]]))</f>
        <v>45158</v>
      </c>
      <c r="L1889" s="50" t="str">
        <f>UPPER(TEXT(tbl_raw_data[[#This Row],[updated_date]],"MMMM"))</f>
        <v>AUGUST</v>
      </c>
      <c r="M1889" s="50" t="str">
        <f>"WEEK "&amp; IF(ROUNDUP(DAY(tbl_raw_data[[#This Row],[updated_date]])/7,0)=5,4,ROUNDUP(DAY(tbl_raw_data[[#This Row],[updated_date]])/7,0))</f>
        <v>WEEK 3</v>
      </c>
      <c r="N1889" s="50" t="str">
        <f>UPPER(VLOOKUP(tbl_raw_data[[#This Row],[Analyst]],Settiings!$A$2:$B$16,2,0))</f>
        <v>FARDIN</v>
      </c>
      <c r="O1889" s="50" t="str">
        <f>TRIM(UPPER(tbl_raw_data[[#This Row],[Outcome]]))</f>
        <v>WITHDRAW</v>
      </c>
      <c r="P1889" s="50" t="str">
        <f>TRIM(UPPER(tbl_raw_data[[#This Row],[Queue Name]]))</f>
        <v>CONSUMER POST BUREAU</v>
      </c>
      <c r="Q1889" s="50" t="str">
        <f>IF(tbl_raw_data[[#This Row],[Time taken in min]]&lt;=Settiings!$D$2,"SLA_MET","SLA_NOT_MET")</f>
        <v>SLA_MET</v>
      </c>
      <c r="R1889" s="94"/>
    </row>
    <row r="1890" spans="1:18" x14ac:dyDescent="0.3">
      <c r="A1890" s="20" t="s">
        <v>5295</v>
      </c>
      <c r="B1890" s="9">
        <v>45158.894525462965</v>
      </c>
      <c r="C1890" s="30">
        <v>45159.345243055555</v>
      </c>
      <c r="D1890" s="31" t="s">
        <v>8</v>
      </c>
      <c r="E1890" s="31" t="s">
        <v>19</v>
      </c>
      <c r="F1890" s="31" t="s">
        <v>65</v>
      </c>
      <c r="G1890" s="33"/>
      <c r="H1890" s="78" t="s">
        <v>7449</v>
      </c>
      <c r="I1890" s="48">
        <f>tbl_raw_data[[#This Row],[Date Actioned]]-tbl_raw_data[[#This Row],[Date Tagged]]</f>
        <v>0.45071759259008104</v>
      </c>
      <c r="J1890" s="46">
        <f>HOUR(tbl_raw_data[[#This Row],[Time_taken]])*60+MINUTE(tbl_raw_data[[#This Row],[Time_taken]])+SECOND(tbl_raw_data[[#This Row],[Time_taken]])/60</f>
        <v>649.0333333333333</v>
      </c>
      <c r="K1890" s="52">
        <f>DATE(YEAR(tbl_raw_data[[#This Row],[Date Actioned]]),MONTH(tbl_raw_data[[#This Row],[Date Actioned]]),DAY(tbl_raw_data[[#This Row],[Date Actioned]]))</f>
        <v>45159</v>
      </c>
      <c r="L1890" s="50" t="str">
        <f>UPPER(TEXT(tbl_raw_data[[#This Row],[updated_date]],"MMMM"))</f>
        <v>AUGUST</v>
      </c>
      <c r="M1890" s="50" t="str">
        <f>"WEEK "&amp; IF(ROUNDUP(DAY(tbl_raw_data[[#This Row],[updated_date]])/7,0)=5,4,ROUNDUP(DAY(tbl_raw_data[[#This Row],[updated_date]])/7,0))</f>
        <v>WEEK 3</v>
      </c>
      <c r="N1890" s="50" t="str">
        <f>UPPER(VLOOKUP(tbl_raw_data[[#This Row],[Analyst]],Settiings!$A$2:$B$16,2,0))</f>
        <v>SAM</v>
      </c>
      <c r="O1890" s="50" t="str">
        <f>TRIM(UPPER(tbl_raw_data[[#This Row],[Outcome]]))</f>
        <v>WITHDRAW</v>
      </c>
      <c r="P1890" s="50" t="str">
        <f>TRIM(UPPER(tbl_raw_data[[#This Row],[Queue Name]]))</f>
        <v>CONSUMER POST BUREAU</v>
      </c>
      <c r="Q1890" s="50" t="str">
        <f>IF(tbl_raw_data[[#This Row],[Time taken in min]]&lt;=Settiings!$D$2,"SLA_MET","SLA_NOT_MET")</f>
        <v>SLA_NOT_MET</v>
      </c>
      <c r="R1890" s="94"/>
    </row>
    <row r="1891" spans="1:18" x14ac:dyDescent="0.3">
      <c r="A1891" s="23" t="s">
        <v>5296</v>
      </c>
      <c r="B1891" s="15">
        <v>45158.989803240744</v>
      </c>
      <c r="C1891" s="28">
        <v>45159.351898148147</v>
      </c>
      <c r="D1891" s="29" t="s">
        <v>8</v>
      </c>
      <c r="E1891" s="29" t="s">
        <v>19</v>
      </c>
      <c r="F1891" s="29" t="s">
        <v>65</v>
      </c>
      <c r="G1891" s="32"/>
      <c r="H1891" s="78" t="s">
        <v>7449</v>
      </c>
      <c r="I1891" s="48">
        <f>tbl_raw_data[[#This Row],[Date Actioned]]-tbl_raw_data[[#This Row],[Date Tagged]]</f>
        <v>0.36209490740293404</v>
      </c>
      <c r="J1891" s="46">
        <f>HOUR(tbl_raw_data[[#This Row],[Time_taken]])*60+MINUTE(tbl_raw_data[[#This Row],[Time_taken]])+SECOND(tbl_raw_data[[#This Row],[Time_taken]])/60</f>
        <v>521.41666666666663</v>
      </c>
      <c r="K1891" s="52">
        <f>DATE(YEAR(tbl_raw_data[[#This Row],[Date Actioned]]),MONTH(tbl_raw_data[[#This Row],[Date Actioned]]),DAY(tbl_raw_data[[#This Row],[Date Actioned]]))</f>
        <v>45159</v>
      </c>
      <c r="L1891" s="50" t="str">
        <f>UPPER(TEXT(tbl_raw_data[[#This Row],[updated_date]],"MMMM"))</f>
        <v>AUGUST</v>
      </c>
      <c r="M1891" s="50" t="str">
        <f>"WEEK "&amp; IF(ROUNDUP(DAY(tbl_raw_data[[#This Row],[updated_date]])/7,0)=5,4,ROUNDUP(DAY(tbl_raw_data[[#This Row],[updated_date]])/7,0))</f>
        <v>WEEK 3</v>
      </c>
      <c r="N1891" s="50" t="str">
        <f>UPPER(VLOOKUP(tbl_raw_data[[#This Row],[Analyst]],Settiings!$A$2:$B$16,2,0))</f>
        <v>SAM</v>
      </c>
      <c r="O1891" s="50" t="str">
        <f>TRIM(UPPER(tbl_raw_data[[#This Row],[Outcome]]))</f>
        <v>WITHDRAW</v>
      </c>
      <c r="P1891" s="50" t="str">
        <f>TRIM(UPPER(tbl_raw_data[[#This Row],[Queue Name]]))</f>
        <v>CONSUMER POST BUREAU</v>
      </c>
      <c r="Q1891" s="50" t="str">
        <f>IF(tbl_raw_data[[#This Row],[Time taken in min]]&lt;=Settiings!$D$2,"SLA_MET","SLA_NOT_MET")</f>
        <v>SLA_NOT_MET</v>
      </c>
      <c r="R1891" s="94"/>
    </row>
    <row r="1892" spans="1:18" x14ac:dyDescent="0.3">
      <c r="A1892" s="14" t="s">
        <v>5339</v>
      </c>
      <c r="B1892" s="15">
        <v>45159.505960648145</v>
      </c>
      <c r="C1892" s="28">
        <v>45159.510949074072</v>
      </c>
      <c r="D1892" s="29" t="s">
        <v>8</v>
      </c>
      <c r="E1892" s="29" t="s">
        <v>19</v>
      </c>
      <c r="F1892" s="29" t="s">
        <v>43</v>
      </c>
      <c r="G1892" s="32"/>
      <c r="H1892" s="78" t="s">
        <v>7449</v>
      </c>
      <c r="I1892" s="48">
        <f>tbl_raw_data[[#This Row],[Date Actioned]]-tbl_raw_data[[#This Row],[Date Tagged]]</f>
        <v>4.9884259278769605E-3</v>
      </c>
      <c r="J1892" s="46">
        <f>HOUR(tbl_raw_data[[#This Row],[Time_taken]])*60+MINUTE(tbl_raw_data[[#This Row],[Time_taken]])+SECOND(tbl_raw_data[[#This Row],[Time_taken]])/60</f>
        <v>7.1833333333333336</v>
      </c>
      <c r="K1892" s="52">
        <f>DATE(YEAR(tbl_raw_data[[#This Row],[Date Actioned]]),MONTH(tbl_raw_data[[#This Row],[Date Actioned]]),DAY(tbl_raw_data[[#This Row],[Date Actioned]]))</f>
        <v>45159</v>
      </c>
      <c r="L1892" s="50" t="str">
        <f>UPPER(TEXT(tbl_raw_data[[#This Row],[updated_date]],"MMMM"))</f>
        <v>AUGUST</v>
      </c>
      <c r="M1892" s="50" t="str">
        <f>"WEEK "&amp; IF(ROUNDUP(DAY(tbl_raw_data[[#This Row],[updated_date]])/7,0)=5,4,ROUNDUP(DAY(tbl_raw_data[[#This Row],[updated_date]])/7,0))</f>
        <v>WEEK 3</v>
      </c>
      <c r="N1892" s="50" t="str">
        <f>UPPER(VLOOKUP(tbl_raw_data[[#This Row],[Analyst]],Settiings!$A$2:$B$16,2,0))</f>
        <v>MERCEDES</v>
      </c>
      <c r="O1892" s="50" t="str">
        <f>TRIM(UPPER(tbl_raw_data[[#This Row],[Outcome]]))</f>
        <v>WITHDRAW</v>
      </c>
      <c r="P1892" s="50" t="str">
        <f>TRIM(UPPER(tbl_raw_data[[#This Row],[Queue Name]]))</f>
        <v>CONSUMER POST BUREAU</v>
      </c>
      <c r="Q1892" s="50" t="str">
        <f>IF(tbl_raw_data[[#This Row],[Time taken in min]]&lt;=Settiings!$D$2,"SLA_MET","SLA_NOT_MET")</f>
        <v>SLA_MET</v>
      </c>
      <c r="R1892" s="94"/>
    </row>
    <row r="1893" spans="1:18" x14ac:dyDescent="0.3">
      <c r="A1893" s="14" t="s">
        <v>5350</v>
      </c>
      <c r="B1893" s="9">
        <v>45159.522581018522</v>
      </c>
      <c r="C1893" s="30">
        <v>45159.527870370373</v>
      </c>
      <c r="D1893" s="31" t="s">
        <v>8</v>
      </c>
      <c r="E1893" s="31" t="s">
        <v>19</v>
      </c>
      <c r="F1893" s="31" t="s">
        <v>686</v>
      </c>
      <c r="G1893" s="33"/>
      <c r="H1893" s="78" t="s">
        <v>7449</v>
      </c>
      <c r="I1893" s="48">
        <f>tbl_raw_data[[#This Row],[Date Actioned]]-tbl_raw_data[[#This Row],[Date Tagged]]</f>
        <v>5.2893518513883464E-3</v>
      </c>
      <c r="J1893" s="46">
        <f>HOUR(tbl_raw_data[[#This Row],[Time_taken]])*60+MINUTE(tbl_raw_data[[#This Row],[Time_taken]])+SECOND(tbl_raw_data[[#This Row],[Time_taken]])/60</f>
        <v>7.6166666666666671</v>
      </c>
      <c r="K1893" s="52">
        <f>DATE(YEAR(tbl_raw_data[[#This Row],[Date Actioned]]),MONTH(tbl_raw_data[[#This Row],[Date Actioned]]),DAY(tbl_raw_data[[#This Row],[Date Actioned]]))</f>
        <v>45159</v>
      </c>
      <c r="L1893" s="50" t="str">
        <f>UPPER(TEXT(tbl_raw_data[[#This Row],[updated_date]],"MMMM"))</f>
        <v>AUGUST</v>
      </c>
      <c r="M1893" s="50" t="str">
        <f>"WEEK "&amp; IF(ROUNDUP(DAY(tbl_raw_data[[#This Row],[updated_date]])/7,0)=5,4,ROUNDUP(DAY(tbl_raw_data[[#This Row],[updated_date]])/7,0))</f>
        <v>WEEK 3</v>
      </c>
      <c r="N1893" s="50" t="str">
        <f>UPPER(VLOOKUP(tbl_raw_data[[#This Row],[Analyst]],Settiings!$A$2:$B$16,2,0))</f>
        <v>FARDIN</v>
      </c>
      <c r="O1893" s="50" t="str">
        <f>TRIM(UPPER(tbl_raw_data[[#This Row],[Outcome]]))</f>
        <v>WITHDRAW</v>
      </c>
      <c r="P1893" s="50" t="str">
        <f>TRIM(UPPER(tbl_raw_data[[#This Row],[Queue Name]]))</f>
        <v>CONSUMER POST BUREAU</v>
      </c>
      <c r="Q1893" s="50" t="str">
        <f>IF(tbl_raw_data[[#This Row],[Time taken in min]]&lt;=Settiings!$D$2,"SLA_MET","SLA_NOT_MET")</f>
        <v>SLA_MET</v>
      </c>
      <c r="R1893" s="94"/>
    </row>
    <row r="1894" spans="1:18" x14ac:dyDescent="0.3">
      <c r="A1894" s="20" t="s">
        <v>5443</v>
      </c>
      <c r="B1894" s="9">
        <v>45159.654282407406</v>
      </c>
      <c r="C1894" s="30">
        <v>45159.664282407408</v>
      </c>
      <c r="D1894" s="31" t="s">
        <v>8</v>
      </c>
      <c r="E1894" s="31" t="s">
        <v>19</v>
      </c>
      <c r="F1894" s="31" t="s">
        <v>43</v>
      </c>
      <c r="G1894" s="33"/>
      <c r="H1894" s="78" t="s">
        <v>7449</v>
      </c>
      <c r="I1894" s="48">
        <f>tbl_raw_data[[#This Row],[Date Actioned]]-tbl_raw_data[[#This Row],[Date Tagged]]</f>
        <v>1.0000000002037268E-2</v>
      </c>
      <c r="J1894" s="46">
        <f>HOUR(tbl_raw_data[[#This Row],[Time_taken]])*60+MINUTE(tbl_raw_data[[#This Row],[Time_taken]])+SECOND(tbl_raw_data[[#This Row],[Time_taken]])/60</f>
        <v>14.4</v>
      </c>
      <c r="K1894" s="52">
        <f>DATE(YEAR(tbl_raw_data[[#This Row],[Date Actioned]]),MONTH(tbl_raw_data[[#This Row],[Date Actioned]]),DAY(tbl_raw_data[[#This Row],[Date Actioned]]))</f>
        <v>45159</v>
      </c>
      <c r="L1894" s="50" t="str">
        <f>UPPER(TEXT(tbl_raw_data[[#This Row],[updated_date]],"MMMM"))</f>
        <v>AUGUST</v>
      </c>
      <c r="M1894" s="50" t="str">
        <f>"WEEK "&amp; IF(ROUNDUP(DAY(tbl_raw_data[[#This Row],[updated_date]])/7,0)=5,4,ROUNDUP(DAY(tbl_raw_data[[#This Row],[updated_date]])/7,0))</f>
        <v>WEEK 3</v>
      </c>
      <c r="N1894" s="50" t="str">
        <f>UPPER(VLOOKUP(tbl_raw_data[[#This Row],[Analyst]],Settiings!$A$2:$B$16,2,0))</f>
        <v>MERCEDES</v>
      </c>
      <c r="O1894" s="50" t="str">
        <f>TRIM(UPPER(tbl_raw_data[[#This Row],[Outcome]]))</f>
        <v>WITHDRAW</v>
      </c>
      <c r="P1894" s="50" t="str">
        <f>TRIM(UPPER(tbl_raw_data[[#This Row],[Queue Name]]))</f>
        <v>CONSUMER POST BUREAU</v>
      </c>
      <c r="Q1894" s="50" t="str">
        <f>IF(tbl_raw_data[[#This Row],[Time taken in min]]&lt;=Settiings!$D$2,"SLA_MET","SLA_NOT_MET")</f>
        <v>SLA_MET</v>
      </c>
      <c r="R1894" s="94"/>
    </row>
    <row r="1895" spans="1:18" x14ac:dyDescent="0.3">
      <c r="A1895" s="23" t="s">
        <v>5477</v>
      </c>
      <c r="B1895" s="9">
        <v>45159.686620370368</v>
      </c>
      <c r="C1895" s="30">
        <v>45159.698298611111</v>
      </c>
      <c r="D1895" s="31" t="s">
        <v>8</v>
      </c>
      <c r="E1895" s="31" t="s">
        <v>19</v>
      </c>
      <c r="F1895" s="31" t="s">
        <v>43</v>
      </c>
      <c r="G1895" s="33"/>
      <c r="H1895" s="78" t="s">
        <v>7449</v>
      </c>
      <c r="I1895" s="48">
        <f>tbl_raw_data[[#This Row],[Date Actioned]]-tbl_raw_data[[#This Row],[Date Tagged]]</f>
        <v>1.1678240742185153E-2</v>
      </c>
      <c r="J1895" s="46">
        <f>HOUR(tbl_raw_data[[#This Row],[Time_taken]])*60+MINUTE(tbl_raw_data[[#This Row],[Time_taken]])+SECOND(tbl_raw_data[[#This Row],[Time_taken]])/60</f>
        <v>16.816666666666666</v>
      </c>
      <c r="K1895" s="52">
        <f>DATE(YEAR(tbl_raw_data[[#This Row],[Date Actioned]]),MONTH(tbl_raw_data[[#This Row],[Date Actioned]]),DAY(tbl_raw_data[[#This Row],[Date Actioned]]))</f>
        <v>45159</v>
      </c>
      <c r="L1895" s="50" t="str">
        <f>UPPER(TEXT(tbl_raw_data[[#This Row],[updated_date]],"MMMM"))</f>
        <v>AUGUST</v>
      </c>
      <c r="M1895" s="50" t="str">
        <f>"WEEK "&amp; IF(ROUNDUP(DAY(tbl_raw_data[[#This Row],[updated_date]])/7,0)=5,4,ROUNDUP(DAY(tbl_raw_data[[#This Row],[updated_date]])/7,0))</f>
        <v>WEEK 3</v>
      </c>
      <c r="N1895" s="50" t="str">
        <f>UPPER(VLOOKUP(tbl_raw_data[[#This Row],[Analyst]],Settiings!$A$2:$B$16,2,0))</f>
        <v>MERCEDES</v>
      </c>
      <c r="O1895" s="50" t="str">
        <f>TRIM(UPPER(tbl_raw_data[[#This Row],[Outcome]]))</f>
        <v>WITHDRAW</v>
      </c>
      <c r="P1895" s="50" t="str">
        <f>TRIM(UPPER(tbl_raw_data[[#This Row],[Queue Name]]))</f>
        <v>CONSUMER POST BUREAU</v>
      </c>
      <c r="Q1895" s="50" t="str">
        <f>IF(tbl_raw_data[[#This Row],[Time taken in min]]&lt;=Settiings!$D$2,"SLA_MET","SLA_NOT_MET")</f>
        <v>SLA_MET</v>
      </c>
      <c r="R1895" s="94"/>
    </row>
    <row r="1896" spans="1:18" x14ac:dyDescent="0.3">
      <c r="A1896" s="23" t="s">
        <v>5482</v>
      </c>
      <c r="B1896" s="15">
        <v>45159.689074074071</v>
      </c>
      <c r="C1896" s="28">
        <v>45159.707453703704</v>
      </c>
      <c r="D1896" s="29" t="s">
        <v>8</v>
      </c>
      <c r="E1896" s="29" t="s">
        <v>19</v>
      </c>
      <c r="F1896" s="29" t="s">
        <v>76</v>
      </c>
      <c r="G1896" s="32"/>
      <c r="H1896" s="78" t="s">
        <v>7449</v>
      </c>
      <c r="I1896" s="48">
        <f>tbl_raw_data[[#This Row],[Date Actioned]]-tbl_raw_data[[#This Row],[Date Tagged]]</f>
        <v>1.8379629633272998E-2</v>
      </c>
      <c r="J1896" s="46">
        <f>HOUR(tbl_raw_data[[#This Row],[Time_taken]])*60+MINUTE(tbl_raw_data[[#This Row],[Time_taken]])+SECOND(tbl_raw_data[[#This Row],[Time_taken]])/60</f>
        <v>26.466666666666665</v>
      </c>
      <c r="K1896" s="52">
        <f>DATE(YEAR(tbl_raw_data[[#This Row],[Date Actioned]]),MONTH(tbl_raw_data[[#This Row],[Date Actioned]]),DAY(tbl_raw_data[[#This Row],[Date Actioned]]))</f>
        <v>45159</v>
      </c>
      <c r="L1896" s="50" t="str">
        <f>UPPER(TEXT(tbl_raw_data[[#This Row],[updated_date]],"MMMM"))</f>
        <v>AUGUST</v>
      </c>
      <c r="M1896" s="50" t="str">
        <f>"WEEK "&amp; IF(ROUNDUP(DAY(tbl_raw_data[[#This Row],[updated_date]])/7,0)=5,4,ROUNDUP(DAY(tbl_raw_data[[#This Row],[updated_date]])/7,0))</f>
        <v>WEEK 3</v>
      </c>
      <c r="N1896" s="50" t="str">
        <f>UPPER(VLOOKUP(tbl_raw_data[[#This Row],[Analyst]],Settiings!$A$2:$B$16,2,0))</f>
        <v>ROHAN</v>
      </c>
      <c r="O1896" s="50" t="str">
        <f>TRIM(UPPER(tbl_raw_data[[#This Row],[Outcome]]))</f>
        <v>WITHDRAW</v>
      </c>
      <c r="P1896" s="50" t="str">
        <f>TRIM(UPPER(tbl_raw_data[[#This Row],[Queue Name]]))</f>
        <v>CONSUMER POST BUREAU</v>
      </c>
      <c r="Q1896" s="50" t="str">
        <f>IF(tbl_raw_data[[#This Row],[Time taken in min]]&lt;=Settiings!$D$2,"SLA_MET","SLA_NOT_MET")</f>
        <v>SLA_NOT_MET</v>
      </c>
      <c r="R1896" s="94"/>
    </row>
    <row r="1897" spans="1:18" x14ac:dyDescent="0.3">
      <c r="A1897" s="14" t="s">
        <v>5489</v>
      </c>
      <c r="B1897" s="9">
        <v>45159.705821759257</v>
      </c>
      <c r="C1897" s="30">
        <v>45159.714050925926</v>
      </c>
      <c r="D1897" s="31" t="s">
        <v>8</v>
      </c>
      <c r="E1897" s="31" t="s">
        <v>19</v>
      </c>
      <c r="F1897" s="31" t="s">
        <v>16</v>
      </c>
      <c r="G1897" s="33"/>
      <c r="H1897" s="78" t="s">
        <v>7449</v>
      </c>
      <c r="I1897" s="48">
        <f>tbl_raw_data[[#This Row],[Date Actioned]]-tbl_raw_data[[#This Row],[Date Tagged]]</f>
        <v>8.2291666694800369E-3</v>
      </c>
      <c r="J1897" s="46">
        <f>HOUR(tbl_raw_data[[#This Row],[Time_taken]])*60+MINUTE(tbl_raw_data[[#This Row],[Time_taken]])+SECOND(tbl_raw_data[[#This Row],[Time_taken]])/60</f>
        <v>11.85</v>
      </c>
      <c r="K1897" s="52">
        <f>DATE(YEAR(tbl_raw_data[[#This Row],[Date Actioned]]),MONTH(tbl_raw_data[[#This Row],[Date Actioned]]),DAY(tbl_raw_data[[#This Row],[Date Actioned]]))</f>
        <v>45159</v>
      </c>
      <c r="L1897" s="50" t="str">
        <f>UPPER(TEXT(tbl_raw_data[[#This Row],[updated_date]],"MMMM"))</f>
        <v>AUGUST</v>
      </c>
      <c r="M1897" s="50" t="str">
        <f>"WEEK "&amp; IF(ROUNDUP(DAY(tbl_raw_data[[#This Row],[updated_date]])/7,0)=5,4,ROUNDUP(DAY(tbl_raw_data[[#This Row],[updated_date]])/7,0))</f>
        <v>WEEK 3</v>
      </c>
      <c r="N1897" s="50" t="str">
        <f>UPPER(VLOOKUP(tbl_raw_data[[#This Row],[Analyst]],Settiings!$A$2:$B$16,2,0))</f>
        <v>CAMROOON</v>
      </c>
      <c r="O1897" s="50" t="str">
        <f>TRIM(UPPER(tbl_raw_data[[#This Row],[Outcome]]))</f>
        <v>WITHDRAW</v>
      </c>
      <c r="P1897" s="50" t="str">
        <f>TRIM(UPPER(tbl_raw_data[[#This Row],[Queue Name]]))</f>
        <v>CONSUMER POST BUREAU</v>
      </c>
      <c r="Q1897" s="50" t="str">
        <f>IF(tbl_raw_data[[#This Row],[Time taken in min]]&lt;=Settiings!$D$2,"SLA_MET","SLA_NOT_MET")</f>
        <v>SLA_MET</v>
      </c>
      <c r="R1897" s="94"/>
    </row>
    <row r="1898" spans="1:18" x14ac:dyDescent="0.3">
      <c r="A1898" s="14" t="s">
        <v>5516</v>
      </c>
      <c r="B1898" s="9">
        <v>45159.767534722225</v>
      </c>
      <c r="C1898" s="30">
        <v>45159.771805555552</v>
      </c>
      <c r="D1898" s="31" t="s">
        <v>8</v>
      </c>
      <c r="E1898" s="31" t="s">
        <v>19</v>
      </c>
      <c r="F1898" s="31" t="s">
        <v>16</v>
      </c>
      <c r="G1898" s="33"/>
      <c r="H1898" s="78" t="s">
        <v>7449</v>
      </c>
      <c r="I1898" s="48">
        <f>tbl_raw_data[[#This Row],[Date Actioned]]-tbl_raw_data[[#This Row],[Date Tagged]]</f>
        <v>4.27083332760958E-3</v>
      </c>
      <c r="J1898" s="46">
        <f>HOUR(tbl_raw_data[[#This Row],[Time_taken]])*60+MINUTE(tbl_raw_data[[#This Row],[Time_taken]])+SECOND(tbl_raw_data[[#This Row],[Time_taken]])/60</f>
        <v>6.15</v>
      </c>
      <c r="K1898" s="52">
        <f>DATE(YEAR(tbl_raw_data[[#This Row],[Date Actioned]]),MONTH(tbl_raw_data[[#This Row],[Date Actioned]]),DAY(tbl_raw_data[[#This Row],[Date Actioned]]))</f>
        <v>45159</v>
      </c>
      <c r="L1898" s="50" t="str">
        <f>UPPER(TEXT(tbl_raw_data[[#This Row],[updated_date]],"MMMM"))</f>
        <v>AUGUST</v>
      </c>
      <c r="M1898" s="50" t="str">
        <f>"WEEK "&amp; IF(ROUNDUP(DAY(tbl_raw_data[[#This Row],[updated_date]])/7,0)=5,4,ROUNDUP(DAY(tbl_raw_data[[#This Row],[updated_date]])/7,0))</f>
        <v>WEEK 3</v>
      </c>
      <c r="N1898" s="50" t="str">
        <f>UPPER(VLOOKUP(tbl_raw_data[[#This Row],[Analyst]],Settiings!$A$2:$B$16,2,0))</f>
        <v>CAMROOON</v>
      </c>
      <c r="O1898" s="50" t="str">
        <f>TRIM(UPPER(tbl_raw_data[[#This Row],[Outcome]]))</f>
        <v>WITHDRAW</v>
      </c>
      <c r="P1898" s="50" t="str">
        <f>TRIM(UPPER(tbl_raw_data[[#This Row],[Queue Name]]))</f>
        <v>CONSUMER POST BUREAU</v>
      </c>
      <c r="Q1898" s="50" t="str">
        <f>IF(tbl_raw_data[[#This Row],[Time taken in min]]&lt;=Settiings!$D$2,"SLA_MET","SLA_NOT_MET")</f>
        <v>SLA_MET</v>
      </c>
      <c r="R1898" s="94"/>
    </row>
    <row r="1899" spans="1:18" x14ac:dyDescent="0.3">
      <c r="A1899" s="23" t="s">
        <v>5520</v>
      </c>
      <c r="B1899" s="9">
        <v>45159.790671296294</v>
      </c>
      <c r="C1899" s="30">
        <v>45159.796724537038</v>
      </c>
      <c r="D1899" s="31" t="s">
        <v>8</v>
      </c>
      <c r="E1899" s="31" t="s">
        <v>19</v>
      </c>
      <c r="F1899" s="31" t="s">
        <v>24</v>
      </c>
      <c r="G1899" s="33"/>
      <c r="H1899" s="78" t="s">
        <v>7449</v>
      </c>
      <c r="I1899" s="48">
        <f>tbl_raw_data[[#This Row],[Date Actioned]]-tbl_raw_data[[#This Row],[Date Tagged]]</f>
        <v>6.0532407442224212E-3</v>
      </c>
      <c r="J1899" s="46">
        <f>HOUR(tbl_raw_data[[#This Row],[Time_taken]])*60+MINUTE(tbl_raw_data[[#This Row],[Time_taken]])+SECOND(tbl_raw_data[[#This Row],[Time_taken]])/60</f>
        <v>8.7166666666666668</v>
      </c>
      <c r="K1899" s="52">
        <f>DATE(YEAR(tbl_raw_data[[#This Row],[Date Actioned]]),MONTH(tbl_raw_data[[#This Row],[Date Actioned]]),DAY(tbl_raw_data[[#This Row],[Date Actioned]]))</f>
        <v>45159</v>
      </c>
      <c r="L1899" s="50" t="str">
        <f>UPPER(TEXT(tbl_raw_data[[#This Row],[updated_date]],"MMMM"))</f>
        <v>AUGUST</v>
      </c>
      <c r="M1899" s="50" t="str">
        <f>"WEEK "&amp; IF(ROUNDUP(DAY(tbl_raw_data[[#This Row],[updated_date]])/7,0)=5,4,ROUNDUP(DAY(tbl_raw_data[[#This Row],[updated_date]])/7,0))</f>
        <v>WEEK 3</v>
      </c>
      <c r="N1899" s="50" t="str">
        <f>UPPER(VLOOKUP(tbl_raw_data[[#This Row],[Analyst]],Settiings!$A$2:$B$16,2,0))</f>
        <v>QUADIR</v>
      </c>
      <c r="O1899" s="50" t="str">
        <f>TRIM(UPPER(tbl_raw_data[[#This Row],[Outcome]]))</f>
        <v>WITHDRAW</v>
      </c>
      <c r="P1899" s="50" t="str">
        <f>TRIM(UPPER(tbl_raw_data[[#This Row],[Queue Name]]))</f>
        <v>CONSUMER POST BUREAU</v>
      </c>
      <c r="Q1899" s="50" t="str">
        <f>IF(tbl_raw_data[[#This Row],[Time taken in min]]&lt;=Settiings!$D$2,"SLA_MET","SLA_NOT_MET")</f>
        <v>SLA_MET</v>
      </c>
      <c r="R1899" s="94"/>
    </row>
    <row r="1900" spans="1:18" x14ac:dyDescent="0.3">
      <c r="A1900" s="14" t="s">
        <v>5522</v>
      </c>
      <c r="B1900" s="15">
        <v>45159.803715277776</v>
      </c>
      <c r="C1900" s="28">
        <v>45159.811527777776</v>
      </c>
      <c r="D1900" s="29" t="s">
        <v>8</v>
      </c>
      <c r="E1900" s="29" t="s">
        <v>19</v>
      </c>
      <c r="F1900" s="29" t="s">
        <v>686</v>
      </c>
      <c r="G1900" s="32"/>
      <c r="H1900" s="78" t="s">
        <v>7449</v>
      </c>
      <c r="I1900" s="48">
        <f>tbl_raw_data[[#This Row],[Date Actioned]]-tbl_raw_data[[#This Row],[Date Tagged]]</f>
        <v>7.8125E-3</v>
      </c>
      <c r="J1900" s="46">
        <f>HOUR(tbl_raw_data[[#This Row],[Time_taken]])*60+MINUTE(tbl_raw_data[[#This Row],[Time_taken]])+SECOND(tbl_raw_data[[#This Row],[Time_taken]])/60</f>
        <v>11.25</v>
      </c>
      <c r="K1900" s="52">
        <f>DATE(YEAR(tbl_raw_data[[#This Row],[Date Actioned]]),MONTH(tbl_raw_data[[#This Row],[Date Actioned]]),DAY(tbl_raw_data[[#This Row],[Date Actioned]]))</f>
        <v>45159</v>
      </c>
      <c r="L1900" s="50" t="str">
        <f>UPPER(TEXT(tbl_raw_data[[#This Row],[updated_date]],"MMMM"))</f>
        <v>AUGUST</v>
      </c>
      <c r="M1900" s="50" t="str">
        <f>"WEEK "&amp; IF(ROUNDUP(DAY(tbl_raw_data[[#This Row],[updated_date]])/7,0)=5,4,ROUNDUP(DAY(tbl_raw_data[[#This Row],[updated_date]])/7,0))</f>
        <v>WEEK 3</v>
      </c>
      <c r="N1900" s="50" t="str">
        <f>UPPER(VLOOKUP(tbl_raw_data[[#This Row],[Analyst]],Settiings!$A$2:$B$16,2,0))</f>
        <v>FARDIN</v>
      </c>
      <c r="O1900" s="50" t="str">
        <f>TRIM(UPPER(tbl_raw_data[[#This Row],[Outcome]]))</f>
        <v>WITHDRAW</v>
      </c>
      <c r="P1900" s="50" t="str">
        <f>TRIM(UPPER(tbl_raw_data[[#This Row],[Queue Name]]))</f>
        <v>CONSUMER POST BUREAU</v>
      </c>
      <c r="Q1900" s="50" t="str">
        <f>IF(tbl_raw_data[[#This Row],[Time taken in min]]&lt;=Settiings!$D$2,"SLA_MET","SLA_NOT_MET")</f>
        <v>SLA_MET</v>
      </c>
      <c r="R1900" s="94"/>
    </row>
    <row r="1901" spans="1:18" x14ac:dyDescent="0.3">
      <c r="A1901" s="20" t="s">
        <v>5529</v>
      </c>
      <c r="B1901" s="15">
        <v>45160.02783564815</v>
      </c>
      <c r="C1901" s="28">
        <v>45160.371168981481</v>
      </c>
      <c r="D1901" s="29" t="s">
        <v>8</v>
      </c>
      <c r="E1901" s="29" t="s">
        <v>19</v>
      </c>
      <c r="F1901" s="29" t="s">
        <v>10</v>
      </c>
      <c r="G1901" s="32"/>
      <c r="H1901" s="78" t="s">
        <v>7449</v>
      </c>
      <c r="I1901" s="48">
        <f>tbl_raw_data[[#This Row],[Date Actioned]]-tbl_raw_data[[#This Row],[Date Tagged]]</f>
        <v>0.34333333333051996</v>
      </c>
      <c r="J1901" s="46">
        <f>HOUR(tbl_raw_data[[#This Row],[Time_taken]])*60+MINUTE(tbl_raw_data[[#This Row],[Time_taken]])+SECOND(tbl_raw_data[[#This Row],[Time_taken]])/60</f>
        <v>494.4</v>
      </c>
      <c r="K1901" s="52">
        <f>DATE(YEAR(tbl_raw_data[[#This Row],[Date Actioned]]),MONTH(tbl_raw_data[[#This Row],[Date Actioned]]),DAY(tbl_raw_data[[#This Row],[Date Actioned]]))</f>
        <v>45160</v>
      </c>
      <c r="L1901" s="50" t="str">
        <f>UPPER(TEXT(tbl_raw_data[[#This Row],[updated_date]],"MMMM"))</f>
        <v>AUGUST</v>
      </c>
      <c r="M1901" s="50" t="str">
        <f>"WEEK "&amp; IF(ROUNDUP(DAY(tbl_raw_data[[#This Row],[updated_date]])/7,0)=5,4,ROUNDUP(DAY(tbl_raw_data[[#This Row],[updated_date]])/7,0))</f>
        <v>WEEK 4</v>
      </c>
      <c r="N1901" s="50" t="str">
        <f>UPPER(VLOOKUP(tbl_raw_data[[#This Row],[Analyst]],Settiings!$A$2:$B$16,2,0))</f>
        <v>NITESH</v>
      </c>
      <c r="O1901" s="50" t="str">
        <f>TRIM(UPPER(tbl_raw_data[[#This Row],[Outcome]]))</f>
        <v>WITHDRAW</v>
      </c>
      <c r="P1901" s="50" t="str">
        <f>TRIM(UPPER(tbl_raw_data[[#This Row],[Queue Name]]))</f>
        <v>CONSUMER POST BUREAU</v>
      </c>
      <c r="Q1901" s="50" t="str">
        <f>IF(tbl_raw_data[[#This Row],[Time taken in min]]&lt;=Settiings!$D$2,"SLA_MET","SLA_NOT_MET")</f>
        <v>SLA_NOT_MET</v>
      </c>
      <c r="R1901" s="94"/>
    </row>
    <row r="1902" spans="1:18" x14ac:dyDescent="0.3">
      <c r="A1902" s="23" t="s">
        <v>5530</v>
      </c>
      <c r="B1902" s="9">
        <v>45160.382557870369</v>
      </c>
      <c r="C1902" s="30">
        <v>45160.407488425924</v>
      </c>
      <c r="D1902" s="31" t="s">
        <v>8</v>
      </c>
      <c r="E1902" s="31" t="s">
        <v>19</v>
      </c>
      <c r="F1902" s="31" t="s">
        <v>76</v>
      </c>
      <c r="G1902" s="33"/>
      <c r="H1902" s="78" t="s">
        <v>7449</v>
      </c>
      <c r="I1902" s="48">
        <f>tbl_raw_data[[#This Row],[Date Actioned]]-tbl_raw_data[[#This Row],[Date Tagged]]</f>
        <v>2.4930555555329192E-2</v>
      </c>
      <c r="J1902" s="46">
        <f>HOUR(tbl_raw_data[[#This Row],[Time_taken]])*60+MINUTE(tbl_raw_data[[#This Row],[Time_taken]])+SECOND(tbl_raw_data[[#This Row],[Time_taken]])/60</f>
        <v>35.9</v>
      </c>
      <c r="K1902" s="52">
        <f>DATE(YEAR(tbl_raw_data[[#This Row],[Date Actioned]]),MONTH(tbl_raw_data[[#This Row],[Date Actioned]]),DAY(tbl_raw_data[[#This Row],[Date Actioned]]))</f>
        <v>45160</v>
      </c>
      <c r="L1902" s="50" t="str">
        <f>UPPER(TEXT(tbl_raw_data[[#This Row],[updated_date]],"MMMM"))</f>
        <v>AUGUST</v>
      </c>
      <c r="M1902" s="50" t="str">
        <f>"WEEK "&amp; IF(ROUNDUP(DAY(tbl_raw_data[[#This Row],[updated_date]])/7,0)=5,4,ROUNDUP(DAY(tbl_raw_data[[#This Row],[updated_date]])/7,0))</f>
        <v>WEEK 4</v>
      </c>
      <c r="N1902" s="50" t="str">
        <f>UPPER(VLOOKUP(tbl_raw_data[[#This Row],[Analyst]],Settiings!$A$2:$B$16,2,0))</f>
        <v>ROHAN</v>
      </c>
      <c r="O1902" s="50" t="str">
        <f>TRIM(UPPER(tbl_raw_data[[#This Row],[Outcome]]))</f>
        <v>WITHDRAW</v>
      </c>
      <c r="P1902" s="50" t="str">
        <f>TRIM(UPPER(tbl_raw_data[[#This Row],[Queue Name]]))</f>
        <v>CONSUMER POST BUREAU</v>
      </c>
      <c r="Q1902" s="50" t="str">
        <f>IF(tbl_raw_data[[#This Row],[Time taken in min]]&lt;=Settiings!$D$2,"SLA_MET","SLA_NOT_MET")</f>
        <v>SLA_NOT_MET</v>
      </c>
      <c r="R1902" s="94"/>
    </row>
    <row r="1903" spans="1:18" x14ac:dyDescent="0.3">
      <c r="A1903" s="23" t="s">
        <v>5541</v>
      </c>
      <c r="B1903" s="15">
        <v>45160.415034722224</v>
      </c>
      <c r="C1903" s="28">
        <v>45160.422569444447</v>
      </c>
      <c r="D1903" s="29" t="s">
        <v>8</v>
      </c>
      <c r="E1903" s="29" t="s">
        <v>19</v>
      </c>
      <c r="F1903" s="29" t="s">
        <v>43</v>
      </c>
      <c r="G1903" s="32"/>
      <c r="H1903" s="78" t="s">
        <v>7449</v>
      </c>
      <c r="I1903" s="48">
        <f>tbl_raw_data[[#This Row],[Date Actioned]]-tbl_raw_data[[#This Row],[Date Tagged]]</f>
        <v>7.5347222227719612E-3</v>
      </c>
      <c r="J1903" s="46">
        <f>HOUR(tbl_raw_data[[#This Row],[Time_taken]])*60+MINUTE(tbl_raw_data[[#This Row],[Time_taken]])+SECOND(tbl_raw_data[[#This Row],[Time_taken]])/60</f>
        <v>10.85</v>
      </c>
      <c r="K1903" s="52">
        <f>DATE(YEAR(tbl_raw_data[[#This Row],[Date Actioned]]),MONTH(tbl_raw_data[[#This Row],[Date Actioned]]),DAY(tbl_raw_data[[#This Row],[Date Actioned]]))</f>
        <v>45160</v>
      </c>
      <c r="L1903" s="50" t="str">
        <f>UPPER(TEXT(tbl_raw_data[[#This Row],[updated_date]],"MMMM"))</f>
        <v>AUGUST</v>
      </c>
      <c r="M1903" s="50" t="str">
        <f>"WEEK "&amp; IF(ROUNDUP(DAY(tbl_raw_data[[#This Row],[updated_date]])/7,0)=5,4,ROUNDUP(DAY(tbl_raw_data[[#This Row],[updated_date]])/7,0))</f>
        <v>WEEK 4</v>
      </c>
      <c r="N1903" s="50" t="str">
        <f>UPPER(VLOOKUP(tbl_raw_data[[#This Row],[Analyst]],Settiings!$A$2:$B$16,2,0))</f>
        <v>MERCEDES</v>
      </c>
      <c r="O1903" s="50" t="str">
        <f>TRIM(UPPER(tbl_raw_data[[#This Row],[Outcome]]))</f>
        <v>WITHDRAW</v>
      </c>
      <c r="P1903" s="50" t="str">
        <f>TRIM(UPPER(tbl_raw_data[[#This Row],[Queue Name]]))</f>
        <v>CONSUMER POST BUREAU</v>
      </c>
      <c r="Q1903" s="50" t="str">
        <f>IF(tbl_raw_data[[#This Row],[Time taken in min]]&lt;=Settiings!$D$2,"SLA_MET","SLA_NOT_MET")</f>
        <v>SLA_MET</v>
      </c>
      <c r="R1903" s="94"/>
    </row>
    <row r="1904" spans="1:18" x14ac:dyDescent="0.3">
      <c r="A1904" s="20" t="s">
        <v>5563</v>
      </c>
      <c r="B1904" s="15">
        <v>45160.500775462962</v>
      </c>
      <c r="C1904" s="28">
        <v>45160.508043981485</v>
      </c>
      <c r="D1904" s="29" t="s">
        <v>8</v>
      </c>
      <c r="E1904" s="29" t="s">
        <v>19</v>
      </c>
      <c r="F1904" s="29" t="s">
        <v>686</v>
      </c>
      <c r="G1904" s="32"/>
      <c r="H1904" s="78" t="s">
        <v>7449</v>
      </c>
      <c r="I1904" s="48">
        <f>tbl_raw_data[[#This Row],[Date Actioned]]-tbl_raw_data[[#This Row],[Date Tagged]]</f>
        <v>7.2685185223235749E-3</v>
      </c>
      <c r="J1904" s="46">
        <f>HOUR(tbl_raw_data[[#This Row],[Time_taken]])*60+MINUTE(tbl_raw_data[[#This Row],[Time_taken]])+SECOND(tbl_raw_data[[#This Row],[Time_taken]])/60</f>
        <v>10.466666666666667</v>
      </c>
      <c r="K1904" s="52">
        <f>DATE(YEAR(tbl_raw_data[[#This Row],[Date Actioned]]),MONTH(tbl_raw_data[[#This Row],[Date Actioned]]),DAY(tbl_raw_data[[#This Row],[Date Actioned]]))</f>
        <v>45160</v>
      </c>
      <c r="L1904" s="50" t="str">
        <f>UPPER(TEXT(tbl_raw_data[[#This Row],[updated_date]],"MMMM"))</f>
        <v>AUGUST</v>
      </c>
      <c r="M1904" s="50" t="str">
        <f>"WEEK "&amp; IF(ROUNDUP(DAY(tbl_raw_data[[#This Row],[updated_date]])/7,0)=5,4,ROUNDUP(DAY(tbl_raw_data[[#This Row],[updated_date]])/7,0))</f>
        <v>WEEK 4</v>
      </c>
      <c r="N1904" s="50" t="str">
        <f>UPPER(VLOOKUP(tbl_raw_data[[#This Row],[Analyst]],Settiings!$A$2:$B$16,2,0))</f>
        <v>FARDIN</v>
      </c>
      <c r="O1904" s="50" t="str">
        <f>TRIM(UPPER(tbl_raw_data[[#This Row],[Outcome]]))</f>
        <v>WITHDRAW</v>
      </c>
      <c r="P1904" s="50" t="str">
        <f>TRIM(UPPER(tbl_raw_data[[#This Row],[Queue Name]]))</f>
        <v>CONSUMER POST BUREAU</v>
      </c>
      <c r="Q1904" s="50" t="str">
        <f>IF(tbl_raw_data[[#This Row],[Time taken in min]]&lt;=Settiings!$D$2,"SLA_MET","SLA_NOT_MET")</f>
        <v>SLA_MET</v>
      </c>
      <c r="R1904" s="94"/>
    </row>
    <row r="1905" spans="1:18" x14ac:dyDescent="0.3">
      <c r="A1905" s="20" t="s">
        <v>5572</v>
      </c>
      <c r="B1905" s="9">
        <v>45160.513819444444</v>
      </c>
      <c r="C1905" s="30">
        <v>45160.525752314818</v>
      </c>
      <c r="D1905" s="31" t="s">
        <v>8</v>
      </c>
      <c r="E1905" s="31" t="s">
        <v>19</v>
      </c>
      <c r="F1905" s="31" t="s">
        <v>686</v>
      </c>
      <c r="G1905" s="33"/>
      <c r="H1905" s="78" t="s">
        <v>7449</v>
      </c>
      <c r="I1905" s="48">
        <f>tbl_raw_data[[#This Row],[Date Actioned]]-tbl_raw_data[[#This Row],[Date Tagged]]</f>
        <v>1.1932870373129845E-2</v>
      </c>
      <c r="J1905" s="46">
        <f>HOUR(tbl_raw_data[[#This Row],[Time_taken]])*60+MINUTE(tbl_raw_data[[#This Row],[Time_taken]])+SECOND(tbl_raw_data[[#This Row],[Time_taken]])/60</f>
        <v>17.183333333333334</v>
      </c>
      <c r="K1905" s="52">
        <f>DATE(YEAR(tbl_raw_data[[#This Row],[Date Actioned]]),MONTH(tbl_raw_data[[#This Row],[Date Actioned]]),DAY(tbl_raw_data[[#This Row],[Date Actioned]]))</f>
        <v>45160</v>
      </c>
      <c r="L1905" s="50" t="str">
        <f>UPPER(TEXT(tbl_raw_data[[#This Row],[updated_date]],"MMMM"))</f>
        <v>AUGUST</v>
      </c>
      <c r="M1905" s="50" t="str">
        <f>"WEEK "&amp; IF(ROUNDUP(DAY(tbl_raw_data[[#This Row],[updated_date]])/7,0)=5,4,ROUNDUP(DAY(tbl_raw_data[[#This Row],[updated_date]])/7,0))</f>
        <v>WEEK 4</v>
      </c>
      <c r="N1905" s="50" t="str">
        <f>UPPER(VLOOKUP(tbl_raw_data[[#This Row],[Analyst]],Settiings!$A$2:$B$16,2,0))</f>
        <v>FARDIN</v>
      </c>
      <c r="O1905" s="50" t="str">
        <f>TRIM(UPPER(tbl_raw_data[[#This Row],[Outcome]]))</f>
        <v>WITHDRAW</v>
      </c>
      <c r="P1905" s="50" t="str">
        <f>TRIM(UPPER(tbl_raw_data[[#This Row],[Queue Name]]))</f>
        <v>CONSUMER POST BUREAU</v>
      </c>
      <c r="Q1905" s="50" t="str">
        <f>IF(tbl_raw_data[[#This Row],[Time taken in min]]&lt;=Settiings!$D$2,"SLA_MET","SLA_NOT_MET")</f>
        <v>SLA_MET</v>
      </c>
      <c r="R1905" s="94"/>
    </row>
    <row r="1906" spans="1:18" x14ac:dyDescent="0.3">
      <c r="A1906" s="14" t="s">
        <v>5621</v>
      </c>
      <c r="B1906" s="9">
        <v>45160.591631944444</v>
      </c>
      <c r="C1906" s="30">
        <v>45160.607731481483</v>
      </c>
      <c r="D1906" s="31" t="s">
        <v>8</v>
      </c>
      <c r="E1906" s="31" t="s">
        <v>19</v>
      </c>
      <c r="F1906" s="31" t="s">
        <v>1222</v>
      </c>
      <c r="G1906" s="33"/>
      <c r="H1906" s="78" t="s">
        <v>7449</v>
      </c>
      <c r="I1906" s="48">
        <f>tbl_raw_data[[#This Row],[Date Actioned]]-tbl_raw_data[[#This Row],[Date Tagged]]</f>
        <v>1.6099537038826384E-2</v>
      </c>
      <c r="J1906" s="46">
        <f>HOUR(tbl_raw_data[[#This Row],[Time_taken]])*60+MINUTE(tbl_raw_data[[#This Row],[Time_taken]])+SECOND(tbl_raw_data[[#This Row],[Time_taken]])/60</f>
        <v>23.183333333333334</v>
      </c>
      <c r="K1906" s="52">
        <f>DATE(YEAR(tbl_raw_data[[#This Row],[Date Actioned]]),MONTH(tbl_raw_data[[#This Row],[Date Actioned]]),DAY(tbl_raw_data[[#This Row],[Date Actioned]]))</f>
        <v>45160</v>
      </c>
      <c r="L1906" s="50" t="str">
        <f>UPPER(TEXT(tbl_raw_data[[#This Row],[updated_date]],"MMMM"))</f>
        <v>AUGUST</v>
      </c>
      <c r="M1906" s="50" t="str">
        <f>"WEEK "&amp; IF(ROUNDUP(DAY(tbl_raw_data[[#This Row],[updated_date]])/7,0)=5,4,ROUNDUP(DAY(tbl_raw_data[[#This Row],[updated_date]])/7,0))</f>
        <v>WEEK 4</v>
      </c>
      <c r="N1906" s="50" t="str">
        <f>UPPER(VLOOKUP(tbl_raw_data[[#This Row],[Analyst]],Settiings!$A$2:$B$16,2,0))</f>
        <v>HARDIK</v>
      </c>
      <c r="O1906" s="50" t="str">
        <f>TRIM(UPPER(tbl_raw_data[[#This Row],[Outcome]]))</f>
        <v>WITHDRAW</v>
      </c>
      <c r="P1906" s="50" t="str">
        <f>TRIM(UPPER(tbl_raw_data[[#This Row],[Queue Name]]))</f>
        <v>CONSUMER POST BUREAU</v>
      </c>
      <c r="Q1906" s="50" t="str">
        <f>IF(tbl_raw_data[[#This Row],[Time taken in min]]&lt;=Settiings!$D$2,"SLA_MET","SLA_NOT_MET")</f>
        <v>SLA_NOT_MET</v>
      </c>
      <c r="R1906" s="94"/>
    </row>
    <row r="1907" spans="1:18" x14ac:dyDescent="0.3">
      <c r="A1907" s="14" t="s">
        <v>5675</v>
      </c>
      <c r="B1907" s="15">
        <v>45160.665462962963</v>
      </c>
      <c r="C1907" s="28">
        <v>45160.678622685184</v>
      </c>
      <c r="D1907" s="29" t="s">
        <v>8</v>
      </c>
      <c r="E1907" s="29" t="s">
        <v>9</v>
      </c>
      <c r="F1907" s="29" t="s">
        <v>43</v>
      </c>
      <c r="G1907" s="32"/>
      <c r="H1907" s="78" t="s">
        <v>7449</v>
      </c>
      <c r="I1907" s="48">
        <f>tbl_raw_data[[#This Row],[Date Actioned]]-tbl_raw_data[[#This Row],[Date Tagged]]</f>
        <v>1.3159722220734693E-2</v>
      </c>
      <c r="J1907" s="46">
        <f>HOUR(tbl_raw_data[[#This Row],[Time_taken]])*60+MINUTE(tbl_raw_data[[#This Row],[Time_taken]])+SECOND(tbl_raw_data[[#This Row],[Time_taken]])/60</f>
        <v>18.95</v>
      </c>
      <c r="K1907" s="52">
        <f>DATE(YEAR(tbl_raw_data[[#This Row],[Date Actioned]]),MONTH(tbl_raw_data[[#This Row],[Date Actioned]]),DAY(tbl_raw_data[[#This Row],[Date Actioned]]))</f>
        <v>45160</v>
      </c>
      <c r="L1907" s="50" t="str">
        <f>UPPER(TEXT(tbl_raw_data[[#This Row],[updated_date]],"MMMM"))</f>
        <v>AUGUST</v>
      </c>
      <c r="M1907" s="50" t="str">
        <f>"WEEK "&amp; IF(ROUNDUP(DAY(tbl_raw_data[[#This Row],[updated_date]])/7,0)=5,4,ROUNDUP(DAY(tbl_raw_data[[#This Row],[updated_date]])/7,0))</f>
        <v>WEEK 4</v>
      </c>
      <c r="N1907" s="50" t="str">
        <f>UPPER(VLOOKUP(tbl_raw_data[[#This Row],[Analyst]],Settiings!$A$2:$B$16,2,0))</f>
        <v>MERCEDES</v>
      </c>
      <c r="O1907" s="50" t="str">
        <f>TRIM(UPPER(tbl_raw_data[[#This Row],[Outcome]]))</f>
        <v>WITHDRAW</v>
      </c>
      <c r="P1907" s="50" t="str">
        <f>TRIM(UPPER(tbl_raw_data[[#This Row],[Queue Name]]))</f>
        <v>CONSUMER EXISTING</v>
      </c>
      <c r="Q1907" s="50" t="str">
        <f>IF(tbl_raw_data[[#This Row],[Time taken in min]]&lt;=Settiings!$D$2,"SLA_MET","SLA_NOT_MET")</f>
        <v>SLA_MET</v>
      </c>
      <c r="R1907" s="94"/>
    </row>
    <row r="1908" spans="1:18" x14ac:dyDescent="0.3">
      <c r="A1908" s="23" t="s">
        <v>5700</v>
      </c>
      <c r="B1908" s="15">
        <v>45160.701342592591</v>
      </c>
      <c r="C1908" s="28">
        <v>45160.720393518517</v>
      </c>
      <c r="D1908" s="29" t="s">
        <v>8</v>
      </c>
      <c r="E1908" s="29" t="s">
        <v>19</v>
      </c>
      <c r="F1908" s="29" t="s">
        <v>43</v>
      </c>
      <c r="G1908" s="32"/>
      <c r="H1908" s="78" t="s">
        <v>7449</v>
      </c>
      <c r="I1908" s="48">
        <f>tbl_raw_data[[#This Row],[Date Actioned]]-tbl_raw_data[[#This Row],[Date Tagged]]</f>
        <v>1.9050925926421769E-2</v>
      </c>
      <c r="J1908" s="46">
        <f>HOUR(tbl_raw_data[[#This Row],[Time_taken]])*60+MINUTE(tbl_raw_data[[#This Row],[Time_taken]])+SECOND(tbl_raw_data[[#This Row],[Time_taken]])/60</f>
        <v>27.433333333333334</v>
      </c>
      <c r="K1908" s="52">
        <f>DATE(YEAR(tbl_raw_data[[#This Row],[Date Actioned]]),MONTH(tbl_raw_data[[#This Row],[Date Actioned]]),DAY(tbl_raw_data[[#This Row],[Date Actioned]]))</f>
        <v>45160</v>
      </c>
      <c r="L1908" s="50" t="str">
        <f>UPPER(TEXT(tbl_raw_data[[#This Row],[updated_date]],"MMMM"))</f>
        <v>AUGUST</v>
      </c>
      <c r="M1908" s="50" t="str">
        <f>"WEEK "&amp; IF(ROUNDUP(DAY(tbl_raw_data[[#This Row],[updated_date]])/7,0)=5,4,ROUNDUP(DAY(tbl_raw_data[[#This Row],[updated_date]])/7,0))</f>
        <v>WEEK 4</v>
      </c>
      <c r="N1908" s="50" t="str">
        <f>UPPER(VLOOKUP(tbl_raw_data[[#This Row],[Analyst]],Settiings!$A$2:$B$16,2,0))</f>
        <v>MERCEDES</v>
      </c>
      <c r="O1908" s="50" t="str">
        <f>TRIM(UPPER(tbl_raw_data[[#This Row],[Outcome]]))</f>
        <v>WITHDRAW</v>
      </c>
      <c r="P1908" s="50" t="str">
        <f>TRIM(UPPER(tbl_raw_data[[#This Row],[Queue Name]]))</f>
        <v>CONSUMER POST BUREAU</v>
      </c>
      <c r="Q1908" s="50" t="str">
        <f>IF(tbl_raw_data[[#This Row],[Time taken in min]]&lt;=Settiings!$D$2,"SLA_MET","SLA_NOT_MET")</f>
        <v>SLA_NOT_MET</v>
      </c>
      <c r="R1908" s="94"/>
    </row>
    <row r="1909" spans="1:18" x14ac:dyDescent="0.3">
      <c r="A1909" s="20" t="s">
        <v>5740</v>
      </c>
      <c r="B1909" s="15">
        <v>45161.043275462966</v>
      </c>
      <c r="C1909" s="28">
        <v>45161.367407407408</v>
      </c>
      <c r="D1909" s="29" t="s">
        <v>8</v>
      </c>
      <c r="E1909" s="29" t="s">
        <v>19</v>
      </c>
      <c r="F1909" s="29" t="s">
        <v>50</v>
      </c>
      <c r="G1909" s="32"/>
      <c r="H1909" s="78" t="s">
        <v>7449</v>
      </c>
      <c r="I1909" s="48">
        <f>tbl_raw_data[[#This Row],[Date Actioned]]-tbl_raw_data[[#This Row],[Date Tagged]]</f>
        <v>0.3241319444423425</v>
      </c>
      <c r="J1909" s="46">
        <f>HOUR(tbl_raw_data[[#This Row],[Time_taken]])*60+MINUTE(tbl_raw_data[[#This Row],[Time_taken]])+SECOND(tbl_raw_data[[#This Row],[Time_taken]])/60</f>
        <v>466.75</v>
      </c>
      <c r="K1909" s="52">
        <f>DATE(YEAR(tbl_raw_data[[#This Row],[Date Actioned]]),MONTH(tbl_raw_data[[#This Row],[Date Actioned]]),DAY(tbl_raw_data[[#This Row],[Date Actioned]]))</f>
        <v>45161</v>
      </c>
      <c r="L1909" s="50" t="str">
        <f>UPPER(TEXT(tbl_raw_data[[#This Row],[updated_date]],"MMMM"))</f>
        <v>AUGUST</v>
      </c>
      <c r="M1909" s="50" t="str">
        <f>"WEEK "&amp; IF(ROUNDUP(DAY(tbl_raw_data[[#This Row],[updated_date]])/7,0)=5,4,ROUNDUP(DAY(tbl_raw_data[[#This Row],[updated_date]])/7,0))</f>
        <v>WEEK 4</v>
      </c>
      <c r="N1909" s="50" t="str">
        <f>UPPER(VLOOKUP(tbl_raw_data[[#This Row],[Analyst]],Settiings!$A$2:$B$16,2,0))</f>
        <v>SHAHID</v>
      </c>
      <c r="O1909" s="50" t="str">
        <f>TRIM(UPPER(tbl_raw_data[[#This Row],[Outcome]]))</f>
        <v>WITHDRAW</v>
      </c>
      <c r="P1909" s="50" t="str">
        <f>TRIM(UPPER(tbl_raw_data[[#This Row],[Queue Name]]))</f>
        <v>CONSUMER POST BUREAU</v>
      </c>
      <c r="Q1909" s="50" t="str">
        <f>IF(tbl_raw_data[[#This Row],[Time taken in min]]&lt;=Settiings!$D$2,"SLA_MET","SLA_NOT_MET")</f>
        <v>SLA_NOT_MET</v>
      </c>
      <c r="R1909" s="94"/>
    </row>
    <row r="1910" spans="1:18" x14ac:dyDescent="0.3">
      <c r="A1910" s="14" t="s">
        <v>5756</v>
      </c>
      <c r="B1910" s="9">
        <v>45161.418749999997</v>
      </c>
      <c r="C1910" s="30">
        <v>45161.424930555557</v>
      </c>
      <c r="D1910" s="31" t="s">
        <v>8</v>
      </c>
      <c r="E1910" s="31" t="s">
        <v>19</v>
      </c>
      <c r="F1910" s="31" t="s">
        <v>50</v>
      </c>
      <c r="G1910" s="33"/>
      <c r="H1910" s="78" t="s">
        <v>7449</v>
      </c>
      <c r="I1910" s="48">
        <f>tbl_raw_data[[#This Row],[Date Actioned]]-tbl_raw_data[[#This Row],[Date Tagged]]</f>
        <v>6.180555559694767E-3</v>
      </c>
      <c r="J1910" s="46">
        <f>HOUR(tbl_raw_data[[#This Row],[Time_taken]])*60+MINUTE(tbl_raw_data[[#This Row],[Time_taken]])+SECOND(tbl_raw_data[[#This Row],[Time_taken]])/60</f>
        <v>8.9</v>
      </c>
      <c r="K1910" s="52">
        <f>DATE(YEAR(tbl_raw_data[[#This Row],[Date Actioned]]),MONTH(tbl_raw_data[[#This Row],[Date Actioned]]),DAY(tbl_raw_data[[#This Row],[Date Actioned]]))</f>
        <v>45161</v>
      </c>
      <c r="L1910" s="50" t="str">
        <f>UPPER(TEXT(tbl_raw_data[[#This Row],[updated_date]],"MMMM"))</f>
        <v>AUGUST</v>
      </c>
      <c r="M1910" s="50" t="str">
        <f>"WEEK "&amp; IF(ROUNDUP(DAY(tbl_raw_data[[#This Row],[updated_date]])/7,0)=5,4,ROUNDUP(DAY(tbl_raw_data[[#This Row],[updated_date]])/7,0))</f>
        <v>WEEK 4</v>
      </c>
      <c r="N1910" s="50" t="str">
        <f>UPPER(VLOOKUP(tbl_raw_data[[#This Row],[Analyst]],Settiings!$A$2:$B$16,2,0))</f>
        <v>SHAHID</v>
      </c>
      <c r="O1910" s="50" t="str">
        <f>TRIM(UPPER(tbl_raw_data[[#This Row],[Outcome]]))</f>
        <v>WITHDRAW</v>
      </c>
      <c r="P1910" s="50" t="str">
        <f>TRIM(UPPER(tbl_raw_data[[#This Row],[Queue Name]]))</f>
        <v>CONSUMER POST BUREAU</v>
      </c>
      <c r="Q1910" s="50" t="str">
        <f>IF(tbl_raw_data[[#This Row],[Time taken in min]]&lt;=Settiings!$D$2,"SLA_MET","SLA_NOT_MET")</f>
        <v>SLA_MET</v>
      </c>
      <c r="R1910" s="94"/>
    </row>
    <row r="1911" spans="1:18" x14ac:dyDescent="0.3">
      <c r="A1911" s="23" t="s">
        <v>5759</v>
      </c>
      <c r="B1911" s="9">
        <v>45161.424178240741</v>
      </c>
      <c r="C1911" s="30">
        <v>45161.432939814818</v>
      </c>
      <c r="D1911" s="31" t="s">
        <v>8</v>
      </c>
      <c r="E1911" s="31" t="s">
        <v>19</v>
      </c>
      <c r="F1911" s="31" t="s">
        <v>50</v>
      </c>
      <c r="G1911" s="33"/>
      <c r="H1911" s="78" t="s">
        <v>7449</v>
      </c>
      <c r="I1911" s="48">
        <f>tbl_raw_data[[#This Row],[Date Actioned]]-tbl_raw_data[[#This Row],[Date Tagged]]</f>
        <v>8.7615740776527673E-3</v>
      </c>
      <c r="J1911" s="46">
        <f>HOUR(tbl_raw_data[[#This Row],[Time_taken]])*60+MINUTE(tbl_raw_data[[#This Row],[Time_taken]])+SECOND(tbl_raw_data[[#This Row],[Time_taken]])/60</f>
        <v>12.616666666666667</v>
      </c>
      <c r="K1911" s="52">
        <f>DATE(YEAR(tbl_raw_data[[#This Row],[Date Actioned]]),MONTH(tbl_raw_data[[#This Row],[Date Actioned]]),DAY(tbl_raw_data[[#This Row],[Date Actioned]]))</f>
        <v>45161</v>
      </c>
      <c r="L1911" s="50" t="str">
        <f>UPPER(TEXT(tbl_raw_data[[#This Row],[updated_date]],"MMMM"))</f>
        <v>AUGUST</v>
      </c>
      <c r="M1911" s="50" t="str">
        <f>"WEEK "&amp; IF(ROUNDUP(DAY(tbl_raw_data[[#This Row],[updated_date]])/7,0)=5,4,ROUNDUP(DAY(tbl_raw_data[[#This Row],[updated_date]])/7,0))</f>
        <v>WEEK 4</v>
      </c>
      <c r="N1911" s="50" t="str">
        <f>UPPER(VLOOKUP(tbl_raw_data[[#This Row],[Analyst]],Settiings!$A$2:$B$16,2,0))</f>
        <v>SHAHID</v>
      </c>
      <c r="O1911" s="50" t="str">
        <f>TRIM(UPPER(tbl_raw_data[[#This Row],[Outcome]]))</f>
        <v>WITHDRAW</v>
      </c>
      <c r="P1911" s="50" t="str">
        <f>TRIM(UPPER(tbl_raw_data[[#This Row],[Queue Name]]))</f>
        <v>CONSUMER POST BUREAU</v>
      </c>
      <c r="Q1911" s="50" t="str">
        <f>IF(tbl_raw_data[[#This Row],[Time taken in min]]&lt;=Settiings!$D$2,"SLA_MET","SLA_NOT_MET")</f>
        <v>SLA_MET</v>
      </c>
      <c r="R1911" s="94"/>
    </row>
    <row r="1912" spans="1:18" x14ac:dyDescent="0.3">
      <c r="A1912" s="23" t="s">
        <v>5771</v>
      </c>
      <c r="B1912" s="15">
        <v>45161.476076388892</v>
      </c>
      <c r="C1912" s="28">
        <v>45161.484618055554</v>
      </c>
      <c r="D1912" s="29" t="s">
        <v>8</v>
      </c>
      <c r="E1912" s="29" t="s">
        <v>19</v>
      </c>
      <c r="F1912" s="29" t="s">
        <v>16</v>
      </c>
      <c r="G1912" s="32"/>
      <c r="H1912" s="78" t="s">
        <v>7449</v>
      </c>
      <c r="I1912" s="48">
        <f>tbl_raw_data[[#This Row],[Date Actioned]]-tbl_raw_data[[#This Row],[Date Tagged]]</f>
        <v>8.5416666624951176E-3</v>
      </c>
      <c r="J1912" s="46">
        <f>HOUR(tbl_raw_data[[#This Row],[Time_taken]])*60+MINUTE(tbl_raw_data[[#This Row],[Time_taken]])+SECOND(tbl_raw_data[[#This Row],[Time_taken]])/60</f>
        <v>12.3</v>
      </c>
      <c r="K1912" s="52">
        <f>DATE(YEAR(tbl_raw_data[[#This Row],[Date Actioned]]),MONTH(tbl_raw_data[[#This Row],[Date Actioned]]),DAY(tbl_raw_data[[#This Row],[Date Actioned]]))</f>
        <v>45161</v>
      </c>
      <c r="L1912" s="50" t="str">
        <f>UPPER(TEXT(tbl_raw_data[[#This Row],[updated_date]],"MMMM"))</f>
        <v>AUGUST</v>
      </c>
      <c r="M1912" s="50" t="str">
        <f>"WEEK "&amp; IF(ROUNDUP(DAY(tbl_raw_data[[#This Row],[updated_date]])/7,0)=5,4,ROUNDUP(DAY(tbl_raw_data[[#This Row],[updated_date]])/7,0))</f>
        <v>WEEK 4</v>
      </c>
      <c r="N1912" s="50" t="str">
        <f>UPPER(VLOOKUP(tbl_raw_data[[#This Row],[Analyst]],Settiings!$A$2:$B$16,2,0))</f>
        <v>CAMROOON</v>
      </c>
      <c r="O1912" s="50" t="str">
        <f>TRIM(UPPER(tbl_raw_data[[#This Row],[Outcome]]))</f>
        <v>WITHDRAW</v>
      </c>
      <c r="P1912" s="50" t="str">
        <f>TRIM(UPPER(tbl_raw_data[[#This Row],[Queue Name]]))</f>
        <v>CONSUMER POST BUREAU</v>
      </c>
      <c r="Q1912" s="50" t="str">
        <f>IF(tbl_raw_data[[#This Row],[Time taken in min]]&lt;=Settiings!$D$2,"SLA_MET","SLA_NOT_MET")</f>
        <v>SLA_MET</v>
      </c>
      <c r="R1912" s="94"/>
    </row>
    <row r="1913" spans="1:18" x14ac:dyDescent="0.3">
      <c r="A1913" s="14" t="s">
        <v>5774</v>
      </c>
      <c r="B1913" s="9">
        <v>45161.486307870371</v>
      </c>
      <c r="C1913" s="30">
        <v>45161.48878472222</v>
      </c>
      <c r="D1913" s="31" t="s">
        <v>8</v>
      </c>
      <c r="E1913" s="31" t="s">
        <v>19</v>
      </c>
      <c r="F1913" s="31" t="s">
        <v>50</v>
      </c>
      <c r="G1913" s="33"/>
      <c r="H1913" s="78" t="s">
        <v>7449</v>
      </c>
      <c r="I1913" s="48">
        <f>tbl_raw_data[[#This Row],[Date Actioned]]-tbl_raw_data[[#This Row],[Date Tagged]]</f>
        <v>2.4768518487690017E-3</v>
      </c>
      <c r="J1913" s="46">
        <f>HOUR(tbl_raw_data[[#This Row],[Time_taken]])*60+MINUTE(tbl_raw_data[[#This Row],[Time_taken]])+SECOND(tbl_raw_data[[#This Row],[Time_taken]])/60</f>
        <v>3.5666666666666664</v>
      </c>
      <c r="K1913" s="52">
        <f>DATE(YEAR(tbl_raw_data[[#This Row],[Date Actioned]]),MONTH(tbl_raw_data[[#This Row],[Date Actioned]]),DAY(tbl_raw_data[[#This Row],[Date Actioned]]))</f>
        <v>45161</v>
      </c>
      <c r="L1913" s="50" t="str">
        <f>UPPER(TEXT(tbl_raw_data[[#This Row],[updated_date]],"MMMM"))</f>
        <v>AUGUST</v>
      </c>
      <c r="M1913" s="50" t="str">
        <f>"WEEK "&amp; IF(ROUNDUP(DAY(tbl_raw_data[[#This Row],[updated_date]])/7,0)=5,4,ROUNDUP(DAY(tbl_raw_data[[#This Row],[updated_date]])/7,0))</f>
        <v>WEEK 4</v>
      </c>
      <c r="N1913" s="50" t="str">
        <f>UPPER(VLOOKUP(tbl_raw_data[[#This Row],[Analyst]],Settiings!$A$2:$B$16,2,0))</f>
        <v>SHAHID</v>
      </c>
      <c r="O1913" s="50" t="str">
        <f>TRIM(UPPER(tbl_raw_data[[#This Row],[Outcome]]))</f>
        <v>WITHDRAW</v>
      </c>
      <c r="P1913" s="50" t="str">
        <f>TRIM(UPPER(tbl_raw_data[[#This Row],[Queue Name]]))</f>
        <v>CONSUMER POST BUREAU</v>
      </c>
      <c r="Q1913" s="50" t="str">
        <f>IF(tbl_raw_data[[#This Row],[Time taken in min]]&lt;=Settiings!$D$2,"SLA_MET","SLA_NOT_MET")</f>
        <v>SLA_MET</v>
      </c>
      <c r="R1913" s="94"/>
    </row>
    <row r="1914" spans="1:18" x14ac:dyDescent="0.3">
      <c r="A1914" s="20" t="s">
        <v>5811</v>
      </c>
      <c r="B1914" s="15">
        <v>45161.549803240741</v>
      </c>
      <c r="C1914" s="28">
        <v>45161.555694444447</v>
      </c>
      <c r="D1914" s="29" t="s">
        <v>8</v>
      </c>
      <c r="E1914" s="29" t="s">
        <v>19</v>
      </c>
      <c r="F1914" s="29" t="s">
        <v>43</v>
      </c>
      <c r="G1914" s="32"/>
      <c r="H1914" s="78" t="s">
        <v>7449</v>
      </c>
      <c r="I1914" s="48">
        <f>tbl_raw_data[[#This Row],[Date Actioned]]-tbl_raw_data[[#This Row],[Date Tagged]]</f>
        <v>5.8912037056870759E-3</v>
      </c>
      <c r="J1914" s="46">
        <f>HOUR(tbl_raw_data[[#This Row],[Time_taken]])*60+MINUTE(tbl_raw_data[[#This Row],[Time_taken]])+SECOND(tbl_raw_data[[#This Row],[Time_taken]])/60</f>
        <v>8.4833333333333325</v>
      </c>
      <c r="K1914" s="52">
        <f>DATE(YEAR(tbl_raw_data[[#This Row],[Date Actioned]]),MONTH(tbl_raw_data[[#This Row],[Date Actioned]]),DAY(tbl_raw_data[[#This Row],[Date Actioned]]))</f>
        <v>45161</v>
      </c>
      <c r="L1914" s="50" t="str">
        <f>UPPER(TEXT(tbl_raw_data[[#This Row],[updated_date]],"MMMM"))</f>
        <v>AUGUST</v>
      </c>
      <c r="M1914" s="50" t="str">
        <f>"WEEK "&amp; IF(ROUNDUP(DAY(tbl_raw_data[[#This Row],[updated_date]])/7,0)=5,4,ROUNDUP(DAY(tbl_raw_data[[#This Row],[updated_date]])/7,0))</f>
        <v>WEEK 4</v>
      </c>
      <c r="N1914" s="50" t="str">
        <f>UPPER(VLOOKUP(tbl_raw_data[[#This Row],[Analyst]],Settiings!$A$2:$B$16,2,0))</f>
        <v>MERCEDES</v>
      </c>
      <c r="O1914" s="50" t="str">
        <f>TRIM(UPPER(tbl_raw_data[[#This Row],[Outcome]]))</f>
        <v>WITHDRAW</v>
      </c>
      <c r="P1914" s="50" t="str">
        <f>TRIM(UPPER(tbl_raw_data[[#This Row],[Queue Name]]))</f>
        <v>CONSUMER POST BUREAU</v>
      </c>
      <c r="Q1914" s="50" t="str">
        <f>IF(tbl_raw_data[[#This Row],[Time taken in min]]&lt;=Settiings!$D$2,"SLA_MET","SLA_NOT_MET")</f>
        <v>SLA_MET</v>
      </c>
      <c r="R1914" s="94"/>
    </row>
    <row r="1915" spans="1:18" x14ac:dyDescent="0.3">
      <c r="A1915" s="23" t="s">
        <v>5833</v>
      </c>
      <c r="B1915" s="15">
        <v>45161.591956018521</v>
      </c>
      <c r="C1915" s="28">
        <v>45161.596331018518</v>
      </c>
      <c r="D1915" s="29" t="s">
        <v>8</v>
      </c>
      <c r="E1915" s="29" t="s">
        <v>19</v>
      </c>
      <c r="F1915" s="29" t="s">
        <v>43</v>
      </c>
      <c r="G1915" s="32"/>
      <c r="H1915" s="78" t="s">
        <v>7449</v>
      </c>
      <c r="I1915" s="48">
        <f>tbl_raw_data[[#This Row],[Date Actioned]]-tbl_raw_data[[#This Row],[Date Tagged]]</f>
        <v>4.3749999967985786E-3</v>
      </c>
      <c r="J1915" s="46">
        <f>HOUR(tbl_raw_data[[#This Row],[Time_taken]])*60+MINUTE(tbl_raw_data[[#This Row],[Time_taken]])+SECOND(tbl_raw_data[[#This Row],[Time_taken]])/60</f>
        <v>6.3</v>
      </c>
      <c r="K1915" s="52">
        <f>DATE(YEAR(tbl_raw_data[[#This Row],[Date Actioned]]),MONTH(tbl_raw_data[[#This Row],[Date Actioned]]),DAY(tbl_raw_data[[#This Row],[Date Actioned]]))</f>
        <v>45161</v>
      </c>
      <c r="L1915" s="50" t="str">
        <f>UPPER(TEXT(tbl_raw_data[[#This Row],[updated_date]],"MMMM"))</f>
        <v>AUGUST</v>
      </c>
      <c r="M1915" s="50" t="str">
        <f>"WEEK "&amp; IF(ROUNDUP(DAY(tbl_raw_data[[#This Row],[updated_date]])/7,0)=5,4,ROUNDUP(DAY(tbl_raw_data[[#This Row],[updated_date]])/7,0))</f>
        <v>WEEK 4</v>
      </c>
      <c r="N1915" s="50" t="str">
        <f>UPPER(VLOOKUP(tbl_raw_data[[#This Row],[Analyst]],Settiings!$A$2:$B$16,2,0))</f>
        <v>MERCEDES</v>
      </c>
      <c r="O1915" s="50" t="str">
        <f>TRIM(UPPER(tbl_raw_data[[#This Row],[Outcome]]))</f>
        <v>WITHDRAW</v>
      </c>
      <c r="P1915" s="50" t="str">
        <f>TRIM(UPPER(tbl_raw_data[[#This Row],[Queue Name]]))</f>
        <v>CONSUMER POST BUREAU</v>
      </c>
      <c r="Q1915" s="50" t="str">
        <f>IF(tbl_raw_data[[#This Row],[Time taken in min]]&lt;=Settiings!$D$2,"SLA_MET","SLA_NOT_MET")</f>
        <v>SLA_MET</v>
      </c>
      <c r="R1915" s="94"/>
    </row>
    <row r="1916" spans="1:18" x14ac:dyDescent="0.3">
      <c r="A1916" s="14" t="s">
        <v>5848</v>
      </c>
      <c r="B1916" s="15">
        <v>45161.617337962962</v>
      </c>
      <c r="C1916" s="28">
        <v>45161.622928240744</v>
      </c>
      <c r="D1916" s="29" t="s">
        <v>8</v>
      </c>
      <c r="E1916" s="29" t="s">
        <v>19</v>
      </c>
      <c r="F1916" s="29" t="s">
        <v>24</v>
      </c>
      <c r="G1916" s="32"/>
      <c r="H1916" s="78" t="s">
        <v>7449</v>
      </c>
      <c r="I1916" s="48">
        <f>tbl_raw_data[[#This Row],[Date Actioned]]-tbl_raw_data[[#This Row],[Date Tagged]]</f>
        <v>5.5902777821756899E-3</v>
      </c>
      <c r="J1916" s="46">
        <f>HOUR(tbl_raw_data[[#This Row],[Time_taken]])*60+MINUTE(tbl_raw_data[[#This Row],[Time_taken]])+SECOND(tbl_raw_data[[#This Row],[Time_taken]])/60</f>
        <v>8.0500000000000007</v>
      </c>
      <c r="K1916" s="52">
        <f>DATE(YEAR(tbl_raw_data[[#This Row],[Date Actioned]]),MONTH(tbl_raw_data[[#This Row],[Date Actioned]]),DAY(tbl_raw_data[[#This Row],[Date Actioned]]))</f>
        <v>45161</v>
      </c>
      <c r="L1916" s="50" t="str">
        <f>UPPER(TEXT(tbl_raw_data[[#This Row],[updated_date]],"MMMM"))</f>
        <v>AUGUST</v>
      </c>
      <c r="M1916" s="50" t="str">
        <f>"WEEK "&amp; IF(ROUNDUP(DAY(tbl_raw_data[[#This Row],[updated_date]])/7,0)=5,4,ROUNDUP(DAY(tbl_raw_data[[#This Row],[updated_date]])/7,0))</f>
        <v>WEEK 4</v>
      </c>
      <c r="N1916" s="50" t="str">
        <f>UPPER(VLOOKUP(tbl_raw_data[[#This Row],[Analyst]],Settiings!$A$2:$B$16,2,0))</f>
        <v>QUADIR</v>
      </c>
      <c r="O1916" s="50" t="str">
        <f>TRIM(UPPER(tbl_raw_data[[#This Row],[Outcome]]))</f>
        <v>WITHDRAW</v>
      </c>
      <c r="P1916" s="50" t="str">
        <f>TRIM(UPPER(tbl_raw_data[[#This Row],[Queue Name]]))</f>
        <v>CONSUMER POST BUREAU</v>
      </c>
      <c r="Q1916" s="50" t="str">
        <f>IF(tbl_raw_data[[#This Row],[Time taken in min]]&lt;=Settiings!$D$2,"SLA_MET","SLA_NOT_MET")</f>
        <v>SLA_MET</v>
      </c>
      <c r="R1916" s="94"/>
    </row>
    <row r="1917" spans="1:18" x14ac:dyDescent="0.3">
      <c r="A1917" s="20" t="s">
        <v>5865</v>
      </c>
      <c r="B1917" s="15">
        <v>45161.64534722222</v>
      </c>
      <c r="C1917" s="28">
        <v>45161.65289351852</v>
      </c>
      <c r="D1917" s="29" t="s">
        <v>8</v>
      </c>
      <c r="E1917" s="29" t="s">
        <v>19</v>
      </c>
      <c r="F1917" s="29" t="s">
        <v>50</v>
      </c>
      <c r="G1917" s="32"/>
      <c r="H1917" s="78" t="s">
        <v>7449</v>
      </c>
      <c r="I1917" s="48">
        <f>tbl_raw_data[[#This Row],[Date Actioned]]-tbl_raw_data[[#This Row],[Date Tagged]]</f>
        <v>7.5462962995516136E-3</v>
      </c>
      <c r="J1917" s="46">
        <f>HOUR(tbl_raw_data[[#This Row],[Time_taken]])*60+MINUTE(tbl_raw_data[[#This Row],[Time_taken]])+SECOND(tbl_raw_data[[#This Row],[Time_taken]])/60</f>
        <v>10.866666666666667</v>
      </c>
      <c r="K1917" s="52">
        <f>DATE(YEAR(tbl_raw_data[[#This Row],[Date Actioned]]),MONTH(tbl_raw_data[[#This Row],[Date Actioned]]),DAY(tbl_raw_data[[#This Row],[Date Actioned]]))</f>
        <v>45161</v>
      </c>
      <c r="L1917" s="50" t="str">
        <f>UPPER(TEXT(tbl_raw_data[[#This Row],[updated_date]],"MMMM"))</f>
        <v>AUGUST</v>
      </c>
      <c r="M1917" s="50" t="str">
        <f>"WEEK "&amp; IF(ROUNDUP(DAY(tbl_raw_data[[#This Row],[updated_date]])/7,0)=5,4,ROUNDUP(DAY(tbl_raw_data[[#This Row],[updated_date]])/7,0))</f>
        <v>WEEK 4</v>
      </c>
      <c r="N1917" s="50" t="str">
        <f>UPPER(VLOOKUP(tbl_raw_data[[#This Row],[Analyst]],Settiings!$A$2:$B$16,2,0))</f>
        <v>SHAHID</v>
      </c>
      <c r="O1917" s="50" t="str">
        <f>TRIM(UPPER(tbl_raw_data[[#This Row],[Outcome]]))</f>
        <v>WITHDRAW</v>
      </c>
      <c r="P1917" s="50" t="str">
        <f>TRIM(UPPER(tbl_raw_data[[#This Row],[Queue Name]]))</f>
        <v>CONSUMER POST BUREAU</v>
      </c>
      <c r="Q1917" s="50" t="str">
        <f>IF(tbl_raw_data[[#This Row],[Time taken in min]]&lt;=Settiings!$D$2,"SLA_MET","SLA_NOT_MET")</f>
        <v>SLA_MET</v>
      </c>
      <c r="R1917" s="94"/>
    </row>
    <row r="1918" spans="1:18" x14ac:dyDescent="0.3">
      <c r="A1918" s="23" t="s">
        <v>5882</v>
      </c>
      <c r="B1918" s="15">
        <v>45161.68</v>
      </c>
      <c r="C1918" s="28">
        <v>45161.68540509259</v>
      </c>
      <c r="D1918" s="29" t="s">
        <v>8</v>
      </c>
      <c r="E1918" s="29" t="s">
        <v>19</v>
      </c>
      <c r="F1918" s="29" t="s">
        <v>50</v>
      </c>
      <c r="G1918" s="32"/>
      <c r="H1918" s="78" t="s">
        <v>7449</v>
      </c>
      <c r="I1918" s="48">
        <f>tbl_raw_data[[#This Row],[Date Actioned]]-tbl_raw_data[[#This Row],[Date Tagged]]</f>
        <v>5.4050925900810398E-3</v>
      </c>
      <c r="J1918" s="46">
        <f>HOUR(tbl_raw_data[[#This Row],[Time_taken]])*60+MINUTE(tbl_raw_data[[#This Row],[Time_taken]])+SECOND(tbl_raw_data[[#This Row],[Time_taken]])/60</f>
        <v>7.7833333333333332</v>
      </c>
      <c r="K1918" s="52">
        <f>DATE(YEAR(tbl_raw_data[[#This Row],[Date Actioned]]),MONTH(tbl_raw_data[[#This Row],[Date Actioned]]),DAY(tbl_raw_data[[#This Row],[Date Actioned]]))</f>
        <v>45161</v>
      </c>
      <c r="L1918" s="50" t="str">
        <f>UPPER(TEXT(tbl_raw_data[[#This Row],[updated_date]],"MMMM"))</f>
        <v>AUGUST</v>
      </c>
      <c r="M1918" s="50" t="str">
        <f>"WEEK "&amp; IF(ROUNDUP(DAY(tbl_raw_data[[#This Row],[updated_date]])/7,0)=5,4,ROUNDUP(DAY(tbl_raw_data[[#This Row],[updated_date]])/7,0))</f>
        <v>WEEK 4</v>
      </c>
      <c r="N1918" s="50" t="str">
        <f>UPPER(VLOOKUP(tbl_raw_data[[#This Row],[Analyst]],Settiings!$A$2:$B$16,2,0))</f>
        <v>SHAHID</v>
      </c>
      <c r="O1918" s="50" t="str">
        <f>TRIM(UPPER(tbl_raw_data[[#This Row],[Outcome]]))</f>
        <v>WITHDRAW</v>
      </c>
      <c r="P1918" s="50" t="str">
        <f>TRIM(UPPER(tbl_raw_data[[#This Row],[Queue Name]]))</f>
        <v>CONSUMER POST BUREAU</v>
      </c>
      <c r="Q1918" s="50" t="str">
        <f>IF(tbl_raw_data[[#This Row],[Time taken in min]]&lt;=Settiings!$D$2,"SLA_MET","SLA_NOT_MET")</f>
        <v>SLA_MET</v>
      </c>
      <c r="R1918" s="94"/>
    </row>
    <row r="1919" spans="1:18" x14ac:dyDescent="0.3">
      <c r="A1919" s="20" t="s">
        <v>5887</v>
      </c>
      <c r="B1919" s="15">
        <v>45161.690995370373</v>
      </c>
      <c r="C1919" s="28">
        <v>45161.698136574072</v>
      </c>
      <c r="D1919" s="29" t="s">
        <v>8</v>
      </c>
      <c r="E1919" s="29" t="s">
        <v>19</v>
      </c>
      <c r="F1919" s="29" t="s">
        <v>24</v>
      </c>
      <c r="G1919" s="32"/>
      <c r="H1919" s="78" t="s">
        <v>7449</v>
      </c>
      <c r="I1919" s="48">
        <f>tbl_raw_data[[#This Row],[Date Actioned]]-tbl_raw_data[[#This Row],[Date Tagged]]</f>
        <v>7.1412036995752715E-3</v>
      </c>
      <c r="J1919" s="46">
        <f>HOUR(tbl_raw_data[[#This Row],[Time_taken]])*60+MINUTE(tbl_raw_data[[#This Row],[Time_taken]])+SECOND(tbl_raw_data[[#This Row],[Time_taken]])/60</f>
        <v>10.283333333333333</v>
      </c>
      <c r="K1919" s="52">
        <f>DATE(YEAR(tbl_raw_data[[#This Row],[Date Actioned]]),MONTH(tbl_raw_data[[#This Row],[Date Actioned]]),DAY(tbl_raw_data[[#This Row],[Date Actioned]]))</f>
        <v>45161</v>
      </c>
      <c r="L1919" s="50" t="str">
        <f>UPPER(TEXT(tbl_raw_data[[#This Row],[updated_date]],"MMMM"))</f>
        <v>AUGUST</v>
      </c>
      <c r="M1919" s="50" t="str">
        <f>"WEEK "&amp; IF(ROUNDUP(DAY(tbl_raw_data[[#This Row],[updated_date]])/7,0)=5,4,ROUNDUP(DAY(tbl_raw_data[[#This Row],[updated_date]])/7,0))</f>
        <v>WEEK 4</v>
      </c>
      <c r="N1919" s="50" t="str">
        <f>UPPER(VLOOKUP(tbl_raw_data[[#This Row],[Analyst]],Settiings!$A$2:$B$16,2,0))</f>
        <v>QUADIR</v>
      </c>
      <c r="O1919" s="50" t="str">
        <f>TRIM(UPPER(tbl_raw_data[[#This Row],[Outcome]]))</f>
        <v>WITHDRAW</v>
      </c>
      <c r="P1919" s="50" t="str">
        <f>TRIM(UPPER(tbl_raw_data[[#This Row],[Queue Name]]))</f>
        <v>CONSUMER POST BUREAU</v>
      </c>
      <c r="Q1919" s="50" t="str">
        <f>IF(tbl_raw_data[[#This Row],[Time taken in min]]&lt;=Settiings!$D$2,"SLA_MET","SLA_NOT_MET")</f>
        <v>SLA_MET</v>
      </c>
      <c r="R1919" s="94"/>
    </row>
    <row r="1920" spans="1:18" x14ac:dyDescent="0.3">
      <c r="A1920" s="14" t="s">
        <v>5891</v>
      </c>
      <c r="B1920" s="15">
        <v>45161.697314814817</v>
      </c>
      <c r="C1920" s="28">
        <v>45161.705497685187</v>
      </c>
      <c r="D1920" s="29" t="s">
        <v>8</v>
      </c>
      <c r="E1920" s="29" t="s">
        <v>19</v>
      </c>
      <c r="F1920" s="29" t="s">
        <v>686</v>
      </c>
      <c r="G1920" s="32"/>
      <c r="H1920" s="78" t="s">
        <v>7449</v>
      </c>
      <c r="I1920" s="48">
        <f>tbl_raw_data[[#This Row],[Date Actioned]]-tbl_raw_data[[#This Row],[Date Tagged]]</f>
        <v>8.182870369637385E-3</v>
      </c>
      <c r="J1920" s="46">
        <f>HOUR(tbl_raw_data[[#This Row],[Time_taken]])*60+MINUTE(tbl_raw_data[[#This Row],[Time_taken]])+SECOND(tbl_raw_data[[#This Row],[Time_taken]])/60</f>
        <v>11.783333333333333</v>
      </c>
      <c r="K1920" s="52">
        <f>DATE(YEAR(tbl_raw_data[[#This Row],[Date Actioned]]),MONTH(tbl_raw_data[[#This Row],[Date Actioned]]),DAY(tbl_raw_data[[#This Row],[Date Actioned]]))</f>
        <v>45161</v>
      </c>
      <c r="L1920" s="50" t="str">
        <f>UPPER(TEXT(tbl_raw_data[[#This Row],[updated_date]],"MMMM"))</f>
        <v>AUGUST</v>
      </c>
      <c r="M1920" s="50" t="str">
        <f>"WEEK "&amp; IF(ROUNDUP(DAY(tbl_raw_data[[#This Row],[updated_date]])/7,0)=5,4,ROUNDUP(DAY(tbl_raw_data[[#This Row],[updated_date]])/7,0))</f>
        <v>WEEK 4</v>
      </c>
      <c r="N1920" s="50" t="str">
        <f>UPPER(VLOOKUP(tbl_raw_data[[#This Row],[Analyst]],Settiings!$A$2:$B$16,2,0))</f>
        <v>FARDIN</v>
      </c>
      <c r="O1920" s="50" t="str">
        <f>TRIM(UPPER(tbl_raw_data[[#This Row],[Outcome]]))</f>
        <v>WITHDRAW</v>
      </c>
      <c r="P1920" s="50" t="str">
        <f>TRIM(UPPER(tbl_raw_data[[#This Row],[Queue Name]]))</f>
        <v>CONSUMER POST BUREAU</v>
      </c>
      <c r="Q1920" s="50" t="str">
        <f>IF(tbl_raw_data[[#This Row],[Time taken in min]]&lt;=Settiings!$D$2,"SLA_MET","SLA_NOT_MET")</f>
        <v>SLA_MET</v>
      </c>
      <c r="R1920" s="94"/>
    </row>
    <row r="1921" spans="1:18" x14ac:dyDescent="0.3">
      <c r="A1921" s="23" t="s">
        <v>5899</v>
      </c>
      <c r="B1921" s="15">
        <v>45161.705370370371</v>
      </c>
      <c r="C1921" s="28">
        <v>45161.717581018522</v>
      </c>
      <c r="D1921" s="29" t="s">
        <v>8</v>
      </c>
      <c r="E1921" s="29" t="s">
        <v>19</v>
      </c>
      <c r="F1921" s="29" t="s">
        <v>686</v>
      </c>
      <c r="G1921" s="32"/>
      <c r="H1921" s="78" t="s">
        <v>7449</v>
      </c>
      <c r="I1921" s="48">
        <f>tbl_raw_data[[#This Row],[Date Actioned]]-tbl_raw_data[[#This Row],[Date Tagged]]</f>
        <v>1.2210648150357883E-2</v>
      </c>
      <c r="J1921" s="46">
        <f>HOUR(tbl_raw_data[[#This Row],[Time_taken]])*60+MINUTE(tbl_raw_data[[#This Row],[Time_taken]])+SECOND(tbl_raw_data[[#This Row],[Time_taken]])/60</f>
        <v>17.583333333333332</v>
      </c>
      <c r="K1921" s="52">
        <f>DATE(YEAR(tbl_raw_data[[#This Row],[Date Actioned]]),MONTH(tbl_raw_data[[#This Row],[Date Actioned]]),DAY(tbl_raw_data[[#This Row],[Date Actioned]]))</f>
        <v>45161</v>
      </c>
      <c r="L1921" s="50" t="str">
        <f>UPPER(TEXT(tbl_raw_data[[#This Row],[updated_date]],"MMMM"))</f>
        <v>AUGUST</v>
      </c>
      <c r="M1921" s="50" t="str">
        <f>"WEEK "&amp; IF(ROUNDUP(DAY(tbl_raw_data[[#This Row],[updated_date]])/7,0)=5,4,ROUNDUP(DAY(tbl_raw_data[[#This Row],[updated_date]])/7,0))</f>
        <v>WEEK 4</v>
      </c>
      <c r="N1921" s="50" t="str">
        <f>UPPER(VLOOKUP(tbl_raw_data[[#This Row],[Analyst]],Settiings!$A$2:$B$16,2,0))</f>
        <v>FARDIN</v>
      </c>
      <c r="O1921" s="50" t="str">
        <f>TRIM(UPPER(tbl_raw_data[[#This Row],[Outcome]]))</f>
        <v>WITHDRAW</v>
      </c>
      <c r="P1921" s="50" t="str">
        <f>TRIM(UPPER(tbl_raw_data[[#This Row],[Queue Name]]))</f>
        <v>CONSUMER POST BUREAU</v>
      </c>
      <c r="Q1921" s="50" t="str">
        <f>IF(tbl_raw_data[[#This Row],[Time taken in min]]&lt;=Settiings!$D$2,"SLA_MET","SLA_NOT_MET")</f>
        <v>SLA_MET</v>
      </c>
      <c r="R1921" s="94"/>
    </row>
    <row r="1922" spans="1:18" x14ac:dyDescent="0.3">
      <c r="A1922" s="20" t="s">
        <v>5906</v>
      </c>
      <c r="B1922" s="15">
        <v>45161.720358796294</v>
      </c>
      <c r="C1922" s="28">
        <v>45161.731886574074</v>
      </c>
      <c r="D1922" s="29" t="s">
        <v>8</v>
      </c>
      <c r="E1922" s="29" t="s">
        <v>19</v>
      </c>
      <c r="F1922" s="29" t="s">
        <v>686</v>
      </c>
      <c r="G1922" s="32"/>
      <c r="H1922" s="78" t="s">
        <v>7449</v>
      </c>
      <c r="I1922" s="48">
        <f>tbl_raw_data[[#This Row],[Date Actioned]]-tbl_raw_data[[#This Row],[Date Tagged]]</f>
        <v>1.152777778042946E-2</v>
      </c>
      <c r="J1922" s="46">
        <f>HOUR(tbl_raw_data[[#This Row],[Time_taken]])*60+MINUTE(tbl_raw_data[[#This Row],[Time_taken]])+SECOND(tbl_raw_data[[#This Row],[Time_taken]])/60</f>
        <v>16.600000000000001</v>
      </c>
      <c r="K1922" s="52">
        <f>DATE(YEAR(tbl_raw_data[[#This Row],[Date Actioned]]),MONTH(tbl_raw_data[[#This Row],[Date Actioned]]),DAY(tbl_raw_data[[#This Row],[Date Actioned]]))</f>
        <v>45161</v>
      </c>
      <c r="L1922" s="50" t="str">
        <f>UPPER(TEXT(tbl_raw_data[[#This Row],[updated_date]],"MMMM"))</f>
        <v>AUGUST</v>
      </c>
      <c r="M1922" s="50" t="str">
        <f>"WEEK "&amp; IF(ROUNDUP(DAY(tbl_raw_data[[#This Row],[updated_date]])/7,0)=5,4,ROUNDUP(DAY(tbl_raw_data[[#This Row],[updated_date]])/7,0))</f>
        <v>WEEK 4</v>
      </c>
      <c r="N1922" s="50" t="str">
        <f>UPPER(VLOOKUP(tbl_raw_data[[#This Row],[Analyst]],Settiings!$A$2:$B$16,2,0))</f>
        <v>FARDIN</v>
      </c>
      <c r="O1922" s="50" t="str">
        <f>TRIM(UPPER(tbl_raw_data[[#This Row],[Outcome]]))</f>
        <v>WITHDRAW</v>
      </c>
      <c r="P1922" s="50" t="str">
        <f>TRIM(UPPER(tbl_raw_data[[#This Row],[Queue Name]]))</f>
        <v>CONSUMER POST BUREAU</v>
      </c>
      <c r="Q1922" s="50" t="str">
        <f>IF(tbl_raw_data[[#This Row],[Time taken in min]]&lt;=Settiings!$D$2,"SLA_MET","SLA_NOT_MET")</f>
        <v>SLA_MET</v>
      </c>
      <c r="R1922" s="94"/>
    </row>
    <row r="1923" spans="1:18" x14ac:dyDescent="0.3">
      <c r="A1923" s="23" t="s">
        <v>5909</v>
      </c>
      <c r="B1923" s="9">
        <v>45161.722731481481</v>
      </c>
      <c r="C1923" s="30">
        <v>45161.727800925924</v>
      </c>
      <c r="D1923" s="31" t="s">
        <v>8</v>
      </c>
      <c r="E1923" s="31" t="s">
        <v>19</v>
      </c>
      <c r="F1923" s="31" t="s">
        <v>50</v>
      </c>
      <c r="G1923" s="33"/>
      <c r="H1923" s="78" t="s">
        <v>7449</v>
      </c>
      <c r="I1923" s="48">
        <f>tbl_raw_data[[#This Row],[Date Actioned]]-tbl_raw_data[[#This Row],[Date Tagged]]</f>
        <v>5.0694444435066544E-3</v>
      </c>
      <c r="J1923" s="46">
        <f>HOUR(tbl_raw_data[[#This Row],[Time_taken]])*60+MINUTE(tbl_raw_data[[#This Row],[Time_taken]])+SECOND(tbl_raw_data[[#This Row],[Time_taken]])/60</f>
        <v>7.3</v>
      </c>
      <c r="K1923" s="52">
        <f>DATE(YEAR(tbl_raw_data[[#This Row],[Date Actioned]]),MONTH(tbl_raw_data[[#This Row],[Date Actioned]]),DAY(tbl_raw_data[[#This Row],[Date Actioned]]))</f>
        <v>45161</v>
      </c>
      <c r="L1923" s="50" t="str">
        <f>UPPER(TEXT(tbl_raw_data[[#This Row],[updated_date]],"MMMM"))</f>
        <v>AUGUST</v>
      </c>
      <c r="M1923" s="50" t="str">
        <f>"WEEK "&amp; IF(ROUNDUP(DAY(tbl_raw_data[[#This Row],[updated_date]])/7,0)=5,4,ROUNDUP(DAY(tbl_raw_data[[#This Row],[updated_date]])/7,0))</f>
        <v>WEEK 4</v>
      </c>
      <c r="N1923" s="50" t="str">
        <f>UPPER(VLOOKUP(tbl_raw_data[[#This Row],[Analyst]],Settiings!$A$2:$B$16,2,0))</f>
        <v>SHAHID</v>
      </c>
      <c r="O1923" s="50" t="str">
        <f>TRIM(UPPER(tbl_raw_data[[#This Row],[Outcome]]))</f>
        <v>WITHDRAW</v>
      </c>
      <c r="P1923" s="50" t="str">
        <f>TRIM(UPPER(tbl_raw_data[[#This Row],[Queue Name]]))</f>
        <v>CONSUMER POST BUREAU</v>
      </c>
      <c r="Q1923" s="50" t="str">
        <f>IF(tbl_raw_data[[#This Row],[Time taken in min]]&lt;=Settiings!$D$2,"SLA_MET","SLA_NOT_MET")</f>
        <v>SLA_MET</v>
      </c>
      <c r="R1923" s="94"/>
    </row>
    <row r="1924" spans="1:18" x14ac:dyDescent="0.3">
      <c r="A1924" s="14" t="s">
        <v>5925</v>
      </c>
      <c r="B1924" s="9">
        <v>45161.740520833337</v>
      </c>
      <c r="C1924" s="30">
        <v>45161.754421296297</v>
      </c>
      <c r="D1924" s="31" t="s">
        <v>8</v>
      </c>
      <c r="E1924" s="31" t="s">
        <v>9</v>
      </c>
      <c r="F1924" s="31" t="s">
        <v>24</v>
      </c>
      <c r="G1924" s="33"/>
      <c r="H1924" s="78" t="s">
        <v>7449</v>
      </c>
      <c r="I1924" s="48">
        <f>tbl_raw_data[[#This Row],[Date Actioned]]-tbl_raw_data[[#This Row],[Date Tagged]]</f>
        <v>1.3900462960009463E-2</v>
      </c>
      <c r="J1924" s="46">
        <f>HOUR(tbl_raw_data[[#This Row],[Time_taken]])*60+MINUTE(tbl_raw_data[[#This Row],[Time_taken]])+SECOND(tbl_raw_data[[#This Row],[Time_taken]])/60</f>
        <v>20.016666666666666</v>
      </c>
      <c r="K1924" s="52">
        <f>DATE(YEAR(tbl_raw_data[[#This Row],[Date Actioned]]),MONTH(tbl_raw_data[[#This Row],[Date Actioned]]),DAY(tbl_raw_data[[#This Row],[Date Actioned]]))</f>
        <v>45161</v>
      </c>
      <c r="L1924" s="50" t="str">
        <f>UPPER(TEXT(tbl_raw_data[[#This Row],[updated_date]],"MMMM"))</f>
        <v>AUGUST</v>
      </c>
      <c r="M1924" s="50" t="str">
        <f>"WEEK "&amp; IF(ROUNDUP(DAY(tbl_raw_data[[#This Row],[updated_date]])/7,0)=5,4,ROUNDUP(DAY(tbl_raw_data[[#This Row],[updated_date]])/7,0))</f>
        <v>WEEK 4</v>
      </c>
      <c r="N1924" s="50" t="str">
        <f>UPPER(VLOOKUP(tbl_raw_data[[#This Row],[Analyst]],Settiings!$A$2:$B$16,2,0))</f>
        <v>QUADIR</v>
      </c>
      <c r="O1924" s="50" t="str">
        <f>TRIM(UPPER(tbl_raw_data[[#This Row],[Outcome]]))</f>
        <v>WITHDRAW</v>
      </c>
      <c r="P1924" s="50" t="str">
        <f>TRIM(UPPER(tbl_raw_data[[#This Row],[Queue Name]]))</f>
        <v>CONSUMER EXISTING</v>
      </c>
      <c r="Q1924" s="50" t="str">
        <f>IF(tbl_raw_data[[#This Row],[Time taken in min]]&lt;=Settiings!$D$2,"SLA_MET","SLA_NOT_MET")</f>
        <v>SLA_NOT_MET</v>
      </c>
      <c r="R1924" s="94"/>
    </row>
    <row r="1925" spans="1:18" x14ac:dyDescent="0.3">
      <c r="A1925" s="20" t="s">
        <v>5939</v>
      </c>
      <c r="B1925" s="15">
        <v>45161.764513888891</v>
      </c>
      <c r="C1925" s="28">
        <v>45161.776180555556</v>
      </c>
      <c r="D1925" s="29" t="s">
        <v>8</v>
      </c>
      <c r="E1925" s="29" t="s">
        <v>19</v>
      </c>
      <c r="F1925" s="29" t="s">
        <v>1222</v>
      </c>
      <c r="G1925" s="32"/>
      <c r="H1925" s="78" t="s">
        <v>7449</v>
      </c>
      <c r="I1925" s="48">
        <f>tbl_raw_data[[#This Row],[Date Actioned]]-tbl_raw_data[[#This Row],[Date Tagged]]</f>
        <v>1.1666666665405501E-2</v>
      </c>
      <c r="J1925" s="46">
        <f>HOUR(tbl_raw_data[[#This Row],[Time_taken]])*60+MINUTE(tbl_raw_data[[#This Row],[Time_taken]])+SECOND(tbl_raw_data[[#This Row],[Time_taken]])/60</f>
        <v>16.8</v>
      </c>
      <c r="K1925" s="52">
        <f>DATE(YEAR(tbl_raw_data[[#This Row],[Date Actioned]]),MONTH(tbl_raw_data[[#This Row],[Date Actioned]]),DAY(tbl_raw_data[[#This Row],[Date Actioned]]))</f>
        <v>45161</v>
      </c>
      <c r="L1925" s="50" t="str">
        <f>UPPER(TEXT(tbl_raw_data[[#This Row],[updated_date]],"MMMM"))</f>
        <v>AUGUST</v>
      </c>
      <c r="M1925" s="50" t="str">
        <f>"WEEK "&amp; IF(ROUNDUP(DAY(tbl_raw_data[[#This Row],[updated_date]])/7,0)=5,4,ROUNDUP(DAY(tbl_raw_data[[#This Row],[updated_date]])/7,0))</f>
        <v>WEEK 4</v>
      </c>
      <c r="N1925" s="50" t="str">
        <f>UPPER(VLOOKUP(tbl_raw_data[[#This Row],[Analyst]],Settiings!$A$2:$B$16,2,0))</f>
        <v>HARDIK</v>
      </c>
      <c r="O1925" s="50" t="str">
        <f>TRIM(UPPER(tbl_raw_data[[#This Row],[Outcome]]))</f>
        <v>WITHDRAW</v>
      </c>
      <c r="P1925" s="50" t="str">
        <f>TRIM(UPPER(tbl_raw_data[[#This Row],[Queue Name]]))</f>
        <v>CONSUMER POST BUREAU</v>
      </c>
      <c r="Q1925" s="50" t="str">
        <f>IF(tbl_raw_data[[#This Row],[Time taken in min]]&lt;=Settiings!$D$2,"SLA_MET","SLA_NOT_MET")</f>
        <v>SLA_MET</v>
      </c>
      <c r="R1925" s="94"/>
    </row>
    <row r="1926" spans="1:18" x14ac:dyDescent="0.3">
      <c r="A1926" s="20" t="s">
        <v>5967</v>
      </c>
      <c r="B1926" s="15">
        <v>45161.814918981479</v>
      </c>
      <c r="C1926" s="28">
        <v>45161.820960648147</v>
      </c>
      <c r="D1926" s="29" t="s">
        <v>8</v>
      </c>
      <c r="E1926" s="29" t="s">
        <v>19</v>
      </c>
      <c r="F1926" s="29" t="s">
        <v>16</v>
      </c>
      <c r="G1926" s="32"/>
      <c r="H1926" s="78" t="s">
        <v>7449</v>
      </c>
      <c r="I1926" s="48">
        <f>tbl_raw_data[[#This Row],[Date Actioned]]-tbl_raw_data[[#This Row],[Date Tagged]]</f>
        <v>6.0416666674427688E-3</v>
      </c>
      <c r="J1926" s="46">
        <f>HOUR(tbl_raw_data[[#This Row],[Time_taken]])*60+MINUTE(tbl_raw_data[[#This Row],[Time_taken]])+SECOND(tbl_raw_data[[#This Row],[Time_taken]])/60</f>
        <v>8.6999999999999993</v>
      </c>
      <c r="K1926" s="52">
        <f>DATE(YEAR(tbl_raw_data[[#This Row],[Date Actioned]]),MONTH(tbl_raw_data[[#This Row],[Date Actioned]]),DAY(tbl_raw_data[[#This Row],[Date Actioned]]))</f>
        <v>45161</v>
      </c>
      <c r="L1926" s="50" t="str">
        <f>UPPER(TEXT(tbl_raw_data[[#This Row],[updated_date]],"MMMM"))</f>
        <v>AUGUST</v>
      </c>
      <c r="M1926" s="50" t="str">
        <f>"WEEK "&amp; IF(ROUNDUP(DAY(tbl_raw_data[[#This Row],[updated_date]])/7,0)=5,4,ROUNDUP(DAY(tbl_raw_data[[#This Row],[updated_date]])/7,0))</f>
        <v>WEEK 4</v>
      </c>
      <c r="N1926" s="50" t="str">
        <f>UPPER(VLOOKUP(tbl_raw_data[[#This Row],[Analyst]],Settiings!$A$2:$B$16,2,0))</f>
        <v>CAMROOON</v>
      </c>
      <c r="O1926" s="50" t="str">
        <f>TRIM(UPPER(tbl_raw_data[[#This Row],[Outcome]]))</f>
        <v>WITHDRAW</v>
      </c>
      <c r="P1926" s="50" t="str">
        <f>TRIM(UPPER(tbl_raw_data[[#This Row],[Queue Name]]))</f>
        <v>CONSUMER POST BUREAU</v>
      </c>
      <c r="Q1926" s="50" t="str">
        <f>IF(tbl_raw_data[[#This Row],[Time taken in min]]&lt;=Settiings!$D$2,"SLA_MET","SLA_NOT_MET")</f>
        <v>SLA_MET</v>
      </c>
      <c r="R1926" s="94"/>
    </row>
    <row r="1927" spans="1:18" x14ac:dyDescent="0.3">
      <c r="A1927" s="23" t="s">
        <v>5970</v>
      </c>
      <c r="B1927" s="9">
        <v>45161.822696759256</v>
      </c>
      <c r="C1927" s="30">
        <v>45161.827581018515</v>
      </c>
      <c r="D1927" s="31" t="s">
        <v>8</v>
      </c>
      <c r="E1927" s="31" t="s">
        <v>19</v>
      </c>
      <c r="F1927" s="31" t="s">
        <v>43</v>
      </c>
      <c r="G1927" s="33"/>
      <c r="H1927" s="78" t="s">
        <v>7449</v>
      </c>
      <c r="I1927" s="48">
        <f>tbl_raw_data[[#This Row],[Date Actioned]]-tbl_raw_data[[#This Row],[Date Tagged]]</f>
        <v>4.8842592586879618E-3</v>
      </c>
      <c r="J1927" s="46">
        <f>HOUR(tbl_raw_data[[#This Row],[Time_taken]])*60+MINUTE(tbl_raw_data[[#This Row],[Time_taken]])+SECOND(tbl_raw_data[[#This Row],[Time_taken]])/60</f>
        <v>7.0333333333333332</v>
      </c>
      <c r="K1927" s="52">
        <f>DATE(YEAR(tbl_raw_data[[#This Row],[Date Actioned]]),MONTH(tbl_raw_data[[#This Row],[Date Actioned]]),DAY(tbl_raw_data[[#This Row],[Date Actioned]]))</f>
        <v>45161</v>
      </c>
      <c r="L1927" s="50" t="str">
        <f>UPPER(TEXT(tbl_raw_data[[#This Row],[updated_date]],"MMMM"))</f>
        <v>AUGUST</v>
      </c>
      <c r="M1927" s="50" t="str">
        <f>"WEEK "&amp; IF(ROUNDUP(DAY(tbl_raw_data[[#This Row],[updated_date]])/7,0)=5,4,ROUNDUP(DAY(tbl_raw_data[[#This Row],[updated_date]])/7,0))</f>
        <v>WEEK 4</v>
      </c>
      <c r="N1927" s="50" t="str">
        <f>UPPER(VLOOKUP(tbl_raw_data[[#This Row],[Analyst]],Settiings!$A$2:$B$16,2,0))</f>
        <v>MERCEDES</v>
      </c>
      <c r="O1927" s="50" t="str">
        <f>TRIM(UPPER(tbl_raw_data[[#This Row],[Outcome]]))</f>
        <v>WITHDRAW</v>
      </c>
      <c r="P1927" s="50" t="str">
        <f>TRIM(UPPER(tbl_raw_data[[#This Row],[Queue Name]]))</f>
        <v>CONSUMER POST BUREAU</v>
      </c>
      <c r="Q1927" s="50" t="str">
        <f>IF(tbl_raw_data[[#This Row],[Time taken in min]]&lt;=Settiings!$D$2,"SLA_MET","SLA_NOT_MET")</f>
        <v>SLA_MET</v>
      </c>
      <c r="R1927" s="94"/>
    </row>
    <row r="1928" spans="1:18" x14ac:dyDescent="0.3">
      <c r="A1928" s="14" t="s">
        <v>5973</v>
      </c>
      <c r="B1928" s="15">
        <v>45161.827662037038</v>
      </c>
      <c r="C1928" s="28">
        <v>45161.840925925928</v>
      </c>
      <c r="D1928" s="29" t="s">
        <v>8</v>
      </c>
      <c r="E1928" s="29" t="s">
        <v>9</v>
      </c>
      <c r="F1928" s="29" t="s">
        <v>686</v>
      </c>
      <c r="G1928" s="32"/>
      <c r="H1928" s="78" t="s">
        <v>7449</v>
      </c>
      <c r="I1928" s="48">
        <f>tbl_raw_data[[#This Row],[Date Actioned]]-tbl_raw_data[[#This Row],[Date Tagged]]</f>
        <v>1.3263888889923692E-2</v>
      </c>
      <c r="J1928" s="46">
        <f>HOUR(tbl_raw_data[[#This Row],[Time_taken]])*60+MINUTE(tbl_raw_data[[#This Row],[Time_taken]])+SECOND(tbl_raw_data[[#This Row],[Time_taken]])/60</f>
        <v>19.100000000000001</v>
      </c>
      <c r="K1928" s="52">
        <f>DATE(YEAR(tbl_raw_data[[#This Row],[Date Actioned]]),MONTH(tbl_raw_data[[#This Row],[Date Actioned]]),DAY(tbl_raw_data[[#This Row],[Date Actioned]]))</f>
        <v>45161</v>
      </c>
      <c r="L1928" s="50" t="str">
        <f>UPPER(TEXT(tbl_raw_data[[#This Row],[updated_date]],"MMMM"))</f>
        <v>AUGUST</v>
      </c>
      <c r="M1928" s="50" t="str">
        <f>"WEEK "&amp; IF(ROUNDUP(DAY(tbl_raw_data[[#This Row],[updated_date]])/7,0)=5,4,ROUNDUP(DAY(tbl_raw_data[[#This Row],[updated_date]])/7,0))</f>
        <v>WEEK 4</v>
      </c>
      <c r="N1928" s="50" t="str">
        <f>UPPER(VLOOKUP(tbl_raw_data[[#This Row],[Analyst]],Settiings!$A$2:$B$16,2,0))</f>
        <v>FARDIN</v>
      </c>
      <c r="O1928" s="50" t="str">
        <f>TRIM(UPPER(tbl_raw_data[[#This Row],[Outcome]]))</f>
        <v>WITHDRAW</v>
      </c>
      <c r="P1928" s="50" t="str">
        <f>TRIM(UPPER(tbl_raw_data[[#This Row],[Queue Name]]))</f>
        <v>CONSUMER EXISTING</v>
      </c>
      <c r="Q1928" s="50" t="str">
        <f>IF(tbl_raw_data[[#This Row],[Time taken in min]]&lt;=Settiings!$D$2,"SLA_MET","SLA_NOT_MET")</f>
        <v>SLA_MET</v>
      </c>
      <c r="R1928" s="94"/>
    </row>
    <row r="1929" spans="1:18" x14ac:dyDescent="0.3">
      <c r="A1929" s="20" t="s">
        <v>5974</v>
      </c>
      <c r="B1929" s="9">
        <v>45161.829479166663</v>
      </c>
      <c r="C1929" s="30">
        <v>45161.841006944444</v>
      </c>
      <c r="D1929" s="31" t="s">
        <v>8</v>
      </c>
      <c r="E1929" s="31" t="s">
        <v>19</v>
      </c>
      <c r="F1929" s="31" t="s">
        <v>1222</v>
      </c>
      <c r="G1929" s="33"/>
      <c r="H1929" s="78" t="s">
        <v>7449</v>
      </c>
      <c r="I1929" s="48">
        <f>tbl_raw_data[[#This Row],[Date Actioned]]-tbl_raw_data[[#This Row],[Date Tagged]]</f>
        <v>1.152777778042946E-2</v>
      </c>
      <c r="J1929" s="46">
        <f>HOUR(tbl_raw_data[[#This Row],[Time_taken]])*60+MINUTE(tbl_raw_data[[#This Row],[Time_taken]])+SECOND(tbl_raw_data[[#This Row],[Time_taken]])/60</f>
        <v>16.600000000000001</v>
      </c>
      <c r="K1929" s="52">
        <f>DATE(YEAR(tbl_raw_data[[#This Row],[Date Actioned]]),MONTH(tbl_raw_data[[#This Row],[Date Actioned]]),DAY(tbl_raw_data[[#This Row],[Date Actioned]]))</f>
        <v>45161</v>
      </c>
      <c r="L1929" s="50" t="str">
        <f>UPPER(TEXT(tbl_raw_data[[#This Row],[updated_date]],"MMMM"))</f>
        <v>AUGUST</v>
      </c>
      <c r="M1929" s="50" t="str">
        <f>"WEEK "&amp; IF(ROUNDUP(DAY(tbl_raw_data[[#This Row],[updated_date]])/7,0)=5,4,ROUNDUP(DAY(tbl_raw_data[[#This Row],[updated_date]])/7,0))</f>
        <v>WEEK 4</v>
      </c>
      <c r="N1929" s="50" t="str">
        <f>UPPER(VLOOKUP(tbl_raw_data[[#This Row],[Analyst]],Settiings!$A$2:$B$16,2,0))</f>
        <v>HARDIK</v>
      </c>
      <c r="O1929" s="50" t="str">
        <f>TRIM(UPPER(tbl_raw_data[[#This Row],[Outcome]]))</f>
        <v>WITHDRAW</v>
      </c>
      <c r="P1929" s="50" t="str">
        <f>TRIM(UPPER(tbl_raw_data[[#This Row],[Queue Name]]))</f>
        <v>CONSUMER POST BUREAU</v>
      </c>
      <c r="Q1929" s="50" t="str">
        <f>IF(tbl_raw_data[[#This Row],[Time taken in min]]&lt;=Settiings!$D$2,"SLA_MET","SLA_NOT_MET")</f>
        <v>SLA_MET</v>
      </c>
      <c r="R1929" s="94"/>
    </row>
    <row r="1930" spans="1:18" x14ac:dyDescent="0.3">
      <c r="A1930" s="23" t="s">
        <v>5975</v>
      </c>
      <c r="B1930" s="15">
        <v>45161.829618055555</v>
      </c>
      <c r="C1930" s="28">
        <v>45161.845277777778</v>
      </c>
      <c r="D1930" s="29" t="s">
        <v>8</v>
      </c>
      <c r="E1930" s="29" t="s">
        <v>19</v>
      </c>
      <c r="F1930" s="29" t="s">
        <v>43</v>
      </c>
      <c r="G1930" s="32"/>
      <c r="H1930" s="78" t="s">
        <v>7449</v>
      </c>
      <c r="I1930" s="48">
        <f>tbl_raw_data[[#This Row],[Date Actioned]]-tbl_raw_data[[#This Row],[Date Tagged]]</f>
        <v>1.5659722223063E-2</v>
      </c>
      <c r="J1930" s="46">
        <f>HOUR(tbl_raw_data[[#This Row],[Time_taken]])*60+MINUTE(tbl_raw_data[[#This Row],[Time_taken]])+SECOND(tbl_raw_data[[#This Row],[Time_taken]])/60</f>
        <v>22.55</v>
      </c>
      <c r="K1930" s="52">
        <f>DATE(YEAR(tbl_raw_data[[#This Row],[Date Actioned]]),MONTH(tbl_raw_data[[#This Row],[Date Actioned]]),DAY(tbl_raw_data[[#This Row],[Date Actioned]]))</f>
        <v>45161</v>
      </c>
      <c r="L1930" s="50" t="str">
        <f>UPPER(TEXT(tbl_raw_data[[#This Row],[updated_date]],"MMMM"))</f>
        <v>AUGUST</v>
      </c>
      <c r="M1930" s="50" t="str">
        <f>"WEEK "&amp; IF(ROUNDUP(DAY(tbl_raw_data[[#This Row],[updated_date]])/7,0)=5,4,ROUNDUP(DAY(tbl_raw_data[[#This Row],[updated_date]])/7,0))</f>
        <v>WEEK 4</v>
      </c>
      <c r="N1930" s="50" t="str">
        <f>UPPER(VLOOKUP(tbl_raw_data[[#This Row],[Analyst]],Settiings!$A$2:$B$16,2,0))</f>
        <v>MERCEDES</v>
      </c>
      <c r="O1930" s="50" t="str">
        <f>TRIM(UPPER(tbl_raw_data[[#This Row],[Outcome]]))</f>
        <v>WITHDRAW</v>
      </c>
      <c r="P1930" s="50" t="str">
        <f>TRIM(UPPER(tbl_raw_data[[#This Row],[Queue Name]]))</f>
        <v>CONSUMER POST BUREAU</v>
      </c>
      <c r="Q1930" s="50" t="str">
        <f>IF(tbl_raw_data[[#This Row],[Time taken in min]]&lt;=Settiings!$D$2,"SLA_MET","SLA_NOT_MET")</f>
        <v>SLA_NOT_MET</v>
      </c>
      <c r="R1930" s="94"/>
    </row>
    <row r="1931" spans="1:18" x14ac:dyDescent="0.3">
      <c r="A1931" s="14" t="s">
        <v>5980</v>
      </c>
      <c r="B1931" s="9">
        <v>45161.837650462963</v>
      </c>
      <c r="C1931" s="30">
        <v>45161.855381944442</v>
      </c>
      <c r="D1931" s="31" t="s">
        <v>8</v>
      </c>
      <c r="E1931" s="31" t="s">
        <v>19</v>
      </c>
      <c r="F1931" s="31" t="s">
        <v>43</v>
      </c>
      <c r="G1931" s="33"/>
      <c r="H1931" s="78" t="s">
        <v>7449</v>
      </c>
      <c r="I1931" s="48">
        <f>tbl_raw_data[[#This Row],[Date Actioned]]-tbl_raw_data[[#This Row],[Date Tagged]]</f>
        <v>1.7731481479131617E-2</v>
      </c>
      <c r="J1931" s="46">
        <f>HOUR(tbl_raw_data[[#This Row],[Time_taken]])*60+MINUTE(tbl_raw_data[[#This Row],[Time_taken]])+SECOND(tbl_raw_data[[#This Row],[Time_taken]])/60</f>
        <v>25.533333333333335</v>
      </c>
      <c r="K1931" s="52">
        <f>DATE(YEAR(tbl_raw_data[[#This Row],[Date Actioned]]),MONTH(tbl_raw_data[[#This Row],[Date Actioned]]),DAY(tbl_raw_data[[#This Row],[Date Actioned]]))</f>
        <v>45161</v>
      </c>
      <c r="L1931" s="50" t="str">
        <f>UPPER(TEXT(tbl_raw_data[[#This Row],[updated_date]],"MMMM"))</f>
        <v>AUGUST</v>
      </c>
      <c r="M1931" s="50" t="str">
        <f>"WEEK "&amp; IF(ROUNDUP(DAY(tbl_raw_data[[#This Row],[updated_date]])/7,0)=5,4,ROUNDUP(DAY(tbl_raw_data[[#This Row],[updated_date]])/7,0))</f>
        <v>WEEK 4</v>
      </c>
      <c r="N1931" s="50" t="str">
        <f>UPPER(VLOOKUP(tbl_raw_data[[#This Row],[Analyst]],Settiings!$A$2:$B$16,2,0))</f>
        <v>MERCEDES</v>
      </c>
      <c r="O1931" s="50" t="str">
        <f>TRIM(UPPER(tbl_raw_data[[#This Row],[Outcome]]))</f>
        <v>WITHDRAW</v>
      </c>
      <c r="P1931" s="50" t="str">
        <f>TRIM(UPPER(tbl_raw_data[[#This Row],[Queue Name]]))</f>
        <v>CONSUMER POST BUREAU</v>
      </c>
      <c r="Q1931" s="50" t="str">
        <f>IF(tbl_raw_data[[#This Row],[Time taken in min]]&lt;=Settiings!$D$2,"SLA_MET","SLA_NOT_MET")</f>
        <v>SLA_NOT_MET</v>
      </c>
      <c r="R1931" s="94"/>
    </row>
    <row r="1932" spans="1:18" x14ac:dyDescent="0.3">
      <c r="A1932" s="14" t="s">
        <v>5995</v>
      </c>
      <c r="B1932" s="15">
        <v>45161.982893518521</v>
      </c>
      <c r="C1932" s="28">
        <v>45162.354143518518</v>
      </c>
      <c r="D1932" s="29" t="s">
        <v>8</v>
      </c>
      <c r="E1932" s="29" t="s">
        <v>19</v>
      </c>
      <c r="F1932" s="29" t="s">
        <v>70</v>
      </c>
      <c r="G1932" s="32"/>
      <c r="H1932" s="78" t="s">
        <v>7449</v>
      </c>
      <c r="I1932" s="48">
        <f>tbl_raw_data[[#This Row],[Date Actioned]]-tbl_raw_data[[#This Row],[Date Tagged]]</f>
        <v>0.37124999999650754</v>
      </c>
      <c r="J1932" s="46">
        <f>HOUR(tbl_raw_data[[#This Row],[Time_taken]])*60+MINUTE(tbl_raw_data[[#This Row],[Time_taken]])+SECOND(tbl_raw_data[[#This Row],[Time_taken]])/60</f>
        <v>534.6</v>
      </c>
      <c r="K1932" s="52">
        <f>DATE(YEAR(tbl_raw_data[[#This Row],[Date Actioned]]),MONTH(tbl_raw_data[[#This Row],[Date Actioned]]),DAY(tbl_raw_data[[#This Row],[Date Actioned]]))</f>
        <v>45162</v>
      </c>
      <c r="L1932" s="50" t="str">
        <f>UPPER(TEXT(tbl_raw_data[[#This Row],[updated_date]],"MMMM"))</f>
        <v>AUGUST</v>
      </c>
      <c r="M1932" s="50" t="str">
        <f>"WEEK "&amp; IF(ROUNDUP(DAY(tbl_raw_data[[#This Row],[updated_date]])/7,0)=5,4,ROUNDUP(DAY(tbl_raw_data[[#This Row],[updated_date]])/7,0))</f>
        <v>WEEK 4</v>
      </c>
      <c r="N1932" s="50" t="str">
        <f>UPPER(VLOOKUP(tbl_raw_data[[#This Row],[Analyst]],Settiings!$A$2:$B$16,2,0))</f>
        <v>ASIF</v>
      </c>
      <c r="O1932" s="50" t="str">
        <f>TRIM(UPPER(tbl_raw_data[[#This Row],[Outcome]]))</f>
        <v>WITHDRAW</v>
      </c>
      <c r="P1932" s="50" t="str">
        <f>TRIM(UPPER(tbl_raw_data[[#This Row],[Queue Name]]))</f>
        <v>CONSUMER POST BUREAU</v>
      </c>
      <c r="Q1932" s="50" t="str">
        <f>IF(tbl_raw_data[[#This Row],[Time taken in min]]&lt;=Settiings!$D$2,"SLA_MET","SLA_NOT_MET")</f>
        <v>SLA_NOT_MET</v>
      </c>
      <c r="R1932" s="94"/>
    </row>
    <row r="1933" spans="1:18" x14ac:dyDescent="0.3">
      <c r="A1933" s="23" t="s">
        <v>5997</v>
      </c>
      <c r="B1933" s="15">
        <v>45162.380196759259</v>
      </c>
      <c r="C1933" s="28">
        <v>45162.390266203707</v>
      </c>
      <c r="D1933" s="29" t="s">
        <v>8</v>
      </c>
      <c r="E1933" s="29" t="s">
        <v>19</v>
      </c>
      <c r="F1933" s="29" t="s">
        <v>24</v>
      </c>
      <c r="G1933" s="32"/>
      <c r="H1933" s="78" t="s">
        <v>7449</v>
      </c>
      <c r="I1933" s="48">
        <f>tbl_raw_data[[#This Row],[Date Actioned]]-tbl_raw_data[[#This Row],[Date Tagged]]</f>
        <v>1.0069444448163267E-2</v>
      </c>
      <c r="J1933" s="46">
        <f>HOUR(tbl_raw_data[[#This Row],[Time_taken]])*60+MINUTE(tbl_raw_data[[#This Row],[Time_taken]])+SECOND(tbl_raw_data[[#This Row],[Time_taken]])/60</f>
        <v>14.5</v>
      </c>
      <c r="K1933" s="52">
        <f>DATE(YEAR(tbl_raw_data[[#This Row],[Date Actioned]]),MONTH(tbl_raw_data[[#This Row],[Date Actioned]]),DAY(tbl_raw_data[[#This Row],[Date Actioned]]))</f>
        <v>45162</v>
      </c>
      <c r="L1933" s="50" t="str">
        <f>UPPER(TEXT(tbl_raw_data[[#This Row],[updated_date]],"MMMM"))</f>
        <v>AUGUST</v>
      </c>
      <c r="M1933" s="50" t="str">
        <f>"WEEK "&amp; IF(ROUNDUP(DAY(tbl_raw_data[[#This Row],[updated_date]])/7,0)=5,4,ROUNDUP(DAY(tbl_raw_data[[#This Row],[updated_date]])/7,0))</f>
        <v>WEEK 4</v>
      </c>
      <c r="N1933" s="50" t="str">
        <f>UPPER(VLOOKUP(tbl_raw_data[[#This Row],[Analyst]],Settiings!$A$2:$B$16,2,0))</f>
        <v>QUADIR</v>
      </c>
      <c r="O1933" s="50" t="str">
        <f>TRIM(UPPER(tbl_raw_data[[#This Row],[Outcome]]))</f>
        <v>WITHDRAW</v>
      </c>
      <c r="P1933" s="50" t="str">
        <f>TRIM(UPPER(tbl_raw_data[[#This Row],[Queue Name]]))</f>
        <v>CONSUMER POST BUREAU</v>
      </c>
      <c r="Q1933" s="50" t="str">
        <f>IF(tbl_raw_data[[#This Row],[Time taken in min]]&lt;=Settiings!$D$2,"SLA_MET","SLA_NOT_MET")</f>
        <v>SLA_MET</v>
      </c>
      <c r="R1933" s="94"/>
    </row>
    <row r="1934" spans="1:18" x14ac:dyDescent="0.3">
      <c r="A1934" s="20" t="s">
        <v>6004</v>
      </c>
      <c r="B1934" s="15">
        <v>45162.410775462966</v>
      </c>
      <c r="C1934" s="28">
        <v>45162.414733796293</v>
      </c>
      <c r="D1934" s="29" t="s">
        <v>8</v>
      </c>
      <c r="E1934" s="29" t="s">
        <v>19</v>
      </c>
      <c r="F1934" s="29" t="s">
        <v>70</v>
      </c>
      <c r="G1934" s="32"/>
      <c r="H1934" s="78" t="s">
        <v>7449</v>
      </c>
      <c r="I1934" s="48">
        <f>tbl_raw_data[[#This Row],[Date Actioned]]-tbl_raw_data[[#This Row],[Date Tagged]]</f>
        <v>3.9583333273185417E-3</v>
      </c>
      <c r="J1934" s="46">
        <f>HOUR(tbl_raw_data[[#This Row],[Time_taken]])*60+MINUTE(tbl_raw_data[[#This Row],[Time_taken]])+SECOND(tbl_raw_data[[#This Row],[Time_taken]])/60</f>
        <v>5.7</v>
      </c>
      <c r="K1934" s="52">
        <f>DATE(YEAR(tbl_raw_data[[#This Row],[Date Actioned]]),MONTH(tbl_raw_data[[#This Row],[Date Actioned]]),DAY(tbl_raw_data[[#This Row],[Date Actioned]]))</f>
        <v>45162</v>
      </c>
      <c r="L1934" s="50" t="str">
        <f>UPPER(TEXT(tbl_raw_data[[#This Row],[updated_date]],"MMMM"))</f>
        <v>AUGUST</v>
      </c>
      <c r="M1934" s="50" t="str">
        <f>"WEEK "&amp; IF(ROUNDUP(DAY(tbl_raw_data[[#This Row],[updated_date]])/7,0)=5,4,ROUNDUP(DAY(tbl_raw_data[[#This Row],[updated_date]])/7,0))</f>
        <v>WEEK 4</v>
      </c>
      <c r="N1934" s="50" t="str">
        <f>UPPER(VLOOKUP(tbl_raw_data[[#This Row],[Analyst]],Settiings!$A$2:$B$16,2,0))</f>
        <v>ASIF</v>
      </c>
      <c r="O1934" s="50" t="str">
        <f>TRIM(UPPER(tbl_raw_data[[#This Row],[Outcome]]))</f>
        <v>WITHDRAW</v>
      </c>
      <c r="P1934" s="50" t="str">
        <f>TRIM(UPPER(tbl_raw_data[[#This Row],[Queue Name]]))</f>
        <v>CONSUMER POST BUREAU</v>
      </c>
      <c r="Q1934" s="50" t="str">
        <f>IF(tbl_raw_data[[#This Row],[Time taken in min]]&lt;=Settiings!$D$2,"SLA_MET","SLA_NOT_MET")</f>
        <v>SLA_MET</v>
      </c>
      <c r="R1934" s="94"/>
    </row>
    <row r="1935" spans="1:18" x14ac:dyDescent="0.3">
      <c r="A1935" s="23" t="s">
        <v>6006</v>
      </c>
      <c r="B1935" s="9">
        <v>45162.413888888892</v>
      </c>
      <c r="C1935" s="30">
        <v>45162.425405092596</v>
      </c>
      <c r="D1935" s="31" t="s">
        <v>8</v>
      </c>
      <c r="E1935" s="31" t="s">
        <v>19</v>
      </c>
      <c r="F1935" s="31" t="s">
        <v>70</v>
      </c>
      <c r="G1935" s="33"/>
      <c r="H1935" s="78" t="s">
        <v>7449</v>
      </c>
      <c r="I1935" s="48">
        <f>tbl_raw_data[[#This Row],[Date Actioned]]-tbl_raw_data[[#This Row],[Date Tagged]]</f>
        <v>1.1516203703649808E-2</v>
      </c>
      <c r="J1935" s="46">
        <f>HOUR(tbl_raw_data[[#This Row],[Time_taken]])*60+MINUTE(tbl_raw_data[[#This Row],[Time_taken]])+SECOND(tbl_raw_data[[#This Row],[Time_taken]])/60</f>
        <v>16.583333333333332</v>
      </c>
      <c r="K1935" s="52">
        <f>DATE(YEAR(tbl_raw_data[[#This Row],[Date Actioned]]),MONTH(tbl_raw_data[[#This Row],[Date Actioned]]),DAY(tbl_raw_data[[#This Row],[Date Actioned]]))</f>
        <v>45162</v>
      </c>
      <c r="L1935" s="50" t="str">
        <f>UPPER(TEXT(tbl_raw_data[[#This Row],[updated_date]],"MMMM"))</f>
        <v>AUGUST</v>
      </c>
      <c r="M1935" s="50" t="str">
        <f>"WEEK "&amp; IF(ROUNDUP(DAY(tbl_raw_data[[#This Row],[updated_date]])/7,0)=5,4,ROUNDUP(DAY(tbl_raw_data[[#This Row],[updated_date]])/7,0))</f>
        <v>WEEK 4</v>
      </c>
      <c r="N1935" s="50" t="str">
        <f>UPPER(VLOOKUP(tbl_raw_data[[#This Row],[Analyst]],Settiings!$A$2:$B$16,2,0))</f>
        <v>ASIF</v>
      </c>
      <c r="O1935" s="50" t="str">
        <f>TRIM(UPPER(tbl_raw_data[[#This Row],[Outcome]]))</f>
        <v>WITHDRAW</v>
      </c>
      <c r="P1935" s="50" t="str">
        <f>TRIM(UPPER(tbl_raw_data[[#This Row],[Queue Name]]))</f>
        <v>CONSUMER POST BUREAU</v>
      </c>
      <c r="Q1935" s="50" t="str">
        <f>IF(tbl_raw_data[[#This Row],[Time taken in min]]&lt;=Settiings!$D$2,"SLA_MET","SLA_NOT_MET")</f>
        <v>SLA_MET</v>
      </c>
      <c r="R1935" s="94"/>
    </row>
    <row r="1936" spans="1:18" x14ac:dyDescent="0.3">
      <c r="A1936" s="20" t="s">
        <v>6025</v>
      </c>
      <c r="B1936" s="15">
        <v>45162.461284722223</v>
      </c>
      <c r="C1936" s="28">
        <v>45162.467361111114</v>
      </c>
      <c r="D1936" s="29" t="s">
        <v>8</v>
      </c>
      <c r="E1936" s="29" t="s">
        <v>19</v>
      </c>
      <c r="F1936" s="29" t="s">
        <v>24</v>
      </c>
      <c r="G1936" s="32"/>
      <c r="H1936" s="78" t="s">
        <v>7449</v>
      </c>
      <c r="I1936" s="48">
        <f>tbl_raw_data[[#This Row],[Date Actioned]]-tbl_raw_data[[#This Row],[Date Tagged]]</f>
        <v>6.0763888905057684E-3</v>
      </c>
      <c r="J1936" s="46">
        <f>HOUR(tbl_raw_data[[#This Row],[Time_taken]])*60+MINUTE(tbl_raw_data[[#This Row],[Time_taken]])+SECOND(tbl_raw_data[[#This Row],[Time_taken]])/60</f>
        <v>8.75</v>
      </c>
      <c r="K1936" s="52">
        <f>DATE(YEAR(tbl_raw_data[[#This Row],[Date Actioned]]),MONTH(tbl_raw_data[[#This Row],[Date Actioned]]),DAY(tbl_raw_data[[#This Row],[Date Actioned]]))</f>
        <v>45162</v>
      </c>
      <c r="L1936" s="50" t="str">
        <f>UPPER(TEXT(tbl_raw_data[[#This Row],[updated_date]],"MMMM"))</f>
        <v>AUGUST</v>
      </c>
      <c r="M1936" s="50" t="str">
        <f>"WEEK "&amp; IF(ROUNDUP(DAY(tbl_raw_data[[#This Row],[updated_date]])/7,0)=5,4,ROUNDUP(DAY(tbl_raw_data[[#This Row],[updated_date]])/7,0))</f>
        <v>WEEK 4</v>
      </c>
      <c r="N1936" s="50" t="str">
        <f>UPPER(VLOOKUP(tbl_raw_data[[#This Row],[Analyst]],Settiings!$A$2:$B$16,2,0))</f>
        <v>QUADIR</v>
      </c>
      <c r="O1936" s="50" t="str">
        <f>TRIM(UPPER(tbl_raw_data[[#This Row],[Outcome]]))</f>
        <v>WITHDRAW</v>
      </c>
      <c r="P1936" s="50" t="str">
        <f>TRIM(UPPER(tbl_raw_data[[#This Row],[Queue Name]]))</f>
        <v>CONSUMER POST BUREAU</v>
      </c>
      <c r="Q1936" s="50" t="str">
        <f>IF(tbl_raw_data[[#This Row],[Time taken in min]]&lt;=Settiings!$D$2,"SLA_MET","SLA_NOT_MET")</f>
        <v>SLA_MET</v>
      </c>
      <c r="R1936" s="94"/>
    </row>
    <row r="1937" spans="1:18" x14ac:dyDescent="0.3">
      <c r="A1937" s="20" t="s">
        <v>6031</v>
      </c>
      <c r="B1937" s="9">
        <v>45162.470636574071</v>
      </c>
      <c r="C1937" s="30">
        <v>45162.478182870371</v>
      </c>
      <c r="D1937" s="31" t="s">
        <v>8</v>
      </c>
      <c r="E1937" s="31" t="s">
        <v>9</v>
      </c>
      <c r="F1937" s="31" t="s">
        <v>70</v>
      </c>
      <c r="G1937" s="33"/>
      <c r="H1937" s="78" t="s">
        <v>7449</v>
      </c>
      <c r="I1937" s="48">
        <f>tbl_raw_data[[#This Row],[Date Actioned]]-tbl_raw_data[[#This Row],[Date Tagged]]</f>
        <v>7.5462962995516136E-3</v>
      </c>
      <c r="J1937" s="46">
        <f>HOUR(tbl_raw_data[[#This Row],[Time_taken]])*60+MINUTE(tbl_raw_data[[#This Row],[Time_taken]])+SECOND(tbl_raw_data[[#This Row],[Time_taken]])/60</f>
        <v>10.866666666666667</v>
      </c>
      <c r="K1937" s="52">
        <f>DATE(YEAR(tbl_raw_data[[#This Row],[Date Actioned]]),MONTH(tbl_raw_data[[#This Row],[Date Actioned]]),DAY(tbl_raw_data[[#This Row],[Date Actioned]]))</f>
        <v>45162</v>
      </c>
      <c r="L1937" s="50" t="str">
        <f>UPPER(TEXT(tbl_raw_data[[#This Row],[updated_date]],"MMMM"))</f>
        <v>AUGUST</v>
      </c>
      <c r="M1937" s="50" t="str">
        <f>"WEEK "&amp; IF(ROUNDUP(DAY(tbl_raw_data[[#This Row],[updated_date]])/7,0)=5,4,ROUNDUP(DAY(tbl_raw_data[[#This Row],[updated_date]])/7,0))</f>
        <v>WEEK 4</v>
      </c>
      <c r="N1937" s="50" t="str">
        <f>UPPER(VLOOKUP(tbl_raw_data[[#This Row],[Analyst]],Settiings!$A$2:$B$16,2,0))</f>
        <v>ASIF</v>
      </c>
      <c r="O1937" s="50" t="str">
        <f>TRIM(UPPER(tbl_raw_data[[#This Row],[Outcome]]))</f>
        <v>WITHDRAW</v>
      </c>
      <c r="P1937" s="50" t="str">
        <f>TRIM(UPPER(tbl_raw_data[[#This Row],[Queue Name]]))</f>
        <v>CONSUMER EXISTING</v>
      </c>
      <c r="Q1937" s="50" t="str">
        <f>IF(tbl_raw_data[[#This Row],[Time taken in min]]&lt;=Settiings!$D$2,"SLA_MET","SLA_NOT_MET")</f>
        <v>SLA_MET</v>
      </c>
      <c r="R1937" s="94"/>
    </row>
    <row r="1938" spans="1:18" x14ac:dyDescent="0.3">
      <c r="A1938" s="14" t="s">
        <v>6045</v>
      </c>
      <c r="B1938" s="15">
        <v>45162.491296296299</v>
      </c>
      <c r="C1938" s="28">
        <v>45162.495046296295</v>
      </c>
      <c r="D1938" s="29" t="s">
        <v>8</v>
      </c>
      <c r="E1938" s="29" t="s">
        <v>19</v>
      </c>
      <c r="F1938" s="29" t="s">
        <v>24</v>
      </c>
      <c r="G1938" s="32"/>
      <c r="H1938" s="78" t="s">
        <v>7449</v>
      </c>
      <c r="I1938" s="48">
        <f>tbl_raw_data[[#This Row],[Date Actioned]]-tbl_raw_data[[#This Row],[Date Tagged]]</f>
        <v>3.749999996216502E-3</v>
      </c>
      <c r="J1938" s="46">
        <f>HOUR(tbl_raw_data[[#This Row],[Time_taken]])*60+MINUTE(tbl_raw_data[[#This Row],[Time_taken]])+SECOND(tbl_raw_data[[#This Row],[Time_taken]])/60</f>
        <v>5.4</v>
      </c>
      <c r="K1938" s="52">
        <f>DATE(YEAR(tbl_raw_data[[#This Row],[Date Actioned]]),MONTH(tbl_raw_data[[#This Row],[Date Actioned]]),DAY(tbl_raw_data[[#This Row],[Date Actioned]]))</f>
        <v>45162</v>
      </c>
      <c r="L1938" s="50" t="str">
        <f>UPPER(TEXT(tbl_raw_data[[#This Row],[updated_date]],"MMMM"))</f>
        <v>AUGUST</v>
      </c>
      <c r="M1938" s="50" t="str">
        <f>"WEEK "&amp; IF(ROUNDUP(DAY(tbl_raw_data[[#This Row],[updated_date]])/7,0)=5,4,ROUNDUP(DAY(tbl_raw_data[[#This Row],[updated_date]])/7,0))</f>
        <v>WEEK 4</v>
      </c>
      <c r="N1938" s="50" t="str">
        <f>UPPER(VLOOKUP(tbl_raw_data[[#This Row],[Analyst]],Settiings!$A$2:$B$16,2,0))</f>
        <v>QUADIR</v>
      </c>
      <c r="O1938" s="50" t="str">
        <f>TRIM(UPPER(tbl_raw_data[[#This Row],[Outcome]]))</f>
        <v>WITHDRAW</v>
      </c>
      <c r="P1938" s="50" t="str">
        <f>TRIM(UPPER(tbl_raw_data[[#This Row],[Queue Name]]))</f>
        <v>CONSUMER POST BUREAU</v>
      </c>
      <c r="Q1938" s="50" t="str">
        <f>IF(tbl_raw_data[[#This Row],[Time taken in min]]&lt;=Settiings!$D$2,"SLA_MET","SLA_NOT_MET")</f>
        <v>SLA_MET</v>
      </c>
      <c r="R1938" s="94"/>
    </row>
    <row r="1939" spans="1:18" x14ac:dyDescent="0.3">
      <c r="A1939" s="20" t="s">
        <v>6049</v>
      </c>
      <c r="B1939" s="9">
        <v>45162.496921296297</v>
      </c>
      <c r="C1939" s="30">
        <v>45162.505648148152</v>
      </c>
      <c r="D1939" s="31" t="s">
        <v>8</v>
      </c>
      <c r="E1939" s="31" t="s">
        <v>19</v>
      </c>
      <c r="F1939" s="31" t="s">
        <v>70</v>
      </c>
      <c r="G1939" s="33"/>
      <c r="H1939" s="78" t="s">
        <v>7449</v>
      </c>
      <c r="I1939" s="48">
        <f>tbl_raw_data[[#This Row],[Date Actioned]]-tbl_raw_data[[#This Row],[Date Tagged]]</f>
        <v>8.7268518545897678E-3</v>
      </c>
      <c r="J1939" s="46">
        <f>HOUR(tbl_raw_data[[#This Row],[Time_taken]])*60+MINUTE(tbl_raw_data[[#This Row],[Time_taken]])+SECOND(tbl_raw_data[[#This Row],[Time_taken]])/60</f>
        <v>12.566666666666666</v>
      </c>
      <c r="K1939" s="52">
        <f>DATE(YEAR(tbl_raw_data[[#This Row],[Date Actioned]]),MONTH(tbl_raw_data[[#This Row],[Date Actioned]]),DAY(tbl_raw_data[[#This Row],[Date Actioned]]))</f>
        <v>45162</v>
      </c>
      <c r="L1939" s="50" t="str">
        <f>UPPER(TEXT(tbl_raw_data[[#This Row],[updated_date]],"MMMM"))</f>
        <v>AUGUST</v>
      </c>
      <c r="M1939" s="50" t="str">
        <f>"WEEK "&amp; IF(ROUNDUP(DAY(tbl_raw_data[[#This Row],[updated_date]])/7,0)=5,4,ROUNDUP(DAY(tbl_raw_data[[#This Row],[updated_date]])/7,0))</f>
        <v>WEEK 4</v>
      </c>
      <c r="N1939" s="50" t="str">
        <f>UPPER(VLOOKUP(tbl_raw_data[[#This Row],[Analyst]],Settiings!$A$2:$B$16,2,0))</f>
        <v>ASIF</v>
      </c>
      <c r="O1939" s="50" t="str">
        <f>TRIM(UPPER(tbl_raw_data[[#This Row],[Outcome]]))</f>
        <v>WITHDRAW</v>
      </c>
      <c r="P1939" s="50" t="str">
        <f>TRIM(UPPER(tbl_raw_data[[#This Row],[Queue Name]]))</f>
        <v>CONSUMER POST BUREAU</v>
      </c>
      <c r="Q1939" s="50" t="str">
        <f>IF(tbl_raw_data[[#This Row],[Time taken in min]]&lt;=Settiings!$D$2,"SLA_MET","SLA_NOT_MET")</f>
        <v>SLA_MET</v>
      </c>
      <c r="R1939" s="94"/>
    </row>
    <row r="1940" spans="1:18" x14ac:dyDescent="0.3">
      <c r="A1940" s="14" t="s">
        <v>6098</v>
      </c>
      <c r="B1940" s="9">
        <v>45162.573877314811</v>
      </c>
      <c r="C1940" s="30">
        <v>45162.5783912037</v>
      </c>
      <c r="D1940" s="31" t="s">
        <v>8</v>
      </c>
      <c r="E1940" s="31" t="s">
        <v>19</v>
      </c>
      <c r="F1940" s="31" t="s">
        <v>43</v>
      </c>
      <c r="G1940" s="33"/>
      <c r="H1940" s="78" t="s">
        <v>7449</v>
      </c>
      <c r="I1940" s="48">
        <f>tbl_raw_data[[#This Row],[Date Actioned]]-tbl_raw_data[[#This Row],[Date Tagged]]</f>
        <v>4.5138888890505768E-3</v>
      </c>
      <c r="J1940" s="46">
        <f>HOUR(tbl_raw_data[[#This Row],[Time_taken]])*60+MINUTE(tbl_raw_data[[#This Row],[Time_taken]])+SECOND(tbl_raw_data[[#This Row],[Time_taken]])/60</f>
        <v>6.5</v>
      </c>
      <c r="K1940" s="52">
        <f>DATE(YEAR(tbl_raw_data[[#This Row],[Date Actioned]]),MONTH(tbl_raw_data[[#This Row],[Date Actioned]]),DAY(tbl_raw_data[[#This Row],[Date Actioned]]))</f>
        <v>45162</v>
      </c>
      <c r="L1940" s="50" t="str">
        <f>UPPER(TEXT(tbl_raw_data[[#This Row],[updated_date]],"MMMM"))</f>
        <v>AUGUST</v>
      </c>
      <c r="M1940" s="50" t="str">
        <f>"WEEK "&amp; IF(ROUNDUP(DAY(tbl_raw_data[[#This Row],[updated_date]])/7,0)=5,4,ROUNDUP(DAY(tbl_raw_data[[#This Row],[updated_date]])/7,0))</f>
        <v>WEEK 4</v>
      </c>
      <c r="N1940" s="50" t="str">
        <f>UPPER(VLOOKUP(tbl_raw_data[[#This Row],[Analyst]],Settiings!$A$2:$B$16,2,0))</f>
        <v>MERCEDES</v>
      </c>
      <c r="O1940" s="50" t="str">
        <f>TRIM(UPPER(tbl_raw_data[[#This Row],[Outcome]]))</f>
        <v>WITHDRAW</v>
      </c>
      <c r="P1940" s="50" t="str">
        <f>TRIM(UPPER(tbl_raw_data[[#This Row],[Queue Name]]))</f>
        <v>CONSUMER POST BUREAU</v>
      </c>
      <c r="Q1940" s="50" t="str">
        <f>IF(tbl_raw_data[[#This Row],[Time taken in min]]&lt;=Settiings!$D$2,"SLA_MET","SLA_NOT_MET")</f>
        <v>SLA_MET</v>
      </c>
      <c r="R1940" s="94"/>
    </row>
    <row r="1941" spans="1:18" x14ac:dyDescent="0.3">
      <c r="A1941" s="23" t="s">
        <v>6105</v>
      </c>
      <c r="B1941" s="9">
        <v>45162.581921296296</v>
      </c>
      <c r="C1941" s="30">
        <v>45162.588541666664</v>
      </c>
      <c r="D1941" s="31" t="s">
        <v>8</v>
      </c>
      <c r="E1941" s="31" t="s">
        <v>19</v>
      </c>
      <c r="F1941" s="31" t="s">
        <v>43</v>
      </c>
      <c r="G1941" s="33"/>
      <c r="H1941" s="78" t="s">
        <v>7449</v>
      </c>
      <c r="I1941" s="48">
        <f>tbl_raw_data[[#This Row],[Date Actioned]]-tbl_raw_data[[#This Row],[Date Tagged]]</f>
        <v>6.6203703681821935E-3</v>
      </c>
      <c r="J1941" s="46">
        <f>HOUR(tbl_raw_data[[#This Row],[Time_taken]])*60+MINUTE(tbl_raw_data[[#This Row],[Time_taken]])+SECOND(tbl_raw_data[[#This Row],[Time_taken]])/60</f>
        <v>9.5333333333333332</v>
      </c>
      <c r="K1941" s="52">
        <f>DATE(YEAR(tbl_raw_data[[#This Row],[Date Actioned]]),MONTH(tbl_raw_data[[#This Row],[Date Actioned]]),DAY(tbl_raw_data[[#This Row],[Date Actioned]]))</f>
        <v>45162</v>
      </c>
      <c r="L1941" s="50" t="str">
        <f>UPPER(TEXT(tbl_raw_data[[#This Row],[updated_date]],"MMMM"))</f>
        <v>AUGUST</v>
      </c>
      <c r="M1941" s="50" t="str">
        <f>"WEEK "&amp; IF(ROUNDUP(DAY(tbl_raw_data[[#This Row],[updated_date]])/7,0)=5,4,ROUNDUP(DAY(tbl_raw_data[[#This Row],[updated_date]])/7,0))</f>
        <v>WEEK 4</v>
      </c>
      <c r="N1941" s="50" t="str">
        <f>UPPER(VLOOKUP(tbl_raw_data[[#This Row],[Analyst]],Settiings!$A$2:$B$16,2,0))</f>
        <v>MERCEDES</v>
      </c>
      <c r="O1941" s="50" t="str">
        <f>TRIM(UPPER(tbl_raw_data[[#This Row],[Outcome]]))</f>
        <v>WITHDRAW</v>
      </c>
      <c r="P1941" s="50" t="str">
        <f>TRIM(UPPER(tbl_raw_data[[#This Row],[Queue Name]]))</f>
        <v>CONSUMER POST BUREAU</v>
      </c>
      <c r="Q1941" s="50" t="str">
        <f>IF(tbl_raw_data[[#This Row],[Time taken in min]]&lt;=Settiings!$D$2,"SLA_MET","SLA_NOT_MET")</f>
        <v>SLA_MET</v>
      </c>
      <c r="R1941" s="94"/>
    </row>
    <row r="1942" spans="1:18" x14ac:dyDescent="0.3">
      <c r="A1942" s="14" t="s">
        <v>6108</v>
      </c>
      <c r="B1942" s="15">
        <v>45162.585370370369</v>
      </c>
      <c r="C1942" s="28">
        <v>45162.603101851855</v>
      </c>
      <c r="D1942" s="29" t="s">
        <v>8</v>
      </c>
      <c r="E1942" s="29" t="s">
        <v>9</v>
      </c>
      <c r="F1942" s="29" t="s">
        <v>24</v>
      </c>
      <c r="G1942" s="32"/>
      <c r="H1942" s="78" t="s">
        <v>7449</v>
      </c>
      <c r="I1942" s="48">
        <f>tbl_raw_data[[#This Row],[Date Actioned]]-tbl_raw_data[[#This Row],[Date Tagged]]</f>
        <v>1.7731481486407574E-2</v>
      </c>
      <c r="J1942" s="46">
        <f>HOUR(tbl_raw_data[[#This Row],[Time_taken]])*60+MINUTE(tbl_raw_data[[#This Row],[Time_taken]])+SECOND(tbl_raw_data[[#This Row],[Time_taken]])/60</f>
        <v>25.533333333333335</v>
      </c>
      <c r="K1942" s="52">
        <f>DATE(YEAR(tbl_raw_data[[#This Row],[Date Actioned]]),MONTH(tbl_raw_data[[#This Row],[Date Actioned]]),DAY(tbl_raw_data[[#This Row],[Date Actioned]]))</f>
        <v>45162</v>
      </c>
      <c r="L1942" s="50" t="str">
        <f>UPPER(TEXT(tbl_raw_data[[#This Row],[updated_date]],"MMMM"))</f>
        <v>AUGUST</v>
      </c>
      <c r="M1942" s="50" t="str">
        <f>"WEEK "&amp; IF(ROUNDUP(DAY(tbl_raw_data[[#This Row],[updated_date]])/7,0)=5,4,ROUNDUP(DAY(tbl_raw_data[[#This Row],[updated_date]])/7,0))</f>
        <v>WEEK 4</v>
      </c>
      <c r="N1942" s="50" t="str">
        <f>UPPER(VLOOKUP(tbl_raw_data[[#This Row],[Analyst]],Settiings!$A$2:$B$16,2,0))</f>
        <v>QUADIR</v>
      </c>
      <c r="O1942" s="50" t="str">
        <f>TRIM(UPPER(tbl_raw_data[[#This Row],[Outcome]]))</f>
        <v>WITHDRAW</v>
      </c>
      <c r="P1942" s="50" t="str">
        <f>TRIM(UPPER(tbl_raw_data[[#This Row],[Queue Name]]))</f>
        <v>CONSUMER EXISTING</v>
      </c>
      <c r="Q1942" s="50" t="str">
        <f>IF(tbl_raw_data[[#This Row],[Time taken in min]]&lt;=Settiings!$D$2,"SLA_MET","SLA_NOT_MET")</f>
        <v>SLA_NOT_MET</v>
      </c>
      <c r="R1942" s="94"/>
    </row>
    <row r="1943" spans="1:18" x14ac:dyDescent="0.3">
      <c r="A1943" s="23" t="s">
        <v>6183</v>
      </c>
      <c r="B1943" s="9">
        <v>45162.710231481484</v>
      </c>
      <c r="C1943" s="30">
        <v>45162.72388888889</v>
      </c>
      <c r="D1943" s="31" t="s">
        <v>8</v>
      </c>
      <c r="E1943" s="31" t="s">
        <v>19</v>
      </c>
      <c r="F1943" s="31" t="s">
        <v>686</v>
      </c>
      <c r="G1943" s="33"/>
      <c r="H1943" s="78" t="s">
        <v>7449</v>
      </c>
      <c r="I1943" s="48">
        <f>tbl_raw_data[[#This Row],[Date Actioned]]-tbl_raw_data[[#This Row],[Date Tagged]]</f>
        <v>1.3657407405844424E-2</v>
      </c>
      <c r="J1943" s="46">
        <f>HOUR(tbl_raw_data[[#This Row],[Time_taken]])*60+MINUTE(tbl_raw_data[[#This Row],[Time_taken]])+SECOND(tbl_raw_data[[#This Row],[Time_taken]])/60</f>
        <v>19.666666666666668</v>
      </c>
      <c r="K1943" s="52">
        <f>DATE(YEAR(tbl_raw_data[[#This Row],[Date Actioned]]),MONTH(tbl_raw_data[[#This Row],[Date Actioned]]),DAY(tbl_raw_data[[#This Row],[Date Actioned]]))</f>
        <v>45162</v>
      </c>
      <c r="L1943" s="50" t="str">
        <f>UPPER(TEXT(tbl_raw_data[[#This Row],[updated_date]],"MMMM"))</f>
        <v>AUGUST</v>
      </c>
      <c r="M1943" s="50" t="str">
        <f>"WEEK "&amp; IF(ROUNDUP(DAY(tbl_raw_data[[#This Row],[updated_date]])/7,0)=5,4,ROUNDUP(DAY(tbl_raw_data[[#This Row],[updated_date]])/7,0))</f>
        <v>WEEK 4</v>
      </c>
      <c r="N1943" s="50" t="str">
        <f>UPPER(VLOOKUP(tbl_raw_data[[#This Row],[Analyst]],Settiings!$A$2:$B$16,2,0))</f>
        <v>FARDIN</v>
      </c>
      <c r="O1943" s="50" t="str">
        <f>TRIM(UPPER(tbl_raw_data[[#This Row],[Outcome]]))</f>
        <v>WITHDRAW</v>
      </c>
      <c r="P1943" s="50" t="str">
        <f>TRIM(UPPER(tbl_raw_data[[#This Row],[Queue Name]]))</f>
        <v>CONSUMER POST BUREAU</v>
      </c>
      <c r="Q1943" s="50" t="str">
        <f>IF(tbl_raw_data[[#This Row],[Time taken in min]]&lt;=Settiings!$D$2,"SLA_MET","SLA_NOT_MET")</f>
        <v>SLA_MET</v>
      </c>
      <c r="R1943" s="94"/>
    </row>
    <row r="1944" spans="1:18" x14ac:dyDescent="0.3">
      <c r="A1944" s="20" t="s">
        <v>6190</v>
      </c>
      <c r="B1944" s="9">
        <v>45162.719236111108</v>
      </c>
      <c r="C1944" s="30">
        <v>45162.729444444441</v>
      </c>
      <c r="D1944" s="31" t="s">
        <v>8</v>
      </c>
      <c r="E1944" s="31" t="s">
        <v>19</v>
      </c>
      <c r="F1944" s="31" t="s">
        <v>686</v>
      </c>
      <c r="G1944" s="33"/>
      <c r="H1944" s="78" t="s">
        <v>7449</v>
      </c>
      <c r="I1944" s="48">
        <f>tbl_raw_data[[#This Row],[Date Actioned]]-tbl_raw_data[[#This Row],[Date Tagged]]</f>
        <v>1.0208333333139308E-2</v>
      </c>
      <c r="J1944" s="46">
        <f>HOUR(tbl_raw_data[[#This Row],[Time_taken]])*60+MINUTE(tbl_raw_data[[#This Row],[Time_taken]])+SECOND(tbl_raw_data[[#This Row],[Time_taken]])/60</f>
        <v>14.7</v>
      </c>
      <c r="K1944" s="52">
        <f>DATE(YEAR(tbl_raw_data[[#This Row],[Date Actioned]]),MONTH(tbl_raw_data[[#This Row],[Date Actioned]]),DAY(tbl_raw_data[[#This Row],[Date Actioned]]))</f>
        <v>45162</v>
      </c>
      <c r="L1944" s="50" t="str">
        <f>UPPER(TEXT(tbl_raw_data[[#This Row],[updated_date]],"MMMM"))</f>
        <v>AUGUST</v>
      </c>
      <c r="M1944" s="50" t="str">
        <f>"WEEK "&amp; IF(ROUNDUP(DAY(tbl_raw_data[[#This Row],[updated_date]])/7,0)=5,4,ROUNDUP(DAY(tbl_raw_data[[#This Row],[updated_date]])/7,0))</f>
        <v>WEEK 4</v>
      </c>
      <c r="N1944" s="50" t="str">
        <f>UPPER(VLOOKUP(tbl_raw_data[[#This Row],[Analyst]],Settiings!$A$2:$B$16,2,0))</f>
        <v>FARDIN</v>
      </c>
      <c r="O1944" s="50" t="str">
        <f>TRIM(UPPER(tbl_raw_data[[#This Row],[Outcome]]))</f>
        <v>WITHDRAW</v>
      </c>
      <c r="P1944" s="50" t="str">
        <f>TRIM(UPPER(tbl_raw_data[[#This Row],[Queue Name]]))</f>
        <v>CONSUMER POST BUREAU</v>
      </c>
      <c r="Q1944" s="50" t="str">
        <f>IF(tbl_raw_data[[#This Row],[Time taken in min]]&lt;=Settiings!$D$2,"SLA_MET","SLA_NOT_MET")</f>
        <v>SLA_MET</v>
      </c>
      <c r="R1944" s="94"/>
    </row>
    <row r="1945" spans="1:18" x14ac:dyDescent="0.3">
      <c r="A1945" s="23" t="s">
        <v>6194</v>
      </c>
      <c r="B1945" s="15">
        <v>45162.726655092592</v>
      </c>
      <c r="C1945" s="28">
        <v>45162.73810185185</v>
      </c>
      <c r="D1945" s="29" t="s">
        <v>8</v>
      </c>
      <c r="E1945" s="29" t="s">
        <v>19</v>
      </c>
      <c r="F1945" s="29" t="s">
        <v>686</v>
      </c>
      <c r="G1945" s="32"/>
      <c r="H1945" s="78" t="s">
        <v>7449</v>
      </c>
      <c r="I1945" s="48">
        <f>tbl_raw_data[[#This Row],[Date Actioned]]-tbl_raw_data[[#This Row],[Date Tagged]]</f>
        <v>1.1446759257523809E-2</v>
      </c>
      <c r="J1945" s="46">
        <f>HOUR(tbl_raw_data[[#This Row],[Time_taken]])*60+MINUTE(tbl_raw_data[[#This Row],[Time_taken]])+SECOND(tbl_raw_data[[#This Row],[Time_taken]])/60</f>
        <v>16.483333333333334</v>
      </c>
      <c r="K1945" s="52">
        <f>DATE(YEAR(tbl_raw_data[[#This Row],[Date Actioned]]),MONTH(tbl_raw_data[[#This Row],[Date Actioned]]),DAY(tbl_raw_data[[#This Row],[Date Actioned]]))</f>
        <v>45162</v>
      </c>
      <c r="L1945" s="50" t="str">
        <f>UPPER(TEXT(tbl_raw_data[[#This Row],[updated_date]],"MMMM"))</f>
        <v>AUGUST</v>
      </c>
      <c r="M1945" s="50" t="str">
        <f>"WEEK "&amp; IF(ROUNDUP(DAY(tbl_raw_data[[#This Row],[updated_date]])/7,0)=5,4,ROUNDUP(DAY(tbl_raw_data[[#This Row],[updated_date]])/7,0))</f>
        <v>WEEK 4</v>
      </c>
      <c r="N1945" s="50" t="str">
        <f>UPPER(VLOOKUP(tbl_raw_data[[#This Row],[Analyst]],Settiings!$A$2:$B$16,2,0))</f>
        <v>FARDIN</v>
      </c>
      <c r="O1945" s="50" t="str">
        <f>TRIM(UPPER(tbl_raw_data[[#This Row],[Outcome]]))</f>
        <v>WITHDRAW</v>
      </c>
      <c r="P1945" s="50" t="str">
        <f>TRIM(UPPER(tbl_raw_data[[#This Row],[Queue Name]]))</f>
        <v>CONSUMER POST BUREAU</v>
      </c>
      <c r="Q1945" s="50" t="str">
        <f>IF(tbl_raw_data[[#This Row],[Time taken in min]]&lt;=Settiings!$D$2,"SLA_MET","SLA_NOT_MET")</f>
        <v>SLA_MET</v>
      </c>
      <c r="R1945" s="94"/>
    </row>
    <row r="1946" spans="1:18" x14ac:dyDescent="0.3">
      <c r="A1946" s="14" t="s">
        <v>6223</v>
      </c>
      <c r="B1946" s="15">
        <v>45162.787627314814</v>
      </c>
      <c r="C1946" s="28">
        <v>45162.792291666665</v>
      </c>
      <c r="D1946" s="29" t="s">
        <v>8</v>
      </c>
      <c r="E1946" s="29" t="s">
        <v>19</v>
      </c>
      <c r="F1946" s="29" t="s">
        <v>43</v>
      </c>
      <c r="G1946" s="32"/>
      <c r="H1946" s="78" t="s">
        <v>7449</v>
      </c>
      <c r="I1946" s="48">
        <f>tbl_raw_data[[#This Row],[Date Actioned]]-tbl_raw_data[[#This Row],[Date Tagged]]</f>
        <v>4.6643518508062698E-3</v>
      </c>
      <c r="J1946" s="46">
        <f>HOUR(tbl_raw_data[[#This Row],[Time_taken]])*60+MINUTE(tbl_raw_data[[#This Row],[Time_taken]])+SECOND(tbl_raw_data[[#This Row],[Time_taken]])/60</f>
        <v>6.7166666666666668</v>
      </c>
      <c r="K1946" s="52">
        <f>DATE(YEAR(tbl_raw_data[[#This Row],[Date Actioned]]),MONTH(tbl_raw_data[[#This Row],[Date Actioned]]),DAY(tbl_raw_data[[#This Row],[Date Actioned]]))</f>
        <v>45162</v>
      </c>
      <c r="L1946" s="50" t="str">
        <f>UPPER(TEXT(tbl_raw_data[[#This Row],[updated_date]],"MMMM"))</f>
        <v>AUGUST</v>
      </c>
      <c r="M1946" s="50" t="str">
        <f>"WEEK "&amp; IF(ROUNDUP(DAY(tbl_raw_data[[#This Row],[updated_date]])/7,0)=5,4,ROUNDUP(DAY(tbl_raw_data[[#This Row],[updated_date]])/7,0))</f>
        <v>WEEK 4</v>
      </c>
      <c r="N1946" s="50" t="str">
        <f>UPPER(VLOOKUP(tbl_raw_data[[#This Row],[Analyst]],Settiings!$A$2:$B$16,2,0))</f>
        <v>MERCEDES</v>
      </c>
      <c r="O1946" s="50" t="str">
        <f>TRIM(UPPER(tbl_raw_data[[#This Row],[Outcome]]))</f>
        <v>WITHDRAW</v>
      </c>
      <c r="P1946" s="50" t="str">
        <f>TRIM(UPPER(tbl_raw_data[[#This Row],[Queue Name]]))</f>
        <v>CONSUMER POST BUREAU</v>
      </c>
      <c r="Q1946" s="50" t="str">
        <f>IF(tbl_raw_data[[#This Row],[Time taken in min]]&lt;=Settiings!$D$2,"SLA_MET","SLA_NOT_MET")</f>
        <v>SLA_MET</v>
      </c>
      <c r="R1946" s="94"/>
    </row>
    <row r="1947" spans="1:18" x14ac:dyDescent="0.3">
      <c r="A1947" s="23" t="s">
        <v>6253</v>
      </c>
      <c r="B1947" s="15">
        <v>45162.863067129627</v>
      </c>
      <c r="C1947" s="28">
        <v>45162.872847222221</v>
      </c>
      <c r="D1947" s="29" t="s">
        <v>8</v>
      </c>
      <c r="E1947" s="29" t="s">
        <v>19</v>
      </c>
      <c r="F1947" s="29" t="s">
        <v>43</v>
      </c>
      <c r="G1947" s="32"/>
      <c r="H1947" s="78" t="s">
        <v>7449</v>
      </c>
      <c r="I1947" s="48">
        <f>tbl_raw_data[[#This Row],[Date Actioned]]-tbl_raw_data[[#This Row],[Date Tagged]]</f>
        <v>9.7800925941555761E-3</v>
      </c>
      <c r="J1947" s="46">
        <f>HOUR(tbl_raw_data[[#This Row],[Time_taken]])*60+MINUTE(tbl_raw_data[[#This Row],[Time_taken]])+SECOND(tbl_raw_data[[#This Row],[Time_taken]])/60</f>
        <v>14.083333333333334</v>
      </c>
      <c r="K1947" s="52">
        <f>DATE(YEAR(tbl_raw_data[[#This Row],[Date Actioned]]),MONTH(tbl_raw_data[[#This Row],[Date Actioned]]),DAY(tbl_raw_data[[#This Row],[Date Actioned]]))</f>
        <v>45162</v>
      </c>
      <c r="L1947" s="50" t="str">
        <f>UPPER(TEXT(tbl_raw_data[[#This Row],[updated_date]],"MMMM"))</f>
        <v>AUGUST</v>
      </c>
      <c r="M1947" s="50" t="str">
        <f>"WEEK "&amp; IF(ROUNDUP(DAY(tbl_raw_data[[#This Row],[updated_date]])/7,0)=5,4,ROUNDUP(DAY(tbl_raw_data[[#This Row],[updated_date]])/7,0))</f>
        <v>WEEK 4</v>
      </c>
      <c r="N1947" s="50" t="str">
        <f>UPPER(VLOOKUP(tbl_raw_data[[#This Row],[Analyst]],Settiings!$A$2:$B$16,2,0))</f>
        <v>MERCEDES</v>
      </c>
      <c r="O1947" s="50" t="str">
        <f>TRIM(UPPER(tbl_raw_data[[#This Row],[Outcome]]))</f>
        <v>WITHDRAW</v>
      </c>
      <c r="P1947" s="50" t="str">
        <f>TRIM(UPPER(tbl_raw_data[[#This Row],[Queue Name]]))</f>
        <v>CONSUMER POST BUREAU</v>
      </c>
      <c r="Q1947" s="50" t="str">
        <f>IF(tbl_raw_data[[#This Row],[Time taken in min]]&lt;=Settiings!$D$2,"SLA_MET","SLA_NOT_MET")</f>
        <v>SLA_MET</v>
      </c>
      <c r="R1947" s="94"/>
    </row>
    <row r="1948" spans="1:18" x14ac:dyDescent="0.3">
      <c r="A1948" s="14" t="s">
        <v>6254</v>
      </c>
      <c r="B1948" s="9">
        <v>45162.911041666666</v>
      </c>
      <c r="C1948" s="30">
        <v>45162.914930555555</v>
      </c>
      <c r="D1948" s="31" t="s">
        <v>8</v>
      </c>
      <c r="E1948" s="31" t="s">
        <v>19</v>
      </c>
      <c r="F1948" s="31" t="s">
        <v>686</v>
      </c>
      <c r="G1948" s="33"/>
      <c r="H1948" s="78" t="s">
        <v>7449</v>
      </c>
      <c r="I1948" s="48">
        <f>tbl_raw_data[[#This Row],[Date Actioned]]-tbl_raw_data[[#This Row],[Date Tagged]]</f>
        <v>3.8888888884685002E-3</v>
      </c>
      <c r="J1948" s="46">
        <f>HOUR(tbl_raw_data[[#This Row],[Time_taken]])*60+MINUTE(tbl_raw_data[[#This Row],[Time_taken]])+SECOND(tbl_raw_data[[#This Row],[Time_taken]])/60</f>
        <v>5.6</v>
      </c>
      <c r="K1948" s="52">
        <f>DATE(YEAR(tbl_raw_data[[#This Row],[Date Actioned]]),MONTH(tbl_raw_data[[#This Row],[Date Actioned]]),DAY(tbl_raw_data[[#This Row],[Date Actioned]]))</f>
        <v>45162</v>
      </c>
      <c r="L1948" s="50" t="str">
        <f>UPPER(TEXT(tbl_raw_data[[#This Row],[updated_date]],"MMMM"))</f>
        <v>AUGUST</v>
      </c>
      <c r="M1948" s="50" t="str">
        <f>"WEEK "&amp; IF(ROUNDUP(DAY(tbl_raw_data[[#This Row],[updated_date]])/7,0)=5,4,ROUNDUP(DAY(tbl_raw_data[[#This Row],[updated_date]])/7,0))</f>
        <v>WEEK 4</v>
      </c>
      <c r="N1948" s="50" t="str">
        <f>UPPER(VLOOKUP(tbl_raw_data[[#This Row],[Analyst]],Settiings!$A$2:$B$16,2,0))</f>
        <v>FARDIN</v>
      </c>
      <c r="O1948" s="50" t="str">
        <f>TRIM(UPPER(tbl_raw_data[[#This Row],[Outcome]]))</f>
        <v>WITHDRAW</v>
      </c>
      <c r="P1948" s="50" t="str">
        <f>TRIM(UPPER(tbl_raw_data[[#This Row],[Queue Name]]))</f>
        <v>CONSUMER POST BUREAU</v>
      </c>
      <c r="Q1948" s="50" t="str">
        <f>IF(tbl_raw_data[[#This Row],[Time taken in min]]&lt;=Settiings!$D$2,"SLA_MET","SLA_NOT_MET")</f>
        <v>SLA_MET</v>
      </c>
      <c r="R1948" s="94"/>
    </row>
    <row r="1949" spans="1:18" x14ac:dyDescent="0.3">
      <c r="A1949" s="20" t="s">
        <v>6255</v>
      </c>
      <c r="B1949" s="15">
        <v>45162.930243055554</v>
      </c>
      <c r="C1949" s="28">
        <v>45162.932696759257</v>
      </c>
      <c r="D1949" s="29" t="s">
        <v>8</v>
      </c>
      <c r="E1949" s="29" t="s">
        <v>19</v>
      </c>
      <c r="F1949" s="29" t="s">
        <v>686</v>
      </c>
      <c r="G1949" s="32"/>
      <c r="H1949" s="78" t="s">
        <v>7449</v>
      </c>
      <c r="I1949" s="48">
        <f>tbl_raw_data[[#This Row],[Date Actioned]]-tbl_raw_data[[#This Row],[Date Tagged]]</f>
        <v>2.4537037024856545E-3</v>
      </c>
      <c r="J1949" s="46">
        <f>HOUR(tbl_raw_data[[#This Row],[Time_taken]])*60+MINUTE(tbl_raw_data[[#This Row],[Time_taken]])+SECOND(tbl_raw_data[[#This Row],[Time_taken]])/60</f>
        <v>3.5333333333333332</v>
      </c>
      <c r="K1949" s="52">
        <f>DATE(YEAR(tbl_raw_data[[#This Row],[Date Actioned]]),MONTH(tbl_raw_data[[#This Row],[Date Actioned]]),DAY(tbl_raw_data[[#This Row],[Date Actioned]]))</f>
        <v>45162</v>
      </c>
      <c r="L1949" s="50" t="str">
        <f>UPPER(TEXT(tbl_raw_data[[#This Row],[updated_date]],"MMMM"))</f>
        <v>AUGUST</v>
      </c>
      <c r="M1949" s="50" t="str">
        <f>"WEEK "&amp; IF(ROUNDUP(DAY(tbl_raw_data[[#This Row],[updated_date]])/7,0)=5,4,ROUNDUP(DAY(tbl_raw_data[[#This Row],[updated_date]])/7,0))</f>
        <v>WEEK 4</v>
      </c>
      <c r="N1949" s="50" t="str">
        <f>UPPER(VLOOKUP(tbl_raw_data[[#This Row],[Analyst]],Settiings!$A$2:$B$16,2,0))</f>
        <v>FARDIN</v>
      </c>
      <c r="O1949" s="50" t="str">
        <f>TRIM(UPPER(tbl_raw_data[[#This Row],[Outcome]]))</f>
        <v>WITHDRAW</v>
      </c>
      <c r="P1949" s="50" t="str">
        <f>TRIM(UPPER(tbl_raw_data[[#This Row],[Queue Name]]))</f>
        <v>CONSUMER POST BUREAU</v>
      </c>
      <c r="Q1949" s="50" t="str">
        <f>IF(tbl_raw_data[[#This Row],[Time taken in min]]&lt;=Settiings!$D$2,"SLA_MET","SLA_NOT_MET")</f>
        <v>SLA_MET</v>
      </c>
      <c r="R1949" s="94"/>
    </row>
    <row r="1950" spans="1:18" x14ac:dyDescent="0.3">
      <c r="A1950" s="23" t="s">
        <v>6260</v>
      </c>
      <c r="B1950" s="9">
        <v>45163.407129629632</v>
      </c>
      <c r="C1950" s="30">
        <v>45163.410821759258</v>
      </c>
      <c r="D1950" s="31" t="s">
        <v>8</v>
      </c>
      <c r="E1950" s="31" t="s">
        <v>19</v>
      </c>
      <c r="F1950" s="31" t="s">
        <v>24</v>
      </c>
      <c r="G1950" s="33"/>
      <c r="H1950" s="78" t="s">
        <v>7449</v>
      </c>
      <c r="I1950" s="48">
        <f>tbl_raw_data[[#This Row],[Date Actioned]]-tbl_raw_data[[#This Row],[Date Tagged]]</f>
        <v>3.6921296268701553E-3</v>
      </c>
      <c r="J1950" s="46">
        <f>HOUR(tbl_raw_data[[#This Row],[Time_taken]])*60+MINUTE(tbl_raw_data[[#This Row],[Time_taken]])+SECOND(tbl_raw_data[[#This Row],[Time_taken]])/60</f>
        <v>5.3166666666666664</v>
      </c>
      <c r="K1950" s="52">
        <f>DATE(YEAR(tbl_raw_data[[#This Row],[Date Actioned]]),MONTH(tbl_raw_data[[#This Row],[Date Actioned]]),DAY(tbl_raw_data[[#This Row],[Date Actioned]]))</f>
        <v>45163</v>
      </c>
      <c r="L1950" s="50" t="str">
        <f>UPPER(TEXT(tbl_raw_data[[#This Row],[updated_date]],"MMMM"))</f>
        <v>AUGUST</v>
      </c>
      <c r="M1950" s="50" t="str">
        <f>"WEEK "&amp; IF(ROUNDUP(DAY(tbl_raw_data[[#This Row],[updated_date]])/7,0)=5,4,ROUNDUP(DAY(tbl_raw_data[[#This Row],[updated_date]])/7,0))</f>
        <v>WEEK 4</v>
      </c>
      <c r="N1950" s="50" t="str">
        <f>UPPER(VLOOKUP(tbl_raw_data[[#This Row],[Analyst]],Settiings!$A$2:$B$16,2,0))</f>
        <v>QUADIR</v>
      </c>
      <c r="O1950" s="50" t="str">
        <f>TRIM(UPPER(tbl_raw_data[[#This Row],[Outcome]]))</f>
        <v>WITHDRAW</v>
      </c>
      <c r="P1950" s="50" t="str">
        <f>TRIM(UPPER(tbl_raw_data[[#This Row],[Queue Name]]))</f>
        <v>CONSUMER POST BUREAU</v>
      </c>
      <c r="Q1950" s="50" t="str">
        <f>IF(tbl_raw_data[[#This Row],[Time taken in min]]&lt;=Settiings!$D$2,"SLA_MET","SLA_NOT_MET")</f>
        <v>SLA_MET</v>
      </c>
      <c r="R1950" s="94"/>
    </row>
    <row r="1951" spans="1:18" x14ac:dyDescent="0.3">
      <c r="A1951" s="14" t="s">
        <v>6268</v>
      </c>
      <c r="B1951" s="15">
        <v>45163.435381944444</v>
      </c>
      <c r="C1951" s="28">
        <v>45163.442604166667</v>
      </c>
      <c r="D1951" s="29" t="s">
        <v>8</v>
      </c>
      <c r="E1951" s="29" t="s">
        <v>19</v>
      </c>
      <c r="F1951" s="29" t="s">
        <v>65</v>
      </c>
      <c r="G1951" s="32"/>
      <c r="H1951" s="78" t="s">
        <v>7449</v>
      </c>
      <c r="I1951" s="48">
        <f>tbl_raw_data[[#This Row],[Date Actioned]]-tbl_raw_data[[#This Row],[Date Tagged]]</f>
        <v>7.2222222224809229E-3</v>
      </c>
      <c r="J1951" s="46">
        <f>HOUR(tbl_raw_data[[#This Row],[Time_taken]])*60+MINUTE(tbl_raw_data[[#This Row],[Time_taken]])+SECOND(tbl_raw_data[[#This Row],[Time_taken]])/60</f>
        <v>10.4</v>
      </c>
      <c r="K1951" s="52">
        <f>DATE(YEAR(tbl_raw_data[[#This Row],[Date Actioned]]),MONTH(tbl_raw_data[[#This Row],[Date Actioned]]),DAY(tbl_raw_data[[#This Row],[Date Actioned]]))</f>
        <v>45163</v>
      </c>
      <c r="L1951" s="50" t="str">
        <f>UPPER(TEXT(tbl_raw_data[[#This Row],[updated_date]],"MMMM"))</f>
        <v>AUGUST</v>
      </c>
      <c r="M1951" s="50" t="str">
        <f>"WEEK "&amp; IF(ROUNDUP(DAY(tbl_raw_data[[#This Row],[updated_date]])/7,0)=5,4,ROUNDUP(DAY(tbl_raw_data[[#This Row],[updated_date]])/7,0))</f>
        <v>WEEK 4</v>
      </c>
      <c r="N1951" s="50" t="str">
        <f>UPPER(VLOOKUP(tbl_raw_data[[#This Row],[Analyst]],Settiings!$A$2:$B$16,2,0))</f>
        <v>SAM</v>
      </c>
      <c r="O1951" s="50" t="str">
        <f>TRIM(UPPER(tbl_raw_data[[#This Row],[Outcome]]))</f>
        <v>WITHDRAW</v>
      </c>
      <c r="P1951" s="50" t="str">
        <f>TRIM(UPPER(tbl_raw_data[[#This Row],[Queue Name]]))</f>
        <v>CONSUMER POST BUREAU</v>
      </c>
      <c r="Q1951" s="50" t="str">
        <f>IF(tbl_raw_data[[#This Row],[Time taken in min]]&lt;=Settiings!$D$2,"SLA_MET","SLA_NOT_MET")</f>
        <v>SLA_MET</v>
      </c>
      <c r="R1951" s="94"/>
    </row>
    <row r="1952" spans="1:18" x14ac:dyDescent="0.3">
      <c r="A1952" s="23" t="s">
        <v>6271</v>
      </c>
      <c r="B1952" s="15">
        <v>45163.442939814813</v>
      </c>
      <c r="C1952" s="28">
        <v>45163.450636574074</v>
      </c>
      <c r="D1952" s="29" t="s">
        <v>8</v>
      </c>
      <c r="E1952" s="29" t="s">
        <v>9</v>
      </c>
      <c r="F1952" s="29" t="s">
        <v>50</v>
      </c>
      <c r="G1952" s="32"/>
      <c r="H1952" s="78" t="s">
        <v>7449</v>
      </c>
      <c r="I1952" s="48">
        <f>tbl_raw_data[[#This Row],[Date Actioned]]-tbl_raw_data[[#This Row],[Date Tagged]]</f>
        <v>7.6967592613073066E-3</v>
      </c>
      <c r="J1952" s="46">
        <f>HOUR(tbl_raw_data[[#This Row],[Time_taken]])*60+MINUTE(tbl_raw_data[[#This Row],[Time_taken]])+SECOND(tbl_raw_data[[#This Row],[Time_taken]])/60</f>
        <v>11.083333333333334</v>
      </c>
      <c r="K1952" s="52">
        <f>DATE(YEAR(tbl_raw_data[[#This Row],[Date Actioned]]),MONTH(tbl_raw_data[[#This Row],[Date Actioned]]),DAY(tbl_raw_data[[#This Row],[Date Actioned]]))</f>
        <v>45163</v>
      </c>
      <c r="L1952" s="50" t="str">
        <f>UPPER(TEXT(tbl_raw_data[[#This Row],[updated_date]],"MMMM"))</f>
        <v>AUGUST</v>
      </c>
      <c r="M1952" s="50" t="str">
        <f>"WEEK "&amp; IF(ROUNDUP(DAY(tbl_raw_data[[#This Row],[updated_date]])/7,0)=5,4,ROUNDUP(DAY(tbl_raw_data[[#This Row],[updated_date]])/7,0))</f>
        <v>WEEK 4</v>
      </c>
      <c r="N1952" s="50" t="str">
        <f>UPPER(VLOOKUP(tbl_raw_data[[#This Row],[Analyst]],Settiings!$A$2:$B$16,2,0))</f>
        <v>SHAHID</v>
      </c>
      <c r="O1952" s="50" t="str">
        <f>TRIM(UPPER(tbl_raw_data[[#This Row],[Outcome]]))</f>
        <v>WITHDRAW</v>
      </c>
      <c r="P1952" s="50" t="str">
        <f>TRIM(UPPER(tbl_raw_data[[#This Row],[Queue Name]]))</f>
        <v>CONSUMER EXISTING</v>
      </c>
      <c r="Q1952" s="50" t="str">
        <f>IF(tbl_raw_data[[#This Row],[Time taken in min]]&lt;=Settiings!$D$2,"SLA_MET","SLA_NOT_MET")</f>
        <v>SLA_MET</v>
      </c>
      <c r="R1952" s="94"/>
    </row>
    <row r="1953" spans="1:18" x14ac:dyDescent="0.3">
      <c r="A1953" s="20" t="s">
        <v>6275</v>
      </c>
      <c r="B1953" s="15">
        <v>45163.454918981479</v>
      </c>
      <c r="C1953" s="28">
        <v>45163.459050925929</v>
      </c>
      <c r="D1953" s="29" t="s">
        <v>8</v>
      </c>
      <c r="E1953" s="29" t="s">
        <v>19</v>
      </c>
      <c r="F1953" s="29" t="s">
        <v>24</v>
      </c>
      <c r="G1953" s="32"/>
      <c r="H1953" s="78" t="s">
        <v>7449</v>
      </c>
      <c r="I1953" s="48">
        <f>tbl_raw_data[[#This Row],[Date Actioned]]-tbl_raw_data[[#This Row],[Date Tagged]]</f>
        <v>4.1319444499094971E-3</v>
      </c>
      <c r="J1953" s="46">
        <f>HOUR(tbl_raw_data[[#This Row],[Time_taken]])*60+MINUTE(tbl_raw_data[[#This Row],[Time_taken]])+SECOND(tbl_raw_data[[#This Row],[Time_taken]])/60</f>
        <v>5.95</v>
      </c>
      <c r="K1953" s="52">
        <f>DATE(YEAR(tbl_raw_data[[#This Row],[Date Actioned]]),MONTH(tbl_raw_data[[#This Row],[Date Actioned]]),DAY(tbl_raw_data[[#This Row],[Date Actioned]]))</f>
        <v>45163</v>
      </c>
      <c r="L1953" s="50" t="str">
        <f>UPPER(TEXT(tbl_raw_data[[#This Row],[updated_date]],"MMMM"))</f>
        <v>AUGUST</v>
      </c>
      <c r="M1953" s="50" t="str">
        <f>"WEEK "&amp; IF(ROUNDUP(DAY(tbl_raw_data[[#This Row],[updated_date]])/7,0)=5,4,ROUNDUP(DAY(tbl_raw_data[[#This Row],[updated_date]])/7,0))</f>
        <v>WEEK 4</v>
      </c>
      <c r="N1953" s="50" t="str">
        <f>UPPER(VLOOKUP(tbl_raw_data[[#This Row],[Analyst]],Settiings!$A$2:$B$16,2,0))</f>
        <v>QUADIR</v>
      </c>
      <c r="O1953" s="50" t="str">
        <f>TRIM(UPPER(tbl_raw_data[[#This Row],[Outcome]]))</f>
        <v>WITHDRAW</v>
      </c>
      <c r="P1953" s="50" t="str">
        <f>TRIM(UPPER(tbl_raw_data[[#This Row],[Queue Name]]))</f>
        <v>CONSUMER POST BUREAU</v>
      </c>
      <c r="Q1953" s="50" t="str">
        <f>IF(tbl_raw_data[[#This Row],[Time taken in min]]&lt;=Settiings!$D$2,"SLA_MET","SLA_NOT_MET")</f>
        <v>SLA_MET</v>
      </c>
      <c r="R1953" s="94"/>
    </row>
    <row r="1954" spans="1:18" x14ac:dyDescent="0.3">
      <c r="A1954" s="20" t="s">
        <v>6287</v>
      </c>
      <c r="B1954" s="9">
        <v>45163.479016203702</v>
      </c>
      <c r="C1954" s="30">
        <v>45163.489849537036</v>
      </c>
      <c r="D1954" s="31" t="s">
        <v>8</v>
      </c>
      <c r="E1954" s="31" t="s">
        <v>19</v>
      </c>
      <c r="F1954" s="31" t="s">
        <v>50</v>
      </c>
      <c r="G1954" s="33"/>
      <c r="H1954" s="78" t="s">
        <v>7449</v>
      </c>
      <c r="I1954" s="48">
        <f>tbl_raw_data[[#This Row],[Date Actioned]]-tbl_raw_data[[#This Row],[Date Tagged]]</f>
        <v>1.0833333333721384E-2</v>
      </c>
      <c r="J1954" s="46">
        <f>HOUR(tbl_raw_data[[#This Row],[Time_taken]])*60+MINUTE(tbl_raw_data[[#This Row],[Time_taken]])+SECOND(tbl_raw_data[[#This Row],[Time_taken]])/60</f>
        <v>15.6</v>
      </c>
      <c r="K1954" s="52">
        <f>DATE(YEAR(tbl_raw_data[[#This Row],[Date Actioned]]),MONTH(tbl_raw_data[[#This Row],[Date Actioned]]),DAY(tbl_raw_data[[#This Row],[Date Actioned]]))</f>
        <v>45163</v>
      </c>
      <c r="L1954" s="50" t="str">
        <f>UPPER(TEXT(tbl_raw_data[[#This Row],[updated_date]],"MMMM"))</f>
        <v>AUGUST</v>
      </c>
      <c r="M1954" s="50" t="str">
        <f>"WEEK "&amp; IF(ROUNDUP(DAY(tbl_raw_data[[#This Row],[updated_date]])/7,0)=5,4,ROUNDUP(DAY(tbl_raw_data[[#This Row],[updated_date]])/7,0))</f>
        <v>WEEK 4</v>
      </c>
      <c r="N1954" s="50" t="str">
        <f>UPPER(VLOOKUP(tbl_raw_data[[#This Row],[Analyst]],Settiings!$A$2:$B$16,2,0))</f>
        <v>SHAHID</v>
      </c>
      <c r="O1954" s="50" t="str">
        <f>TRIM(UPPER(tbl_raw_data[[#This Row],[Outcome]]))</f>
        <v>WITHDRAW</v>
      </c>
      <c r="P1954" s="50" t="str">
        <f>TRIM(UPPER(tbl_raw_data[[#This Row],[Queue Name]]))</f>
        <v>CONSUMER POST BUREAU</v>
      </c>
      <c r="Q1954" s="50" t="str">
        <f>IF(tbl_raw_data[[#This Row],[Time taken in min]]&lt;=Settiings!$D$2,"SLA_MET","SLA_NOT_MET")</f>
        <v>SLA_MET</v>
      </c>
      <c r="R1954" s="94"/>
    </row>
    <row r="1955" spans="1:18" x14ac:dyDescent="0.3">
      <c r="A1955" s="20" t="s">
        <v>6308</v>
      </c>
      <c r="B1955" s="15">
        <v>45163.522939814815</v>
      </c>
      <c r="C1955" s="28">
        <v>45163.538425925923</v>
      </c>
      <c r="D1955" s="29" t="s">
        <v>8</v>
      </c>
      <c r="E1955" s="29" t="s">
        <v>19</v>
      </c>
      <c r="F1955" s="29" t="s">
        <v>76</v>
      </c>
      <c r="G1955" s="32"/>
      <c r="H1955" s="78" t="s">
        <v>7449</v>
      </c>
      <c r="I1955" s="48">
        <f>tbl_raw_data[[#This Row],[Date Actioned]]-tbl_raw_data[[#This Row],[Date Tagged]]</f>
        <v>1.5486111107748002E-2</v>
      </c>
      <c r="J1955" s="46">
        <f>HOUR(tbl_raw_data[[#This Row],[Time_taken]])*60+MINUTE(tbl_raw_data[[#This Row],[Time_taken]])+SECOND(tbl_raw_data[[#This Row],[Time_taken]])/60</f>
        <v>22.3</v>
      </c>
      <c r="K1955" s="52">
        <f>DATE(YEAR(tbl_raw_data[[#This Row],[Date Actioned]]),MONTH(tbl_raw_data[[#This Row],[Date Actioned]]),DAY(tbl_raw_data[[#This Row],[Date Actioned]]))</f>
        <v>45163</v>
      </c>
      <c r="L1955" s="50" t="str">
        <f>UPPER(TEXT(tbl_raw_data[[#This Row],[updated_date]],"MMMM"))</f>
        <v>AUGUST</v>
      </c>
      <c r="M1955" s="50" t="str">
        <f>"WEEK "&amp; IF(ROUNDUP(DAY(tbl_raw_data[[#This Row],[updated_date]])/7,0)=5,4,ROUNDUP(DAY(tbl_raw_data[[#This Row],[updated_date]])/7,0))</f>
        <v>WEEK 4</v>
      </c>
      <c r="N1955" s="50" t="str">
        <f>UPPER(VLOOKUP(tbl_raw_data[[#This Row],[Analyst]],Settiings!$A$2:$B$16,2,0))</f>
        <v>ROHAN</v>
      </c>
      <c r="O1955" s="50" t="str">
        <f>TRIM(UPPER(tbl_raw_data[[#This Row],[Outcome]]))</f>
        <v>WITHDRAW</v>
      </c>
      <c r="P1955" s="50" t="str">
        <f>TRIM(UPPER(tbl_raw_data[[#This Row],[Queue Name]]))</f>
        <v>CONSUMER POST BUREAU</v>
      </c>
      <c r="Q1955" s="50" t="str">
        <f>IF(tbl_raw_data[[#This Row],[Time taken in min]]&lt;=Settiings!$D$2,"SLA_MET","SLA_NOT_MET")</f>
        <v>SLA_NOT_MET</v>
      </c>
      <c r="R1955" s="94"/>
    </row>
    <row r="1956" spans="1:18" x14ac:dyDescent="0.3">
      <c r="A1956" s="20" t="s">
        <v>6317</v>
      </c>
      <c r="B1956" s="9">
        <v>45163.535983796297</v>
      </c>
      <c r="C1956" s="30">
        <v>45163.543113425927</v>
      </c>
      <c r="D1956" s="31" t="s">
        <v>8</v>
      </c>
      <c r="E1956" s="31" t="s">
        <v>19</v>
      </c>
      <c r="F1956" s="31" t="s">
        <v>24</v>
      </c>
      <c r="G1956" s="33"/>
      <c r="H1956" s="78" t="s">
        <v>7449</v>
      </c>
      <c r="I1956" s="48">
        <f>tbl_raw_data[[#This Row],[Date Actioned]]-tbl_raw_data[[#This Row],[Date Tagged]]</f>
        <v>7.1296296300715767E-3</v>
      </c>
      <c r="J1956" s="46">
        <f>HOUR(tbl_raw_data[[#This Row],[Time_taken]])*60+MINUTE(tbl_raw_data[[#This Row],[Time_taken]])+SECOND(tbl_raw_data[[#This Row],[Time_taken]])/60</f>
        <v>10.266666666666667</v>
      </c>
      <c r="K1956" s="52">
        <f>DATE(YEAR(tbl_raw_data[[#This Row],[Date Actioned]]),MONTH(tbl_raw_data[[#This Row],[Date Actioned]]),DAY(tbl_raw_data[[#This Row],[Date Actioned]]))</f>
        <v>45163</v>
      </c>
      <c r="L1956" s="50" t="str">
        <f>UPPER(TEXT(tbl_raw_data[[#This Row],[updated_date]],"MMMM"))</f>
        <v>AUGUST</v>
      </c>
      <c r="M1956" s="50" t="str">
        <f>"WEEK "&amp; IF(ROUNDUP(DAY(tbl_raw_data[[#This Row],[updated_date]])/7,0)=5,4,ROUNDUP(DAY(tbl_raw_data[[#This Row],[updated_date]])/7,0))</f>
        <v>WEEK 4</v>
      </c>
      <c r="N1956" s="50" t="str">
        <f>UPPER(VLOOKUP(tbl_raw_data[[#This Row],[Analyst]],Settiings!$A$2:$B$16,2,0))</f>
        <v>QUADIR</v>
      </c>
      <c r="O1956" s="50" t="str">
        <f>TRIM(UPPER(tbl_raw_data[[#This Row],[Outcome]]))</f>
        <v>WITHDRAW</v>
      </c>
      <c r="P1956" s="50" t="str">
        <f>TRIM(UPPER(tbl_raw_data[[#This Row],[Queue Name]]))</f>
        <v>CONSUMER POST BUREAU</v>
      </c>
      <c r="Q1956" s="50" t="str">
        <f>IF(tbl_raw_data[[#This Row],[Time taken in min]]&lt;=Settiings!$D$2,"SLA_MET","SLA_NOT_MET")</f>
        <v>SLA_MET</v>
      </c>
      <c r="R1956" s="94"/>
    </row>
    <row r="1957" spans="1:18" x14ac:dyDescent="0.3">
      <c r="A1957" s="14" t="s">
        <v>6364</v>
      </c>
      <c r="B1957" s="9">
        <v>45163.619409722225</v>
      </c>
      <c r="C1957" s="30">
        <v>45163.622002314813</v>
      </c>
      <c r="D1957" s="31" t="s">
        <v>8</v>
      </c>
      <c r="E1957" s="31" t="s">
        <v>19</v>
      </c>
      <c r="F1957" s="31" t="s">
        <v>50</v>
      </c>
      <c r="G1957" s="33"/>
      <c r="H1957" s="78" t="s">
        <v>7449</v>
      </c>
      <c r="I1957" s="48">
        <f>tbl_raw_data[[#This Row],[Date Actioned]]-tbl_raw_data[[#This Row],[Date Tagged]]</f>
        <v>2.5925925874616951E-3</v>
      </c>
      <c r="J1957" s="46">
        <f>HOUR(tbl_raw_data[[#This Row],[Time_taken]])*60+MINUTE(tbl_raw_data[[#This Row],[Time_taken]])+SECOND(tbl_raw_data[[#This Row],[Time_taken]])/60</f>
        <v>3.7333333333333334</v>
      </c>
      <c r="K1957" s="52">
        <f>DATE(YEAR(tbl_raw_data[[#This Row],[Date Actioned]]),MONTH(tbl_raw_data[[#This Row],[Date Actioned]]),DAY(tbl_raw_data[[#This Row],[Date Actioned]]))</f>
        <v>45163</v>
      </c>
      <c r="L1957" s="50" t="str">
        <f>UPPER(TEXT(tbl_raw_data[[#This Row],[updated_date]],"MMMM"))</f>
        <v>AUGUST</v>
      </c>
      <c r="M1957" s="50" t="str">
        <f>"WEEK "&amp; IF(ROUNDUP(DAY(tbl_raw_data[[#This Row],[updated_date]])/7,0)=5,4,ROUNDUP(DAY(tbl_raw_data[[#This Row],[updated_date]])/7,0))</f>
        <v>WEEK 4</v>
      </c>
      <c r="N1957" s="50" t="str">
        <f>UPPER(VLOOKUP(tbl_raw_data[[#This Row],[Analyst]],Settiings!$A$2:$B$16,2,0))</f>
        <v>SHAHID</v>
      </c>
      <c r="O1957" s="50" t="str">
        <f>TRIM(UPPER(tbl_raw_data[[#This Row],[Outcome]]))</f>
        <v>WITHDRAW</v>
      </c>
      <c r="P1957" s="50" t="str">
        <f>TRIM(UPPER(tbl_raw_data[[#This Row],[Queue Name]]))</f>
        <v>CONSUMER POST BUREAU</v>
      </c>
      <c r="Q1957" s="50" t="str">
        <f>IF(tbl_raw_data[[#This Row],[Time taken in min]]&lt;=Settiings!$D$2,"SLA_MET","SLA_NOT_MET")</f>
        <v>SLA_MET</v>
      </c>
      <c r="R1957" s="94"/>
    </row>
    <row r="1958" spans="1:18" x14ac:dyDescent="0.3">
      <c r="A1958" s="23" t="s">
        <v>6409</v>
      </c>
      <c r="B1958" s="9">
        <v>45163.686284722222</v>
      </c>
      <c r="C1958" s="30">
        <v>45163.710034722222</v>
      </c>
      <c r="D1958" s="31" t="s">
        <v>8</v>
      </c>
      <c r="E1958" s="31" t="s">
        <v>19</v>
      </c>
      <c r="F1958" s="31" t="s">
        <v>76</v>
      </c>
      <c r="G1958" s="33"/>
      <c r="H1958" s="78" t="s">
        <v>7449</v>
      </c>
      <c r="I1958" s="48">
        <f>tbl_raw_data[[#This Row],[Date Actioned]]-tbl_raw_data[[#This Row],[Date Tagged]]</f>
        <v>2.3750000000291038E-2</v>
      </c>
      <c r="J1958" s="46">
        <f>HOUR(tbl_raw_data[[#This Row],[Time_taken]])*60+MINUTE(tbl_raw_data[[#This Row],[Time_taken]])+SECOND(tbl_raw_data[[#This Row],[Time_taken]])/60</f>
        <v>34.200000000000003</v>
      </c>
      <c r="K1958" s="52">
        <f>DATE(YEAR(tbl_raw_data[[#This Row],[Date Actioned]]),MONTH(tbl_raw_data[[#This Row],[Date Actioned]]),DAY(tbl_raw_data[[#This Row],[Date Actioned]]))</f>
        <v>45163</v>
      </c>
      <c r="L1958" s="50" t="str">
        <f>UPPER(TEXT(tbl_raw_data[[#This Row],[updated_date]],"MMMM"))</f>
        <v>AUGUST</v>
      </c>
      <c r="M1958" s="50" t="str">
        <f>"WEEK "&amp; IF(ROUNDUP(DAY(tbl_raw_data[[#This Row],[updated_date]])/7,0)=5,4,ROUNDUP(DAY(tbl_raw_data[[#This Row],[updated_date]])/7,0))</f>
        <v>WEEK 4</v>
      </c>
      <c r="N1958" s="50" t="str">
        <f>UPPER(VLOOKUP(tbl_raw_data[[#This Row],[Analyst]],Settiings!$A$2:$B$16,2,0))</f>
        <v>ROHAN</v>
      </c>
      <c r="O1958" s="50" t="str">
        <f>TRIM(UPPER(tbl_raw_data[[#This Row],[Outcome]]))</f>
        <v>WITHDRAW</v>
      </c>
      <c r="P1958" s="50" t="str">
        <f>TRIM(UPPER(tbl_raw_data[[#This Row],[Queue Name]]))</f>
        <v>CONSUMER POST BUREAU</v>
      </c>
      <c r="Q1958" s="50" t="str">
        <f>IF(tbl_raw_data[[#This Row],[Time taken in min]]&lt;=Settiings!$D$2,"SLA_MET","SLA_NOT_MET")</f>
        <v>SLA_NOT_MET</v>
      </c>
      <c r="R1958" s="94"/>
    </row>
    <row r="1959" spans="1:18" x14ac:dyDescent="0.3">
      <c r="A1959" s="20" t="s">
        <v>6443</v>
      </c>
      <c r="B1959" s="9">
        <v>45163.73878472222</v>
      </c>
      <c r="C1959" s="30">
        <v>45163.743194444447</v>
      </c>
      <c r="D1959" s="31" t="s">
        <v>8</v>
      </c>
      <c r="E1959" s="31" t="s">
        <v>19</v>
      </c>
      <c r="F1959" s="31" t="s">
        <v>50</v>
      </c>
      <c r="G1959" s="33"/>
      <c r="H1959" s="78" t="s">
        <v>7449</v>
      </c>
      <c r="I1959" s="48">
        <f>tbl_raw_data[[#This Row],[Date Actioned]]-tbl_raw_data[[#This Row],[Date Tagged]]</f>
        <v>4.4097222271375358E-3</v>
      </c>
      <c r="J1959" s="46">
        <f>HOUR(tbl_raw_data[[#This Row],[Time_taken]])*60+MINUTE(tbl_raw_data[[#This Row],[Time_taken]])+SECOND(tbl_raw_data[[#This Row],[Time_taken]])/60</f>
        <v>6.35</v>
      </c>
      <c r="K1959" s="52">
        <f>DATE(YEAR(tbl_raw_data[[#This Row],[Date Actioned]]),MONTH(tbl_raw_data[[#This Row],[Date Actioned]]),DAY(tbl_raw_data[[#This Row],[Date Actioned]]))</f>
        <v>45163</v>
      </c>
      <c r="L1959" s="50" t="str">
        <f>UPPER(TEXT(tbl_raw_data[[#This Row],[updated_date]],"MMMM"))</f>
        <v>AUGUST</v>
      </c>
      <c r="M1959" s="50" t="str">
        <f>"WEEK "&amp; IF(ROUNDUP(DAY(tbl_raw_data[[#This Row],[updated_date]])/7,0)=5,4,ROUNDUP(DAY(tbl_raw_data[[#This Row],[updated_date]])/7,0))</f>
        <v>WEEK 4</v>
      </c>
      <c r="N1959" s="50" t="str">
        <f>UPPER(VLOOKUP(tbl_raw_data[[#This Row],[Analyst]],Settiings!$A$2:$B$16,2,0))</f>
        <v>SHAHID</v>
      </c>
      <c r="O1959" s="50" t="str">
        <f>TRIM(UPPER(tbl_raw_data[[#This Row],[Outcome]]))</f>
        <v>WITHDRAW</v>
      </c>
      <c r="P1959" s="50" t="str">
        <f>TRIM(UPPER(tbl_raw_data[[#This Row],[Queue Name]]))</f>
        <v>CONSUMER POST BUREAU</v>
      </c>
      <c r="Q1959" s="50" t="str">
        <f>IF(tbl_raw_data[[#This Row],[Time taken in min]]&lt;=Settiings!$D$2,"SLA_MET","SLA_NOT_MET")</f>
        <v>SLA_MET</v>
      </c>
      <c r="R1959" s="94"/>
    </row>
    <row r="1960" spans="1:18" x14ac:dyDescent="0.3">
      <c r="A1960" s="23" t="s">
        <v>6454</v>
      </c>
      <c r="B1960" s="9">
        <v>45164.139328703706</v>
      </c>
      <c r="C1960" s="30">
        <v>45164.35496527778</v>
      </c>
      <c r="D1960" s="31" t="s">
        <v>8</v>
      </c>
      <c r="E1960" s="31" t="s">
        <v>19</v>
      </c>
      <c r="F1960" s="31" t="s">
        <v>50</v>
      </c>
      <c r="G1960" s="33"/>
      <c r="H1960" s="78" t="s">
        <v>7449</v>
      </c>
      <c r="I1960" s="48">
        <f>tbl_raw_data[[#This Row],[Date Actioned]]-tbl_raw_data[[#This Row],[Date Tagged]]</f>
        <v>0.21563657407386927</v>
      </c>
      <c r="J1960" s="46">
        <f>HOUR(tbl_raw_data[[#This Row],[Time_taken]])*60+MINUTE(tbl_raw_data[[#This Row],[Time_taken]])+SECOND(tbl_raw_data[[#This Row],[Time_taken]])/60</f>
        <v>310.51666666666665</v>
      </c>
      <c r="K1960" s="52">
        <f>DATE(YEAR(tbl_raw_data[[#This Row],[Date Actioned]]),MONTH(tbl_raw_data[[#This Row],[Date Actioned]]),DAY(tbl_raw_data[[#This Row],[Date Actioned]]))</f>
        <v>45164</v>
      </c>
      <c r="L1960" s="50" t="str">
        <f>UPPER(TEXT(tbl_raw_data[[#This Row],[updated_date]],"MMMM"))</f>
        <v>AUGUST</v>
      </c>
      <c r="M1960" s="50" t="str">
        <f>"WEEK "&amp; IF(ROUNDUP(DAY(tbl_raw_data[[#This Row],[updated_date]])/7,0)=5,4,ROUNDUP(DAY(tbl_raw_data[[#This Row],[updated_date]])/7,0))</f>
        <v>WEEK 4</v>
      </c>
      <c r="N1960" s="50" t="str">
        <f>UPPER(VLOOKUP(tbl_raw_data[[#This Row],[Analyst]],Settiings!$A$2:$B$16,2,0))</f>
        <v>SHAHID</v>
      </c>
      <c r="O1960" s="50" t="str">
        <f>TRIM(UPPER(tbl_raw_data[[#This Row],[Outcome]]))</f>
        <v>WITHDRAW</v>
      </c>
      <c r="P1960" s="50" t="str">
        <f>TRIM(UPPER(tbl_raw_data[[#This Row],[Queue Name]]))</f>
        <v>CONSUMER POST BUREAU</v>
      </c>
      <c r="Q1960" s="50" t="str">
        <f>IF(tbl_raw_data[[#This Row],[Time taken in min]]&lt;=Settiings!$D$2,"SLA_MET","SLA_NOT_MET")</f>
        <v>SLA_NOT_MET</v>
      </c>
      <c r="R1960" s="94"/>
    </row>
    <row r="1961" spans="1:18" x14ac:dyDescent="0.3">
      <c r="A1961" s="14" t="s">
        <v>6455</v>
      </c>
      <c r="B1961" s="15">
        <v>45164.199386574073</v>
      </c>
      <c r="C1961" s="28">
        <v>45164.357152777775</v>
      </c>
      <c r="D1961" s="29" t="s">
        <v>8</v>
      </c>
      <c r="E1961" s="29" t="s">
        <v>19</v>
      </c>
      <c r="F1961" s="29" t="s">
        <v>50</v>
      </c>
      <c r="G1961" s="32"/>
      <c r="H1961" s="78" t="s">
        <v>7449</v>
      </c>
      <c r="I1961" s="48">
        <f>tbl_raw_data[[#This Row],[Date Actioned]]-tbl_raw_data[[#This Row],[Date Tagged]]</f>
        <v>0.15776620370161254</v>
      </c>
      <c r="J1961" s="46">
        <f>HOUR(tbl_raw_data[[#This Row],[Time_taken]])*60+MINUTE(tbl_raw_data[[#This Row],[Time_taken]])+SECOND(tbl_raw_data[[#This Row],[Time_taken]])/60</f>
        <v>227.18333333333334</v>
      </c>
      <c r="K1961" s="52">
        <f>DATE(YEAR(tbl_raw_data[[#This Row],[Date Actioned]]),MONTH(tbl_raw_data[[#This Row],[Date Actioned]]),DAY(tbl_raw_data[[#This Row],[Date Actioned]]))</f>
        <v>45164</v>
      </c>
      <c r="L1961" s="50" t="str">
        <f>UPPER(TEXT(tbl_raw_data[[#This Row],[updated_date]],"MMMM"))</f>
        <v>AUGUST</v>
      </c>
      <c r="M1961" s="50" t="str">
        <f>"WEEK "&amp; IF(ROUNDUP(DAY(tbl_raw_data[[#This Row],[updated_date]])/7,0)=5,4,ROUNDUP(DAY(tbl_raw_data[[#This Row],[updated_date]])/7,0))</f>
        <v>WEEK 4</v>
      </c>
      <c r="N1961" s="50" t="str">
        <f>UPPER(VLOOKUP(tbl_raw_data[[#This Row],[Analyst]],Settiings!$A$2:$B$16,2,0))</f>
        <v>SHAHID</v>
      </c>
      <c r="O1961" s="50" t="str">
        <f>TRIM(UPPER(tbl_raw_data[[#This Row],[Outcome]]))</f>
        <v>WITHDRAW</v>
      </c>
      <c r="P1961" s="50" t="str">
        <f>TRIM(UPPER(tbl_raw_data[[#This Row],[Queue Name]]))</f>
        <v>CONSUMER POST BUREAU</v>
      </c>
      <c r="Q1961" s="50" t="str">
        <f>IF(tbl_raw_data[[#This Row],[Time taken in min]]&lt;=Settiings!$D$2,"SLA_MET","SLA_NOT_MET")</f>
        <v>SLA_NOT_MET</v>
      </c>
      <c r="R1961" s="94"/>
    </row>
    <row r="1962" spans="1:18" x14ac:dyDescent="0.3">
      <c r="A1962" s="20" t="s">
        <v>6456</v>
      </c>
      <c r="B1962" s="9">
        <v>45164.382361111115</v>
      </c>
      <c r="C1962" s="30">
        <v>45164.385613425926</v>
      </c>
      <c r="D1962" s="31" t="s">
        <v>8</v>
      </c>
      <c r="E1962" s="31" t="s">
        <v>19</v>
      </c>
      <c r="F1962" s="31" t="s">
        <v>50</v>
      </c>
      <c r="G1962" s="33"/>
      <c r="H1962" s="78" t="s">
        <v>7449</v>
      </c>
      <c r="I1962" s="48">
        <f>tbl_raw_data[[#This Row],[Date Actioned]]-tbl_raw_data[[#This Row],[Date Tagged]]</f>
        <v>3.2523148111067712E-3</v>
      </c>
      <c r="J1962" s="46">
        <f>HOUR(tbl_raw_data[[#This Row],[Time_taken]])*60+MINUTE(tbl_raw_data[[#This Row],[Time_taken]])+SECOND(tbl_raw_data[[#This Row],[Time_taken]])/60</f>
        <v>4.6833333333333336</v>
      </c>
      <c r="K1962" s="52">
        <f>DATE(YEAR(tbl_raw_data[[#This Row],[Date Actioned]]),MONTH(tbl_raw_data[[#This Row],[Date Actioned]]),DAY(tbl_raw_data[[#This Row],[Date Actioned]]))</f>
        <v>45164</v>
      </c>
      <c r="L1962" s="50" t="str">
        <f>UPPER(TEXT(tbl_raw_data[[#This Row],[updated_date]],"MMMM"))</f>
        <v>AUGUST</v>
      </c>
      <c r="M1962" s="50" t="str">
        <f>"WEEK "&amp; IF(ROUNDUP(DAY(tbl_raw_data[[#This Row],[updated_date]])/7,0)=5,4,ROUNDUP(DAY(tbl_raw_data[[#This Row],[updated_date]])/7,0))</f>
        <v>WEEK 4</v>
      </c>
      <c r="N1962" s="50" t="str">
        <f>UPPER(VLOOKUP(tbl_raw_data[[#This Row],[Analyst]],Settiings!$A$2:$B$16,2,0))</f>
        <v>SHAHID</v>
      </c>
      <c r="O1962" s="50" t="str">
        <f>TRIM(UPPER(tbl_raw_data[[#This Row],[Outcome]]))</f>
        <v>WITHDRAW</v>
      </c>
      <c r="P1962" s="50" t="str">
        <f>TRIM(UPPER(tbl_raw_data[[#This Row],[Queue Name]]))</f>
        <v>CONSUMER POST BUREAU</v>
      </c>
      <c r="Q1962" s="50" t="str">
        <f>IF(tbl_raw_data[[#This Row],[Time taken in min]]&lt;=Settiings!$D$2,"SLA_MET","SLA_NOT_MET")</f>
        <v>SLA_MET</v>
      </c>
      <c r="R1962" s="94"/>
    </row>
    <row r="1963" spans="1:18" x14ac:dyDescent="0.3">
      <c r="A1963" s="20" t="s">
        <v>6465</v>
      </c>
      <c r="B1963" s="9">
        <v>45164.445752314816</v>
      </c>
      <c r="C1963" s="30">
        <v>45164.44902777778</v>
      </c>
      <c r="D1963" s="31" t="s">
        <v>8</v>
      </c>
      <c r="E1963" s="31" t="s">
        <v>19</v>
      </c>
      <c r="F1963" s="31" t="s">
        <v>50</v>
      </c>
      <c r="G1963" s="33"/>
      <c r="H1963" s="78" t="s">
        <v>7449</v>
      </c>
      <c r="I1963" s="48">
        <f>tbl_raw_data[[#This Row],[Date Actioned]]-tbl_raw_data[[#This Row],[Date Tagged]]</f>
        <v>3.275462964666076E-3</v>
      </c>
      <c r="J1963" s="46">
        <f>HOUR(tbl_raw_data[[#This Row],[Time_taken]])*60+MINUTE(tbl_raw_data[[#This Row],[Time_taken]])+SECOND(tbl_raw_data[[#This Row],[Time_taken]])/60</f>
        <v>4.7166666666666668</v>
      </c>
      <c r="K1963" s="52">
        <f>DATE(YEAR(tbl_raw_data[[#This Row],[Date Actioned]]),MONTH(tbl_raw_data[[#This Row],[Date Actioned]]),DAY(tbl_raw_data[[#This Row],[Date Actioned]]))</f>
        <v>45164</v>
      </c>
      <c r="L1963" s="50" t="str">
        <f>UPPER(TEXT(tbl_raw_data[[#This Row],[updated_date]],"MMMM"))</f>
        <v>AUGUST</v>
      </c>
      <c r="M1963" s="50" t="str">
        <f>"WEEK "&amp; IF(ROUNDUP(DAY(tbl_raw_data[[#This Row],[updated_date]])/7,0)=5,4,ROUNDUP(DAY(tbl_raw_data[[#This Row],[updated_date]])/7,0))</f>
        <v>WEEK 4</v>
      </c>
      <c r="N1963" s="50" t="str">
        <f>UPPER(VLOOKUP(tbl_raw_data[[#This Row],[Analyst]],Settiings!$A$2:$B$16,2,0))</f>
        <v>SHAHID</v>
      </c>
      <c r="O1963" s="50" t="str">
        <f>TRIM(UPPER(tbl_raw_data[[#This Row],[Outcome]]))</f>
        <v>WITHDRAW</v>
      </c>
      <c r="P1963" s="50" t="str">
        <f>TRIM(UPPER(tbl_raw_data[[#This Row],[Queue Name]]))</f>
        <v>CONSUMER POST BUREAU</v>
      </c>
      <c r="Q1963" s="50" t="str">
        <f>IF(tbl_raw_data[[#This Row],[Time taken in min]]&lt;=Settiings!$D$2,"SLA_MET","SLA_NOT_MET")</f>
        <v>SLA_MET</v>
      </c>
      <c r="R1963" s="94"/>
    </row>
    <row r="1964" spans="1:18" x14ac:dyDescent="0.3">
      <c r="A1964" s="14" t="s">
        <v>6491</v>
      </c>
      <c r="B1964" s="9">
        <v>45164.513194444444</v>
      </c>
      <c r="C1964" s="30">
        <v>45164.522696759261</v>
      </c>
      <c r="D1964" s="31" t="s">
        <v>8</v>
      </c>
      <c r="E1964" s="31" t="s">
        <v>19</v>
      </c>
      <c r="F1964" s="31" t="s">
        <v>50</v>
      </c>
      <c r="G1964" s="33"/>
      <c r="H1964" s="78" t="s">
        <v>7449</v>
      </c>
      <c r="I1964" s="48">
        <f>tbl_raw_data[[#This Row],[Date Actioned]]-tbl_raw_data[[#This Row],[Date Tagged]]</f>
        <v>9.5023148169275373E-3</v>
      </c>
      <c r="J1964" s="46">
        <f>HOUR(tbl_raw_data[[#This Row],[Time_taken]])*60+MINUTE(tbl_raw_data[[#This Row],[Time_taken]])+SECOND(tbl_raw_data[[#This Row],[Time_taken]])/60</f>
        <v>13.683333333333334</v>
      </c>
      <c r="K1964" s="52">
        <f>DATE(YEAR(tbl_raw_data[[#This Row],[Date Actioned]]),MONTH(tbl_raw_data[[#This Row],[Date Actioned]]),DAY(tbl_raw_data[[#This Row],[Date Actioned]]))</f>
        <v>45164</v>
      </c>
      <c r="L1964" s="50" t="str">
        <f>UPPER(TEXT(tbl_raw_data[[#This Row],[updated_date]],"MMMM"))</f>
        <v>AUGUST</v>
      </c>
      <c r="M1964" s="50" t="str">
        <f>"WEEK "&amp; IF(ROUNDUP(DAY(tbl_raw_data[[#This Row],[updated_date]])/7,0)=5,4,ROUNDUP(DAY(tbl_raw_data[[#This Row],[updated_date]])/7,0))</f>
        <v>WEEK 4</v>
      </c>
      <c r="N1964" s="50" t="str">
        <f>UPPER(VLOOKUP(tbl_raw_data[[#This Row],[Analyst]],Settiings!$A$2:$B$16,2,0))</f>
        <v>SHAHID</v>
      </c>
      <c r="O1964" s="50" t="str">
        <f>TRIM(UPPER(tbl_raw_data[[#This Row],[Outcome]]))</f>
        <v>WITHDRAW</v>
      </c>
      <c r="P1964" s="50" t="str">
        <f>TRIM(UPPER(tbl_raw_data[[#This Row],[Queue Name]]))</f>
        <v>CONSUMER POST BUREAU</v>
      </c>
      <c r="Q1964" s="50" t="str">
        <f>IF(tbl_raw_data[[#This Row],[Time taken in min]]&lt;=Settiings!$D$2,"SLA_MET","SLA_NOT_MET")</f>
        <v>SLA_MET</v>
      </c>
      <c r="R1964" s="94"/>
    </row>
    <row r="1965" spans="1:18" x14ac:dyDescent="0.3">
      <c r="A1965" s="20" t="s">
        <v>6503</v>
      </c>
      <c r="B1965" s="9">
        <v>45164.550983796296</v>
      </c>
      <c r="C1965" s="30">
        <v>45164.571388888886</v>
      </c>
      <c r="D1965" s="31" t="s">
        <v>8</v>
      </c>
      <c r="E1965" s="31" t="s">
        <v>19</v>
      </c>
      <c r="F1965" s="31" t="s">
        <v>76</v>
      </c>
      <c r="G1965" s="33"/>
      <c r="H1965" s="78" t="s">
        <v>7449</v>
      </c>
      <c r="I1965" s="48">
        <f>tbl_raw_data[[#This Row],[Date Actioned]]-tbl_raw_data[[#This Row],[Date Tagged]]</f>
        <v>2.0405092589498963E-2</v>
      </c>
      <c r="J1965" s="46">
        <f>HOUR(tbl_raw_data[[#This Row],[Time_taken]])*60+MINUTE(tbl_raw_data[[#This Row],[Time_taken]])+SECOND(tbl_raw_data[[#This Row],[Time_taken]])/60</f>
        <v>29.383333333333333</v>
      </c>
      <c r="K1965" s="52">
        <f>DATE(YEAR(tbl_raw_data[[#This Row],[Date Actioned]]),MONTH(tbl_raw_data[[#This Row],[Date Actioned]]),DAY(tbl_raw_data[[#This Row],[Date Actioned]]))</f>
        <v>45164</v>
      </c>
      <c r="L1965" s="50" t="str">
        <f>UPPER(TEXT(tbl_raw_data[[#This Row],[updated_date]],"MMMM"))</f>
        <v>AUGUST</v>
      </c>
      <c r="M1965" s="50" t="str">
        <f>"WEEK "&amp; IF(ROUNDUP(DAY(tbl_raw_data[[#This Row],[updated_date]])/7,0)=5,4,ROUNDUP(DAY(tbl_raw_data[[#This Row],[updated_date]])/7,0))</f>
        <v>WEEK 4</v>
      </c>
      <c r="N1965" s="50" t="str">
        <f>UPPER(VLOOKUP(tbl_raw_data[[#This Row],[Analyst]],Settiings!$A$2:$B$16,2,0))</f>
        <v>ROHAN</v>
      </c>
      <c r="O1965" s="50" t="str">
        <f>TRIM(UPPER(tbl_raw_data[[#This Row],[Outcome]]))</f>
        <v>WITHDRAW</v>
      </c>
      <c r="P1965" s="50" t="str">
        <f>TRIM(UPPER(tbl_raw_data[[#This Row],[Queue Name]]))</f>
        <v>CONSUMER POST BUREAU</v>
      </c>
      <c r="Q1965" s="50" t="str">
        <f>IF(tbl_raw_data[[#This Row],[Time taken in min]]&lt;=Settiings!$D$2,"SLA_MET","SLA_NOT_MET")</f>
        <v>SLA_NOT_MET</v>
      </c>
      <c r="R1965" s="94"/>
    </row>
    <row r="1966" spans="1:18" x14ac:dyDescent="0.3">
      <c r="A1966" s="20" t="s">
        <v>6520</v>
      </c>
      <c r="B1966" s="9">
        <v>45164.58048611111</v>
      </c>
      <c r="C1966" s="30">
        <v>45164.59480324074</v>
      </c>
      <c r="D1966" s="31" t="s">
        <v>8</v>
      </c>
      <c r="E1966" s="31" t="s">
        <v>19</v>
      </c>
      <c r="F1966" s="31" t="s">
        <v>10</v>
      </c>
      <c r="G1966" s="33"/>
      <c r="H1966" s="78" t="s">
        <v>7449</v>
      </c>
      <c r="I1966" s="48">
        <f>tbl_raw_data[[#This Row],[Date Actioned]]-tbl_raw_data[[#This Row],[Date Tagged]]</f>
        <v>1.43171296294895E-2</v>
      </c>
      <c r="J1966" s="46">
        <f>HOUR(tbl_raw_data[[#This Row],[Time_taken]])*60+MINUTE(tbl_raw_data[[#This Row],[Time_taken]])+SECOND(tbl_raw_data[[#This Row],[Time_taken]])/60</f>
        <v>20.616666666666667</v>
      </c>
      <c r="K1966" s="52">
        <f>DATE(YEAR(tbl_raw_data[[#This Row],[Date Actioned]]),MONTH(tbl_raw_data[[#This Row],[Date Actioned]]),DAY(tbl_raw_data[[#This Row],[Date Actioned]]))</f>
        <v>45164</v>
      </c>
      <c r="L1966" s="50" t="str">
        <f>UPPER(TEXT(tbl_raw_data[[#This Row],[updated_date]],"MMMM"))</f>
        <v>AUGUST</v>
      </c>
      <c r="M1966" s="50" t="str">
        <f>"WEEK "&amp; IF(ROUNDUP(DAY(tbl_raw_data[[#This Row],[updated_date]])/7,0)=5,4,ROUNDUP(DAY(tbl_raw_data[[#This Row],[updated_date]])/7,0))</f>
        <v>WEEK 4</v>
      </c>
      <c r="N1966" s="50" t="str">
        <f>UPPER(VLOOKUP(tbl_raw_data[[#This Row],[Analyst]],Settiings!$A$2:$B$16,2,0))</f>
        <v>NITESH</v>
      </c>
      <c r="O1966" s="50" t="str">
        <f>TRIM(UPPER(tbl_raw_data[[#This Row],[Outcome]]))</f>
        <v>WITHDRAW</v>
      </c>
      <c r="P1966" s="50" t="str">
        <f>TRIM(UPPER(tbl_raw_data[[#This Row],[Queue Name]]))</f>
        <v>CONSUMER POST BUREAU</v>
      </c>
      <c r="Q1966" s="50" t="str">
        <f>IF(tbl_raw_data[[#This Row],[Time taken in min]]&lt;=Settiings!$D$2,"SLA_MET","SLA_NOT_MET")</f>
        <v>SLA_NOT_MET</v>
      </c>
      <c r="R1966" s="94"/>
    </row>
    <row r="1967" spans="1:18" x14ac:dyDescent="0.3">
      <c r="A1967" s="23" t="s">
        <v>6521</v>
      </c>
      <c r="B1967" s="15">
        <v>45164.582280092596</v>
      </c>
      <c r="C1967" s="28">
        <v>45164.590590277781</v>
      </c>
      <c r="D1967" s="29" t="s">
        <v>8</v>
      </c>
      <c r="E1967" s="29" t="s">
        <v>19</v>
      </c>
      <c r="F1967" s="29" t="s">
        <v>1222</v>
      </c>
      <c r="G1967" s="32"/>
      <c r="H1967" s="78" t="s">
        <v>7449</v>
      </c>
      <c r="I1967" s="48">
        <f>tbl_raw_data[[#This Row],[Date Actioned]]-tbl_raw_data[[#This Row],[Date Tagged]]</f>
        <v>8.3101851851097308E-3</v>
      </c>
      <c r="J1967" s="46">
        <f>HOUR(tbl_raw_data[[#This Row],[Time_taken]])*60+MINUTE(tbl_raw_data[[#This Row],[Time_taken]])+SECOND(tbl_raw_data[[#This Row],[Time_taken]])/60</f>
        <v>11.966666666666667</v>
      </c>
      <c r="K1967" s="52">
        <f>DATE(YEAR(tbl_raw_data[[#This Row],[Date Actioned]]),MONTH(tbl_raw_data[[#This Row],[Date Actioned]]),DAY(tbl_raw_data[[#This Row],[Date Actioned]]))</f>
        <v>45164</v>
      </c>
      <c r="L1967" s="50" t="str">
        <f>UPPER(TEXT(tbl_raw_data[[#This Row],[updated_date]],"MMMM"))</f>
        <v>AUGUST</v>
      </c>
      <c r="M1967" s="50" t="str">
        <f>"WEEK "&amp; IF(ROUNDUP(DAY(tbl_raw_data[[#This Row],[updated_date]])/7,0)=5,4,ROUNDUP(DAY(tbl_raw_data[[#This Row],[updated_date]])/7,0))</f>
        <v>WEEK 4</v>
      </c>
      <c r="N1967" s="50" t="str">
        <f>UPPER(VLOOKUP(tbl_raw_data[[#This Row],[Analyst]],Settiings!$A$2:$B$16,2,0))</f>
        <v>HARDIK</v>
      </c>
      <c r="O1967" s="50" t="str">
        <f>TRIM(UPPER(tbl_raw_data[[#This Row],[Outcome]]))</f>
        <v>WITHDRAW</v>
      </c>
      <c r="P1967" s="50" t="str">
        <f>TRIM(UPPER(tbl_raw_data[[#This Row],[Queue Name]]))</f>
        <v>CONSUMER POST BUREAU</v>
      </c>
      <c r="Q1967" s="50" t="str">
        <f>IF(tbl_raw_data[[#This Row],[Time taken in min]]&lt;=Settiings!$D$2,"SLA_MET","SLA_NOT_MET")</f>
        <v>SLA_MET</v>
      </c>
      <c r="R1967" s="94"/>
    </row>
    <row r="1968" spans="1:18" x14ac:dyDescent="0.3">
      <c r="A1968" s="14" t="s">
        <v>6531</v>
      </c>
      <c r="B1968" s="15">
        <v>45164.597881944443</v>
      </c>
      <c r="C1968" s="28">
        <v>45164.609675925924</v>
      </c>
      <c r="D1968" s="29" t="s">
        <v>8</v>
      </c>
      <c r="E1968" s="29" t="s">
        <v>19</v>
      </c>
      <c r="F1968" s="29" t="s">
        <v>50</v>
      </c>
      <c r="G1968" s="32"/>
      <c r="H1968" s="78" t="s">
        <v>7449</v>
      </c>
      <c r="I1968" s="48">
        <f>tbl_raw_data[[#This Row],[Date Actioned]]-tbl_raw_data[[#This Row],[Date Tagged]]</f>
        <v>1.1793981480877846E-2</v>
      </c>
      <c r="J1968" s="46">
        <f>HOUR(tbl_raw_data[[#This Row],[Time_taken]])*60+MINUTE(tbl_raw_data[[#This Row],[Time_taken]])+SECOND(tbl_raw_data[[#This Row],[Time_taken]])/60</f>
        <v>16.983333333333334</v>
      </c>
      <c r="K1968" s="52">
        <f>DATE(YEAR(tbl_raw_data[[#This Row],[Date Actioned]]),MONTH(tbl_raw_data[[#This Row],[Date Actioned]]),DAY(tbl_raw_data[[#This Row],[Date Actioned]]))</f>
        <v>45164</v>
      </c>
      <c r="L1968" s="50" t="str">
        <f>UPPER(TEXT(tbl_raw_data[[#This Row],[updated_date]],"MMMM"))</f>
        <v>AUGUST</v>
      </c>
      <c r="M1968" s="50" t="str">
        <f>"WEEK "&amp; IF(ROUNDUP(DAY(tbl_raw_data[[#This Row],[updated_date]])/7,0)=5,4,ROUNDUP(DAY(tbl_raw_data[[#This Row],[updated_date]])/7,0))</f>
        <v>WEEK 4</v>
      </c>
      <c r="N1968" s="50" t="str">
        <f>UPPER(VLOOKUP(tbl_raw_data[[#This Row],[Analyst]],Settiings!$A$2:$B$16,2,0))</f>
        <v>SHAHID</v>
      </c>
      <c r="O1968" s="50" t="str">
        <f>TRIM(UPPER(tbl_raw_data[[#This Row],[Outcome]]))</f>
        <v>WITHDRAW</v>
      </c>
      <c r="P1968" s="50" t="str">
        <f>TRIM(UPPER(tbl_raw_data[[#This Row],[Queue Name]]))</f>
        <v>CONSUMER POST BUREAU</v>
      </c>
      <c r="Q1968" s="50" t="str">
        <f>IF(tbl_raw_data[[#This Row],[Time taken in min]]&lt;=Settiings!$D$2,"SLA_MET","SLA_NOT_MET")</f>
        <v>SLA_MET</v>
      </c>
      <c r="R1968" s="94"/>
    </row>
    <row r="1969" spans="1:18" x14ac:dyDescent="0.3">
      <c r="A1969" s="14" t="s">
        <v>6578</v>
      </c>
      <c r="B1969" s="15">
        <v>45164.670289351852</v>
      </c>
      <c r="C1969" s="28">
        <v>45164.677800925929</v>
      </c>
      <c r="D1969" s="29" t="s">
        <v>8</v>
      </c>
      <c r="E1969" s="29" t="s">
        <v>19</v>
      </c>
      <c r="F1969" s="29" t="s">
        <v>65</v>
      </c>
      <c r="G1969" s="32"/>
      <c r="H1969" s="78" t="s">
        <v>7449</v>
      </c>
      <c r="I1969" s="48">
        <f>tbl_raw_data[[#This Row],[Date Actioned]]-tbl_raw_data[[#This Row],[Date Tagged]]</f>
        <v>7.5115740764886141E-3</v>
      </c>
      <c r="J1969" s="46">
        <f>HOUR(tbl_raw_data[[#This Row],[Time_taken]])*60+MINUTE(tbl_raw_data[[#This Row],[Time_taken]])+SECOND(tbl_raw_data[[#This Row],[Time_taken]])/60</f>
        <v>10.816666666666666</v>
      </c>
      <c r="K1969" s="52">
        <f>DATE(YEAR(tbl_raw_data[[#This Row],[Date Actioned]]),MONTH(tbl_raw_data[[#This Row],[Date Actioned]]),DAY(tbl_raw_data[[#This Row],[Date Actioned]]))</f>
        <v>45164</v>
      </c>
      <c r="L1969" s="50" t="str">
        <f>UPPER(TEXT(tbl_raw_data[[#This Row],[updated_date]],"MMMM"))</f>
        <v>AUGUST</v>
      </c>
      <c r="M1969" s="50" t="str">
        <f>"WEEK "&amp; IF(ROUNDUP(DAY(tbl_raw_data[[#This Row],[updated_date]])/7,0)=5,4,ROUNDUP(DAY(tbl_raw_data[[#This Row],[updated_date]])/7,0))</f>
        <v>WEEK 4</v>
      </c>
      <c r="N1969" s="50" t="str">
        <f>UPPER(VLOOKUP(tbl_raw_data[[#This Row],[Analyst]],Settiings!$A$2:$B$16,2,0))</f>
        <v>SAM</v>
      </c>
      <c r="O1969" s="50" t="str">
        <f>TRIM(UPPER(tbl_raw_data[[#This Row],[Outcome]]))</f>
        <v>WITHDRAW</v>
      </c>
      <c r="P1969" s="50" t="str">
        <f>TRIM(UPPER(tbl_raw_data[[#This Row],[Queue Name]]))</f>
        <v>CONSUMER POST BUREAU</v>
      </c>
      <c r="Q1969" s="50" t="str">
        <f>IF(tbl_raw_data[[#This Row],[Time taken in min]]&lt;=Settiings!$D$2,"SLA_MET","SLA_NOT_MET")</f>
        <v>SLA_MET</v>
      </c>
      <c r="R1969" s="94"/>
    </row>
    <row r="1970" spans="1:18" x14ac:dyDescent="0.3">
      <c r="A1970" s="23" t="s">
        <v>6604</v>
      </c>
      <c r="B1970" s="15">
        <v>45164.926238425927</v>
      </c>
      <c r="C1970" s="30">
        <v>45165.371666666666</v>
      </c>
      <c r="D1970" s="31" t="s">
        <v>8</v>
      </c>
      <c r="E1970" s="31" t="s">
        <v>19</v>
      </c>
      <c r="F1970" s="31" t="s">
        <v>50</v>
      </c>
      <c r="G1970" s="33"/>
      <c r="H1970" s="78" t="s">
        <v>7449</v>
      </c>
      <c r="I1970" s="48">
        <f>tbl_raw_data[[#This Row],[Date Actioned]]-tbl_raw_data[[#This Row],[Date Tagged]]</f>
        <v>0.44542824073869269</v>
      </c>
      <c r="J1970" s="46">
        <f>HOUR(tbl_raw_data[[#This Row],[Time_taken]])*60+MINUTE(tbl_raw_data[[#This Row],[Time_taken]])+SECOND(tbl_raw_data[[#This Row],[Time_taken]])/60</f>
        <v>641.41666666666663</v>
      </c>
      <c r="K1970" s="52">
        <f>DATE(YEAR(tbl_raw_data[[#This Row],[Date Actioned]]),MONTH(tbl_raw_data[[#This Row],[Date Actioned]]),DAY(tbl_raw_data[[#This Row],[Date Actioned]]))</f>
        <v>45165</v>
      </c>
      <c r="L1970" s="50" t="str">
        <f>UPPER(TEXT(tbl_raw_data[[#This Row],[updated_date]],"MMMM"))</f>
        <v>AUGUST</v>
      </c>
      <c r="M1970" s="50" t="str">
        <f>"WEEK "&amp; IF(ROUNDUP(DAY(tbl_raw_data[[#This Row],[updated_date]])/7,0)=5,4,ROUNDUP(DAY(tbl_raw_data[[#This Row],[updated_date]])/7,0))</f>
        <v>WEEK 4</v>
      </c>
      <c r="N1970" s="50" t="str">
        <f>UPPER(VLOOKUP(tbl_raw_data[[#This Row],[Analyst]],Settiings!$A$2:$B$16,2,0))</f>
        <v>SHAHID</v>
      </c>
      <c r="O1970" s="50" t="str">
        <f>TRIM(UPPER(tbl_raw_data[[#This Row],[Outcome]]))</f>
        <v>WITHDRAW</v>
      </c>
      <c r="P1970" s="50" t="str">
        <f>TRIM(UPPER(tbl_raw_data[[#This Row],[Queue Name]]))</f>
        <v>CONSUMER POST BUREAU</v>
      </c>
      <c r="Q1970" s="50" t="str">
        <f>IF(tbl_raw_data[[#This Row],[Time taken in min]]&lt;=Settiings!$D$2,"SLA_MET","SLA_NOT_MET")</f>
        <v>SLA_NOT_MET</v>
      </c>
      <c r="R1970" s="94"/>
    </row>
    <row r="1971" spans="1:18" x14ac:dyDescent="0.3">
      <c r="A1971" s="23" t="s">
        <v>6605</v>
      </c>
      <c r="B1971" s="15">
        <v>45165.139328703706</v>
      </c>
      <c r="C1971" s="15">
        <v>45165.35496527778</v>
      </c>
      <c r="D1971" s="11" t="s">
        <v>8</v>
      </c>
      <c r="E1971" s="12" t="s">
        <v>19</v>
      </c>
      <c r="F1971" s="11" t="s">
        <v>50</v>
      </c>
      <c r="G1971" s="13"/>
      <c r="H1971" s="78" t="s">
        <v>7449</v>
      </c>
      <c r="I1971" s="48">
        <f>tbl_raw_data[[#This Row],[Date Actioned]]-tbl_raw_data[[#This Row],[Date Tagged]]</f>
        <v>0.21563657407386927</v>
      </c>
      <c r="J1971" s="46">
        <f>HOUR(tbl_raw_data[[#This Row],[Time_taken]])*60+MINUTE(tbl_raw_data[[#This Row],[Time_taken]])+SECOND(tbl_raw_data[[#This Row],[Time_taken]])/60</f>
        <v>310.51666666666665</v>
      </c>
      <c r="K1971" s="52">
        <f>DATE(YEAR(tbl_raw_data[[#This Row],[Date Actioned]]),MONTH(tbl_raw_data[[#This Row],[Date Actioned]]),DAY(tbl_raw_data[[#This Row],[Date Actioned]]))</f>
        <v>45165</v>
      </c>
      <c r="L1971" s="50" t="str">
        <f>UPPER(TEXT(tbl_raw_data[[#This Row],[updated_date]],"MMMM"))</f>
        <v>AUGUST</v>
      </c>
      <c r="M1971" s="50" t="str">
        <f>"WEEK "&amp; IF(ROUNDUP(DAY(tbl_raw_data[[#This Row],[updated_date]])/7,0)=5,4,ROUNDUP(DAY(tbl_raw_data[[#This Row],[updated_date]])/7,0))</f>
        <v>WEEK 4</v>
      </c>
      <c r="N1971" s="50" t="str">
        <f>UPPER(VLOOKUP(tbl_raw_data[[#This Row],[Analyst]],Settiings!$A$2:$B$16,2,0))</f>
        <v>SHAHID</v>
      </c>
      <c r="O1971" s="50" t="str">
        <f>TRIM(UPPER(tbl_raw_data[[#This Row],[Outcome]]))</f>
        <v>WITHDRAW</v>
      </c>
      <c r="P1971" s="50" t="str">
        <f>TRIM(UPPER(tbl_raw_data[[#This Row],[Queue Name]]))</f>
        <v>CONSUMER POST BUREAU</v>
      </c>
      <c r="Q1971" s="50" t="str">
        <f>IF(tbl_raw_data[[#This Row],[Time taken in min]]&lt;=Settiings!$D$2,"SLA_MET","SLA_NOT_MET")</f>
        <v>SLA_NOT_MET</v>
      </c>
      <c r="R1971" s="94"/>
    </row>
    <row r="1972" spans="1:18" x14ac:dyDescent="0.3">
      <c r="A1972" s="14" t="s">
        <v>6606</v>
      </c>
      <c r="B1972" s="15">
        <v>45165.199386574073</v>
      </c>
      <c r="C1972" s="15">
        <v>45165.357152777775</v>
      </c>
      <c r="D1972" s="11" t="s">
        <v>8</v>
      </c>
      <c r="E1972" s="12" t="s">
        <v>19</v>
      </c>
      <c r="F1972" s="11" t="s">
        <v>50</v>
      </c>
      <c r="G1972" s="13"/>
      <c r="H1972" s="78" t="s">
        <v>7449</v>
      </c>
      <c r="I1972" s="48">
        <f>tbl_raw_data[[#This Row],[Date Actioned]]-tbl_raw_data[[#This Row],[Date Tagged]]</f>
        <v>0.15776620370161254</v>
      </c>
      <c r="J1972" s="46">
        <f>HOUR(tbl_raw_data[[#This Row],[Time_taken]])*60+MINUTE(tbl_raw_data[[#This Row],[Time_taken]])+SECOND(tbl_raw_data[[#This Row],[Time_taken]])/60</f>
        <v>227.18333333333334</v>
      </c>
      <c r="K1972" s="52">
        <f>DATE(YEAR(tbl_raw_data[[#This Row],[Date Actioned]]),MONTH(tbl_raw_data[[#This Row],[Date Actioned]]),DAY(tbl_raw_data[[#This Row],[Date Actioned]]))</f>
        <v>45165</v>
      </c>
      <c r="L1972" s="50" t="str">
        <f>UPPER(TEXT(tbl_raw_data[[#This Row],[updated_date]],"MMMM"))</f>
        <v>AUGUST</v>
      </c>
      <c r="M1972" s="50" t="str">
        <f>"WEEK "&amp; IF(ROUNDUP(DAY(tbl_raw_data[[#This Row],[updated_date]])/7,0)=5,4,ROUNDUP(DAY(tbl_raw_data[[#This Row],[updated_date]])/7,0))</f>
        <v>WEEK 4</v>
      </c>
      <c r="N1972" s="50" t="str">
        <f>UPPER(VLOOKUP(tbl_raw_data[[#This Row],[Analyst]],Settiings!$A$2:$B$16,2,0))</f>
        <v>SHAHID</v>
      </c>
      <c r="O1972" s="50" t="str">
        <f>TRIM(UPPER(tbl_raw_data[[#This Row],[Outcome]]))</f>
        <v>WITHDRAW</v>
      </c>
      <c r="P1972" s="50" t="str">
        <f>TRIM(UPPER(tbl_raw_data[[#This Row],[Queue Name]]))</f>
        <v>CONSUMER POST BUREAU</v>
      </c>
      <c r="Q1972" s="50" t="str">
        <f>IF(tbl_raw_data[[#This Row],[Time taken in min]]&lt;=Settiings!$D$2,"SLA_MET","SLA_NOT_MET")</f>
        <v>SLA_NOT_MET</v>
      </c>
      <c r="R1972" s="94"/>
    </row>
    <row r="1973" spans="1:18" x14ac:dyDescent="0.3">
      <c r="A1973" s="20" t="s">
        <v>6607</v>
      </c>
      <c r="B1973" s="15">
        <v>45165.382361111115</v>
      </c>
      <c r="C1973" s="15">
        <v>45165.385613425926</v>
      </c>
      <c r="D1973" s="11" t="s">
        <v>8</v>
      </c>
      <c r="E1973" s="12" t="s">
        <v>19</v>
      </c>
      <c r="F1973" s="11" t="s">
        <v>50</v>
      </c>
      <c r="G1973" s="13"/>
      <c r="H1973" s="78" t="s">
        <v>7449</v>
      </c>
      <c r="I1973" s="48">
        <f>tbl_raw_data[[#This Row],[Date Actioned]]-tbl_raw_data[[#This Row],[Date Tagged]]</f>
        <v>3.2523148111067712E-3</v>
      </c>
      <c r="J1973" s="46">
        <f>HOUR(tbl_raw_data[[#This Row],[Time_taken]])*60+MINUTE(tbl_raw_data[[#This Row],[Time_taken]])+SECOND(tbl_raw_data[[#This Row],[Time_taken]])/60</f>
        <v>4.6833333333333336</v>
      </c>
      <c r="K1973" s="52">
        <f>DATE(YEAR(tbl_raw_data[[#This Row],[Date Actioned]]),MONTH(tbl_raw_data[[#This Row],[Date Actioned]]),DAY(tbl_raw_data[[#This Row],[Date Actioned]]))</f>
        <v>45165</v>
      </c>
      <c r="L1973" s="50" t="str">
        <f>UPPER(TEXT(tbl_raw_data[[#This Row],[updated_date]],"MMMM"))</f>
        <v>AUGUST</v>
      </c>
      <c r="M1973" s="50" t="str">
        <f>"WEEK "&amp; IF(ROUNDUP(DAY(tbl_raw_data[[#This Row],[updated_date]])/7,0)=5,4,ROUNDUP(DAY(tbl_raw_data[[#This Row],[updated_date]])/7,0))</f>
        <v>WEEK 4</v>
      </c>
      <c r="N1973" s="50" t="str">
        <f>UPPER(VLOOKUP(tbl_raw_data[[#This Row],[Analyst]],Settiings!$A$2:$B$16,2,0))</f>
        <v>SHAHID</v>
      </c>
      <c r="O1973" s="50" t="str">
        <f>TRIM(UPPER(tbl_raw_data[[#This Row],[Outcome]]))</f>
        <v>WITHDRAW</v>
      </c>
      <c r="P1973" s="50" t="str">
        <f>TRIM(UPPER(tbl_raw_data[[#This Row],[Queue Name]]))</f>
        <v>CONSUMER POST BUREAU</v>
      </c>
      <c r="Q1973" s="50" t="str">
        <f>IF(tbl_raw_data[[#This Row],[Time taken in min]]&lt;=Settiings!$D$2,"SLA_MET","SLA_NOT_MET")</f>
        <v>SLA_MET</v>
      </c>
      <c r="R1973" s="94"/>
    </row>
    <row r="1974" spans="1:18" x14ac:dyDescent="0.3">
      <c r="A1974" s="20" t="s">
        <v>6614</v>
      </c>
      <c r="B1974" s="15">
        <v>45165.445752314816</v>
      </c>
      <c r="C1974" s="15">
        <v>45165.44902777778</v>
      </c>
      <c r="D1974" s="11" t="s">
        <v>8</v>
      </c>
      <c r="E1974" s="12" t="s">
        <v>19</v>
      </c>
      <c r="F1974" s="11" t="s">
        <v>50</v>
      </c>
      <c r="G1974" s="13"/>
      <c r="H1974" s="78" t="s">
        <v>7449</v>
      </c>
      <c r="I1974" s="48">
        <f>tbl_raw_data[[#This Row],[Date Actioned]]-tbl_raw_data[[#This Row],[Date Tagged]]</f>
        <v>3.275462964666076E-3</v>
      </c>
      <c r="J1974" s="46">
        <f>HOUR(tbl_raw_data[[#This Row],[Time_taken]])*60+MINUTE(tbl_raw_data[[#This Row],[Time_taken]])+SECOND(tbl_raw_data[[#This Row],[Time_taken]])/60</f>
        <v>4.7166666666666668</v>
      </c>
      <c r="K1974" s="52">
        <f>DATE(YEAR(tbl_raw_data[[#This Row],[Date Actioned]]),MONTH(tbl_raw_data[[#This Row],[Date Actioned]]),DAY(tbl_raw_data[[#This Row],[Date Actioned]]))</f>
        <v>45165</v>
      </c>
      <c r="L1974" s="50" t="str">
        <f>UPPER(TEXT(tbl_raw_data[[#This Row],[updated_date]],"MMMM"))</f>
        <v>AUGUST</v>
      </c>
      <c r="M1974" s="50" t="str">
        <f>"WEEK "&amp; IF(ROUNDUP(DAY(tbl_raw_data[[#This Row],[updated_date]])/7,0)=5,4,ROUNDUP(DAY(tbl_raw_data[[#This Row],[updated_date]])/7,0))</f>
        <v>WEEK 4</v>
      </c>
      <c r="N1974" s="50" t="str">
        <f>UPPER(VLOOKUP(tbl_raw_data[[#This Row],[Analyst]],Settiings!$A$2:$B$16,2,0))</f>
        <v>SHAHID</v>
      </c>
      <c r="O1974" s="50" t="str">
        <f>TRIM(UPPER(tbl_raw_data[[#This Row],[Outcome]]))</f>
        <v>WITHDRAW</v>
      </c>
      <c r="P1974" s="50" t="str">
        <f>TRIM(UPPER(tbl_raw_data[[#This Row],[Queue Name]]))</f>
        <v>CONSUMER POST BUREAU</v>
      </c>
      <c r="Q1974" s="50" t="str">
        <f>IF(tbl_raw_data[[#This Row],[Time taken in min]]&lt;=Settiings!$D$2,"SLA_MET","SLA_NOT_MET")</f>
        <v>SLA_MET</v>
      </c>
      <c r="R1974" s="94"/>
    </row>
    <row r="1975" spans="1:18" x14ac:dyDescent="0.3">
      <c r="A1975" s="14" t="s">
        <v>6640</v>
      </c>
      <c r="B1975" s="15">
        <v>45165.513194444444</v>
      </c>
      <c r="C1975" s="15">
        <v>45165.522696759261</v>
      </c>
      <c r="D1975" s="11" t="s">
        <v>8</v>
      </c>
      <c r="E1975" s="12" t="s">
        <v>19</v>
      </c>
      <c r="F1975" s="11" t="s">
        <v>50</v>
      </c>
      <c r="G1975" s="13"/>
      <c r="H1975" s="78" t="s">
        <v>7449</v>
      </c>
      <c r="I1975" s="48">
        <f>tbl_raw_data[[#This Row],[Date Actioned]]-tbl_raw_data[[#This Row],[Date Tagged]]</f>
        <v>9.5023148169275373E-3</v>
      </c>
      <c r="J1975" s="46">
        <f>HOUR(tbl_raw_data[[#This Row],[Time_taken]])*60+MINUTE(tbl_raw_data[[#This Row],[Time_taken]])+SECOND(tbl_raw_data[[#This Row],[Time_taken]])/60</f>
        <v>13.683333333333334</v>
      </c>
      <c r="K1975" s="52">
        <f>DATE(YEAR(tbl_raw_data[[#This Row],[Date Actioned]]),MONTH(tbl_raw_data[[#This Row],[Date Actioned]]),DAY(tbl_raw_data[[#This Row],[Date Actioned]]))</f>
        <v>45165</v>
      </c>
      <c r="L1975" s="50" t="str">
        <f>UPPER(TEXT(tbl_raw_data[[#This Row],[updated_date]],"MMMM"))</f>
        <v>AUGUST</v>
      </c>
      <c r="M1975" s="50" t="str">
        <f>"WEEK "&amp; IF(ROUNDUP(DAY(tbl_raw_data[[#This Row],[updated_date]])/7,0)=5,4,ROUNDUP(DAY(tbl_raw_data[[#This Row],[updated_date]])/7,0))</f>
        <v>WEEK 4</v>
      </c>
      <c r="N1975" s="50" t="str">
        <f>UPPER(VLOOKUP(tbl_raw_data[[#This Row],[Analyst]],Settiings!$A$2:$B$16,2,0))</f>
        <v>SHAHID</v>
      </c>
      <c r="O1975" s="50" t="str">
        <f>TRIM(UPPER(tbl_raw_data[[#This Row],[Outcome]]))</f>
        <v>WITHDRAW</v>
      </c>
      <c r="P1975" s="50" t="str">
        <f>TRIM(UPPER(tbl_raw_data[[#This Row],[Queue Name]]))</f>
        <v>CONSUMER POST BUREAU</v>
      </c>
      <c r="Q1975" s="50" t="str">
        <f>IF(tbl_raw_data[[#This Row],[Time taken in min]]&lt;=Settiings!$D$2,"SLA_MET","SLA_NOT_MET")</f>
        <v>SLA_MET</v>
      </c>
      <c r="R1975" s="94"/>
    </row>
    <row r="1976" spans="1:18" x14ac:dyDescent="0.3">
      <c r="A1976" s="20" t="s">
        <v>6651</v>
      </c>
      <c r="B1976" s="15">
        <v>45165.550983796296</v>
      </c>
      <c r="C1976" s="15">
        <v>45165.571388888886</v>
      </c>
      <c r="D1976" s="11" t="s">
        <v>8</v>
      </c>
      <c r="E1976" s="12" t="s">
        <v>19</v>
      </c>
      <c r="F1976" s="11" t="s">
        <v>76</v>
      </c>
      <c r="G1976" s="13"/>
      <c r="H1976" s="78" t="s">
        <v>7449</v>
      </c>
      <c r="I1976" s="48">
        <f>tbl_raw_data[[#This Row],[Date Actioned]]-tbl_raw_data[[#This Row],[Date Tagged]]</f>
        <v>2.0405092589498963E-2</v>
      </c>
      <c r="J1976" s="46">
        <f>HOUR(tbl_raw_data[[#This Row],[Time_taken]])*60+MINUTE(tbl_raw_data[[#This Row],[Time_taken]])+SECOND(tbl_raw_data[[#This Row],[Time_taken]])/60</f>
        <v>29.383333333333333</v>
      </c>
      <c r="K1976" s="52">
        <f>DATE(YEAR(tbl_raw_data[[#This Row],[Date Actioned]]),MONTH(tbl_raw_data[[#This Row],[Date Actioned]]),DAY(tbl_raw_data[[#This Row],[Date Actioned]]))</f>
        <v>45165</v>
      </c>
      <c r="L1976" s="50" t="str">
        <f>UPPER(TEXT(tbl_raw_data[[#This Row],[updated_date]],"MMMM"))</f>
        <v>AUGUST</v>
      </c>
      <c r="M1976" s="50" t="str">
        <f>"WEEK "&amp; IF(ROUNDUP(DAY(tbl_raw_data[[#This Row],[updated_date]])/7,0)=5,4,ROUNDUP(DAY(tbl_raw_data[[#This Row],[updated_date]])/7,0))</f>
        <v>WEEK 4</v>
      </c>
      <c r="N1976" s="50" t="str">
        <f>UPPER(VLOOKUP(tbl_raw_data[[#This Row],[Analyst]],Settiings!$A$2:$B$16,2,0))</f>
        <v>ROHAN</v>
      </c>
      <c r="O1976" s="50" t="str">
        <f>TRIM(UPPER(tbl_raw_data[[#This Row],[Outcome]]))</f>
        <v>WITHDRAW</v>
      </c>
      <c r="P1976" s="50" t="str">
        <f>TRIM(UPPER(tbl_raw_data[[#This Row],[Queue Name]]))</f>
        <v>CONSUMER POST BUREAU</v>
      </c>
      <c r="Q1976" s="50" t="str">
        <f>IF(tbl_raw_data[[#This Row],[Time taken in min]]&lt;=Settiings!$D$2,"SLA_MET","SLA_NOT_MET")</f>
        <v>SLA_NOT_MET</v>
      </c>
      <c r="R1976" s="94"/>
    </row>
    <row r="1977" spans="1:18" x14ac:dyDescent="0.3">
      <c r="A1977" s="20" t="s">
        <v>6667</v>
      </c>
      <c r="B1977" s="15">
        <v>45165.58048611111</v>
      </c>
      <c r="C1977" s="15">
        <v>45165.59480324074</v>
      </c>
      <c r="D1977" s="11" t="s">
        <v>8</v>
      </c>
      <c r="E1977" s="12" t="s">
        <v>19</v>
      </c>
      <c r="F1977" s="11" t="s">
        <v>10</v>
      </c>
      <c r="G1977" s="13"/>
      <c r="H1977" s="78" t="s">
        <v>7449</v>
      </c>
      <c r="I1977" s="48">
        <f>tbl_raw_data[[#This Row],[Date Actioned]]-tbl_raw_data[[#This Row],[Date Tagged]]</f>
        <v>1.43171296294895E-2</v>
      </c>
      <c r="J1977" s="46">
        <f>HOUR(tbl_raw_data[[#This Row],[Time_taken]])*60+MINUTE(tbl_raw_data[[#This Row],[Time_taken]])+SECOND(tbl_raw_data[[#This Row],[Time_taken]])/60</f>
        <v>20.616666666666667</v>
      </c>
      <c r="K1977" s="52">
        <f>DATE(YEAR(tbl_raw_data[[#This Row],[Date Actioned]]),MONTH(tbl_raw_data[[#This Row],[Date Actioned]]),DAY(tbl_raw_data[[#This Row],[Date Actioned]]))</f>
        <v>45165</v>
      </c>
      <c r="L1977" s="50" t="str">
        <f>UPPER(TEXT(tbl_raw_data[[#This Row],[updated_date]],"MMMM"))</f>
        <v>AUGUST</v>
      </c>
      <c r="M1977" s="50" t="str">
        <f>"WEEK "&amp; IF(ROUNDUP(DAY(tbl_raw_data[[#This Row],[updated_date]])/7,0)=5,4,ROUNDUP(DAY(tbl_raw_data[[#This Row],[updated_date]])/7,0))</f>
        <v>WEEK 4</v>
      </c>
      <c r="N1977" s="50" t="str">
        <f>UPPER(VLOOKUP(tbl_raw_data[[#This Row],[Analyst]],Settiings!$A$2:$B$16,2,0))</f>
        <v>NITESH</v>
      </c>
      <c r="O1977" s="50" t="str">
        <f>TRIM(UPPER(tbl_raw_data[[#This Row],[Outcome]]))</f>
        <v>WITHDRAW</v>
      </c>
      <c r="P1977" s="50" t="str">
        <f>TRIM(UPPER(tbl_raw_data[[#This Row],[Queue Name]]))</f>
        <v>CONSUMER POST BUREAU</v>
      </c>
      <c r="Q1977" s="50" t="str">
        <f>IF(tbl_raw_data[[#This Row],[Time taken in min]]&lt;=Settiings!$D$2,"SLA_MET","SLA_NOT_MET")</f>
        <v>SLA_NOT_MET</v>
      </c>
      <c r="R1977" s="94"/>
    </row>
    <row r="1978" spans="1:18" x14ac:dyDescent="0.3">
      <c r="A1978" s="23" t="s">
        <v>6668</v>
      </c>
      <c r="B1978" s="15">
        <v>45165.582280092596</v>
      </c>
      <c r="C1978" s="15">
        <v>45165.590590277781</v>
      </c>
      <c r="D1978" s="11" t="s">
        <v>8</v>
      </c>
      <c r="E1978" s="12" t="s">
        <v>19</v>
      </c>
      <c r="F1978" s="11" t="s">
        <v>1222</v>
      </c>
      <c r="G1978" s="13"/>
      <c r="H1978" s="78" t="s">
        <v>7449</v>
      </c>
      <c r="I1978" s="48">
        <f>tbl_raw_data[[#This Row],[Date Actioned]]-tbl_raw_data[[#This Row],[Date Tagged]]</f>
        <v>8.3101851851097308E-3</v>
      </c>
      <c r="J1978" s="46">
        <f>HOUR(tbl_raw_data[[#This Row],[Time_taken]])*60+MINUTE(tbl_raw_data[[#This Row],[Time_taken]])+SECOND(tbl_raw_data[[#This Row],[Time_taken]])/60</f>
        <v>11.966666666666667</v>
      </c>
      <c r="K1978" s="52">
        <f>DATE(YEAR(tbl_raw_data[[#This Row],[Date Actioned]]),MONTH(tbl_raw_data[[#This Row],[Date Actioned]]),DAY(tbl_raw_data[[#This Row],[Date Actioned]]))</f>
        <v>45165</v>
      </c>
      <c r="L1978" s="50" t="str">
        <f>UPPER(TEXT(tbl_raw_data[[#This Row],[updated_date]],"MMMM"))</f>
        <v>AUGUST</v>
      </c>
      <c r="M1978" s="50" t="str">
        <f>"WEEK "&amp; IF(ROUNDUP(DAY(tbl_raw_data[[#This Row],[updated_date]])/7,0)=5,4,ROUNDUP(DAY(tbl_raw_data[[#This Row],[updated_date]])/7,0))</f>
        <v>WEEK 4</v>
      </c>
      <c r="N1978" s="50" t="str">
        <f>UPPER(VLOOKUP(tbl_raw_data[[#This Row],[Analyst]],Settiings!$A$2:$B$16,2,0))</f>
        <v>HARDIK</v>
      </c>
      <c r="O1978" s="50" t="str">
        <f>TRIM(UPPER(tbl_raw_data[[#This Row],[Outcome]]))</f>
        <v>WITHDRAW</v>
      </c>
      <c r="P1978" s="50" t="str">
        <f>TRIM(UPPER(tbl_raw_data[[#This Row],[Queue Name]]))</f>
        <v>CONSUMER POST BUREAU</v>
      </c>
      <c r="Q1978" s="50" t="str">
        <f>IF(tbl_raw_data[[#This Row],[Time taken in min]]&lt;=Settiings!$D$2,"SLA_MET","SLA_NOT_MET")</f>
        <v>SLA_MET</v>
      </c>
      <c r="R1978" s="94"/>
    </row>
    <row r="1979" spans="1:18" x14ac:dyDescent="0.3">
      <c r="A1979" s="14" t="s">
        <v>6675</v>
      </c>
      <c r="B1979" s="15">
        <v>45165.597881944443</v>
      </c>
      <c r="C1979" s="15">
        <v>45165.609675925924</v>
      </c>
      <c r="D1979" s="11" t="s">
        <v>8</v>
      </c>
      <c r="E1979" s="12" t="s">
        <v>19</v>
      </c>
      <c r="F1979" s="11" t="s">
        <v>50</v>
      </c>
      <c r="G1979" s="13"/>
      <c r="H1979" s="78" t="s">
        <v>7449</v>
      </c>
      <c r="I1979" s="48">
        <f>tbl_raw_data[[#This Row],[Date Actioned]]-tbl_raw_data[[#This Row],[Date Tagged]]</f>
        <v>1.1793981480877846E-2</v>
      </c>
      <c r="J1979" s="46">
        <f>HOUR(tbl_raw_data[[#This Row],[Time_taken]])*60+MINUTE(tbl_raw_data[[#This Row],[Time_taken]])+SECOND(tbl_raw_data[[#This Row],[Time_taken]])/60</f>
        <v>16.983333333333334</v>
      </c>
      <c r="K1979" s="52">
        <f>DATE(YEAR(tbl_raw_data[[#This Row],[Date Actioned]]),MONTH(tbl_raw_data[[#This Row],[Date Actioned]]),DAY(tbl_raw_data[[#This Row],[Date Actioned]]))</f>
        <v>45165</v>
      </c>
      <c r="L1979" s="50" t="str">
        <f>UPPER(TEXT(tbl_raw_data[[#This Row],[updated_date]],"MMMM"))</f>
        <v>AUGUST</v>
      </c>
      <c r="M1979" s="50" t="str">
        <f>"WEEK "&amp; IF(ROUNDUP(DAY(tbl_raw_data[[#This Row],[updated_date]])/7,0)=5,4,ROUNDUP(DAY(tbl_raw_data[[#This Row],[updated_date]])/7,0))</f>
        <v>WEEK 4</v>
      </c>
      <c r="N1979" s="50" t="str">
        <f>UPPER(VLOOKUP(tbl_raw_data[[#This Row],[Analyst]],Settiings!$A$2:$B$16,2,0))</f>
        <v>SHAHID</v>
      </c>
      <c r="O1979" s="50" t="str">
        <f>TRIM(UPPER(tbl_raw_data[[#This Row],[Outcome]]))</f>
        <v>WITHDRAW</v>
      </c>
      <c r="P1979" s="50" t="str">
        <f>TRIM(UPPER(tbl_raw_data[[#This Row],[Queue Name]]))</f>
        <v>CONSUMER POST BUREAU</v>
      </c>
      <c r="Q1979" s="50" t="str">
        <f>IF(tbl_raw_data[[#This Row],[Time taken in min]]&lt;=Settiings!$D$2,"SLA_MET","SLA_NOT_MET")</f>
        <v>SLA_MET</v>
      </c>
      <c r="R1979" s="94"/>
    </row>
    <row r="1980" spans="1:18" x14ac:dyDescent="0.3">
      <c r="A1980" s="14" t="s">
        <v>6714</v>
      </c>
      <c r="B1980" s="15">
        <v>45165.670289351852</v>
      </c>
      <c r="C1980" s="15">
        <v>45165.677800925929</v>
      </c>
      <c r="D1980" s="11" t="s">
        <v>8</v>
      </c>
      <c r="E1980" s="12" t="s">
        <v>19</v>
      </c>
      <c r="F1980" s="11" t="s">
        <v>65</v>
      </c>
      <c r="G1980" s="13"/>
      <c r="H1980" s="78" t="s">
        <v>7449</v>
      </c>
      <c r="I1980" s="48">
        <f>tbl_raw_data[[#This Row],[Date Actioned]]-tbl_raw_data[[#This Row],[Date Tagged]]</f>
        <v>7.5115740764886141E-3</v>
      </c>
      <c r="J1980" s="46">
        <f>HOUR(tbl_raw_data[[#This Row],[Time_taken]])*60+MINUTE(tbl_raw_data[[#This Row],[Time_taken]])+SECOND(tbl_raw_data[[#This Row],[Time_taken]])/60</f>
        <v>10.816666666666666</v>
      </c>
      <c r="K1980" s="52">
        <f>DATE(YEAR(tbl_raw_data[[#This Row],[Date Actioned]]),MONTH(tbl_raw_data[[#This Row],[Date Actioned]]),DAY(tbl_raw_data[[#This Row],[Date Actioned]]))</f>
        <v>45165</v>
      </c>
      <c r="L1980" s="50" t="str">
        <f>UPPER(TEXT(tbl_raw_data[[#This Row],[updated_date]],"MMMM"))</f>
        <v>AUGUST</v>
      </c>
      <c r="M1980" s="50" t="str">
        <f>"WEEK "&amp; IF(ROUNDUP(DAY(tbl_raw_data[[#This Row],[updated_date]])/7,0)=5,4,ROUNDUP(DAY(tbl_raw_data[[#This Row],[updated_date]])/7,0))</f>
        <v>WEEK 4</v>
      </c>
      <c r="N1980" s="50" t="str">
        <f>UPPER(VLOOKUP(tbl_raw_data[[#This Row],[Analyst]],Settiings!$A$2:$B$16,2,0))</f>
        <v>SAM</v>
      </c>
      <c r="O1980" s="50" t="str">
        <f>TRIM(UPPER(tbl_raw_data[[#This Row],[Outcome]]))</f>
        <v>WITHDRAW</v>
      </c>
      <c r="P1980" s="50" t="str">
        <f>TRIM(UPPER(tbl_raw_data[[#This Row],[Queue Name]]))</f>
        <v>CONSUMER POST BUREAU</v>
      </c>
      <c r="Q1980" s="50" t="str">
        <f>IF(tbl_raw_data[[#This Row],[Time taken in min]]&lt;=Settiings!$D$2,"SLA_MET","SLA_NOT_MET")</f>
        <v>SLA_MET</v>
      </c>
      <c r="R1980" s="94"/>
    </row>
    <row r="1981" spans="1:18" x14ac:dyDescent="0.3">
      <c r="A1981" s="8" t="s">
        <v>6819</v>
      </c>
      <c r="B1981" s="9">
        <v>45166.573877314811</v>
      </c>
      <c r="C1981" s="10">
        <v>45166.5783912037</v>
      </c>
      <c r="D1981" s="11" t="s">
        <v>8</v>
      </c>
      <c r="E1981" s="12" t="s">
        <v>19</v>
      </c>
      <c r="F1981" s="11" t="s">
        <v>43</v>
      </c>
      <c r="G1981" s="13"/>
      <c r="H1981" s="78" t="s">
        <v>7449</v>
      </c>
      <c r="I1981" s="48">
        <f>tbl_raw_data[[#This Row],[Date Actioned]]-tbl_raw_data[[#This Row],[Date Tagged]]</f>
        <v>4.5138888890505768E-3</v>
      </c>
      <c r="J1981" s="46">
        <f>HOUR(tbl_raw_data[[#This Row],[Time_taken]])*60+MINUTE(tbl_raw_data[[#This Row],[Time_taken]])+SECOND(tbl_raw_data[[#This Row],[Time_taken]])/60</f>
        <v>6.5</v>
      </c>
      <c r="K1981" s="52">
        <f>DATE(YEAR(tbl_raw_data[[#This Row],[Date Actioned]]),MONTH(tbl_raw_data[[#This Row],[Date Actioned]]),DAY(tbl_raw_data[[#This Row],[Date Actioned]]))</f>
        <v>45166</v>
      </c>
      <c r="L1981" s="50" t="str">
        <f>UPPER(TEXT(tbl_raw_data[[#This Row],[updated_date]],"MMMM"))</f>
        <v>AUGUST</v>
      </c>
      <c r="M1981" s="50" t="str">
        <f>"WEEK "&amp; IF(ROUNDUP(DAY(tbl_raw_data[[#This Row],[updated_date]])/7,0)=5,4,ROUNDUP(DAY(tbl_raw_data[[#This Row],[updated_date]])/7,0))</f>
        <v>WEEK 4</v>
      </c>
      <c r="N1981" s="50" t="str">
        <f>UPPER(VLOOKUP(tbl_raw_data[[#This Row],[Analyst]],Settiings!$A$2:$B$16,2,0))</f>
        <v>MERCEDES</v>
      </c>
      <c r="O1981" s="50" t="str">
        <f>TRIM(UPPER(tbl_raw_data[[#This Row],[Outcome]]))</f>
        <v>WITHDRAW</v>
      </c>
      <c r="P1981" s="50" t="str">
        <f>TRIM(UPPER(tbl_raw_data[[#This Row],[Queue Name]]))</f>
        <v>CONSUMER POST BUREAU</v>
      </c>
      <c r="Q1981" s="50" t="str">
        <f>IF(tbl_raw_data[[#This Row],[Time taken in min]]&lt;=Settiings!$D$2,"SLA_MET","SLA_NOT_MET")</f>
        <v>SLA_MET</v>
      </c>
      <c r="R1981" s="94"/>
    </row>
    <row r="1982" spans="1:18" x14ac:dyDescent="0.3">
      <c r="A1982" s="8" t="s">
        <v>6826</v>
      </c>
      <c r="B1982" s="9">
        <v>45166.581921296296</v>
      </c>
      <c r="C1982" s="10">
        <v>45166.588541666664</v>
      </c>
      <c r="D1982" s="11" t="s">
        <v>8</v>
      </c>
      <c r="E1982" s="12" t="s">
        <v>19</v>
      </c>
      <c r="F1982" s="11" t="s">
        <v>43</v>
      </c>
      <c r="G1982" s="13"/>
      <c r="H1982" s="78" t="s">
        <v>7449</v>
      </c>
      <c r="I1982" s="48">
        <f>tbl_raw_data[[#This Row],[Date Actioned]]-tbl_raw_data[[#This Row],[Date Tagged]]</f>
        <v>6.6203703681821935E-3</v>
      </c>
      <c r="J1982" s="46">
        <f>HOUR(tbl_raw_data[[#This Row],[Time_taken]])*60+MINUTE(tbl_raw_data[[#This Row],[Time_taken]])+SECOND(tbl_raw_data[[#This Row],[Time_taken]])/60</f>
        <v>9.5333333333333332</v>
      </c>
      <c r="K1982" s="52">
        <f>DATE(YEAR(tbl_raw_data[[#This Row],[Date Actioned]]),MONTH(tbl_raw_data[[#This Row],[Date Actioned]]),DAY(tbl_raw_data[[#This Row],[Date Actioned]]))</f>
        <v>45166</v>
      </c>
      <c r="L1982" s="50" t="str">
        <f>UPPER(TEXT(tbl_raw_data[[#This Row],[updated_date]],"MMMM"))</f>
        <v>AUGUST</v>
      </c>
      <c r="M1982" s="50" t="str">
        <f>"WEEK "&amp; IF(ROUNDUP(DAY(tbl_raw_data[[#This Row],[updated_date]])/7,0)=5,4,ROUNDUP(DAY(tbl_raw_data[[#This Row],[updated_date]])/7,0))</f>
        <v>WEEK 4</v>
      </c>
      <c r="N1982" s="50" t="str">
        <f>UPPER(VLOOKUP(tbl_raw_data[[#This Row],[Analyst]],Settiings!$A$2:$B$16,2,0))</f>
        <v>MERCEDES</v>
      </c>
      <c r="O1982" s="50" t="str">
        <f>TRIM(UPPER(tbl_raw_data[[#This Row],[Outcome]]))</f>
        <v>WITHDRAW</v>
      </c>
      <c r="P1982" s="50" t="str">
        <f>TRIM(UPPER(tbl_raw_data[[#This Row],[Queue Name]]))</f>
        <v>CONSUMER POST BUREAU</v>
      </c>
      <c r="Q1982" s="50" t="str">
        <f>IF(tbl_raw_data[[#This Row],[Time taken in min]]&lt;=Settiings!$D$2,"SLA_MET","SLA_NOT_MET")</f>
        <v>SLA_MET</v>
      </c>
      <c r="R1982" s="94"/>
    </row>
    <row r="1983" spans="1:18" x14ac:dyDescent="0.3">
      <c r="A1983" s="8" t="s">
        <v>6829</v>
      </c>
      <c r="B1983" s="9">
        <v>45166.585370370369</v>
      </c>
      <c r="C1983" s="10">
        <v>45166.603101851855</v>
      </c>
      <c r="D1983" s="11" t="s">
        <v>8</v>
      </c>
      <c r="E1983" s="12" t="s">
        <v>9</v>
      </c>
      <c r="F1983" s="11" t="s">
        <v>24</v>
      </c>
      <c r="G1983" s="13"/>
      <c r="H1983" s="78" t="s">
        <v>7449</v>
      </c>
      <c r="I1983" s="48">
        <f>tbl_raw_data[[#This Row],[Date Actioned]]-tbl_raw_data[[#This Row],[Date Tagged]]</f>
        <v>1.7731481486407574E-2</v>
      </c>
      <c r="J1983" s="46">
        <f>HOUR(tbl_raw_data[[#This Row],[Time_taken]])*60+MINUTE(tbl_raw_data[[#This Row],[Time_taken]])+SECOND(tbl_raw_data[[#This Row],[Time_taken]])/60</f>
        <v>25.533333333333335</v>
      </c>
      <c r="K1983" s="52">
        <f>DATE(YEAR(tbl_raw_data[[#This Row],[Date Actioned]]),MONTH(tbl_raw_data[[#This Row],[Date Actioned]]),DAY(tbl_raw_data[[#This Row],[Date Actioned]]))</f>
        <v>45166</v>
      </c>
      <c r="L1983" s="50" t="str">
        <f>UPPER(TEXT(tbl_raw_data[[#This Row],[updated_date]],"MMMM"))</f>
        <v>AUGUST</v>
      </c>
      <c r="M1983" s="50" t="str">
        <f>"WEEK "&amp; IF(ROUNDUP(DAY(tbl_raw_data[[#This Row],[updated_date]])/7,0)=5,4,ROUNDUP(DAY(tbl_raw_data[[#This Row],[updated_date]])/7,0))</f>
        <v>WEEK 4</v>
      </c>
      <c r="N1983" s="50" t="str">
        <f>UPPER(VLOOKUP(tbl_raw_data[[#This Row],[Analyst]],Settiings!$A$2:$B$16,2,0))</f>
        <v>QUADIR</v>
      </c>
      <c r="O1983" s="50" t="str">
        <f>TRIM(UPPER(tbl_raw_data[[#This Row],[Outcome]]))</f>
        <v>WITHDRAW</v>
      </c>
      <c r="P1983" s="50" t="str">
        <f>TRIM(UPPER(tbl_raw_data[[#This Row],[Queue Name]]))</f>
        <v>CONSUMER EXISTING</v>
      </c>
      <c r="Q1983" s="50" t="str">
        <f>IF(tbl_raw_data[[#This Row],[Time taken in min]]&lt;=Settiings!$D$2,"SLA_MET","SLA_NOT_MET")</f>
        <v>SLA_NOT_MET</v>
      </c>
      <c r="R1983" s="94"/>
    </row>
    <row r="1984" spans="1:18" x14ac:dyDescent="0.3">
      <c r="A1984" s="8" t="s">
        <v>6891</v>
      </c>
      <c r="B1984" s="9">
        <v>45166.710231481484</v>
      </c>
      <c r="C1984" s="10">
        <v>45166.72388888889</v>
      </c>
      <c r="D1984" s="11" t="s">
        <v>8</v>
      </c>
      <c r="E1984" s="12" t="s">
        <v>19</v>
      </c>
      <c r="F1984" s="11" t="s">
        <v>686</v>
      </c>
      <c r="G1984" s="13"/>
      <c r="H1984" s="78" t="s">
        <v>7449</v>
      </c>
      <c r="I1984" s="48">
        <f>tbl_raw_data[[#This Row],[Date Actioned]]-tbl_raw_data[[#This Row],[Date Tagged]]</f>
        <v>1.3657407405844424E-2</v>
      </c>
      <c r="J1984" s="46">
        <f>HOUR(tbl_raw_data[[#This Row],[Time_taken]])*60+MINUTE(tbl_raw_data[[#This Row],[Time_taken]])+SECOND(tbl_raw_data[[#This Row],[Time_taken]])/60</f>
        <v>19.666666666666668</v>
      </c>
      <c r="K1984" s="52">
        <f>DATE(YEAR(tbl_raw_data[[#This Row],[Date Actioned]]),MONTH(tbl_raw_data[[#This Row],[Date Actioned]]),DAY(tbl_raw_data[[#This Row],[Date Actioned]]))</f>
        <v>45166</v>
      </c>
      <c r="L1984" s="50" t="str">
        <f>UPPER(TEXT(tbl_raw_data[[#This Row],[updated_date]],"MMMM"))</f>
        <v>AUGUST</v>
      </c>
      <c r="M1984" s="50" t="str">
        <f>"WEEK "&amp; IF(ROUNDUP(DAY(tbl_raw_data[[#This Row],[updated_date]])/7,0)=5,4,ROUNDUP(DAY(tbl_raw_data[[#This Row],[updated_date]])/7,0))</f>
        <v>WEEK 4</v>
      </c>
      <c r="N1984" s="50" t="str">
        <f>UPPER(VLOOKUP(tbl_raw_data[[#This Row],[Analyst]],Settiings!$A$2:$B$16,2,0))</f>
        <v>FARDIN</v>
      </c>
      <c r="O1984" s="50" t="str">
        <f>TRIM(UPPER(tbl_raw_data[[#This Row],[Outcome]]))</f>
        <v>WITHDRAW</v>
      </c>
      <c r="P1984" s="50" t="str">
        <f>TRIM(UPPER(tbl_raw_data[[#This Row],[Queue Name]]))</f>
        <v>CONSUMER POST BUREAU</v>
      </c>
      <c r="Q1984" s="50" t="str">
        <f>IF(tbl_raw_data[[#This Row],[Time taken in min]]&lt;=Settiings!$D$2,"SLA_MET","SLA_NOT_MET")</f>
        <v>SLA_MET</v>
      </c>
      <c r="R1984" s="94"/>
    </row>
    <row r="1985" spans="1:18" x14ac:dyDescent="0.3">
      <c r="A1985" s="8" t="s">
        <v>6897</v>
      </c>
      <c r="B1985" s="9">
        <v>45166.719236111108</v>
      </c>
      <c r="C1985" s="10">
        <v>45166.729444444441</v>
      </c>
      <c r="D1985" s="11" t="s">
        <v>8</v>
      </c>
      <c r="E1985" s="12" t="s">
        <v>19</v>
      </c>
      <c r="F1985" s="11" t="s">
        <v>686</v>
      </c>
      <c r="G1985" s="13"/>
      <c r="H1985" s="78" t="s">
        <v>7449</v>
      </c>
      <c r="I1985" s="48">
        <f>tbl_raw_data[[#This Row],[Date Actioned]]-tbl_raw_data[[#This Row],[Date Tagged]]</f>
        <v>1.0208333333139308E-2</v>
      </c>
      <c r="J1985" s="46">
        <f>HOUR(tbl_raw_data[[#This Row],[Time_taken]])*60+MINUTE(tbl_raw_data[[#This Row],[Time_taken]])+SECOND(tbl_raw_data[[#This Row],[Time_taken]])/60</f>
        <v>14.7</v>
      </c>
      <c r="K1985" s="52">
        <f>DATE(YEAR(tbl_raw_data[[#This Row],[Date Actioned]]),MONTH(tbl_raw_data[[#This Row],[Date Actioned]]),DAY(tbl_raw_data[[#This Row],[Date Actioned]]))</f>
        <v>45166</v>
      </c>
      <c r="L1985" s="50" t="str">
        <f>UPPER(TEXT(tbl_raw_data[[#This Row],[updated_date]],"MMMM"))</f>
        <v>AUGUST</v>
      </c>
      <c r="M1985" s="50" t="str">
        <f>"WEEK "&amp; IF(ROUNDUP(DAY(tbl_raw_data[[#This Row],[updated_date]])/7,0)=5,4,ROUNDUP(DAY(tbl_raw_data[[#This Row],[updated_date]])/7,0))</f>
        <v>WEEK 4</v>
      </c>
      <c r="N1985" s="50" t="str">
        <f>UPPER(VLOOKUP(tbl_raw_data[[#This Row],[Analyst]],Settiings!$A$2:$B$16,2,0))</f>
        <v>FARDIN</v>
      </c>
      <c r="O1985" s="50" t="str">
        <f>TRIM(UPPER(tbl_raw_data[[#This Row],[Outcome]]))</f>
        <v>WITHDRAW</v>
      </c>
      <c r="P1985" s="50" t="str">
        <f>TRIM(UPPER(tbl_raw_data[[#This Row],[Queue Name]]))</f>
        <v>CONSUMER POST BUREAU</v>
      </c>
      <c r="Q1985" s="50" t="str">
        <f>IF(tbl_raw_data[[#This Row],[Time taken in min]]&lt;=Settiings!$D$2,"SLA_MET","SLA_NOT_MET")</f>
        <v>SLA_MET</v>
      </c>
      <c r="R1985" s="94"/>
    </row>
    <row r="1986" spans="1:18" x14ac:dyDescent="0.3">
      <c r="A1986" s="8" t="s">
        <v>6901</v>
      </c>
      <c r="B1986" s="9">
        <v>45166.726655092592</v>
      </c>
      <c r="C1986" s="10">
        <v>45166.73810185185</v>
      </c>
      <c r="D1986" s="11" t="s">
        <v>8</v>
      </c>
      <c r="E1986" s="12" t="s">
        <v>19</v>
      </c>
      <c r="F1986" s="11" t="s">
        <v>686</v>
      </c>
      <c r="G1986" s="13"/>
      <c r="H1986" s="78" t="s">
        <v>7449</v>
      </c>
      <c r="I1986" s="48">
        <f>tbl_raw_data[[#This Row],[Date Actioned]]-tbl_raw_data[[#This Row],[Date Tagged]]</f>
        <v>1.1446759257523809E-2</v>
      </c>
      <c r="J1986" s="46">
        <f>HOUR(tbl_raw_data[[#This Row],[Time_taken]])*60+MINUTE(tbl_raw_data[[#This Row],[Time_taken]])+SECOND(tbl_raw_data[[#This Row],[Time_taken]])/60</f>
        <v>16.483333333333334</v>
      </c>
      <c r="K1986" s="52">
        <f>DATE(YEAR(tbl_raw_data[[#This Row],[Date Actioned]]),MONTH(tbl_raw_data[[#This Row],[Date Actioned]]),DAY(tbl_raw_data[[#This Row],[Date Actioned]]))</f>
        <v>45166</v>
      </c>
      <c r="L1986" s="50" t="str">
        <f>UPPER(TEXT(tbl_raw_data[[#This Row],[updated_date]],"MMMM"))</f>
        <v>AUGUST</v>
      </c>
      <c r="M1986" s="50" t="str">
        <f>"WEEK "&amp; IF(ROUNDUP(DAY(tbl_raw_data[[#This Row],[updated_date]])/7,0)=5,4,ROUNDUP(DAY(tbl_raw_data[[#This Row],[updated_date]])/7,0))</f>
        <v>WEEK 4</v>
      </c>
      <c r="N1986" s="50" t="str">
        <f>UPPER(VLOOKUP(tbl_raw_data[[#This Row],[Analyst]],Settiings!$A$2:$B$16,2,0))</f>
        <v>FARDIN</v>
      </c>
      <c r="O1986" s="50" t="str">
        <f>TRIM(UPPER(tbl_raw_data[[#This Row],[Outcome]]))</f>
        <v>WITHDRAW</v>
      </c>
      <c r="P1986" s="50" t="str">
        <f>TRIM(UPPER(tbl_raw_data[[#This Row],[Queue Name]]))</f>
        <v>CONSUMER POST BUREAU</v>
      </c>
      <c r="Q1986" s="50" t="str">
        <f>IF(tbl_raw_data[[#This Row],[Time taken in min]]&lt;=Settiings!$D$2,"SLA_MET","SLA_NOT_MET")</f>
        <v>SLA_MET</v>
      </c>
      <c r="R1986" s="94"/>
    </row>
    <row r="1987" spans="1:18" x14ac:dyDescent="0.3">
      <c r="A1987" s="8" t="s">
        <v>6926</v>
      </c>
      <c r="B1987" s="9">
        <v>45166.787627314814</v>
      </c>
      <c r="C1987" s="10">
        <v>45166.792291666665</v>
      </c>
      <c r="D1987" s="11" t="s">
        <v>8</v>
      </c>
      <c r="E1987" s="12" t="s">
        <v>19</v>
      </c>
      <c r="F1987" s="11" t="s">
        <v>43</v>
      </c>
      <c r="G1987" s="13"/>
      <c r="H1987" s="78" t="s">
        <v>7449</v>
      </c>
      <c r="I1987" s="48">
        <f>tbl_raw_data[[#This Row],[Date Actioned]]-tbl_raw_data[[#This Row],[Date Tagged]]</f>
        <v>4.6643518508062698E-3</v>
      </c>
      <c r="J1987" s="46">
        <f>HOUR(tbl_raw_data[[#This Row],[Time_taken]])*60+MINUTE(tbl_raw_data[[#This Row],[Time_taken]])+SECOND(tbl_raw_data[[#This Row],[Time_taken]])/60</f>
        <v>6.7166666666666668</v>
      </c>
      <c r="K1987" s="52">
        <f>DATE(YEAR(tbl_raw_data[[#This Row],[Date Actioned]]),MONTH(tbl_raw_data[[#This Row],[Date Actioned]]),DAY(tbl_raw_data[[#This Row],[Date Actioned]]))</f>
        <v>45166</v>
      </c>
      <c r="L1987" s="50" t="str">
        <f>UPPER(TEXT(tbl_raw_data[[#This Row],[updated_date]],"MMMM"))</f>
        <v>AUGUST</v>
      </c>
      <c r="M1987" s="50" t="str">
        <f>"WEEK "&amp; IF(ROUNDUP(DAY(tbl_raw_data[[#This Row],[updated_date]])/7,0)=5,4,ROUNDUP(DAY(tbl_raw_data[[#This Row],[updated_date]])/7,0))</f>
        <v>WEEK 4</v>
      </c>
      <c r="N1987" s="50" t="str">
        <f>UPPER(VLOOKUP(tbl_raw_data[[#This Row],[Analyst]],Settiings!$A$2:$B$16,2,0))</f>
        <v>MERCEDES</v>
      </c>
      <c r="O1987" s="50" t="str">
        <f>TRIM(UPPER(tbl_raw_data[[#This Row],[Outcome]]))</f>
        <v>WITHDRAW</v>
      </c>
      <c r="P1987" s="50" t="str">
        <f>TRIM(UPPER(tbl_raw_data[[#This Row],[Queue Name]]))</f>
        <v>CONSUMER POST BUREAU</v>
      </c>
      <c r="Q1987" s="50" t="str">
        <f>IF(tbl_raw_data[[#This Row],[Time taken in min]]&lt;=Settiings!$D$2,"SLA_MET","SLA_NOT_MET")</f>
        <v>SLA_MET</v>
      </c>
      <c r="R1987" s="94"/>
    </row>
    <row r="1988" spans="1:18" x14ac:dyDescent="0.3">
      <c r="A1988" s="8" t="s">
        <v>6955</v>
      </c>
      <c r="B1988" s="9">
        <v>45166.863067129627</v>
      </c>
      <c r="C1988" s="10">
        <v>45166.872847222221</v>
      </c>
      <c r="D1988" s="11" t="s">
        <v>8</v>
      </c>
      <c r="E1988" s="12" t="s">
        <v>19</v>
      </c>
      <c r="F1988" s="11" t="s">
        <v>43</v>
      </c>
      <c r="G1988" s="13"/>
      <c r="H1988" s="78" t="s">
        <v>7449</v>
      </c>
      <c r="I1988" s="48">
        <f>tbl_raw_data[[#This Row],[Date Actioned]]-tbl_raw_data[[#This Row],[Date Tagged]]</f>
        <v>9.7800925941555761E-3</v>
      </c>
      <c r="J1988" s="46">
        <f>HOUR(tbl_raw_data[[#This Row],[Time_taken]])*60+MINUTE(tbl_raw_data[[#This Row],[Time_taken]])+SECOND(tbl_raw_data[[#This Row],[Time_taken]])/60</f>
        <v>14.083333333333334</v>
      </c>
      <c r="K1988" s="52">
        <f>DATE(YEAR(tbl_raw_data[[#This Row],[Date Actioned]]),MONTH(tbl_raw_data[[#This Row],[Date Actioned]]),DAY(tbl_raw_data[[#This Row],[Date Actioned]]))</f>
        <v>45166</v>
      </c>
      <c r="L1988" s="50" t="str">
        <f>UPPER(TEXT(tbl_raw_data[[#This Row],[updated_date]],"MMMM"))</f>
        <v>AUGUST</v>
      </c>
      <c r="M1988" s="50" t="str">
        <f>"WEEK "&amp; IF(ROUNDUP(DAY(tbl_raw_data[[#This Row],[updated_date]])/7,0)=5,4,ROUNDUP(DAY(tbl_raw_data[[#This Row],[updated_date]])/7,0))</f>
        <v>WEEK 4</v>
      </c>
      <c r="N1988" s="50" t="str">
        <f>UPPER(VLOOKUP(tbl_raw_data[[#This Row],[Analyst]],Settiings!$A$2:$B$16,2,0))</f>
        <v>MERCEDES</v>
      </c>
      <c r="O1988" s="50" t="str">
        <f>TRIM(UPPER(tbl_raw_data[[#This Row],[Outcome]]))</f>
        <v>WITHDRAW</v>
      </c>
      <c r="P1988" s="50" t="str">
        <f>TRIM(UPPER(tbl_raw_data[[#This Row],[Queue Name]]))</f>
        <v>CONSUMER POST BUREAU</v>
      </c>
      <c r="Q1988" s="50" t="str">
        <f>IF(tbl_raw_data[[#This Row],[Time taken in min]]&lt;=Settiings!$D$2,"SLA_MET","SLA_NOT_MET")</f>
        <v>SLA_MET</v>
      </c>
      <c r="R1988" s="94"/>
    </row>
    <row r="1989" spans="1:18" x14ac:dyDescent="0.3">
      <c r="A1989" s="8" t="s">
        <v>6956</v>
      </c>
      <c r="B1989" s="9">
        <v>45166.911041666666</v>
      </c>
      <c r="C1989" s="10">
        <v>45166.914930555555</v>
      </c>
      <c r="D1989" s="11" t="s">
        <v>8</v>
      </c>
      <c r="E1989" s="12" t="s">
        <v>19</v>
      </c>
      <c r="F1989" s="11" t="s">
        <v>686</v>
      </c>
      <c r="G1989" s="13"/>
      <c r="H1989" s="78" t="s">
        <v>7449</v>
      </c>
      <c r="I1989" s="48">
        <f>tbl_raw_data[[#This Row],[Date Actioned]]-tbl_raw_data[[#This Row],[Date Tagged]]</f>
        <v>3.8888888884685002E-3</v>
      </c>
      <c r="J1989" s="46">
        <f>HOUR(tbl_raw_data[[#This Row],[Time_taken]])*60+MINUTE(tbl_raw_data[[#This Row],[Time_taken]])+SECOND(tbl_raw_data[[#This Row],[Time_taken]])/60</f>
        <v>5.6</v>
      </c>
      <c r="K1989" s="52">
        <f>DATE(YEAR(tbl_raw_data[[#This Row],[Date Actioned]]),MONTH(tbl_raw_data[[#This Row],[Date Actioned]]),DAY(tbl_raw_data[[#This Row],[Date Actioned]]))</f>
        <v>45166</v>
      </c>
      <c r="L1989" s="50" t="str">
        <f>UPPER(TEXT(tbl_raw_data[[#This Row],[updated_date]],"MMMM"))</f>
        <v>AUGUST</v>
      </c>
      <c r="M1989" s="50" t="str">
        <f>"WEEK "&amp; IF(ROUNDUP(DAY(tbl_raw_data[[#This Row],[updated_date]])/7,0)=5,4,ROUNDUP(DAY(tbl_raw_data[[#This Row],[updated_date]])/7,0))</f>
        <v>WEEK 4</v>
      </c>
      <c r="N1989" s="50" t="str">
        <f>UPPER(VLOOKUP(tbl_raw_data[[#This Row],[Analyst]],Settiings!$A$2:$B$16,2,0))</f>
        <v>FARDIN</v>
      </c>
      <c r="O1989" s="50" t="str">
        <f>TRIM(UPPER(tbl_raw_data[[#This Row],[Outcome]]))</f>
        <v>WITHDRAW</v>
      </c>
      <c r="P1989" s="50" t="str">
        <f>TRIM(UPPER(tbl_raw_data[[#This Row],[Queue Name]]))</f>
        <v>CONSUMER POST BUREAU</v>
      </c>
      <c r="Q1989" s="50" t="str">
        <f>IF(tbl_raw_data[[#This Row],[Time taken in min]]&lt;=Settiings!$D$2,"SLA_MET","SLA_NOT_MET")</f>
        <v>SLA_MET</v>
      </c>
      <c r="R1989" s="94"/>
    </row>
    <row r="1990" spans="1:18" x14ac:dyDescent="0.3">
      <c r="A1990" s="8" t="s">
        <v>6957</v>
      </c>
      <c r="B1990" s="9">
        <v>45166.930243055554</v>
      </c>
      <c r="C1990" s="10">
        <v>45166.932696759257</v>
      </c>
      <c r="D1990" s="11" t="s">
        <v>8</v>
      </c>
      <c r="E1990" s="12" t="s">
        <v>19</v>
      </c>
      <c r="F1990" s="11" t="s">
        <v>686</v>
      </c>
      <c r="G1990" s="13"/>
      <c r="H1990" s="78" t="s">
        <v>7449</v>
      </c>
      <c r="I1990" s="48">
        <f>tbl_raw_data[[#This Row],[Date Actioned]]-tbl_raw_data[[#This Row],[Date Tagged]]</f>
        <v>2.4537037024856545E-3</v>
      </c>
      <c r="J1990" s="46">
        <f>HOUR(tbl_raw_data[[#This Row],[Time_taken]])*60+MINUTE(tbl_raw_data[[#This Row],[Time_taken]])+SECOND(tbl_raw_data[[#This Row],[Time_taken]])/60</f>
        <v>3.5333333333333332</v>
      </c>
      <c r="K1990" s="52">
        <f>DATE(YEAR(tbl_raw_data[[#This Row],[Date Actioned]]),MONTH(tbl_raw_data[[#This Row],[Date Actioned]]),DAY(tbl_raw_data[[#This Row],[Date Actioned]]))</f>
        <v>45166</v>
      </c>
      <c r="L1990" s="50" t="str">
        <f>UPPER(TEXT(tbl_raw_data[[#This Row],[updated_date]],"MMMM"))</f>
        <v>AUGUST</v>
      </c>
      <c r="M1990" s="50" t="str">
        <f>"WEEK "&amp; IF(ROUNDUP(DAY(tbl_raw_data[[#This Row],[updated_date]])/7,0)=5,4,ROUNDUP(DAY(tbl_raw_data[[#This Row],[updated_date]])/7,0))</f>
        <v>WEEK 4</v>
      </c>
      <c r="N1990" s="50" t="str">
        <f>UPPER(VLOOKUP(tbl_raw_data[[#This Row],[Analyst]],Settiings!$A$2:$B$16,2,0))</f>
        <v>FARDIN</v>
      </c>
      <c r="O1990" s="50" t="str">
        <f>TRIM(UPPER(tbl_raw_data[[#This Row],[Outcome]]))</f>
        <v>WITHDRAW</v>
      </c>
      <c r="P1990" s="50" t="str">
        <f>TRIM(UPPER(tbl_raw_data[[#This Row],[Queue Name]]))</f>
        <v>CONSUMER POST BUREAU</v>
      </c>
      <c r="Q1990" s="50" t="str">
        <f>IF(tbl_raw_data[[#This Row],[Time taken in min]]&lt;=Settiings!$D$2,"SLA_MET","SLA_NOT_MET")</f>
        <v>SLA_MET</v>
      </c>
      <c r="R1990" s="94"/>
    </row>
    <row r="1991" spans="1:18" x14ac:dyDescent="0.3">
      <c r="A1991" s="8" t="s">
        <v>7058</v>
      </c>
      <c r="B1991" s="9">
        <v>45167.624525462961</v>
      </c>
      <c r="C1991" s="10">
        <v>45167.63380787037</v>
      </c>
      <c r="D1991" s="11" t="s">
        <v>55</v>
      </c>
      <c r="E1991" s="12" t="s">
        <v>19</v>
      </c>
      <c r="F1991" s="11" t="s">
        <v>43</v>
      </c>
      <c r="G1991" s="13"/>
      <c r="H1991" s="78" t="s">
        <v>7449</v>
      </c>
      <c r="I1991" s="48">
        <f>tbl_raw_data[[#This Row],[Date Actioned]]-tbl_raw_data[[#This Row],[Date Tagged]]</f>
        <v>9.2824074090458453E-3</v>
      </c>
      <c r="J1991" s="46">
        <f>HOUR(tbl_raw_data[[#This Row],[Time_taken]])*60+MINUTE(tbl_raw_data[[#This Row],[Time_taken]])+SECOND(tbl_raw_data[[#This Row],[Time_taken]])/60</f>
        <v>13.366666666666667</v>
      </c>
      <c r="K1991" s="52">
        <f>DATE(YEAR(tbl_raw_data[[#This Row],[Date Actioned]]),MONTH(tbl_raw_data[[#This Row],[Date Actioned]]),DAY(tbl_raw_data[[#This Row],[Date Actioned]]))</f>
        <v>45167</v>
      </c>
      <c r="L1991" s="50" t="str">
        <f>UPPER(TEXT(tbl_raw_data[[#This Row],[updated_date]],"MMMM"))</f>
        <v>AUGUST</v>
      </c>
      <c r="M1991" s="50" t="str">
        <f>"WEEK "&amp; IF(ROUNDUP(DAY(tbl_raw_data[[#This Row],[updated_date]])/7,0)=5,4,ROUNDUP(DAY(tbl_raw_data[[#This Row],[updated_date]])/7,0))</f>
        <v>WEEK 4</v>
      </c>
      <c r="N1991" s="50" t="str">
        <f>UPPER(VLOOKUP(tbl_raw_data[[#This Row],[Analyst]],Settiings!$A$2:$B$16,2,0))</f>
        <v>MERCEDES</v>
      </c>
      <c r="O1991" s="50" t="str">
        <f>TRIM(UPPER(tbl_raw_data[[#This Row],[Outcome]]))</f>
        <v>WITHDRAW</v>
      </c>
      <c r="P1991" s="50" t="str">
        <f>TRIM(UPPER(tbl_raw_data[[#This Row],[Queue Name]]))</f>
        <v>CONSUMER POST BUREAU</v>
      </c>
      <c r="Q1991" s="50" t="str">
        <f>IF(tbl_raw_data[[#This Row],[Time taken in min]]&lt;=Settiings!$D$2,"SLA_MET","SLA_NOT_MET")</f>
        <v>SLA_MET</v>
      </c>
      <c r="R1991" s="94"/>
    </row>
    <row r="1992" spans="1:18" x14ac:dyDescent="0.3">
      <c r="A1992" s="8" t="s">
        <v>7112</v>
      </c>
      <c r="B1992" s="9">
        <v>45167.73810185185</v>
      </c>
      <c r="C1992" s="10">
        <v>45167.745613425926</v>
      </c>
      <c r="D1992" s="11" t="s">
        <v>55</v>
      </c>
      <c r="E1992" s="12" t="s">
        <v>19</v>
      </c>
      <c r="F1992" s="11" t="s">
        <v>76</v>
      </c>
      <c r="G1992" s="13"/>
      <c r="H1992" s="78" t="s">
        <v>7449</v>
      </c>
      <c r="I1992" s="48">
        <f>tbl_raw_data[[#This Row],[Date Actioned]]-tbl_raw_data[[#This Row],[Date Tagged]]</f>
        <v>7.5115740764886141E-3</v>
      </c>
      <c r="J1992" s="46">
        <f>HOUR(tbl_raw_data[[#This Row],[Time_taken]])*60+MINUTE(tbl_raw_data[[#This Row],[Time_taken]])+SECOND(tbl_raw_data[[#This Row],[Time_taken]])/60</f>
        <v>10.816666666666666</v>
      </c>
      <c r="K1992" s="52">
        <f>DATE(YEAR(tbl_raw_data[[#This Row],[Date Actioned]]),MONTH(tbl_raw_data[[#This Row],[Date Actioned]]),DAY(tbl_raw_data[[#This Row],[Date Actioned]]))</f>
        <v>45167</v>
      </c>
      <c r="L1992" s="50" t="str">
        <f>UPPER(TEXT(tbl_raw_data[[#This Row],[updated_date]],"MMMM"))</f>
        <v>AUGUST</v>
      </c>
      <c r="M1992" s="50" t="str">
        <f>"WEEK "&amp; IF(ROUNDUP(DAY(tbl_raw_data[[#This Row],[updated_date]])/7,0)=5,4,ROUNDUP(DAY(tbl_raw_data[[#This Row],[updated_date]])/7,0))</f>
        <v>WEEK 4</v>
      </c>
      <c r="N1992" s="50" t="str">
        <f>UPPER(VLOOKUP(tbl_raw_data[[#This Row],[Analyst]],Settiings!$A$2:$B$16,2,0))</f>
        <v>ROHAN</v>
      </c>
      <c r="O1992" s="50" t="str">
        <f>TRIM(UPPER(tbl_raw_data[[#This Row],[Outcome]]))</f>
        <v>WITHDRAW</v>
      </c>
      <c r="P1992" s="50" t="str">
        <f>TRIM(UPPER(tbl_raw_data[[#This Row],[Queue Name]]))</f>
        <v>CONSUMER POST BUREAU</v>
      </c>
      <c r="Q1992" s="50" t="str">
        <f>IF(tbl_raw_data[[#This Row],[Time taken in min]]&lt;=Settiings!$D$2,"SLA_MET","SLA_NOT_MET")</f>
        <v>SLA_MET</v>
      </c>
      <c r="R1992" s="94"/>
    </row>
    <row r="1993" spans="1:18" x14ac:dyDescent="0.3">
      <c r="A1993" s="8" t="s">
        <v>7120</v>
      </c>
      <c r="B1993" s="9">
        <v>45167.792546296296</v>
      </c>
      <c r="C1993" s="10">
        <v>45167.80059027778</v>
      </c>
      <c r="D1993" s="11" t="s">
        <v>55</v>
      </c>
      <c r="E1993" s="12" t="s">
        <v>19</v>
      </c>
      <c r="F1993" s="11" t="s">
        <v>50</v>
      </c>
      <c r="G1993" s="13"/>
      <c r="H1993" s="78" t="s">
        <v>7449</v>
      </c>
      <c r="I1993" s="48">
        <f>tbl_raw_data[[#This Row],[Date Actioned]]-tbl_raw_data[[#This Row],[Date Tagged]]</f>
        <v>8.0439814846613444E-3</v>
      </c>
      <c r="J1993" s="46">
        <f>HOUR(tbl_raw_data[[#This Row],[Time_taken]])*60+MINUTE(tbl_raw_data[[#This Row],[Time_taken]])+SECOND(tbl_raw_data[[#This Row],[Time_taken]])/60</f>
        <v>11.583333333333334</v>
      </c>
      <c r="K1993" s="52">
        <f>DATE(YEAR(tbl_raw_data[[#This Row],[Date Actioned]]),MONTH(tbl_raw_data[[#This Row],[Date Actioned]]),DAY(tbl_raw_data[[#This Row],[Date Actioned]]))</f>
        <v>45167</v>
      </c>
      <c r="L1993" s="50" t="str">
        <f>UPPER(TEXT(tbl_raw_data[[#This Row],[updated_date]],"MMMM"))</f>
        <v>AUGUST</v>
      </c>
      <c r="M1993" s="50" t="str">
        <f>"WEEK "&amp; IF(ROUNDUP(DAY(tbl_raw_data[[#This Row],[updated_date]])/7,0)=5,4,ROUNDUP(DAY(tbl_raw_data[[#This Row],[updated_date]])/7,0))</f>
        <v>WEEK 4</v>
      </c>
      <c r="N1993" s="50" t="str">
        <f>UPPER(VLOOKUP(tbl_raw_data[[#This Row],[Analyst]],Settiings!$A$2:$B$16,2,0))</f>
        <v>SHAHID</v>
      </c>
      <c r="O1993" s="50" t="str">
        <f>TRIM(UPPER(tbl_raw_data[[#This Row],[Outcome]]))</f>
        <v>WITHDRAW</v>
      </c>
      <c r="P1993" s="50" t="str">
        <f>TRIM(UPPER(tbl_raw_data[[#This Row],[Queue Name]]))</f>
        <v>CONSUMER POST BUREAU</v>
      </c>
      <c r="Q1993" s="50" t="str">
        <f>IF(tbl_raw_data[[#This Row],[Time taken in min]]&lt;=Settiings!$D$2,"SLA_MET","SLA_NOT_MET")</f>
        <v>SLA_MET</v>
      </c>
      <c r="R1993" s="94"/>
    </row>
    <row r="1994" spans="1:18" x14ac:dyDescent="0.3">
      <c r="A1994" s="8" t="s">
        <v>7298</v>
      </c>
      <c r="B1994" s="9">
        <v>45168.746689814812</v>
      </c>
      <c r="C1994" s="10">
        <v>45168.758877314816</v>
      </c>
      <c r="D1994" s="11" t="s">
        <v>55</v>
      </c>
      <c r="E1994" s="12" t="s">
        <v>19</v>
      </c>
      <c r="F1994" s="11" t="s">
        <v>65</v>
      </c>
      <c r="G1994" s="13"/>
      <c r="H1994" s="78" t="s">
        <v>7449</v>
      </c>
      <c r="I1994" s="48">
        <f>tbl_raw_data[[#This Row],[Date Actioned]]-tbl_raw_data[[#This Row],[Date Tagged]]</f>
        <v>1.2187500004074536E-2</v>
      </c>
      <c r="J1994" s="46">
        <f>HOUR(tbl_raw_data[[#This Row],[Time_taken]])*60+MINUTE(tbl_raw_data[[#This Row],[Time_taken]])+SECOND(tbl_raw_data[[#This Row],[Time_taken]])/60</f>
        <v>17.55</v>
      </c>
      <c r="K1994" s="52">
        <f>DATE(YEAR(tbl_raw_data[[#This Row],[Date Actioned]]),MONTH(tbl_raw_data[[#This Row],[Date Actioned]]),DAY(tbl_raw_data[[#This Row],[Date Actioned]]))</f>
        <v>45168</v>
      </c>
      <c r="L1994" s="50" t="str">
        <f>UPPER(TEXT(tbl_raw_data[[#This Row],[updated_date]],"MMMM"))</f>
        <v>AUGUST</v>
      </c>
      <c r="M1994" s="50" t="str">
        <f>"WEEK "&amp; IF(ROUNDUP(DAY(tbl_raw_data[[#This Row],[updated_date]])/7,0)=5,4,ROUNDUP(DAY(tbl_raw_data[[#This Row],[updated_date]])/7,0))</f>
        <v>WEEK 4</v>
      </c>
      <c r="N1994" s="50" t="str">
        <f>UPPER(VLOOKUP(tbl_raw_data[[#This Row],[Analyst]],Settiings!$A$2:$B$16,2,0))</f>
        <v>SAM</v>
      </c>
      <c r="O1994" s="50" t="str">
        <f>TRIM(UPPER(tbl_raw_data[[#This Row],[Outcome]]))</f>
        <v>WITHDRAW</v>
      </c>
      <c r="P1994" s="50" t="str">
        <f>TRIM(UPPER(tbl_raw_data[[#This Row],[Queue Name]]))</f>
        <v>CONSUMER POST BUREAU</v>
      </c>
      <c r="Q1994" s="50" t="str">
        <f>IF(tbl_raw_data[[#This Row],[Time taken in min]]&lt;=Settiings!$D$2,"SLA_MET","SLA_NOT_MET")</f>
        <v>SLA_MET</v>
      </c>
      <c r="R1994" s="94"/>
    </row>
    <row r="1995" spans="1:18" x14ac:dyDescent="0.3">
      <c r="A1995" s="8" t="s">
        <v>7339</v>
      </c>
      <c r="B1995" s="9">
        <v>45168.84511574074</v>
      </c>
      <c r="C1995" s="10">
        <v>45168.84815972222</v>
      </c>
      <c r="D1995" s="11" t="s">
        <v>55</v>
      </c>
      <c r="E1995" s="12" t="s">
        <v>19</v>
      </c>
      <c r="F1995" s="11" t="s">
        <v>65</v>
      </c>
      <c r="G1995" s="13"/>
      <c r="H1995" s="78" t="s">
        <v>7449</v>
      </c>
      <c r="I1995" s="48">
        <f>tbl_raw_data[[#This Row],[Date Actioned]]-tbl_raw_data[[#This Row],[Date Tagged]]</f>
        <v>3.0439814800047316E-3</v>
      </c>
      <c r="J1995" s="46">
        <f>HOUR(tbl_raw_data[[#This Row],[Time_taken]])*60+MINUTE(tbl_raw_data[[#This Row],[Time_taken]])+SECOND(tbl_raw_data[[#This Row],[Time_taken]])/60</f>
        <v>4.3833333333333337</v>
      </c>
      <c r="K1995" s="52">
        <f>DATE(YEAR(tbl_raw_data[[#This Row],[Date Actioned]]),MONTH(tbl_raw_data[[#This Row],[Date Actioned]]),DAY(tbl_raw_data[[#This Row],[Date Actioned]]))</f>
        <v>45168</v>
      </c>
      <c r="L1995" s="50" t="str">
        <f>UPPER(TEXT(tbl_raw_data[[#This Row],[updated_date]],"MMMM"))</f>
        <v>AUGUST</v>
      </c>
      <c r="M1995" s="50" t="str">
        <f>"WEEK "&amp; IF(ROUNDUP(DAY(tbl_raw_data[[#This Row],[updated_date]])/7,0)=5,4,ROUNDUP(DAY(tbl_raw_data[[#This Row],[updated_date]])/7,0))</f>
        <v>WEEK 4</v>
      </c>
      <c r="N1995" s="50" t="str">
        <f>UPPER(VLOOKUP(tbl_raw_data[[#This Row],[Analyst]],Settiings!$A$2:$B$16,2,0))</f>
        <v>SAM</v>
      </c>
      <c r="O1995" s="50" t="str">
        <f>TRIM(UPPER(tbl_raw_data[[#This Row],[Outcome]]))</f>
        <v>WITHDRAW</v>
      </c>
      <c r="P1995" s="50" t="str">
        <f>TRIM(UPPER(tbl_raw_data[[#This Row],[Queue Name]]))</f>
        <v>CONSUMER POST BUREAU</v>
      </c>
      <c r="Q1995" s="50" t="str">
        <f>IF(tbl_raw_data[[#This Row],[Time taken in min]]&lt;=Settiings!$D$2,"SLA_MET","SLA_NOT_MET")</f>
        <v>SLA_MET</v>
      </c>
      <c r="R1995" s="94"/>
    </row>
    <row r="1996" spans="1:18" x14ac:dyDescent="0.3">
      <c r="A1996" s="8" t="s">
        <v>7341</v>
      </c>
      <c r="B1996" s="9">
        <v>45168.857268518521</v>
      </c>
      <c r="C1996" s="10">
        <v>45168.861863425926</v>
      </c>
      <c r="D1996" s="11" t="s">
        <v>55</v>
      </c>
      <c r="E1996" s="12" t="s">
        <v>19</v>
      </c>
      <c r="F1996" s="11" t="s">
        <v>65</v>
      </c>
      <c r="G1996" s="13"/>
      <c r="H1996" s="78" t="s">
        <v>7449</v>
      </c>
      <c r="I1996" s="48">
        <f>tbl_raw_data[[#This Row],[Date Actioned]]-tbl_raw_data[[#This Row],[Date Tagged]]</f>
        <v>4.5949074046802707E-3</v>
      </c>
      <c r="J1996" s="46">
        <f>HOUR(tbl_raw_data[[#This Row],[Time_taken]])*60+MINUTE(tbl_raw_data[[#This Row],[Time_taken]])+SECOND(tbl_raw_data[[#This Row],[Time_taken]])/60</f>
        <v>6.6166666666666671</v>
      </c>
      <c r="K1996" s="52">
        <f>DATE(YEAR(tbl_raw_data[[#This Row],[Date Actioned]]),MONTH(tbl_raw_data[[#This Row],[Date Actioned]]),DAY(tbl_raw_data[[#This Row],[Date Actioned]]))</f>
        <v>45168</v>
      </c>
      <c r="L1996" s="50" t="str">
        <f>UPPER(TEXT(tbl_raw_data[[#This Row],[updated_date]],"MMMM"))</f>
        <v>AUGUST</v>
      </c>
      <c r="M1996" s="50" t="str">
        <f>"WEEK "&amp; IF(ROUNDUP(DAY(tbl_raw_data[[#This Row],[updated_date]])/7,0)=5,4,ROUNDUP(DAY(tbl_raw_data[[#This Row],[updated_date]])/7,0))</f>
        <v>WEEK 4</v>
      </c>
      <c r="N1996" s="50" t="str">
        <f>UPPER(VLOOKUP(tbl_raw_data[[#This Row],[Analyst]],Settiings!$A$2:$B$16,2,0))</f>
        <v>SAM</v>
      </c>
      <c r="O1996" s="50" t="str">
        <f>TRIM(UPPER(tbl_raw_data[[#This Row],[Outcome]]))</f>
        <v>WITHDRAW</v>
      </c>
      <c r="P1996" s="50" t="str">
        <f>TRIM(UPPER(tbl_raw_data[[#This Row],[Queue Name]]))</f>
        <v>CONSUMER POST BUREAU</v>
      </c>
      <c r="Q1996" s="50" t="str">
        <f>IF(tbl_raw_data[[#This Row],[Time taken in min]]&lt;=Settiings!$D$2,"SLA_MET","SLA_NOT_MET")</f>
        <v>SLA_MET</v>
      </c>
      <c r="R1996" s="94"/>
    </row>
    <row r="1997" spans="1:18" x14ac:dyDescent="0.3">
      <c r="A1997" s="8" t="s">
        <v>12</v>
      </c>
      <c r="B1997" s="9">
        <v>45136.38722222222</v>
      </c>
      <c r="C1997" s="10">
        <v>45136.397372685184</v>
      </c>
      <c r="D1997" s="11" t="s">
        <v>13</v>
      </c>
      <c r="E1997" s="12" t="s">
        <v>9</v>
      </c>
      <c r="F1997" s="11" t="s">
        <v>10</v>
      </c>
      <c r="G1997" s="13" t="s">
        <v>14</v>
      </c>
      <c r="H1997" s="78"/>
      <c r="I1997" s="48">
        <f>tbl_raw_data[[#This Row],[Date Actioned]]-tbl_raw_data[[#This Row],[Date Tagged]]</f>
        <v>1.0150462963792961E-2</v>
      </c>
      <c r="J1997" s="46">
        <f>HOUR(tbl_raw_data[[#This Row],[Time_taken]])*60+MINUTE(tbl_raw_data[[#This Row],[Time_taken]])+SECOND(tbl_raw_data[[#This Row],[Time_taken]])/60</f>
        <v>14.616666666666667</v>
      </c>
      <c r="K1997" s="52">
        <f>DATE(YEAR(tbl_raw_data[[#This Row],[Date Actioned]]),MONTH(tbl_raw_data[[#This Row],[Date Actioned]]),DAY(tbl_raw_data[[#This Row],[Date Actioned]]))</f>
        <v>45136</v>
      </c>
      <c r="L1997" s="50" t="str">
        <f>UPPER(TEXT(tbl_raw_data[[#This Row],[updated_date]],"MMMM"))</f>
        <v>JULY</v>
      </c>
      <c r="M1997" s="50" t="str">
        <f>"WEEK "&amp; IF(ROUNDUP(DAY(tbl_raw_data[[#This Row],[updated_date]])/7,0)=5,4,ROUNDUP(DAY(tbl_raw_data[[#This Row],[updated_date]])/7,0))</f>
        <v>WEEK 4</v>
      </c>
      <c r="N1997" s="50" t="str">
        <f>UPPER(VLOOKUP(tbl_raw_data[[#This Row],[Analyst]],Settiings!$A$2:$B$16,2,0))</f>
        <v>NITESH</v>
      </c>
      <c r="O1997" s="50" t="str">
        <f>TRIM(UPPER(tbl_raw_data[[#This Row],[Outcome]]))</f>
        <v>APPROVE</v>
      </c>
      <c r="P1997" s="50" t="str">
        <f>TRIM(UPPER(tbl_raw_data[[#This Row],[Queue Name]]))</f>
        <v>CONSUMER EXISTING</v>
      </c>
      <c r="Q1997" s="50" t="str">
        <f>IF(tbl_raw_data[[#This Row],[Time taken in min]]&lt;=Settiings!$D$2,"SLA_MET","SLA_NOT_MET")</f>
        <v>SLA_MET</v>
      </c>
      <c r="R1997" s="94"/>
    </row>
    <row r="1998" spans="1:18" x14ac:dyDescent="0.3">
      <c r="A1998" s="8" t="s">
        <v>15</v>
      </c>
      <c r="B1998" s="9">
        <v>45136.394942129627</v>
      </c>
      <c r="C1998" s="10">
        <v>45136.406701388885</v>
      </c>
      <c r="D1998" s="11" t="s">
        <v>13</v>
      </c>
      <c r="E1998" s="12" t="s">
        <v>9</v>
      </c>
      <c r="F1998" s="11" t="s">
        <v>16</v>
      </c>
      <c r="G1998" s="13" t="s">
        <v>17</v>
      </c>
      <c r="H1998" s="78"/>
      <c r="I1998" s="48">
        <f>tbl_raw_data[[#This Row],[Date Actioned]]-tbl_raw_data[[#This Row],[Date Tagged]]</f>
        <v>1.1759259257814847E-2</v>
      </c>
      <c r="J1998" s="46">
        <f>HOUR(tbl_raw_data[[#This Row],[Time_taken]])*60+MINUTE(tbl_raw_data[[#This Row],[Time_taken]])+SECOND(tbl_raw_data[[#This Row],[Time_taken]])/60</f>
        <v>16.933333333333334</v>
      </c>
      <c r="K1998" s="52">
        <f>DATE(YEAR(tbl_raw_data[[#This Row],[Date Actioned]]),MONTH(tbl_raw_data[[#This Row],[Date Actioned]]),DAY(tbl_raw_data[[#This Row],[Date Actioned]]))</f>
        <v>45136</v>
      </c>
      <c r="L1998" s="50" t="str">
        <f>UPPER(TEXT(tbl_raw_data[[#This Row],[updated_date]],"MMMM"))</f>
        <v>JULY</v>
      </c>
      <c r="M1998" s="50" t="str">
        <f>"WEEK "&amp; IF(ROUNDUP(DAY(tbl_raw_data[[#This Row],[updated_date]])/7,0)=5,4,ROUNDUP(DAY(tbl_raw_data[[#This Row],[updated_date]])/7,0))</f>
        <v>WEEK 4</v>
      </c>
      <c r="N1998" s="50" t="str">
        <f>UPPER(VLOOKUP(tbl_raw_data[[#This Row],[Analyst]],Settiings!$A$2:$B$16,2,0))</f>
        <v>CAMROOON</v>
      </c>
      <c r="O1998" s="50" t="str">
        <f>TRIM(UPPER(tbl_raw_data[[#This Row],[Outcome]]))</f>
        <v>APPROVE</v>
      </c>
      <c r="P1998" s="50" t="str">
        <f>TRIM(UPPER(tbl_raw_data[[#This Row],[Queue Name]]))</f>
        <v>CONSUMER EXISTING</v>
      </c>
      <c r="Q1998" s="50" t="str">
        <f>IF(tbl_raw_data[[#This Row],[Time taken in min]]&lt;=Settiings!$D$2,"SLA_MET","SLA_NOT_MET")</f>
        <v>SLA_MET</v>
      </c>
      <c r="R1998" s="94"/>
    </row>
    <row r="1999" spans="1:18" x14ac:dyDescent="0.3">
      <c r="A1999" s="8" t="s">
        <v>23</v>
      </c>
      <c r="B1999" s="9">
        <v>45136.400856481479</v>
      </c>
      <c r="C1999" s="10">
        <v>45136.409409722219</v>
      </c>
      <c r="D1999" s="11" t="s">
        <v>17</v>
      </c>
      <c r="E1999" s="12" t="s">
        <v>9</v>
      </c>
      <c r="F1999" s="11" t="s">
        <v>24</v>
      </c>
      <c r="G1999" s="13"/>
      <c r="H1999" s="78"/>
      <c r="I1999" s="48">
        <f>tbl_raw_data[[#This Row],[Date Actioned]]-tbl_raw_data[[#This Row],[Date Tagged]]</f>
        <v>8.55324073927477E-3</v>
      </c>
      <c r="J1999" s="46">
        <f>HOUR(tbl_raw_data[[#This Row],[Time_taken]])*60+MINUTE(tbl_raw_data[[#This Row],[Time_taken]])+SECOND(tbl_raw_data[[#This Row],[Time_taken]])/60</f>
        <v>12.316666666666666</v>
      </c>
      <c r="K1999" s="52">
        <f>DATE(YEAR(tbl_raw_data[[#This Row],[Date Actioned]]),MONTH(tbl_raw_data[[#This Row],[Date Actioned]]),DAY(tbl_raw_data[[#This Row],[Date Actioned]]))</f>
        <v>45136</v>
      </c>
      <c r="L1999" s="50" t="str">
        <f>UPPER(TEXT(tbl_raw_data[[#This Row],[updated_date]],"MMMM"))</f>
        <v>JULY</v>
      </c>
      <c r="M1999" s="50" t="str">
        <f>"WEEK "&amp; IF(ROUNDUP(DAY(tbl_raw_data[[#This Row],[updated_date]])/7,0)=5,4,ROUNDUP(DAY(tbl_raw_data[[#This Row],[updated_date]])/7,0))</f>
        <v>WEEK 4</v>
      </c>
      <c r="N1999" s="50" t="str">
        <f>UPPER(VLOOKUP(tbl_raw_data[[#This Row],[Analyst]],Settiings!$A$2:$B$16,2,0))</f>
        <v>QUADIR</v>
      </c>
      <c r="O1999" s="50" t="str">
        <f>TRIM(UPPER(tbl_raw_data[[#This Row],[Outcome]]))</f>
        <v>APPROVE</v>
      </c>
      <c r="P1999" s="50" t="str">
        <f>TRIM(UPPER(tbl_raw_data[[#This Row],[Queue Name]]))</f>
        <v>CONSUMER EXISTING</v>
      </c>
      <c r="Q1999" s="50" t="str">
        <f>IF(tbl_raw_data[[#This Row],[Time taken in min]]&lt;=Settiings!$D$2,"SLA_MET","SLA_NOT_MET")</f>
        <v>SLA_MET</v>
      </c>
      <c r="R1999" s="94"/>
    </row>
    <row r="2000" spans="1:18" x14ac:dyDescent="0.3">
      <c r="A2000" s="8" t="s">
        <v>25</v>
      </c>
      <c r="B2000" s="9">
        <v>45136.403101851851</v>
      </c>
      <c r="C2000" s="10">
        <v>45136.415046296293</v>
      </c>
      <c r="D2000" s="11" t="s">
        <v>13</v>
      </c>
      <c r="E2000" s="12" t="s">
        <v>9</v>
      </c>
      <c r="F2000" s="11" t="s">
        <v>16</v>
      </c>
      <c r="G2000" s="13" t="s">
        <v>17</v>
      </c>
      <c r="H2000" s="78"/>
      <c r="I2000" s="48">
        <f>tbl_raw_data[[#This Row],[Date Actioned]]-tbl_raw_data[[#This Row],[Date Tagged]]</f>
        <v>1.1944444442633539E-2</v>
      </c>
      <c r="J2000" s="46">
        <f>HOUR(tbl_raw_data[[#This Row],[Time_taken]])*60+MINUTE(tbl_raw_data[[#This Row],[Time_taken]])+SECOND(tbl_raw_data[[#This Row],[Time_taken]])/60</f>
        <v>17.2</v>
      </c>
      <c r="K2000" s="52">
        <f>DATE(YEAR(tbl_raw_data[[#This Row],[Date Actioned]]),MONTH(tbl_raw_data[[#This Row],[Date Actioned]]),DAY(tbl_raw_data[[#This Row],[Date Actioned]]))</f>
        <v>45136</v>
      </c>
      <c r="L2000" s="50" t="str">
        <f>UPPER(TEXT(tbl_raw_data[[#This Row],[updated_date]],"MMMM"))</f>
        <v>JULY</v>
      </c>
      <c r="M2000" s="50" t="str">
        <f>"WEEK "&amp; IF(ROUNDUP(DAY(tbl_raw_data[[#This Row],[updated_date]])/7,0)=5,4,ROUNDUP(DAY(tbl_raw_data[[#This Row],[updated_date]])/7,0))</f>
        <v>WEEK 4</v>
      </c>
      <c r="N2000" s="50" t="str">
        <f>UPPER(VLOOKUP(tbl_raw_data[[#This Row],[Analyst]],Settiings!$A$2:$B$16,2,0))</f>
        <v>CAMROOON</v>
      </c>
      <c r="O2000" s="50" t="str">
        <f>TRIM(UPPER(tbl_raw_data[[#This Row],[Outcome]]))</f>
        <v>APPROVE</v>
      </c>
      <c r="P2000" s="50" t="str">
        <f>TRIM(UPPER(tbl_raw_data[[#This Row],[Queue Name]]))</f>
        <v>CONSUMER EXISTING</v>
      </c>
      <c r="Q2000" s="50" t="str">
        <f>IF(tbl_raw_data[[#This Row],[Time taken in min]]&lt;=Settiings!$D$2,"SLA_MET","SLA_NOT_MET")</f>
        <v>SLA_MET</v>
      </c>
      <c r="R2000" s="94"/>
    </row>
    <row r="2001" spans="1:18" x14ac:dyDescent="0.3">
      <c r="A2001" s="8" t="s">
        <v>26</v>
      </c>
      <c r="B2001" s="9">
        <v>45136.404131944444</v>
      </c>
      <c r="C2001" s="10">
        <v>45136.424189814818</v>
      </c>
      <c r="D2001" s="11" t="s">
        <v>27</v>
      </c>
      <c r="E2001" s="12" t="s">
        <v>9</v>
      </c>
      <c r="F2001" s="11" t="s">
        <v>10</v>
      </c>
      <c r="G2001" s="13" t="s">
        <v>28</v>
      </c>
      <c r="H2001" s="78"/>
      <c r="I2001" s="48">
        <f>tbl_raw_data[[#This Row],[Date Actioned]]-tbl_raw_data[[#This Row],[Date Tagged]]</f>
        <v>2.0057870373420883E-2</v>
      </c>
      <c r="J2001" s="46">
        <f>HOUR(tbl_raw_data[[#This Row],[Time_taken]])*60+MINUTE(tbl_raw_data[[#This Row],[Time_taken]])+SECOND(tbl_raw_data[[#This Row],[Time_taken]])/60</f>
        <v>28.883333333333333</v>
      </c>
      <c r="K2001" s="52">
        <f>DATE(YEAR(tbl_raw_data[[#This Row],[Date Actioned]]),MONTH(tbl_raw_data[[#This Row],[Date Actioned]]),DAY(tbl_raw_data[[#This Row],[Date Actioned]]))</f>
        <v>45136</v>
      </c>
      <c r="L2001" s="50" t="str">
        <f>UPPER(TEXT(tbl_raw_data[[#This Row],[updated_date]],"MMMM"))</f>
        <v>JULY</v>
      </c>
      <c r="M2001" s="50" t="str">
        <f>"WEEK "&amp; IF(ROUNDUP(DAY(tbl_raw_data[[#This Row],[updated_date]])/7,0)=5,4,ROUNDUP(DAY(tbl_raw_data[[#This Row],[updated_date]])/7,0))</f>
        <v>WEEK 4</v>
      </c>
      <c r="N2001" s="50" t="str">
        <f>UPPER(VLOOKUP(tbl_raw_data[[#This Row],[Analyst]],Settiings!$A$2:$B$16,2,0))</f>
        <v>NITESH</v>
      </c>
      <c r="O2001" s="50" t="str">
        <f>TRIM(UPPER(tbl_raw_data[[#This Row],[Outcome]]))</f>
        <v>DECLINE</v>
      </c>
      <c r="P2001" s="50" t="str">
        <f>TRIM(UPPER(tbl_raw_data[[#This Row],[Queue Name]]))</f>
        <v>CONSUMER EXISTING</v>
      </c>
      <c r="Q2001" s="50" t="str">
        <f>IF(tbl_raw_data[[#This Row],[Time taken in min]]&lt;=Settiings!$D$2,"SLA_MET","SLA_NOT_MET")</f>
        <v>SLA_NOT_MET</v>
      </c>
      <c r="R2001" s="94"/>
    </row>
    <row r="2002" spans="1:18" x14ac:dyDescent="0.3">
      <c r="A2002" s="8" t="s">
        <v>29</v>
      </c>
      <c r="B2002" s="9">
        <v>45136.406134259261</v>
      </c>
      <c r="C2002" s="10">
        <v>45136.414351851854</v>
      </c>
      <c r="D2002" s="11" t="s">
        <v>17</v>
      </c>
      <c r="E2002" s="12" t="s">
        <v>19</v>
      </c>
      <c r="F2002" s="11" t="s">
        <v>24</v>
      </c>
      <c r="G2002" s="13"/>
      <c r="H2002" s="78"/>
      <c r="I2002" s="48">
        <f>tbl_raw_data[[#This Row],[Date Actioned]]-tbl_raw_data[[#This Row],[Date Tagged]]</f>
        <v>8.2175925927003846E-3</v>
      </c>
      <c r="J2002" s="46">
        <f>HOUR(tbl_raw_data[[#This Row],[Time_taken]])*60+MINUTE(tbl_raw_data[[#This Row],[Time_taken]])+SECOND(tbl_raw_data[[#This Row],[Time_taken]])/60</f>
        <v>11.833333333333334</v>
      </c>
      <c r="K2002" s="52">
        <f>DATE(YEAR(tbl_raw_data[[#This Row],[Date Actioned]]),MONTH(tbl_raw_data[[#This Row],[Date Actioned]]),DAY(tbl_raw_data[[#This Row],[Date Actioned]]))</f>
        <v>45136</v>
      </c>
      <c r="L2002" s="50" t="str">
        <f>UPPER(TEXT(tbl_raw_data[[#This Row],[updated_date]],"MMMM"))</f>
        <v>JULY</v>
      </c>
      <c r="M2002" s="50" t="str">
        <f>"WEEK "&amp; IF(ROUNDUP(DAY(tbl_raw_data[[#This Row],[updated_date]])/7,0)=5,4,ROUNDUP(DAY(tbl_raw_data[[#This Row],[updated_date]])/7,0))</f>
        <v>WEEK 4</v>
      </c>
      <c r="N2002" s="50" t="str">
        <f>UPPER(VLOOKUP(tbl_raw_data[[#This Row],[Analyst]],Settiings!$A$2:$B$16,2,0))</f>
        <v>QUADIR</v>
      </c>
      <c r="O2002" s="50" t="str">
        <f>TRIM(UPPER(tbl_raw_data[[#This Row],[Outcome]]))</f>
        <v>APPROVE</v>
      </c>
      <c r="P2002" s="50" t="str">
        <f>TRIM(UPPER(tbl_raw_data[[#This Row],[Queue Name]]))</f>
        <v>CONSUMER POST BUREAU</v>
      </c>
      <c r="Q2002" s="50" t="str">
        <f>IF(tbl_raw_data[[#This Row],[Time taken in min]]&lt;=Settiings!$D$2,"SLA_MET","SLA_NOT_MET")</f>
        <v>SLA_MET</v>
      </c>
      <c r="R2002" s="94"/>
    </row>
    <row r="2003" spans="1:18" x14ac:dyDescent="0.3">
      <c r="A2003" s="8" t="s">
        <v>31</v>
      </c>
      <c r="B2003" s="9">
        <v>45136.418680555558</v>
      </c>
      <c r="C2003" s="10">
        <v>45136.42796296296</v>
      </c>
      <c r="D2003" s="11" t="s">
        <v>17</v>
      </c>
      <c r="E2003" s="12" t="s">
        <v>9</v>
      </c>
      <c r="F2003" s="11" t="s">
        <v>24</v>
      </c>
      <c r="G2003" s="13"/>
      <c r="H2003" s="78"/>
      <c r="I2003" s="48">
        <f>tbl_raw_data[[#This Row],[Date Actioned]]-tbl_raw_data[[#This Row],[Date Tagged]]</f>
        <v>9.2824074017698877E-3</v>
      </c>
      <c r="J2003" s="46">
        <f>HOUR(tbl_raw_data[[#This Row],[Time_taken]])*60+MINUTE(tbl_raw_data[[#This Row],[Time_taken]])+SECOND(tbl_raw_data[[#This Row],[Time_taken]])/60</f>
        <v>13.366666666666667</v>
      </c>
      <c r="K2003" s="52">
        <f>DATE(YEAR(tbl_raw_data[[#This Row],[Date Actioned]]),MONTH(tbl_raw_data[[#This Row],[Date Actioned]]),DAY(tbl_raw_data[[#This Row],[Date Actioned]]))</f>
        <v>45136</v>
      </c>
      <c r="L2003" s="50" t="str">
        <f>UPPER(TEXT(tbl_raw_data[[#This Row],[updated_date]],"MMMM"))</f>
        <v>JULY</v>
      </c>
      <c r="M2003" s="50" t="str">
        <f>"WEEK "&amp; IF(ROUNDUP(DAY(tbl_raw_data[[#This Row],[updated_date]])/7,0)=5,4,ROUNDUP(DAY(tbl_raw_data[[#This Row],[updated_date]])/7,0))</f>
        <v>WEEK 4</v>
      </c>
      <c r="N2003" s="50" t="str">
        <f>UPPER(VLOOKUP(tbl_raw_data[[#This Row],[Analyst]],Settiings!$A$2:$B$16,2,0))</f>
        <v>QUADIR</v>
      </c>
      <c r="O2003" s="50" t="str">
        <f>TRIM(UPPER(tbl_raw_data[[#This Row],[Outcome]]))</f>
        <v>APPROVE</v>
      </c>
      <c r="P2003" s="50" t="str">
        <f>TRIM(UPPER(tbl_raw_data[[#This Row],[Queue Name]]))</f>
        <v>CONSUMER EXISTING</v>
      </c>
      <c r="Q2003" s="50" t="str">
        <f>IF(tbl_raw_data[[#This Row],[Time taken in min]]&lt;=Settiings!$D$2,"SLA_MET","SLA_NOT_MET")</f>
        <v>SLA_MET</v>
      </c>
      <c r="R2003" s="94"/>
    </row>
    <row r="2004" spans="1:18" x14ac:dyDescent="0.3">
      <c r="A2004" s="8" t="s">
        <v>34</v>
      </c>
      <c r="B2004" s="9">
        <v>45136.43037037037</v>
      </c>
      <c r="C2004" s="10">
        <v>45136.447013888886</v>
      </c>
      <c r="D2004" s="11" t="s">
        <v>27</v>
      </c>
      <c r="E2004" s="12" t="s">
        <v>9</v>
      </c>
      <c r="F2004" s="11" t="s">
        <v>10</v>
      </c>
      <c r="G2004" s="13" t="s">
        <v>35</v>
      </c>
      <c r="H2004" s="78"/>
      <c r="I2004" s="48">
        <f>tbl_raw_data[[#This Row],[Date Actioned]]-tbl_raw_data[[#This Row],[Date Tagged]]</f>
        <v>1.6643518516502809E-2</v>
      </c>
      <c r="J2004" s="46">
        <f>HOUR(tbl_raw_data[[#This Row],[Time_taken]])*60+MINUTE(tbl_raw_data[[#This Row],[Time_taken]])+SECOND(tbl_raw_data[[#This Row],[Time_taken]])/60</f>
        <v>23.966666666666665</v>
      </c>
      <c r="K2004" s="52">
        <f>DATE(YEAR(tbl_raw_data[[#This Row],[Date Actioned]]),MONTH(tbl_raw_data[[#This Row],[Date Actioned]]),DAY(tbl_raw_data[[#This Row],[Date Actioned]]))</f>
        <v>45136</v>
      </c>
      <c r="L2004" s="50" t="str">
        <f>UPPER(TEXT(tbl_raw_data[[#This Row],[updated_date]],"MMMM"))</f>
        <v>JULY</v>
      </c>
      <c r="M2004" s="50" t="str">
        <f>"WEEK "&amp; IF(ROUNDUP(DAY(tbl_raw_data[[#This Row],[updated_date]])/7,0)=5,4,ROUNDUP(DAY(tbl_raw_data[[#This Row],[updated_date]])/7,0))</f>
        <v>WEEK 4</v>
      </c>
      <c r="N2004" s="50" t="str">
        <f>UPPER(VLOOKUP(tbl_raw_data[[#This Row],[Analyst]],Settiings!$A$2:$B$16,2,0))</f>
        <v>NITESH</v>
      </c>
      <c r="O2004" s="50" t="str">
        <f>TRIM(UPPER(tbl_raw_data[[#This Row],[Outcome]]))</f>
        <v>DECLINE</v>
      </c>
      <c r="P2004" s="50" t="str">
        <f>TRIM(UPPER(tbl_raw_data[[#This Row],[Queue Name]]))</f>
        <v>CONSUMER EXISTING</v>
      </c>
      <c r="Q2004" s="50" t="str">
        <f>IF(tbl_raw_data[[#This Row],[Time taken in min]]&lt;=Settiings!$D$2,"SLA_MET","SLA_NOT_MET")</f>
        <v>SLA_NOT_MET</v>
      </c>
      <c r="R2004" s="94"/>
    </row>
    <row r="2005" spans="1:18" x14ac:dyDescent="0.3">
      <c r="A2005" s="8" t="s">
        <v>36</v>
      </c>
      <c r="B2005" s="9">
        <v>45136.431134259263</v>
      </c>
      <c r="C2005" s="10">
        <v>45136.440706018519</v>
      </c>
      <c r="D2005" s="11" t="s">
        <v>37</v>
      </c>
      <c r="E2005" s="12" t="s">
        <v>19</v>
      </c>
      <c r="F2005" s="11" t="s">
        <v>24</v>
      </c>
      <c r="G2005" s="13"/>
      <c r="H2005" s="78"/>
      <c r="I2005" s="48">
        <f>tbl_raw_data[[#This Row],[Date Actioned]]-tbl_raw_data[[#This Row],[Date Tagged]]</f>
        <v>9.5717592557775788E-3</v>
      </c>
      <c r="J2005" s="46">
        <f>HOUR(tbl_raw_data[[#This Row],[Time_taken]])*60+MINUTE(tbl_raw_data[[#This Row],[Time_taken]])+SECOND(tbl_raw_data[[#This Row],[Time_taken]])/60</f>
        <v>13.783333333333333</v>
      </c>
      <c r="K2005" s="52">
        <f>DATE(YEAR(tbl_raw_data[[#This Row],[Date Actioned]]),MONTH(tbl_raw_data[[#This Row],[Date Actioned]]),DAY(tbl_raw_data[[#This Row],[Date Actioned]]))</f>
        <v>45136</v>
      </c>
      <c r="L2005" s="50" t="str">
        <f>UPPER(TEXT(tbl_raw_data[[#This Row],[updated_date]],"MMMM"))</f>
        <v>JULY</v>
      </c>
      <c r="M2005" s="50" t="str">
        <f>"WEEK "&amp; IF(ROUNDUP(DAY(tbl_raw_data[[#This Row],[updated_date]])/7,0)=5,4,ROUNDUP(DAY(tbl_raw_data[[#This Row],[updated_date]])/7,0))</f>
        <v>WEEK 4</v>
      </c>
      <c r="N2005" s="50" t="str">
        <f>UPPER(VLOOKUP(tbl_raw_data[[#This Row],[Analyst]],Settiings!$A$2:$B$16,2,0))</f>
        <v>QUADIR</v>
      </c>
      <c r="O2005" s="50" t="str">
        <f>TRIM(UPPER(tbl_raw_data[[#This Row],[Outcome]]))</f>
        <v>DECLINE</v>
      </c>
      <c r="P2005" s="50" t="str">
        <f>TRIM(UPPER(tbl_raw_data[[#This Row],[Queue Name]]))</f>
        <v>CONSUMER POST BUREAU</v>
      </c>
      <c r="Q2005" s="50" t="str">
        <f>IF(tbl_raw_data[[#This Row],[Time taken in min]]&lt;=Settiings!$D$2,"SLA_MET","SLA_NOT_MET")</f>
        <v>SLA_MET</v>
      </c>
      <c r="R2005" s="94"/>
    </row>
    <row r="2006" spans="1:18" x14ac:dyDescent="0.3">
      <c r="A2006" s="8" t="s">
        <v>40</v>
      </c>
      <c r="B2006" s="9">
        <v>45136.433842592596</v>
      </c>
      <c r="C2006" s="10">
        <v>45136.442893518521</v>
      </c>
      <c r="D2006" s="11" t="s">
        <v>13</v>
      </c>
      <c r="E2006" s="12" t="s">
        <v>19</v>
      </c>
      <c r="F2006" s="11" t="s">
        <v>16</v>
      </c>
      <c r="G2006" s="13" t="s">
        <v>41</v>
      </c>
      <c r="H2006" s="78"/>
      <c r="I2006" s="48">
        <f>tbl_raw_data[[#This Row],[Date Actioned]]-tbl_raw_data[[#This Row],[Date Tagged]]</f>
        <v>9.0509259243845008E-3</v>
      </c>
      <c r="J2006" s="46">
        <f>HOUR(tbl_raw_data[[#This Row],[Time_taken]])*60+MINUTE(tbl_raw_data[[#This Row],[Time_taken]])+SECOND(tbl_raw_data[[#This Row],[Time_taken]])/60</f>
        <v>13.033333333333333</v>
      </c>
      <c r="K2006" s="52">
        <f>DATE(YEAR(tbl_raw_data[[#This Row],[Date Actioned]]),MONTH(tbl_raw_data[[#This Row],[Date Actioned]]),DAY(tbl_raw_data[[#This Row],[Date Actioned]]))</f>
        <v>45136</v>
      </c>
      <c r="L2006" s="50" t="str">
        <f>UPPER(TEXT(tbl_raw_data[[#This Row],[updated_date]],"MMMM"))</f>
        <v>JULY</v>
      </c>
      <c r="M2006" s="50" t="str">
        <f>"WEEK "&amp; IF(ROUNDUP(DAY(tbl_raw_data[[#This Row],[updated_date]])/7,0)=5,4,ROUNDUP(DAY(tbl_raw_data[[#This Row],[updated_date]])/7,0))</f>
        <v>WEEK 4</v>
      </c>
      <c r="N2006" s="50" t="str">
        <f>UPPER(VLOOKUP(tbl_raw_data[[#This Row],[Analyst]],Settiings!$A$2:$B$16,2,0))</f>
        <v>CAMROOON</v>
      </c>
      <c r="O2006" s="50" t="str">
        <f>TRIM(UPPER(tbl_raw_data[[#This Row],[Outcome]]))</f>
        <v>APPROVE</v>
      </c>
      <c r="P2006" s="50" t="str">
        <f>TRIM(UPPER(tbl_raw_data[[#This Row],[Queue Name]]))</f>
        <v>CONSUMER POST BUREAU</v>
      </c>
      <c r="Q2006" s="50" t="str">
        <f>IF(tbl_raw_data[[#This Row],[Time taken in min]]&lt;=Settiings!$D$2,"SLA_MET","SLA_NOT_MET")</f>
        <v>SLA_MET</v>
      </c>
      <c r="R2006" s="94"/>
    </row>
    <row r="2007" spans="1:18" x14ac:dyDescent="0.3">
      <c r="A2007" s="8" t="s">
        <v>42</v>
      </c>
      <c r="B2007" s="9">
        <v>45136.436597222222</v>
      </c>
      <c r="C2007" s="10">
        <v>45136.442962962959</v>
      </c>
      <c r="D2007" s="11" t="s">
        <v>13</v>
      </c>
      <c r="E2007" s="12" t="s">
        <v>9</v>
      </c>
      <c r="F2007" s="11" t="s">
        <v>43</v>
      </c>
      <c r="G2007" s="13" t="s">
        <v>17</v>
      </c>
      <c r="H2007" s="78"/>
      <c r="I2007" s="48">
        <f>tbl_raw_data[[#This Row],[Date Actioned]]-tbl_raw_data[[#This Row],[Date Tagged]]</f>
        <v>6.3657407372375019E-3</v>
      </c>
      <c r="J2007" s="46">
        <f>HOUR(tbl_raw_data[[#This Row],[Time_taken]])*60+MINUTE(tbl_raw_data[[#This Row],[Time_taken]])+SECOND(tbl_raw_data[[#This Row],[Time_taken]])/60</f>
        <v>9.1666666666666661</v>
      </c>
      <c r="K2007" s="52">
        <f>DATE(YEAR(tbl_raw_data[[#This Row],[Date Actioned]]),MONTH(tbl_raw_data[[#This Row],[Date Actioned]]),DAY(tbl_raw_data[[#This Row],[Date Actioned]]))</f>
        <v>45136</v>
      </c>
      <c r="L2007" s="50" t="str">
        <f>UPPER(TEXT(tbl_raw_data[[#This Row],[updated_date]],"MMMM"))</f>
        <v>JULY</v>
      </c>
      <c r="M2007" s="50" t="str">
        <f>"WEEK "&amp; IF(ROUNDUP(DAY(tbl_raw_data[[#This Row],[updated_date]])/7,0)=5,4,ROUNDUP(DAY(tbl_raw_data[[#This Row],[updated_date]])/7,0))</f>
        <v>WEEK 4</v>
      </c>
      <c r="N2007" s="50" t="str">
        <f>UPPER(VLOOKUP(tbl_raw_data[[#This Row],[Analyst]],Settiings!$A$2:$B$16,2,0))</f>
        <v>MERCEDES</v>
      </c>
      <c r="O2007" s="50" t="str">
        <f>TRIM(UPPER(tbl_raw_data[[#This Row],[Outcome]]))</f>
        <v>APPROVE</v>
      </c>
      <c r="P2007" s="50" t="str">
        <f>TRIM(UPPER(tbl_raw_data[[#This Row],[Queue Name]]))</f>
        <v>CONSUMER EXISTING</v>
      </c>
      <c r="Q2007" s="50" t="str">
        <f>IF(tbl_raw_data[[#This Row],[Time taken in min]]&lt;=Settiings!$D$2,"SLA_MET","SLA_NOT_MET")</f>
        <v>SLA_MET</v>
      </c>
      <c r="R2007" s="94"/>
    </row>
    <row r="2008" spans="1:18" x14ac:dyDescent="0.3">
      <c r="A2008" s="8" t="s">
        <v>46</v>
      </c>
      <c r="B2008" s="9">
        <v>45136.443865740737</v>
      </c>
      <c r="C2008" s="10">
        <v>45136.448645833334</v>
      </c>
      <c r="D2008" s="11" t="s">
        <v>13</v>
      </c>
      <c r="E2008" s="12" t="s">
        <v>47</v>
      </c>
      <c r="F2008" s="11" t="s">
        <v>43</v>
      </c>
      <c r="G2008" s="13" t="s">
        <v>17</v>
      </c>
      <c r="H2008" s="78"/>
      <c r="I2008" s="48">
        <f>tbl_raw_data[[#This Row],[Date Actioned]]-tbl_raw_data[[#This Row],[Date Tagged]]</f>
        <v>4.7800925967749208E-3</v>
      </c>
      <c r="J2008" s="46">
        <f>HOUR(tbl_raw_data[[#This Row],[Time_taken]])*60+MINUTE(tbl_raw_data[[#This Row],[Time_taken]])+SECOND(tbl_raw_data[[#This Row],[Time_taken]])/60</f>
        <v>6.8833333333333329</v>
      </c>
      <c r="K2008" s="52">
        <f>DATE(YEAR(tbl_raw_data[[#This Row],[Date Actioned]]),MONTH(tbl_raw_data[[#This Row],[Date Actioned]]),DAY(tbl_raw_data[[#This Row],[Date Actioned]]))</f>
        <v>45136</v>
      </c>
      <c r="L2008" s="50" t="str">
        <f>UPPER(TEXT(tbl_raw_data[[#This Row],[updated_date]],"MMMM"))</f>
        <v>JULY</v>
      </c>
      <c r="M2008" s="50" t="str">
        <f>"WEEK "&amp; IF(ROUNDUP(DAY(tbl_raw_data[[#This Row],[updated_date]])/7,0)=5,4,ROUNDUP(DAY(tbl_raw_data[[#This Row],[updated_date]])/7,0))</f>
        <v>WEEK 4</v>
      </c>
      <c r="N2008" s="50" t="str">
        <f>UPPER(VLOOKUP(tbl_raw_data[[#This Row],[Analyst]],Settiings!$A$2:$B$16,2,0))</f>
        <v>MERCEDES</v>
      </c>
      <c r="O2008" s="50" t="str">
        <f>TRIM(UPPER(tbl_raw_data[[#This Row],[Outcome]]))</f>
        <v>APPROVE</v>
      </c>
      <c r="P2008" s="50" t="str">
        <f>TRIM(UPPER(tbl_raw_data[[#This Row],[Queue Name]]))</f>
        <v>CONSUMER PRE BUREAU</v>
      </c>
      <c r="Q2008" s="50" t="str">
        <f>IF(tbl_raw_data[[#This Row],[Time taken in min]]&lt;=Settiings!$D$2,"SLA_MET","SLA_NOT_MET")</f>
        <v>SLA_MET</v>
      </c>
      <c r="R2008" s="94"/>
    </row>
    <row r="2009" spans="1:18" x14ac:dyDescent="0.3">
      <c r="A2009" s="8" t="s">
        <v>48</v>
      </c>
      <c r="B2009" s="9">
        <v>45136.445</v>
      </c>
      <c r="C2009" s="10">
        <v>45136.45008101852</v>
      </c>
      <c r="D2009" s="11" t="s">
        <v>17</v>
      </c>
      <c r="E2009" s="12" t="s">
        <v>9</v>
      </c>
      <c r="F2009" s="11" t="s">
        <v>24</v>
      </c>
      <c r="G2009" s="13"/>
      <c r="H2009" s="78"/>
      <c r="I2009" s="48">
        <f>tbl_raw_data[[#This Row],[Date Actioned]]-tbl_raw_data[[#This Row],[Date Tagged]]</f>
        <v>5.0810185202863067E-3</v>
      </c>
      <c r="J2009" s="46">
        <f>HOUR(tbl_raw_data[[#This Row],[Time_taken]])*60+MINUTE(tbl_raw_data[[#This Row],[Time_taken]])+SECOND(tbl_raw_data[[#This Row],[Time_taken]])/60</f>
        <v>7.3166666666666664</v>
      </c>
      <c r="K2009" s="52">
        <f>DATE(YEAR(tbl_raw_data[[#This Row],[Date Actioned]]),MONTH(tbl_raw_data[[#This Row],[Date Actioned]]),DAY(tbl_raw_data[[#This Row],[Date Actioned]]))</f>
        <v>45136</v>
      </c>
      <c r="L2009" s="50" t="str">
        <f>UPPER(TEXT(tbl_raw_data[[#This Row],[updated_date]],"MMMM"))</f>
        <v>JULY</v>
      </c>
      <c r="M2009" s="50" t="str">
        <f>"WEEK "&amp; IF(ROUNDUP(DAY(tbl_raw_data[[#This Row],[updated_date]])/7,0)=5,4,ROUNDUP(DAY(tbl_raw_data[[#This Row],[updated_date]])/7,0))</f>
        <v>WEEK 4</v>
      </c>
      <c r="N2009" s="50" t="str">
        <f>UPPER(VLOOKUP(tbl_raw_data[[#This Row],[Analyst]],Settiings!$A$2:$B$16,2,0))</f>
        <v>QUADIR</v>
      </c>
      <c r="O2009" s="50" t="str">
        <f>TRIM(UPPER(tbl_raw_data[[#This Row],[Outcome]]))</f>
        <v>APPROVE</v>
      </c>
      <c r="P2009" s="50" t="str">
        <f>TRIM(UPPER(tbl_raw_data[[#This Row],[Queue Name]]))</f>
        <v>CONSUMER EXISTING</v>
      </c>
      <c r="Q2009" s="50" t="str">
        <f>IF(tbl_raw_data[[#This Row],[Time taken in min]]&lt;=Settiings!$D$2,"SLA_MET","SLA_NOT_MET")</f>
        <v>SLA_MET</v>
      </c>
      <c r="R2009" s="94"/>
    </row>
    <row r="2010" spans="1:18" x14ac:dyDescent="0.3">
      <c r="A2010" s="8" t="s">
        <v>52</v>
      </c>
      <c r="B2010" s="9">
        <v>45136.445462962962</v>
      </c>
      <c r="C2010" s="10">
        <v>45136.455335648148</v>
      </c>
      <c r="D2010" s="11" t="s">
        <v>13</v>
      </c>
      <c r="E2010" s="12" t="s">
        <v>19</v>
      </c>
      <c r="F2010" s="11" t="s">
        <v>53</v>
      </c>
      <c r="G2010" s="13" t="s">
        <v>41</v>
      </c>
      <c r="H2010" s="78"/>
      <c r="I2010" s="48">
        <f>tbl_raw_data[[#This Row],[Date Actioned]]-tbl_raw_data[[#This Row],[Date Tagged]]</f>
        <v>9.8726851865649223E-3</v>
      </c>
      <c r="J2010" s="46">
        <f>HOUR(tbl_raw_data[[#This Row],[Time_taken]])*60+MINUTE(tbl_raw_data[[#This Row],[Time_taken]])+SECOND(tbl_raw_data[[#This Row],[Time_taken]])/60</f>
        <v>14.216666666666667</v>
      </c>
      <c r="K2010" s="52">
        <f>DATE(YEAR(tbl_raw_data[[#This Row],[Date Actioned]]),MONTH(tbl_raw_data[[#This Row],[Date Actioned]]),DAY(tbl_raw_data[[#This Row],[Date Actioned]]))</f>
        <v>45136</v>
      </c>
      <c r="L2010" s="50" t="str">
        <f>UPPER(TEXT(tbl_raw_data[[#This Row],[updated_date]],"MMMM"))</f>
        <v>JULY</v>
      </c>
      <c r="M2010" s="50" t="str">
        <f>"WEEK "&amp; IF(ROUNDUP(DAY(tbl_raw_data[[#This Row],[updated_date]])/7,0)=5,4,ROUNDUP(DAY(tbl_raw_data[[#This Row],[updated_date]])/7,0))</f>
        <v>WEEK 4</v>
      </c>
      <c r="N2010" s="50" t="str">
        <f>UPPER(VLOOKUP(tbl_raw_data[[#This Row],[Analyst]],Settiings!$A$2:$B$16,2,0))</f>
        <v>NAVED</v>
      </c>
      <c r="O2010" s="50" t="str">
        <f>TRIM(UPPER(tbl_raw_data[[#This Row],[Outcome]]))</f>
        <v>APPROVE</v>
      </c>
      <c r="P2010" s="50" t="str">
        <f>TRIM(UPPER(tbl_raw_data[[#This Row],[Queue Name]]))</f>
        <v>CONSUMER POST BUREAU</v>
      </c>
      <c r="Q2010" s="50" t="str">
        <f>IF(tbl_raw_data[[#This Row],[Time taken in min]]&lt;=Settiings!$D$2,"SLA_MET","SLA_NOT_MET")</f>
        <v>SLA_MET</v>
      </c>
      <c r="R2010" s="94"/>
    </row>
    <row r="2011" spans="1:18" x14ac:dyDescent="0.3">
      <c r="A2011" s="8" t="s">
        <v>56</v>
      </c>
      <c r="B2011" s="9">
        <v>45136.455324074072</v>
      </c>
      <c r="C2011" s="10">
        <v>45136.463217592594</v>
      </c>
      <c r="D2011" s="11" t="s">
        <v>13</v>
      </c>
      <c r="E2011" s="12" t="s">
        <v>47</v>
      </c>
      <c r="F2011" s="11" t="s">
        <v>53</v>
      </c>
      <c r="G2011" s="13" t="s">
        <v>57</v>
      </c>
      <c r="H2011" s="78"/>
      <c r="I2011" s="48">
        <f>tbl_raw_data[[#This Row],[Date Actioned]]-tbl_raw_data[[#This Row],[Date Tagged]]</f>
        <v>7.8935185229056515E-3</v>
      </c>
      <c r="J2011" s="46">
        <f>HOUR(tbl_raw_data[[#This Row],[Time_taken]])*60+MINUTE(tbl_raw_data[[#This Row],[Time_taken]])+SECOND(tbl_raw_data[[#This Row],[Time_taken]])/60</f>
        <v>11.366666666666667</v>
      </c>
      <c r="K2011" s="52">
        <f>DATE(YEAR(tbl_raw_data[[#This Row],[Date Actioned]]),MONTH(tbl_raw_data[[#This Row],[Date Actioned]]),DAY(tbl_raw_data[[#This Row],[Date Actioned]]))</f>
        <v>45136</v>
      </c>
      <c r="L2011" s="50" t="str">
        <f>UPPER(TEXT(tbl_raw_data[[#This Row],[updated_date]],"MMMM"))</f>
        <v>JULY</v>
      </c>
      <c r="M2011" s="50" t="str">
        <f>"WEEK "&amp; IF(ROUNDUP(DAY(tbl_raw_data[[#This Row],[updated_date]])/7,0)=5,4,ROUNDUP(DAY(tbl_raw_data[[#This Row],[updated_date]])/7,0))</f>
        <v>WEEK 4</v>
      </c>
      <c r="N2011" s="50" t="str">
        <f>UPPER(VLOOKUP(tbl_raw_data[[#This Row],[Analyst]],Settiings!$A$2:$B$16,2,0))</f>
        <v>NAVED</v>
      </c>
      <c r="O2011" s="50" t="str">
        <f>TRIM(UPPER(tbl_raw_data[[#This Row],[Outcome]]))</f>
        <v>APPROVE</v>
      </c>
      <c r="P2011" s="50" t="str">
        <f>TRIM(UPPER(tbl_raw_data[[#This Row],[Queue Name]]))</f>
        <v>CONSUMER PRE BUREAU</v>
      </c>
      <c r="Q2011" s="50" t="str">
        <f>IF(tbl_raw_data[[#This Row],[Time taken in min]]&lt;=Settiings!$D$2,"SLA_MET","SLA_NOT_MET")</f>
        <v>SLA_MET</v>
      </c>
      <c r="R2011" s="94"/>
    </row>
    <row r="2012" spans="1:18" x14ac:dyDescent="0.3">
      <c r="A2012" s="8" t="s">
        <v>58</v>
      </c>
      <c r="B2012" s="9">
        <v>45136.457025462965</v>
      </c>
      <c r="C2012" s="10">
        <v>45136.460231481484</v>
      </c>
      <c r="D2012" s="11" t="s">
        <v>17</v>
      </c>
      <c r="E2012" s="12" t="s">
        <v>9</v>
      </c>
      <c r="F2012" s="11" t="s">
        <v>43</v>
      </c>
      <c r="G2012" s="13"/>
      <c r="H2012" s="78"/>
      <c r="I2012" s="48">
        <f>tbl_raw_data[[#This Row],[Date Actioned]]-tbl_raw_data[[#This Row],[Date Tagged]]</f>
        <v>3.2060185185400769E-3</v>
      </c>
      <c r="J2012" s="46">
        <f>HOUR(tbl_raw_data[[#This Row],[Time_taken]])*60+MINUTE(tbl_raw_data[[#This Row],[Time_taken]])+SECOND(tbl_raw_data[[#This Row],[Time_taken]])/60</f>
        <v>4.6166666666666671</v>
      </c>
      <c r="K2012" s="52">
        <f>DATE(YEAR(tbl_raw_data[[#This Row],[Date Actioned]]),MONTH(tbl_raw_data[[#This Row],[Date Actioned]]),DAY(tbl_raw_data[[#This Row],[Date Actioned]]))</f>
        <v>45136</v>
      </c>
      <c r="L2012" s="50" t="str">
        <f>UPPER(TEXT(tbl_raw_data[[#This Row],[updated_date]],"MMMM"))</f>
        <v>JULY</v>
      </c>
      <c r="M2012" s="50" t="str">
        <f>"WEEK "&amp; IF(ROUNDUP(DAY(tbl_raw_data[[#This Row],[updated_date]])/7,0)=5,4,ROUNDUP(DAY(tbl_raw_data[[#This Row],[updated_date]])/7,0))</f>
        <v>WEEK 4</v>
      </c>
      <c r="N2012" s="50" t="str">
        <f>UPPER(VLOOKUP(tbl_raw_data[[#This Row],[Analyst]],Settiings!$A$2:$B$16,2,0))</f>
        <v>MERCEDES</v>
      </c>
      <c r="O2012" s="50" t="str">
        <f>TRIM(UPPER(tbl_raw_data[[#This Row],[Outcome]]))</f>
        <v>APPROVE</v>
      </c>
      <c r="P2012" s="50" t="str">
        <f>TRIM(UPPER(tbl_raw_data[[#This Row],[Queue Name]]))</f>
        <v>CONSUMER EXISTING</v>
      </c>
      <c r="Q2012" s="50" t="str">
        <f>IF(tbl_raw_data[[#This Row],[Time taken in min]]&lt;=Settiings!$D$2,"SLA_MET","SLA_NOT_MET")</f>
        <v>SLA_MET</v>
      </c>
      <c r="R2012" s="94"/>
    </row>
    <row r="2013" spans="1:18" x14ac:dyDescent="0.3">
      <c r="A2013" s="8" t="s">
        <v>59</v>
      </c>
      <c r="B2013" s="9">
        <v>45136.459155092591</v>
      </c>
      <c r="C2013" s="10">
        <v>45136.465590277781</v>
      </c>
      <c r="D2013" s="11" t="s">
        <v>17</v>
      </c>
      <c r="E2013" s="12" t="s">
        <v>9</v>
      </c>
      <c r="F2013" s="11" t="s">
        <v>43</v>
      </c>
      <c r="G2013" s="13"/>
      <c r="H2013" s="78"/>
      <c r="I2013" s="48">
        <f>tbl_raw_data[[#This Row],[Date Actioned]]-tbl_raw_data[[#This Row],[Date Tagged]]</f>
        <v>6.4351851906394586E-3</v>
      </c>
      <c r="J2013" s="46">
        <f>HOUR(tbl_raw_data[[#This Row],[Time_taken]])*60+MINUTE(tbl_raw_data[[#This Row],[Time_taken]])+SECOND(tbl_raw_data[[#This Row],[Time_taken]])/60</f>
        <v>9.2666666666666675</v>
      </c>
      <c r="K2013" s="52">
        <f>DATE(YEAR(tbl_raw_data[[#This Row],[Date Actioned]]),MONTH(tbl_raw_data[[#This Row],[Date Actioned]]),DAY(tbl_raw_data[[#This Row],[Date Actioned]]))</f>
        <v>45136</v>
      </c>
      <c r="L2013" s="50" t="str">
        <f>UPPER(TEXT(tbl_raw_data[[#This Row],[updated_date]],"MMMM"))</f>
        <v>JULY</v>
      </c>
      <c r="M2013" s="50" t="str">
        <f>"WEEK "&amp; IF(ROUNDUP(DAY(tbl_raw_data[[#This Row],[updated_date]])/7,0)=5,4,ROUNDUP(DAY(tbl_raw_data[[#This Row],[updated_date]])/7,0))</f>
        <v>WEEK 4</v>
      </c>
      <c r="N2013" s="50" t="str">
        <f>UPPER(VLOOKUP(tbl_raw_data[[#This Row],[Analyst]],Settiings!$A$2:$B$16,2,0))</f>
        <v>MERCEDES</v>
      </c>
      <c r="O2013" s="50" t="str">
        <f>TRIM(UPPER(tbl_raw_data[[#This Row],[Outcome]]))</f>
        <v>APPROVE</v>
      </c>
      <c r="P2013" s="50" t="str">
        <f>TRIM(UPPER(tbl_raw_data[[#This Row],[Queue Name]]))</f>
        <v>CONSUMER EXISTING</v>
      </c>
      <c r="Q2013" s="50" t="str">
        <f>IF(tbl_raw_data[[#This Row],[Time taken in min]]&lt;=Settiings!$D$2,"SLA_MET","SLA_NOT_MET")</f>
        <v>SLA_MET</v>
      </c>
      <c r="R2013" s="94"/>
    </row>
    <row r="2014" spans="1:18" x14ac:dyDescent="0.3">
      <c r="A2014" s="8" t="s">
        <v>60</v>
      </c>
      <c r="B2014" s="9">
        <v>45136.460856481484</v>
      </c>
      <c r="C2014" s="10">
        <v>45136.465868055559</v>
      </c>
      <c r="D2014" s="11" t="s">
        <v>13</v>
      </c>
      <c r="E2014" s="12" t="s">
        <v>47</v>
      </c>
      <c r="F2014" s="11" t="s">
        <v>16</v>
      </c>
      <c r="G2014" s="13" t="s">
        <v>41</v>
      </c>
      <c r="H2014" s="78"/>
      <c r="I2014" s="48">
        <f>tbl_raw_data[[#This Row],[Date Actioned]]-tbl_raw_data[[#This Row],[Date Tagged]]</f>
        <v>5.0115740741603076E-3</v>
      </c>
      <c r="J2014" s="46">
        <f>HOUR(tbl_raw_data[[#This Row],[Time_taken]])*60+MINUTE(tbl_raw_data[[#This Row],[Time_taken]])+SECOND(tbl_raw_data[[#This Row],[Time_taken]])/60</f>
        <v>7.2166666666666668</v>
      </c>
      <c r="K2014" s="52">
        <f>DATE(YEAR(tbl_raw_data[[#This Row],[Date Actioned]]),MONTH(tbl_raw_data[[#This Row],[Date Actioned]]),DAY(tbl_raw_data[[#This Row],[Date Actioned]]))</f>
        <v>45136</v>
      </c>
      <c r="L2014" s="50" t="str">
        <f>UPPER(TEXT(tbl_raw_data[[#This Row],[updated_date]],"MMMM"))</f>
        <v>JULY</v>
      </c>
      <c r="M2014" s="50" t="str">
        <f>"WEEK "&amp; IF(ROUNDUP(DAY(tbl_raw_data[[#This Row],[updated_date]])/7,0)=5,4,ROUNDUP(DAY(tbl_raw_data[[#This Row],[updated_date]])/7,0))</f>
        <v>WEEK 4</v>
      </c>
      <c r="N2014" s="50" t="str">
        <f>UPPER(VLOOKUP(tbl_raw_data[[#This Row],[Analyst]],Settiings!$A$2:$B$16,2,0))</f>
        <v>CAMROOON</v>
      </c>
      <c r="O2014" s="50" t="str">
        <f>TRIM(UPPER(tbl_raw_data[[#This Row],[Outcome]]))</f>
        <v>APPROVE</v>
      </c>
      <c r="P2014" s="50" t="str">
        <f>TRIM(UPPER(tbl_raw_data[[#This Row],[Queue Name]]))</f>
        <v>CONSUMER PRE BUREAU</v>
      </c>
      <c r="Q2014" s="50" t="str">
        <f>IF(tbl_raw_data[[#This Row],[Time taken in min]]&lt;=Settiings!$D$2,"SLA_MET","SLA_NOT_MET")</f>
        <v>SLA_MET</v>
      </c>
      <c r="R2014" s="94"/>
    </row>
    <row r="2015" spans="1:18" x14ac:dyDescent="0.3">
      <c r="A2015" s="8" t="s">
        <v>63</v>
      </c>
      <c r="B2015" s="9">
        <v>45136.464062500003</v>
      </c>
      <c r="C2015" s="10">
        <v>45136.471030092594</v>
      </c>
      <c r="D2015" s="11" t="s">
        <v>13</v>
      </c>
      <c r="E2015" s="12" t="s">
        <v>47</v>
      </c>
      <c r="F2015" s="11" t="s">
        <v>16</v>
      </c>
      <c r="G2015" s="13" t="s">
        <v>41</v>
      </c>
      <c r="H2015" s="78"/>
      <c r="I2015" s="48">
        <f>tbl_raw_data[[#This Row],[Date Actioned]]-tbl_raw_data[[#This Row],[Date Tagged]]</f>
        <v>6.9675925915362313E-3</v>
      </c>
      <c r="J2015" s="46">
        <f>HOUR(tbl_raw_data[[#This Row],[Time_taken]])*60+MINUTE(tbl_raw_data[[#This Row],[Time_taken]])+SECOND(tbl_raw_data[[#This Row],[Time_taken]])/60</f>
        <v>10.033333333333333</v>
      </c>
      <c r="K2015" s="52">
        <f>DATE(YEAR(tbl_raw_data[[#This Row],[Date Actioned]]),MONTH(tbl_raw_data[[#This Row],[Date Actioned]]),DAY(tbl_raw_data[[#This Row],[Date Actioned]]))</f>
        <v>45136</v>
      </c>
      <c r="L2015" s="50" t="str">
        <f>UPPER(TEXT(tbl_raw_data[[#This Row],[updated_date]],"MMMM"))</f>
        <v>JULY</v>
      </c>
      <c r="M2015" s="50" t="str">
        <f>"WEEK "&amp; IF(ROUNDUP(DAY(tbl_raw_data[[#This Row],[updated_date]])/7,0)=5,4,ROUNDUP(DAY(tbl_raw_data[[#This Row],[updated_date]])/7,0))</f>
        <v>WEEK 4</v>
      </c>
      <c r="N2015" s="50" t="str">
        <f>UPPER(VLOOKUP(tbl_raw_data[[#This Row],[Analyst]],Settiings!$A$2:$B$16,2,0))</f>
        <v>CAMROOON</v>
      </c>
      <c r="O2015" s="50" t="str">
        <f>TRIM(UPPER(tbl_raw_data[[#This Row],[Outcome]]))</f>
        <v>APPROVE</v>
      </c>
      <c r="P2015" s="50" t="str">
        <f>TRIM(UPPER(tbl_raw_data[[#This Row],[Queue Name]]))</f>
        <v>CONSUMER PRE BUREAU</v>
      </c>
      <c r="Q2015" s="50" t="str">
        <f>IF(tbl_raw_data[[#This Row],[Time taken in min]]&lt;=Settiings!$D$2,"SLA_MET","SLA_NOT_MET")</f>
        <v>SLA_MET</v>
      </c>
      <c r="R2015" s="94"/>
    </row>
    <row r="2016" spans="1:18" x14ac:dyDescent="0.3">
      <c r="A2016" s="8" t="s">
        <v>67</v>
      </c>
      <c r="B2016" s="9">
        <v>45136.464953703704</v>
      </c>
      <c r="C2016" s="10">
        <v>45136.46912037037</v>
      </c>
      <c r="D2016" s="11" t="s">
        <v>17</v>
      </c>
      <c r="E2016" s="12" t="s">
        <v>19</v>
      </c>
      <c r="F2016" s="11" t="s">
        <v>50</v>
      </c>
      <c r="G2016" s="13"/>
      <c r="H2016" s="78"/>
      <c r="I2016" s="48">
        <f>tbl_raw_data[[#This Row],[Date Actioned]]-tbl_raw_data[[#This Row],[Date Tagged]]</f>
        <v>4.166666665696539E-3</v>
      </c>
      <c r="J2016" s="46">
        <f>HOUR(tbl_raw_data[[#This Row],[Time_taken]])*60+MINUTE(tbl_raw_data[[#This Row],[Time_taken]])+SECOND(tbl_raw_data[[#This Row],[Time_taken]])/60</f>
        <v>6</v>
      </c>
      <c r="K2016" s="52">
        <f>DATE(YEAR(tbl_raw_data[[#This Row],[Date Actioned]]),MONTH(tbl_raw_data[[#This Row],[Date Actioned]]),DAY(tbl_raw_data[[#This Row],[Date Actioned]]))</f>
        <v>45136</v>
      </c>
      <c r="L2016" s="50" t="str">
        <f>UPPER(TEXT(tbl_raw_data[[#This Row],[updated_date]],"MMMM"))</f>
        <v>JULY</v>
      </c>
      <c r="M2016" s="50" t="str">
        <f>"WEEK "&amp; IF(ROUNDUP(DAY(tbl_raw_data[[#This Row],[updated_date]])/7,0)=5,4,ROUNDUP(DAY(tbl_raw_data[[#This Row],[updated_date]])/7,0))</f>
        <v>WEEK 4</v>
      </c>
      <c r="N2016" s="50" t="str">
        <f>UPPER(VLOOKUP(tbl_raw_data[[#This Row],[Analyst]],Settiings!$A$2:$B$16,2,0))</f>
        <v>SHAHID</v>
      </c>
      <c r="O2016" s="50" t="str">
        <f>TRIM(UPPER(tbl_raw_data[[#This Row],[Outcome]]))</f>
        <v>APPROVE</v>
      </c>
      <c r="P2016" s="50" t="str">
        <f>TRIM(UPPER(tbl_raw_data[[#This Row],[Queue Name]]))</f>
        <v>CONSUMER POST BUREAU</v>
      </c>
      <c r="Q2016" s="50" t="str">
        <f>IF(tbl_raw_data[[#This Row],[Time taken in min]]&lt;=Settiings!$D$2,"SLA_MET","SLA_NOT_MET")</f>
        <v>SLA_MET</v>
      </c>
      <c r="R2016" s="94"/>
    </row>
    <row r="2017" spans="1:18" x14ac:dyDescent="0.3">
      <c r="A2017" s="8" t="s">
        <v>68</v>
      </c>
      <c r="B2017" s="9">
        <v>45136.469259259262</v>
      </c>
      <c r="C2017" s="10">
        <v>45136.472905092596</v>
      </c>
      <c r="D2017" s="11" t="s">
        <v>13</v>
      </c>
      <c r="E2017" s="12" t="s">
        <v>9</v>
      </c>
      <c r="F2017" s="11" t="s">
        <v>43</v>
      </c>
      <c r="G2017" s="13" t="s">
        <v>17</v>
      </c>
      <c r="H2017" s="78"/>
      <c r="I2017" s="48">
        <f>tbl_raw_data[[#This Row],[Date Actioned]]-tbl_raw_data[[#This Row],[Date Tagged]]</f>
        <v>3.645833334303461E-3</v>
      </c>
      <c r="J2017" s="46">
        <f>HOUR(tbl_raw_data[[#This Row],[Time_taken]])*60+MINUTE(tbl_raw_data[[#This Row],[Time_taken]])+SECOND(tbl_raw_data[[#This Row],[Time_taken]])/60</f>
        <v>5.25</v>
      </c>
      <c r="K2017" s="52">
        <f>DATE(YEAR(tbl_raw_data[[#This Row],[Date Actioned]]),MONTH(tbl_raw_data[[#This Row],[Date Actioned]]),DAY(tbl_raw_data[[#This Row],[Date Actioned]]))</f>
        <v>45136</v>
      </c>
      <c r="L2017" s="50" t="str">
        <f>UPPER(TEXT(tbl_raw_data[[#This Row],[updated_date]],"MMMM"))</f>
        <v>JULY</v>
      </c>
      <c r="M2017" s="50" t="str">
        <f>"WEEK "&amp; IF(ROUNDUP(DAY(tbl_raw_data[[#This Row],[updated_date]])/7,0)=5,4,ROUNDUP(DAY(tbl_raw_data[[#This Row],[updated_date]])/7,0))</f>
        <v>WEEK 4</v>
      </c>
      <c r="N2017" s="50" t="str">
        <f>UPPER(VLOOKUP(tbl_raw_data[[#This Row],[Analyst]],Settiings!$A$2:$B$16,2,0))</f>
        <v>MERCEDES</v>
      </c>
      <c r="O2017" s="50" t="str">
        <f>TRIM(UPPER(tbl_raw_data[[#This Row],[Outcome]]))</f>
        <v>APPROVE</v>
      </c>
      <c r="P2017" s="50" t="str">
        <f>TRIM(UPPER(tbl_raw_data[[#This Row],[Queue Name]]))</f>
        <v>CONSUMER EXISTING</v>
      </c>
      <c r="Q2017" s="50" t="str">
        <f>IF(tbl_raw_data[[#This Row],[Time taken in min]]&lt;=Settiings!$D$2,"SLA_MET","SLA_NOT_MET")</f>
        <v>SLA_MET</v>
      </c>
      <c r="R2017" s="94"/>
    </row>
    <row r="2018" spans="1:18" x14ac:dyDescent="0.3">
      <c r="A2018" s="8" t="s">
        <v>69</v>
      </c>
      <c r="B2018" s="9">
        <v>45136.471689814818</v>
      </c>
      <c r="C2018" s="10">
        <v>45136.473055555558</v>
      </c>
      <c r="D2018" s="11" t="s">
        <v>27</v>
      </c>
      <c r="E2018" s="12" t="s">
        <v>9</v>
      </c>
      <c r="F2018" s="11" t="s">
        <v>70</v>
      </c>
      <c r="G2018" s="13" t="s">
        <v>71</v>
      </c>
      <c r="H2018" s="78"/>
      <c r="I2018" s="48">
        <f>tbl_raw_data[[#This Row],[Date Actioned]]-tbl_raw_data[[#This Row],[Date Tagged]]</f>
        <v>1.3657407398568466E-3</v>
      </c>
      <c r="J2018" s="46">
        <f>HOUR(tbl_raw_data[[#This Row],[Time_taken]])*60+MINUTE(tbl_raw_data[[#This Row],[Time_taken]])+SECOND(tbl_raw_data[[#This Row],[Time_taken]])/60</f>
        <v>1.9666666666666668</v>
      </c>
      <c r="K2018" s="52">
        <f>DATE(YEAR(tbl_raw_data[[#This Row],[Date Actioned]]),MONTH(tbl_raw_data[[#This Row],[Date Actioned]]),DAY(tbl_raw_data[[#This Row],[Date Actioned]]))</f>
        <v>45136</v>
      </c>
      <c r="L2018" s="50" t="str">
        <f>UPPER(TEXT(tbl_raw_data[[#This Row],[updated_date]],"MMMM"))</f>
        <v>JULY</v>
      </c>
      <c r="M2018" s="50" t="str">
        <f>"WEEK "&amp; IF(ROUNDUP(DAY(tbl_raw_data[[#This Row],[updated_date]])/7,0)=5,4,ROUNDUP(DAY(tbl_raw_data[[#This Row],[updated_date]])/7,0))</f>
        <v>WEEK 4</v>
      </c>
      <c r="N2018" s="50" t="str">
        <f>UPPER(VLOOKUP(tbl_raw_data[[#This Row],[Analyst]],Settiings!$A$2:$B$16,2,0))</f>
        <v>ASIF</v>
      </c>
      <c r="O2018" s="50" t="str">
        <f>TRIM(UPPER(tbl_raw_data[[#This Row],[Outcome]]))</f>
        <v>DECLINE</v>
      </c>
      <c r="P2018" s="50" t="str">
        <f>TRIM(UPPER(tbl_raw_data[[#This Row],[Queue Name]]))</f>
        <v>CONSUMER EXISTING</v>
      </c>
      <c r="Q2018" s="50" t="str">
        <f>IF(tbl_raw_data[[#This Row],[Time taken in min]]&lt;=Settiings!$D$2,"SLA_MET","SLA_NOT_MET")</f>
        <v>SLA_MET</v>
      </c>
      <c r="R2018" s="94"/>
    </row>
    <row r="2019" spans="1:18" x14ac:dyDescent="0.3">
      <c r="A2019" s="8" t="s">
        <v>75</v>
      </c>
      <c r="B2019" s="9">
        <v>45136.478738425925</v>
      </c>
      <c r="C2019" s="10">
        <v>45136.482777777775</v>
      </c>
      <c r="D2019" s="11" t="s">
        <v>13</v>
      </c>
      <c r="E2019" s="12" t="s">
        <v>9</v>
      </c>
      <c r="F2019" s="11" t="s">
        <v>76</v>
      </c>
      <c r="G2019" s="13" t="s">
        <v>77</v>
      </c>
      <c r="H2019" s="78"/>
      <c r="I2019" s="48">
        <f>tbl_raw_data[[#This Row],[Date Actioned]]-tbl_raw_data[[#This Row],[Date Tagged]]</f>
        <v>4.0393518502241932E-3</v>
      </c>
      <c r="J2019" s="46">
        <f>HOUR(tbl_raw_data[[#This Row],[Time_taken]])*60+MINUTE(tbl_raw_data[[#This Row],[Time_taken]])+SECOND(tbl_raw_data[[#This Row],[Time_taken]])/60</f>
        <v>5.8166666666666664</v>
      </c>
      <c r="K2019" s="52">
        <f>DATE(YEAR(tbl_raw_data[[#This Row],[Date Actioned]]),MONTH(tbl_raw_data[[#This Row],[Date Actioned]]),DAY(tbl_raw_data[[#This Row],[Date Actioned]]))</f>
        <v>45136</v>
      </c>
      <c r="L2019" s="50" t="str">
        <f>UPPER(TEXT(tbl_raw_data[[#This Row],[updated_date]],"MMMM"))</f>
        <v>JULY</v>
      </c>
      <c r="M2019" s="50" t="str">
        <f>"WEEK "&amp; IF(ROUNDUP(DAY(tbl_raw_data[[#This Row],[updated_date]])/7,0)=5,4,ROUNDUP(DAY(tbl_raw_data[[#This Row],[updated_date]])/7,0))</f>
        <v>WEEK 4</v>
      </c>
      <c r="N2019" s="50" t="str">
        <f>UPPER(VLOOKUP(tbl_raw_data[[#This Row],[Analyst]],Settiings!$A$2:$B$16,2,0))</f>
        <v>ROHAN</v>
      </c>
      <c r="O2019" s="50" t="str">
        <f>TRIM(UPPER(tbl_raw_data[[#This Row],[Outcome]]))</f>
        <v>APPROVE</v>
      </c>
      <c r="P2019" s="50" t="str">
        <f>TRIM(UPPER(tbl_raw_data[[#This Row],[Queue Name]]))</f>
        <v>CONSUMER EXISTING</v>
      </c>
      <c r="Q2019" s="50" t="str">
        <f>IF(tbl_raw_data[[#This Row],[Time taken in min]]&lt;=Settiings!$D$2,"SLA_MET","SLA_NOT_MET")</f>
        <v>SLA_MET</v>
      </c>
      <c r="R2019" s="94"/>
    </row>
    <row r="2020" spans="1:18" x14ac:dyDescent="0.3">
      <c r="A2020" s="8" t="s">
        <v>78</v>
      </c>
      <c r="B2020" s="9">
        <v>45136.478854166664</v>
      </c>
      <c r="C2020" s="10">
        <v>45136.489328703705</v>
      </c>
      <c r="D2020" s="11" t="s">
        <v>17</v>
      </c>
      <c r="E2020" s="12" t="s">
        <v>19</v>
      </c>
      <c r="F2020" s="11" t="s">
        <v>43</v>
      </c>
      <c r="G2020" s="13"/>
      <c r="H2020" s="78"/>
      <c r="I2020" s="48">
        <f>tbl_raw_data[[#This Row],[Date Actioned]]-tbl_raw_data[[#This Row],[Date Tagged]]</f>
        <v>1.0474537040863652E-2</v>
      </c>
      <c r="J2020" s="46">
        <f>HOUR(tbl_raw_data[[#This Row],[Time_taken]])*60+MINUTE(tbl_raw_data[[#This Row],[Time_taken]])+SECOND(tbl_raw_data[[#This Row],[Time_taken]])/60</f>
        <v>15.083333333333334</v>
      </c>
      <c r="K2020" s="52">
        <f>DATE(YEAR(tbl_raw_data[[#This Row],[Date Actioned]]),MONTH(tbl_raw_data[[#This Row],[Date Actioned]]),DAY(tbl_raw_data[[#This Row],[Date Actioned]]))</f>
        <v>45136</v>
      </c>
      <c r="L2020" s="50" t="str">
        <f>UPPER(TEXT(tbl_raw_data[[#This Row],[updated_date]],"MMMM"))</f>
        <v>JULY</v>
      </c>
      <c r="M2020" s="50" t="str">
        <f>"WEEK "&amp; IF(ROUNDUP(DAY(tbl_raw_data[[#This Row],[updated_date]])/7,0)=5,4,ROUNDUP(DAY(tbl_raw_data[[#This Row],[updated_date]])/7,0))</f>
        <v>WEEK 4</v>
      </c>
      <c r="N2020" s="50" t="str">
        <f>UPPER(VLOOKUP(tbl_raw_data[[#This Row],[Analyst]],Settiings!$A$2:$B$16,2,0))</f>
        <v>MERCEDES</v>
      </c>
      <c r="O2020" s="50" t="str">
        <f>TRIM(UPPER(tbl_raw_data[[#This Row],[Outcome]]))</f>
        <v>APPROVE</v>
      </c>
      <c r="P2020" s="50" t="str">
        <f>TRIM(UPPER(tbl_raw_data[[#This Row],[Queue Name]]))</f>
        <v>CONSUMER POST BUREAU</v>
      </c>
      <c r="Q2020" s="50" t="str">
        <f>IF(tbl_raw_data[[#This Row],[Time taken in min]]&lt;=Settiings!$D$2,"SLA_MET","SLA_NOT_MET")</f>
        <v>SLA_MET</v>
      </c>
      <c r="R2020" s="94"/>
    </row>
    <row r="2021" spans="1:18" x14ac:dyDescent="0.3">
      <c r="A2021" s="8" t="s">
        <v>79</v>
      </c>
      <c r="B2021" s="9">
        <v>45136.479062500002</v>
      </c>
      <c r="C2021" s="10">
        <v>45136.497256944444</v>
      </c>
      <c r="D2021" s="11" t="s">
        <v>37</v>
      </c>
      <c r="E2021" s="12" t="s">
        <v>9</v>
      </c>
      <c r="F2021" s="11" t="s">
        <v>43</v>
      </c>
      <c r="G2021" s="13"/>
      <c r="H2021" s="78"/>
      <c r="I2021" s="48">
        <f>tbl_raw_data[[#This Row],[Date Actioned]]-tbl_raw_data[[#This Row],[Date Tagged]]</f>
        <v>1.8194444441178348E-2</v>
      </c>
      <c r="J2021" s="46">
        <f>HOUR(tbl_raw_data[[#This Row],[Time_taken]])*60+MINUTE(tbl_raw_data[[#This Row],[Time_taken]])+SECOND(tbl_raw_data[[#This Row],[Time_taken]])/60</f>
        <v>26.2</v>
      </c>
      <c r="K2021" s="52">
        <f>DATE(YEAR(tbl_raw_data[[#This Row],[Date Actioned]]),MONTH(tbl_raw_data[[#This Row],[Date Actioned]]),DAY(tbl_raw_data[[#This Row],[Date Actioned]]))</f>
        <v>45136</v>
      </c>
      <c r="L2021" s="50" t="str">
        <f>UPPER(TEXT(tbl_raw_data[[#This Row],[updated_date]],"MMMM"))</f>
        <v>JULY</v>
      </c>
      <c r="M2021" s="50" t="str">
        <f>"WEEK "&amp; IF(ROUNDUP(DAY(tbl_raw_data[[#This Row],[updated_date]])/7,0)=5,4,ROUNDUP(DAY(tbl_raw_data[[#This Row],[updated_date]])/7,0))</f>
        <v>WEEK 4</v>
      </c>
      <c r="N2021" s="50" t="str">
        <f>UPPER(VLOOKUP(tbl_raw_data[[#This Row],[Analyst]],Settiings!$A$2:$B$16,2,0))</f>
        <v>MERCEDES</v>
      </c>
      <c r="O2021" s="50" t="str">
        <f>TRIM(UPPER(tbl_raw_data[[#This Row],[Outcome]]))</f>
        <v>DECLINE</v>
      </c>
      <c r="P2021" s="50" t="str">
        <f>TRIM(UPPER(tbl_raw_data[[#This Row],[Queue Name]]))</f>
        <v>CONSUMER EXISTING</v>
      </c>
      <c r="Q2021" s="50" t="str">
        <f>IF(tbl_raw_data[[#This Row],[Time taken in min]]&lt;=Settiings!$D$2,"SLA_MET","SLA_NOT_MET")</f>
        <v>SLA_NOT_MET</v>
      </c>
      <c r="R2021" s="94"/>
    </row>
    <row r="2022" spans="1:18" x14ac:dyDescent="0.3">
      <c r="A2022" s="8" t="s">
        <v>80</v>
      </c>
      <c r="B2022" s="9">
        <v>45136.479108796295</v>
      </c>
      <c r="C2022" s="10">
        <v>45136.482199074075</v>
      </c>
      <c r="D2022" s="11" t="s">
        <v>13</v>
      </c>
      <c r="E2022" s="12" t="s">
        <v>9</v>
      </c>
      <c r="F2022" s="11" t="s">
        <v>24</v>
      </c>
      <c r="G2022" s="13" t="s">
        <v>17</v>
      </c>
      <c r="H2022" s="78"/>
      <c r="I2022" s="48">
        <f>tbl_raw_data[[#This Row],[Date Actioned]]-tbl_raw_data[[#This Row],[Date Tagged]]</f>
        <v>3.0902777798473835E-3</v>
      </c>
      <c r="J2022" s="46">
        <f>HOUR(tbl_raw_data[[#This Row],[Time_taken]])*60+MINUTE(tbl_raw_data[[#This Row],[Time_taken]])+SECOND(tbl_raw_data[[#This Row],[Time_taken]])/60</f>
        <v>4.45</v>
      </c>
      <c r="K2022" s="52">
        <f>DATE(YEAR(tbl_raw_data[[#This Row],[Date Actioned]]),MONTH(tbl_raw_data[[#This Row],[Date Actioned]]),DAY(tbl_raw_data[[#This Row],[Date Actioned]]))</f>
        <v>45136</v>
      </c>
      <c r="L2022" s="50" t="str">
        <f>UPPER(TEXT(tbl_raw_data[[#This Row],[updated_date]],"MMMM"))</f>
        <v>JULY</v>
      </c>
      <c r="M2022" s="50" t="str">
        <f>"WEEK "&amp; IF(ROUNDUP(DAY(tbl_raw_data[[#This Row],[updated_date]])/7,0)=5,4,ROUNDUP(DAY(tbl_raw_data[[#This Row],[updated_date]])/7,0))</f>
        <v>WEEK 4</v>
      </c>
      <c r="N2022" s="50" t="str">
        <f>UPPER(VLOOKUP(tbl_raw_data[[#This Row],[Analyst]],Settiings!$A$2:$B$16,2,0))</f>
        <v>QUADIR</v>
      </c>
      <c r="O2022" s="50" t="str">
        <f>TRIM(UPPER(tbl_raw_data[[#This Row],[Outcome]]))</f>
        <v>APPROVE</v>
      </c>
      <c r="P2022" s="50" t="str">
        <f>TRIM(UPPER(tbl_raw_data[[#This Row],[Queue Name]]))</f>
        <v>CONSUMER EXISTING</v>
      </c>
      <c r="Q2022" s="50" t="str">
        <f>IF(tbl_raw_data[[#This Row],[Time taken in min]]&lt;=Settiings!$D$2,"SLA_MET","SLA_NOT_MET")</f>
        <v>SLA_MET</v>
      </c>
      <c r="R2022" s="94"/>
    </row>
    <row r="2023" spans="1:18" x14ac:dyDescent="0.3">
      <c r="A2023" s="8" t="s">
        <v>84</v>
      </c>
      <c r="B2023" s="9">
        <v>45136.485567129632</v>
      </c>
      <c r="C2023" s="10">
        <v>45136.500300925924</v>
      </c>
      <c r="D2023" s="11" t="s">
        <v>13</v>
      </c>
      <c r="E2023" s="12" t="s">
        <v>19</v>
      </c>
      <c r="F2023" s="11" t="s">
        <v>65</v>
      </c>
      <c r="G2023" s="13" t="s">
        <v>41</v>
      </c>
      <c r="H2023" s="78"/>
      <c r="I2023" s="48">
        <f>tbl_raw_data[[#This Row],[Date Actioned]]-tbl_raw_data[[#This Row],[Date Tagged]]</f>
        <v>1.4733796291693579E-2</v>
      </c>
      <c r="J2023" s="46">
        <f>HOUR(tbl_raw_data[[#This Row],[Time_taken]])*60+MINUTE(tbl_raw_data[[#This Row],[Time_taken]])+SECOND(tbl_raw_data[[#This Row],[Time_taken]])/60</f>
        <v>21.216666666666665</v>
      </c>
      <c r="K2023" s="52">
        <f>DATE(YEAR(tbl_raw_data[[#This Row],[Date Actioned]]),MONTH(tbl_raw_data[[#This Row],[Date Actioned]]),DAY(tbl_raw_data[[#This Row],[Date Actioned]]))</f>
        <v>45136</v>
      </c>
      <c r="L2023" s="50" t="str">
        <f>UPPER(TEXT(tbl_raw_data[[#This Row],[updated_date]],"MMMM"))</f>
        <v>JULY</v>
      </c>
      <c r="M2023" s="50" t="str">
        <f>"WEEK "&amp; IF(ROUNDUP(DAY(tbl_raw_data[[#This Row],[updated_date]])/7,0)=5,4,ROUNDUP(DAY(tbl_raw_data[[#This Row],[updated_date]])/7,0))</f>
        <v>WEEK 4</v>
      </c>
      <c r="N2023" s="50" t="str">
        <f>UPPER(VLOOKUP(tbl_raw_data[[#This Row],[Analyst]],Settiings!$A$2:$B$16,2,0))</f>
        <v>SAM</v>
      </c>
      <c r="O2023" s="50" t="str">
        <f>TRIM(UPPER(tbl_raw_data[[#This Row],[Outcome]]))</f>
        <v>APPROVE</v>
      </c>
      <c r="P2023" s="50" t="str">
        <f>TRIM(UPPER(tbl_raw_data[[#This Row],[Queue Name]]))</f>
        <v>CONSUMER POST BUREAU</v>
      </c>
      <c r="Q2023" s="50" t="str">
        <f>IF(tbl_raw_data[[#This Row],[Time taken in min]]&lt;=Settiings!$D$2,"SLA_MET","SLA_NOT_MET")</f>
        <v>SLA_NOT_MET</v>
      </c>
      <c r="R2023" s="94"/>
    </row>
    <row r="2024" spans="1:18" x14ac:dyDescent="0.3">
      <c r="A2024" s="8" t="s">
        <v>85</v>
      </c>
      <c r="B2024" s="9">
        <v>45136.485648148147</v>
      </c>
      <c r="C2024" s="10">
        <v>45136.489120370374</v>
      </c>
      <c r="D2024" s="11" t="s">
        <v>13</v>
      </c>
      <c r="E2024" s="12" t="s">
        <v>9</v>
      </c>
      <c r="F2024" s="11" t="s">
        <v>70</v>
      </c>
      <c r="G2024" s="13" t="s">
        <v>17</v>
      </c>
      <c r="H2024" s="78"/>
      <c r="I2024" s="48">
        <f>tbl_raw_data[[#This Row],[Date Actioned]]-tbl_raw_data[[#This Row],[Date Tagged]]</f>
        <v>3.4722222262644209E-3</v>
      </c>
      <c r="J2024" s="46">
        <f>HOUR(tbl_raw_data[[#This Row],[Time_taken]])*60+MINUTE(tbl_raw_data[[#This Row],[Time_taken]])+SECOND(tbl_raw_data[[#This Row],[Time_taken]])/60</f>
        <v>5</v>
      </c>
      <c r="K2024" s="52">
        <f>DATE(YEAR(tbl_raw_data[[#This Row],[Date Actioned]]),MONTH(tbl_raw_data[[#This Row],[Date Actioned]]),DAY(tbl_raw_data[[#This Row],[Date Actioned]]))</f>
        <v>45136</v>
      </c>
      <c r="L2024" s="50" t="str">
        <f>UPPER(TEXT(tbl_raw_data[[#This Row],[updated_date]],"MMMM"))</f>
        <v>JULY</v>
      </c>
      <c r="M2024" s="50" t="str">
        <f>"WEEK "&amp; IF(ROUNDUP(DAY(tbl_raw_data[[#This Row],[updated_date]])/7,0)=5,4,ROUNDUP(DAY(tbl_raw_data[[#This Row],[updated_date]])/7,0))</f>
        <v>WEEK 4</v>
      </c>
      <c r="N2024" s="50" t="str">
        <f>UPPER(VLOOKUP(tbl_raw_data[[#This Row],[Analyst]],Settiings!$A$2:$B$16,2,0))</f>
        <v>ASIF</v>
      </c>
      <c r="O2024" s="50" t="str">
        <f>TRIM(UPPER(tbl_raw_data[[#This Row],[Outcome]]))</f>
        <v>APPROVE</v>
      </c>
      <c r="P2024" s="50" t="str">
        <f>TRIM(UPPER(tbl_raw_data[[#This Row],[Queue Name]]))</f>
        <v>CONSUMER EXISTING</v>
      </c>
      <c r="Q2024" s="50" t="str">
        <f>IF(tbl_raw_data[[#This Row],[Time taken in min]]&lt;=Settiings!$D$2,"SLA_MET","SLA_NOT_MET")</f>
        <v>SLA_MET</v>
      </c>
      <c r="R2024" s="94"/>
    </row>
    <row r="2025" spans="1:18" x14ac:dyDescent="0.3">
      <c r="A2025" s="8" t="s">
        <v>86</v>
      </c>
      <c r="B2025" s="9">
        <v>45136.486493055556</v>
      </c>
      <c r="C2025" s="10">
        <v>45136.489594907405</v>
      </c>
      <c r="D2025" s="11" t="s">
        <v>13</v>
      </c>
      <c r="E2025" s="12" t="s">
        <v>47</v>
      </c>
      <c r="F2025" s="11" t="s">
        <v>24</v>
      </c>
      <c r="G2025" s="13" t="s">
        <v>41</v>
      </c>
      <c r="H2025" s="78"/>
      <c r="I2025" s="48">
        <f>tbl_raw_data[[#This Row],[Date Actioned]]-tbl_raw_data[[#This Row],[Date Tagged]]</f>
        <v>3.1018518493510783E-3</v>
      </c>
      <c r="J2025" s="46">
        <f>HOUR(tbl_raw_data[[#This Row],[Time_taken]])*60+MINUTE(tbl_raw_data[[#This Row],[Time_taken]])+SECOND(tbl_raw_data[[#This Row],[Time_taken]])/60</f>
        <v>4.4666666666666668</v>
      </c>
      <c r="K2025" s="52">
        <f>DATE(YEAR(tbl_raw_data[[#This Row],[Date Actioned]]),MONTH(tbl_raw_data[[#This Row],[Date Actioned]]),DAY(tbl_raw_data[[#This Row],[Date Actioned]]))</f>
        <v>45136</v>
      </c>
      <c r="L2025" s="50" t="str">
        <f>UPPER(TEXT(tbl_raw_data[[#This Row],[updated_date]],"MMMM"))</f>
        <v>JULY</v>
      </c>
      <c r="M2025" s="50" t="str">
        <f>"WEEK "&amp; IF(ROUNDUP(DAY(tbl_raw_data[[#This Row],[updated_date]])/7,0)=5,4,ROUNDUP(DAY(tbl_raw_data[[#This Row],[updated_date]])/7,0))</f>
        <v>WEEK 4</v>
      </c>
      <c r="N2025" s="50" t="str">
        <f>UPPER(VLOOKUP(tbl_raw_data[[#This Row],[Analyst]],Settiings!$A$2:$B$16,2,0))</f>
        <v>QUADIR</v>
      </c>
      <c r="O2025" s="50" t="str">
        <f>TRIM(UPPER(tbl_raw_data[[#This Row],[Outcome]]))</f>
        <v>APPROVE</v>
      </c>
      <c r="P2025" s="50" t="str">
        <f>TRIM(UPPER(tbl_raw_data[[#This Row],[Queue Name]]))</f>
        <v>CONSUMER PRE BUREAU</v>
      </c>
      <c r="Q2025" s="50" t="str">
        <f>IF(tbl_raw_data[[#This Row],[Time taken in min]]&lt;=Settiings!$D$2,"SLA_MET","SLA_NOT_MET")</f>
        <v>SLA_MET</v>
      </c>
      <c r="R2025" s="94"/>
    </row>
    <row r="2026" spans="1:18" x14ac:dyDescent="0.3">
      <c r="A2026" s="8" t="s">
        <v>87</v>
      </c>
      <c r="B2026" s="9">
        <v>45136.486504629633</v>
      </c>
      <c r="C2026" s="10">
        <v>45136.493842592594</v>
      </c>
      <c r="D2026" s="11" t="s">
        <v>13</v>
      </c>
      <c r="E2026" s="12" t="s">
        <v>47</v>
      </c>
      <c r="F2026" s="11" t="s">
        <v>53</v>
      </c>
      <c r="G2026" s="13" t="s">
        <v>17</v>
      </c>
      <c r="H2026" s="78"/>
      <c r="I2026" s="48">
        <f>tbl_raw_data[[#This Row],[Date Actioned]]-tbl_raw_data[[#This Row],[Date Tagged]]</f>
        <v>7.3379629611736163E-3</v>
      </c>
      <c r="J2026" s="46">
        <f>HOUR(tbl_raw_data[[#This Row],[Time_taken]])*60+MINUTE(tbl_raw_data[[#This Row],[Time_taken]])+SECOND(tbl_raw_data[[#This Row],[Time_taken]])/60</f>
        <v>10.566666666666666</v>
      </c>
      <c r="K2026" s="52">
        <f>DATE(YEAR(tbl_raw_data[[#This Row],[Date Actioned]]),MONTH(tbl_raw_data[[#This Row],[Date Actioned]]),DAY(tbl_raw_data[[#This Row],[Date Actioned]]))</f>
        <v>45136</v>
      </c>
      <c r="L2026" s="50" t="str">
        <f>UPPER(TEXT(tbl_raw_data[[#This Row],[updated_date]],"MMMM"))</f>
        <v>JULY</v>
      </c>
      <c r="M2026" s="50" t="str">
        <f>"WEEK "&amp; IF(ROUNDUP(DAY(tbl_raw_data[[#This Row],[updated_date]])/7,0)=5,4,ROUNDUP(DAY(tbl_raw_data[[#This Row],[updated_date]])/7,0))</f>
        <v>WEEK 4</v>
      </c>
      <c r="N2026" s="50" t="str">
        <f>UPPER(VLOOKUP(tbl_raw_data[[#This Row],[Analyst]],Settiings!$A$2:$B$16,2,0))</f>
        <v>NAVED</v>
      </c>
      <c r="O2026" s="50" t="str">
        <f>TRIM(UPPER(tbl_raw_data[[#This Row],[Outcome]]))</f>
        <v>APPROVE</v>
      </c>
      <c r="P2026" s="50" t="str">
        <f>TRIM(UPPER(tbl_raw_data[[#This Row],[Queue Name]]))</f>
        <v>CONSUMER PRE BUREAU</v>
      </c>
      <c r="Q2026" s="50" t="str">
        <f>IF(tbl_raw_data[[#This Row],[Time taken in min]]&lt;=Settiings!$D$2,"SLA_MET","SLA_NOT_MET")</f>
        <v>SLA_MET</v>
      </c>
      <c r="R2026" s="94"/>
    </row>
    <row r="2027" spans="1:18" x14ac:dyDescent="0.3">
      <c r="A2027" s="8" t="s">
        <v>93</v>
      </c>
      <c r="B2027" s="9">
        <v>45136.490682870368</v>
      </c>
      <c r="C2027" s="10">
        <v>45136.499652777777</v>
      </c>
      <c r="D2027" s="11" t="s">
        <v>13</v>
      </c>
      <c r="E2027" s="12" t="s">
        <v>9</v>
      </c>
      <c r="F2027" s="11" t="s">
        <v>24</v>
      </c>
      <c r="G2027" s="13" t="s">
        <v>17</v>
      </c>
      <c r="H2027" s="78"/>
      <c r="I2027" s="48">
        <f>tbl_raw_data[[#This Row],[Date Actioned]]-tbl_raw_data[[#This Row],[Date Tagged]]</f>
        <v>8.969907408754807E-3</v>
      </c>
      <c r="J2027" s="46">
        <f>HOUR(tbl_raw_data[[#This Row],[Time_taken]])*60+MINUTE(tbl_raw_data[[#This Row],[Time_taken]])+SECOND(tbl_raw_data[[#This Row],[Time_taken]])/60</f>
        <v>12.916666666666666</v>
      </c>
      <c r="K2027" s="52">
        <f>DATE(YEAR(tbl_raw_data[[#This Row],[Date Actioned]]),MONTH(tbl_raw_data[[#This Row],[Date Actioned]]),DAY(tbl_raw_data[[#This Row],[Date Actioned]]))</f>
        <v>45136</v>
      </c>
      <c r="L2027" s="50" t="str">
        <f>UPPER(TEXT(tbl_raw_data[[#This Row],[updated_date]],"MMMM"))</f>
        <v>JULY</v>
      </c>
      <c r="M2027" s="50" t="str">
        <f>"WEEK "&amp; IF(ROUNDUP(DAY(tbl_raw_data[[#This Row],[updated_date]])/7,0)=5,4,ROUNDUP(DAY(tbl_raw_data[[#This Row],[updated_date]])/7,0))</f>
        <v>WEEK 4</v>
      </c>
      <c r="N2027" s="50" t="str">
        <f>UPPER(VLOOKUP(tbl_raw_data[[#This Row],[Analyst]],Settiings!$A$2:$B$16,2,0))</f>
        <v>QUADIR</v>
      </c>
      <c r="O2027" s="50" t="str">
        <f>TRIM(UPPER(tbl_raw_data[[#This Row],[Outcome]]))</f>
        <v>APPROVE</v>
      </c>
      <c r="P2027" s="50" t="str">
        <f>TRIM(UPPER(tbl_raw_data[[#This Row],[Queue Name]]))</f>
        <v>CONSUMER EXISTING</v>
      </c>
      <c r="Q2027" s="50" t="str">
        <f>IF(tbl_raw_data[[#This Row],[Time taken in min]]&lt;=Settiings!$D$2,"SLA_MET","SLA_NOT_MET")</f>
        <v>SLA_MET</v>
      </c>
      <c r="R2027" s="94"/>
    </row>
    <row r="2028" spans="1:18" x14ac:dyDescent="0.3">
      <c r="A2028" s="8" t="s">
        <v>96</v>
      </c>
      <c r="B2028" s="9">
        <v>45136.491979166669</v>
      </c>
      <c r="C2028" s="10">
        <v>45136.50403935185</v>
      </c>
      <c r="D2028" s="11" t="s">
        <v>13</v>
      </c>
      <c r="E2028" s="12" t="s">
        <v>19</v>
      </c>
      <c r="F2028" s="11" t="s">
        <v>70</v>
      </c>
      <c r="G2028" s="13" t="s">
        <v>17</v>
      </c>
      <c r="H2028" s="78"/>
      <c r="I2028" s="48">
        <f>tbl_raw_data[[#This Row],[Date Actioned]]-tbl_raw_data[[#This Row],[Date Tagged]]</f>
        <v>1.2060185181326233E-2</v>
      </c>
      <c r="J2028" s="46">
        <f>HOUR(tbl_raw_data[[#This Row],[Time_taken]])*60+MINUTE(tbl_raw_data[[#This Row],[Time_taken]])+SECOND(tbl_raw_data[[#This Row],[Time_taken]])/60</f>
        <v>17.366666666666667</v>
      </c>
      <c r="K2028" s="52">
        <f>DATE(YEAR(tbl_raw_data[[#This Row],[Date Actioned]]),MONTH(tbl_raw_data[[#This Row],[Date Actioned]]),DAY(tbl_raw_data[[#This Row],[Date Actioned]]))</f>
        <v>45136</v>
      </c>
      <c r="L2028" s="50" t="str">
        <f>UPPER(TEXT(tbl_raw_data[[#This Row],[updated_date]],"MMMM"))</f>
        <v>JULY</v>
      </c>
      <c r="M2028" s="50" t="str">
        <f>"WEEK "&amp; IF(ROUNDUP(DAY(tbl_raw_data[[#This Row],[updated_date]])/7,0)=5,4,ROUNDUP(DAY(tbl_raw_data[[#This Row],[updated_date]])/7,0))</f>
        <v>WEEK 4</v>
      </c>
      <c r="N2028" s="50" t="str">
        <f>UPPER(VLOOKUP(tbl_raw_data[[#This Row],[Analyst]],Settiings!$A$2:$B$16,2,0))</f>
        <v>ASIF</v>
      </c>
      <c r="O2028" s="50" t="str">
        <f>TRIM(UPPER(tbl_raw_data[[#This Row],[Outcome]]))</f>
        <v>APPROVE</v>
      </c>
      <c r="P2028" s="50" t="str">
        <f>TRIM(UPPER(tbl_raw_data[[#This Row],[Queue Name]]))</f>
        <v>CONSUMER POST BUREAU</v>
      </c>
      <c r="Q2028" s="50" t="str">
        <f>IF(tbl_raw_data[[#This Row],[Time taken in min]]&lt;=Settiings!$D$2,"SLA_MET","SLA_NOT_MET")</f>
        <v>SLA_MET</v>
      </c>
      <c r="R2028" s="94"/>
    </row>
    <row r="2029" spans="1:18" x14ac:dyDescent="0.3">
      <c r="A2029" s="8" t="s">
        <v>99</v>
      </c>
      <c r="B2029" s="9">
        <v>45136.495011574072</v>
      </c>
      <c r="C2029" s="10">
        <v>45136.504571759258</v>
      </c>
      <c r="D2029" s="11" t="s">
        <v>37</v>
      </c>
      <c r="E2029" s="12" t="s">
        <v>9</v>
      </c>
      <c r="F2029" s="11" t="s">
        <v>43</v>
      </c>
      <c r="G2029" s="13"/>
      <c r="H2029" s="78"/>
      <c r="I2029" s="48">
        <f>tbl_raw_data[[#This Row],[Date Actioned]]-tbl_raw_data[[#This Row],[Date Tagged]]</f>
        <v>9.560185186273884E-3</v>
      </c>
      <c r="J2029" s="46">
        <f>HOUR(tbl_raw_data[[#This Row],[Time_taken]])*60+MINUTE(tbl_raw_data[[#This Row],[Time_taken]])+SECOND(tbl_raw_data[[#This Row],[Time_taken]])/60</f>
        <v>13.766666666666667</v>
      </c>
      <c r="K2029" s="52">
        <f>DATE(YEAR(tbl_raw_data[[#This Row],[Date Actioned]]),MONTH(tbl_raw_data[[#This Row],[Date Actioned]]),DAY(tbl_raw_data[[#This Row],[Date Actioned]]))</f>
        <v>45136</v>
      </c>
      <c r="L2029" s="50" t="str">
        <f>UPPER(TEXT(tbl_raw_data[[#This Row],[updated_date]],"MMMM"))</f>
        <v>JULY</v>
      </c>
      <c r="M2029" s="50" t="str">
        <f>"WEEK "&amp; IF(ROUNDUP(DAY(tbl_raw_data[[#This Row],[updated_date]])/7,0)=5,4,ROUNDUP(DAY(tbl_raw_data[[#This Row],[updated_date]])/7,0))</f>
        <v>WEEK 4</v>
      </c>
      <c r="N2029" s="50" t="str">
        <f>UPPER(VLOOKUP(tbl_raw_data[[#This Row],[Analyst]],Settiings!$A$2:$B$16,2,0))</f>
        <v>MERCEDES</v>
      </c>
      <c r="O2029" s="50" t="str">
        <f>TRIM(UPPER(tbl_raw_data[[#This Row],[Outcome]]))</f>
        <v>DECLINE</v>
      </c>
      <c r="P2029" s="50" t="str">
        <f>TRIM(UPPER(tbl_raw_data[[#This Row],[Queue Name]]))</f>
        <v>CONSUMER EXISTING</v>
      </c>
      <c r="Q2029" s="50" t="str">
        <f>IF(tbl_raw_data[[#This Row],[Time taken in min]]&lt;=Settiings!$D$2,"SLA_MET","SLA_NOT_MET")</f>
        <v>SLA_MET</v>
      </c>
      <c r="R2029" s="94"/>
    </row>
    <row r="2030" spans="1:18" x14ac:dyDescent="0.3">
      <c r="A2030" s="8" t="s">
        <v>102</v>
      </c>
      <c r="B2030" s="9">
        <v>45136.497002314813</v>
      </c>
      <c r="C2030" s="10">
        <v>45136.508530092593</v>
      </c>
      <c r="D2030" s="11" t="s">
        <v>13</v>
      </c>
      <c r="E2030" s="12" t="s">
        <v>9</v>
      </c>
      <c r="F2030" s="11" t="s">
        <v>10</v>
      </c>
      <c r="G2030" s="13" t="s">
        <v>17</v>
      </c>
      <c r="H2030" s="78"/>
      <c r="I2030" s="48">
        <f>tbl_raw_data[[#This Row],[Date Actioned]]-tbl_raw_data[[#This Row],[Date Tagged]]</f>
        <v>1.152777778042946E-2</v>
      </c>
      <c r="J2030" s="46">
        <f>HOUR(tbl_raw_data[[#This Row],[Time_taken]])*60+MINUTE(tbl_raw_data[[#This Row],[Time_taken]])+SECOND(tbl_raw_data[[#This Row],[Time_taken]])/60</f>
        <v>16.600000000000001</v>
      </c>
      <c r="K2030" s="52">
        <f>DATE(YEAR(tbl_raw_data[[#This Row],[Date Actioned]]),MONTH(tbl_raw_data[[#This Row],[Date Actioned]]),DAY(tbl_raw_data[[#This Row],[Date Actioned]]))</f>
        <v>45136</v>
      </c>
      <c r="L2030" s="50" t="str">
        <f>UPPER(TEXT(tbl_raw_data[[#This Row],[updated_date]],"MMMM"))</f>
        <v>JULY</v>
      </c>
      <c r="M2030" s="50" t="str">
        <f>"WEEK "&amp; IF(ROUNDUP(DAY(tbl_raw_data[[#This Row],[updated_date]])/7,0)=5,4,ROUNDUP(DAY(tbl_raw_data[[#This Row],[updated_date]])/7,0))</f>
        <v>WEEK 4</v>
      </c>
      <c r="N2030" s="50" t="str">
        <f>UPPER(VLOOKUP(tbl_raw_data[[#This Row],[Analyst]],Settiings!$A$2:$B$16,2,0))</f>
        <v>NITESH</v>
      </c>
      <c r="O2030" s="50" t="str">
        <f>TRIM(UPPER(tbl_raw_data[[#This Row],[Outcome]]))</f>
        <v>APPROVE</v>
      </c>
      <c r="P2030" s="50" t="str">
        <f>TRIM(UPPER(tbl_raw_data[[#This Row],[Queue Name]]))</f>
        <v>CONSUMER EXISTING</v>
      </c>
      <c r="Q2030" s="50" t="str">
        <f>IF(tbl_raw_data[[#This Row],[Time taken in min]]&lt;=Settiings!$D$2,"SLA_MET","SLA_NOT_MET")</f>
        <v>SLA_MET</v>
      </c>
      <c r="R2030" s="94"/>
    </row>
    <row r="2031" spans="1:18" x14ac:dyDescent="0.3">
      <c r="A2031" s="8" t="s">
        <v>103</v>
      </c>
      <c r="B2031" s="9">
        <v>45136.49827546296</v>
      </c>
      <c r="C2031" s="10">
        <v>45136.505960648145</v>
      </c>
      <c r="D2031" s="11" t="s">
        <v>13</v>
      </c>
      <c r="E2031" s="12" t="s">
        <v>9</v>
      </c>
      <c r="F2031" s="11" t="s">
        <v>24</v>
      </c>
      <c r="G2031" s="13" t="s">
        <v>17</v>
      </c>
      <c r="H2031" s="78"/>
      <c r="I2031" s="48">
        <f>tbl_raw_data[[#This Row],[Date Actioned]]-tbl_raw_data[[#This Row],[Date Tagged]]</f>
        <v>7.6851851845276542E-3</v>
      </c>
      <c r="J2031" s="46">
        <f>HOUR(tbl_raw_data[[#This Row],[Time_taken]])*60+MINUTE(tbl_raw_data[[#This Row],[Time_taken]])+SECOND(tbl_raw_data[[#This Row],[Time_taken]])/60</f>
        <v>11.066666666666666</v>
      </c>
      <c r="K2031" s="52">
        <f>DATE(YEAR(tbl_raw_data[[#This Row],[Date Actioned]]),MONTH(tbl_raw_data[[#This Row],[Date Actioned]]),DAY(tbl_raw_data[[#This Row],[Date Actioned]]))</f>
        <v>45136</v>
      </c>
      <c r="L2031" s="50" t="str">
        <f>UPPER(TEXT(tbl_raw_data[[#This Row],[updated_date]],"MMMM"))</f>
        <v>JULY</v>
      </c>
      <c r="M2031" s="50" t="str">
        <f>"WEEK "&amp; IF(ROUNDUP(DAY(tbl_raw_data[[#This Row],[updated_date]])/7,0)=5,4,ROUNDUP(DAY(tbl_raw_data[[#This Row],[updated_date]])/7,0))</f>
        <v>WEEK 4</v>
      </c>
      <c r="N2031" s="50" t="str">
        <f>UPPER(VLOOKUP(tbl_raw_data[[#This Row],[Analyst]],Settiings!$A$2:$B$16,2,0))</f>
        <v>QUADIR</v>
      </c>
      <c r="O2031" s="50" t="str">
        <f>TRIM(UPPER(tbl_raw_data[[#This Row],[Outcome]]))</f>
        <v>APPROVE</v>
      </c>
      <c r="P2031" s="50" t="str">
        <f>TRIM(UPPER(tbl_raw_data[[#This Row],[Queue Name]]))</f>
        <v>CONSUMER EXISTING</v>
      </c>
      <c r="Q2031" s="50" t="str">
        <f>IF(tbl_raw_data[[#This Row],[Time taken in min]]&lt;=Settiings!$D$2,"SLA_MET","SLA_NOT_MET")</f>
        <v>SLA_MET</v>
      </c>
      <c r="R2031" s="94"/>
    </row>
    <row r="2032" spans="1:18" x14ac:dyDescent="0.3">
      <c r="A2032" s="8" t="s">
        <v>106</v>
      </c>
      <c r="B2032" s="9">
        <v>45136.507048611114</v>
      </c>
      <c r="C2032" s="10">
        <v>45136.515636574077</v>
      </c>
      <c r="D2032" s="11" t="s">
        <v>13</v>
      </c>
      <c r="E2032" s="12" t="s">
        <v>9</v>
      </c>
      <c r="F2032" s="11" t="s">
        <v>65</v>
      </c>
      <c r="G2032" s="13" t="s">
        <v>17</v>
      </c>
      <c r="H2032" s="78"/>
      <c r="I2032" s="48">
        <f>tbl_raw_data[[#This Row],[Date Actioned]]-tbl_raw_data[[#This Row],[Date Tagged]]</f>
        <v>8.5879629623377696E-3</v>
      </c>
      <c r="J2032" s="46">
        <f>HOUR(tbl_raw_data[[#This Row],[Time_taken]])*60+MINUTE(tbl_raw_data[[#This Row],[Time_taken]])+SECOND(tbl_raw_data[[#This Row],[Time_taken]])/60</f>
        <v>12.366666666666667</v>
      </c>
      <c r="K2032" s="52">
        <f>DATE(YEAR(tbl_raw_data[[#This Row],[Date Actioned]]),MONTH(tbl_raw_data[[#This Row],[Date Actioned]]),DAY(tbl_raw_data[[#This Row],[Date Actioned]]))</f>
        <v>45136</v>
      </c>
      <c r="L2032" s="50" t="str">
        <f>UPPER(TEXT(tbl_raw_data[[#This Row],[updated_date]],"MMMM"))</f>
        <v>JULY</v>
      </c>
      <c r="M2032" s="50" t="str">
        <f>"WEEK "&amp; IF(ROUNDUP(DAY(tbl_raw_data[[#This Row],[updated_date]])/7,0)=5,4,ROUNDUP(DAY(tbl_raw_data[[#This Row],[updated_date]])/7,0))</f>
        <v>WEEK 4</v>
      </c>
      <c r="N2032" s="50" t="str">
        <f>UPPER(VLOOKUP(tbl_raw_data[[#This Row],[Analyst]],Settiings!$A$2:$B$16,2,0))</f>
        <v>SAM</v>
      </c>
      <c r="O2032" s="50" t="str">
        <f>TRIM(UPPER(tbl_raw_data[[#This Row],[Outcome]]))</f>
        <v>APPROVE</v>
      </c>
      <c r="P2032" s="50" t="str">
        <f>TRIM(UPPER(tbl_raw_data[[#This Row],[Queue Name]]))</f>
        <v>CONSUMER EXISTING</v>
      </c>
      <c r="Q2032" s="50" t="str">
        <f>IF(tbl_raw_data[[#This Row],[Time taken in min]]&lt;=Settiings!$D$2,"SLA_MET","SLA_NOT_MET")</f>
        <v>SLA_MET</v>
      </c>
      <c r="R2032" s="94"/>
    </row>
    <row r="2033" spans="1:18" x14ac:dyDescent="0.3">
      <c r="A2033" s="8" t="s">
        <v>107</v>
      </c>
      <c r="B2033" s="9">
        <v>45136.508136574077</v>
      </c>
      <c r="C2033" s="10">
        <v>45136.511608796296</v>
      </c>
      <c r="D2033" s="11" t="s">
        <v>13</v>
      </c>
      <c r="E2033" s="12" t="s">
        <v>9</v>
      </c>
      <c r="F2033" s="11" t="s">
        <v>16</v>
      </c>
      <c r="G2033" s="13" t="s">
        <v>17</v>
      </c>
      <c r="H2033" s="78"/>
      <c r="I2033" s="48">
        <f>tbl_raw_data[[#This Row],[Date Actioned]]-tbl_raw_data[[#This Row],[Date Tagged]]</f>
        <v>3.4722222189884633E-3</v>
      </c>
      <c r="J2033" s="46">
        <f>HOUR(tbl_raw_data[[#This Row],[Time_taken]])*60+MINUTE(tbl_raw_data[[#This Row],[Time_taken]])+SECOND(tbl_raw_data[[#This Row],[Time_taken]])/60</f>
        <v>5</v>
      </c>
      <c r="K2033" s="52">
        <f>DATE(YEAR(tbl_raw_data[[#This Row],[Date Actioned]]),MONTH(tbl_raw_data[[#This Row],[Date Actioned]]),DAY(tbl_raw_data[[#This Row],[Date Actioned]]))</f>
        <v>45136</v>
      </c>
      <c r="L2033" s="50" t="str">
        <f>UPPER(TEXT(tbl_raw_data[[#This Row],[updated_date]],"MMMM"))</f>
        <v>JULY</v>
      </c>
      <c r="M2033" s="50" t="str">
        <f>"WEEK "&amp; IF(ROUNDUP(DAY(tbl_raw_data[[#This Row],[updated_date]])/7,0)=5,4,ROUNDUP(DAY(tbl_raw_data[[#This Row],[updated_date]])/7,0))</f>
        <v>WEEK 4</v>
      </c>
      <c r="N2033" s="50" t="str">
        <f>UPPER(VLOOKUP(tbl_raw_data[[#This Row],[Analyst]],Settiings!$A$2:$B$16,2,0))</f>
        <v>CAMROOON</v>
      </c>
      <c r="O2033" s="50" t="str">
        <f>TRIM(UPPER(tbl_raw_data[[#This Row],[Outcome]]))</f>
        <v>APPROVE</v>
      </c>
      <c r="P2033" s="50" t="str">
        <f>TRIM(UPPER(tbl_raw_data[[#This Row],[Queue Name]]))</f>
        <v>CONSUMER EXISTING</v>
      </c>
      <c r="Q2033" s="50" t="str">
        <f>IF(tbl_raw_data[[#This Row],[Time taken in min]]&lt;=Settiings!$D$2,"SLA_MET","SLA_NOT_MET")</f>
        <v>SLA_MET</v>
      </c>
      <c r="R2033" s="94"/>
    </row>
    <row r="2034" spans="1:18" x14ac:dyDescent="0.3">
      <c r="A2034" s="8" t="s">
        <v>108</v>
      </c>
      <c r="B2034" s="9">
        <v>45136.508645833332</v>
      </c>
      <c r="C2034" s="10">
        <v>45136.512037037035</v>
      </c>
      <c r="D2034" s="11" t="s">
        <v>13</v>
      </c>
      <c r="E2034" s="12" t="s">
        <v>9</v>
      </c>
      <c r="F2034" s="11" t="s">
        <v>24</v>
      </c>
      <c r="G2034" s="13" t="s">
        <v>17</v>
      </c>
      <c r="H2034" s="78"/>
      <c r="I2034" s="48">
        <f>tbl_raw_data[[#This Row],[Date Actioned]]-tbl_raw_data[[#This Row],[Date Tagged]]</f>
        <v>3.3912037033587694E-3</v>
      </c>
      <c r="J2034" s="46">
        <f>HOUR(tbl_raw_data[[#This Row],[Time_taken]])*60+MINUTE(tbl_raw_data[[#This Row],[Time_taken]])+SECOND(tbl_raw_data[[#This Row],[Time_taken]])/60</f>
        <v>4.8833333333333329</v>
      </c>
      <c r="K2034" s="52">
        <f>DATE(YEAR(tbl_raw_data[[#This Row],[Date Actioned]]),MONTH(tbl_raw_data[[#This Row],[Date Actioned]]),DAY(tbl_raw_data[[#This Row],[Date Actioned]]))</f>
        <v>45136</v>
      </c>
      <c r="L2034" s="50" t="str">
        <f>UPPER(TEXT(tbl_raw_data[[#This Row],[updated_date]],"MMMM"))</f>
        <v>JULY</v>
      </c>
      <c r="M2034" s="50" t="str">
        <f>"WEEK "&amp; IF(ROUNDUP(DAY(tbl_raw_data[[#This Row],[updated_date]])/7,0)=5,4,ROUNDUP(DAY(tbl_raw_data[[#This Row],[updated_date]])/7,0))</f>
        <v>WEEK 4</v>
      </c>
      <c r="N2034" s="50" t="str">
        <f>UPPER(VLOOKUP(tbl_raw_data[[#This Row],[Analyst]],Settiings!$A$2:$B$16,2,0))</f>
        <v>QUADIR</v>
      </c>
      <c r="O2034" s="50" t="str">
        <f>TRIM(UPPER(tbl_raw_data[[#This Row],[Outcome]]))</f>
        <v>APPROVE</v>
      </c>
      <c r="P2034" s="50" t="str">
        <f>TRIM(UPPER(tbl_raw_data[[#This Row],[Queue Name]]))</f>
        <v>CONSUMER EXISTING</v>
      </c>
      <c r="Q2034" s="50" t="str">
        <f>IF(tbl_raw_data[[#This Row],[Time taken in min]]&lt;=Settiings!$D$2,"SLA_MET","SLA_NOT_MET")</f>
        <v>SLA_MET</v>
      </c>
      <c r="R2034" s="94"/>
    </row>
    <row r="2035" spans="1:18" x14ac:dyDescent="0.3">
      <c r="A2035" s="8" t="s">
        <v>109</v>
      </c>
      <c r="B2035" s="9">
        <v>45136.508645833332</v>
      </c>
      <c r="C2035" s="10">
        <v>45136.519386574073</v>
      </c>
      <c r="D2035" s="11" t="s">
        <v>13</v>
      </c>
      <c r="E2035" s="12" t="s">
        <v>47</v>
      </c>
      <c r="F2035" s="11" t="s">
        <v>53</v>
      </c>
      <c r="G2035" s="13" t="s">
        <v>17</v>
      </c>
      <c r="H2035" s="78"/>
      <c r="I2035" s="48">
        <f>tbl_raw_data[[#This Row],[Date Actioned]]-tbl_raw_data[[#This Row],[Date Tagged]]</f>
        <v>1.0740740741312038E-2</v>
      </c>
      <c r="J2035" s="46">
        <f>HOUR(tbl_raw_data[[#This Row],[Time_taken]])*60+MINUTE(tbl_raw_data[[#This Row],[Time_taken]])+SECOND(tbl_raw_data[[#This Row],[Time_taken]])/60</f>
        <v>15.466666666666667</v>
      </c>
      <c r="K2035" s="52">
        <f>DATE(YEAR(tbl_raw_data[[#This Row],[Date Actioned]]),MONTH(tbl_raw_data[[#This Row],[Date Actioned]]),DAY(tbl_raw_data[[#This Row],[Date Actioned]]))</f>
        <v>45136</v>
      </c>
      <c r="L2035" s="50" t="str">
        <f>UPPER(TEXT(tbl_raw_data[[#This Row],[updated_date]],"MMMM"))</f>
        <v>JULY</v>
      </c>
      <c r="M2035" s="50" t="str">
        <f>"WEEK "&amp; IF(ROUNDUP(DAY(tbl_raw_data[[#This Row],[updated_date]])/7,0)=5,4,ROUNDUP(DAY(tbl_raw_data[[#This Row],[updated_date]])/7,0))</f>
        <v>WEEK 4</v>
      </c>
      <c r="N2035" s="50" t="str">
        <f>UPPER(VLOOKUP(tbl_raw_data[[#This Row],[Analyst]],Settiings!$A$2:$B$16,2,0))</f>
        <v>NAVED</v>
      </c>
      <c r="O2035" s="50" t="str">
        <f>TRIM(UPPER(tbl_raw_data[[#This Row],[Outcome]]))</f>
        <v>APPROVE</v>
      </c>
      <c r="P2035" s="50" t="str">
        <f>TRIM(UPPER(tbl_raw_data[[#This Row],[Queue Name]]))</f>
        <v>CONSUMER PRE BUREAU</v>
      </c>
      <c r="Q2035" s="50" t="str">
        <f>IF(tbl_raw_data[[#This Row],[Time taken in min]]&lt;=Settiings!$D$2,"SLA_MET","SLA_NOT_MET")</f>
        <v>SLA_MET</v>
      </c>
      <c r="R2035" s="94"/>
    </row>
    <row r="2036" spans="1:18" x14ac:dyDescent="0.3">
      <c r="A2036" s="8" t="s">
        <v>110</v>
      </c>
      <c r="B2036" s="9">
        <v>45136.509502314817</v>
      </c>
      <c r="C2036" s="10">
        <v>45136.513483796298</v>
      </c>
      <c r="D2036" s="11" t="s">
        <v>27</v>
      </c>
      <c r="E2036" s="12" t="s">
        <v>9</v>
      </c>
      <c r="F2036" s="11" t="s">
        <v>70</v>
      </c>
      <c r="G2036" s="13" t="s">
        <v>111</v>
      </c>
      <c r="H2036" s="78"/>
      <c r="I2036" s="48">
        <f>tbl_raw_data[[#This Row],[Date Actioned]]-tbl_raw_data[[#This Row],[Date Tagged]]</f>
        <v>3.9814814808778465E-3</v>
      </c>
      <c r="J2036" s="46">
        <f>HOUR(tbl_raw_data[[#This Row],[Time_taken]])*60+MINUTE(tbl_raw_data[[#This Row],[Time_taken]])+SECOND(tbl_raw_data[[#This Row],[Time_taken]])/60</f>
        <v>5.7333333333333334</v>
      </c>
      <c r="K2036" s="52">
        <f>DATE(YEAR(tbl_raw_data[[#This Row],[Date Actioned]]),MONTH(tbl_raw_data[[#This Row],[Date Actioned]]),DAY(tbl_raw_data[[#This Row],[Date Actioned]]))</f>
        <v>45136</v>
      </c>
      <c r="L2036" s="50" t="str">
        <f>UPPER(TEXT(tbl_raw_data[[#This Row],[updated_date]],"MMMM"))</f>
        <v>JULY</v>
      </c>
      <c r="M2036" s="50" t="str">
        <f>"WEEK "&amp; IF(ROUNDUP(DAY(tbl_raw_data[[#This Row],[updated_date]])/7,0)=5,4,ROUNDUP(DAY(tbl_raw_data[[#This Row],[updated_date]])/7,0))</f>
        <v>WEEK 4</v>
      </c>
      <c r="N2036" s="50" t="str">
        <f>UPPER(VLOOKUP(tbl_raw_data[[#This Row],[Analyst]],Settiings!$A$2:$B$16,2,0))</f>
        <v>ASIF</v>
      </c>
      <c r="O2036" s="50" t="str">
        <f>TRIM(UPPER(tbl_raw_data[[#This Row],[Outcome]]))</f>
        <v>DECLINE</v>
      </c>
      <c r="P2036" s="50" t="str">
        <f>TRIM(UPPER(tbl_raw_data[[#This Row],[Queue Name]]))</f>
        <v>CONSUMER EXISTING</v>
      </c>
      <c r="Q2036" s="50" t="str">
        <f>IF(tbl_raw_data[[#This Row],[Time taken in min]]&lt;=Settiings!$D$2,"SLA_MET","SLA_NOT_MET")</f>
        <v>SLA_MET</v>
      </c>
      <c r="R2036" s="94"/>
    </row>
    <row r="2037" spans="1:18" x14ac:dyDescent="0.3">
      <c r="A2037" s="8" t="s">
        <v>112</v>
      </c>
      <c r="B2037" s="9">
        <v>45136.513981481483</v>
      </c>
      <c r="C2037" s="10">
        <v>45136.519085648149</v>
      </c>
      <c r="D2037" s="11" t="s">
        <v>27</v>
      </c>
      <c r="E2037" s="12" t="s">
        <v>47</v>
      </c>
      <c r="F2037" s="11" t="s">
        <v>16</v>
      </c>
      <c r="G2037" s="13" t="s">
        <v>113</v>
      </c>
      <c r="H2037" s="78"/>
      <c r="I2037" s="48">
        <f>tbl_raw_data[[#This Row],[Date Actioned]]-tbl_raw_data[[#This Row],[Date Tagged]]</f>
        <v>5.1041666665696539E-3</v>
      </c>
      <c r="J2037" s="46">
        <f>HOUR(tbl_raw_data[[#This Row],[Time_taken]])*60+MINUTE(tbl_raw_data[[#This Row],[Time_taken]])+SECOND(tbl_raw_data[[#This Row],[Time_taken]])/60</f>
        <v>7.35</v>
      </c>
      <c r="K2037" s="52">
        <f>DATE(YEAR(tbl_raw_data[[#This Row],[Date Actioned]]),MONTH(tbl_raw_data[[#This Row],[Date Actioned]]),DAY(tbl_raw_data[[#This Row],[Date Actioned]]))</f>
        <v>45136</v>
      </c>
      <c r="L2037" s="50" t="str">
        <f>UPPER(TEXT(tbl_raw_data[[#This Row],[updated_date]],"MMMM"))</f>
        <v>JULY</v>
      </c>
      <c r="M2037" s="50" t="str">
        <f>"WEEK "&amp; IF(ROUNDUP(DAY(tbl_raw_data[[#This Row],[updated_date]])/7,0)=5,4,ROUNDUP(DAY(tbl_raw_data[[#This Row],[updated_date]])/7,0))</f>
        <v>WEEK 4</v>
      </c>
      <c r="N2037" s="50" t="str">
        <f>UPPER(VLOOKUP(tbl_raw_data[[#This Row],[Analyst]],Settiings!$A$2:$B$16,2,0))</f>
        <v>CAMROOON</v>
      </c>
      <c r="O2037" s="50" t="str">
        <f>TRIM(UPPER(tbl_raw_data[[#This Row],[Outcome]]))</f>
        <v>DECLINE</v>
      </c>
      <c r="P2037" s="50" t="str">
        <f>TRIM(UPPER(tbl_raw_data[[#This Row],[Queue Name]]))</f>
        <v>CONSUMER PRE BUREAU</v>
      </c>
      <c r="Q2037" s="50" t="str">
        <f>IF(tbl_raw_data[[#This Row],[Time taken in min]]&lt;=Settiings!$D$2,"SLA_MET","SLA_NOT_MET")</f>
        <v>SLA_MET</v>
      </c>
      <c r="R2037" s="94"/>
    </row>
    <row r="2038" spans="1:18" x14ac:dyDescent="0.3">
      <c r="A2038" s="8" t="s">
        <v>116</v>
      </c>
      <c r="B2038" s="9">
        <v>45136.521053240744</v>
      </c>
      <c r="C2038" s="10">
        <v>45136.524756944447</v>
      </c>
      <c r="D2038" s="11" t="s">
        <v>13</v>
      </c>
      <c r="E2038" s="12" t="s">
        <v>47</v>
      </c>
      <c r="F2038" s="11" t="s">
        <v>16</v>
      </c>
      <c r="G2038" s="13" t="s">
        <v>77</v>
      </c>
      <c r="H2038" s="78"/>
      <c r="I2038" s="48">
        <f>tbl_raw_data[[#This Row],[Date Actioned]]-tbl_raw_data[[#This Row],[Date Tagged]]</f>
        <v>3.7037037036498077E-3</v>
      </c>
      <c r="J2038" s="46">
        <f>HOUR(tbl_raw_data[[#This Row],[Time_taken]])*60+MINUTE(tbl_raw_data[[#This Row],[Time_taken]])+SECOND(tbl_raw_data[[#This Row],[Time_taken]])/60</f>
        <v>5.333333333333333</v>
      </c>
      <c r="K2038" s="52">
        <f>DATE(YEAR(tbl_raw_data[[#This Row],[Date Actioned]]),MONTH(tbl_raw_data[[#This Row],[Date Actioned]]),DAY(tbl_raw_data[[#This Row],[Date Actioned]]))</f>
        <v>45136</v>
      </c>
      <c r="L2038" s="50" t="str">
        <f>UPPER(TEXT(tbl_raw_data[[#This Row],[updated_date]],"MMMM"))</f>
        <v>JULY</v>
      </c>
      <c r="M2038" s="50" t="str">
        <f>"WEEK "&amp; IF(ROUNDUP(DAY(tbl_raw_data[[#This Row],[updated_date]])/7,0)=5,4,ROUNDUP(DAY(tbl_raw_data[[#This Row],[updated_date]])/7,0))</f>
        <v>WEEK 4</v>
      </c>
      <c r="N2038" s="50" t="str">
        <f>UPPER(VLOOKUP(tbl_raw_data[[#This Row],[Analyst]],Settiings!$A$2:$B$16,2,0))</f>
        <v>CAMROOON</v>
      </c>
      <c r="O2038" s="50" t="str">
        <f>TRIM(UPPER(tbl_raw_data[[#This Row],[Outcome]]))</f>
        <v>APPROVE</v>
      </c>
      <c r="P2038" s="50" t="str">
        <f>TRIM(UPPER(tbl_raw_data[[#This Row],[Queue Name]]))</f>
        <v>CONSUMER PRE BUREAU</v>
      </c>
      <c r="Q2038" s="50" t="str">
        <f>IF(tbl_raw_data[[#This Row],[Time taken in min]]&lt;=Settiings!$D$2,"SLA_MET","SLA_NOT_MET")</f>
        <v>SLA_MET</v>
      </c>
      <c r="R2038" s="94"/>
    </row>
    <row r="2039" spans="1:18" x14ac:dyDescent="0.3">
      <c r="A2039" s="8" t="s">
        <v>119</v>
      </c>
      <c r="B2039" s="9">
        <v>45136.530694444446</v>
      </c>
      <c r="C2039" s="10">
        <v>45136.538958333331</v>
      </c>
      <c r="D2039" s="11" t="s">
        <v>13</v>
      </c>
      <c r="E2039" s="12" t="s">
        <v>19</v>
      </c>
      <c r="F2039" s="11" t="s">
        <v>53</v>
      </c>
      <c r="G2039" s="13" t="s">
        <v>77</v>
      </c>
      <c r="H2039" s="78"/>
      <c r="I2039" s="48">
        <f>tbl_raw_data[[#This Row],[Date Actioned]]-tbl_raw_data[[#This Row],[Date Tagged]]</f>
        <v>8.2638888852670789E-3</v>
      </c>
      <c r="J2039" s="46">
        <f>HOUR(tbl_raw_data[[#This Row],[Time_taken]])*60+MINUTE(tbl_raw_data[[#This Row],[Time_taken]])+SECOND(tbl_raw_data[[#This Row],[Time_taken]])/60</f>
        <v>11.9</v>
      </c>
      <c r="K2039" s="52">
        <f>DATE(YEAR(tbl_raw_data[[#This Row],[Date Actioned]]),MONTH(tbl_raw_data[[#This Row],[Date Actioned]]),DAY(tbl_raw_data[[#This Row],[Date Actioned]]))</f>
        <v>45136</v>
      </c>
      <c r="L2039" s="50" t="str">
        <f>UPPER(TEXT(tbl_raw_data[[#This Row],[updated_date]],"MMMM"))</f>
        <v>JULY</v>
      </c>
      <c r="M2039" s="50" t="str">
        <f>"WEEK "&amp; IF(ROUNDUP(DAY(tbl_raw_data[[#This Row],[updated_date]])/7,0)=5,4,ROUNDUP(DAY(tbl_raw_data[[#This Row],[updated_date]])/7,0))</f>
        <v>WEEK 4</v>
      </c>
      <c r="N2039" s="50" t="str">
        <f>UPPER(VLOOKUP(tbl_raw_data[[#This Row],[Analyst]],Settiings!$A$2:$B$16,2,0))</f>
        <v>NAVED</v>
      </c>
      <c r="O2039" s="50" t="str">
        <f>TRIM(UPPER(tbl_raw_data[[#This Row],[Outcome]]))</f>
        <v>APPROVE</v>
      </c>
      <c r="P2039" s="50" t="str">
        <f>TRIM(UPPER(tbl_raw_data[[#This Row],[Queue Name]]))</f>
        <v>CONSUMER POST BUREAU</v>
      </c>
      <c r="Q2039" s="50" t="str">
        <f>IF(tbl_raw_data[[#This Row],[Time taken in min]]&lt;=Settiings!$D$2,"SLA_MET","SLA_NOT_MET")</f>
        <v>SLA_MET</v>
      </c>
      <c r="R2039" s="94"/>
    </row>
    <row r="2040" spans="1:18" x14ac:dyDescent="0.3">
      <c r="A2040" s="8" t="s">
        <v>124</v>
      </c>
      <c r="B2040" s="9">
        <v>45136.53497685185</v>
      </c>
      <c r="C2040" s="10">
        <v>45136.542303240742</v>
      </c>
      <c r="D2040" s="11" t="s">
        <v>13</v>
      </c>
      <c r="E2040" s="12" t="s">
        <v>19</v>
      </c>
      <c r="F2040" s="11" t="s">
        <v>70</v>
      </c>
      <c r="G2040" s="13" t="s">
        <v>17</v>
      </c>
      <c r="H2040" s="78"/>
      <c r="I2040" s="48">
        <f>tbl_raw_data[[#This Row],[Date Actioned]]-tbl_raw_data[[#This Row],[Date Tagged]]</f>
        <v>7.3263888916699216E-3</v>
      </c>
      <c r="J2040" s="46">
        <f>HOUR(tbl_raw_data[[#This Row],[Time_taken]])*60+MINUTE(tbl_raw_data[[#This Row],[Time_taken]])+SECOND(tbl_raw_data[[#This Row],[Time_taken]])/60</f>
        <v>10.55</v>
      </c>
      <c r="K2040" s="52">
        <f>DATE(YEAR(tbl_raw_data[[#This Row],[Date Actioned]]),MONTH(tbl_raw_data[[#This Row],[Date Actioned]]),DAY(tbl_raw_data[[#This Row],[Date Actioned]]))</f>
        <v>45136</v>
      </c>
      <c r="L2040" s="50" t="str">
        <f>UPPER(TEXT(tbl_raw_data[[#This Row],[updated_date]],"MMMM"))</f>
        <v>JULY</v>
      </c>
      <c r="M2040" s="50" t="str">
        <f>"WEEK "&amp; IF(ROUNDUP(DAY(tbl_raw_data[[#This Row],[updated_date]])/7,0)=5,4,ROUNDUP(DAY(tbl_raw_data[[#This Row],[updated_date]])/7,0))</f>
        <v>WEEK 4</v>
      </c>
      <c r="N2040" s="50" t="str">
        <f>UPPER(VLOOKUP(tbl_raw_data[[#This Row],[Analyst]],Settiings!$A$2:$B$16,2,0))</f>
        <v>ASIF</v>
      </c>
      <c r="O2040" s="50" t="str">
        <f>TRIM(UPPER(tbl_raw_data[[#This Row],[Outcome]]))</f>
        <v>APPROVE</v>
      </c>
      <c r="P2040" s="50" t="str">
        <f>TRIM(UPPER(tbl_raw_data[[#This Row],[Queue Name]]))</f>
        <v>CONSUMER POST BUREAU</v>
      </c>
      <c r="Q2040" s="50" t="str">
        <f>IF(tbl_raw_data[[#This Row],[Time taken in min]]&lt;=Settiings!$D$2,"SLA_MET","SLA_NOT_MET")</f>
        <v>SLA_MET</v>
      </c>
      <c r="R2040" s="94"/>
    </row>
    <row r="2041" spans="1:18" x14ac:dyDescent="0.3">
      <c r="A2041" s="8" t="s">
        <v>125</v>
      </c>
      <c r="B2041" s="9">
        <v>45136.537094907406</v>
      </c>
      <c r="C2041" s="10">
        <v>45136.544328703705</v>
      </c>
      <c r="D2041" s="11" t="s">
        <v>13</v>
      </c>
      <c r="E2041" s="12" t="s">
        <v>19</v>
      </c>
      <c r="F2041" s="11" t="s">
        <v>53</v>
      </c>
      <c r="G2041" s="13" t="s">
        <v>17</v>
      </c>
      <c r="H2041" s="78"/>
      <c r="I2041" s="48">
        <f>tbl_raw_data[[#This Row],[Date Actioned]]-tbl_raw_data[[#This Row],[Date Tagged]]</f>
        <v>7.2337962992605753E-3</v>
      </c>
      <c r="J2041" s="46">
        <f>HOUR(tbl_raw_data[[#This Row],[Time_taken]])*60+MINUTE(tbl_raw_data[[#This Row],[Time_taken]])+SECOND(tbl_raw_data[[#This Row],[Time_taken]])/60</f>
        <v>10.416666666666666</v>
      </c>
      <c r="K2041" s="52">
        <f>DATE(YEAR(tbl_raw_data[[#This Row],[Date Actioned]]),MONTH(tbl_raw_data[[#This Row],[Date Actioned]]),DAY(tbl_raw_data[[#This Row],[Date Actioned]]))</f>
        <v>45136</v>
      </c>
      <c r="L2041" s="50" t="str">
        <f>UPPER(TEXT(tbl_raw_data[[#This Row],[updated_date]],"MMMM"))</f>
        <v>JULY</v>
      </c>
      <c r="M2041" s="50" t="str">
        <f>"WEEK "&amp; IF(ROUNDUP(DAY(tbl_raw_data[[#This Row],[updated_date]])/7,0)=5,4,ROUNDUP(DAY(tbl_raw_data[[#This Row],[updated_date]])/7,0))</f>
        <v>WEEK 4</v>
      </c>
      <c r="N2041" s="50" t="str">
        <f>UPPER(VLOOKUP(tbl_raw_data[[#This Row],[Analyst]],Settiings!$A$2:$B$16,2,0))</f>
        <v>NAVED</v>
      </c>
      <c r="O2041" s="50" t="str">
        <f>TRIM(UPPER(tbl_raw_data[[#This Row],[Outcome]]))</f>
        <v>APPROVE</v>
      </c>
      <c r="P2041" s="50" t="str">
        <f>TRIM(UPPER(tbl_raw_data[[#This Row],[Queue Name]]))</f>
        <v>CONSUMER POST BUREAU</v>
      </c>
      <c r="Q2041" s="50" t="str">
        <f>IF(tbl_raw_data[[#This Row],[Time taken in min]]&lt;=Settiings!$D$2,"SLA_MET","SLA_NOT_MET")</f>
        <v>SLA_MET</v>
      </c>
      <c r="R2041" s="94"/>
    </row>
    <row r="2042" spans="1:18" x14ac:dyDescent="0.3">
      <c r="A2042" s="8" t="s">
        <v>126</v>
      </c>
      <c r="B2042" s="9">
        <v>45136.537546296298</v>
      </c>
      <c r="C2042" s="10">
        <v>45136.546377314815</v>
      </c>
      <c r="D2042" s="11" t="s">
        <v>13</v>
      </c>
      <c r="E2042" s="12" t="s">
        <v>9</v>
      </c>
      <c r="F2042" s="11" t="s">
        <v>16</v>
      </c>
      <c r="G2042" s="13" t="s">
        <v>17</v>
      </c>
      <c r="H2042" s="78"/>
      <c r="I2042" s="48">
        <f>tbl_raw_data[[#This Row],[Date Actioned]]-tbl_raw_data[[#This Row],[Date Tagged]]</f>
        <v>8.8310185165028088E-3</v>
      </c>
      <c r="J2042" s="46">
        <f>HOUR(tbl_raw_data[[#This Row],[Time_taken]])*60+MINUTE(tbl_raw_data[[#This Row],[Time_taken]])+SECOND(tbl_raw_data[[#This Row],[Time_taken]])/60</f>
        <v>12.716666666666667</v>
      </c>
      <c r="K2042" s="52">
        <f>DATE(YEAR(tbl_raw_data[[#This Row],[Date Actioned]]),MONTH(tbl_raw_data[[#This Row],[Date Actioned]]),DAY(tbl_raw_data[[#This Row],[Date Actioned]]))</f>
        <v>45136</v>
      </c>
      <c r="L2042" s="50" t="str">
        <f>UPPER(TEXT(tbl_raw_data[[#This Row],[updated_date]],"MMMM"))</f>
        <v>JULY</v>
      </c>
      <c r="M2042" s="50" t="str">
        <f>"WEEK "&amp; IF(ROUNDUP(DAY(tbl_raw_data[[#This Row],[updated_date]])/7,0)=5,4,ROUNDUP(DAY(tbl_raw_data[[#This Row],[updated_date]])/7,0))</f>
        <v>WEEK 4</v>
      </c>
      <c r="N2042" s="50" t="str">
        <f>UPPER(VLOOKUP(tbl_raw_data[[#This Row],[Analyst]],Settiings!$A$2:$B$16,2,0))</f>
        <v>CAMROOON</v>
      </c>
      <c r="O2042" s="50" t="str">
        <f>TRIM(UPPER(tbl_raw_data[[#This Row],[Outcome]]))</f>
        <v>APPROVE</v>
      </c>
      <c r="P2042" s="50" t="str">
        <f>TRIM(UPPER(tbl_raw_data[[#This Row],[Queue Name]]))</f>
        <v>CONSUMER EXISTING</v>
      </c>
      <c r="Q2042" s="50" t="str">
        <f>IF(tbl_raw_data[[#This Row],[Time taken in min]]&lt;=Settiings!$D$2,"SLA_MET","SLA_NOT_MET")</f>
        <v>SLA_MET</v>
      </c>
      <c r="R2042" s="94"/>
    </row>
    <row r="2043" spans="1:18" x14ac:dyDescent="0.3">
      <c r="A2043" s="8" t="s">
        <v>127</v>
      </c>
      <c r="B2043" s="9">
        <v>45136.539826388886</v>
      </c>
      <c r="C2043" s="10">
        <v>45136.546898148146</v>
      </c>
      <c r="D2043" s="11" t="s">
        <v>13</v>
      </c>
      <c r="E2043" s="12" t="s">
        <v>9</v>
      </c>
      <c r="F2043" s="11" t="s">
        <v>70</v>
      </c>
      <c r="G2043" s="13" t="s">
        <v>128</v>
      </c>
      <c r="H2043" s="78"/>
      <c r="I2043" s="48">
        <f>tbl_raw_data[[#This Row],[Date Actioned]]-tbl_raw_data[[#This Row],[Date Tagged]]</f>
        <v>7.07175926072523E-3</v>
      </c>
      <c r="J2043" s="46">
        <f>HOUR(tbl_raw_data[[#This Row],[Time_taken]])*60+MINUTE(tbl_raw_data[[#This Row],[Time_taken]])+SECOND(tbl_raw_data[[#This Row],[Time_taken]])/60</f>
        <v>10.183333333333334</v>
      </c>
      <c r="K2043" s="52">
        <f>DATE(YEAR(tbl_raw_data[[#This Row],[Date Actioned]]),MONTH(tbl_raw_data[[#This Row],[Date Actioned]]),DAY(tbl_raw_data[[#This Row],[Date Actioned]]))</f>
        <v>45136</v>
      </c>
      <c r="L2043" s="50" t="str">
        <f>UPPER(TEXT(tbl_raw_data[[#This Row],[updated_date]],"MMMM"))</f>
        <v>JULY</v>
      </c>
      <c r="M2043" s="50" t="str">
        <f>"WEEK "&amp; IF(ROUNDUP(DAY(tbl_raw_data[[#This Row],[updated_date]])/7,0)=5,4,ROUNDUP(DAY(tbl_raw_data[[#This Row],[updated_date]])/7,0))</f>
        <v>WEEK 4</v>
      </c>
      <c r="N2043" s="50" t="str">
        <f>UPPER(VLOOKUP(tbl_raw_data[[#This Row],[Analyst]],Settiings!$A$2:$B$16,2,0))</f>
        <v>ASIF</v>
      </c>
      <c r="O2043" s="50" t="str">
        <f>TRIM(UPPER(tbl_raw_data[[#This Row],[Outcome]]))</f>
        <v>APPROVE</v>
      </c>
      <c r="P2043" s="50" t="str">
        <f>TRIM(UPPER(tbl_raw_data[[#This Row],[Queue Name]]))</f>
        <v>CONSUMER EXISTING</v>
      </c>
      <c r="Q2043" s="50" t="str">
        <f>IF(tbl_raw_data[[#This Row],[Time taken in min]]&lt;=Settiings!$D$2,"SLA_MET","SLA_NOT_MET")</f>
        <v>SLA_MET</v>
      </c>
      <c r="R2043" s="94"/>
    </row>
    <row r="2044" spans="1:18" x14ac:dyDescent="0.3">
      <c r="A2044" s="8" t="s">
        <v>134</v>
      </c>
      <c r="B2044" s="9">
        <v>45136.548414351855</v>
      </c>
      <c r="C2044" s="10">
        <v>45136.553888888891</v>
      </c>
      <c r="D2044" s="11" t="s">
        <v>13</v>
      </c>
      <c r="E2044" s="12" t="s">
        <v>47</v>
      </c>
      <c r="F2044" s="11" t="s">
        <v>16</v>
      </c>
      <c r="G2044" s="13" t="s">
        <v>41</v>
      </c>
      <c r="H2044" s="78"/>
      <c r="I2044" s="48">
        <f>tbl_raw_data[[#This Row],[Date Actioned]]-tbl_raw_data[[#This Row],[Date Tagged]]</f>
        <v>5.4745370362070389E-3</v>
      </c>
      <c r="J2044" s="46">
        <f>HOUR(tbl_raw_data[[#This Row],[Time_taken]])*60+MINUTE(tbl_raw_data[[#This Row],[Time_taken]])+SECOND(tbl_raw_data[[#This Row],[Time_taken]])/60</f>
        <v>7.8833333333333329</v>
      </c>
      <c r="K2044" s="52">
        <f>DATE(YEAR(tbl_raw_data[[#This Row],[Date Actioned]]),MONTH(tbl_raw_data[[#This Row],[Date Actioned]]),DAY(tbl_raw_data[[#This Row],[Date Actioned]]))</f>
        <v>45136</v>
      </c>
      <c r="L2044" s="50" t="str">
        <f>UPPER(TEXT(tbl_raw_data[[#This Row],[updated_date]],"MMMM"))</f>
        <v>JULY</v>
      </c>
      <c r="M2044" s="50" t="str">
        <f>"WEEK "&amp; IF(ROUNDUP(DAY(tbl_raw_data[[#This Row],[updated_date]])/7,0)=5,4,ROUNDUP(DAY(tbl_raw_data[[#This Row],[updated_date]])/7,0))</f>
        <v>WEEK 4</v>
      </c>
      <c r="N2044" s="50" t="str">
        <f>UPPER(VLOOKUP(tbl_raw_data[[#This Row],[Analyst]],Settiings!$A$2:$B$16,2,0))</f>
        <v>CAMROOON</v>
      </c>
      <c r="O2044" s="50" t="str">
        <f>TRIM(UPPER(tbl_raw_data[[#This Row],[Outcome]]))</f>
        <v>APPROVE</v>
      </c>
      <c r="P2044" s="50" t="str">
        <f>TRIM(UPPER(tbl_raw_data[[#This Row],[Queue Name]]))</f>
        <v>CONSUMER PRE BUREAU</v>
      </c>
      <c r="Q2044" s="50" t="str">
        <f>IF(tbl_raw_data[[#This Row],[Time taken in min]]&lt;=Settiings!$D$2,"SLA_MET","SLA_NOT_MET")</f>
        <v>SLA_MET</v>
      </c>
      <c r="R2044" s="94"/>
    </row>
    <row r="2045" spans="1:18" x14ac:dyDescent="0.3">
      <c r="A2045" s="8" t="s">
        <v>139</v>
      </c>
      <c r="B2045" s="9">
        <v>45136.550740740742</v>
      </c>
      <c r="C2045" s="10">
        <v>45136.559363425928</v>
      </c>
      <c r="D2045" s="11" t="s">
        <v>13</v>
      </c>
      <c r="E2045" s="12" t="s">
        <v>19</v>
      </c>
      <c r="F2045" s="11" t="s">
        <v>16</v>
      </c>
      <c r="G2045" s="13" t="s">
        <v>77</v>
      </c>
      <c r="H2045" s="78"/>
      <c r="I2045" s="48">
        <f>tbl_raw_data[[#This Row],[Date Actioned]]-tbl_raw_data[[#This Row],[Date Tagged]]</f>
        <v>8.6226851854007691E-3</v>
      </c>
      <c r="J2045" s="46">
        <f>HOUR(tbl_raw_data[[#This Row],[Time_taken]])*60+MINUTE(tbl_raw_data[[#This Row],[Time_taken]])+SECOND(tbl_raw_data[[#This Row],[Time_taken]])/60</f>
        <v>12.416666666666666</v>
      </c>
      <c r="K2045" s="52">
        <f>DATE(YEAR(tbl_raw_data[[#This Row],[Date Actioned]]),MONTH(tbl_raw_data[[#This Row],[Date Actioned]]),DAY(tbl_raw_data[[#This Row],[Date Actioned]]))</f>
        <v>45136</v>
      </c>
      <c r="L2045" s="50" t="str">
        <f>UPPER(TEXT(tbl_raw_data[[#This Row],[updated_date]],"MMMM"))</f>
        <v>JULY</v>
      </c>
      <c r="M2045" s="50" t="str">
        <f>"WEEK "&amp; IF(ROUNDUP(DAY(tbl_raw_data[[#This Row],[updated_date]])/7,0)=5,4,ROUNDUP(DAY(tbl_raw_data[[#This Row],[updated_date]])/7,0))</f>
        <v>WEEK 4</v>
      </c>
      <c r="N2045" s="50" t="str">
        <f>UPPER(VLOOKUP(tbl_raw_data[[#This Row],[Analyst]],Settiings!$A$2:$B$16,2,0))</f>
        <v>CAMROOON</v>
      </c>
      <c r="O2045" s="50" t="str">
        <f>TRIM(UPPER(tbl_raw_data[[#This Row],[Outcome]]))</f>
        <v>APPROVE</v>
      </c>
      <c r="P2045" s="50" t="str">
        <f>TRIM(UPPER(tbl_raw_data[[#This Row],[Queue Name]]))</f>
        <v>CONSUMER POST BUREAU</v>
      </c>
      <c r="Q2045" s="50" t="str">
        <f>IF(tbl_raw_data[[#This Row],[Time taken in min]]&lt;=Settiings!$D$2,"SLA_MET","SLA_NOT_MET")</f>
        <v>SLA_MET</v>
      </c>
      <c r="R2045" s="94"/>
    </row>
    <row r="2046" spans="1:18" x14ac:dyDescent="0.3">
      <c r="A2046" s="8" t="s">
        <v>143</v>
      </c>
      <c r="B2046" s="9">
        <v>45136.55846064815</v>
      </c>
      <c r="C2046" s="10">
        <v>45136.56318287037</v>
      </c>
      <c r="D2046" s="11" t="s">
        <v>13</v>
      </c>
      <c r="E2046" s="12" t="s">
        <v>9</v>
      </c>
      <c r="F2046" s="11" t="s">
        <v>24</v>
      </c>
      <c r="G2046" s="13" t="s">
        <v>17</v>
      </c>
      <c r="H2046" s="78"/>
      <c r="I2046" s="48">
        <f>tbl_raw_data[[#This Row],[Date Actioned]]-tbl_raw_data[[#This Row],[Date Tagged]]</f>
        <v>4.7222222201526165E-3</v>
      </c>
      <c r="J2046" s="46">
        <f>HOUR(tbl_raw_data[[#This Row],[Time_taken]])*60+MINUTE(tbl_raw_data[[#This Row],[Time_taken]])+SECOND(tbl_raw_data[[#This Row],[Time_taken]])/60</f>
        <v>6.8</v>
      </c>
      <c r="K2046" s="52">
        <f>DATE(YEAR(tbl_raw_data[[#This Row],[Date Actioned]]),MONTH(tbl_raw_data[[#This Row],[Date Actioned]]),DAY(tbl_raw_data[[#This Row],[Date Actioned]]))</f>
        <v>45136</v>
      </c>
      <c r="L2046" s="50" t="str">
        <f>UPPER(TEXT(tbl_raw_data[[#This Row],[updated_date]],"MMMM"))</f>
        <v>JULY</v>
      </c>
      <c r="M2046" s="50" t="str">
        <f>"WEEK "&amp; IF(ROUNDUP(DAY(tbl_raw_data[[#This Row],[updated_date]])/7,0)=5,4,ROUNDUP(DAY(tbl_raw_data[[#This Row],[updated_date]])/7,0))</f>
        <v>WEEK 4</v>
      </c>
      <c r="N2046" s="50" t="str">
        <f>UPPER(VLOOKUP(tbl_raw_data[[#This Row],[Analyst]],Settiings!$A$2:$B$16,2,0))</f>
        <v>QUADIR</v>
      </c>
      <c r="O2046" s="50" t="str">
        <f>TRIM(UPPER(tbl_raw_data[[#This Row],[Outcome]]))</f>
        <v>APPROVE</v>
      </c>
      <c r="P2046" s="50" t="str">
        <f>TRIM(UPPER(tbl_raw_data[[#This Row],[Queue Name]]))</f>
        <v>CONSUMER EXISTING</v>
      </c>
      <c r="Q2046" s="50" t="str">
        <f>IF(tbl_raw_data[[#This Row],[Time taken in min]]&lt;=Settiings!$D$2,"SLA_MET","SLA_NOT_MET")</f>
        <v>SLA_MET</v>
      </c>
      <c r="R2046" s="94"/>
    </row>
    <row r="2047" spans="1:18" x14ac:dyDescent="0.3">
      <c r="A2047" s="8" t="s">
        <v>144</v>
      </c>
      <c r="B2047" s="9">
        <v>45136.560393518521</v>
      </c>
      <c r="C2047" s="10">
        <v>45136.56763888889</v>
      </c>
      <c r="D2047" s="11" t="s">
        <v>13</v>
      </c>
      <c r="E2047" s="12" t="s">
        <v>9</v>
      </c>
      <c r="F2047" s="11" t="s">
        <v>16</v>
      </c>
      <c r="G2047" s="13" t="s">
        <v>128</v>
      </c>
      <c r="H2047" s="78"/>
      <c r="I2047" s="48">
        <f>tbl_raw_data[[#This Row],[Date Actioned]]-tbl_raw_data[[#This Row],[Date Tagged]]</f>
        <v>7.2453703687642701E-3</v>
      </c>
      <c r="J2047" s="46">
        <f>HOUR(tbl_raw_data[[#This Row],[Time_taken]])*60+MINUTE(tbl_raw_data[[#This Row],[Time_taken]])+SECOND(tbl_raw_data[[#This Row],[Time_taken]])/60</f>
        <v>10.433333333333334</v>
      </c>
      <c r="K2047" s="52">
        <f>DATE(YEAR(tbl_raw_data[[#This Row],[Date Actioned]]),MONTH(tbl_raw_data[[#This Row],[Date Actioned]]),DAY(tbl_raw_data[[#This Row],[Date Actioned]]))</f>
        <v>45136</v>
      </c>
      <c r="L2047" s="50" t="str">
        <f>UPPER(TEXT(tbl_raw_data[[#This Row],[updated_date]],"MMMM"))</f>
        <v>JULY</v>
      </c>
      <c r="M2047" s="50" t="str">
        <f>"WEEK "&amp; IF(ROUNDUP(DAY(tbl_raw_data[[#This Row],[updated_date]])/7,0)=5,4,ROUNDUP(DAY(tbl_raw_data[[#This Row],[updated_date]])/7,0))</f>
        <v>WEEK 4</v>
      </c>
      <c r="N2047" s="50" t="str">
        <f>UPPER(VLOOKUP(tbl_raw_data[[#This Row],[Analyst]],Settiings!$A$2:$B$16,2,0))</f>
        <v>CAMROOON</v>
      </c>
      <c r="O2047" s="50" t="str">
        <f>TRIM(UPPER(tbl_raw_data[[#This Row],[Outcome]]))</f>
        <v>APPROVE</v>
      </c>
      <c r="P2047" s="50" t="str">
        <f>TRIM(UPPER(tbl_raw_data[[#This Row],[Queue Name]]))</f>
        <v>CONSUMER EXISTING</v>
      </c>
      <c r="Q2047" s="50" t="str">
        <f>IF(tbl_raw_data[[#This Row],[Time taken in min]]&lt;=Settiings!$D$2,"SLA_MET","SLA_NOT_MET")</f>
        <v>SLA_MET</v>
      </c>
      <c r="R2047" s="94"/>
    </row>
    <row r="2048" spans="1:18" x14ac:dyDescent="0.3">
      <c r="A2048" s="8" t="s">
        <v>149</v>
      </c>
      <c r="B2048" s="9">
        <v>45136.564895833333</v>
      </c>
      <c r="C2048" s="10">
        <v>45136.572928240741</v>
      </c>
      <c r="D2048" s="11" t="s">
        <v>27</v>
      </c>
      <c r="E2048" s="12" t="s">
        <v>19</v>
      </c>
      <c r="F2048" s="11" t="s">
        <v>70</v>
      </c>
      <c r="G2048" s="13" t="s">
        <v>150</v>
      </c>
      <c r="H2048" s="78"/>
      <c r="I2048" s="48">
        <f>tbl_raw_data[[#This Row],[Date Actioned]]-tbl_raw_data[[#This Row],[Date Tagged]]</f>
        <v>8.0324074078816921E-3</v>
      </c>
      <c r="J2048" s="46">
        <f>HOUR(tbl_raw_data[[#This Row],[Time_taken]])*60+MINUTE(tbl_raw_data[[#This Row],[Time_taken]])+SECOND(tbl_raw_data[[#This Row],[Time_taken]])/60</f>
        <v>11.566666666666666</v>
      </c>
      <c r="K2048" s="52">
        <f>DATE(YEAR(tbl_raw_data[[#This Row],[Date Actioned]]),MONTH(tbl_raw_data[[#This Row],[Date Actioned]]),DAY(tbl_raw_data[[#This Row],[Date Actioned]]))</f>
        <v>45136</v>
      </c>
      <c r="L2048" s="50" t="str">
        <f>UPPER(TEXT(tbl_raw_data[[#This Row],[updated_date]],"MMMM"))</f>
        <v>JULY</v>
      </c>
      <c r="M2048" s="50" t="str">
        <f>"WEEK "&amp; IF(ROUNDUP(DAY(tbl_raw_data[[#This Row],[updated_date]])/7,0)=5,4,ROUNDUP(DAY(tbl_raw_data[[#This Row],[updated_date]])/7,0))</f>
        <v>WEEK 4</v>
      </c>
      <c r="N2048" s="50" t="str">
        <f>UPPER(VLOOKUP(tbl_raw_data[[#This Row],[Analyst]],Settiings!$A$2:$B$16,2,0))</f>
        <v>ASIF</v>
      </c>
      <c r="O2048" s="50" t="str">
        <f>TRIM(UPPER(tbl_raw_data[[#This Row],[Outcome]]))</f>
        <v>DECLINE</v>
      </c>
      <c r="P2048" s="50" t="str">
        <f>TRIM(UPPER(tbl_raw_data[[#This Row],[Queue Name]]))</f>
        <v>CONSUMER POST BUREAU</v>
      </c>
      <c r="Q2048" s="50" t="str">
        <f>IF(tbl_raw_data[[#This Row],[Time taken in min]]&lt;=Settiings!$D$2,"SLA_MET","SLA_NOT_MET")</f>
        <v>SLA_MET</v>
      </c>
      <c r="R2048" s="94"/>
    </row>
    <row r="2049" spans="1:18" x14ac:dyDescent="0.3">
      <c r="A2049" s="8" t="s">
        <v>151</v>
      </c>
      <c r="B2049" s="9">
        <v>45136.565370370372</v>
      </c>
      <c r="C2049" s="10">
        <v>45136.583020833335</v>
      </c>
      <c r="D2049" s="11" t="s">
        <v>13</v>
      </c>
      <c r="E2049" s="12" t="s">
        <v>19</v>
      </c>
      <c r="F2049" s="11" t="s">
        <v>16</v>
      </c>
      <c r="G2049" s="13" t="s">
        <v>41</v>
      </c>
      <c r="H2049" s="78"/>
      <c r="I2049" s="48">
        <f>tbl_raw_data[[#This Row],[Date Actioned]]-tbl_raw_data[[#This Row],[Date Tagged]]</f>
        <v>1.7650462963501923E-2</v>
      </c>
      <c r="J2049" s="46">
        <f>HOUR(tbl_raw_data[[#This Row],[Time_taken]])*60+MINUTE(tbl_raw_data[[#This Row],[Time_taken]])+SECOND(tbl_raw_data[[#This Row],[Time_taken]])/60</f>
        <v>25.416666666666668</v>
      </c>
      <c r="K2049" s="52">
        <f>DATE(YEAR(tbl_raw_data[[#This Row],[Date Actioned]]),MONTH(tbl_raw_data[[#This Row],[Date Actioned]]),DAY(tbl_raw_data[[#This Row],[Date Actioned]]))</f>
        <v>45136</v>
      </c>
      <c r="L2049" s="50" t="str">
        <f>UPPER(TEXT(tbl_raw_data[[#This Row],[updated_date]],"MMMM"))</f>
        <v>JULY</v>
      </c>
      <c r="M2049" s="50" t="str">
        <f>"WEEK "&amp; IF(ROUNDUP(DAY(tbl_raw_data[[#This Row],[updated_date]])/7,0)=5,4,ROUNDUP(DAY(tbl_raw_data[[#This Row],[updated_date]])/7,0))</f>
        <v>WEEK 4</v>
      </c>
      <c r="N2049" s="50" t="str">
        <f>UPPER(VLOOKUP(tbl_raw_data[[#This Row],[Analyst]],Settiings!$A$2:$B$16,2,0))</f>
        <v>CAMROOON</v>
      </c>
      <c r="O2049" s="50" t="str">
        <f>TRIM(UPPER(tbl_raw_data[[#This Row],[Outcome]]))</f>
        <v>APPROVE</v>
      </c>
      <c r="P2049" s="50" t="str">
        <f>TRIM(UPPER(tbl_raw_data[[#This Row],[Queue Name]]))</f>
        <v>CONSUMER POST BUREAU</v>
      </c>
      <c r="Q2049" s="50" t="str">
        <f>IF(tbl_raw_data[[#This Row],[Time taken in min]]&lt;=Settiings!$D$2,"SLA_MET","SLA_NOT_MET")</f>
        <v>SLA_NOT_MET</v>
      </c>
      <c r="R2049" s="94"/>
    </row>
    <row r="2050" spans="1:18" x14ac:dyDescent="0.3">
      <c r="A2050" s="8" t="s">
        <v>152</v>
      </c>
      <c r="B2050" s="9">
        <v>45136.569305555553</v>
      </c>
      <c r="C2050" s="10">
        <v>45136.576053240744</v>
      </c>
      <c r="D2050" s="11" t="s">
        <v>13</v>
      </c>
      <c r="E2050" s="12" t="s">
        <v>47</v>
      </c>
      <c r="F2050" s="11" t="s">
        <v>53</v>
      </c>
      <c r="G2050" s="13" t="s">
        <v>77</v>
      </c>
      <c r="H2050" s="78"/>
      <c r="I2050" s="48">
        <f>tbl_raw_data[[#This Row],[Date Actioned]]-tbl_raw_data[[#This Row],[Date Tagged]]</f>
        <v>6.7476851909304969E-3</v>
      </c>
      <c r="J2050" s="46">
        <f>HOUR(tbl_raw_data[[#This Row],[Time_taken]])*60+MINUTE(tbl_raw_data[[#This Row],[Time_taken]])+SECOND(tbl_raw_data[[#This Row],[Time_taken]])/60</f>
        <v>9.7166666666666668</v>
      </c>
      <c r="K2050" s="52">
        <f>DATE(YEAR(tbl_raw_data[[#This Row],[Date Actioned]]),MONTH(tbl_raw_data[[#This Row],[Date Actioned]]),DAY(tbl_raw_data[[#This Row],[Date Actioned]]))</f>
        <v>45136</v>
      </c>
      <c r="L2050" s="50" t="str">
        <f>UPPER(TEXT(tbl_raw_data[[#This Row],[updated_date]],"MMMM"))</f>
        <v>JULY</v>
      </c>
      <c r="M2050" s="50" t="str">
        <f>"WEEK "&amp; IF(ROUNDUP(DAY(tbl_raw_data[[#This Row],[updated_date]])/7,0)=5,4,ROUNDUP(DAY(tbl_raw_data[[#This Row],[updated_date]])/7,0))</f>
        <v>WEEK 4</v>
      </c>
      <c r="N2050" s="50" t="str">
        <f>UPPER(VLOOKUP(tbl_raw_data[[#This Row],[Analyst]],Settiings!$A$2:$B$16,2,0))</f>
        <v>NAVED</v>
      </c>
      <c r="O2050" s="50" t="str">
        <f>TRIM(UPPER(tbl_raw_data[[#This Row],[Outcome]]))</f>
        <v>APPROVE</v>
      </c>
      <c r="P2050" s="50" t="str">
        <f>TRIM(UPPER(tbl_raw_data[[#This Row],[Queue Name]]))</f>
        <v>CONSUMER PRE BUREAU</v>
      </c>
      <c r="Q2050" s="50" t="str">
        <f>IF(tbl_raw_data[[#This Row],[Time taken in min]]&lt;=Settiings!$D$2,"SLA_MET","SLA_NOT_MET")</f>
        <v>SLA_MET</v>
      </c>
      <c r="R2050" s="94"/>
    </row>
    <row r="2051" spans="1:18" x14ac:dyDescent="0.3">
      <c r="A2051" s="8" t="s">
        <v>155</v>
      </c>
      <c r="B2051" s="9">
        <v>45136.569861111115</v>
      </c>
      <c r="C2051" s="10">
        <v>45136.587025462963</v>
      </c>
      <c r="D2051" s="11" t="s">
        <v>13</v>
      </c>
      <c r="E2051" s="12" t="s">
        <v>9</v>
      </c>
      <c r="F2051" s="11" t="s">
        <v>50</v>
      </c>
      <c r="G2051" s="13" t="s">
        <v>17</v>
      </c>
      <c r="H2051" s="78"/>
      <c r="I2051" s="48">
        <f>tbl_raw_data[[#This Row],[Date Actioned]]-tbl_raw_data[[#This Row],[Date Tagged]]</f>
        <v>1.7164351847895887E-2</v>
      </c>
      <c r="J2051" s="46">
        <f>HOUR(tbl_raw_data[[#This Row],[Time_taken]])*60+MINUTE(tbl_raw_data[[#This Row],[Time_taken]])+SECOND(tbl_raw_data[[#This Row],[Time_taken]])/60</f>
        <v>24.716666666666665</v>
      </c>
      <c r="K2051" s="52">
        <f>DATE(YEAR(tbl_raw_data[[#This Row],[Date Actioned]]),MONTH(tbl_raw_data[[#This Row],[Date Actioned]]),DAY(tbl_raw_data[[#This Row],[Date Actioned]]))</f>
        <v>45136</v>
      </c>
      <c r="L2051" s="50" t="str">
        <f>UPPER(TEXT(tbl_raw_data[[#This Row],[updated_date]],"MMMM"))</f>
        <v>JULY</v>
      </c>
      <c r="M2051" s="50" t="str">
        <f>"WEEK "&amp; IF(ROUNDUP(DAY(tbl_raw_data[[#This Row],[updated_date]])/7,0)=5,4,ROUNDUP(DAY(tbl_raw_data[[#This Row],[updated_date]])/7,0))</f>
        <v>WEEK 4</v>
      </c>
      <c r="N2051" s="50" t="str">
        <f>UPPER(VLOOKUP(tbl_raw_data[[#This Row],[Analyst]],Settiings!$A$2:$B$16,2,0))</f>
        <v>SHAHID</v>
      </c>
      <c r="O2051" s="50" t="str">
        <f>TRIM(UPPER(tbl_raw_data[[#This Row],[Outcome]]))</f>
        <v>APPROVE</v>
      </c>
      <c r="P2051" s="50" t="str">
        <f>TRIM(UPPER(tbl_raw_data[[#This Row],[Queue Name]]))</f>
        <v>CONSUMER EXISTING</v>
      </c>
      <c r="Q2051" s="50" t="str">
        <f>IF(tbl_raw_data[[#This Row],[Time taken in min]]&lt;=Settiings!$D$2,"SLA_MET","SLA_NOT_MET")</f>
        <v>SLA_NOT_MET</v>
      </c>
      <c r="R2051" s="94"/>
    </row>
    <row r="2052" spans="1:18" x14ac:dyDescent="0.3">
      <c r="A2052" s="8" t="s">
        <v>158</v>
      </c>
      <c r="B2052" s="9">
        <v>45136.571296296293</v>
      </c>
      <c r="C2052" s="10">
        <v>45136.582349537035</v>
      </c>
      <c r="D2052" s="11" t="s">
        <v>13</v>
      </c>
      <c r="E2052" s="12" t="s">
        <v>9</v>
      </c>
      <c r="F2052" s="11" t="s">
        <v>70</v>
      </c>
      <c r="G2052" s="13" t="s">
        <v>17</v>
      </c>
      <c r="H2052" s="78"/>
      <c r="I2052" s="48">
        <f>tbl_raw_data[[#This Row],[Date Actioned]]-tbl_raw_data[[#This Row],[Date Tagged]]</f>
        <v>1.1053240741603076E-2</v>
      </c>
      <c r="J2052" s="46">
        <f>HOUR(tbl_raw_data[[#This Row],[Time_taken]])*60+MINUTE(tbl_raw_data[[#This Row],[Time_taken]])+SECOND(tbl_raw_data[[#This Row],[Time_taken]])/60</f>
        <v>15.916666666666666</v>
      </c>
      <c r="K2052" s="52">
        <f>DATE(YEAR(tbl_raw_data[[#This Row],[Date Actioned]]),MONTH(tbl_raw_data[[#This Row],[Date Actioned]]),DAY(tbl_raw_data[[#This Row],[Date Actioned]]))</f>
        <v>45136</v>
      </c>
      <c r="L2052" s="50" t="str">
        <f>UPPER(TEXT(tbl_raw_data[[#This Row],[updated_date]],"MMMM"))</f>
        <v>JULY</v>
      </c>
      <c r="M2052" s="50" t="str">
        <f>"WEEK "&amp; IF(ROUNDUP(DAY(tbl_raw_data[[#This Row],[updated_date]])/7,0)=5,4,ROUNDUP(DAY(tbl_raw_data[[#This Row],[updated_date]])/7,0))</f>
        <v>WEEK 4</v>
      </c>
      <c r="N2052" s="50" t="str">
        <f>UPPER(VLOOKUP(tbl_raw_data[[#This Row],[Analyst]],Settiings!$A$2:$B$16,2,0))</f>
        <v>ASIF</v>
      </c>
      <c r="O2052" s="50" t="str">
        <f>TRIM(UPPER(tbl_raw_data[[#This Row],[Outcome]]))</f>
        <v>APPROVE</v>
      </c>
      <c r="P2052" s="50" t="str">
        <f>TRIM(UPPER(tbl_raw_data[[#This Row],[Queue Name]]))</f>
        <v>CONSUMER EXISTING</v>
      </c>
      <c r="Q2052" s="50" t="str">
        <f>IF(tbl_raw_data[[#This Row],[Time taken in min]]&lt;=Settiings!$D$2,"SLA_MET","SLA_NOT_MET")</f>
        <v>SLA_MET</v>
      </c>
      <c r="R2052" s="94"/>
    </row>
    <row r="2053" spans="1:18" x14ac:dyDescent="0.3">
      <c r="A2053" s="8" t="s">
        <v>160</v>
      </c>
      <c r="B2053" s="9">
        <v>45136.571481481478</v>
      </c>
      <c r="C2053" s="10">
        <v>45136.583749999998</v>
      </c>
      <c r="D2053" s="11" t="s">
        <v>13</v>
      </c>
      <c r="E2053" s="12" t="s">
        <v>19</v>
      </c>
      <c r="F2053" s="11" t="s">
        <v>24</v>
      </c>
      <c r="G2053" s="13" t="s">
        <v>77</v>
      </c>
      <c r="H2053" s="78"/>
      <c r="I2053" s="48">
        <f>tbl_raw_data[[#This Row],[Date Actioned]]-tbl_raw_data[[#This Row],[Date Tagged]]</f>
        <v>1.226851851970423E-2</v>
      </c>
      <c r="J2053" s="46">
        <f>HOUR(tbl_raw_data[[#This Row],[Time_taken]])*60+MINUTE(tbl_raw_data[[#This Row],[Time_taken]])+SECOND(tbl_raw_data[[#This Row],[Time_taken]])/60</f>
        <v>17.666666666666668</v>
      </c>
      <c r="K2053" s="52">
        <f>DATE(YEAR(tbl_raw_data[[#This Row],[Date Actioned]]),MONTH(tbl_raw_data[[#This Row],[Date Actioned]]),DAY(tbl_raw_data[[#This Row],[Date Actioned]]))</f>
        <v>45136</v>
      </c>
      <c r="L2053" s="50" t="str">
        <f>UPPER(TEXT(tbl_raw_data[[#This Row],[updated_date]],"MMMM"))</f>
        <v>JULY</v>
      </c>
      <c r="M2053" s="50" t="str">
        <f>"WEEK "&amp; IF(ROUNDUP(DAY(tbl_raw_data[[#This Row],[updated_date]])/7,0)=5,4,ROUNDUP(DAY(tbl_raw_data[[#This Row],[updated_date]])/7,0))</f>
        <v>WEEK 4</v>
      </c>
      <c r="N2053" s="50" t="str">
        <f>UPPER(VLOOKUP(tbl_raw_data[[#This Row],[Analyst]],Settiings!$A$2:$B$16,2,0))</f>
        <v>QUADIR</v>
      </c>
      <c r="O2053" s="50" t="str">
        <f>TRIM(UPPER(tbl_raw_data[[#This Row],[Outcome]]))</f>
        <v>APPROVE</v>
      </c>
      <c r="P2053" s="50" t="str">
        <f>TRIM(UPPER(tbl_raw_data[[#This Row],[Queue Name]]))</f>
        <v>CONSUMER POST BUREAU</v>
      </c>
      <c r="Q2053" s="50" t="str">
        <f>IF(tbl_raw_data[[#This Row],[Time taken in min]]&lt;=Settiings!$D$2,"SLA_MET","SLA_NOT_MET")</f>
        <v>SLA_MET</v>
      </c>
      <c r="R2053" s="94"/>
    </row>
    <row r="2054" spans="1:18" x14ac:dyDescent="0.3">
      <c r="A2054" s="8" t="s">
        <v>161</v>
      </c>
      <c r="B2054" s="9">
        <v>45136.573136574072</v>
      </c>
      <c r="C2054" s="10">
        <v>45136.585381944446</v>
      </c>
      <c r="D2054" s="11" t="s">
        <v>13</v>
      </c>
      <c r="E2054" s="12" t="s">
        <v>19</v>
      </c>
      <c r="F2054" s="11" t="s">
        <v>70</v>
      </c>
      <c r="G2054" s="13" t="s">
        <v>77</v>
      </c>
      <c r="H2054" s="78"/>
      <c r="I2054" s="48">
        <f>tbl_raw_data[[#This Row],[Date Actioned]]-tbl_raw_data[[#This Row],[Date Tagged]]</f>
        <v>1.2245370373420883E-2</v>
      </c>
      <c r="J2054" s="46">
        <f>HOUR(tbl_raw_data[[#This Row],[Time_taken]])*60+MINUTE(tbl_raw_data[[#This Row],[Time_taken]])+SECOND(tbl_raw_data[[#This Row],[Time_taken]])/60</f>
        <v>17.633333333333333</v>
      </c>
      <c r="K2054" s="52">
        <f>DATE(YEAR(tbl_raw_data[[#This Row],[Date Actioned]]),MONTH(tbl_raw_data[[#This Row],[Date Actioned]]),DAY(tbl_raw_data[[#This Row],[Date Actioned]]))</f>
        <v>45136</v>
      </c>
      <c r="L2054" s="50" t="str">
        <f>UPPER(TEXT(tbl_raw_data[[#This Row],[updated_date]],"MMMM"))</f>
        <v>JULY</v>
      </c>
      <c r="M2054" s="50" t="str">
        <f>"WEEK "&amp; IF(ROUNDUP(DAY(tbl_raw_data[[#This Row],[updated_date]])/7,0)=5,4,ROUNDUP(DAY(tbl_raw_data[[#This Row],[updated_date]])/7,0))</f>
        <v>WEEK 4</v>
      </c>
      <c r="N2054" s="50" t="str">
        <f>UPPER(VLOOKUP(tbl_raw_data[[#This Row],[Analyst]],Settiings!$A$2:$B$16,2,0))</f>
        <v>ASIF</v>
      </c>
      <c r="O2054" s="50" t="str">
        <f>TRIM(UPPER(tbl_raw_data[[#This Row],[Outcome]]))</f>
        <v>APPROVE</v>
      </c>
      <c r="P2054" s="50" t="str">
        <f>TRIM(UPPER(tbl_raw_data[[#This Row],[Queue Name]]))</f>
        <v>CONSUMER POST BUREAU</v>
      </c>
      <c r="Q2054" s="50" t="str">
        <f>IF(tbl_raw_data[[#This Row],[Time taken in min]]&lt;=Settiings!$D$2,"SLA_MET","SLA_NOT_MET")</f>
        <v>SLA_MET</v>
      </c>
      <c r="R2054" s="94"/>
    </row>
    <row r="2055" spans="1:18" x14ac:dyDescent="0.3">
      <c r="A2055" s="8" t="s">
        <v>162</v>
      </c>
      <c r="B2055" s="9">
        <v>45136.576874999999</v>
      </c>
      <c r="C2055" s="10">
        <v>45136.591412037036</v>
      </c>
      <c r="D2055" s="11" t="s">
        <v>13</v>
      </c>
      <c r="E2055" s="12" t="s">
        <v>19</v>
      </c>
      <c r="F2055" s="11" t="s">
        <v>16</v>
      </c>
      <c r="G2055" s="13" t="s">
        <v>77</v>
      </c>
      <c r="H2055" s="78"/>
      <c r="I2055" s="48">
        <f>tbl_raw_data[[#This Row],[Date Actioned]]-tbl_raw_data[[#This Row],[Date Tagged]]</f>
        <v>1.4537037037371192E-2</v>
      </c>
      <c r="J2055" s="46">
        <f>HOUR(tbl_raw_data[[#This Row],[Time_taken]])*60+MINUTE(tbl_raw_data[[#This Row],[Time_taken]])+SECOND(tbl_raw_data[[#This Row],[Time_taken]])/60</f>
        <v>20.933333333333334</v>
      </c>
      <c r="K2055" s="52">
        <f>DATE(YEAR(tbl_raw_data[[#This Row],[Date Actioned]]),MONTH(tbl_raw_data[[#This Row],[Date Actioned]]),DAY(tbl_raw_data[[#This Row],[Date Actioned]]))</f>
        <v>45136</v>
      </c>
      <c r="L2055" s="50" t="str">
        <f>UPPER(TEXT(tbl_raw_data[[#This Row],[updated_date]],"MMMM"))</f>
        <v>JULY</v>
      </c>
      <c r="M2055" s="50" t="str">
        <f>"WEEK "&amp; IF(ROUNDUP(DAY(tbl_raw_data[[#This Row],[updated_date]])/7,0)=5,4,ROUNDUP(DAY(tbl_raw_data[[#This Row],[updated_date]])/7,0))</f>
        <v>WEEK 4</v>
      </c>
      <c r="N2055" s="50" t="str">
        <f>UPPER(VLOOKUP(tbl_raw_data[[#This Row],[Analyst]],Settiings!$A$2:$B$16,2,0))</f>
        <v>CAMROOON</v>
      </c>
      <c r="O2055" s="50" t="str">
        <f>TRIM(UPPER(tbl_raw_data[[#This Row],[Outcome]]))</f>
        <v>APPROVE</v>
      </c>
      <c r="P2055" s="50" t="str">
        <f>TRIM(UPPER(tbl_raw_data[[#This Row],[Queue Name]]))</f>
        <v>CONSUMER POST BUREAU</v>
      </c>
      <c r="Q2055" s="50" t="str">
        <f>IF(tbl_raw_data[[#This Row],[Time taken in min]]&lt;=Settiings!$D$2,"SLA_MET","SLA_NOT_MET")</f>
        <v>SLA_NOT_MET</v>
      </c>
      <c r="R2055" s="94"/>
    </row>
    <row r="2056" spans="1:18" x14ac:dyDescent="0.3">
      <c r="A2056" s="8" t="s">
        <v>163</v>
      </c>
      <c r="B2056" s="9">
        <v>45136.578946759262</v>
      </c>
      <c r="C2056" s="10">
        <v>45136.589212962965</v>
      </c>
      <c r="D2056" s="11" t="s">
        <v>13</v>
      </c>
      <c r="E2056" s="12" t="s">
        <v>9</v>
      </c>
      <c r="F2056" s="11" t="s">
        <v>24</v>
      </c>
      <c r="G2056" s="13" t="s">
        <v>17</v>
      </c>
      <c r="H2056" s="78"/>
      <c r="I2056" s="48">
        <f>tbl_raw_data[[#This Row],[Date Actioned]]-tbl_raw_data[[#This Row],[Date Tagged]]</f>
        <v>1.0266203702485655E-2</v>
      </c>
      <c r="J2056" s="46">
        <f>HOUR(tbl_raw_data[[#This Row],[Time_taken]])*60+MINUTE(tbl_raw_data[[#This Row],[Time_taken]])+SECOND(tbl_raw_data[[#This Row],[Time_taken]])/60</f>
        <v>14.783333333333333</v>
      </c>
      <c r="K2056" s="52">
        <f>DATE(YEAR(tbl_raw_data[[#This Row],[Date Actioned]]),MONTH(tbl_raw_data[[#This Row],[Date Actioned]]),DAY(tbl_raw_data[[#This Row],[Date Actioned]]))</f>
        <v>45136</v>
      </c>
      <c r="L2056" s="50" t="str">
        <f>UPPER(TEXT(tbl_raw_data[[#This Row],[updated_date]],"MMMM"))</f>
        <v>JULY</v>
      </c>
      <c r="M2056" s="50" t="str">
        <f>"WEEK "&amp; IF(ROUNDUP(DAY(tbl_raw_data[[#This Row],[updated_date]])/7,0)=5,4,ROUNDUP(DAY(tbl_raw_data[[#This Row],[updated_date]])/7,0))</f>
        <v>WEEK 4</v>
      </c>
      <c r="N2056" s="50" t="str">
        <f>UPPER(VLOOKUP(tbl_raw_data[[#This Row],[Analyst]],Settiings!$A$2:$B$16,2,0))</f>
        <v>QUADIR</v>
      </c>
      <c r="O2056" s="50" t="str">
        <f>TRIM(UPPER(tbl_raw_data[[#This Row],[Outcome]]))</f>
        <v>APPROVE</v>
      </c>
      <c r="P2056" s="50" t="str">
        <f>TRIM(UPPER(tbl_raw_data[[#This Row],[Queue Name]]))</f>
        <v>CONSUMER EXISTING</v>
      </c>
      <c r="Q2056" s="50" t="str">
        <f>IF(tbl_raw_data[[#This Row],[Time taken in min]]&lt;=Settiings!$D$2,"SLA_MET","SLA_NOT_MET")</f>
        <v>SLA_MET</v>
      </c>
      <c r="R2056" s="94"/>
    </row>
    <row r="2057" spans="1:18" x14ac:dyDescent="0.3">
      <c r="A2057" s="8" t="s">
        <v>164</v>
      </c>
      <c r="B2057" s="9">
        <v>45136.580231481479</v>
      </c>
      <c r="C2057" s="10">
        <v>45136.59511574074</v>
      </c>
      <c r="D2057" s="11" t="s">
        <v>13</v>
      </c>
      <c r="E2057" s="12" t="s">
        <v>9</v>
      </c>
      <c r="F2057" s="11" t="s">
        <v>70</v>
      </c>
      <c r="G2057" s="13" t="s">
        <v>17</v>
      </c>
      <c r="H2057" s="78"/>
      <c r="I2057" s="48">
        <f>tbl_raw_data[[#This Row],[Date Actioned]]-tbl_raw_data[[#This Row],[Date Tagged]]</f>
        <v>1.488425926072523E-2</v>
      </c>
      <c r="J2057" s="46">
        <f>HOUR(tbl_raw_data[[#This Row],[Time_taken]])*60+MINUTE(tbl_raw_data[[#This Row],[Time_taken]])+SECOND(tbl_raw_data[[#This Row],[Time_taken]])/60</f>
        <v>21.433333333333334</v>
      </c>
      <c r="K2057" s="52">
        <f>DATE(YEAR(tbl_raw_data[[#This Row],[Date Actioned]]),MONTH(tbl_raw_data[[#This Row],[Date Actioned]]),DAY(tbl_raw_data[[#This Row],[Date Actioned]]))</f>
        <v>45136</v>
      </c>
      <c r="L2057" s="50" t="str">
        <f>UPPER(TEXT(tbl_raw_data[[#This Row],[updated_date]],"MMMM"))</f>
        <v>JULY</v>
      </c>
      <c r="M2057" s="50" t="str">
        <f>"WEEK "&amp; IF(ROUNDUP(DAY(tbl_raw_data[[#This Row],[updated_date]])/7,0)=5,4,ROUNDUP(DAY(tbl_raw_data[[#This Row],[updated_date]])/7,0))</f>
        <v>WEEK 4</v>
      </c>
      <c r="N2057" s="50" t="str">
        <f>UPPER(VLOOKUP(tbl_raw_data[[#This Row],[Analyst]],Settiings!$A$2:$B$16,2,0))</f>
        <v>ASIF</v>
      </c>
      <c r="O2057" s="50" t="str">
        <f>TRIM(UPPER(tbl_raw_data[[#This Row],[Outcome]]))</f>
        <v>APPROVE</v>
      </c>
      <c r="P2057" s="50" t="str">
        <f>TRIM(UPPER(tbl_raw_data[[#This Row],[Queue Name]]))</f>
        <v>CONSUMER EXISTING</v>
      </c>
      <c r="Q2057" s="50" t="str">
        <f>IF(tbl_raw_data[[#This Row],[Time taken in min]]&lt;=Settiings!$D$2,"SLA_MET","SLA_NOT_MET")</f>
        <v>SLA_NOT_MET</v>
      </c>
      <c r="R2057" s="94"/>
    </row>
    <row r="2058" spans="1:18" x14ac:dyDescent="0.3">
      <c r="A2058" s="8" t="s">
        <v>165</v>
      </c>
      <c r="B2058" s="9">
        <v>45136.580949074072</v>
      </c>
      <c r="C2058" s="10">
        <v>45136.591226851851</v>
      </c>
      <c r="D2058" s="11" t="s">
        <v>27</v>
      </c>
      <c r="E2058" s="12" t="s">
        <v>47</v>
      </c>
      <c r="F2058" s="11" t="s">
        <v>53</v>
      </c>
      <c r="G2058" s="13" t="s">
        <v>166</v>
      </c>
      <c r="H2058" s="78"/>
      <c r="I2058" s="48">
        <f>tbl_raw_data[[#This Row],[Date Actioned]]-tbl_raw_data[[#This Row],[Date Tagged]]</f>
        <v>1.0277777779265307E-2</v>
      </c>
      <c r="J2058" s="46">
        <f>HOUR(tbl_raw_data[[#This Row],[Time_taken]])*60+MINUTE(tbl_raw_data[[#This Row],[Time_taken]])+SECOND(tbl_raw_data[[#This Row],[Time_taken]])/60</f>
        <v>14.8</v>
      </c>
      <c r="K2058" s="52">
        <f>DATE(YEAR(tbl_raw_data[[#This Row],[Date Actioned]]),MONTH(tbl_raw_data[[#This Row],[Date Actioned]]),DAY(tbl_raw_data[[#This Row],[Date Actioned]]))</f>
        <v>45136</v>
      </c>
      <c r="L2058" s="50" t="str">
        <f>UPPER(TEXT(tbl_raw_data[[#This Row],[updated_date]],"MMMM"))</f>
        <v>JULY</v>
      </c>
      <c r="M2058" s="50" t="str">
        <f>"WEEK "&amp; IF(ROUNDUP(DAY(tbl_raw_data[[#This Row],[updated_date]])/7,0)=5,4,ROUNDUP(DAY(tbl_raw_data[[#This Row],[updated_date]])/7,0))</f>
        <v>WEEK 4</v>
      </c>
      <c r="N2058" s="50" t="str">
        <f>UPPER(VLOOKUP(tbl_raw_data[[#This Row],[Analyst]],Settiings!$A$2:$B$16,2,0))</f>
        <v>NAVED</v>
      </c>
      <c r="O2058" s="50" t="str">
        <f>TRIM(UPPER(tbl_raw_data[[#This Row],[Outcome]]))</f>
        <v>DECLINE</v>
      </c>
      <c r="P2058" s="50" t="str">
        <f>TRIM(UPPER(tbl_raw_data[[#This Row],[Queue Name]]))</f>
        <v>CONSUMER PRE BUREAU</v>
      </c>
      <c r="Q2058" s="50" t="str">
        <f>IF(tbl_raw_data[[#This Row],[Time taken in min]]&lt;=Settiings!$D$2,"SLA_MET","SLA_NOT_MET")</f>
        <v>SLA_MET</v>
      </c>
      <c r="R2058" s="94"/>
    </row>
    <row r="2059" spans="1:18" x14ac:dyDescent="0.3">
      <c r="A2059" s="8" t="s">
        <v>169</v>
      </c>
      <c r="B2059" s="9">
        <v>45136.582384259258</v>
      </c>
      <c r="C2059" s="10">
        <v>45136.587650462963</v>
      </c>
      <c r="D2059" s="11" t="s">
        <v>17</v>
      </c>
      <c r="E2059" s="12" t="s">
        <v>9</v>
      </c>
      <c r="F2059" s="11" t="s">
        <v>50</v>
      </c>
      <c r="G2059" s="13"/>
      <c r="H2059" s="78"/>
      <c r="I2059" s="48">
        <f>tbl_raw_data[[#This Row],[Date Actioned]]-tbl_raw_data[[#This Row],[Date Tagged]]</f>
        <v>5.2662037051049992E-3</v>
      </c>
      <c r="J2059" s="46">
        <f>HOUR(tbl_raw_data[[#This Row],[Time_taken]])*60+MINUTE(tbl_raw_data[[#This Row],[Time_taken]])+SECOND(tbl_raw_data[[#This Row],[Time_taken]])/60</f>
        <v>7.583333333333333</v>
      </c>
      <c r="K2059" s="52">
        <f>DATE(YEAR(tbl_raw_data[[#This Row],[Date Actioned]]),MONTH(tbl_raw_data[[#This Row],[Date Actioned]]),DAY(tbl_raw_data[[#This Row],[Date Actioned]]))</f>
        <v>45136</v>
      </c>
      <c r="L2059" s="50" t="str">
        <f>UPPER(TEXT(tbl_raw_data[[#This Row],[updated_date]],"MMMM"))</f>
        <v>JULY</v>
      </c>
      <c r="M2059" s="50" t="str">
        <f>"WEEK "&amp; IF(ROUNDUP(DAY(tbl_raw_data[[#This Row],[updated_date]])/7,0)=5,4,ROUNDUP(DAY(tbl_raw_data[[#This Row],[updated_date]])/7,0))</f>
        <v>WEEK 4</v>
      </c>
      <c r="N2059" s="50" t="str">
        <f>UPPER(VLOOKUP(tbl_raw_data[[#This Row],[Analyst]],Settiings!$A$2:$B$16,2,0))</f>
        <v>SHAHID</v>
      </c>
      <c r="O2059" s="50" t="str">
        <f>TRIM(UPPER(tbl_raw_data[[#This Row],[Outcome]]))</f>
        <v>APPROVE</v>
      </c>
      <c r="P2059" s="50" t="str">
        <f>TRIM(UPPER(tbl_raw_data[[#This Row],[Queue Name]]))</f>
        <v>CONSUMER EXISTING</v>
      </c>
      <c r="Q2059" s="50" t="str">
        <f>IF(tbl_raw_data[[#This Row],[Time taken in min]]&lt;=Settiings!$D$2,"SLA_MET","SLA_NOT_MET")</f>
        <v>SLA_MET</v>
      </c>
      <c r="R2059" s="94"/>
    </row>
    <row r="2060" spans="1:18" x14ac:dyDescent="0.3">
      <c r="A2060" s="8" t="s">
        <v>170</v>
      </c>
      <c r="B2060" s="9">
        <v>45136.583240740743</v>
      </c>
      <c r="C2060" s="10">
        <v>45136.595034722224</v>
      </c>
      <c r="D2060" s="11" t="s">
        <v>17</v>
      </c>
      <c r="E2060" s="12" t="s">
        <v>19</v>
      </c>
      <c r="F2060" s="11" t="s">
        <v>50</v>
      </c>
      <c r="G2060" s="13"/>
      <c r="H2060" s="78"/>
      <c r="I2060" s="48">
        <f>tbl_raw_data[[#This Row],[Date Actioned]]-tbl_raw_data[[#This Row],[Date Tagged]]</f>
        <v>1.1793981480877846E-2</v>
      </c>
      <c r="J2060" s="46">
        <f>HOUR(tbl_raw_data[[#This Row],[Time_taken]])*60+MINUTE(tbl_raw_data[[#This Row],[Time_taken]])+SECOND(tbl_raw_data[[#This Row],[Time_taken]])/60</f>
        <v>16.983333333333334</v>
      </c>
      <c r="K2060" s="52">
        <f>DATE(YEAR(tbl_raw_data[[#This Row],[Date Actioned]]),MONTH(tbl_raw_data[[#This Row],[Date Actioned]]),DAY(tbl_raw_data[[#This Row],[Date Actioned]]))</f>
        <v>45136</v>
      </c>
      <c r="L2060" s="50" t="str">
        <f>UPPER(TEXT(tbl_raw_data[[#This Row],[updated_date]],"MMMM"))</f>
        <v>JULY</v>
      </c>
      <c r="M2060" s="50" t="str">
        <f>"WEEK "&amp; IF(ROUNDUP(DAY(tbl_raw_data[[#This Row],[updated_date]])/7,0)=5,4,ROUNDUP(DAY(tbl_raw_data[[#This Row],[updated_date]])/7,0))</f>
        <v>WEEK 4</v>
      </c>
      <c r="N2060" s="50" t="str">
        <f>UPPER(VLOOKUP(tbl_raw_data[[#This Row],[Analyst]],Settiings!$A$2:$B$16,2,0))</f>
        <v>SHAHID</v>
      </c>
      <c r="O2060" s="50" t="str">
        <f>TRIM(UPPER(tbl_raw_data[[#This Row],[Outcome]]))</f>
        <v>APPROVE</v>
      </c>
      <c r="P2060" s="50" t="str">
        <f>TRIM(UPPER(tbl_raw_data[[#This Row],[Queue Name]]))</f>
        <v>CONSUMER POST BUREAU</v>
      </c>
      <c r="Q2060" s="50" t="str">
        <f>IF(tbl_raw_data[[#This Row],[Time taken in min]]&lt;=Settiings!$D$2,"SLA_MET","SLA_NOT_MET")</f>
        <v>SLA_MET</v>
      </c>
      <c r="R2060" s="94"/>
    </row>
    <row r="2061" spans="1:18" x14ac:dyDescent="0.3">
      <c r="A2061" s="8" t="s">
        <v>171</v>
      </c>
      <c r="B2061" s="9">
        <v>45136.585682870369</v>
      </c>
      <c r="C2061" s="10">
        <v>45136.597650462965</v>
      </c>
      <c r="D2061" s="11" t="s">
        <v>13</v>
      </c>
      <c r="E2061" s="12" t="s">
        <v>9</v>
      </c>
      <c r="F2061" s="11" t="s">
        <v>53</v>
      </c>
      <c r="G2061" s="13" t="s">
        <v>17</v>
      </c>
      <c r="H2061" s="78"/>
      <c r="I2061" s="48">
        <f>tbl_raw_data[[#This Row],[Date Actioned]]-tbl_raw_data[[#This Row],[Date Tagged]]</f>
        <v>1.1967592596192844E-2</v>
      </c>
      <c r="J2061" s="46">
        <f>HOUR(tbl_raw_data[[#This Row],[Time_taken]])*60+MINUTE(tbl_raw_data[[#This Row],[Time_taken]])+SECOND(tbl_raw_data[[#This Row],[Time_taken]])/60</f>
        <v>17.233333333333334</v>
      </c>
      <c r="K2061" s="52">
        <f>DATE(YEAR(tbl_raw_data[[#This Row],[Date Actioned]]),MONTH(tbl_raw_data[[#This Row],[Date Actioned]]),DAY(tbl_raw_data[[#This Row],[Date Actioned]]))</f>
        <v>45136</v>
      </c>
      <c r="L2061" s="50" t="str">
        <f>UPPER(TEXT(tbl_raw_data[[#This Row],[updated_date]],"MMMM"))</f>
        <v>JULY</v>
      </c>
      <c r="M2061" s="50" t="str">
        <f>"WEEK "&amp; IF(ROUNDUP(DAY(tbl_raw_data[[#This Row],[updated_date]])/7,0)=5,4,ROUNDUP(DAY(tbl_raw_data[[#This Row],[updated_date]])/7,0))</f>
        <v>WEEK 4</v>
      </c>
      <c r="N2061" s="50" t="str">
        <f>UPPER(VLOOKUP(tbl_raw_data[[#This Row],[Analyst]],Settiings!$A$2:$B$16,2,0))</f>
        <v>NAVED</v>
      </c>
      <c r="O2061" s="50" t="str">
        <f>TRIM(UPPER(tbl_raw_data[[#This Row],[Outcome]]))</f>
        <v>APPROVE</v>
      </c>
      <c r="P2061" s="50" t="str">
        <f>TRIM(UPPER(tbl_raw_data[[#This Row],[Queue Name]]))</f>
        <v>CONSUMER EXISTING</v>
      </c>
      <c r="Q2061" s="50" t="str">
        <f>IF(tbl_raw_data[[#This Row],[Time taken in min]]&lt;=Settiings!$D$2,"SLA_MET","SLA_NOT_MET")</f>
        <v>SLA_MET</v>
      </c>
      <c r="R2061" s="94"/>
    </row>
    <row r="2062" spans="1:18" x14ac:dyDescent="0.3">
      <c r="A2062" s="8" t="s">
        <v>172</v>
      </c>
      <c r="B2062" s="9">
        <v>45136.587141203701</v>
      </c>
      <c r="C2062" s="10">
        <v>45136.597337962965</v>
      </c>
      <c r="D2062" s="11" t="s">
        <v>13</v>
      </c>
      <c r="E2062" s="12" t="s">
        <v>9</v>
      </c>
      <c r="F2062" s="11" t="s">
        <v>16</v>
      </c>
      <c r="G2062" s="13" t="s">
        <v>17</v>
      </c>
      <c r="H2062" s="78"/>
      <c r="I2062" s="48">
        <f>tbl_raw_data[[#This Row],[Date Actioned]]-tbl_raw_data[[#This Row],[Date Tagged]]</f>
        <v>1.0196759263635613E-2</v>
      </c>
      <c r="J2062" s="46">
        <f>HOUR(tbl_raw_data[[#This Row],[Time_taken]])*60+MINUTE(tbl_raw_data[[#This Row],[Time_taken]])+SECOND(tbl_raw_data[[#This Row],[Time_taken]])/60</f>
        <v>14.683333333333334</v>
      </c>
      <c r="K2062" s="52">
        <f>DATE(YEAR(tbl_raw_data[[#This Row],[Date Actioned]]),MONTH(tbl_raw_data[[#This Row],[Date Actioned]]),DAY(tbl_raw_data[[#This Row],[Date Actioned]]))</f>
        <v>45136</v>
      </c>
      <c r="L2062" s="50" t="str">
        <f>UPPER(TEXT(tbl_raw_data[[#This Row],[updated_date]],"MMMM"))</f>
        <v>JULY</v>
      </c>
      <c r="M2062" s="50" t="str">
        <f>"WEEK "&amp; IF(ROUNDUP(DAY(tbl_raw_data[[#This Row],[updated_date]])/7,0)=5,4,ROUNDUP(DAY(tbl_raw_data[[#This Row],[updated_date]])/7,0))</f>
        <v>WEEK 4</v>
      </c>
      <c r="N2062" s="50" t="str">
        <f>UPPER(VLOOKUP(tbl_raw_data[[#This Row],[Analyst]],Settiings!$A$2:$B$16,2,0))</f>
        <v>CAMROOON</v>
      </c>
      <c r="O2062" s="50" t="str">
        <f>TRIM(UPPER(tbl_raw_data[[#This Row],[Outcome]]))</f>
        <v>APPROVE</v>
      </c>
      <c r="P2062" s="50" t="str">
        <f>TRIM(UPPER(tbl_raw_data[[#This Row],[Queue Name]]))</f>
        <v>CONSUMER EXISTING</v>
      </c>
      <c r="Q2062" s="50" t="str">
        <f>IF(tbl_raw_data[[#This Row],[Time taken in min]]&lt;=Settiings!$D$2,"SLA_MET","SLA_NOT_MET")</f>
        <v>SLA_MET</v>
      </c>
      <c r="R2062" s="94"/>
    </row>
    <row r="2063" spans="1:18" x14ac:dyDescent="0.3">
      <c r="A2063" s="8" t="s">
        <v>174</v>
      </c>
      <c r="B2063" s="9">
        <v>45136.593773148146</v>
      </c>
      <c r="C2063" s="10">
        <v>45136.603368055556</v>
      </c>
      <c r="D2063" s="11" t="s">
        <v>13</v>
      </c>
      <c r="E2063" s="12" t="s">
        <v>19</v>
      </c>
      <c r="F2063" s="11" t="s">
        <v>10</v>
      </c>
      <c r="G2063" s="13" t="s">
        <v>17</v>
      </c>
      <c r="H2063" s="78"/>
      <c r="I2063" s="48">
        <f>tbl_raw_data[[#This Row],[Date Actioned]]-tbl_raw_data[[#This Row],[Date Tagged]]</f>
        <v>9.5949074093368836E-3</v>
      </c>
      <c r="J2063" s="46">
        <f>HOUR(tbl_raw_data[[#This Row],[Time_taken]])*60+MINUTE(tbl_raw_data[[#This Row],[Time_taken]])+SECOND(tbl_raw_data[[#This Row],[Time_taken]])/60</f>
        <v>13.816666666666666</v>
      </c>
      <c r="K2063" s="52">
        <f>DATE(YEAR(tbl_raw_data[[#This Row],[Date Actioned]]),MONTH(tbl_raw_data[[#This Row],[Date Actioned]]),DAY(tbl_raw_data[[#This Row],[Date Actioned]]))</f>
        <v>45136</v>
      </c>
      <c r="L2063" s="50" t="str">
        <f>UPPER(TEXT(tbl_raw_data[[#This Row],[updated_date]],"MMMM"))</f>
        <v>JULY</v>
      </c>
      <c r="M2063" s="50" t="str">
        <f>"WEEK "&amp; IF(ROUNDUP(DAY(tbl_raw_data[[#This Row],[updated_date]])/7,0)=5,4,ROUNDUP(DAY(tbl_raw_data[[#This Row],[updated_date]])/7,0))</f>
        <v>WEEK 4</v>
      </c>
      <c r="N2063" s="50" t="str">
        <f>UPPER(VLOOKUP(tbl_raw_data[[#This Row],[Analyst]],Settiings!$A$2:$B$16,2,0))</f>
        <v>NITESH</v>
      </c>
      <c r="O2063" s="50" t="str">
        <f>TRIM(UPPER(tbl_raw_data[[#This Row],[Outcome]]))</f>
        <v>APPROVE</v>
      </c>
      <c r="P2063" s="50" t="str">
        <f>TRIM(UPPER(tbl_raw_data[[#This Row],[Queue Name]]))</f>
        <v>CONSUMER POST BUREAU</v>
      </c>
      <c r="Q2063" s="50" t="str">
        <f>IF(tbl_raw_data[[#This Row],[Time taken in min]]&lt;=Settiings!$D$2,"SLA_MET","SLA_NOT_MET")</f>
        <v>SLA_MET</v>
      </c>
      <c r="R2063" s="94"/>
    </row>
    <row r="2064" spans="1:18" x14ac:dyDescent="0.3">
      <c r="A2064" s="8" t="s">
        <v>175</v>
      </c>
      <c r="B2064" s="9">
        <v>45136.596990740742</v>
      </c>
      <c r="C2064" s="10">
        <v>45136.601018518515</v>
      </c>
      <c r="D2064" s="11" t="s">
        <v>13</v>
      </c>
      <c r="E2064" s="12" t="s">
        <v>19</v>
      </c>
      <c r="F2064" s="11" t="s">
        <v>65</v>
      </c>
      <c r="G2064" s="13" t="s">
        <v>77</v>
      </c>
      <c r="H2064" s="78"/>
      <c r="I2064" s="48">
        <f>tbl_raw_data[[#This Row],[Date Actioned]]-tbl_raw_data[[#This Row],[Date Tagged]]</f>
        <v>4.0277777734445408E-3</v>
      </c>
      <c r="J2064" s="46">
        <f>HOUR(tbl_raw_data[[#This Row],[Time_taken]])*60+MINUTE(tbl_raw_data[[#This Row],[Time_taken]])+SECOND(tbl_raw_data[[#This Row],[Time_taken]])/60</f>
        <v>5.8</v>
      </c>
      <c r="K2064" s="52">
        <f>DATE(YEAR(tbl_raw_data[[#This Row],[Date Actioned]]),MONTH(tbl_raw_data[[#This Row],[Date Actioned]]),DAY(tbl_raw_data[[#This Row],[Date Actioned]]))</f>
        <v>45136</v>
      </c>
      <c r="L2064" s="50" t="str">
        <f>UPPER(TEXT(tbl_raw_data[[#This Row],[updated_date]],"MMMM"))</f>
        <v>JULY</v>
      </c>
      <c r="M2064" s="50" t="str">
        <f>"WEEK "&amp; IF(ROUNDUP(DAY(tbl_raw_data[[#This Row],[updated_date]])/7,0)=5,4,ROUNDUP(DAY(tbl_raw_data[[#This Row],[updated_date]])/7,0))</f>
        <v>WEEK 4</v>
      </c>
      <c r="N2064" s="50" t="str">
        <f>UPPER(VLOOKUP(tbl_raw_data[[#This Row],[Analyst]],Settiings!$A$2:$B$16,2,0))</f>
        <v>SAM</v>
      </c>
      <c r="O2064" s="50" t="str">
        <f>TRIM(UPPER(tbl_raw_data[[#This Row],[Outcome]]))</f>
        <v>APPROVE</v>
      </c>
      <c r="P2064" s="50" t="str">
        <f>TRIM(UPPER(tbl_raw_data[[#This Row],[Queue Name]]))</f>
        <v>CONSUMER POST BUREAU</v>
      </c>
      <c r="Q2064" s="50" t="str">
        <f>IF(tbl_raw_data[[#This Row],[Time taken in min]]&lt;=Settiings!$D$2,"SLA_MET","SLA_NOT_MET")</f>
        <v>SLA_MET</v>
      </c>
      <c r="R2064" s="94"/>
    </row>
    <row r="2065" spans="1:18" x14ac:dyDescent="0.3">
      <c r="A2065" s="8" t="s">
        <v>176</v>
      </c>
      <c r="B2065" s="9">
        <v>45136.596990740742</v>
      </c>
      <c r="C2065" s="10">
        <v>45136.612025462964</v>
      </c>
      <c r="D2065" s="11" t="s">
        <v>13</v>
      </c>
      <c r="E2065" s="12" t="s">
        <v>9</v>
      </c>
      <c r="F2065" s="11" t="s">
        <v>24</v>
      </c>
      <c r="G2065" s="13" t="s">
        <v>17</v>
      </c>
      <c r="H2065" s="78"/>
      <c r="I2065" s="48">
        <f>tbl_raw_data[[#This Row],[Date Actioned]]-tbl_raw_data[[#This Row],[Date Tagged]]</f>
        <v>1.5034722222480923E-2</v>
      </c>
      <c r="J2065" s="46">
        <f>HOUR(tbl_raw_data[[#This Row],[Time_taken]])*60+MINUTE(tbl_raw_data[[#This Row],[Time_taken]])+SECOND(tbl_raw_data[[#This Row],[Time_taken]])/60</f>
        <v>21.65</v>
      </c>
      <c r="K2065" s="52">
        <f>DATE(YEAR(tbl_raw_data[[#This Row],[Date Actioned]]),MONTH(tbl_raw_data[[#This Row],[Date Actioned]]),DAY(tbl_raw_data[[#This Row],[Date Actioned]]))</f>
        <v>45136</v>
      </c>
      <c r="L2065" s="50" t="str">
        <f>UPPER(TEXT(tbl_raw_data[[#This Row],[updated_date]],"MMMM"))</f>
        <v>JULY</v>
      </c>
      <c r="M2065" s="50" t="str">
        <f>"WEEK "&amp; IF(ROUNDUP(DAY(tbl_raw_data[[#This Row],[updated_date]])/7,0)=5,4,ROUNDUP(DAY(tbl_raw_data[[#This Row],[updated_date]])/7,0))</f>
        <v>WEEK 4</v>
      </c>
      <c r="N2065" s="50" t="str">
        <f>UPPER(VLOOKUP(tbl_raw_data[[#This Row],[Analyst]],Settiings!$A$2:$B$16,2,0))</f>
        <v>QUADIR</v>
      </c>
      <c r="O2065" s="50" t="str">
        <f>TRIM(UPPER(tbl_raw_data[[#This Row],[Outcome]]))</f>
        <v>APPROVE</v>
      </c>
      <c r="P2065" s="50" t="str">
        <f>TRIM(UPPER(tbl_raw_data[[#This Row],[Queue Name]]))</f>
        <v>CONSUMER EXISTING</v>
      </c>
      <c r="Q2065" s="50" t="str">
        <f>IF(tbl_raw_data[[#This Row],[Time taken in min]]&lt;=Settiings!$D$2,"SLA_MET","SLA_NOT_MET")</f>
        <v>SLA_NOT_MET</v>
      </c>
      <c r="R2065" s="94"/>
    </row>
    <row r="2066" spans="1:18" x14ac:dyDescent="0.3">
      <c r="A2066" s="8" t="s">
        <v>177</v>
      </c>
      <c r="B2066" s="9">
        <v>45136.598935185182</v>
      </c>
      <c r="C2066" s="10">
        <v>45136.603101851855</v>
      </c>
      <c r="D2066" s="11" t="s">
        <v>13</v>
      </c>
      <c r="E2066" s="12" t="s">
        <v>19</v>
      </c>
      <c r="F2066" s="11" t="s">
        <v>16</v>
      </c>
      <c r="G2066" s="13" t="s">
        <v>77</v>
      </c>
      <c r="H2066" s="78"/>
      <c r="I2066" s="48">
        <f>tbl_raw_data[[#This Row],[Date Actioned]]-tbl_raw_data[[#This Row],[Date Tagged]]</f>
        <v>4.1666666729724966E-3</v>
      </c>
      <c r="J2066" s="46">
        <f>HOUR(tbl_raw_data[[#This Row],[Time_taken]])*60+MINUTE(tbl_raw_data[[#This Row],[Time_taken]])+SECOND(tbl_raw_data[[#This Row],[Time_taken]])/60</f>
        <v>6</v>
      </c>
      <c r="K2066" s="52">
        <f>DATE(YEAR(tbl_raw_data[[#This Row],[Date Actioned]]),MONTH(tbl_raw_data[[#This Row],[Date Actioned]]),DAY(tbl_raw_data[[#This Row],[Date Actioned]]))</f>
        <v>45136</v>
      </c>
      <c r="L2066" s="50" t="str">
        <f>UPPER(TEXT(tbl_raw_data[[#This Row],[updated_date]],"MMMM"))</f>
        <v>JULY</v>
      </c>
      <c r="M2066" s="50" t="str">
        <f>"WEEK "&amp; IF(ROUNDUP(DAY(tbl_raw_data[[#This Row],[updated_date]])/7,0)=5,4,ROUNDUP(DAY(tbl_raw_data[[#This Row],[updated_date]])/7,0))</f>
        <v>WEEK 4</v>
      </c>
      <c r="N2066" s="50" t="str">
        <f>UPPER(VLOOKUP(tbl_raw_data[[#This Row],[Analyst]],Settiings!$A$2:$B$16,2,0))</f>
        <v>CAMROOON</v>
      </c>
      <c r="O2066" s="50" t="str">
        <f>TRIM(UPPER(tbl_raw_data[[#This Row],[Outcome]]))</f>
        <v>APPROVE</v>
      </c>
      <c r="P2066" s="50" t="str">
        <f>TRIM(UPPER(tbl_raw_data[[#This Row],[Queue Name]]))</f>
        <v>CONSUMER POST BUREAU</v>
      </c>
      <c r="Q2066" s="50" t="str">
        <f>IF(tbl_raw_data[[#This Row],[Time taken in min]]&lt;=Settiings!$D$2,"SLA_MET","SLA_NOT_MET")</f>
        <v>SLA_MET</v>
      </c>
      <c r="R2066" s="94"/>
    </row>
    <row r="2067" spans="1:18" x14ac:dyDescent="0.3">
      <c r="A2067" s="8" t="s">
        <v>178</v>
      </c>
      <c r="B2067" s="9">
        <v>45136.599652777775</v>
      </c>
      <c r="C2067" s="10">
        <v>45136.602824074071</v>
      </c>
      <c r="D2067" s="11" t="s">
        <v>17</v>
      </c>
      <c r="E2067" s="12" t="s">
        <v>9</v>
      </c>
      <c r="F2067" s="11" t="s">
        <v>50</v>
      </c>
      <c r="G2067" s="13"/>
      <c r="H2067" s="78"/>
      <c r="I2067" s="48">
        <f>tbl_raw_data[[#This Row],[Date Actioned]]-tbl_raw_data[[#This Row],[Date Tagged]]</f>
        <v>3.1712962954770774E-3</v>
      </c>
      <c r="J2067" s="46">
        <f>HOUR(tbl_raw_data[[#This Row],[Time_taken]])*60+MINUTE(tbl_raw_data[[#This Row],[Time_taken]])+SECOND(tbl_raw_data[[#This Row],[Time_taken]])/60</f>
        <v>4.5666666666666664</v>
      </c>
      <c r="K2067" s="52">
        <f>DATE(YEAR(tbl_raw_data[[#This Row],[Date Actioned]]),MONTH(tbl_raw_data[[#This Row],[Date Actioned]]),DAY(tbl_raw_data[[#This Row],[Date Actioned]]))</f>
        <v>45136</v>
      </c>
      <c r="L2067" s="50" t="str">
        <f>UPPER(TEXT(tbl_raw_data[[#This Row],[updated_date]],"MMMM"))</f>
        <v>JULY</v>
      </c>
      <c r="M2067" s="50" t="str">
        <f>"WEEK "&amp; IF(ROUNDUP(DAY(tbl_raw_data[[#This Row],[updated_date]])/7,0)=5,4,ROUNDUP(DAY(tbl_raw_data[[#This Row],[updated_date]])/7,0))</f>
        <v>WEEK 4</v>
      </c>
      <c r="N2067" s="50" t="str">
        <f>UPPER(VLOOKUP(tbl_raw_data[[#This Row],[Analyst]],Settiings!$A$2:$B$16,2,0))</f>
        <v>SHAHID</v>
      </c>
      <c r="O2067" s="50" t="str">
        <f>TRIM(UPPER(tbl_raw_data[[#This Row],[Outcome]]))</f>
        <v>APPROVE</v>
      </c>
      <c r="P2067" s="50" t="str">
        <f>TRIM(UPPER(tbl_raw_data[[#This Row],[Queue Name]]))</f>
        <v>CONSUMER EXISTING</v>
      </c>
      <c r="Q2067" s="50" t="str">
        <f>IF(tbl_raw_data[[#This Row],[Time taken in min]]&lt;=Settiings!$D$2,"SLA_MET","SLA_NOT_MET")</f>
        <v>SLA_MET</v>
      </c>
      <c r="R2067" s="94"/>
    </row>
    <row r="2068" spans="1:18" x14ac:dyDescent="0.3">
      <c r="A2068" s="8" t="s">
        <v>179</v>
      </c>
      <c r="B2068" s="9">
        <v>45136.600254629629</v>
      </c>
      <c r="C2068" s="10">
        <v>45136.606828703705</v>
      </c>
      <c r="D2068" s="11" t="s">
        <v>13</v>
      </c>
      <c r="E2068" s="12" t="s">
        <v>19</v>
      </c>
      <c r="F2068" s="11" t="s">
        <v>76</v>
      </c>
      <c r="G2068" s="13" t="s">
        <v>17</v>
      </c>
      <c r="H2068" s="78"/>
      <c r="I2068" s="48">
        <f>tbl_raw_data[[#This Row],[Date Actioned]]-tbl_raw_data[[#This Row],[Date Tagged]]</f>
        <v>6.5740740756154992E-3</v>
      </c>
      <c r="J2068" s="46">
        <f>HOUR(tbl_raw_data[[#This Row],[Time_taken]])*60+MINUTE(tbl_raw_data[[#This Row],[Time_taken]])+SECOND(tbl_raw_data[[#This Row],[Time_taken]])/60</f>
        <v>9.4666666666666668</v>
      </c>
      <c r="K2068" s="52">
        <f>DATE(YEAR(tbl_raw_data[[#This Row],[Date Actioned]]),MONTH(tbl_raw_data[[#This Row],[Date Actioned]]),DAY(tbl_raw_data[[#This Row],[Date Actioned]]))</f>
        <v>45136</v>
      </c>
      <c r="L2068" s="50" t="str">
        <f>UPPER(TEXT(tbl_raw_data[[#This Row],[updated_date]],"MMMM"))</f>
        <v>JULY</v>
      </c>
      <c r="M2068" s="50" t="str">
        <f>"WEEK "&amp; IF(ROUNDUP(DAY(tbl_raw_data[[#This Row],[updated_date]])/7,0)=5,4,ROUNDUP(DAY(tbl_raw_data[[#This Row],[updated_date]])/7,0))</f>
        <v>WEEK 4</v>
      </c>
      <c r="N2068" s="50" t="str">
        <f>UPPER(VLOOKUP(tbl_raw_data[[#This Row],[Analyst]],Settiings!$A$2:$B$16,2,0))</f>
        <v>ROHAN</v>
      </c>
      <c r="O2068" s="50" t="str">
        <f>TRIM(UPPER(tbl_raw_data[[#This Row],[Outcome]]))</f>
        <v>APPROVE</v>
      </c>
      <c r="P2068" s="50" t="str">
        <f>TRIM(UPPER(tbl_raw_data[[#This Row],[Queue Name]]))</f>
        <v>CONSUMER POST BUREAU</v>
      </c>
      <c r="Q2068" s="50" t="str">
        <f>IF(tbl_raw_data[[#This Row],[Time taken in min]]&lt;=Settiings!$D$2,"SLA_MET","SLA_NOT_MET")</f>
        <v>SLA_MET</v>
      </c>
      <c r="R2068" s="94"/>
    </row>
    <row r="2069" spans="1:18" x14ac:dyDescent="0.3">
      <c r="A2069" s="8" t="s">
        <v>180</v>
      </c>
      <c r="B2069" s="9">
        <v>45136.600671296299</v>
      </c>
      <c r="C2069" s="10">
        <v>45136.607800925929</v>
      </c>
      <c r="D2069" s="11" t="s">
        <v>13</v>
      </c>
      <c r="E2069" s="12" t="s">
        <v>9</v>
      </c>
      <c r="F2069" s="11" t="s">
        <v>65</v>
      </c>
      <c r="G2069" s="13" t="s">
        <v>17</v>
      </c>
      <c r="H2069" s="78"/>
      <c r="I2069" s="48">
        <f>tbl_raw_data[[#This Row],[Date Actioned]]-tbl_raw_data[[#This Row],[Date Tagged]]</f>
        <v>7.1296296300715767E-3</v>
      </c>
      <c r="J2069" s="46">
        <f>HOUR(tbl_raw_data[[#This Row],[Time_taken]])*60+MINUTE(tbl_raw_data[[#This Row],[Time_taken]])+SECOND(tbl_raw_data[[#This Row],[Time_taken]])/60</f>
        <v>10.266666666666667</v>
      </c>
      <c r="K2069" s="52">
        <f>DATE(YEAR(tbl_raw_data[[#This Row],[Date Actioned]]),MONTH(tbl_raw_data[[#This Row],[Date Actioned]]),DAY(tbl_raw_data[[#This Row],[Date Actioned]]))</f>
        <v>45136</v>
      </c>
      <c r="L2069" s="50" t="str">
        <f>UPPER(TEXT(tbl_raw_data[[#This Row],[updated_date]],"MMMM"))</f>
        <v>JULY</v>
      </c>
      <c r="M2069" s="50" t="str">
        <f>"WEEK "&amp; IF(ROUNDUP(DAY(tbl_raw_data[[#This Row],[updated_date]])/7,0)=5,4,ROUNDUP(DAY(tbl_raw_data[[#This Row],[updated_date]])/7,0))</f>
        <v>WEEK 4</v>
      </c>
      <c r="N2069" s="50" t="str">
        <f>UPPER(VLOOKUP(tbl_raw_data[[#This Row],[Analyst]],Settiings!$A$2:$B$16,2,0))</f>
        <v>SAM</v>
      </c>
      <c r="O2069" s="50" t="str">
        <f>TRIM(UPPER(tbl_raw_data[[#This Row],[Outcome]]))</f>
        <v>APPROVE</v>
      </c>
      <c r="P2069" s="50" t="str">
        <f>TRIM(UPPER(tbl_raw_data[[#This Row],[Queue Name]]))</f>
        <v>CONSUMER EXISTING</v>
      </c>
      <c r="Q2069" s="50" t="str">
        <f>IF(tbl_raw_data[[#This Row],[Time taken in min]]&lt;=Settiings!$D$2,"SLA_MET","SLA_NOT_MET")</f>
        <v>SLA_MET</v>
      </c>
      <c r="R2069" s="94"/>
    </row>
    <row r="2070" spans="1:18" x14ac:dyDescent="0.3">
      <c r="A2070" s="8" t="s">
        <v>181</v>
      </c>
      <c r="B2070" s="9">
        <v>45136.604212962964</v>
      </c>
      <c r="C2070" s="10">
        <v>45136.607106481482</v>
      </c>
      <c r="D2070" s="11" t="s">
        <v>27</v>
      </c>
      <c r="E2070" s="12" t="s">
        <v>9</v>
      </c>
      <c r="F2070" s="11" t="s">
        <v>70</v>
      </c>
      <c r="G2070" s="13" t="s">
        <v>71</v>
      </c>
      <c r="H2070" s="78"/>
      <c r="I2070" s="48">
        <f>tbl_raw_data[[#This Row],[Date Actioned]]-tbl_raw_data[[#This Row],[Date Tagged]]</f>
        <v>2.8935185182490386E-3</v>
      </c>
      <c r="J2070" s="46">
        <f>HOUR(tbl_raw_data[[#This Row],[Time_taken]])*60+MINUTE(tbl_raw_data[[#This Row],[Time_taken]])+SECOND(tbl_raw_data[[#This Row],[Time_taken]])/60</f>
        <v>4.166666666666667</v>
      </c>
      <c r="K2070" s="52">
        <f>DATE(YEAR(tbl_raw_data[[#This Row],[Date Actioned]]),MONTH(tbl_raw_data[[#This Row],[Date Actioned]]),DAY(tbl_raw_data[[#This Row],[Date Actioned]]))</f>
        <v>45136</v>
      </c>
      <c r="L2070" s="50" t="str">
        <f>UPPER(TEXT(tbl_raw_data[[#This Row],[updated_date]],"MMMM"))</f>
        <v>JULY</v>
      </c>
      <c r="M2070" s="50" t="str">
        <f>"WEEK "&amp; IF(ROUNDUP(DAY(tbl_raw_data[[#This Row],[updated_date]])/7,0)=5,4,ROUNDUP(DAY(tbl_raw_data[[#This Row],[updated_date]])/7,0))</f>
        <v>WEEK 4</v>
      </c>
      <c r="N2070" s="50" t="str">
        <f>UPPER(VLOOKUP(tbl_raw_data[[#This Row],[Analyst]],Settiings!$A$2:$B$16,2,0))</f>
        <v>ASIF</v>
      </c>
      <c r="O2070" s="50" t="str">
        <f>TRIM(UPPER(tbl_raw_data[[#This Row],[Outcome]]))</f>
        <v>DECLINE</v>
      </c>
      <c r="P2070" s="50" t="str">
        <f>TRIM(UPPER(tbl_raw_data[[#This Row],[Queue Name]]))</f>
        <v>CONSUMER EXISTING</v>
      </c>
      <c r="Q2070" s="50" t="str">
        <f>IF(tbl_raw_data[[#This Row],[Time taken in min]]&lt;=Settiings!$D$2,"SLA_MET","SLA_NOT_MET")</f>
        <v>SLA_MET</v>
      </c>
      <c r="R2070" s="94"/>
    </row>
    <row r="2071" spans="1:18" x14ac:dyDescent="0.3">
      <c r="A2071" s="8" t="s">
        <v>182</v>
      </c>
      <c r="B2071" s="9">
        <v>45136.604826388888</v>
      </c>
      <c r="C2071" s="10">
        <v>45136.609340277777</v>
      </c>
      <c r="D2071" s="11" t="s">
        <v>13</v>
      </c>
      <c r="E2071" s="12" t="s">
        <v>47</v>
      </c>
      <c r="F2071" s="11" t="s">
        <v>53</v>
      </c>
      <c r="G2071" s="13" t="s">
        <v>183</v>
      </c>
      <c r="H2071" s="78"/>
      <c r="I2071" s="48">
        <f>tbl_raw_data[[#This Row],[Date Actioned]]-tbl_raw_data[[#This Row],[Date Tagged]]</f>
        <v>4.5138888890505768E-3</v>
      </c>
      <c r="J2071" s="46">
        <f>HOUR(tbl_raw_data[[#This Row],[Time_taken]])*60+MINUTE(tbl_raw_data[[#This Row],[Time_taken]])+SECOND(tbl_raw_data[[#This Row],[Time_taken]])/60</f>
        <v>6.5</v>
      </c>
      <c r="K2071" s="52">
        <f>DATE(YEAR(tbl_raw_data[[#This Row],[Date Actioned]]),MONTH(tbl_raw_data[[#This Row],[Date Actioned]]),DAY(tbl_raw_data[[#This Row],[Date Actioned]]))</f>
        <v>45136</v>
      </c>
      <c r="L2071" s="50" t="str">
        <f>UPPER(TEXT(tbl_raw_data[[#This Row],[updated_date]],"MMMM"))</f>
        <v>JULY</v>
      </c>
      <c r="M2071" s="50" t="str">
        <f>"WEEK "&amp; IF(ROUNDUP(DAY(tbl_raw_data[[#This Row],[updated_date]])/7,0)=5,4,ROUNDUP(DAY(tbl_raw_data[[#This Row],[updated_date]])/7,0))</f>
        <v>WEEK 4</v>
      </c>
      <c r="N2071" s="50" t="str">
        <f>UPPER(VLOOKUP(tbl_raw_data[[#This Row],[Analyst]],Settiings!$A$2:$B$16,2,0))</f>
        <v>NAVED</v>
      </c>
      <c r="O2071" s="50" t="str">
        <f>TRIM(UPPER(tbl_raw_data[[#This Row],[Outcome]]))</f>
        <v>APPROVE</v>
      </c>
      <c r="P2071" s="50" t="str">
        <f>TRIM(UPPER(tbl_raw_data[[#This Row],[Queue Name]]))</f>
        <v>CONSUMER PRE BUREAU</v>
      </c>
      <c r="Q2071" s="50" t="str">
        <f>IF(tbl_raw_data[[#This Row],[Time taken in min]]&lt;=Settiings!$D$2,"SLA_MET","SLA_NOT_MET")</f>
        <v>SLA_MET</v>
      </c>
      <c r="R2071" s="94"/>
    </row>
    <row r="2072" spans="1:18" x14ac:dyDescent="0.3">
      <c r="A2072" s="8" t="s">
        <v>184</v>
      </c>
      <c r="B2072" s="9">
        <v>45136.605416666665</v>
      </c>
      <c r="C2072" s="10">
        <v>45136.611898148149</v>
      </c>
      <c r="D2072" s="11" t="s">
        <v>13</v>
      </c>
      <c r="E2072" s="12" t="s">
        <v>9</v>
      </c>
      <c r="F2072" s="11" t="s">
        <v>16</v>
      </c>
      <c r="G2072" s="13" t="s">
        <v>185</v>
      </c>
      <c r="H2072" s="78"/>
      <c r="I2072" s="48">
        <f>tbl_raw_data[[#This Row],[Date Actioned]]-tbl_raw_data[[#This Row],[Date Tagged]]</f>
        <v>6.4814814832061529E-3</v>
      </c>
      <c r="J2072" s="46">
        <f>HOUR(tbl_raw_data[[#This Row],[Time_taken]])*60+MINUTE(tbl_raw_data[[#This Row],[Time_taken]])+SECOND(tbl_raw_data[[#This Row],[Time_taken]])/60</f>
        <v>9.3333333333333339</v>
      </c>
      <c r="K2072" s="52">
        <f>DATE(YEAR(tbl_raw_data[[#This Row],[Date Actioned]]),MONTH(tbl_raw_data[[#This Row],[Date Actioned]]),DAY(tbl_raw_data[[#This Row],[Date Actioned]]))</f>
        <v>45136</v>
      </c>
      <c r="L2072" s="50" t="str">
        <f>UPPER(TEXT(tbl_raw_data[[#This Row],[updated_date]],"MMMM"))</f>
        <v>JULY</v>
      </c>
      <c r="M2072" s="50" t="str">
        <f>"WEEK "&amp; IF(ROUNDUP(DAY(tbl_raw_data[[#This Row],[updated_date]])/7,0)=5,4,ROUNDUP(DAY(tbl_raw_data[[#This Row],[updated_date]])/7,0))</f>
        <v>WEEK 4</v>
      </c>
      <c r="N2072" s="50" t="str">
        <f>UPPER(VLOOKUP(tbl_raw_data[[#This Row],[Analyst]],Settiings!$A$2:$B$16,2,0))</f>
        <v>CAMROOON</v>
      </c>
      <c r="O2072" s="50" t="str">
        <f>TRIM(UPPER(tbl_raw_data[[#This Row],[Outcome]]))</f>
        <v>APPROVE</v>
      </c>
      <c r="P2072" s="50" t="str">
        <f>TRIM(UPPER(tbl_raw_data[[#This Row],[Queue Name]]))</f>
        <v>CONSUMER EXISTING</v>
      </c>
      <c r="Q2072" s="50" t="str">
        <f>IF(tbl_raw_data[[#This Row],[Time taken in min]]&lt;=Settiings!$D$2,"SLA_MET","SLA_NOT_MET")</f>
        <v>SLA_MET</v>
      </c>
      <c r="R2072" s="94"/>
    </row>
    <row r="2073" spans="1:18" x14ac:dyDescent="0.3">
      <c r="A2073" s="8" t="s">
        <v>186</v>
      </c>
      <c r="B2073" s="9">
        <v>45136.607037037036</v>
      </c>
      <c r="C2073" s="10">
        <v>45136.609155092592</v>
      </c>
      <c r="D2073" s="11" t="s">
        <v>13</v>
      </c>
      <c r="E2073" s="12" t="s">
        <v>19</v>
      </c>
      <c r="F2073" s="11" t="s">
        <v>70</v>
      </c>
      <c r="G2073" s="13" t="s">
        <v>77</v>
      </c>
      <c r="H2073" s="78"/>
      <c r="I2073" s="48">
        <f>tbl_raw_data[[#This Row],[Date Actioned]]-tbl_raw_data[[#This Row],[Date Tagged]]</f>
        <v>2.118055555911269E-3</v>
      </c>
      <c r="J2073" s="46">
        <f>HOUR(tbl_raw_data[[#This Row],[Time_taken]])*60+MINUTE(tbl_raw_data[[#This Row],[Time_taken]])+SECOND(tbl_raw_data[[#This Row],[Time_taken]])/60</f>
        <v>3.05</v>
      </c>
      <c r="K2073" s="52">
        <f>DATE(YEAR(tbl_raw_data[[#This Row],[Date Actioned]]),MONTH(tbl_raw_data[[#This Row],[Date Actioned]]),DAY(tbl_raw_data[[#This Row],[Date Actioned]]))</f>
        <v>45136</v>
      </c>
      <c r="L2073" s="50" t="str">
        <f>UPPER(TEXT(tbl_raw_data[[#This Row],[updated_date]],"MMMM"))</f>
        <v>JULY</v>
      </c>
      <c r="M2073" s="50" t="str">
        <f>"WEEK "&amp; IF(ROUNDUP(DAY(tbl_raw_data[[#This Row],[updated_date]])/7,0)=5,4,ROUNDUP(DAY(tbl_raw_data[[#This Row],[updated_date]])/7,0))</f>
        <v>WEEK 4</v>
      </c>
      <c r="N2073" s="50" t="str">
        <f>UPPER(VLOOKUP(tbl_raw_data[[#This Row],[Analyst]],Settiings!$A$2:$B$16,2,0))</f>
        <v>ASIF</v>
      </c>
      <c r="O2073" s="50" t="str">
        <f>TRIM(UPPER(tbl_raw_data[[#This Row],[Outcome]]))</f>
        <v>APPROVE</v>
      </c>
      <c r="P2073" s="50" t="str">
        <f>TRIM(UPPER(tbl_raw_data[[#This Row],[Queue Name]]))</f>
        <v>CONSUMER POST BUREAU</v>
      </c>
      <c r="Q2073" s="50" t="str">
        <f>IF(tbl_raw_data[[#This Row],[Time taken in min]]&lt;=Settiings!$D$2,"SLA_MET","SLA_NOT_MET")</f>
        <v>SLA_MET</v>
      </c>
      <c r="R2073" s="94"/>
    </row>
    <row r="2074" spans="1:18" x14ac:dyDescent="0.3">
      <c r="A2074" s="8" t="s">
        <v>187</v>
      </c>
      <c r="B2074" s="9">
        <v>45136.607581018521</v>
      </c>
      <c r="C2074" s="10">
        <v>45136.61173611111</v>
      </c>
      <c r="D2074" s="11" t="s">
        <v>17</v>
      </c>
      <c r="E2074" s="12" t="s">
        <v>19</v>
      </c>
      <c r="F2074" s="11" t="s">
        <v>50</v>
      </c>
      <c r="G2074" s="13"/>
      <c r="H2074" s="78"/>
      <c r="I2074" s="48">
        <f>tbl_raw_data[[#This Row],[Date Actioned]]-tbl_raw_data[[#This Row],[Date Tagged]]</f>
        <v>4.1550925889168866E-3</v>
      </c>
      <c r="J2074" s="46">
        <f>HOUR(tbl_raw_data[[#This Row],[Time_taken]])*60+MINUTE(tbl_raw_data[[#This Row],[Time_taken]])+SECOND(tbl_raw_data[[#This Row],[Time_taken]])/60</f>
        <v>5.9833333333333334</v>
      </c>
      <c r="K2074" s="52">
        <f>DATE(YEAR(tbl_raw_data[[#This Row],[Date Actioned]]),MONTH(tbl_raw_data[[#This Row],[Date Actioned]]),DAY(tbl_raw_data[[#This Row],[Date Actioned]]))</f>
        <v>45136</v>
      </c>
      <c r="L2074" s="50" t="str">
        <f>UPPER(TEXT(tbl_raw_data[[#This Row],[updated_date]],"MMMM"))</f>
        <v>JULY</v>
      </c>
      <c r="M2074" s="50" t="str">
        <f>"WEEK "&amp; IF(ROUNDUP(DAY(tbl_raw_data[[#This Row],[updated_date]])/7,0)=5,4,ROUNDUP(DAY(tbl_raw_data[[#This Row],[updated_date]])/7,0))</f>
        <v>WEEK 4</v>
      </c>
      <c r="N2074" s="50" t="str">
        <f>UPPER(VLOOKUP(tbl_raw_data[[#This Row],[Analyst]],Settiings!$A$2:$B$16,2,0))</f>
        <v>SHAHID</v>
      </c>
      <c r="O2074" s="50" t="str">
        <f>TRIM(UPPER(tbl_raw_data[[#This Row],[Outcome]]))</f>
        <v>APPROVE</v>
      </c>
      <c r="P2074" s="50" t="str">
        <f>TRIM(UPPER(tbl_raw_data[[#This Row],[Queue Name]]))</f>
        <v>CONSUMER POST BUREAU</v>
      </c>
      <c r="Q2074" s="50" t="str">
        <f>IF(tbl_raw_data[[#This Row],[Time taken in min]]&lt;=Settiings!$D$2,"SLA_MET","SLA_NOT_MET")</f>
        <v>SLA_MET</v>
      </c>
      <c r="R2074" s="94"/>
    </row>
    <row r="2075" spans="1:18" x14ac:dyDescent="0.3">
      <c r="A2075" s="8" t="s">
        <v>190</v>
      </c>
      <c r="B2075" s="9">
        <v>45136.609479166669</v>
      </c>
      <c r="C2075" s="10">
        <v>45136.62127314815</v>
      </c>
      <c r="D2075" s="11" t="s">
        <v>13</v>
      </c>
      <c r="E2075" s="12" t="s">
        <v>9</v>
      </c>
      <c r="F2075" s="11" t="s">
        <v>10</v>
      </c>
      <c r="G2075" s="13" t="s">
        <v>17</v>
      </c>
      <c r="H2075" s="78"/>
      <c r="I2075" s="48">
        <f>tbl_raw_data[[#This Row],[Date Actioned]]-tbl_raw_data[[#This Row],[Date Tagged]]</f>
        <v>1.1793981480877846E-2</v>
      </c>
      <c r="J2075" s="46">
        <f>HOUR(tbl_raw_data[[#This Row],[Time_taken]])*60+MINUTE(tbl_raw_data[[#This Row],[Time_taken]])+SECOND(tbl_raw_data[[#This Row],[Time_taken]])/60</f>
        <v>16.983333333333334</v>
      </c>
      <c r="K2075" s="52">
        <f>DATE(YEAR(tbl_raw_data[[#This Row],[Date Actioned]]),MONTH(tbl_raw_data[[#This Row],[Date Actioned]]),DAY(tbl_raw_data[[#This Row],[Date Actioned]]))</f>
        <v>45136</v>
      </c>
      <c r="L2075" s="50" t="str">
        <f>UPPER(TEXT(tbl_raw_data[[#This Row],[updated_date]],"MMMM"))</f>
        <v>JULY</v>
      </c>
      <c r="M2075" s="50" t="str">
        <f>"WEEK "&amp; IF(ROUNDUP(DAY(tbl_raw_data[[#This Row],[updated_date]])/7,0)=5,4,ROUNDUP(DAY(tbl_raw_data[[#This Row],[updated_date]])/7,0))</f>
        <v>WEEK 4</v>
      </c>
      <c r="N2075" s="50" t="str">
        <f>UPPER(VLOOKUP(tbl_raw_data[[#This Row],[Analyst]],Settiings!$A$2:$B$16,2,0))</f>
        <v>NITESH</v>
      </c>
      <c r="O2075" s="50" t="str">
        <f>TRIM(UPPER(tbl_raw_data[[#This Row],[Outcome]]))</f>
        <v>APPROVE</v>
      </c>
      <c r="P2075" s="50" t="str">
        <f>TRIM(UPPER(tbl_raw_data[[#This Row],[Queue Name]]))</f>
        <v>CONSUMER EXISTING</v>
      </c>
      <c r="Q2075" s="50" t="str">
        <f>IF(tbl_raw_data[[#This Row],[Time taken in min]]&lt;=Settiings!$D$2,"SLA_MET","SLA_NOT_MET")</f>
        <v>SLA_MET</v>
      </c>
      <c r="R2075" s="94"/>
    </row>
    <row r="2076" spans="1:18" x14ac:dyDescent="0.3">
      <c r="A2076" s="8" t="s">
        <v>191</v>
      </c>
      <c r="B2076" s="9">
        <v>45136.611921296295</v>
      </c>
      <c r="C2076" s="10">
        <v>45136.617627314816</v>
      </c>
      <c r="D2076" s="11" t="s">
        <v>13</v>
      </c>
      <c r="E2076" s="12" t="s">
        <v>47</v>
      </c>
      <c r="F2076" s="11" t="s">
        <v>53</v>
      </c>
      <c r="G2076" s="13" t="s">
        <v>17</v>
      </c>
      <c r="H2076" s="78"/>
      <c r="I2076" s="48">
        <f>tbl_raw_data[[#This Row],[Date Actioned]]-tbl_raw_data[[#This Row],[Date Tagged]]</f>
        <v>5.7060185208683833E-3</v>
      </c>
      <c r="J2076" s="46">
        <f>HOUR(tbl_raw_data[[#This Row],[Time_taken]])*60+MINUTE(tbl_raw_data[[#This Row],[Time_taken]])+SECOND(tbl_raw_data[[#This Row],[Time_taken]])/60</f>
        <v>8.2166666666666668</v>
      </c>
      <c r="K2076" s="52">
        <f>DATE(YEAR(tbl_raw_data[[#This Row],[Date Actioned]]),MONTH(tbl_raw_data[[#This Row],[Date Actioned]]),DAY(tbl_raw_data[[#This Row],[Date Actioned]]))</f>
        <v>45136</v>
      </c>
      <c r="L2076" s="50" t="str">
        <f>UPPER(TEXT(tbl_raw_data[[#This Row],[updated_date]],"MMMM"))</f>
        <v>JULY</v>
      </c>
      <c r="M2076" s="50" t="str">
        <f>"WEEK "&amp; IF(ROUNDUP(DAY(tbl_raw_data[[#This Row],[updated_date]])/7,0)=5,4,ROUNDUP(DAY(tbl_raw_data[[#This Row],[updated_date]])/7,0))</f>
        <v>WEEK 4</v>
      </c>
      <c r="N2076" s="50" t="str">
        <f>UPPER(VLOOKUP(tbl_raw_data[[#This Row],[Analyst]],Settiings!$A$2:$B$16,2,0))</f>
        <v>NAVED</v>
      </c>
      <c r="O2076" s="50" t="str">
        <f>TRIM(UPPER(tbl_raw_data[[#This Row],[Outcome]]))</f>
        <v>APPROVE</v>
      </c>
      <c r="P2076" s="50" t="str">
        <f>TRIM(UPPER(tbl_raw_data[[#This Row],[Queue Name]]))</f>
        <v>CONSUMER PRE BUREAU</v>
      </c>
      <c r="Q2076" s="50" t="str">
        <f>IF(tbl_raw_data[[#This Row],[Time taken in min]]&lt;=Settiings!$D$2,"SLA_MET","SLA_NOT_MET")</f>
        <v>SLA_MET</v>
      </c>
      <c r="R2076" s="94"/>
    </row>
    <row r="2077" spans="1:18" x14ac:dyDescent="0.3">
      <c r="A2077" s="8" t="s">
        <v>192</v>
      </c>
      <c r="B2077" s="9">
        <v>45136.611932870372</v>
      </c>
      <c r="C2077" s="10">
        <v>45136.615057870367</v>
      </c>
      <c r="D2077" s="11" t="s">
        <v>13</v>
      </c>
      <c r="E2077" s="12" t="s">
        <v>9</v>
      </c>
      <c r="F2077" s="11" t="s">
        <v>16</v>
      </c>
      <c r="G2077" s="13" t="s">
        <v>128</v>
      </c>
      <c r="H2077" s="78"/>
      <c r="I2077" s="48">
        <f>tbl_raw_data[[#This Row],[Date Actioned]]-tbl_raw_data[[#This Row],[Date Tagged]]</f>
        <v>3.1249999956344254E-3</v>
      </c>
      <c r="J2077" s="46">
        <f>HOUR(tbl_raw_data[[#This Row],[Time_taken]])*60+MINUTE(tbl_raw_data[[#This Row],[Time_taken]])+SECOND(tbl_raw_data[[#This Row],[Time_taken]])/60</f>
        <v>4.5</v>
      </c>
      <c r="K2077" s="52">
        <f>DATE(YEAR(tbl_raw_data[[#This Row],[Date Actioned]]),MONTH(tbl_raw_data[[#This Row],[Date Actioned]]),DAY(tbl_raw_data[[#This Row],[Date Actioned]]))</f>
        <v>45136</v>
      </c>
      <c r="L2077" s="50" t="str">
        <f>UPPER(TEXT(tbl_raw_data[[#This Row],[updated_date]],"MMMM"))</f>
        <v>JULY</v>
      </c>
      <c r="M2077" s="50" t="str">
        <f>"WEEK "&amp; IF(ROUNDUP(DAY(tbl_raw_data[[#This Row],[updated_date]])/7,0)=5,4,ROUNDUP(DAY(tbl_raw_data[[#This Row],[updated_date]])/7,0))</f>
        <v>WEEK 4</v>
      </c>
      <c r="N2077" s="50" t="str">
        <f>UPPER(VLOOKUP(tbl_raw_data[[#This Row],[Analyst]],Settiings!$A$2:$B$16,2,0))</f>
        <v>CAMROOON</v>
      </c>
      <c r="O2077" s="50" t="str">
        <f>TRIM(UPPER(tbl_raw_data[[#This Row],[Outcome]]))</f>
        <v>APPROVE</v>
      </c>
      <c r="P2077" s="50" t="str">
        <f>TRIM(UPPER(tbl_raw_data[[#This Row],[Queue Name]]))</f>
        <v>CONSUMER EXISTING</v>
      </c>
      <c r="Q2077" s="50" t="str">
        <f>IF(tbl_raw_data[[#This Row],[Time taken in min]]&lt;=Settiings!$D$2,"SLA_MET","SLA_NOT_MET")</f>
        <v>SLA_MET</v>
      </c>
      <c r="R2077" s="94"/>
    </row>
    <row r="2078" spans="1:18" x14ac:dyDescent="0.3">
      <c r="A2078" s="8" t="s">
        <v>193</v>
      </c>
      <c r="B2078" s="9">
        <v>45136.612337962964</v>
      </c>
      <c r="C2078" s="10">
        <v>45136.616805555554</v>
      </c>
      <c r="D2078" s="11" t="s">
        <v>13</v>
      </c>
      <c r="E2078" s="12" t="s">
        <v>19</v>
      </c>
      <c r="F2078" s="11" t="s">
        <v>70</v>
      </c>
      <c r="G2078" s="13" t="s">
        <v>17</v>
      </c>
      <c r="H2078" s="78"/>
      <c r="I2078" s="48">
        <f>tbl_raw_data[[#This Row],[Date Actioned]]-tbl_raw_data[[#This Row],[Date Tagged]]</f>
        <v>4.4675925892079249E-3</v>
      </c>
      <c r="J2078" s="46">
        <f>HOUR(tbl_raw_data[[#This Row],[Time_taken]])*60+MINUTE(tbl_raw_data[[#This Row],[Time_taken]])+SECOND(tbl_raw_data[[#This Row],[Time_taken]])/60</f>
        <v>6.4333333333333336</v>
      </c>
      <c r="K2078" s="52">
        <f>DATE(YEAR(tbl_raw_data[[#This Row],[Date Actioned]]),MONTH(tbl_raw_data[[#This Row],[Date Actioned]]),DAY(tbl_raw_data[[#This Row],[Date Actioned]]))</f>
        <v>45136</v>
      </c>
      <c r="L2078" s="50" t="str">
        <f>UPPER(TEXT(tbl_raw_data[[#This Row],[updated_date]],"MMMM"))</f>
        <v>JULY</v>
      </c>
      <c r="M2078" s="50" t="str">
        <f>"WEEK "&amp; IF(ROUNDUP(DAY(tbl_raw_data[[#This Row],[updated_date]])/7,0)=5,4,ROUNDUP(DAY(tbl_raw_data[[#This Row],[updated_date]])/7,0))</f>
        <v>WEEK 4</v>
      </c>
      <c r="N2078" s="50" t="str">
        <f>UPPER(VLOOKUP(tbl_raw_data[[#This Row],[Analyst]],Settiings!$A$2:$B$16,2,0))</f>
        <v>ASIF</v>
      </c>
      <c r="O2078" s="50" t="str">
        <f>TRIM(UPPER(tbl_raw_data[[#This Row],[Outcome]]))</f>
        <v>APPROVE</v>
      </c>
      <c r="P2078" s="50" t="str">
        <f>TRIM(UPPER(tbl_raw_data[[#This Row],[Queue Name]]))</f>
        <v>CONSUMER POST BUREAU</v>
      </c>
      <c r="Q2078" s="50" t="str">
        <f>IF(tbl_raw_data[[#This Row],[Time taken in min]]&lt;=Settiings!$D$2,"SLA_MET","SLA_NOT_MET")</f>
        <v>SLA_MET</v>
      </c>
      <c r="R2078" s="94"/>
    </row>
    <row r="2079" spans="1:18" x14ac:dyDescent="0.3">
      <c r="A2079" s="8" t="s">
        <v>194</v>
      </c>
      <c r="B2079" s="9">
        <v>45136.613645833335</v>
      </c>
      <c r="C2079" s="10">
        <v>45136.621527777781</v>
      </c>
      <c r="D2079" s="11" t="s">
        <v>13</v>
      </c>
      <c r="E2079" s="12" t="s">
        <v>47</v>
      </c>
      <c r="F2079" s="11" t="s">
        <v>24</v>
      </c>
      <c r="G2079" s="13" t="s">
        <v>17</v>
      </c>
      <c r="H2079" s="78"/>
      <c r="I2079" s="48">
        <f>tbl_raw_data[[#This Row],[Date Actioned]]-tbl_raw_data[[#This Row],[Date Tagged]]</f>
        <v>7.8819444461259991E-3</v>
      </c>
      <c r="J2079" s="46">
        <f>HOUR(tbl_raw_data[[#This Row],[Time_taken]])*60+MINUTE(tbl_raw_data[[#This Row],[Time_taken]])+SECOND(tbl_raw_data[[#This Row],[Time_taken]])/60</f>
        <v>11.35</v>
      </c>
      <c r="K2079" s="52">
        <f>DATE(YEAR(tbl_raw_data[[#This Row],[Date Actioned]]),MONTH(tbl_raw_data[[#This Row],[Date Actioned]]),DAY(tbl_raw_data[[#This Row],[Date Actioned]]))</f>
        <v>45136</v>
      </c>
      <c r="L2079" s="50" t="str">
        <f>UPPER(TEXT(tbl_raw_data[[#This Row],[updated_date]],"MMMM"))</f>
        <v>JULY</v>
      </c>
      <c r="M2079" s="50" t="str">
        <f>"WEEK "&amp; IF(ROUNDUP(DAY(tbl_raw_data[[#This Row],[updated_date]])/7,0)=5,4,ROUNDUP(DAY(tbl_raw_data[[#This Row],[updated_date]])/7,0))</f>
        <v>WEEK 4</v>
      </c>
      <c r="N2079" s="50" t="str">
        <f>UPPER(VLOOKUP(tbl_raw_data[[#This Row],[Analyst]],Settiings!$A$2:$B$16,2,0))</f>
        <v>QUADIR</v>
      </c>
      <c r="O2079" s="50" t="str">
        <f>TRIM(UPPER(tbl_raw_data[[#This Row],[Outcome]]))</f>
        <v>APPROVE</v>
      </c>
      <c r="P2079" s="50" t="str">
        <f>TRIM(UPPER(tbl_raw_data[[#This Row],[Queue Name]]))</f>
        <v>CONSUMER PRE BUREAU</v>
      </c>
      <c r="Q2079" s="50" t="str">
        <f>IF(tbl_raw_data[[#This Row],[Time taken in min]]&lt;=Settiings!$D$2,"SLA_MET","SLA_NOT_MET")</f>
        <v>SLA_MET</v>
      </c>
      <c r="R2079" s="94"/>
    </row>
    <row r="2080" spans="1:18" x14ac:dyDescent="0.3">
      <c r="A2080" s="8" t="s">
        <v>195</v>
      </c>
      <c r="B2080" s="9">
        <v>45136.61383101852</v>
      </c>
      <c r="C2080" s="10">
        <v>45136.625474537039</v>
      </c>
      <c r="D2080" s="11" t="s">
        <v>13</v>
      </c>
      <c r="E2080" s="12" t="s">
        <v>19</v>
      </c>
      <c r="F2080" s="11" t="s">
        <v>76</v>
      </c>
      <c r="G2080" s="13" t="s">
        <v>77</v>
      </c>
      <c r="H2080" s="78"/>
      <c r="I2080" s="48">
        <f>tbl_raw_data[[#This Row],[Date Actioned]]-tbl_raw_data[[#This Row],[Date Tagged]]</f>
        <v>1.1643518519122154E-2</v>
      </c>
      <c r="J2080" s="46">
        <f>HOUR(tbl_raw_data[[#This Row],[Time_taken]])*60+MINUTE(tbl_raw_data[[#This Row],[Time_taken]])+SECOND(tbl_raw_data[[#This Row],[Time_taken]])/60</f>
        <v>16.766666666666666</v>
      </c>
      <c r="K2080" s="52">
        <f>DATE(YEAR(tbl_raw_data[[#This Row],[Date Actioned]]),MONTH(tbl_raw_data[[#This Row],[Date Actioned]]),DAY(tbl_raw_data[[#This Row],[Date Actioned]]))</f>
        <v>45136</v>
      </c>
      <c r="L2080" s="50" t="str">
        <f>UPPER(TEXT(tbl_raw_data[[#This Row],[updated_date]],"MMMM"))</f>
        <v>JULY</v>
      </c>
      <c r="M2080" s="50" t="str">
        <f>"WEEK "&amp; IF(ROUNDUP(DAY(tbl_raw_data[[#This Row],[updated_date]])/7,0)=5,4,ROUNDUP(DAY(tbl_raw_data[[#This Row],[updated_date]])/7,0))</f>
        <v>WEEK 4</v>
      </c>
      <c r="N2080" s="50" t="str">
        <f>UPPER(VLOOKUP(tbl_raw_data[[#This Row],[Analyst]],Settiings!$A$2:$B$16,2,0))</f>
        <v>ROHAN</v>
      </c>
      <c r="O2080" s="50" t="str">
        <f>TRIM(UPPER(tbl_raw_data[[#This Row],[Outcome]]))</f>
        <v>APPROVE</v>
      </c>
      <c r="P2080" s="50" t="str">
        <f>TRIM(UPPER(tbl_raw_data[[#This Row],[Queue Name]]))</f>
        <v>CONSUMER POST BUREAU</v>
      </c>
      <c r="Q2080" s="50" t="str">
        <f>IF(tbl_raw_data[[#This Row],[Time taken in min]]&lt;=Settiings!$D$2,"SLA_MET","SLA_NOT_MET")</f>
        <v>SLA_MET</v>
      </c>
      <c r="R2080" s="94"/>
    </row>
    <row r="2081" spans="1:18" x14ac:dyDescent="0.3">
      <c r="A2081" s="8" t="s">
        <v>197</v>
      </c>
      <c r="B2081" s="9">
        <v>45136.616944444446</v>
      </c>
      <c r="C2081" s="10">
        <v>45136.622650462959</v>
      </c>
      <c r="D2081" s="11" t="s">
        <v>17</v>
      </c>
      <c r="E2081" s="12" t="s">
        <v>19</v>
      </c>
      <c r="F2081" s="11" t="s">
        <v>50</v>
      </c>
      <c r="G2081" s="13"/>
      <c r="H2081" s="78"/>
      <c r="I2081" s="48">
        <f>tbl_raw_data[[#This Row],[Date Actioned]]-tbl_raw_data[[#This Row],[Date Tagged]]</f>
        <v>5.7060185135924257E-3</v>
      </c>
      <c r="J2081" s="46">
        <f>HOUR(tbl_raw_data[[#This Row],[Time_taken]])*60+MINUTE(tbl_raw_data[[#This Row],[Time_taken]])+SECOND(tbl_raw_data[[#This Row],[Time_taken]])/60</f>
        <v>8.2166666666666668</v>
      </c>
      <c r="K2081" s="52">
        <f>DATE(YEAR(tbl_raw_data[[#This Row],[Date Actioned]]),MONTH(tbl_raw_data[[#This Row],[Date Actioned]]),DAY(tbl_raw_data[[#This Row],[Date Actioned]]))</f>
        <v>45136</v>
      </c>
      <c r="L2081" s="50" t="str">
        <f>UPPER(TEXT(tbl_raw_data[[#This Row],[updated_date]],"MMMM"))</f>
        <v>JULY</v>
      </c>
      <c r="M2081" s="50" t="str">
        <f>"WEEK "&amp; IF(ROUNDUP(DAY(tbl_raw_data[[#This Row],[updated_date]])/7,0)=5,4,ROUNDUP(DAY(tbl_raw_data[[#This Row],[updated_date]])/7,0))</f>
        <v>WEEK 4</v>
      </c>
      <c r="N2081" s="50" t="str">
        <f>UPPER(VLOOKUP(tbl_raw_data[[#This Row],[Analyst]],Settiings!$A$2:$B$16,2,0))</f>
        <v>SHAHID</v>
      </c>
      <c r="O2081" s="50" t="str">
        <f>TRIM(UPPER(tbl_raw_data[[#This Row],[Outcome]]))</f>
        <v>APPROVE</v>
      </c>
      <c r="P2081" s="50" t="str">
        <f>TRIM(UPPER(tbl_raw_data[[#This Row],[Queue Name]]))</f>
        <v>CONSUMER POST BUREAU</v>
      </c>
      <c r="Q2081" s="50" t="str">
        <f>IF(tbl_raw_data[[#This Row],[Time taken in min]]&lt;=Settiings!$D$2,"SLA_MET","SLA_NOT_MET")</f>
        <v>SLA_MET</v>
      </c>
      <c r="R2081" s="94"/>
    </row>
    <row r="2082" spans="1:18" x14ac:dyDescent="0.3">
      <c r="A2082" s="8" t="s">
        <v>198</v>
      </c>
      <c r="B2082" s="9">
        <v>45136.617118055554</v>
      </c>
      <c r="C2082" s="10">
        <v>45136.625578703701</v>
      </c>
      <c r="D2082" s="11" t="s">
        <v>13</v>
      </c>
      <c r="E2082" s="12" t="s">
        <v>9</v>
      </c>
      <c r="F2082" s="11" t="s">
        <v>53</v>
      </c>
      <c r="G2082" s="13" t="s">
        <v>17</v>
      </c>
      <c r="H2082" s="78"/>
      <c r="I2082" s="48">
        <f>tbl_raw_data[[#This Row],[Date Actioned]]-tbl_raw_data[[#This Row],[Date Tagged]]</f>
        <v>8.4606481468654238E-3</v>
      </c>
      <c r="J2082" s="46">
        <f>HOUR(tbl_raw_data[[#This Row],[Time_taken]])*60+MINUTE(tbl_raw_data[[#This Row],[Time_taken]])+SECOND(tbl_raw_data[[#This Row],[Time_taken]])/60</f>
        <v>12.183333333333334</v>
      </c>
      <c r="K2082" s="52">
        <f>DATE(YEAR(tbl_raw_data[[#This Row],[Date Actioned]]),MONTH(tbl_raw_data[[#This Row],[Date Actioned]]),DAY(tbl_raw_data[[#This Row],[Date Actioned]]))</f>
        <v>45136</v>
      </c>
      <c r="L2082" s="50" t="str">
        <f>UPPER(TEXT(tbl_raw_data[[#This Row],[updated_date]],"MMMM"))</f>
        <v>JULY</v>
      </c>
      <c r="M2082" s="50" t="str">
        <f>"WEEK "&amp; IF(ROUNDUP(DAY(tbl_raw_data[[#This Row],[updated_date]])/7,0)=5,4,ROUNDUP(DAY(tbl_raw_data[[#This Row],[updated_date]])/7,0))</f>
        <v>WEEK 4</v>
      </c>
      <c r="N2082" s="50" t="str">
        <f>UPPER(VLOOKUP(tbl_raw_data[[#This Row],[Analyst]],Settiings!$A$2:$B$16,2,0))</f>
        <v>NAVED</v>
      </c>
      <c r="O2082" s="50" t="str">
        <f>TRIM(UPPER(tbl_raw_data[[#This Row],[Outcome]]))</f>
        <v>APPROVE</v>
      </c>
      <c r="P2082" s="50" t="str">
        <f>TRIM(UPPER(tbl_raw_data[[#This Row],[Queue Name]]))</f>
        <v>CONSUMER EXISTING</v>
      </c>
      <c r="Q2082" s="50" t="str">
        <f>IF(tbl_raw_data[[#This Row],[Time taken in min]]&lt;=Settiings!$D$2,"SLA_MET","SLA_NOT_MET")</f>
        <v>SLA_MET</v>
      </c>
      <c r="R2082" s="94"/>
    </row>
    <row r="2083" spans="1:18" x14ac:dyDescent="0.3">
      <c r="A2083" s="8" t="s">
        <v>199</v>
      </c>
      <c r="B2083" s="9">
        <v>45136.618449074071</v>
      </c>
      <c r="C2083" s="10">
        <v>45136.623472222222</v>
      </c>
      <c r="D2083" s="11" t="s">
        <v>13</v>
      </c>
      <c r="E2083" s="12" t="s">
        <v>19</v>
      </c>
      <c r="F2083" s="11" t="s">
        <v>70</v>
      </c>
      <c r="G2083" s="13" t="s">
        <v>200</v>
      </c>
      <c r="H2083" s="78"/>
      <c r="I2083" s="48">
        <f>tbl_raw_data[[#This Row],[Date Actioned]]-tbl_raw_data[[#This Row],[Date Tagged]]</f>
        <v>5.02314815093996E-3</v>
      </c>
      <c r="J2083" s="46">
        <f>HOUR(tbl_raw_data[[#This Row],[Time_taken]])*60+MINUTE(tbl_raw_data[[#This Row],[Time_taken]])+SECOND(tbl_raw_data[[#This Row],[Time_taken]])/60</f>
        <v>7.2333333333333334</v>
      </c>
      <c r="K2083" s="52">
        <f>DATE(YEAR(tbl_raw_data[[#This Row],[Date Actioned]]),MONTH(tbl_raw_data[[#This Row],[Date Actioned]]),DAY(tbl_raw_data[[#This Row],[Date Actioned]]))</f>
        <v>45136</v>
      </c>
      <c r="L2083" s="50" t="str">
        <f>UPPER(TEXT(tbl_raw_data[[#This Row],[updated_date]],"MMMM"))</f>
        <v>JULY</v>
      </c>
      <c r="M2083" s="50" t="str">
        <f>"WEEK "&amp; IF(ROUNDUP(DAY(tbl_raw_data[[#This Row],[updated_date]])/7,0)=5,4,ROUNDUP(DAY(tbl_raw_data[[#This Row],[updated_date]])/7,0))</f>
        <v>WEEK 4</v>
      </c>
      <c r="N2083" s="50" t="str">
        <f>UPPER(VLOOKUP(tbl_raw_data[[#This Row],[Analyst]],Settiings!$A$2:$B$16,2,0))</f>
        <v>ASIF</v>
      </c>
      <c r="O2083" s="50" t="str">
        <f>TRIM(UPPER(tbl_raw_data[[#This Row],[Outcome]]))</f>
        <v>APPROVE</v>
      </c>
      <c r="P2083" s="50" t="str">
        <f>TRIM(UPPER(tbl_raw_data[[#This Row],[Queue Name]]))</f>
        <v>CONSUMER POST BUREAU</v>
      </c>
      <c r="Q2083" s="50" t="str">
        <f>IF(tbl_raw_data[[#This Row],[Time taken in min]]&lt;=Settiings!$D$2,"SLA_MET","SLA_NOT_MET")</f>
        <v>SLA_MET</v>
      </c>
      <c r="R2083" s="94"/>
    </row>
    <row r="2084" spans="1:18" x14ac:dyDescent="0.3">
      <c r="A2084" s="8" t="s">
        <v>201</v>
      </c>
      <c r="B2084" s="9">
        <v>45136.618854166663</v>
      </c>
      <c r="C2084" s="10">
        <v>45136.623923611114</v>
      </c>
      <c r="D2084" s="11" t="s">
        <v>13</v>
      </c>
      <c r="E2084" s="12" t="s">
        <v>9</v>
      </c>
      <c r="F2084" s="11" t="s">
        <v>65</v>
      </c>
      <c r="G2084" s="13" t="s">
        <v>77</v>
      </c>
      <c r="H2084" s="78"/>
      <c r="I2084" s="48">
        <f>tbl_raw_data[[#This Row],[Date Actioned]]-tbl_raw_data[[#This Row],[Date Tagged]]</f>
        <v>5.069444450782612E-3</v>
      </c>
      <c r="J2084" s="46">
        <f>HOUR(tbl_raw_data[[#This Row],[Time_taken]])*60+MINUTE(tbl_raw_data[[#This Row],[Time_taken]])+SECOND(tbl_raw_data[[#This Row],[Time_taken]])/60</f>
        <v>7.3</v>
      </c>
      <c r="K2084" s="52">
        <f>DATE(YEAR(tbl_raw_data[[#This Row],[Date Actioned]]),MONTH(tbl_raw_data[[#This Row],[Date Actioned]]),DAY(tbl_raw_data[[#This Row],[Date Actioned]]))</f>
        <v>45136</v>
      </c>
      <c r="L2084" s="50" t="str">
        <f>UPPER(TEXT(tbl_raw_data[[#This Row],[updated_date]],"MMMM"))</f>
        <v>JULY</v>
      </c>
      <c r="M2084" s="50" t="str">
        <f>"WEEK "&amp; IF(ROUNDUP(DAY(tbl_raw_data[[#This Row],[updated_date]])/7,0)=5,4,ROUNDUP(DAY(tbl_raw_data[[#This Row],[updated_date]])/7,0))</f>
        <v>WEEK 4</v>
      </c>
      <c r="N2084" s="50" t="str">
        <f>UPPER(VLOOKUP(tbl_raw_data[[#This Row],[Analyst]],Settiings!$A$2:$B$16,2,0))</f>
        <v>SAM</v>
      </c>
      <c r="O2084" s="50" t="str">
        <f>TRIM(UPPER(tbl_raw_data[[#This Row],[Outcome]]))</f>
        <v>APPROVE</v>
      </c>
      <c r="P2084" s="50" t="str">
        <f>TRIM(UPPER(tbl_raw_data[[#This Row],[Queue Name]]))</f>
        <v>CONSUMER EXISTING</v>
      </c>
      <c r="Q2084" s="50" t="str">
        <f>IF(tbl_raw_data[[#This Row],[Time taken in min]]&lt;=Settiings!$D$2,"SLA_MET","SLA_NOT_MET")</f>
        <v>SLA_MET</v>
      </c>
      <c r="R2084" s="94"/>
    </row>
    <row r="2085" spans="1:18" x14ac:dyDescent="0.3">
      <c r="A2085" s="8" t="s">
        <v>202</v>
      </c>
      <c r="B2085" s="9">
        <v>45136.620381944442</v>
      </c>
      <c r="C2085" s="10">
        <v>45136.625833333332</v>
      </c>
      <c r="D2085" s="11" t="s">
        <v>17</v>
      </c>
      <c r="E2085" s="12" t="s">
        <v>9</v>
      </c>
      <c r="F2085" s="11" t="s">
        <v>50</v>
      </c>
      <c r="G2085" s="13"/>
      <c r="H2085" s="78"/>
      <c r="I2085" s="48">
        <f>tbl_raw_data[[#This Row],[Date Actioned]]-tbl_raw_data[[#This Row],[Date Tagged]]</f>
        <v>5.4513888899236917E-3</v>
      </c>
      <c r="J2085" s="46">
        <f>HOUR(tbl_raw_data[[#This Row],[Time_taken]])*60+MINUTE(tbl_raw_data[[#This Row],[Time_taken]])+SECOND(tbl_raw_data[[#This Row],[Time_taken]])/60</f>
        <v>7.85</v>
      </c>
      <c r="K2085" s="52">
        <f>DATE(YEAR(tbl_raw_data[[#This Row],[Date Actioned]]),MONTH(tbl_raw_data[[#This Row],[Date Actioned]]),DAY(tbl_raw_data[[#This Row],[Date Actioned]]))</f>
        <v>45136</v>
      </c>
      <c r="L2085" s="50" t="str">
        <f>UPPER(TEXT(tbl_raw_data[[#This Row],[updated_date]],"MMMM"))</f>
        <v>JULY</v>
      </c>
      <c r="M2085" s="50" t="str">
        <f>"WEEK "&amp; IF(ROUNDUP(DAY(tbl_raw_data[[#This Row],[updated_date]])/7,0)=5,4,ROUNDUP(DAY(tbl_raw_data[[#This Row],[updated_date]])/7,0))</f>
        <v>WEEK 4</v>
      </c>
      <c r="N2085" s="50" t="str">
        <f>UPPER(VLOOKUP(tbl_raw_data[[#This Row],[Analyst]],Settiings!$A$2:$B$16,2,0))</f>
        <v>SHAHID</v>
      </c>
      <c r="O2085" s="50" t="str">
        <f>TRIM(UPPER(tbl_raw_data[[#This Row],[Outcome]]))</f>
        <v>APPROVE</v>
      </c>
      <c r="P2085" s="50" t="str">
        <f>TRIM(UPPER(tbl_raw_data[[#This Row],[Queue Name]]))</f>
        <v>CONSUMER EXISTING</v>
      </c>
      <c r="Q2085" s="50" t="str">
        <f>IF(tbl_raw_data[[#This Row],[Time taken in min]]&lt;=Settiings!$D$2,"SLA_MET","SLA_NOT_MET")</f>
        <v>SLA_MET</v>
      </c>
      <c r="R2085" s="94"/>
    </row>
    <row r="2086" spans="1:18" x14ac:dyDescent="0.3">
      <c r="A2086" s="8" t="s">
        <v>203</v>
      </c>
      <c r="B2086" s="9">
        <v>45136.620474537034</v>
      </c>
      <c r="C2086" s="10">
        <v>45136.631724537037</v>
      </c>
      <c r="D2086" s="11" t="s">
        <v>17</v>
      </c>
      <c r="E2086" s="12" t="s">
        <v>19</v>
      </c>
      <c r="F2086" s="11" t="s">
        <v>50</v>
      </c>
      <c r="G2086" s="13"/>
      <c r="H2086" s="78"/>
      <c r="I2086" s="48">
        <f>tbl_raw_data[[#This Row],[Date Actioned]]-tbl_raw_data[[#This Row],[Date Tagged]]</f>
        <v>1.1250000003201421E-2</v>
      </c>
      <c r="J2086" s="46">
        <f>HOUR(tbl_raw_data[[#This Row],[Time_taken]])*60+MINUTE(tbl_raw_data[[#This Row],[Time_taken]])+SECOND(tbl_raw_data[[#This Row],[Time_taken]])/60</f>
        <v>16.2</v>
      </c>
      <c r="K2086" s="52">
        <f>DATE(YEAR(tbl_raw_data[[#This Row],[Date Actioned]]),MONTH(tbl_raw_data[[#This Row],[Date Actioned]]),DAY(tbl_raw_data[[#This Row],[Date Actioned]]))</f>
        <v>45136</v>
      </c>
      <c r="L2086" s="50" t="str">
        <f>UPPER(TEXT(tbl_raw_data[[#This Row],[updated_date]],"MMMM"))</f>
        <v>JULY</v>
      </c>
      <c r="M2086" s="50" t="str">
        <f>"WEEK "&amp; IF(ROUNDUP(DAY(tbl_raw_data[[#This Row],[updated_date]])/7,0)=5,4,ROUNDUP(DAY(tbl_raw_data[[#This Row],[updated_date]])/7,0))</f>
        <v>WEEK 4</v>
      </c>
      <c r="N2086" s="50" t="str">
        <f>UPPER(VLOOKUP(tbl_raw_data[[#This Row],[Analyst]],Settiings!$A$2:$B$16,2,0))</f>
        <v>SHAHID</v>
      </c>
      <c r="O2086" s="50" t="str">
        <f>TRIM(UPPER(tbl_raw_data[[#This Row],[Outcome]]))</f>
        <v>APPROVE</v>
      </c>
      <c r="P2086" s="50" t="str">
        <f>TRIM(UPPER(tbl_raw_data[[#This Row],[Queue Name]]))</f>
        <v>CONSUMER POST BUREAU</v>
      </c>
      <c r="Q2086" s="50" t="str">
        <f>IF(tbl_raw_data[[#This Row],[Time taken in min]]&lt;=Settiings!$D$2,"SLA_MET","SLA_NOT_MET")</f>
        <v>SLA_MET</v>
      </c>
      <c r="R2086" s="94"/>
    </row>
    <row r="2087" spans="1:18" x14ac:dyDescent="0.3">
      <c r="A2087" s="8" t="s">
        <v>204</v>
      </c>
      <c r="B2087" s="9">
        <v>45136.622893518521</v>
      </c>
      <c r="C2087" s="10">
        <v>45136.625659722224</v>
      </c>
      <c r="D2087" s="11" t="s">
        <v>13</v>
      </c>
      <c r="E2087" s="12" t="s">
        <v>19</v>
      </c>
      <c r="F2087" s="11" t="s">
        <v>24</v>
      </c>
      <c r="G2087" s="13" t="s">
        <v>77</v>
      </c>
      <c r="H2087" s="78"/>
      <c r="I2087" s="48">
        <f>tbl_raw_data[[#This Row],[Date Actioned]]-tbl_raw_data[[#This Row],[Date Tagged]]</f>
        <v>2.7662037027766928E-3</v>
      </c>
      <c r="J2087" s="46">
        <f>HOUR(tbl_raw_data[[#This Row],[Time_taken]])*60+MINUTE(tbl_raw_data[[#This Row],[Time_taken]])+SECOND(tbl_raw_data[[#This Row],[Time_taken]])/60</f>
        <v>3.9833333333333334</v>
      </c>
      <c r="K2087" s="52">
        <f>DATE(YEAR(tbl_raw_data[[#This Row],[Date Actioned]]),MONTH(tbl_raw_data[[#This Row],[Date Actioned]]),DAY(tbl_raw_data[[#This Row],[Date Actioned]]))</f>
        <v>45136</v>
      </c>
      <c r="L2087" s="50" t="str">
        <f>UPPER(TEXT(tbl_raw_data[[#This Row],[updated_date]],"MMMM"))</f>
        <v>JULY</v>
      </c>
      <c r="M2087" s="50" t="str">
        <f>"WEEK "&amp; IF(ROUNDUP(DAY(tbl_raw_data[[#This Row],[updated_date]])/7,0)=5,4,ROUNDUP(DAY(tbl_raw_data[[#This Row],[updated_date]])/7,0))</f>
        <v>WEEK 4</v>
      </c>
      <c r="N2087" s="50" t="str">
        <f>UPPER(VLOOKUP(tbl_raw_data[[#This Row],[Analyst]],Settiings!$A$2:$B$16,2,0))</f>
        <v>QUADIR</v>
      </c>
      <c r="O2087" s="50" t="str">
        <f>TRIM(UPPER(tbl_raw_data[[#This Row],[Outcome]]))</f>
        <v>APPROVE</v>
      </c>
      <c r="P2087" s="50" t="str">
        <f>TRIM(UPPER(tbl_raw_data[[#This Row],[Queue Name]]))</f>
        <v>CONSUMER POST BUREAU</v>
      </c>
      <c r="Q2087" s="50" t="str">
        <f>IF(tbl_raw_data[[#This Row],[Time taken in min]]&lt;=Settiings!$D$2,"SLA_MET","SLA_NOT_MET")</f>
        <v>SLA_MET</v>
      </c>
      <c r="R2087" s="94"/>
    </row>
    <row r="2088" spans="1:18" x14ac:dyDescent="0.3">
      <c r="A2088" s="8" t="s">
        <v>205</v>
      </c>
      <c r="B2088" s="9">
        <v>45136.624143518522</v>
      </c>
      <c r="C2088" s="10">
        <v>45136.626319444447</v>
      </c>
      <c r="D2088" s="11" t="s">
        <v>13</v>
      </c>
      <c r="E2088" s="12" t="s">
        <v>9</v>
      </c>
      <c r="F2088" s="11" t="s">
        <v>65</v>
      </c>
      <c r="G2088" s="13" t="s">
        <v>128</v>
      </c>
      <c r="H2088" s="78"/>
      <c r="I2088" s="48">
        <f>tbl_raw_data[[#This Row],[Date Actioned]]-tbl_raw_data[[#This Row],[Date Tagged]]</f>
        <v>2.1759259252576157E-3</v>
      </c>
      <c r="J2088" s="46">
        <f>HOUR(tbl_raw_data[[#This Row],[Time_taken]])*60+MINUTE(tbl_raw_data[[#This Row],[Time_taken]])+SECOND(tbl_raw_data[[#This Row],[Time_taken]])/60</f>
        <v>3.1333333333333333</v>
      </c>
      <c r="K2088" s="52">
        <f>DATE(YEAR(tbl_raw_data[[#This Row],[Date Actioned]]),MONTH(tbl_raw_data[[#This Row],[Date Actioned]]),DAY(tbl_raw_data[[#This Row],[Date Actioned]]))</f>
        <v>45136</v>
      </c>
      <c r="L2088" s="50" t="str">
        <f>UPPER(TEXT(tbl_raw_data[[#This Row],[updated_date]],"MMMM"))</f>
        <v>JULY</v>
      </c>
      <c r="M2088" s="50" t="str">
        <f>"WEEK "&amp; IF(ROUNDUP(DAY(tbl_raw_data[[#This Row],[updated_date]])/7,0)=5,4,ROUNDUP(DAY(tbl_raw_data[[#This Row],[updated_date]])/7,0))</f>
        <v>WEEK 4</v>
      </c>
      <c r="N2088" s="50" t="str">
        <f>UPPER(VLOOKUP(tbl_raw_data[[#This Row],[Analyst]],Settiings!$A$2:$B$16,2,0))</f>
        <v>SAM</v>
      </c>
      <c r="O2088" s="50" t="str">
        <f>TRIM(UPPER(tbl_raw_data[[#This Row],[Outcome]]))</f>
        <v>APPROVE</v>
      </c>
      <c r="P2088" s="50" t="str">
        <f>TRIM(UPPER(tbl_raw_data[[#This Row],[Queue Name]]))</f>
        <v>CONSUMER EXISTING</v>
      </c>
      <c r="Q2088" s="50" t="str">
        <f>IF(tbl_raw_data[[#This Row],[Time taken in min]]&lt;=Settiings!$D$2,"SLA_MET","SLA_NOT_MET")</f>
        <v>SLA_MET</v>
      </c>
      <c r="R2088" s="94"/>
    </row>
    <row r="2089" spans="1:18" x14ac:dyDescent="0.3">
      <c r="A2089" s="8" t="s">
        <v>206</v>
      </c>
      <c r="B2089" s="9">
        <v>45136.62599537037</v>
      </c>
      <c r="C2089" s="10">
        <v>45136.632638888892</v>
      </c>
      <c r="D2089" s="11" t="s">
        <v>27</v>
      </c>
      <c r="E2089" s="12" t="s">
        <v>9</v>
      </c>
      <c r="F2089" s="11" t="s">
        <v>24</v>
      </c>
      <c r="G2089" s="13" t="s">
        <v>207</v>
      </c>
      <c r="H2089" s="78"/>
      <c r="I2089" s="48">
        <f>tbl_raw_data[[#This Row],[Date Actioned]]-tbl_raw_data[[#This Row],[Date Tagged]]</f>
        <v>6.6435185217414983E-3</v>
      </c>
      <c r="J2089" s="46">
        <f>HOUR(tbl_raw_data[[#This Row],[Time_taken]])*60+MINUTE(tbl_raw_data[[#This Row],[Time_taken]])+SECOND(tbl_raw_data[[#This Row],[Time_taken]])/60</f>
        <v>9.5666666666666664</v>
      </c>
      <c r="K2089" s="52">
        <f>DATE(YEAR(tbl_raw_data[[#This Row],[Date Actioned]]),MONTH(tbl_raw_data[[#This Row],[Date Actioned]]),DAY(tbl_raw_data[[#This Row],[Date Actioned]]))</f>
        <v>45136</v>
      </c>
      <c r="L2089" s="50" t="str">
        <f>UPPER(TEXT(tbl_raw_data[[#This Row],[updated_date]],"MMMM"))</f>
        <v>JULY</v>
      </c>
      <c r="M2089" s="50" t="str">
        <f>"WEEK "&amp; IF(ROUNDUP(DAY(tbl_raw_data[[#This Row],[updated_date]])/7,0)=5,4,ROUNDUP(DAY(tbl_raw_data[[#This Row],[updated_date]])/7,0))</f>
        <v>WEEK 4</v>
      </c>
      <c r="N2089" s="50" t="str">
        <f>UPPER(VLOOKUP(tbl_raw_data[[#This Row],[Analyst]],Settiings!$A$2:$B$16,2,0))</f>
        <v>QUADIR</v>
      </c>
      <c r="O2089" s="50" t="str">
        <f>TRIM(UPPER(tbl_raw_data[[#This Row],[Outcome]]))</f>
        <v>DECLINE</v>
      </c>
      <c r="P2089" s="50" t="str">
        <f>TRIM(UPPER(tbl_raw_data[[#This Row],[Queue Name]]))</f>
        <v>CONSUMER EXISTING</v>
      </c>
      <c r="Q2089" s="50" t="str">
        <f>IF(tbl_raw_data[[#This Row],[Time taken in min]]&lt;=Settiings!$D$2,"SLA_MET","SLA_NOT_MET")</f>
        <v>SLA_MET</v>
      </c>
      <c r="R2089" s="94"/>
    </row>
    <row r="2090" spans="1:18" x14ac:dyDescent="0.3">
      <c r="A2090" s="8" t="s">
        <v>208</v>
      </c>
      <c r="B2090" s="9">
        <v>45136.627638888887</v>
      </c>
      <c r="C2090" s="10">
        <v>45136.631331018521</v>
      </c>
      <c r="D2090" s="11" t="s">
        <v>13</v>
      </c>
      <c r="E2090" s="12" t="s">
        <v>19</v>
      </c>
      <c r="F2090" s="11" t="s">
        <v>65</v>
      </c>
      <c r="G2090" s="13" t="s">
        <v>77</v>
      </c>
      <c r="H2090" s="78"/>
      <c r="I2090" s="48">
        <f>tbl_raw_data[[#This Row],[Date Actioned]]-tbl_raw_data[[#This Row],[Date Tagged]]</f>
        <v>3.6921296341461129E-3</v>
      </c>
      <c r="J2090" s="46">
        <f>HOUR(tbl_raw_data[[#This Row],[Time_taken]])*60+MINUTE(tbl_raw_data[[#This Row],[Time_taken]])+SECOND(tbl_raw_data[[#This Row],[Time_taken]])/60</f>
        <v>5.3166666666666664</v>
      </c>
      <c r="K2090" s="52">
        <f>DATE(YEAR(tbl_raw_data[[#This Row],[Date Actioned]]),MONTH(tbl_raw_data[[#This Row],[Date Actioned]]),DAY(tbl_raw_data[[#This Row],[Date Actioned]]))</f>
        <v>45136</v>
      </c>
      <c r="L2090" s="50" t="str">
        <f>UPPER(TEXT(tbl_raw_data[[#This Row],[updated_date]],"MMMM"))</f>
        <v>JULY</v>
      </c>
      <c r="M2090" s="50" t="str">
        <f>"WEEK "&amp; IF(ROUNDUP(DAY(tbl_raw_data[[#This Row],[updated_date]])/7,0)=5,4,ROUNDUP(DAY(tbl_raw_data[[#This Row],[updated_date]])/7,0))</f>
        <v>WEEK 4</v>
      </c>
      <c r="N2090" s="50" t="str">
        <f>UPPER(VLOOKUP(tbl_raw_data[[#This Row],[Analyst]],Settiings!$A$2:$B$16,2,0))</f>
        <v>SAM</v>
      </c>
      <c r="O2090" s="50" t="str">
        <f>TRIM(UPPER(tbl_raw_data[[#This Row],[Outcome]]))</f>
        <v>APPROVE</v>
      </c>
      <c r="P2090" s="50" t="str">
        <f>TRIM(UPPER(tbl_raw_data[[#This Row],[Queue Name]]))</f>
        <v>CONSUMER POST BUREAU</v>
      </c>
      <c r="Q2090" s="50" t="str">
        <f>IF(tbl_raw_data[[#This Row],[Time taken in min]]&lt;=Settiings!$D$2,"SLA_MET","SLA_NOT_MET")</f>
        <v>SLA_MET</v>
      </c>
      <c r="R2090" s="94"/>
    </row>
    <row r="2091" spans="1:18" x14ac:dyDescent="0.3">
      <c r="A2091" s="8" t="s">
        <v>211</v>
      </c>
      <c r="B2091" s="9">
        <v>45136.62939814815</v>
      </c>
      <c r="C2091" s="10">
        <v>45136.637986111113</v>
      </c>
      <c r="D2091" s="11" t="s">
        <v>13</v>
      </c>
      <c r="E2091" s="12" t="s">
        <v>47</v>
      </c>
      <c r="F2091" s="11" t="s">
        <v>53</v>
      </c>
      <c r="G2091" s="13" t="s">
        <v>41</v>
      </c>
      <c r="H2091" s="78"/>
      <c r="I2091" s="48">
        <f>tbl_raw_data[[#This Row],[Date Actioned]]-tbl_raw_data[[#This Row],[Date Tagged]]</f>
        <v>8.5879629623377696E-3</v>
      </c>
      <c r="J2091" s="46">
        <f>HOUR(tbl_raw_data[[#This Row],[Time_taken]])*60+MINUTE(tbl_raw_data[[#This Row],[Time_taken]])+SECOND(tbl_raw_data[[#This Row],[Time_taken]])/60</f>
        <v>12.366666666666667</v>
      </c>
      <c r="K2091" s="52">
        <f>DATE(YEAR(tbl_raw_data[[#This Row],[Date Actioned]]),MONTH(tbl_raw_data[[#This Row],[Date Actioned]]),DAY(tbl_raw_data[[#This Row],[Date Actioned]]))</f>
        <v>45136</v>
      </c>
      <c r="L2091" s="50" t="str">
        <f>UPPER(TEXT(tbl_raw_data[[#This Row],[updated_date]],"MMMM"))</f>
        <v>JULY</v>
      </c>
      <c r="M2091" s="50" t="str">
        <f>"WEEK "&amp; IF(ROUNDUP(DAY(tbl_raw_data[[#This Row],[updated_date]])/7,0)=5,4,ROUNDUP(DAY(tbl_raw_data[[#This Row],[updated_date]])/7,0))</f>
        <v>WEEK 4</v>
      </c>
      <c r="N2091" s="50" t="str">
        <f>UPPER(VLOOKUP(tbl_raw_data[[#This Row],[Analyst]],Settiings!$A$2:$B$16,2,0))</f>
        <v>NAVED</v>
      </c>
      <c r="O2091" s="50" t="str">
        <f>TRIM(UPPER(tbl_raw_data[[#This Row],[Outcome]]))</f>
        <v>APPROVE</v>
      </c>
      <c r="P2091" s="50" t="str">
        <f>TRIM(UPPER(tbl_raw_data[[#This Row],[Queue Name]]))</f>
        <v>CONSUMER PRE BUREAU</v>
      </c>
      <c r="Q2091" s="50" t="str">
        <f>IF(tbl_raw_data[[#This Row],[Time taken in min]]&lt;=Settiings!$D$2,"SLA_MET","SLA_NOT_MET")</f>
        <v>SLA_MET</v>
      </c>
      <c r="R2091" s="94"/>
    </row>
    <row r="2092" spans="1:18" x14ac:dyDescent="0.3">
      <c r="A2092" s="8" t="s">
        <v>212</v>
      </c>
      <c r="B2092" s="9">
        <v>45136.629756944443</v>
      </c>
      <c r="C2092" s="10">
        <v>45136.63622685185</v>
      </c>
      <c r="D2092" s="11" t="s">
        <v>13</v>
      </c>
      <c r="E2092" s="12" t="s">
        <v>9</v>
      </c>
      <c r="F2092" s="11" t="s">
        <v>65</v>
      </c>
      <c r="G2092" s="13" t="s">
        <v>17</v>
      </c>
      <c r="H2092" s="78"/>
      <c r="I2092" s="48">
        <f>tbl_raw_data[[#This Row],[Date Actioned]]-tbl_raw_data[[#This Row],[Date Tagged]]</f>
        <v>6.4699074064265005E-3</v>
      </c>
      <c r="J2092" s="46">
        <f>HOUR(tbl_raw_data[[#This Row],[Time_taken]])*60+MINUTE(tbl_raw_data[[#This Row],[Time_taken]])+SECOND(tbl_raw_data[[#This Row],[Time_taken]])/60</f>
        <v>9.3166666666666664</v>
      </c>
      <c r="K2092" s="52">
        <f>DATE(YEAR(tbl_raw_data[[#This Row],[Date Actioned]]),MONTH(tbl_raw_data[[#This Row],[Date Actioned]]),DAY(tbl_raw_data[[#This Row],[Date Actioned]]))</f>
        <v>45136</v>
      </c>
      <c r="L2092" s="50" t="str">
        <f>UPPER(TEXT(tbl_raw_data[[#This Row],[updated_date]],"MMMM"))</f>
        <v>JULY</v>
      </c>
      <c r="M2092" s="50" t="str">
        <f>"WEEK "&amp; IF(ROUNDUP(DAY(tbl_raw_data[[#This Row],[updated_date]])/7,0)=5,4,ROUNDUP(DAY(tbl_raw_data[[#This Row],[updated_date]])/7,0))</f>
        <v>WEEK 4</v>
      </c>
      <c r="N2092" s="50" t="str">
        <f>UPPER(VLOOKUP(tbl_raw_data[[#This Row],[Analyst]],Settiings!$A$2:$B$16,2,0))</f>
        <v>SAM</v>
      </c>
      <c r="O2092" s="50" t="str">
        <f>TRIM(UPPER(tbl_raw_data[[#This Row],[Outcome]]))</f>
        <v>APPROVE</v>
      </c>
      <c r="P2092" s="50" t="str">
        <f>TRIM(UPPER(tbl_raw_data[[#This Row],[Queue Name]]))</f>
        <v>CONSUMER EXISTING</v>
      </c>
      <c r="Q2092" s="50" t="str">
        <f>IF(tbl_raw_data[[#This Row],[Time taken in min]]&lt;=Settiings!$D$2,"SLA_MET","SLA_NOT_MET")</f>
        <v>SLA_MET</v>
      </c>
      <c r="R2092" s="94"/>
    </row>
    <row r="2093" spans="1:18" x14ac:dyDescent="0.3">
      <c r="A2093" s="8" t="s">
        <v>213</v>
      </c>
      <c r="B2093" s="9">
        <v>45136.629884259259</v>
      </c>
      <c r="C2093" s="10">
        <v>45136.641087962962</v>
      </c>
      <c r="D2093" s="11" t="s">
        <v>37</v>
      </c>
      <c r="E2093" s="12" t="s">
        <v>19</v>
      </c>
      <c r="F2093" s="11" t="s">
        <v>50</v>
      </c>
      <c r="G2093" s="13"/>
      <c r="H2093" s="78"/>
      <c r="I2093" s="48">
        <f>tbl_raw_data[[#This Row],[Date Actioned]]-tbl_raw_data[[#This Row],[Date Tagged]]</f>
        <v>1.1203703703358769E-2</v>
      </c>
      <c r="J2093" s="46">
        <f>HOUR(tbl_raw_data[[#This Row],[Time_taken]])*60+MINUTE(tbl_raw_data[[#This Row],[Time_taken]])+SECOND(tbl_raw_data[[#This Row],[Time_taken]])/60</f>
        <v>16.133333333333333</v>
      </c>
      <c r="K2093" s="52">
        <f>DATE(YEAR(tbl_raw_data[[#This Row],[Date Actioned]]),MONTH(tbl_raw_data[[#This Row],[Date Actioned]]),DAY(tbl_raw_data[[#This Row],[Date Actioned]]))</f>
        <v>45136</v>
      </c>
      <c r="L2093" s="50" t="str">
        <f>UPPER(TEXT(tbl_raw_data[[#This Row],[updated_date]],"MMMM"))</f>
        <v>JULY</v>
      </c>
      <c r="M2093" s="50" t="str">
        <f>"WEEK "&amp; IF(ROUNDUP(DAY(tbl_raw_data[[#This Row],[updated_date]])/7,0)=5,4,ROUNDUP(DAY(tbl_raw_data[[#This Row],[updated_date]])/7,0))</f>
        <v>WEEK 4</v>
      </c>
      <c r="N2093" s="50" t="str">
        <f>UPPER(VLOOKUP(tbl_raw_data[[#This Row],[Analyst]],Settiings!$A$2:$B$16,2,0))</f>
        <v>SHAHID</v>
      </c>
      <c r="O2093" s="50" t="str">
        <f>TRIM(UPPER(tbl_raw_data[[#This Row],[Outcome]]))</f>
        <v>DECLINE</v>
      </c>
      <c r="P2093" s="50" t="str">
        <f>TRIM(UPPER(tbl_raw_data[[#This Row],[Queue Name]]))</f>
        <v>CONSUMER POST BUREAU</v>
      </c>
      <c r="Q2093" s="50" t="str">
        <f>IF(tbl_raw_data[[#This Row],[Time taken in min]]&lt;=Settiings!$D$2,"SLA_MET","SLA_NOT_MET")</f>
        <v>SLA_MET</v>
      </c>
      <c r="R2093" s="94"/>
    </row>
    <row r="2094" spans="1:18" x14ac:dyDescent="0.3">
      <c r="A2094" s="8" t="s">
        <v>214</v>
      </c>
      <c r="B2094" s="9">
        <v>45136.630196759259</v>
      </c>
      <c r="C2094" s="10">
        <v>45136.641886574071</v>
      </c>
      <c r="D2094" s="11" t="s">
        <v>13</v>
      </c>
      <c r="E2094" s="12" t="s">
        <v>47</v>
      </c>
      <c r="F2094" s="11" t="s">
        <v>24</v>
      </c>
      <c r="G2094" s="13" t="s">
        <v>17</v>
      </c>
      <c r="H2094" s="78"/>
      <c r="I2094" s="48">
        <f>tbl_raw_data[[#This Row],[Date Actioned]]-tbl_raw_data[[#This Row],[Date Tagged]]</f>
        <v>1.1689814811688848E-2</v>
      </c>
      <c r="J2094" s="46">
        <f>HOUR(tbl_raw_data[[#This Row],[Time_taken]])*60+MINUTE(tbl_raw_data[[#This Row],[Time_taken]])+SECOND(tbl_raw_data[[#This Row],[Time_taken]])/60</f>
        <v>16.833333333333332</v>
      </c>
      <c r="K2094" s="52">
        <f>DATE(YEAR(tbl_raw_data[[#This Row],[Date Actioned]]),MONTH(tbl_raw_data[[#This Row],[Date Actioned]]),DAY(tbl_raw_data[[#This Row],[Date Actioned]]))</f>
        <v>45136</v>
      </c>
      <c r="L2094" s="50" t="str">
        <f>UPPER(TEXT(tbl_raw_data[[#This Row],[updated_date]],"MMMM"))</f>
        <v>JULY</v>
      </c>
      <c r="M2094" s="50" t="str">
        <f>"WEEK "&amp; IF(ROUNDUP(DAY(tbl_raw_data[[#This Row],[updated_date]])/7,0)=5,4,ROUNDUP(DAY(tbl_raw_data[[#This Row],[updated_date]])/7,0))</f>
        <v>WEEK 4</v>
      </c>
      <c r="N2094" s="50" t="str">
        <f>UPPER(VLOOKUP(tbl_raw_data[[#This Row],[Analyst]],Settiings!$A$2:$B$16,2,0))</f>
        <v>QUADIR</v>
      </c>
      <c r="O2094" s="50" t="str">
        <f>TRIM(UPPER(tbl_raw_data[[#This Row],[Outcome]]))</f>
        <v>APPROVE</v>
      </c>
      <c r="P2094" s="50" t="str">
        <f>TRIM(UPPER(tbl_raw_data[[#This Row],[Queue Name]]))</f>
        <v>CONSUMER PRE BUREAU</v>
      </c>
      <c r="Q2094" s="50" t="str">
        <f>IF(tbl_raw_data[[#This Row],[Time taken in min]]&lt;=Settiings!$D$2,"SLA_MET","SLA_NOT_MET")</f>
        <v>SLA_MET</v>
      </c>
      <c r="R2094" s="94"/>
    </row>
    <row r="2095" spans="1:18" x14ac:dyDescent="0.3">
      <c r="A2095" s="8" t="s">
        <v>215</v>
      </c>
      <c r="B2095" s="9">
        <v>45136.630474537036</v>
      </c>
      <c r="C2095" s="10">
        <v>45136.639826388891</v>
      </c>
      <c r="D2095" s="11" t="s">
        <v>13</v>
      </c>
      <c r="E2095" s="12" t="s">
        <v>19</v>
      </c>
      <c r="F2095" s="11" t="s">
        <v>70</v>
      </c>
      <c r="G2095" s="13" t="s">
        <v>77</v>
      </c>
      <c r="H2095" s="78"/>
      <c r="I2095" s="48">
        <f>tbl_raw_data[[#This Row],[Date Actioned]]-tbl_raw_data[[#This Row],[Date Tagged]]</f>
        <v>9.3518518551718444E-3</v>
      </c>
      <c r="J2095" s="46">
        <f>HOUR(tbl_raw_data[[#This Row],[Time_taken]])*60+MINUTE(tbl_raw_data[[#This Row],[Time_taken]])+SECOND(tbl_raw_data[[#This Row],[Time_taken]])/60</f>
        <v>13.466666666666667</v>
      </c>
      <c r="K2095" s="52">
        <f>DATE(YEAR(tbl_raw_data[[#This Row],[Date Actioned]]),MONTH(tbl_raw_data[[#This Row],[Date Actioned]]),DAY(tbl_raw_data[[#This Row],[Date Actioned]]))</f>
        <v>45136</v>
      </c>
      <c r="L2095" s="50" t="str">
        <f>UPPER(TEXT(tbl_raw_data[[#This Row],[updated_date]],"MMMM"))</f>
        <v>JULY</v>
      </c>
      <c r="M2095" s="50" t="str">
        <f>"WEEK "&amp; IF(ROUNDUP(DAY(tbl_raw_data[[#This Row],[updated_date]])/7,0)=5,4,ROUNDUP(DAY(tbl_raw_data[[#This Row],[updated_date]])/7,0))</f>
        <v>WEEK 4</v>
      </c>
      <c r="N2095" s="50" t="str">
        <f>UPPER(VLOOKUP(tbl_raw_data[[#This Row],[Analyst]],Settiings!$A$2:$B$16,2,0))</f>
        <v>ASIF</v>
      </c>
      <c r="O2095" s="50" t="str">
        <f>TRIM(UPPER(tbl_raw_data[[#This Row],[Outcome]]))</f>
        <v>APPROVE</v>
      </c>
      <c r="P2095" s="50" t="str">
        <f>TRIM(UPPER(tbl_raw_data[[#This Row],[Queue Name]]))</f>
        <v>CONSUMER POST BUREAU</v>
      </c>
      <c r="Q2095" s="50" t="str">
        <f>IF(tbl_raw_data[[#This Row],[Time taken in min]]&lt;=Settiings!$D$2,"SLA_MET","SLA_NOT_MET")</f>
        <v>SLA_MET</v>
      </c>
      <c r="R2095" s="94"/>
    </row>
    <row r="2096" spans="1:18" x14ac:dyDescent="0.3">
      <c r="A2096" s="8" t="s">
        <v>217</v>
      </c>
      <c r="B2096" s="9">
        <v>45136.632291666669</v>
      </c>
      <c r="C2096" s="10">
        <v>45136.638321759259</v>
      </c>
      <c r="D2096" s="11" t="s">
        <v>13</v>
      </c>
      <c r="E2096" s="12" t="s">
        <v>9</v>
      </c>
      <c r="F2096" s="11" t="s">
        <v>16</v>
      </c>
      <c r="G2096" s="13" t="s">
        <v>128</v>
      </c>
      <c r="H2096" s="78"/>
      <c r="I2096" s="48">
        <f>tbl_raw_data[[#This Row],[Date Actioned]]-tbl_raw_data[[#This Row],[Date Tagged]]</f>
        <v>6.0300925906631164E-3</v>
      </c>
      <c r="J2096" s="46">
        <f>HOUR(tbl_raw_data[[#This Row],[Time_taken]])*60+MINUTE(tbl_raw_data[[#This Row],[Time_taken]])+SECOND(tbl_raw_data[[#This Row],[Time_taken]])/60</f>
        <v>8.6833333333333336</v>
      </c>
      <c r="K2096" s="52">
        <f>DATE(YEAR(tbl_raw_data[[#This Row],[Date Actioned]]),MONTH(tbl_raw_data[[#This Row],[Date Actioned]]),DAY(tbl_raw_data[[#This Row],[Date Actioned]]))</f>
        <v>45136</v>
      </c>
      <c r="L2096" s="50" t="str">
        <f>UPPER(TEXT(tbl_raw_data[[#This Row],[updated_date]],"MMMM"))</f>
        <v>JULY</v>
      </c>
      <c r="M2096" s="50" t="str">
        <f>"WEEK "&amp; IF(ROUNDUP(DAY(tbl_raw_data[[#This Row],[updated_date]])/7,0)=5,4,ROUNDUP(DAY(tbl_raw_data[[#This Row],[updated_date]])/7,0))</f>
        <v>WEEK 4</v>
      </c>
      <c r="N2096" s="50" t="str">
        <f>UPPER(VLOOKUP(tbl_raw_data[[#This Row],[Analyst]],Settiings!$A$2:$B$16,2,0))</f>
        <v>CAMROOON</v>
      </c>
      <c r="O2096" s="50" t="str">
        <f>TRIM(UPPER(tbl_raw_data[[#This Row],[Outcome]]))</f>
        <v>APPROVE</v>
      </c>
      <c r="P2096" s="50" t="str">
        <f>TRIM(UPPER(tbl_raw_data[[#This Row],[Queue Name]]))</f>
        <v>CONSUMER EXISTING</v>
      </c>
      <c r="Q2096" s="50" t="str">
        <f>IF(tbl_raw_data[[#This Row],[Time taken in min]]&lt;=Settiings!$D$2,"SLA_MET","SLA_NOT_MET")</f>
        <v>SLA_MET</v>
      </c>
      <c r="R2096" s="94"/>
    </row>
    <row r="2097" spans="1:18" x14ac:dyDescent="0.3">
      <c r="A2097" s="8" t="s">
        <v>218</v>
      </c>
      <c r="B2097" s="9">
        <v>45136.63622685185</v>
      </c>
      <c r="C2097" s="10">
        <v>45136.641736111109</v>
      </c>
      <c r="D2097" s="11" t="s">
        <v>13</v>
      </c>
      <c r="E2097" s="12" t="s">
        <v>9</v>
      </c>
      <c r="F2097" s="11" t="s">
        <v>65</v>
      </c>
      <c r="G2097" s="13" t="s">
        <v>77</v>
      </c>
      <c r="H2097" s="78"/>
      <c r="I2097" s="48">
        <f>tbl_raw_data[[#This Row],[Date Actioned]]-tbl_raw_data[[#This Row],[Date Tagged]]</f>
        <v>5.5092592592700385E-3</v>
      </c>
      <c r="J2097" s="46">
        <f>HOUR(tbl_raw_data[[#This Row],[Time_taken]])*60+MINUTE(tbl_raw_data[[#This Row],[Time_taken]])+SECOND(tbl_raw_data[[#This Row],[Time_taken]])/60</f>
        <v>7.9333333333333336</v>
      </c>
      <c r="K2097" s="52">
        <f>DATE(YEAR(tbl_raw_data[[#This Row],[Date Actioned]]),MONTH(tbl_raw_data[[#This Row],[Date Actioned]]),DAY(tbl_raw_data[[#This Row],[Date Actioned]]))</f>
        <v>45136</v>
      </c>
      <c r="L2097" s="50" t="str">
        <f>UPPER(TEXT(tbl_raw_data[[#This Row],[updated_date]],"MMMM"))</f>
        <v>JULY</v>
      </c>
      <c r="M2097" s="50" t="str">
        <f>"WEEK "&amp; IF(ROUNDUP(DAY(tbl_raw_data[[#This Row],[updated_date]])/7,0)=5,4,ROUNDUP(DAY(tbl_raw_data[[#This Row],[updated_date]])/7,0))</f>
        <v>WEEK 4</v>
      </c>
      <c r="N2097" s="50" t="str">
        <f>UPPER(VLOOKUP(tbl_raw_data[[#This Row],[Analyst]],Settiings!$A$2:$B$16,2,0))</f>
        <v>SAM</v>
      </c>
      <c r="O2097" s="50" t="str">
        <f>TRIM(UPPER(tbl_raw_data[[#This Row],[Outcome]]))</f>
        <v>APPROVE</v>
      </c>
      <c r="P2097" s="50" t="str">
        <f>TRIM(UPPER(tbl_raw_data[[#This Row],[Queue Name]]))</f>
        <v>CONSUMER EXISTING</v>
      </c>
      <c r="Q2097" s="50" t="str">
        <f>IF(tbl_raw_data[[#This Row],[Time taken in min]]&lt;=Settiings!$D$2,"SLA_MET","SLA_NOT_MET")</f>
        <v>SLA_MET</v>
      </c>
      <c r="R2097" s="94"/>
    </row>
    <row r="2098" spans="1:18" x14ac:dyDescent="0.3">
      <c r="A2098" s="8" t="s">
        <v>219</v>
      </c>
      <c r="B2098" s="9">
        <v>45136.636469907404</v>
      </c>
      <c r="C2098" s="10">
        <v>45136.642835648148</v>
      </c>
      <c r="D2098" s="11" t="s">
        <v>13</v>
      </c>
      <c r="E2098" s="12" t="s">
        <v>9</v>
      </c>
      <c r="F2098" s="11" t="s">
        <v>76</v>
      </c>
      <c r="G2098" s="13" t="s">
        <v>17</v>
      </c>
      <c r="H2098" s="78"/>
      <c r="I2098" s="48">
        <f>tbl_raw_data[[#This Row],[Date Actioned]]-tbl_raw_data[[#This Row],[Date Tagged]]</f>
        <v>6.3657407445134595E-3</v>
      </c>
      <c r="J2098" s="46">
        <f>HOUR(tbl_raw_data[[#This Row],[Time_taken]])*60+MINUTE(tbl_raw_data[[#This Row],[Time_taken]])+SECOND(tbl_raw_data[[#This Row],[Time_taken]])/60</f>
        <v>9.1666666666666661</v>
      </c>
      <c r="K2098" s="52">
        <f>DATE(YEAR(tbl_raw_data[[#This Row],[Date Actioned]]),MONTH(tbl_raw_data[[#This Row],[Date Actioned]]),DAY(tbl_raw_data[[#This Row],[Date Actioned]]))</f>
        <v>45136</v>
      </c>
      <c r="L2098" s="50" t="str">
        <f>UPPER(TEXT(tbl_raw_data[[#This Row],[updated_date]],"MMMM"))</f>
        <v>JULY</v>
      </c>
      <c r="M2098" s="50" t="str">
        <f>"WEEK "&amp; IF(ROUNDUP(DAY(tbl_raw_data[[#This Row],[updated_date]])/7,0)=5,4,ROUNDUP(DAY(tbl_raw_data[[#This Row],[updated_date]])/7,0))</f>
        <v>WEEK 4</v>
      </c>
      <c r="N2098" s="50" t="str">
        <f>UPPER(VLOOKUP(tbl_raw_data[[#This Row],[Analyst]],Settiings!$A$2:$B$16,2,0))</f>
        <v>ROHAN</v>
      </c>
      <c r="O2098" s="50" t="str">
        <f>TRIM(UPPER(tbl_raw_data[[#This Row],[Outcome]]))</f>
        <v>APPROVE</v>
      </c>
      <c r="P2098" s="50" t="str">
        <f>TRIM(UPPER(tbl_raw_data[[#This Row],[Queue Name]]))</f>
        <v>CONSUMER EXISTING</v>
      </c>
      <c r="Q2098" s="50" t="str">
        <f>IF(tbl_raw_data[[#This Row],[Time taken in min]]&lt;=Settiings!$D$2,"SLA_MET","SLA_NOT_MET")</f>
        <v>SLA_MET</v>
      </c>
      <c r="R2098" s="94"/>
    </row>
    <row r="2099" spans="1:18" x14ac:dyDescent="0.3">
      <c r="A2099" s="8" t="s">
        <v>220</v>
      </c>
      <c r="B2099" s="9">
        <v>45136.638252314813</v>
      </c>
      <c r="C2099" s="10">
        <v>45136.642766203702</v>
      </c>
      <c r="D2099" s="11" t="s">
        <v>13</v>
      </c>
      <c r="E2099" s="12" t="s">
        <v>47</v>
      </c>
      <c r="F2099" s="11" t="s">
        <v>53</v>
      </c>
      <c r="G2099" s="13" t="s">
        <v>17</v>
      </c>
      <c r="H2099" s="78"/>
      <c r="I2099" s="48">
        <f>tbl_raw_data[[#This Row],[Date Actioned]]-tbl_raw_data[[#This Row],[Date Tagged]]</f>
        <v>4.5138888890505768E-3</v>
      </c>
      <c r="J2099" s="46">
        <f>HOUR(tbl_raw_data[[#This Row],[Time_taken]])*60+MINUTE(tbl_raw_data[[#This Row],[Time_taken]])+SECOND(tbl_raw_data[[#This Row],[Time_taken]])/60</f>
        <v>6.5</v>
      </c>
      <c r="K2099" s="52">
        <f>DATE(YEAR(tbl_raw_data[[#This Row],[Date Actioned]]),MONTH(tbl_raw_data[[#This Row],[Date Actioned]]),DAY(tbl_raw_data[[#This Row],[Date Actioned]]))</f>
        <v>45136</v>
      </c>
      <c r="L2099" s="50" t="str">
        <f>UPPER(TEXT(tbl_raw_data[[#This Row],[updated_date]],"MMMM"))</f>
        <v>JULY</v>
      </c>
      <c r="M2099" s="50" t="str">
        <f>"WEEK "&amp; IF(ROUNDUP(DAY(tbl_raw_data[[#This Row],[updated_date]])/7,0)=5,4,ROUNDUP(DAY(tbl_raw_data[[#This Row],[updated_date]])/7,0))</f>
        <v>WEEK 4</v>
      </c>
      <c r="N2099" s="50" t="str">
        <f>UPPER(VLOOKUP(tbl_raw_data[[#This Row],[Analyst]],Settiings!$A$2:$B$16,2,0))</f>
        <v>NAVED</v>
      </c>
      <c r="O2099" s="50" t="str">
        <f>TRIM(UPPER(tbl_raw_data[[#This Row],[Outcome]]))</f>
        <v>APPROVE</v>
      </c>
      <c r="P2099" s="50" t="str">
        <f>TRIM(UPPER(tbl_raw_data[[#This Row],[Queue Name]]))</f>
        <v>CONSUMER PRE BUREAU</v>
      </c>
      <c r="Q2099" s="50" t="str">
        <f>IF(tbl_raw_data[[#This Row],[Time taken in min]]&lt;=Settiings!$D$2,"SLA_MET","SLA_NOT_MET")</f>
        <v>SLA_MET</v>
      </c>
      <c r="R2099" s="94"/>
    </row>
    <row r="2100" spans="1:18" x14ac:dyDescent="0.3">
      <c r="A2100" s="8" t="s">
        <v>221</v>
      </c>
      <c r="B2100" s="9">
        <v>45136.639467592591</v>
      </c>
      <c r="C2100" s="10">
        <v>45136.644155092596</v>
      </c>
      <c r="D2100" s="11" t="s">
        <v>13</v>
      </c>
      <c r="E2100" s="12" t="s">
        <v>19</v>
      </c>
      <c r="F2100" s="11" t="s">
        <v>70</v>
      </c>
      <c r="G2100" s="13" t="s">
        <v>77</v>
      </c>
      <c r="H2100" s="78"/>
      <c r="I2100" s="48">
        <f>tbl_raw_data[[#This Row],[Date Actioned]]-tbl_raw_data[[#This Row],[Date Tagged]]</f>
        <v>4.6875000043655746E-3</v>
      </c>
      <c r="J2100" s="46">
        <f>HOUR(tbl_raw_data[[#This Row],[Time_taken]])*60+MINUTE(tbl_raw_data[[#This Row],[Time_taken]])+SECOND(tbl_raw_data[[#This Row],[Time_taken]])/60</f>
        <v>6.75</v>
      </c>
      <c r="K2100" s="52">
        <f>DATE(YEAR(tbl_raw_data[[#This Row],[Date Actioned]]),MONTH(tbl_raw_data[[#This Row],[Date Actioned]]),DAY(tbl_raw_data[[#This Row],[Date Actioned]]))</f>
        <v>45136</v>
      </c>
      <c r="L2100" s="50" t="str">
        <f>UPPER(TEXT(tbl_raw_data[[#This Row],[updated_date]],"MMMM"))</f>
        <v>JULY</v>
      </c>
      <c r="M2100" s="50" t="str">
        <f>"WEEK "&amp; IF(ROUNDUP(DAY(tbl_raw_data[[#This Row],[updated_date]])/7,0)=5,4,ROUNDUP(DAY(tbl_raw_data[[#This Row],[updated_date]])/7,0))</f>
        <v>WEEK 4</v>
      </c>
      <c r="N2100" s="50" t="str">
        <f>UPPER(VLOOKUP(tbl_raw_data[[#This Row],[Analyst]],Settiings!$A$2:$B$16,2,0))</f>
        <v>ASIF</v>
      </c>
      <c r="O2100" s="50" t="str">
        <f>TRIM(UPPER(tbl_raw_data[[#This Row],[Outcome]]))</f>
        <v>APPROVE</v>
      </c>
      <c r="P2100" s="50" t="str">
        <f>TRIM(UPPER(tbl_raw_data[[#This Row],[Queue Name]]))</f>
        <v>CONSUMER POST BUREAU</v>
      </c>
      <c r="Q2100" s="50" t="str">
        <f>IF(tbl_raw_data[[#This Row],[Time taken in min]]&lt;=Settiings!$D$2,"SLA_MET","SLA_NOT_MET")</f>
        <v>SLA_MET</v>
      </c>
      <c r="R2100" s="94"/>
    </row>
    <row r="2101" spans="1:18" x14ac:dyDescent="0.3">
      <c r="A2101" s="8" t="s">
        <v>222</v>
      </c>
      <c r="B2101" s="9">
        <v>45136.639918981484</v>
      </c>
      <c r="C2101" s="10">
        <v>45136.648796296293</v>
      </c>
      <c r="D2101" s="11" t="s">
        <v>13</v>
      </c>
      <c r="E2101" s="12" t="s">
        <v>9</v>
      </c>
      <c r="F2101" s="11" t="s">
        <v>65</v>
      </c>
      <c r="G2101" s="13" t="s">
        <v>77</v>
      </c>
      <c r="H2101" s="78"/>
      <c r="I2101" s="48">
        <f>tbl_raw_data[[#This Row],[Date Actioned]]-tbl_raw_data[[#This Row],[Date Tagged]]</f>
        <v>8.8773148090695031E-3</v>
      </c>
      <c r="J2101" s="46">
        <f>HOUR(tbl_raw_data[[#This Row],[Time_taken]])*60+MINUTE(tbl_raw_data[[#This Row],[Time_taken]])+SECOND(tbl_raw_data[[#This Row],[Time_taken]])/60</f>
        <v>12.783333333333333</v>
      </c>
      <c r="K2101" s="52">
        <f>DATE(YEAR(tbl_raw_data[[#This Row],[Date Actioned]]),MONTH(tbl_raw_data[[#This Row],[Date Actioned]]),DAY(tbl_raw_data[[#This Row],[Date Actioned]]))</f>
        <v>45136</v>
      </c>
      <c r="L2101" s="50" t="str">
        <f>UPPER(TEXT(tbl_raw_data[[#This Row],[updated_date]],"MMMM"))</f>
        <v>JULY</v>
      </c>
      <c r="M2101" s="50" t="str">
        <f>"WEEK "&amp; IF(ROUNDUP(DAY(tbl_raw_data[[#This Row],[updated_date]])/7,0)=5,4,ROUNDUP(DAY(tbl_raw_data[[#This Row],[updated_date]])/7,0))</f>
        <v>WEEK 4</v>
      </c>
      <c r="N2101" s="50" t="str">
        <f>UPPER(VLOOKUP(tbl_raw_data[[#This Row],[Analyst]],Settiings!$A$2:$B$16,2,0))</f>
        <v>SAM</v>
      </c>
      <c r="O2101" s="50" t="str">
        <f>TRIM(UPPER(tbl_raw_data[[#This Row],[Outcome]]))</f>
        <v>APPROVE</v>
      </c>
      <c r="P2101" s="50" t="str">
        <f>TRIM(UPPER(tbl_raw_data[[#This Row],[Queue Name]]))</f>
        <v>CONSUMER EXISTING</v>
      </c>
      <c r="Q2101" s="50" t="str">
        <f>IF(tbl_raw_data[[#This Row],[Time taken in min]]&lt;=Settiings!$D$2,"SLA_MET","SLA_NOT_MET")</f>
        <v>SLA_MET</v>
      </c>
      <c r="R2101" s="94"/>
    </row>
    <row r="2102" spans="1:18" x14ac:dyDescent="0.3">
      <c r="A2102" s="8" t="s">
        <v>223</v>
      </c>
      <c r="B2102" s="9">
        <v>45136.640868055554</v>
      </c>
      <c r="C2102" s="10">
        <v>45136.6481712963</v>
      </c>
      <c r="D2102" s="11" t="s">
        <v>13</v>
      </c>
      <c r="E2102" s="12" t="s">
        <v>19</v>
      </c>
      <c r="F2102" s="11" t="s">
        <v>24</v>
      </c>
      <c r="G2102" s="13" t="s">
        <v>77</v>
      </c>
      <c r="H2102" s="78"/>
      <c r="I2102" s="48">
        <f>tbl_raw_data[[#This Row],[Date Actioned]]-tbl_raw_data[[#This Row],[Date Tagged]]</f>
        <v>7.3032407453865744E-3</v>
      </c>
      <c r="J2102" s="46">
        <f>HOUR(tbl_raw_data[[#This Row],[Time_taken]])*60+MINUTE(tbl_raw_data[[#This Row],[Time_taken]])+SECOND(tbl_raw_data[[#This Row],[Time_taken]])/60</f>
        <v>10.516666666666667</v>
      </c>
      <c r="K2102" s="52">
        <f>DATE(YEAR(tbl_raw_data[[#This Row],[Date Actioned]]),MONTH(tbl_raw_data[[#This Row],[Date Actioned]]),DAY(tbl_raw_data[[#This Row],[Date Actioned]]))</f>
        <v>45136</v>
      </c>
      <c r="L2102" s="50" t="str">
        <f>UPPER(TEXT(tbl_raw_data[[#This Row],[updated_date]],"MMMM"))</f>
        <v>JULY</v>
      </c>
      <c r="M2102" s="50" t="str">
        <f>"WEEK "&amp; IF(ROUNDUP(DAY(tbl_raw_data[[#This Row],[updated_date]])/7,0)=5,4,ROUNDUP(DAY(tbl_raw_data[[#This Row],[updated_date]])/7,0))</f>
        <v>WEEK 4</v>
      </c>
      <c r="N2102" s="50" t="str">
        <f>UPPER(VLOOKUP(tbl_raw_data[[#This Row],[Analyst]],Settiings!$A$2:$B$16,2,0))</f>
        <v>QUADIR</v>
      </c>
      <c r="O2102" s="50" t="str">
        <f>TRIM(UPPER(tbl_raw_data[[#This Row],[Outcome]]))</f>
        <v>APPROVE</v>
      </c>
      <c r="P2102" s="50" t="str">
        <f>TRIM(UPPER(tbl_raw_data[[#This Row],[Queue Name]]))</f>
        <v>CONSUMER POST BUREAU</v>
      </c>
      <c r="Q2102" s="50" t="str">
        <f>IF(tbl_raw_data[[#This Row],[Time taken in min]]&lt;=Settiings!$D$2,"SLA_MET","SLA_NOT_MET")</f>
        <v>SLA_MET</v>
      </c>
      <c r="R2102" s="94"/>
    </row>
    <row r="2103" spans="1:18" x14ac:dyDescent="0.3">
      <c r="A2103" s="8" t="s">
        <v>227</v>
      </c>
      <c r="B2103" s="9">
        <v>45136.644976851851</v>
      </c>
      <c r="C2103" s="10">
        <v>45136.65</v>
      </c>
      <c r="D2103" s="11" t="s">
        <v>27</v>
      </c>
      <c r="E2103" s="12" t="s">
        <v>9</v>
      </c>
      <c r="F2103" s="11" t="s">
        <v>70</v>
      </c>
      <c r="G2103" s="13" t="s">
        <v>228</v>
      </c>
      <c r="H2103" s="78"/>
      <c r="I2103" s="48">
        <f>tbl_raw_data[[#This Row],[Date Actioned]]-tbl_raw_data[[#This Row],[Date Tagged]]</f>
        <v>5.02314815093996E-3</v>
      </c>
      <c r="J2103" s="46">
        <f>HOUR(tbl_raw_data[[#This Row],[Time_taken]])*60+MINUTE(tbl_raw_data[[#This Row],[Time_taken]])+SECOND(tbl_raw_data[[#This Row],[Time_taken]])/60</f>
        <v>7.2333333333333334</v>
      </c>
      <c r="K2103" s="52">
        <f>DATE(YEAR(tbl_raw_data[[#This Row],[Date Actioned]]),MONTH(tbl_raw_data[[#This Row],[Date Actioned]]),DAY(tbl_raw_data[[#This Row],[Date Actioned]]))</f>
        <v>45136</v>
      </c>
      <c r="L2103" s="50" t="str">
        <f>UPPER(TEXT(tbl_raw_data[[#This Row],[updated_date]],"MMMM"))</f>
        <v>JULY</v>
      </c>
      <c r="M2103" s="50" t="str">
        <f>"WEEK "&amp; IF(ROUNDUP(DAY(tbl_raw_data[[#This Row],[updated_date]])/7,0)=5,4,ROUNDUP(DAY(tbl_raw_data[[#This Row],[updated_date]])/7,0))</f>
        <v>WEEK 4</v>
      </c>
      <c r="N2103" s="50" t="str">
        <f>UPPER(VLOOKUP(tbl_raw_data[[#This Row],[Analyst]],Settiings!$A$2:$B$16,2,0))</f>
        <v>ASIF</v>
      </c>
      <c r="O2103" s="50" t="str">
        <f>TRIM(UPPER(tbl_raw_data[[#This Row],[Outcome]]))</f>
        <v>DECLINE</v>
      </c>
      <c r="P2103" s="50" t="str">
        <f>TRIM(UPPER(tbl_raw_data[[#This Row],[Queue Name]]))</f>
        <v>CONSUMER EXISTING</v>
      </c>
      <c r="Q2103" s="50" t="str">
        <f>IF(tbl_raw_data[[#This Row],[Time taken in min]]&lt;=Settiings!$D$2,"SLA_MET","SLA_NOT_MET")</f>
        <v>SLA_MET</v>
      </c>
      <c r="R2103" s="94"/>
    </row>
    <row r="2104" spans="1:18" x14ac:dyDescent="0.3">
      <c r="A2104" s="8" t="s">
        <v>229</v>
      </c>
      <c r="B2104" s="9">
        <v>45136.64638888889</v>
      </c>
      <c r="C2104" s="10">
        <v>45136.651747685188</v>
      </c>
      <c r="D2104" s="11" t="s">
        <v>13</v>
      </c>
      <c r="E2104" s="12" t="s">
        <v>9</v>
      </c>
      <c r="F2104" s="11" t="s">
        <v>76</v>
      </c>
      <c r="G2104" s="13" t="s">
        <v>17</v>
      </c>
      <c r="H2104" s="78"/>
      <c r="I2104" s="48">
        <f>tbl_raw_data[[#This Row],[Date Actioned]]-tbl_raw_data[[#This Row],[Date Tagged]]</f>
        <v>5.3587962975143455E-3</v>
      </c>
      <c r="J2104" s="46">
        <f>HOUR(tbl_raw_data[[#This Row],[Time_taken]])*60+MINUTE(tbl_raw_data[[#This Row],[Time_taken]])+SECOND(tbl_raw_data[[#This Row],[Time_taken]])/60</f>
        <v>7.7166666666666668</v>
      </c>
      <c r="K2104" s="52">
        <f>DATE(YEAR(tbl_raw_data[[#This Row],[Date Actioned]]),MONTH(tbl_raw_data[[#This Row],[Date Actioned]]),DAY(tbl_raw_data[[#This Row],[Date Actioned]]))</f>
        <v>45136</v>
      </c>
      <c r="L2104" s="50" t="str">
        <f>UPPER(TEXT(tbl_raw_data[[#This Row],[updated_date]],"MMMM"))</f>
        <v>JULY</v>
      </c>
      <c r="M2104" s="50" t="str">
        <f>"WEEK "&amp; IF(ROUNDUP(DAY(tbl_raw_data[[#This Row],[updated_date]])/7,0)=5,4,ROUNDUP(DAY(tbl_raw_data[[#This Row],[updated_date]])/7,0))</f>
        <v>WEEK 4</v>
      </c>
      <c r="N2104" s="50" t="str">
        <f>UPPER(VLOOKUP(tbl_raw_data[[#This Row],[Analyst]],Settiings!$A$2:$B$16,2,0))</f>
        <v>ROHAN</v>
      </c>
      <c r="O2104" s="50" t="str">
        <f>TRIM(UPPER(tbl_raw_data[[#This Row],[Outcome]]))</f>
        <v>APPROVE</v>
      </c>
      <c r="P2104" s="50" t="str">
        <f>TRIM(UPPER(tbl_raw_data[[#This Row],[Queue Name]]))</f>
        <v>CONSUMER EXISTING</v>
      </c>
      <c r="Q2104" s="50" t="str">
        <f>IF(tbl_raw_data[[#This Row],[Time taken in min]]&lt;=Settiings!$D$2,"SLA_MET","SLA_NOT_MET")</f>
        <v>SLA_MET</v>
      </c>
      <c r="R2104" s="94"/>
    </row>
    <row r="2105" spans="1:18" x14ac:dyDescent="0.3">
      <c r="A2105" s="8" t="s">
        <v>235</v>
      </c>
      <c r="B2105" s="9">
        <v>45136.650925925926</v>
      </c>
      <c r="C2105" s="10">
        <v>45136.656388888892</v>
      </c>
      <c r="D2105" s="11" t="s">
        <v>13</v>
      </c>
      <c r="E2105" s="12" t="s">
        <v>47</v>
      </c>
      <c r="F2105" s="11" t="s">
        <v>70</v>
      </c>
      <c r="G2105" s="13" t="s">
        <v>41</v>
      </c>
      <c r="H2105" s="78"/>
      <c r="I2105" s="48">
        <f>tbl_raw_data[[#This Row],[Date Actioned]]-tbl_raw_data[[#This Row],[Date Tagged]]</f>
        <v>5.4629629667033441E-3</v>
      </c>
      <c r="J2105" s="46">
        <f>HOUR(tbl_raw_data[[#This Row],[Time_taken]])*60+MINUTE(tbl_raw_data[[#This Row],[Time_taken]])+SECOND(tbl_raw_data[[#This Row],[Time_taken]])/60</f>
        <v>7.8666666666666671</v>
      </c>
      <c r="K2105" s="52">
        <f>DATE(YEAR(tbl_raw_data[[#This Row],[Date Actioned]]),MONTH(tbl_raw_data[[#This Row],[Date Actioned]]),DAY(tbl_raw_data[[#This Row],[Date Actioned]]))</f>
        <v>45136</v>
      </c>
      <c r="L2105" s="50" t="str">
        <f>UPPER(TEXT(tbl_raw_data[[#This Row],[updated_date]],"MMMM"))</f>
        <v>JULY</v>
      </c>
      <c r="M2105" s="50" t="str">
        <f>"WEEK "&amp; IF(ROUNDUP(DAY(tbl_raw_data[[#This Row],[updated_date]])/7,0)=5,4,ROUNDUP(DAY(tbl_raw_data[[#This Row],[updated_date]])/7,0))</f>
        <v>WEEK 4</v>
      </c>
      <c r="N2105" s="50" t="str">
        <f>UPPER(VLOOKUP(tbl_raw_data[[#This Row],[Analyst]],Settiings!$A$2:$B$16,2,0))</f>
        <v>ASIF</v>
      </c>
      <c r="O2105" s="50" t="str">
        <f>TRIM(UPPER(tbl_raw_data[[#This Row],[Outcome]]))</f>
        <v>APPROVE</v>
      </c>
      <c r="P2105" s="50" t="str">
        <f>TRIM(UPPER(tbl_raw_data[[#This Row],[Queue Name]]))</f>
        <v>CONSUMER PRE BUREAU</v>
      </c>
      <c r="Q2105" s="50" t="str">
        <f>IF(tbl_raw_data[[#This Row],[Time taken in min]]&lt;=Settiings!$D$2,"SLA_MET","SLA_NOT_MET")</f>
        <v>SLA_MET</v>
      </c>
      <c r="R2105" s="94"/>
    </row>
    <row r="2106" spans="1:18" x14ac:dyDescent="0.3">
      <c r="A2106" s="8" t="s">
        <v>236</v>
      </c>
      <c r="B2106" s="9">
        <v>45136.651076388887</v>
      </c>
      <c r="C2106" s="10">
        <v>45136.658854166664</v>
      </c>
      <c r="D2106" s="11" t="s">
        <v>13</v>
      </c>
      <c r="E2106" s="12" t="s">
        <v>19</v>
      </c>
      <c r="F2106" s="11" t="s">
        <v>16</v>
      </c>
      <c r="G2106" s="13" t="s">
        <v>77</v>
      </c>
      <c r="H2106" s="78"/>
      <c r="I2106" s="48">
        <f>tbl_raw_data[[#This Row],[Date Actioned]]-tbl_raw_data[[#This Row],[Date Tagged]]</f>
        <v>7.7777777769370005E-3</v>
      </c>
      <c r="J2106" s="46">
        <f>HOUR(tbl_raw_data[[#This Row],[Time_taken]])*60+MINUTE(tbl_raw_data[[#This Row],[Time_taken]])+SECOND(tbl_raw_data[[#This Row],[Time_taken]])/60</f>
        <v>11.2</v>
      </c>
      <c r="K2106" s="52">
        <f>DATE(YEAR(tbl_raw_data[[#This Row],[Date Actioned]]),MONTH(tbl_raw_data[[#This Row],[Date Actioned]]),DAY(tbl_raw_data[[#This Row],[Date Actioned]]))</f>
        <v>45136</v>
      </c>
      <c r="L2106" s="50" t="str">
        <f>UPPER(TEXT(tbl_raw_data[[#This Row],[updated_date]],"MMMM"))</f>
        <v>JULY</v>
      </c>
      <c r="M2106" s="50" t="str">
        <f>"WEEK "&amp; IF(ROUNDUP(DAY(tbl_raw_data[[#This Row],[updated_date]])/7,0)=5,4,ROUNDUP(DAY(tbl_raw_data[[#This Row],[updated_date]])/7,0))</f>
        <v>WEEK 4</v>
      </c>
      <c r="N2106" s="50" t="str">
        <f>UPPER(VLOOKUP(tbl_raw_data[[#This Row],[Analyst]],Settiings!$A$2:$B$16,2,0))</f>
        <v>CAMROOON</v>
      </c>
      <c r="O2106" s="50" t="str">
        <f>TRIM(UPPER(tbl_raw_data[[#This Row],[Outcome]]))</f>
        <v>APPROVE</v>
      </c>
      <c r="P2106" s="50" t="str">
        <f>TRIM(UPPER(tbl_raw_data[[#This Row],[Queue Name]]))</f>
        <v>CONSUMER POST BUREAU</v>
      </c>
      <c r="Q2106" s="50" t="str">
        <f>IF(tbl_raw_data[[#This Row],[Time taken in min]]&lt;=Settiings!$D$2,"SLA_MET","SLA_NOT_MET")</f>
        <v>SLA_MET</v>
      </c>
      <c r="R2106" s="94"/>
    </row>
    <row r="2107" spans="1:18" x14ac:dyDescent="0.3">
      <c r="A2107" s="8" t="s">
        <v>237</v>
      </c>
      <c r="B2107" s="9">
        <v>45136.651388888888</v>
      </c>
      <c r="C2107" s="10">
        <v>45136.658865740741</v>
      </c>
      <c r="D2107" s="11" t="s">
        <v>13</v>
      </c>
      <c r="E2107" s="12" t="s">
        <v>9</v>
      </c>
      <c r="F2107" s="11" t="s">
        <v>70</v>
      </c>
      <c r="G2107" s="13" t="s">
        <v>128</v>
      </c>
      <c r="H2107" s="78"/>
      <c r="I2107" s="48">
        <f>tbl_raw_data[[#This Row],[Date Actioned]]-tbl_raw_data[[#This Row],[Date Tagged]]</f>
        <v>7.4768518534256145E-3</v>
      </c>
      <c r="J2107" s="46">
        <f>HOUR(tbl_raw_data[[#This Row],[Time_taken]])*60+MINUTE(tbl_raw_data[[#This Row],[Time_taken]])+SECOND(tbl_raw_data[[#This Row],[Time_taken]])/60</f>
        <v>10.766666666666667</v>
      </c>
      <c r="K2107" s="52">
        <f>DATE(YEAR(tbl_raw_data[[#This Row],[Date Actioned]]),MONTH(tbl_raw_data[[#This Row],[Date Actioned]]),DAY(tbl_raw_data[[#This Row],[Date Actioned]]))</f>
        <v>45136</v>
      </c>
      <c r="L2107" s="50" t="str">
        <f>UPPER(TEXT(tbl_raw_data[[#This Row],[updated_date]],"MMMM"))</f>
        <v>JULY</v>
      </c>
      <c r="M2107" s="50" t="str">
        <f>"WEEK "&amp; IF(ROUNDUP(DAY(tbl_raw_data[[#This Row],[updated_date]])/7,0)=5,4,ROUNDUP(DAY(tbl_raw_data[[#This Row],[updated_date]])/7,0))</f>
        <v>WEEK 4</v>
      </c>
      <c r="N2107" s="50" t="str">
        <f>UPPER(VLOOKUP(tbl_raw_data[[#This Row],[Analyst]],Settiings!$A$2:$B$16,2,0))</f>
        <v>ASIF</v>
      </c>
      <c r="O2107" s="50" t="str">
        <f>TRIM(UPPER(tbl_raw_data[[#This Row],[Outcome]]))</f>
        <v>APPROVE</v>
      </c>
      <c r="P2107" s="50" t="str">
        <f>TRIM(UPPER(tbl_raw_data[[#This Row],[Queue Name]]))</f>
        <v>CONSUMER EXISTING</v>
      </c>
      <c r="Q2107" s="50" t="str">
        <f>IF(tbl_raw_data[[#This Row],[Time taken in min]]&lt;=Settiings!$D$2,"SLA_MET","SLA_NOT_MET")</f>
        <v>SLA_MET</v>
      </c>
      <c r="R2107" s="94"/>
    </row>
    <row r="2108" spans="1:18" x14ac:dyDescent="0.3">
      <c r="A2108" s="8" t="s">
        <v>240</v>
      </c>
      <c r="B2108" s="9">
        <v>45136.653217592589</v>
      </c>
      <c r="C2108" s="10">
        <v>45136.675868055558</v>
      </c>
      <c r="D2108" s="11" t="s">
        <v>13</v>
      </c>
      <c r="E2108" s="12" t="s">
        <v>19</v>
      </c>
      <c r="F2108" s="11" t="s">
        <v>65</v>
      </c>
      <c r="G2108" s="13" t="s">
        <v>41</v>
      </c>
      <c r="H2108" s="78"/>
      <c r="I2108" s="48">
        <f>tbl_raw_data[[#This Row],[Date Actioned]]-tbl_raw_data[[#This Row],[Date Tagged]]</f>
        <v>2.2650462968158536E-2</v>
      </c>
      <c r="J2108" s="46">
        <f>HOUR(tbl_raw_data[[#This Row],[Time_taken]])*60+MINUTE(tbl_raw_data[[#This Row],[Time_taken]])+SECOND(tbl_raw_data[[#This Row],[Time_taken]])/60</f>
        <v>32.616666666666667</v>
      </c>
      <c r="K2108" s="52">
        <f>DATE(YEAR(tbl_raw_data[[#This Row],[Date Actioned]]),MONTH(tbl_raw_data[[#This Row],[Date Actioned]]),DAY(tbl_raw_data[[#This Row],[Date Actioned]]))</f>
        <v>45136</v>
      </c>
      <c r="L2108" s="50" t="str">
        <f>UPPER(TEXT(tbl_raw_data[[#This Row],[updated_date]],"MMMM"))</f>
        <v>JULY</v>
      </c>
      <c r="M2108" s="50" t="str">
        <f>"WEEK "&amp; IF(ROUNDUP(DAY(tbl_raw_data[[#This Row],[updated_date]])/7,0)=5,4,ROUNDUP(DAY(tbl_raw_data[[#This Row],[updated_date]])/7,0))</f>
        <v>WEEK 4</v>
      </c>
      <c r="N2108" s="50" t="str">
        <f>UPPER(VLOOKUP(tbl_raw_data[[#This Row],[Analyst]],Settiings!$A$2:$B$16,2,0))</f>
        <v>SAM</v>
      </c>
      <c r="O2108" s="50" t="str">
        <f>TRIM(UPPER(tbl_raw_data[[#This Row],[Outcome]]))</f>
        <v>APPROVE</v>
      </c>
      <c r="P2108" s="50" t="str">
        <f>TRIM(UPPER(tbl_raw_data[[#This Row],[Queue Name]]))</f>
        <v>CONSUMER POST BUREAU</v>
      </c>
      <c r="Q2108" s="50" t="str">
        <f>IF(tbl_raw_data[[#This Row],[Time taken in min]]&lt;=Settiings!$D$2,"SLA_MET","SLA_NOT_MET")</f>
        <v>SLA_NOT_MET</v>
      </c>
      <c r="R2108" s="94"/>
    </row>
    <row r="2109" spans="1:18" x14ac:dyDescent="0.3">
      <c r="A2109" s="8" t="s">
        <v>241</v>
      </c>
      <c r="B2109" s="9">
        <v>45136.654097222221</v>
      </c>
      <c r="C2109" s="10">
        <v>45136.660902777781</v>
      </c>
      <c r="D2109" s="11" t="s">
        <v>13</v>
      </c>
      <c r="E2109" s="12" t="s">
        <v>9</v>
      </c>
      <c r="F2109" s="11" t="s">
        <v>70</v>
      </c>
      <c r="G2109" s="13" t="s">
        <v>128</v>
      </c>
      <c r="H2109" s="78"/>
      <c r="I2109" s="48">
        <f>tbl_raw_data[[#This Row],[Date Actioned]]-tbl_raw_data[[#This Row],[Date Tagged]]</f>
        <v>6.8055555602768436E-3</v>
      </c>
      <c r="J2109" s="46">
        <f>HOUR(tbl_raw_data[[#This Row],[Time_taken]])*60+MINUTE(tbl_raw_data[[#This Row],[Time_taken]])+SECOND(tbl_raw_data[[#This Row],[Time_taken]])/60</f>
        <v>9.8000000000000007</v>
      </c>
      <c r="K2109" s="52">
        <f>DATE(YEAR(tbl_raw_data[[#This Row],[Date Actioned]]),MONTH(tbl_raw_data[[#This Row],[Date Actioned]]),DAY(tbl_raw_data[[#This Row],[Date Actioned]]))</f>
        <v>45136</v>
      </c>
      <c r="L2109" s="50" t="str">
        <f>UPPER(TEXT(tbl_raw_data[[#This Row],[updated_date]],"MMMM"))</f>
        <v>JULY</v>
      </c>
      <c r="M2109" s="50" t="str">
        <f>"WEEK "&amp; IF(ROUNDUP(DAY(tbl_raw_data[[#This Row],[updated_date]])/7,0)=5,4,ROUNDUP(DAY(tbl_raw_data[[#This Row],[updated_date]])/7,0))</f>
        <v>WEEK 4</v>
      </c>
      <c r="N2109" s="50" t="str">
        <f>UPPER(VLOOKUP(tbl_raw_data[[#This Row],[Analyst]],Settiings!$A$2:$B$16,2,0))</f>
        <v>ASIF</v>
      </c>
      <c r="O2109" s="50" t="str">
        <f>TRIM(UPPER(tbl_raw_data[[#This Row],[Outcome]]))</f>
        <v>APPROVE</v>
      </c>
      <c r="P2109" s="50" t="str">
        <f>TRIM(UPPER(tbl_raw_data[[#This Row],[Queue Name]]))</f>
        <v>CONSUMER EXISTING</v>
      </c>
      <c r="Q2109" s="50" t="str">
        <f>IF(tbl_raw_data[[#This Row],[Time taken in min]]&lt;=Settiings!$D$2,"SLA_MET","SLA_NOT_MET")</f>
        <v>SLA_MET</v>
      </c>
      <c r="R2109" s="94"/>
    </row>
    <row r="2110" spans="1:18" x14ac:dyDescent="0.3">
      <c r="A2110" s="8" t="s">
        <v>244</v>
      </c>
      <c r="B2110" s="9">
        <v>45136.654976851853</v>
      </c>
      <c r="C2110" s="10">
        <v>45136.666018518517</v>
      </c>
      <c r="D2110" s="11" t="s">
        <v>13</v>
      </c>
      <c r="E2110" s="12" t="s">
        <v>47</v>
      </c>
      <c r="F2110" s="11" t="s">
        <v>76</v>
      </c>
      <c r="G2110" s="13" t="s">
        <v>77</v>
      </c>
      <c r="H2110" s="78"/>
      <c r="I2110" s="48">
        <f>tbl_raw_data[[#This Row],[Date Actioned]]-tbl_raw_data[[#This Row],[Date Tagged]]</f>
        <v>1.1041666664823424E-2</v>
      </c>
      <c r="J2110" s="46">
        <f>HOUR(tbl_raw_data[[#This Row],[Time_taken]])*60+MINUTE(tbl_raw_data[[#This Row],[Time_taken]])+SECOND(tbl_raw_data[[#This Row],[Time_taken]])/60</f>
        <v>15.9</v>
      </c>
      <c r="K2110" s="52">
        <f>DATE(YEAR(tbl_raw_data[[#This Row],[Date Actioned]]),MONTH(tbl_raw_data[[#This Row],[Date Actioned]]),DAY(tbl_raw_data[[#This Row],[Date Actioned]]))</f>
        <v>45136</v>
      </c>
      <c r="L2110" s="50" t="str">
        <f>UPPER(TEXT(tbl_raw_data[[#This Row],[updated_date]],"MMMM"))</f>
        <v>JULY</v>
      </c>
      <c r="M2110" s="50" t="str">
        <f>"WEEK "&amp; IF(ROUNDUP(DAY(tbl_raw_data[[#This Row],[updated_date]])/7,0)=5,4,ROUNDUP(DAY(tbl_raw_data[[#This Row],[updated_date]])/7,0))</f>
        <v>WEEK 4</v>
      </c>
      <c r="N2110" s="50" t="str">
        <f>UPPER(VLOOKUP(tbl_raw_data[[#This Row],[Analyst]],Settiings!$A$2:$B$16,2,0))</f>
        <v>ROHAN</v>
      </c>
      <c r="O2110" s="50" t="str">
        <f>TRIM(UPPER(tbl_raw_data[[#This Row],[Outcome]]))</f>
        <v>APPROVE</v>
      </c>
      <c r="P2110" s="50" t="str">
        <f>TRIM(UPPER(tbl_raw_data[[#This Row],[Queue Name]]))</f>
        <v>CONSUMER PRE BUREAU</v>
      </c>
      <c r="Q2110" s="50" t="str">
        <f>IF(tbl_raw_data[[#This Row],[Time taken in min]]&lt;=Settiings!$D$2,"SLA_MET","SLA_NOT_MET")</f>
        <v>SLA_MET</v>
      </c>
      <c r="R2110" s="94"/>
    </row>
    <row r="2111" spans="1:18" x14ac:dyDescent="0.3">
      <c r="A2111" s="8" t="s">
        <v>247</v>
      </c>
      <c r="B2111" s="9">
        <v>45136.657222222224</v>
      </c>
      <c r="C2111" s="10">
        <v>45136.669259259259</v>
      </c>
      <c r="D2111" s="11" t="s">
        <v>13</v>
      </c>
      <c r="E2111" s="12" t="s">
        <v>19</v>
      </c>
      <c r="F2111" s="11" t="s">
        <v>24</v>
      </c>
      <c r="G2111" s="13" t="s">
        <v>77</v>
      </c>
      <c r="H2111" s="78"/>
      <c r="I2111" s="48">
        <f>tbl_raw_data[[#This Row],[Date Actioned]]-tbl_raw_data[[#This Row],[Date Tagged]]</f>
        <v>1.2037037035042886E-2</v>
      </c>
      <c r="J2111" s="46">
        <f>HOUR(tbl_raw_data[[#This Row],[Time_taken]])*60+MINUTE(tbl_raw_data[[#This Row],[Time_taken]])+SECOND(tbl_raw_data[[#This Row],[Time_taken]])/60</f>
        <v>17.333333333333332</v>
      </c>
      <c r="K2111" s="52">
        <f>DATE(YEAR(tbl_raw_data[[#This Row],[Date Actioned]]),MONTH(tbl_raw_data[[#This Row],[Date Actioned]]),DAY(tbl_raw_data[[#This Row],[Date Actioned]]))</f>
        <v>45136</v>
      </c>
      <c r="L2111" s="50" t="str">
        <f>UPPER(TEXT(tbl_raw_data[[#This Row],[updated_date]],"MMMM"))</f>
        <v>JULY</v>
      </c>
      <c r="M2111" s="50" t="str">
        <f>"WEEK "&amp; IF(ROUNDUP(DAY(tbl_raw_data[[#This Row],[updated_date]])/7,0)=5,4,ROUNDUP(DAY(tbl_raw_data[[#This Row],[updated_date]])/7,0))</f>
        <v>WEEK 4</v>
      </c>
      <c r="N2111" s="50" t="str">
        <f>UPPER(VLOOKUP(tbl_raw_data[[#This Row],[Analyst]],Settiings!$A$2:$B$16,2,0))</f>
        <v>QUADIR</v>
      </c>
      <c r="O2111" s="50" t="str">
        <f>TRIM(UPPER(tbl_raw_data[[#This Row],[Outcome]]))</f>
        <v>APPROVE</v>
      </c>
      <c r="P2111" s="50" t="str">
        <f>TRIM(UPPER(tbl_raw_data[[#This Row],[Queue Name]]))</f>
        <v>CONSUMER POST BUREAU</v>
      </c>
      <c r="Q2111" s="50" t="str">
        <f>IF(tbl_raw_data[[#This Row],[Time taken in min]]&lt;=Settiings!$D$2,"SLA_MET","SLA_NOT_MET")</f>
        <v>SLA_MET</v>
      </c>
      <c r="R2111" s="94"/>
    </row>
    <row r="2112" spans="1:18" x14ac:dyDescent="0.3">
      <c r="A2112" s="8" t="s">
        <v>248</v>
      </c>
      <c r="B2112" s="9">
        <v>45136.657569444447</v>
      </c>
      <c r="C2112" s="10">
        <v>45136.675798611112</v>
      </c>
      <c r="D2112" s="11" t="s">
        <v>13</v>
      </c>
      <c r="E2112" s="12" t="s">
        <v>47</v>
      </c>
      <c r="F2112" s="11" t="s">
        <v>16</v>
      </c>
      <c r="G2112" s="13" t="s">
        <v>17</v>
      </c>
      <c r="H2112" s="78"/>
      <c r="I2112" s="48">
        <f>tbl_raw_data[[#This Row],[Date Actioned]]-tbl_raw_data[[#This Row],[Date Tagged]]</f>
        <v>1.8229166664241347E-2</v>
      </c>
      <c r="J2112" s="46">
        <f>HOUR(tbl_raw_data[[#This Row],[Time_taken]])*60+MINUTE(tbl_raw_data[[#This Row],[Time_taken]])+SECOND(tbl_raw_data[[#This Row],[Time_taken]])/60</f>
        <v>26.25</v>
      </c>
      <c r="K2112" s="52">
        <f>DATE(YEAR(tbl_raw_data[[#This Row],[Date Actioned]]),MONTH(tbl_raw_data[[#This Row],[Date Actioned]]),DAY(tbl_raw_data[[#This Row],[Date Actioned]]))</f>
        <v>45136</v>
      </c>
      <c r="L2112" s="50" t="str">
        <f>UPPER(TEXT(tbl_raw_data[[#This Row],[updated_date]],"MMMM"))</f>
        <v>JULY</v>
      </c>
      <c r="M2112" s="50" t="str">
        <f>"WEEK "&amp; IF(ROUNDUP(DAY(tbl_raw_data[[#This Row],[updated_date]])/7,0)=5,4,ROUNDUP(DAY(tbl_raw_data[[#This Row],[updated_date]])/7,0))</f>
        <v>WEEK 4</v>
      </c>
      <c r="N2112" s="50" t="str">
        <f>UPPER(VLOOKUP(tbl_raw_data[[#This Row],[Analyst]],Settiings!$A$2:$B$16,2,0))</f>
        <v>CAMROOON</v>
      </c>
      <c r="O2112" s="50" t="str">
        <f>TRIM(UPPER(tbl_raw_data[[#This Row],[Outcome]]))</f>
        <v>APPROVE</v>
      </c>
      <c r="P2112" s="50" t="str">
        <f>TRIM(UPPER(tbl_raw_data[[#This Row],[Queue Name]]))</f>
        <v>CONSUMER PRE BUREAU</v>
      </c>
      <c r="Q2112" s="50" t="str">
        <f>IF(tbl_raw_data[[#This Row],[Time taken in min]]&lt;=Settiings!$D$2,"SLA_MET","SLA_NOT_MET")</f>
        <v>SLA_NOT_MET</v>
      </c>
      <c r="R2112" s="94"/>
    </row>
    <row r="2113" spans="1:18" x14ac:dyDescent="0.3">
      <c r="A2113" s="8" t="s">
        <v>251</v>
      </c>
      <c r="B2113" s="9">
        <v>45136.660752314812</v>
      </c>
      <c r="C2113" s="10">
        <v>45136.671805555554</v>
      </c>
      <c r="D2113" s="11" t="s">
        <v>13</v>
      </c>
      <c r="E2113" s="12" t="s">
        <v>9</v>
      </c>
      <c r="F2113" s="11" t="s">
        <v>76</v>
      </c>
      <c r="G2113" s="13" t="s">
        <v>77</v>
      </c>
      <c r="H2113" s="78"/>
      <c r="I2113" s="48">
        <f>tbl_raw_data[[#This Row],[Date Actioned]]-tbl_raw_data[[#This Row],[Date Tagged]]</f>
        <v>1.1053240741603076E-2</v>
      </c>
      <c r="J2113" s="46">
        <f>HOUR(tbl_raw_data[[#This Row],[Time_taken]])*60+MINUTE(tbl_raw_data[[#This Row],[Time_taken]])+SECOND(tbl_raw_data[[#This Row],[Time_taken]])/60</f>
        <v>15.916666666666666</v>
      </c>
      <c r="K2113" s="52">
        <f>DATE(YEAR(tbl_raw_data[[#This Row],[Date Actioned]]),MONTH(tbl_raw_data[[#This Row],[Date Actioned]]),DAY(tbl_raw_data[[#This Row],[Date Actioned]]))</f>
        <v>45136</v>
      </c>
      <c r="L2113" s="50" t="str">
        <f>UPPER(TEXT(tbl_raw_data[[#This Row],[updated_date]],"MMMM"))</f>
        <v>JULY</v>
      </c>
      <c r="M2113" s="50" t="str">
        <f>"WEEK "&amp; IF(ROUNDUP(DAY(tbl_raw_data[[#This Row],[updated_date]])/7,0)=5,4,ROUNDUP(DAY(tbl_raw_data[[#This Row],[updated_date]])/7,0))</f>
        <v>WEEK 4</v>
      </c>
      <c r="N2113" s="50" t="str">
        <f>UPPER(VLOOKUP(tbl_raw_data[[#This Row],[Analyst]],Settiings!$A$2:$B$16,2,0))</f>
        <v>ROHAN</v>
      </c>
      <c r="O2113" s="50" t="str">
        <f>TRIM(UPPER(tbl_raw_data[[#This Row],[Outcome]]))</f>
        <v>APPROVE</v>
      </c>
      <c r="P2113" s="50" t="str">
        <f>TRIM(UPPER(tbl_raw_data[[#This Row],[Queue Name]]))</f>
        <v>CONSUMER EXISTING</v>
      </c>
      <c r="Q2113" s="50" t="str">
        <f>IF(tbl_raw_data[[#This Row],[Time taken in min]]&lt;=Settiings!$D$2,"SLA_MET","SLA_NOT_MET")</f>
        <v>SLA_MET</v>
      </c>
      <c r="R2113" s="94"/>
    </row>
    <row r="2114" spans="1:18" x14ac:dyDescent="0.3">
      <c r="A2114" s="8" t="s">
        <v>254</v>
      </c>
      <c r="B2114" s="9">
        <v>45136.666608796295</v>
      </c>
      <c r="C2114" s="10">
        <v>45136.678726851853</v>
      </c>
      <c r="D2114" s="11" t="s">
        <v>13</v>
      </c>
      <c r="E2114" s="12" t="s">
        <v>47</v>
      </c>
      <c r="F2114" s="11" t="s">
        <v>70</v>
      </c>
      <c r="G2114" s="13" t="s">
        <v>255</v>
      </c>
      <c r="H2114" s="78"/>
      <c r="I2114" s="48">
        <f>tbl_raw_data[[#This Row],[Date Actioned]]-tbl_raw_data[[#This Row],[Date Tagged]]</f>
        <v>1.2118055557948537E-2</v>
      </c>
      <c r="J2114" s="46">
        <f>HOUR(tbl_raw_data[[#This Row],[Time_taken]])*60+MINUTE(tbl_raw_data[[#This Row],[Time_taken]])+SECOND(tbl_raw_data[[#This Row],[Time_taken]])/60</f>
        <v>17.45</v>
      </c>
      <c r="K2114" s="52">
        <f>DATE(YEAR(tbl_raw_data[[#This Row],[Date Actioned]]),MONTH(tbl_raw_data[[#This Row],[Date Actioned]]),DAY(tbl_raw_data[[#This Row],[Date Actioned]]))</f>
        <v>45136</v>
      </c>
      <c r="L2114" s="50" t="str">
        <f>UPPER(TEXT(tbl_raw_data[[#This Row],[updated_date]],"MMMM"))</f>
        <v>JULY</v>
      </c>
      <c r="M2114" s="50" t="str">
        <f>"WEEK "&amp; IF(ROUNDUP(DAY(tbl_raw_data[[#This Row],[updated_date]])/7,0)=5,4,ROUNDUP(DAY(tbl_raw_data[[#This Row],[updated_date]])/7,0))</f>
        <v>WEEK 4</v>
      </c>
      <c r="N2114" s="50" t="str">
        <f>UPPER(VLOOKUP(tbl_raw_data[[#This Row],[Analyst]],Settiings!$A$2:$B$16,2,0))</f>
        <v>ASIF</v>
      </c>
      <c r="O2114" s="50" t="str">
        <f>TRIM(UPPER(tbl_raw_data[[#This Row],[Outcome]]))</f>
        <v>APPROVE</v>
      </c>
      <c r="P2114" s="50" t="str">
        <f>TRIM(UPPER(tbl_raw_data[[#This Row],[Queue Name]]))</f>
        <v>CONSUMER PRE BUREAU</v>
      </c>
      <c r="Q2114" s="50" t="str">
        <f>IF(tbl_raw_data[[#This Row],[Time taken in min]]&lt;=Settiings!$D$2,"SLA_MET","SLA_NOT_MET")</f>
        <v>SLA_MET</v>
      </c>
      <c r="R2114" s="94"/>
    </row>
    <row r="2115" spans="1:18" x14ac:dyDescent="0.3">
      <c r="A2115" s="8" t="s">
        <v>256</v>
      </c>
      <c r="B2115" s="9">
        <v>45136.666851851849</v>
      </c>
      <c r="C2115" s="10">
        <v>45136.670277777775</v>
      </c>
      <c r="D2115" s="11" t="s">
        <v>17</v>
      </c>
      <c r="E2115" s="12" t="s">
        <v>9</v>
      </c>
      <c r="F2115" s="11" t="s">
        <v>50</v>
      </c>
      <c r="G2115" s="13"/>
      <c r="H2115" s="78"/>
      <c r="I2115" s="48">
        <f>tbl_raw_data[[#This Row],[Date Actioned]]-tbl_raw_data[[#This Row],[Date Tagged]]</f>
        <v>3.425925926421769E-3</v>
      </c>
      <c r="J2115" s="46">
        <f>HOUR(tbl_raw_data[[#This Row],[Time_taken]])*60+MINUTE(tbl_raw_data[[#This Row],[Time_taken]])+SECOND(tbl_raw_data[[#This Row],[Time_taken]])/60</f>
        <v>4.9333333333333336</v>
      </c>
      <c r="K2115" s="52">
        <f>DATE(YEAR(tbl_raw_data[[#This Row],[Date Actioned]]),MONTH(tbl_raw_data[[#This Row],[Date Actioned]]),DAY(tbl_raw_data[[#This Row],[Date Actioned]]))</f>
        <v>45136</v>
      </c>
      <c r="L2115" s="50" t="str">
        <f>UPPER(TEXT(tbl_raw_data[[#This Row],[updated_date]],"MMMM"))</f>
        <v>JULY</v>
      </c>
      <c r="M2115" s="50" t="str">
        <f>"WEEK "&amp; IF(ROUNDUP(DAY(tbl_raw_data[[#This Row],[updated_date]])/7,0)=5,4,ROUNDUP(DAY(tbl_raw_data[[#This Row],[updated_date]])/7,0))</f>
        <v>WEEK 4</v>
      </c>
      <c r="N2115" s="50" t="str">
        <f>UPPER(VLOOKUP(tbl_raw_data[[#This Row],[Analyst]],Settiings!$A$2:$B$16,2,0))</f>
        <v>SHAHID</v>
      </c>
      <c r="O2115" s="50" t="str">
        <f>TRIM(UPPER(tbl_raw_data[[#This Row],[Outcome]]))</f>
        <v>APPROVE</v>
      </c>
      <c r="P2115" s="50" t="str">
        <f>TRIM(UPPER(tbl_raw_data[[#This Row],[Queue Name]]))</f>
        <v>CONSUMER EXISTING</v>
      </c>
      <c r="Q2115" s="50" t="str">
        <f>IF(tbl_raw_data[[#This Row],[Time taken in min]]&lt;=Settiings!$D$2,"SLA_MET","SLA_NOT_MET")</f>
        <v>SLA_MET</v>
      </c>
      <c r="R2115" s="94"/>
    </row>
    <row r="2116" spans="1:18" x14ac:dyDescent="0.3">
      <c r="A2116" s="8" t="s">
        <v>257</v>
      </c>
      <c r="B2116" s="9">
        <v>45136.667118055557</v>
      </c>
      <c r="C2116" s="10">
        <v>45136.673900462964</v>
      </c>
      <c r="D2116" s="11" t="s">
        <v>17</v>
      </c>
      <c r="E2116" s="12" t="s">
        <v>9</v>
      </c>
      <c r="F2116" s="11" t="s">
        <v>50</v>
      </c>
      <c r="G2116" s="13"/>
      <c r="H2116" s="78"/>
      <c r="I2116" s="48">
        <f>tbl_raw_data[[#This Row],[Date Actioned]]-tbl_raw_data[[#This Row],[Date Tagged]]</f>
        <v>6.7824074067175388E-3</v>
      </c>
      <c r="J2116" s="46">
        <f>HOUR(tbl_raw_data[[#This Row],[Time_taken]])*60+MINUTE(tbl_raw_data[[#This Row],[Time_taken]])+SECOND(tbl_raw_data[[#This Row],[Time_taken]])/60</f>
        <v>9.7666666666666675</v>
      </c>
      <c r="K2116" s="52">
        <f>DATE(YEAR(tbl_raw_data[[#This Row],[Date Actioned]]),MONTH(tbl_raw_data[[#This Row],[Date Actioned]]),DAY(tbl_raw_data[[#This Row],[Date Actioned]]))</f>
        <v>45136</v>
      </c>
      <c r="L2116" s="50" t="str">
        <f>UPPER(TEXT(tbl_raw_data[[#This Row],[updated_date]],"MMMM"))</f>
        <v>JULY</v>
      </c>
      <c r="M2116" s="50" t="str">
        <f>"WEEK "&amp; IF(ROUNDUP(DAY(tbl_raw_data[[#This Row],[updated_date]])/7,0)=5,4,ROUNDUP(DAY(tbl_raw_data[[#This Row],[updated_date]])/7,0))</f>
        <v>WEEK 4</v>
      </c>
      <c r="N2116" s="50" t="str">
        <f>UPPER(VLOOKUP(tbl_raw_data[[#This Row],[Analyst]],Settiings!$A$2:$B$16,2,0))</f>
        <v>SHAHID</v>
      </c>
      <c r="O2116" s="50" t="str">
        <f>TRIM(UPPER(tbl_raw_data[[#This Row],[Outcome]]))</f>
        <v>APPROVE</v>
      </c>
      <c r="P2116" s="50" t="str">
        <f>TRIM(UPPER(tbl_raw_data[[#This Row],[Queue Name]]))</f>
        <v>CONSUMER EXISTING</v>
      </c>
      <c r="Q2116" s="50" t="str">
        <f>IF(tbl_raw_data[[#This Row],[Time taken in min]]&lt;=Settiings!$D$2,"SLA_MET","SLA_NOT_MET")</f>
        <v>SLA_MET</v>
      </c>
      <c r="R2116" s="94"/>
    </row>
    <row r="2117" spans="1:18" x14ac:dyDescent="0.3">
      <c r="A2117" s="8" t="s">
        <v>259</v>
      </c>
      <c r="B2117" s="9">
        <v>45136.675381944442</v>
      </c>
      <c r="C2117" s="10">
        <v>45136.683622685188</v>
      </c>
      <c r="D2117" s="11" t="s">
        <v>13</v>
      </c>
      <c r="E2117" s="12" t="s">
        <v>19</v>
      </c>
      <c r="F2117" s="11" t="s">
        <v>16</v>
      </c>
      <c r="G2117" s="13" t="s">
        <v>77</v>
      </c>
      <c r="H2117" s="78"/>
      <c r="I2117" s="48">
        <f>tbl_raw_data[[#This Row],[Date Actioned]]-tbl_raw_data[[#This Row],[Date Tagged]]</f>
        <v>8.2407407462596893E-3</v>
      </c>
      <c r="J2117" s="46">
        <f>HOUR(tbl_raw_data[[#This Row],[Time_taken]])*60+MINUTE(tbl_raw_data[[#This Row],[Time_taken]])+SECOND(tbl_raw_data[[#This Row],[Time_taken]])/60</f>
        <v>11.866666666666667</v>
      </c>
      <c r="K2117" s="52">
        <f>DATE(YEAR(tbl_raw_data[[#This Row],[Date Actioned]]),MONTH(tbl_raw_data[[#This Row],[Date Actioned]]),DAY(tbl_raw_data[[#This Row],[Date Actioned]]))</f>
        <v>45136</v>
      </c>
      <c r="L2117" s="50" t="str">
        <f>UPPER(TEXT(tbl_raw_data[[#This Row],[updated_date]],"MMMM"))</f>
        <v>JULY</v>
      </c>
      <c r="M2117" s="50" t="str">
        <f>"WEEK "&amp; IF(ROUNDUP(DAY(tbl_raw_data[[#This Row],[updated_date]])/7,0)=5,4,ROUNDUP(DAY(tbl_raw_data[[#This Row],[updated_date]])/7,0))</f>
        <v>WEEK 4</v>
      </c>
      <c r="N2117" s="50" t="str">
        <f>UPPER(VLOOKUP(tbl_raw_data[[#This Row],[Analyst]],Settiings!$A$2:$B$16,2,0))</f>
        <v>CAMROOON</v>
      </c>
      <c r="O2117" s="50" t="str">
        <f>TRIM(UPPER(tbl_raw_data[[#This Row],[Outcome]]))</f>
        <v>APPROVE</v>
      </c>
      <c r="P2117" s="50" t="str">
        <f>TRIM(UPPER(tbl_raw_data[[#This Row],[Queue Name]]))</f>
        <v>CONSUMER POST BUREAU</v>
      </c>
      <c r="Q2117" s="50" t="str">
        <f>IF(tbl_raw_data[[#This Row],[Time taken in min]]&lt;=Settiings!$D$2,"SLA_MET","SLA_NOT_MET")</f>
        <v>SLA_MET</v>
      </c>
      <c r="R2117" s="94"/>
    </row>
    <row r="2118" spans="1:18" x14ac:dyDescent="0.3">
      <c r="A2118" s="8" t="s">
        <v>260</v>
      </c>
      <c r="B2118" s="9">
        <v>45136.676180555558</v>
      </c>
      <c r="C2118" s="10">
        <v>45136.683587962965</v>
      </c>
      <c r="D2118" s="11" t="s">
        <v>13</v>
      </c>
      <c r="E2118" s="12" t="s">
        <v>19</v>
      </c>
      <c r="F2118" s="11" t="s">
        <v>65</v>
      </c>
      <c r="G2118" s="13" t="s">
        <v>77</v>
      </c>
      <c r="H2118" s="78"/>
      <c r="I2118" s="48">
        <f>tbl_raw_data[[#This Row],[Date Actioned]]-tbl_raw_data[[#This Row],[Date Tagged]]</f>
        <v>7.4074074072996154E-3</v>
      </c>
      <c r="J2118" s="46">
        <f>HOUR(tbl_raw_data[[#This Row],[Time_taken]])*60+MINUTE(tbl_raw_data[[#This Row],[Time_taken]])+SECOND(tbl_raw_data[[#This Row],[Time_taken]])/60</f>
        <v>10.666666666666666</v>
      </c>
      <c r="K2118" s="52">
        <f>DATE(YEAR(tbl_raw_data[[#This Row],[Date Actioned]]),MONTH(tbl_raw_data[[#This Row],[Date Actioned]]),DAY(tbl_raw_data[[#This Row],[Date Actioned]]))</f>
        <v>45136</v>
      </c>
      <c r="L2118" s="50" t="str">
        <f>UPPER(TEXT(tbl_raw_data[[#This Row],[updated_date]],"MMMM"))</f>
        <v>JULY</v>
      </c>
      <c r="M2118" s="50" t="str">
        <f>"WEEK "&amp; IF(ROUNDUP(DAY(tbl_raw_data[[#This Row],[updated_date]])/7,0)=5,4,ROUNDUP(DAY(tbl_raw_data[[#This Row],[updated_date]])/7,0))</f>
        <v>WEEK 4</v>
      </c>
      <c r="N2118" s="50" t="str">
        <f>UPPER(VLOOKUP(tbl_raw_data[[#This Row],[Analyst]],Settiings!$A$2:$B$16,2,0))</f>
        <v>SAM</v>
      </c>
      <c r="O2118" s="50" t="str">
        <f>TRIM(UPPER(tbl_raw_data[[#This Row],[Outcome]]))</f>
        <v>APPROVE</v>
      </c>
      <c r="P2118" s="50" t="str">
        <f>TRIM(UPPER(tbl_raw_data[[#This Row],[Queue Name]]))</f>
        <v>CONSUMER POST BUREAU</v>
      </c>
      <c r="Q2118" s="50" t="str">
        <f>IF(tbl_raw_data[[#This Row],[Time taken in min]]&lt;=Settiings!$D$2,"SLA_MET","SLA_NOT_MET")</f>
        <v>SLA_MET</v>
      </c>
      <c r="R2118" s="94"/>
    </row>
    <row r="2119" spans="1:18" x14ac:dyDescent="0.3">
      <c r="A2119" s="8" t="s">
        <v>263</v>
      </c>
      <c r="B2119" s="9">
        <v>45136.678738425922</v>
      </c>
      <c r="C2119" s="10">
        <v>45136.685150462959</v>
      </c>
      <c r="D2119" s="11" t="s">
        <v>13</v>
      </c>
      <c r="E2119" s="12" t="s">
        <v>47</v>
      </c>
      <c r="F2119" s="11" t="s">
        <v>70</v>
      </c>
      <c r="G2119" s="13" t="s">
        <v>77</v>
      </c>
      <c r="H2119" s="78"/>
      <c r="I2119" s="48">
        <f>tbl_raw_data[[#This Row],[Date Actioned]]-tbl_raw_data[[#This Row],[Date Tagged]]</f>
        <v>6.4120370370801538E-3</v>
      </c>
      <c r="J2119" s="46">
        <f>HOUR(tbl_raw_data[[#This Row],[Time_taken]])*60+MINUTE(tbl_raw_data[[#This Row],[Time_taken]])+SECOND(tbl_raw_data[[#This Row],[Time_taken]])/60</f>
        <v>9.2333333333333325</v>
      </c>
      <c r="K2119" s="52">
        <f>DATE(YEAR(tbl_raw_data[[#This Row],[Date Actioned]]),MONTH(tbl_raw_data[[#This Row],[Date Actioned]]),DAY(tbl_raw_data[[#This Row],[Date Actioned]]))</f>
        <v>45136</v>
      </c>
      <c r="L2119" s="50" t="str">
        <f>UPPER(TEXT(tbl_raw_data[[#This Row],[updated_date]],"MMMM"))</f>
        <v>JULY</v>
      </c>
      <c r="M2119" s="50" t="str">
        <f>"WEEK "&amp; IF(ROUNDUP(DAY(tbl_raw_data[[#This Row],[updated_date]])/7,0)=5,4,ROUNDUP(DAY(tbl_raw_data[[#This Row],[updated_date]])/7,0))</f>
        <v>WEEK 4</v>
      </c>
      <c r="N2119" s="50" t="str">
        <f>UPPER(VLOOKUP(tbl_raw_data[[#This Row],[Analyst]],Settiings!$A$2:$B$16,2,0))</f>
        <v>ASIF</v>
      </c>
      <c r="O2119" s="50" t="str">
        <f>TRIM(UPPER(tbl_raw_data[[#This Row],[Outcome]]))</f>
        <v>APPROVE</v>
      </c>
      <c r="P2119" s="50" t="str">
        <f>TRIM(UPPER(tbl_raw_data[[#This Row],[Queue Name]]))</f>
        <v>CONSUMER PRE BUREAU</v>
      </c>
      <c r="Q2119" s="50" t="str">
        <f>IF(tbl_raw_data[[#This Row],[Time taken in min]]&lt;=Settiings!$D$2,"SLA_MET","SLA_NOT_MET")</f>
        <v>SLA_MET</v>
      </c>
      <c r="R2119" s="94"/>
    </row>
    <row r="2120" spans="1:18" x14ac:dyDescent="0.3">
      <c r="A2120" s="8" t="s">
        <v>267</v>
      </c>
      <c r="B2120" s="9">
        <v>45136.679803240739</v>
      </c>
      <c r="C2120" s="10">
        <v>45136.690381944441</v>
      </c>
      <c r="D2120" s="11" t="s">
        <v>13</v>
      </c>
      <c r="E2120" s="12" t="s">
        <v>47</v>
      </c>
      <c r="F2120" s="11" t="s">
        <v>16</v>
      </c>
      <c r="G2120" s="13" t="s">
        <v>17</v>
      </c>
      <c r="H2120" s="78"/>
      <c r="I2120" s="48">
        <f>tbl_raw_data[[#This Row],[Date Actioned]]-tbl_raw_data[[#This Row],[Date Tagged]]</f>
        <v>1.0578703702776693E-2</v>
      </c>
      <c r="J2120" s="46">
        <f>HOUR(tbl_raw_data[[#This Row],[Time_taken]])*60+MINUTE(tbl_raw_data[[#This Row],[Time_taken]])+SECOND(tbl_raw_data[[#This Row],[Time_taken]])/60</f>
        <v>15.233333333333333</v>
      </c>
      <c r="K2120" s="52">
        <f>DATE(YEAR(tbl_raw_data[[#This Row],[Date Actioned]]),MONTH(tbl_raw_data[[#This Row],[Date Actioned]]),DAY(tbl_raw_data[[#This Row],[Date Actioned]]))</f>
        <v>45136</v>
      </c>
      <c r="L2120" s="50" t="str">
        <f>UPPER(TEXT(tbl_raw_data[[#This Row],[updated_date]],"MMMM"))</f>
        <v>JULY</v>
      </c>
      <c r="M2120" s="50" t="str">
        <f>"WEEK "&amp; IF(ROUNDUP(DAY(tbl_raw_data[[#This Row],[updated_date]])/7,0)=5,4,ROUNDUP(DAY(tbl_raw_data[[#This Row],[updated_date]])/7,0))</f>
        <v>WEEK 4</v>
      </c>
      <c r="N2120" s="50" t="str">
        <f>UPPER(VLOOKUP(tbl_raw_data[[#This Row],[Analyst]],Settiings!$A$2:$B$16,2,0))</f>
        <v>CAMROOON</v>
      </c>
      <c r="O2120" s="50" t="str">
        <f>TRIM(UPPER(tbl_raw_data[[#This Row],[Outcome]]))</f>
        <v>APPROVE</v>
      </c>
      <c r="P2120" s="50" t="str">
        <f>TRIM(UPPER(tbl_raw_data[[#This Row],[Queue Name]]))</f>
        <v>CONSUMER PRE BUREAU</v>
      </c>
      <c r="Q2120" s="50" t="str">
        <f>IF(tbl_raw_data[[#This Row],[Time taken in min]]&lt;=Settiings!$D$2,"SLA_MET","SLA_NOT_MET")</f>
        <v>SLA_MET</v>
      </c>
      <c r="R2120" s="94"/>
    </row>
    <row r="2121" spans="1:18" x14ac:dyDescent="0.3">
      <c r="A2121" s="8" t="s">
        <v>268</v>
      </c>
      <c r="B2121" s="9">
        <v>45136.679849537039</v>
      </c>
      <c r="C2121" s="10">
        <v>45136.690833333334</v>
      </c>
      <c r="D2121" s="11" t="s">
        <v>13</v>
      </c>
      <c r="E2121" s="12" t="s">
        <v>47</v>
      </c>
      <c r="F2121" s="11" t="s">
        <v>70</v>
      </c>
      <c r="G2121" s="13" t="s">
        <v>77</v>
      </c>
      <c r="H2121" s="78"/>
      <c r="I2121" s="48">
        <f>tbl_raw_data[[#This Row],[Date Actioned]]-tbl_raw_data[[#This Row],[Date Tagged]]</f>
        <v>1.0983796295477077E-2</v>
      </c>
      <c r="J2121" s="46">
        <f>HOUR(tbl_raw_data[[#This Row],[Time_taken]])*60+MINUTE(tbl_raw_data[[#This Row],[Time_taken]])+SECOND(tbl_raw_data[[#This Row],[Time_taken]])/60</f>
        <v>15.816666666666666</v>
      </c>
      <c r="K2121" s="52">
        <f>DATE(YEAR(tbl_raw_data[[#This Row],[Date Actioned]]),MONTH(tbl_raw_data[[#This Row],[Date Actioned]]),DAY(tbl_raw_data[[#This Row],[Date Actioned]]))</f>
        <v>45136</v>
      </c>
      <c r="L2121" s="50" t="str">
        <f>UPPER(TEXT(tbl_raw_data[[#This Row],[updated_date]],"MMMM"))</f>
        <v>JULY</v>
      </c>
      <c r="M2121" s="50" t="str">
        <f>"WEEK "&amp; IF(ROUNDUP(DAY(tbl_raw_data[[#This Row],[updated_date]])/7,0)=5,4,ROUNDUP(DAY(tbl_raw_data[[#This Row],[updated_date]])/7,0))</f>
        <v>WEEK 4</v>
      </c>
      <c r="N2121" s="50" t="str">
        <f>UPPER(VLOOKUP(tbl_raw_data[[#This Row],[Analyst]],Settiings!$A$2:$B$16,2,0))</f>
        <v>ASIF</v>
      </c>
      <c r="O2121" s="50" t="str">
        <f>TRIM(UPPER(tbl_raw_data[[#This Row],[Outcome]]))</f>
        <v>APPROVE</v>
      </c>
      <c r="P2121" s="50" t="str">
        <f>TRIM(UPPER(tbl_raw_data[[#This Row],[Queue Name]]))</f>
        <v>CONSUMER PRE BUREAU</v>
      </c>
      <c r="Q2121" s="50" t="str">
        <f>IF(tbl_raw_data[[#This Row],[Time taken in min]]&lt;=Settiings!$D$2,"SLA_MET","SLA_NOT_MET")</f>
        <v>SLA_MET</v>
      </c>
      <c r="R2121" s="94"/>
    </row>
    <row r="2122" spans="1:18" x14ac:dyDescent="0.3">
      <c r="A2122" s="8" t="s">
        <v>269</v>
      </c>
      <c r="B2122" s="9">
        <v>45136.681979166664</v>
      </c>
      <c r="C2122" s="10">
        <v>45136.691990740743</v>
      </c>
      <c r="D2122" s="11" t="s">
        <v>13</v>
      </c>
      <c r="E2122" s="12" t="s">
        <v>9</v>
      </c>
      <c r="F2122" s="11" t="s">
        <v>65</v>
      </c>
      <c r="G2122" s="13" t="s">
        <v>128</v>
      </c>
      <c r="H2122" s="78"/>
      <c r="I2122" s="48">
        <f>tbl_raw_data[[#This Row],[Date Actioned]]-tbl_raw_data[[#This Row],[Date Tagged]]</f>
        <v>1.0011574078816921E-2</v>
      </c>
      <c r="J2122" s="46">
        <f>HOUR(tbl_raw_data[[#This Row],[Time_taken]])*60+MINUTE(tbl_raw_data[[#This Row],[Time_taken]])+SECOND(tbl_raw_data[[#This Row],[Time_taken]])/60</f>
        <v>14.416666666666666</v>
      </c>
      <c r="K2122" s="52">
        <f>DATE(YEAR(tbl_raw_data[[#This Row],[Date Actioned]]),MONTH(tbl_raw_data[[#This Row],[Date Actioned]]),DAY(tbl_raw_data[[#This Row],[Date Actioned]]))</f>
        <v>45136</v>
      </c>
      <c r="L2122" s="50" t="str">
        <f>UPPER(TEXT(tbl_raw_data[[#This Row],[updated_date]],"MMMM"))</f>
        <v>JULY</v>
      </c>
      <c r="M2122" s="50" t="str">
        <f>"WEEK "&amp; IF(ROUNDUP(DAY(tbl_raw_data[[#This Row],[updated_date]])/7,0)=5,4,ROUNDUP(DAY(tbl_raw_data[[#This Row],[updated_date]])/7,0))</f>
        <v>WEEK 4</v>
      </c>
      <c r="N2122" s="50" t="str">
        <f>UPPER(VLOOKUP(tbl_raw_data[[#This Row],[Analyst]],Settiings!$A$2:$B$16,2,0))</f>
        <v>SAM</v>
      </c>
      <c r="O2122" s="50" t="str">
        <f>TRIM(UPPER(tbl_raw_data[[#This Row],[Outcome]]))</f>
        <v>APPROVE</v>
      </c>
      <c r="P2122" s="50" t="str">
        <f>TRIM(UPPER(tbl_raw_data[[#This Row],[Queue Name]]))</f>
        <v>CONSUMER EXISTING</v>
      </c>
      <c r="Q2122" s="50" t="str">
        <f>IF(tbl_raw_data[[#This Row],[Time taken in min]]&lt;=Settiings!$D$2,"SLA_MET","SLA_NOT_MET")</f>
        <v>SLA_MET</v>
      </c>
      <c r="R2122" s="94"/>
    </row>
    <row r="2123" spans="1:18" x14ac:dyDescent="0.3">
      <c r="A2123" s="8" t="s">
        <v>270</v>
      </c>
      <c r="B2123" s="9">
        <v>45136.681990740741</v>
      </c>
      <c r="C2123" s="10">
        <v>45136.709456018521</v>
      </c>
      <c r="D2123" s="11" t="s">
        <v>13</v>
      </c>
      <c r="E2123" s="12" t="s">
        <v>19</v>
      </c>
      <c r="F2123" s="11" t="s">
        <v>70</v>
      </c>
      <c r="G2123" s="13" t="s">
        <v>17</v>
      </c>
      <c r="H2123" s="78"/>
      <c r="I2123" s="48">
        <f>tbl_raw_data[[#This Row],[Date Actioned]]-tbl_raw_data[[#This Row],[Date Tagged]]</f>
        <v>2.7465277780720498E-2</v>
      </c>
      <c r="J2123" s="46">
        <f>HOUR(tbl_raw_data[[#This Row],[Time_taken]])*60+MINUTE(tbl_raw_data[[#This Row],[Time_taken]])+SECOND(tbl_raw_data[[#This Row],[Time_taken]])/60</f>
        <v>39.549999999999997</v>
      </c>
      <c r="K2123" s="52">
        <f>DATE(YEAR(tbl_raw_data[[#This Row],[Date Actioned]]),MONTH(tbl_raw_data[[#This Row],[Date Actioned]]),DAY(tbl_raw_data[[#This Row],[Date Actioned]]))</f>
        <v>45136</v>
      </c>
      <c r="L2123" s="50" t="str">
        <f>UPPER(TEXT(tbl_raw_data[[#This Row],[updated_date]],"MMMM"))</f>
        <v>JULY</v>
      </c>
      <c r="M2123" s="50" t="str">
        <f>"WEEK "&amp; IF(ROUNDUP(DAY(tbl_raw_data[[#This Row],[updated_date]])/7,0)=5,4,ROUNDUP(DAY(tbl_raw_data[[#This Row],[updated_date]])/7,0))</f>
        <v>WEEK 4</v>
      </c>
      <c r="N2123" s="50" t="str">
        <f>UPPER(VLOOKUP(tbl_raw_data[[#This Row],[Analyst]],Settiings!$A$2:$B$16,2,0))</f>
        <v>ASIF</v>
      </c>
      <c r="O2123" s="50" t="str">
        <f>TRIM(UPPER(tbl_raw_data[[#This Row],[Outcome]]))</f>
        <v>APPROVE</v>
      </c>
      <c r="P2123" s="50" t="str">
        <f>TRIM(UPPER(tbl_raw_data[[#This Row],[Queue Name]]))</f>
        <v>CONSUMER POST BUREAU</v>
      </c>
      <c r="Q2123" s="50" t="str">
        <f>IF(tbl_raw_data[[#This Row],[Time taken in min]]&lt;=Settiings!$D$2,"SLA_MET","SLA_NOT_MET")</f>
        <v>SLA_NOT_MET</v>
      </c>
      <c r="R2123" s="94"/>
    </row>
    <row r="2124" spans="1:18" x14ac:dyDescent="0.3">
      <c r="A2124" s="8" t="s">
        <v>279</v>
      </c>
      <c r="B2124" s="9">
        <v>45136.6871875</v>
      </c>
      <c r="C2124" s="10">
        <v>45136.702048611114</v>
      </c>
      <c r="D2124" s="11" t="s">
        <v>13</v>
      </c>
      <c r="E2124" s="12" t="s">
        <v>19</v>
      </c>
      <c r="F2124" s="11" t="s">
        <v>16</v>
      </c>
      <c r="G2124" s="13" t="s">
        <v>17</v>
      </c>
      <c r="H2124" s="78"/>
      <c r="I2124" s="48">
        <f>tbl_raw_data[[#This Row],[Date Actioned]]-tbl_raw_data[[#This Row],[Date Tagged]]</f>
        <v>1.4861111114441883E-2</v>
      </c>
      <c r="J2124" s="46">
        <f>HOUR(tbl_raw_data[[#This Row],[Time_taken]])*60+MINUTE(tbl_raw_data[[#This Row],[Time_taken]])+SECOND(tbl_raw_data[[#This Row],[Time_taken]])/60</f>
        <v>21.4</v>
      </c>
      <c r="K2124" s="52">
        <f>DATE(YEAR(tbl_raw_data[[#This Row],[Date Actioned]]),MONTH(tbl_raw_data[[#This Row],[Date Actioned]]),DAY(tbl_raw_data[[#This Row],[Date Actioned]]))</f>
        <v>45136</v>
      </c>
      <c r="L2124" s="50" t="str">
        <f>UPPER(TEXT(tbl_raw_data[[#This Row],[updated_date]],"MMMM"))</f>
        <v>JULY</v>
      </c>
      <c r="M2124" s="50" t="str">
        <f>"WEEK "&amp; IF(ROUNDUP(DAY(tbl_raw_data[[#This Row],[updated_date]])/7,0)=5,4,ROUNDUP(DAY(tbl_raw_data[[#This Row],[updated_date]])/7,0))</f>
        <v>WEEK 4</v>
      </c>
      <c r="N2124" s="50" t="str">
        <f>UPPER(VLOOKUP(tbl_raw_data[[#This Row],[Analyst]],Settiings!$A$2:$B$16,2,0))</f>
        <v>CAMROOON</v>
      </c>
      <c r="O2124" s="50" t="str">
        <f>TRIM(UPPER(tbl_raw_data[[#This Row],[Outcome]]))</f>
        <v>APPROVE</v>
      </c>
      <c r="P2124" s="50" t="str">
        <f>TRIM(UPPER(tbl_raw_data[[#This Row],[Queue Name]]))</f>
        <v>CONSUMER POST BUREAU</v>
      </c>
      <c r="Q2124" s="50" t="str">
        <f>IF(tbl_raw_data[[#This Row],[Time taken in min]]&lt;=Settiings!$D$2,"SLA_MET","SLA_NOT_MET")</f>
        <v>SLA_NOT_MET</v>
      </c>
      <c r="R2124" s="94"/>
    </row>
    <row r="2125" spans="1:18" x14ac:dyDescent="0.3">
      <c r="A2125" s="8" t="s">
        <v>282</v>
      </c>
      <c r="B2125" s="9">
        <v>45136.690555555557</v>
      </c>
      <c r="C2125" s="10">
        <v>45136.699675925927</v>
      </c>
      <c r="D2125" s="11" t="s">
        <v>13</v>
      </c>
      <c r="E2125" s="12" t="s">
        <v>19</v>
      </c>
      <c r="F2125" s="11" t="s">
        <v>70</v>
      </c>
      <c r="G2125" s="13" t="s">
        <v>77</v>
      </c>
      <c r="H2125" s="78"/>
      <c r="I2125" s="48">
        <f>tbl_raw_data[[#This Row],[Date Actioned]]-tbl_raw_data[[#This Row],[Date Tagged]]</f>
        <v>9.1203703705104999E-3</v>
      </c>
      <c r="J2125" s="46">
        <f>HOUR(tbl_raw_data[[#This Row],[Time_taken]])*60+MINUTE(tbl_raw_data[[#This Row],[Time_taken]])+SECOND(tbl_raw_data[[#This Row],[Time_taken]])/60</f>
        <v>13.133333333333333</v>
      </c>
      <c r="K2125" s="52">
        <f>DATE(YEAR(tbl_raw_data[[#This Row],[Date Actioned]]),MONTH(tbl_raw_data[[#This Row],[Date Actioned]]),DAY(tbl_raw_data[[#This Row],[Date Actioned]]))</f>
        <v>45136</v>
      </c>
      <c r="L2125" s="50" t="str">
        <f>UPPER(TEXT(tbl_raw_data[[#This Row],[updated_date]],"MMMM"))</f>
        <v>JULY</v>
      </c>
      <c r="M2125" s="50" t="str">
        <f>"WEEK "&amp; IF(ROUNDUP(DAY(tbl_raw_data[[#This Row],[updated_date]])/7,0)=5,4,ROUNDUP(DAY(tbl_raw_data[[#This Row],[updated_date]])/7,0))</f>
        <v>WEEK 4</v>
      </c>
      <c r="N2125" s="50" t="str">
        <f>UPPER(VLOOKUP(tbl_raw_data[[#This Row],[Analyst]],Settiings!$A$2:$B$16,2,0))</f>
        <v>ASIF</v>
      </c>
      <c r="O2125" s="50" t="str">
        <f>TRIM(UPPER(tbl_raw_data[[#This Row],[Outcome]]))</f>
        <v>APPROVE</v>
      </c>
      <c r="P2125" s="50" t="str">
        <f>TRIM(UPPER(tbl_raw_data[[#This Row],[Queue Name]]))</f>
        <v>CONSUMER POST BUREAU</v>
      </c>
      <c r="Q2125" s="50" t="str">
        <f>IF(tbl_raw_data[[#This Row],[Time taken in min]]&lt;=Settiings!$D$2,"SLA_MET","SLA_NOT_MET")</f>
        <v>SLA_MET</v>
      </c>
      <c r="R2125" s="94"/>
    </row>
    <row r="2126" spans="1:18" x14ac:dyDescent="0.3">
      <c r="A2126" s="8" t="s">
        <v>283</v>
      </c>
      <c r="B2126" s="9">
        <v>45136.691655092596</v>
      </c>
      <c r="C2126" s="10">
        <v>45136.708379629628</v>
      </c>
      <c r="D2126" s="11" t="s">
        <v>17</v>
      </c>
      <c r="E2126" s="12" t="s">
        <v>9</v>
      </c>
      <c r="F2126" s="11" t="s">
        <v>50</v>
      </c>
      <c r="G2126" s="13"/>
      <c r="H2126" s="78"/>
      <c r="I2126" s="48">
        <f>tbl_raw_data[[#This Row],[Date Actioned]]-tbl_raw_data[[#This Row],[Date Tagged]]</f>
        <v>1.6724537032132503E-2</v>
      </c>
      <c r="J2126" s="46">
        <f>HOUR(tbl_raw_data[[#This Row],[Time_taken]])*60+MINUTE(tbl_raw_data[[#This Row],[Time_taken]])+SECOND(tbl_raw_data[[#This Row],[Time_taken]])/60</f>
        <v>24.083333333333332</v>
      </c>
      <c r="K2126" s="52">
        <f>DATE(YEAR(tbl_raw_data[[#This Row],[Date Actioned]]),MONTH(tbl_raw_data[[#This Row],[Date Actioned]]),DAY(tbl_raw_data[[#This Row],[Date Actioned]]))</f>
        <v>45136</v>
      </c>
      <c r="L2126" s="50" t="str">
        <f>UPPER(TEXT(tbl_raw_data[[#This Row],[updated_date]],"MMMM"))</f>
        <v>JULY</v>
      </c>
      <c r="M2126" s="50" t="str">
        <f>"WEEK "&amp; IF(ROUNDUP(DAY(tbl_raw_data[[#This Row],[updated_date]])/7,0)=5,4,ROUNDUP(DAY(tbl_raw_data[[#This Row],[updated_date]])/7,0))</f>
        <v>WEEK 4</v>
      </c>
      <c r="N2126" s="50" t="str">
        <f>UPPER(VLOOKUP(tbl_raw_data[[#This Row],[Analyst]],Settiings!$A$2:$B$16,2,0))</f>
        <v>SHAHID</v>
      </c>
      <c r="O2126" s="50" t="str">
        <f>TRIM(UPPER(tbl_raw_data[[#This Row],[Outcome]]))</f>
        <v>APPROVE</v>
      </c>
      <c r="P2126" s="50" t="str">
        <f>TRIM(UPPER(tbl_raw_data[[#This Row],[Queue Name]]))</f>
        <v>CONSUMER EXISTING</v>
      </c>
      <c r="Q2126" s="50" t="str">
        <f>IF(tbl_raw_data[[#This Row],[Time taken in min]]&lt;=Settiings!$D$2,"SLA_MET","SLA_NOT_MET")</f>
        <v>SLA_NOT_MET</v>
      </c>
      <c r="R2126" s="94"/>
    </row>
    <row r="2127" spans="1:18" x14ac:dyDescent="0.3">
      <c r="A2127" s="8" t="s">
        <v>284</v>
      </c>
      <c r="B2127" s="9">
        <v>45136.69190972222</v>
      </c>
      <c r="C2127" s="10">
        <v>45136.699467592596</v>
      </c>
      <c r="D2127" s="11" t="s">
        <v>13</v>
      </c>
      <c r="E2127" s="12" t="s">
        <v>19</v>
      </c>
      <c r="F2127" s="11" t="s">
        <v>53</v>
      </c>
      <c r="G2127" s="13" t="s">
        <v>77</v>
      </c>
      <c r="H2127" s="78"/>
      <c r="I2127" s="48">
        <f>tbl_raw_data[[#This Row],[Date Actioned]]-tbl_raw_data[[#This Row],[Date Tagged]]</f>
        <v>7.557870376331266E-3</v>
      </c>
      <c r="J2127" s="46">
        <f>HOUR(tbl_raw_data[[#This Row],[Time_taken]])*60+MINUTE(tbl_raw_data[[#This Row],[Time_taken]])+SECOND(tbl_raw_data[[#This Row],[Time_taken]])/60</f>
        <v>10.883333333333333</v>
      </c>
      <c r="K2127" s="52">
        <f>DATE(YEAR(tbl_raw_data[[#This Row],[Date Actioned]]),MONTH(tbl_raw_data[[#This Row],[Date Actioned]]),DAY(tbl_raw_data[[#This Row],[Date Actioned]]))</f>
        <v>45136</v>
      </c>
      <c r="L2127" s="50" t="str">
        <f>UPPER(TEXT(tbl_raw_data[[#This Row],[updated_date]],"MMMM"))</f>
        <v>JULY</v>
      </c>
      <c r="M2127" s="50" t="str">
        <f>"WEEK "&amp; IF(ROUNDUP(DAY(tbl_raw_data[[#This Row],[updated_date]])/7,0)=5,4,ROUNDUP(DAY(tbl_raw_data[[#This Row],[updated_date]])/7,0))</f>
        <v>WEEK 4</v>
      </c>
      <c r="N2127" s="50" t="str">
        <f>UPPER(VLOOKUP(tbl_raw_data[[#This Row],[Analyst]],Settiings!$A$2:$B$16,2,0))</f>
        <v>NAVED</v>
      </c>
      <c r="O2127" s="50" t="str">
        <f>TRIM(UPPER(tbl_raw_data[[#This Row],[Outcome]]))</f>
        <v>APPROVE</v>
      </c>
      <c r="P2127" s="50" t="str">
        <f>TRIM(UPPER(tbl_raw_data[[#This Row],[Queue Name]]))</f>
        <v>CONSUMER POST BUREAU</v>
      </c>
      <c r="Q2127" s="50" t="str">
        <f>IF(tbl_raw_data[[#This Row],[Time taken in min]]&lt;=Settiings!$D$2,"SLA_MET","SLA_NOT_MET")</f>
        <v>SLA_MET</v>
      </c>
      <c r="R2127" s="94"/>
    </row>
    <row r="2128" spans="1:18" x14ac:dyDescent="0.3">
      <c r="A2128" s="8" t="s">
        <v>289</v>
      </c>
      <c r="B2128" s="9">
        <v>45136.696423611109</v>
      </c>
      <c r="C2128" s="10">
        <v>45136.702164351853</v>
      </c>
      <c r="D2128" s="11" t="s">
        <v>13</v>
      </c>
      <c r="E2128" s="12" t="s">
        <v>19</v>
      </c>
      <c r="F2128" s="11" t="s">
        <v>53</v>
      </c>
      <c r="G2128" s="13" t="s">
        <v>290</v>
      </c>
      <c r="H2128" s="78"/>
      <c r="I2128" s="48">
        <f>tbl_raw_data[[#This Row],[Date Actioned]]-tbl_raw_data[[#This Row],[Date Tagged]]</f>
        <v>5.7407407439313829E-3</v>
      </c>
      <c r="J2128" s="46">
        <f>HOUR(tbl_raw_data[[#This Row],[Time_taken]])*60+MINUTE(tbl_raw_data[[#This Row],[Time_taken]])+SECOND(tbl_raw_data[[#This Row],[Time_taken]])/60</f>
        <v>8.2666666666666675</v>
      </c>
      <c r="K2128" s="52">
        <f>DATE(YEAR(tbl_raw_data[[#This Row],[Date Actioned]]),MONTH(tbl_raw_data[[#This Row],[Date Actioned]]),DAY(tbl_raw_data[[#This Row],[Date Actioned]]))</f>
        <v>45136</v>
      </c>
      <c r="L2128" s="50" t="str">
        <f>UPPER(TEXT(tbl_raw_data[[#This Row],[updated_date]],"MMMM"))</f>
        <v>JULY</v>
      </c>
      <c r="M2128" s="50" t="str">
        <f>"WEEK "&amp; IF(ROUNDUP(DAY(tbl_raw_data[[#This Row],[updated_date]])/7,0)=5,4,ROUNDUP(DAY(tbl_raw_data[[#This Row],[updated_date]])/7,0))</f>
        <v>WEEK 4</v>
      </c>
      <c r="N2128" s="50" t="str">
        <f>UPPER(VLOOKUP(tbl_raw_data[[#This Row],[Analyst]],Settiings!$A$2:$B$16,2,0))</f>
        <v>NAVED</v>
      </c>
      <c r="O2128" s="50" t="str">
        <f>TRIM(UPPER(tbl_raw_data[[#This Row],[Outcome]]))</f>
        <v>APPROVE</v>
      </c>
      <c r="P2128" s="50" t="str">
        <f>TRIM(UPPER(tbl_raw_data[[#This Row],[Queue Name]]))</f>
        <v>CONSUMER POST BUREAU</v>
      </c>
      <c r="Q2128" s="50" t="str">
        <f>IF(tbl_raw_data[[#This Row],[Time taken in min]]&lt;=Settiings!$D$2,"SLA_MET","SLA_NOT_MET")</f>
        <v>SLA_MET</v>
      </c>
      <c r="R2128" s="94"/>
    </row>
    <row r="2129" spans="1:18" x14ac:dyDescent="0.3">
      <c r="A2129" s="8" t="s">
        <v>291</v>
      </c>
      <c r="B2129" s="9">
        <v>45136.696423611109</v>
      </c>
      <c r="C2129" s="10">
        <v>45136.705659722225</v>
      </c>
      <c r="D2129" s="11" t="s">
        <v>13</v>
      </c>
      <c r="E2129" s="12" t="s">
        <v>19</v>
      </c>
      <c r="F2129" s="11" t="s">
        <v>16</v>
      </c>
      <c r="G2129" s="13" t="s">
        <v>77</v>
      </c>
      <c r="H2129" s="78"/>
      <c r="I2129" s="48">
        <f>tbl_raw_data[[#This Row],[Date Actioned]]-tbl_raw_data[[#This Row],[Date Tagged]]</f>
        <v>9.236111116479151E-3</v>
      </c>
      <c r="J2129" s="46">
        <f>HOUR(tbl_raw_data[[#This Row],[Time_taken]])*60+MINUTE(tbl_raw_data[[#This Row],[Time_taken]])+SECOND(tbl_raw_data[[#This Row],[Time_taken]])/60</f>
        <v>13.3</v>
      </c>
      <c r="K2129" s="52">
        <f>DATE(YEAR(tbl_raw_data[[#This Row],[Date Actioned]]),MONTH(tbl_raw_data[[#This Row],[Date Actioned]]),DAY(tbl_raw_data[[#This Row],[Date Actioned]]))</f>
        <v>45136</v>
      </c>
      <c r="L2129" s="50" t="str">
        <f>UPPER(TEXT(tbl_raw_data[[#This Row],[updated_date]],"MMMM"))</f>
        <v>JULY</v>
      </c>
      <c r="M2129" s="50" t="str">
        <f>"WEEK "&amp; IF(ROUNDUP(DAY(tbl_raw_data[[#This Row],[updated_date]])/7,0)=5,4,ROUNDUP(DAY(tbl_raw_data[[#This Row],[updated_date]])/7,0))</f>
        <v>WEEK 4</v>
      </c>
      <c r="N2129" s="50" t="str">
        <f>UPPER(VLOOKUP(tbl_raw_data[[#This Row],[Analyst]],Settiings!$A$2:$B$16,2,0))</f>
        <v>CAMROOON</v>
      </c>
      <c r="O2129" s="50" t="str">
        <f>TRIM(UPPER(tbl_raw_data[[#This Row],[Outcome]]))</f>
        <v>APPROVE</v>
      </c>
      <c r="P2129" s="50" t="str">
        <f>TRIM(UPPER(tbl_raw_data[[#This Row],[Queue Name]]))</f>
        <v>CONSUMER POST BUREAU</v>
      </c>
      <c r="Q2129" s="50" t="str">
        <f>IF(tbl_raw_data[[#This Row],[Time taken in min]]&lt;=Settiings!$D$2,"SLA_MET","SLA_NOT_MET")</f>
        <v>SLA_MET</v>
      </c>
      <c r="R2129" s="94"/>
    </row>
    <row r="2130" spans="1:18" x14ac:dyDescent="0.3">
      <c r="A2130" s="8" t="s">
        <v>292</v>
      </c>
      <c r="B2130" s="9">
        <v>45136.696932870371</v>
      </c>
      <c r="C2130" s="10">
        <v>45136.711122685185</v>
      </c>
      <c r="D2130" s="11" t="s">
        <v>17</v>
      </c>
      <c r="E2130" s="12" t="s">
        <v>9</v>
      </c>
      <c r="F2130" s="11" t="s">
        <v>76</v>
      </c>
      <c r="G2130" s="13"/>
      <c r="H2130" s="78"/>
      <c r="I2130" s="48">
        <f>tbl_raw_data[[#This Row],[Date Actioned]]-tbl_raw_data[[#This Row],[Date Tagged]]</f>
        <v>1.4189814814017154E-2</v>
      </c>
      <c r="J2130" s="46">
        <f>HOUR(tbl_raw_data[[#This Row],[Time_taken]])*60+MINUTE(tbl_raw_data[[#This Row],[Time_taken]])+SECOND(tbl_raw_data[[#This Row],[Time_taken]])/60</f>
        <v>20.433333333333334</v>
      </c>
      <c r="K2130" s="52">
        <f>DATE(YEAR(tbl_raw_data[[#This Row],[Date Actioned]]),MONTH(tbl_raw_data[[#This Row],[Date Actioned]]),DAY(tbl_raw_data[[#This Row],[Date Actioned]]))</f>
        <v>45136</v>
      </c>
      <c r="L2130" s="50" t="str">
        <f>UPPER(TEXT(tbl_raw_data[[#This Row],[updated_date]],"MMMM"))</f>
        <v>JULY</v>
      </c>
      <c r="M2130" s="50" t="str">
        <f>"WEEK "&amp; IF(ROUNDUP(DAY(tbl_raw_data[[#This Row],[updated_date]])/7,0)=5,4,ROUNDUP(DAY(tbl_raw_data[[#This Row],[updated_date]])/7,0))</f>
        <v>WEEK 4</v>
      </c>
      <c r="N2130" s="50" t="str">
        <f>UPPER(VLOOKUP(tbl_raw_data[[#This Row],[Analyst]],Settiings!$A$2:$B$16,2,0))</f>
        <v>ROHAN</v>
      </c>
      <c r="O2130" s="50" t="str">
        <f>TRIM(UPPER(tbl_raw_data[[#This Row],[Outcome]]))</f>
        <v>APPROVE</v>
      </c>
      <c r="P2130" s="50" t="str">
        <f>TRIM(UPPER(tbl_raw_data[[#This Row],[Queue Name]]))</f>
        <v>CONSUMER EXISTING</v>
      </c>
      <c r="Q2130" s="50" t="str">
        <f>IF(tbl_raw_data[[#This Row],[Time taken in min]]&lt;=Settiings!$D$2,"SLA_MET","SLA_NOT_MET")</f>
        <v>SLA_NOT_MET</v>
      </c>
      <c r="R2130" s="94"/>
    </row>
    <row r="2131" spans="1:18" x14ac:dyDescent="0.3">
      <c r="A2131" s="8" t="s">
        <v>293</v>
      </c>
      <c r="B2131" s="9">
        <v>45136.699756944443</v>
      </c>
      <c r="C2131" s="10">
        <v>45136.707442129627</v>
      </c>
      <c r="D2131" s="11" t="s">
        <v>13</v>
      </c>
      <c r="E2131" s="12" t="s">
        <v>19</v>
      </c>
      <c r="F2131" s="11" t="s">
        <v>53</v>
      </c>
      <c r="G2131" s="13" t="s">
        <v>77</v>
      </c>
      <c r="H2131" s="78"/>
      <c r="I2131" s="48">
        <f>tbl_raw_data[[#This Row],[Date Actioned]]-tbl_raw_data[[#This Row],[Date Tagged]]</f>
        <v>7.6851851845276542E-3</v>
      </c>
      <c r="J2131" s="46">
        <f>HOUR(tbl_raw_data[[#This Row],[Time_taken]])*60+MINUTE(tbl_raw_data[[#This Row],[Time_taken]])+SECOND(tbl_raw_data[[#This Row],[Time_taken]])/60</f>
        <v>11.066666666666666</v>
      </c>
      <c r="K2131" s="52">
        <f>DATE(YEAR(tbl_raw_data[[#This Row],[Date Actioned]]),MONTH(tbl_raw_data[[#This Row],[Date Actioned]]),DAY(tbl_raw_data[[#This Row],[Date Actioned]]))</f>
        <v>45136</v>
      </c>
      <c r="L2131" s="50" t="str">
        <f>UPPER(TEXT(tbl_raw_data[[#This Row],[updated_date]],"MMMM"))</f>
        <v>JULY</v>
      </c>
      <c r="M2131" s="50" t="str">
        <f>"WEEK "&amp; IF(ROUNDUP(DAY(tbl_raw_data[[#This Row],[updated_date]])/7,0)=5,4,ROUNDUP(DAY(tbl_raw_data[[#This Row],[updated_date]])/7,0))</f>
        <v>WEEK 4</v>
      </c>
      <c r="N2131" s="50" t="str">
        <f>UPPER(VLOOKUP(tbl_raw_data[[#This Row],[Analyst]],Settiings!$A$2:$B$16,2,0))</f>
        <v>NAVED</v>
      </c>
      <c r="O2131" s="50" t="str">
        <f>TRIM(UPPER(tbl_raw_data[[#This Row],[Outcome]]))</f>
        <v>APPROVE</v>
      </c>
      <c r="P2131" s="50" t="str">
        <f>TRIM(UPPER(tbl_raw_data[[#This Row],[Queue Name]]))</f>
        <v>CONSUMER POST BUREAU</v>
      </c>
      <c r="Q2131" s="50" t="str">
        <f>IF(tbl_raw_data[[#This Row],[Time taken in min]]&lt;=Settiings!$D$2,"SLA_MET","SLA_NOT_MET")</f>
        <v>SLA_MET</v>
      </c>
      <c r="R2131" s="94"/>
    </row>
    <row r="2132" spans="1:18" x14ac:dyDescent="0.3">
      <c r="A2132" s="8" t="s">
        <v>296</v>
      </c>
      <c r="B2132" s="9">
        <v>45136.699756944443</v>
      </c>
      <c r="C2132" s="10">
        <v>45136.711817129632</v>
      </c>
      <c r="D2132" s="11" t="s">
        <v>27</v>
      </c>
      <c r="E2132" s="12" t="s">
        <v>9</v>
      </c>
      <c r="F2132" s="11" t="s">
        <v>65</v>
      </c>
      <c r="G2132" s="13" t="s">
        <v>297</v>
      </c>
      <c r="H2132" s="78"/>
      <c r="I2132" s="48">
        <f>tbl_raw_data[[#This Row],[Date Actioned]]-tbl_raw_data[[#This Row],[Date Tagged]]</f>
        <v>1.206018518860219E-2</v>
      </c>
      <c r="J2132" s="46">
        <f>HOUR(tbl_raw_data[[#This Row],[Time_taken]])*60+MINUTE(tbl_raw_data[[#This Row],[Time_taken]])+SECOND(tbl_raw_data[[#This Row],[Time_taken]])/60</f>
        <v>17.366666666666667</v>
      </c>
      <c r="K2132" s="52">
        <f>DATE(YEAR(tbl_raw_data[[#This Row],[Date Actioned]]),MONTH(tbl_raw_data[[#This Row],[Date Actioned]]),DAY(tbl_raw_data[[#This Row],[Date Actioned]]))</f>
        <v>45136</v>
      </c>
      <c r="L2132" s="50" t="str">
        <f>UPPER(TEXT(tbl_raw_data[[#This Row],[updated_date]],"MMMM"))</f>
        <v>JULY</v>
      </c>
      <c r="M2132" s="50" t="str">
        <f>"WEEK "&amp; IF(ROUNDUP(DAY(tbl_raw_data[[#This Row],[updated_date]])/7,0)=5,4,ROUNDUP(DAY(tbl_raw_data[[#This Row],[updated_date]])/7,0))</f>
        <v>WEEK 4</v>
      </c>
      <c r="N2132" s="50" t="str">
        <f>UPPER(VLOOKUP(tbl_raw_data[[#This Row],[Analyst]],Settiings!$A$2:$B$16,2,0))</f>
        <v>SAM</v>
      </c>
      <c r="O2132" s="50" t="str">
        <f>TRIM(UPPER(tbl_raw_data[[#This Row],[Outcome]]))</f>
        <v>DECLINE</v>
      </c>
      <c r="P2132" s="50" t="str">
        <f>TRIM(UPPER(tbl_raw_data[[#This Row],[Queue Name]]))</f>
        <v>CONSUMER EXISTING</v>
      </c>
      <c r="Q2132" s="50" t="str">
        <f>IF(tbl_raw_data[[#This Row],[Time taken in min]]&lt;=Settiings!$D$2,"SLA_MET","SLA_NOT_MET")</f>
        <v>SLA_MET</v>
      </c>
      <c r="R2132" s="94"/>
    </row>
    <row r="2133" spans="1:18" x14ac:dyDescent="0.3">
      <c r="A2133" s="8" t="s">
        <v>298</v>
      </c>
      <c r="B2133" s="9">
        <v>45136.700416666667</v>
      </c>
      <c r="C2133" s="10">
        <v>45136.712893518517</v>
      </c>
      <c r="D2133" s="11" t="s">
        <v>13</v>
      </c>
      <c r="E2133" s="12" t="s">
        <v>19</v>
      </c>
      <c r="F2133" s="11" t="s">
        <v>70</v>
      </c>
      <c r="G2133" s="13" t="s">
        <v>299</v>
      </c>
      <c r="H2133" s="78"/>
      <c r="I2133" s="48">
        <f>tbl_raw_data[[#This Row],[Date Actioned]]-tbl_raw_data[[#This Row],[Date Tagged]]</f>
        <v>1.247685185080627E-2</v>
      </c>
      <c r="J2133" s="46">
        <f>HOUR(tbl_raw_data[[#This Row],[Time_taken]])*60+MINUTE(tbl_raw_data[[#This Row],[Time_taken]])+SECOND(tbl_raw_data[[#This Row],[Time_taken]])/60</f>
        <v>17.966666666666665</v>
      </c>
      <c r="K2133" s="52">
        <f>DATE(YEAR(tbl_raw_data[[#This Row],[Date Actioned]]),MONTH(tbl_raw_data[[#This Row],[Date Actioned]]),DAY(tbl_raw_data[[#This Row],[Date Actioned]]))</f>
        <v>45136</v>
      </c>
      <c r="L2133" s="50" t="str">
        <f>UPPER(TEXT(tbl_raw_data[[#This Row],[updated_date]],"MMMM"))</f>
        <v>JULY</v>
      </c>
      <c r="M2133" s="50" t="str">
        <f>"WEEK "&amp; IF(ROUNDUP(DAY(tbl_raw_data[[#This Row],[updated_date]])/7,0)=5,4,ROUNDUP(DAY(tbl_raw_data[[#This Row],[updated_date]])/7,0))</f>
        <v>WEEK 4</v>
      </c>
      <c r="N2133" s="50" t="str">
        <f>UPPER(VLOOKUP(tbl_raw_data[[#This Row],[Analyst]],Settiings!$A$2:$B$16,2,0))</f>
        <v>ASIF</v>
      </c>
      <c r="O2133" s="50" t="str">
        <f>TRIM(UPPER(tbl_raw_data[[#This Row],[Outcome]]))</f>
        <v>APPROVE</v>
      </c>
      <c r="P2133" s="50" t="str">
        <f>TRIM(UPPER(tbl_raw_data[[#This Row],[Queue Name]]))</f>
        <v>CONSUMER POST BUREAU</v>
      </c>
      <c r="Q2133" s="50" t="str">
        <f>IF(tbl_raw_data[[#This Row],[Time taken in min]]&lt;=Settiings!$D$2,"SLA_MET","SLA_NOT_MET")</f>
        <v>SLA_MET</v>
      </c>
      <c r="R2133" s="94"/>
    </row>
    <row r="2134" spans="1:18" x14ac:dyDescent="0.3">
      <c r="A2134" s="8" t="s">
        <v>303</v>
      </c>
      <c r="B2134" s="9">
        <v>45136.703356481485</v>
      </c>
      <c r="C2134" s="10">
        <v>45136.714270833334</v>
      </c>
      <c r="D2134" s="11" t="s">
        <v>17</v>
      </c>
      <c r="E2134" s="12" t="s">
        <v>19</v>
      </c>
      <c r="F2134" s="11" t="s">
        <v>24</v>
      </c>
      <c r="G2134" s="13"/>
      <c r="H2134" s="78"/>
      <c r="I2134" s="48">
        <f>tbl_raw_data[[#This Row],[Date Actioned]]-tbl_raw_data[[#This Row],[Date Tagged]]</f>
        <v>1.0914351849351078E-2</v>
      </c>
      <c r="J2134" s="46">
        <f>HOUR(tbl_raw_data[[#This Row],[Time_taken]])*60+MINUTE(tbl_raw_data[[#This Row],[Time_taken]])+SECOND(tbl_raw_data[[#This Row],[Time_taken]])/60</f>
        <v>15.716666666666667</v>
      </c>
      <c r="K2134" s="52">
        <f>DATE(YEAR(tbl_raw_data[[#This Row],[Date Actioned]]),MONTH(tbl_raw_data[[#This Row],[Date Actioned]]),DAY(tbl_raw_data[[#This Row],[Date Actioned]]))</f>
        <v>45136</v>
      </c>
      <c r="L2134" s="50" t="str">
        <f>UPPER(TEXT(tbl_raw_data[[#This Row],[updated_date]],"MMMM"))</f>
        <v>JULY</v>
      </c>
      <c r="M2134" s="50" t="str">
        <f>"WEEK "&amp; IF(ROUNDUP(DAY(tbl_raw_data[[#This Row],[updated_date]])/7,0)=5,4,ROUNDUP(DAY(tbl_raw_data[[#This Row],[updated_date]])/7,0))</f>
        <v>WEEK 4</v>
      </c>
      <c r="N2134" s="50" t="str">
        <f>UPPER(VLOOKUP(tbl_raw_data[[#This Row],[Analyst]],Settiings!$A$2:$B$16,2,0))</f>
        <v>QUADIR</v>
      </c>
      <c r="O2134" s="50" t="str">
        <f>TRIM(UPPER(tbl_raw_data[[#This Row],[Outcome]]))</f>
        <v>APPROVE</v>
      </c>
      <c r="P2134" s="50" t="str">
        <f>TRIM(UPPER(tbl_raw_data[[#This Row],[Queue Name]]))</f>
        <v>CONSUMER POST BUREAU</v>
      </c>
      <c r="Q2134" s="50" t="str">
        <f>IF(tbl_raw_data[[#This Row],[Time taken in min]]&lt;=Settiings!$D$2,"SLA_MET","SLA_NOT_MET")</f>
        <v>SLA_MET</v>
      </c>
      <c r="R2134" s="94"/>
    </row>
    <row r="2135" spans="1:18" x14ac:dyDescent="0.3">
      <c r="A2135" s="8" t="s">
        <v>304</v>
      </c>
      <c r="B2135" s="9">
        <v>45136.703738425924</v>
      </c>
      <c r="C2135" s="10">
        <v>45136.720555555556</v>
      </c>
      <c r="D2135" s="11" t="s">
        <v>13</v>
      </c>
      <c r="E2135" s="12" t="s">
        <v>9</v>
      </c>
      <c r="F2135" s="11" t="s">
        <v>43</v>
      </c>
      <c r="G2135" s="13" t="s">
        <v>17</v>
      </c>
      <c r="H2135" s="78"/>
      <c r="I2135" s="48">
        <f>tbl_raw_data[[#This Row],[Date Actioned]]-tbl_raw_data[[#This Row],[Date Tagged]]</f>
        <v>1.6817129631817807E-2</v>
      </c>
      <c r="J2135" s="46">
        <f>HOUR(tbl_raw_data[[#This Row],[Time_taken]])*60+MINUTE(tbl_raw_data[[#This Row],[Time_taken]])+SECOND(tbl_raw_data[[#This Row],[Time_taken]])/60</f>
        <v>24.216666666666665</v>
      </c>
      <c r="K2135" s="52">
        <f>DATE(YEAR(tbl_raw_data[[#This Row],[Date Actioned]]),MONTH(tbl_raw_data[[#This Row],[Date Actioned]]),DAY(tbl_raw_data[[#This Row],[Date Actioned]]))</f>
        <v>45136</v>
      </c>
      <c r="L2135" s="50" t="str">
        <f>UPPER(TEXT(tbl_raw_data[[#This Row],[updated_date]],"MMMM"))</f>
        <v>JULY</v>
      </c>
      <c r="M2135" s="50" t="str">
        <f>"WEEK "&amp; IF(ROUNDUP(DAY(tbl_raw_data[[#This Row],[updated_date]])/7,0)=5,4,ROUNDUP(DAY(tbl_raw_data[[#This Row],[updated_date]])/7,0))</f>
        <v>WEEK 4</v>
      </c>
      <c r="N2135" s="50" t="str">
        <f>UPPER(VLOOKUP(tbl_raw_data[[#This Row],[Analyst]],Settiings!$A$2:$B$16,2,0))</f>
        <v>MERCEDES</v>
      </c>
      <c r="O2135" s="50" t="str">
        <f>TRIM(UPPER(tbl_raw_data[[#This Row],[Outcome]]))</f>
        <v>APPROVE</v>
      </c>
      <c r="P2135" s="50" t="str">
        <f>TRIM(UPPER(tbl_raw_data[[#This Row],[Queue Name]]))</f>
        <v>CONSUMER EXISTING</v>
      </c>
      <c r="Q2135" s="50" t="str">
        <f>IF(tbl_raw_data[[#This Row],[Time taken in min]]&lt;=Settiings!$D$2,"SLA_MET","SLA_NOT_MET")</f>
        <v>SLA_NOT_MET</v>
      </c>
      <c r="R2135" s="94"/>
    </row>
    <row r="2136" spans="1:18" x14ac:dyDescent="0.3">
      <c r="A2136" s="8" t="s">
        <v>306</v>
      </c>
      <c r="B2136" s="9">
        <v>45136.706180555557</v>
      </c>
      <c r="C2136" s="10">
        <v>45136.715752314813</v>
      </c>
      <c r="D2136" s="11" t="s">
        <v>13</v>
      </c>
      <c r="E2136" s="12" t="s">
        <v>47</v>
      </c>
      <c r="F2136" s="11" t="s">
        <v>65</v>
      </c>
      <c r="G2136" s="13" t="s">
        <v>77</v>
      </c>
      <c r="H2136" s="78"/>
      <c r="I2136" s="48">
        <f>tbl_raw_data[[#This Row],[Date Actioned]]-tbl_raw_data[[#This Row],[Date Tagged]]</f>
        <v>9.5717592557775788E-3</v>
      </c>
      <c r="J2136" s="46">
        <f>HOUR(tbl_raw_data[[#This Row],[Time_taken]])*60+MINUTE(tbl_raw_data[[#This Row],[Time_taken]])+SECOND(tbl_raw_data[[#This Row],[Time_taken]])/60</f>
        <v>13.783333333333333</v>
      </c>
      <c r="K2136" s="52">
        <f>DATE(YEAR(tbl_raw_data[[#This Row],[Date Actioned]]),MONTH(tbl_raw_data[[#This Row],[Date Actioned]]),DAY(tbl_raw_data[[#This Row],[Date Actioned]]))</f>
        <v>45136</v>
      </c>
      <c r="L2136" s="50" t="str">
        <f>UPPER(TEXT(tbl_raw_data[[#This Row],[updated_date]],"MMMM"))</f>
        <v>JULY</v>
      </c>
      <c r="M2136" s="50" t="str">
        <f>"WEEK "&amp; IF(ROUNDUP(DAY(tbl_raw_data[[#This Row],[updated_date]])/7,0)=5,4,ROUNDUP(DAY(tbl_raw_data[[#This Row],[updated_date]])/7,0))</f>
        <v>WEEK 4</v>
      </c>
      <c r="N2136" s="50" t="str">
        <f>UPPER(VLOOKUP(tbl_raw_data[[#This Row],[Analyst]],Settiings!$A$2:$B$16,2,0))</f>
        <v>SAM</v>
      </c>
      <c r="O2136" s="50" t="str">
        <f>TRIM(UPPER(tbl_raw_data[[#This Row],[Outcome]]))</f>
        <v>APPROVE</v>
      </c>
      <c r="P2136" s="50" t="str">
        <f>TRIM(UPPER(tbl_raw_data[[#This Row],[Queue Name]]))</f>
        <v>CONSUMER PRE BUREAU</v>
      </c>
      <c r="Q2136" s="50" t="str">
        <f>IF(tbl_raw_data[[#This Row],[Time taken in min]]&lt;=Settiings!$D$2,"SLA_MET","SLA_NOT_MET")</f>
        <v>SLA_MET</v>
      </c>
      <c r="R2136" s="94"/>
    </row>
    <row r="2137" spans="1:18" x14ac:dyDescent="0.3">
      <c r="A2137" s="8" t="s">
        <v>308</v>
      </c>
      <c r="B2137" s="9">
        <v>45136.708912037036</v>
      </c>
      <c r="C2137" s="10">
        <v>45136.717083333337</v>
      </c>
      <c r="D2137" s="11" t="s">
        <v>13</v>
      </c>
      <c r="E2137" s="12" t="s">
        <v>9</v>
      </c>
      <c r="F2137" s="11" t="s">
        <v>70</v>
      </c>
      <c r="G2137" s="13" t="s">
        <v>17</v>
      </c>
      <c r="H2137" s="78"/>
      <c r="I2137" s="48">
        <f>tbl_raw_data[[#This Row],[Date Actioned]]-tbl_raw_data[[#This Row],[Date Tagged]]</f>
        <v>8.1712963001336902E-3</v>
      </c>
      <c r="J2137" s="46">
        <f>HOUR(tbl_raw_data[[#This Row],[Time_taken]])*60+MINUTE(tbl_raw_data[[#This Row],[Time_taken]])+SECOND(tbl_raw_data[[#This Row],[Time_taken]])/60</f>
        <v>11.766666666666667</v>
      </c>
      <c r="K2137" s="52">
        <f>DATE(YEAR(tbl_raw_data[[#This Row],[Date Actioned]]),MONTH(tbl_raw_data[[#This Row],[Date Actioned]]),DAY(tbl_raw_data[[#This Row],[Date Actioned]]))</f>
        <v>45136</v>
      </c>
      <c r="L2137" s="50" t="str">
        <f>UPPER(TEXT(tbl_raw_data[[#This Row],[updated_date]],"MMMM"))</f>
        <v>JULY</v>
      </c>
      <c r="M2137" s="50" t="str">
        <f>"WEEK "&amp; IF(ROUNDUP(DAY(tbl_raw_data[[#This Row],[updated_date]])/7,0)=5,4,ROUNDUP(DAY(tbl_raw_data[[#This Row],[updated_date]])/7,0))</f>
        <v>WEEK 4</v>
      </c>
      <c r="N2137" s="50" t="str">
        <f>UPPER(VLOOKUP(tbl_raw_data[[#This Row],[Analyst]],Settiings!$A$2:$B$16,2,0))</f>
        <v>ASIF</v>
      </c>
      <c r="O2137" s="50" t="str">
        <f>TRIM(UPPER(tbl_raw_data[[#This Row],[Outcome]]))</f>
        <v>APPROVE</v>
      </c>
      <c r="P2137" s="50" t="str">
        <f>TRIM(UPPER(tbl_raw_data[[#This Row],[Queue Name]]))</f>
        <v>CONSUMER EXISTING</v>
      </c>
      <c r="Q2137" s="50" t="str">
        <f>IF(tbl_raw_data[[#This Row],[Time taken in min]]&lt;=Settiings!$D$2,"SLA_MET","SLA_NOT_MET")</f>
        <v>SLA_MET</v>
      </c>
      <c r="R2137" s="94"/>
    </row>
    <row r="2138" spans="1:18" x14ac:dyDescent="0.3">
      <c r="A2138" s="8" t="s">
        <v>309</v>
      </c>
      <c r="B2138" s="9">
        <v>45136.709340277775</v>
      </c>
      <c r="C2138" s="10">
        <v>45136.720532407409</v>
      </c>
      <c r="D2138" s="11" t="s">
        <v>13</v>
      </c>
      <c r="E2138" s="12" t="s">
        <v>47</v>
      </c>
      <c r="F2138" s="11" t="s">
        <v>53</v>
      </c>
      <c r="G2138" s="13" t="s">
        <v>17</v>
      </c>
      <c r="H2138" s="78"/>
      <c r="I2138" s="48">
        <f>tbl_raw_data[[#This Row],[Date Actioned]]-tbl_raw_data[[#This Row],[Date Tagged]]</f>
        <v>1.1192129633855075E-2</v>
      </c>
      <c r="J2138" s="46">
        <f>HOUR(tbl_raw_data[[#This Row],[Time_taken]])*60+MINUTE(tbl_raw_data[[#This Row],[Time_taken]])+SECOND(tbl_raw_data[[#This Row],[Time_taken]])/60</f>
        <v>16.116666666666667</v>
      </c>
      <c r="K2138" s="52">
        <f>DATE(YEAR(tbl_raw_data[[#This Row],[Date Actioned]]),MONTH(tbl_raw_data[[#This Row],[Date Actioned]]),DAY(tbl_raw_data[[#This Row],[Date Actioned]]))</f>
        <v>45136</v>
      </c>
      <c r="L2138" s="50" t="str">
        <f>UPPER(TEXT(tbl_raw_data[[#This Row],[updated_date]],"MMMM"))</f>
        <v>JULY</v>
      </c>
      <c r="M2138" s="50" t="str">
        <f>"WEEK "&amp; IF(ROUNDUP(DAY(tbl_raw_data[[#This Row],[updated_date]])/7,0)=5,4,ROUNDUP(DAY(tbl_raw_data[[#This Row],[updated_date]])/7,0))</f>
        <v>WEEK 4</v>
      </c>
      <c r="N2138" s="50" t="str">
        <f>UPPER(VLOOKUP(tbl_raw_data[[#This Row],[Analyst]],Settiings!$A$2:$B$16,2,0))</f>
        <v>NAVED</v>
      </c>
      <c r="O2138" s="50" t="str">
        <f>TRIM(UPPER(tbl_raw_data[[#This Row],[Outcome]]))</f>
        <v>APPROVE</v>
      </c>
      <c r="P2138" s="50" t="str">
        <f>TRIM(UPPER(tbl_raw_data[[#This Row],[Queue Name]]))</f>
        <v>CONSUMER PRE BUREAU</v>
      </c>
      <c r="Q2138" s="50" t="str">
        <f>IF(tbl_raw_data[[#This Row],[Time taken in min]]&lt;=Settiings!$D$2,"SLA_MET","SLA_NOT_MET")</f>
        <v>SLA_MET</v>
      </c>
      <c r="R2138" s="94"/>
    </row>
    <row r="2139" spans="1:18" x14ac:dyDescent="0.3">
      <c r="A2139" s="8" t="s">
        <v>310</v>
      </c>
      <c r="B2139" s="9">
        <v>45136.710243055553</v>
      </c>
      <c r="C2139" s="10">
        <v>45136.721932870372</v>
      </c>
      <c r="D2139" s="11" t="s">
        <v>13</v>
      </c>
      <c r="E2139" s="12" t="s">
        <v>47</v>
      </c>
      <c r="F2139" s="11" t="s">
        <v>65</v>
      </c>
      <c r="G2139" s="13" t="s">
        <v>77</v>
      </c>
      <c r="H2139" s="78"/>
      <c r="I2139" s="48">
        <f>tbl_raw_data[[#This Row],[Date Actioned]]-tbl_raw_data[[#This Row],[Date Tagged]]</f>
        <v>1.1689814818964805E-2</v>
      </c>
      <c r="J2139" s="46">
        <f>HOUR(tbl_raw_data[[#This Row],[Time_taken]])*60+MINUTE(tbl_raw_data[[#This Row],[Time_taken]])+SECOND(tbl_raw_data[[#This Row],[Time_taken]])/60</f>
        <v>16.833333333333332</v>
      </c>
      <c r="K2139" s="52">
        <f>DATE(YEAR(tbl_raw_data[[#This Row],[Date Actioned]]),MONTH(tbl_raw_data[[#This Row],[Date Actioned]]),DAY(tbl_raw_data[[#This Row],[Date Actioned]]))</f>
        <v>45136</v>
      </c>
      <c r="L2139" s="50" t="str">
        <f>UPPER(TEXT(tbl_raw_data[[#This Row],[updated_date]],"MMMM"))</f>
        <v>JULY</v>
      </c>
      <c r="M2139" s="50" t="str">
        <f>"WEEK "&amp; IF(ROUNDUP(DAY(tbl_raw_data[[#This Row],[updated_date]])/7,0)=5,4,ROUNDUP(DAY(tbl_raw_data[[#This Row],[updated_date]])/7,0))</f>
        <v>WEEK 4</v>
      </c>
      <c r="N2139" s="50" t="str">
        <f>UPPER(VLOOKUP(tbl_raw_data[[#This Row],[Analyst]],Settiings!$A$2:$B$16,2,0))</f>
        <v>SAM</v>
      </c>
      <c r="O2139" s="50" t="str">
        <f>TRIM(UPPER(tbl_raw_data[[#This Row],[Outcome]]))</f>
        <v>APPROVE</v>
      </c>
      <c r="P2139" s="50" t="str">
        <f>TRIM(UPPER(tbl_raw_data[[#This Row],[Queue Name]]))</f>
        <v>CONSUMER PRE BUREAU</v>
      </c>
      <c r="Q2139" s="50" t="str">
        <f>IF(tbl_raw_data[[#This Row],[Time taken in min]]&lt;=Settiings!$D$2,"SLA_MET","SLA_NOT_MET")</f>
        <v>SLA_MET</v>
      </c>
      <c r="R2139" s="94"/>
    </row>
    <row r="2140" spans="1:18" x14ac:dyDescent="0.3">
      <c r="A2140" s="8" t="s">
        <v>311</v>
      </c>
      <c r="B2140" s="9">
        <v>45136.71025462963</v>
      </c>
      <c r="C2140" s="10">
        <v>45136.725578703707</v>
      </c>
      <c r="D2140" s="11" t="s">
        <v>13</v>
      </c>
      <c r="E2140" s="12" t="s">
        <v>47</v>
      </c>
      <c r="F2140" s="11" t="s">
        <v>70</v>
      </c>
      <c r="G2140" s="13" t="s">
        <v>77</v>
      </c>
      <c r="H2140" s="78"/>
      <c r="I2140" s="48">
        <f>tbl_raw_data[[#This Row],[Date Actioned]]-tbl_raw_data[[#This Row],[Date Tagged]]</f>
        <v>1.5324074076488614E-2</v>
      </c>
      <c r="J2140" s="46">
        <f>HOUR(tbl_raw_data[[#This Row],[Time_taken]])*60+MINUTE(tbl_raw_data[[#This Row],[Time_taken]])+SECOND(tbl_raw_data[[#This Row],[Time_taken]])/60</f>
        <v>22.066666666666666</v>
      </c>
      <c r="K2140" s="52">
        <f>DATE(YEAR(tbl_raw_data[[#This Row],[Date Actioned]]),MONTH(tbl_raw_data[[#This Row],[Date Actioned]]),DAY(tbl_raw_data[[#This Row],[Date Actioned]]))</f>
        <v>45136</v>
      </c>
      <c r="L2140" s="50" t="str">
        <f>UPPER(TEXT(tbl_raw_data[[#This Row],[updated_date]],"MMMM"))</f>
        <v>JULY</v>
      </c>
      <c r="M2140" s="50" t="str">
        <f>"WEEK "&amp; IF(ROUNDUP(DAY(tbl_raw_data[[#This Row],[updated_date]])/7,0)=5,4,ROUNDUP(DAY(tbl_raw_data[[#This Row],[updated_date]])/7,0))</f>
        <v>WEEK 4</v>
      </c>
      <c r="N2140" s="50" t="str">
        <f>UPPER(VLOOKUP(tbl_raw_data[[#This Row],[Analyst]],Settiings!$A$2:$B$16,2,0))</f>
        <v>ASIF</v>
      </c>
      <c r="O2140" s="50" t="str">
        <f>TRIM(UPPER(tbl_raw_data[[#This Row],[Outcome]]))</f>
        <v>APPROVE</v>
      </c>
      <c r="P2140" s="50" t="str">
        <f>TRIM(UPPER(tbl_raw_data[[#This Row],[Queue Name]]))</f>
        <v>CONSUMER PRE BUREAU</v>
      </c>
      <c r="Q2140" s="50" t="str">
        <f>IF(tbl_raw_data[[#This Row],[Time taken in min]]&lt;=Settiings!$D$2,"SLA_MET","SLA_NOT_MET")</f>
        <v>SLA_NOT_MET</v>
      </c>
      <c r="R2140" s="94"/>
    </row>
    <row r="2141" spans="1:18" x14ac:dyDescent="0.3">
      <c r="A2141" s="8" t="s">
        <v>312</v>
      </c>
      <c r="B2141" s="9">
        <v>45136.711122685185</v>
      </c>
      <c r="C2141" s="10">
        <v>45136.722094907411</v>
      </c>
      <c r="D2141" s="11" t="s">
        <v>13</v>
      </c>
      <c r="E2141" s="12" t="s">
        <v>19</v>
      </c>
      <c r="F2141" s="11" t="s">
        <v>16</v>
      </c>
      <c r="G2141" s="13" t="s">
        <v>77</v>
      </c>
      <c r="H2141" s="78"/>
      <c r="I2141" s="48">
        <f>tbl_raw_data[[#This Row],[Date Actioned]]-tbl_raw_data[[#This Row],[Date Tagged]]</f>
        <v>1.0972222225973383E-2</v>
      </c>
      <c r="J2141" s="46">
        <f>HOUR(tbl_raw_data[[#This Row],[Time_taken]])*60+MINUTE(tbl_raw_data[[#This Row],[Time_taken]])+SECOND(tbl_raw_data[[#This Row],[Time_taken]])/60</f>
        <v>15.8</v>
      </c>
      <c r="K2141" s="52">
        <f>DATE(YEAR(tbl_raw_data[[#This Row],[Date Actioned]]),MONTH(tbl_raw_data[[#This Row],[Date Actioned]]),DAY(tbl_raw_data[[#This Row],[Date Actioned]]))</f>
        <v>45136</v>
      </c>
      <c r="L2141" s="50" t="str">
        <f>UPPER(TEXT(tbl_raw_data[[#This Row],[updated_date]],"MMMM"))</f>
        <v>JULY</v>
      </c>
      <c r="M2141" s="50" t="str">
        <f>"WEEK "&amp; IF(ROUNDUP(DAY(tbl_raw_data[[#This Row],[updated_date]])/7,0)=5,4,ROUNDUP(DAY(tbl_raw_data[[#This Row],[updated_date]])/7,0))</f>
        <v>WEEK 4</v>
      </c>
      <c r="N2141" s="50" t="str">
        <f>UPPER(VLOOKUP(tbl_raw_data[[#This Row],[Analyst]],Settiings!$A$2:$B$16,2,0))</f>
        <v>CAMROOON</v>
      </c>
      <c r="O2141" s="50" t="str">
        <f>TRIM(UPPER(tbl_raw_data[[#This Row],[Outcome]]))</f>
        <v>APPROVE</v>
      </c>
      <c r="P2141" s="50" t="str">
        <f>TRIM(UPPER(tbl_raw_data[[#This Row],[Queue Name]]))</f>
        <v>CONSUMER POST BUREAU</v>
      </c>
      <c r="Q2141" s="50" t="str">
        <f>IF(tbl_raw_data[[#This Row],[Time taken in min]]&lt;=Settiings!$D$2,"SLA_MET","SLA_NOT_MET")</f>
        <v>SLA_MET</v>
      </c>
      <c r="R2141" s="94"/>
    </row>
    <row r="2142" spans="1:18" x14ac:dyDescent="0.3">
      <c r="A2142" s="8" t="s">
        <v>315</v>
      </c>
      <c r="B2142" s="9">
        <v>45136.714699074073</v>
      </c>
      <c r="C2142" s="10">
        <v>45136.727916666663</v>
      </c>
      <c r="D2142" s="11" t="s">
        <v>13</v>
      </c>
      <c r="E2142" s="12" t="s">
        <v>9</v>
      </c>
      <c r="F2142" s="11" t="s">
        <v>53</v>
      </c>
      <c r="G2142" s="13" t="s">
        <v>77</v>
      </c>
      <c r="H2142" s="78"/>
      <c r="I2142" s="48">
        <f>tbl_raw_data[[#This Row],[Date Actioned]]-tbl_raw_data[[#This Row],[Date Tagged]]</f>
        <v>1.321759259008104E-2</v>
      </c>
      <c r="J2142" s="46">
        <f>HOUR(tbl_raw_data[[#This Row],[Time_taken]])*60+MINUTE(tbl_raw_data[[#This Row],[Time_taken]])+SECOND(tbl_raw_data[[#This Row],[Time_taken]])/60</f>
        <v>19.033333333333335</v>
      </c>
      <c r="K2142" s="52">
        <f>DATE(YEAR(tbl_raw_data[[#This Row],[Date Actioned]]),MONTH(tbl_raw_data[[#This Row],[Date Actioned]]),DAY(tbl_raw_data[[#This Row],[Date Actioned]]))</f>
        <v>45136</v>
      </c>
      <c r="L2142" s="50" t="str">
        <f>UPPER(TEXT(tbl_raw_data[[#This Row],[updated_date]],"MMMM"))</f>
        <v>JULY</v>
      </c>
      <c r="M2142" s="50" t="str">
        <f>"WEEK "&amp; IF(ROUNDUP(DAY(tbl_raw_data[[#This Row],[updated_date]])/7,0)=5,4,ROUNDUP(DAY(tbl_raw_data[[#This Row],[updated_date]])/7,0))</f>
        <v>WEEK 4</v>
      </c>
      <c r="N2142" s="50" t="str">
        <f>UPPER(VLOOKUP(tbl_raw_data[[#This Row],[Analyst]],Settiings!$A$2:$B$16,2,0))</f>
        <v>NAVED</v>
      </c>
      <c r="O2142" s="50" t="str">
        <f>TRIM(UPPER(tbl_raw_data[[#This Row],[Outcome]]))</f>
        <v>APPROVE</v>
      </c>
      <c r="P2142" s="50" t="str">
        <f>TRIM(UPPER(tbl_raw_data[[#This Row],[Queue Name]]))</f>
        <v>CONSUMER EXISTING</v>
      </c>
      <c r="Q2142" s="50" t="str">
        <f>IF(tbl_raw_data[[#This Row],[Time taken in min]]&lt;=Settiings!$D$2,"SLA_MET","SLA_NOT_MET")</f>
        <v>SLA_MET</v>
      </c>
      <c r="R2142" s="94"/>
    </row>
    <row r="2143" spans="1:18" x14ac:dyDescent="0.3">
      <c r="A2143" s="8" t="s">
        <v>318</v>
      </c>
      <c r="B2143" s="9">
        <v>45136.715555555558</v>
      </c>
      <c r="C2143" s="10">
        <v>45136.729733796295</v>
      </c>
      <c r="D2143" s="11" t="s">
        <v>13</v>
      </c>
      <c r="E2143" s="12" t="s">
        <v>9</v>
      </c>
      <c r="F2143" s="11" t="s">
        <v>70</v>
      </c>
      <c r="G2143" s="13" t="s">
        <v>128</v>
      </c>
      <c r="H2143" s="78"/>
      <c r="I2143" s="48">
        <f>tbl_raw_data[[#This Row],[Date Actioned]]-tbl_raw_data[[#This Row],[Date Tagged]]</f>
        <v>1.4178240737237502E-2</v>
      </c>
      <c r="J2143" s="46">
        <f>HOUR(tbl_raw_data[[#This Row],[Time_taken]])*60+MINUTE(tbl_raw_data[[#This Row],[Time_taken]])+SECOND(tbl_raw_data[[#This Row],[Time_taken]])/60</f>
        <v>20.416666666666668</v>
      </c>
      <c r="K2143" s="52">
        <f>DATE(YEAR(tbl_raw_data[[#This Row],[Date Actioned]]),MONTH(tbl_raw_data[[#This Row],[Date Actioned]]),DAY(tbl_raw_data[[#This Row],[Date Actioned]]))</f>
        <v>45136</v>
      </c>
      <c r="L2143" s="50" t="str">
        <f>UPPER(TEXT(tbl_raw_data[[#This Row],[updated_date]],"MMMM"))</f>
        <v>JULY</v>
      </c>
      <c r="M2143" s="50" t="str">
        <f>"WEEK "&amp; IF(ROUNDUP(DAY(tbl_raw_data[[#This Row],[updated_date]])/7,0)=5,4,ROUNDUP(DAY(tbl_raw_data[[#This Row],[updated_date]])/7,0))</f>
        <v>WEEK 4</v>
      </c>
      <c r="N2143" s="50" t="str">
        <f>UPPER(VLOOKUP(tbl_raw_data[[#This Row],[Analyst]],Settiings!$A$2:$B$16,2,0))</f>
        <v>ASIF</v>
      </c>
      <c r="O2143" s="50" t="str">
        <f>TRIM(UPPER(tbl_raw_data[[#This Row],[Outcome]]))</f>
        <v>APPROVE</v>
      </c>
      <c r="P2143" s="50" t="str">
        <f>TRIM(UPPER(tbl_raw_data[[#This Row],[Queue Name]]))</f>
        <v>CONSUMER EXISTING</v>
      </c>
      <c r="Q2143" s="50" t="str">
        <f>IF(tbl_raw_data[[#This Row],[Time taken in min]]&lt;=Settiings!$D$2,"SLA_MET","SLA_NOT_MET")</f>
        <v>SLA_NOT_MET</v>
      </c>
      <c r="R2143" s="94"/>
    </row>
    <row r="2144" spans="1:18" x14ac:dyDescent="0.3">
      <c r="A2144" s="8" t="s">
        <v>319</v>
      </c>
      <c r="B2144" s="9">
        <v>45136.71601851852</v>
      </c>
      <c r="C2144" s="10">
        <v>45136.727048611108</v>
      </c>
      <c r="D2144" s="11" t="s">
        <v>13</v>
      </c>
      <c r="E2144" s="12" t="s">
        <v>19</v>
      </c>
      <c r="F2144" s="11" t="s">
        <v>65</v>
      </c>
      <c r="G2144" s="13" t="s">
        <v>77</v>
      </c>
      <c r="H2144" s="78"/>
      <c r="I2144" s="48">
        <f>tbl_raw_data[[#This Row],[Date Actioned]]-tbl_raw_data[[#This Row],[Date Tagged]]</f>
        <v>1.1030092588043772E-2</v>
      </c>
      <c r="J2144" s="46">
        <f>HOUR(tbl_raw_data[[#This Row],[Time_taken]])*60+MINUTE(tbl_raw_data[[#This Row],[Time_taken]])+SECOND(tbl_raw_data[[#This Row],[Time_taken]])/60</f>
        <v>15.883333333333333</v>
      </c>
      <c r="K2144" s="52">
        <f>DATE(YEAR(tbl_raw_data[[#This Row],[Date Actioned]]),MONTH(tbl_raw_data[[#This Row],[Date Actioned]]),DAY(tbl_raw_data[[#This Row],[Date Actioned]]))</f>
        <v>45136</v>
      </c>
      <c r="L2144" s="50" t="str">
        <f>UPPER(TEXT(tbl_raw_data[[#This Row],[updated_date]],"MMMM"))</f>
        <v>JULY</v>
      </c>
      <c r="M2144" s="50" t="str">
        <f>"WEEK "&amp; IF(ROUNDUP(DAY(tbl_raw_data[[#This Row],[updated_date]])/7,0)=5,4,ROUNDUP(DAY(tbl_raw_data[[#This Row],[updated_date]])/7,0))</f>
        <v>WEEK 4</v>
      </c>
      <c r="N2144" s="50" t="str">
        <f>UPPER(VLOOKUP(tbl_raw_data[[#This Row],[Analyst]],Settiings!$A$2:$B$16,2,0))</f>
        <v>SAM</v>
      </c>
      <c r="O2144" s="50" t="str">
        <f>TRIM(UPPER(tbl_raw_data[[#This Row],[Outcome]]))</f>
        <v>APPROVE</v>
      </c>
      <c r="P2144" s="50" t="str">
        <f>TRIM(UPPER(tbl_raw_data[[#This Row],[Queue Name]]))</f>
        <v>CONSUMER POST BUREAU</v>
      </c>
      <c r="Q2144" s="50" t="str">
        <f>IF(tbl_raw_data[[#This Row],[Time taken in min]]&lt;=Settiings!$D$2,"SLA_MET","SLA_NOT_MET")</f>
        <v>SLA_MET</v>
      </c>
      <c r="R2144" s="94"/>
    </row>
    <row r="2145" spans="1:18" x14ac:dyDescent="0.3">
      <c r="A2145" s="8" t="s">
        <v>320</v>
      </c>
      <c r="B2145" s="9">
        <v>45136.717164351852</v>
      </c>
      <c r="C2145" s="10">
        <v>45136.722905092596</v>
      </c>
      <c r="D2145" s="11" t="s">
        <v>17</v>
      </c>
      <c r="E2145" s="12" t="s">
        <v>19</v>
      </c>
      <c r="F2145" s="11" t="s">
        <v>76</v>
      </c>
      <c r="G2145" s="13"/>
      <c r="H2145" s="78"/>
      <c r="I2145" s="48">
        <f>tbl_raw_data[[#This Row],[Date Actioned]]-tbl_raw_data[[#This Row],[Date Tagged]]</f>
        <v>5.7407407439313829E-3</v>
      </c>
      <c r="J2145" s="46">
        <f>HOUR(tbl_raw_data[[#This Row],[Time_taken]])*60+MINUTE(tbl_raw_data[[#This Row],[Time_taken]])+SECOND(tbl_raw_data[[#This Row],[Time_taken]])/60</f>
        <v>8.2666666666666675</v>
      </c>
      <c r="K2145" s="52">
        <f>DATE(YEAR(tbl_raw_data[[#This Row],[Date Actioned]]),MONTH(tbl_raw_data[[#This Row],[Date Actioned]]),DAY(tbl_raw_data[[#This Row],[Date Actioned]]))</f>
        <v>45136</v>
      </c>
      <c r="L2145" s="50" t="str">
        <f>UPPER(TEXT(tbl_raw_data[[#This Row],[updated_date]],"MMMM"))</f>
        <v>JULY</v>
      </c>
      <c r="M2145" s="50" t="str">
        <f>"WEEK "&amp; IF(ROUNDUP(DAY(tbl_raw_data[[#This Row],[updated_date]])/7,0)=5,4,ROUNDUP(DAY(tbl_raw_data[[#This Row],[updated_date]])/7,0))</f>
        <v>WEEK 4</v>
      </c>
      <c r="N2145" s="50" t="str">
        <f>UPPER(VLOOKUP(tbl_raw_data[[#This Row],[Analyst]],Settiings!$A$2:$B$16,2,0))</f>
        <v>ROHAN</v>
      </c>
      <c r="O2145" s="50" t="str">
        <f>TRIM(UPPER(tbl_raw_data[[#This Row],[Outcome]]))</f>
        <v>APPROVE</v>
      </c>
      <c r="P2145" s="50" t="str">
        <f>TRIM(UPPER(tbl_raw_data[[#This Row],[Queue Name]]))</f>
        <v>CONSUMER POST BUREAU</v>
      </c>
      <c r="Q2145" s="50" t="str">
        <f>IF(tbl_raw_data[[#This Row],[Time taken in min]]&lt;=Settiings!$D$2,"SLA_MET","SLA_NOT_MET")</f>
        <v>SLA_MET</v>
      </c>
      <c r="R2145" s="94"/>
    </row>
    <row r="2146" spans="1:18" x14ac:dyDescent="0.3">
      <c r="A2146" s="8" t="s">
        <v>321</v>
      </c>
      <c r="B2146" s="9">
        <v>45136.717361111114</v>
      </c>
      <c r="C2146" s="10">
        <v>45136.730474537035</v>
      </c>
      <c r="D2146" s="11" t="s">
        <v>13</v>
      </c>
      <c r="E2146" s="12" t="s">
        <v>9</v>
      </c>
      <c r="F2146" s="11" t="s">
        <v>10</v>
      </c>
      <c r="G2146" s="13" t="s">
        <v>17</v>
      </c>
      <c r="H2146" s="78"/>
      <c r="I2146" s="48">
        <f>tbl_raw_data[[#This Row],[Date Actioned]]-tbl_raw_data[[#This Row],[Date Tagged]]</f>
        <v>1.3113425920892041E-2</v>
      </c>
      <c r="J2146" s="46">
        <f>HOUR(tbl_raw_data[[#This Row],[Time_taken]])*60+MINUTE(tbl_raw_data[[#This Row],[Time_taken]])+SECOND(tbl_raw_data[[#This Row],[Time_taken]])/60</f>
        <v>18.883333333333333</v>
      </c>
      <c r="K2146" s="52">
        <f>DATE(YEAR(tbl_raw_data[[#This Row],[Date Actioned]]),MONTH(tbl_raw_data[[#This Row],[Date Actioned]]),DAY(tbl_raw_data[[#This Row],[Date Actioned]]))</f>
        <v>45136</v>
      </c>
      <c r="L2146" s="50" t="str">
        <f>UPPER(TEXT(tbl_raw_data[[#This Row],[updated_date]],"MMMM"))</f>
        <v>JULY</v>
      </c>
      <c r="M2146" s="50" t="str">
        <f>"WEEK "&amp; IF(ROUNDUP(DAY(tbl_raw_data[[#This Row],[updated_date]])/7,0)=5,4,ROUNDUP(DAY(tbl_raw_data[[#This Row],[updated_date]])/7,0))</f>
        <v>WEEK 4</v>
      </c>
      <c r="N2146" s="50" t="str">
        <f>UPPER(VLOOKUP(tbl_raw_data[[#This Row],[Analyst]],Settiings!$A$2:$B$16,2,0))</f>
        <v>NITESH</v>
      </c>
      <c r="O2146" s="50" t="str">
        <f>TRIM(UPPER(tbl_raw_data[[#This Row],[Outcome]]))</f>
        <v>APPROVE</v>
      </c>
      <c r="P2146" s="50" t="str">
        <f>TRIM(UPPER(tbl_raw_data[[#This Row],[Queue Name]]))</f>
        <v>CONSUMER EXISTING</v>
      </c>
      <c r="Q2146" s="50" t="str">
        <f>IF(tbl_raw_data[[#This Row],[Time taken in min]]&lt;=Settiings!$D$2,"SLA_MET","SLA_NOT_MET")</f>
        <v>SLA_MET</v>
      </c>
      <c r="R2146" s="94"/>
    </row>
    <row r="2147" spans="1:18" x14ac:dyDescent="0.3">
      <c r="A2147" s="8" t="s">
        <v>322</v>
      </c>
      <c r="B2147" s="9">
        <v>45136.719143518516</v>
      </c>
      <c r="C2147" s="10">
        <v>45136.729791666665</v>
      </c>
      <c r="D2147" s="11" t="s">
        <v>13</v>
      </c>
      <c r="E2147" s="12" t="s">
        <v>47</v>
      </c>
      <c r="F2147" s="11" t="s">
        <v>76</v>
      </c>
      <c r="G2147" s="13" t="s">
        <v>17</v>
      </c>
      <c r="H2147" s="78"/>
      <c r="I2147" s="48">
        <f>tbl_raw_data[[#This Row],[Date Actioned]]-tbl_raw_data[[#This Row],[Date Tagged]]</f>
        <v>1.0648148148902692E-2</v>
      </c>
      <c r="J2147" s="46">
        <f>HOUR(tbl_raw_data[[#This Row],[Time_taken]])*60+MINUTE(tbl_raw_data[[#This Row],[Time_taken]])+SECOND(tbl_raw_data[[#This Row],[Time_taken]])/60</f>
        <v>15.333333333333334</v>
      </c>
      <c r="K2147" s="52">
        <f>DATE(YEAR(tbl_raw_data[[#This Row],[Date Actioned]]),MONTH(tbl_raw_data[[#This Row],[Date Actioned]]),DAY(tbl_raw_data[[#This Row],[Date Actioned]]))</f>
        <v>45136</v>
      </c>
      <c r="L2147" s="50" t="str">
        <f>UPPER(TEXT(tbl_raw_data[[#This Row],[updated_date]],"MMMM"))</f>
        <v>JULY</v>
      </c>
      <c r="M2147" s="50" t="str">
        <f>"WEEK "&amp; IF(ROUNDUP(DAY(tbl_raw_data[[#This Row],[updated_date]])/7,0)=5,4,ROUNDUP(DAY(tbl_raw_data[[#This Row],[updated_date]])/7,0))</f>
        <v>WEEK 4</v>
      </c>
      <c r="N2147" s="50" t="str">
        <f>UPPER(VLOOKUP(tbl_raw_data[[#This Row],[Analyst]],Settiings!$A$2:$B$16,2,0))</f>
        <v>ROHAN</v>
      </c>
      <c r="O2147" s="50" t="str">
        <f>TRIM(UPPER(tbl_raw_data[[#This Row],[Outcome]]))</f>
        <v>APPROVE</v>
      </c>
      <c r="P2147" s="50" t="str">
        <f>TRIM(UPPER(tbl_raw_data[[#This Row],[Queue Name]]))</f>
        <v>CONSUMER PRE BUREAU</v>
      </c>
      <c r="Q2147" s="50" t="str">
        <f>IF(tbl_raw_data[[#This Row],[Time taken in min]]&lt;=Settiings!$D$2,"SLA_MET","SLA_NOT_MET")</f>
        <v>SLA_MET</v>
      </c>
      <c r="R2147" s="94"/>
    </row>
    <row r="2148" spans="1:18" x14ac:dyDescent="0.3">
      <c r="A2148" s="8" t="s">
        <v>323</v>
      </c>
      <c r="B2148" s="9">
        <v>45136.720046296294</v>
      </c>
      <c r="C2148" s="10">
        <v>45136.731192129628</v>
      </c>
      <c r="D2148" s="11" t="s">
        <v>17</v>
      </c>
      <c r="E2148" s="12" t="s">
        <v>9</v>
      </c>
      <c r="F2148" s="11" t="s">
        <v>50</v>
      </c>
      <c r="G2148" s="13"/>
      <c r="H2148" s="78"/>
      <c r="I2148" s="48">
        <f>tbl_raw_data[[#This Row],[Date Actioned]]-tbl_raw_data[[#This Row],[Date Tagged]]</f>
        <v>1.1145833334012423E-2</v>
      </c>
      <c r="J2148" s="46">
        <f>HOUR(tbl_raw_data[[#This Row],[Time_taken]])*60+MINUTE(tbl_raw_data[[#This Row],[Time_taken]])+SECOND(tbl_raw_data[[#This Row],[Time_taken]])/60</f>
        <v>16.05</v>
      </c>
      <c r="K2148" s="52">
        <f>DATE(YEAR(tbl_raw_data[[#This Row],[Date Actioned]]),MONTH(tbl_raw_data[[#This Row],[Date Actioned]]),DAY(tbl_raw_data[[#This Row],[Date Actioned]]))</f>
        <v>45136</v>
      </c>
      <c r="L2148" s="50" t="str">
        <f>UPPER(TEXT(tbl_raw_data[[#This Row],[updated_date]],"MMMM"))</f>
        <v>JULY</v>
      </c>
      <c r="M2148" s="50" t="str">
        <f>"WEEK "&amp; IF(ROUNDUP(DAY(tbl_raw_data[[#This Row],[updated_date]])/7,0)=5,4,ROUNDUP(DAY(tbl_raw_data[[#This Row],[updated_date]])/7,0))</f>
        <v>WEEK 4</v>
      </c>
      <c r="N2148" s="50" t="str">
        <f>UPPER(VLOOKUP(tbl_raw_data[[#This Row],[Analyst]],Settiings!$A$2:$B$16,2,0))</f>
        <v>SHAHID</v>
      </c>
      <c r="O2148" s="50" t="str">
        <f>TRIM(UPPER(tbl_raw_data[[#This Row],[Outcome]]))</f>
        <v>APPROVE</v>
      </c>
      <c r="P2148" s="50" t="str">
        <f>TRIM(UPPER(tbl_raw_data[[#This Row],[Queue Name]]))</f>
        <v>CONSUMER EXISTING</v>
      </c>
      <c r="Q2148" s="50" t="str">
        <f>IF(tbl_raw_data[[#This Row],[Time taken in min]]&lt;=Settiings!$D$2,"SLA_MET","SLA_NOT_MET")</f>
        <v>SLA_MET</v>
      </c>
      <c r="R2148" s="94"/>
    </row>
    <row r="2149" spans="1:18" x14ac:dyDescent="0.3">
      <c r="A2149" s="8" t="s">
        <v>324</v>
      </c>
      <c r="B2149" s="9">
        <v>45136.720532407409</v>
      </c>
      <c r="C2149" s="10">
        <v>45136.733553240738</v>
      </c>
      <c r="D2149" s="11" t="s">
        <v>27</v>
      </c>
      <c r="E2149" s="12" t="s">
        <v>9</v>
      </c>
      <c r="F2149" s="11" t="s">
        <v>43</v>
      </c>
      <c r="G2149" s="13" t="s">
        <v>228</v>
      </c>
      <c r="H2149" s="78"/>
      <c r="I2149" s="48">
        <f>tbl_raw_data[[#This Row],[Date Actioned]]-tbl_raw_data[[#This Row],[Date Tagged]]</f>
        <v>1.3020833328482695E-2</v>
      </c>
      <c r="J2149" s="46">
        <f>HOUR(tbl_raw_data[[#This Row],[Time_taken]])*60+MINUTE(tbl_raw_data[[#This Row],[Time_taken]])+SECOND(tbl_raw_data[[#This Row],[Time_taken]])/60</f>
        <v>18.75</v>
      </c>
      <c r="K2149" s="52">
        <f>DATE(YEAR(tbl_raw_data[[#This Row],[Date Actioned]]),MONTH(tbl_raw_data[[#This Row],[Date Actioned]]),DAY(tbl_raw_data[[#This Row],[Date Actioned]]))</f>
        <v>45136</v>
      </c>
      <c r="L2149" s="50" t="str">
        <f>UPPER(TEXT(tbl_raw_data[[#This Row],[updated_date]],"MMMM"))</f>
        <v>JULY</v>
      </c>
      <c r="M2149" s="50" t="str">
        <f>"WEEK "&amp; IF(ROUNDUP(DAY(tbl_raw_data[[#This Row],[updated_date]])/7,0)=5,4,ROUNDUP(DAY(tbl_raw_data[[#This Row],[updated_date]])/7,0))</f>
        <v>WEEK 4</v>
      </c>
      <c r="N2149" s="50" t="str">
        <f>UPPER(VLOOKUP(tbl_raw_data[[#This Row],[Analyst]],Settiings!$A$2:$B$16,2,0))</f>
        <v>MERCEDES</v>
      </c>
      <c r="O2149" s="50" t="str">
        <f>TRIM(UPPER(tbl_raw_data[[#This Row],[Outcome]]))</f>
        <v>DECLINE</v>
      </c>
      <c r="P2149" s="50" t="str">
        <f>TRIM(UPPER(tbl_raw_data[[#This Row],[Queue Name]]))</f>
        <v>CONSUMER EXISTING</v>
      </c>
      <c r="Q2149" s="50" t="str">
        <f>IF(tbl_raw_data[[#This Row],[Time taken in min]]&lt;=Settiings!$D$2,"SLA_MET","SLA_NOT_MET")</f>
        <v>SLA_MET</v>
      </c>
      <c r="R2149" s="94"/>
    </row>
    <row r="2150" spans="1:18" x14ac:dyDescent="0.3">
      <c r="A2150" s="8" t="s">
        <v>325</v>
      </c>
      <c r="B2150" s="9">
        <v>45136.720995370371</v>
      </c>
      <c r="C2150" s="10">
        <v>45136.728344907409</v>
      </c>
      <c r="D2150" s="11" t="s">
        <v>27</v>
      </c>
      <c r="E2150" s="12" t="s">
        <v>47</v>
      </c>
      <c r="F2150" s="11" t="s">
        <v>70</v>
      </c>
      <c r="G2150" s="13" t="s">
        <v>71</v>
      </c>
      <c r="H2150" s="78"/>
      <c r="I2150" s="48">
        <f>tbl_raw_data[[#This Row],[Date Actioned]]-tbl_raw_data[[#This Row],[Date Tagged]]</f>
        <v>7.3495370379532687E-3</v>
      </c>
      <c r="J2150" s="46">
        <f>HOUR(tbl_raw_data[[#This Row],[Time_taken]])*60+MINUTE(tbl_raw_data[[#This Row],[Time_taken]])+SECOND(tbl_raw_data[[#This Row],[Time_taken]])/60</f>
        <v>10.583333333333334</v>
      </c>
      <c r="K2150" s="52">
        <f>DATE(YEAR(tbl_raw_data[[#This Row],[Date Actioned]]),MONTH(tbl_raw_data[[#This Row],[Date Actioned]]),DAY(tbl_raw_data[[#This Row],[Date Actioned]]))</f>
        <v>45136</v>
      </c>
      <c r="L2150" s="50" t="str">
        <f>UPPER(TEXT(tbl_raw_data[[#This Row],[updated_date]],"MMMM"))</f>
        <v>JULY</v>
      </c>
      <c r="M2150" s="50" t="str">
        <f>"WEEK "&amp; IF(ROUNDUP(DAY(tbl_raw_data[[#This Row],[updated_date]])/7,0)=5,4,ROUNDUP(DAY(tbl_raw_data[[#This Row],[updated_date]])/7,0))</f>
        <v>WEEK 4</v>
      </c>
      <c r="N2150" s="50" t="str">
        <f>UPPER(VLOOKUP(tbl_raw_data[[#This Row],[Analyst]],Settiings!$A$2:$B$16,2,0))</f>
        <v>ASIF</v>
      </c>
      <c r="O2150" s="50" t="str">
        <f>TRIM(UPPER(tbl_raw_data[[#This Row],[Outcome]]))</f>
        <v>DECLINE</v>
      </c>
      <c r="P2150" s="50" t="str">
        <f>TRIM(UPPER(tbl_raw_data[[#This Row],[Queue Name]]))</f>
        <v>CONSUMER PRE BUREAU</v>
      </c>
      <c r="Q2150" s="50" t="str">
        <f>IF(tbl_raw_data[[#This Row],[Time taken in min]]&lt;=Settiings!$D$2,"SLA_MET","SLA_NOT_MET")</f>
        <v>SLA_MET</v>
      </c>
      <c r="R2150" s="94"/>
    </row>
    <row r="2151" spans="1:18" x14ac:dyDescent="0.3">
      <c r="A2151" s="8" t="s">
        <v>326</v>
      </c>
      <c r="B2151" s="9">
        <v>45136.720995370371</v>
      </c>
      <c r="C2151" s="10">
        <v>45136.735312500001</v>
      </c>
      <c r="D2151" s="11" t="s">
        <v>13</v>
      </c>
      <c r="E2151" s="12" t="s">
        <v>9</v>
      </c>
      <c r="F2151" s="11" t="s">
        <v>65</v>
      </c>
      <c r="G2151" s="13" t="s">
        <v>17</v>
      </c>
      <c r="H2151" s="78"/>
      <c r="I2151" s="48">
        <f>tbl_raw_data[[#This Row],[Date Actioned]]-tbl_raw_data[[#This Row],[Date Tagged]]</f>
        <v>1.43171296294895E-2</v>
      </c>
      <c r="J2151" s="46">
        <f>HOUR(tbl_raw_data[[#This Row],[Time_taken]])*60+MINUTE(tbl_raw_data[[#This Row],[Time_taken]])+SECOND(tbl_raw_data[[#This Row],[Time_taken]])/60</f>
        <v>20.616666666666667</v>
      </c>
      <c r="K2151" s="52">
        <f>DATE(YEAR(tbl_raw_data[[#This Row],[Date Actioned]]),MONTH(tbl_raw_data[[#This Row],[Date Actioned]]),DAY(tbl_raw_data[[#This Row],[Date Actioned]]))</f>
        <v>45136</v>
      </c>
      <c r="L2151" s="50" t="str">
        <f>UPPER(TEXT(tbl_raw_data[[#This Row],[updated_date]],"MMMM"))</f>
        <v>JULY</v>
      </c>
      <c r="M2151" s="50" t="str">
        <f>"WEEK "&amp; IF(ROUNDUP(DAY(tbl_raw_data[[#This Row],[updated_date]])/7,0)=5,4,ROUNDUP(DAY(tbl_raw_data[[#This Row],[updated_date]])/7,0))</f>
        <v>WEEK 4</v>
      </c>
      <c r="N2151" s="50" t="str">
        <f>UPPER(VLOOKUP(tbl_raw_data[[#This Row],[Analyst]],Settiings!$A$2:$B$16,2,0))</f>
        <v>SAM</v>
      </c>
      <c r="O2151" s="50" t="str">
        <f>TRIM(UPPER(tbl_raw_data[[#This Row],[Outcome]]))</f>
        <v>APPROVE</v>
      </c>
      <c r="P2151" s="50" t="str">
        <f>TRIM(UPPER(tbl_raw_data[[#This Row],[Queue Name]]))</f>
        <v>CONSUMER EXISTING</v>
      </c>
      <c r="Q2151" s="50" t="str">
        <f>IF(tbl_raw_data[[#This Row],[Time taken in min]]&lt;=Settiings!$D$2,"SLA_MET","SLA_NOT_MET")</f>
        <v>SLA_NOT_MET</v>
      </c>
      <c r="R2151" s="94"/>
    </row>
    <row r="2152" spans="1:18" x14ac:dyDescent="0.3">
      <c r="A2152" s="8" t="s">
        <v>330</v>
      </c>
      <c r="B2152" s="9">
        <v>45136.722337962965</v>
      </c>
      <c r="C2152" s="10">
        <v>45136.739699074074</v>
      </c>
      <c r="D2152" s="11" t="s">
        <v>13</v>
      </c>
      <c r="E2152" s="12" t="s">
        <v>9</v>
      </c>
      <c r="F2152" s="11" t="s">
        <v>76</v>
      </c>
      <c r="G2152" s="13" t="s">
        <v>17</v>
      </c>
      <c r="H2152" s="78"/>
      <c r="I2152" s="48">
        <f>tbl_raw_data[[#This Row],[Date Actioned]]-tbl_raw_data[[#This Row],[Date Tagged]]</f>
        <v>1.7361111109494232E-2</v>
      </c>
      <c r="J2152" s="46">
        <f>HOUR(tbl_raw_data[[#This Row],[Time_taken]])*60+MINUTE(tbl_raw_data[[#This Row],[Time_taken]])+SECOND(tbl_raw_data[[#This Row],[Time_taken]])/60</f>
        <v>25</v>
      </c>
      <c r="K2152" s="52">
        <f>DATE(YEAR(tbl_raw_data[[#This Row],[Date Actioned]]),MONTH(tbl_raw_data[[#This Row],[Date Actioned]]),DAY(tbl_raw_data[[#This Row],[Date Actioned]]))</f>
        <v>45136</v>
      </c>
      <c r="L2152" s="50" t="str">
        <f>UPPER(TEXT(tbl_raw_data[[#This Row],[updated_date]],"MMMM"))</f>
        <v>JULY</v>
      </c>
      <c r="M2152" s="50" t="str">
        <f>"WEEK "&amp; IF(ROUNDUP(DAY(tbl_raw_data[[#This Row],[updated_date]])/7,0)=5,4,ROUNDUP(DAY(tbl_raw_data[[#This Row],[updated_date]])/7,0))</f>
        <v>WEEK 4</v>
      </c>
      <c r="N2152" s="50" t="str">
        <f>UPPER(VLOOKUP(tbl_raw_data[[#This Row],[Analyst]],Settiings!$A$2:$B$16,2,0))</f>
        <v>ROHAN</v>
      </c>
      <c r="O2152" s="50" t="str">
        <f>TRIM(UPPER(tbl_raw_data[[#This Row],[Outcome]]))</f>
        <v>APPROVE</v>
      </c>
      <c r="P2152" s="50" t="str">
        <f>TRIM(UPPER(tbl_raw_data[[#This Row],[Queue Name]]))</f>
        <v>CONSUMER EXISTING</v>
      </c>
      <c r="Q2152" s="50" t="str">
        <f>IF(tbl_raw_data[[#This Row],[Time taken in min]]&lt;=Settiings!$D$2,"SLA_MET","SLA_NOT_MET")</f>
        <v>SLA_NOT_MET</v>
      </c>
      <c r="R2152" s="94"/>
    </row>
    <row r="2153" spans="1:18" x14ac:dyDescent="0.3">
      <c r="A2153" s="8" t="s">
        <v>331</v>
      </c>
      <c r="B2153" s="9">
        <v>45136.725891203707</v>
      </c>
      <c r="C2153" s="10">
        <v>45136.73636574074</v>
      </c>
      <c r="D2153" s="11" t="s">
        <v>13</v>
      </c>
      <c r="E2153" s="12" t="s">
        <v>19</v>
      </c>
      <c r="F2153" s="11" t="s">
        <v>70</v>
      </c>
      <c r="G2153" s="13" t="s">
        <v>77</v>
      </c>
      <c r="H2153" s="78"/>
      <c r="I2153" s="48">
        <f>tbl_raw_data[[#This Row],[Date Actioned]]-tbl_raw_data[[#This Row],[Date Tagged]]</f>
        <v>1.0474537033587694E-2</v>
      </c>
      <c r="J2153" s="46">
        <f>HOUR(tbl_raw_data[[#This Row],[Time_taken]])*60+MINUTE(tbl_raw_data[[#This Row],[Time_taken]])+SECOND(tbl_raw_data[[#This Row],[Time_taken]])/60</f>
        <v>15.083333333333334</v>
      </c>
      <c r="K2153" s="52">
        <f>DATE(YEAR(tbl_raw_data[[#This Row],[Date Actioned]]),MONTH(tbl_raw_data[[#This Row],[Date Actioned]]),DAY(tbl_raw_data[[#This Row],[Date Actioned]]))</f>
        <v>45136</v>
      </c>
      <c r="L2153" s="50" t="str">
        <f>UPPER(TEXT(tbl_raw_data[[#This Row],[updated_date]],"MMMM"))</f>
        <v>JULY</v>
      </c>
      <c r="M2153" s="50" t="str">
        <f>"WEEK "&amp; IF(ROUNDUP(DAY(tbl_raw_data[[#This Row],[updated_date]])/7,0)=5,4,ROUNDUP(DAY(tbl_raw_data[[#This Row],[updated_date]])/7,0))</f>
        <v>WEEK 4</v>
      </c>
      <c r="N2153" s="50" t="str">
        <f>UPPER(VLOOKUP(tbl_raw_data[[#This Row],[Analyst]],Settiings!$A$2:$B$16,2,0))</f>
        <v>ASIF</v>
      </c>
      <c r="O2153" s="50" t="str">
        <f>TRIM(UPPER(tbl_raw_data[[#This Row],[Outcome]]))</f>
        <v>APPROVE</v>
      </c>
      <c r="P2153" s="50" t="str">
        <f>TRIM(UPPER(tbl_raw_data[[#This Row],[Queue Name]]))</f>
        <v>CONSUMER POST BUREAU</v>
      </c>
      <c r="Q2153" s="50" t="str">
        <f>IF(tbl_raw_data[[#This Row],[Time taken in min]]&lt;=Settiings!$D$2,"SLA_MET","SLA_NOT_MET")</f>
        <v>SLA_MET</v>
      </c>
      <c r="R2153" s="94"/>
    </row>
    <row r="2154" spans="1:18" x14ac:dyDescent="0.3">
      <c r="A2154" s="8" t="s">
        <v>332</v>
      </c>
      <c r="B2154" s="9">
        <v>45136.726724537039</v>
      </c>
      <c r="C2154" s="10">
        <v>45136.742928240739</v>
      </c>
      <c r="D2154" s="11" t="s">
        <v>13</v>
      </c>
      <c r="E2154" s="12" t="s">
        <v>47</v>
      </c>
      <c r="F2154" s="11" t="s">
        <v>43</v>
      </c>
      <c r="G2154" s="13" t="s">
        <v>17</v>
      </c>
      <c r="H2154" s="78"/>
      <c r="I2154" s="48">
        <f>tbl_raw_data[[#This Row],[Date Actioned]]-tbl_raw_data[[#This Row],[Date Tagged]]</f>
        <v>1.6203703700739425E-2</v>
      </c>
      <c r="J2154" s="46">
        <f>HOUR(tbl_raw_data[[#This Row],[Time_taken]])*60+MINUTE(tbl_raw_data[[#This Row],[Time_taken]])+SECOND(tbl_raw_data[[#This Row],[Time_taken]])/60</f>
        <v>23.333333333333332</v>
      </c>
      <c r="K2154" s="52">
        <f>DATE(YEAR(tbl_raw_data[[#This Row],[Date Actioned]]),MONTH(tbl_raw_data[[#This Row],[Date Actioned]]),DAY(tbl_raw_data[[#This Row],[Date Actioned]]))</f>
        <v>45136</v>
      </c>
      <c r="L2154" s="50" t="str">
        <f>UPPER(TEXT(tbl_raw_data[[#This Row],[updated_date]],"MMMM"))</f>
        <v>JULY</v>
      </c>
      <c r="M2154" s="50" t="str">
        <f>"WEEK "&amp; IF(ROUNDUP(DAY(tbl_raw_data[[#This Row],[updated_date]])/7,0)=5,4,ROUNDUP(DAY(tbl_raw_data[[#This Row],[updated_date]])/7,0))</f>
        <v>WEEK 4</v>
      </c>
      <c r="N2154" s="50" t="str">
        <f>UPPER(VLOOKUP(tbl_raw_data[[#This Row],[Analyst]],Settiings!$A$2:$B$16,2,0))</f>
        <v>MERCEDES</v>
      </c>
      <c r="O2154" s="50" t="str">
        <f>TRIM(UPPER(tbl_raw_data[[#This Row],[Outcome]]))</f>
        <v>APPROVE</v>
      </c>
      <c r="P2154" s="50" t="str">
        <f>TRIM(UPPER(tbl_raw_data[[#This Row],[Queue Name]]))</f>
        <v>CONSUMER PRE BUREAU</v>
      </c>
      <c r="Q2154" s="50" t="str">
        <f>IF(tbl_raw_data[[#This Row],[Time taken in min]]&lt;=Settiings!$D$2,"SLA_MET","SLA_NOT_MET")</f>
        <v>SLA_NOT_MET</v>
      </c>
      <c r="R2154" s="94"/>
    </row>
    <row r="2155" spans="1:18" x14ac:dyDescent="0.3">
      <c r="A2155" s="8" t="s">
        <v>333</v>
      </c>
      <c r="B2155" s="9">
        <v>45136.72760416667</v>
      </c>
      <c r="C2155" s="10">
        <v>45136.738229166665</v>
      </c>
      <c r="D2155" s="11" t="s">
        <v>13</v>
      </c>
      <c r="E2155" s="12" t="s">
        <v>19</v>
      </c>
      <c r="F2155" s="11" t="s">
        <v>53</v>
      </c>
      <c r="G2155" s="13" t="s">
        <v>77</v>
      </c>
      <c r="H2155" s="78"/>
      <c r="I2155" s="48">
        <f>tbl_raw_data[[#This Row],[Date Actioned]]-tbl_raw_data[[#This Row],[Date Tagged]]</f>
        <v>1.0624999995343387E-2</v>
      </c>
      <c r="J2155" s="46">
        <f>HOUR(tbl_raw_data[[#This Row],[Time_taken]])*60+MINUTE(tbl_raw_data[[#This Row],[Time_taken]])+SECOND(tbl_raw_data[[#This Row],[Time_taken]])/60</f>
        <v>15.3</v>
      </c>
      <c r="K2155" s="52">
        <f>DATE(YEAR(tbl_raw_data[[#This Row],[Date Actioned]]),MONTH(tbl_raw_data[[#This Row],[Date Actioned]]),DAY(tbl_raw_data[[#This Row],[Date Actioned]]))</f>
        <v>45136</v>
      </c>
      <c r="L2155" s="50" t="str">
        <f>UPPER(TEXT(tbl_raw_data[[#This Row],[updated_date]],"MMMM"))</f>
        <v>JULY</v>
      </c>
      <c r="M2155" s="50" t="str">
        <f>"WEEK "&amp; IF(ROUNDUP(DAY(tbl_raw_data[[#This Row],[updated_date]])/7,0)=5,4,ROUNDUP(DAY(tbl_raw_data[[#This Row],[updated_date]])/7,0))</f>
        <v>WEEK 4</v>
      </c>
      <c r="N2155" s="50" t="str">
        <f>UPPER(VLOOKUP(tbl_raw_data[[#This Row],[Analyst]],Settiings!$A$2:$B$16,2,0))</f>
        <v>NAVED</v>
      </c>
      <c r="O2155" s="50" t="str">
        <f>TRIM(UPPER(tbl_raw_data[[#This Row],[Outcome]]))</f>
        <v>APPROVE</v>
      </c>
      <c r="P2155" s="50" t="str">
        <f>TRIM(UPPER(tbl_raw_data[[#This Row],[Queue Name]]))</f>
        <v>CONSUMER POST BUREAU</v>
      </c>
      <c r="Q2155" s="50" t="str">
        <f>IF(tbl_raw_data[[#This Row],[Time taken in min]]&lt;=Settiings!$D$2,"SLA_MET","SLA_NOT_MET")</f>
        <v>SLA_MET</v>
      </c>
      <c r="R2155" s="94"/>
    </row>
    <row r="2156" spans="1:18" x14ac:dyDescent="0.3">
      <c r="A2156" s="8" t="s">
        <v>336</v>
      </c>
      <c r="B2156" s="9">
        <v>45136.728912037041</v>
      </c>
      <c r="C2156" s="10">
        <v>45136.738958333335</v>
      </c>
      <c r="D2156" s="11" t="s">
        <v>13</v>
      </c>
      <c r="E2156" s="12" t="s">
        <v>9</v>
      </c>
      <c r="F2156" s="11" t="s">
        <v>16</v>
      </c>
      <c r="G2156" s="13" t="s">
        <v>17</v>
      </c>
      <c r="H2156" s="78"/>
      <c r="I2156" s="48">
        <f>tbl_raw_data[[#This Row],[Date Actioned]]-tbl_raw_data[[#This Row],[Date Tagged]]</f>
        <v>1.0046296294603962E-2</v>
      </c>
      <c r="J2156" s="46">
        <f>HOUR(tbl_raw_data[[#This Row],[Time_taken]])*60+MINUTE(tbl_raw_data[[#This Row],[Time_taken]])+SECOND(tbl_raw_data[[#This Row],[Time_taken]])/60</f>
        <v>14.466666666666667</v>
      </c>
      <c r="K2156" s="52">
        <f>DATE(YEAR(tbl_raw_data[[#This Row],[Date Actioned]]),MONTH(tbl_raw_data[[#This Row],[Date Actioned]]),DAY(tbl_raw_data[[#This Row],[Date Actioned]]))</f>
        <v>45136</v>
      </c>
      <c r="L2156" s="50" t="str">
        <f>UPPER(TEXT(tbl_raw_data[[#This Row],[updated_date]],"MMMM"))</f>
        <v>JULY</v>
      </c>
      <c r="M2156" s="50" t="str">
        <f>"WEEK "&amp; IF(ROUNDUP(DAY(tbl_raw_data[[#This Row],[updated_date]])/7,0)=5,4,ROUNDUP(DAY(tbl_raw_data[[#This Row],[updated_date]])/7,0))</f>
        <v>WEEK 4</v>
      </c>
      <c r="N2156" s="50" t="str">
        <f>UPPER(VLOOKUP(tbl_raw_data[[#This Row],[Analyst]],Settiings!$A$2:$B$16,2,0))</f>
        <v>CAMROOON</v>
      </c>
      <c r="O2156" s="50" t="str">
        <f>TRIM(UPPER(tbl_raw_data[[#This Row],[Outcome]]))</f>
        <v>APPROVE</v>
      </c>
      <c r="P2156" s="50" t="str">
        <f>TRIM(UPPER(tbl_raw_data[[#This Row],[Queue Name]]))</f>
        <v>CONSUMER EXISTING</v>
      </c>
      <c r="Q2156" s="50" t="str">
        <f>IF(tbl_raw_data[[#This Row],[Time taken in min]]&lt;=Settiings!$D$2,"SLA_MET","SLA_NOT_MET")</f>
        <v>SLA_MET</v>
      </c>
      <c r="R2156" s="94"/>
    </row>
    <row r="2157" spans="1:18" x14ac:dyDescent="0.3">
      <c r="A2157" s="8" t="s">
        <v>339</v>
      </c>
      <c r="B2157" s="9">
        <v>45136.731724537036</v>
      </c>
      <c r="C2157" s="10">
        <v>45136.746817129628</v>
      </c>
      <c r="D2157" s="11" t="s">
        <v>13</v>
      </c>
      <c r="E2157" s="12" t="s">
        <v>19</v>
      </c>
      <c r="F2157" s="11" t="s">
        <v>53</v>
      </c>
      <c r="G2157" s="13" t="s">
        <v>77</v>
      </c>
      <c r="H2157" s="78"/>
      <c r="I2157" s="48">
        <f>tbl_raw_data[[#This Row],[Date Actioned]]-tbl_raw_data[[#This Row],[Date Tagged]]</f>
        <v>1.509259259182727E-2</v>
      </c>
      <c r="J2157" s="46">
        <f>HOUR(tbl_raw_data[[#This Row],[Time_taken]])*60+MINUTE(tbl_raw_data[[#This Row],[Time_taken]])+SECOND(tbl_raw_data[[#This Row],[Time_taken]])/60</f>
        <v>21.733333333333334</v>
      </c>
      <c r="K2157" s="52">
        <f>DATE(YEAR(tbl_raw_data[[#This Row],[Date Actioned]]),MONTH(tbl_raw_data[[#This Row],[Date Actioned]]),DAY(tbl_raw_data[[#This Row],[Date Actioned]]))</f>
        <v>45136</v>
      </c>
      <c r="L2157" s="50" t="str">
        <f>UPPER(TEXT(tbl_raw_data[[#This Row],[updated_date]],"MMMM"))</f>
        <v>JULY</v>
      </c>
      <c r="M2157" s="50" t="str">
        <f>"WEEK "&amp; IF(ROUNDUP(DAY(tbl_raw_data[[#This Row],[updated_date]])/7,0)=5,4,ROUNDUP(DAY(tbl_raw_data[[#This Row],[updated_date]])/7,0))</f>
        <v>WEEK 4</v>
      </c>
      <c r="N2157" s="50" t="str">
        <f>UPPER(VLOOKUP(tbl_raw_data[[#This Row],[Analyst]],Settiings!$A$2:$B$16,2,0))</f>
        <v>NAVED</v>
      </c>
      <c r="O2157" s="50" t="str">
        <f>TRIM(UPPER(tbl_raw_data[[#This Row],[Outcome]]))</f>
        <v>APPROVE</v>
      </c>
      <c r="P2157" s="50" t="str">
        <f>TRIM(UPPER(tbl_raw_data[[#This Row],[Queue Name]]))</f>
        <v>CONSUMER POST BUREAU</v>
      </c>
      <c r="Q2157" s="50" t="str">
        <f>IF(tbl_raw_data[[#This Row],[Time taken in min]]&lt;=Settiings!$D$2,"SLA_MET","SLA_NOT_MET")</f>
        <v>SLA_NOT_MET</v>
      </c>
      <c r="R2157" s="94"/>
    </row>
    <row r="2158" spans="1:18" x14ac:dyDescent="0.3">
      <c r="A2158" s="8" t="s">
        <v>340</v>
      </c>
      <c r="B2158" s="9">
        <v>45136.73228009259</v>
      </c>
      <c r="C2158" s="10">
        <v>45136.743981481479</v>
      </c>
      <c r="D2158" s="11" t="s">
        <v>17</v>
      </c>
      <c r="E2158" s="12" t="s">
        <v>19</v>
      </c>
      <c r="F2158" s="11" t="s">
        <v>50</v>
      </c>
      <c r="G2158" s="13"/>
      <c r="H2158" s="78"/>
      <c r="I2158" s="48">
        <f>tbl_raw_data[[#This Row],[Date Actioned]]-tbl_raw_data[[#This Row],[Date Tagged]]</f>
        <v>1.17013888884685E-2</v>
      </c>
      <c r="J2158" s="46">
        <f>HOUR(tbl_raw_data[[#This Row],[Time_taken]])*60+MINUTE(tbl_raw_data[[#This Row],[Time_taken]])+SECOND(tbl_raw_data[[#This Row],[Time_taken]])/60</f>
        <v>16.850000000000001</v>
      </c>
      <c r="K2158" s="52">
        <f>DATE(YEAR(tbl_raw_data[[#This Row],[Date Actioned]]),MONTH(tbl_raw_data[[#This Row],[Date Actioned]]),DAY(tbl_raw_data[[#This Row],[Date Actioned]]))</f>
        <v>45136</v>
      </c>
      <c r="L2158" s="50" t="str">
        <f>UPPER(TEXT(tbl_raw_data[[#This Row],[updated_date]],"MMMM"))</f>
        <v>JULY</v>
      </c>
      <c r="M2158" s="50" t="str">
        <f>"WEEK "&amp; IF(ROUNDUP(DAY(tbl_raw_data[[#This Row],[updated_date]])/7,0)=5,4,ROUNDUP(DAY(tbl_raw_data[[#This Row],[updated_date]])/7,0))</f>
        <v>WEEK 4</v>
      </c>
      <c r="N2158" s="50" t="str">
        <f>UPPER(VLOOKUP(tbl_raw_data[[#This Row],[Analyst]],Settiings!$A$2:$B$16,2,0))</f>
        <v>SHAHID</v>
      </c>
      <c r="O2158" s="50" t="str">
        <f>TRIM(UPPER(tbl_raw_data[[#This Row],[Outcome]]))</f>
        <v>APPROVE</v>
      </c>
      <c r="P2158" s="50" t="str">
        <f>TRIM(UPPER(tbl_raw_data[[#This Row],[Queue Name]]))</f>
        <v>CONSUMER POST BUREAU</v>
      </c>
      <c r="Q2158" s="50" t="str">
        <f>IF(tbl_raw_data[[#This Row],[Time taken in min]]&lt;=Settiings!$D$2,"SLA_MET","SLA_NOT_MET")</f>
        <v>SLA_MET</v>
      </c>
      <c r="R2158" s="94"/>
    </row>
    <row r="2159" spans="1:18" x14ac:dyDescent="0.3">
      <c r="A2159" s="8" t="s">
        <v>343</v>
      </c>
      <c r="B2159" s="9">
        <v>45136.734085648146</v>
      </c>
      <c r="C2159" s="10">
        <v>45136.744155092594</v>
      </c>
      <c r="D2159" s="11" t="s">
        <v>13</v>
      </c>
      <c r="E2159" s="12" t="s">
        <v>19</v>
      </c>
      <c r="F2159" s="11" t="s">
        <v>43</v>
      </c>
      <c r="G2159" s="13" t="s">
        <v>77</v>
      </c>
      <c r="H2159" s="78"/>
      <c r="I2159" s="48">
        <f>tbl_raw_data[[#This Row],[Date Actioned]]-tbl_raw_data[[#This Row],[Date Tagged]]</f>
        <v>1.0069444448163267E-2</v>
      </c>
      <c r="J2159" s="46">
        <f>HOUR(tbl_raw_data[[#This Row],[Time_taken]])*60+MINUTE(tbl_raw_data[[#This Row],[Time_taken]])+SECOND(tbl_raw_data[[#This Row],[Time_taken]])/60</f>
        <v>14.5</v>
      </c>
      <c r="K2159" s="52">
        <f>DATE(YEAR(tbl_raw_data[[#This Row],[Date Actioned]]),MONTH(tbl_raw_data[[#This Row],[Date Actioned]]),DAY(tbl_raw_data[[#This Row],[Date Actioned]]))</f>
        <v>45136</v>
      </c>
      <c r="L2159" s="50" t="str">
        <f>UPPER(TEXT(tbl_raw_data[[#This Row],[updated_date]],"MMMM"))</f>
        <v>JULY</v>
      </c>
      <c r="M2159" s="50" t="str">
        <f>"WEEK "&amp; IF(ROUNDUP(DAY(tbl_raw_data[[#This Row],[updated_date]])/7,0)=5,4,ROUNDUP(DAY(tbl_raw_data[[#This Row],[updated_date]])/7,0))</f>
        <v>WEEK 4</v>
      </c>
      <c r="N2159" s="50" t="str">
        <f>UPPER(VLOOKUP(tbl_raw_data[[#This Row],[Analyst]],Settiings!$A$2:$B$16,2,0))</f>
        <v>MERCEDES</v>
      </c>
      <c r="O2159" s="50" t="str">
        <f>TRIM(UPPER(tbl_raw_data[[#This Row],[Outcome]]))</f>
        <v>APPROVE</v>
      </c>
      <c r="P2159" s="50" t="str">
        <f>TRIM(UPPER(tbl_raw_data[[#This Row],[Queue Name]]))</f>
        <v>CONSUMER POST BUREAU</v>
      </c>
      <c r="Q2159" s="50" t="str">
        <f>IF(tbl_raw_data[[#This Row],[Time taken in min]]&lt;=Settiings!$D$2,"SLA_MET","SLA_NOT_MET")</f>
        <v>SLA_MET</v>
      </c>
      <c r="R2159" s="94"/>
    </row>
    <row r="2160" spans="1:18" x14ac:dyDescent="0.3">
      <c r="A2160" s="8" t="s">
        <v>344</v>
      </c>
      <c r="B2160" s="9">
        <v>45136.734537037039</v>
      </c>
      <c r="C2160" s="10">
        <v>45136.749039351853</v>
      </c>
      <c r="D2160" s="11" t="s">
        <v>13</v>
      </c>
      <c r="E2160" s="12" t="s">
        <v>9</v>
      </c>
      <c r="F2160" s="11" t="s">
        <v>76</v>
      </c>
      <c r="G2160" s="13" t="s">
        <v>128</v>
      </c>
      <c r="H2160" s="78"/>
      <c r="I2160" s="48">
        <f>tbl_raw_data[[#This Row],[Date Actioned]]-tbl_raw_data[[#This Row],[Date Tagged]]</f>
        <v>1.4502314814308193E-2</v>
      </c>
      <c r="J2160" s="46">
        <f>HOUR(tbl_raw_data[[#This Row],[Time_taken]])*60+MINUTE(tbl_raw_data[[#This Row],[Time_taken]])+SECOND(tbl_raw_data[[#This Row],[Time_taken]])/60</f>
        <v>20.883333333333333</v>
      </c>
      <c r="K2160" s="52">
        <f>DATE(YEAR(tbl_raw_data[[#This Row],[Date Actioned]]),MONTH(tbl_raw_data[[#This Row],[Date Actioned]]),DAY(tbl_raw_data[[#This Row],[Date Actioned]]))</f>
        <v>45136</v>
      </c>
      <c r="L2160" s="50" t="str">
        <f>UPPER(TEXT(tbl_raw_data[[#This Row],[updated_date]],"MMMM"))</f>
        <v>JULY</v>
      </c>
      <c r="M2160" s="50" t="str">
        <f>"WEEK "&amp; IF(ROUNDUP(DAY(tbl_raw_data[[#This Row],[updated_date]])/7,0)=5,4,ROUNDUP(DAY(tbl_raw_data[[#This Row],[updated_date]])/7,0))</f>
        <v>WEEK 4</v>
      </c>
      <c r="N2160" s="50" t="str">
        <f>UPPER(VLOOKUP(tbl_raw_data[[#This Row],[Analyst]],Settiings!$A$2:$B$16,2,0))</f>
        <v>ROHAN</v>
      </c>
      <c r="O2160" s="50" t="str">
        <f>TRIM(UPPER(tbl_raw_data[[#This Row],[Outcome]]))</f>
        <v>APPROVE</v>
      </c>
      <c r="P2160" s="50" t="str">
        <f>TRIM(UPPER(tbl_raw_data[[#This Row],[Queue Name]]))</f>
        <v>CONSUMER EXISTING</v>
      </c>
      <c r="Q2160" s="50" t="str">
        <f>IF(tbl_raw_data[[#This Row],[Time taken in min]]&lt;=Settiings!$D$2,"SLA_MET","SLA_NOT_MET")</f>
        <v>SLA_NOT_MET</v>
      </c>
      <c r="R2160" s="94"/>
    </row>
    <row r="2161" spans="1:18" x14ac:dyDescent="0.3">
      <c r="A2161" s="8" t="s">
        <v>345</v>
      </c>
      <c r="B2161" s="9">
        <v>45136.734965277778</v>
      </c>
      <c r="C2161" s="10">
        <v>45136.748252314814</v>
      </c>
      <c r="D2161" s="11" t="s">
        <v>13</v>
      </c>
      <c r="E2161" s="12" t="s">
        <v>19</v>
      </c>
      <c r="F2161" s="11" t="s">
        <v>43</v>
      </c>
      <c r="G2161" s="13" t="s">
        <v>17</v>
      </c>
      <c r="H2161" s="78"/>
      <c r="I2161" s="48">
        <f>tbl_raw_data[[#This Row],[Date Actioned]]-tbl_raw_data[[#This Row],[Date Tagged]]</f>
        <v>1.3287037036207039E-2</v>
      </c>
      <c r="J2161" s="46">
        <f>HOUR(tbl_raw_data[[#This Row],[Time_taken]])*60+MINUTE(tbl_raw_data[[#This Row],[Time_taken]])+SECOND(tbl_raw_data[[#This Row],[Time_taken]])/60</f>
        <v>19.133333333333333</v>
      </c>
      <c r="K2161" s="52">
        <f>DATE(YEAR(tbl_raw_data[[#This Row],[Date Actioned]]),MONTH(tbl_raw_data[[#This Row],[Date Actioned]]),DAY(tbl_raw_data[[#This Row],[Date Actioned]]))</f>
        <v>45136</v>
      </c>
      <c r="L2161" s="50" t="str">
        <f>UPPER(TEXT(tbl_raw_data[[#This Row],[updated_date]],"MMMM"))</f>
        <v>JULY</v>
      </c>
      <c r="M2161" s="50" t="str">
        <f>"WEEK "&amp; IF(ROUNDUP(DAY(tbl_raw_data[[#This Row],[updated_date]])/7,0)=5,4,ROUNDUP(DAY(tbl_raw_data[[#This Row],[updated_date]])/7,0))</f>
        <v>WEEK 4</v>
      </c>
      <c r="N2161" s="50" t="str">
        <f>UPPER(VLOOKUP(tbl_raw_data[[#This Row],[Analyst]],Settiings!$A$2:$B$16,2,0))</f>
        <v>MERCEDES</v>
      </c>
      <c r="O2161" s="50" t="str">
        <f>TRIM(UPPER(tbl_raw_data[[#This Row],[Outcome]]))</f>
        <v>APPROVE</v>
      </c>
      <c r="P2161" s="50" t="str">
        <f>TRIM(UPPER(tbl_raw_data[[#This Row],[Queue Name]]))</f>
        <v>CONSUMER POST BUREAU</v>
      </c>
      <c r="Q2161" s="50" t="str">
        <f>IF(tbl_raw_data[[#This Row],[Time taken in min]]&lt;=Settiings!$D$2,"SLA_MET","SLA_NOT_MET")</f>
        <v>SLA_MET</v>
      </c>
      <c r="R2161" s="94"/>
    </row>
    <row r="2162" spans="1:18" x14ac:dyDescent="0.3">
      <c r="A2162" s="8" t="s">
        <v>346</v>
      </c>
      <c r="B2162" s="9">
        <v>45136.736203703702</v>
      </c>
      <c r="C2162" s="10">
        <v>45136.74763888889</v>
      </c>
      <c r="D2162" s="11" t="s">
        <v>17</v>
      </c>
      <c r="E2162" s="12" t="s">
        <v>9</v>
      </c>
      <c r="F2162" s="11" t="s">
        <v>50</v>
      </c>
      <c r="G2162" s="13"/>
      <c r="H2162" s="78"/>
      <c r="I2162" s="48">
        <f>tbl_raw_data[[#This Row],[Date Actioned]]-tbl_raw_data[[#This Row],[Date Tagged]]</f>
        <v>1.1435185188020114E-2</v>
      </c>
      <c r="J2162" s="46">
        <f>HOUR(tbl_raw_data[[#This Row],[Time_taken]])*60+MINUTE(tbl_raw_data[[#This Row],[Time_taken]])+SECOND(tbl_raw_data[[#This Row],[Time_taken]])/60</f>
        <v>16.466666666666665</v>
      </c>
      <c r="K2162" s="52">
        <f>DATE(YEAR(tbl_raw_data[[#This Row],[Date Actioned]]),MONTH(tbl_raw_data[[#This Row],[Date Actioned]]),DAY(tbl_raw_data[[#This Row],[Date Actioned]]))</f>
        <v>45136</v>
      </c>
      <c r="L2162" s="50" t="str">
        <f>UPPER(TEXT(tbl_raw_data[[#This Row],[updated_date]],"MMMM"))</f>
        <v>JULY</v>
      </c>
      <c r="M2162" s="50" t="str">
        <f>"WEEK "&amp; IF(ROUNDUP(DAY(tbl_raw_data[[#This Row],[updated_date]])/7,0)=5,4,ROUNDUP(DAY(tbl_raw_data[[#This Row],[updated_date]])/7,0))</f>
        <v>WEEK 4</v>
      </c>
      <c r="N2162" s="50" t="str">
        <f>UPPER(VLOOKUP(tbl_raw_data[[#This Row],[Analyst]],Settiings!$A$2:$B$16,2,0))</f>
        <v>SHAHID</v>
      </c>
      <c r="O2162" s="50" t="str">
        <f>TRIM(UPPER(tbl_raw_data[[#This Row],[Outcome]]))</f>
        <v>APPROVE</v>
      </c>
      <c r="P2162" s="50" t="str">
        <f>TRIM(UPPER(tbl_raw_data[[#This Row],[Queue Name]]))</f>
        <v>CONSUMER EXISTING</v>
      </c>
      <c r="Q2162" s="50" t="str">
        <f>IF(tbl_raw_data[[#This Row],[Time taken in min]]&lt;=Settiings!$D$2,"SLA_MET","SLA_NOT_MET")</f>
        <v>SLA_MET</v>
      </c>
      <c r="R2162" s="94"/>
    </row>
    <row r="2163" spans="1:18" x14ac:dyDescent="0.3">
      <c r="A2163" s="8" t="s">
        <v>349</v>
      </c>
      <c r="B2163" s="9">
        <v>45136.737164351849</v>
      </c>
      <c r="C2163" s="10">
        <v>45136.751655092594</v>
      </c>
      <c r="D2163" s="11" t="s">
        <v>13</v>
      </c>
      <c r="E2163" s="12" t="s">
        <v>19</v>
      </c>
      <c r="F2163" s="11" t="s">
        <v>43</v>
      </c>
      <c r="G2163" s="13" t="s">
        <v>77</v>
      </c>
      <c r="H2163" s="78"/>
      <c r="I2163" s="48">
        <f>tbl_raw_data[[#This Row],[Date Actioned]]-tbl_raw_data[[#This Row],[Date Tagged]]</f>
        <v>1.4490740744804498E-2</v>
      </c>
      <c r="J2163" s="46">
        <f>HOUR(tbl_raw_data[[#This Row],[Time_taken]])*60+MINUTE(tbl_raw_data[[#This Row],[Time_taken]])+SECOND(tbl_raw_data[[#This Row],[Time_taken]])/60</f>
        <v>20.866666666666667</v>
      </c>
      <c r="K2163" s="52">
        <f>DATE(YEAR(tbl_raw_data[[#This Row],[Date Actioned]]),MONTH(tbl_raw_data[[#This Row],[Date Actioned]]),DAY(tbl_raw_data[[#This Row],[Date Actioned]]))</f>
        <v>45136</v>
      </c>
      <c r="L2163" s="50" t="str">
        <f>UPPER(TEXT(tbl_raw_data[[#This Row],[updated_date]],"MMMM"))</f>
        <v>JULY</v>
      </c>
      <c r="M2163" s="50" t="str">
        <f>"WEEK "&amp; IF(ROUNDUP(DAY(tbl_raw_data[[#This Row],[updated_date]])/7,0)=5,4,ROUNDUP(DAY(tbl_raw_data[[#This Row],[updated_date]])/7,0))</f>
        <v>WEEK 4</v>
      </c>
      <c r="N2163" s="50" t="str">
        <f>UPPER(VLOOKUP(tbl_raw_data[[#This Row],[Analyst]],Settiings!$A$2:$B$16,2,0))</f>
        <v>MERCEDES</v>
      </c>
      <c r="O2163" s="50" t="str">
        <f>TRIM(UPPER(tbl_raw_data[[#This Row],[Outcome]]))</f>
        <v>APPROVE</v>
      </c>
      <c r="P2163" s="50" t="str">
        <f>TRIM(UPPER(tbl_raw_data[[#This Row],[Queue Name]]))</f>
        <v>CONSUMER POST BUREAU</v>
      </c>
      <c r="Q2163" s="50" t="str">
        <f>IF(tbl_raw_data[[#This Row],[Time taken in min]]&lt;=Settiings!$D$2,"SLA_MET","SLA_NOT_MET")</f>
        <v>SLA_NOT_MET</v>
      </c>
      <c r="R2163" s="94"/>
    </row>
    <row r="2164" spans="1:18" x14ac:dyDescent="0.3">
      <c r="A2164" s="8" t="s">
        <v>350</v>
      </c>
      <c r="B2164" s="9">
        <v>45136.739166666666</v>
      </c>
      <c r="C2164" s="10">
        <v>45136.753831018519</v>
      </c>
      <c r="D2164" s="11" t="s">
        <v>13</v>
      </c>
      <c r="E2164" s="12" t="s">
        <v>9</v>
      </c>
      <c r="F2164" s="11" t="s">
        <v>53</v>
      </c>
      <c r="G2164" s="13" t="s">
        <v>17</v>
      </c>
      <c r="H2164" s="78"/>
      <c r="I2164" s="48">
        <f>tbl_raw_data[[#This Row],[Date Actioned]]-tbl_raw_data[[#This Row],[Date Tagged]]</f>
        <v>1.4664351852843538E-2</v>
      </c>
      <c r="J2164" s="46">
        <f>HOUR(tbl_raw_data[[#This Row],[Time_taken]])*60+MINUTE(tbl_raw_data[[#This Row],[Time_taken]])+SECOND(tbl_raw_data[[#This Row],[Time_taken]])/60</f>
        <v>21.116666666666667</v>
      </c>
      <c r="K2164" s="52">
        <f>DATE(YEAR(tbl_raw_data[[#This Row],[Date Actioned]]),MONTH(tbl_raw_data[[#This Row],[Date Actioned]]),DAY(tbl_raw_data[[#This Row],[Date Actioned]]))</f>
        <v>45136</v>
      </c>
      <c r="L2164" s="50" t="str">
        <f>UPPER(TEXT(tbl_raw_data[[#This Row],[updated_date]],"MMMM"))</f>
        <v>JULY</v>
      </c>
      <c r="M2164" s="50" t="str">
        <f>"WEEK "&amp; IF(ROUNDUP(DAY(tbl_raw_data[[#This Row],[updated_date]])/7,0)=5,4,ROUNDUP(DAY(tbl_raw_data[[#This Row],[updated_date]])/7,0))</f>
        <v>WEEK 4</v>
      </c>
      <c r="N2164" s="50" t="str">
        <f>UPPER(VLOOKUP(tbl_raw_data[[#This Row],[Analyst]],Settiings!$A$2:$B$16,2,0))</f>
        <v>NAVED</v>
      </c>
      <c r="O2164" s="50" t="str">
        <f>TRIM(UPPER(tbl_raw_data[[#This Row],[Outcome]]))</f>
        <v>APPROVE</v>
      </c>
      <c r="P2164" s="50" t="str">
        <f>TRIM(UPPER(tbl_raw_data[[#This Row],[Queue Name]]))</f>
        <v>CONSUMER EXISTING</v>
      </c>
      <c r="Q2164" s="50" t="str">
        <f>IF(tbl_raw_data[[#This Row],[Time taken in min]]&lt;=Settiings!$D$2,"SLA_MET","SLA_NOT_MET")</f>
        <v>SLA_NOT_MET</v>
      </c>
      <c r="R2164" s="94"/>
    </row>
    <row r="2165" spans="1:18" x14ac:dyDescent="0.3">
      <c r="A2165" s="8" t="s">
        <v>351</v>
      </c>
      <c r="B2165" s="9">
        <v>45136.742812500001</v>
      </c>
      <c r="C2165" s="10">
        <v>45136.757002314815</v>
      </c>
      <c r="D2165" s="11" t="s">
        <v>13</v>
      </c>
      <c r="E2165" s="12" t="s">
        <v>47</v>
      </c>
      <c r="F2165" s="11" t="s">
        <v>76</v>
      </c>
      <c r="G2165" s="13" t="s">
        <v>17</v>
      </c>
      <c r="H2165" s="78"/>
      <c r="I2165" s="48">
        <f>tbl_raw_data[[#This Row],[Date Actioned]]-tbl_raw_data[[#This Row],[Date Tagged]]</f>
        <v>1.4189814814017154E-2</v>
      </c>
      <c r="J2165" s="46">
        <f>HOUR(tbl_raw_data[[#This Row],[Time_taken]])*60+MINUTE(tbl_raw_data[[#This Row],[Time_taken]])+SECOND(tbl_raw_data[[#This Row],[Time_taken]])/60</f>
        <v>20.433333333333334</v>
      </c>
      <c r="K2165" s="52">
        <f>DATE(YEAR(tbl_raw_data[[#This Row],[Date Actioned]]),MONTH(tbl_raw_data[[#This Row],[Date Actioned]]),DAY(tbl_raw_data[[#This Row],[Date Actioned]]))</f>
        <v>45136</v>
      </c>
      <c r="L2165" s="50" t="str">
        <f>UPPER(TEXT(tbl_raw_data[[#This Row],[updated_date]],"MMMM"))</f>
        <v>JULY</v>
      </c>
      <c r="M2165" s="50" t="str">
        <f>"WEEK "&amp; IF(ROUNDUP(DAY(tbl_raw_data[[#This Row],[updated_date]])/7,0)=5,4,ROUNDUP(DAY(tbl_raw_data[[#This Row],[updated_date]])/7,0))</f>
        <v>WEEK 4</v>
      </c>
      <c r="N2165" s="50" t="str">
        <f>UPPER(VLOOKUP(tbl_raw_data[[#This Row],[Analyst]],Settiings!$A$2:$B$16,2,0))</f>
        <v>ROHAN</v>
      </c>
      <c r="O2165" s="50" t="str">
        <f>TRIM(UPPER(tbl_raw_data[[#This Row],[Outcome]]))</f>
        <v>APPROVE</v>
      </c>
      <c r="P2165" s="50" t="str">
        <f>TRIM(UPPER(tbl_raw_data[[#This Row],[Queue Name]]))</f>
        <v>CONSUMER PRE BUREAU</v>
      </c>
      <c r="Q2165" s="50" t="str">
        <f>IF(tbl_raw_data[[#This Row],[Time taken in min]]&lt;=Settiings!$D$2,"SLA_MET","SLA_NOT_MET")</f>
        <v>SLA_NOT_MET</v>
      </c>
      <c r="R2165" s="94"/>
    </row>
    <row r="2166" spans="1:18" x14ac:dyDescent="0.3">
      <c r="A2166" s="8" t="s">
        <v>352</v>
      </c>
      <c r="B2166" s="9">
        <v>45136.74324074074</v>
      </c>
      <c r="C2166" s="10">
        <v>45136.753819444442</v>
      </c>
      <c r="D2166" s="11" t="s">
        <v>13</v>
      </c>
      <c r="E2166" s="12" t="s">
        <v>19</v>
      </c>
      <c r="F2166" s="11" t="s">
        <v>65</v>
      </c>
      <c r="G2166" s="13" t="s">
        <v>77</v>
      </c>
      <c r="H2166" s="78"/>
      <c r="I2166" s="48">
        <f>tbl_raw_data[[#This Row],[Date Actioned]]-tbl_raw_data[[#This Row],[Date Tagged]]</f>
        <v>1.0578703702776693E-2</v>
      </c>
      <c r="J2166" s="46">
        <f>HOUR(tbl_raw_data[[#This Row],[Time_taken]])*60+MINUTE(tbl_raw_data[[#This Row],[Time_taken]])+SECOND(tbl_raw_data[[#This Row],[Time_taken]])/60</f>
        <v>15.233333333333333</v>
      </c>
      <c r="K2166" s="52">
        <f>DATE(YEAR(tbl_raw_data[[#This Row],[Date Actioned]]),MONTH(tbl_raw_data[[#This Row],[Date Actioned]]),DAY(tbl_raw_data[[#This Row],[Date Actioned]]))</f>
        <v>45136</v>
      </c>
      <c r="L2166" s="50" t="str">
        <f>UPPER(TEXT(tbl_raw_data[[#This Row],[updated_date]],"MMMM"))</f>
        <v>JULY</v>
      </c>
      <c r="M2166" s="50" t="str">
        <f>"WEEK "&amp; IF(ROUNDUP(DAY(tbl_raw_data[[#This Row],[updated_date]])/7,0)=5,4,ROUNDUP(DAY(tbl_raw_data[[#This Row],[updated_date]])/7,0))</f>
        <v>WEEK 4</v>
      </c>
      <c r="N2166" s="50" t="str">
        <f>UPPER(VLOOKUP(tbl_raw_data[[#This Row],[Analyst]],Settiings!$A$2:$B$16,2,0))</f>
        <v>SAM</v>
      </c>
      <c r="O2166" s="50" t="str">
        <f>TRIM(UPPER(tbl_raw_data[[#This Row],[Outcome]]))</f>
        <v>APPROVE</v>
      </c>
      <c r="P2166" s="50" t="str">
        <f>TRIM(UPPER(tbl_raw_data[[#This Row],[Queue Name]]))</f>
        <v>CONSUMER POST BUREAU</v>
      </c>
      <c r="Q2166" s="50" t="str">
        <f>IF(tbl_raw_data[[#This Row],[Time taken in min]]&lt;=Settiings!$D$2,"SLA_MET","SLA_NOT_MET")</f>
        <v>SLA_MET</v>
      </c>
      <c r="R2166" s="94"/>
    </row>
    <row r="2167" spans="1:18" x14ac:dyDescent="0.3">
      <c r="A2167" s="8" t="s">
        <v>355</v>
      </c>
      <c r="B2167" s="9">
        <v>45136.747071759259</v>
      </c>
      <c r="C2167" s="10">
        <v>45136.756921296299</v>
      </c>
      <c r="D2167" s="11" t="s">
        <v>13</v>
      </c>
      <c r="E2167" s="12" t="s">
        <v>19</v>
      </c>
      <c r="F2167" s="11" t="s">
        <v>16</v>
      </c>
      <c r="G2167" s="13" t="s">
        <v>77</v>
      </c>
      <c r="H2167" s="78"/>
      <c r="I2167" s="48">
        <f>tbl_raw_data[[#This Row],[Date Actioned]]-tbl_raw_data[[#This Row],[Date Tagged]]</f>
        <v>9.8495370402815752E-3</v>
      </c>
      <c r="J2167" s="46">
        <f>HOUR(tbl_raw_data[[#This Row],[Time_taken]])*60+MINUTE(tbl_raw_data[[#This Row],[Time_taken]])+SECOND(tbl_raw_data[[#This Row],[Time_taken]])/60</f>
        <v>14.183333333333334</v>
      </c>
      <c r="K2167" s="52">
        <f>DATE(YEAR(tbl_raw_data[[#This Row],[Date Actioned]]),MONTH(tbl_raw_data[[#This Row],[Date Actioned]]),DAY(tbl_raw_data[[#This Row],[Date Actioned]]))</f>
        <v>45136</v>
      </c>
      <c r="L2167" s="50" t="str">
        <f>UPPER(TEXT(tbl_raw_data[[#This Row],[updated_date]],"MMMM"))</f>
        <v>JULY</v>
      </c>
      <c r="M2167" s="50" t="str">
        <f>"WEEK "&amp; IF(ROUNDUP(DAY(tbl_raw_data[[#This Row],[updated_date]])/7,0)=5,4,ROUNDUP(DAY(tbl_raw_data[[#This Row],[updated_date]])/7,0))</f>
        <v>WEEK 4</v>
      </c>
      <c r="N2167" s="50" t="str">
        <f>UPPER(VLOOKUP(tbl_raw_data[[#This Row],[Analyst]],Settiings!$A$2:$B$16,2,0))</f>
        <v>CAMROOON</v>
      </c>
      <c r="O2167" s="50" t="str">
        <f>TRIM(UPPER(tbl_raw_data[[#This Row],[Outcome]]))</f>
        <v>APPROVE</v>
      </c>
      <c r="P2167" s="50" t="str">
        <f>TRIM(UPPER(tbl_raw_data[[#This Row],[Queue Name]]))</f>
        <v>CONSUMER POST BUREAU</v>
      </c>
      <c r="Q2167" s="50" t="str">
        <f>IF(tbl_raw_data[[#This Row],[Time taken in min]]&lt;=Settiings!$D$2,"SLA_MET","SLA_NOT_MET")</f>
        <v>SLA_MET</v>
      </c>
      <c r="R2167" s="94"/>
    </row>
    <row r="2168" spans="1:18" x14ac:dyDescent="0.3">
      <c r="A2168" s="8" t="s">
        <v>356</v>
      </c>
      <c r="B2168" s="9">
        <v>45136.747488425928</v>
      </c>
      <c r="C2168" s="10">
        <v>45136.7502662037</v>
      </c>
      <c r="D2168" s="11" t="s">
        <v>17</v>
      </c>
      <c r="E2168" s="12" t="s">
        <v>9</v>
      </c>
      <c r="F2168" s="11" t="s">
        <v>50</v>
      </c>
      <c r="G2168" s="13"/>
      <c r="H2168" s="78"/>
      <c r="I2168" s="48">
        <f>tbl_raw_data[[#This Row],[Date Actioned]]-tbl_raw_data[[#This Row],[Date Tagged]]</f>
        <v>2.7777777722803876E-3</v>
      </c>
      <c r="J2168" s="46">
        <f>HOUR(tbl_raw_data[[#This Row],[Time_taken]])*60+MINUTE(tbl_raw_data[[#This Row],[Time_taken]])+SECOND(tbl_raw_data[[#This Row],[Time_taken]])/60</f>
        <v>4</v>
      </c>
      <c r="K2168" s="52">
        <f>DATE(YEAR(tbl_raw_data[[#This Row],[Date Actioned]]),MONTH(tbl_raw_data[[#This Row],[Date Actioned]]),DAY(tbl_raw_data[[#This Row],[Date Actioned]]))</f>
        <v>45136</v>
      </c>
      <c r="L2168" s="50" t="str">
        <f>UPPER(TEXT(tbl_raw_data[[#This Row],[updated_date]],"MMMM"))</f>
        <v>JULY</v>
      </c>
      <c r="M2168" s="50" t="str">
        <f>"WEEK "&amp; IF(ROUNDUP(DAY(tbl_raw_data[[#This Row],[updated_date]])/7,0)=5,4,ROUNDUP(DAY(tbl_raw_data[[#This Row],[updated_date]])/7,0))</f>
        <v>WEEK 4</v>
      </c>
      <c r="N2168" s="50" t="str">
        <f>UPPER(VLOOKUP(tbl_raw_data[[#This Row],[Analyst]],Settiings!$A$2:$B$16,2,0))</f>
        <v>SHAHID</v>
      </c>
      <c r="O2168" s="50" t="str">
        <f>TRIM(UPPER(tbl_raw_data[[#This Row],[Outcome]]))</f>
        <v>APPROVE</v>
      </c>
      <c r="P2168" s="50" t="str">
        <f>TRIM(UPPER(tbl_raw_data[[#This Row],[Queue Name]]))</f>
        <v>CONSUMER EXISTING</v>
      </c>
      <c r="Q2168" s="50" t="str">
        <f>IF(tbl_raw_data[[#This Row],[Time taken in min]]&lt;=Settiings!$D$2,"SLA_MET","SLA_NOT_MET")</f>
        <v>SLA_MET</v>
      </c>
      <c r="R2168" s="94"/>
    </row>
    <row r="2169" spans="1:18" x14ac:dyDescent="0.3">
      <c r="A2169" s="8" t="s">
        <v>358</v>
      </c>
      <c r="B2169" s="9">
        <v>45136.747569444444</v>
      </c>
      <c r="C2169" s="10">
        <v>45136.754629629628</v>
      </c>
      <c r="D2169" s="11" t="s">
        <v>17</v>
      </c>
      <c r="E2169" s="12" t="s">
        <v>19</v>
      </c>
      <c r="F2169" s="11" t="s">
        <v>50</v>
      </c>
      <c r="G2169" s="13"/>
      <c r="H2169" s="78"/>
      <c r="I2169" s="48">
        <f>tbl_raw_data[[#This Row],[Date Actioned]]-tbl_raw_data[[#This Row],[Date Tagged]]</f>
        <v>7.0601851839455776E-3</v>
      </c>
      <c r="J2169" s="46">
        <f>HOUR(tbl_raw_data[[#This Row],[Time_taken]])*60+MINUTE(tbl_raw_data[[#This Row],[Time_taken]])+SECOND(tbl_raw_data[[#This Row],[Time_taken]])/60</f>
        <v>10.166666666666666</v>
      </c>
      <c r="K2169" s="52">
        <f>DATE(YEAR(tbl_raw_data[[#This Row],[Date Actioned]]),MONTH(tbl_raw_data[[#This Row],[Date Actioned]]),DAY(tbl_raw_data[[#This Row],[Date Actioned]]))</f>
        <v>45136</v>
      </c>
      <c r="L2169" s="50" t="str">
        <f>UPPER(TEXT(tbl_raw_data[[#This Row],[updated_date]],"MMMM"))</f>
        <v>JULY</v>
      </c>
      <c r="M2169" s="50" t="str">
        <f>"WEEK "&amp; IF(ROUNDUP(DAY(tbl_raw_data[[#This Row],[updated_date]])/7,0)=5,4,ROUNDUP(DAY(tbl_raw_data[[#This Row],[updated_date]])/7,0))</f>
        <v>WEEK 4</v>
      </c>
      <c r="N2169" s="50" t="str">
        <f>UPPER(VLOOKUP(tbl_raw_data[[#This Row],[Analyst]],Settiings!$A$2:$B$16,2,0))</f>
        <v>SHAHID</v>
      </c>
      <c r="O2169" s="50" t="str">
        <f>TRIM(UPPER(tbl_raw_data[[#This Row],[Outcome]]))</f>
        <v>APPROVE</v>
      </c>
      <c r="P2169" s="50" t="str">
        <f>TRIM(UPPER(tbl_raw_data[[#This Row],[Queue Name]]))</f>
        <v>CONSUMER POST BUREAU</v>
      </c>
      <c r="Q2169" s="50" t="str">
        <f>IF(tbl_raw_data[[#This Row],[Time taken in min]]&lt;=Settiings!$D$2,"SLA_MET","SLA_NOT_MET")</f>
        <v>SLA_MET</v>
      </c>
      <c r="R2169" s="94"/>
    </row>
    <row r="2170" spans="1:18" x14ac:dyDescent="0.3">
      <c r="A2170" s="8" t="s">
        <v>362</v>
      </c>
      <c r="B2170" s="9">
        <v>45136.75403935185</v>
      </c>
      <c r="C2170" s="10">
        <v>45136.765266203707</v>
      </c>
      <c r="D2170" s="11" t="s">
        <v>13</v>
      </c>
      <c r="E2170" s="12" t="s">
        <v>47</v>
      </c>
      <c r="F2170" s="11" t="s">
        <v>43</v>
      </c>
      <c r="G2170" s="13" t="s">
        <v>128</v>
      </c>
      <c r="H2170" s="78"/>
      <c r="I2170" s="48">
        <f>tbl_raw_data[[#This Row],[Date Actioned]]-tbl_raw_data[[#This Row],[Date Tagged]]</f>
        <v>1.1226851856918074E-2</v>
      </c>
      <c r="J2170" s="46">
        <f>HOUR(tbl_raw_data[[#This Row],[Time_taken]])*60+MINUTE(tbl_raw_data[[#This Row],[Time_taken]])+SECOND(tbl_raw_data[[#This Row],[Time_taken]])/60</f>
        <v>16.166666666666668</v>
      </c>
      <c r="K2170" s="52">
        <f>DATE(YEAR(tbl_raw_data[[#This Row],[Date Actioned]]),MONTH(tbl_raw_data[[#This Row],[Date Actioned]]),DAY(tbl_raw_data[[#This Row],[Date Actioned]]))</f>
        <v>45136</v>
      </c>
      <c r="L2170" s="50" t="str">
        <f>UPPER(TEXT(tbl_raw_data[[#This Row],[updated_date]],"MMMM"))</f>
        <v>JULY</v>
      </c>
      <c r="M2170" s="50" t="str">
        <f>"WEEK "&amp; IF(ROUNDUP(DAY(tbl_raw_data[[#This Row],[updated_date]])/7,0)=5,4,ROUNDUP(DAY(tbl_raw_data[[#This Row],[updated_date]])/7,0))</f>
        <v>WEEK 4</v>
      </c>
      <c r="N2170" s="50" t="str">
        <f>UPPER(VLOOKUP(tbl_raw_data[[#This Row],[Analyst]],Settiings!$A$2:$B$16,2,0))</f>
        <v>MERCEDES</v>
      </c>
      <c r="O2170" s="50" t="str">
        <f>TRIM(UPPER(tbl_raw_data[[#This Row],[Outcome]]))</f>
        <v>APPROVE</v>
      </c>
      <c r="P2170" s="50" t="str">
        <f>TRIM(UPPER(tbl_raw_data[[#This Row],[Queue Name]]))</f>
        <v>CONSUMER PRE BUREAU</v>
      </c>
      <c r="Q2170" s="50" t="str">
        <f>IF(tbl_raw_data[[#This Row],[Time taken in min]]&lt;=Settiings!$D$2,"SLA_MET","SLA_NOT_MET")</f>
        <v>SLA_MET</v>
      </c>
      <c r="R2170" s="94"/>
    </row>
    <row r="2171" spans="1:18" x14ac:dyDescent="0.3">
      <c r="A2171" s="8" t="s">
        <v>363</v>
      </c>
      <c r="B2171" s="9">
        <v>45136.754872685182</v>
      </c>
      <c r="C2171" s="10">
        <v>45136.761076388888</v>
      </c>
      <c r="D2171" s="11" t="s">
        <v>13</v>
      </c>
      <c r="E2171" s="12" t="s">
        <v>19</v>
      </c>
      <c r="F2171" s="11" t="s">
        <v>16</v>
      </c>
      <c r="G2171" s="13" t="s">
        <v>77</v>
      </c>
      <c r="H2171" s="78"/>
      <c r="I2171" s="48">
        <f>tbl_raw_data[[#This Row],[Date Actioned]]-tbl_raw_data[[#This Row],[Date Tagged]]</f>
        <v>6.2037037059781142E-3</v>
      </c>
      <c r="J2171" s="46">
        <f>HOUR(tbl_raw_data[[#This Row],[Time_taken]])*60+MINUTE(tbl_raw_data[[#This Row],[Time_taken]])+SECOND(tbl_raw_data[[#This Row],[Time_taken]])/60</f>
        <v>8.9333333333333336</v>
      </c>
      <c r="K2171" s="52">
        <f>DATE(YEAR(tbl_raw_data[[#This Row],[Date Actioned]]),MONTH(tbl_raw_data[[#This Row],[Date Actioned]]),DAY(tbl_raw_data[[#This Row],[Date Actioned]]))</f>
        <v>45136</v>
      </c>
      <c r="L2171" s="50" t="str">
        <f>UPPER(TEXT(tbl_raw_data[[#This Row],[updated_date]],"MMMM"))</f>
        <v>JULY</v>
      </c>
      <c r="M2171" s="50" t="str">
        <f>"WEEK "&amp; IF(ROUNDUP(DAY(tbl_raw_data[[#This Row],[updated_date]])/7,0)=5,4,ROUNDUP(DAY(tbl_raw_data[[#This Row],[updated_date]])/7,0))</f>
        <v>WEEK 4</v>
      </c>
      <c r="N2171" s="50" t="str">
        <f>UPPER(VLOOKUP(tbl_raw_data[[#This Row],[Analyst]],Settiings!$A$2:$B$16,2,0))</f>
        <v>CAMROOON</v>
      </c>
      <c r="O2171" s="50" t="str">
        <f>TRIM(UPPER(tbl_raw_data[[#This Row],[Outcome]]))</f>
        <v>APPROVE</v>
      </c>
      <c r="P2171" s="50" t="str">
        <f>TRIM(UPPER(tbl_raw_data[[#This Row],[Queue Name]]))</f>
        <v>CONSUMER POST BUREAU</v>
      </c>
      <c r="Q2171" s="50" t="str">
        <f>IF(tbl_raw_data[[#This Row],[Time taken in min]]&lt;=Settiings!$D$2,"SLA_MET","SLA_NOT_MET")</f>
        <v>SLA_MET</v>
      </c>
      <c r="R2171" s="94"/>
    </row>
    <row r="2172" spans="1:18" x14ac:dyDescent="0.3">
      <c r="A2172" s="8" t="s">
        <v>364</v>
      </c>
      <c r="B2172" s="9">
        <v>45136.756180555552</v>
      </c>
      <c r="C2172" s="10">
        <v>45136.764664351853</v>
      </c>
      <c r="D2172" s="11" t="s">
        <v>13</v>
      </c>
      <c r="E2172" s="12" t="s">
        <v>9</v>
      </c>
      <c r="F2172" s="11" t="s">
        <v>76</v>
      </c>
      <c r="G2172" s="13" t="s">
        <v>41</v>
      </c>
      <c r="H2172" s="78"/>
      <c r="I2172" s="48">
        <f>tbl_raw_data[[#This Row],[Date Actioned]]-tbl_raw_data[[#This Row],[Date Tagged]]</f>
        <v>8.4837963004247285E-3</v>
      </c>
      <c r="J2172" s="46">
        <f>HOUR(tbl_raw_data[[#This Row],[Time_taken]])*60+MINUTE(tbl_raw_data[[#This Row],[Time_taken]])+SECOND(tbl_raw_data[[#This Row],[Time_taken]])/60</f>
        <v>12.216666666666667</v>
      </c>
      <c r="K2172" s="52">
        <f>DATE(YEAR(tbl_raw_data[[#This Row],[Date Actioned]]),MONTH(tbl_raw_data[[#This Row],[Date Actioned]]),DAY(tbl_raw_data[[#This Row],[Date Actioned]]))</f>
        <v>45136</v>
      </c>
      <c r="L2172" s="50" t="str">
        <f>UPPER(TEXT(tbl_raw_data[[#This Row],[updated_date]],"MMMM"))</f>
        <v>JULY</v>
      </c>
      <c r="M2172" s="50" t="str">
        <f>"WEEK "&amp; IF(ROUNDUP(DAY(tbl_raw_data[[#This Row],[updated_date]])/7,0)=5,4,ROUNDUP(DAY(tbl_raw_data[[#This Row],[updated_date]])/7,0))</f>
        <v>WEEK 4</v>
      </c>
      <c r="N2172" s="50" t="str">
        <f>UPPER(VLOOKUP(tbl_raw_data[[#This Row],[Analyst]],Settiings!$A$2:$B$16,2,0))</f>
        <v>ROHAN</v>
      </c>
      <c r="O2172" s="50" t="str">
        <f>TRIM(UPPER(tbl_raw_data[[#This Row],[Outcome]]))</f>
        <v>APPROVE</v>
      </c>
      <c r="P2172" s="50" t="str">
        <f>TRIM(UPPER(tbl_raw_data[[#This Row],[Queue Name]]))</f>
        <v>CONSUMER EXISTING</v>
      </c>
      <c r="Q2172" s="50" t="str">
        <f>IF(tbl_raw_data[[#This Row],[Time taken in min]]&lt;=Settiings!$D$2,"SLA_MET","SLA_NOT_MET")</f>
        <v>SLA_MET</v>
      </c>
      <c r="R2172" s="94"/>
    </row>
    <row r="2173" spans="1:18" x14ac:dyDescent="0.3">
      <c r="A2173" s="8" t="s">
        <v>365</v>
      </c>
      <c r="B2173" s="9">
        <v>45136.757025462961</v>
      </c>
      <c r="C2173" s="10">
        <v>45136.763888888891</v>
      </c>
      <c r="D2173" s="11" t="s">
        <v>13</v>
      </c>
      <c r="E2173" s="12" t="s">
        <v>19</v>
      </c>
      <c r="F2173" s="11" t="s">
        <v>53</v>
      </c>
      <c r="G2173" s="13" t="s">
        <v>77</v>
      </c>
      <c r="H2173" s="78"/>
      <c r="I2173" s="48">
        <f>tbl_raw_data[[#This Row],[Date Actioned]]-tbl_raw_data[[#This Row],[Date Tagged]]</f>
        <v>6.8634259296231903E-3</v>
      </c>
      <c r="J2173" s="46">
        <f>HOUR(tbl_raw_data[[#This Row],[Time_taken]])*60+MINUTE(tbl_raw_data[[#This Row],[Time_taken]])+SECOND(tbl_raw_data[[#This Row],[Time_taken]])/60</f>
        <v>9.8833333333333329</v>
      </c>
      <c r="K2173" s="52">
        <f>DATE(YEAR(tbl_raw_data[[#This Row],[Date Actioned]]),MONTH(tbl_raw_data[[#This Row],[Date Actioned]]),DAY(tbl_raw_data[[#This Row],[Date Actioned]]))</f>
        <v>45136</v>
      </c>
      <c r="L2173" s="50" t="str">
        <f>UPPER(TEXT(tbl_raw_data[[#This Row],[updated_date]],"MMMM"))</f>
        <v>JULY</v>
      </c>
      <c r="M2173" s="50" t="str">
        <f>"WEEK "&amp; IF(ROUNDUP(DAY(tbl_raw_data[[#This Row],[updated_date]])/7,0)=5,4,ROUNDUP(DAY(tbl_raw_data[[#This Row],[updated_date]])/7,0))</f>
        <v>WEEK 4</v>
      </c>
      <c r="N2173" s="50" t="str">
        <f>UPPER(VLOOKUP(tbl_raw_data[[#This Row],[Analyst]],Settiings!$A$2:$B$16,2,0))</f>
        <v>NAVED</v>
      </c>
      <c r="O2173" s="50" t="str">
        <f>TRIM(UPPER(tbl_raw_data[[#This Row],[Outcome]]))</f>
        <v>APPROVE</v>
      </c>
      <c r="P2173" s="50" t="str">
        <f>TRIM(UPPER(tbl_raw_data[[#This Row],[Queue Name]]))</f>
        <v>CONSUMER POST BUREAU</v>
      </c>
      <c r="Q2173" s="50" t="str">
        <f>IF(tbl_raw_data[[#This Row],[Time taken in min]]&lt;=Settiings!$D$2,"SLA_MET","SLA_NOT_MET")</f>
        <v>SLA_MET</v>
      </c>
      <c r="R2173" s="94"/>
    </row>
    <row r="2174" spans="1:18" x14ac:dyDescent="0.3">
      <c r="A2174" s="8" t="s">
        <v>366</v>
      </c>
      <c r="B2174" s="9">
        <v>45136.75880787037</v>
      </c>
      <c r="C2174" s="10">
        <v>45136.770636574074</v>
      </c>
      <c r="D2174" s="11" t="s">
        <v>17</v>
      </c>
      <c r="E2174" s="12" t="s">
        <v>9</v>
      </c>
      <c r="F2174" s="11" t="s">
        <v>50</v>
      </c>
      <c r="G2174" s="13"/>
      <c r="H2174" s="78"/>
      <c r="I2174" s="48">
        <f>tbl_raw_data[[#This Row],[Date Actioned]]-tbl_raw_data[[#This Row],[Date Tagged]]</f>
        <v>1.1828703703940846E-2</v>
      </c>
      <c r="J2174" s="46">
        <f>HOUR(tbl_raw_data[[#This Row],[Time_taken]])*60+MINUTE(tbl_raw_data[[#This Row],[Time_taken]])+SECOND(tbl_raw_data[[#This Row],[Time_taken]])/60</f>
        <v>17.033333333333335</v>
      </c>
      <c r="K2174" s="52">
        <f>DATE(YEAR(tbl_raw_data[[#This Row],[Date Actioned]]),MONTH(tbl_raw_data[[#This Row],[Date Actioned]]),DAY(tbl_raw_data[[#This Row],[Date Actioned]]))</f>
        <v>45136</v>
      </c>
      <c r="L2174" s="50" t="str">
        <f>UPPER(TEXT(tbl_raw_data[[#This Row],[updated_date]],"MMMM"))</f>
        <v>JULY</v>
      </c>
      <c r="M2174" s="50" t="str">
        <f>"WEEK "&amp; IF(ROUNDUP(DAY(tbl_raw_data[[#This Row],[updated_date]])/7,0)=5,4,ROUNDUP(DAY(tbl_raw_data[[#This Row],[updated_date]])/7,0))</f>
        <v>WEEK 4</v>
      </c>
      <c r="N2174" s="50" t="str">
        <f>UPPER(VLOOKUP(tbl_raw_data[[#This Row],[Analyst]],Settiings!$A$2:$B$16,2,0))</f>
        <v>SHAHID</v>
      </c>
      <c r="O2174" s="50" t="str">
        <f>TRIM(UPPER(tbl_raw_data[[#This Row],[Outcome]]))</f>
        <v>APPROVE</v>
      </c>
      <c r="P2174" s="50" t="str">
        <f>TRIM(UPPER(tbl_raw_data[[#This Row],[Queue Name]]))</f>
        <v>CONSUMER EXISTING</v>
      </c>
      <c r="Q2174" s="50" t="str">
        <f>IF(tbl_raw_data[[#This Row],[Time taken in min]]&lt;=Settiings!$D$2,"SLA_MET","SLA_NOT_MET")</f>
        <v>SLA_MET</v>
      </c>
      <c r="R2174" s="94"/>
    </row>
    <row r="2175" spans="1:18" x14ac:dyDescent="0.3">
      <c r="A2175" s="8" t="s">
        <v>367</v>
      </c>
      <c r="B2175" s="9">
        <v>45136.760810185187</v>
      </c>
      <c r="C2175" s="10">
        <v>45136.764664351853</v>
      </c>
      <c r="D2175" s="11" t="s">
        <v>13</v>
      </c>
      <c r="E2175" s="12" t="s">
        <v>19</v>
      </c>
      <c r="F2175" s="11" t="s">
        <v>16</v>
      </c>
      <c r="G2175" s="13" t="s">
        <v>77</v>
      </c>
      <c r="H2175" s="78"/>
      <c r="I2175" s="48">
        <f>tbl_raw_data[[#This Row],[Date Actioned]]-tbl_raw_data[[#This Row],[Date Tagged]]</f>
        <v>3.8541666654055007E-3</v>
      </c>
      <c r="J2175" s="46">
        <f>HOUR(tbl_raw_data[[#This Row],[Time_taken]])*60+MINUTE(tbl_raw_data[[#This Row],[Time_taken]])+SECOND(tbl_raw_data[[#This Row],[Time_taken]])/60</f>
        <v>5.55</v>
      </c>
      <c r="K2175" s="52">
        <f>DATE(YEAR(tbl_raw_data[[#This Row],[Date Actioned]]),MONTH(tbl_raw_data[[#This Row],[Date Actioned]]),DAY(tbl_raw_data[[#This Row],[Date Actioned]]))</f>
        <v>45136</v>
      </c>
      <c r="L2175" s="50" t="str">
        <f>UPPER(TEXT(tbl_raw_data[[#This Row],[updated_date]],"MMMM"))</f>
        <v>JULY</v>
      </c>
      <c r="M2175" s="50" t="str">
        <f>"WEEK "&amp; IF(ROUNDUP(DAY(tbl_raw_data[[#This Row],[updated_date]])/7,0)=5,4,ROUNDUP(DAY(tbl_raw_data[[#This Row],[updated_date]])/7,0))</f>
        <v>WEEK 4</v>
      </c>
      <c r="N2175" s="50" t="str">
        <f>UPPER(VLOOKUP(tbl_raw_data[[#This Row],[Analyst]],Settiings!$A$2:$B$16,2,0))</f>
        <v>CAMROOON</v>
      </c>
      <c r="O2175" s="50" t="str">
        <f>TRIM(UPPER(tbl_raw_data[[#This Row],[Outcome]]))</f>
        <v>APPROVE</v>
      </c>
      <c r="P2175" s="50" t="str">
        <f>TRIM(UPPER(tbl_raw_data[[#This Row],[Queue Name]]))</f>
        <v>CONSUMER POST BUREAU</v>
      </c>
      <c r="Q2175" s="50" t="str">
        <f>IF(tbl_raw_data[[#This Row],[Time taken in min]]&lt;=Settiings!$D$2,"SLA_MET","SLA_NOT_MET")</f>
        <v>SLA_MET</v>
      </c>
      <c r="R2175" s="94"/>
    </row>
    <row r="2176" spans="1:18" x14ac:dyDescent="0.3">
      <c r="A2176" s="8" t="s">
        <v>368</v>
      </c>
      <c r="B2176" s="9">
        <v>45136.762037037035</v>
      </c>
      <c r="C2176" s="10">
        <v>45136.773032407407</v>
      </c>
      <c r="D2176" s="11" t="s">
        <v>13</v>
      </c>
      <c r="E2176" s="12" t="s">
        <v>19</v>
      </c>
      <c r="F2176" s="11" t="s">
        <v>53</v>
      </c>
      <c r="G2176" s="13" t="s">
        <v>77</v>
      </c>
      <c r="H2176" s="78"/>
      <c r="I2176" s="48">
        <f>tbl_raw_data[[#This Row],[Date Actioned]]-tbl_raw_data[[#This Row],[Date Tagged]]</f>
        <v>1.099537037225673E-2</v>
      </c>
      <c r="J2176" s="46">
        <f>HOUR(tbl_raw_data[[#This Row],[Time_taken]])*60+MINUTE(tbl_raw_data[[#This Row],[Time_taken]])+SECOND(tbl_raw_data[[#This Row],[Time_taken]])/60</f>
        <v>15.833333333333334</v>
      </c>
      <c r="K2176" s="52">
        <f>DATE(YEAR(tbl_raw_data[[#This Row],[Date Actioned]]),MONTH(tbl_raw_data[[#This Row],[Date Actioned]]),DAY(tbl_raw_data[[#This Row],[Date Actioned]]))</f>
        <v>45136</v>
      </c>
      <c r="L2176" s="50" t="str">
        <f>UPPER(TEXT(tbl_raw_data[[#This Row],[updated_date]],"MMMM"))</f>
        <v>JULY</v>
      </c>
      <c r="M2176" s="50" t="str">
        <f>"WEEK "&amp; IF(ROUNDUP(DAY(tbl_raw_data[[#This Row],[updated_date]])/7,0)=5,4,ROUNDUP(DAY(tbl_raw_data[[#This Row],[updated_date]])/7,0))</f>
        <v>WEEK 4</v>
      </c>
      <c r="N2176" s="50" t="str">
        <f>UPPER(VLOOKUP(tbl_raw_data[[#This Row],[Analyst]],Settiings!$A$2:$B$16,2,0))</f>
        <v>NAVED</v>
      </c>
      <c r="O2176" s="50" t="str">
        <f>TRIM(UPPER(tbl_raw_data[[#This Row],[Outcome]]))</f>
        <v>APPROVE</v>
      </c>
      <c r="P2176" s="50" t="str">
        <f>TRIM(UPPER(tbl_raw_data[[#This Row],[Queue Name]]))</f>
        <v>CONSUMER POST BUREAU</v>
      </c>
      <c r="Q2176" s="50" t="str">
        <f>IF(tbl_raw_data[[#This Row],[Time taken in min]]&lt;=Settiings!$D$2,"SLA_MET","SLA_NOT_MET")</f>
        <v>SLA_MET</v>
      </c>
      <c r="R2176" s="94"/>
    </row>
    <row r="2177" spans="1:18" x14ac:dyDescent="0.3">
      <c r="A2177" s="8" t="s">
        <v>374</v>
      </c>
      <c r="B2177" s="9">
        <v>45136.772349537037</v>
      </c>
      <c r="C2177" s="10">
        <v>45136.784409722219</v>
      </c>
      <c r="D2177" s="11" t="s">
        <v>27</v>
      </c>
      <c r="E2177" s="12" t="s">
        <v>9</v>
      </c>
      <c r="F2177" s="11" t="s">
        <v>70</v>
      </c>
      <c r="G2177" s="13" t="s">
        <v>375</v>
      </c>
      <c r="H2177" s="78"/>
      <c r="I2177" s="48">
        <f>tbl_raw_data[[#This Row],[Date Actioned]]-tbl_raw_data[[#This Row],[Date Tagged]]</f>
        <v>1.2060185181326233E-2</v>
      </c>
      <c r="J2177" s="46">
        <f>HOUR(tbl_raw_data[[#This Row],[Time_taken]])*60+MINUTE(tbl_raw_data[[#This Row],[Time_taken]])+SECOND(tbl_raw_data[[#This Row],[Time_taken]])/60</f>
        <v>17.366666666666667</v>
      </c>
      <c r="K2177" s="52">
        <f>DATE(YEAR(tbl_raw_data[[#This Row],[Date Actioned]]),MONTH(tbl_raw_data[[#This Row],[Date Actioned]]),DAY(tbl_raw_data[[#This Row],[Date Actioned]]))</f>
        <v>45136</v>
      </c>
      <c r="L2177" s="50" t="str">
        <f>UPPER(TEXT(tbl_raw_data[[#This Row],[updated_date]],"MMMM"))</f>
        <v>JULY</v>
      </c>
      <c r="M2177" s="50" t="str">
        <f>"WEEK "&amp; IF(ROUNDUP(DAY(tbl_raw_data[[#This Row],[updated_date]])/7,0)=5,4,ROUNDUP(DAY(tbl_raw_data[[#This Row],[updated_date]])/7,0))</f>
        <v>WEEK 4</v>
      </c>
      <c r="N2177" s="50" t="str">
        <f>UPPER(VLOOKUP(tbl_raw_data[[#This Row],[Analyst]],Settiings!$A$2:$B$16,2,0))</f>
        <v>ASIF</v>
      </c>
      <c r="O2177" s="50" t="str">
        <f>TRIM(UPPER(tbl_raw_data[[#This Row],[Outcome]]))</f>
        <v>DECLINE</v>
      </c>
      <c r="P2177" s="50" t="str">
        <f>TRIM(UPPER(tbl_raw_data[[#This Row],[Queue Name]]))</f>
        <v>CONSUMER EXISTING</v>
      </c>
      <c r="Q2177" s="50" t="str">
        <f>IF(tbl_raw_data[[#This Row],[Time taken in min]]&lt;=Settiings!$D$2,"SLA_MET","SLA_NOT_MET")</f>
        <v>SLA_MET</v>
      </c>
      <c r="R2177" s="94"/>
    </row>
    <row r="2178" spans="1:18" x14ac:dyDescent="0.3">
      <c r="A2178" s="8" t="s">
        <v>376</v>
      </c>
      <c r="B2178" s="9">
        <v>45136.775520833333</v>
      </c>
      <c r="C2178" s="10">
        <v>45136.781967592593</v>
      </c>
      <c r="D2178" s="11" t="s">
        <v>13</v>
      </c>
      <c r="E2178" s="12" t="s">
        <v>47</v>
      </c>
      <c r="F2178" s="11" t="s">
        <v>65</v>
      </c>
      <c r="G2178" s="13" t="s">
        <v>77</v>
      </c>
      <c r="H2178" s="78"/>
      <c r="I2178" s="48">
        <f>tbl_raw_data[[#This Row],[Date Actioned]]-tbl_raw_data[[#This Row],[Date Tagged]]</f>
        <v>6.4467592601431534E-3</v>
      </c>
      <c r="J2178" s="46">
        <f>HOUR(tbl_raw_data[[#This Row],[Time_taken]])*60+MINUTE(tbl_raw_data[[#This Row],[Time_taken]])+SECOND(tbl_raw_data[[#This Row],[Time_taken]])/60</f>
        <v>9.2833333333333332</v>
      </c>
      <c r="K2178" s="52">
        <f>DATE(YEAR(tbl_raw_data[[#This Row],[Date Actioned]]),MONTH(tbl_raw_data[[#This Row],[Date Actioned]]),DAY(tbl_raw_data[[#This Row],[Date Actioned]]))</f>
        <v>45136</v>
      </c>
      <c r="L2178" s="50" t="str">
        <f>UPPER(TEXT(tbl_raw_data[[#This Row],[updated_date]],"MMMM"))</f>
        <v>JULY</v>
      </c>
      <c r="M2178" s="50" t="str">
        <f>"WEEK "&amp; IF(ROUNDUP(DAY(tbl_raw_data[[#This Row],[updated_date]])/7,0)=5,4,ROUNDUP(DAY(tbl_raw_data[[#This Row],[updated_date]])/7,0))</f>
        <v>WEEK 4</v>
      </c>
      <c r="N2178" s="50" t="str">
        <f>UPPER(VLOOKUP(tbl_raw_data[[#This Row],[Analyst]],Settiings!$A$2:$B$16,2,0))</f>
        <v>SAM</v>
      </c>
      <c r="O2178" s="50" t="str">
        <f>TRIM(UPPER(tbl_raw_data[[#This Row],[Outcome]]))</f>
        <v>APPROVE</v>
      </c>
      <c r="P2178" s="50" t="str">
        <f>TRIM(UPPER(tbl_raw_data[[#This Row],[Queue Name]]))</f>
        <v>CONSUMER PRE BUREAU</v>
      </c>
      <c r="Q2178" s="50" t="str">
        <f>IF(tbl_raw_data[[#This Row],[Time taken in min]]&lt;=Settiings!$D$2,"SLA_MET","SLA_NOT_MET")</f>
        <v>SLA_MET</v>
      </c>
      <c r="R2178" s="94"/>
    </row>
    <row r="2179" spans="1:18" x14ac:dyDescent="0.3">
      <c r="A2179" s="8" t="s">
        <v>379</v>
      </c>
      <c r="B2179" s="9">
        <v>45136.777939814812</v>
      </c>
      <c r="C2179" s="10">
        <v>45136.789305555554</v>
      </c>
      <c r="D2179" s="11" t="s">
        <v>13</v>
      </c>
      <c r="E2179" s="12" t="s">
        <v>47</v>
      </c>
      <c r="F2179" s="11" t="s">
        <v>70</v>
      </c>
      <c r="G2179" s="13" t="s">
        <v>77</v>
      </c>
      <c r="H2179" s="78"/>
      <c r="I2179" s="48">
        <f>tbl_raw_data[[#This Row],[Date Actioned]]-tbl_raw_data[[#This Row],[Date Tagged]]</f>
        <v>1.1365740741894115E-2</v>
      </c>
      <c r="J2179" s="46">
        <f>HOUR(tbl_raw_data[[#This Row],[Time_taken]])*60+MINUTE(tbl_raw_data[[#This Row],[Time_taken]])+SECOND(tbl_raw_data[[#This Row],[Time_taken]])/60</f>
        <v>16.366666666666667</v>
      </c>
      <c r="K2179" s="52">
        <f>DATE(YEAR(tbl_raw_data[[#This Row],[Date Actioned]]),MONTH(tbl_raw_data[[#This Row],[Date Actioned]]),DAY(tbl_raw_data[[#This Row],[Date Actioned]]))</f>
        <v>45136</v>
      </c>
      <c r="L2179" s="50" t="str">
        <f>UPPER(TEXT(tbl_raw_data[[#This Row],[updated_date]],"MMMM"))</f>
        <v>JULY</v>
      </c>
      <c r="M2179" s="50" t="str">
        <f>"WEEK "&amp; IF(ROUNDUP(DAY(tbl_raw_data[[#This Row],[updated_date]])/7,0)=5,4,ROUNDUP(DAY(tbl_raw_data[[#This Row],[updated_date]])/7,0))</f>
        <v>WEEK 4</v>
      </c>
      <c r="N2179" s="50" t="str">
        <f>UPPER(VLOOKUP(tbl_raw_data[[#This Row],[Analyst]],Settiings!$A$2:$B$16,2,0))</f>
        <v>ASIF</v>
      </c>
      <c r="O2179" s="50" t="str">
        <f>TRIM(UPPER(tbl_raw_data[[#This Row],[Outcome]]))</f>
        <v>APPROVE</v>
      </c>
      <c r="P2179" s="50" t="str">
        <f>TRIM(UPPER(tbl_raw_data[[#This Row],[Queue Name]]))</f>
        <v>CONSUMER PRE BUREAU</v>
      </c>
      <c r="Q2179" s="50" t="str">
        <f>IF(tbl_raw_data[[#This Row],[Time taken in min]]&lt;=Settiings!$D$2,"SLA_MET","SLA_NOT_MET")</f>
        <v>SLA_MET</v>
      </c>
      <c r="R2179" s="94"/>
    </row>
    <row r="2180" spans="1:18" x14ac:dyDescent="0.3">
      <c r="A2180" s="8" t="s">
        <v>380</v>
      </c>
      <c r="B2180" s="9">
        <v>45136.783796296295</v>
      </c>
      <c r="C2180" s="10">
        <v>45136.789618055554</v>
      </c>
      <c r="D2180" s="11" t="s">
        <v>13</v>
      </c>
      <c r="E2180" s="12" t="s">
        <v>19</v>
      </c>
      <c r="F2180" s="11" t="s">
        <v>65</v>
      </c>
      <c r="G2180" s="13" t="s">
        <v>77</v>
      </c>
      <c r="H2180" s="78"/>
      <c r="I2180" s="48">
        <f>tbl_raw_data[[#This Row],[Date Actioned]]-tbl_raw_data[[#This Row],[Date Tagged]]</f>
        <v>5.8217592595610768E-3</v>
      </c>
      <c r="J2180" s="46">
        <f>HOUR(tbl_raw_data[[#This Row],[Time_taken]])*60+MINUTE(tbl_raw_data[[#This Row],[Time_taken]])+SECOND(tbl_raw_data[[#This Row],[Time_taken]])/60</f>
        <v>8.3833333333333329</v>
      </c>
      <c r="K2180" s="52">
        <f>DATE(YEAR(tbl_raw_data[[#This Row],[Date Actioned]]),MONTH(tbl_raw_data[[#This Row],[Date Actioned]]),DAY(tbl_raw_data[[#This Row],[Date Actioned]]))</f>
        <v>45136</v>
      </c>
      <c r="L2180" s="50" t="str">
        <f>UPPER(TEXT(tbl_raw_data[[#This Row],[updated_date]],"MMMM"))</f>
        <v>JULY</v>
      </c>
      <c r="M2180" s="50" t="str">
        <f>"WEEK "&amp; IF(ROUNDUP(DAY(tbl_raw_data[[#This Row],[updated_date]])/7,0)=5,4,ROUNDUP(DAY(tbl_raw_data[[#This Row],[updated_date]])/7,0))</f>
        <v>WEEK 4</v>
      </c>
      <c r="N2180" s="50" t="str">
        <f>UPPER(VLOOKUP(tbl_raw_data[[#This Row],[Analyst]],Settiings!$A$2:$B$16,2,0))</f>
        <v>SAM</v>
      </c>
      <c r="O2180" s="50" t="str">
        <f>TRIM(UPPER(tbl_raw_data[[#This Row],[Outcome]]))</f>
        <v>APPROVE</v>
      </c>
      <c r="P2180" s="50" t="str">
        <f>TRIM(UPPER(tbl_raw_data[[#This Row],[Queue Name]]))</f>
        <v>CONSUMER POST BUREAU</v>
      </c>
      <c r="Q2180" s="50" t="str">
        <f>IF(tbl_raw_data[[#This Row],[Time taken in min]]&lt;=Settiings!$D$2,"SLA_MET","SLA_NOT_MET")</f>
        <v>SLA_MET</v>
      </c>
      <c r="R2180" s="94"/>
    </row>
    <row r="2181" spans="1:18" x14ac:dyDescent="0.3">
      <c r="A2181" s="8" t="s">
        <v>382</v>
      </c>
      <c r="B2181" s="9">
        <v>45136.795844907407</v>
      </c>
      <c r="C2181" s="10">
        <v>45136.806620370371</v>
      </c>
      <c r="D2181" s="11" t="s">
        <v>17</v>
      </c>
      <c r="E2181" s="12" t="s">
        <v>19</v>
      </c>
      <c r="F2181" s="11" t="s">
        <v>70</v>
      </c>
      <c r="G2181" s="13"/>
      <c r="H2181" s="78"/>
      <c r="I2181" s="48">
        <f>tbl_raw_data[[#This Row],[Date Actioned]]-tbl_raw_data[[#This Row],[Date Tagged]]</f>
        <v>1.0775462964375038E-2</v>
      </c>
      <c r="J2181" s="46">
        <f>HOUR(tbl_raw_data[[#This Row],[Time_taken]])*60+MINUTE(tbl_raw_data[[#This Row],[Time_taken]])+SECOND(tbl_raw_data[[#This Row],[Time_taken]])/60</f>
        <v>15.516666666666667</v>
      </c>
      <c r="K2181" s="52">
        <f>DATE(YEAR(tbl_raw_data[[#This Row],[Date Actioned]]),MONTH(tbl_raw_data[[#This Row],[Date Actioned]]),DAY(tbl_raw_data[[#This Row],[Date Actioned]]))</f>
        <v>45136</v>
      </c>
      <c r="L2181" s="50" t="str">
        <f>UPPER(TEXT(tbl_raw_data[[#This Row],[updated_date]],"MMMM"))</f>
        <v>JULY</v>
      </c>
      <c r="M2181" s="50" t="str">
        <f>"WEEK "&amp; IF(ROUNDUP(DAY(tbl_raw_data[[#This Row],[updated_date]])/7,0)=5,4,ROUNDUP(DAY(tbl_raw_data[[#This Row],[updated_date]])/7,0))</f>
        <v>WEEK 4</v>
      </c>
      <c r="N2181" s="50" t="str">
        <f>UPPER(VLOOKUP(tbl_raw_data[[#This Row],[Analyst]],Settiings!$A$2:$B$16,2,0))</f>
        <v>ASIF</v>
      </c>
      <c r="O2181" s="50" t="str">
        <f>TRIM(UPPER(tbl_raw_data[[#This Row],[Outcome]]))</f>
        <v>APPROVE</v>
      </c>
      <c r="P2181" s="50" t="str">
        <f>TRIM(UPPER(tbl_raw_data[[#This Row],[Queue Name]]))</f>
        <v>CONSUMER POST BUREAU</v>
      </c>
      <c r="Q2181" s="50" t="str">
        <f>IF(tbl_raw_data[[#This Row],[Time taken in min]]&lt;=Settiings!$D$2,"SLA_MET","SLA_NOT_MET")</f>
        <v>SLA_MET</v>
      </c>
      <c r="R2181" s="94"/>
    </row>
    <row r="2182" spans="1:18" x14ac:dyDescent="0.3">
      <c r="A2182" s="8" t="s">
        <v>385</v>
      </c>
      <c r="B2182" s="9">
        <v>45136.800729166665</v>
      </c>
      <c r="C2182" s="10">
        <v>45136.809837962966</v>
      </c>
      <c r="D2182" s="11" t="s">
        <v>13</v>
      </c>
      <c r="E2182" s="12" t="s">
        <v>19</v>
      </c>
      <c r="F2182" s="11" t="s">
        <v>53</v>
      </c>
      <c r="G2182" s="13" t="s">
        <v>77</v>
      </c>
      <c r="H2182" s="78"/>
      <c r="I2182" s="48">
        <f>tbl_raw_data[[#This Row],[Date Actioned]]-tbl_raw_data[[#This Row],[Date Tagged]]</f>
        <v>9.1087963010068052E-3</v>
      </c>
      <c r="J2182" s="46">
        <f>HOUR(tbl_raw_data[[#This Row],[Time_taken]])*60+MINUTE(tbl_raw_data[[#This Row],[Time_taken]])+SECOND(tbl_raw_data[[#This Row],[Time_taken]])/60</f>
        <v>13.116666666666667</v>
      </c>
      <c r="K2182" s="52">
        <f>DATE(YEAR(tbl_raw_data[[#This Row],[Date Actioned]]),MONTH(tbl_raw_data[[#This Row],[Date Actioned]]),DAY(tbl_raw_data[[#This Row],[Date Actioned]]))</f>
        <v>45136</v>
      </c>
      <c r="L2182" s="50" t="str">
        <f>UPPER(TEXT(tbl_raw_data[[#This Row],[updated_date]],"MMMM"))</f>
        <v>JULY</v>
      </c>
      <c r="M2182" s="50" t="str">
        <f>"WEEK "&amp; IF(ROUNDUP(DAY(tbl_raw_data[[#This Row],[updated_date]])/7,0)=5,4,ROUNDUP(DAY(tbl_raw_data[[#This Row],[updated_date]])/7,0))</f>
        <v>WEEK 4</v>
      </c>
      <c r="N2182" s="50" t="str">
        <f>UPPER(VLOOKUP(tbl_raw_data[[#This Row],[Analyst]],Settiings!$A$2:$B$16,2,0))</f>
        <v>NAVED</v>
      </c>
      <c r="O2182" s="50" t="str">
        <f>TRIM(UPPER(tbl_raw_data[[#This Row],[Outcome]]))</f>
        <v>APPROVE</v>
      </c>
      <c r="P2182" s="50" t="str">
        <f>TRIM(UPPER(tbl_raw_data[[#This Row],[Queue Name]]))</f>
        <v>CONSUMER POST BUREAU</v>
      </c>
      <c r="Q2182" s="50" t="str">
        <f>IF(tbl_raw_data[[#This Row],[Time taken in min]]&lt;=Settiings!$D$2,"SLA_MET","SLA_NOT_MET")</f>
        <v>SLA_MET</v>
      </c>
      <c r="R2182" s="94"/>
    </row>
    <row r="2183" spans="1:18" x14ac:dyDescent="0.3">
      <c r="A2183" s="8" t="s">
        <v>390</v>
      </c>
      <c r="B2183" s="9">
        <v>45136.811493055553</v>
      </c>
      <c r="C2183" s="10">
        <v>45136.81994212963</v>
      </c>
      <c r="D2183" s="11" t="s">
        <v>27</v>
      </c>
      <c r="E2183" s="12" t="s">
        <v>9</v>
      </c>
      <c r="F2183" s="11" t="s">
        <v>76</v>
      </c>
      <c r="G2183" s="13" t="s">
        <v>391</v>
      </c>
      <c r="H2183" s="78"/>
      <c r="I2183" s="48">
        <f>tbl_raw_data[[#This Row],[Date Actioned]]-tbl_raw_data[[#This Row],[Date Tagged]]</f>
        <v>8.449074077361729E-3</v>
      </c>
      <c r="J2183" s="46">
        <f>HOUR(tbl_raw_data[[#This Row],[Time_taken]])*60+MINUTE(tbl_raw_data[[#This Row],[Time_taken]])+SECOND(tbl_raw_data[[#This Row],[Time_taken]])/60</f>
        <v>12.166666666666666</v>
      </c>
      <c r="K2183" s="52">
        <f>DATE(YEAR(tbl_raw_data[[#This Row],[Date Actioned]]),MONTH(tbl_raw_data[[#This Row],[Date Actioned]]),DAY(tbl_raw_data[[#This Row],[Date Actioned]]))</f>
        <v>45136</v>
      </c>
      <c r="L2183" s="50" t="str">
        <f>UPPER(TEXT(tbl_raw_data[[#This Row],[updated_date]],"MMMM"))</f>
        <v>JULY</v>
      </c>
      <c r="M2183" s="50" t="str">
        <f>"WEEK "&amp; IF(ROUNDUP(DAY(tbl_raw_data[[#This Row],[updated_date]])/7,0)=5,4,ROUNDUP(DAY(tbl_raw_data[[#This Row],[updated_date]])/7,0))</f>
        <v>WEEK 4</v>
      </c>
      <c r="N2183" s="50" t="str">
        <f>UPPER(VLOOKUP(tbl_raw_data[[#This Row],[Analyst]],Settiings!$A$2:$B$16,2,0))</f>
        <v>ROHAN</v>
      </c>
      <c r="O2183" s="50" t="str">
        <f>TRIM(UPPER(tbl_raw_data[[#This Row],[Outcome]]))</f>
        <v>DECLINE</v>
      </c>
      <c r="P2183" s="50" t="str">
        <f>TRIM(UPPER(tbl_raw_data[[#This Row],[Queue Name]]))</f>
        <v>CONSUMER EXISTING</v>
      </c>
      <c r="Q2183" s="50" t="str">
        <f>IF(tbl_raw_data[[#This Row],[Time taken in min]]&lt;=Settiings!$D$2,"SLA_MET","SLA_NOT_MET")</f>
        <v>SLA_MET</v>
      </c>
      <c r="R2183" s="94"/>
    </row>
    <row r="2184" spans="1:18" x14ac:dyDescent="0.3">
      <c r="A2184" s="8" t="s">
        <v>392</v>
      </c>
      <c r="B2184" s="9">
        <v>45136.813391203701</v>
      </c>
      <c r="C2184" s="10">
        <v>45136.818622685183</v>
      </c>
      <c r="D2184" s="11" t="s">
        <v>13</v>
      </c>
      <c r="E2184" s="12" t="s">
        <v>47</v>
      </c>
      <c r="F2184" s="11" t="s">
        <v>53</v>
      </c>
      <c r="G2184" s="13" t="s">
        <v>77</v>
      </c>
      <c r="H2184" s="78"/>
      <c r="I2184" s="48">
        <f>tbl_raw_data[[#This Row],[Date Actioned]]-tbl_raw_data[[#This Row],[Date Tagged]]</f>
        <v>5.2314814820419997E-3</v>
      </c>
      <c r="J2184" s="46">
        <f>HOUR(tbl_raw_data[[#This Row],[Time_taken]])*60+MINUTE(tbl_raw_data[[#This Row],[Time_taken]])+SECOND(tbl_raw_data[[#This Row],[Time_taken]])/60</f>
        <v>7.5333333333333332</v>
      </c>
      <c r="K2184" s="52">
        <f>DATE(YEAR(tbl_raw_data[[#This Row],[Date Actioned]]),MONTH(tbl_raw_data[[#This Row],[Date Actioned]]),DAY(tbl_raw_data[[#This Row],[Date Actioned]]))</f>
        <v>45136</v>
      </c>
      <c r="L2184" s="50" t="str">
        <f>UPPER(TEXT(tbl_raw_data[[#This Row],[updated_date]],"MMMM"))</f>
        <v>JULY</v>
      </c>
      <c r="M2184" s="50" t="str">
        <f>"WEEK "&amp; IF(ROUNDUP(DAY(tbl_raw_data[[#This Row],[updated_date]])/7,0)=5,4,ROUNDUP(DAY(tbl_raw_data[[#This Row],[updated_date]])/7,0))</f>
        <v>WEEK 4</v>
      </c>
      <c r="N2184" s="50" t="str">
        <f>UPPER(VLOOKUP(tbl_raw_data[[#This Row],[Analyst]],Settiings!$A$2:$B$16,2,0))</f>
        <v>NAVED</v>
      </c>
      <c r="O2184" s="50" t="str">
        <f>TRIM(UPPER(tbl_raw_data[[#This Row],[Outcome]]))</f>
        <v>APPROVE</v>
      </c>
      <c r="P2184" s="50" t="str">
        <f>TRIM(UPPER(tbl_raw_data[[#This Row],[Queue Name]]))</f>
        <v>CONSUMER PRE BUREAU</v>
      </c>
      <c r="Q2184" s="50" t="str">
        <f>IF(tbl_raw_data[[#This Row],[Time taken in min]]&lt;=Settiings!$D$2,"SLA_MET","SLA_NOT_MET")</f>
        <v>SLA_MET</v>
      </c>
      <c r="R2184" s="94"/>
    </row>
    <row r="2185" spans="1:18" x14ac:dyDescent="0.3">
      <c r="A2185" s="8" t="s">
        <v>397</v>
      </c>
      <c r="B2185" s="9">
        <v>45136.818391203706</v>
      </c>
      <c r="C2185" s="10">
        <v>45136.823460648149</v>
      </c>
      <c r="D2185" s="11" t="s">
        <v>13</v>
      </c>
      <c r="E2185" s="12" t="s">
        <v>9</v>
      </c>
      <c r="F2185" s="11" t="s">
        <v>70</v>
      </c>
      <c r="G2185" s="13" t="s">
        <v>17</v>
      </c>
      <c r="H2185" s="78"/>
      <c r="I2185" s="48">
        <f>tbl_raw_data[[#This Row],[Date Actioned]]-tbl_raw_data[[#This Row],[Date Tagged]]</f>
        <v>5.0694444435066544E-3</v>
      </c>
      <c r="J2185" s="46">
        <f>HOUR(tbl_raw_data[[#This Row],[Time_taken]])*60+MINUTE(tbl_raw_data[[#This Row],[Time_taken]])+SECOND(tbl_raw_data[[#This Row],[Time_taken]])/60</f>
        <v>7.3</v>
      </c>
      <c r="K2185" s="52">
        <f>DATE(YEAR(tbl_raw_data[[#This Row],[Date Actioned]]),MONTH(tbl_raw_data[[#This Row],[Date Actioned]]),DAY(tbl_raw_data[[#This Row],[Date Actioned]]))</f>
        <v>45136</v>
      </c>
      <c r="L2185" s="50" t="str">
        <f>UPPER(TEXT(tbl_raw_data[[#This Row],[updated_date]],"MMMM"))</f>
        <v>JULY</v>
      </c>
      <c r="M2185" s="50" t="str">
        <f>"WEEK "&amp; IF(ROUNDUP(DAY(tbl_raw_data[[#This Row],[updated_date]])/7,0)=5,4,ROUNDUP(DAY(tbl_raw_data[[#This Row],[updated_date]])/7,0))</f>
        <v>WEEK 4</v>
      </c>
      <c r="N2185" s="50" t="str">
        <f>UPPER(VLOOKUP(tbl_raw_data[[#This Row],[Analyst]],Settiings!$A$2:$B$16,2,0))</f>
        <v>ASIF</v>
      </c>
      <c r="O2185" s="50" t="str">
        <f>TRIM(UPPER(tbl_raw_data[[#This Row],[Outcome]]))</f>
        <v>APPROVE</v>
      </c>
      <c r="P2185" s="50" t="str">
        <f>TRIM(UPPER(tbl_raw_data[[#This Row],[Queue Name]]))</f>
        <v>CONSUMER EXISTING</v>
      </c>
      <c r="Q2185" s="50" t="str">
        <f>IF(tbl_raw_data[[#This Row],[Time taken in min]]&lt;=Settiings!$D$2,"SLA_MET","SLA_NOT_MET")</f>
        <v>SLA_MET</v>
      </c>
      <c r="R2185" s="94"/>
    </row>
    <row r="2186" spans="1:18" x14ac:dyDescent="0.3">
      <c r="A2186" s="14" t="s">
        <v>398</v>
      </c>
      <c r="B2186" s="15">
        <v>45137.004212962966</v>
      </c>
      <c r="C2186" s="16">
        <v>45137.392337962963</v>
      </c>
      <c r="D2186" s="17" t="s">
        <v>399</v>
      </c>
      <c r="E2186" s="18" t="s">
        <v>19</v>
      </c>
      <c r="F2186" s="17" t="s">
        <v>24</v>
      </c>
      <c r="G2186" s="19"/>
      <c r="H2186" s="79"/>
      <c r="I2186" s="48">
        <f>tbl_raw_data[[#This Row],[Date Actioned]]-tbl_raw_data[[#This Row],[Date Tagged]]</f>
        <v>0.38812499999767169</v>
      </c>
      <c r="J2186" s="46">
        <f>HOUR(tbl_raw_data[[#This Row],[Time_taken]])*60+MINUTE(tbl_raw_data[[#This Row],[Time_taken]])+SECOND(tbl_raw_data[[#This Row],[Time_taken]])/60</f>
        <v>558.9</v>
      </c>
      <c r="K2186" s="52">
        <f>DATE(YEAR(tbl_raw_data[[#This Row],[Date Actioned]]),MONTH(tbl_raw_data[[#This Row],[Date Actioned]]),DAY(tbl_raw_data[[#This Row],[Date Actioned]]))</f>
        <v>45137</v>
      </c>
      <c r="L2186" s="50" t="str">
        <f>UPPER(TEXT(tbl_raw_data[[#This Row],[updated_date]],"MMMM"))</f>
        <v>JULY</v>
      </c>
      <c r="M2186" s="50" t="str">
        <f>"WEEK "&amp; IF(ROUNDUP(DAY(tbl_raw_data[[#This Row],[updated_date]])/7,0)=5,4,ROUNDUP(DAY(tbl_raw_data[[#This Row],[updated_date]])/7,0))</f>
        <v>WEEK 4</v>
      </c>
      <c r="N2186" s="50" t="str">
        <f>UPPER(VLOOKUP(tbl_raw_data[[#This Row],[Analyst]],Settiings!$A$2:$B$16,2,0))</f>
        <v>QUADIR</v>
      </c>
      <c r="O2186" s="50" t="str">
        <f>TRIM(UPPER(tbl_raw_data[[#This Row],[Outcome]]))</f>
        <v>APPROVE</v>
      </c>
      <c r="P2186" s="50" t="str">
        <f>TRIM(UPPER(tbl_raw_data[[#This Row],[Queue Name]]))</f>
        <v>CONSUMER POST BUREAU</v>
      </c>
      <c r="Q2186" s="50" t="str">
        <f>IF(tbl_raw_data[[#This Row],[Time taken in min]]&lt;=Settiings!$D$2,"SLA_MET","SLA_NOT_MET")</f>
        <v>SLA_NOT_MET</v>
      </c>
      <c r="R2186" s="94"/>
    </row>
    <row r="2187" spans="1:18" x14ac:dyDescent="0.3">
      <c r="A2187" s="20" t="s">
        <v>401</v>
      </c>
      <c r="B2187" s="9">
        <v>45137.38722222222</v>
      </c>
      <c r="C2187" s="22">
        <v>45137.397372685184</v>
      </c>
      <c r="D2187" s="12" t="s">
        <v>13</v>
      </c>
      <c r="E2187" s="12" t="s">
        <v>9</v>
      </c>
      <c r="F2187" s="12" t="s">
        <v>10</v>
      </c>
      <c r="G2187" s="12" t="s">
        <v>14</v>
      </c>
      <c r="H2187" s="81"/>
      <c r="I2187" s="48">
        <f>tbl_raw_data[[#This Row],[Date Actioned]]-tbl_raw_data[[#This Row],[Date Tagged]]</f>
        <v>1.0150462963792961E-2</v>
      </c>
      <c r="J2187" s="46">
        <f>HOUR(tbl_raw_data[[#This Row],[Time_taken]])*60+MINUTE(tbl_raw_data[[#This Row],[Time_taken]])+SECOND(tbl_raw_data[[#This Row],[Time_taken]])/60</f>
        <v>14.616666666666667</v>
      </c>
      <c r="K2187" s="52">
        <f>DATE(YEAR(tbl_raw_data[[#This Row],[Date Actioned]]),MONTH(tbl_raw_data[[#This Row],[Date Actioned]]),DAY(tbl_raw_data[[#This Row],[Date Actioned]]))</f>
        <v>45137</v>
      </c>
      <c r="L2187" s="50" t="str">
        <f>UPPER(TEXT(tbl_raw_data[[#This Row],[updated_date]],"MMMM"))</f>
        <v>JULY</v>
      </c>
      <c r="M2187" s="50" t="str">
        <f>"WEEK "&amp; IF(ROUNDUP(DAY(tbl_raw_data[[#This Row],[updated_date]])/7,0)=5,4,ROUNDUP(DAY(tbl_raw_data[[#This Row],[updated_date]])/7,0))</f>
        <v>WEEK 4</v>
      </c>
      <c r="N2187" s="50" t="str">
        <f>UPPER(VLOOKUP(tbl_raw_data[[#This Row],[Analyst]],Settiings!$A$2:$B$16,2,0))</f>
        <v>NITESH</v>
      </c>
      <c r="O2187" s="50" t="str">
        <f>TRIM(UPPER(tbl_raw_data[[#This Row],[Outcome]]))</f>
        <v>APPROVE</v>
      </c>
      <c r="P2187" s="50" t="str">
        <f>TRIM(UPPER(tbl_raw_data[[#This Row],[Queue Name]]))</f>
        <v>CONSUMER EXISTING</v>
      </c>
      <c r="Q2187" s="50" t="str">
        <f>IF(tbl_raw_data[[#This Row],[Time taken in min]]&lt;=Settiings!$D$2,"SLA_MET","SLA_NOT_MET")</f>
        <v>SLA_MET</v>
      </c>
      <c r="R2187" s="94"/>
    </row>
    <row r="2188" spans="1:18" x14ac:dyDescent="0.3">
      <c r="A2188" s="23" t="s">
        <v>402</v>
      </c>
      <c r="B2188" s="15">
        <v>45137.394942129627</v>
      </c>
      <c r="C2188" s="21">
        <v>45137.406701388885</v>
      </c>
      <c r="D2188" s="18" t="s">
        <v>13</v>
      </c>
      <c r="E2188" s="18" t="s">
        <v>9</v>
      </c>
      <c r="F2188" s="18" t="s">
        <v>16</v>
      </c>
      <c r="G2188" s="18" t="s">
        <v>17</v>
      </c>
      <c r="H2188" s="80"/>
      <c r="I2188" s="48">
        <f>tbl_raw_data[[#This Row],[Date Actioned]]-tbl_raw_data[[#This Row],[Date Tagged]]</f>
        <v>1.1759259257814847E-2</v>
      </c>
      <c r="J2188" s="46">
        <f>HOUR(tbl_raw_data[[#This Row],[Time_taken]])*60+MINUTE(tbl_raw_data[[#This Row],[Time_taken]])+SECOND(tbl_raw_data[[#This Row],[Time_taken]])/60</f>
        <v>16.933333333333334</v>
      </c>
      <c r="K2188" s="52">
        <f>DATE(YEAR(tbl_raw_data[[#This Row],[Date Actioned]]),MONTH(tbl_raw_data[[#This Row],[Date Actioned]]),DAY(tbl_raw_data[[#This Row],[Date Actioned]]))</f>
        <v>45137</v>
      </c>
      <c r="L2188" s="50" t="str">
        <f>UPPER(TEXT(tbl_raw_data[[#This Row],[updated_date]],"MMMM"))</f>
        <v>JULY</v>
      </c>
      <c r="M2188" s="50" t="str">
        <f>"WEEK "&amp; IF(ROUNDUP(DAY(tbl_raw_data[[#This Row],[updated_date]])/7,0)=5,4,ROUNDUP(DAY(tbl_raw_data[[#This Row],[updated_date]])/7,0))</f>
        <v>WEEK 4</v>
      </c>
      <c r="N2188" s="50" t="str">
        <f>UPPER(VLOOKUP(tbl_raw_data[[#This Row],[Analyst]],Settiings!$A$2:$B$16,2,0))</f>
        <v>CAMROOON</v>
      </c>
      <c r="O2188" s="50" t="str">
        <f>TRIM(UPPER(tbl_raw_data[[#This Row],[Outcome]]))</f>
        <v>APPROVE</v>
      </c>
      <c r="P2188" s="50" t="str">
        <f>TRIM(UPPER(tbl_raw_data[[#This Row],[Queue Name]]))</f>
        <v>CONSUMER EXISTING</v>
      </c>
      <c r="Q2188" s="50" t="str">
        <f>IF(tbl_raw_data[[#This Row],[Time taken in min]]&lt;=Settiings!$D$2,"SLA_MET","SLA_NOT_MET")</f>
        <v>SLA_MET</v>
      </c>
      <c r="R2188" s="94"/>
    </row>
    <row r="2189" spans="1:18" x14ac:dyDescent="0.3">
      <c r="A2189" s="14" t="s">
        <v>405</v>
      </c>
      <c r="B2189" s="9">
        <v>45137.400856481479</v>
      </c>
      <c r="C2189" s="24">
        <v>45137.409409722219</v>
      </c>
      <c r="D2189" s="25" t="s">
        <v>17</v>
      </c>
      <c r="E2189" s="12" t="s">
        <v>9</v>
      </c>
      <c r="F2189" s="25" t="s">
        <v>24</v>
      </c>
      <c r="G2189" s="13"/>
      <c r="H2189" s="78"/>
      <c r="I2189" s="48">
        <f>tbl_raw_data[[#This Row],[Date Actioned]]-tbl_raw_data[[#This Row],[Date Tagged]]</f>
        <v>8.55324073927477E-3</v>
      </c>
      <c r="J2189" s="46">
        <f>HOUR(tbl_raw_data[[#This Row],[Time_taken]])*60+MINUTE(tbl_raw_data[[#This Row],[Time_taken]])+SECOND(tbl_raw_data[[#This Row],[Time_taken]])/60</f>
        <v>12.316666666666666</v>
      </c>
      <c r="K2189" s="52">
        <f>DATE(YEAR(tbl_raw_data[[#This Row],[Date Actioned]]),MONTH(tbl_raw_data[[#This Row],[Date Actioned]]),DAY(tbl_raw_data[[#This Row],[Date Actioned]]))</f>
        <v>45137</v>
      </c>
      <c r="L2189" s="50" t="str">
        <f>UPPER(TEXT(tbl_raw_data[[#This Row],[updated_date]],"MMMM"))</f>
        <v>JULY</v>
      </c>
      <c r="M2189" s="50" t="str">
        <f>"WEEK "&amp; IF(ROUNDUP(DAY(tbl_raw_data[[#This Row],[updated_date]])/7,0)=5,4,ROUNDUP(DAY(tbl_raw_data[[#This Row],[updated_date]])/7,0))</f>
        <v>WEEK 4</v>
      </c>
      <c r="N2189" s="50" t="str">
        <f>UPPER(VLOOKUP(tbl_raw_data[[#This Row],[Analyst]],Settiings!$A$2:$B$16,2,0))</f>
        <v>QUADIR</v>
      </c>
      <c r="O2189" s="50" t="str">
        <f>TRIM(UPPER(tbl_raw_data[[#This Row],[Outcome]]))</f>
        <v>APPROVE</v>
      </c>
      <c r="P2189" s="50" t="str">
        <f>TRIM(UPPER(tbl_raw_data[[#This Row],[Queue Name]]))</f>
        <v>CONSUMER EXISTING</v>
      </c>
      <c r="Q2189" s="50" t="str">
        <f>IF(tbl_raw_data[[#This Row],[Time taken in min]]&lt;=Settiings!$D$2,"SLA_MET","SLA_NOT_MET")</f>
        <v>SLA_MET</v>
      </c>
      <c r="R2189" s="94"/>
    </row>
    <row r="2190" spans="1:18" x14ac:dyDescent="0.3">
      <c r="A2190" s="20" t="s">
        <v>406</v>
      </c>
      <c r="B2190" s="15">
        <v>45137.403101851851</v>
      </c>
      <c r="C2190" s="21">
        <v>45137.415046296293</v>
      </c>
      <c r="D2190" s="18" t="s">
        <v>13</v>
      </c>
      <c r="E2190" s="18" t="s">
        <v>9</v>
      </c>
      <c r="F2190" s="18" t="s">
        <v>16</v>
      </c>
      <c r="G2190" s="18" t="s">
        <v>17</v>
      </c>
      <c r="H2190" s="80"/>
      <c r="I2190" s="48">
        <f>tbl_raw_data[[#This Row],[Date Actioned]]-tbl_raw_data[[#This Row],[Date Tagged]]</f>
        <v>1.1944444442633539E-2</v>
      </c>
      <c r="J2190" s="46">
        <f>HOUR(tbl_raw_data[[#This Row],[Time_taken]])*60+MINUTE(tbl_raw_data[[#This Row],[Time_taken]])+SECOND(tbl_raw_data[[#This Row],[Time_taken]])/60</f>
        <v>17.2</v>
      </c>
      <c r="K2190" s="52">
        <f>DATE(YEAR(tbl_raw_data[[#This Row],[Date Actioned]]),MONTH(tbl_raw_data[[#This Row],[Date Actioned]]),DAY(tbl_raw_data[[#This Row],[Date Actioned]]))</f>
        <v>45137</v>
      </c>
      <c r="L2190" s="50" t="str">
        <f>UPPER(TEXT(tbl_raw_data[[#This Row],[updated_date]],"MMMM"))</f>
        <v>JULY</v>
      </c>
      <c r="M2190" s="50" t="str">
        <f>"WEEK "&amp; IF(ROUNDUP(DAY(tbl_raw_data[[#This Row],[updated_date]])/7,0)=5,4,ROUNDUP(DAY(tbl_raw_data[[#This Row],[updated_date]])/7,0))</f>
        <v>WEEK 4</v>
      </c>
      <c r="N2190" s="50" t="str">
        <f>UPPER(VLOOKUP(tbl_raw_data[[#This Row],[Analyst]],Settiings!$A$2:$B$16,2,0))</f>
        <v>CAMROOON</v>
      </c>
      <c r="O2190" s="50" t="str">
        <f>TRIM(UPPER(tbl_raw_data[[#This Row],[Outcome]]))</f>
        <v>APPROVE</v>
      </c>
      <c r="P2190" s="50" t="str">
        <f>TRIM(UPPER(tbl_raw_data[[#This Row],[Queue Name]]))</f>
        <v>CONSUMER EXISTING</v>
      </c>
      <c r="Q2190" s="50" t="str">
        <f>IF(tbl_raw_data[[#This Row],[Time taken in min]]&lt;=Settiings!$D$2,"SLA_MET","SLA_NOT_MET")</f>
        <v>SLA_MET</v>
      </c>
      <c r="R2190" s="94"/>
    </row>
    <row r="2191" spans="1:18" x14ac:dyDescent="0.3">
      <c r="A2191" s="14" t="s">
        <v>407</v>
      </c>
      <c r="B2191" s="9">
        <v>45137.404131944444</v>
      </c>
      <c r="C2191" s="22">
        <v>45137.424189814818</v>
      </c>
      <c r="D2191" s="12" t="s">
        <v>27</v>
      </c>
      <c r="E2191" s="12" t="s">
        <v>9</v>
      </c>
      <c r="F2191" s="12" t="s">
        <v>10</v>
      </c>
      <c r="G2191" s="12" t="s">
        <v>28</v>
      </c>
      <c r="H2191" s="81"/>
      <c r="I2191" s="48">
        <f>tbl_raw_data[[#This Row],[Date Actioned]]-tbl_raw_data[[#This Row],[Date Tagged]]</f>
        <v>2.0057870373420883E-2</v>
      </c>
      <c r="J2191" s="46">
        <f>HOUR(tbl_raw_data[[#This Row],[Time_taken]])*60+MINUTE(tbl_raw_data[[#This Row],[Time_taken]])+SECOND(tbl_raw_data[[#This Row],[Time_taken]])/60</f>
        <v>28.883333333333333</v>
      </c>
      <c r="K2191" s="52">
        <f>DATE(YEAR(tbl_raw_data[[#This Row],[Date Actioned]]),MONTH(tbl_raw_data[[#This Row],[Date Actioned]]),DAY(tbl_raw_data[[#This Row],[Date Actioned]]))</f>
        <v>45137</v>
      </c>
      <c r="L2191" s="50" t="str">
        <f>UPPER(TEXT(tbl_raw_data[[#This Row],[updated_date]],"MMMM"))</f>
        <v>JULY</v>
      </c>
      <c r="M2191" s="50" t="str">
        <f>"WEEK "&amp; IF(ROUNDUP(DAY(tbl_raw_data[[#This Row],[updated_date]])/7,0)=5,4,ROUNDUP(DAY(tbl_raw_data[[#This Row],[updated_date]])/7,0))</f>
        <v>WEEK 4</v>
      </c>
      <c r="N2191" s="50" t="str">
        <f>UPPER(VLOOKUP(tbl_raw_data[[#This Row],[Analyst]],Settiings!$A$2:$B$16,2,0))</f>
        <v>NITESH</v>
      </c>
      <c r="O2191" s="50" t="str">
        <f>TRIM(UPPER(tbl_raw_data[[#This Row],[Outcome]]))</f>
        <v>DECLINE</v>
      </c>
      <c r="P2191" s="50" t="str">
        <f>TRIM(UPPER(tbl_raw_data[[#This Row],[Queue Name]]))</f>
        <v>CONSUMER EXISTING</v>
      </c>
      <c r="Q2191" s="50" t="str">
        <f>IF(tbl_raw_data[[#This Row],[Time taken in min]]&lt;=Settiings!$D$2,"SLA_MET","SLA_NOT_MET")</f>
        <v>SLA_NOT_MET</v>
      </c>
      <c r="R2191" s="94"/>
    </row>
    <row r="2192" spans="1:18" x14ac:dyDescent="0.3">
      <c r="A2192" s="23" t="s">
        <v>408</v>
      </c>
      <c r="B2192" s="9">
        <v>45137.406134259261</v>
      </c>
      <c r="C2192" s="24">
        <v>45137.414351851854</v>
      </c>
      <c r="D2192" s="25" t="s">
        <v>17</v>
      </c>
      <c r="E2192" s="12" t="s">
        <v>19</v>
      </c>
      <c r="F2192" s="25" t="s">
        <v>24</v>
      </c>
      <c r="G2192" s="13"/>
      <c r="H2192" s="78"/>
      <c r="I2192" s="48">
        <f>tbl_raw_data[[#This Row],[Date Actioned]]-tbl_raw_data[[#This Row],[Date Tagged]]</f>
        <v>8.2175925927003846E-3</v>
      </c>
      <c r="J2192" s="46">
        <f>HOUR(tbl_raw_data[[#This Row],[Time_taken]])*60+MINUTE(tbl_raw_data[[#This Row],[Time_taken]])+SECOND(tbl_raw_data[[#This Row],[Time_taken]])/60</f>
        <v>11.833333333333334</v>
      </c>
      <c r="K2192" s="52">
        <f>DATE(YEAR(tbl_raw_data[[#This Row],[Date Actioned]]),MONTH(tbl_raw_data[[#This Row],[Date Actioned]]),DAY(tbl_raw_data[[#This Row],[Date Actioned]]))</f>
        <v>45137</v>
      </c>
      <c r="L2192" s="50" t="str">
        <f>UPPER(TEXT(tbl_raw_data[[#This Row],[updated_date]],"MMMM"))</f>
        <v>JULY</v>
      </c>
      <c r="M2192" s="50" t="str">
        <f>"WEEK "&amp; IF(ROUNDUP(DAY(tbl_raw_data[[#This Row],[updated_date]])/7,0)=5,4,ROUNDUP(DAY(tbl_raw_data[[#This Row],[updated_date]])/7,0))</f>
        <v>WEEK 4</v>
      </c>
      <c r="N2192" s="50" t="str">
        <f>UPPER(VLOOKUP(tbl_raw_data[[#This Row],[Analyst]],Settiings!$A$2:$B$16,2,0))</f>
        <v>QUADIR</v>
      </c>
      <c r="O2192" s="50" t="str">
        <f>TRIM(UPPER(tbl_raw_data[[#This Row],[Outcome]]))</f>
        <v>APPROVE</v>
      </c>
      <c r="P2192" s="50" t="str">
        <f>TRIM(UPPER(tbl_raw_data[[#This Row],[Queue Name]]))</f>
        <v>CONSUMER POST BUREAU</v>
      </c>
      <c r="Q2192" s="50" t="str">
        <f>IF(tbl_raw_data[[#This Row],[Time taken in min]]&lt;=Settiings!$D$2,"SLA_MET","SLA_NOT_MET")</f>
        <v>SLA_MET</v>
      </c>
      <c r="R2192" s="94"/>
    </row>
    <row r="2193" spans="1:18" x14ac:dyDescent="0.3">
      <c r="A2193" s="14" t="s">
        <v>410</v>
      </c>
      <c r="B2193" s="15">
        <v>45137.418680555558</v>
      </c>
      <c r="C2193" s="16">
        <v>45137.42796296296</v>
      </c>
      <c r="D2193" s="17" t="s">
        <v>17</v>
      </c>
      <c r="E2193" s="18" t="s">
        <v>9</v>
      </c>
      <c r="F2193" s="17" t="s">
        <v>24</v>
      </c>
      <c r="G2193" s="19"/>
      <c r="H2193" s="79"/>
      <c r="I2193" s="48">
        <f>tbl_raw_data[[#This Row],[Date Actioned]]-tbl_raw_data[[#This Row],[Date Tagged]]</f>
        <v>9.2824074017698877E-3</v>
      </c>
      <c r="J2193" s="46">
        <f>HOUR(tbl_raw_data[[#This Row],[Time_taken]])*60+MINUTE(tbl_raw_data[[#This Row],[Time_taken]])+SECOND(tbl_raw_data[[#This Row],[Time_taken]])/60</f>
        <v>13.366666666666667</v>
      </c>
      <c r="K2193" s="52">
        <f>DATE(YEAR(tbl_raw_data[[#This Row],[Date Actioned]]),MONTH(tbl_raw_data[[#This Row],[Date Actioned]]),DAY(tbl_raw_data[[#This Row],[Date Actioned]]))</f>
        <v>45137</v>
      </c>
      <c r="L2193" s="50" t="str">
        <f>UPPER(TEXT(tbl_raw_data[[#This Row],[updated_date]],"MMMM"))</f>
        <v>JULY</v>
      </c>
      <c r="M2193" s="50" t="str">
        <f>"WEEK "&amp; IF(ROUNDUP(DAY(tbl_raw_data[[#This Row],[updated_date]])/7,0)=5,4,ROUNDUP(DAY(tbl_raw_data[[#This Row],[updated_date]])/7,0))</f>
        <v>WEEK 4</v>
      </c>
      <c r="N2193" s="50" t="str">
        <f>UPPER(VLOOKUP(tbl_raw_data[[#This Row],[Analyst]],Settiings!$A$2:$B$16,2,0))</f>
        <v>QUADIR</v>
      </c>
      <c r="O2193" s="50" t="str">
        <f>TRIM(UPPER(tbl_raw_data[[#This Row],[Outcome]]))</f>
        <v>APPROVE</v>
      </c>
      <c r="P2193" s="50" t="str">
        <f>TRIM(UPPER(tbl_raw_data[[#This Row],[Queue Name]]))</f>
        <v>CONSUMER EXISTING</v>
      </c>
      <c r="Q2193" s="50" t="str">
        <f>IF(tbl_raw_data[[#This Row],[Time taken in min]]&lt;=Settiings!$D$2,"SLA_MET","SLA_NOT_MET")</f>
        <v>SLA_MET</v>
      </c>
      <c r="R2193" s="94"/>
    </row>
    <row r="2194" spans="1:18" x14ac:dyDescent="0.3">
      <c r="A2194" s="20" t="s">
        <v>412</v>
      </c>
      <c r="B2194" s="15">
        <v>45137.43037037037</v>
      </c>
      <c r="C2194" s="21">
        <v>45137.447013888886</v>
      </c>
      <c r="D2194" s="18" t="s">
        <v>27</v>
      </c>
      <c r="E2194" s="18" t="s">
        <v>9</v>
      </c>
      <c r="F2194" s="18" t="s">
        <v>10</v>
      </c>
      <c r="G2194" s="18" t="s">
        <v>35</v>
      </c>
      <c r="H2194" s="80"/>
      <c r="I2194" s="48">
        <f>tbl_raw_data[[#This Row],[Date Actioned]]-tbl_raw_data[[#This Row],[Date Tagged]]</f>
        <v>1.6643518516502809E-2</v>
      </c>
      <c r="J2194" s="46">
        <f>HOUR(tbl_raw_data[[#This Row],[Time_taken]])*60+MINUTE(tbl_raw_data[[#This Row],[Time_taken]])+SECOND(tbl_raw_data[[#This Row],[Time_taken]])/60</f>
        <v>23.966666666666665</v>
      </c>
      <c r="K2194" s="52">
        <f>DATE(YEAR(tbl_raw_data[[#This Row],[Date Actioned]]),MONTH(tbl_raw_data[[#This Row],[Date Actioned]]),DAY(tbl_raw_data[[#This Row],[Date Actioned]]))</f>
        <v>45137</v>
      </c>
      <c r="L2194" s="50" t="str">
        <f>UPPER(TEXT(tbl_raw_data[[#This Row],[updated_date]],"MMMM"))</f>
        <v>JULY</v>
      </c>
      <c r="M2194" s="50" t="str">
        <f>"WEEK "&amp; IF(ROUNDUP(DAY(tbl_raw_data[[#This Row],[updated_date]])/7,0)=5,4,ROUNDUP(DAY(tbl_raw_data[[#This Row],[updated_date]])/7,0))</f>
        <v>WEEK 4</v>
      </c>
      <c r="N2194" s="50" t="str">
        <f>UPPER(VLOOKUP(tbl_raw_data[[#This Row],[Analyst]],Settiings!$A$2:$B$16,2,0))</f>
        <v>NITESH</v>
      </c>
      <c r="O2194" s="50" t="str">
        <f>TRIM(UPPER(tbl_raw_data[[#This Row],[Outcome]]))</f>
        <v>DECLINE</v>
      </c>
      <c r="P2194" s="50" t="str">
        <f>TRIM(UPPER(tbl_raw_data[[#This Row],[Queue Name]]))</f>
        <v>CONSUMER EXISTING</v>
      </c>
      <c r="Q2194" s="50" t="str">
        <f>IF(tbl_raw_data[[#This Row],[Time taken in min]]&lt;=Settiings!$D$2,"SLA_MET","SLA_NOT_MET")</f>
        <v>SLA_NOT_MET</v>
      </c>
      <c r="R2194" s="94"/>
    </row>
    <row r="2195" spans="1:18" x14ac:dyDescent="0.3">
      <c r="A2195" s="23" t="s">
        <v>413</v>
      </c>
      <c r="B2195" s="9">
        <v>45137.431134259263</v>
      </c>
      <c r="C2195" s="24">
        <v>45137.440706018519</v>
      </c>
      <c r="D2195" s="25" t="s">
        <v>37</v>
      </c>
      <c r="E2195" s="12" t="s">
        <v>19</v>
      </c>
      <c r="F2195" s="25" t="s">
        <v>24</v>
      </c>
      <c r="G2195" s="13"/>
      <c r="H2195" s="78"/>
      <c r="I2195" s="48">
        <f>tbl_raw_data[[#This Row],[Date Actioned]]-tbl_raw_data[[#This Row],[Date Tagged]]</f>
        <v>9.5717592557775788E-3</v>
      </c>
      <c r="J2195" s="46">
        <f>HOUR(tbl_raw_data[[#This Row],[Time_taken]])*60+MINUTE(tbl_raw_data[[#This Row],[Time_taken]])+SECOND(tbl_raw_data[[#This Row],[Time_taken]])/60</f>
        <v>13.783333333333333</v>
      </c>
      <c r="K2195" s="52">
        <f>DATE(YEAR(tbl_raw_data[[#This Row],[Date Actioned]]),MONTH(tbl_raw_data[[#This Row],[Date Actioned]]),DAY(tbl_raw_data[[#This Row],[Date Actioned]]))</f>
        <v>45137</v>
      </c>
      <c r="L2195" s="50" t="str">
        <f>UPPER(TEXT(tbl_raw_data[[#This Row],[updated_date]],"MMMM"))</f>
        <v>JULY</v>
      </c>
      <c r="M2195" s="50" t="str">
        <f>"WEEK "&amp; IF(ROUNDUP(DAY(tbl_raw_data[[#This Row],[updated_date]])/7,0)=5,4,ROUNDUP(DAY(tbl_raw_data[[#This Row],[updated_date]])/7,0))</f>
        <v>WEEK 4</v>
      </c>
      <c r="N2195" s="50" t="str">
        <f>UPPER(VLOOKUP(tbl_raw_data[[#This Row],[Analyst]],Settiings!$A$2:$B$16,2,0))</f>
        <v>QUADIR</v>
      </c>
      <c r="O2195" s="50" t="str">
        <f>TRIM(UPPER(tbl_raw_data[[#This Row],[Outcome]]))</f>
        <v>DECLINE</v>
      </c>
      <c r="P2195" s="50" t="str">
        <f>TRIM(UPPER(tbl_raw_data[[#This Row],[Queue Name]]))</f>
        <v>CONSUMER POST BUREAU</v>
      </c>
      <c r="Q2195" s="50" t="str">
        <f>IF(tbl_raw_data[[#This Row],[Time taken in min]]&lt;=Settiings!$D$2,"SLA_MET","SLA_NOT_MET")</f>
        <v>SLA_MET</v>
      </c>
      <c r="R2195" s="94"/>
    </row>
    <row r="2196" spans="1:18" x14ac:dyDescent="0.3">
      <c r="A2196" s="20" t="s">
        <v>415</v>
      </c>
      <c r="B2196" s="9">
        <v>45137.433842592596</v>
      </c>
      <c r="C2196" s="22">
        <v>45137.442893518521</v>
      </c>
      <c r="D2196" s="12" t="s">
        <v>13</v>
      </c>
      <c r="E2196" s="12" t="s">
        <v>19</v>
      </c>
      <c r="F2196" s="12" t="s">
        <v>16</v>
      </c>
      <c r="G2196" s="12" t="s">
        <v>41</v>
      </c>
      <c r="H2196" s="81"/>
      <c r="I2196" s="48">
        <f>tbl_raw_data[[#This Row],[Date Actioned]]-tbl_raw_data[[#This Row],[Date Tagged]]</f>
        <v>9.0509259243845008E-3</v>
      </c>
      <c r="J2196" s="46">
        <f>HOUR(tbl_raw_data[[#This Row],[Time_taken]])*60+MINUTE(tbl_raw_data[[#This Row],[Time_taken]])+SECOND(tbl_raw_data[[#This Row],[Time_taken]])/60</f>
        <v>13.033333333333333</v>
      </c>
      <c r="K2196" s="52">
        <f>DATE(YEAR(tbl_raw_data[[#This Row],[Date Actioned]]),MONTH(tbl_raw_data[[#This Row],[Date Actioned]]),DAY(tbl_raw_data[[#This Row],[Date Actioned]]))</f>
        <v>45137</v>
      </c>
      <c r="L2196" s="50" t="str">
        <f>UPPER(TEXT(tbl_raw_data[[#This Row],[updated_date]],"MMMM"))</f>
        <v>JULY</v>
      </c>
      <c r="M2196" s="50" t="str">
        <f>"WEEK "&amp; IF(ROUNDUP(DAY(tbl_raw_data[[#This Row],[updated_date]])/7,0)=5,4,ROUNDUP(DAY(tbl_raw_data[[#This Row],[updated_date]])/7,0))</f>
        <v>WEEK 4</v>
      </c>
      <c r="N2196" s="50" t="str">
        <f>UPPER(VLOOKUP(tbl_raw_data[[#This Row],[Analyst]],Settiings!$A$2:$B$16,2,0))</f>
        <v>CAMROOON</v>
      </c>
      <c r="O2196" s="50" t="str">
        <f>TRIM(UPPER(tbl_raw_data[[#This Row],[Outcome]]))</f>
        <v>APPROVE</v>
      </c>
      <c r="P2196" s="50" t="str">
        <f>TRIM(UPPER(tbl_raw_data[[#This Row],[Queue Name]]))</f>
        <v>CONSUMER POST BUREAU</v>
      </c>
      <c r="Q2196" s="50" t="str">
        <f>IF(tbl_raw_data[[#This Row],[Time taken in min]]&lt;=Settiings!$D$2,"SLA_MET","SLA_NOT_MET")</f>
        <v>SLA_MET</v>
      </c>
      <c r="R2196" s="94"/>
    </row>
    <row r="2197" spans="1:18" x14ac:dyDescent="0.3">
      <c r="A2197" s="23" t="s">
        <v>416</v>
      </c>
      <c r="B2197" s="15">
        <v>45137.436597222222</v>
      </c>
      <c r="C2197" s="21">
        <v>45137.442962962959</v>
      </c>
      <c r="D2197" s="18" t="s">
        <v>13</v>
      </c>
      <c r="E2197" s="18" t="s">
        <v>9</v>
      </c>
      <c r="F2197" s="18" t="s">
        <v>43</v>
      </c>
      <c r="G2197" s="18" t="s">
        <v>17</v>
      </c>
      <c r="H2197" s="80"/>
      <c r="I2197" s="48">
        <f>tbl_raw_data[[#This Row],[Date Actioned]]-tbl_raw_data[[#This Row],[Date Tagged]]</f>
        <v>6.3657407372375019E-3</v>
      </c>
      <c r="J2197" s="46">
        <f>HOUR(tbl_raw_data[[#This Row],[Time_taken]])*60+MINUTE(tbl_raw_data[[#This Row],[Time_taken]])+SECOND(tbl_raw_data[[#This Row],[Time_taken]])/60</f>
        <v>9.1666666666666661</v>
      </c>
      <c r="K2197" s="52">
        <f>DATE(YEAR(tbl_raw_data[[#This Row],[Date Actioned]]),MONTH(tbl_raw_data[[#This Row],[Date Actioned]]),DAY(tbl_raw_data[[#This Row],[Date Actioned]]))</f>
        <v>45137</v>
      </c>
      <c r="L2197" s="50" t="str">
        <f>UPPER(TEXT(tbl_raw_data[[#This Row],[updated_date]],"MMMM"))</f>
        <v>JULY</v>
      </c>
      <c r="M2197" s="50" t="str">
        <f>"WEEK "&amp; IF(ROUNDUP(DAY(tbl_raw_data[[#This Row],[updated_date]])/7,0)=5,4,ROUNDUP(DAY(tbl_raw_data[[#This Row],[updated_date]])/7,0))</f>
        <v>WEEK 4</v>
      </c>
      <c r="N2197" s="50" t="str">
        <f>UPPER(VLOOKUP(tbl_raw_data[[#This Row],[Analyst]],Settiings!$A$2:$B$16,2,0))</f>
        <v>MERCEDES</v>
      </c>
      <c r="O2197" s="50" t="str">
        <f>TRIM(UPPER(tbl_raw_data[[#This Row],[Outcome]]))</f>
        <v>APPROVE</v>
      </c>
      <c r="P2197" s="50" t="str">
        <f>TRIM(UPPER(tbl_raw_data[[#This Row],[Queue Name]]))</f>
        <v>CONSUMER EXISTING</v>
      </c>
      <c r="Q2197" s="50" t="str">
        <f>IF(tbl_raw_data[[#This Row],[Time taken in min]]&lt;=Settiings!$D$2,"SLA_MET","SLA_NOT_MET")</f>
        <v>SLA_MET</v>
      </c>
      <c r="R2197" s="94"/>
    </row>
    <row r="2198" spans="1:18" x14ac:dyDescent="0.3">
      <c r="A2198" s="14" t="s">
        <v>418</v>
      </c>
      <c r="B2198" s="9">
        <v>45137.443865740737</v>
      </c>
      <c r="C2198" s="22">
        <v>45137.448645833334</v>
      </c>
      <c r="D2198" s="12" t="s">
        <v>13</v>
      </c>
      <c r="E2198" s="12" t="s">
        <v>47</v>
      </c>
      <c r="F2198" s="12" t="s">
        <v>43</v>
      </c>
      <c r="G2198" s="12" t="s">
        <v>17</v>
      </c>
      <c r="H2198" s="81"/>
      <c r="I2198" s="48">
        <f>tbl_raw_data[[#This Row],[Date Actioned]]-tbl_raw_data[[#This Row],[Date Tagged]]</f>
        <v>4.7800925967749208E-3</v>
      </c>
      <c r="J2198" s="46">
        <f>HOUR(tbl_raw_data[[#This Row],[Time_taken]])*60+MINUTE(tbl_raw_data[[#This Row],[Time_taken]])+SECOND(tbl_raw_data[[#This Row],[Time_taken]])/60</f>
        <v>6.8833333333333329</v>
      </c>
      <c r="K2198" s="52">
        <f>DATE(YEAR(tbl_raw_data[[#This Row],[Date Actioned]]),MONTH(tbl_raw_data[[#This Row],[Date Actioned]]),DAY(tbl_raw_data[[#This Row],[Date Actioned]]))</f>
        <v>45137</v>
      </c>
      <c r="L2198" s="50" t="str">
        <f>UPPER(TEXT(tbl_raw_data[[#This Row],[updated_date]],"MMMM"))</f>
        <v>JULY</v>
      </c>
      <c r="M2198" s="50" t="str">
        <f>"WEEK "&amp; IF(ROUNDUP(DAY(tbl_raw_data[[#This Row],[updated_date]])/7,0)=5,4,ROUNDUP(DAY(tbl_raw_data[[#This Row],[updated_date]])/7,0))</f>
        <v>WEEK 4</v>
      </c>
      <c r="N2198" s="50" t="str">
        <f>UPPER(VLOOKUP(tbl_raw_data[[#This Row],[Analyst]],Settiings!$A$2:$B$16,2,0))</f>
        <v>MERCEDES</v>
      </c>
      <c r="O2198" s="50" t="str">
        <f>TRIM(UPPER(tbl_raw_data[[#This Row],[Outcome]]))</f>
        <v>APPROVE</v>
      </c>
      <c r="P2198" s="50" t="str">
        <f>TRIM(UPPER(tbl_raw_data[[#This Row],[Queue Name]]))</f>
        <v>CONSUMER PRE BUREAU</v>
      </c>
      <c r="Q2198" s="50" t="str">
        <f>IF(tbl_raw_data[[#This Row],[Time taken in min]]&lt;=Settiings!$D$2,"SLA_MET","SLA_NOT_MET")</f>
        <v>SLA_MET</v>
      </c>
      <c r="R2198" s="94"/>
    </row>
    <row r="2199" spans="1:18" x14ac:dyDescent="0.3">
      <c r="A2199" s="20" t="s">
        <v>419</v>
      </c>
      <c r="B2199" s="15">
        <v>45137.445</v>
      </c>
      <c r="C2199" s="16">
        <v>45137.45008101852</v>
      </c>
      <c r="D2199" s="17" t="s">
        <v>17</v>
      </c>
      <c r="E2199" s="18" t="s">
        <v>9</v>
      </c>
      <c r="F2199" s="17" t="s">
        <v>24</v>
      </c>
      <c r="G2199" s="19"/>
      <c r="H2199" s="79"/>
      <c r="I2199" s="48">
        <f>tbl_raw_data[[#This Row],[Date Actioned]]-tbl_raw_data[[#This Row],[Date Tagged]]</f>
        <v>5.0810185202863067E-3</v>
      </c>
      <c r="J2199" s="46">
        <f>HOUR(tbl_raw_data[[#This Row],[Time_taken]])*60+MINUTE(tbl_raw_data[[#This Row],[Time_taken]])+SECOND(tbl_raw_data[[#This Row],[Time_taken]])/60</f>
        <v>7.3166666666666664</v>
      </c>
      <c r="K2199" s="52">
        <f>DATE(YEAR(tbl_raw_data[[#This Row],[Date Actioned]]),MONTH(tbl_raw_data[[#This Row],[Date Actioned]]),DAY(tbl_raw_data[[#This Row],[Date Actioned]]))</f>
        <v>45137</v>
      </c>
      <c r="L2199" s="50" t="str">
        <f>UPPER(TEXT(tbl_raw_data[[#This Row],[updated_date]],"MMMM"))</f>
        <v>JULY</v>
      </c>
      <c r="M2199" s="50" t="str">
        <f>"WEEK "&amp; IF(ROUNDUP(DAY(tbl_raw_data[[#This Row],[updated_date]])/7,0)=5,4,ROUNDUP(DAY(tbl_raw_data[[#This Row],[updated_date]])/7,0))</f>
        <v>WEEK 4</v>
      </c>
      <c r="N2199" s="50" t="str">
        <f>UPPER(VLOOKUP(tbl_raw_data[[#This Row],[Analyst]],Settiings!$A$2:$B$16,2,0))</f>
        <v>QUADIR</v>
      </c>
      <c r="O2199" s="50" t="str">
        <f>TRIM(UPPER(tbl_raw_data[[#This Row],[Outcome]]))</f>
        <v>APPROVE</v>
      </c>
      <c r="P2199" s="50" t="str">
        <f>TRIM(UPPER(tbl_raw_data[[#This Row],[Queue Name]]))</f>
        <v>CONSUMER EXISTING</v>
      </c>
      <c r="Q2199" s="50" t="str">
        <f>IF(tbl_raw_data[[#This Row],[Time taken in min]]&lt;=Settiings!$D$2,"SLA_MET","SLA_NOT_MET")</f>
        <v>SLA_MET</v>
      </c>
      <c r="R2199" s="94"/>
    </row>
    <row r="2200" spans="1:18" x14ac:dyDescent="0.3">
      <c r="A2200" s="23" t="s">
        <v>421</v>
      </c>
      <c r="B2200" s="9">
        <v>45137.445462962962</v>
      </c>
      <c r="C2200" s="22">
        <v>45137.455335648148</v>
      </c>
      <c r="D2200" s="12" t="s">
        <v>13</v>
      </c>
      <c r="E2200" s="12" t="s">
        <v>19</v>
      </c>
      <c r="F2200" s="12" t="s">
        <v>53</v>
      </c>
      <c r="G2200" s="12" t="s">
        <v>41</v>
      </c>
      <c r="H2200" s="81"/>
      <c r="I2200" s="48">
        <f>tbl_raw_data[[#This Row],[Date Actioned]]-tbl_raw_data[[#This Row],[Date Tagged]]</f>
        <v>9.8726851865649223E-3</v>
      </c>
      <c r="J2200" s="46">
        <f>HOUR(tbl_raw_data[[#This Row],[Time_taken]])*60+MINUTE(tbl_raw_data[[#This Row],[Time_taken]])+SECOND(tbl_raw_data[[#This Row],[Time_taken]])/60</f>
        <v>14.216666666666667</v>
      </c>
      <c r="K2200" s="52">
        <f>DATE(YEAR(tbl_raw_data[[#This Row],[Date Actioned]]),MONTH(tbl_raw_data[[#This Row],[Date Actioned]]),DAY(tbl_raw_data[[#This Row],[Date Actioned]]))</f>
        <v>45137</v>
      </c>
      <c r="L2200" s="50" t="str">
        <f>UPPER(TEXT(tbl_raw_data[[#This Row],[updated_date]],"MMMM"))</f>
        <v>JULY</v>
      </c>
      <c r="M2200" s="50" t="str">
        <f>"WEEK "&amp; IF(ROUNDUP(DAY(tbl_raw_data[[#This Row],[updated_date]])/7,0)=5,4,ROUNDUP(DAY(tbl_raw_data[[#This Row],[updated_date]])/7,0))</f>
        <v>WEEK 4</v>
      </c>
      <c r="N2200" s="50" t="str">
        <f>UPPER(VLOOKUP(tbl_raw_data[[#This Row],[Analyst]],Settiings!$A$2:$B$16,2,0))</f>
        <v>NAVED</v>
      </c>
      <c r="O2200" s="50" t="str">
        <f>TRIM(UPPER(tbl_raw_data[[#This Row],[Outcome]]))</f>
        <v>APPROVE</v>
      </c>
      <c r="P2200" s="50" t="str">
        <f>TRIM(UPPER(tbl_raw_data[[#This Row],[Queue Name]]))</f>
        <v>CONSUMER POST BUREAU</v>
      </c>
      <c r="Q2200" s="50" t="str">
        <f>IF(tbl_raw_data[[#This Row],[Time taken in min]]&lt;=Settiings!$D$2,"SLA_MET","SLA_NOT_MET")</f>
        <v>SLA_MET</v>
      </c>
      <c r="R2200" s="94"/>
    </row>
    <row r="2201" spans="1:18" x14ac:dyDescent="0.3">
      <c r="A2201" s="14" t="s">
        <v>423</v>
      </c>
      <c r="B2201" s="15">
        <v>45137.455324074072</v>
      </c>
      <c r="C2201" s="21">
        <v>45137.463217592594</v>
      </c>
      <c r="D2201" s="18" t="s">
        <v>13</v>
      </c>
      <c r="E2201" s="18" t="s">
        <v>47</v>
      </c>
      <c r="F2201" s="18" t="s">
        <v>53</v>
      </c>
      <c r="G2201" s="18" t="s">
        <v>57</v>
      </c>
      <c r="H2201" s="80"/>
      <c r="I2201" s="48">
        <f>tbl_raw_data[[#This Row],[Date Actioned]]-tbl_raw_data[[#This Row],[Date Tagged]]</f>
        <v>7.8935185229056515E-3</v>
      </c>
      <c r="J2201" s="46">
        <f>HOUR(tbl_raw_data[[#This Row],[Time_taken]])*60+MINUTE(tbl_raw_data[[#This Row],[Time_taken]])+SECOND(tbl_raw_data[[#This Row],[Time_taken]])/60</f>
        <v>11.366666666666667</v>
      </c>
      <c r="K2201" s="52">
        <f>DATE(YEAR(tbl_raw_data[[#This Row],[Date Actioned]]),MONTH(tbl_raw_data[[#This Row],[Date Actioned]]),DAY(tbl_raw_data[[#This Row],[Date Actioned]]))</f>
        <v>45137</v>
      </c>
      <c r="L2201" s="50" t="str">
        <f>UPPER(TEXT(tbl_raw_data[[#This Row],[updated_date]],"MMMM"))</f>
        <v>JULY</v>
      </c>
      <c r="M2201" s="50" t="str">
        <f>"WEEK "&amp; IF(ROUNDUP(DAY(tbl_raw_data[[#This Row],[updated_date]])/7,0)=5,4,ROUNDUP(DAY(tbl_raw_data[[#This Row],[updated_date]])/7,0))</f>
        <v>WEEK 4</v>
      </c>
      <c r="N2201" s="50" t="str">
        <f>UPPER(VLOOKUP(tbl_raw_data[[#This Row],[Analyst]],Settiings!$A$2:$B$16,2,0))</f>
        <v>NAVED</v>
      </c>
      <c r="O2201" s="50" t="str">
        <f>TRIM(UPPER(tbl_raw_data[[#This Row],[Outcome]]))</f>
        <v>APPROVE</v>
      </c>
      <c r="P2201" s="50" t="str">
        <f>TRIM(UPPER(tbl_raw_data[[#This Row],[Queue Name]]))</f>
        <v>CONSUMER PRE BUREAU</v>
      </c>
      <c r="Q2201" s="50" t="str">
        <f>IF(tbl_raw_data[[#This Row],[Time taken in min]]&lt;=Settiings!$D$2,"SLA_MET","SLA_NOT_MET")</f>
        <v>SLA_MET</v>
      </c>
      <c r="R2201" s="94"/>
    </row>
    <row r="2202" spans="1:18" x14ac:dyDescent="0.3">
      <c r="A2202" s="20" t="s">
        <v>424</v>
      </c>
      <c r="B2202" s="9">
        <v>45137.457025462965</v>
      </c>
      <c r="C2202" s="24">
        <v>45137.460231481484</v>
      </c>
      <c r="D2202" s="25" t="s">
        <v>17</v>
      </c>
      <c r="E2202" s="12" t="s">
        <v>9</v>
      </c>
      <c r="F2202" s="25" t="s">
        <v>43</v>
      </c>
      <c r="G2202" s="13"/>
      <c r="H2202" s="78"/>
      <c r="I2202" s="48">
        <f>tbl_raw_data[[#This Row],[Date Actioned]]-tbl_raw_data[[#This Row],[Date Tagged]]</f>
        <v>3.2060185185400769E-3</v>
      </c>
      <c r="J2202" s="46">
        <f>HOUR(tbl_raw_data[[#This Row],[Time_taken]])*60+MINUTE(tbl_raw_data[[#This Row],[Time_taken]])+SECOND(tbl_raw_data[[#This Row],[Time_taken]])/60</f>
        <v>4.6166666666666671</v>
      </c>
      <c r="K2202" s="52">
        <f>DATE(YEAR(tbl_raw_data[[#This Row],[Date Actioned]]),MONTH(tbl_raw_data[[#This Row],[Date Actioned]]),DAY(tbl_raw_data[[#This Row],[Date Actioned]]))</f>
        <v>45137</v>
      </c>
      <c r="L2202" s="50" t="str">
        <f>UPPER(TEXT(tbl_raw_data[[#This Row],[updated_date]],"MMMM"))</f>
        <v>JULY</v>
      </c>
      <c r="M2202" s="50" t="str">
        <f>"WEEK "&amp; IF(ROUNDUP(DAY(tbl_raw_data[[#This Row],[updated_date]])/7,0)=5,4,ROUNDUP(DAY(tbl_raw_data[[#This Row],[updated_date]])/7,0))</f>
        <v>WEEK 4</v>
      </c>
      <c r="N2202" s="50" t="str">
        <f>UPPER(VLOOKUP(tbl_raw_data[[#This Row],[Analyst]],Settiings!$A$2:$B$16,2,0))</f>
        <v>MERCEDES</v>
      </c>
      <c r="O2202" s="50" t="str">
        <f>TRIM(UPPER(tbl_raw_data[[#This Row],[Outcome]]))</f>
        <v>APPROVE</v>
      </c>
      <c r="P2202" s="50" t="str">
        <f>TRIM(UPPER(tbl_raw_data[[#This Row],[Queue Name]]))</f>
        <v>CONSUMER EXISTING</v>
      </c>
      <c r="Q2202" s="50" t="str">
        <f>IF(tbl_raw_data[[#This Row],[Time taken in min]]&lt;=Settiings!$D$2,"SLA_MET","SLA_NOT_MET")</f>
        <v>SLA_MET</v>
      </c>
      <c r="R2202" s="94"/>
    </row>
    <row r="2203" spans="1:18" x14ac:dyDescent="0.3">
      <c r="A2203" s="23" t="s">
        <v>425</v>
      </c>
      <c r="B2203" s="15">
        <v>45137.459155092591</v>
      </c>
      <c r="C2203" s="16">
        <v>45137.465590277781</v>
      </c>
      <c r="D2203" s="17" t="s">
        <v>17</v>
      </c>
      <c r="E2203" s="18" t="s">
        <v>9</v>
      </c>
      <c r="F2203" s="17" t="s">
        <v>43</v>
      </c>
      <c r="G2203" s="19"/>
      <c r="H2203" s="79"/>
      <c r="I2203" s="48">
        <f>tbl_raw_data[[#This Row],[Date Actioned]]-tbl_raw_data[[#This Row],[Date Tagged]]</f>
        <v>6.4351851906394586E-3</v>
      </c>
      <c r="J2203" s="46">
        <f>HOUR(tbl_raw_data[[#This Row],[Time_taken]])*60+MINUTE(tbl_raw_data[[#This Row],[Time_taken]])+SECOND(tbl_raw_data[[#This Row],[Time_taken]])/60</f>
        <v>9.2666666666666675</v>
      </c>
      <c r="K2203" s="52">
        <f>DATE(YEAR(tbl_raw_data[[#This Row],[Date Actioned]]),MONTH(tbl_raw_data[[#This Row],[Date Actioned]]),DAY(tbl_raw_data[[#This Row],[Date Actioned]]))</f>
        <v>45137</v>
      </c>
      <c r="L2203" s="50" t="str">
        <f>UPPER(TEXT(tbl_raw_data[[#This Row],[updated_date]],"MMMM"))</f>
        <v>JULY</v>
      </c>
      <c r="M2203" s="50" t="str">
        <f>"WEEK "&amp; IF(ROUNDUP(DAY(tbl_raw_data[[#This Row],[updated_date]])/7,0)=5,4,ROUNDUP(DAY(tbl_raw_data[[#This Row],[updated_date]])/7,0))</f>
        <v>WEEK 4</v>
      </c>
      <c r="N2203" s="50" t="str">
        <f>UPPER(VLOOKUP(tbl_raw_data[[#This Row],[Analyst]],Settiings!$A$2:$B$16,2,0))</f>
        <v>MERCEDES</v>
      </c>
      <c r="O2203" s="50" t="str">
        <f>TRIM(UPPER(tbl_raw_data[[#This Row],[Outcome]]))</f>
        <v>APPROVE</v>
      </c>
      <c r="P2203" s="50" t="str">
        <f>TRIM(UPPER(tbl_raw_data[[#This Row],[Queue Name]]))</f>
        <v>CONSUMER EXISTING</v>
      </c>
      <c r="Q2203" s="50" t="str">
        <f>IF(tbl_raw_data[[#This Row],[Time taken in min]]&lt;=Settiings!$D$2,"SLA_MET","SLA_NOT_MET")</f>
        <v>SLA_MET</v>
      </c>
      <c r="R2203" s="94"/>
    </row>
    <row r="2204" spans="1:18" x14ac:dyDescent="0.3">
      <c r="A2204" s="14" t="s">
        <v>426</v>
      </c>
      <c r="B2204" s="9">
        <v>45137.460856481484</v>
      </c>
      <c r="C2204" s="22">
        <v>45137.465868055559</v>
      </c>
      <c r="D2204" s="12" t="s">
        <v>13</v>
      </c>
      <c r="E2204" s="12" t="s">
        <v>47</v>
      </c>
      <c r="F2204" s="12" t="s">
        <v>16</v>
      </c>
      <c r="G2204" s="12" t="s">
        <v>41</v>
      </c>
      <c r="H2204" s="81"/>
      <c r="I2204" s="48">
        <f>tbl_raw_data[[#This Row],[Date Actioned]]-tbl_raw_data[[#This Row],[Date Tagged]]</f>
        <v>5.0115740741603076E-3</v>
      </c>
      <c r="J2204" s="46">
        <f>HOUR(tbl_raw_data[[#This Row],[Time_taken]])*60+MINUTE(tbl_raw_data[[#This Row],[Time_taken]])+SECOND(tbl_raw_data[[#This Row],[Time_taken]])/60</f>
        <v>7.2166666666666668</v>
      </c>
      <c r="K2204" s="52">
        <f>DATE(YEAR(tbl_raw_data[[#This Row],[Date Actioned]]),MONTH(tbl_raw_data[[#This Row],[Date Actioned]]),DAY(tbl_raw_data[[#This Row],[Date Actioned]]))</f>
        <v>45137</v>
      </c>
      <c r="L2204" s="50" t="str">
        <f>UPPER(TEXT(tbl_raw_data[[#This Row],[updated_date]],"MMMM"))</f>
        <v>JULY</v>
      </c>
      <c r="M2204" s="50" t="str">
        <f>"WEEK "&amp; IF(ROUNDUP(DAY(tbl_raw_data[[#This Row],[updated_date]])/7,0)=5,4,ROUNDUP(DAY(tbl_raw_data[[#This Row],[updated_date]])/7,0))</f>
        <v>WEEK 4</v>
      </c>
      <c r="N2204" s="50" t="str">
        <f>UPPER(VLOOKUP(tbl_raw_data[[#This Row],[Analyst]],Settiings!$A$2:$B$16,2,0))</f>
        <v>CAMROOON</v>
      </c>
      <c r="O2204" s="50" t="str">
        <f>TRIM(UPPER(tbl_raw_data[[#This Row],[Outcome]]))</f>
        <v>APPROVE</v>
      </c>
      <c r="P2204" s="50" t="str">
        <f>TRIM(UPPER(tbl_raw_data[[#This Row],[Queue Name]]))</f>
        <v>CONSUMER PRE BUREAU</v>
      </c>
      <c r="Q2204" s="50" t="str">
        <f>IF(tbl_raw_data[[#This Row],[Time taken in min]]&lt;=Settiings!$D$2,"SLA_MET","SLA_NOT_MET")</f>
        <v>SLA_MET</v>
      </c>
      <c r="R2204" s="94"/>
    </row>
    <row r="2205" spans="1:18" x14ac:dyDescent="0.3">
      <c r="A2205" s="20" t="s">
        <v>428</v>
      </c>
      <c r="B2205" s="15">
        <v>45137.464062500003</v>
      </c>
      <c r="C2205" s="21">
        <v>45137.471030092594</v>
      </c>
      <c r="D2205" s="18" t="s">
        <v>13</v>
      </c>
      <c r="E2205" s="18" t="s">
        <v>47</v>
      </c>
      <c r="F2205" s="18" t="s">
        <v>16</v>
      </c>
      <c r="G2205" s="18" t="s">
        <v>41</v>
      </c>
      <c r="H2205" s="80"/>
      <c r="I2205" s="48">
        <f>tbl_raw_data[[#This Row],[Date Actioned]]-tbl_raw_data[[#This Row],[Date Tagged]]</f>
        <v>6.9675925915362313E-3</v>
      </c>
      <c r="J2205" s="46">
        <f>HOUR(tbl_raw_data[[#This Row],[Time_taken]])*60+MINUTE(tbl_raw_data[[#This Row],[Time_taken]])+SECOND(tbl_raw_data[[#This Row],[Time_taken]])/60</f>
        <v>10.033333333333333</v>
      </c>
      <c r="K2205" s="52">
        <f>DATE(YEAR(tbl_raw_data[[#This Row],[Date Actioned]]),MONTH(tbl_raw_data[[#This Row],[Date Actioned]]),DAY(tbl_raw_data[[#This Row],[Date Actioned]]))</f>
        <v>45137</v>
      </c>
      <c r="L2205" s="50" t="str">
        <f>UPPER(TEXT(tbl_raw_data[[#This Row],[updated_date]],"MMMM"))</f>
        <v>JULY</v>
      </c>
      <c r="M2205" s="50" t="str">
        <f>"WEEK "&amp; IF(ROUNDUP(DAY(tbl_raw_data[[#This Row],[updated_date]])/7,0)=5,4,ROUNDUP(DAY(tbl_raw_data[[#This Row],[updated_date]])/7,0))</f>
        <v>WEEK 4</v>
      </c>
      <c r="N2205" s="50" t="str">
        <f>UPPER(VLOOKUP(tbl_raw_data[[#This Row],[Analyst]],Settiings!$A$2:$B$16,2,0))</f>
        <v>CAMROOON</v>
      </c>
      <c r="O2205" s="50" t="str">
        <f>TRIM(UPPER(tbl_raw_data[[#This Row],[Outcome]]))</f>
        <v>APPROVE</v>
      </c>
      <c r="P2205" s="50" t="str">
        <f>TRIM(UPPER(tbl_raw_data[[#This Row],[Queue Name]]))</f>
        <v>CONSUMER PRE BUREAU</v>
      </c>
      <c r="Q2205" s="50" t="str">
        <f>IF(tbl_raw_data[[#This Row],[Time taken in min]]&lt;=Settiings!$D$2,"SLA_MET","SLA_NOT_MET")</f>
        <v>SLA_MET</v>
      </c>
      <c r="R2205" s="94"/>
    </row>
    <row r="2206" spans="1:18" x14ac:dyDescent="0.3">
      <c r="A2206" s="23" t="s">
        <v>430</v>
      </c>
      <c r="B2206" s="9">
        <v>45137.464953703704</v>
      </c>
      <c r="C2206" s="24">
        <v>45137.46912037037</v>
      </c>
      <c r="D2206" s="25" t="s">
        <v>17</v>
      </c>
      <c r="E2206" s="12" t="s">
        <v>19</v>
      </c>
      <c r="F2206" s="25" t="s">
        <v>50</v>
      </c>
      <c r="G2206" s="13"/>
      <c r="H2206" s="78"/>
      <c r="I2206" s="48">
        <f>tbl_raw_data[[#This Row],[Date Actioned]]-tbl_raw_data[[#This Row],[Date Tagged]]</f>
        <v>4.166666665696539E-3</v>
      </c>
      <c r="J2206" s="46">
        <f>HOUR(tbl_raw_data[[#This Row],[Time_taken]])*60+MINUTE(tbl_raw_data[[#This Row],[Time_taken]])+SECOND(tbl_raw_data[[#This Row],[Time_taken]])/60</f>
        <v>6</v>
      </c>
      <c r="K2206" s="52">
        <f>DATE(YEAR(tbl_raw_data[[#This Row],[Date Actioned]]),MONTH(tbl_raw_data[[#This Row],[Date Actioned]]),DAY(tbl_raw_data[[#This Row],[Date Actioned]]))</f>
        <v>45137</v>
      </c>
      <c r="L2206" s="50" t="str">
        <f>UPPER(TEXT(tbl_raw_data[[#This Row],[updated_date]],"MMMM"))</f>
        <v>JULY</v>
      </c>
      <c r="M2206" s="50" t="str">
        <f>"WEEK "&amp; IF(ROUNDUP(DAY(tbl_raw_data[[#This Row],[updated_date]])/7,0)=5,4,ROUNDUP(DAY(tbl_raw_data[[#This Row],[updated_date]])/7,0))</f>
        <v>WEEK 4</v>
      </c>
      <c r="N2206" s="50" t="str">
        <f>UPPER(VLOOKUP(tbl_raw_data[[#This Row],[Analyst]],Settiings!$A$2:$B$16,2,0))</f>
        <v>SHAHID</v>
      </c>
      <c r="O2206" s="50" t="str">
        <f>TRIM(UPPER(tbl_raw_data[[#This Row],[Outcome]]))</f>
        <v>APPROVE</v>
      </c>
      <c r="P2206" s="50" t="str">
        <f>TRIM(UPPER(tbl_raw_data[[#This Row],[Queue Name]]))</f>
        <v>CONSUMER POST BUREAU</v>
      </c>
      <c r="Q2206" s="50" t="str">
        <f>IF(tbl_raw_data[[#This Row],[Time taken in min]]&lt;=Settiings!$D$2,"SLA_MET","SLA_NOT_MET")</f>
        <v>SLA_MET</v>
      </c>
      <c r="R2206" s="94"/>
    </row>
    <row r="2207" spans="1:18" x14ac:dyDescent="0.3">
      <c r="A2207" s="14" t="s">
        <v>431</v>
      </c>
      <c r="B2207" s="15">
        <v>45137.469259259262</v>
      </c>
      <c r="C2207" s="21">
        <v>45137.472905092596</v>
      </c>
      <c r="D2207" s="18" t="s">
        <v>13</v>
      </c>
      <c r="E2207" s="18" t="s">
        <v>9</v>
      </c>
      <c r="F2207" s="18" t="s">
        <v>43</v>
      </c>
      <c r="G2207" s="18" t="s">
        <v>17</v>
      </c>
      <c r="H2207" s="80"/>
      <c r="I2207" s="48">
        <f>tbl_raw_data[[#This Row],[Date Actioned]]-tbl_raw_data[[#This Row],[Date Tagged]]</f>
        <v>3.645833334303461E-3</v>
      </c>
      <c r="J2207" s="46">
        <f>HOUR(tbl_raw_data[[#This Row],[Time_taken]])*60+MINUTE(tbl_raw_data[[#This Row],[Time_taken]])+SECOND(tbl_raw_data[[#This Row],[Time_taken]])/60</f>
        <v>5.25</v>
      </c>
      <c r="K2207" s="52">
        <f>DATE(YEAR(tbl_raw_data[[#This Row],[Date Actioned]]),MONTH(tbl_raw_data[[#This Row],[Date Actioned]]),DAY(tbl_raw_data[[#This Row],[Date Actioned]]))</f>
        <v>45137</v>
      </c>
      <c r="L2207" s="50" t="str">
        <f>UPPER(TEXT(tbl_raw_data[[#This Row],[updated_date]],"MMMM"))</f>
        <v>JULY</v>
      </c>
      <c r="M2207" s="50" t="str">
        <f>"WEEK "&amp; IF(ROUNDUP(DAY(tbl_raw_data[[#This Row],[updated_date]])/7,0)=5,4,ROUNDUP(DAY(tbl_raw_data[[#This Row],[updated_date]])/7,0))</f>
        <v>WEEK 4</v>
      </c>
      <c r="N2207" s="50" t="str">
        <f>UPPER(VLOOKUP(tbl_raw_data[[#This Row],[Analyst]],Settiings!$A$2:$B$16,2,0))</f>
        <v>MERCEDES</v>
      </c>
      <c r="O2207" s="50" t="str">
        <f>TRIM(UPPER(tbl_raw_data[[#This Row],[Outcome]]))</f>
        <v>APPROVE</v>
      </c>
      <c r="P2207" s="50" t="str">
        <f>TRIM(UPPER(tbl_raw_data[[#This Row],[Queue Name]]))</f>
        <v>CONSUMER EXISTING</v>
      </c>
      <c r="Q2207" s="50" t="str">
        <f>IF(tbl_raw_data[[#This Row],[Time taken in min]]&lt;=Settiings!$D$2,"SLA_MET","SLA_NOT_MET")</f>
        <v>SLA_MET</v>
      </c>
      <c r="R2207" s="94"/>
    </row>
    <row r="2208" spans="1:18" x14ac:dyDescent="0.3">
      <c r="A2208" s="14" t="s">
        <v>432</v>
      </c>
      <c r="B2208" s="15">
        <v>45137.471689814818</v>
      </c>
      <c r="C2208" s="21">
        <v>45137.473055555558</v>
      </c>
      <c r="D2208" s="18" t="s">
        <v>27</v>
      </c>
      <c r="E2208" s="18" t="s">
        <v>9</v>
      </c>
      <c r="F2208" s="18" t="s">
        <v>70</v>
      </c>
      <c r="G2208" s="18" t="s">
        <v>71</v>
      </c>
      <c r="H2208" s="80"/>
      <c r="I2208" s="48">
        <f>tbl_raw_data[[#This Row],[Date Actioned]]-tbl_raw_data[[#This Row],[Date Tagged]]</f>
        <v>1.3657407398568466E-3</v>
      </c>
      <c r="J2208" s="46">
        <f>HOUR(tbl_raw_data[[#This Row],[Time_taken]])*60+MINUTE(tbl_raw_data[[#This Row],[Time_taken]])+SECOND(tbl_raw_data[[#This Row],[Time_taken]])/60</f>
        <v>1.9666666666666668</v>
      </c>
      <c r="K2208" s="52">
        <f>DATE(YEAR(tbl_raw_data[[#This Row],[Date Actioned]]),MONTH(tbl_raw_data[[#This Row],[Date Actioned]]),DAY(tbl_raw_data[[#This Row],[Date Actioned]]))</f>
        <v>45137</v>
      </c>
      <c r="L2208" s="50" t="str">
        <f>UPPER(TEXT(tbl_raw_data[[#This Row],[updated_date]],"MMMM"))</f>
        <v>JULY</v>
      </c>
      <c r="M2208" s="50" t="str">
        <f>"WEEK "&amp; IF(ROUNDUP(DAY(tbl_raw_data[[#This Row],[updated_date]])/7,0)=5,4,ROUNDUP(DAY(tbl_raw_data[[#This Row],[updated_date]])/7,0))</f>
        <v>WEEK 4</v>
      </c>
      <c r="N2208" s="50" t="str">
        <f>UPPER(VLOOKUP(tbl_raw_data[[#This Row],[Analyst]],Settiings!$A$2:$B$16,2,0))</f>
        <v>ASIF</v>
      </c>
      <c r="O2208" s="50" t="str">
        <f>TRIM(UPPER(tbl_raw_data[[#This Row],[Outcome]]))</f>
        <v>DECLINE</v>
      </c>
      <c r="P2208" s="50" t="str">
        <f>TRIM(UPPER(tbl_raw_data[[#This Row],[Queue Name]]))</f>
        <v>CONSUMER EXISTING</v>
      </c>
      <c r="Q2208" s="50" t="str">
        <f>IF(tbl_raw_data[[#This Row],[Time taken in min]]&lt;=Settiings!$D$2,"SLA_MET","SLA_NOT_MET")</f>
        <v>SLA_MET</v>
      </c>
      <c r="R2208" s="94"/>
    </row>
    <row r="2209" spans="1:18" x14ac:dyDescent="0.3">
      <c r="A2209" s="20" t="s">
        <v>435</v>
      </c>
      <c r="B2209" s="9">
        <v>45137.478738425925</v>
      </c>
      <c r="C2209" s="22">
        <v>45137.482777777775</v>
      </c>
      <c r="D2209" s="12" t="s">
        <v>13</v>
      </c>
      <c r="E2209" s="12" t="s">
        <v>9</v>
      </c>
      <c r="F2209" s="12" t="s">
        <v>76</v>
      </c>
      <c r="G2209" s="12" t="s">
        <v>77</v>
      </c>
      <c r="H2209" s="81"/>
      <c r="I2209" s="48">
        <f>tbl_raw_data[[#This Row],[Date Actioned]]-tbl_raw_data[[#This Row],[Date Tagged]]</f>
        <v>4.0393518502241932E-3</v>
      </c>
      <c r="J2209" s="46">
        <f>HOUR(tbl_raw_data[[#This Row],[Time_taken]])*60+MINUTE(tbl_raw_data[[#This Row],[Time_taken]])+SECOND(tbl_raw_data[[#This Row],[Time_taken]])/60</f>
        <v>5.8166666666666664</v>
      </c>
      <c r="K2209" s="52">
        <f>DATE(YEAR(tbl_raw_data[[#This Row],[Date Actioned]]),MONTH(tbl_raw_data[[#This Row],[Date Actioned]]),DAY(tbl_raw_data[[#This Row],[Date Actioned]]))</f>
        <v>45137</v>
      </c>
      <c r="L2209" s="50" t="str">
        <f>UPPER(TEXT(tbl_raw_data[[#This Row],[updated_date]],"MMMM"))</f>
        <v>JULY</v>
      </c>
      <c r="M2209" s="50" t="str">
        <f>"WEEK "&amp; IF(ROUNDUP(DAY(tbl_raw_data[[#This Row],[updated_date]])/7,0)=5,4,ROUNDUP(DAY(tbl_raw_data[[#This Row],[updated_date]])/7,0))</f>
        <v>WEEK 4</v>
      </c>
      <c r="N2209" s="50" t="str">
        <f>UPPER(VLOOKUP(tbl_raw_data[[#This Row],[Analyst]],Settiings!$A$2:$B$16,2,0))</f>
        <v>ROHAN</v>
      </c>
      <c r="O2209" s="50" t="str">
        <f>TRIM(UPPER(tbl_raw_data[[#This Row],[Outcome]]))</f>
        <v>APPROVE</v>
      </c>
      <c r="P2209" s="50" t="str">
        <f>TRIM(UPPER(tbl_raw_data[[#This Row],[Queue Name]]))</f>
        <v>CONSUMER EXISTING</v>
      </c>
      <c r="Q2209" s="50" t="str">
        <f>IF(tbl_raw_data[[#This Row],[Time taken in min]]&lt;=Settiings!$D$2,"SLA_MET","SLA_NOT_MET")</f>
        <v>SLA_MET</v>
      </c>
      <c r="R2209" s="94"/>
    </row>
    <row r="2210" spans="1:18" x14ac:dyDescent="0.3">
      <c r="A2210" s="23" t="s">
        <v>436</v>
      </c>
      <c r="B2210" s="15">
        <v>45137.478854166664</v>
      </c>
      <c r="C2210" s="16">
        <v>45137.489328703705</v>
      </c>
      <c r="D2210" s="17" t="s">
        <v>17</v>
      </c>
      <c r="E2210" s="18" t="s">
        <v>19</v>
      </c>
      <c r="F2210" s="17" t="s">
        <v>43</v>
      </c>
      <c r="G2210" s="19"/>
      <c r="H2210" s="79"/>
      <c r="I2210" s="48">
        <f>tbl_raw_data[[#This Row],[Date Actioned]]-tbl_raw_data[[#This Row],[Date Tagged]]</f>
        <v>1.0474537040863652E-2</v>
      </c>
      <c r="J2210" s="46">
        <f>HOUR(tbl_raw_data[[#This Row],[Time_taken]])*60+MINUTE(tbl_raw_data[[#This Row],[Time_taken]])+SECOND(tbl_raw_data[[#This Row],[Time_taken]])/60</f>
        <v>15.083333333333334</v>
      </c>
      <c r="K2210" s="52">
        <f>DATE(YEAR(tbl_raw_data[[#This Row],[Date Actioned]]),MONTH(tbl_raw_data[[#This Row],[Date Actioned]]),DAY(tbl_raw_data[[#This Row],[Date Actioned]]))</f>
        <v>45137</v>
      </c>
      <c r="L2210" s="50" t="str">
        <f>UPPER(TEXT(tbl_raw_data[[#This Row],[updated_date]],"MMMM"))</f>
        <v>JULY</v>
      </c>
      <c r="M2210" s="50" t="str">
        <f>"WEEK "&amp; IF(ROUNDUP(DAY(tbl_raw_data[[#This Row],[updated_date]])/7,0)=5,4,ROUNDUP(DAY(tbl_raw_data[[#This Row],[updated_date]])/7,0))</f>
        <v>WEEK 4</v>
      </c>
      <c r="N2210" s="50" t="str">
        <f>UPPER(VLOOKUP(tbl_raw_data[[#This Row],[Analyst]],Settiings!$A$2:$B$16,2,0))</f>
        <v>MERCEDES</v>
      </c>
      <c r="O2210" s="50" t="str">
        <f>TRIM(UPPER(tbl_raw_data[[#This Row],[Outcome]]))</f>
        <v>APPROVE</v>
      </c>
      <c r="P2210" s="50" t="str">
        <f>TRIM(UPPER(tbl_raw_data[[#This Row],[Queue Name]]))</f>
        <v>CONSUMER POST BUREAU</v>
      </c>
      <c r="Q2210" s="50" t="str">
        <f>IF(tbl_raw_data[[#This Row],[Time taken in min]]&lt;=Settiings!$D$2,"SLA_MET","SLA_NOT_MET")</f>
        <v>SLA_MET</v>
      </c>
      <c r="R2210" s="94"/>
    </row>
    <row r="2211" spans="1:18" x14ac:dyDescent="0.3">
      <c r="A2211" s="20" t="s">
        <v>437</v>
      </c>
      <c r="B2211" s="9">
        <v>45137.479062500002</v>
      </c>
      <c r="C2211" s="24">
        <v>45137.497256944444</v>
      </c>
      <c r="D2211" s="25" t="s">
        <v>37</v>
      </c>
      <c r="E2211" s="12" t="s">
        <v>9</v>
      </c>
      <c r="F2211" s="25" t="s">
        <v>43</v>
      </c>
      <c r="G2211" s="13"/>
      <c r="H2211" s="78"/>
      <c r="I2211" s="48">
        <f>tbl_raw_data[[#This Row],[Date Actioned]]-tbl_raw_data[[#This Row],[Date Tagged]]</f>
        <v>1.8194444441178348E-2</v>
      </c>
      <c r="J2211" s="46">
        <f>HOUR(tbl_raw_data[[#This Row],[Time_taken]])*60+MINUTE(tbl_raw_data[[#This Row],[Time_taken]])+SECOND(tbl_raw_data[[#This Row],[Time_taken]])/60</f>
        <v>26.2</v>
      </c>
      <c r="K2211" s="52">
        <f>DATE(YEAR(tbl_raw_data[[#This Row],[Date Actioned]]),MONTH(tbl_raw_data[[#This Row],[Date Actioned]]),DAY(tbl_raw_data[[#This Row],[Date Actioned]]))</f>
        <v>45137</v>
      </c>
      <c r="L2211" s="50" t="str">
        <f>UPPER(TEXT(tbl_raw_data[[#This Row],[updated_date]],"MMMM"))</f>
        <v>JULY</v>
      </c>
      <c r="M2211" s="50" t="str">
        <f>"WEEK "&amp; IF(ROUNDUP(DAY(tbl_raw_data[[#This Row],[updated_date]])/7,0)=5,4,ROUNDUP(DAY(tbl_raw_data[[#This Row],[updated_date]])/7,0))</f>
        <v>WEEK 4</v>
      </c>
      <c r="N2211" s="50" t="str">
        <f>UPPER(VLOOKUP(tbl_raw_data[[#This Row],[Analyst]],Settiings!$A$2:$B$16,2,0))</f>
        <v>MERCEDES</v>
      </c>
      <c r="O2211" s="50" t="str">
        <f>TRIM(UPPER(tbl_raw_data[[#This Row],[Outcome]]))</f>
        <v>DECLINE</v>
      </c>
      <c r="P2211" s="50" t="str">
        <f>TRIM(UPPER(tbl_raw_data[[#This Row],[Queue Name]]))</f>
        <v>CONSUMER EXISTING</v>
      </c>
      <c r="Q2211" s="50" t="str">
        <f>IF(tbl_raw_data[[#This Row],[Time taken in min]]&lt;=Settiings!$D$2,"SLA_MET","SLA_NOT_MET")</f>
        <v>SLA_NOT_MET</v>
      </c>
      <c r="R2211" s="94"/>
    </row>
    <row r="2212" spans="1:18" x14ac:dyDescent="0.3">
      <c r="A2212" s="14" t="s">
        <v>438</v>
      </c>
      <c r="B2212" s="9">
        <v>45137.479108796295</v>
      </c>
      <c r="C2212" s="22">
        <v>45137.482199074075</v>
      </c>
      <c r="D2212" s="12" t="s">
        <v>13</v>
      </c>
      <c r="E2212" s="12" t="s">
        <v>9</v>
      </c>
      <c r="F2212" s="12" t="s">
        <v>24</v>
      </c>
      <c r="G2212" s="12" t="s">
        <v>17</v>
      </c>
      <c r="H2212" s="81"/>
      <c r="I2212" s="48">
        <f>tbl_raw_data[[#This Row],[Date Actioned]]-tbl_raw_data[[#This Row],[Date Tagged]]</f>
        <v>3.0902777798473835E-3</v>
      </c>
      <c r="J2212" s="46">
        <f>HOUR(tbl_raw_data[[#This Row],[Time_taken]])*60+MINUTE(tbl_raw_data[[#This Row],[Time_taken]])+SECOND(tbl_raw_data[[#This Row],[Time_taken]])/60</f>
        <v>4.45</v>
      </c>
      <c r="K2212" s="52">
        <f>DATE(YEAR(tbl_raw_data[[#This Row],[Date Actioned]]),MONTH(tbl_raw_data[[#This Row],[Date Actioned]]),DAY(tbl_raw_data[[#This Row],[Date Actioned]]))</f>
        <v>45137</v>
      </c>
      <c r="L2212" s="50" t="str">
        <f>UPPER(TEXT(tbl_raw_data[[#This Row],[updated_date]],"MMMM"))</f>
        <v>JULY</v>
      </c>
      <c r="M2212" s="50" t="str">
        <f>"WEEK "&amp; IF(ROUNDUP(DAY(tbl_raw_data[[#This Row],[updated_date]])/7,0)=5,4,ROUNDUP(DAY(tbl_raw_data[[#This Row],[updated_date]])/7,0))</f>
        <v>WEEK 4</v>
      </c>
      <c r="N2212" s="50" t="str">
        <f>UPPER(VLOOKUP(tbl_raw_data[[#This Row],[Analyst]],Settiings!$A$2:$B$16,2,0))</f>
        <v>QUADIR</v>
      </c>
      <c r="O2212" s="50" t="str">
        <f>TRIM(UPPER(tbl_raw_data[[#This Row],[Outcome]]))</f>
        <v>APPROVE</v>
      </c>
      <c r="P2212" s="50" t="str">
        <f>TRIM(UPPER(tbl_raw_data[[#This Row],[Queue Name]]))</f>
        <v>CONSUMER EXISTING</v>
      </c>
      <c r="Q2212" s="50" t="str">
        <f>IF(tbl_raw_data[[#This Row],[Time taken in min]]&lt;=Settiings!$D$2,"SLA_MET","SLA_NOT_MET")</f>
        <v>SLA_MET</v>
      </c>
      <c r="R2212" s="94"/>
    </row>
    <row r="2213" spans="1:18" x14ac:dyDescent="0.3">
      <c r="A2213" s="20" t="s">
        <v>441</v>
      </c>
      <c r="B2213" s="15">
        <v>45137.485567129632</v>
      </c>
      <c r="C2213" s="21">
        <v>45137.500300925924</v>
      </c>
      <c r="D2213" s="18" t="s">
        <v>13</v>
      </c>
      <c r="E2213" s="18" t="s">
        <v>19</v>
      </c>
      <c r="F2213" s="18" t="s">
        <v>65</v>
      </c>
      <c r="G2213" s="18" t="s">
        <v>41</v>
      </c>
      <c r="H2213" s="80"/>
      <c r="I2213" s="48">
        <f>tbl_raw_data[[#This Row],[Date Actioned]]-tbl_raw_data[[#This Row],[Date Tagged]]</f>
        <v>1.4733796291693579E-2</v>
      </c>
      <c r="J2213" s="46">
        <f>HOUR(tbl_raw_data[[#This Row],[Time_taken]])*60+MINUTE(tbl_raw_data[[#This Row],[Time_taken]])+SECOND(tbl_raw_data[[#This Row],[Time_taken]])/60</f>
        <v>21.216666666666665</v>
      </c>
      <c r="K2213" s="52">
        <f>DATE(YEAR(tbl_raw_data[[#This Row],[Date Actioned]]),MONTH(tbl_raw_data[[#This Row],[Date Actioned]]),DAY(tbl_raw_data[[#This Row],[Date Actioned]]))</f>
        <v>45137</v>
      </c>
      <c r="L2213" s="50" t="str">
        <f>UPPER(TEXT(tbl_raw_data[[#This Row],[updated_date]],"MMMM"))</f>
        <v>JULY</v>
      </c>
      <c r="M2213" s="50" t="str">
        <f>"WEEK "&amp; IF(ROUNDUP(DAY(tbl_raw_data[[#This Row],[updated_date]])/7,0)=5,4,ROUNDUP(DAY(tbl_raw_data[[#This Row],[updated_date]])/7,0))</f>
        <v>WEEK 4</v>
      </c>
      <c r="N2213" s="50" t="str">
        <f>UPPER(VLOOKUP(tbl_raw_data[[#This Row],[Analyst]],Settiings!$A$2:$B$16,2,0))</f>
        <v>SAM</v>
      </c>
      <c r="O2213" s="50" t="str">
        <f>TRIM(UPPER(tbl_raw_data[[#This Row],[Outcome]]))</f>
        <v>APPROVE</v>
      </c>
      <c r="P2213" s="50" t="str">
        <f>TRIM(UPPER(tbl_raw_data[[#This Row],[Queue Name]]))</f>
        <v>CONSUMER POST BUREAU</v>
      </c>
      <c r="Q2213" s="50" t="str">
        <f>IF(tbl_raw_data[[#This Row],[Time taken in min]]&lt;=Settiings!$D$2,"SLA_MET","SLA_NOT_MET")</f>
        <v>SLA_NOT_MET</v>
      </c>
      <c r="R2213" s="94"/>
    </row>
    <row r="2214" spans="1:18" x14ac:dyDescent="0.3">
      <c r="A2214" s="23" t="s">
        <v>442</v>
      </c>
      <c r="B2214" s="9">
        <v>45137.485648148147</v>
      </c>
      <c r="C2214" s="22">
        <v>45137.489120370374</v>
      </c>
      <c r="D2214" s="12" t="s">
        <v>13</v>
      </c>
      <c r="E2214" s="12" t="s">
        <v>9</v>
      </c>
      <c r="F2214" s="12" t="s">
        <v>70</v>
      </c>
      <c r="G2214" s="12" t="s">
        <v>17</v>
      </c>
      <c r="H2214" s="81"/>
      <c r="I2214" s="48">
        <f>tbl_raw_data[[#This Row],[Date Actioned]]-tbl_raw_data[[#This Row],[Date Tagged]]</f>
        <v>3.4722222262644209E-3</v>
      </c>
      <c r="J2214" s="46">
        <f>HOUR(tbl_raw_data[[#This Row],[Time_taken]])*60+MINUTE(tbl_raw_data[[#This Row],[Time_taken]])+SECOND(tbl_raw_data[[#This Row],[Time_taken]])/60</f>
        <v>5</v>
      </c>
      <c r="K2214" s="52">
        <f>DATE(YEAR(tbl_raw_data[[#This Row],[Date Actioned]]),MONTH(tbl_raw_data[[#This Row],[Date Actioned]]),DAY(tbl_raw_data[[#This Row],[Date Actioned]]))</f>
        <v>45137</v>
      </c>
      <c r="L2214" s="50" t="str">
        <f>UPPER(TEXT(tbl_raw_data[[#This Row],[updated_date]],"MMMM"))</f>
        <v>JULY</v>
      </c>
      <c r="M2214" s="50" t="str">
        <f>"WEEK "&amp; IF(ROUNDUP(DAY(tbl_raw_data[[#This Row],[updated_date]])/7,0)=5,4,ROUNDUP(DAY(tbl_raw_data[[#This Row],[updated_date]])/7,0))</f>
        <v>WEEK 4</v>
      </c>
      <c r="N2214" s="50" t="str">
        <f>UPPER(VLOOKUP(tbl_raw_data[[#This Row],[Analyst]],Settiings!$A$2:$B$16,2,0))</f>
        <v>ASIF</v>
      </c>
      <c r="O2214" s="50" t="str">
        <f>TRIM(UPPER(tbl_raw_data[[#This Row],[Outcome]]))</f>
        <v>APPROVE</v>
      </c>
      <c r="P2214" s="50" t="str">
        <f>TRIM(UPPER(tbl_raw_data[[#This Row],[Queue Name]]))</f>
        <v>CONSUMER EXISTING</v>
      </c>
      <c r="Q2214" s="50" t="str">
        <f>IF(tbl_raw_data[[#This Row],[Time taken in min]]&lt;=Settiings!$D$2,"SLA_MET","SLA_NOT_MET")</f>
        <v>SLA_MET</v>
      </c>
      <c r="R2214" s="94"/>
    </row>
    <row r="2215" spans="1:18" x14ac:dyDescent="0.3">
      <c r="A2215" s="14" t="s">
        <v>443</v>
      </c>
      <c r="B2215" s="15">
        <v>45137.486493055556</v>
      </c>
      <c r="C2215" s="21">
        <v>45137.489594907405</v>
      </c>
      <c r="D2215" s="18" t="s">
        <v>13</v>
      </c>
      <c r="E2215" s="18" t="s">
        <v>47</v>
      </c>
      <c r="F2215" s="18" t="s">
        <v>24</v>
      </c>
      <c r="G2215" s="18" t="s">
        <v>41</v>
      </c>
      <c r="H2215" s="80"/>
      <c r="I2215" s="48">
        <f>tbl_raw_data[[#This Row],[Date Actioned]]-tbl_raw_data[[#This Row],[Date Tagged]]</f>
        <v>3.1018518493510783E-3</v>
      </c>
      <c r="J2215" s="46">
        <f>HOUR(tbl_raw_data[[#This Row],[Time_taken]])*60+MINUTE(tbl_raw_data[[#This Row],[Time_taken]])+SECOND(tbl_raw_data[[#This Row],[Time_taken]])/60</f>
        <v>4.4666666666666668</v>
      </c>
      <c r="K2215" s="52">
        <f>DATE(YEAR(tbl_raw_data[[#This Row],[Date Actioned]]),MONTH(tbl_raw_data[[#This Row],[Date Actioned]]),DAY(tbl_raw_data[[#This Row],[Date Actioned]]))</f>
        <v>45137</v>
      </c>
      <c r="L2215" s="50" t="str">
        <f>UPPER(TEXT(tbl_raw_data[[#This Row],[updated_date]],"MMMM"))</f>
        <v>JULY</v>
      </c>
      <c r="M2215" s="50" t="str">
        <f>"WEEK "&amp; IF(ROUNDUP(DAY(tbl_raw_data[[#This Row],[updated_date]])/7,0)=5,4,ROUNDUP(DAY(tbl_raw_data[[#This Row],[updated_date]])/7,0))</f>
        <v>WEEK 4</v>
      </c>
      <c r="N2215" s="50" t="str">
        <f>UPPER(VLOOKUP(tbl_raw_data[[#This Row],[Analyst]],Settiings!$A$2:$B$16,2,0))</f>
        <v>QUADIR</v>
      </c>
      <c r="O2215" s="50" t="str">
        <f>TRIM(UPPER(tbl_raw_data[[#This Row],[Outcome]]))</f>
        <v>APPROVE</v>
      </c>
      <c r="P2215" s="50" t="str">
        <f>TRIM(UPPER(tbl_raw_data[[#This Row],[Queue Name]]))</f>
        <v>CONSUMER PRE BUREAU</v>
      </c>
      <c r="Q2215" s="50" t="str">
        <f>IF(tbl_raw_data[[#This Row],[Time taken in min]]&lt;=Settiings!$D$2,"SLA_MET","SLA_NOT_MET")</f>
        <v>SLA_MET</v>
      </c>
      <c r="R2215" s="94"/>
    </row>
    <row r="2216" spans="1:18" x14ac:dyDescent="0.3">
      <c r="A2216" s="20" t="s">
        <v>444</v>
      </c>
      <c r="B2216" s="9">
        <v>45137.486504629633</v>
      </c>
      <c r="C2216" s="22">
        <v>45137.493842592594</v>
      </c>
      <c r="D2216" s="12" t="s">
        <v>13</v>
      </c>
      <c r="E2216" s="12" t="s">
        <v>47</v>
      </c>
      <c r="F2216" s="12" t="s">
        <v>53</v>
      </c>
      <c r="G2216" s="12" t="s">
        <v>17</v>
      </c>
      <c r="H2216" s="81"/>
      <c r="I2216" s="48">
        <f>tbl_raw_data[[#This Row],[Date Actioned]]-tbl_raw_data[[#This Row],[Date Tagged]]</f>
        <v>7.3379629611736163E-3</v>
      </c>
      <c r="J2216" s="46">
        <f>HOUR(tbl_raw_data[[#This Row],[Time_taken]])*60+MINUTE(tbl_raw_data[[#This Row],[Time_taken]])+SECOND(tbl_raw_data[[#This Row],[Time_taken]])/60</f>
        <v>10.566666666666666</v>
      </c>
      <c r="K2216" s="52">
        <f>DATE(YEAR(tbl_raw_data[[#This Row],[Date Actioned]]),MONTH(tbl_raw_data[[#This Row],[Date Actioned]]),DAY(tbl_raw_data[[#This Row],[Date Actioned]]))</f>
        <v>45137</v>
      </c>
      <c r="L2216" s="50" t="str">
        <f>UPPER(TEXT(tbl_raw_data[[#This Row],[updated_date]],"MMMM"))</f>
        <v>JULY</v>
      </c>
      <c r="M2216" s="50" t="str">
        <f>"WEEK "&amp; IF(ROUNDUP(DAY(tbl_raw_data[[#This Row],[updated_date]])/7,0)=5,4,ROUNDUP(DAY(tbl_raw_data[[#This Row],[updated_date]])/7,0))</f>
        <v>WEEK 4</v>
      </c>
      <c r="N2216" s="50" t="str">
        <f>UPPER(VLOOKUP(tbl_raw_data[[#This Row],[Analyst]],Settiings!$A$2:$B$16,2,0))</f>
        <v>NAVED</v>
      </c>
      <c r="O2216" s="50" t="str">
        <f>TRIM(UPPER(tbl_raw_data[[#This Row],[Outcome]]))</f>
        <v>APPROVE</v>
      </c>
      <c r="P2216" s="50" t="str">
        <f>TRIM(UPPER(tbl_raw_data[[#This Row],[Queue Name]]))</f>
        <v>CONSUMER PRE BUREAU</v>
      </c>
      <c r="Q2216" s="50" t="str">
        <f>IF(tbl_raw_data[[#This Row],[Time taken in min]]&lt;=Settiings!$D$2,"SLA_MET","SLA_NOT_MET")</f>
        <v>SLA_MET</v>
      </c>
      <c r="R2216" s="94"/>
    </row>
    <row r="2217" spans="1:18" x14ac:dyDescent="0.3">
      <c r="A2217" s="23" t="s">
        <v>448</v>
      </c>
      <c r="B2217" s="15">
        <v>45137.490682870368</v>
      </c>
      <c r="C2217" s="21">
        <v>45137.499652777777</v>
      </c>
      <c r="D2217" s="18" t="s">
        <v>13</v>
      </c>
      <c r="E2217" s="18" t="s">
        <v>9</v>
      </c>
      <c r="F2217" s="18" t="s">
        <v>24</v>
      </c>
      <c r="G2217" s="18" t="s">
        <v>17</v>
      </c>
      <c r="H2217" s="80"/>
      <c r="I2217" s="48">
        <f>tbl_raw_data[[#This Row],[Date Actioned]]-tbl_raw_data[[#This Row],[Date Tagged]]</f>
        <v>8.969907408754807E-3</v>
      </c>
      <c r="J2217" s="46">
        <f>HOUR(tbl_raw_data[[#This Row],[Time_taken]])*60+MINUTE(tbl_raw_data[[#This Row],[Time_taken]])+SECOND(tbl_raw_data[[#This Row],[Time_taken]])/60</f>
        <v>12.916666666666666</v>
      </c>
      <c r="K2217" s="52">
        <f>DATE(YEAR(tbl_raw_data[[#This Row],[Date Actioned]]),MONTH(tbl_raw_data[[#This Row],[Date Actioned]]),DAY(tbl_raw_data[[#This Row],[Date Actioned]]))</f>
        <v>45137</v>
      </c>
      <c r="L2217" s="50" t="str">
        <f>UPPER(TEXT(tbl_raw_data[[#This Row],[updated_date]],"MMMM"))</f>
        <v>JULY</v>
      </c>
      <c r="M2217" s="50" t="str">
        <f>"WEEK "&amp; IF(ROUNDUP(DAY(tbl_raw_data[[#This Row],[updated_date]])/7,0)=5,4,ROUNDUP(DAY(tbl_raw_data[[#This Row],[updated_date]])/7,0))</f>
        <v>WEEK 4</v>
      </c>
      <c r="N2217" s="50" t="str">
        <f>UPPER(VLOOKUP(tbl_raw_data[[#This Row],[Analyst]],Settiings!$A$2:$B$16,2,0))</f>
        <v>QUADIR</v>
      </c>
      <c r="O2217" s="50" t="str">
        <f>TRIM(UPPER(tbl_raw_data[[#This Row],[Outcome]]))</f>
        <v>APPROVE</v>
      </c>
      <c r="P2217" s="50" t="str">
        <f>TRIM(UPPER(tbl_raw_data[[#This Row],[Queue Name]]))</f>
        <v>CONSUMER EXISTING</v>
      </c>
      <c r="Q2217" s="50" t="str">
        <f>IF(tbl_raw_data[[#This Row],[Time taken in min]]&lt;=Settiings!$D$2,"SLA_MET","SLA_NOT_MET")</f>
        <v>SLA_MET</v>
      </c>
      <c r="R2217" s="94"/>
    </row>
    <row r="2218" spans="1:18" x14ac:dyDescent="0.3">
      <c r="A2218" s="14" t="s">
        <v>450</v>
      </c>
      <c r="B2218" s="9">
        <v>45137.491979166669</v>
      </c>
      <c r="C2218" s="22">
        <v>45137.50403935185</v>
      </c>
      <c r="D2218" s="12" t="s">
        <v>13</v>
      </c>
      <c r="E2218" s="12" t="s">
        <v>19</v>
      </c>
      <c r="F2218" s="12" t="s">
        <v>70</v>
      </c>
      <c r="G2218" s="12" t="s">
        <v>17</v>
      </c>
      <c r="H2218" s="81"/>
      <c r="I2218" s="48">
        <f>tbl_raw_data[[#This Row],[Date Actioned]]-tbl_raw_data[[#This Row],[Date Tagged]]</f>
        <v>1.2060185181326233E-2</v>
      </c>
      <c r="J2218" s="46">
        <f>HOUR(tbl_raw_data[[#This Row],[Time_taken]])*60+MINUTE(tbl_raw_data[[#This Row],[Time_taken]])+SECOND(tbl_raw_data[[#This Row],[Time_taken]])/60</f>
        <v>17.366666666666667</v>
      </c>
      <c r="K2218" s="52">
        <f>DATE(YEAR(tbl_raw_data[[#This Row],[Date Actioned]]),MONTH(tbl_raw_data[[#This Row],[Date Actioned]]),DAY(tbl_raw_data[[#This Row],[Date Actioned]]))</f>
        <v>45137</v>
      </c>
      <c r="L2218" s="50" t="str">
        <f>UPPER(TEXT(tbl_raw_data[[#This Row],[updated_date]],"MMMM"))</f>
        <v>JULY</v>
      </c>
      <c r="M2218" s="50" t="str">
        <f>"WEEK "&amp; IF(ROUNDUP(DAY(tbl_raw_data[[#This Row],[updated_date]])/7,0)=5,4,ROUNDUP(DAY(tbl_raw_data[[#This Row],[updated_date]])/7,0))</f>
        <v>WEEK 4</v>
      </c>
      <c r="N2218" s="50" t="str">
        <f>UPPER(VLOOKUP(tbl_raw_data[[#This Row],[Analyst]],Settiings!$A$2:$B$16,2,0))</f>
        <v>ASIF</v>
      </c>
      <c r="O2218" s="50" t="str">
        <f>TRIM(UPPER(tbl_raw_data[[#This Row],[Outcome]]))</f>
        <v>APPROVE</v>
      </c>
      <c r="P2218" s="50" t="str">
        <f>TRIM(UPPER(tbl_raw_data[[#This Row],[Queue Name]]))</f>
        <v>CONSUMER POST BUREAU</v>
      </c>
      <c r="Q2218" s="50" t="str">
        <f>IF(tbl_raw_data[[#This Row],[Time taken in min]]&lt;=Settiings!$D$2,"SLA_MET","SLA_NOT_MET")</f>
        <v>SLA_MET</v>
      </c>
      <c r="R2218" s="94"/>
    </row>
    <row r="2219" spans="1:18" x14ac:dyDescent="0.3">
      <c r="A2219" s="23" t="s">
        <v>452</v>
      </c>
      <c r="B2219" s="15">
        <v>45137.495011574072</v>
      </c>
      <c r="C2219" s="16">
        <v>45137.504571759258</v>
      </c>
      <c r="D2219" s="17" t="s">
        <v>37</v>
      </c>
      <c r="E2219" s="18" t="s">
        <v>9</v>
      </c>
      <c r="F2219" s="17" t="s">
        <v>43</v>
      </c>
      <c r="G2219" s="19"/>
      <c r="H2219" s="79"/>
      <c r="I2219" s="48">
        <f>tbl_raw_data[[#This Row],[Date Actioned]]-tbl_raw_data[[#This Row],[Date Tagged]]</f>
        <v>9.560185186273884E-3</v>
      </c>
      <c r="J2219" s="46">
        <f>HOUR(tbl_raw_data[[#This Row],[Time_taken]])*60+MINUTE(tbl_raw_data[[#This Row],[Time_taken]])+SECOND(tbl_raw_data[[#This Row],[Time_taken]])/60</f>
        <v>13.766666666666667</v>
      </c>
      <c r="K2219" s="52">
        <f>DATE(YEAR(tbl_raw_data[[#This Row],[Date Actioned]]),MONTH(tbl_raw_data[[#This Row],[Date Actioned]]),DAY(tbl_raw_data[[#This Row],[Date Actioned]]))</f>
        <v>45137</v>
      </c>
      <c r="L2219" s="50" t="str">
        <f>UPPER(TEXT(tbl_raw_data[[#This Row],[updated_date]],"MMMM"))</f>
        <v>JULY</v>
      </c>
      <c r="M2219" s="50" t="str">
        <f>"WEEK "&amp; IF(ROUNDUP(DAY(tbl_raw_data[[#This Row],[updated_date]])/7,0)=5,4,ROUNDUP(DAY(tbl_raw_data[[#This Row],[updated_date]])/7,0))</f>
        <v>WEEK 4</v>
      </c>
      <c r="N2219" s="50" t="str">
        <f>UPPER(VLOOKUP(tbl_raw_data[[#This Row],[Analyst]],Settiings!$A$2:$B$16,2,0))</f>
        <v>MERCEDES</v>
      </c>
      <c r="O2219" s="50" t="str">
        <f>TRIM(UPPER(tbl_raw_data[[#This Row],[Outcome]]))</f>
        <v>DECLINE</v>
      </c>
      <c r="P2219" s="50" t="str">
        <f>TRIM(UPPER(tbl_raw_data[[#This Row],[Queue Name]]))</f>
        <v>CONSUMER EXISTING</v>
      </c>
      <c r="Q2219" s="50" t="str">
        <f>IF(tbl_raw_data[[#This Row],[Time taken in min]]&lt;=Settiings!$D$2,"SLA_MET","SLA_NOT_MET")</f>
        <v>SLA_MET</v>
      </c>
      <c r="R2219" s="94"/>
    </row>
    <row r="2220" spans="1:18" x14ac:dyDescent="0.3">
      <c r="A2220" s="20" t="s">
        <v>454</v>
      </c>
      <c r="B2220" s="15">
        <v>45137.497002314813</v>
      </c>
      <c r="C2220" s="21">
        <v>45137.508530092593</v>
      </c>
      <c r="D2220" s="18" t="s">
        <v>13</v>
      </c>
      <c r="E2220" s="18" t="s">
        <v>9</v>
      </c>
      <c r="F2220" s="18" t="s">
        <v>10</v>
      </c>
      <c r="G2220" s="18" t="s">
        <v>17</v>
      </c>
      <c r="H2220" s="80"/>
      <c r="I2220" s="48">
        <f>tbl_raw_data[[#This Row],[Date Actioned]]-tbl_raw_data[[#This Row],[Date Tagged]]</f>
        <v>1.152777778042946E-2</v>
      </c>
      <c r="J2220" s="46">
        <f>HOUR(tbl_raw_data[[#This Row],[Time_taken]])*60+MINUTE(tbl_raw_data[[#This Row],[Time_taken]])+SECOND(tbl_raw_data[[#This Row],[Time_taken]])/60</f>
        <v>16.600000000000001</v>
      </c>
      <c r="K2220" s="52">
        <f>DATE(YEAR(tbl_raw_data[[#This Row],[Date Actioned]]),MONTH(tbl_raw_data[[#This Row],[Date Actioned]]),DAY(tbl_raw_data[[#This Row],[Date Actioned]]))</f>
        <v>45137</v>
      </c>
      <c r="L2220" s="50" t="str">
        <f>UPPER(TEXT(tbl_raw_data[[#This Row],[updated_date]],"MMMM"))</f>
        <v>JULY</v>
      </c>
      <c r="M2220" s="50" t="str">
        <f>"WEEK "&amp; IF(ROUNDUP(DAY(tbl_raw_data[[#This Row],[updated_date]])/7,0)=5,4,ROUNDUP(DAY(tbl_raw_data[[#This Row],[updated_date]])/7,0))</f>
        <v>WEEK 4</v>
      </c>
      <c r="N2220" s="50" t="str">
        <f>UPPER(VLOOKUP(tbl_raw_data[[#This Row],[Analyst]],Settiings!$A$2:$B$16,2,0))</f>
        <v>NITESH</v>
      </c>
      <c r="O2220" s="50" t="str">
        <f>TRIM(UPPER(tbl_raw_data[[#This Row],[Outcome]]))</f>
        <v>APPROVE</v>
      </c>
      <c r="P2220" s="50" t="str">
        <f>TRIM(UPPER(tbl_raw_data[[#This Row],[Queue Name]]))</f>
        <v>CONSUMER EXISTING</v>
      </c>
      <c r="Q2220" s="50" t="str">
        <f>IF(tbl_raw_data[[#This Row],[Time taken in min]]&lt;=Settiings!$D$2,"SLA_MET","SLA_NOT_MET")</f>
        <v>SLA_MET</v>
      </c>
      <c r="R2220" s="94"/>
    </row>
    <row r="2221" spans="1:18" x14ac:dyDescent="0.3">
      <c r="A2221" s="23" t="s">
        <v>455</v>
      </c>
      <c r="B2221" s="9">
        <v>45137.49827546296</v>
      </c>
      <c r="C2221" s="22">
        <v>45137.505960648145</v>
      </c>
      <c r="D2221" s="12" t="s">
        <v>13</v>
      </c>
      <c r="E2221" s="12" t="s">
        <v>9</v>
      </c>
      <c r="F2221" s="12" t="s">
        <v>24</v>
      </c>
      <c r="G2221" s="12" t="s">
        <v>17</v>
      </c>
      <c r="H2221" s="81"/>
      <c r="I2221" s="48">
        <f>tbl_raw_data[[#This Row],[Date Actioned]]-tbl_raw_data[[#This Row],[Date Tagged]]</f>
        <v>7.6851851845276542E-3</v>
      </c>
      <c r="J2221" s="46">
        <f>HOUR(tbl_raw_data[[#This Row],[Time_taken]])*60+MINUTE(tbl_raw_data[[#This Row],[Time_taken]])+SECOND(tbl_raw_data[[#This Row],[Time_taken]])/60</f>
        <v>11.066666666666666</v>
      </c>
      <c r="K2221" s="52">
        <f>DATE(YEAR(tbl_raw_data[[#This Row],[Date Actioned]]),MONTH(tbl_raw_data[[#This Row],[Date Actioned]]),DAY(tbl_raw_data[[#This Row],[Date Actioned]]))</f>
        <v>45137</v>
      </c>
      <c r="L2221" s="50" t="str">
        <f>UPPER(TEXT(tbl_raw_data[[#This Row],[updated_date]],"MMMM"))</f>
        <v>JULY</v>
      </c>
      <c r="M2221" s="50" t="str">
        <f>"WEEK "&amp; IF(ROUNDUP(DAY(tbl_raw_data[[#This Row],[updated_date]])/7,0)=5,4,ROUNDUP(DAY(tbl_raw_data[[#This Row],[updated_date]])/7,0))</f>
        <v>WEEK 4</v>
      </c>
      <c r="N2221" s="50" t="str">
        <f>UPPER(VLOOKUP(tbl_raw_data[[#This Row],[Analyst]],Settiings!$A$2:$B$16,2,0))</f>
        <v>QUADIR</v>
      </c>
      <c r="O2221" s="50" t="str">
        <f>TRIM(UPPER(tbl_raw_data[[#This Row],[Outcome]]))</f>
        <v>APPROVE</v>
      </c>
      <c r="P2221" s="50" t="str">
        <f>TRIM(UPPER(tbl_raw_data[[#This Row],[Queue Name]]))</f>
        <v>CONSUMER EXISTING</v>
      </c>
      <c r="Q2221" s="50" t="str">
        <f>IF(tbl_raw_data[[#This Row],[Time taken in min]]&lt;=Settiings!$D$2,"SLA_MET","SLA_NOT_MET")</f>
        <v>SLA_MET</v>
      </c>
      <c r="R2221" s="94"/>
    </row>
    <row r="2222" spans="1:18" x14ac:dyDescent="0.3">
      <c r="A2222" s="14" t="s">
        <v>457</v>
      </c>
      <c r="B2222" s="15">
        <v>45137.507048611114</v>
      </c>
      <c r="C2222" s="21">
        <v>45137.515636574077</v>
      </c>
      <c r="D2222" s="18" t="s">
        <v>13</v>
      </c>
      <c r="E2222" s="18" t="s">
        <v>9</v>
      </c>
      <c r="F2222" s="18" t="s">
        <v>65</v>
      </c>
      <c r="G2222" s="18" t="s">
        <v>17</v>
      </c>
      <c r="H2222" s="80"/>
      <c r="I2222" s="48">
        <f>tbl_raw_data[[#This Row],[Date Actioned]]-tbl_raw_data[[#This Row],[Date Tagged]]</f>
        <v>8.5879629623377696E-3</v>
      </c>
      <c r="J2222" s="46">
        <f>HOUR(tbl_raw_data[[#This Row],[Time_taken]])*60+MINUTE(tbl_raw_data[[#This Row],[Time_taken]])+SECOND(tbl_raw_data[[#This Row],[Time_taken]])/60</f>
        <v>12.366666666666667</v>
      </c>
      <c r="K2222" s="52">
        <f>DATE(YEAR(tbl_raw_data[[#This Row],[Date Actioned]]),MONTH(tbl_raw_data[[#This Row],[Date Actioned]]),DAY(tbl_raw_data[[#This Row],[Date Actioned]]))</f>
        <v>45137</v>
      </c>
      <c r="L2222" s="50" t="str">
        <f>UPPER(TEXT(tbl_raw_data[[#This Row],[updated_date]],"MMMM"))</f>
        <v>JULY</v>
      </c>
      <c r="M2222" s="50" t="str">
        <f>"WEEK "&amp; IF(ROUNDUP(DAY(tbl_raw_data[[#This Row],[updated_date]])/7,0)=5,4,ROUNDUP(DAY(tbl_raw_data[[#This Row],[updated_date]])/7,0))</f>
        <v>WEEK 4</v>
      </c>
      <c r="N2222" s="50" t="str">
        <f>UPPER(VLOOKUP(tbl_raw_data[[#This Row],[Analyst]],Settiings!$A$2:$B$16,2,0))</f>
        <v>SAM</v>
      </c>
      <c r="O2222" s="50" t="str">
        <f>TRIM(UPPER(tbl_raw_data[[#This Row],[Outcome]]))</f>
        <v>APPROVE</v>
      </c>
      <c r="P2222" s="50" t="str">
        <f>TRIM(UPPER(tbl_raw_data[[#This Row],[Queue Name]]))</f>
        <v>CONSUMER EXISTING</v>
      </c>
      <c r="Q2222" s="50" t="str">
        <f>IF(tbl_raw_data[[#This Row],[Time taken in min]]&lt;=Settiings!$D$2,"SLA_MET","SLA_NOT_MET")</f>
        <v>SLA_MET</v>
      </c>
      <c r="R2222" s="94"/>
    </row>
    <row r="2223" spans="1:18" x14ac:dyDescent="0.3">
      <c r="A2223" s="20" t="s">
        <v>458</v>
      </c>
      <c r="B2223" s="9">
        <v>45137.508136574077</v>
      </c>
      <c r="C2223" s="22">
        <v>45137.511608796296</v>
      </c>
      <c r="D2223" s="12" t="s">
        <v>13</v>
      </c>
      <c r="E2223" s="12" t="s">
        <v>9</v>
      </c>
      <c r="F2223" s="12" t="s">
        <v>16</v>
      </c>
      <c r="G2223" s="12" t="s">
        <v>17</v>
      </c>
      <c r="H2223" s="81"/>
      <c r="I2223" s="48">
        <f>tbl_raw_data[[#This Row],[Date Actioned]]-tbl_raw_data[[#This Row],[Date Tagged]]</f>
        <v>3.4722222189884633E-3</v>
      </c>
      <c r="J2223" s="46">
        <f>HOUR(tbl_raw_data[[#This Row],[Time_taken]])*60+MINUTE(tbl_raw_data[[#This Row],[Time_taken]])+SECOND(tbl_raw_data[[#This Row],[Time_taken]])/60</f>
        <v>5</v>
      </c>
      <c r="K2223" s="52">
        <f>DATE(YEAR(tbl_raw_data[[#This Row],[Date Actioned]]),MONTH(tbl_raw_data[[#This Row],[Date Actioned]]),DAY(tbl_raw_data[[#This Row],[Date Actioned]]))</f>
        <v>45137</v>
      </c>
      <c r="L2223" s="50" t="str">
        <f>UPPER(TEXT(tbl_raw_data[[#This Row],[updated_date]],"MMMM"))</f>
        <v>JULY</v>
      </c>
      <c r="M2223" s="50" t="str">
        <f>"WEEK "&amp; IF(ROUNDUP(DAY(tbl_raw_data[[#This Row],[updated_date]])/7,0)=5,4,ROUNDUP(DAY(tbl_raw_data[[#This Row],[updated_date]])/7,0))</f>
        <v>WEEK 4</v>
      </c>
      <c r="N2223" s="50" t="str">
        <f>UPPER(VLOOKUP(tbl_raw_data[[#This Row],[Analyst]],Settiings!$A$2:$B$16,2,0))</f>
        <v>CAMROOON</v>
      </c>
      <c r="O2223" s="50" t="str">
        <f>TRIM(UPPER(tbl_raw_data[[#This Row],[Outcome]]))</f>
        <v>APPROVE</v>
      </c>
      <c r="P2223" s="50" t="str">
        <f>TRIM(UPPER(tbl_raw_data[[#This Row],[Queue Name]]))</f>
        <v>CONSUMER EXISTING</v>
      </c>
      <c r="Q2223" s="50" t="str">
        <f>IF(tbl_raw_data[[#This Row],[Time taken in min]]&lt;=Settiings!$D$2,"SLA_MET","SLA_NOT_MET")</f>
        <v>SLA_MET</v>
      </c>
      <c r="R2223" s="94"/>
    </row>
    <row r="2224" spans="1:18" x14ac:dyDescent="0.3">
      <c r="A2224" s="23" t="s">
        <v>459</v>
      </c>
      <c r="B2224" s="15">
        <v>45137.508645833332</v>
      </c>
      <c r="C2224" s="21">
        <v>45137.512037037035</v>
      </c>
      <c r="D2224" s="18" t="s">
        <v>13</v>
      </c>
      <c r="E2224" s="18" t="s">
        <v>9</v>
      </c>
      <c r="F2224" s="18" t="s">
        <v>24</v>
      </c>
      <c r="G2224" s="18" t="s">
        <v>17</v>
      </c>
      <c r="H2224" s="80"/>
      <c r="I2224" s="48">
        <f>tbl_raw_data[[#This Row],[Date Actioned]]-tbl_raw_data[[#This Row],[Date Tagged]]</f>
        <v>3.3912037033587694E-3</v>
      </c>
      <c r="J2224" s="46">
        <f>HOUR(tbl_raw_data[[#This Row],[Time_taken]])*60+MINUTE(tbl_raw_data[[#This Row],[Time_taken]])+SECOND(tbl_raw_data[[#This Row],[Time_taken]])/60</f>
        <v>4.8833333333333329</v>
      </c>
      <c r="K2224" s="52">
        <f>DATE(YEAR(tbl_raw_data[[#This Row],[Date Actioned]]),MONTH(tbl_raw_data[[#This Row],[Date Actioned]]),DAY(tbl_raw_data[[#This Row],[Date Actioned]]))</f>
        <v>45137</v>
      </c>
      <c r="L2224" s="50" t="str">
        <f>UPPER(TEXT(tbl_raw_data[[#This Row],[updated_date]],"MMMM"))</f>
        <v>JULY</v>
      </c>
      <c r="M2224" s="50" t="str">
        <f>"WEEK "&amp; IF(ROUNDUP(DAY(tbl_raw_data[[#This Row],[updated_date]])/7,0)=5,4,ROUNDUP(DAY(tbl_raw_data[[#This Row],[updated_date]])/7,0))</f>
        <v>WEEK 4</v>
      </c>
      <c r="N2224" s="50" t="str">
        <f>UPPER(VLOOKUP(tbl_raw_data[[#This Row],[Analyst]],Settiings!$A$2:$B$16,2,0))</f>
        <v>QUADIR</v>
      </c>
      <c r="O2224" s="50" t="str">
        <f>TRIM(UPPER(tbl_raw_data[[#This Row],[Outcome]]))</f>
        <v>APPROVE</v>
      </c>
      <c r="P2224" s="50" t="str">
        <f>TRIM(UPPER(tbl_raw_data[[#This Row],[Queue Name]]))</f>
        <v>CONSUMER EXISTING</v>
      </c>
      <c r="Q2224" s="50" t="str">
        <f>IF(tbl_raw_data[[#This Row],[Time taken in min]]&lt;=Settiings!$D$2,"SLA_MET","SLA_NOT_MET")</f>
        <v>SLA_MET</v>
      </c>
      <c r="R2224" s="94"/>
    </row>
    <row r="2225" spans="1:18" x14ac:dyDescent="0.3">
      <c r="A2225" s="14" t="s">
        <v>460</v>
      </c>
      <c r="B2225" s="9">
        <v>45137.508645833332</v>
      </c>
      <c r="C2225" s="22">
        <v>45137.519386574073</v>
      </c>
      <c r="D2225" s="12" t="s">
        <v>13</v>
      </c>
      <c r="E2225" s="12" t="s">
        <v>47</v>
      </c>
      <c r="F2225" s="12" t="s">
        <v>53</v>
      </c>
      <c r="G2225" s="12" t="s">
        <v>17</v>
      </c>
      <c r="H2225" s="81"/>
      <c r="I2225" s="48">
        <f>tbl_raw_data[[#This Row],[Date Actioned]]-tbl_raw_data[[#This Row],[Date Tagged]]</f>
        <v>1.0740740741312038E-2</v>
      </c>
      <c r="J2225" s="46">
        <f>HOUR(tbl_raw_data[[#This Row],[Time_taken]])*60+MINUTE(tbl_raw_data[[#This Row],[Time_taken]])+SECOND(tbl_raw_data[[#This Row],[Time_taken]])/60</f>
        <v>15.466666666666667</v>
      </c>
      <c r="K2225" s="52">
        <f>DATE(YEAR(tbl_raw_data[[#This Row],[Date Actioned]]),MONTH(tbl_raw_data[[#This Row],[Date Actioned]]),DAY(tbl_raw_data[[#This Row],[Date Actioned]]))</f>
        <v>45137</v>
      </c>
      <c r="L2225" s="50" t="str">
        <f>UPPER(TEXT(tbl_raw_data[[#This Row],[updated_date]],"MMMM"))</f>
        <v>JULY</v>
      </c>
      <c r="M2225" s="50" t="str">
        <f>"WEEK "&amp; IF(ROUNDUP(DAY(tbl_raw_data[[#This Row],[updated_date]])/7,0)=5,4,ROUNDUP(DAY(tbl_raw_data[[#This Row],[updated_date]])/7,0))</f>
        <v>WEEK 4</v>
      </c>
      <c r="N2225" s="50" t="str">
        <f>UPPER(VLOOKUP(tbl_raw_data[[#This Row],[Analyst]],Settiings!$A$2:$B$16,2,0))</f>
        <v>NAVED</v>
      </c>
      <c r="O2225" s="50" t="str">
        <f>TRIM(UPPER(tbl_raw_data[[#This Row],[Outcome]]))</f>
        <v>APPROVE</v>
      </c>
      <c r="P2225" s="50" t="str">
        <f>TRIM(UPPER(tbl_raw_data[[#This Row],[Queue Name]]))</f>
        <v>CONSUMER PRE BUREAU</v>
      </c>
      <c r="Q2225" s="50" t="str">
        <f>IF(tbl_raw_data[[#This Row],[Time taken in min]]&lt;=Settiings!$D$2,"SLA_MET","SLA_NOT_MET")</f>
        <v>SLA_MET</v>
      </c>
      <c r="R2225" s="94"/>
    </row>
    <row r="2226" spans="1:18" x14ac:dyDescent="0.3">
      <c r="A2226" s="14" t="s">
        <v>461</v>
      </c>
      <c r="B2226" s="9">
        <v>45137.509502314817</v>
      </c>
      <c r="C2226" s="22">
        <v>45137.513483796298</v>
      </c>
      <c r="D2226" s="12" t="s">
        <v>27</v>
      </c>
      <c r="E2226" s="12" t="s">
        <v>9</v>
      </c>
      <c r="F2226" s="12" t="s">
        <v>70</v>
      </c>
      <c r="G2226" s="12" t="s">
        <v>111</v>
      </c>
      <c r="H2226" s="81"/>
      <c r="I2226" s="48">
        <f>tbl_raw_data[[#This Row],[Date Actioned]]-tbl_raw_data[[#This Row],[Date Tagged]]</f>
        <v>3.9814814808778465E-3</v>
      </c>
      <c r="J2226" s="46">
        <f>HOUR(tbl_raw_data[[#This Row],[Time_taken]])*60+MINUTE(tbl_raw_data[[#This Row],[Time_taken]])+SECOND(tbl_raw_data[[#This Row],[Time_taken]])/60</f>
        <v>5.7333333333333334</v>
      </c>
      <c r="K2226" s="52">
        <f>DATE(YEAR(tbl_raw_data[[#This Row],[Date Actioned]]),MONTH(tbl_raw_data[[#This Row],[Date Actioned]]),DAY(tbl_raw_data[[#This Row],[Date Actioned]]))</f>
        <v>45137</v>
      </c>
      <c r="L2226" s="50" t="str">
        <f>UPPER(TEXT(tbl_raw_data[[#This Row],[updated_date]],"MMMM"))</f>
        <v>JULY</v>
      </c>
      <c r="M2226" s="50" t="str">
        <f>"WEEK "&amp; IF(ROUNDUP(DAY(tbl_raw_data[[#This Row],[updated_date]])/7,0)=5,4,ROUNDUP(DAY(tbl_raw_data[[#This Row],[updated_date]])/7,0))</f>
        <v>WEEK 4</v>
      </c>
      <c r="N2226" s="50" t="str">
        <f>UPPER(VLOOKUP(tbl_raw_data[[#This Row],[Analyst]],Settiings!$A$2:$B$16,2,0))</f>
        <v>ASIF</v>
      </c>
      <c r="O2226" s="50" t="str">
        <f>TRIM(UPPER(tbl_raw_data[[#This Row],[Outcome]]))</f>
        <v>DECLINE</v>
      </c>
      <c r="P2226" s="50" t="str">
        <f>TRIM(UPPER(tbl_raw_data[[#This Row],[Queue Name]]))</f>
        <v>CONSUMER EXISTING</v>
      </c>
      <c r="Q2226" s="50" t="str">
        <f>IF(tbl_raw_data[[#This Row],[Time taken in min]]&lt;=Settiings!$D$2,"SLA_MET","SLA_NOT_MET")</f>
        <v>SLA_MET</v>
      </c>
      <c r="R2226" s="94"/>
    </row>
    <row r="2227" spans="1:18" x14ac:dyDescent="0.3">
      <c r="A2227" s="20" t="s">
        <v>462</v>
      </c>
      <c r="B2227" s="15">
        <v>45137.513981481483</v>
      </c>
      <c r="C2227" s="21">
        <v>45137.519085648149</v>
      </c>
      <c r="D2227" s="18" t="s">
        <v>27</v>
      </c>
      <c r="E2227" s="18" t="s">
        <v>47</v>
      </c>
      <c r="F2227" s="18" t="s">
        <v>16</v>
      </c>
      <c r="G2227" s="18" t="s">
        <v>113</v>
      </c>
      <c r="H2227" s="80"/>
      <c r="I2227" s="48">
        <f>tbl_raw_data[[#This Row],[Date Actioned]]-tbl_raw_data[[#This Row],[Date Tagged]]</f>
        <v>5.1041666665696539E-3</v>
      </c>
      <c r="J2227" s="46">
        <f>HOUR(tbl_raw_data[[#This Row],[Time_taken]])*60+MINUTE(tbl_raw_data[[#This Row],[Time_taken]])+SECOND(tbl_raw_data[[#This Row],[Time_taken]])/60</f>
        <v>7.35</v>
      </c>
      <c r="K2227" s="52">
        <f>DATE(YEAR(tbl_raw_data[[#This Row],[Date Actioned]]),MONTH(tbl_raw_data[[#This Row],[Date Actioned]]),DAY(tbl_raw_data[[#This Row],[Date Actioned]]))</f>
        <v>45137</v>
      </c>
      <c r="L2227" s="50" t="str">
        <f>UPPER(TEXT(tbl_raw_data[[#This Row],[updated_date]],"MMMM"))</f>
        <v>JULY</v>
      </c>
      <c r="M2227" s="50" t="str">
        <f>"WEEK "&amp; IF(ROUNDUP(DAY(tbl_raw_data[[#This Row],[updated_date]])/7,0)=5,4,ROUNDUP(DAY(tbl_raw_data[[#This Row],[updated_date]])/7,0))</f>
        <v>WEEK 4</v>
      </c>
      <c r="N2227" s="50" t="str">
        <f>UPPER(VLOOKUP(tbl_raw_data[[#This Row],[Analyst]],Settiings!$A$2:$B$16,2,0))</f>
        <v>CAMROOON</v>
      </c>
      <c r="O2227" s="50" t="str">
        <f>TRIM(UPPER(tbl_raw_data[[#This Row],[Outcome]]))</f>
        <v>DECLINE</v>
      </c>
      <c r="P2227" s="50" t="str">
        <f>TRIM(UPPER(tbl_raw_data[[#This Row],[Queue Name]]))</f>
        <v>CONSUMER PRE BUREAU</v>
      </c>
      <c r="Q2227" s="50" t="str">
        <f>IF(tbl_raw_data[[#This Row],[Time taken in min]]&lt;=Settiings!$D$2,"SLA_MET","SLA_NOT_MET")</f>
        <v>SLA_MET</v>
      </c>
      <c r="R2227" s="94"/>
    </row>
    <row r="2228" spans="1:18" x14ac:dyDescent="0.3">
      <c r="A2228" s="20" t="s">
        <v>464</v>
      </c>
      <c r="B2228" s="15">
        <v>45137.521053240744</v>
      </c>
      <c r="C2228" s="21">
        <v>45137.524756944447</v>
      </c>
      <c r="D2228" s="18" t="s">
        <v>13</v>
      </c>
      <c r="E2228" s="18" t="s">
        <v>47</v>
      </c>
      <c r="F2228" s="18" t="s">
        <v>16</v>
      </c>
      <c r="G2228" s="18" t="s">
        <v>77</v>
      </c>
      <c r="H2228" s="80"/>
      <c r="I2228" s="48">
        <f>tbl_raw_data[[#This Row],[Date Actioned]]-tbl_raw_data[[#This Row],[Date Tagged]]</f>
        <v>3.7037037036498077E-3</v>
      </c>
      <c r="J2228" s="46">
        <f>HOUR(tbl_raw_data[[#This Row],[Time_taken]])*60+MINUTE(tbl_raw_data[[#This Row],[Time_taken]])+SECOND(tbl_raw_data[[#This Row],[Time_taken]])/60</f>
        <v>5.333333333333333</v>
      </c>
      <c r="K2228" s="52">
        <f>DATE(YEAR(tbl_raw_data[[#This Row],[Date Actioned]]),MONTH(tbl_raw_data[[#This Row],[Date Actioned]]),DAY(tbl_raw_data[[#This Row],[Date Actioned]]))</f>
        <v>45137</v>
      </c>
      <c r="L2228" s="50" t="str">
        <f>UPPER(TEXT(tbl_raw_data[[#This Row],[updated_date]],"MMMM"))</f>
        <v>JULY</v>
      </c>
      <c r="M2228" s="50" t="str">
        <f>"WEEK "&amp; IF(ROUNDUP(DAY(tbl_raw_data[[#This Row],[updated_date]])/7,0)=5,4,ROUNDUP(DAY(tbl_raw_data[[#This Row],[updated_date]])/7,0))</f>
        <v>WEEK 4</v>
      </c>
      <c r="N2228" s="50" t="str">
        <f>UPPER(VLOOKUP(tbl_raw_data[[#This Row],[Analyst]],Settiings!$A$2:$B$16,2,0))</f>
        <v>CAMROOON</v>
      </c>
      <c r="O2228" s="50" t="str">
        <f>TRIM(UPPER(tbl_raw_data[[#This Row],[Outcome]]))</f>
        <v>APPROVE</v>
      </c>
      <c r="P2228" s="50" t="str">
        <f>TRIM(UPPER(tbl_raw_data[[#This Row],[Queue Name]]))</f>
        <v>CONSUMER PRE BUREAU</v>
      </c>
      <c r="Q2228" s="50" t="str">
        <f>IF(tbl_raw_data[[#This Row],[Time taken in min]]&lt;=Settiings!$D$2,"SLA_MET","SLA_NOT_MET")</f>
        <v>SLA_MET</v>
      </c>
      <c r="R2228" s="94"/>
    </row>
    <row r="2229" spans="1:18" x14ac:dyDescent="0.3">
      <c r="A2229" s="23" t="s">
        <v>466</v>
      </c>
      <c r="B2229" s="9">
        <v>45137.530694444446</v>
      </c>
      <c r="C2229" s="22">
        <v>45137.538958333331</v>
      </c>
      <c r="D2229" s="12" t="s">
        <v>13</v>
      </c>
      <c r="E2229" s="12" t="s">
        <v>19</v>
      </c>
      <c r="F2229" s="12" t="s">
        <v>53</v>
      </c>
      <c r="G2229" s="12" t="s">
        <v>77</v>
      </c>
      <c r="H2229" s="81"/>
      <c r="I2229" s="48">
        <f>tbl_raw_data[[#This Row],[Date Actioned]]-tbl_raw_data[[#This Row],[Date Tagged]]</f>
        <v>8.2638888852670789E-3</v>
      </c>
      <c r="J2229" s="46">
        <f>HOUR(tbl_raw_data[[#This Row],[Time_taken]])*60+MINUTE(tbl_raw_data[[#This Row],[Time_taken]])+SECOND(tbl_raw_data[[#This Row],[Time_taken]])/60</f>
        <v>11.9</v>
      </c>
      <c r="K2229" s="52">
        <f>DATE(YEAR(tbl_raw_data[[#This Row],[Date Actioned]]),MONTH(tbl_raw_data[[#This Row],[Date Actioned]]),DAY(tbl_raw_data[[#This Row],[Date Actioned]]))</f>
        <v>45137</v>
      </c>
      <c r="L2229" s="50" t="str">
        <f>UPPER(TEXT(tbl_raw_data[[#This Row],[updated_date]],"MMMM"))</f>
        <v>JULY</v>
      </c>
      <c r="M2229" s="50" t="str">
        <f>"WEEK "&amp; IF(ROUNDUP(DAY(tbl_raw_data[[#This Row],[updated_date]])/7,0)=5,4,ROUNDUP(DAY(tbl_raw_data[[#This Row],[updated_date]])/7,0))</f>
        <v>WEEK 4</v>
      </c>
      <c r="N2229" s="50" t="str">
        <f>UPPER(VLOOKUP(tbl_raw_data[[#This Row],[Analyst]],Settiings!$A$2:$B$16,2,0))</f>
        <v>NAVED</v>
      </c>
      <c r="O2229" s="50" t="str">
        <f>TRIM(UPPER(tbl_raw_data[[#This Row],[Outcome]]))</f>
        <v>APPROVE</v>
      </c>
      <c r="P2229" s="50" t="str">
        <f>TRIM(UPPER(tbl_raw_data[[#This Row],[Queue Name]]))</f>
        <v>CONSUMER POST BUREAU</v>
      </c>
      <c r="Q2229" s="50" t="str">
        <f>IF(tbl_raw_data[[#This Row],[Time taken in min]]&lt;=Settiings!$D$2,"SLA_MET","SLA_NOT_MET")</f>
        <v>SLA_MET</v>
      </c>
      <c r="R2229" s="94"/>
    </row>
    <row r="2230" spans="1:18" x14ac:dyDescent="0.3">
      <c r="A2230" s="14" t="s">
        <v>469</v>
      </c>
      <c r="B2230" s="15">
        <v>45137.53497685185</v>
      </c>
      <c r="C2230" s="21">
        <v>45137.542303240742</v>
      </c>
      <c r="D2230" s="18" t="s">
        <v>13</v>
      </c>
      <c r="E2230" s="18" t="s">
        <v>19</v>
      </c>
      <c r="F2230" s="18" t="s">
        <v>70</v>
      </c>
      <c r="G2230" s="18" t="s">
        <v>17</v>
      </c>
      <c r="H2230" s="80"/>
      <c r="I2230" s="48">
        <f>tbl_raw_data[[#This Row],[Date Actioned]]-tbl_raw_data[[#This Row],[Date Tagged]]</f>
        <v>7.3263888916699216E-3</v>
      </c>
      <c r="J2230" s="46">
        <f>HOUR(tbl_raw_data[[#This Row],[Time_taken]])*60+MINUTE(tbl_raw_data[[#This Row],[Time_taken]])+SECOND(tbl_raw_data[[#This Row],[Time_taken]])/60</f>
        <v>10.55</v>
      </c>
      <c r="K2230" s="52">
        <f>DATE(YEAR(tbl_raw_data[[#This Row],[Date Actioned]]),MONTH(tbl_raw_data[[#This Row],[Date Actioned]]),DAY(tbl_raw_data[[#This Row],[Date Actioned]]))</f>
        <v>45137</v>
      </c>
      <c r="L2230" s="50" t="str">
        <f>UPPER(TEXT(tbl_raw_data[[#This Row],[updated_date]],"MMMM"))</f>
        <v>JULY</v>
      </c>
      <c r="M2230" s="50" t="str">
        <f>"WEEK "&amp; IF(ROUNDUP(DAY(tbl_raw_data[[#This Row],[updated_date]])/7,0)=5,4,ROUNDUP(DAY(tbl_raw_data[[#This Row],[updated_date]])/7,0))</f>
        <v>WEEK 4</v>
      </c>
      <c r="N2230" s="50" t="str">
        <f>UPPER(VLOOKUP(tbl_raw_data[[#This Row],[Analyst]],Settiings!$A$2:$B$16,2,0))</f>
        <v>ASIF</v>
      </c>
      <c r="O2230" s="50" t="str">
        <f>TRIM(UPPER(tbl_raw_data[[#This Row],[Outcome]]))</f>
        <v>APPROVE</v>
      </c>
      <c r="P2230" s="50" t="str">
        <f>TRIM(UPPER(tbl_raw_data[[#This Row],[Queue Name]]))</f>
        <v>CONSUMER POST BUREAU</v>
      </c>
      <c r="Q2230" s="50" t="str">
        <f>IF(tbl_raw_data[[#This Row],[Time taken in min]]&lt;=Settiings!$D$2,"SLA_MET","SLA_NOT_MET")</f>
        <v>SLA_MET</v>
      </c>
      <c r="R2230" s="94"/>
    </row>
    <row r="2231" spans="1:18" x14ac:dyDescent="0.3">
      <c r="A2231" s="20" t="s">
        <v>470</v>
      </c>
      <c r="B2231" s="9">
        <v>45137.537094907406</v>
      </c>
      <c r="C2231" s="22">
        <v>45137.544328703705</v>
      </c>
      <c r="D2231" s="12" t="s">
        <v>13</v>
      </c>
      <c r="E2231" s="12" t="s">
        <v>19</v>
      </c>
      <c r="F2231" s="12" t="s">
        <v>53</v>
      </c>
      <c r="G2231" s="12" t="s">
        <v>17</v>
      </c>
      <c r="H2231" s="81"/>
      <c r="I2231" s="48">
        <f>tbl_raw_data[[#This Row],[Date Actioned]]-tbl_raw_data[[#This Row],[Date Tagged]]</f>
        <v>7.2337962992605753E-3</v>
      </c>
      <c r="J2231" s="46">
        <f>HOUR(tbl_raw_data[[#This Row],[Time_taken]])*60+MINUTE(tbl_raw_data[[#This Row],[Time_taken]])+SECOND(tbl_raw_data[[#This Row],[Time_taken]])/60</f>
        <v>10.416666666666666</v>
      </c>
      <c r="K2231" s="52">
        <f>DATE(YEAR(tbl_raw_data[[#This Row],[Date Actioned]]),MONTH(tbl_raw_data[[#This Row],[Date Actioned]]),DAY(tbl_raw_data[[#This Row],[Date Actioned]]))</f>
        <v>45137</v>
      </c>
      <c r="L2231" s="50" t="str">
        <f>UPPER(TEXT(tbl_raw_data[[#This Row],[updated_date]],"MMMM"))</f>
        <v>JULY</v>
      </c>
      <c r="M2231" s="50" t="str">
        <f>"WEEK "&amp; IF(ROUNDUP(DAY(tbl_raw_data[[#This Row],[updated_date]])/7,0)=5,4,ROUNDUP(DAY(tbl_raw_data[[#This Row],[updated_date]])/7,0))</f>
        <v>WEEK 4</v>
      </c>
      <c r="N2231" s="50" t="str">
        <f>UPPER(VLOOKUP(tbl_raw_data[[#This Row],[Analyst]],Settiings!$A$2:$B$16,2,0))</f>
        <v>NAVED</v>
      </c>
      <c r="O2231" s="50" t="str">
        <f>TRIM(UPPER(tbl_raw_data[[#This Row],[Outcome]]))</f>
        <v>APPROVE</v>
      </c>
      <c r="P2231" s="50" t="str">
        <f>TRIM(UPPER(tbl_raw_data[[#This Row],[Queue Name]]))</f>
        <v>CONSUMER POST BUREAU</v>
      </c>
      <c r="Q2231" s="50" t="str">
        <f>IF(tbl_raw_data[[#This Row],[Time taken in min]]&lt;=Settiings!$D$2,"SLA_MET","SLA_NOT_MET")</f>
        <v>SLA_MET</v>
      </c>
      <c r="R2231" s="94"/>
    </row>
    <row r="2232" spans="1:18" x14ac:dyDescent="0.3">
      <c r="A2232" s="23" t="s">
        <v>471</v>
      </c>
      <c r="B2232" s="15">
        <v>45137.537546296298</v>
      </c>
      <c r="C2232" s="21">
        <v>45137.546377314815</v>
      </c>
      <c r="D2232" s="18" t="s">
        <v>13</v>
      </c>
      <c r="E2232" s="18" t="s">
        <v>9</v>
      </c>
      <c r="F2232" s="18" t="s">
        <v>16</v>
      </c>
      <c r="G2232" s="18" t="s">
        <v>17</v>
      </c>
      <c r="H2232" s="80"/>
      <c r="I2232" s="48">
        <f>tbl_raw_data[[#This Row],[Date Actioned]]-tbl_raw_data[[#This Row],[Date Tagged]]</f>
        <v>8.8310185165028088E-3</v>
      </c>
      <c r="J2232" s="46">
        <f>HOUR(tbl_raw_data[[#This Row],[Time_taken]])*60+MINUTE(tbl_raw_data[[#This Row],[Time_taken]])+SECOND(tbl_raw_data[[#This Row],[Time_taken]])/60</f>
        <v>12.716666666666667</v>
      </c>
      <c r="K2232" s="52">
        <f>DATE(YEAR(tbl_raw_data[[#This Row],[Date Actioned]]),MONTH(tbl_raw_data[[#This Row],[Date Actioned]]),DAY(tbl_raw_data[[#This Row],[Date Actioned]]))</f>
        <v>45137</v>
      </c>
      <c r="L2232" s="50" t="str">
        <f>UPPER(TEXT(tbl_raw_data[[#This Row],[updated_date]],"MMMM"))</f>
        <v>JULY</v>
      </c>
      <c r="M2232" s="50" t="str">
        <f>"WEEK "&amp; IF(ROUNDUP(DAY(tbl_raw_data[[#This Row],[updated_date]])/7,0)=5,4,ROUNDUP(DAY(tbl_raw_data[[#This Row],[updated_date]])/7,0))</f>
        <v>WEEK 4</v>
      </c>
      <c r="N2232" s="50" t="str">
        <f>UPPER(VLOOKUP(tbl_raw_data[[#This Row],[Analyst]],Settiings!$A$2:$B$16,2,0))</f>
        <v>CAMROOON</v>
      </c>
      <c r="O2232" s="50" t="str">
        <f>TRIM(UPPER(tbl_raw_data[[#This Row],[Outcome]]))</f>
        <v>APPROVE</v>
      </c>
      <c r="P2232" s="50" t="str">
        <f>TRIM(UPPER(tbl_raw_data[[#This Row],[Queue Name]]))</f>
        <v>CONSUMER EXISTING</v>
      </c>
      <c r="Q2232" s="50" t="str">
        <f>IF(tbl_raw_data[[#This Row],[Time taken in min]]&lt;=Settiings!$D$2,"SLA_MET","SLA_NOT_MET")</f>
        <v>SLA_MET</v>
      </c>
      <c r="R2232" s="94"/>
    </row>
    <row r="2233" spans="1:18" x14ac:dyDescent="0.3">
      <c r="A2233" s="14" t="s">
        <v>472</v>
      </c>
      <c r="B2233" s="9">
        <v>45137.539826388886</v>
      </c>
      <c r="C2233" s="22">
        <v>45137.546898148146</v>
      </c>
      <c r="D2233" s="12" t="s">
        <v>13</v>
      </c>
      <c r="E2233" s="12" t="s">
        <v>9</v>
      </c>
      <c r="F2233" s="12" t="s">
        <v>70</v>
      </c>
      <c r="G2233" s="12" t="s">
        <v>128</v>
      </c>
      <c r="H2233" s="81"/>
      <c r="I2233" s="48">
        <f>tbl_raw_data[[#This Row],[Date Actioned]]-tbl_raw_data[[#This Row],[Date Tagged]]</f>
        <v>7.07175926072523E-3</v>
      </c>
      <c r="J2233" s="46">
        <f>HOUR(tbl_raw_data[[#This Row],[Time_taken]])*60+MINUTE(tbl_raw_data[[#This Row],[Time_taken]])+SECOND(tbl_raw_data[[#This Row],[Time_taken]])/60</f>
        <v>10.183333333333334</v>
      </c>
      <c r="K2233" s="52">
        <f>DATE(YEAR(tbl_raw_data[[#This Row],[Date Actioned]]),MONTH(tbl_raw_data[[#This Row],[Date Actioned]]),DAY(tbl_raw_data[[#This Row],[Date Actioned]]))</f>
        <v>45137</v>
      </c>
      <c r="L2233" s="50" t="str">
        <f>UPPER(TEXT(tbl_raw_data[[#This Row],[updated_date]],"MMMM"))</f>
        <v>JULY</v>
      </c>
      <c r="M2233" s="50" t="str">
        <f>"WEEK "&amp; IF(ROUNDUP(DAY(tbl_raw_data[[#This Row],[updated_date]])/7,0)=5,4,ROUNDUP(DAY(tbl_raw_data[[#This Row],[updated_date]])/7,0))</f>
        <v>WEEK 4</v>
      </c>
      <c r="N2233" s="50" t="str">
        <f>UPPER(VLOOKUP(tbl_raw_data[[#This Row],[Analyst]],Settiings!$A$2:$B$16,2,0))</f>
        <v>ASIF</v>
      </c>
      <c r="O2233" s="50" t="str">
        <f>TRIM(UPPER(tbl_raw_data[[#This Row],[Outcome]]))</f>
        <v>APPROVE</v>
      </c>
      <c r="P2233" s="50" t="str">
        <f>TRIM(UPPER(tbl_raw_data[[#This Row],[Queue Name]]))</f>
        <v>CONSUMER EXISTING</v>
      </c>
      <c r="Q2233" s="50" t="str">
        <f>IF(tbl_raw_data[[#This Row],[Time taken in min]]&lt;=Settiings!$D$2,"SLA_MET","SLA_NOT_MET")</f>
        <v>SLA_MET</v>
      </c>
      <c r="R2233" s="94"/>
    </row>
    <row r="2234" spans="1:18" x14ac:dyDescent="0.3">
      <c r="A2234" s="20" t="s">
        <v>476</v>
      </c>
      <c r="B2234" s="15">
        <v>45137.548414351855</v>
      </c>
      <c r="C2234" s="21">
        <v>45137.553888888891</v>
      </c>
      <c r="D2234" s="18" t="s">
        <v>13</v>
      </c>
      <c r="E2234" s="18" t="s">
        <v>47</v>
      </c>
      <c r="F2234" s="18" t="s">
        <v>16</v>
      </c>
      <c r="G2234" s="18" t="s">
        <v>41</v>
      </c>
      <c r="H2234" s="80"/>
      <c r="I2234" s="48">
        <f>tbl_raw_data[[#This Row],[Date Actioned]]-tbl_raw_data[[#This Row],[Date Tagged]]</f>
        <v>5.4745370362070389E-3</v>
      </c>
      <c r="J2234" s="46">
        <f>HOUR(tbl_raw_data[[#This Row],[Time_taken]])*60+MINUTE(tbl_raw_data[[#This Row],[Time_taken]])+SECOND(tbl_raw_data[[#This Row],[Time_taken]])/60</f>
        <v>7.8833333333333329</v>
      </c>
      <c r="K2234" s="52">
        <f>DATE(YEAR(tbl_raw_data[[#This Row],[Date Actioned]]),MONTH(tbl_raw_data[[#This Row],[Date Actioned]]),DAY(tbl_raw_data[[#This Row],[Date Actioned]]))</f>
        <v>45137</v>
      </c>
      <c r="L2234" s="50" t="str">
        <f>UPPER(TEXT(tbl_raw_data[[#This Row],[updated_date]],"MMMM"))</f>
        <v>JULY</v>
      </c>
      <c r="M2234" s="50" t="str">
        <f>"WEEK "&amp; IF(ROUNDUP(DAY(tbl_raw_data[[#This Row],[updated_date]])/7,0)=5,4,ROUNDUP(DAY(tbl_raw_data[[#This Row],[updated_date]])/7,0))</f>
        <v>WEEK 4</v>
      </c>
      <c r="N2234" s="50" t="str">
        <f>UPPER(VLOOKUP(tbl_raw_data[[#This Row],[Analyst]],Settiings!$A$2:$B$16,2,0))</f>
        <v>CAMROOON</v>
      </c>
      <c r="O2234" s="50" t="str">
        <f>TRIM(UPPER(tbl_raw_data[[#This Row],[Outcome]]))</f>
        <v>APPROVE</v>
      </c>
      <c r="P2234" s="50" t="str">
        <f>TRIM(UPPER(tbl_raw_data[[#This Row],[Queue Name]]))</f>
        <v>CONSUMER PRE BUREAU</v>
      </c>
      <c r="Q2234" s="50" t="str">
        <f>IF(tbl_raw_data[[#This Row],[Time taken in min]]&lt;=Settiings!$D$2,"SLA_MET","SLA_NOT_MET")</f>
        <v>SLA_MET</v>
      </c>
      <c r="R2234" s="94"/>
    </row>
    <row r="2235" spans="1:18" x14ac:dyDescent="0.3">
      <c r="A2235" s="23" t="s">
        <v>479</v>
      </c>
      <c r="B2235" s="9">
        <v>45137.550740740742</v>
      </c>
      <c r="C2235" s="22">
        <v>45137.559363425928</v>
      </c>
      <c r="D2235" s="12" t="s">
        <v>13</v>
      </c>
      <c r="E2235" s="12" t="s">
        <v>19</v>
      </c>
      <c r="F2235" s="12" t="s">
        <v>16</v>
      </c>
      <c r="G2235" s="12" t="s">
        <v>77</v>
      </c>
      <c r="H2235" s="81"/>
      <c r="I2235" s="48">
        <f>tbl_raw_data[[#This Row],[Date Actioned]]-tbl_raw_data[[#This Row],[Date Tagged]]</f>
        <v>8.6226851854007691E-3</v>
      </c>
      <c r="J2235" s="46">
        <f>HOUR(tbl_raw_data[[#This Row],[Time_taken]])*60+MINUTE(tbl_raw_data[[#This Row],[Time_taken]])+SECOND(tbl_raw_data[[#This Row],[Time_taken]])/60</f>
        <v>12.416666666666666</v>
      </c>
      <c r="K2235" s="52">
        <f>DATE(YEAR(tbl_raw_data[[#This Row],[Date Actioned]]),MONTH(tbl_raw_data[[#This Row],[Date Actioned]]),DAY(tbl_raw_data[[#This Row],[Date Actioned]]))</f>
        <v>45137</v>
      </c>
      <c r="L2235" s="50" t="str">
        <f>UPPER(TEXT(tbl_raw_data[[#This Row],[updated_date]],"MMMM"))</f>
        <v>JULY</v>
      </c>
      <c r="M2235" s="50" t="str">
        <f>"WEEK "&amp; IF(ROUNDUP(DAY(tbl_raw_data[[#This Row],[updated_date]])/7,0)=5,4,ROUNDUP(DAY(tbl_raw_data[[#This Row],[updated_date]])/7,0))</f>
        <v>WEEK 4</v>
      </c>
      <c r="N2235" s="50" t="str">
        <f>UPPER(VLOOKUP(tbl_raw_data[[#This Row],[Analyst]],Settiings!$A$2:$B$16,2,0))</f>
        <v>CAMROOON</v>
      </c>
      <c r="O2235" s="50" t="str">
        <f>TRIM(UPPER(tbl_raw_data[[#This Row],[Outcome]]))</f>
        <v>APPROVE</v>
      </c>
      <c r="P2235" s="50" t="str">
        <f>TRIM(UPPER(tbl_raw_data[[#This Row],[Queue Name]]))</f>
        <v>CONSUMER POST BUREAU</v>
      </c>
      <c r="Q2235" s="50" t="str">
        <f>IF(tbl_raw_data[[#This Row],[Time taken in min]]&lt;=Settiings!$D$2,"SLA_MET","SLA_NOT_MET")</f>
        <v>SLA_MET</v>
      </c>
      <c r="R2235" s="94"/>
    </row>
    <row r="2236" spans="1:18" x14ac:dyDescent="0.3">
      <c r="A2236" s="14" t="s">
        <v>482</v>
      </c>
      <c r="B2236" s="15">
        <v>45137.55846064815</v>
      </c>
      <c r="C2236" s="21">
        <v>45137.56318287037</v>
      </c>
      <c r="D2236" s="18" t="s">
        <v>13</v>
      </c>
      <c r="E2236" s="18" t="s">
        <v>9</v>
      </c>
      <c r="F2236" s="18" t="s">
        <v>24</v>
      </c>
      <c r="G2236" s="18" t="s">
        <v>17</v>
      </c>
      <c r="H2236" s="80"/>
      <c r="I2236" s="48">
        <f>tbl_raw_data[[#This Row],[Date Actioned]]-tbl_raw_data[[#This Row],[Date Tagged]]</f>
        <v>4.7222222201526165E-3</v>
      </c>
      <c r="J2236" s="46">
        <f>HOUR(tbl_raw_data[[#This Row],[Time_taken]])*60+MINUTE(tbl_raw_data[[#This Row],[Time_taken]])+SECOND(tbl_raw_data[[#This Row],[Time_taken]])/60</f>
        <v>6.8</v>
      </c>
      <c r="K2236" s="52">
        <f>DATE(YEAR(tbl_raw_data[[#This Row],[Date Actioned]]),MONTH(tbl_raw_data[[#This Row],[Date Actioned]]),DAY(tbl_raw_data[[#This Row],[Date Actioned]]))</f>
        <v>45137</v>
      </c>
      <c r="L2236" s="50" t="str">
        <f>UPPER(TEXT(tbl_raw_data[[#This Row],[updated_date]],"MMMM"))</f>
        <v>JULY</v>
      </c>
      <c r="M2236" s="50" t="str">
        <f>"WEEK "&amp; IF(ROUNDUP(DAY(tbl_raw_data[[#This Row],[updated_date]])/7,0)=5,4,ROUNDUP(DAY(tbl_raw_data[[#This Row],[updated_date]])/7,0))</f>
        <v>WEEK 4</v>
      </c>
      <c r="N2236" s="50" t="str">
        <f>UPPER(VLOOKUP(tbl_raw_data[[#This Row],[Analyst]],Settiings!$A$2:$B$16,2,0))</f>
        <v>QUADIR</v>
      </c>
      <c r="O2236" s="50" t="str">
        <f>TRIM(UPPER(tbl_raw_data[[#This Row],[Outcome]]))</f>
        <v>APPROVE</v>
      </c>
      <c r="P2236" s="50" t="str">
        <f>TRIM(UPPER(tbl_raw_data[[#This Row],[Queue Name]]))</f>
        <v>CONSUMER EXISTING</v>
      </c>
      <c r="Q2236" s="50" t="str">
        <f>IF(tbl_raw_data[[#This Row],[Time taken in min]]&lt;=Settiings!$D$2,"SLA_MET","SLA_NOT_MET")</f>
        <v>SLA_MET</v>
      </c>
      <c r="R2236" s="94"/>
    </row>
    <row r="2237" spans="1:18" x14ac:dyDescent="0.3">
      <c r="A2237" s="20" t="s">
        <v>483</v>
      </c>
      <c r="B2237" s="9">
        <v>45137.560393518521</v>
      </c>
      <c r="C2237" s="22">
        <v>45137.56763888889</v>
      </c>
      <c r="D2237" s="12" t="s">
        <v>13</v>
      </c>
      <c r="E2237" s="12" t="s">
        <v>9</v>
      </c>
      <c r="F2237" s="12" t="s">
        <v>16</v>
      </c>
      <c r="G2237" s="12" t="s">
        <v>128</v>
      </c>
      <c r="H2237" s="81"/>
      <c r="I2237" s="48">
        <f>tbl_raw_data[[#This Row],[Date Actioned]]-tbl_raw_data[[#This Row],[Date Tagged]]</f>
        <v>7.2453703687642701E-3</v>
      </c>
      <c r="J2237" s="46">
        <f>HOUR(tbl_raw_data[[#This Row],[Time_taken]])*60+MINUTE(tbl_raw_data[[#This Row],[Time_taken]])+SECOND(tbl_raw_data[[#This Row],[Time_taken]])/60</f>
        <v>10.433333333333334</v>
      </c>
      <c r="K2237" s="52">
        <f>DATE(YEAR(tbl_raw_data[[#This Row],[Date Actioned]]),MONTH(tbl_raw_data[[#This Row],[Date Actioned]]),DAY(tbl_raw_data[[#This Row],[Date Actioned]]))</f>
        <v>45137</v>
      </c>
      <c r="L2237" s="50" t="str">
        <f>UPPER(TEXT(tbl_raw_data[[#This Row],[updated_date]],"MMMM"))</f>
        <v>JULY</v>
      </c>
      <c r="M2237" s="50" t="str">
        <f>"WEEK "&amp; IF(ROUNDUP(DAY(tbl_raw_data[[#This Row],[updated_date]])/7,0)=5,4,ROUNDUP(DAY(tbl_raw_data[[#This Row],[updated_date]])/7,0))</f>
        <v>WEEK 4</v>
      </c>
      <c r="N2237" s="50" t="str">
        <f>UPPER(VLOOKUP(tbl_raw_data[[#This Row],[Analyst]],Settiings!$A$2:$B$16,2,0))</f>
        <v>CAMROOON</v>
      </c>
      <c r="O2237" s="50" t="str">
        <f>TRIM(UPPER(tbl_raw_data[[#This Row],[Outcome]]))</f>
        <v>APPROVE</v>
      </c>
      <c r="P2237" s="50" t="str">
        <f>TRIM(UPPER(tbl_raw_data[[#This Row],[Queue Name]]))</f>
        <v>CONSUMER EXISTING</v>
      </c>
      <c r="Q2237" s="50" t="str">
        <f>IF(tbl_raw_data[[#This Row],[Time taken in min]]&lt;=Settiings!$D$2,"SLA_MET","SLA_NOT_MET")</f>
        <v>SLA_MET</v>
      </c>
      <c r="R2237" s="94"/>
    </row>
    <row r="2238" spans="1:18" x14ac:dyDescent="0.3">
      <c r="A2238" s="23" t="s">
        <v>486</v>
      </c>
      <c r="B2238" s="9">
        <v>45137.564895833333</v>
      </c>
      <c r="C2238" s="22">
        <v>45137.572928240741</v>
      </c>
      <c r="D2238" s="12" t="s">
        <v>27</v>
      </c>
      <c r="E2238" s="12" t="s">
        <v>19</v>
      </c>
      <c r="F2238" s="12" t="s">
        <v>70</v>
      </c>
      <c r="G2238" s="12" t="s">
        <v>150</v>
      </c>
      <c r="H2238" s="81"/>
      <c r="I2238" s="48">
        <f>tbl_raw_data[[#This Row],[Date Actioned]]-tbl_raw_data[[#This Row],[Date Tagged]]</f>
        <v>8.0324074078816921E-3</v>
      </c>
      <c r="J2238" s="46">
        <f>HOUR(tbl_raw_data[[#This Row],[Time_taken]])*60+MINUTE(tbl_raw_data[[#This Row],[Time_taken]])+SECOND(tbl_raw_data[[#This Row],[Time_taken]])/60</f>
        <v>11.566666666666666</v>
      </c>
      <c r="K2238" s="52">
        <f>DATE(YEAR(tbl_raw_data[[#This Row],[Date Actioned]]),MONTH(tbl_raw_data[[#This Row],[Date Actioned]]),DAY(tbl_raw_data[[#This Row],[Date Actioned]]))</f>
        <v>45137</v>
      </c>
      <c r="L2238" s="50" t="str">
        <f>UPPER(TEXT(tbl_raw_data[[#This Row],[updated_date]],"MMMM"))</f>
        <v>JULY</v>
      </c>
      <c r="M2238" s="50" t="str">
        <f>"WEEK "&amp; IF(ROUNDUP(DAY(tbl_raw_data[[#This Row],[updated_date]])/7,0)=5,4,ROUNDUP(DAY(tbl_raw_data[[#This Row],[updated_date]])/7,0))</f>
        <v>WEEK 4</v>
      </c>
      <c r="N2238" s="50" t="str">
        <f>UPPER(VLOOKUP(tbl_raw_data[[#This Row],[Analyst]],Settiings!$A$2:$B$16,2,0))</f>
        <v>ASIF</v>
      </c>
      <c r="O2238" s="50" t="str">
        <f>TRIM(UPPER(tbl_raw_data[[#This Row],[Outcome]]))</f>
        <v>DECLINE</v>
      </c>
      <c r="P2238" s="50" t="str">
        <f>TRIM(UPPER(tbl_raw_data[[#This Row],[Queue Name]]))</f>
        <v>CONSUMER POST BUREAU</v>
      </c>
      <c r="Q2238" s="50" t="str">
        <f>IF(tbl_raw_data[[#This Row],[Time taken in min]]&lt;=Settiings!$D$2,"SLA_MET","SLA_NOT_MET")</f>
        <v>SLA_MET</v>
      </c>
      <c r="R2238" s="94"/>
    </row>
    <row r="2239" spans="1:18" x14ac:dyDescent="0.3">
      <c r="A2239" s="23" t="s">
        <v>487</v>
      </c>
      <c r="B2239" s="15">
        <v>45137.565370370372</v>
      </c>
      <c r="C2239" s="21">
        <v>45137.583020833335</v>
      </c>
      <c r="D2239" s="18" t="s">
        <v>13</v>
      </c>
      <c r="E2239" s="18" t="s">
        <v>19</v>
      </c>
      <c r="F2239" s="18" t="s">
        <v>16</v>
      </c>
      <c r="G2239" s="18" t="s">
        <v>41</v>
      </c>
      <c r="H2239" s="80"/>
      <c r="I2239" s="48">
        <f>tbl_raw_data[[#This Row],[Date Actioned]]-tbl_raw_data[[#This Row],[Date Tagged]]</f>
        <v>1.7650462963501923E-2</v>
      </c>
      <c r="J2239" s="46">
        <f>HOUR(tbl_raw_data[[#This Row],[Time_taken]])*60+MINUTE(tbl_raw_data[[#This Row],[Time_taken]])+SECOND(tbl_raw_data[[#This Row],[Time_taken]])/60</f>
        <v>25.416666666666668</v>
      </c>
      <c r="K2239" s="52">
        <f>DATE(YEAR(tbl_raw_data[[#This Row],[Date Actioned]]),MONTH(tbl_raw_data[[#This Row],[Date Actioned]]),DAY(tbl_raw_data[[#This Row],[Date Actioned]]))</f>
        <v>45137</v>
      </c>
      <c r="L2239" s="50" t="str">
        <f>UPPER(TEXT(tbl_raw_data[[#This Row],[updated_date]],"MMMM"))</f>
        <v>JULY</v>
      </c>
      <c r="M2239" s="50" t="str">
        <f>"WEEK "&amp; IF(ROUNDUP(DAY(tbl_raw_data[[#This Row],[updated_date]])/7,0)=5,4,ROUNDUP(DAY(tbl_raw_data[[#This Row],[updated_date]])/7,0))</f>
        <v>WEEK 4</v>
      </c>
      <c r="N2239" s="50" t="str">
        <f>UPPER(VLOOKUP(tbl_raw_data[[#This Row],[Analyst]],Settiings!$A$2:$B$16,2,0))</f>
        <v>CAMROOON</v>
      </c>
      <c r="O2239" s="50" t="str">
        <f>TRIM(UPPER(tbl_raw_data[[#This Row],[Outcome]]))</f>
        <v>APPROVE</v>
      </c>
      <c r="P2239" s="50" t="str">
        <f>TRIM(UPPER(tbl_raw_data[[#This Row],[Queue Name]]))</f>
        <v>CONSUMER POST BUREAU</v>
      </c>
      <c r="Q2239" s="50" t="str">
        <f>IF(tbl_raw_data[[#This Row],[Time taken in min]]&lt;=Settiings!$D$2,"SLA_MET","SLA_NOT_MET")</f>
        <v>SLA_NOT_MET</v>
      </c>
      <c r="R2239" s="94"/>
    </row>
    <row r="2240" spans="1:18" x14ac:dyDescent="0.3">
      <c r="A2240" s="14" t="s">
        <v>488</v>
      </c>
      <c r="B2240" s="9">
        <v>45137.569305555553</v>
      </c>
      <c r="C2240" s="22">
        <v>45137.576053240744</v>
      </c>
      <c r="D2240" s="12" t="s">
        <v>13</v>
      </c>
      <c r="E2240" s="12" t="s">
        <v>47</v>
      </c>
      <c r="F2240" s="12" t="s">
        <v>53</v>
      </c>
      <c r="G2240" s="12" t="s">
        <v>77</v>
      </c>
      <c r="H2240" s="81"/>
      <c r="I2240" s="48">
        <f>tbl_raw_data[[#This Row],[Date Actioned]]-tbl_raw_data[[#This Row],[Date Tagged]]</f>
        <v>6.7476851909304969E-3</v>
      </c>
      <c r="J2240" s="46">
        <f>HOUR(tbl_raw_data[[#This Row],[Time_taken]])*60+MINUTE(tbl_raw_data[[#This Row],[Time_taken]])+SECOND(tbl_raw_data[[#This Row],[Time_taken]])/60</f>
        <v>9.7166666666666668</v>
      </c>
      <c r="K2240" s="52">
        <f>DATE(YEAR(tbl_raw_data[[#This Row],[Date Actioned]]),MONTH(tbl_raw_data[[#This Row],[Date Actioned]]),DAY(tbl_raw_data[[#This Row],[Date Actioned]]))</f>
        <v>45137</v>
      </c>
      <c r="L2240" s="50" t="str">
        <f>UPPER(TEXT(tbl_raw_data[[#This Row],[updated_date]],"MMMM"))</f>
        <v>JULY</v>
      </c>
      <c r="M2240" s="50" t="str">
        <f>"WEEK "&amp; IF(ROUNDUP(DAY(tbl_raw_data[[#This Row],[updated_date]])/7,0)=5,4,ROUNDUP(DAY(tbl_raw_data[[#This Row],[updated_date]])/7,0))</f>
        <v>WEEK 4</v>
      </c>
      <c r="N2240" s="50" t="str">
        <f>UPPER(VLOOKUP(tbl_raw_data[[#This Row],[Analyst]],Settiings!$A$2:$B$16,2,0))</f>
        <v>NAVED</v>
      </c>
      <c r="O2240" s="50" t="str">
        <f>TRIM(UPPER(tbl_raw_data[[#This Row],[Outcome]]))</f>
        <v>APPROVE</v>
      </c>
      <c r="P2240" s="50" t="str">
        <f>TRIM(UPPER(tbl_raw_data[[#This Row],[Queue Name]]))</f>
        <v>CONSUMER PRE BUREAU</v>
      </c>
      <c r="Q2240" s="50" t="str">
        <f>IF(tbl_raw_data[[#This Row],[Time taken in min]]&lt;=Settiings!$D$2,"SLA_MET","SLA_NOT_MET")</f>
        <v>SLA_MET</v>
      </c>
      <c r="R2240" s="94"/>
    </row>
    <row r="2241" spans="1:18" x14ac:dyDescent="0.3">
      <c r="A2241" s="20" t="s">
        <v>490</v>
      </c>
      <c r="B2241" s="15">
        <v>45137.569861111115</v>
      </c>
      <c r="C2241" s="21">
        <v>45137.587025462963</v>
      </c>
      <c r="D2241" s="18" t="s">
        <v>13</v>
      </c>
      <c r="E2241" s="18" t="s">
        <v>9</v>
      </c>
      <c r="F2241" s="18" t="s">
        <v>50</v>
      </c>
      <c r="G2241" s="18" t="s">
        <v>17</v>
      </c>
      <c r="H2241" s="80"/>
      <c r="I2241" s="48">
        <f>tbl_raw_data[[#This Row],[Date Actioned]]-tbl_raw_data[[#This Row],[Date Tagged]]</f>
        <v>1.7164351847895887E-2</v>
      </c>
      <c r="J2241" s="46">
        <f>HOUR(tbl_raw_data[[#This Row],[Time_taken]])*60+MINUTE(tbl_raw_data[[#This Row],[Time_taken]])+SECOND(tbl_raw_data[[#This Row],[Time_taken]])/60</f>
        <v>24.716666666666665</v>
      </c>
      <c r="K2241" s="52">
        <f>DATE(YEAR(tbl_raw_data[[#This Row],[Date Actioned]]),MONTH(tbl_raw_data[[#This Row],[Date Actioned]]),DAY(tbl_raw_data[[#This Row],[Date Actioned]]))</f>
        <v>45137</v>
      </c>
      <c r="L2241" s="50" t="str">
        <f>UPPER(TEXT(tbl_raw_data[[#This Row],[updated_date]],"MMMM"))</f>
        <v>JULY</v>
      </c>
      <c r="M2241" s="50" t="str">
        <f>"WEEK "&amp; IF(ROUNDUP(DAY(tbl_raw_data[[#This Row],[updated_date]])/7,0)=5,4,ROUNDUP(DAY(tbl_raw_data[[#This Row],[updated_date]])/7,0))</f>
        <v>WEEK 4</v>
      </c>
      <c r="N2241" s="50" t="str">
        <f>UPPER(VLOOKUP(tbl_raw_data[[#This Row],[Analyst]],Settiings!$A$2:$B$16,2,0))</f>
        <v>SHAHID</v>
      </c>
      <c r="O2241" s="50" t="str">
        <f>TRIM(UPPER(tbl_raw_data[[#This Row],[Outcome]]))</f>
        <v>APPROVE</v>
      </c>
      <c r="P2241" s="50" t="str">
        <f>TRIM(UPPER(tbl_raw_data[[#This Row],[Queue Name]]))</f>
        <v>CONSUMER EXISTING</v>
      </c>
      <c r="Q2241" s="50" t="str">
        <f>IF(tbl_raw_data[[#This Row],[Time taken in min]]&lt;=Settiings!$D$2,"SLA_MET","SLA_NOT_MET")</f>
        <v>SLA_NOT_MET</v>
      </c>
      <c r="R2241" s="94"/>
    </row>
    <row r="2242" spans="1:18" x14ac:dyDescent="0.3">
      <c r="A2242" s="23" t="s">
        <v>492</v>
      </c>
      <c r="B2242" s="9">
        <v>45137.571296296293</v>
      </c>
      <c r="C2242" s="22">
        <v>45137.582349537035</v>
      </c>
      <c r="D2242" s="12" t="s">
        <v>13</v>
      </c>
      <c r="E2242" s="12" t="s">
        <v>9</v>
      </c>
      <c r="F2242" s="12" t="s">
        <v>70</v>
      </c>
      <c r="G2242" s="12" t="s">
        <v>17</v>
      </c>
      <c r="H2242" s="81"/>
      <c r="I2242" s="48">
        <f>tbl_raw_data[[#This Row],[Date Actioned]]-tbl_raw_data[[#This Row],[Date Tagged]]</f>
        <v>1.1053240741603076E-2</v>
      </c>
      <c r="J2242" s="46">
        <f>HOUR(tbl_raw_data[[#This Row],[Time_taken]])*60+MINUTE(tbl_raw_data[[#This Row],[Time_taken]])+SECOND(tbl_raw_data[[#This Row],[Time_taken]])/60</f>
        <v>15.916666666666666</v>
      </c>
      <c r="K2242" s="52">
        <f>DATE(YEAR(tbl_raw_data[[#This Row],[Date Actioned]]),MONTH(tbl_raw_data[[#This Row],[Date Actioned]]),DAY(tbl_raw_data[[#This Row],[Date Actioned]]))</f>
        <v>45137</v>
      </c>
      <c r="L2242" s="50" t="str">
        <f>UPPER(TEXT(tbl_raw_data[[#This Row],[updated_date]],"MMMM"))</f>
        <v>JULY</v>
      </c>
      <c r="M2242" s="50" t="str">
        <f>"WEEK "&amp; IF(ROUNDUP(DAY(tbl_raw_data[[#This Row],[updated_date]])/7,0)=5,4,ROUNDUP(DAY(tbl_raw_data[[#This Row],[updated_date]])/7,0))</f>
        <v>WEEK 4</v>
      </c>
      <c r="N2242" s="50" t="str">
        <f>UPPER(VLOOKUP(tbl_raw_data[[#This Row],[Analyst]],Settiings!$A$2:$B$16,2,0))</f>
        <v>ASIF</v>
      </c>
      <c r="O2242" s="50" t="str">
        <f>TRIM(UPPER(tbl_raw_data[[#This Row],[Outcome]]))</f>
        <v>APPROVE</v>
      </c>
      <c r="P2242" s="50" t="str">
        <f>TRIM(UPPER(tbl_raw_data[[#This Row],[Queue Name]]))</f>
        <v>CONSUMER EXISTING</v>
      </c>
      <c r="Q2242" s="50" t="str">
        <f>IF(tbl_raw_data[[#This Row],[Time taken in min]]&lt;=Settiings!$D$2,"SLA_MET","SLA_NOT_MET")</f>
        <v>SLA_MET</v>
      </c>
      <c r="R2242" s="94"/>
    </row>
    <row r="2243" spans="1:18" x14ac:dyDescent="0.3">
      <c r="A2243" s="14" t="s">
        <v>494</v>
      </c>
      <c r="B2243" s="15">
        <v>45137.571481481478</v>
      </c>
      <c r="C2243" s="21">
        <v>45137.583749999998</v>
      </c>
      <c r="D2243" s="18" t="s">
        <v>13</v>
      </c>
      <c r="E2243" s="18" t="s">
        <v>19</v>
      </c>
      <c r="F2243" s="18" t="s">
        <v>24</v>
      </c>
      <c r="G2243" s="18" t="s">
        <v>77</v>
      </c>
      <c r="H2243" s="80"/>
      <c r="I2243" s="48">
        <f>tbl_raw_data[[#This Row],[Date Actioned]]-tbl_raw_data[[#This Row],[Date Tagged]]</f>
        <v>1.226851851970423E-2</v>
      </c>
      <c r="J2243" s="46">
        <f>HOUR(tbl_raw_data[[#This Row],[Time_taken]])*60+MINUTE(tbl_raw_data[[#This Row],[Time_taken]])+SECOND(tbl_raw_data[[#This Row],[Time_taken]])/60</f>
        <v>17.666666666666668</v>
      </c>
      <c r="K2243" s="52">
        <f>DATE(YEAR(tbl_raw_data[[#This Row],[Date Actioned]]),MONTH(tbl_raw_data[[#This Row],[Date Actioned]]),DAY(tbl_raw_data[[#This Row],[Date Actioned]]))</f>
        <v>45137</v>
      </c>
      <c r="L2243" s="50" t="str">
        <f>UPPER(TEXT(tbl_raw_data[[#This Row],[updated_date]],"MMMM"))</f>
        <v>JULY</v>
      </c>
      <c r="M2243" s="50" t="str">
        <f>"WEEK "&amp; IF(ROUNDUP(DAY(tbl_raw_data[[#This Row],[updated_date]])/7,0)=5,4,ROUNDUP(DAY(tbl_raw_data[[#This Row],[updated_date]])/7,0))</f>
        <v>WEEK 4</v>
      </c>
      <c r="N2243" s="50" t="str">
        <f>UPPER(VLOOKUP(tbl_raw_data[[#This Row],[Analyst]],Settiings!$A$2:$B$16,2,0))</f>
        <v>QUADIR</v>
      </c>
      <c r="O2243" s="50" t="str">
        <f>TRIM(UPPER(tbl_raw_data[[#This Row],[Outcome]]))</f>
        <v>APPROVE</v>
      </c>
      <c r="P2243" s="50" t="str">
        <f>TRIM(UPPER(tbl_raw_data[[#This Row],[Queue Name]]))</f>
        <v>CONSUMER POST BUREAU</v>
      </c>
      <c r="Q2243" s="50" t="str">
        <f>IF(tbl_raw_data[[#This Row],[Time taken in min]]&lt;=Settiings!$D$2,"SLA_MET","SLA_NOT_MET")</f>
        <v>SLA_MET</v>
      </c>
      <c r="R2243" s="94"/>
    </row>
    <row r="2244" spans="1:18" x14ac:dyDescent="0.3">
      <c r="A2244" s="20" t="s">
        <v>495</v>
      </c>
      <c r="B2244" s="9">
        <v>45137.573136574072</v>
      </c>
      <c r="C2244" s="22">
        <v>45137.585381944446</v>
      </c>
      <c r="D2244" s="12" t="s">
        <v>13</v>
      </c>
      <c r="E2244" s="12" t="s">
        <v>19</v>
      </c>
      <c r="F2244" s="12" t="s">
        <v>70</v>
      </c>
      <c r="G2244" s="12" t="s">
        <v>77</v>
      </c>
      <c r="H2244" s="81"/>
      <c r="I2244" s="48">
        <f>tbl_raw_data[[#This Row],[Date Actioned]]-tbl_raw_data[[#This Row],[Date Tagged]]</f>
        <v>1.2245370373420883E-2</v>
      </c>
      <c r="J2244" s="46">
        <f>HOUR(tbl_raw_data[[#This Row],[Time_taken]])*60+MINUTE(tbl_raw_data[[#This Row],[Time_taken]])+SECOND(tbl_raw_data[[#This Row],[Time_taken]])/60</f>
        <v>17.633333333333333</v>
      </c>
      <c r="K2244" s="52">
        <f>DATE(YEAR(tbl_raw_data[[#This Row],[Date Actioned]]),MONTH(tbl_raw_data[[#This Row],[Date Actioned]]),DAY(tbl_raw_data[[#This Row],[Date Actioned]]))</f>
        <v>45137</v>
      </c>
      <c r="L2244" s="50" t="str">
        <f>UPPER(TEXT(tbl_raw_data[[#This Row],[updated_date]],"MMMM"))</f>
        <v>JULY</v>
      </c>
      <c r="M2244" s="50" t="str">
        <f>"WEEK "&amp; IF(ROUNDUP(DAY(tbl_raw_data[[#This Row],[updated_date]])/7,0)=5,4,ROUNDUP(DAY(tbl_raw_data[[#This Row],[updated_date]])/7,0))</f>
        <v>WEEK 4</v>
      </c>
      <c r="N2244" s="50" t="str">
        <f>UPPER(VLOOKUP(tbl_raw_data[[#This Row],[Analyst]],Settiings!$A$2:$B$16,2,0))</f>
        <v>ASIF</v>
      </c>
      <c r="O2244" s="50" t="str">
        <f>TRIM(UPPER(tbl_raw_data[[#This Row],[Outcome]]))</f>
        <v>APPROVE</v>
      </c>
      <c r="P2244" s="50" t="str">
        <f>TRIM(UPPER(tbl_raw_data[[#This Row],[Queue Name]]))</f>
        <v>CONSUMER POST BUREAU</v>
      </c>
      <c r="Q2244" s="50" t="str">
        <f>IF(tbl_raw_data[[#This Row],[Time taken in min]]&lt;=Settiings!$D$2,"SLA_MET","SLA_NOT_MET")</f>
        <v>SLA_MET</v>
      </c>
      <c r="R2244" s="94"/>
    </row>
    <row r="2245" spans="1:18" x14ac:dyDescent="0.3">
      <c r="A2245" s="23" t="s">
        <v>496</v>
      </c>
      <c r="B2245" s="15">
        <v>45137.576874999999</v>
      </c>
      <c r="C2245" s="21">
        <v>45137.591412037036</v>
      </c>
      <c r="D2245" s="18" t="s">
        <v>13</v>
      </c>
      <c r="E2245" s="18" t="s">
        <v>19</v>
      </c>
      <c r="F2245" s="18" t="s">
        <v>16</v>
      </c>
      <c r="G2245" s="18" t="s">
        <v>77</v>
      </c>
      <c r="H2245" s="80"/>
      <c r="I2245" s="48">
        <f>tbl_raw_data[[#This Row],[Date Actioned]]-tbl_raw_data[[#This Row],[Date Tagged]]</f>
        <v>1.4537037037371192E-2</v>
      </c>
      <c r="J2245" s="46">
        <f>HOUR(tbl_raw_data[[#This Row],[Time_taken]])*60+MINUTE(tbl_raw_data[[#This Row],[Time_taken]])+SECOND(tbl_raw_data[[#This Row],[Time_taken]])/60</f>
        <v>20.933333333333334</v>
      </c>
      <c r="K2245" s="52">
        <f>DATE(YEAR(tbl_raw_data[[#This Row],[Date Actioned]]),MONTH(tbl_raw_data[[#This Row],[Date Actioned]]),DAY(tbl_raw_data[[#This Row],[Date Actioned]]))</f>
        <v>45137</v>
      </c>
      <c r="L2245" s="50" t="str">
        <f>UPPER(TEXT(tbl_raw_data[[#This Row],[updated_date]],"MMMM"))</f>
        <v>JULY</v>
      </c>
      <c r="M2245" s="50" t="str">
        <f>"WEEK "&amp; IF(ROUNDUP(DAY(tbl_raw_data[[#This Row],[updated_date]])/7,0)=5,4,ROUNDUP(DAY(tbl_raw_data[[#This Row],[updated_date]])/7,0))</f>
        <v>WEEK 4</v>
      </c>
      <c r="N2245" s="50" t="str">
        <f>UPPER(VLOOKUP(tbl_raw_data[[#This Row],[Analyst]],Settiings!$A$2:$B$16,2,0))</f>
        <v>CAMROOON</v>
      </c>
      <c r="O2245" s="50" t="str">
        <f>TRIM(UPPER(tbl_raw_data[[#This Row],[Outcome]]))</f>
        <v>APPROVE</v>
      </c>
      <c r="P2245" s="50" t="str">
        <f>TRIM(UPPER(tbl_raw_data[[#This Row],[Queue Name]]))</f>
        <v>CONSUMER POST BUREAU</v>
      </c>
      <c r="Q2245" s="50" t="str">
        <f>IF(tbl_raw_data[[#This Row],[Time taken in min]]&lt;=Settiings!$D$2,"SLA_MET","SLA_NOT_MET")</f>
        <v>SLA_NOT_MET</v>
      </c>
      <c r="R2245" s="94"/>
    </row>
    <row r="2246" spans="1:18" x14ac:dyDescent="0.3">
      <c r="A2246" s="14" t="s">
        <v>497</v>
      </c>
      <c r="B2246" s="9">
        <v>45137.578946759262</v>
      </c>
      <c r="C2246" s="22">
        <v>45137.589212962965</v>
      </c>
      <c r="D2246" s="12" t="s">
        <v>13</v>
      </c>
      <c r="E2246" s="12" t="s">
        <v>9</v>
      </c>
      <c r="F2246" s="12" t="s">
        <v>24</v>
      </c>
      <c r="G2246" s="12" t="s">
        <v>17</v>
      </c>
      <c r="H2246" s="81"/>
      <c r="I2246" s="48">
        <f>tbl_raw_data[[#This Row],[Date Actioned]]-tbl_raw_data[[#This Row],[Date Tagged]]</f>
        <v>1.0266203702485655E-2</v>
      </c>
      <c r="J2246" s="46">
        <f>HOUR(tbl_raw_data[[#This Row],[Time_taken]])*60+MINUTE(tbl_raw_data[[#This Row],[Time_taken]])+SECOND(tbl_raw_data[[#This Row],[Time_taken]])/60</f>
        <v>14.783333333333333</v>
      </c>
      <c r="K2246" s="52">
        <f>DATE(YEAR(tbl_raw_data[[#This Row],[Date Actioned]]),MONTH(tbl_raw_data[[#This Row],[Date Actioned]]),DAY(tbl_raw_data[[#This Row],[Date Actioned]]))</f>
        <v>45137</v>
      </c>
      <c r="L2246" s="50" t="str">
        <f>UPPER(TEXT(tbl_raw_data[[#This Row],[updated_date]],"MMMM"))</f>
        <v>JULY</v>
      </c>
      <c r="M2246" s="50" t="str">
        <f>"WEEK "&amp; IF(ROUNDUP(DAY(tbl_raw_data[[#This Row],[updated_date]])/7,0)=5,4,ROUNDUP(DAY(tbl_raw_data[[#This Row],[updated_date]])/7,0))</f>
        <v>WEEK 4</v>
      </c>
      <c r="N2246" s="50" t="str">
        <f>UPPER(VLOOKUP(tbl_raw_data[[#This Row],[Analyst]],Settiings!$A$2:$B$16,2,0))</f>
        <v>QUADIR</v>
      </c>
      <c r="O2246" s="50" t="str">
        <f>TRIM(UPPER(tbl_raw_data[[#This Row],[Outcome]]))</f>
        <v>APPROVE</v>
      </c>
      <c r="P2246" s="50" t="str">
        <f>TRIM(UPPER(tbl_raw_data[[#This Row],[Queue Name]]))</f>
        <v>CONSUMER EXISTING</v>
      </c>
      <c r="Q2246" s="50" t="str">
        <f>IF(tbl_raw_data[[#This Row],[Time taken in min]]&lt;=Settiings!$D$2,"SLA_MET","SLA_NOT_MET")</f>
        <v>SLA_MET</v>
      </c>
      <c r="R2246" s="94"/>
    </row>
    <row r="2247" spans="1:18" x14ac:dyDescent="0.3">
      <c r="A2247" s="20" t="s">
        <v>498</v>
      </c>
      <c r="B2247" s="15">
        <v>45137.580231481479</v>
      </c>
      <c r="C2247" s="21">
        <v>45137.59511574074</v>
      </c>
      <c r="D2247" s="18" t="s">
        <v>13</v>
      </c>
      <c r="E2247" s="18" t="s">
        <v>9</v>
      </c>
      <c r="F2247" s="18" t="s">
        <v>70</v>
      </c>
      <c r="G2247" s="18" t="s">
        <v>17</v>
      </c>
      <c r="H2247" s="80"/>
      <c r="I2247" s="48">
        <f>tbl_raw_data[[#This Row],[Date Actioned]]-tbl_raw_data[[#This Row],[Date Tagged]]</f>
        <v>1.488425926072523E-2</v>
      </c>
      <c r="J2247" s="46">
        <f>HOUR(tbl_raw_data[[#This Row],[Time_taken]])*60+MINUTE(tbl_raw_data[[#This Row],[Time_taken]])+SECOND(tbl_raw_data[[#This Row],[Time_taken]])/60</f>
        <v>21.433333333333334</v>
      </c>
      <c r="K2247" s="52">
        <f>DATE(YEAR(tbl_raw_data[[#This Row],[Date Actioned]]),MONTH(tbl_raw_data[[#This Row],[Date Actioned]]),DAY(tbl_raw_data[[#This Row],[Date Actioned]]))</f>
        <v>45137</v>
      </c>
      <c r="L2247" s="50" t="str">
        <f>UPPER(TEXT(tbl_raw_data[[#This Row],[updated_date]],"MMMM"))</f>
        <v>JULY</v>
      </c>
      <c r="M2247" s="50" t="str">
        <f>"WEEK "&amp; IF(ROUNDUP(DAY(tbl_raw_data[[#This Row],[updated_date]])/7,0)=5,4,ROUNDUP(DAY(tbl_raw_data[[#This Row],[updated_date]])/7,0))</f>
        <v>WEEK 4</v>
      </c>
      <c r="N2247" s="50" t="str">
        <f>UPPER(VLOOKUP(tbl_raw_data[[#This Row],[Analyst]],Settiings!$A$2:$B$16,2,0))</f>
        <v>ASIF</v>
      </c>
      <c r="O2247" s="50" t="str">
        <f>TRIM(UPPER(tbl_raw_data[[#This Row],[Outcome]]))</f>
        <v>APPROVE</v>
      </c>
      <c r="P2247" s="50" t="str">
        <f>TRIM(UPPER(tbl_raw_data[[#This Row],[Queue Name]]))</f>
        <v>CONSUMER EXISTING</v>
      </c>
      <c r="Q2247" s="50" t="str">
        <f>IF(tbl_raw_data[[#This Row],[Time taken in min]]&lt;=Settiings!$D$2,"SLA_MET","SLA_NOT_MET")</f>
        <v>SLA_NOT_MET</v>
      </c>
      <c r="R2247" s="94"/>
    </row>
    <row r="2248" spans="1:18" x14ac:dyDescent="0.3">
      <c r="A2248" s="14" t="s">
        <v>499</v>
      </c>
      <c r="B2248" s="15">
        <v>45137.580949074072</v>
      </c>
      <c r="C2248" s="21">
        <v>45137.591226851851</v>
      </c>
      <c r="D2248" s="18" t="s">
        <v>27</v>
      </c>
      <c r="E2248" s="18" t="s">
        <v>47</v>
      </c>
      <c r="F2248" s="18" t="s">
        <v>53</v>
      </c>
      <c r="G2248" s="18" t="s">
        <v>166</v>
      </c>
      <c r="H2248" s="80"/>
      <c r="I2248" s="48">
        <f>tbl_raw_data[[#This Row],[Date Actioned]]-tbl_raw_data[[#This Row],[Date Tagged]]</f>
        <v>1.0277777779265307E-2</v>
      </c>
      <c r="J2248" s="46">
        <f>HOUR(tbl_raw_data[[#This Row],[Time_taken]])*60+MINUTE(tbl_raw_data[[#This Row],[Time_taken]])+SECOND(tbl_raw_data[[#This Row],[Time_taken]])/60</f>
        <v>14.8</v>
      </c>
      <c r="K2248" s="52">
        <f>DATE(YEAR(tbl_raw_data[[#This Row],[Date Actioned]]),MONTH(tbl_raw_data[[#This Row],[Date Actioned]]),DAY(tbl_raw_data[[#This Row],[Date Actioned]]))</f>
        <v>45137</v>
      </c>
      <c r="L2248" s="50" t="str">
        <f>UPPER(TEXT(tbl_raw_data[[#This Row],[updated_date]],"MMMM"))</f>
        <v>JULY</v>
      </c>
      <c r="M2248" s="50" t="str">
        <f>"WEEK "&amp; IF(ROUNDUP(DAY(tbl_raw_data[[#This Row],[updated_date]])/7,0)=5,4,ROUNDUP(DAY(tbl_raw_data[[#This Row],[updated_date]])/7,0))</f>
        <v>WEEK 4</v>
      </c>
      <c r="N2248" s="50" t="str">
        <f>UPPER(VLOOKUP(tbl_raw_data[[#This Row],[Analyst]],Settiings!$A$2:$B$16,2,0))</f>
        <v>NAVED</v>
      </c>
      <c r="O2248" s="50" t="str">
        <f>TRIM(UPPER(tbl_raw_data[[#This Row],[Outcome]]))</f>
        <v>DECLINE</v>
      </c>
      <c r="P2248" s="50" t="str">
        <f>TRIM(UPPER(tbl_raw_data[[#This Row],[Queue Name]]))</f>
        <v>CONSUMER PRE BUREAU</v>
      </c>
      <c r="Q2248" s="50" t="str">
        <f>IF(tbl_raw_data[[#This Row],[Time taken in min]]&lt;=Settiings!$D$2,"SLA_MET","SLA_NOT_MET")</f>
        <v>SLA_MET</v>
      </c>
      <c r="R2248" s="94"/>
    </row>
    <row r="2249" spans="1:18" x14ac:dyDescent="0.3">
      <c r="A2249" s="23" t="s">
        <v>501</v>
      </c>
      <c r="B2249" s="9">
        <v>45137.582384259258</v>
      </c>
      <c r="C2249" s="24">
        <v>45137.587650462963</v>
      </c>
      <c r="D2249" s="25" t="s">
        <v>17</v>
      </c>
      <c r="E2249" s="12" t="s">
        <v>9</v>
      </c>
      <c r="F2249" s="25" t="s">
        <v>50</v>
      </c>
      <c r="G2249" s="13"/>
      <c r="H2249" s="78"/>
      <c r="I2249" s="48">
        <f>tbl_raw_data[[#This Row],[Date Actioned]]-tbl_raw_data[[#This Row],[Date Tagged]]</f>
        <v>5.2662037051049992E-3</v>
      </c>
      <c r="J2249" s="46">
        <f>HOUR(tbl_raw_data[[#This Row],[Time_taken]])*60+MINUTE(tbl_raw_data[[#This Row],[Time_taken]])+SECOND(tbl_raw_data[[#This Row],[Time_taken]])/60</f>
        <v>7.583333333333333</v>
      </c>
      <c r="K2249" s="52">
        <f>DATE(YEAR(tbl_raw_data[[#This Row],[Date Actioned]]),MONTH(tbl_raw_data[[#This Row],[Date Actioned]]),DAY(tbl_raw_data[[#This Row],[Date Actioned]]))</f>
        <v>45137</v>
      </c>
      <c r="L2249" s="50" t="str">
        <f>UPPER(TEXT(tbl_raw_data[[#This Row],[updated_date]],"MMMM"))</f>
        <v>JULY</v>
      </c>
      <c r="M2249" s="50" t="str">
        <f>"WEEK "&amp; IF(ROUNDUP(DAY(tbl_raw_data[[#This Row],[updated_date]])/7,0)=5,4,ROUNDUP(DAY(tbl_raw_data[[#This Row],[updated_date]])/7,0))</f>
        <v>WEEK 4</v>
      </c>
      <c r="N2249" s="50" t="str">
        <f>UPPER(VLOOKUP(tbl_raw_data[[#This Row],[Analyst]],Settiings!$A$2:$B$16,2,0))</f>
        <v>SHAHID</v>
      </c>
      <c r="O2249" s="50" t="str">
        <f>TRIM(UPPER(tbl_raw_data[[#This Row],[Outcome]]))</f>
        <v>APPROVE</v>
      </c>
      <c r="P2249" s="50" t="str">
        <f>TRIM(UPPER(tbl_raw_data[[#This Row],[Queue Name]]))</f>
        <v>CONSUMER EXISTING</v>
      </c>
      <c r="Q2249" s="50" t="str">
        <f>IF(tbl_raw_data[[#This Row],[Time taken in min]]&lt;=Settiings!$D$2,"SLA_MET","SLA_NOT_MET")</f>
        <v>SLA_MET</v>
      </c>
      <c r="R2249" s="94"/>
    </row>
    <row r="2250" spans="1:18" x14ac:dyDescent="0.3">
      <c r="A2250" s="14" t="s">
        <v>502</v>
      </c>
      <c r="B2250" s="15">
        <v>45137.583240740743</v>
      </c>
      <c r="C2250" s="16">
        <v>45137.595034722224</v>
      </c>
      <c r="D2250" s="17" t="s">
        <v>17</v>
      </c>
      <c r="E2250" s="18" t="s">
        <v>19</v>
      </c>
      <c r="F2250" s="17" t="s">
        <v>50</v>
      </c>
      <c r="G2250" s="19"/>
      <c r="H2250" s="79"/>
      <c r="I2250" s="48">
        <f>tbl_raw_data[[#This Row],[Date Actioned]]-tbl_raw_data[[#This Row],[Date Tagged]]</f>
        <v>1.1793981480877846E-2</v>
      </c>
      <c r="J2250" s="46">
        <f>HOUR(tbl_raw_data[[#This Row],[Time_taken]])*60+MINUTE(tbl_raw_data[[#This Row],[Time_taken]])+SECOND(tbl_raw_data[[#This Row],[Time_taken]])/60</f>
        <v>16.983333333333334</v>
      </c>
      <c r="K2250" s="52">
        <f>DATE(YEAR(tbl_raw_data[[#This Row],[Date Actioned]]),MONTH(tbl_raw_data[[#This Row],[Date Actioned]]),DAY(tbl_raw_data[[#This Row],[Date Actioned]]))</f>
        <v>45137</v>
      </c>
      <c r="L2250" s="50" t="str">
        <f>UPPER(TEXT(tbl_raw_data[[#This Row],[updated_date]],"MMMM"))</f>
        <v>JULY</v>
      </c>
      <c r="M2250" s="50" t="str">
        <f>"WEEK "&amp; IF(ROUNDUP(DAY(tbl_raw_data[[#This Row],[updated_date]])/7,0)=5,4,ROUNDUP(DAY(tbl_raw_data[[#This Row],[updated_date]])/7,0))</f>
        <v>WEEK 4</v>
      </c>
      <c r="N2250" s="50" t="str">
        <f>UPPER(VLOOKUP(tbl_raw_data[[#This Row],[Analyst]],Settiings!$A$2:$B$16,2,0))</f>
        <v>SHAHID</v>
      </c>
      <c r="O2250" s="50" t="str">
        <f>TRIM(UPPER(tbl_raw_data[[#This Row],[Outcome]]))</f>
        <v>APPROVE</v>
      </c>
      <c r="P2250" s="50" t="str">
        <f>TRIM(UPPER(tbl_raw_data[[#This Row],[Queue Name]]))</f>
        <v>CONSUMER POST BUREAU</v>
      </c>
      <c r="Q2250" s="50" t="str">
        <f>IF(tbl_raw_data[[#This Row],[Time taken in min]]&lt;=Settiings!$D$2,"SLA_MET","SLA_NOT_MET")</f>
        <v>SLA_MET</v>
      </c>
      <c r="R2250" s="94"/>
    </row>
    <row r="2251" spans="1:18" x14ac:dyDescent="0.3">
      <c r="A2251" s="20" t="s">
        <v>503</v>
      </c>
      <c r="B2251" s="9">
        <v>45137.585682870369</v>
      </c>
      <c r="C2251" s="22">
        <v>45137.597650462965</v>
      </c>
      <c r="D2251" s="12" t="s">
        <v>13</v>
      </c>
      <c r="E2251" s="12" t="s">
        <v>9</v>
      </c>
      <c r="F2251" s="12" t="s">
        <v>53</v>
      </c>
      <c r="G2251" s="12" t="s">
        <v>17</v>
      </c>
      <c r="H2251" s="81"/>
      <c r="I2251" s="48">
        <f>tbl_raw_data[[#This Row],[Date Actioned]]-tbl_raw_data[[#This Row],[Date Tagged]]</f>
        <v>1.1967592596192844E-2</v>
      </c>
      <c r="J2251" s="46">
        <f>HOUR(tbl_raw_data[[#This Row],[Time_taken]])*60+MINUTE(tbl_raw_data[[#This Row],[Time_taken]])+SECOND(tbl_raw_data[[#This Row],[Time_taken]])/60</f>
        <v>17.233333333333334</v>
      </c>
      <c r="K2251" s="52">
        <f>DATE(YEAR(tbl_raw_data[[#This Row],[Date Actioned]]),MONTH(tbl_raw_data[[#This Row],[Date Actioned]]),DAY(tbl_raw_data[[#This Row],[Date Actioned]]))</f>
        <v>45137</v>
      </c>
      <c r="L2251" s="50" t="str">
        <f>UPPER(TEXT(tbl_raw_data[[#This Row],[updated_date]],"MMMM"))</f>
        <v>JULY</v>
      </c>
      <c r="M2251" s="50" t="str">
        <f>"WEEK "&amp; IF(ROUNDUP(DAY(tbl_raw_data[[#This Row],[updated_date]])/7,0)=5,4,ROUNDUP(DAY(tbl_raw_data[[#This Row],[updated_date]])/7,0))</f>
        <v>WEEK 4</v>
      </c>
      <c r="N2251" s="50" t="str">
        <f>UPPER(VLOOKUP(tbl_raw_data[[#This Row],[Analyst]],Settiings!$A$2:$B$16,2,0))</f>
        <v>NAVED</v>
      </c>
      <c r="O2251" s="50" t="str">
        <f>TRIM(UPPER(tbl_raw_data[[#This Row],[Outcome]]))</f>
        <v>APPROVE</v>
      </c>
      <c r="P2251" s="50" t="str">
        <f>TRIM(UPPER(tbl_raw_data[[#This Row],[Queue Name]]))</f>
        <v>CONSUMER EXISTING</v>
      </c>
      <c r="Q2251" s="50" t="str">
        <f>IF(tbl_raw_data[[#This Row],[Time taken in min]]&lt;=Settiings!$D$2,"SLA_MET","SLA_NOT_MET")</f>
        <v>SLA_MET</v>
      </c>
      <c r="R2251" s="94"/>
    </row>
    <row r="2252" spans="1:18" x14ac:dyDescent="0.3">
      <c r="A2252" s="23" t="s">
        <v>504</v>
      </c>
      <c r="B2252" s="15">
        <v>45137.587141203701</v>
      </c>
      <c r="C2252" s="21">
        <v>45137.597337962965</v>
      </c>
      <c r="D2252" s="18" t="s">
        <v>13</v>
      </c>
      <c r="E2252" s="18" t="s">
        <v>9</v>
      </c>
      <c r="F2252" s="18" t="s">
        <v>16</v>
      </c>
      <c r="G2252" s="18" t="s">
        <v>17</v>
      </c>
      <c r="H2252" s="80"/>
      <c r="I2252" s="48">
        <f>tbl_raw_data[[#This Row],[Date Actioned]]-tbl_raw_data[[#This Row],[Date Tagged]]</f>
        <v>1.0196759263635613E-2</v>
      </c>
      <c r="J2252" s="46">
        <f>HOUR(tbl_raw_data[[#This Row],[Time_taken]])*60+MINUTE(tbl_raw_data[[#This Row],[Time_taken]])+SECOND(tbl_raw_data[[#This Row],[Time_taken]])/60</f>
        <v>14.683333333333334</v>
      </c>
      <c r="K2252" s="52">
        <f>DATE(YEAR(tbl_raw_data[[#This Row],[Date Actioned]]),MONTH(tbl_raw_data[[#This Row],[Date Actioned]]),DAY(tbl_raw_data[[#This Row],[Date Actioned]]))</f>
        <v>45137</v>
      </c>
      <c r="L2252" s="50" t="str">
        <f>UPPER(TEXT(tbl_raw_data[[#This Row],[updated_date]],"MMMM"))</f>
        <v>JULY</v>
      </c>
      <c r="M2252" s="50" t="str">
        <f>"WEEK "&amp; IF(ROUNDUP(DAY(tbl_raw_data[[#This Row],[updated_date]])/7,0)=5,4,ROUNDUP(DAY(tbl_raw_data[[#This Row],[updated_date]])/7,0))</f>
        <v>WEEK 4</v>
      </c>
      <c r="N2252" s="50" t="str">
        <f>UPPER(VLOOKUP(tbl_raw_data[[#This Row],[Analyst]],Settiings!$A$2:$B$16,2,0))</f>
        <v>CAMROOON</v>
      </c>
      <c r="O2252" s="50" t="str">
        <f>TRIM(UPPER(tbl_raw_data[[#This Row],[Outcome]]))</f>
        <v>APPROVE</v>
      </c>
      <c r="P2252" s="50" t="str">
        <f>TRIM(UPPER(tbl_raw_data[[#This Row],[Queue Name]]))</f>
        <v>CONSUMER EXISTING</v>
      </c>
      <c r="Q2252" s="50" t="str">
        <f>IF(tbl_raw_data[[#This Row],[Time taken in min]]&lt;=Settiings!$D$2,"SLA_MET","SLA_NOT_MET")</f>
        <v>SLA_MET</v>
      </c>
      <c r="R2252" s="94"/>
    </row>
    <row r="2253" spans="1:18" x14ac:dyDescent="0.3">
      <c r="A2253" s="14" t="s">
        <v>506</v>
      </c>
      <c r="B2253" s="9">
        <v>45137.593773148146</v>
      </c>
      <c r="C2253" s="22">
        <v>45137.603368055556</v>
      </c>
      <c r="D2253" s="12" t="s">
        <v>13</v>
      </c>
      <c r="E2253" s="12" t="s">
        <v>19</v>
      </c>
      <c r="F2253" s="12" t="s">
        <v>10</v>
      </c>
      <c r="G2253" s="12" t="s">
        <v>17</v>
      </c>
      <c r="H2253" s="81"/>
      <c r="I2253" s="48">
        <f>tbl_raw_data[[#This Row],[Date Actioned]]-tbl_raw_data[[#This Row],[Date Tagged]]</f>
        <v>9.5949074093368836E-3</v>
      </c>
      <c r="J2253" s="46">
        <f>HOUR(tbl_raw_data[[#This Row],[Time_taken]])*60+MINUTE(tbl_raw_data[[#This Row],[Time_taken]])+SECOND(tbl_raw_data[[#This Row],[Time_taken]])/60</f>
        <v>13.816666666666666</v>
      </c>
      <c r="K2253" s="52">
        <f>DATE(YEAR(tbl_raw_data[[#This Row],[Date Actioned]]),MONTH(tbl_raw_data[[#This Row],[Date Actioned]]),DAY(tbl_raw_data[[#This Row],[Date Actioned]]))</f>
        <v>45137</v>
      </c>
      <c r="L2253" s="50" t="str">
        <f>UPPER(TEXT(tbl_raw_data[[#This Row],[updated_date]],"MMMM"))</f>
        <v>JULY</v>
      </c>
      <c r="M2253" s="50" t="str">
        <f>"WEEK "&amp; IF(ROUNDUP(DAY(tbl_raw_data[[#This Row],[updated_date]])/7,0)=5,4,ROUNDUP(DAY(tbl_raw_data[[#This Row],[updated_date]])/7,0))</f>
        <v>WEEK 4</v>
      </c>
      <c r="N2253" s="50" t="str">
        <f>UPPER(VLOOKUP(tbl_raw_data[[#This Row],[Analyst]],Settiings!$A$2:$B$16,2,0))</f>
        <v>NITESH</v>
      </c>
      <c r="O2253" s="50" t="str">
        <f>TRIM(UPPER(tbl_raw_data[[#This Row],[Outcome]]))</f>
        <v>APPROVE</v>
      </c>
      <c r="P2253" s="50" t="str">
        <f>TRIM(UPPER(tbl_raw_data[[#This Row],[Queue Name]]))</f>
        <v>CONSUMER POST BUREAU</v>
      </c>
      <c r="Q2253" s="50" t="str">
        <f>IF(tbl_raw_data[[#This Row],[Time taken in min]]&lt;=Settiings!$D$2,"SLA_MET","SLA_NOT_MET")</f>
        <v>SLA_MET</v>
      </c>
      <c r="R2253" s="94"/>
    </row>
    <row r="2254" spans="1:18" x14ac:dyDescent="0.3">
      <c r="A2254" s="20" t="s">
        <v>507</v>
      </c>
      <c r="B2254" s="15">
        <v>45137.596990740742</v>
      </c>
      <c r="C2254" s="21">
        <v>45137.601018518515</v>
      </c>
      <c r="D2254" s="18" t="s">
        <v>13</v>
      </c>
      <c r="E2254" s="18" t="s">
        <v>19</v>
      </c>
      <c r="F2254" s="18" t="s">
        <v>65</v>
      </c>
      <c r="G2254" s="18" t="s">
        <v>77</v>
      </c>
      <c r="H2254" s="80"/>
      <c r="I2254" s="48">
        <f>tbl_raw_data[[#This Row],[Date Actioned]]-tbl_raw_data[[#This Row],[Date Tagged]]</f>
        <v>4.0277777734445408E-3</v>
      </c>
      <c r="J2254" s="46">
        <f>HOUR(tbl_raw_data[[#This Row],[Time_taken]])*60+MINUTE(tbl_raw_data[[#This Row],[Time_taken]])+SECOND(tbl_raw_data[[#This Row],[Time_taken]])/60</f>
        <v>5.8</v>
      </c>
      <c r="K2254" s="52">
        <f>DATE(YEAR(tbl_raw_data[[#This Row],[Date Actioned]]),MONTH(tbl_raw_data[[#This Row],[Date Actioned]]),DAY(tbl_raw_data[[#This Row],[Date Actioned]]))</f>
        <v>45137</v>
      </c>
      <c r="L2254" s="50" t="str">
        <f>UPPER(TEXT(tbl_raw_data[[#This Row],[updated_date]],"MMMM"))</f>
        <v>JULY</v>
      </c>
      <c r="M2254" s="50" t="str">
        <f>"WEEK "&amp; IF(ROUNDUP(DAY(tbl_raw_data[[#This Row],[updated_date]])/7,0)=5,4,ROUNDUP(DAY(tbl_raw_data[[#This Row],[updated_date]])/7,0))</f>
        <v>WEEK 4</v>
      </c>
      <c r="N2254" s="50" t="str">
        <f>UPPER(VLOOKUP(tbl_raw_data[[#This Row],[Analyst]],Settiings!$A$2:$B$16,2,0))</f>
        <v>SAM</v>
      </c>
      <c r="O2254" s="50" t="str">
        <f>TRIM(UPPER(tbl_raw_data[[#This Row],[Outcome]]))</f>
        <v>APPROVE</v>
      </c>
      <c r="P2254" s="50" t="str">
        <f>TRIM(UPPER(tbl_raw_data[[#This Row],[Queue Name]]))</f>
        <v>CONSUMER POST BUREAU</v>
      </c>
      <c r="Q2254" s="50" t="str">
        <f>IF(tbl_raw_data[[#This Row],[Time taken in min]]&lt;=Settiings!$D$2,"SLA_MET","SLA_NOT_MET")</f>
        <v>SLA_MET</v>
      </c>
      <c r="R2254" s="94"/>
    </row>
    <row r="2255" spans="1:18" x14ac:dyDescent="0.3">
      <c r="A2255" s="23" t="s">
        <v>508</v>
      </c>
      <c r="B2255" s="9">
        <v>45137.596990740742</v>
      </c>
      <c r="C2255" s="22">
        <v>45137.612025462964</v>
      </c>
      <c r="D2255" s="12" t="s">
        <v>13</v>
      </c>
      <c r="E2255" s="12" t="s">
        <v>9</v>
      </c>
      <c r="F2255" s="12" t="s">
        <v>24</v>
      </c>
      <c r="G2255" s="12" t="s">
        <v>17</v>
      </c>
      <c r="H2255" s="81"/>
      <c r="I2255" s="48">
        <f>tbl_raw_data[[#This Row],[Date Actioned]]-tbl_raw_data[[#This Row],[Date Tagged]]</f>
        <v>1.5034722222480923E-2</v>
      </c>
      <c r="J2255" s="46">
        <f>HOUR(tbl_raw_data[[#This Row],[Time_taken]])*60+MINUTE(tbl_raw_data[[#This Row],[Time_taken]])+SECOND(tbl_raw_data[[#This Row],[Time_taken]])/60</f>
        <v>21.65</v>
      </c>
      <c r="K2255" s="52">
        <f>DATE(YEAR(tbl_raw_data[[#This Row],[Date Actioned]]),MONTH(tbl_raw_data[[#This Row],[Date Actioned]]),DAY(tbl_raw_data[[#This Row],[Date Actioned]]))</f>
        <v>45137</v>
      </c>
      <c r="L2255" s="50" t="str">
        <f>UPPER(TEXT(tbl_raw_data[[#This Row],[updated_date]],"MMMM"))</f>
        <v>JULY</v>
      </c>
      <c r="M2255" s="50" t="str">
        <f>"WEEK "&amp; IF(ROUNDUP(DAY(tbl_raw_data[[#This Row],[updated_date]])/7,0)=5,4,ROUNDUP(DAY(tbl_raw_data[[#This Row],[updated_date]])/7,0))</f>
        <v>WEEK 4</v>
      </c>
      <c r="N2255" s="50" t="str">
        <f>UPPER(VLOOKUP(tbl_raw_data[[#This Row],[Analyst]],Settiings!$A$2:$B$16,2,0))</f>
        <v>QUADIR</v>
      </c>
      <c r="O2255" s="50" t="str">
        <f>TRIM(UPPER(tbl_raw_data[[#This Row],[Outcome]]))</f>
        <v>APPROVE</v>
      </c>
      <c r="P2255" s="50" t="str">
        <f>TRIM(UPPER(tbl_raw_data[[#This Row],[Queue Name]]))</f>
        <v>CONSUMER EXISTING</v>
      </c>
      <c r="Q2255" s="50" t="str">
        <f>IF(tbl_raw_data[[#This Row],[Time taken in min]]&lt;=Settiings!$D$2,"SLA_MET","SLA_NOT_MET")</f>
        <v>SLA_NOT_MET</v>
      </c>
      <c r="R2255" s="94"/>
    </row>
    <row r="2256" spans="1:18" x14ac:dyDescent="0.3">
      <c r="A2256" s="14" t="s">
        <v>509</v>
      </c>
      <c r="B2256" s="15">
        <v>45137.598935185182</v>
      </c>
      <c r="C2256" s="21">
        <v>45137.603101851855</v>
      </c>
      <c r="D2256" s="18" t="s">
        <v>13</v>
      </c>
      <c r="E2256" s="18" t="s">
        <v>19</v>
      </c>
      <c r="F2256" s="18" t="s">
        <v>16</v>
      </c>
      <c r="G2256" s="18" t="s">
        <v>77</v>
      </c>
      <c r="H2256" s="80"/>
      <c r="I2256" s="48">
        <f>tbl_raw_data[[#This Row],[Date Actioned]]-tbl_raw_data[[#This Row],[Date Tagged]]</f>
        <v>4.1666666729724966E-3</v>
      </c>
      <c r="J2256" s="46">
        <f>HOUR(tbl_raw_data[[#This Row],[Time_taken]])*60+MINUTE(tbl_raw_data[[#This Row],[Time_taken]])+SECOND(tbl_raw_data[[#This Row],[Time_taken]])/60</f>
        <v>6</v>
      </c>
      <c r="K2256" s="52">
        <f>DATE(YEAR(tbl_raw_data[[#This Row],[Date Actioned]]),MONTH(tbl_raw_data[[#This Row],[Date Actioned]]),DAY(tbl_raw_data[[#This Row],[Date Actioned]]))</f>
        <v>45137</v>
      </c>
      <c r="L2256" s="50" t="str">
        <f>UPPER(TEXT(tbl_raw_data[[#This Row],[updated_date]],"MMMM"))</f>
        <v>JULY</v>
      </c>
      <c r="M2256" s="50" t="str">
        <f>"WEEK "&amp; IF(ROUNDUP(DAY(tbl_raw_data[[#This Row],[updated_date]])/7,0)=5,4,ROUNDUP(DAY(tbl_raw_data[[#This Row],[updated_date]])/7,0))</f>
        <v>WEEK 4</v>
      </c>
      <c r="N2256" s="50" t="str">
        <f>UPPER(VLOOKUP(tbl_raw_data[[#This Row],[Analyst]],Settiings!$A$2:$B$16,2,0))</f>
        <v>CAMROOON</v>
      </c>
      <c r="O2256" s="50" t="str">
        <f>TRIM(UPPER(tbl_raw_data[[#This Row],[Outcome]]))</f>
        <v>APPROVE</v>
      </c>
      <c r="P2256" s="50" t="str">
        <f>TRIM(UPPER(tbl_raw_data[[#This Row],[Queue Name]]))</f>
        <v>CONSUMER POST BUREAU</v>
      </c>
      <c r="Q2256" s="50" t="str">
        <f>IF(tbl_raw_data[[#This Row],[Time taken in min]]&lt;=Settiings!$D$2,"SLA_MET","SLA_NOT_MET")</f>
        <v>SLA_MET</v>
      </c>
      <c r="R2256" s="94"/>
    </row>
    <row r="2257" spans="1:18" x14ac:dyDescent="0.3">
      <c r="A2257" s="20" t="s">
        <v>510</v>
      </c>
      <c r="B2257" s="9">
        <v>45137.599652777775</v>
      </c>
      <c r="C2257" s="24">
        <v>45137.602824074071</v>
      </c>
      <c r="D2257" s="25" t="s">
        <v>17</v>
      </c>
      <c r="E2257" s="12" t="s">
        <v>9</v>
      </c>
      <c r="F2257" s="25" t="s">
        <v>50</v>
      </c>
      <c r="G2257" s="13"/>
      <c r="H2257" s="78"/>
      <c r="I2257" s="48">
        <f>tbl_raw_data[[#This Row],[Date Actioned]]-tbl_raw_data[[#This Row],[Date Tagged]]</f>
        <v>3.1712962954770774E-3</v>
      </c>
      <c r="J2257" s="46">
        <f>HOUR(tbl_raw_data[[#This Row],[Time_taken]])*60+MINUTE(tbl_raw_data[[#This Row],[Time_taken]])+SECOND(tbl_raw_data[[#This Row],[Time_taken]])/60</f>
        <v>4.5666666666666664</v>
      </c>
      <c r="K2257" s="52">
        <f>DATE(YEAR(tbl_raw_data[[#This Row],[Date Actioned]]),MONTH(tbl_raw_data[[#This Row],[Date Actioned]]),DAY(tbl_raw_data[[#This Row],[Date Actioned]]))</f>
        <v>45137</v>
      </c>
      <c r="L2257" s="50" t="str">
        <f>UPPER(TEXT(tbl_raw_data[[#This Row],[updated_date]],"MMMM"))</f>
        <v>JULY</v>
      </c>
      <c r="M2257" s="50" t="str">
        <f>"WEEK "&amp; IF(ROUNDUP(DAY(tbl_raw_data[[#This Row],[updated_date]])/7,0)=5,4,ROUNDUP(DAY(tbl_raw_data[[#This Row],[updated_date]])/7,0))</f>
        <v>WEEK 4</v>
      </c>
      <c r="N2257" s="50" t="str">
        <f>UPPER(VLOOKUP(tbl_raw_data[[#This Row],[Analyst]],Settiings!$A$2:$B$16,2,0))</f>
        <v>SHAHID</v>
      </c>
      <c r="O2257" s="50" t="str">
        <f>TRIM(UPPER(tbl_raw_data[[#This Row],[Outcome]]))</f>
        <v>APPROVE</v>
      </c>
      <c r="P2257" s="50" t="str">
        <f>TRIM(UPPER(tbl_raw_data[[#This Row],[Queue Name]]))</f>
        <v>CONSUMER EXISTING</v>
      </c>
      <c r="Q2257" s="50" t="str">
        <f>IF(tbl_raw_data[[#This Row],[Time taken in min]]&lt;=Settiings!$D$2,"SLA_MET","SLA_NOT_MET")</f>
        <v>SLA_MET</v>
      </c>
      <c r="R2257" s="94"/>
    </row>
    <row r="2258" spans="1:18" x14ac:dyDescent="0.3">
      <c r="A2258" s="23" t="s">
        <v>511</v>
      </c>
      <c r="B2258" s="15">
        <v>45137.600254629629</v>
      </c>
      <c r="C2258" s="21">
        <v>45137.606828703705</v>
      </c>
      <c r="D2258" s="18" t="s">
        <v>13</v>
      </c>
      <c r="E2258" s="18" t="s">
        <v>19</v>
      </c>
      <c r="F2258" s="18" t="s">
        <v>76</v>
      </c>
      <c r="G2258" s="18" t="s">
        <v>17</v>
      </c>
      <c r="H2258" s="80"/>
      <c r="I2258" s="48">
        <f>tbl_raw_data[[#This Row],[Date Actioned]]-tbl_raw_data[[#This Row],[Date Tagged]]</f>
        <v>6.5740740756154992E-3</v>
      </c>
      <c r="J2258" s="46">
        <f>HOUR(tbl_raw_data[[#This Row],[Time_taken]])*60+MINUTE(tbl_raw_data[[#This Row],[Time_taken]])+SECOND(tbl_raw_data[[#This Row],[Time_taken]])/60</f>
        <v>9.4666666666666668</v>
      </c>
      <c r="K2258" s="52">
        <f>DATE(YEAR(tbl_raw_data[[#This Row],[Date Actioned]]),MONTH(tbl_raw_data[[#This Row],[Date Actioned]]),DAY(tbl_raw_data[[#This Row],[Date Actioned]]))</f>
        <v>45137</v>
      </c>
      <c r="L2258" s="50" t="str">
        <f>UPPER(TEXT(tbl_raw_data[[#This Row],[updated_date]],"MMMM"))</f>
        <v>JULY</v>
      </c>
      <c r="M2258" s="50" t="str">
        <f>"WEEK "&amp; IF(ROUNDUP(DAY(tbl_raw_data[[#This Row],[updated_date]])/7,0)=5,4,ROUNDUP(DAY(tbl_raw_data[[#This Row],[updated_date]])/7,0))</f>
        <v>WEEK 4</v>
      </c>
      <c r="N2258" s="50" t="str">
        <f>UPPER(VLOOKUP(tbl_raw_data[[#This Row],[Analyst]],Settiings!$A$2:$B$16,2,0))</f>
        <v>ROHAN</v>
      </c>
      <c r="O2258" s="50" t="str">
        <f>TRIM(UPPER(tbl_raw_data[[#This Row],[Outcome]]))</f>
        <v>APPROVE</v>
      </c>
      <c r="P2258" s="50" t="str">
        <f>TRIM(UPPER(tbl_raw_data[[#This Row],[Queue Name]]))</f>
        <v>CONSUMER POST BUREAU</v>
      </c>
      <c r="Q2258" s="50" t="str">
        <f>IF(tbl_raw_data[[#This Row],[Time taken in min]]&lt;=Settiings!$D$2,"SLA_MET","SLA_NOT_MET")</f>
        <v>SLA_MET</v>
      </c>
      <c r="R2258" s="94"/>
    </row>
    <row r="2259" spans="1:18" x14ac:dyDescent="0.3">
      <c r="A2259" s="14" t="s">
        <v>512</v>
      </c>
      <c r="B2259" s="9">
        <v>45137.600671296299</v>
      </c>
      <c r="C2259" s="22">
        <v>45137.607800925929</v>
      </c>
      <c r="D2259" s="12" t="s">
        <v>13</v>
      </c>
      <c r="E2259" s="12" t="s">
        <v>9</v>
      </c>
      <c r="F2259" s="12" t="s">
        <v>65</v>
      </c>
      <c r="G2259" s="12" t="s">
        <v>17</v>
      </c>
      <c r="H2259" s="81"/>
      <c r="I2259" s="48">
        <f>tbl_raw_data[[#This Row],[Date Actioned]]-tbl_raw_data[[#This Row],[Date Tagged]]</f>
        <v>7.1296296300715767E-3</v>
      </c>
      <c r="J2259" s="46">
        <f>HOUR(tbl_raw_data[[#This Row],[Time_taken]])*60+MINUTE(tbl_raw_data[[#This Row],[Time_taken]])+SECOND(tbl_raw_data[[#This Row],[Time_taken]])/60</f>
        <v>10.266666666666667</v>
      </c>
      <c r="K2259" s="52">
        <f>DATE(YEAR(tbl_raw_data[[#This Row],[Date Actioned]]),MONTH(tbl_raw_data[[#This Row],[Date Actioned]]),DAY(tbl_raw_data[[#This Row],[Date Actioned]]))</f>
        <v>45137</v>
      </c>
      <c r="L2259" s="50" t="str">
        <f>UPPER(TEXT(tbl_raw_data[[#This Row],[updated_date]],"MMMM"))</f>
        <v>JULY</v>
      </c>
      <c r="M2259" s="50" t="str">
        <f>"WEEK "&amp; IF(ROUNDUP(DAY(tbl_raw_data[[#This Row],[updated_date]])/7,0)=5,4,ROUNDUP(DAY(tbl_raw_data[[#This Row],[updated_date]])/7,0))</f>
        <v>WEEK 4</v>
      </c>
      <c r="N2259" s="50" t="str">
        <f>UPPER(VLOOKUP(tbl_raw_data[[#This Row],[Analyst]],Settiings!$A$2:$B$16,2,0))</f>
        <v>SAM</v>
      </c>
      <c r="O2259" s="50" t="str">
        <f>TRIM(UPPER(tbl_raw_data[[#This Row],[Outcome]]))</f>
        <v>APPROVE</v>
      </c>
      <c r="P2259" s="50" t="str">
        <f>TRIM(UPPER(tbl_raw_data[[#This Row],[Queue Name]]))</f>
        <v>CONSUMER EXISTING</v>
      </c>
      <c r="Q2259" s="50" t="str">
        <f>IF(tbl_raw_data[[#This Row],[Time taken in min]]&lt;=Settiings!$D$2,"SLA_MET","SLA_NOT_MET")</f>
        <v>SLA_MET</v>
      </c>
      <c r="R2259" s="94"/>
    </row>
    <row r="2260" spans="1:18" x14ac:dyDescent="0.3">
      <c r="A2260" s="20" t="s">
        <v>513</v>
      </c>
      <c r="B2260" s="9">
        <v>45137.604212962964</v>
      </c>
      <c r="C2260" s="22">
        <v>45137.607106481482</v>
      </c>
      <c r="D2260" s="12" t="s">
        <v>27</v>
      </c>
      <c r="E2260" s="12" t="s">
        <v>9</v>
      </c>
      <c r="F2260" s="12" t="s">
        <v>70</v>
      </c>
      <c r="G2260" s="12" t="s">
        <v>71</v>
      </c>
      <c r="H2260" s="81"/>
      <c r="I2260" s="48">
        <f>tbl_raw_data[[#This Row],[Date Actioned]]-tbl_raw_data[[#This Row],[Date Tagged]]</f>
        <v>2.8935185182490386E-3</v>
      </c>
      <c r="J2260" s="46">
        <f>HOUR(tbl_raw_data[[#This Row],[Time_taken]])*60+MINUTE(tbl_raw_data[[#This Row],[Time_taken]])+SECOND(tbl_raw_data[[#This Row],[Time_taken]])/60</f>
        <v>4.166666666666667</v>
      </c>
      <c r="K2260" s="52">
        <f>DATE(YEAR(tbl_raw_data[[#This Row],[Date Actioned]]),MONTH(tbl_raw_data[[#This Row],[Date Actioned]]),DAY(tbl_raw_data[[#This Row],[Date Actioned]]))</f>
        <v>45137</v>
      </c>
      <c r="L2260" s="50" t="str">
        <f>UPPER(TEXT(tbl_raw_data[[#This Row],[updated_date]],"MMMM"))</f>
        <v>JULY</v>
      </c>
      <c r="M2260" s="50" t="str">
        <f>"WEEK "&amp; IF(ROUNDUP(DAY(tbl_raw_data[[#This Row],[updated_date]])/7,0)=5,4,ROUNDUP(DAY(tbl_raw_data[[#This Row],[updated_date]])/7,0))</f>
        <v>WEEK 4</v>
      </c>
      <c r="N2260" s="50" t="str">
        <f>UPPER(VLOOKUP(tbl_raw_data[[#This Row],[Analyst]],Settiings!$A$2:$B$16,2,0))</f>
        <v>ASIF</v>
      </c>
      <c r="O2260" s="50" t="str">
        <f>TRIM(UPPER(tbl_raw_data[[#This Row],[Outcome]]))</f>
        <v>DECLINE</v>
      </c>
      <c r="P2260" s="50" t="str">
        <f>TRIM(UPPER(tbl_raw_data[[#This Row],[Queue Name]]))</f>
        <v>CONSUMER EXISTING</v>
      </c>
      <c r="Q2260" s="50" t="str">
        <f>IF(tbl_raw_data[[#This Row],[Time taken in min]]&lt;=Settiings!$D$2,"SLA_MET","SLA_NOT_MET")</f>
        <v>SLA_MET</v>
      </c>
      <c r="R2260" s="94"/>
    </row>
    <row r="2261" spans="1:18" x14ac:dyDescent="0.3">
      <c r="A2261" s="20" t="s">
        <v>514</v>
      </c>
      <c r="B2261" s="15">
        <v>45137.604826388888</v>
      </c>
      <c r="C2261" s="21">
        <v>45137.609340277777</v>
      </c>
      <c r="D2261" s="18" t="s">
        <v>13</v>
      </c>
      <c r="E2261" s="18" t="s">
        <v>47</v>
      </c>
      <c r="F2261" s="18" t="s">
        <v>53</v>
      </c>
      <c r="G2261" s="18" t="s">
        <v>183</v>
      </c>
      <c r="H2261" s="80"/>
      <c r="I2261" s="48">
        <f>tbl_raw_data[[#This Row],[Date Actioned]]-tbl_raw_data[[#This Row],[Date Tagged]]</f>
        <v>4.5138888890505768E-3</v>
      </c>
      <c r="J2261" s="46">
        <f>HOUR(tbl_raw_data[[#This Row],[Time_taken]])*60+MINUTE(tbl_raw_data[[#This Row],[Time_taken]])+SECOND(tbl_raw_data[[#This Row],[Time_taken]])/60</f>
        <v>6.5</v>
      </c>
      <c r="K2261" s="52">
        <f>DATE(YEAR(tbl_raw_data[[#This Row],[Date Actioned]]),MONTH(tbl_raw_data[[#This Row],[Date Actioned]]),DAY(tbl_raw_data[[#This Row],[Date Actioned]]))</f>
        <v>45137</v>
      </c>
      <c r="L2261" s="50" t="str">
        <f>UPPER(TEXT(tbl_raw_data[[#This Row],[updated_date]],"MMMM"))</f>
        <v>JULY</v>
      </c>
      <c r="M2261" s="50" t="str">
        <f>"WEEK "&amp; IF(ROUNDUP(DAY(tbl_raw_data[[#This Row],[updated_date]])/7,0)=5,4,ROUNDUP(DAY(tbl_raw_data[[#This Row],[updated_date]])/7,0))</f>
        <v>WEEK 4</v>
      </c>
      <c r="N2261" s="50" t="str">
        <f>UPPER(VLOOKUP(tbl_raw_data[[#This Row],[Analyst]],Settiings!$A$2:$B$16,2,0))</f>
        <v>NAVED</v>
      </c>
      <c r="O2261" s="50" t="str">
        <f>TRIM(UPPER(tbl_raw_data[[#This Row],[Outcome]]))</f>
        <v>APPROVE</v>
      </c>
      <c r="P2261" s="50" t="str">
        <f>TRIM(UPPER(tbl_raw_data[[#This Row],[Queue Name]]))</f>
        <v>CONSUMER PRE BUREAU</v>
      </c>
      <c r="Q2261" s="50" t="str">
        <f>IF(tbl_raw_data[[#This Row],[Time taken in min]]&lt;=Settiings!$D$2,"SLA_MET","SLA_NOT_MET")</f>
        <v>SLA_MET</v>
      </c>
      <c r="R2261" s="94"/>
    </row>
    <row r="2262" spans="1:18" x14ac:dyDescent="0.3">
      <c r="A2262" s="23" t="s">
        <v>515</v>
      </c>
      <c r="B2262" s="9">
        <v>45137.605416666665</v>
      </c>
      <c r="C2262" s="22">
        <v>45137.611898148149</v>
      </c>
      <c r="D2262" s="12" t="s">
        <v>13</v>
      </c>
      <c r="E2262" s="12" t="s">
        <v>9</v>
      </c>
      <c r="F2262" s="12" t="s">
        <v>16</v>
      </c>
      <c r="G2262" s="12" t="s">
        <v>185</v>
      </c>
      <c r="H2262" s="81"/>
      <c r="I2262" s="48">
        <f>tbl_raw_data[[#This Row],[Date Actioned]]-tbl_raw_data[[#This Row],[Date Tagged]]</f>
        <v>6.4814814832061529E-3</v>
      </c>
      <c r="J2262" s="46">
        <f>HOUR(tbl_raw_data[[#This Row],[Time_taken]])*60+MINUTE(tbl_raw_data[[#This Row],[Time_taken]])+SECOND(tbl_raw_data[[#This Row],[Time_taken]])/60</f>
        <v>9.3333333333333339</v>
      </c>
      <c r="K2262" s="52">
        <f>DATE(YEAR(tbl_raw_data[[#This Row],[Date Actioned]]),MONTH(tbl_raw_data[[#This Row],[Date Actioned]]),DAY(tbl_raw_data[[#This Row],[Date Actioned]]))</f>
        <v>45137</v>
      </c>
      <c r="L2262" s="50" t="str">
        <f>UPPER(TEXT(tbl_raw_data[[#This Row],[updated_date]],"MMMM"))</f>
        <v>JULY</v>
      </c>
      <c r="M2262" s="50" t="str">
        <f>"WEEK "&amp; IF(ROUNDUP(DAY(tbl_raw_data[[#This Row],[updated_date]])/7,0)=5,4,ROUNDUP(DAY(tbl_raw_data[[#This Row],[updated_date]])/7,0))</f>
        <v>WEEK 4</v>
      </c>
      <c r="N2262" s="50" t="str">
        <f>UPPER(VLOOKUP(tbl_raw_data[[#This Row],[Analyst]],Settiings!$A$2:$B$16,2,0))</f>
        <v>CAMROOON</v>
      </c>
      <c r="O2262" s="50" t="str">
        <f>TRIM(UPPER(tbl_raw_data[[#This Row],[Outcome]]))</f>
        <v>APPROVE</v>
      </c>
      <c r="P2262" s="50" t="str">
        <f>TRIM(UPPER(tbl_raw_data[[#This Row],[Queue Name]]))</f>
        <v>CONSUMER EXISTING</v>
      </c>
      <c r="Q2262" s="50" t="str">
        <f>IF(tbl_raw_data[[#This Row],[Time taken in min]]&lt;=Settiings!$D$2,"SLA_MET","SLA_NOT_MET")</f>
        <v>SLA_MET</v>
      </c>
      <c r="R2262" s="94"/>
    </row>
    <row r="2263" spans="1:18" x14ac:dyDescent="0.3">
      <c r="A2263" s="14" t="s">
        <v>516</v>
      </c>
      <c r="B2263" s="15">
        <v>45137.607037037036</v>
      </c>
      <c r="C2263" s="21">
        <v>45137.609155092592</v>
      </c>
      <c r="D2263" s="18" t="s">
        <v>13</v>
      </c>
      <c r="E2263" s="18" t="s">
        <v>19</v>
      </c>
      <c r="F2263" s="18" t="s">
        <v>70</v>
      </c>
      <c r="G2263" s="18" t="s">
        <v>77</v>
      </c>
      <c r="H2263" s="80"/>
      <c r="I2263" s="48">
        <f>tbl_raw_data[[#This Row],[Date Actioned]]-tbl_raw_data[[#This Row],[Date Tagged]]</f>
        <v>2.118055555911269E-3</v>
      </c>
      <c r="J2263" s="46">
        <f>HOUR(tbl_raw_data[[#This Row],[Time_taken]])*60+MINUTE(tbl_raw_data[[#This Row],[Time_taken]])+SECOND(tbl_raw_data[[#This Row],[Time_taken]])/60</f>
        <v>3.05</v>
      </c>
      <c r="K2263" s="52">
        <f>DATE(YEAR(tbl_raw_data[[#This Row],[Date Actioned]]),MONTH(tbl_raw_data[[#This Row],[Date Actioned]]),DAY(tbl_raw_data[[#This Row],[Date Actioned]]))</f>
        <v>45137</v>
      </c>
      <c r="L2263" s="50" t="str">
        <f>UPPER(TEXT(tbl_raw_data[[#This Row],[updated_date]],"MMMM"))</f>
        <v>JULY</v>
      </c>
      <c r="M2263" s="50" t="str">
        <f>"WEEK "&amp; IF(ROUNDUP(DAY(tbl_raw_data[[#This Row],[updated_date]])/7,0)=5,4,ROUNDUP(DAY(tbl_raw_data[[#This Row],[updated_date]])/7,0))</f>
        <v>WEEK 4</v>
      </c>
      <c r="N2263" s="50" t="str">
        <f>UPPER(VLOOKUP(tbl_raw_data[[#This Row],[Analyst]],Settiings!$A$2:$B$16,2,0))</f>
        <v>ASIF</v>
      </c>
      <c r="O2263" s="50" t="str">
        <f>TRIM(UPPER(tbl_raw_data[[#This Row],[Outcome]]))</f>
        <v>APPROVE</v>
      </c>
      <c r="P2263" s="50" t="str">
        <f>TRIM(UPPER(tbl_raw_data[[#This Row],[Queue Name]]))</f>
        <v>CONSUMER POST BUREAU</v>
      </c>
      <c r="Q2263" s="50" t="str">
        <f>IF(tbl_raw_data[[#This Row],[Time taken in min]]&lt;=Settiings!$D$2,"SLA_MET","SLA_NOT_MET")</f>
        <v>SLA_MET</v>
      </c>
      <c r="R2263" s="94"/>
    </row>
    <row r="2264" spans="1:18" x14ac:dyDescent="0.3">
      <c r="A2264" s="20" t="s">
        <v>517</v>
      </c>
      <c r="B2264" s="9">
        <v>45137.607581018521</v>
      </c>
      <c r="C2264" s="24">
        <v>45137.61173611111</v>
      </c>
      <c r="D2264" s="25" t="s">
        <v>17</v>
      </c>
      <c r="E2264" s="12" t="s">
        <v>19</v>
      </c>
      <c r="F2264" s="25" t="s">
        <v>50</v>
      </c>
      <c r="G2264" s="13"/>
      <c r="H2264" s="78"/>
      <c r="I2264" s="48">
        <f>tbl_raw_data[[#This Row],[Date Actioned]]-tbl_raw_data[[#This Row],[Date Tagged]]</f>
        <v>4.1550925889168866E-3</v>
      </c>
      <c r="J2264" s="46">
        <f>HOUR(tbl_raw_data[[#This Row],[Time_taken]])*60+MINUTE(tbl_raw_data[[#This Row],[Time_taken]])+SECOND(tbl_raw_data[[#This Row],[Time_taken]])/60</f>
        <v>5.9833333333333334</v>
      </c>
      <c r="K2264" s="52">
        <f>DATE(YEAR(tbl_raw_data[[#This Row],[Date Actioned]]),MONTH(tbl_raw_data[[#This Row],[Date Actioned]]),DAY(tbl_raw_data[[#This Row],[Date Actioned]]))</f>
        <v>45137</v>
      </c>
      <c r="L2264" s="50" t="str">
        <f>UPPER(TEXT(tbl_raw_data[[#This Row],[updated_date]],"MMMM"))</f>
        <v>JULY</v>
      </c>
      <c r="M2264" s="50" t="str">
        <f>"WEEK "&amp; IF(ROUNDUP(DAY(tbl_raw_data[[#This Row],[updated_date]])/7,0)=5,4,ROUNDUP(DAY(tbl_raw_data[[#This Row],[updated_date]])/7,0))</f>
        <v>WEEK 4</v>
      </c>
      <c r="N2264" s="50" t="str">
        <f>UPPER(VLOOKUP(tbl_raw_data[[#This Row],[Analyst]],Settiings!$A$2:$B$16,2,0))</f>
        <v>SHAHID</v>
      </c>
      <c r="O2264" s="50" t="str">
        <f>TRIM(UPPER(tbl_raw_data[[#This Row],[Outcome]]))</f>
        <v>APPROVE</v>
      </c>
      <c r="P2264" s="50" t="str">
        <f>TRIM(UPPER(tbl_raw_data[[#This Row],[Queue Name]]))</f>
        <v>CONSUMER POST BUREAU</v>
      </c>
      <c r="Q2264" s="50" t="str">
        <f>IF(tbl_raw_data[[#This Row],[Time taken in min]]&lt;=Settiings!$D$2,"SLA_MET","SLA_NOT_MET")</f>
        <v>SLA_MET</v>
      </c>
      <c r="R2264" s="94"/>
    </row>
    <row r="2265" spans="1:18" x14ac:dyDescent="0.3">
      <c r="A2265" s="23" t="s">
        <v>519</v>
      </c>
      <c r="B2265" s="15">
        <v>45137.609479166669</v>
      </c>
      <c r="C2265" s="21">
        <v>45137.62127314815</v>
      </c>
      <c r="D2265" s="18" t="s">
        <v>13</v>
      </c>
      <c r="E2265" s="18" t="s">
        <v>9</v>
      </c>
      <c r="F2265" s="18" t="s">
        <v>10</v>
      </c>
      <c r="G2265" s="18" t="s">
        <v>17</v>
      </c>
      <c r="H2265" s="80"/>
      <c r="I2265" s="48">
        <f>tbl_raw_data[[#This Row],[Date Actioned]]-tbl_raw_data[[#This Row],[Date Tagged]]</f>
        <v>1.1793981480877846E-2</v>
      </c>
      <c r="J2265" s="46">
        <f>HOUR(tbl_raw_data[[#This Row],[Time_taken]])*60+MINUTE(tbl_raw_data[[#This Row],[Time_taken]])+SECOND(tbl_raw_data[[#This Row],[Time_taken]])/60</f>
        <v>16.983333333333334</v>
      </c>
      <c r="K2265" s="52">
        <f>DATE(YEAR(tbl_raw_data[[#This Row],[Date Actioned]]),MONTH(tbl_raw_data[[#This Row],[Date Actioned]]),DAY(tbl_raw_data[[#This Row],[Date Actioned]]))</f>
        <v>45137</v>
      </c>
      <c r="L2265" s="50" t="str">
        <f>UPPER(TEXT(tbl_raw_data[[#This Row],[updated_date]],"MMMM"))</f>
        <v>JULY</v>
      </c>
      <c r="M2265" s="50" t="str">
        <f>"WEEK "&amp; IF(ROUNDUP(DAY(tbl_raw_data[[#This Row],[updated_date]])/7,0)=5,4,ROUNDUP(DAY(tbl_raw_data[[#This Row],[updated_date]])/7,0))</f>
        <v>WEEK 4</v>
      </c>
      <c r="N2265" s="50" t="str">
        <f>UPPER(VLOOKUP(tbl_raw_data[[#This Row],[Analyst]],Settiings!$A$2:$B$16,2,0))</f>
        <v>NITESH</v>
      </c>
      <c r="O2265" s="50" t="str">
        <f>TRIM(UPPER(tbl_raw_data[[#This Row],[Outcome]]))</f>
        <v>APPROVE</v>
      </c>
      <c r="P2265" s="50" t="str">
        <f>TRIM(UPPER(tbl_raw_data[[#This Row],[Queue Name]]))</f>
        <v>CONSUMER EXISTING</v>
      </c>
      <c r="Q2265" s="50" t="str">
        <f>IF(tbl_raw_data[[#This Row],[Time taken in min]]&lt;=Settiings!$D$2,"SLA_MET","SLA_NOT_MET")</f>
        <v>SLA_MET</v>
      </c>
      <c r="R2265" s="94"/>
    </row>
    <row r="2266" spans="1:18" x14ac:dyDescent="0.3">
      <c r="A2266" s="14" t="s">
        <v>520</v>
      </c>
      <c r="B2266" s="9">
        <v>45137.611921296295</v>
      </c>
      <c r="C2266" s="22">
        <v>45137.617627314816</v>
      </c>
      <c r="D2266" s="12" t="s">
        <v>13</v>
      </c>
      <c r="E2266" s="12" t="s">
        <v>47</v>
      </c>
      <c r="F2266" s="12" t="s">
        <v>53</v>
      </c>
      <c r="G2266" s="12" t="s">
        <v>17</v>
      </c>
      <c r="H2266" s="81"/>
      <c r="I2266" s="48">
        <f>tbl_raw_data[[#This Row],[Date Actioned]]-tbl_raw_data[[#This Row],[Date Tagged]]</f>
        <v>5.7060185208683833E-3</v>
      </c>
      <c r="J2266" s="46">
        <f>HOUR(tbl_raw_data[[#This Row],[Time_taken]])*60+MINUTE(tbl_raw_data[[#This Row],[Time_taken]])+SECOND(tbl_raw_data[[#This Row],[Time_taken]])/60</f>
        <v>8.2166666666666668</v>
      </c>
      <c r="K2266" s="52">
        <f>DATE(YEAR(tbl_raw_data[[#This Row],[Date Actioned]]),MONTH(tbl_raw_data[[#This Row],[Date Actioned]]),DAY(tbl_raw_data[[#This Row],[Date Actioned]]))</f>
        <v>45137</v>
      </c>
      <c r="L2266" s="50" t="str">
        <f>UPPER(TEXT(tbl_raw_data[[#This Row],[updated_date]],"MMMM"))</f>
        <v>JULY</v>
      </c>
      <c r="M2266" s="50" t="str">
        <f>"WEEK "&amp; IF(ROUNDUP(DAY(tbl_raw_data[[#This Row],[updated_date]])/7,0)=5,4,ROUNDUP(DAY(tbl_raw_data[[#This Row],[updated_date]])/7,0))</f>
        <v>WEEK 4</v>
      </c>
      <c r="N2266" s="50" t="str">
        <f>UPPER(VLOOKUP(tbl_raw_data[[#This Row],[Analyst]],Settiings!$A$2:$B$16,2,0))</f>
        <v>NAVED</v>
      </c>
      <c r="O2266" s="50" t="str">
        <f>TRIM(UPPER(tbl_raw_data[[#This Row],[Outcome]]))</f>
        <v>APPROVE</v>
      </c>
      <c r="P2266" s="50" t="str">
        <f>TRIM(UPPER(tbl_raw_data[[#This Row],[Queue Name]]))</f>
        <v>CONSUMER PRE BUREAU</v>
      </c>
      <c r="Q2266" s="50" t="str">
        <f>IF(tbl_raw_data[[#This Row],[Time taken in min]]&lt;=Settiings!$D$2,"SLA_MET","SLA_NOT_MET")</f>
        <v>SLA_MET</v>
      </c>
      <c r="R2266" s="94"/>
    </row>
    <row r="2267" spans="1:18" x14ac:dyDescent="0.3">
      <c r="A2267" s="20" t="s">
        <v>521</v>
      </c>
      <c r="B2267" s="15">
        <v>45137.611932870372</v>
      </c>
      <c r="C2267" s="21">
        <v>45137.615057870367</v>
      </c>
      <c r="D2267" s="18" t="s">
        <v>13</v>
      </c>
      <c r="E2267" s="18" t="s">
        <v>9</v>
      </c>
      <c r="F2267" s="18" t="s">
        <v>16</v>
      </c>
      <c r="G2267" s="18" t="s">
        <v>128</v>
      </c>
      <c r="H2267" s="80"/>
      <c r="I2267" s="48">
        <f>tbl_raw_data[[#This Row],[Date Actioned]]-tbl_raw_data[[#This Row],[Date Tagged]]</f>
        <v>3.1249999956344254E-3</v>
      </c>
      <c r="J2267" s="46">
        <f>HOUR(tbl_raw_data[[#This Row],[Time_taken]])*60+MINUTE(tbl_raw_data[[#This Row],[Time_taken]])+SECOND(tbl_raw_data[[#This Row],[Time_taken]])/60</f>
        <v>4.5</v>
      </c>
      <c r="K2267" s="52">
        <f>DATE(YEAR(tbl_raw_data[[#This Row],[Date Actioned]]),MONTH(tbl_raw_data[[#This Row],[Date Actioned]]),DAY(tbl_raw_data[[#This Row],[Date Actioned]]))</f>
        <v>45137</v>
      </c>
      <c r="L2267" s="50" t="str">
        <f>UPPER(TEXT(tbl_raw_data[[#This Row],[updated_date]],"MMMM"))</f>
        <v>JULY</v>
      </c>
      <c r="M2267" s="50" t="str">
        <f>"WEEK "&amp; IF(ROUNDUP(DAY(tbl_raw_data[[#This Row],[updated_date]])/7,0)=5,4,ROUNDUP(DAY(tbl_raw_data[[#This Row],[updated_date]])/7,0))</f>
        <v>WEEK 4</v>
      </c>
      <c r="N2267" s="50" t="str">
        <f>UPPER(VLOOKUP(tbl_raw_data[[#This Row],[Analyst]],Settiings!$A$2:$B$16,2,0))</f>
        <v>CAMROOON</v>
      </c>
      <c r="O2267" s="50" t="str">
        <f>TRIM(UPPER(tbl_raw_data[[#This Row],[Outcome]]))</f>
        <v>APPROVE</v>
      </c>
      <c r="P2267" s="50" t="str">
        <f>TRIM(UPPER(tbl_raw_data[[#This Row],[Queue Name]]))</f>
        <v>CONSUMER EXISTING</v>
      </c>
      <c r="Q2267" s="50" t="str">
        <f>IF(tbl_raw_data[[#This Row],[Time taken in min]]&lt;=Settiings!$D$2,"SLA_MET","SLA_NOT_MET")</f>
        <v>SLA_MET</v>
      </c>
      <c r="R2267" s="94"/>
    </row>
    <row r="2268" spans="1:18" x14ac:dyDescent="0.3">
      <c r="A2268" s="23" t="s">
        <v>522</v>
      </c>
      <c r="B2268" s="9">
        <v>45137.612337962964</v>
      </c>
      <c r="C2268" s="22">
        <v>45137.616805555554</v>
      </c>
      <c r="D2268" s="12" t="s">
        <v>13</v>
      </c>
      <c r="E2268" s="12" t="s">
        <v>19</v>
      </c>
      <c r="F2268" s="12" t="s">
        <v>70</v>
      </c>
      <c r="G2268" s="12" t="s">
        <v>17</v>
      </c>
      <c r="H2268" s="81"/>
      <c r="I2268" s="48">
        <f>tbl_raw_data[[#This Row],[Date Actioned]]-tbl_raw_data[[#This Row],[Date Tagged]]</f>
        <v>4.4675925892079249E-3</v>
      </c>
      <c r="J2268" s="46">
        <f>HOUR(tbl_raw_data[[#This Row],[Time_taken]])*60+MINUTE(tbl_raw_data[[#This Row],[Time_taken]])+SECOND(tbl_raw_data[[#This Row],[Time_taken]])/60</f>
        <v>6.4333333333333336</v>
      </c>
      <c r="K2268" s="52">
        <f>DATE(YEAR(tbl_raw_data[[#This Row],[Date Actioned]]),MONTH(tbl_raw_data[[#This Row],[Date Actioned]]),DAY(tbl_raw_data[[#This Row],[Date Actioned]]))</f>
        <v>45137</v>
      </c>
      <c r="L2268" s="50" t="str">
        <f>UPPER(TEXT(tbl_raw_data[[#This Row],[updated_date]],"MMMM"))</f>
        <v>JULY</v>
      </c>
      <c r="M2268" s="50" t="str">
        <f>"WEEK "&amp; IF(ROUNDUP(DAY(tbl_raw_data[[#This Row],[updated_date]])/7,0)=5,4,ROUNDUP(DAY(tbl_raw_data[[#This Row],[updated_date]])/7,0))</f>
        <v>WEEK 4</v>
      </c>
      <c r="N2268" s="50" t="str">
        <f>UPPER(VLOOKUP(tbl_raw_data[[#This Row],[Analyst]],Settiings!$A$2:$B$16,2,0))</f>
        <v>ASIF</v>
      </c>
      <c r="O2268" s="50" t="str">
        <f>TRIM(UPPER(tbl_raw_data[[#This Row],[Outcome]]))</f>
        <v>APPROVE</v>
      </c>
      <c r="P2268" s="50" t="str">
        <f>TRIM(UPPER(tbl_raw_data[[#This Row],[Queue Name]]))</f>
        <v>CONSUMER POST BUREAU</v>
      </c>
      <c r="Q2268" s="50" t="str">
        <f>IF(tbl_raw_data[[#This Row],[Time taken in min]]&lt;=Settiings!$D$2,"SLA_MET","SLA_NOT_MET")</f>
        <v>SLA_MET</v>
      </c>
      <c r="R2268" s="94"/>
    </row>
    <row r="2269" spans="1:18" x14ac:dyDescent="0.3">
      <c r="A2269" s="14" t="s">
        <v>523</v>
      </c>
      <c r="B2269" s="15">
        <v>45137.613645833335</v>
      </c>
      <c r="C2269" s="21">
        <v>45137.621527777781</v>
      </c>
      <c r="D2269" s="18" t="s">
        <v>13</v>
      </c>
      <c r="E2269" s="18" t="s">
        <v>47</v>
      </c>
      <c r="F2269" s="18" t="s">
        <v>24</v>
      </c>
      <c r="G2269" s="18" t="s">
        <v>17</v>
      </c>
      <c r="H2269" s="80"/>
      <c r="I2269" s="48">
        <f>tbl_raw_data[[#This Row],[Date Actioned]]-tbl_raw_data[[#This Row],[Date Tagged]]</f>
        <v>7.8819444461259991E-3</v>
      </c>
      <c r="J2269" s="46">
        <f>HOUR(tbl_raw_data[[#This Row],[Time_taken]])*60+MINUTE(tbl_raw_data[[#This Row],[Time_taken]])+SECOND(tbl_raw_data[[#This Row],[Time_taken]])/60</f>
        <v>11.35</v>
      </c>
      <c r="K2269" s="52">
        <f>DATE(YEAR(tbl_raw_data[[#This Row],[Date Actioned]]),MONTH(tbl_raw_data[[#This Row],[Date Actioned]]),DAY(tbl_raw_data[[#This Row],[Date Actioned]]))</f>
        <v>45137</v>
      </c>
      <c r="L2269" s="50" t="str">
        <f>UPPER(TEXT(tbl_raw_data[[#This Row],[updated_date]],"MMMM"))</f>
        <v>JULY</v>
      </c>
      <c r="M2269" s="50" t="str">
        <f>"WEEK "&amp; IF(ROUNDUP(DAY(tbl_raw_data[[#This Row],[updated_date]])/7,0)=5,4,ROUNDUP(DAY(tbl_raw_data[[#This Row],[updated_date]])/7,0))</f>
        <v>WEEK 4</v>
      </c>
      <c r="N2269" s="50" t="str">
        <f>UPPER(VLOOKUP(tbl_raw_data[[#This Row],[Analyst]],Settiings!$A$2:$B$16,2,0))</f>
        <v>QUADIR</v>
      </c>
      <c r="O2269" s="50" t="str">
        <f>TRIM(UPPER(tbl_raw_data[[#This Row],[Outcome]]))</f>
        <v>APPROVE</v>
      </c>
      <c r="P2269" s="50" t="str">
        <f>TRIM(UPPER(tbl_raw_data[[#This Row],[Queue Name]]))</f>
        <v>CONSUMER PRE BUREAU</v>
      </c>
      <c r="Q2269" s="50" t="str">
        <f>IF(tbl_raw_data[[#This Row],[Time taken in min]]&lt;=Settiings!$D$2,"SLA_MET","SLA_NOT_MET")</f>
        <v>SLA_MET</v>
      </c>
      <c r="R2269" s="94"/>
    </row>
    <row r="2270" spans="1:18" x14ac:dyDescent="0.3">
      <c r="A2270" s="20" t="s">
        <v>524</v>
      </c>
      <c r="B2270" s="9">
        <v>45137.61383101852</v>
      </c>
      <c r="C2270" s="22">
        <v>45137.625474537039</v>
      </c>
      <c r="D2270" s="12" t="s">
        <v>13</v>
      </c>
      <c r="E2270" s="12" t="s">
        <v>19</v>
      </c>
      <c r="F2270" s="12" t="s">
        <v>76</v>
      </c>
      <c r="G2270" s="12" t="s">
        <v>77</v>
      </c>
      <c r="H2270" s="81"/>
      <c r="I2270" s="48">
        <f>tbl_raw_data[[#This Row],[Date Actioned]]-tbl_raw_data[[#This Row],[Date Tagged]]</f>
        <v>1.1643518519122154E-2</v>
      </c>
      <c r="J2270" s="46">
        <f>HOUR(tbl_raw_data[[#This Row],[Time_taken]])*60+MINUTE(tbl_raw_data[[#This Row],[Time_taken]])+SECOND(tbl_raw_data[[#This Row],[Time_taken]])/60</f>
        <v>16.766666666666666</v>
      </c>
      <c r="K2270" s="52">
        <f>DATE(YEAR(tbl_raw_data[[#This Row],[Date Actioned]]),MONTH(tbl_raw_data[[#This Row],[Date Actioned]]),DAY(tbl_raw_data[[#This Row],[Date Actioned]]))</f>
        <v>45137</v>
      </c>
      <c r="L2270" s="50" t="str">
        <f>UPPER(TEXT(tbl_raw_data[[#This Row],[updated_date]],"MMMM"))</f>
        <v>JULY</v>
      </c>
      <c r="M2270" s="50" t="str">
        <f>"WEEK "&amp; IF(ROUNDUP(DAY(tbl_raw_data[[#This Row],[updated_date]])/7,0)=5,4,ROUNDUP(DAY(tbl_raw_data[[#This Row],[updated_date]])/7,0))</f>
        <v>WEEK 4</v>
      </c>
      <c r="N2270" s="50" t="str">
        <f>UPPER(VLOOKUP(tbl_raw_data[[#This Row],[Analyst]],Settiings!$A$2:$B$16,2,0))</f>
        <v>ROHAN</v>
      </c>
      <c r="O2270" s="50" t="str">
        <f>TRIM(UPPER(tbl_raw_data[[#This Row],[Outcome]]))</f>
        <v>APPROVE</v>
      </c>
      <c r="P2270" s="50" t="str">
        <f>TRIM(UPPER(tbl_raw_data[[#This Row],[Queue Name]]))</f>
        <v>CONSUMER POST BUREAU</v>
      </c>
      <c r="Q2270" s="50" t="str">
        <f>IF(tbl_raw_data[[#This Row],[Time taken in min]]&lt;=Settiings!$D$2,"SLA_MET","SLA_NOT_MET")</f>
        <v>SLA_MET</v>
      </c>
      <c r="R2270" s="94"/>
    </row>
    <row r="2271" spans="1:18" x14ac:dyDescent="0.3">
      <c r="A2271" s="23" t="s">
        <v>526</v>
      </c>
      <c r="B2271" s="15">
        <v>45137.616944444446</v>
      </c>
      <c r="C2271" s="16">
        <v>45137.622650462959</v>
      </c>
      <c r="D2271" s="17" t="s">
        <v>17</v>
      </c>
      <c r="E2271" s="18" t="s">
        <v>19</v>
      </c>
      <c r="F2271" s="17" t="s">
        <v>50</v>
      </c>
      <c r="G2271" s="19"/>
      <c r="H2271" s="79"/>
      <c r="I2271" s="48">
        <f>tbl_raw_data[[#This Row],[Date Actioned]]-tbl_raw_data[[#This Row],[Date Tagged]]</f>
        <v>5.7060185135924257E-3</v>
      </c>
      <c r="J2271" s="46">
        <f>HOUR(tbl_raw_data[[#This Row],[Time_taken]])*60+MINUTE(tbl_raw_data[[#This Row],[Time_taken]])+SECOND(tbl_raw_data[[#This Row],[Time_taken]])/60</f>
        <v>8.2166666666666668</v>
      </c>
      <c r="K2271" s="52">
        <f>DATE(YEAR(tbl_raw_data[[#This Row],[Date Actioned]]),MONTH(tbl_raw_data[[#This Row],[Date Actioned]]),DAY(tbl_raw_data[[#This Row],[Date Actioned]]))</f>
        <v>45137</v>
      </c>
      <c r="L2271" s="50" t="str">
        <f>UPPER(TEXT(tbl_raw_data[[#This Row],[updated_date]],"MMMM"))</f>
        <v>JULY</v>
      </c>
      <c r="M2271" s="50" t="str">
        <f>"WEEK "&amp; IF(ROUNDUP(DAY(tbl_raw_data[[#This Row],[updated_date]])/7,0)=5,4,ROUNDUP(DAY(tbl_raw_data[[#This Row],[updated_date]])/7,0))</f>
        <v>WEEK 4</v>
      </c>
      <c r="N2271" s="50" t="str">
        <f>UPPER(VLOOKUP(tbl_raw_data[[#This Row],[Analyst]],Settiings!$A$2:$B$16,2,0))</f>
        <v>SHAHID</v>
      </c>
      <c r="O2271" s="50" t="str">
        <f>TRIM(UPPER(tbl_raw_data[[#This Row],[Outcome]]))</f>
        <v>APPROVE</v>
      </c>
      <c r="P2271" s="50" t="str">
        <f>TRIM(UPPER(tbl_raw_data[[#This Row],[Queue Name]]))</f>
        <v>CONSUMER POST BUREAU</v>
      </c>
      <c r="Q2271" s="50" t="str">
        <f>IF(tbl_raw_data[[#This Row],[Time taken in min]]&lt;=Settiings!$D$2,"SLA_MET","SLA_NOT_MET")</f>
        <v>SLA_MET</v>
      </c>
      <c r="R2271" s="94"/>
    </row>
    <row r="2272" spans="1:18" x14ac:dyDescent="0.3">
      <c r="A2272" s="14" t="s">
        <v>527</v>
      </c>
      <c r="B2272" s="9">
        <v>45137.617118055554</v>
      </c>
      <c r="C2272" s="22">
        <v>45137.625578703701</v>
      </c>
      <c r="D2272" s="12" t="s">
        <v>13</v>
      </c>
      <c r="E2272" s="12" t="s">
        <v>9</v>
      </c>
      <c r="F2272" s="12" t="s">
        <v>53</v>
      </c>
      <c r="G2272" s="12" t="s">
        <v>17</v>
      </c>
      <c r="H2272" s="81"/>
      <c r="I2272" s="48">
        <f>tbl_raw_data[[#This Row],[Date Actioned]]-tbl_raw_data[[#This Row],[Date Tagged]]</f>
        <v>8.4606481468654238E-3</v>
      </c>
      <c r="J2272" s="46">
        <f>HOUR(tbl_raw_data[[#This Row],[Time_taken]])*60+MINUTE(tbl_raw_data[[#This Row],[Time_taken]])+SECOND(tbl_raw_data[[#This Row],[Time_taken]])/60</f>
        <v>12.183333333333334</v>
      </c>
      <c r="K2272" s="52">
        <f>DATE(YEAR(tbl_raw_data[[#This Row],[Date Actioned]]),MONTH(tbl_raw_data[[#This Row],[Date Actioned]]),DAY(tbl_raw_data[[#This Row],[Date Actioned]]))</f>
        <v>45137</v>
      </c>
      <c r="L2272" s="50" t="str">
        <f>UPPER(TEXT(tbl_raw_data[[#This Row],[updated_date]],"MMMM"))</f>
        <v>JULY</v>
      </c>
      <c r="M2272" s="50" t="str">
        <f>"WEEK "&amp; IF(ROUNDUP(DAY(tbl_raw_data[[#This Row],[updated_date]])/7,0)=5,4,ROUNDUP(DAY(tbl_raw_data[[#This Row],[updated_date]])/7,0))</f>
        <v>WEEK 4</v>
      </c>
      <c r="N2272" s="50" t="str">
        <f>UPPER(VLOOKUP(tbl_raw_data[[#This Row],[Analyst]],Settiings!$A$2:$B$16,2,0))</f>
        <v>NAVED</v>
      </c>
      <c r="O2272" s="50" t="str">
        <f>TRIM(UPPER(tbl_raw_data[[#This Row],[Outcome]]))</f>
        <v>APPROVE</v>
      </c>
      <c r="P2272" s="50" t="str">
        <f>TRIM(UPPER(tbl_raw_data[[#This Row],[Queue Name]]))</f>
        <v>CONSUMER EXISTING</v>
      </c>
      <c r="Q2272" s="50" t="str">
        <f>IF(tbl_raw_data[[#This Row],[Time taken in min]]&lt;=Settiings!$D$2,"SLA_MET","SLA_NOT_MET")</f>
        <v>SLA_MET</v>
      </c>
      <c r="R2272" s="94"/>
    </row>
    <row r="2273" spans="1:18" x14ac:dyDescent="0.3">
      <c r="A2273" s="20" t="s">
        <v>528</v>
      </c>
      <c r="B2273" s="15">
        <v>45137.618449074071</v>
      </c>
      <c r="C2273" s="21">
        <v>45137.623472222222</v>
      </c>
      <c r="D2273" s="18" t="s">
        <v>13</v>
      </c>
      <c r="E2273" s="18" t="s">
        <v>19</v>
      </c>
      <c r="F2273" s="18" t="s">
        <v>70</v>
      </c>
      <c r="G2273" s="18" t="s">
        <v>200</v>
      </c>
      <c r="H2273" s="80"/>
      <c r="I2273" s="48">
        <f>tbl_raw_data[[#This Row],[Date Actioned]]-tbl_raw_data[[#This Row],[Date Tagged]]</f>
        <v>5.02314815093996E-3</v>
      </c>
      <c r="J2273" s="46">
        <f>HOUR(tbl_raw_data[[#This Row],[Time_taken]])*60+MINUTE(tbl_raw_data[[#This Row],[Time_taken]])+SECOND(tbl_raw_data[[#This Row],[Time_taken]])/60</f>
        <v>7.2333333333333334</v>
      </c>
      <c r="K2273" s="52">
        <f>DATE(YEAR(tbl_raw_data[[#This Row],[Date Actioned]]),MONTH(tbl_raw_data[[#This Row],[Date Actioned]]),DAY(tbl_raw_data[[#This Row],[Date Actioned]]))</f>
        <v>45137</v>
      </c>
      <c r="L2273" s="50" t="str">
        <f>UPPER(TEXT(tbl_raw_data[[#This Row],[updated_date]],"MMMM"))</f>
        <v>JULY</v>
      </c>
      <c r="M2273" s="50" t="str">
        <f>"WEEK "&amp; IF(ROUNDUP(DAY(tbl_raw_data[[#This Row],[updated_date]])/7,0)=5,4,ROUNDUP(DAY(tbl_raw_data[[#This Row],[updated_date]])/7,0))</f>
        <v>WEEK 4</v>
      </c>
      <c r="N2273" s="50" t="str">
        <f>UPPER(VLOOKUP(tbl_raw_data[[#This Row],[Analyst]],Settiings!$A$2:$B$16,2,0))</f>
        <v>ASIF</v>
      </c>
      <c r="O2273" s="50" t="str">
        <f>TRIM(UPPER(tbl_raw_data[[#This Row],[Outcome]]))</f>
        <v>APPROVE</v>
      </c>
      <c r="P2273" s="50" t="str">
        <f>TRIM(UPPER(tbl_raw_data[[#This Row],[Queue Name]]))</f>
        <v>CONSUMER POST BUREAU</v>
      </c>
      <c r="Q2273" s="50" t="str">
        <f>IF(tbl_raw_data[[#This Row],[Time taken in min]]&lt;=Settiings!$D$2,"SLA_MET","SLA_NOT_MET")</f>
        <v>SLA_MET</v>
      </c>
      <c r="R2273" s="94"/>
    </row>
    <row r="2274" spans="1:18" x14ac:dyDescent="0.3">
      <c r="A2274" s="23" t="s">
        <v>529</v>
      </c>
      <c r="B2274" s="9">
        <v>45137.618854166663</v>
      </c>
      <c r="C2274" s="22">
        <v>45137.623923611114</v>
      </c>
      <c r="D2274" s="12" t="s">
        <v>13</v>
      </c>
      <c r="E2274" s="12" t="s">
        <v>9</v>
      </c>
      <c r="F2274" s="12" t="s">
        <v>65</v>
      </c>
      <c r="G2274" s="12" t="s">
        <v>77</v>
      </c>
      <c r="H2274" s="81"/>
      <c r="I2274" s="48">
        <f>tbl_raw_data[[#This Row],[Date Actioned]]-tbl_raw_data[[#This Row],[Date Tagged]]</f>
        <v>5.069444450782612E-3</v>
      </c>
      <c r="J2274" s="46">
        <f>HOUR(tbl_raw_data[[#This Row],[Time_taken]])*60+MINUTE(tbl_raw_data[[#This Row],[Time_taken]])+SECOND(tbl_raw_data[[#This Row],[Time_taken]])/60</f>
        <v>7.3</v>
      </c>
      <c r="K2274" s="52">
        <f>DATE(YEAR(tbl_raw_data[[#This Row],[Date Actioned]]),MONTH(tbl_raw_data[[#This Row],[Date Actioned]]),DAY(tbl_raw_data[[#This Row],[Date Actioned]]))</f>
        <v>45137</v>
      </c>
      <c r="L2274" s="50" t="str">
        <f>UPPER(TEXT(tbl_raw_data[[#This Row],[updated_date]],"MMMM"))</f>
        <v>JULY</v>
      </c>
      <c r="M2274" s="50" t="str">
        <f>"WEEK "&amp; IF(ROUNDUP(DAY(tbl_raw_data[[#This Row],[updated_date]])/7,0)=5,4,ROUNDUP(DAY(tbl_raw_data[[#This Row],[updated_date]])/7,0))</f>
        <v>WEEK 4</v>
      </c>
      <c r="N2274" s="50" t="str">
        <f>UPPER(VLOOKUP(tbl_raw_data[[#This Row],[Analyst]],Settiings!$A$2:$B$16,2,0))</f>
        <v>SAM</v>
      </c>
      <c r="O2274" s="50" t="str">
        <f>TRIM(UPPER(tbl_raw_data[[#This Row],[Outcome]]))</f>
        <v>APPROVE</v>
      </c>
      <c r="P2274" s="50" t="str">
        <f>TRIM(UPPER(tbl_raw_data[[#This Row],[Queue Name]]))</f>
        <v>CONSUMER EXISTING</v>
      </c>
      <c r="Q2274" s="50" t="str">
        <f>IF(tbl_raw_data[[#This Row],[Time taken in min]]&lt;=Settiings!$D$2,"SLA_MET","SLA_NOT_MET")</f>
        <v>SLA_MET</v>
      </c>
      <c r="R2274" s="94"/>
    </row>
    <row r="2275" spans="1:18" x14ac:dyDescent="0.3">
      <c r="A2275" s="14" t="s">
        <v>530</v>
      </c>
      <c r="B2275" s="15">
        <v>45137.620381944442</v>
      </c>
      <c r="C2275" s="16">
        <v>45137.625833333332</v>
      </c>
      <c r="D2275" s="17" t="s">
        <v>17</v>
      </c>
      <c r="E2275" s="18" t="s">
        <v>9</v>
      </c>
      <c r="F2275" s="17" t="s">
        <v>50</v>
      </c>
      <c r="G2275" s="19"/>
      <c r="H2275" s="79"/>
      <c r="I2275" s="48">
        <f>tbl_raw_data[[#This Row],[Date Actioned]]-tbl_raw_data[[#This Row],[Date Tagged]]</f>
        <v>5.4513888899236917E-3</v>
      </c>
      <c r="J2275" s="46">
        <f>HOUR(tbl_raw_data[[#This Row],[Time_taken]])*60+MINUTE(tbl_raw_data[[#This Row],[Time_taken]])+SECOND(tbl_raw_data[[#This Row],[Time_taken]])/60</f>
        <v>7.85</v>
      </c>
      <c r="K2275" s="52">
        <f>DATE(YEAR(tbl_raw_data[[#This Row],[Date Actioned]]),MONTH(tbl_raw_data[[#This Row],[Date Actioned]]),DAY(tbl_raw_data[[#This Row],[Date Actioned]]))</f>
        <v>45137</v>
      </c>
      <c r="L2275" s="50" t="str">
        <f>UPPER(TEXT(tbl_raw_data[[#This Row],[updated_date]],"MMMM"))</f>
        <v>JULY</v>
      </c>
      <c r="M2275" s="50" t="str">
        <f>"WEEK "&amp; IF(ROUNDUP(DAY(tbl_raw_data[[#This Row],[updated_date]])/7,0)=5,4,ROUNDUP(DAY(tbl_raw_data[[#This Row],[updated_date]])/7,0))</f>
        <v>WEEK 4</v>
      </c>
      <c r="N2275" s="50" t="str">
        <f>UPPER(VLOOKUP(tbl_raw_data[[#This Row],[Analyst]],Settiings!$A$2:$B$16,2,0))</f>
        <v>SHAHID</v>
      </c>
      <c r="O2275" s="50" t="str">
        <f>TRIM(UPPER(tbl_raw_data[[#This Row],[Outcome]]))</f>
        <v>APPROVE</v>
      </c>
      <c r="P2275" s="50" t="str">
        <f>TRIM(UPPER(tbl_raw_data[[#This Row],[Queue Name]]))</f>
        <v>CONSUMER EXISTING</v>
      </c>
      <c r="Q2275" s="50" t="str">
        <f>IF(tbl_raw_data[[#This Row],[Time taken in min]]&lt;=Settiings!$D$2,"SLA_MET","SLA_NOT_MET")</f>
        <v>SLA_MET</v>
      </c>
      <c r="R2275" s="94"/>
    </row>
    <row r="2276" spans="1:18" x14ac:dyDescent="0.3">
      <c r="A2276" s="20" t="s">
        <v>531</v>
      </c>
      <c r="B2276" s="9">
        <v>45137.620474537034</v>
      </c>
      <c r="C2276" s="24">
        <v>45137.631724537037</v>
      </c>
      <c r="D2276" s="25" t="s">
        <v>17</v>
      </c>
      <c r="E2276" s="12" t="s">
        <v>19</v>
      </c>
      <c r="F2276" s="25" t="s">
        <v>50</v>
      </c>
      <c r="G2276" s="13"/>
      <c r="H2276" s="78"/>
      <c r="I2276" s="48">
        <f>tbl_raw_data[[#This Row],[Date Actioned]]-tbl_raw_data[[#This Row],[Date Tagged]]</f>
        <v>1.1250000003201421E-2</v>
      </c>
      <c r="J2276" s="46">
        <f>HOUR(tbl_raw_data[[#This Row],[Time_taken]])*60+MINUTE(tbl_raw_data[[#This Row],[Time_taken]])+SECOND(tbl_raw_data[[#This Row],[Time_taken]])/60</f>
        <v>16.2</v>
      </c>
      <c r="K2276" s="52">
        <f>DATE(YEAR(tbl_raw_data[[#This Row],[Date Actioned]]),MONTH(tbl_raw_data[[#This Row],[Date Actioned]]),DAY(tbl_raw_data[[#This Row],[Date Actioned]]))</f>
        <v>45137</v>
      </c>
      <c r="L2276" s="50" t="str">
        <f>UPPER(TEXT(tbl_raw_data[[#This Row],[updated_date]],"MMMM"))</f>
        <v>JULY</v>
      </c>
      <c r="M2276" s="50" t="str">
        <f>"WEEK "&amp; IF(ROUNDUP(DAY(tbl_raw_data[[#This Row],[updated_date]])/7,0)=5,4,ROUNDUP(DAY(tbl_raw_data[[#This Row],[updated_date]])/7,0))</f>
        <v>WEEK 4</v>
      </c>
      <c r="N2276" s="50" t="str">
        <f>UPPER(VLOOKUP(tbl_raw_data[[#This Row],[Analyst]],Settiings!$A$2:$B$16,2,0))</f>
        <v>SHAHID</v>
      </c>
      <c r="O2276" s="50" t="str">
        <f>TRIM(UPPER(tbl_raw_data[[#This Row],[Outcome]]))</f>
        <v>APPROVE</v>
      </c>
      <c r="P2276" s="50" t="str">
        <f>TRIM(UPPER(tbl_raw_data[[#This Row],[Queue Name]]))</f>
        <v>CONSUMER POST BUREAU</v>
      </c>
      <c r="Q2276" s="50" t="str">
        <f>IF(tbl_raw_data[[#This Row],[Time taken in min]]&lt;=Settiings!$D$2,"SLA_MET","SLA_NOT_MET")</f>
        <v>SLA_MET</v>
      </c>
      <c r="R2276" s="94"/>
    </row>
    <row r="2277" spans="1:18" x14ac:dyDescent="0.3">
      <c r="A2277" s="23" t="s">
        <v>532</v>
      </c>
      <c r="B2277" s="15">
        <v>45137.622893518521</v>
      </c>
      <c r="C2277" s="21">
        <v>45137.625659722224</v>
      </c>
      <c r="D2277" s="18" t="s">
        <v>13</v>
      </c>
      <c r="E2277" s="18" t="s">
        <v>19</v>
      </c>
      <c r="F2277" s="18" t="s">
        <v>24</v>
      </c>
      <c r="G2277" s="18" t="s">
        <v>77</v>
      </c>
      <c r="H2277" s="80"/>
      <c r="I2277" s="48">
        <f>tbl_raw_data[[#This Row],[Date Actioned]]-tbl_raw_data[[#This Row],[Date Tagged]]</f>
        <v>2.7662037027766928E-3</v>
      </c>
      <c r="J2277" s="46">
        <f>HOUR(tbl_raw_data[[#This Row],[Time_taken]])*60+MINUTE(tbl_raw_data[[#This Row],[Time_taken]])+SECOND(tbl_raw_data[[#This Row],[Time_taken]])/60</f>
        <v>3.9833333333333334</v>
      </c>
      <c r="K2277" s="52">
        <f>DATE(YEAR(tbl_raw_data[[#This Row],[Date Actioned]]),MONTH(tbl_raw_data[[#This Row],[Date Actioned]]),DAY(tbl_raw_data[[#This Row],[Date Actioned]]))</f>
        <v>45137</v>
      </c>
      <c r="L2277" s="50" t="str">
        <f>UPPER(TEXT(tbl_raw_data[[#This Row],[updated_date]],"MMMM"))</f>
        <v>JULY</v>
      </c>
      <c r="M2277" s="50" t="str">
        <f>"WEEK "&amp; IF(ROUNDUP(DAY(tbl_raw_data[[#This Row],[updated_date]])/7,0)=5,4,ROUNDUP(DAY(tbl_raw_data[[#This Row],[updated_date]])/7,0))</f>
        <v>WEEK 4</v>
      </c>
      <c r="N2277" s="50" t="str">
        <f>UPPER(VLOOKUP(tbl_raw_data[[#This Row],[Analyst]],Settiings!$A$2:$B$16,2,0))</f>
        <v>QUADIR</v>
      </c>
      <c r="O2277" s="50" t="str">
        <f>TRIM(UPPER(tbl_raw_data[[#This Row],[Outcome]]))</f>
        <v>APPROVE</v>
      </c>
      <c r="P2277" s="50" t="str">
        <f>TRIM(UPPER(tbl_raw_data[[#This Row],[Queue Name]]))</f>
        <v>CONSUMER POST BUREAU</v>
      </c>
      <c r="Q2277" s="50" t="str">
        <f>IF(tbl_raw_data[[#This Row],[Time taken in min]]&lt;=Settiings!$D$2,"SLA_MET","SLA_NOT_MET")</f>
        <v>SLA_MET</v>
      </c>
      <c r="R2277" s="94"/>
    </row>
    <row r="2278" spans="1:18" x14ac:dyDescent="0.3">
      <c r="A2278" s="14" t="s">
        <v>533</v>
      </c>
      <c r="B2278" s="9">
        <v>45137.624143518522</v>
      </c>
      <c r="C2278" s="22">
        <v>45137.626319444447</v>
      </c>
      <c r="D2278" s="12" t="s">
        <v>13</v>
      </c>
      <c r="E2278" s="12" t="s">
        <v>9</v>
      </c>
      <c r="F2278" s="12" t="s">
        <v>65</v>
      </c>
      <c r="G2278" s="12" t="s">
        <v>128</v>
      </c>
      <c r="H2278" s="81"/>
      <c r="I2278" s="48">
        <f>tbl_raw_data[[#This Row],[Date Actioned]]-tbl_raw_data[[#This Row],[Date Tagged]]</f>
        <v>2.1759259252576157E-3</v>
      </c>
      <c r="J2278" s="46">
        <f>HOUR(tbl_raw_data[[#This Row],[Time_taken]])*60+MINUTE(tbl_raw_data[[#This Row],[Time_taken]])+SECOND(tbl_raw_data[[#This Row],[Time_taken]])/60</f>
        <v>3.1333333333333333</v>
      </c>
      <c r="K2278" s="52">
        <f>DATE(YEAR(tbl_raw_data[[#This Row],[Date Actioned]]),MONTH(tbl_raw_data[[#This Row],[Date Actioned]]),DAY(tbl_raw_data[[#This Row],[Date Actioned]]))</f>
        <v>45137</v>
      </c>
      <c r="L2278" s="50" t="str">
        <f>UPPER(TEXT(tbl_raw_data[[#This Row],[updated_date]],"MMMM"))</f>
        <v>JULY</v>
      </c>
      <c r="M2278" s="50" t="str">
        <f>"WEEK "&amp; IF(ROUNDUP(DAY(tbl_raw_data[[#This Row],[updated_date]])/7,0)=5,4,ROUNDUP(DAY(tbl_raw_data[[#This Row],[updated_date]])/7,0))</f>
        <v>WEEK 4</v>
      </c>
      <c r="N2278" s="50" t="str">
        <f>UPPER(VLOOKUP(tbl_raw_data[[#This Row],[Analyst]],Settiings!$A$2:$B$16,2,0))</f>
        <v>SAM</v>
      </c>
      <c r="O2278" s="50" t="str">
        <f>TRIM(UPPER(tbl_raw_data[[#This Row],[Outcome]]))</f>
        <v>APPROVE</v>
      </c>
      <c r="P2278" s="50" t="str">
        <f>TRIM(UPPER(tbl_raw_data[[#This Row],[Queue Name]]))</f>
        <v>CONSUMER EXISTING</v>
      </c>
      <c r="Q2278" s="50" t="str">
        <f>IF(tbl_raw_data[[#This Row],[Time taken in min]]&lt;=Settiings!$D$2,"SLA_MET","SLA_NOT_MET")</f>
        <v>SLA_MET</v>
      </c>
      <c r="R2278" s="94"/>
    </row>
    <row r="2279" spans="1:18" x14ac:dyDescent="0.3">
      <c r="A2279" s="23" t="s">
        <v>534</v>
      </c>
      <c r="B2279" s="15">
        <v>45137.62599537037</v>
      </c>
      <c r="C2279" s="21">
        <v>45137.632638888892</v>
      </c>
      <c r="D2279" s="18" t="s">
        <v>27</v>
      </c>
      <c r="E2279" s="18" t="s">
        <v>9</v>
      </c>
      <c r="F2279" s="18" t="s">
        <v>24</v>
      </c>
      <c r="G2279" s="18" t="s">
        <v>207</v>
      </c>
      <c r="H2279" s="80"/>
      <c r="I2279" s="48">
        <f>tbl_raw_data[[#This Row],[Date Actioned]]-tbl_raw_data[[#This Row],[Date Tagged]]</f>
        <v>6.6435185217414983E-3</v>
      </c>
      <c r="J2279" s="46">
        <f>HOUR(tbl_raw_data[[#This Row],[Time_taken]])*60+MINUTE(tbl_raw_data[[#This Row],[Time_taken]])+SECOND(tbl_raw_data[[#This Row],[Time_taken]])/60</f>
        <v>9.5666666666666664</v>
      </c>
      <c r="K2279" s="52">
        <f>DATE(YEAR(tbl_raw_data[[#This Row],[Date Actioned]]),MONTH(tbl_raw_data[[#This Row],[Date Actioned]]),DAY(tbl_raw_data[[#This Row],[Date Actioned]]))</f>
        <v>45137</v>
      </c>
      <c r="L2279" s="50" t="str">
        <f>UPPER(TEXT(tbl_raw_data[[#This Row],[updated_date]],"MMMM"))</f>
        <v>JULY</v>
      </c>
      <c r="M2279" s="50" t="str">
        <f>"WEEK "&amp; IF(ROUNDUP(DAY(tbl_raw_data[[#This Row],[updated_date]])/7,0)=5,4,ROUNDUP(DAY(tbl_raw_data[[#This Row],[updated_date]])/7,0))</f>
        <v>WEEK 4</v>
      </c>
      <c r="N2279" s="50" t="str">
        <f>UPPER(VLOOKUP(tbl_raw_data[[#This Row],[Analyst]],Settiings!$A$2:$B$16,2,0))</f>
        <v>QUADIR</v>
      </c>
      <c r="O2279" s="50" t="str">
        <f>TRIM(UPPER(tbl_raw_data[[#This Row],[Outcome]]))</f>
        <v>DECLINE</v>
      </c>
      <c r="P2279" s="50" t="str">
        <f>TRIM(UPPER(tbl_raw_data[[#This Row],[Queue Name]]))</f>
        <v>CONSUMER EXISTING</v>
      </c>
      <c r="Q2279" s="50" t="str">
        <f>IF(tbl_raw_data[[#This Row],[Time taken in min]]&lt;=Settiings!$D$2,"SLA_MET","SLA_NOT_MET")</f>
        <v>SLA_MET</v>
      </c>
      <c r="R2279" s="94"/>
    </row>
    <row r="2280" spans="1:18" x14ac:dyDescent="0.3">
      <c r="A2280" s="20" t="s">
        <v>535</v>
      </c>
      <c r="B2280" s="15">
        <v>45137.627638888887</v>
      </c>
      <c r="C2280" s="21">
        <v>45137.631331018521</v>
      </c>
      <c r="D2280" s="18" t="s">
        <v>13</v>
      </c>
      <c r="E2280" s="18" t="s">
        <v>19</v>
      </c>
      <c r="F2280" s="18" t="s">
        <v>65</v>
      </c>
      <c r="G2280" s="18" t="s">
        <v>77</v>
      </c>
      <c r="H2280" s="80"/>
      <c r="I2280" s="48">
        <f>tbl_raw_data[[#This Row],[Date Actioned]]-tbl_raw_data[[#This Row],[Date Tagged]]</f>
        <v>3.6921296341461129E-3</v>
      </c>
      <c r="J2280" s="46">
        <f>HOUR(tbl_raw_data[[#This Row],[Time_taken]])*60+MINUTE(tbl_raw_data[[#This Row],[Time_taken]])+SECOND(tbl_raw_data[[#This Row],[Time_taken]])/60</f>
        <v>5.3166666666666664</v>
      </c>
      <c r="K2280" s="52">
        <f>DATE(YEAR(tbl_raw_data[[#This Row],[Date Actioned]]),MONTH(tbl_raw_data[[#This Row],[Date Actioned]]),DAY(tbl_raw_data[[#This Row],[Date Actioned]]))</f>
        <v>45137</v>
      </c>
      <c r="L2280" s="50" t="str">
        <f>UPPER(TEXT(tbl_raw_data[[#This Row],[updated_date]],"MMMM"))</f>
        <v>JULY</v>
      </c>
      <c r="M2280" s="50" t="str">
        <f>"WEEK "&amp; IF(ROUNDUP(DAY(tbl_raw_data[[#This Row],[updated_date]])/7,0)=5,4,ROUNDUP(DAY(tbl_raw_data[[#This Row],[updated_date]])/7,0))</f>
        <v>WEEK 4</v>
      </c>
      <c r="N2280" s="50" t="str">
        <f>UPPER(VLOOKUP(tbl_raw_data[[#This Row],[Analyst]],Settiings!$A$2:$B$16,2,0))</f>
        <v>SAM</v>
      </c>
      <c r="O2280" s="50" t="str">
        <f>TRIM(UPPER(tbl_raw_data[[#This Row],[Outcome]]))</f>
        <v>APPROVE</v>
      </c>
      <c r="P2280" s="50" t="str">
        <f>TRIM(UPPER(tbl_raw_data[[#This Row],[Queue Name]]))</f>
        <v>CONSUMER POST BUREAU</v>
      </c>
      <c r="Q2280" s="50" t="str">
        <f>IF(tbl_raw_data[[#This Row],[Time taken in min]]&lt;=Settiings!$D$2,"SLA_MET","SLA_NOT_MET")</f>
        <v>SLA_MET</v>
      </c>
      <c r="R2280" s="94"/>
    </row>
    <row r="2281" spans="1:18" x14ac:dyDescent="0.3">
      <c r="A2281" s="23" t="s">
        <v>537</v>
      </c>
      <c r="B2281" s="9">
        <v>45137.62939814815</v>
      </c>
      <c r="C2281" s="22">
        <v>45137.637986111113</v>
      </c>
      <c r="D2281" s="12" t="s">
        <v>13</v>
      </c>
      <c r="E2281" s="12" t="s">
        <v>47</v>
      </c>
      <c r="F2281" s="12" t="s">
        <v>53</v>
      </c>
      <c r="G2281" s="12" t="s">
        <v>41</v>
      </c>
      <c r="H2281" s="81"/>
      <c r="I2281" s="48">
        <f>tbl_raw_data[[#This Row],[Date Actioned]]-tbl_raw_data[[#This Row],[Date Tagged]]</f>
        <v>8.5879629623377696E-3</v>
      </c>
      <c r="J2281" s="46">
        <f>HOUR(tbl_raw_data[[#This Row],[Time_taken]])*60+MINUTE(tbl_raw_data[[#This Row],[Time_taken]])+SECOND(tbl_raw_data[[#This Row],[Time_taken]])/60</f>
        <v>12.366666666666667</v>
      </c>
      <c r="K2281" s="52">
        <f>DATE(YEAR(tbl_raw_data[[#This Row],[Date Actioned]]),MONTH(tbl_raw_data[[#This Row],[Date Actioned]]),DAY(tbl_raw_data[[#This Row],[Date Actioned]]))</f>
        <v>45137</v>
      </c>
      <c r="L2281" s="50" t="str">
        <f>UPPER(TEXT(tbl_raw_data[[#This Row],[updated_date]],"MMMM"))</f>
        <v>JULY</v>
      </c>
      <c r="M2281" s="50" t="str">
        <f>"WEEK "&amp; IF(ROUNDUP(DAY(tbl_raw_data[[#This Row],[updated_date]])/7,0)=5,4,ROUNDUP(DAY(tbl_raw_data[[#This Row],[updated_date]])/7,0))</f>
        <v>WEEK 4</v>
      </c>
      <c r="N2281" s="50" t="str">
        <f>UPPER(VLOOKUP(tbl_raw_data[[#This Row],[Analyst]],Settiings!$A$2:$B$16,2,0))</f>
        <v>NAVED</v>
      </c>
      <c r="O2281" s="50" t="str">
        <f>TRIM(UPPER(tbl_raw_data[[#This Row],[Outcome]]))</f>
        <v>APPROVE</v>
      </c>
      <c r="P2281" s="50" t="str">
        <f>TRIM(UPPER(tbl_raw_data[[#This Row],[Queue Name]]))</f>
        <v>CONSUMER PRE BUREAU</v>
      </c>
      <c r="Q2281" s="50" t="str">
        <f>IF(tbl_raw_data[[#This Row],[Time taken in min]]&lt;=Settiings!$D$2,"SLA_MET","SLA_NOT_MET")</f>
        <v>SLA_MET</v>
      </c>
      <c r="R2281" s="94"/>
    </row>
    <row r="2282" spans="1:18" x14ac:dyDescent="0.3">
      <c r="A2282" s="14" t="s">
        <v>538</v>
      </c>
      <c r="B2282" s="15">
        <v>45137.629756944443</v>
      </c>
      <c r="C2282" s="21">
        <v>45137.63622685185</v>
      </c>
      <c r="D2282" s="18" t="s">
        <v>13</v>
      </c>
      <c r="E2282" s="18" t="s">
        <v>9</v>
      </c>
      <c r="F2282" s="18" t="s">
        <v>65</v>
      </c>
      <c r="G2282" s="18" t="s">
        <v>17</v>
      </c>
      <c r="H2282" s="80"/>
      <c r="I2282" s="48">
        <f>tbl_raw_data[[#This Row],[Date Actioned]]-tbl_raw_data[[#This Row],[Date Tagged]]</f>
        <v>6.4699074064265005E-3</v>
      </c>
      <c r="J2282" s="46">
        <f>HOUR(tbl_raw_data[[#This Row],[Time_taken]])*60+MINUTE(tbl_raw_data[[#This Row],[Time_taken]])+SECOND(tbl_raw_data[[#This Row],[Time_taken]])/60</f>
        <v>9.3166666666666664</v>
      </c>
      <c r="K2282" s="52">
        <f>DATE(YEAR(tbl_raw_data[[#This Row],[Date Actioned]]),MONTH(tbl_raw_data[[#This Row],[Date Actioned]]),DAY(tbl_raw_data[[#This Row],[Date Actioned]]))</f>
        <v>45137</v>
      </c>
      <c r="L2282" s="50" t="str">
        <f>UPPER(TEXT(tbl_raw_data[[#This Row],[updated_date]],"MMMM"))</f>
        <v>JULY</v>
      </c>
      <c r="M2282" s="50" t="str">
        <f>"WEEK "&amp; IF(ROUNDUP(DAY(tbl_raw_data[[#This Row],[updated_date]])/7,0)=5,4,ROUNDUP(DAY(tbl_raw_data[[#This Row],[updated_date]])/7,0))</f>
        <v>WEEK 4</v>
      </c>
      <c r="N2282" s="50" t="str">
        <f>UPPER(VLOOKUP(tbl_raw_data[[#This Row],[Analyst]],Settiings!$A$2:$B$16,2,0))</f>
        <v>SAM</v>
      </c>
      <c r="O2282" s="50" t="str">
        <f>TRIM(UPPER(tbl_raw_data[[#This Row],[Outcome]]))</f>
        <v>APPROVE</v>
      </c>
      <c r="P2282" s="50" t="str">
        <f>TRIM(UPPER(tbl_raw_data[[#This Row],[Queue Name]]))</f>
        <v>CONSUMER EXISTING</v>
      </c>
      <c r="Q2282" s="50" t="str">
        <f>IF(tbl_raw_data[[#This Row],[Time taken in min]]&lt;=Settiings!$D$2,"SLA_MET","SLA_NOT_MET")</f>
        <v>SLA_MET</v>
      </c>
      <c r="R2282" s="94"/>
    </row>
    <row r="2283" spans="1:18" x14ac:dyDescent="0.3">
      <c r="A2283" s="14" t="s">
        <v>539</v>
      </c>
      <c r="B2283" s="9">
        <v>45137.629884259259</v>
      </c>
      <c r="C2283" s="24">
        <v>45137.641087962962</v>
      </c>
      <c r="D2283" s="25" t="s">
        <v>37</v>
      </c>
      <c r="E2283" s="12" t="s">
        <v>19</v>
      </c>
      <c r="F2283" s="25" t="s">
        <v>50</v>
      </c>
      <c r="G2283" s="13"/>
      <c r="H2283" s="78"/>
      <c r="I2283" s="48">
        <f>tbl_raw_data[[#This Row],[Date Actioned]]-tbl_raw_data[[#This Row],[Date Tagged]]</f>
        <v>1.1203703703358769E-2</v>
      </c>
      <c r="J2283" s="46">
        <f>HOUR(tbl_raw_data[[#This Row],[Time_taken]])*60+MINUTE(tbl_raw_data[[#This Row],[Time_taken]])+SECOND(tbl_raw_data[[#This Row],[Time_taken]])/60</f>
        <v>16.133333333333333</v>
      </c>
      <c r="K2283" s="52">
        <f>DATE(YEAR(tbl_raw_data[[#This Row],[Date Actioned]]),MONTH(tbl_raw_data[[#This Row],[Date Actioned]]),DAY(tbl_raw_data[[#This Row],[Date Actioned]]))</f>
        <v>45137</v>
      </c>
      <c r="L2283" s="50" t="str">
        <f>UPPER(TEXT(tbl_raw_data[[#This Row],[updated_date]],"MMMM"))</f>
        <v>JULY</v>
      </c>
      <c r="M2283" s="50" t="str">
        <f>"WEEK "&amp; IF(ROUNDUP(DAY(tbl_raw_data[[#This Row],[updated_date]])/7,0)=5,4,ROUNDUP(DAY(tbl_raw_data[[#This Row],[updated_date]])/7,0))</f>
        <v>WEEK 4</v>
      </c>
      <c r="N2283" s="50" t="str">
        <f>UPPER(VLOOKUP(tbl_raw_data[[#This Row],[Analyst]],Settiings!$A$2:$B$16,2,0))</f>
        <v>SHAHID</v>
      </c>
      <c r="O2283" s="50" t="str">
        <f>TRIM(UPPER(tbl_raw_data[[#This Row],[Outcome]]))</f>
        <v>DECLINE</v>
      </c>
      <c r="P2283" s="50" t="str">
        <f>TRIM(UPPER(tbl_raw_data[[#This Row],[Queue Name]]))</f>
        <v>CONSUMER POST BUREAU</v>
      </c>
      <c r="Q2283" s="50" t="str">
        <f>IF(tbl_raw_data[[#This Row],[Time taken in min]]&lt;=Settiings!$D$2,"SLA_MET","SLA_NOT_MET")</f>
        <v>SLA_MET</v>
      </c>
      <c r="R2283" s="94"/>
    </row>
    <row r="2284" spans="1:18" x14ac:dyDescent="0.3">
      <c r="A2284" s="20" t="s">
        <v>540</v>
      </c>
      <c r="B2284" s="9">
        <v>45137.630196759259</v>
      </c>
      <c r="C2284" s="22">
        <v>45137.641886574071</v>
      </c>
      <c r="D2284" s="12" t="s">
        <v>13</v>
      </c>
      <c r="E2284" s="12" t="s">
        <v>47</v>
      </c>
      <c r="F2284" s="12" t="s">
        <v>24</v>
      </c>
      <c r="G2284" s="12" t="s">
        <v>17</v>
      </c>
      <c r="H2284" s="81"/>
      <c r="I2284" s="48">
        <f>tbl_raw_data[[#This Row],[Date Actioned]]-tbl_raw_data[[#This Row],[Date Tagged]]</f>
        <v>1.1689814811688848E-2</v>
      </c>
      <c r="J2284" s="46">
        <f>HOUR(tbl_raw_data[[#This Row],[Time_taken]])*60+MINUTE(tbl_raw_data[[#This Row],[Time_taken]])+SECOND(tbl_raw_data[[#This Row],[Time_taken]])/60</f>
        <v>16.833333333333332</v>
      </c>
      <c r="K2284" s="52">
        <f>DATE(YEAR(tbl_raw_data[[#This Row],[Date Actioned]]),MONTH(tbl_raw_data[[#This Row],[Date Actioned]]),DAY(tbl_raw_data[[#This Row],[Date Actioned]]))</f>
        <v>45137</v>
      </c>
      <c r="L2284" s="50" t="str">
        <f>UPPER(TEXT(tbl_raw_data[[#This Row],[updated_date]],"MMMM"))</f>
        <v>JULY</v>
      </c>
      <c r="M2284" s="50" t="str">
        <f>"WEEK "&amp; IF(ROUNDUP(DAY(tbl_raw_data[[#This Row],[updated_date]])/7,0)=5,4,ROUNDUP(DAY(tbl_raw_data[[#This Row],[updated_date]])/7,0))</f>
        <v>WEEK 4</v>
      </c>
      <c r="N2284" s="50" t="str">
        <f>UPPER(VLOOKUP(tbl_raw_data[[#This Row],[Analyst]],Settiings!$A$2:$B$16,2,0))</f>
        <v>QUADIR</v>
      </c>
      <c r="O2284" s="50" t="str">
        <f>TRIM(UPPER(tbl_raw_data[[#This Row],[Outcome]]))</f>
        <v>APPROVE</v>
      </c>
      <c r="P2284" s="50" t="str">
        <f>TRIM(UPPER(tbl_raw_data[[#This Row],[Queue Name]]))</f>
        <v>CONSUMER PRE BUREAU</v>
      </c>
      <c r="Q2284" s="50" t="str">
        <f>IF(tbl_raw_data[[#This Row],[Time taken in min]]&lt;=Settiings!$D$2,"SLA_MET","SLA_NOT_MET")</f>
        <v>SLA_MET</v>
      </c>
      <c r="R2284" s="94"/>
    </row>
    <row r="2285" spans="1:18" x14ac:dyDescent="0.3">
      <c r="A2285" s="23" t="s">
        <v>541</v>
      </c>
      <c r="B2285" s="15">
        <v>45137.630474537036</v>
      </c>
      <c r="C2285" s="21">
        <v>45137.639826388891</v>
      </c>
      <c r="D2285" s="18" t="s">
        <v>13</v>
      </c>
      <c r="E2285" s="18" t="s">
        <v>19</v>
      </c>
      <c r="F2285" s="18" t="s">
        <v>70</v>
      </c>
      <c r="G2285" s="18" t="s">
        <v>77</v>
      </c>
      <c r="H2285" s="80"/>
      <c r="I2285" s="48">
        <f>tbl_raw_data[[#This Row],[Date Actioned]]-tbl_raw_data[[#This Row],[Date Tagged]]</f>
        <v>9.3518518551718444E-3</v>
      </c>
      <c r="J2285" s="46">
        <f>HOUR(tbl_raw_data[[#This Row],[Time_taken]])*60+MINUTE(tbl_raw_data[[#This Row],[Time_taken]])+SECOND(tbl_raw_data[[#This Row],[Time_taken]])/60</f>
        <v>13.466666666666667</v>
      </c>
      <c r="K2285" s="52">
        <f>DATE(YEAR(tbl_raw_data[[#This Row],[Date Actioned]]),MONTH(tbl_raw_data[[#This Row],[Date Actioned]]),DAY(tbl_raw_data[[#This Row],[Date Actioned]]))</f>
        <v>45137</v>
      </c>
      <c r="L2285" s="50" t="str">
        <f>UPPER(TEXT(tbl_raw_data[[#This Row],[updated_date]],"MMMM"))</f>
        <v>JULY</v>
      </c>
      <c r="M2285" s="50" t="str">
        <f>"WEEK "&amp; IF(ROUNDUP(DAY(tbl_raw_data[[#This Row],[updated_date]])/7,0)=5,4,ROUNDUP(DAY(tbl_raw_data[[#This Row],[updated_date]])/7,0))</f>
        <v>WEEK 4</v>
      </c>
      <c r="N2285" s="50" t="str">
        <f>UPPER(VLOOKUP(tbl_raw_data[[#This Row],[Analyst]],Settiings!$A$2:$B$16,2,0))</f>
        <v>ASIF</v>
      </c>
      <c r="O2285" s="50" t="str">
        <f>TRIM(UPPER(tbl_raw_data[[#This Row],[Outcome]]))</f>
        <v>APPROVE</v>
      </c>
      <c r="P2285" s="50" t="str">
        <f>TRIM(UPPER(tbl_raw_data[[#This Row],[Queue Name]]))</f>
        <v>CONSUMER POST BUREAU</v>
      </c>
      <c r="Q2285" s="50" t="str">
        <f>IF(tbl_raw_data[[#This Row],[Time taken in min]]&lt;=Settiings!$D$2,"SLA_MET","SLA_NOT_MET")</f>
        <v>SLA_MET</v>
      </c>
      <c r="R2285" s="94"/>
    </row>
    <row r="2286" spans="1:18" x14ac:dyDescent="0.3">
      <c r="A2286" s="14" t="s">
        <v>543</v>
      </c>
      <c r="B2286" s="9">
        <v>45137.632291666669</v>
      </c>
      <c r="C2286" s="22">
        <v>45137.638321759259</v>
      </c>
      <c r="D2286" s="12" t="s">
        <v>13</v>
      </c>
      <c r="E2286" s="12" t="s">
        <v>9</v>
      </c>
      <c r="F2286" s="12" t="s">
        <v>16</v>
      </c>
      <c r="G2286" s="12" t="s">
        <v>128</v>
      </c>
      <c r="H2286" s="81"/>
      <c r="I2286" s="48">
        <f>tbl_raw_data[[#This Row],[Date Actioned]]-tbl_raw_data[[#This Row],[Date Tagged]]</f>
        <v>6.0300925906631164E-3</v>
      </c>
      <c r="J2286" s="46">
        <f>HOUR(tbl_raw_data[[#This Row],[Time_taken]])*60+MINUTE(tbl_raw_data[[#This Row],[Time_taken]])+SECOND(tbl_raw_data[[#This Row],[Time_taken]])/60</f>
        <v>8.6833333333333336</v>
      </c>
      <c r="K2286" s="52">
        <f>DATE(YEAR(tbl_raw_data[[#This Row],[Date Actioned]]),MONTH(tbl_raw_data[[#This Row],[Date Actioned]]),DAY(tbl_raw_data[[#This Row],[Date Actioned]]))</f>
        <v>45137</v>
      </c>
      <c r="L2286" s="50" t="str">
        <f>UPPER(TEXT(tbl_raw_data[[#This Row],[updated_date]],"MMMM"))</f>
        <v>JULY</v>
      </c>
      <c r="M2286" s="50" t="str">
        <f>"WEEK "&amp; IF(ROUNDUP(DAY(tbl_raw_data[[#This Row],[updated_date]])/7,0)=5,4,ROUNDUP(DAY(tbl_raw_data[[#This Row],[updated_date]])/7,0))</f>
        <v>WEEK 4</v>
      </c>
      <c r="N2286" s="50" t="str">
        <f>UPPER(VLOOKUP(tbl_raw_data[[#This Row],[Analyst]],Settiings!$A$2:$B$16,2,0))</f>
        <v>CAMROOON</v>
      </c>
      <c r="O2286" s="50" t="str">
        <f>TRIM(UPPER(tbl_raw_data[[#This Row],[Outcome]]))</f>
        <v>APPROVE</v>
      </c>
      <c r="P2286" s="50" t="str">
        <f>TRIM(UPPER(tbl_raw_data[[#This Row],[Queue Name]]))</f>
        <v>CONSUMER EXISTING</v>
      </c>
      <c r="Q2286" s="50" t="str">
        <f>IF(tbl_raw_data[[#This Row],[Time taken in min]]&lt;=Settiings!$D$2,"SLA_MET","SLA_NOT_MET")</f>
        <v>SLA_MET</v>
      </c>
      <c r="R2286" s="94"/>
    </row>
    <row r="2287" spans="1:18" x14ac:dyDescent="0.3">
      <c r="A2287" s="20" t="s">
        <v>544</v>
      </c>
      <c r="B2287" s="15">
        <v>45137.63622685185</v>
      </c>
      <c r="C2287" s="21">
        <v>45137.641736111109</v>
      </c>
      <c r="D2287" s="18" t="s">
        <v>13</v>
      </c>
      <c r="E2287" s="18" t="s">
        <v>9</v>
      </c>
      <c r="F2287" s="18" t="s">
        <v>65</v>
      </c>
      <c r="G2287" s="18" t="s">
        <v>77</v>
      </c>
      <c r="H2287" s="80"/>
      <c r="I2287" s="48">
        <f>tbl_raw_data[[#This Row],[Date Actioned]]-tbl_raw_data[[#This Row],[Date Tagged]]</f>
        <v>5.5092592592700385E-3</v>
      </c>
      <c r="J2287" s="46">
        <f>HOUR(tbl_raw_data[[#This Row],[Time_taken]])*60+MINUTE(tbl_raw_data[[#This Row],[Time_taken]])+SECOND(tbl_raw_data[[#This Row],[Time_taken]])/60</f>
        <v>7.9333333333333336</v>
      </c>
      <c r="K2287" s="52">
        <f>DATE(YEAR(tbl_raw_data[[#This Row],[Date Actioned]]),MONTH(tbl_raw_data[[#This Row],[Date Actioned]]),DAY(tbl_raw_data[[#This Row],[Date Actioned]]))</f>
        <v>45137</v>
      </c>
      <c r="L2287" s="50" t="str">
        <f>UPPER(TEXT(tbl_raw_data[[#This Row],[updated_date]],"MMMM"))</f>
        <v>JULY</v>
      </c>
      <c r="M2287" s="50" t="str">
        <f>"WEEK "&amp; IF(ROUNDUP(DAY(tbl_raw_data[[#This Row],[updated_date]])/7,0)=5,4,ROUNDUP(DAY(tbl_raw_data[[#This Row],[updated_date]])/7,0))</f>
        <v>WEEK 4</v>
      </c>
      <c r="N2287" s="50" t="str">
        <f>UPPER(VLOOKUP(tbl_raw_data[[#This Row],[Analyst]],Settiings!$A$2:$B$16,2,0))</f>
        <v>SAM</v>
      </c>
      <c r="O2287" s="50" t="str">
        <f>TRIM(UPPER(tbl_raw_data[[#This Row],[Outcome]]))</f>
        <v>APPROVE</v>
      </c>
      <c r="P2287" s="50" t="str">
        <f>TRIM(UPPER(tbl_raw_data[[#This Row],[Queue Name]]))</f>
        <v>CONSUMER EXISTING</v>
      </c>
      <c r="Q2287" s="50" t="str">
        <f>IF(tbl_raw_data[[#This Row],[Time taken in min]]&lt;=Settiings!$D$2,"SLA_MET","SLA_NOT_MET")</f>
        <v>SLA_MET</v>
      </c>
      <c r="R2287" s="94"/>
    </row>
    <row r="2288" spans="1:18" x14ac:dyDescent="0.3">
      <c r="A2288" s="23" t="s">
        <v>545</v>
      </c>
      <c r="B2288" s="9">
        <v>45137.636469907404</v>
      </c>
      <c r="C2288" s="22">
        <v>45137.642835648148</v>
      </c>
      <c r="D2288" s="12" t="s">
        <v>13</v>
      </c>
      <c r="E2288" s="12" t="s">
        <v>9</v>
      </c>
      <c r="F2288" s="12" t="s">
        <v>76</v>
      </c>
      <c r="G2288" s="12" t="s">
        <v>17</v>
      </c>
      <c r="H2288" s="81"/>
      <c r="I2288" s="48">
        <f>tbl_raw_data[[#This Row],[Date Actioned]]-tbl_raw_data[[#This Row],[Date Tagged]]</f>
        <v>6.3657407445134595E-3</v>
      </c>
      <c r="J2288" s="46">
        <f>HOUR(tbl_raw_data[[#This Row],[Time_taken]])*60+MINUTE(tbl_raw_data[[#This Row],[Time_taken]])+SECOND(tbl_raw_data[[#This Row],[Time_taken]])/60</f>
        <v>9.1666666666666661</v>
      </c>
      <c r="K2288" s="52">
        <f>DATE(YEAR(tbl_raw_data[[#This Row],[Date Actioned]]),MONTH(tbl_raw_data[[#This Row],[Date Actioned]]),DAY(tbl_raw_data[[#This Row],[Date Actioned]]))</f>
        <v>45137</v>
      </c>
      <c r="L2288" s="50" t="str">
        <f>UPPER(TEXT(tbl_raw_data[[#This Row],[updated_date]],"MMMM"))</f>
        <v>JULY</v>
      </c>
      <c r="M2288" s="50" t="str">
        <f>"WEEK "&amp; IF(ROUNDUP(DAY(tbl_raw_data[[#This Row],[updated_date]])/7,0)=5,4,ROUNDUP(DAY(tbl_raw_data[[#This Row],[updated_date]])/7,0))</f>
        <v>WEEK 4</v>
      </c>
      <c r="N2288" s="50" t="str">
        <f>UPPER(VLOOKUP(tbl_raw_data[[#This Row],[Analyst]],Settiings!$A$2:$B$16,2,0))</f>
        <v>ROHAN</v>
      </c>
      <c r="O2288" s="50" t="str">
        <f>TRIM(UPPER(tbl_raw_data[[#This Row],[Outcome]]))</f>
        <v>APPROVE</v>
      </c>
      <c r="P2288" s="50" t="str">
        <f>TRIM(UPPER(tbl_raw_data[[#This Row],[Queue Name]]))</f>
        <v>CONSUMER EXISTING</v>
      </c>
      <c r="Q2288" s="50" t="str">
        <f>IF(tbl_raw_data[[#This Row],[Time taken in min]]&lt;=Settiings!$D$2,"SLA_MET","SLA_NOT_MET")</f>
        <v>SLA_MET</v>
      </c>
      <c r="R2288" s="94"/>
    </row>
    <row r="2289" spans="1:18" x14ac:dyDescent="0.3">
      <c r="A2289" s="14" t="s">
        <v>546</v>
      </c>
      <c r="B2289" s="15">
        <v>45137.638252314813</v>
      </c>
      <c r="C2289" s="21">
        <v>45137.642766203702</v>
      </c>
      <c r="D2289" s="18" t="s">
        <v>13</v>
      </c>
      <c r="E2289" s="18" t="s">
        <v>47</v>
      </c>
      <c r="F2289" s="18" t="s">
        <v>53</v>
      </c>
      <c r="G2289" s="18" t="s">
        <v>17</v>
      </c>
      <c r="H2289" s="80"/>
      <c r="I2289" s="48">
        <f>tbl_raw_data[[#This Row],[Date Actioned]]-tbl_raw_data[[#This Row],[Date Tagged]]</f>
        <v>4.5138888890505768E-3</v>
      </c>
      <c r="J2289" s="46">
        <f>HOUR(tbl_raw_data[[#This Row],[Time_taken]])*60+MINUTE(tbl_raw_data[[#This Row],[Time_taken]])+SECOND(tbl_raw_data[[#This Row],[Time_taken]])/60</f>
        <v>6.5</v>
      </c>
      <c r="K2289" s="52">
        <f>DATE(YEAR(tbl_raw_data[[#This Row],[Date Actioned]]),MONTH(tbl_raw_data[[#This Row],[Date Actioned]]),DAY(tbl_raw_data[[#This Row],[Date Actioned]]))</f>
        <v>45137</v>
      </c>
      <c r="L2289" s="50" t="str">
        <f>UPPER(TEXT(tbl_raw_data[[#This Row],[updated_date]],"MMMM"))</f>
        <v>JULY</v>
      </c>
      <c r="M2289" s="50" t="str">
        <f>"WEEK "&amp; IF(ROUNDUP(DAY(tbl_raw_data[[#This Row],[updated_date]])/7,0)=5,4,ROUNDUP(DAY(tbl_raw_data[[#This Row],[updated_date]])/7,0))</f>
        <v>WEEK 4</v>
      </c>
      <c r="N2289" s="50" t="str">
        <f>UPPER(VLOOKUP(tbl_raw_data[[#This Row],[Analyst]],Settiings!$A$2:$B$16,2,0))</f>
        <v>NAVED</v>
      </c>
      <c r="O2289" s="50" t="str">
        <f>TRIM(UPPER(tbl_raw_data[[#This Row],[Outcome]]))</f>
        <v>APPROVE</v>
      </c>
      <c r="P2289" s="50" t="str">
        <f>TRIM(UPPER(tbl_raw_data[[#This Row],[Queue Name]]))</f>
        <v>CONSUMER PRE BUREAU</v>
      </c>
      <c r="Q2289" s="50" t="str">
        <f>IF(tbl_raw_data[[#This Row],[Time taken in min]]&lt;=Settiings!$D$2,"SLA_MET","SLA_NOT_MET")</f>
        <v>SLA_MET</v>
      </c>
      <c r="R2289" s="94"/>
    </row>
    <row r="2290" spans="1:18" x14ac:dyDescent="0.3">
      <c r="A2290" s="20" t="s">
        <v>547</v>
      </c>
      <c r="B2290" s="9">
        <v>45137.639467592591</v>
      </c>
      <c r="C2290" s="22">
        <v>45137.644155092596</v>
      </c>
      <c r="D2290" s="12" t="s">
        <v>13</v>
      </c>
      <c r="E2290" s="12" t="s">
        <v>19</v>
      </c>
      <c r="F2290" s="12" t="s">
        <v>70</v>
      </c>
      <c r="G2290" s="12" t="s">
        <v>77</v>
      </c>
      <c r="H2290" s="81"/>
      <c r="I2290" s="48">
        <f>tbl_raw_data[[#This Row],[Date Actioned]]-tbl_raw_data[[#This Row],[Date Tagged]]</f>
        <v>4.6875000043655746E-3</v>
      </c>
      <c r="J2290" s="46">
        <f>HOUR(tbl_raw_data[[#This Row],[Time_taken]])*60+MINUTE(tbl_raw_data[[#This Row],[Time_taken]])+SECOND(tbl_raw_data[[#This Row],[Time_taken]])/60</f>
        <v>6.75</v>
      </c>
      <c r="K2290" s="52">
        <f>DATE(YEAR(tbl_raw_data[[#This Row],[Date Actioned]]),MONTH(tbl_raw_data[[#This Row],[Date Actioned]]),DAY(tbl_raw_data[[#This Row],[Date Actioned]]))</f>
        <v>45137</v>
      </c>
      <c r="L2290" s="50" t="str">
        <f>UPPER(TEXT(tbl_raw_data[[#This Row],[updated_date]],"MMMM"))</f>
        <v>JULY</v>
      </c>
      <c r="M2290" s="50" t="str">
        <f>"WEEK "&amp; IF(ROUNDUP(DAY(tbl_raw_data[[#This Row],[updated_date]])/7,0)=5,4,ROUNDUP(DAY(tbl_raw_data[[#This Row],[updated_date]])/7,0))</f>
        <v>WEEK 4</v>
      </c>
      <c r="N2290" s="50" t="str">
        <f>UPPER(VLOOKUP(tbl_raw_data[[#This Row],[Analyst]],Settiings!$A$2:$B$16,2,0))</f>
        <v>ASIF</v>
      </c>
      <c r="O2290" s="50" t="str">
        <f>TRIM(UPPER(tbl_raw_data[[#This Row],[Outcome]]))</f>
        <v>APPROVE</v>
      </c>
      <c r="P2290" s="50" t="str">
        <f>TRIM(UPPER(tbl_raw_data[[#This Row],[Queue Name]]))</f>
        <v>CONSUMER POST BUREAU</v>
      </c>
      <c r="Q2290" s="50" t="str">
        <f>IF(tbl_raw_data[[#This Row],[Time taken in min]]&lt;=Settiings!$D$2,"SLA_MET","SLA_NOT_MET")</f>
        <v>SLA_MET</v>
      </c>
      <c r="R2290" s="94"/>
    </row>
    <row r="2291" spans="1:18" x14ac:dyDescent="0.3">
      <c r="A2291" s="23" t="s">
        <v>548</v>
      </c>
      <c r="B2291" s="15">
        <v>45137.639918981484</v>
      </c>
      <c r="C2291" s="21">
        <v>45137.648796296293</v>
      </c>
      <c r="D2291" s="18" t="s">
        <v>13</v>
      </c>
      <c r="E2291" s="18" t="s">
        <v>9</v>
      </c>
      <c r="F2291" s="18" t="s">
        <v>65</v>
      </c>
      <c r="G2291" s="18" t="s">
        <v>77</v>
      </c>
      <c r="H2291" s="80"/>
      <c r="I2291" s="48">
        <f>tbl_raw_data[[#This Row],[Date Actioned]]-tbl_raw_data[[#This Row],[Date Tagged]]</f>
        <v>8.8773148090695031E-3</v>
      </c>
      <c r="J2291" s="46">
        <f>HOUR(tbl_raw_data[[#This Row],[Time_taken]])*60+MINUTE(tbl_raw_data[[#This Row],[Time_taken]])+SECOND(tbl_raw_data[[#This Row],[Time_taken]])/60</f>
        <v>12.783333333333333</v>
      </c>
      <c r="K2291" s="52">
        <f>DATE(YEAR(tbl_raw_data[[#This Row],[Date Actioned]]),MONTH(tbl_raw_data[[#This Row],[Date Actioned]]),DAY(tbl_raw_data[[#This Row],[Date Actioned]]))</f>
        <v>45137</v>
      </c>
      <c r="L2291" s="50" t="str">
        <f>UPPER(TEXT(tbl_raw_data[[#This Row],[updated_date]],"MMMM"))</f>
        <v>JULY</v>
      </c>
      <c r="M2291" s="50" t="str">
        <f>"WEEK "&amp; IF(ROUNDUP(DAY(tbl_raw_data[[#This Row],[updated_date]])/7,0)=5,4,ROUNDUP(DAY(tbl_raw_data[[#This Row],[updated_date]])/7,0))</f>
        <v>WEEK 4</v>
      </c>
      <c r="N2291" s="50" t="str">
        <f>UPPER(VLOOKUP(tbl_raw_data[[#This Row],[Analyst]],Settiings!$A$2:$B$16,2,0))</f>
        <v>SAM</v>
      </c>
      <c r="O2291" s="50" t="str">
        <f>TRIM(UPPER(tbl_raw_data[[#This Row],[Outcome]]))</f>
        <v>APPROVE</v>
      </c>
      <c r="P2291" s="50" t="str">
        <f>TRIM(UPPER(tbl_raw_data[[#This Row],[Queue Name]]))</f>
        <v>CONSUMER EXISTING</v>
      </c>
      <c r="Q2291" s="50" t="str">
        <f>IF(tbl_raw_data[[#This Row],[Time taken in min]]&lt;=Settiings!$D$2,"SLA_MET","SLA_NOT_MET")</f>
        <v>SLA_MET</v>
      </c>
      <c r="R2291" s="94"/>
    </row>
    <row r="2292" spans="1:18" x14ac:dyDescent="0.3">
      <c r="A2292" s="14" t="s">
        <v>549</v>
      </c>
      <c r="B2292" s="9">
        <v>45137.640868055554</v>
      </c>
      <c r="C2292" s="22">
        <v>45137.6481712963</v>
      </c>
      <c r="D2292" s="12" t="s">
        <v>13</v>
      </c>
      <c r="E2292" s="12" t="s">
        <v>19</v>
      </c>
      <c r="F2292" s="12" t="s">
        <v>24</v>
      </c>
      <c r="G2292" s="12" t="s">
        <v>77</v>
      </c>
      <c r="H2292" s="81"/>
      <c r="I2292" s="48">
        <f>tbl_raw_data[[#This Row],[Date Actioned]]-tbl_raw_data[[#This Row],[Date Tagged]]</f>
        <v>7.3032407453865744E-3</v>
      </c>
      <c r="J2292" s="46">
        <f>HOUR(tbl_raw_data[[#This Row],[Time_taken]])*60+MINUTE(tbl_raw_data[[#This Row],[Time_taken]])+SECOND(tbl_raw_data[[#This Row],[Time_taken]])/60</f>
        <v>10.516666666666667</v>
      </c>
      <c r="K2292" s="52">
        <f>DATE(YEAR(tbl_raw_data[[#This Row],[Date Actioned]]),MONTH(tbl_raw_data[[#This Row],[Date Actioned]]),DAY(tbl_raw_data[[#This Row],[Date Actioned]]))</f>
        <v>45137</v>
      </c>
      <c r="L2292" s="50" t="str">
        <f>UPPER(TEXT(tbl_raw_data[[#This Row],[updated_date]],"MMMM"))</f>
        <v>JULY</v>
      </c>
      <c r="M2292" s="50" t="str">
        <f>"WEEK "&amp; IF(ROUNDUP(DAY(tbl_raw_data[[#This Row],[updated_date]])/7,0)=5,4,ROUNDUP(DAY(tbl_raw_data[[#This Row],[updated_date]])/7,0))</f>
        <v>WEEK 4</v>
      </c>
      <c r="N2292" s="50" t="str">
        <f>UPPER(VLOOKUP(tbl_raw_data[[#This Row],[Analyst]],Settiings!$A$2:$B$16,2,0))</f>
        <v>QUADIR</v>
      </c>
      <c r="O2292" s="50" t="str">
        <f>TRIM(UPPER(tbl_raw_data[[#This Row],[Outcome]]))</f>
        <v>APPROVE</v>
      </c>
      <c r="P2292" s="50" t="str">
        <f>TRIM(UPPER(tbl_raw_data[[#This Row],[Queue Name]]))</f>
        <v>CONSUMER POST BUREAU</v>
      </c>
      <c r="Q2292" s="50" t="str">
        <f>IF(tbl_raw_data[[#This Row],[Time taken in min]]&lt;=Settiings!$D$2,"SLA_MET","SLA_NOT_MET")</f>
        <v>SLA_MET</v>
      </c>
      <c r="R2292" s="94"/>
    </row>
    <row r="2293" spans="1:18" x14ac:dyDescent="0.3">
      <c r="A2293" s="20" t="s">
        <v>552</v>
      </c>
      <c r="B2293" s="15">
        <v>45137.644976851851</v>
      </c>
      <c r="C2293" s="21">
        <v>45137.65</v>
      </c>
      <c r="D2293" s="18" t="s">
        <v>27</v>
      </c>
      <c r="E2293" s="18" t="s">
        <v>9</v>
      </c>
      <c r="F2293" s="18" t="s">
        <v>70</v>
      </c>
      <c r="G2293" s="18" t="s">
        <v>228</v>
      </c>
      <c r="H2293" s="80"/>
      <c r="I2293" s="48">
        <f>tbl_raw_data[[#This Row],[Date Actioned]]-tbl_raw_data[[#This Row],[Date Tagged]]</f>
        <v>5.02314815093996E-3</v>
      </c>
      <c r="J2293" s="46">
        <f>HOUR(tbl_raw_data[[#This Row],[Time_taken]])*60+MINUTE(tbl_raw_data[[#This Row],[Time_taken]])+SECOND(tbl_raw_data[[#This Row],[Time_taken]])/60</f>
        <v>7.2333333333333334</v>
      </c>
      <c r="K2293" s="52">
        <f>DATE(YEAR(tbl_raw_data[[#This Row],[Date Actioned]]),MONTH(tbl_raw_data[[#This Row],[Date Actioned]]),DAY(tbl_raw_data[[#This Row],[Date Actioned]]))</f>
        <v>45137</v>
      </c>
      <c r="L2293" s="50" t="str">
        <f>UPPER(TEXT(tbl_raw_data[[#This Row],[updated_date]],"MMMM"))</f>
        <v>JULY</v>
      </c>
      <c r="M2293" s="50" t="str">
        <f>"WEEK "&amp; IF(ROUNDUP(DAY(tbl_raw_data[[#This Row],[updated_date]])/7,0)=5,4,ROUNDUP(DAY(tbl_raw_data[[#This Row],[updated_date]])/7,0))</f>
        <v>WEEK 4</v>
      </c>
      <c r="N2293" s="50" t="str">
        <f>UPPER(VLOOKUP(tbl_raw_data[[#This Row],[Analyst]],Settiings!$A$2:$B$16,2,0))</f>
        <v>ASIF</v>
      </c>
      <c r="O2293" s="50" t="str">
        <f>TRIM(UPPER(tbl_raw_data[[#This Row],[Outcome]]))</f>
        <v>DECLINE</v>
      </c>
      <c r="P2293" s="50" t="str">
        <f>TRIM(UPPER(tbl_raw_data[[#This Row],[Queue Name]]))</f>
        <v>CONSUMER EXISTING</v>
      </c>
      <c r="Q2293" s="50" t="str">
        <f>IF(tbl_raw_data[[#This Row],[Time taken in min]]&lt;=Settiings!$D$2,"SLA_MET","SLA_NOT_MET")</f>
        <v>SLA_MET</v>
      </c>
      <c r="R2293" s="94"/>
    </row>
    <row r="2294" spans="1:18" x14ac:dyDescent="0.3">
      <c r="A2294" s="20" t="s">
        <v>553</v>
      </c>
      <c r="B2294" s="15">
        <v>45137.64638888889</v>
      </c>
      <c r="C2294" s="21">
        <v>45137.651747685188</v>
      </c>
      <c r="D2294" s="18" t="s">
        <v>13</v>
      </c>
      <c r="E2294" s="18" t="s">
        <v>9</v>
      </c>
      <c r="F2294" s="18" t="s">
        <v>76</v>
      </c>
      <c r="G2294" s="18" t="s">
        <v>17</v>
      </c>
      <c r="H2294" s="80"/>
      <c r="I2294" s="48">
        <f>tbl_raw_data[[#This Row],[Date Actioned]]-tbl_raw_data[[#This Row],[Date Tagged]]</f>
        <v>5.3587962975143455E-3</v>
      </c>
      <c r="J2294" s="46">
        <f>HOUR(tbl_raw_data[[#This Row],[Time_taken]])*60+MINUTE(tbl_raw_data[[#This Row],[Time_taken]])+SECOND(tbl_raw_data[[#This Row],[Time_taken]])/60</f>
        <v>7.7166666666666668</v>
      </c>
      <c r="K2294" s="52">
        <f>DATE(YEAR(tbl_raw_data[[#This Row],[Date Actioned]]),MONTH(tbl_raw_data[[#This Row],[Date Actioned]]),DAY(tbl_raw_data[[#This Row],[Date Actioned]]))</f>
        <v>45137</v>
      </c>
      <c r="L2294" s="50" t="str">
        <f>UPPER(TEXT(tbl_raw_data[[#This Row],[updated_date]],"MMMM"))</f>
        <v>JULY</v>
      </c>
      <c r="M2294" s="50" t="str">
        <f>"WEEK "&amp; IF(ROUNDUP(DAY(tbl_raw_data[[#This Row],[updated_date]])/7,0)=5,4,ROUNDUP(DAY(tbl_raw_data[[#This Row],[updated_date]])/7,0))</f>
        <v>WEEK 4</v>
      </c>
      <c r="N2294" s="50" t="str">
        <f>UPPER(VLOOKUP(tbl_raw_data[[#This Row],[Analyst]],Settiings!$A$2:$B$16,2,0))</f>
        <v>ROHAN</v>
      </c>
      <c r="O2294" s="50" t="str">
        <f>TRIM(UPPER(tbl_raw_data[[#This Row],[Outcome]]))</f>
        <v>APPROVE</v>
      </c>
      <c r="P2294" s="50" t="str">
        <f>TRIM(UPPER(tbl_raw_data[[#This Row],[Queue Name]]))</f>
        <v>CONSUMER EXISTING</v>
      </c>
      <c r="Q2294" s="50" t="str">
        <f>IF(tbl_raw_data[[#This Row],[Time taken in min]]&lt;=Settiings!$D$2,"SLA_MET","SLA_NOT_MET")</f>
        <v>SLA_MET</v>
      </c>
      <c r="R2294" s="94"/>
    </row>
    <row r="2295" spans="1:18" x14ac:dyDescent="0.3">
      <c r="A2295" s="23" t="s">
        <v>557</v>
      </c>
      <c r="B2295" s="9">
        <v>45137.650925925926</v>
      </c>
      <c r="C2295" s="22">
        <v>45137.656388888892</v>
      </c>
      <c r="D2295" s="12" t="s">
        <v>13</v>
      </c>
      <c r="E2295" s="12" t="s">
        <v>47</v>
      </c>
      <c r="F2295" s="12" t="s">
        <v>70</v>
      </c>
      <c r="G2295" s="12" t="s">
        <v>41</v>
      </c>
      <c r="H2295" s="81"/>
      <c r="I2295" s="48">
        <f>tbl_raw_data[[#This Row],[Date Actioned]]-tbl_raw_data[[#This Row],[Date Tagged]]</f>
        <v>5.4629629667033441E-3</v>
      </c>
      <c r="J2295" s="46">
        <f>HOUR(tbl_raw_data[[#This Row],[Time_taken]])*60+MINUTE(tbl_raw_data[[#This Row],[Time_taken]])+SECOND(tbl_raw_data[[#This Row],[Time_taken]])/60</f>
        <v>7.8666666666666671</v>
      </c>
      <c r="K2295" s="52">
        <f>DATE(YEAR(tbl_raw_data[[#This Row],[Date Actioned]]),MONTH(tbl_raw_data[[#This Row],[Date Actioned]]),DAY(tbl_raw_data[[#This Row],[Date Actioned]]))</f>
        <v>45137</v>
      </c>
      <c r="L2295" s="50" t="str">
        <f>UPPER(TEXT(tbl_raw_data[[#This Row],[updated_date]],"MMMM"))</f>
        <v>JULY</v>
      </c>
      <c r="M2295" s="50" t="str">
        <f>"WEEK "&amp; IF(ROUNDUP(DAY(tbl_raw_data[[#This Row],[updated_date]])/7,0)=5,4,ROUNDUP(DAY(tbl_raw_data[[#This Row],[updated_date]])/7,0))</f>
        <v>WEEK 4</v>
      </c>
      <c r="N2295" s="50" t="str">
        <f>UPPER(VLOOKUP(tbl_raw_data[[#This Row],[Analyst]],Settiings!$A$2:$B$16,2,0))</f>
        <v>ASIF</v>
      </c>
      <c r="O2295" s="50" t="str">
        <f>TRIM(UPPER(tbl_raw_data[[#This Row],[Outcome]]))</f>
        <v>APPROVE</v>
      </c>
      <c r="P2295" s="50" t="str">
        <f>TRIM(UPPER(tbl_raw_data[[#This Row],[Queue Name]]))</f>
        <v>CONSUMER PRE BUREAU</v>
      </c>
      <c r="Q2295" s="50" t="str">
        <f>IF(tbl_raw_data[[#This Row],[Time taken in min]]&lt;=Settiings!$D$2,"SLA_MET","SLA_NOT_MET")</f>
        <v>SLA_MET</v>
      </c>
      <c r="R2295" s="94"/>
    </row>
    <row r="2296" spans="1:18" x14ac:dyDescent="0.3">
      <c r="A2296" s="14" t="s">
        <v>558</v>
      </c>
      <c r="B2296" s="15">
        <v>45137.651076388887</v>
      </c>
      <c r="C2296" s="21">
        <v>45137.658854166664</v>
      </c>
      <c r="D2296" s="18" t="s">
        <v>13</v>
      </c>
      <c r="E2296" s="18" t="s">
        <v>19</v>
      </c>
      <c r="F2296" s="18" t="s">
        <v>16</v>
      </c>
      <c r="G2296" s="18" t="s">
        <v>77</v>
      </c>
      <c r="H2296" s="80"/>
      <c r="I2296" s="48">
        <f>tbl_raw_data[[#This Row],[Date Actioned]]-tbl_raw_data[[#This Row],[Date Tagged]]</f>
        <v>7.7777777769370005E-3</v>
      </c>
      <c r="J2296" s="46">
        <f>HOUR(tbl_raw_data[[#This Row],[Time_taken]])*60+MINUTE(tbl_raw_data[[#This Row],[Time_taken]])+SECOND(tbl_raw_data[[#This Row],[Time_taken]])/60</f>
        <v>11.2</v>
      </c>
      <c r="K2296" s="52">
        <f>DATE(YEAR(tbl_raw_data[[#This Row],[Date Actioned]]),MONTH(tbl_raw_data[[#This Row],[Date Actioned]]),DAY(tbl_raw_data[[#This Row],[Date Actioned]]))</f>
        <v>45137</v>
      </c>
      <c r="L2296" s="50" t="str">
        <f>UPPER(TEXT(tbl_raw_data[[#This Row],[updated_date]],"MMMM"))</f>
        <v>JULY</v>
      </c>
      <c r="M2296" s="50" t="str">
        <f>"WEEK "&amp; IF(ROUNDUP(DAY(tbl_raw_data[[#This Row],[updated_date]])/7,0)=5,4,ROUNDUP(DAY(tbl_raw_data[[#This Row],[updated_date]])/7,0))</f>
        <v>WEEK 4</v>
      </c>
      <c r="N2296" s="50" t="str">
        <f>UPPER(VLOOKUP(tbl_raw_data[[#This Row],[Analyst]],Settiings!$A$2:$B$16,2,0))</f>
        <v>CAMROOON</v>
      </c>
      <c r="O2296" s="50" t="str">
        <f>TRIM(UPPER(tbl_raw_data[[#This Row],[Outcome]]))</f>
        <v>APPROVE</v>
      </c>
      <c r="P2296" s="50" t="str">
        <f>TRIM(UPPER(tbl_raw_data[[#This Row],[Queue Name]]))</f>
        <v>CONSUMER POST BUREAU</v>
      </c>
      <c r="Q2296" s="50" t="str">
        <f>IF(tbl_raw_data[[#This Row],[Time taken in min]]&lt;=Settiings!$D$2,"SLA_MET","SLA_NOT_MET")</f>
        <v>SLA_MET</v>
      </c>
      <c r="R2296" s="94"/>
    </row>
    <row r="2297" spans="1:18" x14ac:dyDescent="0.3">
      <c r="A2297" s="20" t="s">
        <v>559</v>
      </c>
      <c r="B2297" s="9">
        <v>45137.651388888888</v>
      </c>
      <c r="C2297" s="22">
        <v>45137.658865740741</v>
      </c>
      <c r="D2297" s="12" t="s">
        <v>13</v>
      </c>
      <c r="E2297" s="12" t="s">
        <v>9</v>
      </c>
      <c r="F2297" s="12" t="s">
        <v>70</v>
      </c>
      <c r="G2297" s="12" t="s">
        <v>128</v>
      </c>
      <c r="H2297" s="81"/>
      <c r="I2297" s="48">
        <f>tbl_raw_data[[#This Row],[Date Actioned]]-tbl_raw_data[[#This Row],[Date Tagged]]</f>
        <v>7.4768518534256145E-3</v>
      </c>
      <c r="J2297" s="46">
        <f>HOUR(tbl_raw_data[[#This Row],[Time_taken]])*60+MINUTE(tbl_raw_data[[#This Row],[Time_taken]])+SECOND(tbl_raw_data[[#This Row],[Time_taken]])/60</f>
        <v>10.766666666666667</v>
      </c>
      <c r="K2297" s="52">
        <f>DATE(YEAR(tbl_raw_data[[#This Row],[Date Actioned]]),MONTH(tbl_raw_data[[#This Row],[Date Actioned]]),DAY(tbl_raw_data[[#This Row],[Date Actioned]]))</f>
        <v>45137</v>
      </c>
      <c r="L2297" s="50" t="str">
        <f>UPPER(TEXT(tbl_raw_data[[#This Row],[updated_date]],"MMMM"))</f>
        <v>JULY</v>
      </c>
      <c r="M2297" s="50" t="str">
        <f>"WEEK "&amp; IF(ROUNDUP(DAY(tbl_raw_data[[#This Row],[updated_date]])/7,0)=5,4,ROUNDUP(DAY(tbl_raw_data[[#This Row],[updated_date]])/7,0))</f>
        <v>WEEK 4</v>
      </c>
      <c r="N2297" s="50" t="str">
        <f>UPPER(VLOOKUP(tbl_raw_data[[#This Row],[Analyst]],Settiings!$A$2:$B$16,2,0))</f>
        <v>ASIF</v>
      </c>
      <c r="O2297" s="50" t="str">
        <f>TRIM(UPPER(tbl_raw_data[[#This Row],[Outcome]]))</f>
        <v>APPROVE</v>
      </c>
      <c r="P2297" s="50" t="str">
        <f>TRIM(UPPER(tbl_raw_data[[#This Row],[Queue Name]]))</f>
        <v>CONSUMER EXISTING</v>
      </c>
      <c r="Q2297" s="50" t="str">
        <f>IF(tbl_raw_data[[#This Row],[Time taken in min]]&lt;=Settiings!$D$2,"SLA_MET","SLA_NOT_MET")</f>
        <v>SLA_MET</v>
      </c>
      <c r="R2297" s="94"/>
    </row>
    <row r="2298" spans="1:18" x14ac:dyDescent="0.3">
      <c r="A2298" s="23" t="s">
        <v>561</v>
      </c>
      <c r="B2298" s="15">
        <v>45137.653217592589</v>
      </c>
      <c r="C2298" s="21">
        <v>45137.675868055558</v>
      </c>
      <c r="D2298" s="18" t="s">
        <v>13</v>
      </c>
      <c r="E2298" s="18" t="s">
        <v>19</v>
      </c>
      <c r="F2298" s="18" t="s">
        <v>65</v>
      </c>
      <c r="G2298" s="18" t="s">
        <v>41</v>
      </c>
      <c r="H2298" s="80"/>
      <c r="I2298" s="48">
        <f>tbl_raw_data[[#This Row],[Date Actioned]]-tbl_raw_data[[#This Row],[Date Tagged]]</f>
        <v>2.2650462968158536E-2</v>
      </c>
      <c r="J2298" s="46">
        <f>HOUR(tbl_raw_data[[#This Row],[Time_taken]])*60+MINUTE(tbl_raw_data[[#This Row],[Time_taken]])+SECOND(tbl_raw_data[[#This Row],[Time_taken]])/60</f>
        <v>32.616666666666667</v>
      </c>
      <c r="K2298" s="52">
        <f>DATE(YEAR(tbl_raw_data[[#This Row],[Date Actioned]]),MONTH(tbl_raw_data[[#This Row],[Date Actioned]]),DAY(tbl_raw_data[[#This Row],[Date Actioned]]))</f>
        <v>45137</v>
      </c>
      <c r="L2298" s="50" t="str">
        <f>UPPER(TEXT(tbl_raw_data[[#This Row],[updated_date]],"MMMM"))</f>
        <v>JULY</v>
      </c>
      <c r="M2298" s="50" t="str">
        <f>"WEEK "&amp; IF(ROUNDUP(DAY(tbl_raw_data[[#This Row],[updated_date]])/7,0)=5,4,ROUNDUP(DAY(tbl_raw_data[[#This Row],[updated_date]])/7,0))</f>
        <v>WEEK 4</v>
      </c>
      <c r="N2298" s="50" t="str">
        <f>UPPER(VLOOKUP(tbl_raw_data[[#This Row],[Analyst]],Settiings!$A$2:$B$16,2,0))</f>
        <v>SAM</v>
      </c>
      <c r="O2298" s="50" t="str">
        <f>TRIM(UPPER(tbl_raw_data[[#This Row],[Outcome]]))</f>
        <v>APPROVE</v>
      </c>
      <c r="P2298" s="50" t="str">
        <f>TRIM(UPPER(tbl_raw_data[[#This Row],[Queue Name]]))</f>
        <v>CONSUMER POST BUREAU</v>
      </c>
      <c r="Q2298" s="50" t="str">
        <f>IF(tbl_raw_data[[#This Row],[Time taken in min]]&lt;=Settiings!$D$2,"SLA_MET","SLA_NOT_MET")</f>
        <v>SLA_NOT_MET</v>
      </c>
      <c r="R2298" s="94"/>
    </row>
    <row r="2299" spans="1:18" x14ac:dyDescent="0.3">
      <c r="A2299" s="14" t="s">
        <v>562</v>
      </c>
      <c r="B2299" s="9">
        <v>45137.654097222221</v>
      </c>
      <c r="C2299" s="22">
        <v>45137.660902777781</v>
      </c>
      <c r="D2299" s="12" t="s">
        <v>13</v>
      </c>
      <c r="E2299" s="12" t="s">
        <v>9</v>
      </c>
      <c r="F2299" s="12" t="s">
        <v>70</v>
      </c>
      <c r="G2299" s="12" t="s">
        <v>128</v>
      </c>
      <c r="H2299" s="81"/>
      <c r="I2299" s="48">
        <f>tbl_raw_data[[#This Row],[Date Actioned]]-tbl_raw_data[[#This Row],[Date Tagged]]</f>
        <v>6.8055555602768436E-3</v>
      </c>
      <c r="J2299" s="46">
        <f>HOUR(tbl_raw_data[[#This Row],[Time_taken]])*60+MINUTE(tbl_raw_data[[#This Row],[Time_taken]])+SECOND(tbl_raw_data[[#This Row],[Time_taken]])/60</f>
        <v>9.8000000000000007</v>
      </c>
      <c r="K2299" s="52">
        <f>DATE(YEAR(tbl_raw_data[[#This Row],[Date Actioned]]),MONTH(tbl_raw_data[[#This Row],[Date Actioned]]),DAY(tbl_raw_data[[#This Row],[Date Actioned]]))</f>
        <v>45137</v>
      </c>
      <c r="L2299" s="50" t="str">
        <f>UPPER(TEXT(tbl_raw_data[[#This Row],[updated_date]],"MMMM"))</f>
        <v>JULY</v>
      </c>
      <c r="M2299" s="50" t="str">
        <f>"WEEK "&amp; IF(ROUNDUP(DAY(tbl_raw_data[[#This Row],[updated_date]])/7,0)=5,4,ROUNDUP(DAY(tbl_raw_data[[#This Row],[updated_date]])/7,0))</f>
        <v>WEEK 4</v>
      </c>
      <c r="N2299" s="50" t="str">
        <f>UPPER(VLOOKUP(tbl_raw_data[[#This Row],[Analyst]],Settiings!$A$2:$B$16,2,0))</f>
        <v>ASIF</v>
      </c>
      <c r="O2299" s="50" t="str">
        <f>TRIM(UPPER(tbl_raw_data[[#This Row],[Outcome]]))</f>
        <v>APPROVE</v>
      </c>
      <c r="P2299" s="50" t="str">
        <f>TRIM(UPPER(tbl_raw_data[[#This Row],[Queue Name]]))</f>
        <v>CONSUMER EXISTING</v>
      </c>
      <c r="Q2299" s="50" t="str">
        <f>IF(tbl_raw_data[[#This Row],[Time taken in min]]&lt;=Settiings!$D$2,"SLA_MET","SLA_NOT_MET")</f>
        <v>SLA_MET</v>
      </c>
      <c r="R2299" s="94"/>
    </row>
    <row r="2300" spans="1:18" x14ac:dyDescent="0.3">
      <c r="A2300" s="20" t="s">
        <v>564</v>
      </c>
      <c r="B2300" s="15">
        <v>45137.654976851853</v>
      </c>
      <c r="C2300" s="21">
        <v>45137.666018518517</v>
      </c>
      <c r="D2300" s="18" t="s">
        <v>13</v>
      </c>
      <c r="E2300" s="18" t="s">
        <v>47</v>
      </c>
      <c r="F2300" s="18" t="s">
        <v>76</v>
      </c>
      <c r="G2300" s="18" t="s">
        <v>77</v>
      </c>
      <c r="H2300" s="80"/>
      <c r="I2300" s="48">
        <f>tbl_raw_data[[#This Row],[Date Actioned]]-tbl_raw_data[[#This Row],[Date Tagged]]</f>
        <v>1.1041666664823424E-2</v>
      </c>
      <c r="J2300" s="46">
        <f>HOUR(tbl_raw_data[[#This Row],[Time_taken]])*60+MINUTE(tbl_raw_data[[#This Row],[Time_taken]])+SECOND(tbl_raw_data[[#This Row],[Time_taken]])/60</f>
        <v>15.9</v>
      </c>
      <c r="K2300" s="52">
        <f>DATE(YEAR(tbl_raw_data[[#This Row],[Date Actioned]]),MONTH(tbl_raw_data[[#This Row],[Date Actioned]]),DAY(tbl_raw_data[[#This Row],[Date Actioned]]))</f>
        <v>45137</v>
      </c>
      <c r="L2300" s="50" t="str">
        <f>UPPER(TEXT(tbl_raw_data[[#This Row],[updated_date]],"MMMM"))</f>
        <v>JULY</v>
      </c>
      <c r="M2300" s="50" t="str">
        <f>"WEEK "&amp; IF(ROUNDUP(DAY(tbl_raw_data[[#This Row],[updated_date]])/7,0)=5,4,ROUNDUP(DAY(tbl_raw_data[[#This Row],[updated_date]])/7,0))</f>
        <v>WEEK 4</v>
      </c>
      <c r="N2300" s="50" t="str">
        <f>UPPER(VLOOKUP(tbl_raw_data[[#This Row],[Analyst]],Settiings!$A$2:$B$16,2,0))</f>
        <v>ROHAN</v>
      </c>
      <c r="O2300" s="50" t="str">
        <f>TRIM(UPPER(tbl_raw_data[[#This Row],[Outcome]]))</f>
        <v>APPROVE</v>
      </c>
      <c r="P2300" s="50" t="str">
        <f>TRIM(UPPER(tbl_raw_data[[#This Row],[Queue Name]]))</f>
        <v>CONSUMER PRE BUREAU</v>
      </c>
      <c r="Q2300" s="50" t="str">
        <f>IF(tbl_raw_data[[#This Row],[Time taken in min]]&lt;=Settiings!$D$2,"SLA_MET","SLA_NOT_MET")</f>
        <v>SLA_MET</v>
      </c>
      <c r="R2300" s="94"/>
    </row>
    <row r="2301" spans="1:18" x14ac:dyDescent="0.3">
      <c r="A2301" s="23" t="s">
        <v>566</v>
      </c>
      <c r="B2301" s="9">
        <v>45137.657222222224</v>
      </c>
      <c r="C2301" s="22">
        <v>45137.669259259259</v>
      </c>
      <c r="D2301" s="12" t="s">
        <v>13</v>
      </c>
      <c r="E2301" s="12" t="s">
        <v>19</v>
      </c>
      <c r="F2301" s="12" t="s">
        <v>24</v>
      </c>
      <c r="G2301" s="12" t="s">
        <v>77</v>
      </c>
      <c r="H2301" s="81"/>
      <c r="I2301" s="48">
        <f>tbl_raw_data[[#This Row],[Date Actioned]]-tbl_raw_data[[#This Row],[Date Tagged]]</f>
        <v>1.2037037035042886E-2</v>
      </c>
      <c r="J2301" s="46">
        <f>HOUR(tbl_raw_data[[#This Row],[Time_taken]])*60+MINUTE(tbl_raw_data[[#This Row],[Time_taken]])+SECOND(tbl_raw_data[[#This Row],[Time_taken]])/60</f>
        <v>17.333333333333332</v>
      </c>
      <c r="K2301" s="52">
        <f>DATE(YEAR(tbl_raw_data[[#This Row],[Date Actioned]]),MONTH(tbl_raw_data[[#This Row],[Date Actioned]]),DAY(tbl_raw_data[[#This Row],[Date Actioned]]))</f>
        <v>45137</v>
      </c>
      <c r="L2301" s="50" t="str">
        <f>UPPER(TEXT(tbl_raw_data[[#This Row],[updated_date]],"MMMM"))</f>
        <v>JULY</v>
      </c>
      <c r="M2301" s="50" t="str">
        <f>"WEEK "&amp; IF(ROUNDUP(DAY(tbl_raw_data[[#This Row],[updated_date]])/7,0)=5,4,ROUNDUP(DAY(tbl_raw_data[[#This Row],[updated_date]])/7,0))</f>
        <v>WEEK 4</v>
      </c>
      <c r="N2301" s="50" t="str">
        <f>UPPER(VLOOKUP(tbl_raw_data[[#This Row],[Analyst]],Settiings!$A$2:$B$16,2,0))</f>
        <v>QUADIR</v>
      </c>
      <c r="O2301" s="50" t="str">
        <f>TRIM(UPPER(tbl_raw_data[[#This Row],[Outcome]]))</f>
        <v>APPROVE</v>
      </c>
      <c r="P2301" s="50" t="str">
        <f>TRIM(UPPER(tbl_raw_data[[#This Row],[Queue Name]]))</f>
        <v>CONSUMER POST BUREAU</v>
      </c>
      <c r="Q2301" s="50" t="str">
        <f>IF(tbl_raw_data[[#This Row],[Time taken in min]]&lt;=Settiings!$D$2,"SLA_MET","SLA_NOT_MET")</f>
        <v>SLA_MET</v>
      </c>
      <c r="R2301" s="94"/>
    </row>
    <row r="2302" spans="1:18" x14ac:dyDescent="0.3">
      <c r="A2302" s="14" t="s">
        <v>567</v>
      </c>
      <c r="B2302" s="15">
        <v>45137.657569444447</v>
      </c>
      <c r="C2302" s="21">
        <v>45137.675798611112</v>
      </c>
      <c r="D2302" s="18" t="s">
        <v>13</v>
      </c>
      <c r="E2302" s="18" t="s">
        <v>47</v>
      </c>
      <c r="F2302" s="18" t="s">
        <v>16</v>
      </c>
      <c r="G2302" s="18" t="s">
        <v>17</v>
      </c>
      <c r="H2302" s="80"/>
      <c r="I2302" s="48">
        <f>tbl_raw_data[[#This Row],[Date Actioned]]-tbl_raw_data[[#This Row],[Date Tagged]]</f>
        <v>1.8229166664241347E-2</v>
      </c>
      <c r="J2302" s="46">
        <f>HOUR(tbl_raw_data[[#This Row],[Time_taken]])*60+MINUTE(tbl_raw_data[[#This Row],[Time_taken]])+SECOND(tbl_raw_data[[#This Row],[Time_taken]])/60</f>
        <v>26.25</v>
      </c>
      <c r="K2302" s="52">
        <f>DATE(YEAR(tbl_raw_data[[#This Row],[Date Actioned]]),MONTH(tbl_raw_data[[#This Row],[Date Actioned]]),DAY(tbl_raw_data[[#This Row],[Date Actioned]]))</f>
        <v>45137</v>
      </c>
      <c r="L2302" s="50" t="str">
        <f>UPPER(TEXT(tbl_raw_data[[#This Row],[updated_date]],"MMMM"))</f>
        <v>JULY</v>
      </c>
      <c r="M2302" s="50" t="str">
        <f>"WEEK "&amp; IF(ROUNDUP(DAY(tbl_raw_data[[#This Row],[updated_date]])/7,0)=5,4,ROUNDUP(DAY(tbl_raw_data[[#This Row],[updated_date]])/7,0))</f>
        <v>WEEK 4</v>
      </c>
      <c r="N2302" s="50" t="str">
        <f>UPPER(VLOOKUP(tbl_raw_data[[#This Row],[Analyst]],Settiings!$A$2:$B$16,2,0))</f>
        <v>CAMROOON</v>
      </c>
      <c r="O2302" s="50" t="str">
        <f>TRIM(UPPER(tbl_raw_data[[#This Row],[Outcome]]))</f>
        <v>APPROVE</v>
      </c>
      <c r="P2302" s="50" t="str">
        <f>TRIM(UPPER(tbl_raw_data[[#This Row],[Queue Name]]))</f>
        <v>CONSUMER PRE BUREAU</v>
      </c>
      <c r="Q2302" s="50" t="str">
        <f>IF(tbl_raw_data[[#This Row],[Time taken in min]]&lt;=Settiings!$D$2,"SLA_MET","SLA_NOT_MET")</f>
        <v>SLA_NOT_MET</v>
      </c>
      <c r="R2302" s="94"/>
    </row>
    <row r="2303" spans="1:18" x14ac:dyDescent="0.3">
      <c r="A2303" s="20" t="s">
        <v>569</v>
      </c>
      <c r="B2303" s="9">
        <v>45137.660752314812</v>
      </c>
      <c r="C2303" s="22">
        <v>45137.671805555554</v>
      </c>
      <c r="D2303" s="12" t="s">
        <v>13</v>
      </c>
      <c r="E2303" s="12" t="s">
        <v>9</v>
      </c>
      <c r="F2303" s="12" t="s">
        <v>76</v>
      </c>
      <c r="G2303" s="12" t="s">
        <v>77</v>
      </c>
      <c r="H2303" s="81"/>
      <c r="I2303" s="48">
        <f>tbl_raw_data[[#This Row],[Date Actioned]]-tbl_raw_data[[#This Row],[Date Tagged]]</f>
        <v>1.1053240741603076E-2</v>
      </c>
      <c r="J2303" s="46">
        <f>HOUR(tbl_raw_data[[#This Row],[Time_taken]])*60+MINUTE(tbl_raw_data[[#This Row],[Time_taken]])+SECOND(tbl_raw_data[[#This Row],[Time_taken]])/60</f>
        <v>15.916666666666666</v>
      </c>
      <c r="K2303" s="52">
        <f>DATE(YEAR(tbl_raw_data[[#This Row],[Date Actioned]]),MONTH(tbl_raw_data[[#This Row],[Date Actioned]]),DAY(tbl_raw_data[[#This Row],[Date Actioned]]))</f>
        <v>45137</v>
      </c>
      <c r="L2303" s="50" t="str">
        <f>UPPER(TEXT(tbl_raw_data[[#This Row],[updated_date]],"MMMM"))</f>
        <v>JULY</v>
      </c>
      <c r="M2303" s="50" t="str">
        <f>"WEEK "&amp; IF(ROUNDUP(DAY(tbl_raw_data[[#This Row],[updated_date]])/7,0)=5,4,ROUNDUP(DAY(tbl_raw_data[[#This Row],[updated_date]])/7,0))</f>
        <v>WEEK 4</v>
      </c>
      <c r="N2303" s="50" t="str">
        <f>UPPER(VLOOKUP(tbl_raw_data[[#This Row],[Analyst]],Settiings!$A$2:$B$16,2,0))</f>
        <v>ROHAN</v>
      </c>
      <c r="O2303" s="50" t="str">
        <f>TRIM(UPPER(tbl_raw_data[[#This Row],[Outcome]]))</f>
        <v>APPROVE</v>
      </c>
      <c r="P2303" s="50" t="str">
        <f>TRIM(UPPER(tbl_raw_data[[#This Row],[Queue Name]]))</f>
        <v>CONSUMER EXISTING</v>
      </c>
      <c r="Q2303" s="50" t="str">
        <f>IF(tbl_raw_data[[#This Row],[Time taken in min]]&lt;=Settiings!$D$2,"SLA_MET","SLA_NOT_MET")</f>
        <v>SLA_MET</v>
      </c>
      <c r="R2303" s="94"/>
    </row>
    <row r="2304" spans="1:18" x14ac:dyDescent="0.3">
      <c r="A2304" s="23" t="s">
        <v>571</v>
      </c>
      <c r="B2304" s="15">
        <v>45137.666608796295</v>
      </c>
      <c r="C2304" s="21">
        <v>45137.678726851853</v>
      </c>
      <c r="D2304" s="18" t="s">
        <v>13</v>
      </c>
      <c r="E2304" s="18" t="s">
        <v>47</v>
      </c>
      <c r="F2304" s="18" t="s">
        <v>70</v>
      </c>
      <c r="G2304" s="18" t="s">
        <v>255</v>
      </c>
      <c r="H2304" s="80"/>
      <c r="I2304" s="48">
        <f>tbl_raw_data[[#This Row],[Date Actioned]]-tbl_raw_data[[#This Row],[Date Tagged]]</f>
        <v>1.2118055557948537E-2</v>
      </c>
      <c r="J2304" s="46">
        <f>HOUR(tbl_raw_data[[#This Row],[Time_taken]])*60+MINUTE(tbl_raw_data[[#This Row],[Time_taken]])+SECOND(tbl_raw_data[[#This Row],[Time_taken]])/60</f>
        <v>17.45</v>
      </c>
      <c r="K2304" s="52">
        <f>DATE(YEAR(tbl_raw_data[[#This Row],[Date Actioned]]),MONTH(tbl_raw_data[[#This Row],[Date Actioned]]),DAY(tbl_raw_data[[#This Row],[Date Actioned]]))</f>
        <v>45137</v>
      </c>
      <c r="L2304" s="50" t="str">
        <f>UPPER(TEXT(tbl_raw_data[[#This Row],[updated_date]],"MMMM"))</f>
        <v>JULY</v>
      </c>
      <c r="M2304" s="50" t="str">
        <f>"WEEK "&amp; IF(ROUNDUP(DAY(tbl_raw_data[[#This Row],[updated_date]])/7,0)=5,4,ROUNDUP(DAY(tbl_raw_data[[#This Row],[updated_date]])/7,0))</f>
        <v>WEEK 4</v>
      </c>
      <c r="N2304" s="50" t="str">
        <f>UPPER(VLOOKUP(tbl_raw_data[[#This Row],[Analyst]],Settiings!$A$2:$B$16,2,0))</f>
        <v>ASIF</v>
      </c>
      <c r="O2304" s="50" t="str">
        <f>TRIM(UPPER(tbl_raw_data[[#This Row],[Outcome]]))</f>
        <v>APPROVE</v>
      </c>
      <c r="P2304" s="50" t="str">
        <f>TRIM(UPPER(tbl_raw_data[[#This Row],[Queue Name]]))</f>
        <v>CONSUMER PRE BUREAU</v>
      </c>
      <c r="Q2304" s="50" t="str">
        <f>IF(tbl_raw_data[[#This Row],[Time taken in min]]&lt;=Settiings!$D$2,"SLA_MET","SLA_NOT_MET")</f>
        <v>SLA_MET</v>
      </c>
      <c r="R2304" s="94"/>
    </row>
    <row r="2305" spans="1:18" x14ac:dyDescent="0.3">
      <c r="A2305" s="14" t="s">
        <v>572</v>
      </c>
      <c r="B2305" s="9">
        <v>45137.666851851849</v>
      </c>
      <c r="C2305" s="24">
        <v>45137.670277777775</v>
      </c>
      <c r="D2305" s="25" t="s">
        <v>17</v>
      </c>
      <c r="E2305" s="12" t="s">
        <v>9</v>
      </c>
      <c r="F2305" s="25" t="s">
        <v>50</v>
      </c>
      <c r="G2305" s="13"/>
      <c r="H2305" s="78"/>
      <c r="I2305" s="48">
        <f>tbl_raw_data[[#This Row],[Date Actioned]]-tbl_raw_data[[#This Row],[Date Tagged]]</f>
        <v>3.425925926421769E-3</v>
      </c>
      <c r="J2305" s="46">
        <f>HOUR(tbl_raw_data[[#This Row],[Time_taken]])*60+MINUTE(tbl_raw_data[[#This Row],[Time_taken]])+SECOND(tbl_raw_data[[#This Row],[Time_taken]])/60</f>
        <v>4.9333333333333336</v>
      </c>
      <c r="K2305" s="52">
        <f>DATE(YEAR(tbl_raw_data[[#This Row],[Date Actioned]]),MONTH(tbl_raw_data[[#This Row],[Date Actioned]]),DAY(tbl_raw_data[[#This Row],[Date Actioned]]))</f>
        <v>45137</v>
      </c>
      <c r="L2305" s="50" t="str">
        <f>UPPER(TEXT(tbl_raw_data[[#This Row],[updated_date]],"MMMM"))</f>
        <v>JULY</v>
      </c>
      <c r="M2305" s="50" t="str">
        <f>"WEEK "&amp; IF(ROUNDUP(DAY(tbl_raw_data[[#This Row],[updated_date]])/7,0)=5,4,ROUNDUP(DAY(tbl_raw_data[[#This Row],[updated_date]])/7,0))</f>
        <v>WEEK 4</v>
      </c>
      <c r="N2305" s="50" t="str">
        <f>UPPER(VLOOKUP(tbl_raw_data[[#This Row],[Analyst]],Settiings!$A$2:$B$16,2,0))</f>
        <v>SHAHID</v>
      </c>
      <c r="O2305" s="50" t="str">
        <f>TRIM(UPPER(tbl_raw_data[[#This Row],[Outcome]]))</f>
        <v>APPROVE</v>
      </c>
      <c r="P2305" s="50" t="str">
        <f>TRIM(UPPER(tbl_raw_data[[#This Row],[Queue Name]]))</f>
        <v>CONSUMER EXISTING</v>
      </c>
      <c r="Q2305" s="50" t="str">
        <f>IF(tbl_raw_data[[#This Row],[Time taken in min]]&lt;=Settiings!$D$2,"SLA_MET","SLA_NOT_MET")</f>
        <v>SLA_MET</v>
      </c>
      <c r="R2305" s="94"/>
    </row>
    <row r="2306" spans="1:18" x14ac:dyDescent="0.3">
      <c r="A2306" s="20" t="s">
        <v>573</v>
      </c>
      <c r="B2306" s="15">
        <v>45137.667118055557</v>
      </c>
      <c r="C2306" s="16">
        <v>45137.673900462964</v>
      </c>
      <c r="D2306" s="17" t="s">
        <v>17</v>
      </c>
      <c r="E2306" s="18" t="s">
        <v>9</v>
      </c>
      <c r="F2306" s="17" t="s">
        <v>50</v>
      </c>
      <c r="G2306" s="19"/>
      <c r="H2306" s="79"/>
      <c r="I2306" s="48">
        <f>tbl_raw_data[[#This Row],[Date Actioned]]-tbl_raw_data[[#This Row],[Date Tagged]]</f>
        <v>6.7824074067175388E-3</v>
      </c>
      <c r="J2306" s="46">
        <f>HOUR(tbl_raw_data[[#This Row],[Time_taken]])*60+MINUTE(tbl_raw_data[[#This Row],[Time_taken]])+SECOND(tbl_raw_data[[#This Row],[Time_taken]])/60</f>
        <v>9.7666666666666675</v>
      </c>
      <c r="K2306" s="52">
        <f>DATE(YEAR(tbl_raw_data[[#This Row],[Date Actioned]]),MONTH(tbl_raw_data[[#This Row],[Date Actioned]]),DAY(tbl_raw_data[[#This Row],[Date Actioned]]))</f>
        <v>45137</v>
      </c>
      <c r="L2306" s="50" t="str">
        <f>UPPER(TEXT(tbl_raw_data[[#This Row],[updated_date]],"MMMM"))</f>
        <v>JULY</v>
      </c>
      <c r="M2306" s="50" t="str">
        <f>"WEEK "&amp; IF(ROUNDUP(DAY(tbl_raw_data[[#This Row],[updated_date]])/7,0)=5,4,ROUNDUP(DAY(tbl_raw_data[[#This Row],[updated_date]])/7,0))</f>
        <v>WEEK 4</v>
      </c>
      <c r="N2306" s="50" t="str">
        <f>UPPER(VLOOKUP(tbl_raw_data[[#This Row],[Analyst]],Settiings!$A$2:$B$16,2,0))</f>
        <v>SHAHID</v>
      </c>
      <c r="O2306" s="50" t="str">
        <f>TRIM(UPPER(tbl_raw_data[[#This Row],[Outcome]]))</f>
        <v>APPROVE</v>
      </c>
      <c r="P2306" s="50" t="str">
        <f>TRIM(UPPER(tbl_raw_data[[#This Row],[Queue Name]]))</f>
        <v>CONSUMER EXISTING</v>
      </c>
      <c r="Q2306" s="50" t="str">
        <f>IF(tbl_raw_data[[#This Row],[Time taken in min]]&lt;=Settiings!$D$2,"SLA_MET","SLA_NOT_MET")</f>
        <v>SLA_MET</v>
      </c>
      <c r="R2306" s="94"/>
    </row>
    <row r="2307" spans="1:18" x14ac:dyDescent="0.3">
      <c r="A2307" s="23" t="s">
        <v>575</v>
      </c>
      <c r="B2307" s="9">
        <v>45137.675381944442</v>
      </c>
      <c r="C2307" s="22">
        <v>45137.683622685188</v>
      </c>
      <c r="D2307" s="12" t="s">
        <v>13</v>
      </c>
      <c r="E2307" s="12" t="s">
        <v>19</v>
      </c>
      <c r="F2307" s="12" t="s">
        <v>16</v>
      </c>
      <c r="G2307" s="12" t="s">
        <v>77</v>
      </c>
      <c r="H2307" s="81"/>
      <c r="I2307" s="48">
        <f>tbl_raw_data[[#This Row],[Date Actioned]]-tbl_raw_data[[#This Row],[Date Tagged]]</f>
        <v>8.2407407462596893E-3</v>
      </c>
      <c r="J2307" s="46">
        <f>HOUR(tbl_raw_data[[#This Row],[Time_taken]])*60+MINUTE(tbl_raw_data[[#This Row],[Time_taken]])+SECOND(tbl_raw_data[[#This Row],[Time_taken]])/60</f>
        <v>11.866666666666667</v>
      </c>
      <c r="K2307" s="52">
        <f>DATE(YEAR(tbl_raw_data[[#This Row],[Date Actioned]]),MONTH(tbl_raw_data[[#This Row],[Date Actioned]]),DAY(tbl_raw_data[[#This Row],[Date Actioned]]))</f>
        <v>45137</v>
      </c>
      <c r="L2307" s="50" t="str">
        <f>UPPER(TEXT(tbl_raw_data[[#This Row],[updated_date]],"MMMM"))</f>
        <v>JULY</v>
      </c>
      <c r="M2307" s="50" t="str">
        <f>"WEEK "&amp; IF(ROUNDUP(DAY(tbl_raw_data[[#This Row],[updated_date]])/7,0)=5,4,ROUNDUP(DAY(tbl_raw_data[[#This Row],[updated_date]])/7,0))</f>
        <v>WEEK 4</v>
      </c>
      <c r="N2307" s="50" t="str">
        <f>UPPER(VLOOKUP(tbl_raw_data[[#This Row],[Analyst]],Settiings!$A$2:$B$16,2,0))</f>
        <v>CAMROOON</v>
      </c>
      <c r="O2307" s="50" t="str">
        <f>TRIM(UPPER(tbl_raw_data[[#This Row],[Outcome]]))</f>
        <v>APPROVE</v>
      </c>
      <c r="P2307" s="50" t="str">
        <f>TRIM(UPPER(tbl_raw_data[[#This Row],[Queue Name]]))</f>
        <v>CONSUMER POST BUREAU</v>
      </c>
      <c r="Q2307" s="50" t="str">
        <f>IF(tbl_raw_data[[#This Row],[Time taken in min]]&lt;=Settiings!$D$2,"SLA_MET","SLA_NOT_MET")</f>
        <v>SLA_MET</v>
      </c>
      <c r="R2307" s="94"/>
    </row>
    <row r="2308" spans="1:18" x14ac:dyDescent="0.3">
      <c r="A2308" s="14" t="s">
        <v>576</v>
      </c>
      <c r="B2308" s="15">
        <v>45137.676180555558</v>
      </c>
      <c r="C2308" s="21">
        <v>45137.683587962965</v>
      </c>
      <c r="D2308" s="18" t="s">
        <v>13</v>
      </c>
      <c r="E2308" s="18" t="s">
        <v>19</v>
      </c>
      <c r="F2308" s="18" t="s">
        <v>65</v>
      </c>
      <c r="G2308" s="18" t="s">
        <v>77</v>
      </c>
      <c r="H2308" s="80"/>
      <c r="I2308" s="48">
        <f>tbl_raw_data[[#This Row],[Date Actioned]]-tbl_raw_data[[#This Row],[Date Tagged]]</f>
        <v>7.4074074072996154E-3</v>
      </c>
      <c r="J2308" s="46">
        <f>HOUR(tbl_raw_data[[#This Row],[Time_taken]])*60+MINUTE(tbl_raw_data[[#This Row],[Time_taken]])+SECOND(tbl_raw_data[[#This Row],[Time_taken]])/60</f>
        <v>10.666666666666666</v>
      </c>
      <c r="K2308" s="52">
        <f>DATE(YEAR(tbl_raw_data[[#This Row],[Date Actioned]]),MONTH(tbl_raw_data[[#This Row],[Date Actioned]]),DAY(tbl_raw_data[[#This Row],[Date Actioned]]))</f>
        <v>45137</v>
      </c>
      <c r="L2308" s="50" t="str">
        <f>UPPER(TEXT(tbl_raw_data[[#This Row],[updated_date]],"MMMM"))</f>
        <v>JULY</v>
      </c>
      <c r="M2308" s="50" t="str">
        <f>"WEEK "&amp; IF(ROUNDUP(DAY(tbl_raw_data[[#This Row],[updated_date]])/7,0)=5,4,ROUNDUP(DAY(tbl_raw_data[[#This Row],[updated_date]])/7,0))</f>
        <v>WEEK 4</v>
      </c>
      <c r="N2308" s="50" t="str">
        <f>UPPER(VLOOKUP(tbl_raw_data[[#This Row],[Analyst]],Settiings!$A$2:$B$16,2,0))</f>
        <v>SAM</v>
      </c>
      <c r="O2308" s="50" t="str">
        <f>TRIM(UPPER(tbl_raw_data[[#This Row],[Outcome]]))</f>
        <v>APPROVE</v>
      </c>
      <c r="P2308" s="50" t="str">
        <f>TRIM(UPPER(tbl_raw_data[[#This Row],[Queue Name]]))</f>
        <v>CONSUMER POST BUREAU</v>
      </c>
      <c r="Q2308" s="50" t="str">
        <f>IF(tbl_raw_data[[#This Row],[Time taken in min]]&lt;=Settiings!$D$2,"SLA_MET","SLA_NOT_MET")</f>
        <v>SLA_MET</v>
      </c>
      <c r="R2308" s="94"/>
    </row>
    <row r="2309" spans="1:18" x14ac:dyDescent="0.3">
      <c r="A2309" s="20" t="s">
        <v>578</v>
      </c>
      <c r="B2309" s="9">
        <v>45137.678738425922</v>
      </c>
      <c r="C2309" s="22">
        <v>45137.685150462959</v>
      </c>
      <c r="D2309" s="12" t="s">
        <v>13</v>
      </c>
      <c r="E2309" s="12" t="s">
        <v>47</v>
      </c>
      <c r="F2309" s="12" t="s">
        <v>70</v>
      </c>
      <c r="G2309" s="12" t="s">
        <v>77</v>
      </c>
      <c r="H2309" s="81"/>
      <c r="I2309" s="48">
        <f>tbl_raw_data[[#This Row],[Date Actioned]]-tbl_raw_data[[#This Row],[Date Tagged]]</f>
        <v>6.4120370370801538E-3</v>
      </c>
      <c r="J2309" s="46">
        <f>HOUR(tbl_raw_data[[#This Row],[Time_taken]])*60+MINUTE(tbl_raw_data[[#This Row],[Time_taken]])+SECOND(tbl_raw_data[[#This Row],[Time_taken]])/60</f>
        <v>9.2333333333333325</v>
      </c>
      <c r="K2309" s="52">
        <f>DATE(YEAR(tbl_raw_data[[#This Row],[Date Actioned]]),MONTH(tbl_raw_data[[#This Row],[Date Actioned]]),DAY(tbl_raw_data[[#This Row],[Date Actioned]]))</f>
        <v>45137</v>
      </c>
      <c r="L2309" s="50" t="str">
        <f>UPPER(TEXT(tbl_raw_data[[#This Row],[updated_date]],"MMMM"))</f>
        <v>JULY</v>
      </c>
      <c r="M2309" s="50" t="str">
        <f>"WEEK "&amp; IF(ROUNDUP(DAY(tbl_raw_data[[#This Row],[updated_date]])/7,0)=5,4,ROUNDUP(DAY(tbl_raw_data[[#This Row],[updated_date]])/7,0))</f>
        <v>WEEK 4</v>
      </c>
      <c r="N2309" s="50" t="str">
        <f>UPPER(VLOOKUP(tbl_raw_data[[#This Row],[Analyst]],Settiings!$A$2:$B$16,2,0))</f>
        <v>ASIF</v>
      </c>
      <c r="O2309" s="50" t="str">
        <f>TRIM(UPPER(tbl_raw_data[[#This Row],[Outcome]]))</f>
        <v>APPROVE</v>
      </c>
      <c r="P2309" s="50" t="str">
        <f>TRIM(UPPER(tbl_raw_data[[#This Row],[Queue Name]]))</f>
        <v>CONSUMER PRE BUREAU</v>
      </c>
      <c r="Q2309" s="50" t="str">
        <f>IF(tbl_raw_data[[#This Row],[Time taken in min]]&lt;=Settiings!$D$2,"SLA_MET","SLA_NOT_MET")</f>
        <v>SLA_MET</v>
      </c>
      <c r="R2309" s="94"/>
    </row>
    <row r="2310" spans="1:18" x14ac:dyDescent="0.3">
      <c r="A2310" s="23" t="s">
        <v>581</v>
      </c>
      <c r="B2310" s="15">
        <v>45137.679803240739</v>
      </c>
      <c r="C2310" s="21">
        <v>45137.690381944441</v>
      </c>
      <c r="D2310" s="18" t="s">
        <v>13</v>
      </c>
      <c r="E2310" s="18" t="s">
        <v>47</v>
      </c>
      <c r="F2310" s="18" t="s">
        <v>16</v>
      </c>
      <c r="G2310" s="18" t="s">
        <v>17</v>
      </c>
      <c r="H2310" s="80"/>
      <c r="I2310" s="48">
        <f>tbl_raw_data[[#This Row],[Date Actioned]]-tbl_raw_data[[#This Row],[Date Tagged]]</f>
        <v>1.0578703702776693E-2</v>
      </c>
      <c r="J2310" s="46">
        <f>HOUR(tbl_raw_data[[#This Row],[Time_taken]])*60+MINUTE(tbl_raw_data[[#This Row],[Time_taken]])+SECOND(tbl_raw_data[[#This Row],[Time_taken]])/60</f>
        <v>15.233333333333333</v>
      </c>
      <c r="K2310" s="52">
        <f>DATE(YEAR(tbl_raw_data[[#This Row],[Date Actioned]]),MONTH(tbl_raw_data[[#This Row],[Date Actioned]]),DAY(tbl_raw_data[[#This Row],[Date Actioned]]))</f>
        <v>45137</v>
      </c>
      <c r="L2310" s="50" t="str">
        <f>UPPER(TEXT(tbl_raw_data[[#This Row],[updated_date]],"MMMM"))</f>
        <v>JULY</v>
      </c>
      <c r="M2310" s="50" t="str">
        <f>"WEEK "&amp; IF(ROUNDUP(DAY(tbl_raw_data[[#This Row],[updated_date]])/7,0)=5,4,ROUNDUP(DAY(tbl_raw_data[[#This Row],[updated_date]])/7,0))</f>
        <v>WEEK 4</v>
      </c>
      <c r="N2310" s="50" t="str">
        <f>UPPER(VLOOKUP(tbl_raw_data[[#This Row],[Analyst]],Settiings!$A$2:$B$16,2,0))</f>
        <v>CAMROOON</v>
      </c>
      <c r="O2310" s="50" t="str">
        <f>TRIM(UPPER(tbl_raw_data[[#This Row],[Outcome]]))</f>
        <v>APPROVE</v>
      </c>
      <c r="P2310" s="50" t="str">
        <f>TRIM(UPPER(tbl_raw_data[[#This Row],[Queue Name]]))</f>
        <v>CONSUMER PRE BUREAU</v>
      </c>
      <c r="Q2310" s="50" t="str">
        <f>IF(tbl_raw_data[[#This Row],[Time taken in min]]&lt;=Settiings!$D$2,"SLA_MET","SLA_NOT_MET")</f>
        <v>SLA_MET</v>
      </c>
      <c r="R2310" s="94"/>
    </row>
    <row r="2311" spans="1:18" x14ac:dyDescent="0.3">
      <c r="A2311" s="14" t="s">
        <v>582</v>
      </c>
      <c r="B2311" s="9">
        <v>45137.679849537039</v>
      </c>
      <c r="C2311" s="22">
        <v>45137.690833333334</v>
      </c>
      <c r="D2311" s="12" t="s">
        <v>13</v>
      </c>
      <c r="E2311" s="12" t="s">
        <v>47</v>
      </c>
      <c r="F2311" s="12" t="s">
        <v>70</v>
      </c>
      <c r="G2311" s="12" t="s">
        <v>77</v>
      </c>
      <c r="H2311" s="81"/>
      <c r="I2311" s="48">
        <f>tbl_raw_data[[#This Row],[Date Actioned]]-tbl_raw_data[[#This Row],[Date Tagged]]</f>
        <v>1.0983796295477077E-2</v>
      </c>
      <c r="J2311" s="46">
        <f>HOUR(tbl_raw_data[[#This Row],[Time_taken]])*60+MINUTE(tbl_raw_data[[#This Row],[Time_taken]])+SECOND(tbl_raw_data[[#This Row],[Time_taken]])/60</f>
        <v>15.816666666666666</v>
      </c>
      <c r="K2311" s="52">
        <f>DATE(YEAR(tbl_raw_data[[#This Row],[Date Actioned]]),MONTH(tbl_raw_data[[#This Row],[Date Actioned]]),DAY(tbl_raw_data[[#This Row],[Date Actioned]]))</f>
        <v>45137</v>
      </c>
      <c r="L2311" s="50" t="str">
        <f>UPPER(TEXT(tbl_raw_data[[#This Row],[updated_date]],"MMMM"))</f>
        <v>JULY</v>
      </c>
      <c r="M2311" s="50" t="str">
        <f>"WEEK "&amp; IF(ROUNDUP(DAY(tbl_raw_data[[#This Row],[updated_date]])/7,0)=5,4,ROUNDUP(DAY(tbl_raw_data[[#This Row],[updated_date]])/7,0))</f>
        <v>WEEK 4</v>
      </c>
      <c r="N2311" s="50" t="str">
        <f>UPPER(VLOOKUP(tbl_raw_data[[#This Row],[Analyst]],Settiings!$A$2:$B$16,2,0))</f>
        <v>ASIF</v>
      </c>
      <c r="O2311" s="50" t="str">
        <f>TRIM(UPPER(tbl_raw_data[[#This Row],[Outcome]]))</f>
        <v>APPROVE</v>
      </c>
      <c r="P2311" s="50" t="str">
        <f>TRIM(UPPER(tbl_raw_data[[#This Row],[Queue Name]]))</f>
        <v>CONSUMER PRE BUREAU</v>
      </c>
      <c r="Q2311" s="50" t="str">
        <f>IF(tbl_raw_data[[#This Row],[Time taken in min]]&lt;=Settiings!$D$2,"SLA_MET","SLA_NOT_MET")</f>
        <v>SLA_MET</v>
      </c>
      <c r="R2311" s="94"/>
    </row>
    <row r="2312" spans="1:18" x14ac:dyDescent="0.3">
      <c r="A2312" s="20" t="s">
        <v>583</v>
      </c>
      <c r="B2312" s="15">
        <v>45137.681979166664</v>
      </c>
      <c r="C2312" s="21">
        <v>45137.691990740743</v>
      </c>
      <c r="D2312" s="18" t="s">
        <v>13</v>
      </c>
      <c r="E2312" s="18" t="s">
        <v>9</v>
      </c>
      <c r="F2312" s="18" t="s">
        <v>65</v>
      </c>
      <c r="G2312" s="18" t="s">
        <v>128</v>
      </c>
      <c r="H2312" s="80"/>
      <c r="I2312" s="48">
        <f>tbl_raw_data[[#This Row],[Date Actioned]]-tbl_raw_data[[#This Row],[Date Tagged]]</f>
        <v>1.0011574078816921E-2</v>
      </c>
      <c r="J2312" s="46">
        <f>HOUR(tbl_raw_data[[#This Row],[Time_taken]])*60+MINUTE(tbl_raw_data[[#This Row],[Time_taken]])+SECOND(tbl_raw_data[[#This Row],[Time_taken]])/60</f>
        <v>14.416666666666666</v>
      </c>
      <c r="K2312" s="52">
        <f>DATE(YEAR(tbl_raw_data[[#This Row],[Date Actioned]]),MONTH(tbl_raw_data[[#This Row],[Date Actioned]]),DAY(tbl_raw_data[[#This Row],[Date Actioned]]))</f>
        <v>45137</v>
      </c>
      <c r="L2312" s="50" t="str">
        <f>UPPER(TEXT(tbl_raw_data[[#This Row],[updated_date]],"MMMM"))</f>
        <v>JULY</v>
      </c>
      <c r="M2312" s="50" t="str">
        <f>"WEEK "&amp; IF(ROUNDUP(DAY(tbl_raw_data[[#This Row],[updated_date]])/7,0)=5,4,ROUNDUP(DAY(tbl_raw_data[[#This Row],[updated_date]])/7,0))</f>
        <v>WEEK 4</v>
      </c>
      <c r="N2312" s="50" t="str">
        <f>UPPER(VLOOKUP(tbl_raw_data[[#This Row],[Analyst]],Settiings!$A$2:$B$16,2,0))</f>
        <v>SAM</v>
      </c>
      <c r="O2312" s="50" t="str">
        <f>TRIM(UPPER(tbl_raw_data[[#This Row],[Outcome]]))</f>
        <v>APPROVE</v>
      </c>
      <c r="P2312" s="50" t="str">
        <f>TRIM(UPPER(tbl_raw_data[[#This Row],[Queue Name]]))</f>
        <v>CONSUMER EXISTING</v>
      </c>
      <c r="Q2312" s="50" t="str">
        <f>IF(tbl_raw_data[[#This Row],[Time taken in min]]&lt;=Settiings!$D$2,"SLA_MET","SLA_NOT_MET")</f>
        <v>SLA_MET</v>
      </c>
      <c r="R2312" s="94"/>
    </row>
    <row r="2313" spans="1:18" x14ac:dyDescent="0.3">
      <c r="A2313" s="23" t="s">
        <v>584</v>
      </c>
      <c r="B2313" s="9">
        <v>45137.681990740741</v>
      </c>
      <c r="C2313" s="22">
        <v>45137.709456018521</v>
      </c>
      <c r="D2313" s="12" t="s">
        <v>13</v>
      </c>
      <c r="E2313" s="12" t="s">
        <v>19</v>
      </c>
      <c r="F2313" s="12" t="s">
        <v>70</v>
      </c>
      <c r="G2313" s="12" t="s">
        <v>17</v>
      </c>
      <c r="H2313" s="81"/>
      <c r="I2313" s="48">
        <f>tbl_raw_data[[#This Row],[Date Actioned]]-tbl_raw_data[[#This Row],[Date Tagged]]</f>
        <v>2.7465277780720498E-2</v>
      </c>
      <c r="J2313" s="46">
        <f>HOUR(tbl_raw_data[[#This Row],[Time_taken]])*60+MINUTE(tbl_raw_data[[#This Row],[Time_taken]])+SECOND(tbl_raw_data[[#This Row],[Time_taken]])/60</f>
        <v>39.549999999999997</v>
      </c>
      <c r="K2313" s="52">
        <f>DATE(YEAR(tbl_raw_data[[#This Row],[Date Actioned]]),MONTH(tbl_raw_data[[#This Row],[Date Actioned]]),DAY(tbl_raw_data[[#This Row],[Date Actioned]]))</f>
        <v>45137</v>
      </c>
      <c r="L2313" s="50" t="str">
        <f>UPPER(TEXT(tbl_raw_data[[#This Row],[updated_date]],"MMMM"))</f>
        <v>JULY</v>
      </c>
      <c r="M2313" s="50" t="str">
        <f>"WEEK "&amp; IF(ROUNDUP(DAY(tbl_raw_data[[#This Row],[updated_date]])/7,0)=5,4,ROUNDUP(DAY(tbl_raw_data[[#This Row],[updated_date]])/7,0))</f>
        <v>WEEK 4</v>
      </c>
      <c r="N2313" s="50" t="str">
        <f>UPPER(VLOOKUP(tbl_raw_data[[#This Row],[Analyst]],Settiings!$A$2:$B$16,2,0))</f>
        <v>ASIF</v>
      </c>
      <c r="O2313" s="50" t="str">
        <f>TRIM(UPPER(tbl_raw_data[[#This Row],[Outcome]]))</f>
        <v>APPROVE</v>
      </c>
      <c r="P2313" s="50" t="str">
        <f>TRIM(UPPER(tbl_raw_data[[#This Row],[Queue Name]]))</f>
        <v>CONSUMER POST BUREAU</v>
      </c>
      <c r="Q2313" s="50" t="str">
        <f>IF(tbl_raw_data[[#This Row],[Time taken in min]]&lt;=Settiings!$D$2,"SLA_MET","SLA_NOT_MET")</f>
        <v>SLA_NOT_MET</v>
      </c>
      <c r="R2313" s="94"/>
    </row>
    <row r="2314" spans="1:18" x14ac:dyDescent="0.3">
      <c r="A2314" s="14" t="s">
        <v>589</v>
      </c>
      <c r="B2314" s="15">
        <v>45137.6871875</v>
      </c>
      <c r="C2314" s="21">
        <v>45137.702048611114</v>
      </c>
      <c r="D2314" s="18" t="s">
        <v>13</v>
      </c>
      <c r="E2314" s="18" t="s">
        <v>19</v>
      </c>
      <c r="F2314" s="18" t="s">
        <v>16</v>
      </c>
      <c r="G2314" s="18" t="s">
        <v>17</v>
      </c>
      <c r="H2314" s="80"/>
      <c r="I2314" s="48">
        <f>tbl_raw_data[[#This Row],[Date Actioned]]-tbl_raw_data[[#This Row],[Date Tagged]]</f>
        <v>1.4861111114441883E-2</v>
      </c>
      <c r="J2314" s="46">
        <f>HOUR(tbl_raw_data[[#This Row],[Time_taken]])*60+MINUTE(tbl_raw_data[[#This Row],[Time_taken]])+SECOND(tbl_raw_data[[#This Row],[Time_taken]])/60</f>
        <v>21.4</v>
      </c>
      <c r="K2314" s="52">
        <f>DATE(YEAR(tbl_raw_data[[#This Row],[Date Actioned]]),MONTH(tbl_raw_data[[#This Row],[Date Actioned]]),DAY(tbl_raw_data[[#This Row],[Date Actioned]]))</f>
        <v>45137</v>
      </c>
      <c r="L2314" s="50" t="str">
        <f>UPPER(TEXT(tbl_raw_data[[#This Row],[updated_date]],"MMMM"))</f>
        <v>JULY</v>
      </c>
      <c r="M2314" s="50" t="str">
        <f>"WEEK "&amp; IF(ROUNDUP(DAY(tbl_raw_data[[#This Row],[updated_date]])/7,0)=5,4,ROUNDUP(DAY(tbl_raw_data[[#This Row],[updated_date]])/7,0))</f>
        <v>WEEK 4</v>
      </c>
      <c r="N2314" s="50" t="str">
        <f>UPPER(VLOOKUP(tbl_raw_data[[#This Row],[Analyst]],Settiings!$A$2:$B$16,2,0))</f>
        <v>CAMROOON</v>
      </c>
      <c r="O2314" s="50" t="str">
        <f>TRIM(UPPER(tbl_raw_data[[#This Row],[Outcome]]))</f>
        <v>APPROVE</v>
      </c>
      <c r="P2314" s="50" t="str">
        <f>TRIM(UPPER(tbl_raw_data[[#This Row],[Queue Name]]))</f>
        <v>CONSUMER POST BUREAU</v>
      </c>
      <c r="Q2314" s="50" t="str">
        <f>IF(tbl_raw_data[[#This Row],[Time taken in min]]&lt;=Settiings!$D$2,"SLA_MET","SLA_NOT_MET")</f>
        <v>SLA_NOT_MET</v>
      </c>
      <c r="R2314" s="94"/>
    </row>
    <row r="2315" spans="1:18" x14ac:dyDescent="0.3">
      <c r="A2315" s="20" t="s">
        <v>592</v>
      </c>
      <c r="B2315" s="9">
        <v>45137.690555555557</v>
      </c>
      <c r="C2315" s="22">
        <v>45137.699675925927</v>
      </c>
      <c r="D2315" s="12" t="s">
        <v>13</v>
      </c>
      <c r="E2315" s="12" t="s">
        <v>19</v>
      </c>
      <c r="F2315" s="12" t="s">
        <v>70</v>
      </c>
      <c r="G2315" s="12" t="s">
        <v>77</v>
      </c>
      <c r="H2315" s="81"/>
      <c r="I2315" s="48">
        <f>tbl_raw_data[[#This Row],[Date Actioned]]-tbl_raw_data[[#This Row],[Date Tagged]]</f>
        <v>9.1203703705104999E-3</v>
      </c>
      <c r="J2315" s="46">
        <f>HOUR(tbl_raw_data[[#This Row],[Time_taken]])*60+MINUTE(tbl_raw_data[[#This Row],[Time_taken]])+SECOND(tbl_raw_data[[#This Row],[Time_taken]])/60</f>
        <v>13.133333333333333</v>
      </c>
      <c r="K2315" s="52">
        <f>DATE(YEAR(tbl_raw_data[[#This Row],[Date Actioned]]),MONTH(tbl_raw_data[[#This Row],[Date Actioned]]),DAY(tbl_raw_data[[#This Row],[Date Actioned]]))</f>
        <v>45137</v>
      </c>
      <c r="L2315" s="50" t="str">
        <f>UPPER(TEXT(tbl_raw_data[[#This Row],[updated_date]],"MMMM"))</f>
        <v>JULY</v>
      </c>
      <c r="M2315" s="50" t="str">
        <f>"WEEK "&amp; IF(ROUNDUP(DAY(tbl_raw_data[[#This Row],[updated_date]])/7,0)=5,4,ROUNDUP(DAY(tbl_raw_data[[#This Row],[updated_date]])/7,0))</f>
        <v>WEEK 4</v>
      </c>
      <c r="N2315" s="50" t="str">
        <f>UPPER(VLOOKUP(tbl_raw_data[[#This Row],[Analyst]],Settiings!$A$2:$B$16,2,0))</f>
        <v>ASIF</v>
      </c>
      <c r="O2315" s="50" t="str">
        <f>TRIM(UPPER(tbl_raw_data[[#This Row],[Outcome]]))</f>
        <v>APPROVE</v>
      </c>
      <c r="P2315" s="50" t="str">
        <f>TRIM(UPPER(tbl_raw_data[[#This Row],[Queue Name]]))</f>
        <v>CONSUMER POST BUREAU</v>
      </c>
      <c r="Q2315" s="50" t="str">
        <f>IF(tbl_raw_data[[#This Row],[Time taken in min]]&lt;=Settiings!$D$2,"SLA_MET","SLA_NOT_MET")</f>
        <v>SLA_MET</v>
      </c>
      <c r="R2315" s="94"/>
    </row>
    <row r="2316" spans="1:18" x14ac:dyDescent="0.3">
      <c r="A2316" s="23" t="s">
        <v>593</v>
      </c>
      <c r="B2316" s="15">
        <v>45137.691655092596</v>
      </c>
      <c r="C2316" s="16">
        <v>45137.708379629628</v>
      </c>
      <c r="D2316" s="17" t="s">
        <v>17</v>
      </c>
      <c r="E2316" s="18" t="s">
        <v>9</v>
      </c>
      <c r="F2316" s="17" t="s">
        <v>50</v>
      </c>
      <c r="G2316" s="19"/>
      <c r="H2316" s="79"/>
      <c r="I2316" s="48">
        <f>tbl_raw_data[[#This Row],[Date Actioned]]-tbl_raw_data[[#This Row],[Date Tagged]]</f>
        <v>1.6724537032132503E-2</v>
      </c>
      <c r="J2316" s="46">
        <f>HOUR(tbl_raw_data[[#This Row],[Time_taken]])*60+MINUTE(tbl_raw_data[[#This Row],[Time_taken]])+SECOND(tbl_raw_data[[#This Row],[Time_taken]])/60</f>
        <v>24.083333333333332</v>
      </c>
      <c r="K2316" s="52">
        <f>DATE(YEAR(tbl_raw_data[[#This Row],[Date Actioned]]),MONTH(tbl_raw_data[[#This Row],[Date Actioned]]),DAY(tbl_raw_data[[#This Row],[Date Actioned]]))</f>
        <v>45137</v>
      </c>
      <c r="L2316" s="50" t="str">
        <f>UPPER(TEXT(tbl_raw_data[[#This Row],[updated_date]],"MMMM"))</f>
        <v>JULY</v>
      </c>
      <c r="M2316" s="50" t="str">
        <f>"WEEK "&amp; IF(ROUNDUP(DAY(tbl_raw_data[[#This Row],[updated_date]])/7,0)=5,4,ROUNDUP(DAY(tbl_raw_data[[#This Row],[updated_date]])/7,0))</f>
        <v>WEEK 4</v>
      </c>
      <c r="N2316" s="50" t="str">
        <f>UPPER(VLOOKUP(tbl_raw_data[[#This Row],[Analyst]],Settiings!$A$2:$B$16,2,0))</f>
        <v>SHAHID</v>
      </c>
      <c r="O2316" s="50" t="str">
        <f>TRIM(UPPER(tbl_raw_data[[#This Row],[Outcome]]))</f>
        <v>APPROVE</v>
      </c>
      <c r="P2316" s="50" t="str">
        <f>TRIM(UPPER(tbl_raw_data[[#This Row],[Queue Name]]))</f>
        <v>CONSUMER EXISTING</v>
      </c>
      <c r="Q2316" s="50" t="str">
        <f>IF(tbl_raw_data[[#This Row],[Time taken in min]]&lt;=Settiings!$D$2,"SLA_MET","SLA_NOT_MET")</f>
        <v>SLA_NOT_MET</v>
      </c>
      <c r="R2316" s="94"/>
    </row>
    <row r="2317" spans="1:18" x14ac:dyDescent="0.3">
      <c r="A2317" s="14" t="s">
        <v>594</v>
      </c>
      <c r="B2317" s="9">
        <v>45137.69190972222</v>
      </c>
      <c r="C2317" s="22">
        <v>45137.699467592596</v>
      </c>
      <c r="D2317" s="12" t="s">
        <v>13</v>
      </c>
      <c r="E2317" s="12" t="s">
        <v>19</v>
      </c>
      <c r="F2317" s="12" t="s">
        <v>53</v>
      </c>
      <c r="G2317" s="12" t="s">
        <v>77</v>
      </c>
      <c r="H2317" s="81"/>
      <c r="I2317" s="48">
        <f>tbl_raw_data[[#This Row],[Date Actioned]]-tbl_raw_data[[#This Row],[Date Tagged]]</f>
        <v>7.557870376331266E-3</v>
      </c>
      <c r="J2317" s="46">
        <f>HOUR(tbl_raw_data[[#This Row],[Time_taken]])*60+MINUTE(tbl_raw_data[[#This Row],[Time_taken]])+SECOND(tbl_raw_data[[#This Row],[Time_taken]])/60</f>
        <v>10.883333333333333</v>
      </c>
      <c r="K2317" s="52">
        <f>DATE(YEAR(tbl_raw_data[[#This Row],[Date Actioned]]),MONTH(tbl_raw_data[[#This Row],[Date Actioned]]),DAY(tbl_raw_data[[#This Row],[Date Actioned]]))</f>
        <v>45137</v>
      </c>
      <c r="L2317" s="50" t="str">
        <f>UPPER(TEXT(tbl_raw_data[[#This Row],[updated_date]],"MMMM"))</f>
        <v>JULY</v>
      </c>
      <c r="M2317" s="50" t="str">
        <f>"WEEK "&amp; IF(ROUNDUP(DAY(tbl_raw_data[[#This Row],[updated_date]])/7,0)=5,4,ROUNDUP(DAY(tbl_raw_data[[#This Row],[updated_date]])/7,0))</f>
        <v>WEEK 4</v>
      </c>
      <c r="N2317" s="50" t="str">
        <f>UPPER(VLOOKUP(tbl_raw_data[[#This Row],[Analyst]],Settiings!$A$2:$B$16,2,0))</f>
        <v>NAVED</v>
      </c>
      <c r="O2317" s="50" t="str">
        <f>TRIM(UPPER(tbl_raw_data[[#This Row],[Outcome]]))</f>
        <v>APPROVE</v>
      </c>
      <c r="P2317" s="50" t="str">
        <f>TRIM(UPPER(tbl_raw_data[[#This Row],[Queue Name]]))</f>
        <v>CONSUMER POST BUREAU</v>
      </c>
      <c r="Q2317" s="50" t="str">
        <f>IF(tbl_raw_data[[#This Row],[Time taken in min]]&lt;=Settiings!$D$2,"SLA_MET","SLA_NOT_MET")</f>
        <v>SLA_MET</v>
      </c>
      <c r="R2317" s="94"/>
    </row>
    <row r="2318" spans="1:18" x14ac:dyDescent="0.3">
      <c r="A2318" s="20" t="s">
        <v>598</v>
      </c>
      <c r="B2318" s="15">
        <v>45137.696423611109</v>
      </c>
      <c r="C2318" s="21">
        <v>45137.702164351853</v>
      </c>
      <c r="D2318" s="18" t="s">
        <v>13</v>
      </c>
      <c r="E2318" s="18" t="s">
        <v>19</v>
      </c>
      <c r="F2318" s="18" t="s">
        <v>53</v>
      </c>
      <c r="G2318" s="18" t="s">
        <v>290</v>
      </c>
      <c r="H2318" s="80"/>
      <c r="I2318" s="48">
        <f>tbl_raw_data[[#This Row],[Date Actioned]]-tbl_raw_data[[#This Row],[Date Tagged]]</f>
        <v>5.7407407439313829E-3</v>
      </c>
      <c r="J2318" s="46">
        <f>HOUR(tbl_raw_data[[#This Row],[Time_taken]])*60+MINUTE(tbl_raw_data[[#This Row],[Time_taken]])+SECOND(tbl_raw_data[[#This Row],[Time_taken]])/60</f>
        <v>8.2666666666666675</v>
      </c>
      <c r="K2318" s="52">
        <f>DATE(YEAR(tbl_raw_data[[#This Row],[Date Actioned]]),MONTH(tbl_raw_data[[#This Row],[Date Actioned]]),DAY(tbl_raw_data[[#This Row],[Date Actioned]]))</f>
        <v>45137</v>
      </c>
      <c r="L2318" s="50" t="str">
        <f>UPPER(TEXT(tbl_raw_data[[#This Row],[updated_date]],"MMMM"))</f>
        <v>JULY</v>
      </c>
      <c r="M2318" s="50" t="str">
        <f>"WEEK "&amp; IF(ROUNDUP(DAY(tbl_raw_data[[#This Row],[updated_date]])/7,0)=5,4,ROUNDUP(DAY(tbl_raw_data[[#This Row],[updated_date]])/7,0))</f>
        <v>WEEK 4</v>
      </c>
      <c r="N2318" s="50" t="str">
        <f>UPPER(VLOOKUP(tbl_raw_data[[#This Row],[Analyst]],Settiings!$A$2:$B$16,2,0))</f>
        <v>NAVED</v>
      </c>
      <c r="O2318" s="50" t="str">
        <f>TRIM(UPPER(tbl_raw_data[[#This Row],[Outcome]]))</f>
        <v>APPROVE</v>
      </c>
      <c r="P2318" s="50" t="str">
        <f>TRIM(UPPER(tbl_raw_data[[#This Row],[Queue Name]]))</f>
        <v>CONSUMER POST BUREAU</v>
      </c>
      <c r="Q2318" s="50" t="str">
        <f>IF(tbl_raw_data[[#This Row],[Time taken in min]]&lt;=Settiings!$D$2,"SLA_MET","SLA_NOT_MET")</f>
        <v>SLA_MET</v>
      </c>
      <c r="R2318" s="94"/>
    </row>
    <row r="2319" spans="1:18" x14ac:dyDescent="0.3">
      <c r="A2319" s="23" t="s">
        <v>599</v>
      </c>
      <c r="B2319" s="9">
        <v>45137.696423611109</v>
      </c>
      <c r="C2319" s="22">
        <v>45137.705659722225</v>
      </c>
      <c r="D2319" s="12" t="s">
        <v>13</v>
      </c>
      <c r="E2319" s="12" t="s">
        <v>19</v>
      </c>
      <c r="F2319" s="12" t="s">
        <v>16</v>
      </c>
      <c r="G2319" s="12" t="s">
        <v>77</v>
      </c>
      <c r="H2319" s="81"/>
      <c r="I2319" s="48">
        <f>tbl_raw_data[[#This Row],[Date Actioned]]-tbl_raw_data[[#This Row],[Date Tagged]]</f>
        <v>9.236111116479151E-3</v>
      </c>
      <c r="J2319" s="46">
        <f>HOUR(tbl_raw_data[[#This Row],[Time_taken]])*60+MINUTE(tbl_raw_data[[#This Row],[Time_taken]])+SECOND(tbl_raw_data[[#This Row],[Time_taken]])/60</f>
        <v>13.3</v>
      </c>
      <c r="K2319" s="52">
        <f>DATE(YEAR(tbl_raw_data[[#This Row],[Date Actioned]]),MONTH(tbl_raw_data[[#This Row],[Date Actioned]]),DAY(tbl_raw_data[[#This Row],[Date Actioned]]))</f>
        <v>45137</v>
      </c>
      <c r="L2319" s="50" t="str">
        <f>UPPER(TEXT(tbl_raw_data[[#This Row],[updated_date]],"MMMM"))</f>
        <v>JULY</v>
      </c>
      <c r="M2319" s="50" t="str">
        <f>"WEEK "&amp; IF(ROUNDUP(DAY(tbl_raw_data[[#This Row],[updated_date]])/7,0)=5,4,ROUNDUP(DAY(tbl_raw_data[[#This Row],[updated_date]])/7,0))</f>
        <v>WEEK 4</v>
      </c>
      <c r="N2319" s="50" t="str">
        <f>UPPER(VLOOKUP(tbl_raw_data[[#This Row],[Analyst]],Settiings!$A$2:$B$16,2,0))</f>
        <v>CAMROOON</v>
      </c>
      <c r="O2319" s="50" t="str">
        <f>TRIM(UPPER(tbl_raw_data[[#This Row],[Outcome]]))</f>
        <v>APPROVE</v>
      </c>
      <c r="P2319" s="50" t="str">
        <f>TRIM(UPPER(tbl_raw_data[[#This Row],[Queue Name]]))</f>
        <v>CONSUMER POST BUREAU</v>
      </c>
      <c r="Q2319" s="50" t="str">
        <f>IF(tbl_raw_data[[#This Row],[Time taken in min]]&lt;=Settiings!$D$2,"SLA_MET","SLA_NOT_MET")</f>
        <v>SLA_MET</v>
      </c>
      <c r="R2319" s="94"/>
    </row>
    <row r="2320" spans="1:18" x14ac:dyDescent="0.3">
      <c r="A2320" s="14" t="s">
        <v>600</v>
      </c>
      <c r="B2320" s="15">
        <v>45137.696932870371</v>
      </c>
      <c r="C2320" s="16">
        <v>45137.711122685185</v>
      </c>
      <c r="D2320" s="17" t="s">
        <v>17</v>
      </c>
      <c r="E2320" s="18" t="s">
        <v>9</v>
      </c>
      <c r="F2320" s="17" t="s">
        <v>76</v>
      </c>
      <c r="G2320" s="19"/>
      <c r="H2320" s="79"/>
      <c r="I2320" s="48">
        <f>tbl_raw_data[[#This Row],[Date Actioned]]-tbl_raw_data[[#This Row],[Date Tagged]]</f>
        <v>1.4189814814017154E-2</v>
      </c>
      <c r="J2320" s="46">
        <f>HOUR(tbl_raw_data[[#This Row],[Time_taken]])*60+MINUTE(tbl_raw_data[[#This Row],[Time_taken]])+SECOND(tbl_raw_data[[#This Row],[Time_taken]])/60</f>
        <v>20.433333333333334</v>
      </c>
      <c r="K2320" s="52">
        <f>DATE(YEAR(tbl_raw_data[[#This Row],[Date Actioned]]),MONTH(tbl_raw_data[[#This Row],[Date Actioned]]),DAY(tbl_raw_data[[#This Row],[Date Actioned]]))</f>
        <v>45137</v>
      </c>
      <c r="L2320" s="50" t="str">
        <f>UPPER(TEXT(tbl_raw_data[[#This Row],[updated_date]],"MMMM"))</f>
        <v>JULY</v>
      </c>
      <c r="M2320" s="50" t="str">
        <f>"WEEK "&amp; IF(ROUNDUP(DAY(tbl_raw_data[[#This Row],[updated_date]])/7,0)=5,4,ROUNDUP(DAY(tbl_raw_data[[#This Row],[updated_date]])/7,0))</f>
        <v>WEEK 4</v>
      </c>
      <c r="N2320" s="50" t="str">
        <f>UPPER(VLOOKUP(tbl_raw_data[[#This Row],[Analyst]],Settiings!$A$2:$B$16,2,0))</f>
        <v>ROHAN</v>
      </c>
      <c r="O2320" s="50" t="str">
        <f>TRIM(UPPER(tbl_raw_data[[#This Row],[Outcome]]))</f>
        <v>APPROVE</v>
      </c>
      <c r="P2320" s="50" t="str">
        <f>TRIM(UPPER(tbl_raw_data[[#This Row],[Queue Name]]))</f>
        <v>CONSUMER EXISTING</v>
      </c>
      <c r="Q2320" s="50" t="str">
        <f>IF(tbl_raw_data[[#This Row],[Time taken in min]]&lt;=Settiings!$D$2,"SLA_MET","SLA_NOT_MET")</f>
        <v>SLA_NOT_MET</v>
      </c>
      <c r="R2320" s="94"/>
    </row>
    <row r="2321" spans="1:18" x14ac:dyDescent="0.3">
      <c r="A2321" s="20" t="s">
        <v>601</v>
      </c>
      <c r="B2321" s="9">
        <v>45137.699756944443</v>
      </c>
      <c r="C2321" s="22">
        <v>45137.707442129627</v>
      </c>
      <c r="D2321" s="12" t="s">
        <v>13</v>
      </c>
      <c r="E2321" s="12" t="s">
        <v>19</v>
      </c>
      <c r="F2321" s="12" t="s">
        <v>53</v>
      </c>
      <c r="G2321" s="12" t="s">
        <v>77</v>
      </c>
      <c r="H2321" s="81"/>
      <c r="I2321" s="48">
        <f>tbl_raw_data[[#This Row],[Date Actioned]]-tbl_raw_data[[#This Row],[Date Tagged]]</f>
        <v>7.6851851845276542E-3</v>
      </c>
      <c r="J2321" s="46">
        <f>HOUR(tbl_raw_data[[#This Row],[Time_taken]])*60+MINUTE(tbl_raw_data[[#This Row],[Time_taken]])+SECOND(tbl_raw_data[[#This Row],[Time_taken]])/60</f>
        <v>11.066666666666666</v>
      </c>
      <c r="K2321" s="52">
        <f>DATE(YEAR(tbl_raw_data[[#This Row],[Date Actioned]]),MONTH(tbl_raw_data[[#This Row],[Date Actioned]]),DAY(tbl_raw_data[[#This Row],[Date Actioned]]))</f>
        <v>45137</v>
      </c>
      <c r="L2321" s="50" t="str">
        <f>UPPER(TEXT(tbl_raw_data[[#This Row],[updated_date]],"MMMM"))</f>
        <v>JULY</v>
      </c>
      <c r="M2321" s="50" t="str">
        <f>"WEEK "&amp; IF(ROUNDUP(DAY(tbl_raw_data[[#This Row],[updated_date]])/7,0)=5,4,ROUNDUP(DAY(tbl_raw_data[[#This Row],[updated_date]])/7,0))</f>
        <v>WEEK 4</v>
      </c>
      <c r="N2321" s="50" t="str">
        <f>UPPER(VLOOKUP(tbl_raw_data[[#This Row],[Analyst]],Settiings!$A$2:$B$16,2,0))</f>
        <v>NAVED</v>
      </c>
      <c r="O2321" s="50" t="str">
        <f>TRIM(UPPER(tbl_raw_data[[#This Row],[Outcome]]))</f>
        <v>APPROVE</v>
      </c>
      <c r="P2321" s="50" t="str">
        <f>TRIM(UPPER(tbl_raw_data[[#This Row],[Queue Name]]))</f>
        <v>CONSUMER POST BUREAU</v>
      </c>
      <c r="Q2321" s="50" t="str">
        <f>IF(tbl_raw_data[[#This Row],[Time taken in min]]&lt;=Settiings!$D$2,"SLA_MET","SLA_NOT_MET")</f>
        <v>SLA_MET</v>
      </c>
      <c r="R2321" s="94"/>
    </row>
    <row r="2322" spans="1:18" x14ac:dyDescent="0.3">
      <c r="A2322" s="23" t="s">
        <v>603</v>
      </c>
      <c r="B2322" s="9">
        <v>45137.699756944443</v>
      </c>
      <c r="C2322" s="22">
        <v>45137.711817129632</v>
      </c>
      <c r="D2322" s="12" t="s">
        <v>27</v>
      </c>
      <c r="E2322" s="12" t="s">
        <v>9</v>
      </c>
      <c r="F2322" s="12" t="s">
        <v>65</v>
      </c>
      <c r="G2322" s="12" t="s">
        <v>297</v>
      </c>
      <c r="H2322" s="81"/>
      <c r="I2322" s="48">
        <f>tbl_raw_data[[#This Row],[Date Actioned]]-tbl_raw_data[[#This Row],[Date Tagged]]</f>
        <v>1.206018518860219E-2</v>
      </c>
      <c r="J2322" s="46">
        <f>HOUR(tbl_raw_data[[#This Row],[Time_taken]])*60+MINUTE(tbl_raw_data[[#This Row],[Time_taken]])+SECOND(tbl_raw_data[[#This Row],[Time_taken]])/60</f>
        <v>17.366666666666667</v>
      </c>
      <c r="K2322" s="52">
        <f>DATE(YEAR(tbl_raw_data[[#This Row],[Date Actioned]]),MONTH(tbl_raw_data[[#This Row],[Date Actioned]]),DAY(tbl_raw_data[[#This Row],[Date Actioned]]))</f>
        <v>45137</v>
      </c>
      <c r="L2322" s="50" t="str">
        <f>UPPER(TEXT(tbl_raw_data[[#This Row],[updated_date]],"MMMM"))</f>
        <v>JULY</v>
      </c>
      <c r="M2322" s="50" t="str">
        <f>"WEEK "&amp; IF(ROUNDUP(DAY(tbl_raw_data[[#This Row],[updated_date]])/7,0)=5,4,ROUNDUP(DAY(tbl_raw_data[[#This Row],[updated_date]])/7,0))</f>
        <v>WEEK 4</v>
      </c>
      <c r="N2322" s="50" t="str">
        <f>UPPER(VLOOKUP(tbl_raw_data[[#This Row],[Analyst]],Settiings!$A$2:$B$16,2,0))</f>
        <v>SAM</v>
      </c>
      <c r="O2322" s="50" t="str">
        <f>TRIM(UPPER(tbl_raw_data[[#This Row],[Outcome]]))</f>
        <v>DECLINE</v>
      </c>
      <c r="P2322" s="50" t="str">
        <f>TRIM(UPPER(tbl_raw_data[[#This Row],[Queue Name]]))</f>
        <v>CONSUMER EXISTING</v>
      </c>
      <c r="Q2322" s="50" t="str">
        <f>IF(tbl_raw_data[[#This Row],[Time taken in min]]&lt;=Settiings!$D$2,"SLA_MET","SLA_NOT_MET")</f>
        <v>SLA_MET</v>
      </c>
      <c r="R2322" s="94"/>
    </row>
    <row r="2323" spans="1:18" x14ac:dyDescent="0.3">
      <c r="A2323" s="23" t="s">
        <v>604</v>
      </c>
      <c r="B2323" s="15">
        <v>45137.700416666667</v>
      </c>
      <c r="C2323" s="21">
        <v>45137.712893518517</v>
      </c>
      <c r="D2323" s="18" t="s">
        <v>13</v>
      </c>
      <c r="E2323" s="18" t="s">
        <v>19</v>
      </c>
      <c r="F2323" s="18" t="s">
        <v>70</v>
      </c>
      <c r="G2323" s="18" t="s">
        <v>299</v>
      </c>
      <c r="H2323" s="80"/>
      <c r="I2323" s="48">
        <f>tbl_raw_data[[#This Row],[Date Actioned]]-tbl_raw_data[[#This Row],[Date Tagged]]</f>
        <v>1.247685185080627E-2</v>
      </c>
      <c r="J2323" s="46">
        <f>HOUR(tbl_raw_data[[#This Row],[Time_taken]])*60+MINUTE(tbl_raw_data[[#This Row],[Time_taken]])+SECOND(tbl_raw_data[[#This Row],[Time_taken]])/60</f>
        <v>17.966666666666665</v>
      </c>
      <c r="K2323" s="52">
        <f>DATE(YEAR(tbl_raw_data[[#This Row],[Date Actioned]]),MONTH(tbl_raw_data[[#This Row],[Date Actioned]]),DAY(tbl_raw_data[[#This Row],[Date Actioned]]))</f>
        <v>45137</v>
      </c>
      <c r="L2323" s="50" t="str">
        <f>UPPER(TEXT(tbl_raw_data[[#This Row],[updated_date]],"MMMM"))</f>
        <v>JULY</v>
      </c>
      <c r="M2323" s="50" t="str">
        <f>"WEEK "&amp; IF(ROUNDUP(DAY(tbl_raw_data[[#This Row],[updated_date]])/7,0)=5,4,ROUNDUP(DAY(tbl_raw_data[[#This Row],[updated_date]])/7,0))</f>
        <v>WEEK 4</v>
      </c>
      <c r="N2323" s="50" t="str">
        <f>UPPER(VLOOKUP(tbl_raw_data[[#This Row],[Analyst]],Settiings!$A$2:$B$16,2,0))</f>
        <v>ASIF</v>
      </c>
      <c r="O2323" s="50" t="str">
        <f>TRIM(UPPER(tbl_raw_data[[#This Row],[Outcome]]))</f>
        <v>APPROVE</v>
      </c>
      <c r="P2323" s="50" t="str">
        <f>TRIM(UPPER(tbl_raw_data[[#This Row],[Queue Name]]))</f>
        <v>CONSUMER POST BUREAU</v>
      </c>
      <c r="Q2323" s="50" t="str">
        <f>IF(tbl_raw_data[[#This Row],[Time taken in min]]&lt;=Settiings!$D$2,"SLA_MET","SLA_NOT_MET")</f>
        <v>SLA_MET</v>
      </c>
      <c r="R2323" s="94"/>
    </row>
    <row r="2324" spans="1:18" x14ac:dyDescent="0.3">
      <c r="A2324" s="14" t="s">
        <v>607</v>
      </c>
      <c r="B2324" s="9">
        <v>45137.703356481485</v>
      </c>
      <c r="C2324" s="24">
        <v>45137.714270833334</v>
      </c>
      <c r="D2324" s="25" t="s">
        <v>17</v>
      </c>
      <c r="E2324" s="12" t="s">
        <v>19</v>
      </c>
      <c r="F2324" s="25" t="s">
        <v>24</v>
      </c>
      <c r="G2324" s="13"/>
      <c r="H2324" s="78"/>
      <c r="I2324" s="48">
        <f>tbl_raw_data[[#This Row],[Date Actioned]]-tbl_raw_data[[#This Row],[Date Tagged]]</f>
        <v>1.0914351849351078E-2</v>
      </c>
      <c r="J2324" s="46">
        <f>HOUR(tbl_raw_data[[#This Row],[Time_taken]])*60+MINUTE(tbl_raw_data[[#This Row],[Time_taken]])+SECOND(tbl_raw_data[[#This Row],[Time_taken]])/60</f>
        <v>15.716666666666667</v>
      </c>
      <c r="K2324" s="52">
        <f>DATE(YEAR(tbl_raw_data[[#This Row],[Date Actioned]]),MONTH(tbl_raw_data[[#This Row],[Date Actioned]]),DAY(tbl_raw_data[[#This Row],[Date Actioned]]))</f>
        <v>45137</v>
      </c>
      <c r="L2324" s="50" t="str">
        <f>UPPER(TEXT(tbl_raw_data[[#This Row],[updated_date]],"MMMM"))</f>
        <v>JULY</v>
      </c>
      <c r="M2324" s="50" t="str">
        <f>"WEEK "&amp; IF(ROUNDUP(DAY(tbl_raw_data[[#This Row],[updated_date]])/7,0)=5,4,ROUNDUP(DAY(tbl_raw_data[[#This Row],[updated_date]])/7,0))</f>
        <v>WEEK 4</v>
      </c>
      <c r="N2324" s="50" t="str">
        <f>UPPER(VLOOKUP(tbl_raw_data[[#This Row],[Analyst]],Settiings!$A$2:$B$16,2,0))</f>
        <v>QUADIR</v>
      </c>
      <c r="O2324" s="50" t="str">
        <f>TRIM(UPPER(tbl_raw_data[[#This Row],[Outcome]]))</f>
        <v>APPROVE</v>
      </c>
      <c r="P2324" s="50" t="str">
        <f>TRIM(UPPER(tbl_raw_data[[#This Row],[Queue Name]]))</f>
        <v>CONSUMER POST BUREAU</v>
      </c>
      <c r="Q2324" s="50" t="str">
        <f>IF(tbl_raw_data[[#This Row],[Time taken in min]]&lt;=Settiings!$D$2,"SLA_MET","SLA_NOT_MET")</f>
        <v>SLA_MET</v>
      </c>
      <c r="R2324" s="94"/>
    </row>
    <row r="2325" spans="1:18" x14ac:dyDescent="0.3">
      <c r="A2325" s="20" t="s">
        <v>608</v>
      </c>
      <c r="B2325" s="15">
        <v>45137.703738425924</v>
      </c>
      <c r="C2325" s="21">
        <v>45137.720555555556</v>
      </c>
      <c r="D2325" s="18" t="s">
        <v>13</v>
      </c>
      <c r="E2325" s="18" t="s">
        <v>9</v>
      </c>
      <c r="F2325" s="18" t="s">
        <v>43</v>
      </c>
      <c r="G2325" s="18" t="s">
        <v>17</v>
      </c>
      <c r="H2325" s="80"/>
      <c r="I2325" s="48">
        <f>tbl_raw_data[[#This Row],[Date Actioned]]-tbl_raw_data[[#This Row],[Date Tagged]]</f>
        <v>1.6817129631817807E-2</v>
      </c>
      <c r="J2325" s="46">
        <f>HOUR(tbl_raw_data[[#This Row],[Time_taken]])*60+MINUTE(tbl_raw_data[[#This Row],[Time_taken]])+SECOND(tbl_raw_data[[#This Row],[Time_taken]])/60</f>
        <v>24.216666666666665</v>
      </c>
      <c r="K2325" s="52">
        <f>DATE(YEAR(tbl_raw_data[[#This Row],[Date Actioned]]),MONTH(tbl_raw_data[[#This Row],[Date Actioned]]),DAY(tbl_raw_data[[#This Row],[Date Actioned]]))</f>
        <v>45137</v>
      </c>
      <c r="L2325" s="50" t="str">
        <f>UPPER(TEXT(tbl_raw_data[[#This Row],[updated_date]],"MMMM"))</f>
        <v>JULY</v>
      </c>
      <c r="M2325" s="50" t="str">
        <f>"WEEK "&amp; IF(ROUNDUP(DAY(tbl_raw_data[[#This Row],[updated_date]])/7,0)=5,4,ROUNDUP(DAY(tbl_raw_data[[#This Row],[updated_date]])/7,0))</f>
        <v>WEEK 4</v>
      </c>
      <c r="N2325" s="50" t="str">
        <f>UPPER(VLOOKUP(tbl_raw_data[[#This Row],[Analyst]],Settiings!$A$2:$B$16,2,0))</f>
        <v>MERCEDES</v>
      </c>
      <c r="O2325" s="50" t="str">
        <f>TRIM(UPPER(tbl_raw_data[[#This Row],[Outcome]]))</f>
        <v>APPROVE</v>
      </c>
      <c r="P2325" s="50" t="str">
        <f>TRIM(UPPER(tbl_raw_data[[#This Row],[Queue Name]]))</f>
        <v>CONSUMER EXISTING</v>
      </c>
      <c r="Q2325" s="50" t="str">
        <f>IF(tbl_raw_data[[#This Row],[Time taken in min]]&lt;=Settiings!$D$2,"SLA_MET","SLA_NOT_MET")</f>
        <v>SLA_NOT_MET</v>
      </c>
      <c r="R2325" s="94"/>
    </row>
    <row r="2326" spans="1:18" x14ac:dyDescent="0.3">
      <c r="A2326" s="23" t="s">
        <v>610</v>
      </c>
      <c r="B2326" s="9">
        <v>45137.706180555557</v>
      </c>
      <c r="C2326" s="22">
        <v>45137.715752314813</v>
      </c>
      <c r="D2326" s="12" t="s">
        <v>13</v>
      </c>
      <c r="E2326" s="12" t="s">
        <v>47</v>
      </c>
      <c r="F2326" s="12" t="s">
        <v>65</v>
      </c>
      <c r="G2326" s="12" t="s">
        <v>77</v>
      </c>
      <c r="H2326" s="81"/>
      <c r="I2326" s="48">
        <f>tbl_raw_data[[#This Row],[Date Actioned]]-tbl_raw_data[[#This Row],[Date Tagged]]</f>
        <v>9.5717592557775788E-3</v>
      </c>
      <c r="J2326" s="46">
        <f>HOUR(tbl_raw_data[[#This Row],[Time_taken]])*60+MINUTE(tbl_raw_data[[#This Row],[Time_taken]])+SECOND(tbl_raw_data[[#This Row],[Time_taken]])/60</f>
        <v>13.783333333333333</v>
      </c>
      <c r="K2326" s="52">
        <f>DATE(YEAR(tbl_raw_data[[#This Row],[Date Actioned]]),MONTH(tbl_raw_data[[#This Row],[Date Actioned]]),DAY(tbl_raw_data[[#This Row],[Date Actioned]]))</f>
        <v>45137</v>
      </c>
      <c r="L2326" s="50" t="str">
        <f>UPPER(TEXT(tbl_raw_data[[#This Row],[updated_date]],"MMMM"))</f>
        <v>JULY</v>
      </c>
      <c r="M2326" s="50" t="str">
        <f>"WEEK "&amp; IF(ROUNDUP(DAY(tbl_raw_data[[#This Row],[updated_date]])/7,0)=5,4,ROUNDUP(DAY(tbl_raw_data[[#This Row],[updated_date]])/7,0))</f>
        <v>WEEK 4</v>
      </c>
      <c r="N2326" s="50" t="str">
        <f>UPPER(VLOOKUP(tbl_raw_data[[#This Row],[Analyst]],Settiings!$A$2:$B$16,2,0))</f>
        <v>SAM</v>
      </c>
      <c r="O2326" s="50" t="str">
        <f>TRIM(UPPER(tbl_raw_data[[#This Row],[Outcome]]))</f>
        <v>APPROVE</v>
      </c>
      <c r="P2326" s="50" t="str">
        <f>TRIM(UPPER(tbl_raw_data[[#This Row],[Queue Name]]))</f>
        <v>CONSUMER PRE BUREAU</v>
      </c>
      <c r="Q2326" s="50" t="str">
        <f>IF(tbl_raw_data[[#This Row],[Time taken in min]]&lt;=Settiings!$D$2,"SLA_MET","SLA_NOT_MET")</f>
        <v>SLA_MET</v>
      </c>
      <c r="R2326" s="94"/>
    </row>
    <row r="2327" spans="1:18" x14ac:dyDescent="0.3">
      <c r="A2327" s="14" t="s">
        <v>612</v>
      </c>
      <c r="B2327" s="15">
        <v>45137.708912037036</v>
      </c>
      <c r="C2327" s="21">
        <v>45137.717083333337</v>
      </c>
      <c r="D2327" s="18" t="s">
        <v>13</v>
      </c>
      <c r="E2327" s="18" t="s">
        <v>9</v>
      </c>
      <c r="F2327" s="18" t="s">
        <v>70</v>
      </c>
      <c r="G2327" s="18" t="s">
        <v>17</v>
      </c>
      <c r="H2327" s="80"/>
      <c r="I2327" s="48">
        <f>tbl_raw_data[[#This Row],[Date Actioned]]-tbl_raw_data[[#This Row],[Date Tagged]]</f>
        <v>8.1712963001336902E-3</v>
      </c>
      <c r="J2327" s="46">
        <f>HOUR(tbl_raw_data[[#This Row],[Time_taken]])*60+MINUTE(tbl_raw_data[[#This Row],[Time_taken]])+SECOND(tbl_raw_data[[#This Row],[Time_taken]])/60</f>
        <v>11.766666666666667</v>
      </c>
      <c r="K2327" s="52">
        <f>DATE(YEAR(tbl_raw_data[[#This Row],[Date Actioned]]),MONTH(tbl_raw_data[[#This Row],[Date Actioned]]),DAY(tbl_raw_data[[#This Row],[Date Actioned]]))</f>
        <v>45137</v>
      </c>
      <c r="L2327" s="50" t="str">
        <f>UPPER(TEXT(tbl_raw_data[[#This Row],[updated_date]],"MMMM"))</f>
        <v>JULY</v>
      </c>
      <c r="M2327" s="50" t="str">
        <f>"WEEK "&amp; IF(ROUNDUP(DAY(tbl_raw_data[[#This Row],[updated_date]])/7,0)=5,4,ROUNDUP(DAY(tbl_raw_data[[#This Row],[updated_date]])/7,0))</f>
        <v>WEEK 4</v>
      </c>
      <c r="N2327" s="50" t="str">
        <f>UPPER(VLOOKUP(tbl_raw_data[[#This Row],[Analyst]],Settiings!$A$2:$B$16,2,0))</f>
        <v>ASIF</v>
      </c>
      <c r="O2327" s="50" t="str">
        <f>TRIM(UPPER(tbl_raw_data[[#This Row],[Outcome]]))</f>
        <v>APPROVE</v>
      </c>
      <c r="P2327" s="50" t="str">
        <f>TRIM(UPPER(tbl_raw_data[[#This Row],[Queue Name]]))</f>
        <v>CONSUMER EXISTING</v>
      </c>
      <c r="Q2327" s="50" t="str">
        <f>IF(tbl_raw_data[[#This Row],[Time taken in min]]&lt;=Settiings!$D$2,"SLA_MET","SLA_NOT_MET")</f>
        <v>SLA_MET</v>
      </c>
      <c r="R2327" s="94"/>
    </row>
    <row r="2328" spans="1:18" x14ac:dyDescent="0.3">
      <c r="A2328" s="20" t="s">
        <v>613</v>
      </c>
      <c r="B2328" s="9">
        <v>45137.709340277775</v>
      </c>
      <c r="C2328" s="22">
        <v>45137.720532407409</v>
      </c>
      <c r="D2328" s="12" t="s">
        <v>13</v>
      </c>
      <c r="E2328" s="12" t="s">
        <v>47</v>
      </c>
      <c r="F2328" s="12" t="s">
        <v>53</v>
      </c>
      <c r="G2328" s="12" t="s">
        <v>17</v>
      </c>
      <c r="H2328" s="81"/>
      <c r="I2328" s="48">
        <f>tbl_raw_data[[#This Row],[Date Actioned]]-tbl_raw_data[[#This Row],[Date Tagged]]</f>
        <v>1.1192129633855075E-2</v>
      </c>
      <c r="J2328" s="46">
        <f>HOUR(tbl_raw_data[[#This Row],[Time_taken]])*60+MINUTE(tbl_raw_data[[#This Row],[Time_taken]])+SECOND(tbl_raw_data[[#This Row],[Time_taken]])/60</f>
        <v>16.116666666666667</v>
      </c>
      <c r="K2328" s="52">
        <f>DATE(YEAR(tbl_raw_data[[#This Row],[Date Actioned]]),MONTH(tbl_raw_data[[#This Row],[Date Actioned]]),DAY(tbl_raw_data[[#This Row],[Date Actioned]]))</f>
        <v>45137</v>
      </c>
      <c r="L2328" s="50" t="str">
        <f>UPPER(TEXT(tbl_raw_data[[#This Row],[updated_date]],"MMMM"))</f>
        <v>JULY</v>
      </c>
      <c r="M2328" s="50" t="str">
        <f>"WEEK "&amp; IF(ROUNDUP(DAY(tbl_raw_data[[#This Row],[updated_date]])/7,0)=5,4,ROUNDUP(DAY(tbl_raw_data[[#This Row],[updated_date]])/7,0))</f>
        <v>WEEK 4</v>
      </c>
      <c r="N2328" s="50" t="str">
        <f>UPPER(VLOOKUP(tbl_raw_data[[#This Row],[Analyst]],Settiings!$A$2:$B$16,2,0))</f>
        <v>NAVED</v>
      </c>
      <c r="O2328" s="50" t="str">
        <f>TRIM(UPPER(tbl_raw_data[[#This Row],[Outcome]]))</f>
        <v>APPROVE</v>
      </c>
      <c r="P2328" s="50" t="str">
        <f>TRIM(UPPER(tbl_raw_data[[#This Row],[Queue Name]]))</f>
        <v>CONSUMER PRE BUREAU</v>
      </c>
      <c r="Q2328" s="50" t="str">
        <f>IF(tbl_raw_data[[#This Row],[Time taken in min]]&lt;=Settiings!$D$2,"SLA_MET","SLA_NOT_MET")</f>
        <v>SLA_MET</v>
      </c>
      <c r="R2328" s="94"/>
    </row>
    <row r="2329" spans="1:18" x14ac:dyDescent="0.3">
      <c r="A2329" s="23" t="s">
        <v>614</v>
      </c>
      <c r="B2329" s="15">
        <v>45137.710243055553</v>
      </c>
      <c r="C2329" s="21">
        <v>45137.721932870372</v>
      </c>
      <c r="D2329" s="18" t="s">
        <v>13</v>
      </c>
      <c r="E2329" s="18" t="s">
        <v>47</v>
      </c>
      <c r="F2329" s="18" t="s">
        <v>65</v>
      </c>
      <c r="G2329" s="18" t="s">
        <v>77</v>
      </c>
      <c r="H2329" s="80"/>
      <c r="I2329" s="48">
        <f>tbl_raw_data[[#This Row],[Date Actioned]]-tbl_raw_data[[#This Row],[Date Tagged]]</f>
        <v>1.1689814818964805E-2</v>
      </c>
      <c r="J2329" s="46">
        <f>HOUR(tbl_raw_data[[#This Row],[Time_taken]])*60+MINUTE(tbl_raw_data[[#This Row],[Time_taken]])+SECOND(tbl_raw_data[[#This Row],[Time_taken]])/60</f>
        <v>16.833333333333332</v>
      </c>
      <c r="K2329" s="52">
        <f>DATE(YEAR(tbl_raw_data[[#This Row],[Date Actioned]]),MONTH(tbl_raw_data[[#This Row],[Date Actioned]]),DAY(tbl_raw_data[[#This Row],[Date Actioned]]))</f>
        <v>45137</v>
      </c>
      <c r="L2329" s="50" t="str">
        <f>UPPER(TEXT(tbl_raw_data[[#This Row],[updated_date]],"MMMM"))</f>
        <v>JULY</v>
      </c>
      <c r="M2329" s="50" t="str">
        <f>"WEEK "&amp; IF(ROUNDUP(DAY(tbl_raw_data[[#This Row],[updated_date]])/7,0)=5,4,ROUNDUP(DAY(tbl_raw_data[[#This Row],[updated_date]])/7,0))</f>
        <v>WEEK 4</v>
      </c>
      <c r="N2329" s="50" t="str">
        <f>UPPER(VLOOKUP(tbl_raw_data[[#This Row],[Analyst]],Settiings!$A$2:$B$16,2,0))</f>
        <v>SAM</v>
      </c>
      <c r="O2329" s="50" t="str">
        <f>TRIM(UPPER(tbl_raw_data[[#This Row],[Outcome]]))</f>
        <v>APPROVE</v>
      </c>
      <c r="P2329" s="50" t="str">
        <f>TRIM(UPPER(tbl_raw_data[[#This Row],[Queue Name]]))</f>
        <v>CONSUMER PRE BUREAU</v>
      </c>
      <c r="Q2329" s="50" t="str">
        <f>IF(tbl_raw_data[[#This Row],[Time taken in min]]&lt;=Settiings!$D$2,"SLA_MET","SLA_NOT_MET")</f>
        <v>SLA_MET</v>
      </c>
      <c r="R2329" s="94"/>
    </row>
    <row r="2330" spans="1:18" x14ac:dyDescent="0.3">
      <c r="A2330" s="14" t="s">
        <v>615</v>
      </c>
      <c r="B2330" s="9">
        <v>45137.71025462963</v>
      </c>
      <c r="C2330" s="22">
        <v>45137.725578703707</v>
      </c>
      <c r="D2330" s="12" t="s">
        <v>13</v>
      </c>
      <c r="E2330" s="12" t="s">
        <v>47</v>
      </c>
      <c r="F2330" s="12" t="s">
        <v>70</v>
      </c>
      <c r="G2330" s="12" t="s">
        <v>77</v>
      </c>
      <c r="H2330" s="81"/>
      <c r="I2330" s="48">
        <f>tbl_raw_data[[#This Row],[Date Actioned]]-tbl_raw_data[[#This Row],[Date Tagged]]</f>
        <v>1.5324074076488614E-2</v>
      </c>
      <c r="J2330" s="46">
        <f>HOUR(tbl_raw_data[[#This Row],[Time_taken]])*60+MINUTE(tbl_raw_data[[#This Row],[Time_taken]])+SECOND(tbl_raw_data[[#This Row],[Time_taken]])/60</f>
        <v>22.066666666666666</v>
      </c>
      <c r="K2330" s="52">
        <f>DATE(YEAR(tbl_raw_data[[#This Row],[Date Actioned]]),MONTH(tbl_raw_data[[#This Row],[Date Actioned]]),DAY(tbl_raw_data[[#This Row],[Date Actioned]]))</f>
        <v>45137</v>
      </c>
      <c r="L2330" s="50" t="str">
        <f>UPPER(TEXT(tbl_raw_data[[#This Row],[updated_date]],"MMMM"))</f>
        <v>JULY</v>
      </c>
      <c r="M2330" s="50" t="str">
        <f>"WEEK "&amp; IF(ROUNDUP(DAY(tbl_raw_data[[#This Row],[updated_date]])/7,0)=5,4,ROUNDUP(DAY(tbl_raw_data[[#This Row],[updated_date]])/7,0))</f>
        <v>WEEK 4</v>
      </c>
      <c r="N2330" s="50" t="str">
        <f>UPPER(VLOOKUP(tbl_raw_data[[#This Row],[Analyst]],Settiings!$A$2:$B$16,2,0))</f>
        <v>ASIF</v>
      </c>
      <c r="O2330" s="50" t="str">
        <f>TRIM(UPPER(tbl_raw_data[[#This Row],[Outcome]]))</f>
        <v>APPROVE</v>
      </c>
      <c r="P2330" s="50" t="str">
        <f>TRIM(UPPER(tbl_raw_data[[#This Row],[Queue Name]]))</f>
        <v>CONSUMER PRE BUREAU</v>
      </c>
      <c r="Q2330" s="50" t="str">
        <f>IF(tbl_raw_data[[#This Row],[Time taken in min]]&lt;=Settiings!$D$2,"SLA_MET","SLA_NOT_MET")</f>
        <v>SLA_NOT_MET</v>
      </c>
      <c r="R2330" s="94"/>
    </row>
    <row r="2331" spans="1:18" x14ac:dyDescent="0.3">
      <c r="A2331" s="20" t="s">
        <v>616</v>
      </c>
      <c r="B2331" s="15">
        <v>45137.711122685185</v>
      </c>
      <c r="C2331" s="21">
        <v>45137.722094907411</v>
      </c>
      <c r="D2331" s="18" t="s">
        <v>13</v>
      </c>
      <c r="E2331" s="18" t="s">
        <v>19</v>
      </c>
      <c r="F2331" s="18" t="s">
        <v>16</v>
      </c>
      <c r="G2331" s="18" t="s">
        <v>77</v>
      </c>
      <c r="H2331" s="80"/>
      <c r="I2331" s="48">
        <f>tbl_raw_data[[#This Row],[Date Actioned]]-tbl_raw_data[[#This Row],[Date Tagged]]</f>
        <v>1.0972222225973383E-2</v>
      </c>
      <c r="J2331" s="46">
        <f>HOUR(tbl_raw_data[[#This Row],[Time_taken]])*60+MINUTE(tbl_raw_data[[#This Row],[Time_taken]])+SECOND(tbl_raw_data[[#This Row],[Time_taken]])/60</f>
        <v>15.8</v>
      </c>
      <c r="K2331" s="52">
        <f>DATE(YEAR(tbl_raw_data[[#This Row],[Date Actioned]]),MONTH(tbl_raw_data[[#This Row],[Date Actioned]]),DAY(tbl_raw_data[[#This Row],[Date Actioned]]))</f>
        <v>45137</v>
      </c>
      <c r="L2331" s="50" t="str">
        <f>UPPER(TEXT(tbl_raw_data[[#This Row],[updated_date]],"MMMM"))</f>
        <v>JULY</v>
      </c>
      <c r="M2331" s="50" t="str">
        <f>"WEEK "&amp; IF(ROUNDUP(DAY(tbl_raw_data[[#This Row],[updated_date]])/7,0)=5,4,ROUNDUP(DAY(tbl_raw_data[[#This Row],[updated_date]])/7,0))</f>
        <v>WEEK 4</v>
      </c>
      <c r="N2331" s="50" t="str">
        <f>UPPER(VLOOKUP(tbl_raw_data[[#This Row],[Analyst]],Settiings!$A$2:$B$16,2,0))</f>
        <v>CAMROOON</v>
      </c>
      <c r="O2331" s="50" t="str">
        <f>TRIM(UPPER(tbl_raw_data[[#This Row],[Outcome]]))</f>
        <v>APPROVE</v>
      </c>
      <c r="P2331" s="50" t="str">
        <f>TRIM(UPPER(tbl_raw_data[[#This Row],[Queue Name]]))</f>
        <v>CONSUMER POST BUREAU</v>
      </c>
      <c r="Q2331" s="50" t="str">
        <f>IF(tbl_raw_data[[#This Row],[Time taken in min]]&lt;=Settiings!$D$2,"SLA_MET","SLA_NOT_MET")</f>
        <v>SLA_MET</v>
      </c>
      <c r="R2331" s="94"/>
    </row>
    <row r="2332" spans="1:18" x14ac:dyDescent="0.3">
      <c r="A2332" s="23" t="s">
        <v>618</v>
      </c>
      <c r="B2332" s="9">
        <v>45137.714699074073</v>
      </c>
      <c r="C2332" s="22">
        <v>45137.727916666663</v>
      </c>
      <c r="D2332" s="12" t="s">
        <v>13</v>
      </c>
      <c r="E2332" s="12" t="s">
        <v>9</v>
      </c>
      <c r="F2332" s="12" t="s">
        <v>53</v>
      </c>
      <c r="G2332" s="12" t="s">
        <v>77</v>
      </c>
      <c r="H2332" s="81"/>
      <c r="I2332" s="48">
        <f>tbl_raw_data[[#This Row],[Date Actioned]]-tbl_raw_data[[#This Row],[Date Tagged]]</f>
        <v>1.321759259008104E-2</v>
      </c>
      <c r="J2332" s="46">
        <f>HOUR(tbl_raw_data[[#This Row],[Time_taken]])*60+MINUTE(tbl_raw_data[[#This Row],[Time_taken]])+SECOND(tbl_raw_data[[#This Row],[Time_taken]])/60</f>
        <v>19.033333333333335</v>
      </c>
      <c r="K2332" s="52">
        <f>DATE(YEAR(tbl_raw_data[[#This Row],[Date Actioned]]),MONTH(tbl_raw_data[[#This Row],[Date Actioned]]),DAY(tbl_raw_data[[#This Row],[Date Actioned]]))</f>
        <v>45137</v>
      </c>
      <c r="L2332" s="50" t="str">
        <f>UPPER(TEXT(tbl_raw_data[[#This Row],[updated_date]],"MMMM"))</f>
        <v>JULY</v>
      </c>
      <c r="M2332" s="50" t="str">
        <f>"WEEK "&amp; IF(ROUNDUP(DAY(tbl_raw_data[[#This Row],[updated_date]])/7,0)=5,4,ROUNDUP(DAY(tbl_raw_data[[#This Row],[updated_date]])/7,0))</f>
        <v>WEEK 4</v>
      </c>
      <c r="N2332" s="50" t="str">
        <f>UPPER(VLOOKUP(tbl_raw_data[[#This Row],[Analyst]],Settiings!$A$2:$B$16,2,0))</f>
        <v>NAVED</v>
      </c>
      <c r="O2332" s="50" t="str">
        <f>TRIM(UPPER(tbl_raw_data[[#This Row],[Outcome]]))</f>
        <v>APPROVE</v>
      </c>
      <c r="P2332" s="50" t="str">
        <f>TRIM(UPPER(tbl_raw_data[[#This Row],[Queue Name]]))</f>
        <v>CONSUMER EXISTING</v>
      </c>
      <c r="Q2332" s="50" t="str">
        <f>IF(tbl_raw_data[[#This Row],[Time taken in min]]&lt;=Settiings!$D$2,"SLA_MET","SLA_NOT_MET")</f>
        <v>SLA_MET</v>
      </c>
      <c r="R2332" s="94"/>
    </row>
    <row r="2333" spans="1:18" x14ac:dyDescent="0.3">
      <c r="A2333" s="14" t="s">
        <v>620</v>
      </c>
      <c r="B2333" s="15">
        <v>45137.715555555558</v>
      </c>
      <c r="C2333" s="21">
        <v>45137.729733796295</v>
      </c>
      <c r="D2333" s="18" t="s">
        <v>13</v>
      </c>
      <c r="E2333" s="18" t="s">
        <v>9</v>
      </c>
      <c r="F2333" s="18" t="s">
        <v>70</v>
      </c>
      <c r="G2333" s="18" t="s">
        <v>128</v>
      </c>
      <c r="H2333" s="80"/>
      <c r="I2333" s="48">
        <f>tbl_raw_data[[#This Row],[Date Actioned]]-tbl_raw_data[[#This Row],[Date Tagged]]</f>
        <v>1.4178240737237502E-2</v>
      </c>
      <c r="J2333" s="46">
        <f>HOUR(tbl_raw_data[[#This Row],[Time_taken]])*60+MINUTE(tbl_raw_data[[#This Row],[Time_taken]])+SECOND(tbl_raw_data[[#This Row],[Time_taken]])/60</f>
        <v>20.416666666666668</v>
      </c>
      <c r="K2333" s="52">
        <f>DATE(YEAR(tbl_raw_data[[#This Row],[Date Actioned]]),MONTH(tbl_raw_data[[#This Row],[Date Actioned]]),DAY(tbl_raw_data[[#This Row],[Date Actioned]]))</f>
        <v>45137</v>
      </c>
      <c r="L2333" s="50" t="str">
        <f>UPPER(TEXT(tbl_raw_data[[#This Row],[updated_date]],"MMMM"))</f>
        <v>JULY</v>
      </c>
      <c r="M2333" s="50" t="str">
        <f>"WEEK "&amp; IF(ROUNDUP(DAY(tbl_raw_data[[#This Row],[updated_date]])/7,0)=5,4,ROUNDUP(DAY(tbl_raw_data[[#This Row],[updated_date]])/7,0))</f>
        <v>WEEK 4</v>
      </c>
      <c r="N2333" s="50" t="str">
        <f>UPPER(VLOOKUP(tbl_raw_data[[#This Row],[Analyst]],Settiings!$A$2:$B$16,2,0))</f>
        <v>ASIF</v>
      </c>
      <c r="O2333" s="50" t="str">
        <f>TRIM(UPPER(tbl_raw_data[[#This Row],[Outcome]]))</f>
        <v>APPROVE</v>
      </c>
      <c r="P2333" s="50" t="str">
        <f>TRIM(UPPER(tbl_raw_data[[#This Row],[Queue Name]]))</f>
        <v>CONSUMER EXISTING</v>
      </c>
      <c r="Q2333" s="50" t="str">
        <f>IF(tbl_raw_data[[#This Row],[Time taken in min]]&lt;=Settiings!$D$2,"SLA_MET","SLA_NOT_MET")</f>
        <v>SLA_NOT_MET</v>
      </c>
      <c r="R2333" s="94"/>
    </row>
    <row r="2334" spans="1:18" x14ac:dyDescent="0.3">
      <c r="A2334" s="20" t="s">
        <v>621</v>
      </c>
      <c r="B2334" s="9">
        <v>45137.71601851852</v>
      </c>
      <c r="C2334" s="22">
        <v>45137.727048611108</v>
      </c>
      <c r="D2334" s="12" t="s">
        <v>13</v>
      </c>
      <c r="E2334" s="12" t="s">
        <v>19</v>
      </c>
      <c r="F2334" s="12" t="s">
        <v>65</v>
      </c>
      <c r="G2334" s="12" t="s">
        <v>77</v>
      </c>
      <c r="H2334" s="81"/>
      <c r="I2334" s="48">
        <f>tbl_raw_data[[#This Row],[Date Actioned]]-tbl_raw_data[[#This Row],[Date Tagged]]</f>
        <v>1.1030092588043772E-2</v>
      </c>
      <c r="J2334" s="46">
        <f>HOUR(tbl_raw_data[[#This Row],[Time_taken]])*60+MINUTE(tbl_raw_data[[#This Row],[Time_taken]])+SECOND(tbl_raw_data[[#This Row],[Time_taken]])/60</f>
        <v>15.883333333333333</v>
      </c>
      <c r="K2334" s="52">
        <f>DATE(YEAR(tbl_raw_data[[#This Row],[Date Actioned]]),MONTH(tbl_raw_data[[#This Row],[Date Actioned]]),DAY(tbl_raw_data[[#This Row],[Date Actioned]]))</f>
        <v>45137</v>
      </c>
      <c r="L2334" s="50" t="str">
        <f>UPPER(TEXT(tbl_raw_data[[#This Row],[updated_date]],"MMMM"))</f>
        <v>JULY</v>
      </c>
      <c r="M2334" s="50" t="str">
        <f>"WEEK "&amp; IF(ROUNDUP(DAY(tbl_raw_data[[#This Row],[updated_date]])/7,0)=5,4,ROUNDUP(DAY(tbl_raw_data[[#This Row],[updated_date]])/7,0))</f>
        <v>WEEK 4</v>
      </c>
      <c r="N2334" s="50" t="str">
        <f>UPPER(VLOOKUP(tbl_raw_data[[#This Row],[Analyst]],Settiings!$A$2:$B$16,2,0))</f>
        <v>SAM</v>
      </c>
      <c r="O2334" s="50" t="str">
        <f>TRIM(UPPER(tbl_raw_data[[#This Row],[Outcome]]))</f>
        <v>APPROVE</v>
      </c>
      <c r="P2334" s="50" t="str">
        <f>TRIM(UPPER(tbl_raw_data[[#This Row],[Queue Name]]))</f>
        <v>CONSUMER POST BUREAU</v>
      </c>
      <c r="Q2334" s="50" t="str">
        <f>IF(tbl_raw_data[[#This Row],[Time taken in min]]&lt;=Settiings!$D$2,"SLA_MET","SLA_NOT_MET")</f>
        <v>SLA_MET</v>
      </c>
      <c r="R2334" s="94"/>
    </row>
    <row r="2335" spans="1:18" x14ac:dyDescent="0.3">
      <c r="A2335" s="23" t="s">
        <v>622</v>
      </c>
      <c r="B2335" s="15">
        <v>45137.717164351852</v>
      </c>
      <c r="C2335" s="16">
        <v>45137.722905092596</v>
      </c>
      <c r="D2335" s="17" t="s">
        <v>17</v>
      </c>
      <c r="E2335" s="18" t="s">
        <v>19</v>
      </c>
      <c r="F2335" s="17" t="s">
        <v>76</v>
      </c>
      <c r="G2335" s="19"/>
      <c r="H2335" s="79"/>
      <c r="I2335" s="48">
        <f>tbl_raw_data[[#This Row],[Date Actioned]]-tbl_raw_data[[#This Row],[Date Tagged]]</f>
        <v>5.7407407439313829E-3</v>
      </c>
      <c r="J2335" s="46">
        <f>HOUR(tbl_raw_data[[#This Row],[Time_taken]])*60+MINUTE(tbl_raw_data[[#This Row],[Time_taken]])+SECOND(tbl_raw_data[[#This Row],[Time_taken]])/60</f>
        <v>8.2666666666666675</v>
      </c>
      <c r="K2335" s="52">
        <f>DATE(YEAR(tbl_raw_data[[#This Row],[Date Actioned]]),MONTH(tbl_raw_data[[#This Row],[Date Actioned]]),DAY(tbl_raw_data[[#This Row],[Date Actioned]]))</f>
        <v>45137</v>
      </c>
      <c r="L2335" s="50" t="str">
        <f>UPPER(TEXT(tbl_raw_data[[#This Row],[updated_date]],"MMMM"))</f>
        <v>JULY</v>
      </c>
      <c r="M2335" s="50" t="str">
        <f>"WEEK "&amp; IF(ROUNDUP(DAY(tbl_raw_data[[#This Row],[updated_date]])/7,0)=5,4,ROUNDUP(DAY(tbl_raw_data[[#This Row],[updated_date]])/7,0))</f>
        <v>WEEK 4</v>
      </c>
      <c r="N2335" s="50" t="str">
        <f>UPPER(VLOOKUP(tbl_raw_data[[#This Row],[Analyst]],Settiings!$A$2:$B$16,2,0))</f>
        <v>ROHAN</v>
      </c>
      <c r="O2335" s="50" t="str">
        <f>TRIM(UPPER(tbl_raw_data[[#This Row],[Outcome]]))</f>
        <v>APPROVE</v>
      </c>
      <c r="P2335" s="50" t="str">
        <f>TRIM(UPPER(tbl_raw_data[[#This Row],[Queue Name]]))</f>
        <v>CONSUMER POST BUREAU</v>
      </c>
      <c r="Q2335" s="50" t="str">
        <f>IF(tbl_raw_data[[#This Row],[Time taken in min]]&lt;=Settiings!$D$2,"SLA_MET","SLA_NOT_MET")</f>
        <v>SLA_MET</v>
      </c>
      <c r="R2335" s="94"/>
    </row>
    <row r="2336" spans="1:18" x14ac:dyDescent="0.3">
      <c r="A2336" s="14" t="s">
        <v>623</v>
      </c>
      <c r="B2336" s="9">
        <v>45137.717361111114</v>
      </c>
      <c r="C2336" s="22">
        <v>45137.730474537035</v>
      </c>
      <c r="D2336" s="12" t="s">
        <v>13</v>
      </c>
      <c r="E2336" s="12" t="s">
        <v>9</v>
      </c>
      <c r="F2336" s="12" t="s">
        <v>10</v>
      </c>
      <c r="G2336" s="12" t="s">
        <v>17</v>
      </c>
      <c r="H2336" s="81"/>
      <c r="I2336" s="48">
        <f>tbl_raw_data[[#This Row],[Date Actioned]]-tbl_raw_data[[#This Row],[Date Tagged]]</f>
        <v>1.3113425920892041E-2</v>
      </c>
      <c r="J2336" s="46">
        <f>HOUR(tbl_raw_data[[#This Row],[Time_taken]])*60+MINUTE(tbl_raw_data[[#This Row],[Time_taken]])+SECOND(tbl_raw_data[[#This Row],[Time_taken]])/60</f>
        <v>18.883333333333333</v>
      </c>
      <c r="K2336" s="52">
        <f>DATE(YEAR(tbl_raw_data[[#This Row],[Date Actioned]]),MONTH(tbl_raw_data[[#This Row],[Date Actioned]]),DAY(tbl_raw_data[[#This Row],[Date Actioned]]))</f>
        <v>45137</v>
      </c>
      <c r="L2336" s="50" t="str">
        <f>UPPER(TEXT(tbl_raw_data[[#This Row],[updated_date]],"MMMM"))</f>
        <v>JULY</v>
      </c>
      <c r="M2336" s="50" t="str">
        <f>"WEEK "&amp; IF(ROUNDUP(DAY(tbl_raw_data[[#This Row],[updated_date]])/7,0)=5,4,ROUNDUP(DAY(tbl_raw_data[[#This Row],[updated_date]])/7,0))</f>
        <v>WEEK 4</v>
      </c>
      <c r="N2336" s="50" t="str">
        <f>UPPER(VLOOKUP(tbl_raw_data[[#This Row],[Analyst]],Settiings!$A$2:$B$16,2,0))</f>
        <v>NITESH</v>
      </c>
      <c r="O2336" s="50" t="str">
        <f>TRIM(UPPER(tbl_raw_data[[#This Row],[Outcome]]))</f>
        <v>APPROVE</v>
      </c>
      <c r="P2336" s="50" t="str">
        <f>TRIM(UPPER(tbl_raw_data[[#This Row],[Queue Name]]))</f>
        <v>CONSUMER EXISTING</v>
      </c>
      <c r="Q2336" s="50" t="str">
        <f>IF(tbl_raw_data[[#This Row],[Time taken in min]]&lt;=Settiings!$D$2,"SLA_MET","SLA_NOT_MET")</f>
        <v>SLA_MET</v>
      </c>
      <c r="R2336" s="94"/>
    </row>
    <row r="2337" spans="1:18" x14ac:dyDescent="0.3">
      <c r="A2337" s="20" t="s">
        <v>624</v>
      </c>
      <c r="B2337" s="15">
        <v>45137.719143518516</v>
      </c>
      <c r="C2337" s="21">
        <v>45137.729791666665</v>
      </c>
      <c r="D2337" s="18" t="s">
        <v>13</v>
      </c>
      <c r="E2337" s="18" t="s">
        <v>47</v>
      </c>
      <c r="F2337" s="18" t="s">
        <v>76</v>
      </c>
      <c r="G2337" s="18" t="s">
        <v>17</v>
      </c>
      <c r="H2337" s="80"/>
      <c r="I2337" s="48">
        <f>tbl_raw_data[[#This Row],[Date Actioned]]-tbl_raw_data[[#This Row],[Date Tagged]]</f>
        <v>1.0648148148902692E-2</v>
      </c>
      <c r="J2337" s="46">
        <f>HOUR(tbl_raw_data[[#This Row],[Time_taken]])*60+MINUTE(tbl_raw_data[[#This Row],[Time_taken]])+SECOND(tbl_raw_data[[#This Row],[Time_taken]])/60</f>
        <v>15.333333333333334</v>
      </c>
      <c r="K2337" s="52">
        <f>DATE(YEAR(tbl_raw_data[[#This Row],[Date Actioned]]),MONTH(tbl_raw_data[[#This Row],[Date Actioned]]),DAY(tbl_raw_data[[#This Row],[Date Actioned]]))</f>
        <v>45137</v>
      </c>
      <c r="L2337" s="50" t="str">
        <f>UPPER(TEXT(tbl_raw_data[[#This Row],[updated_date]],"MMMM"))</f>
        <v>JULY</v>
      </c>
      <c r="M2337" s="50" t="str">
        <f>"WEEK "&amp; IF(ROUNDUP(DAY(tbl_raw_data[[#This Row],[updated_date]])/7,0)=5,4,ROUNDUP(DAY(tbl_raw_data[[#This Row],[updated_date]])/7,0))</f>
        <v>WEEK 4</v>
      </c>
      <c r="N2337" s="50" t="str">
        <f>UPPER(VLOOKUP(tbl_raw_data[[#This Row],[Analyst]],Settiings!$A$2:$B$16,2,0))</f>
        <v>ROHAN</v>
      </c>
      <c r="O2337" s="50" t="str">
        <f>TRIM(UPPER(tbl_raw_data[[#This Row],[Outcome]]))</f>
        <v>APPROVE</v>
      </c>
      <c r="P2337" s="50" t="str">
        <f>TRIM(UPPER(tbl_raw_data[[#This Row],[Queue Name]]))</f>
        <v>CONSUMER PRE BUREAU</v>
      </c>
      <c r="Q2337" s="50" t="str">
        <f>IF(tbl_raw_data[[#This Row],[Time taken in min]]&lt;=Settiings!$D$2,"SLA_MET","SLA_NOT_MET")</f>
        <v>SLA_MET</v>
      </c>
      <c r="R2337" s="94"/>
    </row>
    <row r="2338" spans="1:18" x14ac:dyDescent="0.3">
      <c r="A2338" s="23" t="s">
        <v>625</v>
      </c>
      <c r="B2338" s="9">
        <v>45137.720046296294</v>
      </c>
      <c r="C2338" s="24">
        <v>45137.731192129628</v>
      </c>
      <c r="D2338" s="25" t="s">
        <v>17</v>
      </c>
      <c r="E2338" s="12" t="s">
        <v>9</v>
      </c>
      <c r="F2338" s="25" t="s">
        <v>50</v>
      </c>
      <c r="G2338" s="13"/>
      <c r="H2338" s="78"/>
      <c r="I2338" s="48">
        <f>tbl_raw_data[[#This Row],[Date Actioned]]-tbl_raw_data[[#This Row],[Date Tagged]]</f>
        <v>1.1145833334012423E-2</v>
      </c>
      <c r="J2338" s="46">
        <f>HOUR(tbl_raw_data[[#This Row],[Time_taken]])*60+MINUTE(tbl_raw_data[[#This Row],[Time_taken]])+SECOND(tbl_raw_data[[#This Row],[Time_taken]])/60</f>
        <v>16.05</v>
      </c>
      <c r="K2338" s="52">
        <f>DATE(YEAR(tbl_raw_data[[#This Row],[Date Actioned]]),MONTH(tbl_raw_data[[#This Row],[Date Actioned]]),DAY(tbl_raw_data[[#This Row],[Date Actioned]]))</f>
        <v>45137</v>
      </c>
      <c r="L2338" s="50" t="str">
        <f>UPPER(TEXT(tbl_raw_data[[#This Row],[updated_date]],"MMMM"))</f>
        <v>JULY</v>
      </c>
      <c r="M2338" s="50" t="str">
        <f>"WEEK "&amp; IF(ROUNDUP(DAY(tbl_raw_data[[#This Row],[updated_date]])/7,0)=5,4,ROUNDUP(DAY(tbl_raw_data[[#This Row],[updated_date]])/7,0))</f>
        <v>WEEK 4</v>
      </c>
      <c r="N2338" s="50" t="str">
        <f>UPPER(VLOOKUP(tbl_raw_data[[#This Row],[Analyst]],Settiings!$A$2:$B$16,2,0))</f>
        <v>SHAHID</v>
      </c>
      <c r="O2338" s="50" t="str">
        <f>TRIM(UPPER(tbl_raw_data[[#This Row],[Outcome]]))</f>
        <v>APPROVE</v>
      </c>
      <c r="P2338" s="50" t="str">
        <f>TRIM(UPPER(tbl_raw_data[[#This Row],[Queue Name]]))</f>
        <v>CONSUMER EXISTING</v>
      </c>
      <c r="Q2338" s="50" t="str">
        <f>IF(tbl_raw_data[[#This Row],[Time taken in min]]&lt;=Settiings!$D$2,"SLA_MET","SLA_NOT_MET")</f>
        <v>SLA_MET</v>
      </c>
      <c r="R2338" s="94"/>
    </row>
    <row r="2339" spans="1:18" x14ac:dyDescent="0.3">
      <c r="A2339" s="14" t="s">
        <v>626</v>
      </c>
      <c r="B2339" s="15">
        <v>45137.720532407409</v>
      </c>
      <c r="C2339" s="21">
        <v>45137.733553240738</v>
      </c>
      <c r="D2339" s="18" t="s">
        <v>27</v>
      </c>
      <c r="E2339" s="18" t="s">
        <v>9</v>
      </c>
      <c r="F2339" s="18" t="s">
        <v>43</v>
      </c>
      <c r="G2339" s="18" t="s">
        <v>228</v>
      </c>
      <c r="H2339" s="80"/>
      <c r="I2339" s="48">
        <f>tbl_raw_data[[#This Row],[Date Actioned]]-tbl_raw_data[[#This Row],[Date Tagged]]</f>
        <v>1.3020833328482695E-2</v>
      </c>
      <c r="J2339" s="46">
        <f>HOUR(tbl_raw_data[[#This Row],[Time_taken]])*60+MINUTE(tbl_raw_data[[#This Row],[Time_taken]])+SECOND(tbl_raw_data[[#This Row],[Time_taken]])/60</f>
        <v>18.75</v>
      </c>
      <c r="K2339" s="52">
        <f>DATE(YEAR(tbl_raw_data[[#This Row],[Date Actioned]]),MONTH(tbl_raw_data[[#This Row],[Date Actioned]]),DAY(tbl_raw_data[[#This Row],[Date Actioned]]))</f>
        <v>45137</v>
      </c>
      <c r="L2339" s="50" t="str">
        <f>UPPER(TEXT(tbl_raw_data[[#This Row],[updated_date]],"MMMM"))</f>
        <v>JULY</v>
      </c>
      <c r="M2339" s="50" t="str">
        <f>"WEEK "&amp; IF(ROUNDUP(DAY(tbl_raw_data[[#This Row],[updated_date]])/7,0)=5,4,ROUNDUP(DAY(tbl_raw_data[[#This Row],[updated_date]])/7,0))</f>
        <v>WEEK 4</v>
      </c>
      <c r="N2339" s="50" t="str">
        <f>UPPER(VLOOKUP(tbl_raw_data[[#This Row],[Analyst]],Settiings!$A$2:$B$16,2,0))</f>
        <v>MERCEDES</v>
      </c>
      <c r="O2339" s="50" t="str">
        <f>TRIM(UPPER(tbl_raw_data[[#This Row],[Outcome]]))</f>
        <v>DECLINE</v>
      </c>
      <c r="P2339" s="50" t="str">
        <f>TRIM(UPPER(tbl_raw_data[[#This Row],[Queue Name]]))</f>
        <v>CONSUMER EXISTING</v>
      </c>
      <c r="Q2339" s="50" t="str">
        <f>IF(tbl_raw_data[[#This Row],[Time taken in min]]&lt;=Settiings!$D$2,"SLA_MET","SLA_NOT_MET")</f>
        <v>SLA_MET</v>
      </c>
      <c r="R2339" s="94"/>
    </row>
    <row r="2340" spans="1:18" x14ac:dyDescent="0.3">
      <c r="A2340" s="20" t="s">
        <v>627</v>
      </c>
      <c r="B2340" s="9">
        <v>45137.720995370371</v>
      </c>
      <c r="C2340" s="22">
        <v>45137.728344907409</v>
      </c>
      <c r="D2340" s="12" t="s">
        <v>27</v>
      </c>
      <c r="E2340" s="12" t="s">
        <v>47</v>
      </c>
      <c r="F2340" s="12" t="s">
        <v>70</v>
      </c>
      <c r="G2340" s="12" t="s">
        <v>71</v>
      </c>
      <c r="H2340" s="81"/>
      <c r="I2340" s="48">
        <f>tbl_raw_data[[#This Row],[Date Actioned]]-tbl_raw_data[[#This Row],[Date Tagged]]</f>
        <v>7.3495370379532687E-3</v>
      </c>
      <c r="J2340" s="46">
        <f>HOUR(tbl_raw_data[[#This Row],[Time_taken]])*60+MINUTE(tbl_raw_data[[#This Row],[Time_taken]])+SECOND(tbl_raw_data[[#This Row],[Time_taken]])/60</f>
        <v>10.583333333333334</v>
      </c>
      <c r="K2340" s="52">
        <f>DATE(YEAR(tbl_raw_data[[#This Row],[Date Actioned]]),MONTH(tbl_raw_data[[#This Row],[Date Actioned]]),DAY(tbl_raw_data[[#This Row],[Date Actioned]]))</f>
        <v>45137</v>
      </c>
      <c r="L2340" s="50" t="str">
        <f>UPPER(TEXT(tbl_raw_data[[#This Row],[updated_date]],"MMMM"))</f>
        <v>JULY</v>
      </c>
      <c r="M2340" s="50" t="str">
        <f>"WEEK "&amp; IF(ROUNDUP(DAY(tbl_raw_data[[#This Row],[updated_date]])/7,0)=5,4,ROUNDUP(DAY(tbl_raw_data[[#This Row],[updated_date]])/7,0))</f>
        <v>WEEK 4</v>
      </c>
      <c r="N2340" s="50" t="str">
        <f>UPPER(VLOOKUP(tbl_raw_data[[#This Row],[Analyst]],Settiings!$A$2:$B$16,2,0))</f>
        <v>ASIF</v>
      </c>
      <c r="O2340" s="50" t="str">
        <f>TRIM(UPPER(tbl_raw_data[[#This Row],[Outcome]]))</f>
        <v>DECLINE</v>
      </c>
      <c r="P2340" s="50" t="str">
        <f>TRIM(UPPER(tbl_raw_data[[#This Row],[Queue Name]]))</f>
        <v>CONSUMER PRE BUREAU</v>
      </c>
      <c r="Q2340" s="50" t="str">
        <f>IF(tbl_raw_data[[#This Row],[Time taken in min]]&lt;=Settiings!$D$2,"SLA_MET","SLA_NOT_MET")</f>
        <v>SLA_MET</v>
      </c>
      <c r="R2340" s="94"/>
    </row>
    <row r="2341" spans="1:18" x14ac:dyDescent="0.3">
      <c r="A2341" s="14" t="s">
        <v>628</v>
      </c>
      <c r="B2341" s="15">
        <v>45137.720995370371</v>
      </c>
      <c r="C2341" s="21">
        <v>45137.735312500001</v>
      </c>
      <c r="D2341" s="18" t="s">
        <v>13</v>
      </c>
      <c r="E2341" s="18" t="s">
        <v>9</v>
      </c>
      <c r="F2341" s="18" t="s">
        <v>65</v>
      </c>
      <c r="G2341" s="18" t="s">
        <v>17</v>
      </c>
      <c r="H2341" s="80"/>
      <c r="I2341" s="48">
        <f>tbl_raw_data[[#This Row],[Date Actioned]]-tbl_raw_data[[#This Row],[Date Tagged]]</f>
        <v>1.43171296294895E-2</v>
      </c>
      <c r="J2341" s="46">
        <f>HOUR(tbl_raw_data[[#This Row],[Time_taken]])*60+MINUTE(tbl_raw_data[[#This Row],[Time_taken]])+SECOND(tbl_raw_data[[#This Row],[Time_taken]])/60</f>
        <v>20.616666666666667</v>
      </c>
      <c r="K2341" s="52">
        <f>DATE(YEAR(tbl_raw_data[[#This Row],[Date Actioned]]),MONTH(tbl_raw_data[[#This Row],[Date Actioned]]),DAY(tbl_raw_data[[#This Row],[Date Actioned]]))</f>
        <v>45137</v>
      </c>
      <c r="L2341" s="50" t="str">
        <f>UPPER(TEXT(tbl_raw_data[[#This Row],[updated_date]],"MMMM"))</f>
        <v>JULY</v>
      </c>
      <c r="M2341" s="50" t="str">
        <f>"WEEK "&amp; IF(ROUNDUP(DAY(tbl_raw_data[[#This Row],[updated_date]])/7,0)=5,4,ROUNDUP(DAY(tbl_raw_data[[#This Row],[updated_date]])/7,0))</f>
        <v>WEEK 4</v>
      </c>
      <c r="N2341" s="50" t="str">
        <f>UPPER(VLOOKUP(tbl_raw_data[[#This Row],[Analyst]],Settiings!$A$2:$B$16,2,0))</f>
        <v>SAM</v>
      </c>
      <c r="O2341" s="50" t="str">
        <f>TRIM(UPPER(tbl_raw_data[[#This Row],[Outcome]]))</f>
        <v>APPROVE</v>
      </c>
      <c r="P2341" s="50" t="str">
        <f>TRIM(UPPER(tbl_raw_data[[#This Row],[Queue Name]]))</f>
        <v>CONSUMER EXISTING</v>
      </c>
      <c r="Q2341" s="50" t="str">
        <f>IF(tbl_raw_data[[#This Row],[Time taken in min]]&lt;=Settiings!$D$2,"SLA_MET","SLA_NOT_MET")</f>
        <v>SLA_NOT_MET</v>
      </c>
      <c r="R2341" s="94"/>
    </row>
    <row r="2342" spans="1:18" x14ac:dyDescent="0.3">
      <c r="A2342" s="20" t="s">
        <v>631</v>
      </c>
      <c r="B2342" s="9">
        <v>45137.722337962965</v>
      </c>
      <c r="C2342" s="22">
        <v>45137.739699074074</v>
      </c>
      <c r="D2342" s="12" t="s">
        <v>13</v>
      </c>
      <c r="E2342" s="12" t="s">
        <v>9</v>
      </c>
      <c r="F2342" s="12" t="s">
        <v>76</v>
      </c>
      <c r="G2342" s="12" t="s">
        <v>17</v>
      </c>
      <c r="H2342" s="81"/>
      <c r="I2342" s="48">
        <f>tbl_raw_data[[#This Row],[Date Actioned]]-tbl_raw_data[[#This Row],[Date Tagged]]</f>
        <v>1.7361111109494232E-2</v>
      </c>
      <c r="J2342" s="46">
        <f>HOUR(tbl_raw_data[[#This Row],[Time_taken]])*60+MINUTE(tbl_raw_data[[#This Row],[Time_taken]])+SECOND(tbl_raw_data[[#This Row],[Time_taken]])/60</f>
        <v>25</v>
      </c>
      <c r="K2342" s="52">
        <f>DATE(YEAR(tbl_raw_data[[#This Row],[Date Actioned]]),MONTH(tbl_raw_data[[#This Row],[Date Actioned]]),DAY(tbl_raw_data[[#This Row],[Date Actioned]]))</f>
        <v>45137</v>
      </c>
      <c r="L2342" s="50" t="str">
        <f>UPPER(TEXT(tbl_raw_data[[#This Row],[updated_date]],"MMMM"))</f>
        <v>JULY</v>
      </c>
      <c r="M2342" s="50" t="str">
        <f>"WEEK "&amp; IF(ROUNDUP(DAY(tbl_raw_data[[#This Row],[updated_date]])/7,0)=5,4,ROUNDUP(DAY(tbl_raw_data[[#This Row],[updated_date]])/7,0))</f>
        <v>WEEK 4</v>
      </c>
      <c r="N2342" s="50" t="str">
        <f>UPPER(VLOOKUP(tbl_raw_data[[#This Row],[Analyst]],Settiings!$A$2:$B$16,2,0))</f>
        <v>ROHAN</v>
      </c>
      <c r="O2342" s="50" t="str">
        <f>TRIM(UPPER(tbl_raw_data[[#This Row],[Outcome]]))</f>
        <v>APPROVE</v>
      </c>
      <c r="P2342" s="50" t="str">
        <f>TRIM(UPPER(tbl_raw_data[[#This Row],[Queue Name]]))</f>
        <v>CONSUMER EXISTING</v>
      </c>
      <c r="Q2342" s="50" t="str">
        <f>IF(tbl_raw_data[[#This Row],[Time taken in min]]&lt;=Settiings!$D$2,"SLA_MET","SLA_NOT_MET")</f>
        <v>SLA_NOT_MET</v>
      </c>
      <c r="R2342" s="94"/>
    </row>
    <row r="2343" spans="1:18" x14ac:dyDescent="0.3">
      <c r="A2343" s="23" t="s">
        <v>632</v>
      </c>
      <c r="B2343" s="15">
        <v>45137.725891203707</v>
      </c>
      <c r="C2343" s="21">
        <v>45137.73636574074</v>
      </c>
      <c r="D2343" s="18" t="s">
        <v>13</v>
      </c>
      <c r="E2343" s="18" t="s">
        <v>19</v>
      </c>
      <c r="F2343" s="18" t="s">
        <v>70</v>
      </c>
      <c r="G2343" s="18" t="s">
        <v>77</v>
      </c>
      <c r="H2343" s="80"/>
      <c r="I2343" s="48">
        <f>tbl_raw_data[[#This Row],[Date Actioned]]-tbl_raw_data[[#This Row],[Date Tagged]]</f>
        <v>1.0474537033587694E-2</v>
      </c>
      <c r="J2343" s="46">
        <f>HOUR(tbl_raw_data[[#This Row],[Time_taken]])*60+MINUTE(tbl_raw_data[[#This Row],[Time_taken]])+SECOND(tbl_raw_data[[#This Row],[Time_taken]])/60</f>
        <v>15.083333333333334</v>
      </c>
      <c r="K2343" s="52">
        <f>DATE(YEAR(tbl_raw_data[[#This Row],[Date Actioned]]),MONTH(tbl_raw_data[[#This Row],[Date Actioned]]),DAY(tbl_raw_data[[#This Row],[Date Actioned]]))</f>
        <v>45137</v>
      </c>
      <c r="L2343" s="50" t="str">
        <f>UPPER(TEXT(tbl_raw_data[[#This Row],[updated_date]],"MMMM"))</f>
        <v>JULY</v>
      </c>
      <c r="M2343" s="50" t="str">
        <f>"WEEK "&amp; IF(ROUNDUP(DAY(tbl_raw_data[[#This Row],[updated_date]])/7,0)=5,4,ROUNDUP(DAY(tbl_raw_data[[#This Row],[updated_date]])/7,0))</f>
        <v>WEEK 4</v>
      </c>
      <c r="N2343" s="50" t="str">
        <f>UPPER(VLOOKUP(tbl_raw_data[[#This Row],[Analyst]],Settiings!$A$2:$B$16,2,0))</f>
        <v>ASIF</v>
      </c>
      <c r="O2343" s="50" t="str">
        <f>TRIM(UPPER(tbl_raw_data[[#This Row],[Outcome]]))</f>
        <v>APPROVE</v>
      </c>
      <c r="P2343" s="50" t="str">
        <f>TRIM(UPPER(tbl_raw_data[[#This Row],[Queue Name]]))</f>
        <v>CONSUMER POST BUREAU</v>
      </c>
      <c r="Q2343" s="50" t="str">
        <f>IF(tbl_raw_data[[#This Row],[Time taken in min]]&lt;=Settiings!$D$2,"SLA_MET","SLA_NOT_MET")</f>
        <v>SLA_MET</v>
      </c>
      <c r="R2343" s="94"/>
    </row>
    <row r="2344" spans="1:18" x14ac:dyDescent="0.3">
      <c r="A2344" s="14" t="s">
        <v>633</v>
      </c>
      <c r="B2344" s="9">
        <v>45137.726724537039</v>
      </c>
      <c r="C2344" s="22">
        <v>45137.742928240739</v>
      </c>
      <c r="D2344" s="12" t="s">
        <v>13</v>
      </c>
      <c r="E2344" s="12" t="s">
        <v>47</v>
      </c>
      <c r="F2344" s="12" t="s">
        <v>43</v>
      </c>
      <c r="G2344" s="12" t="s">
        <v>17</v>
      </c>
      <c r="H2344" s="81"/>
      <c r="I2344" s="48">
        <f>tbl_raw_data[[#This Row],[Date Actioned]]-tbl_raw_data[[#This Row],[Date Tagged]]</f>
        <v>1.6203703700739425E-2</v>
      </c>
      <c r="J2344" s="46">
        <f>HOUR(tbl_raw_data[[#This Row],[Time_taken]])*60+MINUTE(tbl_raw_data[[#This Row],[Time_taken]])+SECOND(tbl_raw_data[[#This Row],[Time_taken]])/60</f>
        <v>23.333333333333332</v>
      </c>
      <c r="K2344" s="52">
        <f>DATE(YEAR(tbl_raw_data[[#This Row],[Date Actioned]]),MONTH(tbl_raw_data[[#This Row],[Date Actioned]]),DAY(tbl_raw_data[[#This Row],[Date Actioned]]))</f>
        <v>45137</v>
      </c>
      <c r="L2344" s="50" t="str">
        <f>UPPER(TEXT(tbl_raw_data[[#This Row],[updated_date]],"MMMM"))</f>
        <v>JULY</v>
      </c>
      <c r="M2344" s="50" t="str">
        <f>"WEEK "&amp; IF(ROUNDUP(DAY(tbl_raw_data[[#This Row],[updated_date]])/7,0)=5,4,ROUNDUP(DAY(tbl_raw_data[[#This Row],[updated_date]])/7,0))</f>
        <v>WEEK 4</v>
      </c>
      <c r="N2344" s="50" t="str">
        <f>UPPER(VLOOKUP(tbl_raw_data[[#This Row],[Analyst]],Settiings!$A$2:$B$16,2,0))</f>
        <v>MERCEDES</v>
      </c>
      <c r="O2344" s="50" t="str">
        <f>TRIM(UPPER(tbl_raw_data[[#This Row],[Outcome]]))</f>
        <v>APPROVE</v>
      </c>
      <c r="P2344" s="50" t="str">
        <f>TRIM(UPPER(tbl_raw_data[[#This Row],[Queue Name]]))</f>
        <v>CONSUMER PRE BUREAU</v>
      </c>
      <c r="Q2344" s="50" t="str">
        <f>IF(tbl_raw_data[[#This Row],[Time taken in min]]&lt;=Settiings!$D$2,"SLA_MET","SLA_NOT_MET")</f>
        <v>SLA_NOT_MET</v>
      </c>
      <c r="R2344" s="94"/>
    </row>
    <row r="2345" spans="1:18" x14ac:dyDescent="0.3">
      <c r="A2345" s="20" t="s">
        <v>634</v>
      </c>
      <c r="B2345" s="15">
        <v>45137.72760416667</v>
      </c>
      <c r="C2345" s="21">
        <v>45137.738229166665</v>
      </c>
      <c r="D2345" s="18" t="s">
        <v>13</v>
      </c>
      <c r="E2345" s="18" t="s">
        <v>19</v>
      </c>
      <c r="F2345" s="18" t="s">
        <v>53</v>
      </c>
      <c r="G2345" s="18" t="s">
        <v>77</v>
      </c>
      <c r="H2345" s="80"/>
      <c r="I2345" s="48">
        <f>tbl_raw_data[[#This Row],[Date Actioned]]-tbl_raw_data[[#This Row],[Date Tagged]]</f>
        <v>1.0624999995343387E-2</v>
      </c>
      <c r="J2345" s="46">
        <f>HOUR(tbl_raw_data[[#This Row],[Time_taken]])*60+MINUTE(tbl_raw_data[[#This Row],[Time_taken]])+SECOND(tbl_raw_data[[#This Row],[Time_taken]])/60</f>
        <v>15.3</v>
      </c>
      <c r="K2345" s="52">
        <f>DATE(YEAR(tbl_raw_data[[#This Row],[Date Actioned]]),MONTH(tbl_raw_data[[#This Row],[Date Actioned]]),DAY(tbl_raw_data[[#This Row],[Date Actioned]]))</f>
        <v>45137</v>
      </c>
      <c r="L2345" s="50" t="str">
        <f>UPPER(TEXT(tbl_raw_data[[#This Row],[updated_date]],"MMMM"))</f>
        <v>JULY</v>
      </c>
      <c r="M2345" s="50" t="str">
        <f>"WEEK "&amp; IF(ROUNDUP(DAY(tbl_raw_data[[#This Row],[updated_date]])/7,0)=5,4,ROUNDUP(DAY(tbl_raw_data[[#This Row],[updated_date]])/7,0))</f>
        <v>WEEK 4</v>
      </c>
      <c r="N2345" s="50" t="str">
        <f>UPPER(VLOOKUP(tbl_raw_data[[#This Row],[Analyst]],Settiings!$A$2:$B$16,2,0))</f>
        <v>NAVED</v>
      </c>
      <c r="O2345" s="50" t="str">
        <f>TRIM(UPPER(tbl_raw_data[[#This Row],[Outcome]]))</f>
        <v>APPROVE</v>
      </c>
      <c r="P2345" s="50" t="str">
        <f>TRIM(UPPER(tbl_raw_data[[#This Row],[Queue Name]]))</f>
        <v>CONSUMER POST BUREAU</v>
      </c>
      <c r="Q2345" s="50" t="str">
        <f>IF(tbl_raw_data[[#This Row],[Time taken in min]]&lt;=Settiings!$D$2,"SLA_MET","SLA_NOT_MET")</f>
        <v>SLA_MET</v>
      </c>
      <c r="R2345" s="94"/>
    </row>
    <row r="2346" spans="1:18" x14ac:dyDescent="0.3">
      <c r="A2346" s="23" t="s">
        <v>636</v>
      </c>
      <c r="B2346" s="9">
        <v>45137.728912037041</v>
      </c>
      <c r="C2346" s="22">
        <v>45137.738958333335</v>
      </c>
      <c r="D2346" s="12" t="s">
        <v>13</v>
      </c>
      <c r="E2346" s="12" t="s">
        <v>9</v>
      </c>
      <c r="F2346" s="12" t="s">
        <v>16</v>
      </c>
      <c r="G2346" s="12" t="s">
        <v>17</v>
      </c>
      <c r="H2346" s="81"/>
      <c r="I2346" s="48">
        <f>tbl_raw_data[[#This Row],[Date Actioned]]-tbl_raw_data[[#This Row],[Date Tagged]]</f>
        <v>1.0046296294603962E-2</v>
      </c>
      <c r="J2346" s="46">
        <f>HOUR(tbl_raw_data[[#This Row],[Time_taken]])*60+MINUTE(tbl_raw_data[[#This Row],[Time_taken]])+SECOND(tbl_raw_data[[#This Row],[Time_taken]])/60</f>
        <v>14.466666666666667</v>
      </c>
      <c r="K2346" s="52">
        <f>DATE(YEAR(tbl_raw_data[[#This Row],[Date Actioned]]),MONTH(tbl_raw_data[[#This Row],[Date Actioned]]),DAY(tbl_raw_data[[#This Row],[Date Actioned]]))</f>
        <v>45137</v>
      </c>
      <c r="L2346" s="50" t="str">
        <f>UPPER(TEXT(tbl_raw_data[[#This Row],[updated_date]],"MMMM"))</f>
        <v>JULY</v>
      </c>
      <c r="M2346" s="50" t="str">
        <f>"WEEK "&amp; IF(ROUNDUP(DAY(tbl_raw_data[[#This Row],[updated_date]])/7,0)=5,4,ROUNDUP(DAY(tbl_raw_data[[#This Row],[updated_date]])/7,0))</f>
        <v>WEEK 4</v>
      </c>
      <c r="N2346" s="50" t="str">
        <f>UPPER(VLOOKUP(tbl_raw_data[[#This Row],[Analyst]],Settiings!$A$2:$B$16,2,0))</f>
        <v>CAMROOON</v>
      </c>
      <c r="O2346" s="50" t="str">
        <f>TRIM(UPPER(tbl_raw_data[[#This Row],[Outcome]]))</f>
        <v>APPROVE</v>
      </c>
      <c r="P2346" s="50" t="str">
        <f>TRIM(UPPER(tbl_raw_data[[#This Row],[Queue Name]]))</f>
        <v>CONSUMER EXISTING</v>
      </c>
      <c r="Q2346" s="50" t="str">
        <f>IF(tbl_raw_data[[#This Row],[Time taken in min]]&lt;=Settiings!$D$2,"SLA_MET","SLA_NOT_MET")</f>
        <v>SLA_MET</v>
      </c>
      <c r="R2346" s="94"/>
    </row>
    <row r="2347" spans="1:18" x14ac:dyDescent="0.3">
      <c r="A2347" s="14" t="s">
        <v>638</v>
      </c>
      <c r="B2347" s="15">
        <v>45137.731724537036</v>
      </c>
      <c r="C2347" s="21">
        <v>45137.746817129628</v>
      </c>
      <c r="D2347" s="18" t="s">
        <v>13</v>
      </c>
      <c r="E2347" s="18" t="s">
        <v>19</v>
      </c>
      <c r="F2347" s="18" t="s">
        <v>53</v>
      </c>
      <c r="G2347" s="18" t="s">
        <v>77</v>
      </c>
      <c r="H2347" s="80"/>
      <c r="I2347" s="48">
        <f>tbl_raw_data[[#This Row],[Date Actioned]]-tbl_raw_data[[#This Row],[Date Tagged]]</f>
        <v>1.509259259182727E-2</v>
      </c>
      <c r="J2347" s="46">
        <f>HOUR(tbl_raw_data[[#This Row],[Time_taken]])*60+MINUTE(tbl_raw_data[[#This Row],[Time_taken]])+SECOND(tbl_raw_data[[#This Row],[Time_taken]])/60</f>
        <v>21.733333333333334</v>
      </c>
      <c r="K2347" s="52">
        <f>DATE(YEAR(tbl_raw_data[[#This Row],[Date Actioned]]),MONTH(tbl_raw_data[[#This Row],[Date Actioned]]),DAY(tbl_raw_data[[#This Row],[Date Actioned]]))</f>
        <v>45137</v>
      </c>
      <c r="L2347" s="50" t="str">
        <f>UPPER(TEXT(tbl_raw_data[[#This Row],[updated_date]],"MMMM"))</f>
        <v>JULY</v>
      </c>
      <c r="M2347" s="50" t="str">
        <f>"WEEK "&amp; IF(ROUNDUP(DAY(tbl_raw_data[[#This Row],[updated_date]])/7,0)=5,4,ROUNDUP(DAY(tbl_raw_data[[#This Row],[updated_date]])/7,0))</f>
        <v>WEEK 4</v>
      </c>
      <c r="N2347" s="50" t="str">
        <f>UPPER(VLOOKUP(tbl_raw_data[[#This Row],[Analyst]],Settiings!$A$2:$B$16,2,0))</f>
        <v>NAVED</v>
      </c>
      <c r="O2347" s="50" t="str">
        <f>TRIM(UPPER(tbl_raw_data[[#This Row],[Outcome]]))</f>
        <v>APPROVE</v>
      </c>
      <c r="P2347" s="50" t="str">
        <f>TRIM(UPPER(tbl_raw_data[[#This Row],[Queue Name]]))</f>
        <v>CONSUMER POST BUREAU</v>
      </c>
      <c r="Q2347" s="50" t="str">
        <f>IF(tbl_raw_data[[#This Row],[Time taken in min]]&lt;=Settiings!$D$2,"SLA_MET","SLA_NOT_MET")</f>
        <v>SLA_NOT_MET</v>
      </c>
      <c r="R2347" s="94"/>
    </row>
    <row r="2348" spans="1:18" x14ac:dyDescent="0.3">
      <c r="A2348" s="20" t="s">
        <v>639</v>
      </c>
      <c r="B2348" s="9">
        <v>45137.73228009259</v>
      </c>
      <c r="C2348" s="24">
        <v>45137.743981481479</v>
      </c>
      <c r="D2348" s="25" t="s">
        <v>17</v>
      </c>
      <c r="E2348" s="12" t="s">
        <v>19</v>
      </c>
      <c r="F2348" s="25" t="s">
        <v>50</v>
      </c>
      <c r="G2348" s="13"/>
      <c r="H2348" s="78"/>
      <c r="I2348" s="48">
        <f>tbl_raw_data[[#This Row],[Date Actioned]]-tbl_raw_data[[#This Row],[Date Tagged]]</f>
        <v>1.17013888884685E-2</v>
      </c>
      <c r="J2348" s="46">
        <f>HOUR(tbl_raw_data[[#This Row],[Time_taken]])*60+MINUTE(tbl_raw_data[[#This Row],[Time_taken]])+SECOND(tbl_raw_data[[#This Row],[Time_taken]])/60</f>
        <v>16.850000000000001</v>
      </c>
      <c r="K2348" s="52">
        <f>DATE(YEAR(tbl_raw_data[[#This Row],[Date Actioned]]),MONTH(tbl_raw_data[[#This Row],[Date Actioned]]),DAY(tbl_raw_data[[#This Row],[Date Actioned]]))</f>
        <v>45137</v>
      </c>
      <c r="L2348" s="50" t="str">
        <f>UPPER(TEXT(tbl_raw_data[[#This Row],[updated_date]],"MMMM"))</f>
        <v>JULY</v>
      </c>
      <c r="M2348" s="50" t="str">
        <f>"WEEK "&amp; IF(ROUNDUP(DAY(tbl_raw_data[[#This Row],[updated_date]])/7,0)=5,4,ROUNDUP(DAY(tbl_raw_data[[#This Row],[updated_date]])/7,0))</f>
        <v>WEEK 4</v>
      </c>
      <c r="N2348" s="50" t="str">
        <f>UPPER(VLOOKUP(tbl_raw_data[[#This Row],[Analyst]],Settiings!$A$2:$B$16,2,0))</f>
        <v>SHAHID</v>
      </c>
      <c r="O2348" s="50" t="str">
        <f>TRIM(UPPER(tbl_raw_data[[#This Row],[Outcome]]))</f>
        <v>APPROVE</v>
      </c>
      <c r="P2348" s="50" t="str">
        <f>TRIM(UPPER(tbl_raw_data[[#This Row],[Queue Name]]))</f>
        <v>CONSUMER POST BUREAU</v>
      </c>
      <c r="Q2348" s="50" t="str">
        <f>IF(tbl_raw_data[[#This Row],[Time taken in min]]&lt;=Settiings!$D$2,"SLA_MET","SLA_NOT_MET")</f>
        <v>SLA_MET</v>
      </c>
      <c r="R2348" s="94"/>
    </row>
    <row r="2349" spans="1:18" x14ac:dyDescent="0.3">
      <c r="A2349" s="23" t="s">
        <v>641</v>
      </c>
      <c r="B2349" s="15">
        <v>45137.734085648146</v>
      </c>
      <c r="C2349" s="21">
        <v>45137.744155092594</v>
      </c>
      <c r="D2349" s="18" t="s">
        <v>13</v>
      </c>
      <c r="E2349" s="18" t="s">
        <v>19</v>
      </c>
      <c r="F2349" s="18" t="s">
        <v>43</v>
      </c>
      <c r="G2349" s="18" t="s">
        <v>77</v>
      </c>
      <c r="H2349" s="80"/>
      <c r="I2349" s="48">
        <f>tbl_raw_data[[#This Row],[Date Actioned]]-tbl_raw_data[[#This Row],[Date Tagged]]</f>
        <v>1.0069444448163267E-2</v>
      </c>
      <c r="J2349" s="46">
        <f>HOUR(tbl_raw_data[[#This Row],[Time_taken]])*60+MINUTE(tbl_raw_data[[#This Row],[Time_taken]])+SECOND(tbl_raw_data[[#This Row],[Time_taken]])/60</f>
        <v>14.5</v>
      </c>
      <c r="K2349" s="52">
        <f>DATE(YEAR(tbl_raw_data[[#This Row],[Date Actioned]]),MONTH(tbl_raw_data[[#This Row],[Date Actioned]]),DAY(tbl_raw_data[[#This Row],[Date Actioned]]))</f>
        <v>45137</v>
      </c>
      <c r="L2349" s="50" t="str">
        <f>UPPER(TEXT(tbl_raw_data[[#This Row],[updated_date]],"MMMM"))</f>
        <v>JULY</v>
      </c>
      <c r="M2349" s="50" t="str">
        <f>"WEEK "&amp; IF(ROUNDUP(DAY(tbl_raw_data[[#This Row],[updated_date]])/7,0)=5,4,ROUNDUP(DAY(tbl_raw_data[[#This Row],[updated_date]])/7,0))</f>
        <v>WEEK 4</v>
      </c>
      <c r="N2349" s="50" t="str">
        <f>UPPER(VLOOKUP(tbl_raw_data[[#This Row],[Analyst]],Settiings!$A$2:$B$16,2,0))</f>
        <v>MERCEDES</v>
      </c>
      <c r="O2349" s="50" t="str">
        <f>TRIM(UPPER(tbl_raw_data[[#This Row],[Outcome]]))</f>
        <v>APPROVE</v>
      </c>
      <c r="P2349" s="50" t="str">
        <f>TRIM(UPPER(tbl_raw_data[[#This Row],[Queue Name]]))</f>
        <v>CONSUMER POST BUREAU</v>
      </c>
      <c r="Q2349" s="50" t="str">
        <f>IF(tbl_raw_data[[#This Row],[Time taken in min]]&lt;=Settiings!$D$2,"SLA_MET","SLA_NOT_MET")</f>
        <v>SLA_MET</v>
      </c>
      <c r="R2349" s="94"/>
    </row>
    <row r="2350" spans="1:18" x14ac:dyDescent="0.3">
      <c r="A2350" s="14" t="s">
        <v>642</v>
      </c>
      <c r="B2350" s="9">
        <v>45137.734537037039</v>
      </c>
      <c r="C2350" s="22">
        <v>45137.749039351853</v>
      </c>
      <c r="D2350" s="12" t="s">
        <v>13</v>
      </c>
      <c r="E2350" s="12" t="s">
        <v>9</v>
      </c>
      <c r="F2350" s="12" t="s">
        <v>76</v>
      </c>
      <c r="G2350" s="12" t="s">
        <v>128</v>
      </c>
      <c r="H2350" s="81"/>
      <c r="I2350" s="48">
        <f>tbl_raw_data[[#This Row],[Date Actioned]]-tbl_raw_data[[#This Row],[Date Tagged]]</f>
        <v>1.4502314814308193E-2</v>
      </c>
      <c r="J2350" s="46">
        <f>HOUR(tbl_raw_data[[#This Row],[Time_taken]])*60+MINUTE(tbl_raw_data[[#This Row],[Time_taken]])+SECOND(tbl_raw_data[[#This Row],[Time_taken]])/60</f>
        <v>20.883333333333333</v>
      </c>
      <c r="K2350" s="52">
        <f>DATE(YEAR(tbl_raw_data[[#This Row],[Date Actioned]]),MONTH(tbl_raw_data[[#This Row],[Date Actioned]]),DAY(tbl_raw_data[[#This Row],[Date Actioned]]))</f>
        <v>45137</v>
      </c>
      <c r="L2350" s="50" t="str">
        <f>UPPER(TEXT(tbl_raw_data[[#This Row],[updated_date]],"MMMM"))</f>
        <v>JULY</v>
      </c>
      <c r="M2350" s="50" t="str">
        <f>"WEEK "&amp; IF(ROUNDUP(DAY(tbl_raw_data[[#This Row],[updated_date]])/7,0)=5,4,ROUNDUP(DAY(tbl_raw_data[[#This Row],[updated_date]])/7,0))</f>
        <v>WEEK 4</v>
      </c>
      <c r="N2350" s="50" t="str">
        <f>UPPER(VLOOKUP(tbl_raw_data[[#This Row],[Analyst]],Settiings!$A$2:$B$16,2,0))</f>
        <v>ROHAN</v>
      </c>
      <c r="O2350" s="50" t="str">
        <f>TRIM(UPPER(tbl_raw_data[[#This Row],[Outcome]]))</f>
        <v>APPROVE</v>
      </c>
      <c r="P2350" s="50" t="str">
        <f>TRIM(UPPER(tbl_raw_data[[#This Row],[Queue Name]]))</f>
        <v>CONSUMER EXISTING</v>
      </c>
      <c r="Q2350" s="50" t="str">
        <f>IF(tbl_raw_data[[#This Row],[Time taken in min]]&lt;=Settiings!$D$2,"SLA_MET","SLA_NOT_MET")</f>
        <v>SLA_NOT_MET</v>
      </c>
      <c r="R2350" s="94"/>
    </row>
    <row r="2351" spans="1:18" x14ac:dyDescent="0.3">
      <c r="A2351" s="20" t="s">
        <v>643</v>
      </c>
      <c r="B2351" s="15">
        <v>45137.734965277778</v>
      </c>
      <c r="C2351" s="21">
        <v>45137.748252314814</v>
      </c>
      <c r="D2351" s="18" t="s">
        <v>13</v>
      </c>
      <c r="E2351" s="18" t="s">
        <v>19</v>
      </c>
      <c r="F2351" s="18" t="s">
        <v>43</v>
      </c>
      <c r="G2351" s="18" t="s">
        <v>17</v>
      </c>
      <c r="H2351" s="80"/>
      <c r="I2351" s="48">
        <f>tbl_raw_data[[#This Row],[Date Actioned]]-tbl_raw_data[[#This Row],[Date Tagged]]</f>
        <v>1.3287037036207039E-2</v>
      </c>
      <c r="J2351" s="46">
        <f>HOUR(tbl_raw_data[[#This Row],[Time_taken]])*60+MINUTE(tbl_raw_data[[#This Row],[Time_taken]])+SECOND(tbl_raw_data[[#This Row],[Time_taken]])/60</f>
        <v>19.133333333333333</v>
      </c>
      <c r="K2351" s="52">
        <f>DATE(YEAR(tbl_raw_data[[#This Row],[Date Actioned]]),MONTH(tbl_raw_data[[#This Row],[Date Actioned]]),DAY(tbl_raw_data[[#This Row],[Date Actioned]]))</f>
        <v>45137</v>
      </c>
      <c r="L2351" s="50" t="str">
        <f>UPPER(TEXT(tbl_raw_data[[#This Row],[updated_date]],"MMMM"))</f>
        <v>JULY</v>
      </c>
      <c r="M2351" s="50" t="str">
        <f>"WEEK "&amp; IF(ROUNDUP(DAY(tbl_raw_data[[#This Row],[updated_date]])/7,0)=5,4,ROUNDUP(DAY(tbl_raw_data[[#This Row],[updated_date]])/7,0))</f>
        <v>WEEK 4</v>
      </c>
      <c r="N2351" s="50" t="str">
        <f>UPPER(VLOOKUP(tbl_raw_data[[#This Row],[Analyst]],Settiings!$A$2:$B$16,2,0))</f>
        <v>MERCEDES</v>
      </c>
      <c r="O2351" s="50" t="str">
        <f>TRIM(UPPER(tbl_raw_data[[#This Row],[Outcome]]))</f>
        <v>APPROVE</v>
      </c>
      <c r="P2351" s="50" t="str">
        <f>TRIM(UPPER(tbl_raw_data[[#This Row],[Queue Name]]))</f>
        <v>CONSUMER POST BUREAU</v>
      </c>
      <c r="Q2351" s="50" t="str">
        <f>IF(tbl_raw_data[[#This Row],[Time taken in min]]&lt;=Settiings!$D$2,"SLA_MET","SLA_NOT_MET")</f>
        <v>SLA_MET</v>
      </c>
      <c r="R2351" s="94"/>
    </row>
    <row r="2352" spans="1:18" x14ac:dyDescent="0.3">
      <c r="A2352" s="23" t="s">
        <v>644</v>
      </c>
      <c r="B2352" s="9">
        <v>45137.736203703702</v>
      </c>
      <c r="C2352" s="24">
        <v>45137.74763888889</v>
      </c>
      <c r="D2352" s="25" t="s">
        <v>17</v>
      </c>
      <c r="E2352" s="12" t="s">
        <v>9</v>
      </c>
      <c r="F2352" s="25" t="s">
        <v>50</v>
      </c>
      <c r="G2352" s="13"/>
      <c r="H2352" s="78"/>
      <c r="I2352" s="48">
        <f>tbl_raw_data[[#This Row],[Date Actioned]]-tbl_raw_data[[#This Row],[Date Tagged]]</f>
        <v>1.1435185188020114E-2</v>
      </c>
      <c r="J2352" s="46">
        <f>HOUR(tbl_raw_data[[#This Row],[Time_taken]])*60+MINUTE(tbl_raw_data[[#This Row],[Time_taken]])+SECOND(tbl_raw_data[[#This Row],[Time_taken]])/60</f>
        <v>16.466666666666665</v>
      </c>
      <c r="K2352" s="52">
        <f>DATE(YEAR(tbl_raw_data[[#This Row],[Date Actioned]]),MONTH(tbl_raw_data[[#This Row],[Date Actioned]]),DAY(tbl_raw_data[[#This Row],[Date Actioned]]))</f>
        <v>45137</v>
      </c>
      <c r="L2352" s="50" t="str">
        <f>UPPER(TEXT(tbl_raw_data[[#This Row],[updated_date]],"MMMM"))</f>
        <v>JULY</v>
      </c>
      <c r="M2352" s="50" t="str">
        <f>"WEEK "&amp; IF(ROUNDUP(DAY(tbl_raw_data[[#This Row],[updated_date]])/7,0)=5,4,ROUNDUP(DAY(tbl_raw_data[[#This Row],[updated_date]])/7,0))</f>
        <v>WEEK 4</v>
      </c>
      <c r="N2352" s="50" t="str">
        <f>UPPER(VLOOKUP(tbl_raw_data[[#This Row],[Analyst]],Settiings!$A$2:$B$16,2,0))</f>
        <v>SHAHID</v>
      </c>
      <c r="O2352" s="50" t="str">
        <f>TRIM(UPPER(tbl_raw_data[[#This Row],[Outcome]]))</f>
        <v>APPROVE</v>
      </c>
      <c r="P2352" s="50" t="str">
        <f>TRIM(UPPER(tbl_raw_data[[#This Row],[Queue Name]]))</f>
        <v>CONSUMER EXISTING</v>
      </c>
      <c r="Q2352" s="50" t="str">
        <f>IF(tbl_raw_data[[#This Row],[Time taken in min]]&lt;=Settiings!$D$2,"SLA_MET","SLA_NOT_MET")</f>
        <v>SLA_MET</v>
      </c>
      <c r="R2352" s="94"/>
    </row>
    <row r="2353" spans="1:18" x14ac:dyDescent="0.3">
      <c r="A2353" s="14" t="s">
        <v>646</v>
      </c>
      <c r="B2353" s="15">
        <v>45137.737164351849</v>
      </c>
      <c r="C2353" s="21">
        <v>45137.751655092594</v>
      </c>
      <c r="D2353" s="18" t="s">
        <v>13</v>
      </c>
      <c r="E2353" s="18" t="s">
        <v>19</v>
      </c>
      <c r="F2353" s="18" t="s">
        <v>43</v>
      </c>
      <c r="G2353" s="18" t="s">
        <v>77</v>
      </c>
      <c r="H2353" s="80"/>
      <c r="I2353" s="48">
        <f>tbl_raw_data[[#This Row],[Date Actioned]]-tbl_raw_data[[#This Row],[Date Tagged]]</f>
        <v>1.4490740744804498E-2</v>
      </c>
      <c r="J2353" s="46">
        <f>HOUR(tbl_raw_data[[#This Row],[Time_taken]])*60+MINUTE(tbl_raw_data[[#This Row],[Time_taken]])+SECOND(tbl_raw_data[[#This Row],[Time_taken]])/60</f>
        <v>20.866666666666667</v>
      </c>
      <c r="K2353" s="52">
        <f>DATE(YEAR(tbl_raw_data[[#This Row],[Date Actioned]]),MONTH(tbl_raw_data[[#This Row],[Date Actioned]]),DAY(tbl_raw_data[[#This Row],[Date Actioned]]))</f>
        <v>45137</v>
      </c>
      <c r="L2353" s="50" t="str">
        <f>UPPER(TEXT(tbl_raw_data[[#This Row],[updated_date]],"MMMM"))</f>
        <v>JULY</v>
      </c>
      <c r="M2353" s="50" t="str">
        <f>"WEEK "&amp; IF(ROUNDUP(DAY(tbl_raw_data[[#This Row],[updated_date]])/7,0)=5,4,ROUNDUP(DAY(tbl_raw_data[[#This Row],[updated_date]])/7,0))</f>
        <v>WEEK 4</v>
      </c>
      <c r="N2353" s="50" t="str">
        <f>UPPER(VLOOKUP(tbl_raw_data[[#This Row],[Analyst]],Settiings!$A$2:$B$16,2,0))</f>
        <v>MERCEDES</v>
      </c>
      <c r="O2353" s="50" t="str">
        <f>TRIM(UPPER(tbl_raw_data[[#This Row],[Outcome]]))</f>
        <v>APPROVE</v>
      </c>
      <c r="P2353" s="50" t="str">
        <f>TRIM(UPPER(tbl_raw_data[[#This Row],[Queue Name]]))</f>
        <v>CONSUMER POST BUREAU</v>
      </c>
      <c r="Q2353" s="50" t="str">
        <f>IF(tbl_raw_data[[#This Row],[Time taken in min]]&lt;=Settiings!$D$2,"SLA_MET","SLA_NOT_MET")</f>
        <v>SLA_NOT_MET</v>
      </c>
      <c r="R2353" s="94"/>
    </row>
    <row r="2354" spans="1:18" x14ac:dyDescent="0.3">
      <c r="A2354" s="20" t="s">
        <v>647</v>
      </c>
      <c r="B2354" s="9">
        <v>45137.739166666666</v>
      </c>
      <c r="C2354" s="22">
        <v>45137.753831018519</v>
      </c>
      <c r="D2354" s="12" t="s">
        <v>13</v>
      </c>
      <c r="E2354" s="12" t="s">
        <v>9</v>
      </c>
      <c r="F2354" s="12" t="s">
        <v>53</v>
      </c>
      <c r="G2354" s="12" t="s">
        <v>17</v>
      </c>
      <c r="H2354" s="81"/>
      <c r="I2354" s="48">
        <f>tbl_raw_data[[#This Row],[Date Actioned]]-tbl_raw_data[[#This Row],[Date Tagged]]</f>
        <v>1.4664351852843538E-2</v>
      </c>
      <c r="J2354" s="46">
        <f>HOUR(tbl_raw_data[[#This Row],[Time_taken]])*60+MINUTE(tbl_raw_data[[#This Row],[Time_taken]])+SECOND(tbl_raw_data[[#This Row],[Time_taken]])/60</f>
        <v>21.116666666666667</v>
      </c>
      <c r="K2354" s="52">
        <f>DATE(YEAR(tbl_raw_data[[#This Row],[Date Actioned]]),MONTH(tbl_raw_data[[#This Row],[Date Actioned]]),DAY(tbl_raw_data[[#This Row],[Date Actioned]]))</f>
        <v>45137</v>
      </c>
      <c r="L2354" s="50" t="str">
        <f>UPPER(TEXT(tbl_raw_data[[#This Row],[updated_date]],"MMMM"))</f>
        <v>JULY</v>
      </c>
      <c r="M2354" s="50" t="str">
        <f>"WEEK "&amp; IF(ROUNDUP(DAY(tbl_raw_data[[#This Row],[updated_date]])/7,0)=5,4,ROUNDUP(DAY(tbl_raw_data[[#This Row],[updated_date]])/7,0))</f>
        <v>WEEK 4</v>
      </c>
      <c r="N2354" s="50" t="str">
        <f>UPPER(VLOOKUP(tbl_raw_data[[#This Row],[Analyst]],Settiings!$A$2:$B$16,2,0))</f>
        <v>NAVED</v>
      </c>
      <c r="O2354" s="50" t="str">
        <f>TRIM(UPPER(tbl_raw_data[[#This Row],[Outcome]]))</f>
        <v>APPROVE</v>
      </c>
      <c r="P2354" s="50" t="str">
        <f>TRIM(UPPER(tbl_raw_data[[#This Row],[Queue Name]]))</f>
        <v>CONSUMER EXISTING</v>
      </c>
      <c r="Q2354" s="50" t="str">
        <f>IF(tbl_raw_data[[#This Row],[Time taken in min]]&lt;=Settiings!$D$2,"SLA_MET","SLA_NOT_MET")</f>
        <v>SLA_NOT_MET</v>
      </c>
      <c r="R2354" s="94"/>
    </row>
    <row r="2355" spans="1:18" x14ac:dyDescent="0.3">
      <c r="A2355" s="23" t="s">
        <v>648</v>
      </c>
      <c r="B2355" s="15">
        <v>45137.742812500001</v>
      </c>
      <c r="C2355" s="21">
        <v>45137.757002314815</v>
      </c>
      <c r="D2355" s="18" t="s">
        <v>13</v>
      </c>
      <c r="E2355" s="18" t="s">
        <v>47</v>
      </c>
      <c r="F2355" s="18" t="s">
        <v>76</v>
      </c>
      <c r="G2355" s="18" t="s">
        <v>17</v>
      </c>
      <c r="H2355" s="80"/>
      <c r="I2355" s="48">
        <f>tbl_raw_data[[#This Row],[Date Actioned]]-tbl_raw_data[[#This Row],[Date Tagged]]</f>
        <v>1.4189814814017154E-2</v>
      </c>
      <c r="J2355" s="46">
        <f>HOUR(tbl_raw_data[[#This Row],[Time_taken]])*60+MINUTE(tbl_raw_data[[#This Row],[Time_taken]])+SECOND(tbl_raw_data[[#This Row],[Time_taken]])/60</f>
        <v>20.433333333333334</v>
      </c>
      <c r="K2355" s="52">
        <f>DATE(YEAR(tbl_raw_data[[#This Row],[Date Actioned]]),MONTH(tbl_raw_data[[#This Row],[Date Actioned]]),DAY(tbl_raw_data[[#This Row],[Date Actioned]]))</f>
        <v>45137</v>
      </c>
      <c r="L2355" s="50" t="str">
        <f>UPPER(TEXT(tbl_raw_data[[#This Row],[updated_date]],"MMMM"))</f>
        <v>JULY</v>
      </c>
      <c r="M2355" s="50" t="str">
        <f>"WEEK "&amp; IF(ROUNDUP(DAY(tbl_raw_data[[#This Row],[updated_date]])/7,0)=5,4,ROUNDUP(DAY(tbl_raw_data[[#This Row],[updated_date]])/7,0))</f>
        <v>WEEK 4</v>
      </c>
      <c r="N2355" s="50" t="str">
        <f>UPPER(VLOOKUP(tbl_raw_data[[#This Row],[Analyst]],Settiings!$A$2:$B$16,2,0))</f>
        <v>ROHAN</v>
      </c>
      <c r="O2355" s="50" t="str">
        <f>TRIM(UPPER(tbl_raw_data[[#This Row],[Outcome]]))</f>
        <v>APPROVE</v>
      </c>
      <c r="P2355" s="50" t="str">
        <f>TRIM(UPPER(tbl_raw_data[[#This Row],[Queue Name]]))</f>
        <v>CONSUMER PRE BUREAU</v>
      </c>
      <c r="Q2355" s="50" t="str">
        <f>IF(tbl_raw_data[[#This Row],[Time taken in min]]&lt;=Settiings!$D$2,"SLA_MET","SLA_NOT_MET")</f>
        <v>SLA_NOT_MET</v>
      </c>
      <c r="R2355" s="94"/>
    </row>
    <row r="2356" spans="1:18" x14ac:dyDescent="0.3">
      <c r="A2356" s="14" t="s">
        <v>649</v>
      </c>
      <c r="B2356" s="9">
        <v>45137.74324074074</v>
      </c>
      <c r="C2356" s="22">
        <v>45137.753819444442</v>
      </c>
      <c r="D2356" s="12" t="s">
        <v>13</v>
      </c>
      <c r="E2356" s="12" t="s">
        <v>19</v>
      </c>
      <c r="F2356" s="12" t="s">
        <v>65</v>
      </c>
      <c r="G2356" s="12" t="s">
        <v>77</v>
      </c>
      <c r="H2356" s="81"/>
      <c r="I2356" s="48">
        <f>tbl_raw_data[[#This Row],[Date Actioned]]-tbl_raw_data[[#This Row],[Date Tagged]]</f>
        <v>1.0578703702776693E-2</v>
      </c>
      <c r="J2356" s="46">
        <f>HOUR(tbl_raw_data[[#This Row],[Time_taken]])*60+MINUTE(tbl_raw_data[[#This Row],[Time_taken]])+SECOND(tbl_raw_data[[#This Row],[Time_taken]])/60</f>
        <v>15.233333333333333</v>
      </c>
      <c r="K2356" s="52">
        <f>DATE(YEAR(tbl_raw_data[[#This Row],[Date Actioned]]),MONTH(tbl_raw_data[[#This Row],[Date Actioned]]),DAY(tbl_raw_data[[#This Row],[Date Actioned]]))</f>
        <v>45137</v>
      </c>
      <c r="L2356" s="50" t="str">
        <f>UPPER(TEXT(tbl_raw_data[[#This Row],[updated_date]],"MMMM"))</f>
        <v>JULY</v>
      </c>
      <c r="M2356" s="50" t="str">
        <f>"WEEK "&amp; IF(ROUNDUP(DAY(tbl_raw_data[[#This Row],[updated_date]])/7,0)=5,4,ROUNDUP(DAY(tbl_raw_data[[#This Row],[updated_date]])/7,0))</f>
        <v>WEEK 4</v>
      </c>
      <c r="N2356" s="50" t="str">
        <f>UPPER(VLOOKUP(tbl_raw_data[[#This Row],[Analyst]],Settiings!$A$2:$B$16,2,0))</f>
        <v>SAM</v>
      </c>
      <c r="O2356" s="50" t="str">
        <f>TRIM(UPPER(tbl_raw_data[[#This Row],[Outcome]]))</f>
        <v>APPROVE</v>
      </c>
      <c r="P2356" s="50" t="str">
        <f>TRIM(UPPER(tbl_raw_data[[#This Row],[Queue Name]]))</f>
        <v>CONSUMER POST BUREAU</v>
      </c>
      <c r="Q2356" s="50" t="str">
        <f>IF(tbl_raw_data[[#This Row],[Time taken in min]]&lt;=Settiings!$D$2,"SLA_MET","SLA_NOT_MET")</f>
        <v>SLA_MET</v>
      </c>
      <c r="R2356" s="94"/>
    </row>
    <row r="2357" spans="1:18" x14ac:dyDescent="0.3">
      <c r="A2357" s="20" t="s">
        <v>651</v>
      </c>
      <c r="B2357" s="15">
        <v>45137.747071759259</v>
      </c>
      <c r="C2357" s="21">
        <v>45137.756921296299</v>
      </c>
      <c r="D2357" s="18" t="s">
        <v>13</v>
      </c>
      <c r="E2357" s="18" t="s">
        <v>19</v>
      </c>
      <c r="F2357" s="18" t="s">
        <v>16</v>
      </c>
      <c r="G2357" s="18" t="s">
        <v>77</v>
      </c>
      <c r="H2357" s="80"/>
      <c r="I2357" s="48">
        <f>tbl_raw_data[[#This Row],[Date Actioned]]-tbl_raw_data[[#This Row],[Date Tagged]]</f>
        <v>9.8495370402815752E-3</v>
      </c>
      <c r="J2357" s="46">
        <f>HOUR(tbl_raw_data[[#This Row],[Time_taken]])*60+MINUTE(tbl_raw_data[[#This Row],[Time_taken]])+SECOND(tbl_raw_data[[#This Row],[Time_taken]])/60</f>
        <v>14.183333333333334</v>
      </c>
      <c r="K2357" s="52">
        <f>DATE(YEAR(tbl_raw_data[[#This Row],[Date Actioned]]),MONTH(tbl_raw_data[[#This Row],[Date Actioned]]),DAY(tbl_raw_data[[#This Row],[Date Actioned]]))</f>
        <v>45137</v>
      </c>
      <c r="L2357" s="50" t="str">
        <f>UPPER(TEXT(tbl_raw_data[[#This Row],[updated_date]],"MMMM"))</f>
        <v>JULY</v>
      </c>
      <c r="M2357" s="50" t="str">
        <f>"WEEK "&amp; IF(ROUNDUP(DAY(tbl_raw_data[[#This Row],[updated_date]])/7,0)=5,4,ROUNDUP(DAY(tbl_raw_data[[#This Row],[updated_date]])/7,0))</f>
        <v>WEEK 4</v>
      </c>
      <c r="N2357" s="50" t="str">
        <f>UPPER(VLOOKUP(tbl_raw_data[[#This Row],[Analyst]],Settiings!$A$2:$B$16,2,0))</f>
        <v>CAMROOON</v>
      </c>
      <c r="O2357" s="50" t="str">
        <f>TRIM(UPPER(tbl_raw_data[[#This Row],[Outcome]]))</f>
        <v>APPROVE</v>
      </c>
      <c r="P2357" s="50" t="str">
        <f>TRIM(UPPER(tbl_raw_data[[#This Row],[Queue Name]]))</f>
        <v>CONSUMER POST BUREAU</v>
      </c>
      <c r="Q2357" s="50" t="str">
        <f>IF(tbl_raw_data[[#This Row],[Time taken in min]]&lt;=Settiings!$D$2,"SLA_MET","SLA_NOT_MET")</f>
        <v>SLA_MET</v>
      </c>
      <c r="R2357" s="94"/>
    </row>
    <row r="2358" spans="1:18" x14ac:dyDescent="0.3">
      <c r="A2358" s="23" t="s">
        <v>652</v>
      </c>
      <c r="B2358" s="9">
        <v>45137.747488425928</v>
      </c>
      <c r="C2358" s="24">
        <v>45137.7502662037</v>
      </c>
      <c r="D2358" s="25" t="s">
        <v>17</v>
      </c>
      <c r="E2358" s="12" t="s">
        <v>9</v>
      </c>
      <c r="F2358" s="25" t="s">
        <v>50</v>
      </c>
      <c r="G2358" s="13"/>
      <c r="H2358" s="78"/>
      <c r="I2358" s="48">
        <f>tbl_raw_data[[#This Row],[Date Actioned]]-tbl_raw_data[[#This Row],[Date Tagged]]</f>
        <v>2.7777777722803876E-3</v>
      </c>
      <c r="J2358" s="46">
        <f>HOUR(tbl_raw_data[[#This Row],[Time_taken]])*60+MINUTE(tbl_raw_data[[#This Row],[Time_taken]])+SECOND(tbl_raw_data[[#This Row],[Time_taken]])/60</f>
        <v>4</v>
      </c>
      <c r="K2358" s="52">
        <f>DATE(YEAR(tbl_raw_data[[#This Row],[Date Actioned]]),MONTH(tbl_raw_data[[#This Row],[Date Actioned]]),DAY(tbl_raw_data[[#This Row],[Date Actioned]]))</f>
        <v>45137</v>
      </c>
      <c r="L2358" s="50" t="str">
        <f>UPPER(TEXT(tbl_raw_data[[#This Row],[updated_date]],"MMMM"))</f>
        <v>JULY</v>
      </c>
      <c r="M2358" s="50" t="str">
        <f>"WEEK "&amp; IF(ROUNDUP(DAY(tbl_raw_data[[#This Row],[updated_date]])/7,0)=5,4,ROUNDUP(DAY(tbl_raw_data[[#This Row],[updated_date]])/7,0))</f>
        <v>WEEK 4</v>
      </c>
      <c r="N2358" s="50" t="str">
        <f>UPPER(VLOOKUP(tbl_raw_data[[#This Row],[Analyst]],Settiings!$A$2:$B$16,2,0))</f>
        <v>SHAHID</v>
      </c>
      <c r="O2358" s="50" t="str">
        <f>TRIM(UPPER(tbl_raw_data[[#This Row],[Outcome]]))</f>
        <v>APPROVE</v>
      </c>
      <c r="P2358" s="50" t="str">
        <f>TRIM(UPPER(tbl_raw_data[[#This Row],[Queue Name]]))</f>
        <v>CONSUMER EXISTING</v>
      </c>
      <c r="Q2358" s="50" t="str">
        <f>IF(tbl_raw_data[[#This Row],[Time taken in min]]&lt;=Settiings!$D$2,"SLA_MET","SLA_NOT_MET")</f>
        <v>SLA_MET</v>
      </c>
      <c r="R2358" s="94"/>
    </row>
    <row r="2359" spans="1:18" x14ac:dyDescent="0.3">
      <c r="A2359" s="14" t="s">
        <v>654</v>
      </c>
      <c r="B2359" s="15">
        <v>45137.747569444444</v>
      </c>
      <c r="C2359" s="16">
        <v>45137.754629629628</v>
      </c>
      <c r="D2359" s="17" t="s">
        <v>17</v>
      </c>
      <c r="E2359" s="18" t="s">
        <v>19</v>
      </c>
      <c r="F2359" s="17" t="s">
        <v>50</v>
      </c>
      <c r="G2359" s="19"/>
      <c r="H2359" s="79"/>
      <c r="I2359" s="48">
        <f>tbl_raw_data[[#This Row],[Date Actioned]]-tbl_raw_data[[#This Row],[Date Tagged]]</f>
        <v>7.0601851839455776E-3</v>
      </c>
      <c r="J2359" s="46">
        <f>HOUR(tbl_raw_data[[#This Row],[Time_taken]])*60+MINUTE(tbl_raw_data[[#This Row],[Time_taken]])+SECOND(tbl_raw_data[[#This Row],[Time_taken]])/60</f>
        <v>10.166666666666666</v>
      </c>
      <c r="K2359" s="52">
        <f>DATE(YEAR(tbl_raw_data[[#This Row],[Date Actioned]]),MONTH(tbl_raw_data[[#This Row],[Date Actioned]]),DAY(tbl_raw_data[[#This Row],[Date Actioned]]))</f>
        <v>45137</v>
      </c>
      <c r="L2359" s="50" t="str">
        <f>UPPER(TEXT(tbl_raw_data[[#This Row],[updated_date]],"MMMM"))</f>
        <v>JULY</v>
      </c>
      <c r="M2359" s="50" t="str">
        <f>"WEEK "&amp; IF(ROUNDUP(DAY(tbl_raw_data[[#This Row],[updated_date]])/7,0)=5,4,ROUNDUP(DAY(tbl_raw_data[[#This Row],[updated_date]])/7,0))</f>
        <v>WEEK 4</v>
      </c>
      <c r="N2359" s="50" t="str">
        <f>UPPER(VLOOKUP(tbl_raw_data[[#This Row],[Analyst]],Settiings!$A$2:$B$16,2,0))</f>
        <v>SHAHID</v>
      </c>
      <c r="O2359" s="50" t="str">
        <f>TRIM(UPPER(tbl_raw_data[[#This Row],[Outcome]]))</f>
        <v>APPROVE</v>
      </c>
      <c r="P2359" s="50" t="str">
        <f>TRIM(UPPER(tbl_raw_data[[#This Row],[Queue Name]]))</f>
        <v>CONSUMER POST BUREAU</v>
      </c>
      <c r="Q2359" s="50" t="str">
        <f>IF(tbl_raw_data[[#This Row],[Time taken in min]]&lt;=Settiings!$D$2,"SLA_MET","SLA_NOT_MET")</f>
        <v>SLA_MET</v>
      </c>
      <c r="R2359" s="94"/>
    </row>
    <row r="2360" spans="1:18" x14ac:dyDescent="0.3">
      <c r="A2360" s="20" t="s">
        <v>658</v>
      </c>
      <c r="B2360" s="9">
        <v>45137.75403935185</v>
      </c>
      <c r="C2360" s="22">
        <v>45137.765266203707</v>
      </c>
      <c r="D2360" s="12" t="s">
        <v>13</v>
      </c>
      <c r="E2360" s="12" t="s">
        <v>47</v>
      </c>
      <c r="F2360" s="12" t="s">
        <v>43</v>
      </c>
      <c r="G2360" s="12" t="s">
        <v>128</v>
      </c>
      <c r="H2360" s="81"/>
      <c r="I2360" s="48">
        <f>tbl_raw_data[[#This Row],[Date Actioned]]-tbl_raw_data[[#This Row],[Date Tagged]]</f>
        <v>1.1226851856918074E-2</v>
      </c>
      <c r="J2360" s="46">
        <f>HOUR(tbl_raw_data[[#This Row],[Time_taken]])*60+MINUTE(tbl_raw_data[[#This Row],[Time_taken]])+SECOND(tbl_raw_data[[#This Row],[Time_taken]])/60</f>
        <v>16.166666666666668</v>
      </c>
      <c r="K2360" s="52">
        <f>DATE(YEAR(tbl_raw_data[[#This Row],[Date Actioned]]),MONTH(tbl_raw_data[[#This Row],[Date Actioned]]),DAY(tbl_raw_data[[#This Row],[Date Actioned]]))</f>
        <v>45137</v>
      </c>
      <c r="L2360" s="50" t="str">
        <f>UPPER(TEXT(tbl_raw_data[[#This Row],[updated_date]],"MMMM"))</f>
        <v>JULY</v>
      </c>
      <c r="M2360" s="50" t="str">
        <f>"WEEK "&amp; IF(ROUNDUP(DAY(tbl_raw_data[[#This Row],[updated_date]])/7,0)=5,4,ROUNDUP(DAY(tbl_raw_data[[#This Row],[updated_date]])/7,0))</f>
        <v>WEEK 4</v>
      </c>
      <c r="N2360" s="50" t="str">
        <f>UPPER(VLOOKUP(tbl_raw_data[[#This Row],[Analyst]],Settiings!$A$2:$B$16,2,0))</f>
        <v>MERCEDES</v>
      </c>
      <c r="O2360" s="50" t="str">
        <f>TRIM(UPPER(tbl_raw_data[[#This Row],[Outcome]]))</f>
        <v>APPROVE</v>
      </c>
      <c r="P2360" s="50" t="str">
        <f>TRIM(UPPER(tbl_raw_data[[#This Row],[Queue Name]]))</f>
        <v>CONSUMER PRE BUREAU</v>
      </c>
      <c r="Q2360" s="50" t="str">
        <f>IF(tbl_raw_data[[#This Row],[Time taken in min]]&lt;=Settiings!$D$2,"SLA_MET","SLA_NOT_MET")</f>
        <v>SLA_MET</v>
      </c>
      <c r="R2360" s="94"/>
    </row>
    <row r="2361" spans="1:18" x14ac:dyDescent="0.3">
      <c r="A2361" s="23" t="s">
        <v>659</v>
      </c>
      <c r="B2361" s="15">
        <v>45137.754872685182</v>
      </c>
      <c r="C2361" s="21">
        <v>45137.761076388888</v>
      </c>
      <c r="D2361" s="18" t="s">
        <v>13</v>
      </c>
      <c r="E2361" s="18" t="s">
        <v>19</v>
      </c>
      <c r="F2361" s="18" t="s">
        <v>16</v>
      </c>
      <c r="G2361" s="18" t="s">
        <v>77</v>
      </c>
      <c r="H2361" s="80"/>
      <c r="I2361" s="48">
        <f>tbl_raw_data[[#This Row],[Date Actioned]]-tbl_raw_data[[#This Row],[Date Tagged]]</f>
        <v>6.2037037059781142E-3</v>
      </c>
      <c r="J2361" s="46">
        <f>HOUR(tbl_raw_data[[#This Row],[Time_taken]])*60+MINUTE(tbl_raw_data[[#This Row],[Time_taken]])+SECOND(tbl_raw_data[[#This Row],[Time_taken]])/60</f>
        <v>8.9333333333333336</v>
      </c>
      <c r="K2361" s="52">
        <f>DATE(YEAR(tbl_raw_data[[#This Row],[Date Actioned]]),MONTH(tbl_raw_data[[#This Row],[Date Actioned]]),DAY(tbl_raw_data[[#This Row],[Date Actioned]]))</f>
        <v>45137</v>
      </c>
      <c r="L2361" s="50" t="str">
        <f>UPPER(TEXT(tbl_raw_data[[#This Row],[updated_date]],"MMMM"))</f>
        <v>JULY</v>
      </c>
      <c r="M2361" s="50" t="str">
        <f>"WEEK "&amp; IF(ROUNDUP(DAY(tbl_raw_data[[#This Row],[updated_date]])/7,0)=5,4,ROUNDUP(DAY(tbl_raw_data[[#This Row],[updated_date]])/7,0))</f>
        <v>WEEK 4</v>
      </c>
      <c r="N2361" s="50" t="str">
        <f>UPPER(VLOOKUP(tbl_raw_data[[#This Row],[Analyst]],Settiings!$A$2:$B$16,2,0))</f>
        <v>CAMROOON</v>
      </c>
      <c r="O2361" s="50" t="str">
        <f>TRIM(UPPER(tbl_raw_data[[#This Row],[Outcome]]))</f>
        <v>APPROVE</v>
      </c>
      <c r="P2361" s="50" t="str">
        <f>TRIM(UPPER(tbl_raw_data[[#This Row],[Queue Name]]))</f>
        <v>CONSUMER POST BUREAU</v>
      </c>
      <c r="Q2361" s="50" t="str">
        <f>IF(tbl_raw_data[[#This Row],[Time taken in min]]&lt;=Settiings!$D$2,"SLA_MET","SLA_NOT_MET")</f>
        <v>SLA_MET</v>
      </c>
      <c r="R2361" s="94"/>
    </row>
    <row r="2362" spans="1:18" x14ac:dyDescent="0.3">
      <c r="A2362" s="14" t="s">
        <v>660</v>
      </c>
      <c r="B2362" s="9">
        <v>45137.756180555552</v>
      </c>
      <c r="C2362" s="22">
        <v>45137.764664351853</v>
      </c>
      <c r="D2362" s="12" t="s">
        <v>13</v>
      </c>
      <c r="E2362" s="12" t="s">
        <v>9</v>
      </c>
      <c r="F2362" s="12" t="s">
        <v>76</v>
      </c>
      <c r="G2362" s="12" t="s">
        <v>41</v>
      </c>
      <c r="H2362" s="81"/>
      <c r="I2362" s="48">
        <f>tbl_raw_data[[#This Row],[Date Actioned]]-tbl_raw_data[[#This Row],[Date Tagged]]</f>
        <v>8.4837963004247285E-3</v>
      </c>
      <c r="J2362" s="46">
        <f>HOUR(tbl_raw_data[[#This Row],[Time_taken]])*60+MINUTE(tbl_raw_data[[#This Row],[Time_taken]])+SECOND(tbl_raw_data[[#This Row],[Time_taken]])/60</f>
        <v>12.216666666666667</v>
      </c>
      <c r="K2362" s="52">
        <f>DATE(YEAR(tbl_raw_data[[#This Row],[Date Actioned]]),MONTH(tbl_raw_data[[#This Row],[Date Actioned]]),DAY(tbl_raw_data[[#This Row],[Date Actioned]]))</f>
        <v>45137</v>
      </c>
      <c r="L2362" s="50" t="str">
        <f>UPPER(TEXT(tbl_raw_data[[#This Row],[updated_date]],"MMMM"))</f>
        <v>JULY</v>
      </c>
      <c r="M2362" s="50" t="str">
        <f>"WEEK "&amp; IF(ROUNDUP(DAY(tbl_raw_data[[#This Row],[updated_date]])/7,0)=5,4,ROUNDUP(DAY(tbl_raw_data[[#This Row],[updated_date]])/7,0))</f>
        <v>WEEK 4</v>
      </c>
      <c r="N2362" s="50" t="str">
        <f>UPPER(VLOOKUP(tbl_raw_data[[#This Row],[Analyst]],Settiings!$A$2:$B$16,2,0))</f>
        <v>ROHAN</v>
      </c>
      <c r="O2362" s="50" t="str">
        <f>TRIM(UPPER(tbl_raw_data[[#This Row],[Outcome]]))</f>
        <v>APPROVE</v>
      </c>
      <c r="P2362" s="50" t="str">
        <f>TRIM(UPPER(tbl_raw_data[[#This Row],[Queue Name]]))</f>
        <v>CONSUMER EXISTING</v>
      </c>
      <c r="Q2362" s="50" t="str">
        <f>IF(tbl_raw_data[[#This Row],[Time taken in min]]&lt;=Settiings!$D$2,"SLA_MET","SLA_NOT_MET")</f>
        <v>SLA_MET</v>
      </c>
      <c r="R2362" s="94"/>
    </row>
    <row r="2363" spans="1:18" x14ac:dyDescent="0.3">
      <c r="A2363" s="20" t="s">
        <v>661</v>
      </c>
      <c r="B2363" s="15">
        <v>45137.757025462961</v>
      </c>
      <c r="C2363" s="21">
        <v>45137.763888888891</v>
      </c>
      <c r="D2363" s="18" t="s">
        <v>13</v>
      </c>
      <c r="E2363" s="18" t="s">
        <v>19</v>
      </c>
      <c r="F2363" s="18" t="s">
        <v>53</v>
      </c>
      <c r="G2363" s="18" t="s">
        <v>77</v>
      </c>
      <c r="H2363" s="80"/>
      <c r="I2363" s="48">
        <f>tbl_raw_data[[#This Row],[Date Actioned]]-tbl_raw_data[[#This Row],[Date Tagged]]</f>
        <v>6.8634259296231903E-3</v>
      </c>
      <c r="J2363" s="46">
        <f>HOUR(tbl_raw_data[[#This Row],[Time_taken]])*60+MINUTE(tbl_raw_data[[#This Row],[Time_taken]])+SECOND(tbl_raw_data[[#This Row],[Time_taken]])/60</f>
        <v>9.8833333333333329</v>
      </c>
      <c r="K2363" s="52">
        <f>DATE(YEAR(tbl_raw_data[[#This Row],[Date Actioned]]),MONTH(tbl_raw_data[[#This Row],[Date Actioned]]),DAY(tbl_raw_data[[#This Row],[Date Actioned]]))</f>
        <v>45137</v>
      </c>
      <c r="L2363" s="50" t="str">
        <f>UPPER(TEXT(tbl_raw_data[[#This Row],[updated_date]],"MMMM"))</f>
        <v>JULY</v>
      </c>
      <c r="M2363" s="50" t="str">
        <f>"WEEK "&amp; IF(ROUNDUP(DAY(tbl_raw_data[[#This Row],[updated_date]])/7,0)=5,4,ROUNDUP(DAY(tbl_raw_data[[#This Row],[updated_date]])/7,0))</f>
        <v>WEEK 4</v>
      </c>
      <c r="N2363" s="50" t="str">
        <f>UPPER(VLOOKUP(tbl_raw_data[[#This Row],[Analyst]],Settiings!$A$2:$B$16,2,0))</f>
        <v>NAVED</v>
      </c>
      <c r="O2363" s="50" t="str">
        <f>TRIM(UPPER(tbl_raw_data[[#This Row],[Outcome]]))</f>
        <v>APPROVE</v>
      </c>
      <c r="P2363" s="50" t="str">
        <f>TRIM(UPPER(tbl_raw_data[[#This Row],[Queue Name]]))</f>
        <v>CONSUMER POST BUREAU</v>
      </c>
      <c r="Q2363" s="50" t="str">
        <f>IF(tbl_raw_data[[#This Row],[Time taken in min]]&lt;=Settiings!$D$2,"SLA_MET","SLA_NOT_MET")</f>
        <v>SLA_MET</v>
      </c>
      <c r="R2363" s="94"/>
    </row>
    <row r="2364" spans="1:18" x14ac:dyDescent="0.3">
      <c r="A2364" s="23" t="s">
        <v>662</v>
      </c>
      <c r="B2364" s="9">
        <v>45137.75880787037</v>
      </c>
      <c r="C2364" s="24">
        <v>45137.770636574074</v>
      </c>
      <c r="D2364" s="25" t="s">
        <v>17</v>
      </c>
      <c r="E2364" s="12" t="s">
        <v>9</v>
      </c>
      <c r="F2364" s="25" t="s">
        <v>50</v>
      </c>
      <c r="G2364" s="13"/>
      <c r="H2364" s="78"/>
      <c r="I2364" s="48">
        <f>tbl_raw_data[[#This Row],[Date Actioned]]-tbl_raw_data[[#This Row],[Date Tagged]]</f>
        <v>1.1828703703940846E-2</v>
      </c>
      <c r="J2364" s="46">
        <f>HOUR(tbl_raw_data[[#This Row],[Time_taken]])*60+MINUTE(tbl_raw_data[[#This Row],[Time_taken]])+SECOND(tbl_raw_data[[#This Row],[Time_taken]])/60</f>
        <v>17.033333333333335</v>
      </c>
      <c r="K2364" s="52">
        <f>DATE(YEAR(tbl_raw_data[[#This Row],[Date Actioned]]),MONTH(tbl_raw_data[[#This Row],[Date Actioned]]),DAY(tbl_raw_data[[#This Row],[Date Actioned]]))</f>
        <v>45137</v>
      </c>
      <c r="L2364" s="50" t="str">
        <f>UPPER(TEXT(tbl_raw_data[[#This Row],[updated_date]],"MMMM"))</f>
        <v>JULY</v>
      </c>
      <c r="M2364" s="50" t="str">
        <f>"WEEK "&amp; IF(ROUNDUP(DAY(tbl_raw_data[[#This Row],[updated_date]])/7,0)=5,4,ROUNDUP(DAY(tbl_raw_data[[#This Row],[updated_date]])/7,0))</f>
        <v>WEEK 4</v>
      </c>
      <c r="N2364" s="50" t="str">
        <f>UPPER(VLOOKUP(tbl_raw_data[[#This Row],[Analyst]],Settiings!$A$2:$B$16,2,0))</f>
        <v>SHAHID</v>
      </c>
      <c r="O2364" s="50" t="str">
        <f>TRIM(UPPER(tbl_raw_data[[#This Row],[Outcome]]))</f>
        <v>APPROVE</v>
      </c>
      <c r="P2364" s="50" t="str">
        <f>TRIM(UPPER(tbl_raw_data[[#This Row],[Queue Name]]))</f>
        <v>CONSUMER EXISTING</v>
      </c>
      <c r="Q2364" s="50" t="str">
        <f>IF(tbl_raw_data[[#This Row],[Time taken in min]]&lt;=Settiings!$D$2,"SLA_MET","SLA_NOT_MET")</f>
        <v>SLA_MET</v>
      </c>
      <c r="R2364" s="94"/>
    </row>
    <row r="2365" spans="1:18" x14ac:dyDescent="0.3">
      <c r="A2365" s="14" t="s">
        <v>663</v>
      </c>
      <c r="B2365" s="15">
        <v>45137.760810185187</v>
      </c>
      <c r="C2365" s="21">
        <v>45137.764664351853</v>
      </c>
      <c r="D2365" s="18" t="s">
        <v>13</v>
      </c>
      <c r="E2365" s="18" t="s">
        <v>19</v>
      </c>
      <c r="F2365" s="18" t="s">
        <v>16</v>
      </c>
      <c r="G2365" s="18" t="s">
        <v>77</v>
      </c>
      <c r="H2365" s="80"/>
      <c r="I2365" s="48">
        <f>tbl_raw_data[[#This Row],[Date Actioned]]-tbl_raw_data[[#This Row],[Date Tagged]]</f>
        <v>3.8541666654055007E-3</v>
      </c>
      <c r="J2365" s="46">
        <f>HOUR(tbl_raw_data[[#This Row],[Time_taken]])*60+MINUTE(tbl_raw_data[[#This Row],[Time_taken]])+SECOND(tbl_raw_data[[#This Row],[Time_taken]])/60</f>
        <v>5.55</v>
      </c>
      <c r="K2365" s="52">
        <f>DATE(YEAR(tbl_raw_data[[#This Row],[Date Actioned]]),MONTH(tbl_raw_data[[#This Row],[Date Actioned]]),DAY(tbl_raw_data[[#This Row],[Date Actioned]]))</f>
        <v>45137</v>
      </c>
      <c r="L2365" s="50" t="str">
        <f>UPPER(TEXT(tbl_raw_data[[#This Row],[updated_date]],"MMMM"))</f>
        <v>JULY</v>
      </c>
      <c r="M2365" s="50" t="str">
        <f>"WEEK "&amp; IF(ROUNDUP(DAY(tbl_raw_data[[#This Row],[updated_date]])/7,0)=5,4,ROUNDUP(DAY(tbl_raw_data[[#This Row],[updated_date]])/7,0))</f>
        <v>WEEK 4</v>
      </c>
      <c r="N2365" s="50" t="str">
        <f>UPPER(VLOOKUP(tbl_raw_data[[#This Row],[Analyst]],Settiings!$A$2:$B$16,2,0))</f>
        <v>CAMROOON</v>
      </c>
      <c r="O2365" s="50" t="str">
        <f>TRIM(UPPER(tbl_raw_data[[#This Row],[Outcome]]))</f>
        <v>APPROVE</v>
      </c>
      <c r="P2365" s="50" t="str">
        <f>TRIM(UPPER(tbl_raw_data[[#This Row],[Queue Name]]))</f>
        <v>CONSUMER POST BUREAU</v>
      </c>
      <c r="Q2365" s="50" t="str">
        <f>IF(tbl_raw_data[[#This Row],[Time taken in min]]&lt;=Settiings!$D$2,"SLA_MET","SLA_NOT_MET")</f>
        <v>SLA_MET</v>
      </c>
      <c r="R2365" s="94"/>
    </row>
    <row r="2366" spans="1:18" x14ac:dyDescent="0.3">
      <c r="A2366" s="20" t="s">
        <v>664</v>
      </c>
      <c r="B2366" s="9">
        <v>45137.762037037035</v>
      </c>
      <c r="C2366" s="22">
        <v>45137.773032407407</v>
      </c>
      <c r="D2366" s="12" t="s">
        <v>13</v>
      </c>
      <c r="E2366" s="12" t="s">
        <v>19</v>
      </c>
      <c r="F2366" s="12" t="s">
        <v>53</v>
      </c>
      <c r="G2366" s="12" t="s">
        <v>77</v>
      </c>
      <c r="H2366" s="81"/>
      <c r="I2366" s="48">
        <f>tbl_raw_data[[#This Row],[Date Actioned]]-tbl_raw_data[[#This Row],[Date Tagged]]</f>
        <v>1.099537037225673E-2</v>
      </c>
      <c r="J2366" s="46">
        <f>HOUR(tbl_raw_data[[#This Row],[Time_taken]])*60+MINUTE(tbl_raw_data[[#This Row],[Time_taken]])+SECOND(tbl_raw_data[[#This Row],[Time_taken]])/60</f>
        <v>15.833333333333334</v>
      </c>
      <c r="K2366" s="52">
        <f>DATE(YEAR(tbl_raw_data[[#This Row],[Date Actioned]]),MONTH(tbl_raw_data[[#This Row],[Date Actioned]]),DAY(tbl_raw_data[[#This Row],[Date Actioned]]))</f>
        <v>45137</v>
      </c>
      <c r="L2366" s="50" t="str">
        <f>UPPER(TEXT(tbl_raw_data[[#This Row],[updated_date]],"MMMM"))</f>
        <v>JULY</v>
      </c>
      <c r="M2366" s="50" t="str">
        <f>"WEEK "&amp; IF(ROUNDUP(DAY(tbl_raw_data[[#This Row],[updated_date]])/7,0)=5,4,ROUNDUP(DAY(tbl_raw_data[[#This Row],[updated_date]])/7,0))</f>
        <v>WEEK 4</v>
      </c>
      <c r="N2366" s="50" t="str">
        <f>UPPER(VLOOKUP(tbl_raw_data[[#This Row],[Analyst]],Settiings!$A$2:$B$16,2,0))</f>
        <v>NAVED</v>
      </c>
      <c r="O2366" s="50" t="str">
        <f>TRIM(UPPER(tbl_raw_data[[#This Row],[Outcome]]))</f>
        <v>APPROVE</v>
      </c>
      <c r="P2366" s="50" t="str">
        <f>TRIM(UPPER(tbl_raw_data[[#This Row],[Queue Name]]))</f>
        <v>CONSUMER POST BUREAU</v>
      </c>
      <c r="Q2366" s="50" t="str">
        <f>IF(tbl_raw_data[[#This Row],[Time taken in min]]&lt;=Settiings!$D$2,"SLA_MET","SLA_NOT_MET")</f>
        <v>SLA_MET</v>
      </c>
      <c r="R2366" s="94"/>
    </row>
    <row r="2367" spans="1:18" x14ac:dyDescent="0.3">
      <c r="A2367" s="23" t="s">
        <v>668</v>
      </c>
      <c r="B2367" s="15">
        <v>45137.772349537037</v>
      </c>
      <c r="C2367" s="21">
        <v>45137.784409722219</v>
      </c>
      <c r="D2367" s="18" t="s">
        <v>27</v>
      </c>
      <c r="E2367" s="18" t="s">
        <v>9</v>
      </c>
      <c r="F2367" s="18" t="s">
        <v>70</v>
      </c>
      <c r="G2367" s="18" t="s">
        <v>375</v>
      </c>
      <c r="H2367" s="80"/>
      <c r="I2367" s="48">
        <f>tbl_raw_data[[#This Row],[Date Actioned]]-tbl_raw_data[[#This Row],[Date Tagged]]</f>
        <v>1.2060185181326233E-2</v>
      </c>
      <c r="J2367" s="46">
        <f>HOUR(tbl_raw_data[[#This Row],[Time_taken]])*60+MINUTE(tbl_raw_data[[#This Row],[Time_taken]])+SECOND(tbl_raw_data[[#This Row],[Time_taken]])/60</f>
        <v>17.366666666666667</v>
      </c>
      <c r="K2367" s="52">
        <f>DATE(YEAR(tbl_raw_data[[#This Row],[Date Actioned]]),MONTH(tbl_raw_data[[#This Row],[Date Actioned]]),DAY(tbl_raw_data[[#This Row],[Date Actioned]]))</f>
        <v>45137</v>
      </c>
      <c r="L2367" s="50" t="str">
        <f>UPPER(TEXT(tbl_raw_data[[#This Row],[updated_date]],"MMMM"))</f>
        <v>JULY</v>
      </c>
      <c r="M2367" s="50" t="str">
        <f>"WEEK "&amp; IF(ROUNDUP(DAY(tbl_raw_data[[#This Row],[updated_date]])/7,0)=5,4,ROUNDUP(DAY(tbl_raw_data[[#This Row],[updated_date]])/7,0))</f>
        <v>WEEK 4</v>
      </c>
      <c r="N2367" s="50" t="str">
        <f>UPPER(VLOOKUP(tbl_raw_data[[#This Row],[Analyst]],Settiings!$A$2:$B$16,2,0))</f>
        <v>ASIF</v>
      </c>
      <c r="O2367" s="50" t="str">
        <f>TRIM(UPPER(tbl_raw_data[[#This Row],[Outcome]]))</f>
        <v>DECLINE</v>
      </c>
      <c r="P2367" s="50" t="str">
        <f>TRIM(UPPER(tbl_raw_data[[#This Row],[Queue Name]]))</f>
        <v>CONSUMER EXISTING</v>
      </c>
      <c r="Q2367" s="50" t="str">
        <f>IF(tbl_raw_data[[#This Row],[Time taken in min]]&lt;=Settiings!$D$2,"SLA_MET","SLA_NOT_MET")</f>
        <v>SLA_MET</v>
      </c>
      <c r="R2367" s="94"/>
    </row>
    <row r="2368" spans="1:18" x14ac:dyDescent="0.3">
      <c r="A2368" s="23" t="s">
        <v>669</v>
      </c>
      <c r="B2368" s="15">
        <v>45137.775520833333</v>
      </c>
      <c r="C2368" s="21">
        <v>45137.781967592593</v>
      </c>
      <c r="D2368" s="18" t="s">
        <v>13</v>
      </c>
      <c r="E2368" s="18" t="s">
        <v>47</v>
      </c>
      <c r="F2368" s="18" t="s">
        <v>65</v>
      </c>
      <c r="G2368" s="18" t="s">
        <v>77</v>
      </c>
      <c r="H2368" s="80"/>
      <c r="I2368" s="48">
        <f>tbl_raw_data[[#This Row],[Date Actioned]]-tbl_raw_data[[#This Row],[Date Tagged]]</f>
        <v>6.4467592601431534E-3</v>
      </c>
      <c r="J2368" s="46">
        <f>HOUR(tbl_raw_data[[#This Row],[Time_taken]])*60+MINUTE(tbl_raw_data[[#This Row],[Time_taken]])+SECOND(tbl_raw_data[[#This Row],[Time_taken]])/60</f>
        <v>9.2833333333333332</v>
      </c>
      <c r="K2368" s="52">
        <f>DATE(YEAR(tbl_raw_data[[#This Row],[Date Actioned]]),MONTH(tbl_raw_data[[#This Row],[Date Actioned]]),DAY(tbl_raw_data[[#This Row],[Date Actioned]]))</f>
        <v>45137</v>
      </c>
      <c r="L2368" s="50" t="str">
        <f>UPPER(TEXT(tbl_raw_data[[#This Row],[updated_date]],"MMMM"))</f>
        <v>JULY</v>
      </c>
      <c r="M2368" s="50" t="str">
        <f>"WEEK "&amp; IF(ROUNDUP(DAY(tbl_raw_data[[#This Row],[updated_date]])/7,0)=5,4,ROUNDUP(DAY(tbl_raw_data[[#This Row],[updated_date]])/7,0))</f>
        <v>WEEK 4</v>
      </c>
      <c r="N2368" s="50" t="str">
        <f>UPPER(VLOOKUP(tbl_raw_data[[#This Row],[Analyst]],Settiings!$A$2:$B$16,2,0))</f>
        <v>SAM</v>
      </c>
      <c r="O2368" s="50" t="str">
        <f>TRIM(UPPER(tbl_raw_data[[#This Row],[Outcome]]))</f>
        <v>APPROVE</v>
      </c>
      <c r="P2368" s="50" t="str">
        <f>TRIM(UPPER(tbl_raw_data[[#This Row],[Queue Name]]))</f>
        <v>CONSUMER PRE BUREAU</v>
      </c>
      <c r="Q2368" s="50" t="str">
        <f>IF(tbl_raw_data[[#This Row],[Time taken in min]]&lt;=Settiings!$D$2,"SLA_MET","SLA_NOT_MET")</f>
        <v>SLA_MET</v>
      </c>
      <c r="R2368" s="94"/>
    </row>
    <row r="2369" spans="1:18" x14ac:dyDescent="0.3">
      <c r="A2369" s="14" t="s">
        <v>671</v>
      </c>
      <c r="B2369" s="9">
        <v>45137.777939814812</v>
      </c>
      <c r="C2369" s="22">
        <v>45137.789305555554</v>
      </c>
      <c r="D2369" s="12" t="s">
        <v>13</v>
      </c>
      <c r="E2369" s="12" t="s">
        <v>47</v>
      </c>
      <c r="F2369" s="12" t="s">
        <v>70</v>
      </c>
      <c r="G2369" s="12" t="s">
        <v>77</v>
      </c>
      <c r="H2369" s="81"/>
      <c r="I2369" s="48">
        <f>tbl_raw_data[[#This Row],[Date Actioned]]-tbl_raw_data[[#This Row],[Date Tagged]]</f>
        <v>1.1365740741894115E-2</v>
      </c>
      <c r="J2369" s="46">
        <f>HOUR(tbl_raw_data[[#This Row],[Time_taken]])*60+MINUTE(tbl_raw_data[[#This Row],[Time_taken]])+SECOND(tbl_raw_data[[#This Row],[Time_taken]])/60</f>
        <v>16.366666666666667</v>
      </c>
      <c r="K2369" s="52">
        <f>DATE(YEAR(tbl_raw_data[[#This Row],[Date Actioned]]),MONTH(tbl_raw_data[[#This Row],[Date Actioned]]),DAY(tbl_raw_data[[#This Row],[Date Actioned]]))</f>
        <v>45137</v>
      </c>
      <c r="L2369" s="50" t="str">
        <f>UPPER(TEXT(tbl_raw_data[[#This Row],[updated_date]],"MMMM"))</f>
        <v>JULY</v>
      </c>
      <c r="M2369" s="50" t="str">
        <f>"WEEK "&amp; IF(ROUNDUP(DAY(tbl_raw_data[[#This Row],[updated_date]])/7,0)=5,4,ROUNDUP(DAY(tbl_raw_data[[#This Row],[updated_date]])/7,0))</f>
        <v>WEEK 4</v>
      </c>
      <c r="N2369" s="50" t="str">
        <f>UPPER(VLOOKUP(tbl_raw_data[[#This Row],[Analyst]],Settiings!$A$2:$B$16,2,0))</f>
        <v>ASIF</v>
      </c>
      <c r="O2369" s="50" t="str">
        <f>TRIM(UPPER(tbl_raw_data[[#This Row],[Outcome]]))</f>
        <v>APPROVE</v>
      </c>
      <c r="P2369" s="50" t="str">
        <f>TRIM(UPPER(tbl_raw_data[[#This Row],[Queue Name]]))</f>
        <v>CONSUMER PRE BUREAU</v>
      </c>
      <c r="Q2369" s="50" t="str">
        <f>IF(tbl_raw_data[[#This Row],[Time taken in min]]&lt;=Settiings!$D$2,"SLA_MET","SLA_NOT_MET")</f>
        <v>SLA_MET</v>
      </c>
      <c r="R2369" s="94"/>
    </row>
    <row r="2370" spans="1:18" x14ac:dyDescent="0.3">
      <c r="A2370" s="20" t="s">
        <v>672</v>
      </c>
      <c r="B2370" s="15">
        <v>45137.783796296295</v>
      </c>
      <c r="C2370" s="21">
        <v>45137.789618055554</v>
      </c>
      <c r="D2370" s="18" t="s">
        <v>13</v>
      </c>
      <c r="E2370" s="18" t="s">
        <v>19</v>
      </c>
      <c r="F2370" s="18" t="s">
        <v>65</v>
      </c>
      <c r="G2370" s="18" t="s">
        <v>77</v>
      </c>
      <c r="H2370" s="80"/>
      <c r="I2370" s="48">
        <f>tbl_raw_data[[#This Row],[Date Actioned]]-tbl_raw_data[[#This Row],[Date Tagged]]</f>
        <v>5.8217592595610768E-3</v>
      </c>
      <c r="J2370" s="46">
        <f>HOUR(tbl_raw_data[[#This Row],[Time_taken]])*60+MINUTE(tbl_raw_data[[#This Row],[Time_taken]])+SECOND(tbl_raw_data[[#This Row],[Time_taken]])/60</f>
        <v>8.3833333333333329</v>
      </c>
      <c r="K2370" s="52">
        <f>DATE(YEAR(tbl_raw_data[[#This Row],[Date Actioned]]),MONTH(tbl_raw_data[[#This Row],[Date Actioned]]),DAY(tbl_raw_data[[#This Row],[Date Actioned]]))</f>
        <v>45137</v>
      </c>
      <c r="L2370" s="50" t="str">
        <f>UPPER(TEXT(tbl_raw_data[[#This Row],[updated_date]],"MMMM"))</f>
        <v>JULY</v>
      </c>
      <c r="M2370" s="50" t="str">
        <f>"WEEK "&amp; IF(ROUNDUP(DAY(tbl_raw_data[[#This Row],[updated_date]])/7,0)=5,4,ROUNDUP(DAY(tbl_raw_data[[#This Row],[updated_date]])/7,0))</f>
        <v>WEEK 4</v>
      </c>
      <c r="N2370" s="50" t="str">
        <f>UPPER(VLOOKUP(tbl_raw_data[[#This Row],[Analyst]],Settiings!$A$2:$B$16,2,0))</f>
        <v>SAM</v>
      </c>
      <c r="O2370" s="50" t="str">
        <f>TRIM(UPPER(tbl_raw_data[[#This Row],[Outcome]]))</f>
        <v>APPROVE</v>
      </c>
      <c r="P2370" s="50" t="str">
        <f>TRIM(UPPER(tbl_raw_data[[#This Row],[Queue Name]]))</f>
        <v>CONSUMER POST BUREAU</v>
      </c>
      <c r="Q2370" s="50" t="str">
        <f>IF(tbl_raw_data[[#This Row],[Time taken in min]]&lt;=Settiings!$D$2,"SLA_MET","SLA_NOT_MET")</f>
        <v>SLA_MET</v>
      </c>
      <c r="R2370" s="94"/>
    </row>
    <row r="2371" spans="1:18" x14ac:dyDescent="0.3">
      <c r="A2371" s="23" t="s">
        <v>674</v>
      </c>
      <c r="B2371" s="9">
        <v>45137.795844907407</v>
      </c>
      <c r="C2371" s="24">
        <v>45137.806620370371</v>
      </c>
      <c r="D2371" s="25" t="s">
        <v>17</v>
      </c>
      <c r="E2371" s="12" t="s">
        <v>19</v>
      </c>
      <c r="F2371" s="25" t="s">
        <v>70</v>
      </c>
      <c r="G2371" s="13"/>
      <c r="H2371" s="78"/>
      <c r="I2371" s="48">
        <f>tbl_raw_data[[#This Row],[Date Actioned]]-tbl_raw_data[[#This Row],[Date Tagged]]</f>
        <v>1.0775462964375038E-2</v>
      </c>
      <c r="J2371" s="46">
        <f>HOUR(tbl_raw_data[[#This Row],[Time_taken]])*60+MINUTE(tbl_raw_data[[#This Row],[Time_taken]])+SECOND(tbl_raw_data[[#This Row],[Time_taken]])/60</f>
        <v>15.516666666666667</v>
      </c>
      <c r="K2371" s="52">
        <f>DATE(YEAR(tbl_raw_data[[#This Row],[Date Actioned]]),MONTH(tbl_raw_data[[#This Row],[Date Actioned]]),DAY(tbl_raw_data[[#This Row],[Date Actioned]]))</f>
        <v>45137</v>
      </c>
      <c r="L2371" s="50" t="str">
        <f>UPPER(TEXT(tbl_raw_data[[#This Row],[updated_date]],"MMMM"))</f>
        <v>JULY</v>
      </c>
      <c r="M2371" s="50" t="str">
        <f>"WEEK "&amp; IF(ROUNDUP(DAY(tbl_raw_data[[#This Row],[updated_date]])/7,0)=5,4,ROUNDUP(DAY(tbl_raw_data[[#This Row],[updated_date]])/7,0))</f>
        <v>WEEK 4</v>
      </c>
      <c r="N2371" s="50" t="str">
        <f>UPPER(VLOOKUP(tbl_raw_data[[#This Row],[Analyst]],Settiings!$A$2:$B$16,2,0))</f>
        <v>ASIF</v>
      </c>
      <c r="O2371" s="50" t="str">
        <f>TRIM(UPPER(tbl_raw_data[[#This Row],[Outcome]]))</f>
        <v>APPROVE</v>
      </c>
      <c r="P2371" s="50" t="str">
        <f>TRIM(UPPER(tbl_raw_data[[#This Row],[Queue Name]]))</f>
        <v>CONSUMER POST BUREAU</v>
      </c>
      <c r="Q2371" s="50" t="str">
        <f>IF(tbl_raw_data[[#This Row],[Time taken in min]]&lt;=Settiings!$D$2,"SLA_MET","SLA_NOT_MET")</f>
        <v>SLA_MET</v>
      </c>
      <c r="R2371" s="94"/>
    </row>
    <row r="2372" spans="1:18" x14ac:dyDescent="0.3">
      <c r="A2372" s="14" t="s">
        <v>676</v>
      </c>
      <c r="B2372" s="15">
        <v>45137.800729166665</v>
      </c>
      <c r="C2372" s="21">
        <v>45137.809837962966</v>
      </c>
      <c r="D2372" s="18" t="s">
        <v>13</v>
      </c>
      <c r="E2372" s="18" t="s">
        <v>19</v>
      </c>
      <c r="F2372" s="18" t="s">
        <v>53</v>
      </c>
      <c r="G2372" s="18" t="s">
        <v>77</v>
      </c>
      <c r="H2372" s="80"/>
      <c r="I2372" s="48">
        <f>tbl_raw_data[[#This Row],[Date Actioned]]-tbl_raw_data[[#This Row],[Date Tagged]]</f>
        <v>9.1087963010068052E-3</v>
      </c>
      <c r="J2372" s="46">
        <f>HOUR(tbl_raw_data[[#This Row],[Time_taken]])*60+MINUTE(tbl_raw_data[[#This Row],[Time_taken]])+SECOND(tbl_raw_data[[#This Row],[Time_taken]])/60</f>
        <v>13.116666666666667</v>
      </c>
      <c r="K2372" s="52">
        <f>DATE(YEAR(tbl_raw_data[[#This Row],[Date Actioned]]),MONTH(tbl_raw_data[[#This Row],[Date Actioned]]),DAY(tbl_raw_data[[#This Row],[Date Actioned]]))</f>
        <v>45137</v>
      </c>
      <c r="L2372" s="50" t="str">
        <f>UPPER(TEXT(tbl_raw_data[[#This Row],[updated_date]],"MMMM"))</f>
        <v>JULY</v>
      </c>
      <c r="M2372" s="50" t="str">
        <f>"WEEK "&amp; IF(ROUNDUP(DAY(tbl_raw_data[[#This Row],[updated_date]])/7,0)=5,4,ROUNDUP(DAY(tbl_raw_data[[#This Row],[updated_date]])/7,0))</f>
        <v>WEEK 4</v>
      </c>
      <c r="N2372" s="50" t="str">
        <f>UPPER(VLOOKUP(tbl_raw_data[[#This Row],[Analyst]],Settiings!$A$2:$B$16,2,0))</f>
        <v>NAVED</v>
      </c>
      <c r="O2372" s="50" t="str">
        <f>TRIM(UPPER(tbl_raw_data[[#This Row],[Outcome]]))</f>
        <v>APPROVE</v>
      </c>
      <c r="P2372" s="50" t="str">
        <f>TRIM(UPPER(tbl_raw_data[[#This Row],[Queue Name]]))</f>
        <v>CONSUMER POST BUREAU</v>
      </c>
      <c r="Q2372" s="50" t="str">
        <f>IF(tbl_raw_data[[#This Row],[Time taken in min]]&lt;=Settiings!$D$2,"SLA_MET","SLA_NOT_MET")</f>
        <v>SLA_MET</v>
      </c>
      <c r="R2372" s="94"/>
    </row>
    <row r="2373" spans="1:18" x14ac:dyDescent="0.3">
      <c r="A2373" s="14" t="s">
        <v>680</v>
      </c>
      <c r="B2373" s="9">
        <v>45137.811493055553</v>
      </c>
      <c r="C2373" s="22">
        <v>45137.81994212963</v>
      </c>
      <c r="D2373" s="12" t="s">
        <v>27</v>
      </c>
      <c r="E2373" s="12" t="s">
        <v>9</v>
      </c>
      <c r="F2373" s="12" t="s">
        <v>76</v>
      </c>
      <c r="G2373" s="12" t="s">
        <v>391</v>
      </c>
      <c r="H2373" s="81"/>
      <c r="I2373" s="48">
        <f>tbl_raw_data[[#This Row],[Date Actioned]]-tbl_raw_data[[#This Row],[Date Tagged]]</f>
        <v>8.449074077361729E-3</v>
      </c>
      <c r="J2373" s="46">
        <f>HOUR(tbl_raw_data[[#This Row],[Time_taken]])*60+MINUTE(tbl_raw_data[[#This Row],[Time_taken]])+SECOND(tbl_raw_data[[#This Row],[Time_taken]])/60</f>
        <v>12.166666666666666</v>
      </c>
      <c r="K2373" s="52">
        <f>DATE(YEAR(tbl_raw_data[[#This Row],[Date Actioned]]),MONTH(tbl_raw_data[[#This Row],[Date Actioned]]),DAY(tbl_raw_data[[#This Row],[Date Actioned]]))</f>
        <v>45137</v>
      </c>
      <c r="L2373" s="50" t="str">
        <f>UPPER(TEXT(tbl_raw_data[[#This Row],[updated_date]],"MMMM"))</f>
        <v>JULY</v>
      </c>
      <c r="M2373" s="50" t="str">
        <f>"WEEK "&amp; IF(ROUNDUP(DAY(tbl_raw_data[[#This Row],[updated_date]])/7,0)=5,4,ROUNDUP(DAY(tbl_raw_data[[#This Row],[updated_date]])/7,0))</f>
        <v>WEEK 4</v>
      </c>
      <c r="N2373" s="50" t="str">
        <f>UPPER(VLOOKUP(tbl_raw_data[[#This Row],[Analyst]],Settiings!$A$2:$B$16,2,0))</f>
        <v>ROHAN</v>
      </c>
      <c r="O2373" s="50" t="str">
        <f>TRIM(UPPER(tbl_raw_data[[#This Row],[Outcome]]))</f>
        <v>DECLINE</v>
      </c>
      <c r="P2373" s="50" t="str">
        <f>TRIM(UPPER(tbl_raw_data[[#This Row],[Queue Name]]))</f>
        <v>CONSUMER EXISTING</v>
      </c>
      <c r="Q2373" s="50" t="str">
        <f>IF(tbl_raw_data[[#This Row],[Time taken in min]]&lt;=Settiings!$D$2,"SLA_MET","SLA_NOT_MET")</f>
        <v>SLA_MET</v>
      </c>
      <c r="R2373" s="94"/>
    </row>
    <row r="2374" spans="1:18" x14ac:dyDescent="0.3">
      <c r="A2374" s="20" t="s">
        <v>681</v>
      </c>
      <c r="B2374" s="9">
        <v>45137.813391203701</v>
      </c>
      <c r="C2374" s="22">
        <v>45137.818622685183</v>
      </c>
      <c r="D2374" s="12" t="s">
        <v>13</v>
      </c>
      <c r="E2374" s="12" t="s">
        <v>47</v>
      </c>
      <c r="F2374" s="12" t="s">
        <v>53</v>
      </c>
      <c r="G2374" s="12" t="s">
        <v>77</v>
      </c>
      <c r="H2374" s="81"/>
      <c r="I2374" s="48">
        <f>tbl_raw_data[[#This Row],[Date Actioned]]-tbl_raw_data[[#This Row],[Date Tagged]]</f>
        <v>5.2314814820419997E-3</v>
      </c>
      <c r="J2374" s="46">
        <f>HOUR(tbl_raw_data[[#This Row],[Time_taken]])*60+MINUTE(tbl_raw_data[[#This Row],[Time_taken]])+SECOND(tbl_raw_data[[#This Row],[Time_taken]])/60</f>
        <v>7.5333333333333332</v>
      </c>
      <c r="K2374" s="52">
        <f>DATE(YEAR(tbl_raw_data[[#This Row],[Date Actioned]]),MONTH(tbl_raw_data[[#This Row],[Date Actioned]]),DAY(tbl_raw_data[[#This Row],[Date Actioned]]))</f>
        <v>45137</v>
      </c>
      <c r="L2374" s="50" t="str">
        <f>UPPER(TEXT(tbl_raw_data[[#This Row],[updated_date]],"MMMM"))</f>
        <v>JULY</v>
      </c>
      <c r="M2374" s="50" t="str">
        <f>"WEEK "&amp; IF(ROUNDUP(DAY(tbl_raw_data[[#This Row],[updated_date]])/7,0)=5,4,ROUNDUP(DAY(tbl_raw_data[[#This Row],[updated_date]])/7,0))</f>
        <v>WEEK 4</v>
      </c>
      <c r="N2374" s="50" t="str">
        <f>UPPER(VLOOKUP(tbl_raw_data[[#This Row],[Analyst]],Settiings!$A$2:$B$16,2,0))</f>
        <v>NAVED</v>
      </c>
      <c r="O2374" s="50" t="str">
        <f>TRIM(UPPER(tbl_raw_data[[#This Row],[Outcome]]))</f>
        <v>APPROVE</v>
      </c>
      <c r="P2374" s="50" t="str">
        <f>TRIM(UPPER(tbl_raw_data[[#This Row],[Queue Name]]))</f>
        <v>CONSUMER PRE BUREAU</v>
      </c>
      <c r="Q2374" s="50" t="str">
        <f>IF(tbl_raw_data[[#This Row],[Time taken in min]]&lt;=Settiings!$D$2,"SLA_MET","SLA_NOT_MET")</f>
        <v>SLA_MET</v>
      </c>
      <c r="R2374" s="94"/>
    </row>
    <row r="2375" spans="1:18" x14ac:dyDescent="0.3">
      <c r="A2375" s="23" t="s">
        <v>684</v>
      </c>
      <c r="B2375" s="15">
        <v>45137.818391203706</v>
      </c>
      <c r="C2375" s="21">
        <v>45137.823460648149</v>
      </c>
      <c r="D2375" s="18" t="s">
        <v>13</v>
      </c>
      <c r="E2375" s="18" t="s">
        <v>9</v>
      </c>
      <c r="F2375" s="18" t="s">
        <v>70</v>
      </c>
      <c r="G2375" s="18" t="s">
        <v>17</v>
      </c>
      <c r="H2375" s="80"/>
      <c r="I2375" s="48">
        <f>tbl_raw_data[[#This Row],[Date Actioned]]-tbl_raw_data[[#This Row],[Date Tagged]]</f>
        <v>5.0694444435066544E-3</v>
      </c>
      <c r="J2375" s="46">
        <f>HOUR(tbl_raw_data[[#This Row],[Time_taken]])*60+MINUTE(tbl_raw_data[[#This Row],[Time_taken]])+SECOND(tbl_raw_data[[#This Row],[Time_taken]])/60</f>
        <v>7.3</v>
      </c>
      <c r="K2375" s="52">
        <f>DATE(YEAR(tbl_raw_data[[#This Row],[Date Actioned]]),MONTH(tbl_raw_data[[#This Row],[Date Actioned]]),DAY(tbl_raw_data[[#This Row],[Date Actioned]]))</f>
        <v>45137</v>
      </c>
      <c r="L2375" s="50" t="str">
        <f>UPPER(TEXT(tbl_raw_data[[#This Row],[updated_date]],"MMMM"))</f>
        <v>JULY</v>
      </c>
      <c r="M2375" s="50" t="str">
        <f>"WEEK "&amp; IF(ROUNDUP(DAY(tbl_raw_data[[#This Row],[updated_date]])/7,0)=5,4,ROUNDUP(DAY(tbl_raw_data[[#This Row],[updated_date]])/7,0))</f>
        <v>WEEK 4</v>
      </c>
      <c r="N2375" s="50" t="str">
        <f>UPPER(VLOOKUP(tbl_raw_data[[#This Row],[Analyst]],Settiings!$A$2:$B$16,2,0))</f>
        <v>ASIF</v>
      </c>
      <c r="O2375" s="50" t="str">
        <f>TRIM(UPPER(tbl_raw_data[[#This Row],[Outcome]]))</f>
        <v>APPROVE</v>
      </c>
      <c r="P2375" s="50" t="str">
        <f>TRIM(UPPER(tbl_raw_data[[#This Row],[Queue Name]]))</f>
        <v>CONSUMER EXISTING</v>
      </c>
      <c r="Q2375" s="50" t="str">
        <f>IF(tbl_raw_data[[#This Row],[Time taken in min]]&lt;=Settiings!$D$2,"SLA_MET","SLA_NOT_MET")</f>
        <v>SLA_MET</v>
      </c>
      <c r="R2375" s="94"/>
    </row>
    <row r="2376" spans="1:18" x14ac:dyDescent="0.3">
      <c r="A2376" s="23" t="s">
        <v>688</v>
      </c>
      <c r="B2376" s="15">
        <v>45138.352106481485</v>
      </c>
      <c r="C2376" s="16">
        <v>45138.363078703704</v>
      </c>
      <c r="D2376" s="17" t="s">
        <v>17</v>
      </c>
      <c r="E2376" s="18" t="s">
        <v>19</v>
      </c>
      <c r="F2376" s="17" t="s">
        <v>686</v>
      </c>
      <c r="G2376" s="19"/>
      <c r="H2376" s="79"/>
      <c r="I2376" s="48">
        <f>tbl_raw_data[[#This Row],[Date Actioned]]-tbl_raw_data[[#This Row],[Date Tagged]]</f>
        <v>1.0972222218697425E-2</v>
      </c>
      <c r="J2376" s="46">
        <f>HOUR(tbl_raw_data[[#This Row],[Time_taken]])*60+MINUTE(tbl_raw_data[[#This Row],[Time_taken]])+SECOND(tbl_raw_data[[#This Row],[Time_taken]])/60</f>
        <v>15.8</v>
      </c>
      <c r="K2376" s="52">
        <f>DATE(YEAR(tbl_raw_data[[#This Row],[Date Actioned]]),MONTH(tbl_raw_data[[#This Row],[Date Actioned]]),DAY(tbl_raw_data[[#This Row],[Date Actioned]]))</f>
        <v>45138</v>
      </c>
      <c r="L2376" s="50" t="str">
        <f>UPPER(TEXT(tbl_raw_data[[#This Row],[updated_date]],"MMMM"))</f>
        <v>JULY</v>
      </c>
      <c r="M2376" s="50" t="str">
        <f>"WEEK "&amp; IF(ROUNDUP(DAY(tbl_raw_data[[#This Row],[updated_date]])/7,0)=5,4,ROUNDUP(DAY(tbl_raw_data[[#This Row],[updated_date]])/7,0))</f>
        <v>WEEK 4</v>
      </c>
      <c r="N2376" s="50" t="str">
        <f>UPPER(VLOOKUP(tbl_raw_data[[#This Row],[Analyst]],Settiings!$A$2:$B$16,2,0))</f>
        <v>FARDIN</v>
      </c>
      <c r="O2376" s="50" t="str">
        <f>TRIM(UPPER(tbl_raw_data[[#This Row],[Outcome]]))</f>
        <v>APPROVE</v>
      </c>
      <c r="P2376" s="50" t="str">
        <f>TRIM(UPPER(tbl_raw_data[[#This Row],[Queue Name]]))</f>
        <v>CONSUMER POST BUREAU</v>
      </c>
      <c r="Q2376" s="50" t="str">
        <f>IF(tbl_raw_data[[#This Row],[Time taken in min]]&lt;=Settiings!$D$2,"SLA_MET","SLA_NOT_MET")</f>
        <v>SLA_MET</v>
      </c>
      <c r="R2376" s="94"/>
    </row>
    <row r="2377" spans="1:18" x14ac:dyDescent="0.3">
      <c r="A2377" s="14" t="s">
        <v>689</v>
      </c>
      <c r="B2377" s="9">
        <v>45138.364652777775</v>
      </c>
      <c r="C2377" s="22">
        <v>45138.374826388892</v>
      </c>
      <c r="D2377" s="12" t="s">
        <v>13</v>
      </c>
      <c r="E2377" s="12" t="s">
        <v>9</v>
      </c>
      <c r="F2377" s="12" t="s">
        <v>24</v>
      </c>
      <c r="G2377" s="12" t="s">
        <v>17</v>
      </c>
      <c r="H2377" s="81"/>
      <c r="I2377" s="48">
        <f>tbl_raw_data[[#This Row],[Date Actioned]]-tbl_raw_data[[#This Row],[Date Tagged]]</f>
        <v>1.0173611117352266E-2</v>
      </c>
      <c r="J2377" s="46">
        <f>HOUR(tbl_raw_data[[#This Row],[Time_taken]])*60+MINUTE(tbl_raw_data[[#This Row],[Time_taken]])+SECOND(tbl_raw_data[[#This Row],[Time_taken]])/60</f>
        <v>14.65</v>
      </c>
      <c r="K2377" s="52">
        <f>DATE(YEAR(tbl_raw_data[[#This Row],[Date Actioned]]),MONTH(tbl_raw_data[[#This Row],[Date Actioned]]),DAY(tbl_raw_data[[#This Row],[Date Actioned]]))</f>
        <v>45138</v>
      </c>
      <c r="L2377" s="50" t="str">
        <f>UPPER(TEXT(tbl_raw_data[[#This Row],[updated_date]],"MMMM"))</f>
        <v>JULY</v>
      </c>
      <c r="M2377" s="50" t="str">
        <f>"WEEK "&amp; IF(ROUNDUP(DAY(tbl_raw_data[[#This Row],[updated_date]])/7,0)=5,4,ROUNDUP(DAY(tbl_raw_data[[#This Row],[updated_date]])/7,0))</f>
        <v>WEEK 4</v>
      </c>
      <c r="N2377" s="50" t="str">
        <f>UPPER(VLOOKUP(tbl_raw_data[[#This Row],[Analyst]],Settiings!$A$2:$B$16,2,0))</f>
        <v>QUADIR</v>
      </c>
      <c r="O2377" s="50" t="str">
        <f>TRIM(UPPER(tbl_raw_data[[#This Row],[Outcome]]))</f>
        <v>APPROVE</v>
      </c>
      <c r="P2377" s="50" t="str">
        <f>TRIM(UPPER(tbl_raw_data[[#This Row],[Queue Name]]))</f>
        <v>CONSUMER EXISTING</v>
      </c>
      <c r="Q2377" s="50" t="str">
        <f>IF(tbl_raw_data[[#This Row],[Time taken in min]]&lt;=Settiings!$D$2,"SLA_MET","SLA_NOT_MET")</f>
        <v>SLA_MET</v>
      </c>
      <c r="R2377" s="94"/>
    </row>
    <row r="2378" spans="1:18" x14ac:dyDescent="0.3">
      <c r="A2378" s="20" t="s">
        <v>690</v>
      </c>
      <c r="B2378" s="15">
        <v>45138.365497685183</v>
      </c>
      <c r="C2378" s="21">
        <v>45138.380277777775</v>
      </c>
      <c r="D2378" s="18" t="s">
        <v>13</v>
      </c>
      <c r="E2378" s="18" t="s">
        <v>19</v>
      </c>
      <c r="F2378" s="18" t="s">
        <v>686</v>
      </c>
      <c r="G2378" s="18" t="s">
        <v>17</v>
      </c>
      <c r="H2378" s="80"/>
      <c r="I2378" s="48">
        <f>tbl_raw_data[[#This Row],[Date Actioned]]-tbl_raw_data[[#This Row],[Date Tagged]]</f>
        <v>1.4780092591536231E-2</v>
      </c>
      <c r="J2378" s="46">
        <f>HOUR(tbl_raw_data[[#This Row],[Time_taken]])*60+MINUTE(tbl_raw_data[[#This Row],[Time_taken]])+SECOND(tbl_raw_data[[#This Row],[Time_taken]])/60</f>
        <v>21.283333333333335</v>
      </c>
      <c r="K2378" s="52">
        <f>DATE(YEAR(tbl_raw_data[[#This Row],[Date Actioned]]),MONTH(tbl_raw_data[[#This Row],[Date Actioned]]),DAY(tbl_raw_data[[#This Row],[Date Actioned]]))</f>
        <v>45138</v>
      </c>
      <c r="L2378" s="50" t="str">
        <f>UPPER(TEXT(tbl_raw_data[[#This Row],[updated_date]],"MMMM"))</f>
        <v>JULY</v>
      </c>
      <c r="M2378" s="50" t="str">
        <f>"WEEK "&amp; IF(ROUNDUP(DAY(tbl_raw_data[[#This Row],[updated_date]])/7,0)=5,4,ROUNDUP(DAY(tbl_raw_data[[#This Row],[updated_date]])/7,0))</f>
        <v>WEEK 4</v>
      </c>
      <c r="N2378" s="50" t="str">
        <f>UPPER(VLOOKUP(tbl_raw_data[[#This Row],[Analyst]],Settiings!$A$2:$B$16,2,0))</f>
        <v>FARDIN</v>
      </c>
      <c r="O2378" s="50" t="str">
        <f>TRIM(UPPER(tbl_raw_data[[#This Row],[Outcome]]))</f>
        <v>APPROVE</v>
      </c>
      <c r="P2378" s="50" t="str">
        <f>TRIM(UPPER(tbl_raw_data[[#This Row],[Queue Name]]))</f>
        <v>CONSUMER POST BUREAU</v>
      </c>
      <c r="Q2378" s="50" t="str">
        <f>IF(tbl_raw_data[[#This Row],[Time taken in min]]&lt;=Settiings!$D$2,"SLA_MET","SLA_NOT_MET")</f>
        <v>SLA_NOT_MET</v>
      </c>
      <c r="R2378" s="94"/>
    </row>
    <row r="2379" spans="1:18" x14ac:dyDescent="0.3">
      <c r="A2379" s="23" t="s">
        <v>692</v>
      </c>
      <c r="B2379" s="9">
        <v>45138.370578703703</v>
      </c>
      <c r="C2379" s="22">
        <v>45138.37771990741</v>
      </c>
      <c r="D2379" s="12" t="s">
        <v>13</v>
      </c>
      <c r="E2379" s="12" t="s">
        <v>19</v>
      </c>
      <c r="F2379" s="12" t="s">
        <v>24</v>
      </c>
      <c r="G2379" s="12" t="s">
        <v>77</v>
      </c>
      <c r="H2379" s="81"/>
      <c r="I2379" s="48">
        <f>tbl_raw_data[[#This Row],[Date Actioned]]-tbl_raw_data[[#This Row],[Date Tagged]]</f>
        <v>7.1412037068512291E-3</v>
      </c>
      <c r="J2379" s="46">
        <f>HOUR(tbl_raw_data[[#This Row],[Time_taken]])*60+MINUTE(tbl_raw_data[[#This Row],[Time_taken]])+SECOND(tbl_raw_data[[#This Row],[Time_taken]])/60</f>
        <v>10.283333333333333</v>
      </c>
      <c r="K2379" s="52">
        <f>DATE(YEAR(tbl_raw_data[[#This Row],[Date Actioned]]),MONTH(tbl_raw_data[[#This Row],[Date Actioned]]),DAY(tbl_raw_data[[#This Row],[Date Actioned]]))</f>
        <v>45138</v>
      </c>
      <c r="L2379" s="50" t="str">
        <f>UPPER(TEXT(tbl_raw_data[[#This Row],[updated_date]],"MMMM"))</f>
        <v>JULY</v>
      </c>
      <c r="M2379" s="50" t="str">
        <f>"WEEK "&amp; IF(ROUNDUP(DAY(tbl_raw_data[[#This Row],[updated_date]])/7,0)=5,4,ROUNDUP(DAY(tbl_raw_data[[#This Row],[updated_date]])/7,0))</f>
        <v>WEEK 4</v>
      </c>
      <c r="N2379" s="50" t="str">
        <f>UPPER(VLOOKUP(tbl_raw_data[[#This Row],[Analyst]],Settiings!$A$2:$B$16,2,0))</f>
        <v>QUADIR</v>
      </c>
      <c r="O2379" s="50" t="str">
        <f>TRIM(UPPER(tbl_raw_data[[#This Row],[Outcome]]))</f>
        <v>APPROVE</v>
      </c>
      <c r="P2379" s="50" t="str">
        <f>TRIM(UPPER(tbl_raw_data[[#This Row],[Queue Name]]))</f>
        <v>CONSUMER POST BUREAU</v>
      </c>
      <c r="Q2379" s="50" t="str">
        <f>IF(tbl_raw_data[[#This Row],[Time taken in min]]&lt;=Settiings!$D$2,"SLA_MET","SLA_NOT_MET")</f>
        <v>SLA_MET</v>
      </c>
      <c r="R2379" s="94"/>
    </row>
    <row r="2380" spans="1:18" x14ac:dyDescent="0.3">
      <c r="A2380" s="14" t="s">
        <v>694</v>
      </c>
      <c r="B2380" s="15">
        <v>45138.376562500001</v>
      </c>
      <c r="C2380" s="21">
        <v>45138.379675925928</v>
      </c>
      <c r="D2380" s="18" t="s">
        <v>13</v>
      </c>
      <c r="E2380" s="18" t="s">
        <v>19</v>
      </c>
      <c r="F2380" s="18" t="s">
        <v>24</v>
      </c>
      <c r="G2380" s="18" t="s">
        <v>77</v>
      </c>
      <c r="H2380" s="80"/>
      <c r="I2380" s="48">
        <f>tbl_raw_data[[#This Row],[Date Actioned]]-tbl_raw_data[[#This Row],[Date Tagged]]</f>
        <v>3.1134259261307307E-3</v>
      </c>
      <c r="J2380" s="46">
        <f>HOUR(tbl_raw_data[[#This Row],[Time_taken]])*60+MINUTE(tbl_raw_data[[#This Row],[Time_taken]])+SECOND(tbl_raw_data[[#This Row],[Time_taken]])/60</f>
        <v>4.4833333333333334</v>
      </c>
      <c r="K2380" s="52">
        <f>DATE(YEAR(tbl_raw_data[[#This Row],[Date Actioned]]),MONTH(tbl_raw_data[[#This Row],[Date Actioned]]),DAY(tbl_raw_data[[#This Row],[Date Actioned]]))</f>
        <v>45138</v>
      </c>
      <c r="L2380" s="50" t="str">
        <f>UPPER(TEXT(tbl_raw_data[[#This Row],[updated_date]],"MMMM"))</f>
        <v>JULY</v>
      </c>
      <c r="M2380" s="50" t="str">
        <f>"WEEK "&amp; IF(ROUNDUP(DAY(tbl_raw_data[[#This Row],[updated_date]])/7,0)=5,4,ROUNDUP(DAY(tbl_raw_data[[#This Row],[updated_date]])/7,0))</f>
        <v>WEEK 4</v>
      </c>
      <c r="N2380" s="50" t="str">
        <f>UPPER(VLOOKUP(tbl_raw_data[[#This Row],[Analyst]],Settiings!$A$2:$B$16,2,0))</f>
        <v>QUADIR</v>
      </c>
      <c r="O2380" s="50" t="str">
        <f>TRIM(UPPER(tbl_raw_data[[#This Row],[Outcome]]))</f>
        <v>APPROVE</v>
      </c>
      <c r="P2380" s="50" t="str">
        <f>TRIM(UPPER(tbl_raw_data[[#This Row],[Queue Name]]))</f>
        <v>CONSUMER POST BUREAU</v>
      </c>
      <c r="Q2380" s="50" t="str">
        <f>IF(tbl_raw_data[[#This Row],[Time taken in min]]&lt;=Settiings!$D$2,"SLA_MET","SLA_NOT_MET")</f>
        <v>SLA_MET</v>
      </c>
      <c r="R2380" s="94"/>
    </row>
    <row r="2381" spans="1:18" x14ac:dyDescent="0.3">
      <c r="A2381" s="23" t="s">
        <v>695</v>
      </c>
      <c r="B2381" s="15">
        <v>45138.386238425926</v>
      </c>
      <c r="C2381" s="21">
        <v>45138.393078703702</v>
      </c>
      <c r="D2381" s="18" t="s">
        <v>13</v>
      </c>
      <c r="E2381" s="18" t="s">
        <v>47</v>
      </c>
      <c r="F2381" s="18" t="s">
        <v>686</v>
      </c>
      <c r="G2381" s="18" t="s">
        <v>77</v>
      </c>
      <c r="H2381" s="80"/>
      <c r="I2381" s="48">
        <f>tbl_raw_data[[#This Row],[Date Actioned]]-tbl_raw_data[[#This Row],[Date Tagged]]</f>
        <v>6.8402777760638855E-3</v>
      </c>
      <c r="J2381" s="46">
        <f>HOUR(tbl_raw_data[[#This Row],[Time_taken]])*60+MINUTE(tbl_raw_data[[#This Row],[Time_taken]])+SECOND(tbl_raw_data[[#This Row],[Time_taken]])/60</f>
        <v>9.85</v>
      </c>
      <c r="K2381" s="52">
        <f>DATE(YEAR(tbl_raw_data[[#This Row],[Date Actioned]]),MONTH(tbl_raw_data[[#This Row],[Date Actioned]]),DAY(tbl_raw_data[[#This Row],[Date Actioned]]))</f>
        <v>45138</v>
      </c>
      <c r="L2381" s="50" t="str">
        <f>UPPER(TEXT(tbl_raw_data[[#This Row],[updated_date]],"MMMM"))</f>
        <v>JULY</v>
      </c>
      <c r="M2381" s="50" t="str">
        <f>"WEEK "&amp; IF(ROUNDUP(DAY(tbl_raw_data[[#This Row],[updated_date]])/7,0)=5,4,ROUNDUP(DAY(tbl_raw_data[[#This Row],[updated_date]])/7,0))</f>
        <v>WEEK 4</v>
      </c>
      <c r="N2381" s="50" t="str">
        <f>UPPER(VLOOKUP(tbl_raw_data[[#This Row],[Analyst]],Settiings!$A$2:$B$16,2,0))</f>
        <v>FARDIN</v>
      </c>
      <c r="O2381" s="50" t="str">
        <f>TRIM(UPPER(tbl_raw_data[[#This Row],[Outcome]]))</f>
        <v>APPROVE</v>
      </c>
      <c r="P2381" s="50" t="str">
        <f>TRIM(UPPER(tbl_raw_data[[#This Row],[Queue Name]]))</f>
        <v>CONSUMER PRE BUREAU</v>
      </c>
      <c r="Q2381" s="50" t="str">
        <f>IF(tbl_raw_data[[#This Row],[Time taken in min]]&lt;=Settiings!$D$2,"SLA_MET","SLA_NOT_MET")</f>
        <v>SLA_MET</v>
      </c>
      <c r="R2381" s="94"/>
    </row>
    <row r="2382" spans="1:18" x14ac:dyDescent="0.3">
      <c r="A2382" s="20" t="s">
        <v>696</v>
      </c>
      <c r="B2382" s="9">
        <v>45138.386238425926</v>
      </c>
      <c r="C2382" s="22">
        <v>45138.393078703702</v>
      </c>
      <c r="D2382" s="12" t="s">
        <v>13</v>
      </c>
      <c r="E2382" s="12" t="s">
        <v>9</v>
      </c>
      <c r="F2382" s="12" t="s">
        <v>24</v>
      </c>
      <c r="G2382" s="12" t="s">
        <v>17</v>
      </c>
      <c r="H2382" s="81"/>
      <c r="I2382" s="48">
        <f>tbl_raw_data[[#This Row],[Date Actioned]]-tbl_raw_data[[#This Row],[Date Tagged]]</f>
        <v>6.8402777760638855E-3</v>
      </c>
      <c r="J2382" s="46">
        <f>HOUR(tbl_raw_data[[#This Row],[Time_taken]])*60+MINUTE(tbl_raw_data[[#This Row],[Time_taken]])+SECOND(tbl_raw_data[[#This Row],[Time_taken]])/60</f>
        <v>9.85</v>
      </c>
      <c r="K2382" s="52">
        <f>DATE(YEAR(tbl_raw_data[[#This Row],[Date Actioned]]),MONTH(tbl_raw_data[[#This Row],[Date Actioned]]),DAY(tbl_raw_data[[#This Row],[Date Actioned]]))</f>
        <v>45138</v>
      </c>
      <c r="L2382" s="50" t="str">
        <f>UPPER(TEXT(tbl_raw_data[[#This Row],[updated_date]],"MMMM"))</f>
        <v>JULY</v>
      </c>
      <c r="M2382" s="50" t="str">
        <f>"WEEK "&amp; IF(ROUNDUP(DAY(tbl_raw_data[[#This Row],[updated_date]])/7,0)=5,4,ROUNDUP(DAY(tbl_raw_data[[#This Row],[updated_date]])/7,0))</f>
        <v>WEEK 4</v>
      </c>
      <c r="N2382" s="50" t="str">
        <f>UPPER(VLOOKUP(tbl_raw_data[[#This Row],[Analyst]],Settiings!$A$2:$B$16,2,0))</f>
        <v>QUADIR</v>
      </c>
      <c r="O2382" s="50" t="str">
        <f>TRIM(UPPER(tbl_raw_data[[#This Row],[Outcome]]))</f>
        <v>APPROVE</v>
      </c>
      <c r="P2382" s="50" t="str">
        <f>TRIM(UPPER(tbl_raw_data[[#This Row],[Queue Name]]))</f>
        <v>CONSUMER EXISTING</v>
      </c>
      <c r="Q2382" s="50" t="str">
        <f>IF(tbl_raw_data[[#This Row],[Time taken in min]]&lt;=Settiings!$D$2,"SLA_MET","SLA_NOT_MET")</f>
        <v>SLA_MET</v>
      </c>
      <c r="R2382" s="94"/>
    </row>
    <row r="2383" spans="1:18" x14ac:dyDescent="0.3">
      <c r="A2383" s="14" t="s">
        <v>697</v>
      </c>
      <c r="B2383" s="9">
        <v>45138.388888888891</v>
      </c>
      <c r="C2383" s="22">
        <v>45138.407997685186</v>
      </c>
      <c r="D2383" s="12" t="s">
        <v>13</v>
      </c>
      <c r="E2383" s="12" t="s">
        <v>9</v>
      </c>
      <c r="F2383" s="12" t="s">
        <v>24</v>
      </c>
      <c r="G2383" s="12" t="s">
        <v>17</v>
      </c>
      <c r="H2383" s="81"/>
      <c r="I2383" s="48">
        <f>tbl_raw_data[[#This Row],[Date Actioned]]-tbl_raw_data[[#This Row],[Date Tagged]]</f>
        <v>1.9108796295768116E-2</v>
      </c>
      <c r="J2383" s="46">
        <f>HOUR(tbl_raw_data[[#This Row],[Time_taken]])*60+MINUTE(tbl_raw_data[[#This Row],[Time_taken]])+SECOND(tbl_raw_data[[#This Row],[Time_taken]])/60</f>
        <v>27.516666666666666</v>
      </c>
      <c r="K2383" s="52">
        <f>DATE(YEAR(tbl_raw_data[[#This Row],[Date Actioned]]),MONTH(tbl_raw_data[[#This Row],[Date Actioned]]),DAY(tbl_raw_data[[#This Row],[Date Actioned]]))</f>
        <v>45138</v>
      </c>
      <c r="L2383" s="50" t="str">
        <f>UPPER(TEXT(tbl_raw_data[[#This Row],[updated_date]],"MMMM"))</f>
        <v>JULY</v>
      </c>
      <c r="M2383" s="50" t="str">
        <f>"WEEK "&amp; IF(ROUNDUP(DAY(tbl_raw_data[[#This Row],[updated_date]])/7,0)=5,4,ROUNDUP(DAY(tbl_raw_data[[#This Row],[updated_date]])/7,0))</f>
        <v>WEEK 4</v>
      </c>
      <c r="N2383" s="50" t="str">
        <f>UPPER(VLOOKUP(tbl_raw_data[[#This Row],[Analyst]],Settiings!$A$2:$B$16,2,0))</f>
        <v>QUADIR</v>
      </c>
      <c r="O2383" s="50" t="str">
        <f>TRIM(UPPER(tbl_raw_data[[#This Row],[Outcome]]))</f>
        <v>APPROVE</v>
      </c>
      <c r="P2383" s="50" t="str">
        <f>TRIM(UPPER(tbl_raw_data[[#This Row],[Queue Name]]))</f>
        <v>CONSUMER EXISTING</v>
      </c>
      <c r="Q2383" s="50" t="str">
        <f>IF(tbl_raw_data[[#This Row],[Time taken in min]]&lt;=Settiings!$D$2,"SLA_MET","SLA_NOT_MET")</f>
        <v>SLA_NOT_MET</v>
      </c>
      <c r="R2383" s="94"/>
    </row>
    <row r="2384" spans="1:18" x14ac:dyDescent="0.3">
      <c r="A2384" s="20" t="s">
        <v>700</v>
      </c>
      <c r="B2384" s="15">
        <v>45138.399814814817</v>
      </c>
      <c r="C2384" s="21">
        <v>45138.406226851854</v>
      </c>
      <c r="D2384" s="18" t="s">
        <v>13</v>
      </c>
      <c r="E2384" s="18" t="s">
        <v>19</v>
      </c>
      <c r="F2384" s="18" t="s">
        <v>16</v>
      </c>
      <c r="G2384" s="18" t="s">
        <v>77</v>
      </c>
      <c r="H2384" s="80"/>
      <c r="I2384" s="48">
        <f>tbl_raw_data[[#This Row],[Date Actioned]]-tbl_raw_data[[#This Row],[Date Tagged]]</f>
        <v>6.4120370370801538E-3</v>
      </c>
      <c r="J2384" s="46">
        <f>HOUR(tbl_raw_data[[#This Row],[Time_taken]])*60+MINUTE(tbl_raw_data[[#This Row],[Time_taken]])+SECOND(tbl_raw_data[[#This Row],[Time_taken]])/60</f>
        <v>9.2333333333333325</v>
      </c>
      <c r="K2384" s="52">
        <f>DATE(YEAR(tbl_raw_data[[#This Row],[Date Actioned]]),MONTH(tbl_raw_data[[#This Row],[Date Actioned]]),DAY(tbl_raw_data[[#This Row],[Date Actioned]]))</f>
        <v>45138</v>
      </c>
      <c r="L2384" s="50" t="str">
        <f>UPPER(TEXT(tbl_raw_data[[#This Row],[updated_date]],"MMMM"))</f>
        <v>JULY</v>
      </c>
      <c r="M2384" s="50" t="str">
        <f>"WEEK "&amp; IF(ROUNDUP(DAY(tbl_raw_data[[#This Row],[updated_date]])/7,0)=5,4,ROUNDUP(DAY(tbl_raw_data[[#This Row],[updated_date]])/7,0))</f>
        <v>WEEK 4</v>
      </c>
      <c r="N2384" s="50" t="str">
        <f>UPPER(VLOOKUP(tbl_raw_data[[#This Row],[Analyst]],Settiings!$A$2:$B$16,2,0))</f>
        <v>CAMROOON</v>
      </c>
      <c r="O2384" s="50" t="str">
        <f>TRIM(UPPER(tbl_raw_data[[#This Row],[Outcome]]))</f>
        <v>APPROVE</v>
      </c>
      <c r="P2384" s="50" t="str">
        <f>TRIM(UPPER(tbl_raw_data[[#This Row],[Queue Name]]))</f>
        <v>CONSUMER POST BUREAU</v>
      </c>
      <c r="Q2384" s="50" t="str">
        <f>IF(tbl_raw_data[[#This Row],[Time taken in min]]&lt;=Settiings!$D$2,"SLA_MET","SLA_NOT_MET")</f>
        <v>SLA_MET</v>
      </c>
      <c r="R2384" s="94"/>
    </row>
    <row r="2385" spans="1:18" x14ac:dyDescent="0.3">
      <c r="A2385" s="23" t="s">
        <v>703</v>
      </c>
      <c r="B2385" s="9">
        <v>45138.406041666669</v>
      </c>
      <c r="C2385" s="24">
        <v>45138.417187500003</v>
      </c>
      <c r="D2385" s="25" t="s">
        <v>17</v>
      </c>
      <c r="E2385" s="12" t="s">
        <v>19</v>
      </c>
      <c r="F2385" s="25" t="s">
        <v>24</v>
      </c>
      <c r="G2385" s="13"/>
      <c r="H2385" s="78"/>
      <c r="I2385" s="48">
        <f>tbl_raw_data[[#This Row],[Date Actioned]]-tbl_raw_data[[#This Row],[Date Tagged]]</f>
        <v>1.1145833334012423E-2</v>
      </c>
      <c r="J2385" s="46">
        <f>HOUR(tbl_raw_data[[#This Row],[Time_taken]])*60+MINUTE(tbl_raw_data[[#This Row],[Time_taken]])+SECOND(tbl_raw_data[[#This Row],[Time_taken]])/60</f>
        <v>16.05</v>
      </c>
      <c r="K2385" s="52">
        <f>DATE(YEAR(tbl_raw_data[[#This Row],[Date Actioned]]),MONTH(tbl_raw_data[[#This Row],[Date Actioned]]),DAY(tbl_raw_data[[#This Row],[Date Actioned]]))</f>
        <v>45138</v>
      </c>
      <c r="L2385" s="50" t="str">
        <f>UPPER(TEXT(tbl_raw_data[[#This Row],[updated_date]],"MMMM"))</f>
        <v>JULY</v>
      </c>
      <c r="M2385" s="50" t="str">
        <f>"WEEK "&amp; IF(ROUNDUP(DAY(tbl_raw_data[[#This Row],[updated_date]])/7,0)=5,4,ROUNDUP(DAY(tbl_raw_data[[#This Row],[updated_date]])/7,0))</f>
        <v>WEEK 4</v>
      </c>
      <c r="N2385" s="50" t="str">
        <f>UPPER(VLOOKUP(tbl_raw_data[[#This Row],[Analyst]],Settiings!$A$2:$B$16,2,0))</f>
        <v>QUADIR</v>
      </c>
      <c r="O2385" s="50" t="str">
        <f>TRIM(UPPER(tbl_raw_data[[#This Row],[Outcome]]))</f>
        <v>APPROVE</v>
      </c>
      <c r="P2385" s="50" t="str">
        <f>TRIM(UPPER(tbl_raw_data[[#This Row],[Queue Name]]))</f>
        <v>CONSUMER POST BUREAU</v>
      </c>
      <c r="Q2385" s="50" t="str">
        <f>IF(tbl_raw_data[[#This Row],[Time taken in min]]&lt;=Settiings!$D$2,"SLA_MET","SLA_NOT_MET")</f>
        <v>SLA_MET</v>
      </c>
      <c r="R2385" s="94"/>
    </row>
    <row r="2386" spans="1:18" x14ac:dyDescent="0.3">
      <c r="A2386" s="14" t="s">
        <v>705</v>
      </c>
      <c r="B2386" s="15">
        <v>45138.407650462963</v>
      </c>
      <c r="C2386" s="16">
        <v>45138.421365740738</v>
      </c>
      <c r="D2386" s="17" t="s">
        <v>17</v>
      </c>
      <c r="E2386" s="18" t="s">
        <v>9</v>
      </c>
      <c r="F2386" s="17" t="s">
        <v>24</v>
      </c>
      <c r="G2386" s="19"/>
      <c r="H2386" s="79"/>
      <c r="I2386" s="48">
        <f>tbl_raw_data[[#This Row],[Date Actioned]]-tbl_raw_data[[#This Row],[Date Tagged]]</f>
        <v>1.3715277775190771E-2</v>
      </c>
      <c r="J2386" s="46">
        <f>HOUR(tbl_raw_data[[#This Row],[Time_taken]])*60+MINUTE(tbl_raw_data[[#This Row],[Time_taken]])+SECOND(tbl_raw_data[[#This Row],[Time_taken]])/60</f>
        <v>19.75</v>
      </c>
      <c r="K2386" s="52">
        <f>DATE(YEAR(tbl_raw_data[[#This Row],[Date Actioned]]),MONTH(tbl_raw_data[[#This Row],[Date Actioned]]),DAY(tbl_raw_data[[#This Row],[Date Actioned]]))</f>
        <v>45138</v>
      </c>
      <c r="L2386" s="50" t="str">
        <f>UPPER(TEXT(tbl_raw_data[[#This Row],[updated_date]],"MMMM"))</f>
        <v>JULY</v>
      </c>
      <c r="M2386" s="50" t="str">
        <f>"WEEK "&amp; IF(ROUNDUP(DAY(tbl_raw_data[[#This Row],[updated_date]])/7,0)=5,4,ROUNDUP(DAY(tbl_raw_data[[#This Row],[updated_date]])/7,0))</f>
        <v>WEEK 4</v>
      </c>
      <c r="N2386" s="50" t="str">
        <f>UPPER(VLOOKUP(tbl_raw_data[[#This Row],[Analyst]],Settiings!$A$2:$B$16,2,0))</f>
        <v>QUADIR</v>
      </c>
      <c r="O2386" s="50" t="str">
        <f>TRIM(UPPER(tbl_raw_data[[#This Row],[Outcome]]))</f>
        <v>APPROVE</v>
      </c>
      <c r="P2386" s="50" t="str">
        <f>TRIM(UPPER(tbl_raw_data[[#This Row],[Queue Name]]))</f>
        <v>CONSUMER EXISTING</v>
      </c>
      <c r="Q2386" s="50" t="str">
        <f>IF(tbl_raw_data[[#This Row],[Time taken in min]]&lt;=Settiings!$D$2,"SLA_MET","SLA_NOT_MET")</f>
        <v>SLA_MET</v>
      </c>
      <c r="R2386" s="94"/>
    </row>
    <row r="2387" spans="1:18" x14ac:dyDescent="0.3">
      <c r="A2387" s="20" t="s">
        <v>706</v>
      </c>
      <c r="B2387" s="9">
        <v>45138.407789351855</v>
      </c>
      <c r="C2387" s="24">
        <v>45138.423703703702</v>
      </c>
      <c r="D2387" s="25" t="s">
        <v>17</v>
      </c>
      <c r="E2387" s="12" t="s">
        <v>9</v>
      </c>
      <c r="F2387" s="25" t="s">
        <v>686</v>
      </c>
      <c r="G2387" s="13"/>
      <c r="H2387" s="78"/>
      <c r="I2387" s="48">
        <f>tbl_raw_data[[#This Row],[Date Actioned]]-tbl_raw_data[[#This Row],[Date Tagged]]</f>
        <v>1.5914351846731734E-2</v>
      </c>
      <c r="J2387" s="46">
        <f>HOUR(tbl_raw_data[[#This Row],[Time_taken]])*60+MINUTE(tbl_raw_data[[#This Row],[Time_taken]])+SECOND(tbl_raw_data[[#This Row],[Time_taken]])/60</f>
        <v>22.916666666666668</v>
      </c>
      <c r="K2387" s="52">
        <f>DATE(YEAR(tbl_raw_data[[#This Row],[Date Actioned]]),MONTH(tbl_raw_data[[#This Row],[Date Actioned]]),DAY(tbl_raw_data[[#This Row],[Date Actioned]]))</f>
        <v>45138</v>
      </c>
      <c r="L2387" s="50" t="str">
        <f>UPPER(TEXT(tbl_raw_data[[#This Row],[updated_date]],"MMMM"))</f>
        <v>JULY</v>
      </c>
      <c r="M2387" s="50" t="str">
        <f>"WEEK "&amp; IF(ROUNDUP(DAY(tbl_raw_data[[#This Row],[updated_date]])/7,0)=5,4,ROUNDUP(DAY(tbl_raw_data[[#This Row],[updated_date]])/7,0))</f>
        <v>WEEK 4</v>
      </c>
      <c r="N2387" s="50" t="str">
        <f>UPPER(VLOOKUP(tbl_raw_data[[#This Row],[Analyst]],Settiings!$A$2:$B$16,2,0))</f>
        <v>FARDIN</v>
      </c>
      <c r="O2387" s="50" t="str">
        <f>TRIM(UPPER(tbl_raw_data[[#This Row],[Outcome]]))</f>
        <v>APPROVE</v>
      </c>
      <c r="P2387" s="50" t="str">
        <f>TRIM(UPPER(tbl_raw_data[[#This Row],[Queue Name]]))</f>
        <v>CONSUMER EXISTING</v>
      </c>
      <c r="Q2387" s="50" t="str">
        <f>IF(tbl_raw_data[[#This Row],[Time taken in min]]&lt;=Settiings!$D$2,"SLA_MET","SLA_NOT_MET")</f>
        <v>SLA_NOT_MET</v>
      </c>
      <c r="R2387" s="94"/>
    </row>
    <row r="2388" spans="1:18" x14ac:dyDescent="0.3">
      <c r="A2388" s="23" t="s">
        <v>707</v>
      </c>
      <c r="B2388" s="15">
        <v>45138.408993055556</v>
      </c>
      <c r="C2388" s="16">
        <v>45138.42659722222</v>
      </c>
      <c r="D2388" s="17" t="s">
        <v>17</v>
      </c>
      <c r="E2388" s="18" t="s">
        <v>9</v>
      </c>
      <c r="F2388" s="17" t="s">
        <v>24</v>
      </c>
      <c r="G2388" s="19"/>
      <c r="H2388" s="79"/>
      <c r="I2388" s="48">
        <f>tbl_raw_data[[#This Row],[Date Actioned]]-tbl_raw_data[[#This Row],[Date Tagged]]</f>
        <v>1.7604166663659271E-2</v>
      </c>
      <c r="J2388" s="46">
        <f>HOUR(tbl_raw_data[[#This Row],[Time_taken]])*60+MINUTE(tbl_raw_data[[#This Row],[Time_taken]])+SECOND(tbl_raw_data[[#This Row],[Time_taken]])/60</f>
        <v>25.35</v>
      </c>
      <c r="K2388" s="52">
        <f>DATE(YEAR(tbl_raw_data[[#This Row],[Date Actioned]]),MONTH(tbl_raw_data[[#This Row],[Date Actioned]]),DAY(tbl_raw_data[[#This Row],[Date Actioned]]))</f>
        <v>45138</v>
      </c>
      <c r="L2388" s="50" t="str">
        <f>UPPER(TEXT(tbl_raw_data[[#This Row],[updated_date]],"MMMM"))</f>
        <v>JULY</v>
      </c>
      <c r="M2388" s="50" t="str">
        <f>"WEEK "&amp; IF(ROUNDUP(DAY(tbl_raw_data[[#This Row],[updated_date]])/7,0)=5,4,ROUNDUP(DAY(tbl_raw_data[[#This Row],[updated_date]])/7,0))</f>
        <v>WEEK 4</v>
      </c>
      <c r="N2388" s="50" t="str">
        <f>UPPER(VLOOKUP(tbl_raw_data[[#This Row],[Analyst]],Settiings!$A$2:$B$16,2,0))</f>
        <v>QUADIR</v>
      </c>
      <c r="O2388" s="50" t="str">
        <f>TRIM(UPPER(tbl_raw_data[[#This Row],[Outcome]]))</f>
        <v>APPROVE</v>
      </c>
      <c r="P2388" s="50" t="str">
        <f>TRIM(UPPER(tbl_raw_data[[#This Row],[Queue Name]]))</f>
        <v>CONSUMER EXISTING</v>
      </c>
      <c r="Q2388" s="50" t="str">
        <f>IF(tbl_raw_data[[#This Row],[Time taken in min]]&lt;=Settiings!$D$2,"SLA_MET","SLA_NOT_MET")</f>
        <v>SLA_NOT_MET</v>
      </c>
      <c r="R2388" s="94"/>
    </row>
    <row r="2389" spans="1:18" x14ac:dyDescent="0.3">
      <c r="A2389" s="14" t="s">
        <v>708</v>
      </c>
      <c r="B2389" s="9">
        <v>45138.409074074072</v>
      </c>
      <c r="C2389" s="24">
        <v>45138.4297337963</v>
      </c>
      <c r="D2389" s="25" t="s">
        <v>17</v>
      </c>
      <c r="E2389" s="12" t="s">
        <v>9</v>
      </c>
      <c r="F2389" s="25" t="s">
        <v>686</v>
      </c>
      <c r="G2389" s="13"/>
      <c r="H2389" s="78"/>
      <c r="I2389" s="48">
        <f>tbl_raw_data[[#This Row],[Date Actioned]]-tbl_raw_data[[#This Row],[Date Tagged]]</f>
        <v>2.0659722227719612E-2</v>
      </c>
      <c r="J2389" s="46">
        <f>HOUR(tbl_raw_data[[#This Row],[Time_taken]])*60+MINUTE(tbl_raw_data[[#This Row],[Time_taken]])+SECOND(tbl_raw_data[[#This Row],[Time_taken]])/60</f>
        <v>29.75</v>
      </c>
      <c r="K2389" s="52">
        <f>DATE(YEAR(tbl_raw_data[[#This Row],[Date Actioned]]),MONTH(tbl_raw_data[[#This Row],[Date Actioned]]),DAY(tbl_raw_data[[#This Row],[Date Actioned]]))</f>
        <v>45138</v>
      </c>
      <c r="L2389" s="50" t="str">
        <f>UPPER(TEXT(tbl_raw_data[[#This Row],[updated_date]],"MMMM"))</f>
        <v>JULY</v>
      </c>
      <c r="M2389" s="50" t="str">
        <f>"WEEK "&amp; IF(ROUNDUP(DAY(tbl_raw_data[[#This Row],[updated_date]])/7,0)=5,4,ROUNDUP(DAY(tbl_raw_data[[#This Row],[updated_date]])/7,0))</f>
        <v>WEEK 4</v>
      </c>
      <c r="N2389" s="50" t="str">
        <f>UPPER(VLOOKUP(tbl_raw_data[[#This Row],[Analyst]],Settiings!$A$2:$B$16,2,0))</f>
        <v>FARDIN</v>
      </c>
      <c r="O2389" s="50" t="str">
        <f>TRIM(UPPER(tbl_raw_data[[#This Row],[Outcome]]))</f>
        <v>APPROVE</v>
      </c>
      <c r="P2389" s="50" t="str">
        <f>TRIM(UPPER(tbl_raw_data[[#This Row],[Queue Name]]))</f>
        <v>CONSUMER EXISTING</v>
      </c>
      <c r="Q2389" s="50" t="str">
        <f>IF(tbl_raw_data[[#This Row],[Time taken in min]]&lt;=Settiings!$D$2,"SLA_MET","SLA_NOT_MET")</f>
        <v>SLA_NOT_MET</v>
      </c>
      <c r="R2389" s="94"/>
    </row>
    <row r="2390" spans="1:18" x14ac:dyDescent="0.3">
      <c r="A2390" s="20" t="s">
        <v>710</v>
      </c>
      <c r="B2390" s="15">
        <v>45138.412569444445</v>
      </c>
      <c r="C2390" s="21">
        <v>45138.416307870371</v>
      </c>
      <c r="D2390" s="18" t="s">
        <v>13</v>
      </c>
      <c r="E2390" s="18" t="s">
        <v>47</v>
      </c>
      <c r="F2390" s="18" t="s">
        <v>16</v>
      </c>
      <c r="G2390" s="18" t="s">
        <v>41</v>
      </c>
      <c r="H2390" s="80"/>
      <c r="I2390" s="48">
        <f>tbl_raw_data[[#This Row],[Date Actioned]]-tbl_raw_data[[#This Row],[Date Tagged]]</f>
        <v>3.7384259267128073E-3</v>
      </c>
      <c r="J2390" s="46">
        <f>HOUR(tbl_raw_data[[#This Row],[Time_taken]])*60+MINUTE(tbl_raw_data[[#This Row],[Time_taken]])+SECOND(tbl_raw_data[[#This Row],[Time_taken]])/60</f>
        <v>5.3833333333333337</v>
      </c>
      <c r="K2390" s="52">
        <f>DATE(YEAR(tbl_raw_data[[#This Row],[Date Actioned]]),MONTH(tbl_raw_data[[#This Row],[Date Actioned]]),DAY(tbl_raw_data[[#This Row],[Date Actioned]]))</f>
        <v>45138</v>
      </c>
      <c r="L2390" s="50" t="str">
        <f>UPPER(TEXT(tbl_raw_data[[#This Row],[updated_date]],"MMMM"))</f>
        <v>JULY</v>
      </c>
      <c r="M2390" s="50" t="str">
        <f>"WEEK "&amp; IF(ROUNDUP(DAY(tbl_raw_data[[#This Row],[updated_date]])/7,0)=5,4,ROUNDUP(DAY(tbl_raw_data[[#This Row],[updated_date]])/7,0))</f>
        <v>WEEK 4</v>
      </c>
      <c r="N2390" s="50" t="str">
        <f>UPPER(VLOOKUP(tbl_raw_data[[#This Row],[Analyst]],Settiings!$A$2:$B$16,2,0))</f>
        <v>CAMROOON</v>
      </c>
      <c r="O2390" s="50" t="str">
        <f>TRIM(UPPER(tbl_raw_data[[#This Row],[Outcome]]))</f>
        <v>APPROVE</v>
      </c>
      <c r="P2390" s="50" t="str">
        <f>TRIM(UPPER(tbl_raw_data[[#This Row],[Queue Name]]))</f>
        <v>CONSUMER PRE BUREAU</v>
      </c>
      <c r="Q2390" s="50" t="str">
        <f>IF(tbl_raw_data[[#This Row],[Time taken in min]]&lt;=Settiings!$D$2,"SLA_MET","SLA_NOT_MET")</f>
        <v>SLA_MET</v>
      </c>
      <c r="R2390" s="94"/>
    </row>
    <row r="2391" spans="1:18" x14ac:dyDescent="0.3">
      <c r="A2391" s="23" t="s">
        <v>715</v>
      </c>
      <c r="B2391" s="9">
        <v>45138.438344907408</v>
      </c>
      <c r="C2391" s="24">
        <v>45138.445775462962</v>
      </c>
      <c r="D2391" s="25" t="s">
        <v>17</v>
      </c>
      <c r="E2391" s="12" t="s">
        <v>19</v>
      </c>
      <c r="F2391" s="25" t="s">
        <v>686</v>
      </c>
      <c r="G2391" s="13"/>
      <c r="H2391" s="78"/>
      <c r="I2391" s="48">
        <f>tbl_raw_data[[#This Row],[Date Actioned]]-tbl_raw_data[[#This Row],[Date Tagged]]</f>
        <v>7.4305555535829626E-3</v>
      </c>
      <c r="J2391" s="46">
        <f>HOUR(tbl_raw_data[[#This Row],[Time_taken]])*60+MINUTE(tbl_raw_data[[#This Row],[Time_taken]])+SECOND(tbl_raw_data[[#This Row],[Time_taken]])/60</f>
        <v>10.7</v>
      </c>
      <c r="K2391" s="52">
        <f>DATE(YEAR(tbl_raw_data[[#This Row],[Date Actioned]]),MONTH(tbl_raw_data[[#This Row],[Date Actioned]]),DAY(tbl_raw_data[[#This Row],[Date Actioned]]))</f>
        <v>45138</v>
      </c>
      <c r="L2391" s="50" t="str">
        <f>UPPER(TEXT(tbl_raw_data[[#This Row],[updated_date]],"MMMM"))</f>
        <v>JULY</v>
      </c>
      <c r="M2391" s="50" t="str">
        <f>"WEEK "&amp; IF(ROUNDUP(DAY(tbl_raw_data[[#This Row],[updated_date]])/7,0)=5,4,ROUNDUP(DAY(tbl_raw_data[[#This Row],[updated_date]])/7,0))</f>
        <v>WEEK 4</v>
      </c>
      <c r="N2391" s="50" t="str">
        <f>UPPER(VLOOKUP(tbl_raw_data[[#This Row],[Analyst]],Settiings!$A$2:$B$16,2,0))</f>
        <v>FARDIN</v>
      </c>
      <c r="O2391" s="50" t="str">
        <f>TRIM(UPPER(tbl_raw_data[[#This Row],[Outcome]]))</f>
        <v>APPROVE</v>
      </c>
      <c r="P2391" s="50" t="str">
        <f>TRIM(UPPER(tbl_raw_data[[#This Row],[Queue Name]]))</f>
        <v>CONSUMER POST BUREAU</v>
      </c>
      <c r="Q2391" s="50" t="str">
        <f>IF(tbl_raw_data[[#This Row],[Time taken in min]]&lt;=Settiings!$D$2,"SLA_MET","SLA_NOT_MET")</f>
        <v>SLA_MET</v>
      </c>
      <c r="R2391" s="94"/>
    </row>
    <row r="2392" spans="1:18" x14ac:dyDescent="0.3">
      <c r="A2392" s="14" t="s">
        <v>716</v>
      </c>
      <c r="B2392" s="15">
        <v>45138.438935185186</v>
      </c>
      <c r="C2392" s="21">
        <v>45138.443402777775</v>
      </c>
      <c r="D2392" s="18" t="s">
        <v>13</v>
      </c>
      <c r="E2392" s="18" t="s">
        <v>47</v>
      </c>
      <c r="F2392" s="18" t="s">
        <v>43</v>
      </c>
      <c r="G2392" s="18" t="s">
        <v>77</v>
      </c>
      <c r="H2392" s="80"/>
      <c r="I2392" s="48">
        <f>tbl_raw_data[[#This Row],[Date Actioned]]-tbl_raw_data[[#This Row],[Date Tagged]]</f>
        <v>4.4675925892079249E-3</v>
      </c>
      <c r="J2392" s="46">
        <f>HOUR(tbl_raw_data[[#This Row],[Time_taken]])*60+MINUTE(tbl_raw_data[[#This Row],[Time_taken]])+SECOND(tbl_raw_data[[#This Row],[Time_taken]])/60</f>
        <v>6.4333333333333336</v>
      </c>
      <c r="K2392" s="52">
        <f>DATE(YEAR(tbl_raw_data[[#This Row],[Date Actioned]]),MONTH(tbl_raw_data[[#This Row],[Date Actioned]]),DAY(tbl_raw_data[[#This Row],[Date Actioned]]))</f>
        <v>45138</v>
      </c>
      <c r="L2392" s="50" t="str">
        <f>UPPER(TEXT(tbl_raw_data[[#This Row],[updated_date]],"MMMM"))</f>
        <v>JULY</v>
      </c>
      <c r="M2392" s="50" t="str">
        <f>"WEEK "&amp; IF(ROUNDUP(DAY(tbl_raw_data[[#This Row],[updated_date]])/7,0)=5,4,ROUNDUP(DAY(tbl_raw_data[[#This Row],[updated_date]])/7,0))</f>
        <v>WEEK 4</v>
      </c>
      <c r="N2392" s="50" t="str">
        <f>UPPER(VLOOKUP(tbl_raw_data[[#This Row],[Analyst]],Settiings!$A$2:$B$16,2,0))</f>
        <v>MERCEDES</v>
      </c>
      <c r="O2392" s="50" t="str">
        <f>TRIM(UPPER(tbl_raw_data[[#This Row],[Outcome]]))</f>
        <v>APPROVE</v>
      </c>
      <c r="P2392" s="50" t="str">
        <f>TRIM(UPPER(tbl_raw_data[[#This Row],[Queue Name]]))</f>
        <v>CONSUMER PRE BUREAU</v>
      </c>
      <c r="Q2392" s="50" t="str">
        <f>IF(tbl_raw_data[[#This Row],[Time taken in min]]&lt;=Settiings!$D$2,"SLA_MET","SLA_NOT_MET")</f>
        <v>SLA_MET</v>
      </c>
      <c r="R2392" s="94"/>
    </row>
    <row r="2393" spans="1:18" x14ac:dyDescent="0.3">
      <c r="A2393" s="20" t="s">
        <v>717</v>
      </c>
      <c r="B2393" s="9">
        <v>45138.439074074071</v>
      </c>
      <c r="C2393" s="22">
        <v>45138.452118055553</v>
      </c>
      <c r="D2393" s="12" t="s">
        <v>13</v>
      </c>
      <c r="E2393" s="12" t="s">
        <v>19</v>
      </c>
      <c r="F2393" s="12" t="s">
        <v>16</v>
      </c>
      <c r="G2393" s="12" t="s">
        <v>718</v>
      </c>
      <c r="H2393" s="81"/>
      <c r="I2393" s="48">
        <f>tbl_raw_data[[#This Row],[Date Actioned]]-tbl_raw_data[[#This Row],[Date Tagged]]</f>
        <v>1.3043981482042E-2</v>
      </c>
      <c r="J2393" s="46">
        <f>HOUR(tbl_raw_data[[#This Row],[Time_taken]])*60+MINUTE(tbl_raw_data[[#This Row],[Time_taken]])+SECOND(tbl_raw_data[[#This Row],[Time_taken]])/60</f>
        <v>18.783333333333335</v>
      </c>
      <c r="K2393" s="52">
        <f>DATE(YEAR(tbl_raw_data[[#This Row],[Date Actioned]]),MONTH(tbl_raw_data[[#This Row],[Date Actioned]]),DAY(tbl_raw_data[[#This Row],[Date Actioned]]))</f>
        <v>45138</v>
      </c>
      <c r="L2393" s="50" t="str">
        <f>UPPER(TEXT(tbl_raw_data[[#This Row],[updated_date]],"MMMM"))</f>
        <v>JULY</v>
      </c>
      <c r="M2393" s="50" t="str">
        <f>"WEEK "&amp; IF(ROUNDUP(DAY(tbl_raw_data[[#This Row],[updated_date]])/7,0)=5,4,ROUNDUP(DAY(tbl_raw_data[[#This Row],[updated_date]])/7,0))</f>
        <v>WEEK 4</v>
      </c>
      <c r="N2393" s="50" t="str">
        <f>UPPER(VLOOKUP(tbl_raw_data[[#This Row],[Analyst]],Settiings!$A$2:$B$16,2,0))</f>
        <v>CAMROOON</v>
      </c>
      <c r="O2393" s="50" t="str">
        <f>TRIM(UPPER(tbl_raw_data[[#This Row],[Outcome]]))</f>
        <v>APPROVE</v>
      </c>
      <c r="P2393" s="50" t="str">
        <f>TRIM(UPPER(tbl_raw_data[[#This Row],[Queue Name]]))</f>
        <v>CONSUMER POST BUREAU</v>
      </c>
      <c r="Q2393" s="50" t="str">
        <f>IF(tbl_raw_data[[#This Row],[Time taken in min]]&lt;=Settiings!$D$2,"SLA_MET","SLA_NOT_MET")</f>
        <v>SLA_MET</v>
      </c>
      <c r="R2393" s="94"/>
    </row>
    <row r="2394" spans="1:18" x14ac:dyDescent="0.3">
      <c r="A2394" s="23" t="s">
        <v>720</v>
      </c>
      <c r="B2394" s="15">
        <v>45138.444953703707</v>
      </c>
      <c r="C2394" s="21">
        <v>45138.450972222221</v>
      </c>
      <c r="D2394" s="18" t="s">
        <v>13</v>
      </c>
      <c r="E2394" s="18" t="s">
        <v>47</v>
      </c>
      <c r="F2394" s="18" t="s">
        <v>50</v>
      </c>
      <c r="G2394" s="18" t="s">
        <v>721</v>
      </c>
      <c r="H2394" s="80"/>
      <c r="I2394" s="48">
        <f>tbl_raw_data[[#This Row],[Date Actioned]]-tbl_raw_data[[#This Row],[Date Tagged]]</f>
        <v>6.018518513883464E-3</v>
      </c>
      <c r="J2394" s="46">
        <f>HOUR(tbl_raw_data[[#This Row],[Time_taken]])*60+MINUTE(tbl_raw_data[[#This Row],[Time_taken]])+SECOND(tbl_raw_data[[#This Row],[Time_taken]])/60</f>
        <v>8.6666666666666661</v>
      </c>
      <c r="K2394" s="52">
        <f>DATE(YEAR(tbl_raw_data[[#This Row],[Date Actioned]]),MONTH(tbl_raw_data[[#This Row],[Date Actioned]]),DAY(tbl_raw_data[[#This Row],[Date Actioned]]))</f>
        <v>45138</v>
      </c>
      <c r="L2394" s="50" t="str">
        <f>UPPER(TEXT(tbl_raw_data[[#This Row],[updated_date]],"MMMM"))</f>
        <v>JULY</v>
      </c>
      <c r="M2394" s="50" t="str">
        <f>"WEEK "&amp; IF(ROUNDUP(DAY(tbl_raw_data[[#This Row],[updated_date]])/7,0)=5,4,ROUNDUP(DAY(tbl_raw_data[[#This Row],[updated_date]])/7,0))</f>
        <v>WEEK 4</v>
      </c>
      <c r="N2394" s="50" t="str">
        <f>UPPER(VLOOKUP(tbl_raw_data[[#This Row],[Analyst]],Settiings!$A$2:$B$16,2,0))</f>
        <v>SHAHID</v>
      </c>
      <c r="O2394" s="50" t="str">
        <f>TRIM(UPPER(tbl_raw_data[[#This Row],[Outcome]]))</f>
        <v>APPROVE</v>
      </c>
      <c r="P2394" s="50" t="str">
        <f>TRIM(UPPER(tbl_raw_data[[#This Row],[Queue Name]]))</f>
        <v>CONSUMER PRE BUREAU</v>
      </c>
      <c r="Q2394" s="50" t="str">
        <f>IF(tbl_raw_data[[#This Row],[Time taken in min]]&lt;=Settiings!$D$2,"SLA_MET","SLA_NOT_MET")</f>
        <v>SLA_MET</v>
      </c>
      <c r="R2394" s="94"/>
    </row>
    <row r="2395" spans="1:18" x14ac:dyDescent="0.3">
      <c r="A2395" s="14" t="s">
        <v>722</v>
      </c>
      <c r="B2395" s="9">
        <v>45138.447951388887</v>
      </c>
      <c r="C2395" s="22">
        <v>45138.451932870368</v>
      </c>
      <c r="D2395" s="12" t="s">
        <v>13</v>
      </c>
      <c r="E2395" s="12" t="s">
        <v>9</v>
      </c>
      <c r="F2395" s="12" t="s">
        <v>43</v>
      </c>
      <c r="G2395" s="12" t="s">
        <v>17</v>
      </c>
      <c r="H2395" s="81"/>
      <c r="I2395" s="48">
        <f>tbl_raw_data[[#This Row],[Date Actioned]]-tbl_raw_data[[#This Row],[Date Tagged]]</f>
        <v>3.9814814808778465E-3</v>
      </c>
      <c r="J2395" s="46">
        <f>HOUR(tbl_raw_data[[#This Row],[Time_taken]])*60+MINUTE(tbl_raw_data[[#This Row],[Time_taken]])+SECOND(tbl_raw_data[[#This Row],[Time_taken]])/60</f>
        <v>5.7333333333333334</v>
      </c>
      <c r="K2395" s="52">
        <f>DATE(YEAR(tbl_raw_data[[#This Row],[Date Actioned]]),MONTH(tbl_raw_data[[#This Row],[Date Actioned]]),DAY(tbl_raw_data[[#This Row],[Date Actioned]]))</f>
        <v>45138</v>
      </c>
      <c r="L2395" s="50" t="str">
        <f>UPPER(TEXT(tbl_raw_data[[#This Row],[updated_date]],"MMMM"))</f>
        <v>JULY</v>
      </c>
      <c r="M2395" s="50" t="str">
        <f>"WEEK "&amp; IF(ROUNDUP(DAY(tbl_raw_data[[#This Row],[updated_date]])/7,0)=5,4,ROUNDUP(DAY(tbl_raw_data[[#This Row],[updated_date]])/7,0))</f>
        <v>WEEK 4</v>
      </c>
      <c r="N2395" s="50" t="str">
        <f>UPPER(VLOOKUP(tbl_raw_data[[#This Row],[Analyst]],Settiings!$A$2:$B$16,2,0))</f>
        <v>MERCEDES</v>
      </c>
      <c r="O2395" s="50" t="str">
        <f>TRIM(UPPER(tbl_raw_data[[#This Row],[Outcome]]))</f>
        <v>APPROVE</v>
      </c>
      <c r="P2395" s="50" t="str">
        <f>TRIM(UPPER(tbl_raw_data[[#This Row],[Queue Name]]))</f>
        <v>CONSUMER EXISTING</v>
      </c>
      <c r="Q2395" s="50" t="str">
        <f>IF(tbl_raw_data[[#This Row],[Time taken in min]]&lt;=Settiings!$D$2,"SLA_MET","SLA_NOT_MET")</f>
        <v>SLA_MET</v>
      </c>
      <c r="R2395" s="94"/>
    </row>
    <row r="2396" spans="1:18" x14ac:dyDescent="0.3">
      <c r="A2396" s="20" t="s">
        <v>726</v>
      </c>
      <c r="B2396" s="15">
        <v>45138.452731481484</v>
      </c>
      <c r="C2396" s="21">
        <v>45138.458101851851</v>
      </c>
      <c r="D2396" s="18" t="s">
        <v>13</v>
      </c>
      <c r="E2396" s="18" t="s">
        <v>9</v>
      </c>
      <c r="F2396" s="18" t="s">
        <v>50</v>
      </c>
      <c r="G2396" s="18" t="s">
        <v>727</v>
      </c>
      <c r="H2396" s="80"/>
      <c r="I2396" s="48">
        <f>tbl_raw_data[[#This Row],[Date Actioned]]-tbl_raw_data[[#This Row],[Date Tagged]]</f>
        <v>5.3703703670180403E-3</v>
      </c>
      <c r="J2396" s="46">
        <f>HOUR(tbl_raw_data[[#This Row],[Time_taken]])*60+MINUTE(tbl_raw_data[[#This Row],[Time_taken]])+SECOND(tbl_raw_data[[#This Row],[Time_taken]])/60</f>
        <v>7.7333333333333334</v>
      </c>
      <c r="K2396" s="52">
        <f>DATE(YEAR(tbl_raw_data[[#This Row],[Date Actioned]]),MONTH(tbl_raw_data[[#This Row],[Date Actioned]]),DAY(tbl_raw_data[[#This Row],[Date Actioned]]))</f>
        <v>45138</v>
      </c>
      <c r="L2396" s="50" t="str">
        <f>UPPER(TEXT(tbl_raw_data[[#This Row],[updated_date]],"MMMM"))</f>
        <v>JULY</v>
      </c>
      <c r="M2396" s="50" t="str">
        <f>"WEEK "&amp; IF(ROUNDUP(DAY(tbl_raw_data[[#This Row],[updated_date]])/7,0)=5,4,ROUNDUP(DAY(tbl_raw_data[[#This Row],[updated_date]])/7,0))</f>
        <v>WEEK 4</v>
      </c>
      <c r="N2396" s="50" t="str">
        <f>UPPER(VLOOKUP(tbl_raw_data[[#This Row],[Analyst]],Settiings!$A$2:$B$16,2,0))</f>
        <v>SHAHID</v>
      </c>
      <c r="O2396" s="50" t="str">
        <f>TRIM(UPPER(tbl_raw_data[[#This Row],[Outcome]]))</f>
        <v>APPROVE</v>
      </c>
      <c r="P2396" s="50" t="str">
        <f>TRIM(UPPER(tbl_raw_data[[#This Row],[Queue Name]]))</f>
        <v>CONSUMER EXISTING</v>
      </c>
      <c r="Q2396" s="50" t="str">
        <f>IF(tbl_raw_data[[#This Row],[Time taken in min]]&lt;=Settiings!$D$2,"SLA_MET","SLA_NOT_MET")</f>
        <v>SLA_MET</v>
      </c>
      <c r="R2396" s="94"/>
    </row>
    <row r="2397" spans="1:18" x14ac:dyDescent="0.3">
      <c r="A2397" s="23" t="s">
        <v>728</v>
      </c>
      <c r="B2397" s="9">
        <v>45138.455567129633</v>
      </c>
      <c r="C2397" s="24">
        <v>45138.45758101852</v>
      </c>
      <c r="D2397" s="25" t="s">
        <v>17</v>
      </c>
      <c r="E2397" s="12" t="s">
        <v>9</v>
      </c>
      <c r="F2397" s="25" t="s">
        <v>24</v>
      </c>
      <c r="G2397" s="13"/>
      <c r="H2397" s="78"/>
      <c r="I2397" s="48">
        <f>tbl_raw_data[[#This Row],[Date Actioned]]-tbl_raw_data[[#This Row],[Date Tagged]]</f>
        <v>2.0138888867222704E-3</v>
      </c>
      <c r="J2397" s="46">
        <f>HOUR(tbl_raw_data[[#This Row],[Time_taken]])*60+MINUTE(tbl_raw_data[[#This Row],[Time_taken]])+SECOND(tbl_raw_data[[#This Row],[Time_taken]])/60</f>
        <v>2.9</v>
      </c>
      <c r="K2397" s="52">
        <f>DATE(YEAR(tbl_raw_data[[#This Row],[Date Actioned]]),MONTH(tbl_raw_data[[#This Row],[Date Actioned]]),DAY(tbl_raw_data[[#This Row],[Date Actioned]]))</f>
        <v>45138</v>
      </c>
      <c r="L2397" s="50" t="str">
        <f>UPPER(TEXT(tbl_raw_data[[#This Row],[updated_date]],"MMMM"))</f>
        <v>JULY</v>
      </c>
      <c r="M2397" s="50" t="str">
        <f>"WEEK "&amp; IF(ROUNDUP(DAY(tbl_raw_data[[#This Row],[updated_date]])/7,0)=5,4,ROUNDUP(DAY(tbl_raw_data[[#This Row],[updated_date]])/7,0))</f>
        <v>WEEK 4</v>
      </c>
      <c r="N2397" s="50" t="str">
        <f>UPPER(VLOOKUP(tbl_raw_data[[#This Row],[Analyst]],Settiings!$A$2:$B$16,2,0))</f>
        <v>QUADIR</v>
      </c>
      <c r="O2397" s="50" t="str">
        <f>TRIM(UPPER(tbl_raw_data[[#This Row],[Outcome]]))</f>
        <v>APPROVE</v>
      </c>
      <c r="P2397" s="50" t="str">
        <f>TRIM(UPPER(tbl_raw_data[[#This Row],[Queue Name]]))</f>
        <v>CONSUMER EXISTING</v>
      </c>
      <c r="Q2397" s="50" t="str">
        <f>IF(tbl_raw_data[[#This Row],[Time taken in min]]&lt;=Settiings!$D$2,"SLA_MET","SLA_NOT_MET")</f>
        <v>SLA_MET</v>
      </c>
      <c r="R2397" s="94"/>
    </row>
    <row r="2398" spans="1:18" x14ac:dyDescent="0.3">
      <c r="A2398" s="14" t="s">
        <v>729</v>
      </c>
      <c r="B2398" s="15">
        <v>45138.460625</v>
      </c>
      <c r="C2398" s="21">
        <v>45138.468553240738</v>
      </c>
      <c r="D2398" s="18" t="s">
        <v>13</v>
      </c>
      <c r="E2398" s="18" t="s">
        <v>9</v>
      </c>
      <c r="F2398" s="18" t="s">
        <v>43</v>
      </c>
      <c r="G2398" s="18" t="s">
        <v>17</v>
      </c>
      <c r="H2398" s="80"/>
      <c r="I2398" s="48">
        <f>tbl_raw_data[[#This Row],[Date Actioned]]-tbl_raw_data[[#This Row],[Date Tagged]]</f>
        <v>7.9282407386926934E-3</v>
      </c>
      <c r="J2398" s="46">
        <f>HOUR(tbl_raw_data[[#This Row],[Time_taken]])*60+MINUTE(tbl_raw_data[[#This Row],[Time_taken]])+SECOND(tbl_raw_data[[#This Row],[Time_taken]])/60</f>
        <v>11.416666666666666</v>
      </c>
      <c r="K2398" s="52">
        <f>DATE(YEAR(tbl_raw_data[[#This Row],[Date Actioned]]),MONTH(tbl_raw_data[[#This Row],[Date Actioned]]),DAY(tbl_raw_data[[#This Row],[Date Actioned]]))</f>
        <v>45138</v>
      </c>
      <c r="L2398" s="50" t="str">
        <f>UPPER(TEXT(tbl_raw_data[[#This Row],[updated_date]],"MMMM"))</f>
        <v>JULY</v>
      </c>
      <c r="M2398" s="50" t="str">
        <f>"WEEK "&amp; IF(ROUNDUP(DAY(tbl_raw_data[[#This Row],[updated_date]])/7,0)=5,4,ROUNDUP(DAY(tbl_raw_data[[#This Row],[updated_date]])/7,0))</f>
        <v>WEEK 4</v>
      </c>
      <c r="N2398" s="50" t="str">
        <f>UPPER(VLOOKUP(tbl_raw_data[[#This Row],[Analyst]],Settiings!$A$2:$B$16,2,0))</f>
        <v>MERCEDES</v>
      </c>
      <c r="O2398" s="50" t="str">
        <f>TRIM(UPPER(tbl_raw_data[[#This Row],[Outcome]]))</f>
        <v>APPROVE</v>
      </c>
      <c r="P2398" s="50" t="str">
        <f>TRIM(UPPER(tbl_raw_data[[#This Row],[Queue Name]]))</f>
        <v>CONSUMER EXISTING</v>
      </c>
      <c r="Q2398" s="50" t="str">
        <f>IF(tbl_raw_data[[#This Row],[Time taken in min]]&lt;=Settiings!$D$2,"SLA_MET","SLA_NOT_MET")</f>
        <v>SLA_MET</v>
      </c>
      <c r="R2398" s="94"/>
    </row>
    <row r="2399" spans="1:18" x14ac:dyDescent="0.3">
      <c r="A2399" s="20" t="s">
        <v>730</v>
      </c>
      <c r="B2399" s="9">
        <v>45138.461446759262</v>
      </c>
      <c r="C2399" s="22">
        <v>45138.467314814814</v>
      </c>
      <c r="D2399" s="12" t="s">
        <v>13</v>
      </c>
      <c r="E2399" s="12" t="s">
        <v>9</v>
      </c>
      <c r="F2399" s="12" t="s">
        <v>16</v>
      </c>
      <c r="G2399" s="12" t="s">
        <v>17</v>
      </c>
      <c r="H2399" s="81"/>
      <c r="I2399" s="48">
        <f>tbl_raw_data[[#This Row],[Date Actioned]]-tbl_raw_data[[#This Row],[Date Tagged]]</f>
        <v>5.8680555521277711E-3</v>
      </c>
      <c r="J2399" s="46">
        <f>HOUR(tbl_raw_data[[#This Row],[Time_taken]])*60+MINUTE(tbl_raw_data[[#This Row],[Time_taken]])+SECOND(tbl_raw_data[[#This Row],[Time_taken]])/60</f>
        <v>8.4499999999999993</v>
      </c>
      <c r="K2399" s="52">
        <f>DATE(YEAR(tbl_raw_data[[#This Row],[Date Actioned]]),MONTH(tbl_raw_data[[#This Row],[Date Actioned]]),DAY(tbl_raw_data[[#This Row],[Date Actioned]]))</f>
        <v>45138</v>
      </c>
      <c r="L2399" s="50" t="str">
        <f>UPPER(TEXT(tbl_raw_data[[#This Row],[updated_date]],"MMMM"))</f>
        <v>JULY</v>
      </c>
      <c r="M2399" s="50" t="str">
        <f>"WEEK "&amp; IF(ROUNDUP(DAY(tbl_raw_data[[#This Row],[updated_date]])/7,0)=5,4,ROUNDUP(DAY(tbl_raw_data[[#This Row],[updated_date]])/7,0))</f>
        <v>WEEK 4</v>
      </c>
      <c r="N2399" s="50" t="str">
        <f>UPPER(VLOOKUP(tbl_raw_data[[#This Row],[Analyst]],Settiings!$A$2:$B$16,2,0))</f>
        <v>CAMROOON</v>
      </c>
      <c r="O2399" s="50" t="str">
        <f>TRIM(UPPER(tbl_raw_data[[#This Row],[Outcome]]))</f>
        <v>APPROVE</v>
      </c>
      <c r="P2399" s="50" t="str">
        <f>TRIM(UPPER(tbl_raw_data[[#This Row],[Queue Name]]))</f>
        <v>CONSUMER EXISTING</v>
      </c>
      <c r="Q2399" s="50" t="str">
        <f>IF(tbl_raw_data[[#This Row],[Time taken in min]]&lt;=Settiings!$D$2,"SLA_MET","SLA_NOT_MET")</f>
        <v>SLA_MET</v>
      </c>
      <c r="R2399" s="94"/>
    </row>
    <row r="2400" spans="1:18" x14ac:dyDescent="0.3">
      <c r="A2400" s="23" t="s">
        <v>731</v>
      </c>
      <c r="B2400" s="15">
        <v>45138.463101851848</v>
      </c>
      <c r="C2400" s="16">
        <v>45138.470138888886</v>
      </c>
      <c r="D2400" s="17" t="s">
        <v>17</v>
      </c>
      <c r="E2400" s="18" t="s">
        <v>19</v>
      </c>
      <c r="F2400" s="17" t="s">
        <v>686</v>
      </c>
      <c r="G2400" s="19"/>
      <c r="H2400" s="79"/>
      <c r="I2400" s="48">
        <f>tbl_raw_data[[#This Row],[Date Actioned]]-tbl_raw_data[[#This Row],[Date Tagged]]</f>
        <v>7.0370370376622304E-3</v>
      </c>
      <c r="J2400" s="46">
        <f>HOUR(tbl_raw_data[[#This Row],[Time_taken]])*60+MINUTE(tbl_raw_data[[#This Row],[Time_taken]])+SECOND(tbl_raw_data[[#This Row],[Time_taken]])/60</f>
        <v>10.133333333333333</v>
      </c>
      <c r="K2400" s="52">
        <f>DATE(YEAR(tbl_raw_data[[#This Row],[Date Actioned]]),MONTH(tbl_raw_data[[#This Row],[Date Actioned]]),DAY(tbl_raw_data[[#This Row],[Date Actioned]]))</f>
        <v>45138</v>
      </c>
      <c r="L2400" s="50" t="str">
        <f>UPPER(TEXT(tbl_raw_data[[#This Row],[updated_date]],"MMMM"))</f>
        <v>JULY</v>
      </c>
      <c r="M2400" s="50" t="str">
        <f>"WEEK "&amp; IF(ROUNDUP(DAY(tbl_raw_data[[#This Row],[updated_date]])/7,0)=5,4,ROUNDUP(DAY(tbl_raw_data[[#This Row],[updated_date]])/7,0))</f>
        <v>WEEK 4</v>
      </c>
      <c r="N2400" s="50" t="str">
        <f>UPPER(VLOOKUP(tbl_raw_data[[#This Row],[Analyst]],Settiings!$A$2:$B$16,2,0))</f>
        <v>FARDIN</v>
      </c>
      <c r="O2400" s="50" t="str">
        <f>TRIM(UPPER(tbl_raw_data[[#This Row],[Outcome]]))</f>
        <v>APPROVE</v>
      </c>
      <c r="P2400" s="50" t="str">
        <f>TRIM(UPPER(tbl_raw_data[[#This Row],[Queue Name]]))</f>
        <v>CONSUMER POST BUREAU</v>
      </c>
      <c r="Q2400" s="50" t="str">
        <f>IF(tbl_raw_data[[#This Row],[Time taken in min]]&lt;=Settiings!$D$2,"SLA_MET","SLA_NOT_MET")</f>
        <v>SLA_MET</v>
      </c>
      <c r="R2400" s="94"/>
    </row>
    <row r="2401" spans="1:18" x14ac:dyDescent="0.3">
      <c r="A2401" s="14" t="s">
        <v>732</v>
      </c>
      <c r="B2401" s="9">
        <v>45138.465509259258</v>
      </c>
      <c r="C2401" s="24">
        <v>45138.475451388891</v>
      </c>
      <c r="D2401" s="25" t="s">
        <v>17</v>
      </c>
      <c r="E2401" s="12" t="s">
        <v>19</v>
      </c>
      <c r="F2401" s="25" t="s">
        <v>686</v>
      </c>
      <c r="G2401" s="13"/>
      <c r="H2401" s="78"/>
      <c r="I2401" s="48">
        <f>tbl_raw_data[[#This Row],[Date Actioned]]-tbl_raw_data[[#This Row],[Date Tagged]]</f>
        <v>9.9421296326909214E-3</v>
      </c>
      <c r="J2401" s="46">
        <f>HOUR(tbl_raw_data[[#This Row],[Time_taken]])*60+MINUTE(tbl_raw_data[[#This Row],[Time_taken]])+SECOND(tbl_raw_data[[#This Row],[Time_taken]])/60</f>
        <v>14.316666666666666</v>
      </c>
      <c r="K2401" s="52">
        <f>DATE(YEAR(tbl_raw_data[[#This Row],[Date Actioned]]),MONTH(tbl_raw_data[[#This Row],[Date Actioned]]),DAY(tbl_raw_data[[#This Row],[Date Actioned]]))</f>
        <v>45138</v>
      </c>
      <c r="L2401" s="50" t="str">
        <f>UPPER(TEXT(tbl_raw_data[[#This Row],[updated_date]],"MMMM"))</f>
        <v>JULY</v>
      </c>
      <c r="M2401" s="50" t="str">
        <f>"WEEK "&amp; IF(ROUNDUP(DAY(tbl_raw_data[[#This Row],[updated_date]])/7,0)=5,4,ROUNDUP(DAY(tbl_raw_data[[#This Row],[updated_date]])/7,0))</f>
        <v>WEEK 4</v>
      </c>
      <c r="N2401" s="50" t="str">
        <f>UPPER(VLOOKUP(tbl_raw_data[[#This Row],[Analyst]],Settiings!$A$2:$B$16,2,0))</f>
        <v>FARDIN</v>
      </c>
      <c r="O2401" s="50" t="str">
        <f>TRIM(UPPER(tbl_raw_data[[#This Row],[Outcome]]))</f>
        <v>APPROVE</v>
      </c>
      <c r="P2401" s="50" t="str">
        <f>TRIM(UPPER(tbl_raw_data[[#This Row],[Queue Name]]))</f>
        <v>CONSUMER POST BUREAU</v>
      </c>
      <c r="Q2401" s="50" t="str">
        <f>IF(tbl_raw_data[[#This Row],[Time taken in min]]&lt;=Settiings!$D$2,"SLA_MET","SLA_NOT_MET")</f>
        <v>SLA_MET</v>
      </c>
      <c r="R2401" s="94"/>
    </row>
    <row r="2402" spans="1:18" x14ac:dyDescent="0.3">
      <c r="A2402" s="20" t="s">
        <v>733</v>
      </c>
      <c r="B2402" s="15">
        <v>45138.468032407407</v>
      </c>
      <c r="C2402" s="16">
        <v>45138.48096064815</v>
      </c>
      <c r="D2402" s="17" t="s">
        <v>17</v>
      </c>
      <c r="E2402" s="18" t="s">
        <v>19</v>
      </c>
      <c r="F2402" s="17" t="s">
        <v>76</v>
      </c>
      <c r="G2402" s="19"/>
      <c r="H2402" s="79"/>
      <c r="I2402" s="48">
        <f>tbl_raw_data[[#This Row],[Date Actioned]]-tbl_raw_data[[#This Row],[Date Tagged]]</f>
        <v>1.2928240743349306E-2</v>
      </c>
      <c r="J2402" s="46">
        <f>HOUR(tbl_raw_data[[#This Row],[Time_taken]])*60+MINUTE(tbl_raw_data[[#This Row],[Time_taken]])+SECOND(tbl_raw_data[[#This Row],[Time_taken]])/60</f>
        <v>18.616666666666667</v>
      </c>
      <c r="K2402" s="52">
        <f>DATE(YEAR(tbl_raw_data[[#This Row],[Date Actioned]]),MONTH(tbl_raw_data[[#This Row],[Date Actioned]]),DAY(tbl_raw_data[[#This Row],[Date Actioned]]))</f>
        <v>45138</v>
      </c>
      <c r="L2402" s="50" t="str">
        <f>UPPER(TEXT(tbl_raw_data[[#This Row],[updated_date]],"MMMM"))</f>
        <v>JULY</v>
      </c>
      <c r="M2402" s="50" t="str">
        <f>"WEEK "&amp; IF(ROUNDUP(DAY(tbl_raw_data[[#This Row],[updated_date]])/7,0)=5,4,ROUNDUP(DAY(tbl_raw_data[[#This Row],[updated_date]])/7,0))</f>
        <v>WEEK 4</v>
      </c>
      <c r="N2402" s="50" t="str">
        <f>UPPER(VLOOKUP(tbl_raw_data[[#This Row],[Analyst]],Settiings!$A$2:$B$16,2,0))</f>
        <v>ROHAN</v>
      </c>
      <c r="O2402" s="50" t="str">
        <f>TRIM(UPPER(tbl_raw_data[[#This Row],[Outcome]]))</f>
        <v>APPROVE</v>
      </c>
      <c r="P2402" s="50" t="str">
        <f>TRIM(UPPER(tbl_raw_data[[#This Row],[Queue Name]]))</f>
        <v>CONSUMER POST BUREAU</v>
      </c>
      <c r="Q2402" s="50" t="str">
        <f>IF(tbl_raw_data[[#This Row],[Time taken in min]]&lt;=Settiings!$D$2,"SLA_MET","SLA_NOT_MET")</f>
        <v>SLA_MET</v>
      </c>
      <c r="R2402" s="94"/>
    </row>
    <row r="2403" spans="1:18" x14ac:dyDescent="0.3">
      <c r="A2403" s="23" t="s">
        <v>734</v>
      </c>
      <c r="B2403" s="9">
        <v>45138.470625000002</v>
      </c>
      <c r="C2403" s="22">
        <v>45138.475266203706</v>
      </c>
      <c r="D2403" s="12" t="s">
        <v>13</v>
      </c>
      <c r="E2403" s="12" t="s">
        <v>9</v>
      </c>
      <c r="F2403" s="12" t="s">
        <v>65</v>
      </c>
      <c r="G2403" s="12" t="s">
        <v>77</v>
      </c>
      <c r="H2403" s="81"/>
      <c r="I2403" s="48">
        <f>tbl_raw_data[[#This Row],[Date Actioned]]-tbl_raw_data[[#This Row],[Date Tagged]]</f>
        <v>4.6412037045229226E-3</v>
      </c>
      <c r="J2403" s="46">
        <f>HOUR(tbl_raw_data[[#This Row],[Time_taken]])*60+MINUTE(tbl_raw_data[[#This Row],[Time_taken]])+SECOND(tbl_raw_data[[#This Row],[Time_taken]])/60</f>
        <v>6.6833333333333336</v>
      </c>
      <c r="K2403" s="52">
        <f>DATE(YEAR(tbl_raw_data[[#This Row],[Date Actioned]]),MONTH(tbl_raw_data[[#This Row],[Date Actioned]]),DAY(tbl_raw_data[[#This Row],[Date Actioned]]))</f>
        <v>45138</v>
      </c>
      <c r="L2403" s="50" t="str">
        <f>UPPER(TEXT(tbl_raw_data[[#This Row],[updated_date]],"MMMM"))</f>
        <v>JULY</v>
      </c>
      <c r="M2403" s="50" t="str">
        <f>"WEEK "&amp; IF(ROUNDUP(DAY(tbl_raw_data[[#This Row],[updated_date]])/7,0)=5,4,ROUNDUP(DAY(tbl_raw_data[[#This Row],[updated_date]])/7,0))</f>
        <v>WEEK 4</v>
      </c>
      <c r="N2403" s="50" t="str">
        <f>UPPER(VLOOKUP(tbl_raw_data[[#This Row],[Analyst]],Settiings!$A$2:$B$16,2,0))</f>
        <v>SAM</v>
      </c>
      <c r="O2403" s="50" t="str">
        <f>TRIM(UPPER(tbl_raw_data[[#This Row],[Outcome]]))</f>
        <v>APPROVE</v>
      </c>
      <c r="P2403" s="50" t="str">
        <f>TRIM(UPPER(tbl_raw_data[[#This Row],[Queue Name]]))</f>
        <v>CONSUMER EXISTING</v>
      </c>
      <c r="Q2403" s="50" t="str">
        <f>IF(tbl_raw_data[[#This Row],[Time taken in min]]&lt;=Settiings!$D$2,"SLA_MET","SLA_NOT_MET")</f>
        <v>SLA_MET</v>
      </c>
      <c r="R2403" s="94"/>
    </row>
    <row r="2404" spans="1:18" x14ac:dyDescent="0.3">
      <c r="A2404" s="14" t="s">
        <v>735</v>
      </c>
      <c r="B2404" s="15">
        <v>45138.47184027778</v>
      </c>
      <c r="C2404" s="16">
        <v>45138.481365740743</v>
      </c>
      <c r="D2404" s="17" t="s">
        <v>17</v>
      </c>
      <c r="E2404" s="18" t="s">
        <v>9</v>
      </c>
      <c r="F2404" s="17" t="s">
        <v>686</v>
      </c>
      <c r="G2404" s="19"/>
      <c r="H2404" s="79"/>
      <c r="I2404" s="48">
        <f>tbl_raw_data[[#This Row],[Date Actioned]]-tbl_raw_data[[#This Row],[Date Tagged]]</f>
        <v>9.5254629632108845E-3</v>
      </c>
      <c r="J2404" s="46">
        <f>HOUR(tbl_raw_data[[#This Row],[Time_taken]])*60+MINUTE(tbl_raw_data[[#This Row],[Time_taken]])+SECOND(tbl_raw_data[[#This Row],[Time_taken]])/60</f>
        <v>13.716666666666667</v>
      </c>
      <c r="K2404" s="52">
        <f>DATE(YEAR(tbl_raw_data[[#This Row],[Date Actioned]]),MONTH(tbl_raw_data[[#This Row],[Date Actioned]]),DAY(tbl_raw_data[[#This Row],[Date Actioned]]))</f>
        <v>45138</v>
      </c>
      <c r="L2404" s="50" t="str">
        <f>UPPER(TEXT(tbl_raw_data[[#This Row],[updated_date]],"MMMM"))</f>
        <v>JULY</v>
      </c>
      <c r="M2404" s="50" t="str">
        <f>"WEEK "&amp; IF(ROUNDUP(DAY(tbl_raw_data[[#This Row],[updated_date]])/7,0)=5,4,ROUNDUP(DAY(tbl_raw_data[[#This Row],[updated_date]])/7,0))</f>
        <v>WEEK 4</v>
      </c>
      <c r="N2404" s="50" t="str">
        <f>UPPER(VLOOKUP(tbl_raw_data[[#This Row],[Analyst]],Settiings!$A$2:$B$16,2,0))</f>
        <v>FARDIN</v>
      </c>
      <c r="O2404" s="50" t="str">
        <f>TRIM(UPPER(tbl_raw_data[[#This Row],[Outcome]]))</f>
        <v>APPROVE</v>
      </c>
      <c r="P2404" s="50" t="str">
        <f>TRIM(UPPER(tbl_raw_data[[#This Row],[Queue Name]]))</f>
        <v>CONSUMER EXISTING</v>
      </c>
      <c r="Q2404" s="50" t="str">
        <f>IF(tbl_raw_data[[#This Row],[Time taken in min]]&lt;=Settiings!$D$2,"SLA_MET","SLA_NOT_MET")</f>
        <v>SLA_MET</v>
      </c>
      <c r="R2404" s="94"/>
    </row>
    <row r="2405" spans="1:18" x14ac:dyDescent="0.3">
      <c r="A2405" s="20" t="s">
        <v>738</v>
      </c>
      <c r="B2405" s="9">
        <v>45138.474050925928</v>
      </c>
      <c r="C2405" s="22">
        <v>45138.48678240741</v>
      </c>
      <c r="D2405" s="12" t="s">
        <v>13</v>
      </c>
      <c r="E2405" s="12" t="s">
        <v>9</v>
      </c>
      <c r="F2405" s="12" t="s">
        <v>70</v>
      </c>
      <c r="G2405" s="12" t="s">
        <v>739</v>
      </c>
      <c r="H2405" s="81"/>
      <c r="I2405" s="48">
        <f>tbl_raw_data[[#This Row],[Date Actioned]]-tbl_raw_data[[#This Row],[Date Tagged]]</f>
        <v>1.2731481481750961E-2</v>
      </c>
      <c r="J2405" s="46">
        <f>HOUR(tbl_raw_data[[#This Row],[Time_taken]])*60+MINUTE(tbl_raw_data[[#This Row],[Time_taken]])+SECOND(tbl_raw_data[[#This Row],[Time_taken]])/60</f>
        <v>18.333333333333332</v>
      </c>
      <c r="K2405" s="52">
        <f>DATE(YEAR(tbl_raw_data[[#This Row],[Date Actioned]]),MONTH(tbl_raw_data[[#This Row],[Date Actioned]]),DAY(tbl_raw_data[[#This Row],[Date Actioned]]))</f>
        <v>45138</v>
      </c>
      <c r="L2405" s="50" t="str">
        <f>UPPER(TEXT(tbl_raw_data[[#This Row],[updated_date]],"MMMM"))</f>
        <v>JULY</v>
      </c>
      <c r="M2405" s="50" t="str">
        <f>"WEEK "&amp; IF(ROUNDUP(DAY(tbl_raw_data[[#This Row],[updated_date]])/7,0)=5,4,ROUNDUP(DAY(tbl_raw_data[[#This Row],[updated_date]])/7,0))</f>
        <v>WEEK 4</v>
      </c>
      <c r="N2405" s="50" t="str">
        <f>UPPER(VLOOKUP(tbl_raw_data[[#This Row],[Analyst]],Settiings!$A$2:$B$16,2,0))</f>
        <v>ASIF</v>
      </c>
      <c r="O2405" s="50" t="str">
        <f>TRIM(UPPER(tbl_raw_data[[#This Row],[Outcome]]))</f>
        <v>APPROVE</v>
      </c>
      <c r="P2405" s="50" t="str">
        <f>TRIM(UPPER(tbl_raw_data[[#This Row],[Queue Name]]))</f>
        <v>CONSUMER EXISTING</v>
      </c>
      <c r="Q2405" s="50" t="str">
        <f>IF(tbl_raw_data[[#This Row],[Time taken in min]]&lt;=Settiings!$D$2,"SLA_MET","SLA_NOT_MET")</f>
        <v>SLA_MET</v>
      </c>
      <c r="R2405" s="94"/>
    </row>
    <row r="2406" spans="1:18" x14ac:dyDescent="0.3">
      <c r="A2406" s="23" t="s">
        <v>740</v>
      </c>
      <c r="B2406" s="15">
        <v>45138.474548611113</v>
      </c>
      <c r="C2406" s="16">
        <v>45138.491030092591</v>
      </c>
      <c r="D2406" s="17" t="s">
        <v>17</v>
      </c>
      <c r="E2406" s="18" t="s">
        <v>9</v>
      </c>
      <c r="F2406" s="17" t="s">
        <v>24</v>
      </c>
      <c r="G2406" s="19"/>
      <c r="H2406" s="79"/>
      <c r="I2406" s="48">
        <f>tbl_raw_data[[#This Row],[Date Actioned]]-tbl_raw_data[[#This Row],[Date Tagged]]</f>
        <v>1.6481481477967463E-2</v>
      </c>
      <c r="J2406" s="46">
        <f>HOUR(tbl_raw_data[[#This Row],[Time_taken]])*60+MINUTE(tbl_raw_data[[#This Row],[Time_taken]])+SECOND(tbl_raw_data[[#This Row],[Time_taken]])/60</f>
        <v>23.733333333333334</v>
      </c>
      <c r="K2406" s="52">
        <f>DATE(YEAR(tbl_raw_data[[#This Row],[Date Actioned]]),MONTH(tbl_raw_data[[#This Row],[Date Actioned]]),DAY(tbl_raw_data[[#This Row],[Date Actioned]]))</f>
        <v>45138</v>
      </c>
      <c r="L2406" s="50" t="str">
        <f>UPPER(TEXT(tbl_raw_data[[#This Row],[updated_date]],"MMMM"))</f>
        <v>JULY</v>
      </c>
      <c r="M2406" s="50" t="str">
        <f>"WEEK "&amp; IF(ROUNDUP(DAY(tbl_raw_data[[#This Row],[updated_date]])/7,0)=5,4,ROUNDUP(DAY(tbl_raw_data[[#This Row],[updated_date]])/7,0))</f>
        <v>WEEK 4</v>
      </c>
      <c r="N2406" s="50" t="str">
        <f>UPPER(VLOOKUP(tbl_raw_data[[#This Row],[Analyst]],Settiings!$A$2:$B$16,2,0))</f>
        <v>QUADIR</v>
      </c>
      <c r="O2406" s="50" t="str">
        <f>TRIM(UPPER(tbl_raw_data[[#This Row],[Outcome]]))</f>
        <v>APPROVE</v>
      </c>
      <c r="P2406" s="50" t="str">
        <f>TRIM(UPPER(tbl_raw_data[[#This Row],[Queue Name]]))</f>
        <v>CONSUMER EXISTING</v>
      </c>
      <c r="Q2406" s="50" t="str">
        <f>IF(tbl_raw_data[[#This Row],[Time taken in min]]&lt;=Settiings!$D$2,"SLA_MET","SLA_NOT_MET")</f>
        <v>SLA_NOT_MET</v>
      </c>
      <c r="R2406" s="94"/>
    </row>
    <row r="2407" spans="1:18" x14ac:dyDescent="0.3">
      <c r="A2407" s="14" t="s">
        <v>741</v>
      </c>
      <c r="B2407" s="9">
        <v>45138.475486111114</v>
      </c>
      <c r="C2407" s="24">
        <v>45138.481840277775</v>
      </c>
      <c r="D2407" s="25" t="s">
        <v>17</v>
      </c>
      <c r="E2407" s="12" t="s">
        <v>19</v>
      </c>
      <c r="F2407" s="25" t="s">
        <v>50</v>
      </c>
      <c r="G2407" s="13"/>
      <c r="H2407" s="78"/>
      <c r="I2407" s="48">
        <f>tbl_raw_data[[#This Row],[Date Actioned]]-tbl_raw_data[[#This Row],[Date Tagged]]</f>
        <v>6.3541666604578495E-3</v>
      </c>
      <c r="J2407" s="46">
        <f>HOUR(tbl_raw_data[[#This Row],[Time_taken]])*60+MINUTE(tbl_raw_data[[#This Row],[Time_taken]])+SECOND(tbl_raw_data[[#This Row],[Time_taken]])/60</f>
        <v>9.15</v>
      </c>
      <c r="K2407" s="52">
        <f>DATE(YEAR(tbl_raw_data[[#This Row],[Date Actioned]]),MONTH(tbl_raw_data[[#This Row],[Date Actioned]]),DAY(tbl_raw_data[[#This Row],[Date Actioned]]))</f>
        <v>45138</v>
      </c>
      <c r="L2407" s="50" t="str">
        <f>UPPER(TEXT(tbl_raw_data[[#This Row],[updated_date]],"MMMM"))</f>
        <v>JULY</v>
      </c>
      <c r="M2407" s="50" t="str">
        <f>"WEEK "&amp; IF(ROUNDUP(DAY(tbl_raw_data[[#This Row],[updated_date]])/7,0)=5,4,ROUNDUP(DAY(tbl_raw_data[[#This Row],[updated_date]])/7,0))</f>
        <v>WEEK 4</v>
      </c>
      <c r="N2407" s="50" t="str">
        <f>UPPER(VLOOKUP(tbl_raw_data[[#This Row],[Analyst]],Settiings!$A$2:$B$16,2,0))</f>
        <v>SHAHID</v>
      </c>
      <c r="O2407" s="50" t="str">
        <f>TRIM(UPPER(tbl_raw_data[[#This Row],[Outcome]]))</f>
        <v>APPROVE</v>
      </c>
      <c r="P2407" s="50" t="str">
        <f>TRIM(UPPER(tbl_raw_data[[#This Row],[Queue Name]]))</f>
        <v>CONSUMER POST BUREAU</v>
      </c>
      <c r="Q2407" s="50" t="str">
        <f>IF(tbl_raw_data[[#This Row],[Time taken in min]]&lt;=Settiings!$D$2,"SLA_MET","SLA_NOT_MET")</f>
        <v>SLA_MET</v>
      </c>
      <c r="R2407" s="94"/>
    </row>
    <row r="2408" spans="1:18" x14ac:dyDescent="0.3">
      <c r="A2408" s="20" t="s">
        <v>749</v>
      </c>
      <c r="B2408" s="15">
        <v>45138.484953703701</v>
      </c>
      <c r="C2408" s="21">
        <v>45138.493888888886</v>
      </c>
      <c r="D2408" s="18" t="s">
        <v>13</v>
      </c>
      <c r="E2408" s="18" t="s">
        <v>19</v>
      </c>
      <c r="F2408" s="18" t="s">
        <v>65</v>
      </c>
      <c r="G2408" s="18" t="s">
        <v>41</v>
      </c>
      <c r="H2408" s="80"/>
      <c r="I2408" s="48">
        <f>tbl_raw_data[[#This Row],[Date Actioned]]-tbl_raw_data[[#This Row],[Date Tagged]]</f>
        <v>8.9351851856918074E-3</v>
      </c>
      <c r="J2408" s="46">
        <f>HOUR(tbl_raw_data[[#This Row],[Time_taken]])*60+MINUTE(tbl_raw_data[[#This Row],[Time_taken]])+SECOND(tbl_raw_data[[#This Row],[Time_taken]])/60</f>
        <v>12.866666666666667</v>
      </c>
      <c r="K2408" s="52">
        <f>DATE(YEAR(tbl_raw_data[[#This Row],[Date Actioned]]),MONTH(tbl_raw_data[[#This Row],[Date Actioned]]),DAY(tbl_raw_data[[#This Row],[Date Actioned]]))</f>
        <v>45138</v>
      </c>
      <c r="L2408" s="50" t="str">
        <f>UPPER(TEXT(tbl_raw_data[[#This Row],[updated_date]],"MMMM"))</f>
        <v>JULY</v>
      </c>
      <c r="M2408" s="50" t="str">
        <f>"WEEK "&amp; IF(ROUNDUP(DAY(tbl_raw_data[[#This Row],[updated_date]])/7,0)=5,4,ROUNDUP(DAY(tbl_raw_data[[#This Row],[updated_date]])/7,0))</f>
        <v>WEEK 4</v>
      </c>
      <c r="N2408" s="50" t="str">
        <f>UPPER(VLOOKUP(tbl_raw_data[[#This Row],[Analyst]],Settiings!$A$2:$B$16,2,0))</f>
        <v>SAM</v>
      </c>
      <c r="O2408" s="50" t="str">
        <f>TRIM(UPPER(tbl_raw_data[[#This Row],[Outcome]]))</f>
        <v>APPROVE</v>
      </c>
      <c r="P2408" s="50" t="str">
        <f>TRIM(UPPER(tbl_raw_data[[#This Row],[Queue Name]]))</f>
        <v>CONSUMER POST BUREAU</v>
      </c>
      <c r="Q2408" s="50" t="str">
        <f>IF(tbl_raw_data[[#This Row],[Time taken in min]]&lt;=Settiings!$D$2,"SLA_MET","SLA_NOT_MET")</f>
        <v>SLA_MET</v>
      </c>
      <c r="R2408" s="94"/>
    </row>
    <row r="2409" spans="1:18" x14ac:dyDescent="0.3">
      <c r="A2409" s="23" t="s">
        <v>750</v>
      </c>
      <c r="B2409" s="9">
        <v>45138.488321759258</v>
      </c>
      <c r="C2409" s="22">
        <v>45138.498657407406</v>
      </c>
      <c r="D2409" s="12" t="s">
        <v>13</v>
      </c>
      <c r="E2409" s="12" t="s">
        <v>47</v>
      </c>
      <c r="F2409" s="12" t="s">
        <v>43</v>
      </c>
      <c r="G2409" s="12" t="s">
        <v>77</v>
      </c>
      <c r="H2409" s="81"/>
      <c r="I2409" s="48">
        <f>tbl_raw_data[[#This Row],[Date Actioned]]-tbl_raw_data[[#This Row],[Date Tagged]]</f>
        <v>1.0335648148611654E-2</v>
      </c>
      <c r="J2409" s="46">
        <f>HOUR(tbl_raw_data[[#This Row],[Time_taken]])*60+MINUTE(tbl_raw_data[[#This Row],[Time_taken]])+SECOND(tbl_raw_data[[#This Row],[Time_taken]])/60</f>
        <v>14.883333333333333</v>
      </c>
      <c r="K2409" s="52">
        <f>DATE(YEAR(tbl_raw_data[[#This Row],[Date Actioned]]),MONTH(tbl_raw_data[[#This Row],[Date Actioned]]),DAY(tbl_raw_data[[#This Row],[Date Actioned]]))</f>
        <v>45138</v>
      </c>
      <c r="L2409" s="50" t="str">
        <f>UPPER(TEXT(tbl_raw_data[[#This Row],[updated_date]],"MMMM"))</f>
        <v>JULY</v>
      </c>
      <c r="M2409" s="50" t="str">
        <f>"WEEK "&amp; IF(ROUNDUP(DAY(tbl_raw_data[[#This Row],[updated_date]])/7,0)=5,4,ROUNDUP(DAY(tbl_raw_data[[#This Row],[updated_date]])/7,0))</f>
        <v>WEEK 4</v>
      </c>
      <c r="N2409" s="50" t="str">
        <f>UPPER(VLOOKUP(tbl_raw_data[[#This Row],[Analyst]],Settiings!$A$2:$B$16,2,0))</f>
        <v>MERCEDES</v>
      </c>
      <c r="O2409" s="50" t="str">
        <f>TRIM(UPPER(tbl_raw_data[[#This Row],[Outcome]]))</f>
        <v>APPROVE</v>
      </c>
      <c r="P2409" s="50" t="str">
        <f>TRIM(UPPER(tbl_raw_data[[#This Row],[Queue Name]]))</f>
        <v>CONSUMER PRE BUREAU</v>
      </c>
      <c r="Q2409" s="50" t="str">
        <f>IF(tbl_raw_data[[#This Row],[Time taken in min]]&lt;=Settiings!$D$2,"SLA_MET","SLA_NOT_MET")</f>
        <v>SLA_MET</v>
      </c>
      <c r="R2409" s="94"/>
    </row>
    <row r="2410" spans="1:18" x14ac:dyDescent="0.3">
      <c r="A2410" s="14" t="s">
        <v>755</v>
      </c>
      <c r="B2410" s="15">
        <v>45138.499548611115</v>
      </c>
      <c r="C2410" s="21">
        <v>45138.506261574075</v>
      </c>
      <c r="D2410" s="18" t="s">
        <v>13</v>
      </c>
      <c r="E2410" s="18" t="s">
        <v>9</v>
      </c>
      <c r="F2410" s="18" t="s">
        <v>65</v>
      </c>
      <c r="G2410" s="18" t="s">
        <v>17</v>
      </c>
      <c r="H2410" s="80"/>
      <c r="I2410" s="48">
        <f>tbl_raw_data[[#This Row],[Date Actioned]]-tbl_raw_data[[#This Row],[Date Tagged]]</f>
        <v>6.7129629605915397E-3</v>
      </c>
      <c r="J2410" s="46">
        <f>HOUR(tbl_raw_data[[#This Row],[Time_taken]])*60+MINUTE(tbl_raw_data[[#This Row],[Time_taken]])+SECOND(tbl_raw_data[[#This Row],[Time_taken]])/60</f>
        <v>9.6666666666666661</v>
      </c>
      <c r="K2410" s="52">
        <f>DATE(YEAR(tbl_raw_data[[#This Row],[Date Actioned]]),MONTH(tbl_raw_data[[#This Row],[Date Actioned]]),DAY(tbl_raw_data[[#This Row],[Date Actioned]]))</f>
        <v>45138</v>
      </c>
      <c r="L2410" s="50" t="str">
        <f>UPPER(TEXT(tbl_raw_data[[#This Row],[updated_date]],"MMMM"))</f>
        <v>JULY</v>
      </c>
      <c r="M2410" s="50" t="str">
        <f>"WEEK "&amp; IF(ROUNDUP(DAY(tbl_raw_data[[#This Row],[updated_date]])/7,0)=5,4,ROUNDUP(DAY(tbl_raw_data[[#This Row],[updated_date]])/7,0))</f>
        <v>WEEK 4</v>
      </c>
      <c r="N2410" s="50" t="str">
        <f>UPPER(VLOOKUP(tbl_raw_data[[#This Row],[Analyst]],Settiings!$A$2:$B$16,2,0))</f>
        <v>SAM</v>
      </c>
      <c r="O2410" s="50" t="str">
        <f>TRIM(UPPER(tbl_raw_data[[#This Row],[Outcome]]))</f>
        <v>APPROVE</v>
      </c>
      <c r="P2410" s="50" t="str">
        <f>TRIM(UPPER(tbl_raw_data[[#This Row],[Queue Name]]))</f>
        <v>CONSUMER EXISTING</v>
      </c>
      <c r="Q2410" s="50" t="str">
        <f>IF(tbl_raw_data[[#This Row],[Time taken in min]]&lt;=Settiings!$D$2,"SLA_MET","SLA_NOT_MET")</f>
        <v>SLA_MET</v>
      </c>
      <c r="R2410" s="94"/>
    </row>
    <row r="2411" spans="1:18" x14ac:dyDescent="0.3">
      <c r="A2411" s="20" t="s">
        <v>756</v>
      </c>
      <c r="B2411" s="9">
        <v>45138.500648148147</v>
      </c>
      <c r="C2411" s="24">
        <v>45138.505011574074</v>
      </c>
      <c r="D2411" s="25" t="s">
        <v>17</v>
      </c>
      <c r="E2411" s="12" t="s">
        <v>9</v>
      </c>
      <c r="F2411" s="25" t="s">
        <v>76</v>
      </c>
      <c r="G2411" s="13"/>
      <c r="H2411" s="78"/>
      <c r="I2411" s="48">
        <f>tbl_raw_data[[#This Row],[Date Actioned]]-tbl_raw_data[[#This Row],[Date Tagged]]</f>
        <v>4.3634259272948839E-3</v>
      </c>
      <c r="J2411" s="46">
        <f>HOUR(tbl_raw_data[[#This Row],[Time_taken]])*60+MINUTE(tbl_raw_data[[#This Row],[Time_taken]])+SECOND(tbl_raw_data[[#This Row],[Time_taken]])/60</f>
        <v>6.2833333333333332</v>
      </c>
      <c r="K2411" s="52">
        <f>DATE(YEAR(tbl_raw_data[[#This Row],[Date Actioned]]),MONTH(tbl_raw_data[[#This Row],[Date Actioned]]),DAY(tbl_raw_data[[#This Row],[Date Actioned]]))</f>
        <v>45138</v>
      </c>
      <c r="L2411" s="50" t="str">
        <f>UPPER(TEXT(tbl_raw_data[[#This Row],[updated_date]],"MMMM"))</f>
        <v>JULY</v>
      </c>
      <c r="M2411" s="50" t="str">
        <f>"WEEK "&amp; IF(ROUNDUP(DAY(tbl_raw_data[[#This Row],[updated_date]])/7,0)=5,4,ROUNDUP(DAY(tbl_raw_data[[#This Row],[updated_date]])/7,0))</f>
        <v>WEEK 4</v>
      </c>
      <c r="N2411" s="50" t="str">
        <f>UPPER(VLOOKUP(tbl_raw_data[[#This Row],[Analyst]],Settiings!$A$2:$B$16,2,0))</f>
        <v>ROHAN</v>
      </c>
      <c r="O2411" s="50" t="str">
        <f>TRIM(UPPER(tbl_raw_data[[#This Row],[Outcome]]))</f>
        <v>APPROVE</v>
      </c>
      <c r="P2411" s="50" t="str">
        <f>TRIM(UPPER(tbl_raw_data[[#This Row],[Queue Name]]))</f>
        <v>CONSUMER EXISTING</v>
      </c>
      <c r="Q2411" s="50" t="str">
        <f>IF(tbl_raw_data[[#This Row],[Time taken in min]]&lt;=Settiings!$D$2,"SLA_MET","SLA_NOT_MET")</f>
        <v>SLA_MET</v>
      </c>
      <c r="R2411" s="94"/>
    </row>
    <row r="2412" spans="1:18" x14ac:dyDescent="0.3">
      <c r="A2412" s="23" t="s">
        <v>757</v>
      </c>
      <c r="B2412" s="15">
        <v>45138.502175925925</v>
      </c>
      <c r="C2412" s="21">
        <v>45138.505833333336</v>
      </c>
      <c r="D2412" s="18" t="s">
        <v>13</v>
      </c>
      <c r="E2412" s="18" t="s">
        <v>47</v>
      </c>
      <c r="F2412" s="18" t="s">
        <v>686</v>
      </c>
      <c r="G2412" s="18" t="s">
        <v>77</v>
      </c>
      <c r="H2412" s="80"/>
      <c r="I2412" s="48">
        <f>tbl_raw_data[[#This Row],[Date Actioned]]-tbl_raw_data[[#This Row],[Date Tagged]]</f>
        <v>3.6574074110831134E-3</v>
      </c>
      <c r="J2412" s="46">
        <f>HOUR(tbl_raw_data[[#This Row],[Time_taken]])*60+MINUTE(tbl_raw_data[[#This Row],[Time_taken]])+SECOND(tbl_raw_data[[#This Row],[Time_taken]])/60</f>
        <v>5.2666666666666666</v>
      </c>
      <c r="K2412" s="52">
        <f>DATE(YEAR(tbl_raw_data[[#This Row],[Date Actioned]]),MONTH(tbl_raw_data[[#This Row],[Date Actioned]]),DAY(tbl_raw_data[[#This Row],[Date Actioned]]))</f>
        <v>45138</v>
      </c>
      <c r="L2412" s="50" t="str">
        <f>UPPER(TEXT(tbl_raw_data[[#This Row],[updated_date]],"MMMM"))</f>
        <v>JULY</v>
      </c>
      <c r="M2412" s="50" t="str">
        <f>"WEEK "&amp; IF(ROUNDUP(DAY(tbl_raw_data[[#This Row],[updated_date]])/7,0)=5,4,ROUNDUP(DAY(tbl_raw_data[[#This Row],[updated_date]])/7,0))</f>
        <v>WEEK 4</v>
      </c>
      <c r="N2412" s="50" t="str">
        <f>UPPER(VLOOKUP(tbl_raw_data[[#This Row],[Analyst]],Settiings!$A$2:$B$16,2,0))</f>
        <v>FARDIN</v>
      </c>
      <c r="O2412" s="50" t="str">
        <f>TRIM(UPPER(tbl_raw_data[[#This Row],[Outcome]]))</f>
        <v>APPROVE</v>
      </c>
      <c r="P2412" s="50" t="str">
        <f>TRIM(UPPER(tbl_raw_data[[#This Row],[Queue Name]]))</f>
        <v>CONSUMER PRE BUREAU</v>
      </c>
      <c r="Q2412" s="50" t="str">
        <f>IF(tbl_raw_data[[#This Row],[Time taken in min]]&lt;=Settiings!$D$2,"SLA_MET","SLA_NOT_MET")</f>
        <v>SLA_MET</v>
      </c>
      <c r="R2412" s="94"/>
    </row>
    <row r="2413" spans="1:18" x14ac:dyDescent="0.3">
      <c r="A2413" s="14" t="s">
        <v>762</v>
      </c>
      <c r="B2413" s="9">
        <v>45138.503784722219</v>
      </c>
      <c r="C2413" s="24">
        <v>45138.509039351855</v>
      </c>
      <c r="D2413" s="25" t="s">
        <v>17</v>
      </c>
      <c r="E2413" s="12" t="s">
        <v>9</v>
      </c>
      <c r="F2413" s="25" t="s">
        <v>76</v>
      </c>
      <c r="G2413" s="13"/>
      <c r="H2413" s="78"/>
      <c r="I2413" s="48">
        <f>tbl_raw_data[[#This Row],[Date Actioned]]-tbl_raw_data[[#This Row],[Date Tagged]]</f>
        <v>5.2546296356013045E-3</v>
      </c>
      <c r="J2413" s="46">
        <f>HOUR(tbl_raw_data[[#This Row],[Time_taken]])*60+MINUTE(tbl_raw_data[[#This Row],[Time_taken]])+SECOND(tbl_raw_data[[#This Row],[Time_taken]])/60</f>
        <v>7.5666666666666664</v>
      </c>
      <c r="K2413" s="52">
        <f>DATE(YEAR(tbl_raw_data[[#This Row],[Date Actioned]]),MONTH(tbl_raw_data[[#This Row],[Date Actioned]]),DAY(tbl_raw_data[[#This Row],[Date Actioned]]))</f>
        <v>45138</v>
      </c>
      <c r="L2413" s="50" t="str">
        <f>UPPER(TEXT(tbl_raw_data[[#This Row],[updated_date]],"MMMM"))</f>
        <v>JULY</v>
      </c>
      <c r="M2413" s="50" t="str">
        <f>"WEEK "&amp; IF(ROUNDUP(DAY(tbl_raw_data[[#This Row],[updated_date]])/7,0)=5,4,ROUNDUP(DAY(tbl_raw_data[[#This Row],[updated_date]])/7,0))</f>
        <v>WEEK 4</v>
      </c>
      <c r="N2413" s="50" t="str">
        <f>UPPER(VLOOKUP(tbl_raw_data[[#This Row],[Analyst]],Settiings!$A$2:$B$16,2,0))</f>
        <v>ROHAN</v>
      </c>
      <c r="O2413" s="50" t="str">
        <f>TRIM(UPPER(tbl_raw_data[[#This Row],[Outcome]]))</f>
        <v>APPROVE</v>
      </c>
      <c r="P2413" s="50" t="str">
        <f>TRIM(UPPER(tbl_raw_data[[#This Row],[Queue Name]]))</f>
        <v>CONSUMER EXISTING</v>
      </c>
      <c r="Q2413" s="50" t="str">
        <f>IF(tbl_raw_data[[#This Row],[Time taken in min]]&lt;=Settiings!$D$2,"SLA_MET","SLA_NOT_MET")</f>
        <v>SLA_MET</v>
      </c>
      <c r="R2413" s="94"/>
    </row>
    <row r="2414" spans="1:18" x14ac:dyDescent="0.3">
      <c r="A2414" s="20" t="s">
        <v>763</v>
      </c>
      <c r="B2414" s="15">
        <v>45138.509305555555</v>
      </c>
      <c r="C2414" s="21">
        <v>45138.516782407409</v>
      </c>
      <c r="D2414" s="18" t="s">
        <v>13</v>
      </c>
      <c r="E2414" s="18" t="s">
        <v>9</v>
      </c>
      <c r="F2414" s="18" t="s">
        <v>686</v>
      </c>
      <c r="G2414" s="18" t="s">
        <v>17</v>
      </c>
      <c r="H2414" s="80"/>
      <c r="I2414" s="48">
        <f>tbl_raw_data[[#This Row],[Date Actioned]]-tbl_raw_data[[#This Row],[Date Tagged]]</f>
        <v>7.4768518534256145E-3</v>
      </c>
      <c r="J2414" s="46">
        <f>HOUR(tbl_raw_data[[#This Row],[Time_taken]])*60+MINUTE(tbl_raw_data[[#This Row],[Time_taken]])+SECOND(tbl_raw_data[[#This Row],[Time_taken]])/60</f>
        <v>10.766666666666667</v>
      </c>
      <c r="K2414" s="52">
        <f>DATE(YEAR(tbl_raw_data[[#This Row],[Date Actioned]]),MONTH(tbl_raw_data[[#This Row],[Date Actioned]]),DAY(tbl_raw_data[[#This Row],[Date Actioned]]))</f>
        <v>45138</v>
      </c>
      <c r="L2414" s="50" t="str">
        <f>UPPER(TEXT(tbl_raw_data[[#This Row],[updated_date]],"MMMM"))</f>
        <v>JULY</v>
      </c>
      <c r="M2414" s="50" t="str">
        <f>"WEEK "&amp; IF(ROUNDUP(DAY(tbl_raw_data[[#This Row],[updated_date]])/7,0)=5,4,ROUNDUP(DAY(tbl_raw_data[[#This Row],[updated_date]])/7,0))</f>
        <v>WEEK 4</v>
      </c>
      <c r="N2414" s="50" t="str">
        <f>UPPER(VLOOKUP(tbl_raw_data[[#This Row],[Analyst]],Settiings!$A$2:$B$16,2,0))</f>
        <v>FARDIN</v>
      </c>
      <c r="O2414" s="50" t="str">
        <f>TRIM(UPPER(tbl_raw_data[[#This Row],[Outcome]]))</f>
        <v>APPROVE</v>
      </c>
      <c r="P2414" s="50" t="str">
        <f>TRIM(UPPER(tbl_raw_data[[#This Row],[Queue Name]]))</f>
        <v>CONSUMER EXISTING</v>
      </c>
      <c r="Q2414" s="50" t="str">
        <f>IF(tbl_raw_data[[#This Row],[Time taken in min]]&lt;=Settiings!$D$2,"SLA_MET","SLA_NOT_MET")</f>
        <v>SLA_MET</v>
      </c>
      <c r="R2414" s="94"/>
    </row>
    <row r="2415" spans="1:18" x14ac:dyDescent="0.3">
      <c r="A2415" s="23" t="s">
        <v>764</v>
      </c>
      <c r="B2415" s="9">
        <v>45138.510162037041</v>
      </c>
      <c r="C2415" s="24">
        <v>45138.513912037037</v>
      </c>
      <c r="D2415" s="25" t="s">
        <v>17</v>
      </c>
      <c r="E2415" s="12" t="s">
        <v>9</v>
      </c>
      <c r="F2415" s="25" t="s">
        <v>76</v>
      </c>
      <c r="G2415" s="13"/>
      <c r="H2415" s="78"/>
      <c r="I2415" s="48">
        <f>tbl_raw_data[[#This Row],[Date Actioned]]-tbl_raw_data[[#This Row],[Date Tagged]]</f>
        <v>3.749999996216502E-3</v>
      </c>
      <c r="J2415" s="46">
        <f>HOUR(tbl_raw_data[[#This Row],[Time_taken]])*60+MINUTE(tbl_raw_data[[#This Row],[Time_taken]])+SECOND(tbl_raw_data[[#This Row],[Time_taken]])/60</f>
        <v>5.4</v>
      </c>
      <c r="K2415" s="52">
        <f>DATE(YEAR(tbl_raw_data[[#This Row],[Date Actioned]]),MONTH(tbl_raw_data[[#This Row],[Date Actioned]]),DAY(tbl_raw_data[[#This Row],[Date Actioned]]))</f>
        <v>45138</v>
      </c>
      <c r="L2415" s="50" t="str">
        <f>UPPER(TEXT(tbl_raw_data[[#This Row],[updated_date]],"MMMM"))</f>
        <v>JULY</v>
      </c>
      <c r="M2415" s="50" t="str">
        <f>"WEEK "&amp; IF(ROUNDUP(DAY(tbl_raw_data[[#This Row],[updated_date]])/7,0)=5,4,ROUNDUP(DAY(tbl_raw_data[[#This Row],[updated_date]])/7,0))</f>
        <v>WEEK 4</v>
      </c>
      <c r="N2415" s="50" t="str">
        <f>UPPER(VLOOKUP(tbl_raw_data[[#This Row],[Analyst]],Settiings!$A$2:$B$16,2,0))</f>
        <v>ROHAN</v>
      </c>
      <c r="O2415" s="50" t="str">
        <f>TRIM(UPPER(tbl_raw_data[[#This Row],[Outcome]]))</f>
        <v>APPROVE</v>
      </c>
      <c r="P2415" s="50" t="str">
        <f>TRIM(UPPER(tbl_raw_data[[#This Row],[Queue Name]]))</f>
        <v>CONSUMER EXISTING</v>
      </c>
      <c r="Q2415" s="50" t="str">
        <f>IF(tbl_raw_data[[#This Row],[Time taken in min]]&lt;=Settiings!$D$2,"SLA_MET","SLA_NOT_MET")</f>
        <v>SLA_MET</v>
      </c>
      <c r="R2415" s="94"/>
    </row>
    <row r="2416" spans="1:18" x14ac:dyDescent="0.3">
      <c r="A2416" s="14" t="s">
        <v>765</v>
      </c>
      <c r="B2416" s="15">
        <v>45138.511203703703</v>
      </c>
      <c r="C2416" s="21">
        <v>45138.513298611113</v>
      </c>
      <c r="D2416" s="18" t="s">
        <v>13</v>
      </c>
      <c r="E2416" s="18" t="s">
        <v>47</v>
      </c>
      <c r="F2416" s="18" t="s">
        <v>65</v>
      </c>
      <c r="G2416" s="18" t="s">
        <v>766</v>
      </c>
      <c r="H2416" s="80"/>
      <c r="I2416" s="48">
        <f>tbl_raw_data[[#This Row],[Date Actioned]]-tbl_raw_data[[#This Row],[Date Tagged]]</f>
        <v>2.0949074096279219E-3</v>
      </c>
      <c r="J2416" s="46">
        <f>HOUR(tbl_raw_data[[#This Row],[Time_taken]])*60+MINUTE(tbl_raw_data[[#This Row],[Time_taken]])+SECOND(tbl_raw_data[[#This Row],[Time_taken]])/60</f>
        <v>3.0166666666666666</v>
      </c>
      <c r="K2416" s="52">
        <f>DATE(YEAR(tbl_raw_data[[#This Row],[Date Actioned]]),MONTH(tbl_raw_data[[#This Row],[Date Actioned]]),DAY(tbl_raw_data[[#This Row],[Date Actioned]]))</f>
        <v>45138</v>
      </c>
      <c r="L2416" s="50" t="str">
        <f>UPPER(TEXT(tbl_raw_data[[#This Row],[updated_date]],"MMMM"))</f>
        <v>JULY</v>
      </c>
      <c r="M2416" s="50" t="str">
        <f>"WEEK "&amp; IF(ROUNDUP(DAY(tbl_raw_data[[#This Row],[updated_date]])/7,0)=5,4,ROUNDUP(DAY(tbl_raw_data[[#This Row],[updated_date]])/7,0))</f>
        <v>WEEK 4</v>
      </c>
      <c r="N2416" s="50" t="str">
        <f>UPPER(VLOOKUP(tbl_raw_data[[#This Row],[Analyst]],Settiings!$A$2:$B$16,2,0))</f>
        <v>SAM</v>
      </c>
      <c r="O2416" s="50" t="str">
        <f>TRIM(UPPER(tbl_raw_data[[#This Row],[Outcome]]))</f>
        <v>APPROVE</v>
      </c>
      <c r="P2416" s="50" t="str">
        <f>TRIM(UPPER(tbl_raw_data[[#This Row],[Queue Name]]))</f>
        <v>CONSUMER PRE BUREAU</v>
      </c>
      <c r="Q2416" s="50" t="str">
        <f>IF(tbl_raw_data[[#This Row],[Time taken in min]]&lt;=Settiings!$D$2,"SLA_MET","SLA_NOT_MET")</f>
        <v>SLA_MET</v>
      </c>
      <c r="R2416" s="94"/>
    </row>
    <row r="2417" spans="1:18" x14ac:dyDescent="0.3">
      <c r="A2417" s="20" t="s">
        <v>767</v>
      </c>
      <c r="B2417" s="9">
        <v>45138.512083333335</v>
      </c>
      <c r="C2417" s="22">
        <v>45138.519560185188</v>
      </c>
      <c r="D2417" s="12" t="s">
        <v>13</v>
      </c>
      <c r="E2417" s="12" t="s">
        <v>9</v>
      </c>
      <c r="F2417" s="12" t="s">
        <v>16</v>
      </c>
      <c r="G2417" s="12" t="s">
        <v>17</v>
      </c>
      <c r="H2417" s="81"/>
      <c r="I2417" s="48">
        <f>tbl_raw_data[[#This Row],[Date Actioned]]-tbl_raw_data[[#This Row],[Date Tagged]]</f>
        <v>7.4768518534256145E-3</v>
      </c>
      <c r="J2417" s="46">
        <f>HOUR(tbl_raw_data[[#This Row],[Time_taken]])*60+MINUTE(tbl_raw_data[[#This Row],[Time_taken]])+SECOND(tbl_raw_data[[#This Row],[Time_taken]])/60</f>
        <v>10.766666666666667</v>
      </c>
      <c r="K2417" s="52">
        <f>DATE(YEAR(tbl_raw_data[[#This Row],[Date Actioned]]),MONTH(tbl_raw_data[[#This Row],[Date Actioned]]),DAY(tbl_raw_data[[#This Row],[Date Actioned]]))</f>
        <v>45138</v>
      </c>
      <c r="L2417" s="50" t="str">
        <f>UPPER(TEXT(tbl_raw_data[[#This Row],[updated_date]],"MMMM"))</f>
        <v>JULY</v>
      </c>
      <c r="M2417" s="50" t="str">
        <f>"WEEK "&amp; IF(ROUNDUP(DAY(tbl_raw_data[[#This Row],[updated_date]])/7,0)=5,4,ROUNDUP(DAY(tbl_raw_data[[#This Row],[updated_date]])/7,0))</f>
        <v>WEEK 4</v>
      </c>
      <c r="N2417" s="50" t="str">
        <f>UPPER(VLOOKUP(tbl_raw_data[[#This Row],[Analyst]],Settiings!$A$2:$B$16,2,0))</f>
        <v>CAMROOON</v>
      </c>
      <c r="O2417" s="50" t="str">
        <f>TRIM(UPPER(tbl_raw_data[[#This Row],[Outcome]]))</f>
        <v>APPROVE</v>
      </c>
      <c r="P2417" s="50" t="str">
        <f>TRIM(UPPER(tbl_raw_data[[#This Row],[Queue Name]]))</f>
        <v>CONSUMER EXISTING</v>
      </c>
      <c r="Q2417" s="50" t="str">
        <f>IF(tbl_raw_data[[#This Row],[Time taken in min]]&lt;=Settiings!$D$2,"SLA_MET","SLA_NOT_MET")</f>
        <v>SLA_MET</v>
      </c>
      <c r="R2417" s="94"/>
    </row>
    <row r="2418" spans="1:18" x14ac:dyDescent="0.3">
      <c r="A2418" s="23" t="s">
        <v>768</v>
      </c>
      <c r="B2418" s="15">
        <v>45138.513310185182</v>
      </c>
      <c r="C2418" s="21">
        <v>45138.517523148148</v>
      </c>
      <c r="D2418" s="18" t="s">
        <v>13</v>
      </c>
      <c r="E2418" s="18" t="s">
        <v>47</v>
      </c>
      <c r="F2418" s="18" t="s">
        <v>50</v>
      </c>
      <c r="G2418" s="18" t="s">
        <v>255</v>
      </c>
      <c r="H2418" s="80"/>
      <c r="I2418" s="48">
        <f>tbl_raw_data[[#This Row],[Date Actioned]]-tbl_raw_data[[#This Row],[Date Tagged]]</f>
        <v>4.2129629655391909E-3</v>
      </c>
      <c r="J2418" s="46">
        <f>HOUR(tbl_raw_data[[#This Row],[Time_taken]])*60+MINUTE(tbl_raw_data[[#This Row],[Time_taken]])+SECOND(tbl_raw_data[[#This Row],[Time_taken]])/60</f>
        <v>6.0666666666666664</v>
      </c>
      <c r="K2418" s="52">
        <f>DATE(YEAR(tbl_raw_data[[#This Row],[Date Actioned]]),MONTH(tbl_raw_data[[#This Row],[Date Actioned]]),DAY(tbl_raw_data[[#This Row],[Date Actioned]]))</f>
        <v>45138</v>
      </c>
      <c r="L2418" s="50" t="str">
        <f>UPPER(TEXT(tbl_raw_data[[#This Row],[updated_date]],"MMMM"))</f>
        <v>JULY</v>
      </c>
      <c r="M2418" s="50" t="str">
        <f>"WEEK "&amp; IF(ROUNDUP(DAY(tbl_raw_data[[#This Row],[updated_date]])/7,0)=5,4,ROUNDUP(DAY(tbl_raw_data[[#This Row],[updated_date]])/7,0))</f>
        <v>WEEK 4</v>
      </c>
      <c r="N2418" s="50" t="str">
        <f>UPPER(VLOOKUP(tbl_raw_data[[#This Row],[Analyst]],Settiings!$A$2:$B$16,2,0))</f>
        <v>SHAHID</v>
      </c>
      <c r="O2418" s="50" t="str">
        <f>TRIM(UPPER(tbl_raw_data[[#This Row],[Outcome]]))</f>
        <v>APPROVE</v>
      </c>
      <c r="P2418" s="50" t="str">
        <f>TRIM(UPPER(tbl_raw_data[[#This Row],[Queue Name]]))</f>
        <v>CONSUMER PRE BUREAU</v>
      </c>
      <c r="Q2418" s="50" t="str">
        <f>IF(tbl_raw_data[[#This Row],[Time taken in min]]&lt;=Settiings!$D$2,"SLA_MET","SLA_NOT_MET")</f>
        <v>SLA_MET</v>
      </c>
      <c r="R2418" s="94"/>
    </row>
    <row r="2419" spans="1:18" x14ac:dyDescent="0.3">
      <c r="A2419" s="14" t="s">
        <v>769</v>
      </c>
      <c r="B2419" s="9">
        <v>45138.513877314814</v>
      </c>
      <c r="C2419" s="22">
        <v>45138.519756944443</v>
      </c>
      <c r="D2419" s="12" t="s">
        <v>13</v>
      </c>
      <c r="E2419" s="12" t="s">
        <v>19</v>
      </c>
      <c r="F2419" s="12" t="s">
        <v>65</v>
      </c>
      <c r="G2419" s="12" t="s">
        <v>41</v>
      </c>
      <c r="H2419" s="81"/>
      <c r="I2419" s="48">
        <f>tbl_raw_data[[#This Row],[Date Actioned]]-tbl_raw_data[[#This Row],[Date Tagged]]</f>
        <v>5.8796296289074235E-3</v>
      </c>
      <c r="J2419" s="46">
        <f>HOUR(tbl_raw_data[[#This Row],[Time_taken]])*60+MINUTE(tbl_raw_data[[#This Row],[Time_taken]])+SECOND(tbl_raw_data[[#This Row],[Time_taken]])/60</f>
        <v>8.4666666666666668</v>
      </c>
      <c r="K2419" s="52">
        <f>DATE(YEAR(tbl_raw_data[[#This Row],[Date Actioned]]),MONTH(tbl_raw_data[[#This Row],[Date Actioned]]),DAY(tbl_raw_data[[#This Row],[Date Actioned]]))</f>
        <v>45138</v>
      </c>
      <c r="L2419" s="50" t="str">
        <f>UPPER(TEXT(tbl_raw_data[[#This Row],[updated_date]],"MMMM"))</f>
        <v>JULY</v>
      </c>
      <c r="M2419" s="50" t="str">
        <f>"WEEK "&amp; IF(ROUNDUP(DAY(tbl_raw_data[[#This Row],[updated_date]])/7,0)=5,4,ROUNDUP(DAY(tbl_raw_data[[#This Row],[updated_date]])/7,0))</f>
        <v>WEEK 4</v>
      </c>
      <c r="N2419" s="50" t="str">
        <f>UPPER(VLOOKUP(tbl_raw_data[[#This Row],[Analyst]],Settiings!$A$2:$B$16,2,0))</f>
        <v>SAM</v>
      </c>
      <c r="O2419" s="50" t="str">
        <f>TRIM(UPPER(tbl_raw_data[[#This Row],[Outcome]]))</f>
        <v>APPROVE</v>
      </c>
      <c r="P2419" s="50" t="str">
        <f>TRIM(UPPER(tbl_raw_data[[#This Row],[Queue Name]]))</f>
        <v>CONSUMER POST BUREAU</v>
      </c>
      <c r="Q2419" s="50" t="str">
        <f>IF(tbl_raw_data[[#This Row],[Time taken in min]]&lt;=Settiings!$D$2,"SLA_MET","SLA_NOT_MET")</f>
        <v>SLA_MET</v>
      </c>
      <c r="R2419" s="94"/>
    </row>
    <row r="2420" spans="1:18" x14ac:dyDescent="0.3">
      <c r="A2420" s="20" t="s">
        <v>770</v>
      </c>
      <c r="B2420" s="9">
        <v>45138.517106481479</v>
      </c>
      <c r="C2420" s="22">
        <v>45138.524108796293</v>
      </c>
      <c r="D2420" s="12" t="s">
        <v>27</v>
      </c>
      <c r="E2420" s="12" t="s">
        <v>19</v>
      </c>
      <c r="F2420" s="12" t="s">
        <v>686</v>
      </c>
      <c r="G2420" s="12" t="s">
        <v>771</v>
      </c>
      <c r="H2420" s="81"/>
      <c r="I2420" s="48">
        <f>tbl_raw_data[[#This Row],[Date Actioned]]-tbl_raw_data[[#This Row],[Date Tagged]]</f>
        <v>7.0023148145992309E-3</v>
      </c>
      <c r="J2420" s="46">
        <f>HOUR(tbl_raw_data[[#This Row],[Time_taken]])*60+MINUTE(tbl_raw_data[[#This Row],[Time_taken]])+SECOND(tbl_raw_data[[#This Row],[Time_taken]])/60</f>
        <v>10.083333333333334</v>
      </c>
      <c r="K2420" s="52">
        <f>DATE(YEAR(tbl_raw_data[[#This Row],[Date Actioned]]),MONTH(tbl_raw_data[[#This Row],[Date Actioned]]),DAY(tbl_raw_data[[#This Row],[Date Actioned]]))</f>
        <v>45138</v>
      </c>
      <c r="L2420" s="50" t="str">
        <f>UPPER(TEXT(tbl_raw_data[[#This Row],[updated_date]],"MMMM"))</f>
        <v>JULY</v>
      </c>
      <c r="M2420" s="50" t="str">
        <f>"WEEK "&amp; IF(ROUNDUP(DAY(tbl_raw_data[[#This Row],[updated_date]])/7,0)=5,4,ROUNDUP(DAY(tbl_raw_data[[#This Row],[updated_date]])/7,0))</f>
        <v>WEEK 4</v>
      </c>
      <c r="N2420" s="50" t="str">
        <f>UPPER(VLOOKUP(tbl_raw_data[[#This Row],[Analyst]],Settiings!$A$2:$B$16,2,0))</f>
        <v>FARDIN</v>
      </c>
      <c r="O2420" s="50" t="str">
        <f>TRIM(UPPER(tbl_raw_data[[#This Row],[Outcome]]))</f>
        <v>DECLINE</v>
      </c>
      <c r="P2420" s="50" t="str">
        <f>TRIM(UPPER(tbl_raw_data[[#This Row],[Queue Name]]))</f>
        <v>CONSUMER POST BUREAU</v>
      </c>
      <c r="Q2420" s="50" t="str">
        <f>IF(tbl_raw_data[[#This Row],[Time taken in min]]&lt;=Settiings!$D$2,"SLA_MET","SLA_NOT_MET")</f>
        <v>SLA_MET</v>
      </c>
      <c r="R2420" s="94"/>
    </row>
    <row r="2421" spans="1:18" x14ac:dyDescent="0.3">
      <c r="A2421" s="23" t="s">
        <v>772</v>
      </c>
      <c r="B2421" s="15">
        <v>45138.518854166665</v>
      </c>
      <c r="C2421" s="21">
        <v>45138.522824074076</v>
      </c>
      <c r="D2421" s="18" t="s">
        <v>27</v>
      </c>
      <c r="E2421" s="18" t="s">
        <v>9</v>
      </c>
      <c r="F2421" s="18" t="s">
        <v>50</v>
      </c>
      <c r="G2421" s="18" t="s">
        <v>71</v>
      </c>
      <c r="H2421" s="80"/>
      <c r="I2421" s="48">
        <f>tbl_raw_data[[#This Row],[Date Actioned]]-tbl_raw_data[[#This Row],[Date Tagged]]</f>
        <v>3.9699074113741517E-3</v>
      </c>
      <c r="J2421" s="46">
        <f>HOUR(tbl_raw_data[[#This Row],[Time_taken]])*60+MINUTE(tbl_raw_data[[#This Row],[Time_taken]])+SECOND(tbl_raw_data[[#This Row],[Time_taken]])/60</f>
        <v>5.7166666666666668</v>
      </c>
      <c r="K2421" s="52">
        <f>DATE(YEAR(tbl_raw_data[[#This Row],[Date Actioned]]),MONTH(tbl_raw_data[[#This Row],[Date Actioned]]),DAY(tbl_raw_data[[#This Row],[Date Actioned]]))</f>
        <v>45138</v>
      </c>
      <c r="L2421" s="50" t="str">
        <f>UPPER(TEXT(tbl_raw_data[[#This Row],[updated_date]],"MMMM"))</f>
        <v>JULY</v>
      </c>
      <c r="M2421" s="50" t="str">
        <f>"WEEK "&amp; IF(ROUNDUP(DAY(tbl_raw_data[[#This Row],[updated_date]])/7,0)=5,4,ROUNDUP(DAY(tbl_raw_data[[#This Row],[updated_date]])/7,0))</f>
        <v>WEEK 4</v>
      </c>
      <c r="N2421" s="50" t="str">
        <f>UPPER(VLOOKUP(tbl_raw_data[[#This Row],[Analyst]],Settiings!$A$2:$B$16,2,0))</f>
        <v>SHAHID</v>
      </c>
      <c r="O2421" s="50" t="str">
        <f>TRIM(UPPER(tbl_raw_data[[#This Row],[Outcome]]))</f>
        <v>DECLINE</v>
      </c>
      <c r="P2421" s="50" t="str">
        <f>TRIM(UPPER(tbl_raw_data[[#This Row],[Queue Name]]))</f>
        <v>CONSUMER EXISTING</v>
      </c>
      <c r="Q2421" s="50" t="str">
        <f>IF(tbl_raw_data[[#This Row],[Time taken in min]]&lt;=Settiings!$D$2,"SLA_MET","SLA_NOT_MET")</f>
        <v>SLA_MET</v>
      </c>
      <c r="R2421" s="94"/>
    </row>
    <row r="2422" spans="1:18" x14ac:dyDescent="0.3">
      <c r="A2422" s="20" t="s">
        <v>773</v>
      </c>
      <c r="B2422" s="15">
        <v>45138.519363425927</v>
      </c>
      <c r="C2422" s="16">
        <v>45138.524097222224</v>
      </c>
      <c r="D2422" s="17" t="s">
        <v>17</v>
      </c>
      <c r="E2422" s="18" t="s">
        <v>19</v>
      </c>
      <c r="F2422" s="17" t="s">
        <v>24</v>
      </c>
      <c r="G2422" s="19"/>
      <c r="H2422" s="79"/>
      <c r="I2422" s="48">
        <f>tbl_raw_data[[#This Row],[Date Actioned]]-tbl_raw_data[[#This Row],[Date Tagged]]</f>
        <v>4.7337962969322689E-3</v>
      </c>
      <c r="J2422" s="46">
        <f>HOUR(tbl_raw_data[[#This Row],[Time_taken]])*60+MINUTE(tbl_raw_data[[#This Row],[Time_taken]])+SECOND(tbl_raw_data[[#This Row],[Time_taken]])/60</f>
        <v>6.8166666666666664</v>
      </c>
      <c r="K2422" s="52">
        <f>DATE(YEAR(tbl_raw_data[[#This Row],[Date Actioned]]),MONTH(tbl_raw_data[[#This Row],[Date Actioned]]),DAY(tbl_raw_data[[#This Row],[Date Actioned]]))</f>
        <v>45138</v>
      </c>
      <c r="L2422" s="50" t="str">
        <f>UPPER(TEXT(tbl_raw_data[[#This Row],[updated_date]],"MMMM"))</f>
        <v>JULY</v>
      </c>
      <c r="M2422" s="50" t="str">
        <f>"WEEK "&amp; IF(ROUNDUP(DAY(tbl_raw_data[[#This Row],[updated_date]])/7,0)=5,4,ROUNDUP(DAY(tbl_raw_data[[#This Row],[updated_date]])/7,0))</f>
        <v>WEEK 4</v>
      </c>
      <c r="N2422" s="50" t="str">
        <f>UPPER(VLOOKUP(tbl_raw_data[[#This Row],[Analyst]],Settiings!$A$2:$B$16,2,0))</f>
        <v>QUADIR</v>
      </c>
      <c r="O2422" s="50" t="str">
        <f>TRIM(UPPER(tbl_raw_data[[#This Row],[Outcome]]))</f>
        <v>APPROVE</v>
      </c>
      <c r="P2422" s="50" t="str">
        <f>TRIM(UPPER(tbl_raw_data[[#This Row],[Queue Name]]))</f>
        <v>CONSUMER POST BUREAU</v>
      </c>
      <c r="Q2422" s="50" t="str">
        <f>IF(tbl_raw_data[[#This Row],[Time taken in min]]&lt;=Settiings!$D$2,"SLA_MET","SLA_NOT_MET")</f>
        <v>SLA_MET</v>
      </c>
      <c r="R2422" s="94"/>
    </row>
    <row r="2423" spans="1:18" x14ac:dyDescent="0.3">
      <c r="A2423" s="23" t="s">
        <v>774</v>
      </c>
      <c r="B2423" s="9">
        <v>45138.525381944448</v>
      </c>
      <c r="C2423" s="22">
        <v>45138.528298611112</v>
      </c>
      <c r="D2423" s="12" t="s">
        <v>13</v>
      </c>
      <c r="E2423" s="12" t="s">
        <v>9</v>
      </c>
      <c r="F2423" s="12" t="s">
        <v>50</v>
      </c>
      <c r="G2423" s="12" t="s">
        <v>17</v>
      </c>
      <c r="H2423" s="81"/>
      <c r="I2423" s="48">
        <f>tbl_raw_data[[#This Row],[Date Actioned]]-tbl_raw_data[[#This Row],[Date Tagged]]</f>
        <v>2.9166666645323858E-3</v>
      </c>
      <c r="J2423" s="46">
        <f>HOUR(tbl_raw_data[[#This Row],[Time_taken]])*60+MINUTE(tbl_raw_data[[#This Row],[Time_taken]])+SECOND(tbl_raw_data[[#This Row],[Time_taken]])/60</f>
        <v>4.2</v>
      </c>
      <c r="K2423" s="52">
        <f>DATE(YEAR(tbl_raw_data[[#This Row],[Date Actioned]]),MONTH(tbl_raw_data[[#This Row],[Date Actioned]]),DAY(tbl_raw_data[[#This Row],[Date Actioned]]))</f>
        <v>45138</v>
      </c>
      <c r="L2423" s="50" t="str">
        <f>UPPER(TEXT(tbl_raw_data[[#This Row],[updated_date]],"MMMM"))</f>
        <v>JULY</v>
      </c>
      <c r="M2423" s="50" t="str">
        <f>"WEEK "&amp; IF(ROUNDUP(DAY(tbl_raw_data[[#This Row],[updated_date]])/7,0)=5,4,ROUNDUP(DAY(tbl_raw_data[[#This Row],[updated_date]])/7,0))</f>
        <v>WEEK 4</v>
      </c>
      <c r="N2423" s="50" t="str">
        <f>UPPER(VLOOKUP(tbl_raw_data[[#This Row],[Analyst]],Settiings!$A$2:$B$16,2,0))</f>
        <v>SHAHID</v>
      </c>
      <c r="O2423" s="50" t="str">
        <f>TRIM(UPPER(tbl_raw_data[[#This Row],[Outcome]]))</f>
        <v>APPROVE</v>
      </c>
      <c r="P2423" s="50" t="str">
        <f>TRIM(UPPER(tbl_raw_data[[#This Row],[Queue Name]]))</f>
        <v>CONSUMER EXISTING</v>
      </c>
      <c r="Q2423" s="50" t="str">
        <f>IF(tbl_raw_data[[#This Row],[Time taken in min]]&lt;=Settiings!$D$2,"SLA_MET","SLA_NOT_MET")</f>
        <v>SLA_MET</v>
      </c>
      <c r="R2423" s="94"/>
    </row>
    <row r="2424" spans="1:18" x14ac:dyDescent="0.3">
      <c r="A2424" s="14" t="s">
        <v>775</v>
      </c>
      <c r="B2424" s="9">
        <v>45138.530370370368</v>
      </c>
      <c r="C2424" s="24">
        <v>45138.546076388891</v>
      </c>
      <c r="D2424" s="25" t="s">
        <v>37</v>
      </c>
      <c r="E2424" s="12" t="s">
        <v>19</v>
      </c>
      <c r="F2424" s="25" t="s">
        <v>24</v>
      </c>
      <c r="G2424" s="13"/>
      <c r="H2424" s="78"/>
      <c r="I2424" s="48">
        <f>tbl_raw_data[[#This Row],[Date Actioned]]-tbl_raw_data[[#This Row],[Date Tagged]]</f>
        <v>1.5706018522905651E-2</v>
      </c>
      <c r="J2424" s="46">
        <f>HOUR(tbl_raw_data[[#This Row],[Time_taken]])*60+MINUTE(tbl_raw_data[[#This Row],[Time_taken]])+SECOND(tbl_raw_data[[#This Row],[Time_taken]])/60</f>
        <v>22.616666666666667</v>
      </c>
      <c r="K2424" s="52">
        <f>DATE(YEAR(tbl_raw_data[[#This Row],[Date Actioned]]),MONTH(tbl_raw_data[[#This Row],[Date Actioned]]),DAY(tbl_raw_data[[#This Row],[Date Actioned]]))</f>
        <v>45138</v>
      </c>
      <c r="L2424" s="50" t="str">
        <f>UPPER(TEXT(tbl_raw_data[[#This Row],[updated_date]],"MMMM"))</f>
        <v>JULY</v>
      </c>
      <c r="M2424" s="50" t="str">
        <f>"WEEK "&amp; IF(ROUNDUP(DAY(tbl_raw_data[[#This Row],[updated_date]])/7,0)=5,4,ROUNDUP(DAY(tbl_raw_data[[#This Row],[updated_date]])/7,0))</f>
        <v>WEEK 4</v>
      </c>
      <c r="N2424" s="50" t="str">
        <f>UPPER(VLOOKUP(tbl_raw_data[[#This Row],[Analyst]],Settiings!$A$2:$B$16,2,0))</f>
        <v>QUADIR</v>
      </c>
      <c r="O2424" s="50" t="str">
        <f>TRIM(UPPER(tbl_raw_data[[#This Row],[Outcome]]))</f>
        <v>DECLINE</v>
      </c>
      <c r="P2424" s="50" t="str">
        <f>TRIM(UPPER(tbl_raw_data[[#This Row],[Queue Name]]))</f>
        <v>CONSUMER POST BUREAU</v>
      </c>
      <c r="Q2424" s="50" t="str">
        <f>IF(tbl_raw_data[[#This Row],[Time taken in min]]&lt;=Settiings!$D$2,"SLA_MET","SLA_NOT_MET")</f>
        <v>SLA_NOT_MET</v>
      </c>
      <c r="R2424" s="94"/>
    </row>
    <row r="2425" spans="1:18" x14ac:dyDescent="0.3">
      <c r="A2425" s="14" t="s">
        <v>776</v>
      </c>
      <c r="B2425" s="15">
        <v>45138.530405092592</v>
      </c>
      <c r="C2425" s="21">
        <v>45138.534756944442</v>
      </c>
      <c r="D2425" s="18" t="s">
        <v>13</v>
      </c>
      <c r="E2425" s="18" t="s">
        <v>47</v>
      </c>
      <c r="F2425" s="18" t="s">
        <v>65</v>
      </c>
      <c r="G2425" s="18" t="s">
        <v>255</v>
      </c>
      <c r="H2425" s="80"/>
      <c r="I2425" s="48">
        <f>tbl_raw_data[[#This Row],[Date Actioned]]-tbl_raw_data[[#This Row],[Date Tagged]]</f>
        <v>4.3518518505152315E-3</v>
      </c>
      <c r="J2425" s="46">
        <f>HOUR(tbl_raw_data[[#This Row],[Time_taken]])*60+MINUTE(tbl_raw_data[[#This Row],[Time_taken]])+SECOND(tbl_raw_data[[#This Row],[Time_taken]])/60</f>
        <v>6.2666666666666666</v>
      </c>
      <c r="K2425" s="52">
        <f>DATE(YEAR(tbl_raw_data[[#This Row],[Date Actioned]]),MONTH(tbl_raw_data[[#This Row],[Date Actioned]]),DAY(tbl_raw_data[[#This Row],[Date Actioned]]))</f>
        <v>45138</v>
      </c>
      <c r="L2425" s="50" t="str">
        <f>UPPER(TEXT(tbl_raw_data[[#This Row],[updated_date]],"MMMM"))</f>
        <v>JULY</v>
      </c>
      <c r="M2425" s="50" t="str">
        <f>"WEEK "&amp; IF(ROUNDUP(DAY(tbl_raw_data[[#This Row],[updated_date]])/7,0)=5,4,ROUNDUP(DAY(tbl_raw_data[[#This Row],[updated_date]])/7,0))</f>
        <v>WEEK 4</v>
      </c>
      <c r="N2425" s="50" t="str">
        <f>UPPER(VLOOKUP(tbl_raw_data[[#This Row],[Analyst]],Settiings!$A$2:$B$16,2,0))</f>
        <v>SAM</v>
      </c>
      <c r="O2425" s="50" t="str">
        <f>TRIM(UPPER(tbl_raw_data[[#This Row],[Outcome]]))</f>
        <v>APPROVE</v>
      </c>
      <c r="P2425" s="50" t="str">
        <f>TRIM(UPPER(tbl_raw_data[[#This Row],[Queue Name]]))</f>
        <v>CONSUMER PRE BUREAU</v>
      </c>
      <c r="Q2425" s="50" t="str">
        <f>IF(tbl_raw_data[[#This Row],[Time taken in min]]&lt;=Settiings!$D$2,"SLA_MET","SLA_NOT_MET")</f>
        <v>SLA_MET</v>
      </c>
      <c r="R2425" s="94"/>
    </row>
    <row r="2426" spans="1:18" x14ac:dyDescent="0.3">
      <c r="A2426" s="20" t="s">
        <v>777</v>
      </c>
      <c r="B2426" s="9">
        <v>45138.530717592592</v>
      </c>
      <c r="C2426" s="22">
        <v>45138.53402777778</v>
      </c>
      <c r="D2426" s="12" t="s">
        <v>13</v>
      </c>
      <c r="E2426" s="12" t="s">
        <v>9</v>
      </c>
      <c r="F2426" s="12" t="s">
        <v>16</v>
      </c>
      <c r="G2426" s="12" t="s">
        <v>17</v>
      </c>
      <c r="H2426" s="81"/>
      <c r="I2426" s="48">
        <f>tbl_raw_data[[#This Row],[Date Actioned]]-tbl_raw_data[[#This Row],[Date Tagged]]</f>
        <v>3.3101851877290756E-3</v>
      </c>
      <c r="J2426" s="46">
        <f>HOUR(tbl_raw_data[[#This Row],[Time_taken]])*60+MINUTE(tbl_raw_data[[#This Row],[Time_taken]])+SECOND(tbl_raw_data[[#This Row],[Time_taken]])/60</f>
        <v>4.7666666666666666</v>
      </c>
      <c r="K2426" s="52">
        <f>DATE(YEAR(tbl_raw_data[[#This Row],[Date Actioned]]),MONTH(tbl_raw_data[[#This Row],[Date Actioned]]),DAY(tbl_raw_data[[#This Row],[Date Actioned]]))</f>
        <v>45138</v>
      </c>
      <c r="L2426" s="50" t="str">
        <f>UPPER(TEXT(tbl_raw_data[[#This Row],[updated_date]],"MMMM"))</f>
        <v>JULY</v>
      </c>
      <c r="M2426" s="50" t="str">
        <f>"WEEK "&amp; IF(ROUNDUP(DAY(tbl_raw_data[[#This Row],[updated_date]])/7,0)=5,4,ROUNDUP(DAY(tbl_raw_data[[#This Row],[updated_date]])/7,0))</f>
        <v>WEEK 4</v>
      </c>
      <c r="N2426" s="50" t="str">
        <f>UPPER(VLOOKUP(tbl_raw_data[[#This Row],[Analyst]],Settiings!$A$2:$B$16,2,0))</f>
        <v>CAMROOON</v>
      </c>
      <c r="O2426" s="50" t="str">
        <f>TRIM(UPPER(tbl_raw_data[[#This Row],[Outcome]]))</f>
        <v>APPROVE</v>
      </c>
      <c r="P2426" s="50" t="str">
        <f>TRIM(UPPER(tbl_raw_data[[#This Row],[Queue Name]]))</f>
        <v>CONSUMER EXISTING</v>
      </c>
      <c r="Q2426" s="50" t="str">
        <f>IF(tbl_raw_data[[#This Row],[Time taken in min]]&lt;=Settiings!$D$2,"SLA_MET","SLA_NOT_MET")</f>
        <v>SLA_MET</v>
      </c>
      <c r="R2426" s="94"/>
    </row>
    <row r="2427" spans="1:18" x14ac:dyDescent="0.3">
      <c r="A2427" s="23" t="s">
        <v>778</v>
      </c>
      <c r="B2427" s="15">
        <v>45138.533090277779</v>
      </c>
      <c r="C2427" s="21">
        <v>45138.535925925928</v>
      </c>
      <c r="D2427" s="18" t="s">
        <v>13</v>
      </c>
      <c r="E2427" s="18" t="s">
        <v>9</v>
      </c>
      <c r="F2427" s="18" t="s">
        <v>50</v>
      </c>
      <c r="G2427" s="18" t="s">
        <v>17</v>
      </c>
      <c r="H2427" s="80"/>
      <c r="I2427" s="48">
        <f>tbl_raw_data[[#This Row],[Date Actioned]]-tbl_raw_data[[#This Row],[Date Tagged]]</f>
        <v>2.8356481489026919E-3</v>
      </c>
      <c r="J2427" s="46">
        <f>HOUR(tbl_raw_data[[#This Row],[Time_taken]])*60+MINUTE(tbl_raw_data[[#This Row],[Time_taken]])+SECOND(tbl_raw_data[[#This Row],[Time_taken]])/60</f>
        <v>4.083333333333333</v>
      </c>
      <c r="K2427" s="52">
        <f>DATE(YEAR(tbl_raw_data[[#This Row],[Date Actioned]]),MONTH(tbl_raw_data[[#This Row],[Date Actioned]]),DAY(tbl_raw_data[[#This Row],[Date Actioned]]))</f>
        <v>45138</v>
      </c>
      <c r="L2427" s="50" t="str">
        <f>UPPER(TEXT(tbl_raw_data[[#This Row],[updated_date]],"MMMM"))</f>
        <v>JULY</v>
      </c>
      <c r="M2427" s="50" t="str">
        <f>"WEEK "&amp; IF(ROUNDUP(DAY(tbl_raw_data[[#This Row],[updated_date]])/7,0)=5,4,ROUNDUP(DAY(tbl_raw_data[[#This Row],[updated_date]])/7,0))</f>
        <v>WEEK 4</v>
      </c>
      <c r="N2427" s="50" t="str">
        <f>UPPER(VLOOKUP(tbl_raw_data[[#This Row],[Analyst]],Settiings!$A$2:$B$16,2,0))</f>
        <v>SHAHID</v>
      </c>
      <c r="O2427" s="50" t="str">
        <f>TRIM(UPPER(tbl_raw_data[[#This Row],[Outcome]]))</f>
        <v>APPROVE</v>
      </c>
      <c r="P2427" s="50" t="str">
        <f>TRIM(UPPER(tbl_raw_data[[#This Row],[Queue Name]]))</f>
        <v>CONSUMER EXISTING</v>
      </c>
      <c r="Q2427" s="50" t="str">
        <f>IF(tbl_raw_data[[#This Row],[Time taken in min]]&lt;=Settiings!$D$2,"SLA_MET","SLA_NOT_MET")</f>
        <v>SLA_MET</v>
      </c>
      <c r="R2427" s="94"/>
    </row>
    <row r="2428" spans="1:18" x14ac:dyDescent="0.3">
      <c r="A2428" s="14" t="s">
        <v>779</v>
      </c>
      <c r="B2428" s="9">
        <v>45138.533090277779</v>
      </c>
      <c r="C2428" s="22">
        <v>45138.539143518516</v>
      </c>
      <c r="D2428" s="12" t="s">
        <v>13</v>
      </c>
      <c r="E2428" s="12" t="s">
        <v>19</v>
      </c>
      <c r="F2428" s="12" t="s">
        <v>43</v>
      </c>
      <c r="G2428" s="12" t="s">
        <v>17</v>
      </c>
      <c r="H2428" s="81"/>
      <c r="I2428" s="48">
        <f>tbl_raw_data[[#This Row],[Date Actioned]]-tbl_raw_data[[#This Row],[Date Tagged]]</f>
        <v>6.0532407369464636E-3</v>
      </c>
      <c r="J2428" s="46">
        <f>HOUR(tbl_raw_data[[#This Row],[Time_taken]])*60+MINUTE(tbl_raw_data[[#This Row],[Time_taken]])+SECOND(tbl_raw_data[[#This Row],[Time_taken]])/60</f>
        <v>8.7166666666666668</v>
      </c>
      <c r="K2428" s="52">
        <f>DATE(YEAR(tbl_raw_data[[#This Row],[Date Actioned]]),MONTH(tbl_raw_data[[#This Row],[Date Actioned]]),DAY(tbl_raw_data[[#This Row],[Date Actioned]]))</f>
        <v>45138</v>
      </c>
      <c r="L2428" s="50" t="str">
        <f>UPPER(TEXT(tbl_raw_data[[#This Row],[updated_date]],"MMMM"))</f>
        <v>JULY</v>
      </c>
      <c r="M2428" s="50" t="str">
        <f>"WEEK "&amp; IF(ROUNDUP(DAY(tbl_raw_data[[#This Row],[updated_date]])/7,0)=5,4,ROUNDUP(DAY(tbl_raw_data[[#This Row],[updated_date]])/7,0))</f>
        <v>WEEK 4</v>
      </c>
      <c r="N2428" s="50" t="str">
        <f>UPPER(VLOOKUP(tbl_raw_data[[#This Row],[Analyst]],Settiings!$A$2:$B$16,2,0))</f>
        <v>MERCEDES</v>
      </c>
      <c r="O2428" s="50" t="str">
        <f>TRIM(UPPER(tbl_raw_data[[#This Row],[Outcome]]))</f>
        <v>APPROVE</v>
      </c>
      <c r="P2428" s="50" t="str">
        <f>TRIM(UPPER(tbl_raw_data[[#This Row],[Queue Name]]))</f>
        <v>CONSUMER POST BUREAU</v>
      </c>
      <c r="Q2428" s="50" t="str">
        <f>IF(tbl_raw_data[[#This Row],[Time taken in min]]&lt;=Settiings!$D$2,"SLA_MET","SLA_NOT_MET")</f>
        <v>SLA_MET</v>
      </c>
      <c r="R2428" s="94"/>
    </row>
    <row r="2429" spans="1:18" x14ac:dyDescent="0.3">
      <c r="A2429" s="20" t="s">
        <v>780</v>
      </c>
      <c r="B2429" s="15">
        <v>45138.535081018519</v>
      </c>
      <c r="C2429" s="21">
        <v>45138.54241898148</v>
      </c>
      <c r="D2429" s="18" t="s">
        <v>13</v>
      </c>
      <c r="E2429" s="18" t="s">
        <v>9</v>
      </c>
      <c r="F2429" s="18" t="s">
        <v>65</v>
      </c>
      <c r="G2429" s="18" t="s">
        <v>17</v>
      </c>
      <c r="H2429" s="80"/>
      <c r="I2429" s="48">
        <f>tbl_raw_data[[#This Row],[Date Actioned]]-tbl_raw_data[[#This Row],[Date Tagged]]</f>
        <v>7.3379629611736163E-3</v>
      </c>
      <c r="J2429" s="46">
        <f>HOUR(tbl_raw_data[[#This Row],[Time_taken]])*60+MINUTE(tbl_raw_data[[#This Row],[Time_taken]])+SECOND(tbl_raw_data[[#This Row],[Time_taken]])/60</f>
        <v>10.566666666666666</v>
      </c>
      <c r="K2429" s="52">
        <f>DATE(YEAR(tbl_raw_data[[#This Row],[Date Actioned]]),MONTH(tbl_raw_data[[#This Row],[Date Actioned]]),DAY(tbl_raw_data[[#This Row],[Date Actioned]]))</f>
        <v>45138</v>
      </c>
      <c r="L2429" s="50" t="str">
        <f>UPPER(TEXT(tbl_raw_data[[#This Row],[updated_date]],"MMMM"))</f>
        <v>JULY</v>
      </c>
      <c r="M2429" s="50" t="str">
        <f>"WEEK "&amp; IF(ROUNDUP(DAY(tbl_raw_data[[#This Row],[updated_date]])/7,0)=5,4,ROUNDUP(DAY(tbl_raw_data[[#This Row],[updated_date]])/7,0))</f>
        <v>WEEK 4</v>
      </c>
      <c r="N2429" s="50" t="str">
        <f>UPPER(VLOOKUP(tbl_raw_data[[#This Row],[Analyst]],Settiings!$A$2:$B$16,2,0))</f>
        <v>SAM</v>
      </c>
      <c r="O2429" s="50" t="str">
        <f>TRIM(UPPER(tbl_raw_data[[#This Row],[Outcome]]))</f>
        <v>APPROVE</v>
      </c>
      <c r="P2429" s="50" t="str">
        <f>TRIM(UPPER(tbl_raw_data[[#This Row],[Queue Name]]))</f>
        <v>CONSUMER EXISTING</v>
      </c>
      <c r="Q2429" s="50" t="str">
        <f>IF(tbl_raw_data[[#This Row],[Time taken in min]]&lt;=Settiings!$D$2,"SLA_MET","SLA_NOT_MET")</f>
        <v>SLA_MET</v>
      </c>
      <c r="R2429" s="94"/>
    </row>
    <row r="2430" spans="1:18" x14ac:dyDescent="0.3">
      <c r="A2430" s="23" t="s">
        <v>781</v>
      </c>
      <c r="B2430" s="9">
        <v>45138.535405092596</v>
      </c>
      <c r="C2430" s="22">
        <v>45138.542453703703</v>
      </c>
      <c r="D2430" s="12" t="s">
        <v>13</v>
      </c>
      <c r="E2430" s="12" t="s">
        <v>9</v>
      </c>
      <c r="F2430" s="12" t="s">
        <v>50</v>
      </c>
      <c r="G2430" s="12" t="s">
        <v>17</v>
      </c>
      <c r="H2430" s="81"/>
      <c r="I2430" s="48">
        <f>tbl_raw_data[[#This Row],[Date Actioned]]-tbl_raw_data[[#This Row],[Date Tagged]]</f>
        <v>7.0486111071659252E-3</v>
      </c>
      <c r="J2430" s="46">
        <f>HOUR(tbl_raw_data[[#This Row],[Time_taken]])*60+MINUTE(tbl_raw_data[[#This Row],[Time_taken]])+SECOND(tbl_raw_data[[#This Row],[Time_taken]])/60</f>
        <v>10.15</v>
      </c>
      <c r="K2430" s="52">
        <f>DATE(YEAR(tbl_raw_data[[#This Row],[Date Actioned]]),MONTH(tbl_raw_data[[#This Row],[Date Actioned]]),DAY(tbl_raw_data[[#This Row],[Date Actioned]]))</f>
        <v>45138</v>
      </c>
      <c r="L2430" s="50" t="str">
        <f>UPPER(TEXT(tbl_raw_data[[#This Row],[updated_date]],"MMMM"))</f>
        <v>JULY</v>
      </c>
      <c r="M2430" s="50" t="str">
        <f>"WEEK "&amp; IF(ROUNDUP(DAY(tbl_raw_data[[#This Row],[updated_date]])/7,0)=5,4,ROUNDUP(DAY(tbl_raw_data[[#This Row],[updated_date]])/7,0))</f>
        <v>WEEK 4</v>
      </c>
      <c r="N2430" s="50" t="str">
        <f>UPPER(VLOOKUP(tbl_raw_data[[#This Row],[Analyst]],Settiings!$A$2:$B$16,2,0))</f>
        <v>SHAHID</v>
      </c>
      <c r="O2430" s="50" t="str">
        <f>TRIM(UPPER(tbl_raw_data[[#This Row],[Outcome]]))</f>
        <v>APPROVE</v>
      </c>
      <c r="P2430" s="50" t="str">
        <f>TRIM(UPPER(tbl_raw_data[[#This Row],[Queue Name]]))</f>
        <v>CONSUMER EXISTING</v>
      </c>
      <c r="Q2430" s="50" t="str">
        <f>IF(tbl_raw_data[[#This Row],[Time taken in min]]&lt;=Settiings!$D$2,"SLA_MET","SLA_NOT_MET")</f>
        <v>SLA_MET</v>
      </c>
      <c r="R2430" s="94"/>
    </row>
    <row r="2431" spans="1:18" x14ac:dyDescent="0.3">
      <c r="A2431" s="14" t="s">
        <v>782</v>
      </c>
      <c r="B2431" s="15">
        <v>45138.540381944447</v>
      </c>
      <c r="C2431" s="21">
        <v>45138.547280092593</v>
      </c>
      <c r="D2431" s="18" t="s">
        <v>13</v>
      </c>
      <c r="E2431" s="18" t="s">
        <v>47</v>
      </c>
      <c r="F2431" s="18" t="s">
        <v>686</v>
      </c>
      <c r="G2431" s="18" t="s">
        <v>77</v>
      </c>
      <c r="H2431" s="80"/>
      <c r="I2431" s="48">
        <f>tbl_raw_data[[#This Row],[Date Actioned]]-tbl_raw_data[[#This Row],[Date Tagged]]</f>
        <v>6.8981481454102322E-3</v>
      </c>
      <c r="J2431" s="46">
        <f>HOUR(tbl_raw_data[[#This Row],[Time_taken]])*60+MINUTE(tbl_raw_data[[#This Row],[Time_taken]])+SECOND(tbl_raw_data[[#This Row],[Time_taken]])/60</f>
        <v>9.9333333333333336</v>
      </c>
      <c r="K2431" s="52">
        <f>DATE(YEAR(tbl_raw_data[[#This Row],[Date Actioned]]),MONTH(tbl_raw_data[[#This Row],[Date Actioned]]),DAY(tbl_raw_data[[#This Row],[Date Actioned]]))</f>
        <v>45138</v>
      </c>
      <c r="L2431" s="50" t="str">
        <f>UPPER(TEXT(tbl_raw_data[[#This Row],[updated_date]],"MMMM"))</f>
        <v>JULY</v>
      </c>
      <c r="M2431" s="50" t="str">
        <f>"WEEK "&amp; IF(ROUNDUP(DAY(tbl_raw_data[[#This Row],[updated_date]])/7,0)=5,4,ROUNDUP(DAY(tbl_raw_data[[#This Row],[updated_date]])/7,0))</f>
        <v>WEEK 4</v>
      </c>
      <c r="N2431" s="50" t="str">
        <f>UPPER(VLOOKUP(tbl_raw_data[[#This Row],[Analyst]],Settiings!$A$2:$B$16,2,0))</f>
        <v>FARDIN</v>
      </c>
      <c r="O2431" s="50" t="str">
        <f>TRIM(UPPER(tbl_raw_data[[#This Row],[Outcome]]))</f>
        <v>APPROVE</v>
      </c>
      <c r="P2431" s="50" t="str">
        <f>TRIM(UPPER(tbl_raw_data[[#This Row],[Queue Name]]))</f>
        <v>CONSUMER PRE BUREAU</v>
      </c>
      <c r="Q2431" s="50" t="str">
        <f>IF(tbl_raw_data[[#This Row],[Time taken in min]]&lt;=Settiings!$D$2,"SLA_MET","SLA_NOT_MET")</f>
        <v>SLA_MET</v>
      </c>
      <c r="R2431" s="94"/>
    </row>
    <row r="2432" spans="1:18" x14ac:dyDescent="0.3">
      <c r="A2432" s="20" t="s">
        <v>784</v>
      </c>
      <c r="B2432" s="9">
        <v>45138.542604166665</v>
      </c>
      <c r="C2432" s="22">
        <v>45138.554062499999</v>
      </c>
      <c r="D2432" s="12" t="s">
        <v>13</v>
      </c>
      <c r="E2432" s="12" t="s">
        <v>47</v>
      </c>
      <c r="F2432" s="12" t="s">
        <v>43</v>
      </c>
      <c r="G2432" s="12" t="s">
        <v>785</v>
      </c>
      <c r="H2432" s="81"/>
      <c r="I2432" s="48">
        <f>tbl_raw_data[[#This Row],[Date Actioned]]-tbl_raw_data[[#This Row],[Date Tagged]]</f>
        <v>1.1458333334303461E-2</v>
      </c>
      <c r="J2432" s="46">
        <f>HOUR(tbl_raw_data[[#This Row],[Time_taken]])*60+MINUTE(tbl_raw_data[[#This Row],[Time_taken]])+SECOND(tbl_raw_data[[#This Row],[Time_taken]])/60</f>
        <v>16.5</v>
      </c>
      <c r="K2432" s="52">
        <f>DATE(YEAR(tbl_raw_data[[#This Row],[Date Actioned]]),MONTH(tbl_raw_data[[#This Row],[Date Actioned]]),DAY(tbl_raw_data[[#This Row],[Date Actioned]]))</f>
        <v>45138</v>
      </c>
      <c r="L2432" s="50" t="str">
        <f>UPPER(TEXT(tbl_raw_data[[#This Row],[updated_date]],"MMMM"))</f>
        <v>JULY</v>
      </c>
      <c r="M2432" s="50" t="str">
        <f>"WEEK "&amp; IF(ROUNDUP(DAY(tbl_raw_data[[#This Row],[updated_date]])/7,0)=5,4,ROUNDUP(DAY(tbl_raw_data[[#This Row],[updated_date]])/7,0))</f>
        <v>WEEK 4</v>
      </c>
      <c r="N2432" s="50" t="str">
        <f>UPPER(VLOOKUP(tbl_raw_data[[#This Row],[Analyst]],Settiings!$A$2:$B$16,2,0))</f>
        <v>MERCEDES</v>
      </c>
      <c r="O2432" s="50" t="str">
        <f>TRIM(UPPER(tbl_raw_data[[#This Row],[Outcome]]))</f>
        <v>APPROVE</v>
      </c>
      <c r="P2432" s="50" t="str">
        <f>TRIM(UPPER(tbl_raw_data[[#This Row],[Queue Name]]))</f>
        <v>CONSUMER PRE BUREAU</v>
      </c>
      <c r="Q2432" s="50" t="str">
        <f>IF(tbl_raw_data[[#This Row],[Time taken in min]]&lt;=Settiings!$D$2,"SLA_MET","SLA_NOT_MET")</f>
        <v>SLA_MET</v>
      </c>
      <c r="R2432" s="94"/>
    </row>
    <row r="2433" spans="1:18" x14ac:dyDescent="0.3">
      <c r="A2433" s="23" t="s">
        <v>786</v>
      </c>
      <c r="B2433" s="15">
        <v>45138.545034722221</v>
      </c>
      <c r="C2433" s="21">
        <v>45138.550613425927</v>
      </c>
      <c r="D2433" s="18" t="s">
        <v>13</v>
      </c>
      <c r="E2433" s="18" t="s">
        <v>47</v>
      </c>
      <c r="F2433" s="18" t="s">
        <v>70</v>
      </c>
      <c r="G2433" s="18" t="s">
        <v>17</v>
      </c>
      <c r="H2433" s="80"/>
      <c r="I2433" s="48">
        <f>tbl_raw_data[[#This Row],[Date Actioned]]-tbl_raw_data[[#This Row],[Date Tagged]]</f>
        <v>5.5787037053960375E-3</v>
      </c>
      <c r="J2433" s="46">
        <f>HOUR(tbl_raw_data[[#This Row],[Time_taken]])*60+MINUTE(tbl_raw_data[[#This Row],[Time_taken]])+SECOND(tbl_raw_data[[#This Row],[Time_taken]])/60</f>
        <v>8.0333333333333332</v>
      </c>
      <c r="K2433" s="52">
        <f>DATE(YEAR(tbl_raw_data[[#This Row],[Date Actioned]]),MONTH(tbl_raw_data[[#This Row],[Date Actioned]]),DAY(tbl_raw_data[[#This Row],[Date Actioned]]))</f>
        <v>45138</v>
      </c>
      <c r="L2433" s="50" t="str">
        <f>UPPER(TEXT(tbl_raw_data[[#This Row],[updated_date]],"MMMM"))</f>
        <v>JULY</v>
      </c>
      <c r="M2433" s="50" t="str">
        <f>"WEEK "&amp; IF(ROUNDUP(DAY(tbl_raw_data[[#This Row],[updated_date]])/7,0)=5,4,ROUNDUP(DAY(tbl_raw_data[[#This Row],[updated_date]])/7,0))</f>
        <v>WEEK 4</v>
      </c>
      <c r="N2433" s="50" t="str">
        <f>UPPER(VLOOKUP(tbl_raw_data[[#This Row],[Analyst]],Settiings!$A$2:$B$16,2,0))</f>
        <v>ASIF</v>
      </c>
      <c r="O2433" s="50" t="str">
        <f>TRIM(UPPER(tbl_raw_data[[#This Row],[Outcome]]))</f>
        <v>APPROVE</v>
      </c>
      <c r="P2433" s="50" t="str">
        <f>TRIM(UPPER(tbl_raw_data[[#This Row],[Queue Name]]))</f>
        <v>CONSUMER PRE BUREAU</v>
      </c>
      <c r="Q2433" s="50" t="str">
        <f>IF(tbl_raw_data[[#This Row],[Time taken in min]]&lt;=Settiings!$D$2,"SLA_MET","SLA_NOT_MET")</f>
        <v>SLA_MET</v>
      </c>
      <c r="R2433" s="94"/>
    </row>
    <row r="2434" spans="1:18" x14ac:dyDescent="0.3">
      <c r="A2434" s="14" t="s">
        <v>787</v>
      </c>
      <c r="B2434" s="9">
        <v>45138.549004629633</v>
      </c>
      <c r="C2434" s="22">
        <v>45138.551064814812</v>
      </c>
      <c r="D2434" s="12" t="s">
        <v>13</v>
      </c>
      <c r="E2434" s="12" t="s">
        <v>9</v>
      </c>
      <c r="F2434" s="12" t="s">
        <v>50</v>
      </c>
      <c r="G2434" s="12" t="s">
        <v>41</v>
      </c>
      <c r="H2434" s="81"/>
      <c r="I2434" s="48">
        <f>tbl_raw_data[[#This Row],[Date Actioned]]-tbl_raw_data[[#This Row],[Date Tagged]]</f>
        <v>2.0601851792889647E-3</v>
      </c>
      <c r="J2434" s="46">
        <f>HOUR(tbl_raw_data[[#This Row],[Time_taken]])*60+MINUTE(tbl_raw_data[[#This Row],[Time_taken]])+SECOND(tbl_raw_data[[#This Row],[Time_taken]])/60</f>
        <v>2.9666666666666668</v>
      </c>
      <c r="K2434" s="52">
        <f>DATE(YEAR(tbl_raw_data[[#This Row],[Date Actioned]]),MONTH(tbl_raw_data[[#This Row],[Date Actioned]]),DAY(tbl_raw_data[[#This Row],[Date Actioned]]))</f>
        <v>45138</v>
      </c>
      <c r="L2434" s="50" t="str">
        <f>UPPER(TEXT(tbl_raw_data[[#This Row],[updated_date]],"MMMM"))</f>
        <v>JULY</v>
      </c>
      <c r="M2434" s="50" t="str">
        <f>"WEEK "&amp; IF(ROUNDUP(DAY(tbl_raw_data[[#This Row],[updated_date]])/7,0)=5,4,ROUNDUP(DAY(tbl_raw_data[[#This Row],[updated_date]])/7,0))</f>
        <v>WEEK 4</v>
      </c>
      <c r="N2434" s="50" t="str">
        <f>UPPER(VLOOKUP(tbl_raw_data[[#This Row],[Analyst]],Settiings!$A$2:$B$16,2,0))</f>
        <v>SHAHID</v>
      </c>
      <c r="O2434" s="50" t="str">
        <f>TRIM(UPPER(tbl_raw_data[[#This Row],[Outcome]]))</f>
        <v>APPROVE</v>
      </c>
      <c r="P2434" s="50" t="str">
        <f>TRIM(UPPER(tbl_raw_data[[#This Row],[Queue Name]]))</f>
        <v>CONSUMER EXISTING</v>
      </c>
      <c r="Q2434" s="50" t="str">
        <f>IF(tbl_raw_data[[#This Row],[Time taken in min]]&lt;=Settiings!$D$2,"SLA_MET","SLA_NOT_MET")</f>
        <v>SLA_MET</v>
      </c>
      <c r="R2434" s="94"/>
    </row>
    <row r="2435" spans="1:18" x14ac:dyDescent="0.3">
      <c r="A2435" s="20" t="s">
        <v>788</v>
      </c>
      <c r="B2435" s="15">
        <v>45138.550300925926</v>
      </c>
      <c r="C2435" s="16">
        <v>45138.555</v>
      </c>
      <c r="D2435" s="17" t="s">
        <v>17</v>
      </c>
      <c r="E2435" s="18" t="s">
        <v>9</v>
      </c>
      <c r="F2435" s="17" t="s">
        <v>76</v>
      </c>
      <c r="G2435" s="19"/>
      <c r="H2435" s="79"/>
      <c r="I2435" s="48">
        <f>tbl_raw_data[[#This Row],[Date Actioned]]-tbl_raw_data[[#This Row],[Date Tagged]]</f>
        <v>4.6990740738692693E-3</v>
      </c>
      <c r="J2435" s="46">
        <f>HOUR(tbl_raw_data[[#This Row],[Time_taken]])*60+MINUTE(tbl_raw_data[[#This Row],[Time_taken]])+SECOND(tbl_raw_data[[#This Row],[Time_taken]])/60</f>
        <v>6.7666666666666666</v>
      </c>
      <c r="K2435" s="52">
        <f>DATE(YEAR(tbl_raw_data[[#This Row],[Date Actioned]]),MONTH(tbl_raw_data[[#This Row],[Date Actioned]]),DAY(tbl_raw_data[[#This Row],[Date Actioned]]))</f>
        <v>45138</v>
      </c>
      <c r="L2435" s="50" t="str">
        <f>UPPER(TEXT(tbl_raw_data[[#This Row],[updated_date]],"MMMM"))</f>
        <v>JULY</v>
      </c>
      <c r="M2435" s="50" t="str">
        <f>"WEEK "&amp; IF(ROUNDUP(DAY(tbl_raw_data[[#This Row],[updated_date]])/7,0)=5,4,ROUNDUP(DAY(tbl_raw_data[[#This Row],[updated_date]])/7,0))</f>
        <v>WEEK 4</v>
      </c>
      <c r="N2435" s="50" t="str">
        <f>UPPER(VLOOKUP(tbl_raw_data[[#This Row],[Analyst]],Settiings!$A$2:$B$16,2,0))</f>
        <v>ROHAN</v>
      </c>
      <c r="O2435" s="50" t="str">
        <f>TRIM(UPPER(tbl_raw_data[[#This Row],[Outcome]]))</f>
        <v>APPROVE</v>
      </c>
      <c r="P2435" s="50" t="str">
        <f>TRIM(UPPER(tbl_raw_data[[#This Row],[Queue Name]]))</f>
        <v>CONSUMER EXISTING</v>
      </c>
      <c r="Q2435" s="50" t="str">
        <f>IF(tbl_raw_data[[#This Row],[Time taken in min]]&lt;=Settiings!$D$2,"SLA_MET","SLA_NOT_MET")</f>
        <v>SLA_MET</v>
      </c>
      <c r="R2435" s="94"/>
    </row>
    <row r="2436" spans="1:18" x14ac:dyDescent="0.3">
      <c r="A2436" s="23" t="s">
        <v>791</v>
      </c>
      <c r="B2436" s="9">
        <v>45138.554525462961</v>
      </c>
      <c r="C2436" s="22">
        <v>45138.562627314815</v>
      </c>
      <c r="D2436" s="12" t="s">
        <v>13</v>
      </c>
      <c r="E2436" s="12" t="s">
        <v>19</v>
      </c>
      <c r="F2436" s="12" t="s">
        <v>686</v>
      </c>
      <c r="G2436" s="12" t="s">
        <v>17</v>
      </c>
      <c r="H2436" s="81"/>
      <c r="I2436" s="48">
        <f>tbl_raw_data[[#This Row],[Date Actioned]]-tbl_raw_data[[#This Row],[Date Tagged]]</f>
        <v>8.1018518540076911E-3</v>
      </c>
      <c r="J2436" s="46">
        <f>HOUR(tbl_raw_data[[#This Row],[Time_taken]])*60+MINUTE(tbl_raw_data[[#This Row],[Time_taken]])+SECOND(tbl_raw_data[[#This Row],[Time_taken]])/60</f>
        <v>11.666666666666666</v>
      </c>
      <c r="K2436" s="52">
        <f>DATE(YEAR(tbl_raw_data[[#This Row],[Date Actioned]]),MONTH(tbl_raw_data[[#This Row],[Date Actioned]]),DAY(tbl_raw_data[[#This Row],[Date Actioned]]))</f>
        <v>45138</v>
      </c>
      <c r="L2436" s="50" t="str">
        <f>UPPER(TEXT(tbl_raw_data[[#This Row],[updated_date]],"MMMM"))</f>
        <v>JULY</v>
      </c>
      <c r="M2436" s="50" t="str">
        <f>"WEEK "&amp; IF(ROUNDUP(DAY(tbl_raw_data[[#This Row],[updated_date]])/7,0)=5,4,ROUNDUP(DAY(tbl_raw_data[[#This Row],[updated_date]])/7,0))</f>
        <v>WEEK 4</v>
      </c>
      <c r="N2436" s="50" t="str">
        <f>UPPER(VLOOKUP(tbl_raw_data[[#This Row],[Analyst]],Settiings!$A$2:$B$16,2,0))</f>
        <v>FARDIN</v>
      </c>
      <c r="O2436" s="50" t="str">
        <f>TRIM(UPPER(tbl_raw_data[[#This Row],[Outcome]]))</f>
        <v>APPROVE</v>
      </c>
      <c r="P2436" s="50" t="str">
        <f>TRIM(UPPER(tbl_raw_data[[#This Row],[Queue Name]]))</f>
        <v>CONSUMER POST BUREAU</v>
      </c>
      <c r="Q2436" s="50" t="str">
        <f>IF(tbl_raw_data[[#This Row],[Time taken in min]]&lt;=Settiings!$D$2,"SLA_MET","SLA_NOT_MET")</f>
        <v>SLA_MET</v>
      </c>
      <c r="R2436" s="94"/>
    </row>
    <row r="2437" spans="1:18" x14ac:dyDescent="0.3">
      <c r="A2437" s="14" t="s">
        <v>793</v>
      </c>
      <c r="B2437" s="15">
        <v>45138.555601851855</v>
      </c>
      <c r="C2437" s="16">
        <v>45138.56354166667</v>
      </c>
      <c r="D2437" s="17" t="s">
        <v>17</v>
      </c>
      <c r="E2437" s="18" t="s">
        <v>9</v>
      </c>
      <c r="F2437" s="17" t="s">
        <v>50</v>
      </c>
      <c r="G2437" s="19"/>
      <c r="H2437" s="79"/>
      <c r="I2437" s="48">
        <f>tbl_raw_data[[#This Row],[Date Actioned]]-tbl_raw_data[[#This Row],[Date Tagged]]</f>
        <v>7.9398148154723458E-3</v>
      </c>
      <c r="J2437" s="46">
        <f>HOUR(tbl_raw_data[[#This Row],[Time_taken]])*60+MINUTE(tbl_raw_data[[#This Row],[Time_taken]])+SECOND(tbl_raw_data[[#This Row],[Time_taken]])/60</f>
        <v>11.433333333333334</v>
      </c>
      <c r="K2437" s="52">
        <f>DATE(YEAR(tbl_raw_data[[#This Row],[Date Actioned]]),MONTH(tbl_raw_data[[#This Row],[Date Actioned]]),DAY(tbl_raw_data[[#This Row],[Date Actioned]]))</f>
        <v>45138</v>
      </c>
      <c r="L2437" s="50" t="str">
        <f>UPPER(TEXT(tbl_raw_data[[#This Row],[updated_date]],"MMMM"))</f>
        <v>JULY</v>
      </c>
      <c r="M2437" s="50" t="str">
        <f>"WEEK "&amp; IF(ROUNDUP(DAY(tbl_raw_data[[#This Row],[updated_date]])/7,0)=5,4,ROUNDUP(DAY(tbl_raw_data[[#This Row],[updated_date]])/7,0))</f>
        <v>WEEK 4</v>
      </c>
      <c r="N2437" s="50" t="str">
        <f>UPPER(VLOOKUP(tbl_raw_data[[#This Row],[Analyst]],Settiings!$A$2:$B$16,2,0))</f>
        <v>SHAHID</v>
      </c>
      <c r="O2437" s="50" t="str">
        <f>TRIM(UPPER(tbl_raw_data[[#This Row],[Outcome]]))</f>
        <v>APPROVE</v>
      </c>
      <c r="P2437" s="50" t="str">
        <f>TRIM(UPPER(tbl_raw_data[[#This Row],[Queue Name]]))</f>
        <v>CONSUMER EXISTING</v>
      </c>
      <c r="Q2437" s="50" t="str">
        <f>IF(tbl_raw_data[[#This Row],[Time taken in min]]&lt;=Settiings!$D$2,"SLA_MET","SLA_NOT_MET")</f>
        <v>SLA_MET</v>
      </c>
      <c r="R2437" s="94"/>
    </row>
    <row r="2438" spans="1:18" x14ac:dyDescent="0.3">
      <c r="A2438" s="20" t="s">
        <v>794</v>
      </c>
      <c r="B2438" s="9">
        <v>45138.556631944448</v>
      </c>
      <c r="C2438" s="24">
        <v>45138.573252314818</v>
      </c>
      <c r="D2438" s="25" t="s">
        <v>17</v>
      </c>
      <c r="E2438" s="12" t="s">
        <v>19</v>
      </c>
      <c r="F2438" s="25" t="s">
        <v>76</v>
      </c>
      <c r="G2438" s="13"/>
      <c r="H2438" s="78"/>
      <c r="I2438" s="48">
        <f>tbl_raw_data[[#This Row],[Date Actioned]]-tbl_raw_data[[#This Row],[Date Tagged]]</f>
        <v>1.6620370370219462E-2</v>
      </c>
      <c r="J2438" s="46">
        <f>HOUR(tbl_raw_data[[#This Row],[Time_taken]])*60+MINUTE(tbl_raw_data[[#This Row],[Time_taken]])+SECOND(tbl_raw_data[[#This Row],[Time_taken]])/60</f>
        <v>23.933333333333334</v>
      </c>
      <c r="K2438" s="52">
        <f>DATE(YEAR(tbl_raw_data[[#This Row],[Date Actioned]]),MONTH(tbl_raw_data[[#This Row],[Date Actioned]]),DAY(tbl_raw_data[[#This Row],[Date Actioned]]))</f>
        <v>45138</v>
      </c>
      <c r="L2438" s="50" t="str">
        <f>UPPER(TEXT(tbl_raw_data[[#This Row],[updated_date]],"MMMM"))</f>
        <v>JULY</v>
      </c>
      <c r="M2438" s="50" t="str">
        <f>"WEEK "&amp; IF(ROUNDUP(DAY(tbl_raw_data[[#This Row],[updated_date]])/7,0)=5,4,ROUNDUP(DAY(tbl_raw_data[[#This Row],[updated_date]])/7,0))</f>
        <v>WEEK 4</v>
      </c>
      <c r="N2438" s="50" t="str">
        <f>UPPER(VLOOKUP(tbl_raw_data[[#This Row],[Analyst]],Settiings!$A$2:$B$16,2,0))</f>
        <v>ROHAN</v>
      </c>
      <c r="O2438" s="50" t="str">
        <f>TRIM(UPPER(tbl_raw_data[[#This Row],[Outcome]]))</f>
        <v>APPROVE</v>
      </c>
      <c r="P2438" s="50" t="str">
        <f>TRIM(UPPER(tbl_raw_data[[#This Row],[Queue Name]]))</f>
        <v>CONSUMER POST BUREAU</v>
      </c>
      <c r="Q2438" s="50" t="str">
        <f>IF(tbl_raw_data[[#This Row],[Time taken in min]]&lt;=Settiings!$D$2,"SLA_MET","SLA_NOT_MET")</f>
        <v>SLA_NOT_MET</v>
      </c>
      <c r="R2438" s="94"/>
    </row>
    <row r="2439" spans="1:18" x14ac:dyDescent="0.3">
      <c r="A2439" s="23" t="s">
        <v>795</v>
      </c>
      <c r="B2439" s="15">
        <v>45138.557164351849</v>
      </c>
      <c r="C2439" s="21">
        <v>45138.562604166669</v>
      </c>
      <c r="D2439" s="18" t="s">
        <v>13</v>
      </c>
      <c r="E2439" s="18" t="s">
        <v>19</v>
      </c>
      <c r="F2439" s="18" t="s">
        <v>16</v>
      </c>
      <c r="G2439" s="18" t="s">
        <v>41</v>
      </c>
      <c r="H2439" s="80"/>
      <c r="I2439" s="48">
        <f>tbl_raw_data[[#This Row],[Date Actioned]]-tbl_raw_data[[#This Row],[Date Tagged]]</f>
        <v>5.439814820419997E-3</v>
      </c>
      <c r="J2439" s="46">
        <f>HOUR(tbl_raw_data[[#This Row],[Time_taken]])*60+MINUTE(tbl_raw_data[[#This Row],[Time_taken]])+SECOND(tbl_raw_data[[#This Row],[Time_taken]])/60</f>
        <v>7.833333333333333</v>
      </c>
      <c r="K2439" s="52">
        <f>DATE(YEAR(tbl_raw_data[[#This Row],[Date Actioned]]),MONTH(tbl_raw_data[[#This Row],[Date Actioned]]),DAY(tbl_raw_data[[#This Row],[Date Actioned]]))</f>
        <v>45138</v>
      </c>
      <c r="L2439" s="50" t="str">
        <f>UPPER(TEXT(tbl_raw_data[[#This Row],[updated_date]],"MMMM"))</f>
        <v>JULY</v>
      </c>
      <c r="M2439" s="50" t="str">
        <f>"WEEK "&amp; IF(ROUNDUP(DAY(tbl_raw_data[[#This Row],[updated_date]])/7,0)=5,4,ROUNDUP(DAY(tbl_raw_data[[#This Row],[updated_date]])/7,0))</f>
        <v>WEEK 4</v>
      </c>
      <c r="N2439" s="50" t="str">
        <f>UPPER(VLOOKUP(tbl_raw_data[[#This Row],[Analyst]],Settiings!$A$2:$B$16,2,0))</f>
        <v>CAMROOON</v>
      </c>
      <c r="O2439" s="50" t="str">
        <f>TRIM(UPPER(tbl_raw_data[[#This Row],[Outcome]]))</f>
        <v>APPROVE</v>
      </c>
      <c r="P2439" s="50" t="str">
        <f>TRIM(UPPER(tbl_raw_data[[#This Row],[Queue Name]]))</f>
        <v>CONSUMER POST BUREAU</v>
      </c>
      <c r="Q2439" s="50" t="str">
        <f>IF(tbl_raw_data[[#This Row],[Time taken in min]]&lt;=Settiings!$D$2,"SLA_MET","SLA_NOT_MET")</f>
        <v>SLA_MET</v>
      </c>
      <c r="R2439" s="94"/>
    </row>
    <row r="2440" spans="1:18" x14ac:dyDescent="0.3">
      <c r="A2440" s="14" t="s">
        <v>796</v>
      </c>
      <c r="B2440" s="9">
        <v>45138.557685185187</v>
      </c>
      <c r="C2440" s="22">
        <v>45138.565208333333</v>
      </c>
      <c r="D2440" s="12" t="s">
        <v>13</v>
      </c>
      <c r="E2440" s="12" t="s">
        <v>19</v>
      </c>
      <c r="F2440" s="12" t="s">
        <v>70</v>
      </c>
      <c r="G2440" s="12" t="s">
        <v>128</v>
      </c>
      <c r="H2440" s="81"/>
      <c r="I2440" s="48">
        <f>tbl_raw_data[[#This Row],[Date Actioned]]-tbl_raw_data[[#This Row],[Date Tagged]]</f>
        <v>7.5231481459923089E-3</v>
      </c>
      <c r="J2440" s="46">
        <f>HOUR(tbl_raw_data[[#This Row],[Time_taken]])*60+MINUTE(tbl_raw_data[[#This Row],[Time_taken]])+SECOND(tbl_raw_data[[#This Row],[Time_taken]])/60</f>
        <v>10.833333333333334</v>
      </c>
      <c r="K2440" s="52">
        <f>DATE(YEAR(tbl_raw_data[[#This Row],[Date Actioned]]),MONTH(tbl_raw_data[[#This Row],[Date Actioned]]),DAY(tbl_raw_data[[#This Row],[Date Actioned]]))</f>
        <v>45138</v>
      </c>
      <c r="L2440" s="50" t="str">
        <f>UPPER(TEXT(tbl_raw_data[[#This Row],[updated_date]],"MMMM"))</f>
        <v>JULY</v>
      </c>
      <c r="M2440" s="50" t="str">
        <f>"WEEK "&amp; IF(ROUNDUP(DAY(tbl_raw_data[[#This Row],[updated_date]])/7,0)=5,4,ROUNDUP(DAY(tbl_raw_data[[#This Row],[updated_date]])/7,0))</f>
        <v>WEEK 4</v>
      </c>
      <c r="N2440" s="50" t="str">
        <f>UPPER(VLOOKUP(tbl_raw_data[[#This Row],[Analyst]],Settiings!$A$2:$B$16,2,0))</f>
        <v>ASIF</v>
      </c>
      <c r="O2440" s="50" t="str">
        <f>TRIM(UPPER(tbl_raw_data[[#This Row],[Outcome]]))</f>
        <v>APPROVE</v>
      </c>
      <c r="P2440" s="50" t="str">
        <f>TRIM(UPPER(tbl_raw_data[[#This Row],[Queue Name]]))</f>
        <v>CONSUMER POST BUREAU</v>
      </c>
      <c r="Q2440" s="50" t="str">
        <f>IF(tbl_raw_data[[#This Row],[Time taken in min]]&lt;=Settiings!$D$2,"SLA_MET","SLA_NOT_MET")</f>
        <v>SLA_MET</v>
      </c>
      <c r="R2440" s="94"/>
    </row>
    <row r="2441" spans="1:18" x14ac:dyDescent="0.3">
      <c r="A2441" s="20" t="s">
        <v>798</v>
      </c>
      <c r="B2441" s="15">
        <v>45138.558437500003</v>
      </c>
      <c r="C2441" s="21">
        <v>45138.565196759257</v>
      </c>
      <c r="D2441" s="18" t="s">
        <v>13</v>
      </c>
      <c r="E2441" s="18" t="s">
        <v>19</v>
      </c>
      <c r="F2441" s="18" t="s">
        <v>43</v>
      </c>
      <c r="G2441" s="18" t="s">
        <v>77</v>
      </c>
      <c r="H2441" s="80"/>
      <c r="I2441" s="48">
        <f>tbl_raw_data[[#This Row],[Date Actioned]]-tbl_raw_data[[#This Row],[Date Tagged]]</f>
        <v>6.7592592531582341E-3</v>
      </c>
      <c r="J2441" s="46">
        <f>HOUR(tbl_raw_data[[#This Row],[Time_taken]])*60+MINUTE(tbl_raw_data[[#This Row],[Time_taken]])+SECOND(tbl_raw_data[[#This Row],[Time_taken]])/60</f>
        <v>9.7333333333333325</v>
      </c>
      <c r="K2441" s="52">
        <f>DATE(YEAR(tbl_raw_data[[#This Row],[Date Actioned]]),MONTH(tbl_raw_data[[#This Row],[Date Actioned]]),DAY(tbl_raw_data[[#This Row],[Date Actioned]]))</f>
        <v>45138</v>
      </c>
      <c r="L2441" s="50" t="str">
        <f>UPPER(TEXT(tbl_raw_data[[#This Row],[updated_date]],"MMMM"))</f>
        <v>JULY</v>
      </c>
      <c r="M2441" s="50" t="str">
        <f>"WEEK "&amp; IF(ROUNDUP(DAY(tbl_raw_data[[#This Row],[updated_date]])/7,0)=5,4,ROUNDUP(DAY(tbl_raw_data[[#This Row],[updated_date]])/7,0))</f>
        <v>WEEK 4</v>
      </c>
      <c r="N2441" s="50" t="str">
        <f>UPPER(VLOOKUP(tbl_raw_data[[#This Row],[Analyst]],Settiings!$A$2:$B$16,2,0))</f>
        <v>MERCEDES</v>
      </c>
      <c r="O2441" s="50" t="str">
        <f>TRIM(UPPER(tbl_raw_data[[#This Row],[Outcome]]))</f>
        <v>APPROVE</v>
      </c>
      <c r="P2441" s="50" t="str">
        <f>TRIM(UPPER(tbl_raw_data[[#This Row],[Queue Name]]))</f>
        <v>CONSUMER POST BUREAU</v>
      </c>
      <c r="Q2441" s="50" t="str">
        <f>IF(tbl_raw_data[[#This Row],[Time taken in min]]&lt;=Settiings!$D$2,"SLA_MET","SLA_NOT_MET")</f>
        <v>SLA_MET</v>
      </c>
      <c r="R2441" s="94"/>
    </row>
    <row r="2442" spans="1:18" x14ac:dyDescent="0.3">
      <c r="A2442" s="23" t="s">
        <v>799</v>
      </c>
      <c r="B2442" s="9">
        <v>45138.561898148146</v>
      </c>
      <c r="C2442" s="22">
        <v>45138.567743055559</v>
      </c>
      <c r="D2442" s="12" t="s">
        <v>13</v>
      </c>
      <c r="E2442" s="12" t="s">
        <v>9</v>
      </c>
      <c r="F2442" s="12" t="s">
        <v>686</v>
      </c>
      <c r="G2442" s="12" t="s">
        <v>17</v>
      </c>
      <c r="H2442" s="81"/>
      <c r="I2442" s="48">
        <f>tbl_raw_data[[#This Row],[Date Actioned]]-tbl_raw_data[[#This Row],[Date Tagged]]</f>
        <v>5.8449074131203815E-3</v>
      </c>
      <c r="J2442" s="46">
        <f>HOUR(tbl_raw_data[[#This Row],[Time_taken]])*60+MINUTE(tbl_raw_data[[#This Row],[Time_taken]])+SECOND(tbl_raw_data[[#This Row],[Time_taken]])/60</f>
        <v>8.4166666666666661</v>
      </c>
      <c r="K2442" s="52">
        <f>DATE(YEAR(tbl_raw_data[[#This Row],[Date Actioned]]),MONTH(tbl_raw_data[[#This Row],[Date Actioned]]),DAY(tbl_raw_data[[#This Row],[Date Actioned]]))</f>
        <v>45138</v>
      </c>
      <c r="L2442" s="50" t="str">
        <f>UPPER(TEXT(tbl_raw_data[[#This Row],[updated_date]],"MMMM"))</f>
        <v>JULY</v>
      </c>
      <c r="M2442" s="50" t="str">
        <f>"WEEK "&amp; IF(ROUNDUP(DAY(tbl_raw_data[[#This Row],[updated_date]])/7,0)=5,4,ROUNDUP(DAY(tbl_raw_data[[#This Row],[updated_date]])/7,0))</f>
        <v>WEEK 4</v>
      </c>
      <c r="N2442" s="50" t="str">
        <f>UPPER(VLOOKUP(tbl_raw_data[[#This Row],[Analyst]],Settiings!$A$2:$B$16,2,0))</f>
        <v>FARDIN</v>
      </c>
      <c r="O2442" s="50" t="str">
        <f>TRIM(UPPER(tbl_raw_data[[#This Row],[Outcome]]))</f>
        <v>APPROVE</v>
      </c>
      <c r="P2442" s="50" t="str">
        <f>TRIM(UPPER(tbl_raw_data[[#This Row],[Queue Name]]))</f>
        <v>CONSUMER EXISTING</v>
      </c>
      <c r="Q2442" s="50" t="str">
        <f>IF(tbl_raw_data[[#This Row],[Time taken in min]]&lt;=Settiings!$D$2,"SLA_MET","SLA_NOT_MET")</f>
        <v>SLA_MET</v>
      </c>
      <c r="R2442" s="94"/>
    </row>
    <row r="2443" spans="1:18" x14ac:dyDescent="0.3">
      <c r="A2443" s="14" t="s">
        <v>800</v>
      </c>
      <c r="B2443" s="15">
        <v>45138.564236111109</v>
      </c>
      <c r="C2443" s="16">
        <v>45138.574074074073</v>
      </c>
      <c r="D2443" s="17" t="s">
        <v>17</v>
      </c>
      <c r="E2443" s="18" t="s">
        <v>19</v>
      </c>
      <c r="F2443" s="17" t="s">
        <v>43</v>
      </c>
      <c r="G2443" s="19"/>
      <c r="H2443" s="79"/>
      <c r="I2443" s="48">
        <f>tbl_raw_data[[#This Row],[Date Actioned]]-tbl_raw_data[[#This Row],[Date Tagged]]</f>
        <v>9.8379629635019228E-3</v>
      </c>
      <c r="J2443" s="46">
        <f>HOUR(tbl_raw_data[[#This Row],[Time_taken]])*60+MINUTE(tbl_raw_data[[#This Row],[Time_taken]])+SECOND(tbl_raw_data[[#This Row],[Time_taken]])/60</f>
        <v>14.166666666666666</v>
      </c>
      <c r="K2443" s="52">
        <f>DATE(YEAR(tbl_raw_data[[#This Row],[Date Actioned]]),MONTH(tbl_raw_data[[#This Row],[Date Actioned]]),DAY(tbl_raw_data[[#This Row],[Date Actioned]]))</f>
        <v>45138</v>
      </c>
      <c r="L2443" s="50" t="str">
        <f>UPPER(TEXT(tbl_raw_data[[#This Row],[updated_date]],"MMMM"))</f>
        <v>JULY</v>
      </c>
      <c r="M2443" s="50" t="str">
        <f>"WEEK "&amp; IF(ROUNDUP(DAY(tbl_raw_data[[#This Row],[updated_date]])/7,0)=5,4,ROUNDUP(DAY(tbl_raw_data[[#This Row],[updated_date]])/7,0))</f>
        <v>WEEK 4</v>
      </c>
      <c r="N2443" s="50" t="str">
        <f>UPPER(VLOOKUP(tbl_raw_data[[#This Row],[Analyst]],Settiings!$A$2:$B$16,2,0))</f>
        <v>MERCEDES</v>
      </c>
      <c r="O2443" s="50" t="str">
        <f>TRIM(UPPER(tbl_raw_data[[#This Row],[Outcome]]))</f>
        <v>APPROVE</v>
      </c>
      <c r="P2443" s="50" t="str">
        <f>TRIM(UPPER(tbl_raw_data[[#This Row],[Queue Name]]))</f>
        <v>CONSUMER POST BUREAU</v>
      </c>
      <c r="Q2443" s="50" t="str">
        <f>IF(tbl_raw_data[[#This Row],[Time taken in min]]&lt;=Settiings!$D$2,"SLA_MET","SLA_NOT_MET")</f>
        <v>SLA_MET</v>
      </c>
      <c r="R2443" s="94"/>
    </row>
    <row r="2444" spans="1:18" x14ac:dyDescent="0.3">
      <c r="A2444" s="20" t="s">
        <v>801</v>
      </c>
      <c r="B2444" s="9">
        <v>45138.565312500003</v>
      </c>
      <c r="C2444" s="22">
        <v>45138.569189814814</v>
      </c>
      <c r="D2444" s="12" t="s">
        <v>13</v>
      </c>
      <c r="E2444" s="12" t="s">
        <v>47</v>
      </c>
      <c r="F2444" s="12" t="s">
        <v>65</v>
      </c>
      <c r="G2444" s="12" t="s">
        <v>785</v>
      </c>
      <c r="H2444" s="81"/>
      <c r="I2444" s="48">
        <f>tbl_raw_data[[#This Row],[Date Actioned]]-tbl_raw_data[[#This Row],[Date Tagged]]</f>
        <v>3.8773148116888478E-3</v>
      </c>
      <c r="J2444" s="46">
        <f>HOUR(tbl_raw_data[[#This Row],[Time_taken]])*60+MINUTE(tbl_raw_data[[#This Row],[Time_taken]])+SECOND(tbl_raw_data[[#This Row],[Time_taken]])/60</f>
        <v>5.583333333333333</v>
      </c>
      <c r="K2444" s="52">
        <f>DATE(YEAR(tbl_raw_data[[#This Row],[Date Actioned]]),MONTH(tbl_raw_data[[#This Row],[Date Actioned]]),DAY(tbl_raw_data[[#This Row],[Date Actioned]]))</f>
        <v>45138</v>
      </c>
      <c r="L2444" s="50" t="str">
        <f>UPPER(TEXT(tbl_raw_data[[#This Row],[updated_date]],"MMMM"))</f>
        <v>JULY</v>
      </c>
      <c r="M2444" s="50" t="str">
        <f>"WEEK "&amp; IF(ROUNDUP(DAY(tbl_raw_data[[#This Row],[updated_date]])/7,0)=5,4,ROUNDUP(DAY(tbl_raw_data[[#This Row],[updated_date]])/7,0))</f>
        <v>WEEK 4</v>
      </c>
      <c r="N2444" s="50" t="str">
        <f>UPPER(VLOOKUP(tbl_raw_data[[#This Row],[Analyst]],Settiings!$A$2:$B$16,2,0))</f>
        <v>SAM</v>
      </c>
      <c r="O2444" s="50" t="str">
        <f>TRIM(UPPER(tbl_raw_data[[#This Row],[Outcome]]))</f>
        <v>APPROVE</v>
      </c>
      <c r="P2444" s="50" t="str">
        <f>TRIM(UPPER(tbl_raw_data[[#This Row],[Queue Name]]))</f>
        <v>CONSUMER PRE BUREAU</v>
      </c>
      <c r="Q2444" s="50" t="str">
        <f>IF(tbl_raw_data[[#This Row],[Time taken in min]]&lt;=Settiings!$D$2,"SLA_MET","SLA_NOT_MET")</f>
        <v>SLA_MET</v>
      </c>
      <c r="R2444" s="94"/>
    </row>
    <row r="2445" spans="1:18" x14ac:dyDescent="0.3">
      <c r="A2445" s="20" t="s">
        <v>805</v>
      </c>
      <c r="B2445" s="15">
        <v>45138.569363425922</v>
      </c>
      <c r="C2445" s="21">
        <v>45138.578564814816</v>
      </c>
      <c r="D2445" s="18" t="s">
        <v>27</v>
      </c>
      <c r="E2445" s="18" t="s">
        <v>9</v>
      </c>
      <c r="F2445" s="18" t="s">
        <v>10</v>
      </c>
      <c r="G2445" s="18" t="s">
        <v>806</v>
      </c>
      <c r="H2445" s="80"/>
      <c r="I2445" s="48">
        <f>tbl_raw_data[[#This Row],[Date Actioned]]-tbl_raw_data[[#This Row],[Date Tagged]]</f>
        <v>9.2013888934161514E-3</v>
      </c>
      <c r="J2445" s="46">
        <f>HOUR(tbl_raw_data[[#This Row],[Time_taken]])*60+MINUTE(tbl_raw_data[[#This Row],[Time_taken]])+SECOND(tbl_raw_data[[#This Row],[Time_taken]])/60</f>
        <v>13.25</v>
      </c>
      <c r="K2445" s="52">
        <f>DATE(YEAR(tbl_raw_data[[#This Row],[Date Actioned]]),MONTH(tbl_raw_data[[#This Row],[Date Actioned]]),DAY(tbl_raw_data[[#This Row],[Date Actioned]]))</f>
        <v>45138</v>
      </c>
      <c r="L2445" s="50" t="str">
        <f>UPPER(TEXT(tbl_raw_data[[#This Row],[updated_date]],"MMMM"))</f>
        <v>JULY</v>
      </c>
      <c r="M2445" s="50" t="str">
        <f>"WEEK "&amp; IF(ROUNDUP(DAY(tbl_raw_data[[#This Row],[updated_date]])/7,0)=5,4,ROUNDUP(DAY(tbl_raw_data[[#This Row],[updated_date]])/7,0))</f>
        <v>WEEK 4</v>
      </c>
      <c r="N2445" s="50" t="str">
        <f>UPPER(VLOOKUP(tbl_raw_data[[#This Row],[Analyst]],Settiings!$A$2:$B$16,2,0))</f>
        <v>NITESH</v>
      </c>
      <c r="O2445" s="50" t="str">
        <f>TRIM(UPPER(tbl_raw_data[[#This Row],[Outcome]]))</f>
        <v>DECLINE</v>
      </c>
      <c r="P2445" s="50" t="str">
        <f>TRIM(UPPER(tbl_raw_data[[#This Row],[Queue Name]]))</f>
        <v>CONSUMER EXISTING</v>
      </c>
      <c r="Q2445" s="50" t="str">
        <f>IF(tbl_raw_data[[#This Row],[Time taken in min]]&lt;=Settiings!$D$2,"SLA_MET","SLA_NOT_MET")</f>
        <v>SLA_MET</v>
      </c>
      <c r="R2445" s="94"/>
    </row>
    <row r="2446" spans="1:18" x14ac:dyDescent="0.3">
      <c r="A2446" s="23" t="s">
        <v>809</v>
      </c>
      <c r="B2446" s="15">
        <v>45138.570115740738</v>
      </c>
      <c r="C2446" s="21">
        <v>45138.580150462964</v>
      </c>
      <c r="D2446" s="18" t="s">
        <v>13</v>
      </c>
      <c r="E2446" s="18" t="s">
        <v>9</v>
      </c>
      <c r="F2446" s="18" t="s">
        <v>70</v>
      </c>
      <c r="G2446" s="18" t="s">
        <v>17</v>
      </c>
      <c r="H2446" s="80"/>
      <c r="I2446" s="48">
        <f>tbl_raw_data[[#This Row],[Date Actioned]]-tbl_raw_data[[#This Row],[Date Tagged]]</f>
        <v>1.0034722225100268E-2</v>
      </c>
      <c r="J2446" s="46">
        <f>HOUR(tbl_raw_data[[#This Row],[Time_taken]])*60+MINUTE(tbl_raw_data[[#This Row],[Time_taken]])+SECOND(tbl_raw_data[[#This Row],[Time_taken]])/60</f>
        <v>14.45</v>
      </c>
      <c r="K2446" s="52">
        <f>DATE(YEAR(tbl_raw_data[[#This Row],[Date Actioned]]),MONTH(tbl_raw_data[[#This Row],[Date Actioned]]),DAY(tbl_raw_data[[#This Row],[Date Actioned]]))</f>
        <v>45138</v>
      </c>
      <c r="L2446" s="50" t="str">
        <f>UPPER(TEXT(tbl_raw_data[[#This Row],[updated_date]],"MMMM"))</f>
        <v>JULY</v>
      </c>
      <c r="M2446" s="50" t="str">
        <f>"WEEK "&amp; IF(ROUNDUP(DAY(tbl_raw_data[[#This Row],[updated_date]])/7,0)=5,4,ROUNDUP(DAY(tbl_raw_data[[#This Row],[updated_date]])/7,0))</f>
        <v>WEEK 4</v>
      </c>
      <c r="N2446" s="50" t="str">
        <f>UPPER(VLOOKUP(tbl_raw_data[[#This Row],[Analyst]],Settiings!$A$2:$B$16,2,0))</f>
        <v>ASIF</v>
      </c>
      <c r="O2446" s="50" t="str">
        <f>TRIM(UPPER(tbl_raw_data[[#This Row],[Outcome]]))</f>
        <v>APPROVE</v>
      </c>
      <c r="P2446" s="50" t="str">
        <f>TRIM(UPPER(tbl_raw_data[[#This Row],[Queue Name]]))</f>
        <v>CONSUMER EXISTING</v>
      </c>
      <c r="Q2446" s="50" t="str">
        <f>IF(tbl_raw_data[[#This Row],[Time taken in min]]&lt;=Settiings!$D$2,"SLA_MET","SLA_NOT_MET")</f>
        <v>SLA_MET</v>
      </c>
      <c r="R2446" s="94"/>
    </row>
    <row r="2447" spans="1:18" x14ac:dyDescent="0.3">
      <c r="A2447" s="14" t="s">
        <v>810</v>
      </c>
      <c r="B2447" s="9">
        <v>45138.572870370372</v>
      </c>
      <c r="C2447" s="22">
        <v>45138.57640046296</v>
      </c>
      <c r="D2447" s="12" t="s">
        <v>13</v>
      </c>
      <c r="E2447" s="12" t="s">
        <v>47</v>
      </c>
      <c r="F2447" s="12" t="s">
        <v>70</v>
      </c>
      <c r="G2447" s="12" t="s">
        <v>811</v>
      </c>
      <c r="H2447" s="81"/>
      <c r="I2447" s="48">
        <f>tbl_raw_data[[#This Row],[Date Actioned]]-tbl_raw_data[[#This Row],[Date Tagged]]</f>
        <v>3.53009258833481E-3</v>
      </c>
      <c r="J2447" s="46">
        <f>HOUR(tbl_raw_data[[#This Row],[Time_taken]])*60+MINUTE(tbl_raw_data[[#This Row],[Time_taken]])+SECOND(tbl_raw_data[[#This Row],[Time_taken]])/60</f>
        <v>5.083333333333333</v>
      </c>
      <c r="K2447" s="52">
        <f>DATE(YEAR(tbl_raw_data[[#This Row],[Date Actioned]]),MONTH(tbl_raw_data[[#This Row],[Date Actioned]]),DAY(tbl_raw_data[[#This Row],[Date Actioned]]))</f>
        <v>45138</v>
      </c>
      <c r="L2447" s="50" t="str">
        <f>UPPER(TEXT(tbl_raw_data[[#This Row],[updated_date]],"MMMM"))</f>
        <v>JULY</v>
      </c>
      <c r="M2447" s="50" t="str">
        <f>"WEEK "&amp; IF(ROUNDUP(DAY(tbl_raw_data[[#This Row],[updated_date]])/7,0)=5,4,ROUNDUP(DAY(tbl_raw_data[[#This Row],[updated_date]])/7,0))</f>
        <v>WEEK 4</v>
      </c>
      <c r="N2447" s="50" t="str">
        <f>UPPER(VLOOKUP(tbl_raw_data[[#This Row],[Analyst]],Settiings!$A$2:$B$16,2,0))</f>
        <v>ASIF</v>
      </c>
      <c r="O2447" s="50" t="str">
        <f>TRIM(UPPER(tbl_raw_data[[#This Row],[Outcome]]))</f>
        <v>APPROVE</v>
      </c>
      <c r="P2447" s="50" t="str">
        <f>TRIM(UPPER(tbl_raw_data[[#This Row],[Queue Name]]))</f>
        <v>CONSUMER PRE BUREAU</v>
      </c>
      <c r="Q2447" s="50" t="str">
        <f>IF(tbl_raw_data[[#This Row],[Time taken in min]]&lt;=Settiings!$D$2,"SLA_MET","SLA_NOT_MET")</f>
        <v>SLA_MET</v>
      </c>
      <c r="R2447" s="94"/>
    </row>
    <row r="2448" spans="1:18" x14ac:dyDescent="0.3">
      <c r="A2448" s="20" t="s">
        <v>812</v>
      </c>
      <c r="B2448" s="15">
        <v>45138.572893518518</v>
      </c>
      <c r="C2448" s="21">
        <v>45138.577060185184</v>
      </c>
      <c r="D2448" s="18" t="s">
        <v>13</v>
      </c>
      <c r="E2448" s="18" t="s">
        <v>9</v>
      </c>
      <c r="F2448" s="18" t="s">
        <v>16</v>
      </c>
      <c r="G2448" s="18" t="s">
        <v>17</v>
      </c>
      <c r="H2448" s="80"/>
      <c r="I2448" s="48">
        <f>tbl_raw_data[[#This Row],[Date Actioned]]-tbl_raw_data[[#This Row],[Date Tagged]]</f>
        <v>4.166666665696539E-3</v>
      </c>
      <c r="J2448" s="46">
        <f>HOUR(tbl_raw_data[[#This Row],[Time_taken]])*60+MINUTE(tbl_raw_data[[#This Row],[Time_taken]])+SECOND(tbl_raw_data[[#This Row],[Time_taken]])/60</f>
        <v>6</v>
      </c>
      <c r="K2448" s="52">
        <f>DATE(YEAR(tbl_raw_data[[#This Row],[Date Actioned]]),MONTH(tbl_raw_data[[#This Row],[Date Actioned]]),DAY(tbl_raw_data[[#This Row],[Date Actioned]]))</f>
        <v>45138</v>
      </c>
      <c r="L2448" s="50" t="str">
        <f>UPPER(TEXT(tbl_raw_data[[#This Row],[updated_date]],"MMMM"))</f>
        <v>JULY</v>
      </c>
      <c r="M2448" s="50" t="str">
        <f>"WEEK "&amp; IF(ROUNDUP(DAY(tbl_raw_data[[#This Row],[updated_date]])/7,0)=5,4,ROUNDUP(DAY(tbl_raw_data[[#This Row],[updated_date]])/7,0))</f>
        <v>WEEK 4</v>
      </c>
      <c r="N2448" s="50" t="str">
        <f>UPPER(VLOOKUP(tbl_raw_data[[#This Row],[Analyst]],Settiings!$A$2:$B$16,2,0))</f>
        <v>CAMROOON</v>
      </c>
      <c r="O2448" s="50" t="str">
        <f>TRIM(UPPER(tbl_raw_data[[#This Row],[Outcome]]))</f>
        <v>APPROVE</v>
      </c>
      <c r="P2448" s="50" t="str">
        <f>TRIM(UPPER(tbl_raw_data[[#This Row],[Queue Name]]))</f>
        <v>CONSUMER EXISTING</v>
      </c>
      <c r="Q2448" s="50" t="str">
        <f>IF(tbl_raw_data[[#This Row],[Time taken in min]]&lt;=Settiings!$D$2,"SLA_MET","SLA_NOT_MET")</f>
        <v>SLA_MET</v>
      </c>
      <c r="R2448" s="94"/>
    </row>
    <row r="2449" spans="1:18" x14ac:dyDescent="0.3">
      <c r="A2449" s="23" t="s">
        <v>813</v>
      </c>
      <c r="B2449" s="9">
        <v>45138.573113425926</v>
      </c>
      <c r="C2449" s="22">
        <v>45138.577303240738</v>
      </c>
      <c r="D2449" s="12" t="s">
        <v>13</v>
      </c>
      <c r="E2449" s="12" t="s">
        <v>47</v>
      </c>
      <c r="F2449" s="12" t="s">
        <v>65</v>
      </c>
      <c r="G2449" s="12" t="s">
        <v>255</v>
      </c>
      <c r="H2449" s="81"/>
      <c r="I2449" s="48">
        <f>tbl_raw_data[[#This Row],[Date Actioned]]-tbl_raw_data[[#This Row],[Date Tagged]]</f>
        <v>4.1898148119798861E-3</v>
      </c>
      <c r="J2449" s="46">
        <f>HOUR(tbl_raw_data[[#This Row],[Time_taken]])*60+MINUTE(tbl_raw_data[[#This Row],[Time_taken]])+SECOND(tbl_raw_data[[#This Row],[Time_taken]])/60</f>
        <v>6.0333333333333332</v>
      </c>
      <c r="K2449" s="52">
        <f>DATE(YEAR(tbl_raw_data[[#This Row],[Date Actioned]]),MONTH(tbl_raw_data[[#This Row],[Date Actioned]]),DAY(tbl_raw_data[[#This Row],[Date Actioned]]))</f>
        <v>45138</v>
      </c>
      <c r="L2449" s="50" t="str">
        <f>UPPER(TEXT(tbl_raw_data[[#This Row],[updated_date]],"MMMM"))</f>
        <v>JULY</v>
      </c>
      <c r="M2449" s="50" t="str">
        <f>"WEEK "&amp; IF(ROUNDUP(DAY(tbl_raw_data[[#This Row],[updated_date]])/7,0)=5,4,ROUNDUP(DAY(tbl_raw_data[[#This Row],[updated_date]])/7,0))</f>
        <v>WEEK 4</v>
      </c>
      <c r="N2449" s="50" t="str">
        <f>UPPER(VLOOKUP(tbl_raw_data[[#This Row],[Analyst]],Settiings!$A$2:$B$16,2,0))</f>
        <v>SAM</v>
      </c>
      <c r="O2449" s="50" t="str">
        <f>TRIM(UPPER(tbl_raw_data[[#This Row],[Outcome]]))</f>
        <v>APPROVE</v>
      </c>
      <c r="P2449" s="50" t="str">
        <f>TRIM(UPPER(tbl_raw_data[[#This Row],[Queue Name]]))</f>
        <v>CONSUMER PRE BUREAU</v>
      </c>
      <c r="Q2449" s="50" t="str">
        <f>IF(tbl_raw_data[[#This Row],[Time taken in min]]&lt;=Settiings!$D$2,"SLA_MET","SLA_NOT_MET")</f>
        <v>SLA_MET</v>
      </c>
      <c r="R2449" s="94"/>
    </row>
    <row r="2450" spans="1:18" x14ac:dyDescent="0.3">
      <c r="A2450" s="14" t="s">
        <v>814</v>
      </c>
      <c r="B2450" s="15">
        <v>45138.573587962965</v>
      </c>
      <c r="C2450" s="21">
        <v>45138.578888888886</v>
      </c>
      <c r="D2450" s="18" t="s">
        <v>13</v>
      </c>
      <c r="E2450" s="18" t="s">
        <v>9</v>
      </c>
      <c r="F2450" s="18" t="s">
        <v>43</v>
      </c>
      <c r="G2450" s="18" t="s">
        <v>17</v>
      </c>
      <c r="H2450" s="80"/>
      <c r="I2450" s="48">
        <f>tbl_raw_data[[#This Row],[Date Actioned]]-tbl_raw_data[[#This Row],[Date Tagged]]</f>
        <v>5.3009259208920412E-3</v>
      </c>
      <c r="J2450" s="46">
        <f>HOUR(tbl_raw_data[[#This Row],[Time_taken]])*60+MINUTE(tbl_raw_data[[#This Row],[Time_taken]])+SECOND(tbl_raw_data[[#This Row],[Time_taken]])/60</f>
        <v>7.6333333333333329</v>
      </c>
      <c r="K2450" s="52">
        <f>DATE(YEAR(tbl_raw_data[[#This Row],[Date Actioned]]),MONTH(tbl_raw_data[[#This Row],[Date Actioned]]),DAY(tbl_raw_data[[#This Row],[Date Actioned]]))</f>
        <v>45138</v>
      </c>
      <c r="L2450" s="50" t="str">
        <f>UPPER(TEXT(tbl_raw_data[[#This Row],[updated_date]],"MMMM"))</f>
        <v>JULY</v>
      </c>
      <c r="M2450" s="50" t="str">
        <f>"WEEK "&amp; IF(ROUNDUP(DAY(tbl_raw_data[[#This Row],[updated_date]])/7,0)=5,4,ROUNDUP(DAY(tbl_raw_data[[#This Row],[updated_date]])/7,0))</f>
        <v>WEEK 4</v>
      </c>
      <c r="N2450" s="50" t="str">
        <f>UPPER(VLOOKUP(tbl_raw_data[[#This Row],[Analyst]],Settiings!$A$2:$B$16,2,0))</f>
        <v>MERCEDES</v>
      </c>
      <c r="O2450" s="50" t="str">
        <f>TRIM(UPPER(tbl_raw_data[[#This Row],[Outcome]]))</f>
        <v>APPROVE</v>
      </c>
      <c r="P2450" s="50" t="str">
        <f>TRIM(UPPER(tbl_raw_data[[#This Row],[Queue Name]]))</f>
        <v>CONSUMER EXISTING</v>
      </c>
      <c r="Q2450" s="50" t="str">
        <f>IF(tbl_raw_data[[#This Row],[Time taken in min]]&lt;=Settiings!$D$2,"SLA_MET","SLA_NOT_MET")</f>
        <v>SLA_MET</v>
      </c>
      <c r="R2450" s="94"/>
    </row>
    <row r="2451" spans="1:18" x14ac:dyDescent="0.3">
      <c r="A2451" s="20" t="s">
        <v>817</v>
      </c>
      <c r="B2451" s="9">
        <v>45138.578043981484</v>
      </c>
      <c r="C2451" s="22">
        <v>45138.581018518518</v>
      </c>
      <c r="D2451" s="12" t="s">
        <v>13</v>
      </c>
      <c r="E2451" s="12" t="s">
        <v>9</v>
      </c>
      <c r="F2451" s="12" t="s">
        <v>50</v>
      </c>
      <c r="G2451" s="12" t="s">
        <v>17</v>
      </c>
      <c r="H2451" s="81"/>
      <c r="I2451" s="48">
        <f>tbl_raw_data[[#This Row],[Date Actioned]]-tbl_raw_data[[#This Row],[Date Tagged]]</f>
        <v>2.9745370338787325E-3</v>
      </c>
      <c r="J2451" s="46">
        <f>HOUR(tbl_raw_data[[#This Row],[Time_taken]])*60+MINUTE(tbl_raw_data[[#This Row],[Time_taken]])+SECOND(tbl_raw_data[[#This Row],[Time_taken]])/60</f>
        <v>4.2833333333333332</v>
      </c>
      <c r="K2451" s="52">
        <f>DATE(YEAR(tbl_raw_data[[#This Row],[Date Actioned]]),MONTH(tbl_raw_data[[#This Row],[Date Actioned]]),DAY(tbl_raw_data[[#This Row],[Date Actioned]]))</f>
        <v>45138</v>
      </c>
      <c r="L2451" s="50" t="str">
        <f>UPPER(TEXT(tbl_raw_data[[#This Row],[updated_date]],"MMMM"))</f>
        <v>JULY</v>
      </c>
      <c r="M2451" s="50" t="str">
        <f>"WEEK "&amp; IF(ROUNDUP(DAY(tbl_raw_data[[#This Row],[updated_date]])/7,0)=5,4,ROUNDUP(DAY(tbl_raw_data[[#This Row],[updated_date]])/7,0))</f>
        <v>WEEK 4</v>
      </c>
      <c r="N2451" s="50" t="str">
        <f>UPPER(VLOOKUP(tbl_raw_data[[#This Row],[Analyst]],Settiings!$A$2:$B$16,2,0))</f>
        <v>SHAHID</v>
      </c>
      <c r="O2451" s="50" t="str">
        <f>TRIM(UPPER(tbl_raw_data[[#This Row],[Outcome]]))</f>
        <v>APPROVE</v>
      </c>
      <c r="P2451" s="50" t="str">
        <f>TRIM(UPPER(tbl_raw_data[[#This Row],[Queue Name]]))</f>
        <v>CONSUMER EXISTING</v>
      </c>
      <c r="Q2451" s="50" t="str">
        <f>IF(tbl_raw_data[[#This Row],[Time taken in min]]&lt;=Settiings!$D$2,"SLA_MET","SLA_NOT_MET")</f>
        <v>SLA_MET</v>
      </c>
      <c r="R2451" s="94"/>
    </row>
    <row r="2452" spans="1:18" x14ac:dyDescent="0.3">
      <c r="A2452" s="23" t="s">
        <v>820</v>
      </c>
      <c r="B2452" s="15">
        <v>45138.58148148148</v>
      </c>
      <c r="C2452" s="21">
        <v>45138.585648148146</v>
      </c>
      <c r="D2452" s="18" t="s">
        <v>13</v>
      </c>
      <c r="E2452" s="18" t="s">
        <v>19</v>
      </c>
      <c r="F2452" s="18" t="s">
        <v>50</v>
      </c>
      <c r="G2452" s="18" t="s">
        <v>17</v>
      </c>
      <c r="H2452" s="80"/>
      <c r="I2452" s="48">
        <f>tbl_raw_data[[#This Row],[Date Actioned]]-tbl_raw_data[[#This Row],[Date Tagged]]</f>
        <v>4.166666665696539E-3</v>
      </c>
      <c r="J2452" s="46">
        <f>HOUR(tbl_raw_data[[#This Row],[Time_taken]])*60+MINUTE(tbl_raw_data[[#This Row],[Time_taken]])+SECOND(tbl_raw_data[[#This Row],[Time_taken]])/60</f>
        <v>6</v>
      </c>
      <c r="K2452" s="52">
        <f>DATE(YEAR(tbl_raw_data[[#This Row],[Date Actioned]]),MONTH(tbl_raw_data[[#This Row],[Date Actioned]]),DAY(tbl_raw_data[[#This Row],[Date Actioned]]))</f>
        <v>45138</v>
      </c>
      <c r="L2452" s="50" t="str">
        <f>UPPER(TEXT(tbl_raw_data[[#This Row],[updated_date]],"MMMM"))</f>
        <v>JULY</v>
      </c>
      <c r="M2452" s="50" t="str">
        <f>"WEEK "&amp; IF(ROUNDUP(DAY(tbl_raw_data[[#This Row],[updated_date]])/7,0)=5,4,ROUNDUP(DAY(tbl_raw_data[[#This Row],[updated_date]])/7,0))</f>
        <v>WEEK 4</v>
      </c>
      <c r="N2452" s="50" t="str">
        <f>UPPER(VLOOKUP(tbl_raw_data[[#This Row],[Analyst]],Settiings!$A$2:$B$16,2,0))</f>
        <v>SHAHID</v>
      </c>
      <c r="O2452" s="50" t="str">
        <f>TRIM(UPPER(tbl_raw_data[[#This Row],[Outcome]]))</f>
        <v>APPROVE</v>
      </c>
      <c r="P2452" s="50" t="str">
        <f>TRIM(UPPER(tbl_raw_data[[#This Row],[Queue Name]]))</f>
        <v>CONSUMER POST BUREAU</v>
      </c>
      <c r="Q2452" s="50" t="str">
        <f>IF(tbl_raw_data[[#This Row],[Time taken in min]]&lt;=Settiings!$D$2,"SLA_MET","SLA_NOT_MET")</f>
        <v>SLA_MET</v>
      </c>
      <c r="R2452" s="94"/>
    </row>
    <row r="2453" spans="1:18" x14ac:dyDescent="0.3">
      <c r="A2453" s="14" t="s">
        <v>821</v>
      </c>
      <c r="B2453" s="9">
        <v>45138.582499999997</v>
      </c>
      <c r="C2453" s="22">
        <v>45138.586701388886</v>
      </c>
      <c r="D2453" s="12" t="s">
        <v>13</v>
      </c>
      <c r="E2453" s="12" t="s">
        <v>9</v>
      </c>
      <c r="F2453" s="12" t="s">
        <v>686</v>
      </c>
      <c r="G2453" s="12" t="s">
        <v>17</v>
      </c>
      <c r="H2453" s="81"/>
      <c r="I2453" s="48">
        <f>tbl_raw_data[[#This Row],[Date Actioned]]-tbl_raw_data[[#This Row],[Date Tagged]]</f>
        <v>4.2013888887595385E-3</v>
      </c>
      <c r="J2453" s="46">
        <f>HOUR(tbl_raw_data[[#This Row],[Time_taken]])*60+MINUTE(tbl_raw_data[[#This Row],[Time_taken]])+SECOND(tbl_raw_data[[#This Row],[Time_taken]])/60</f>
        <v>6.05</v>
      </c>
      <c r="K2453" s="52">
        <f>DATE(YEAR(tbl_raw_data[[#This Row],[Date Actioned]]),MONTH(tbl_raw_data[[#This Row],[Date Actioned]]),DAY(tbl_raw_data[[#This Row],[Date Actioned]]))</f>
        <v>45138</v>
      </c>
      <c r="L2453" s="50" t="str">
        <f>UPPER(TEXT(tbl_raw_data[[#This Row],[updated_date]],"MMMM"))</f>
        <v>JULY</v>
      </c>
      <c r="M2453" s="50" t="str">
        <f>"WEEK "&amp; IF(ROUNDUP(DAY(tbl_raw_data[[#This Row],[updated_date]])/7,0)=5,4,ROUNDUP(DAY(tbl_raw_data[[#This Row],[updated_date]])/7,0))</f>
        <v>WEEK 4</v>
      </c>
      <c r="N2453" s="50" t="str">
        <f>UPPER(VLOOKUP(tbl_raw_data[[#This Row],[Analyst]],Settiings!$A$2:$B$16,2,0))</f>
        <v>FARDIN</v>
      </c>
      <c r="O2453" s="50" t="str">
        <f>TRIM(UPPER(tbl_raw_data[[#This Row],[Outcome]]))</f>
        <v>APPROVE</v>
      </c>
      <c r="P2453" s="50" t="str">
        <f>TRIM(UPPER(tbl_raw_data[[#This Row],[Queue Name]]))</f>
        <v>CONSUMER EXISTING</v>
      </c>
      <c r="Q2453" s="50" t="str">
        <f>IF(tbl_raw_data[[#This Row],[Time taken in min]]&lt;=Settiings!$D$2,"SLA_MET","SLA_NOT_MET")</f>
        <v>SLA_MET</v>
      </c>
      <c r="R2453" s="94"/>
    </row>
    <row r="2454" spans="1:18" x14ac:dyDescent="0.3">
      <c r="A2454" s="20" t="s">
        <v>822</v>
      </c>
      <c r="B2454" s="15">
        <v>45138.589444444442</v>
      </c>
      <c r="C2454" s="21">
        <v>45138.591608796298</v>
      </c>
      <c r="D2454" s="18" t="s">
        <v>13</v>
      </c>
      <c r="E2454" s="18" t="s">
        <v>9</v>
      </c>
      <c r="F2454" s="18" t="s">
        <v>50</v>
      </c>
      <c r="G2454" s="18" t="s">
        <v>17</v>
      </c>
      <c r="H2454" s="80"/>
      <c r="I2454" s="48">
        <f>tbl_raw_data[[#This Row],[Date Actioned]]-tbl_raw_data[[#This Row],[Date Tagged]]</f>
        <v>2.164351855753921E-3</v>
      </c>
      <c r="J2454" s="46">
        <f>HOUR(tbl_raw_data[[#This Row],[Time_taken]])*60+MINUTE(tbl_raw_data[[#This Row],[Time_taken]])+SECOND(tbl_raw_data[[#This Row],[Time_taken]])/60</f>
        <v>3.1166666666666667</v>
      </c>
      <c r="K2454" s="52">
        <f>DATE(YEAR(tbl_raw_data[[#This Row],[Date Actioned]]),MONTH(tbl_raw_data[[#This Row],[Date Actioned]]),DAY(tbl_raw_data[[#This Row],[Date Actioned]]))</f>
        <v>45138</v>
      </c>
      <c r="L2454" s="50" t="str">
        <f>UPPER(TEXT(tbl_raw_data[[#This Row],[updated_date]],"MMMM"))</f>
        <v>JULY</v>
      </c>
      <c r="M2454" s="50" t="str">
        <f>"WEEK "&amp; IF(ROUNDUP(DAY(tbl_raw_data[[#This Row],[updated_date]])/7,0)=5,4,ROUNDUP(DAY(tbl_raw_data[[#This Row],[updated_date]])/7,0))</f>
        <v>WEEK 4</v>
      </c>
      <c r="N2454" s="50" t="str">
        <f>UPPER(VLOOKUP(tbl_raw_data[[#This Row],[Analyst]],Settiings!$A$2:$B$16,2,0))</f>
        <v>SHAHID</v>
      </c>
      <c r="O2454" s="50" t="str">
        <f>TRIM(UPPER(tbl_raw_data[[#This Row],[Outcome]]))</f>
        <v>APPROVE</v>
      </c>
      <c r="P2454" s="50" t="str">
        <f>TRIM(UPPER(tbl_raw_data[[#This Row],[Queue Name]]))</f>
        <v>CONSUMER EXISTING</v>
      </c>
      <c r="Q2454" s="50" t="str">
        <f>IF(tbl_raw_data[[#This Row],[Time taken in min]]&lt;=Settiings!$D$2,"SLA_MET","SLA_NOT_MET")</f>
        <v>SLA_MET</v>
      </c>
      <c r="R2454" s="94"/>
    </row>
    <row r="2455" spans="1:18" x14ac:dyDescent="0.3">
      <c r="A2455" s="23" t="s">
        <v>825</v>
      </c>
      <c r="B2455" s="9">
        <v>45138.590312499997</v>
      </c>
      <c r="C2455" s="22">
        <v>45138.599618055552</v>
      </c>
      <c r="D2455" s="12" t="s">
        <v>13</v>
      </c>
      <c r="E2455" s="12" t="s">
        <v>19</v>
      </c>
      <c r="F2455" s="12" t="s">
        <v>70</v>
      </c>
      <c r="G2455" s="12" t="s">
        <v>77</v>
      </c>
      <c r="H2455" s="81"/>
      <c r="I2455" s="48">
        <f>tbl_raw_data[[#This Row],[Date Actioned]]-tbl_raw_data[[#This Row],[Date Tagged]]</f>
        <v>9.3055555553291924E-3</v>
      </c>
      <c r="J2455" s="46">
        <f>HOUR(tbl_raw_data[[#This Row],[Time_taken]])*60+MINUTE(tbl_raw_data[[#This Row],[Time_taken]])+SECOND(tbl_raw_data[[#This Row],[Time_taken]])/60</f>
        <v>13.4</v>
      </c>
      <c r="K2455" s="52">
        <f>DATE(YEAR(tbl_raw_data[[#This Row],[Date Actioned]]),MONTH(tbl_raw_data[[#This Row],[Date Actioned]]),DAY(tbl_raw_data[[#This Row],[Date Actioned]]))</f>
        <v>45138</v>
      </c>
      <c r="L2455" s="50" t="str">
        <f>UPPER(TEXT(tbl_raw_data[[#This Row],[updated_date]],"MMMM"))</f>
        <v>JULY</v>
      </c>
      <c r="M2455" s="50" t="str">
        <f>"WEEK "&amp; IF(ROUNDUP(DAY(tbl_raw_data[[#This Row],[updated_date]])/7,0)=5,4,ROUNDUP(DAY(tbl_raw_data[[#This Row],[updated_date]])/7,0))</f>
        <v>WEEK 4</v>
      </c>
      <c r="N2455" s="50" t="str">
        <f>UPPER(VLOOKUP(tbl_raw_data[[#This Row],[Analyst]],Settiings!$A$2:$B$16,2,0))</f>
        <v>ASIF</v>
      </c>
      <c r="O2455" s="50" t="str">
        <f>TRIM(UPPER(tbl_raw_data[[#This Row],[Outcome]]))</f>
        <v>APPROVE</v>
      </c>
      <c r="P2455" s="50" t="str">
        <f>TRIM(UPPER(tbl_raw_data[[#This Row],[Queue Name]]))</f>
        <v>CONSUMER POST BUREAU</v>
      </c>
      <c r="Q2455" s="50" t="str">
        <f>IF(tbl_raw_data[[#This Row],[Time taken in min]]&lt;=Settiings!$D$2,"SLA_MET","SLA_NOT_MET")</f>
        <v>SLA_MET</v>
      </c>
      <c r="R2455" s="94"/>
    </row>
    <row r="2456" spans="1:18" x14ac:dyDescent="0.3">
      <c r="A2456" s="14" t="s">
        <v>830</v>
      </c>
      <c r="B2456" s="15">
        <v>45138.593472222223</v>
      </c>
      <c r="C2456" s="21">
        <v>45138.598553240743</v>
      </c>
      <c r="D2456" s="18" t="s">
        <v>13</v>
      </c>
      <c r="E2456" s="18" t="s">
        <v>47</v>
      </c>
      <c r="F2456" s="18" t="s">
        <v>50</v>
      </c>
      <c r="G2456" s="18" t="s">
        <v>255</v>
      </c>
      <c r="H2456" s="80"/>
      <c r="I2456" s="48">
        <f>tbl_raw_data[[#This Row],[Date Actioned]]-tbl_raw_data[[#This Row],[Date Tagged]]</f>
        <v>5.0810185202863067E-3</v>
      </c>
      <c r="J2456" s="46">
        <f>HOUR(tbl_raw_data[[#This Row],[Time_taken]])*60+MINUTE(tbl_raw_data[[#This Row],[Time_taken]])+SECOND(tbl_raw_data[[#This Row],[Time_taken]])/60</f>
        <v>7.3166666666666664</v>
      </c>
      <c r="K2456" s="52">
        <f>DATE(YEAR(tbl_raw_data[[#This Row],[Date Actioned]]),MONTH(tbl_raw_data[[#This Row],[Date Actioned]]),DAY(tbl_raw_data[[#This Row],[Date Actioned]]))</f>
        <v>45138</v>
      </c>
      <c r="L2456" s="50" t="str">
        <f>UPPER(TEXT(tbl_raw_data[[#This Row],[updated_date]],"MMMM"))</f>
        <v>JULY</v>
      </c>
      <c r="M2456" s="50" t="str">
        <f>"WEEK "&amp; IF(ROUNDUP(DAY(tbl_raw_data[[#This Row],[updated_date]])/7,0)=5,4,ROUNDUP(DAY(tbl_raw_data[[#This Row],[updated_date]])/7,0))</f>
        <v>WEEK 4</v>
      </c>
      <c r="N2456" s="50" t="str">
        <f>UPPER(VLOOKUP(tbl_raw_data[[#This Row],[Analyst]],Settiings!$A$2:$B$16,2,0))</f>
        <v>SHAHID</v>
      </c>
      <c r="O2456" s="50" t="str">
        <f>TRIM(UPPER(tbl_raw_data[[#This Row],[Outcome]]))</f>
        <v>APPROVE</v>
      </c>
      <c r="P2456" s="50" t="str">
        <f>TRIM(UPPER(tbl_raw_data[[#This Row],[Queue Name]]))</f>
        <v>CONSUMER PRE BUREAU</v>
      </c>
      <c r="Q2456" s="50" t="str">
        <f>IF(tbl_raw_data[[#This Row],[Time taken in min]]&lt;=Settiings!$D$2,"SLA_MET","SLA_NOT_MET")</f>
        <v>SLA_MET</v>
      </c>
      <c r="R2456" s="94"/>
    </row>
    <row r="2457" spans="1:18" x14ac:dyDescent="0.3">
      <c r="A2457" s="20" t="s">
        <v>831</v>
      </c>
      <c r="B2457" s="9">
        <v>45138.594224537039</v>
      </c>
      <c r="C2457" s="22">
        <v>45138.605636574073</v>
      </c>
      <c r="D2457" s="12" t="s">
        <v>13</v>
      </c>
      <c r="E2457" s="12" t="s">
        <v>47</v>
      </c>
      <c r="F2457" s="12" t="s">
        <v>43</v>
      </c>
      <c r="G2457" s="12" t="s">
        <v>832</v>
      </c>
      <c r="H2457" s="81"/>
      <c r="I2457" s="48">
        <f>tbl_raw_data[[#This Row],[Date Actioned]]-tbl_raw_data[[#This Row],[Date Tagged]]</f>
        <v>1.1412037034460809E-2</v>
      </c>
      <c r="J2457" s="46">
        <f>HOUR(tbl_raw_data[[#This Row],[Time_taken]])*60+MINUTE(tbl_raw_data[[#This Row],[Time_taken]])+SECOND(tbl_raw_data[[#This Row],[Time_taken]])/60</f>
        <v>16.433333333333334</v>
      </c>
      <c r="K2457" s="52">
        <f>DATE(YEAR(tbl_raw_data[[#This Row],[Date Actioned]]),MONTH(tbl_raw_data[[#This Row],[Date Actioned]]),DAY(tbl_raw_data[[#This Row],[Date Actioned]]))</f>
        <v>45138</v>
      </c>
      <c r="L2457" s="50" t="str">
        <f>UPPER(TEXT(tbl_raw_data[[#This Row],[updated_date]],"MMMM"))</f>
        <v>JULY</v>
      </c>
      <c r="M2457" s="50" t="str">
        <f>"WEEK "&amp; IF(ROUNDUP(DAY(tbl_raw_data[[#This Row],[updated_date]])/7,0)=5,4,ROUNDUP(DAY(tbl_raw_data[[#This Row],[updated_date]])/7,0))</f>
        <v>WEEK 4</v>
      </c>
      <c r="N2457" s="50" t="str">
        <f>UPPER(VLOOKUP(tbl_raw_data[[#This Row],[Analyst]],Settiings!$A$2:$B$16,2,0))</f>
        <v>MERCEDES</v>
      </c>
      <c r="O2457" s="50" t="str">
        <f>TRIM(UPPER(tbl_raw_data[[#This Row],[Outcome]]))</f>
        <v>APPROVE</v>
      </c>
      <c r="P2457" s="50" t="str">
        <f>TRIM(UPPER(tbl_raw_data[[#This Row],[Queue Name]]))</f>
        <v>CONSUMER PRE BUREAU</v>
      </c>
      <c r="Q2457" s="50" t="str">
        <f>IF(tbl_raw_data[[#This Row],[Time taken in min]]&lt;=Settiings!$D$2,"SLA_MET","SLA_NOT_MET")</f>
        <v>SLA_MET</v>
      </c>
      <c r="R2457" s="94"/>
    </row>
    <row r="2458" spans="1:18" x14ac:dyDescent="0.3">
      <c r="A2458" s="23" t="s">
        <v>833</v>
      </c>
      <c r="B2458" s="15">
        <v>45138.595520833333</v>
      </c>
      <c r="C2458" s="21">
        <v>45138.604189814818</v>
      </c>
      <c r="D2458" s="18" t="s">
        <v>13</v>
      </c>
      <c r="E2458" s="18" t="s">
        <v>47</v>
      </c>
      <c r="F2458" s="18" t="s">
        <v>24</v>
      </c>
      <c r="G2458" s="18" t="s">
        <v>17</v>
      </c>
      <c r="H2458" s="80"/>
      <c r="I2458" s="48">
        <f>tbl_raw_data[[#This Row],[Date Actioned]]-tbl_raw_data[[#This Row],[Date Tagged]]</f>
        <v>8.668981485243421E-3</v>
      </c>
      <c r="J2458" s="46">
        <f>HOUR(tbl_raw_data[[#This Row],[Time_taken]])*60+MINUTE(tbl_raw_data[[#This Row],[Time_taken]])+SECOND(tbl_raw_data[[#This Row],[Time_taken]])/60</f>
        <v>12.483333333333333</v>
      </c>
      <c r="K2458" s="52">
        <f>DATE(YEAR(tbl_raw_data[[#This Row],[Date Actioned]]),MONTH(tbl_raw_data[[#This Row],[Date Actioned]]),DAY(tbl_raw_data[[#This Row],[Date Actioned]]))</f>
        <v>45138</v>
      </c>
      <c r="L2458" s="50" t="str">
        <f>UPPER(TEXT(tbl_raw_data[[#This Row],[updated_date]],"MMMM"))</f>
        <v>JULY</v>
      </c>
      <c r="M2458" s="50" t="str">
        <f>"WEEK "&amp; IF(ROUNDUP(DAY(tbl_raw_data[[#This Row],[updated_date]])/7,0)=5,4,ROUNDUP(DAY(tbl_raw_data[[#This Row],[updated_date]])/7,0))</f>
        <v>WEEK 4</v>
      </c>
      <c r="N2458" s="50" t="str">
        <f>UPPER(VLOOKUP(tbl_raw_data[[#This Row],[Analyst]],Settiings!$A$2:$B$16,2,0))</f>
        <v>QUADIR</v>
      </c>
      <c r="O2458" s="50" t="str">
        <f>TRIM(UPPER(tbl_raw_data[[#This Row],[Outcome]]))</f>
        <v>APPROVE</v>
      </c>
      <c r="P2458" s="50" t="str">
        <f>TRIM(UPPER(tbl_raw_data[[#This Row],[Queue Name]]))</f>
        <v>CONSUMER PRE BUREAU</v>
      </c>
      <c r="Q2458" s="50" t="str">
        <f>IF(tbl_raw_data[[#This Row],[Time taken in min]]&lt;=Settiings!$D$2,"SLA_MET","SLA_NOT_MET")</f>
        <v>SLA_MET</v>
      </c>
      <c r="R2458" s="94"/>
    </row>
    <row r="2459" spans="1:18" x14ac:dyDescent="0.3">
      <c r="A2459" s="23" t="s">
        <v>834</v>
      </c>
      <c r="B2459" s="9">
        <v>45138.596192129633</v>
      </c>
      <c r="C2459" s="22">
        <v>45138.604444444441</v>
      </c>
      <c r="D2459" s="12" t="s">
        <v>27</v>
      </c>
      <c r="E2459" s="12" t="s">
        <v>19</v>
      </c>
      <c r="F2459" s="12" t="s">
        <v>65</v>
      </c>
      <c r="G2459" s="12" t="s">
        <v>835</v>
      </c>
      <c r="H2459" s="81"/>
      <c r="I2459" s="48">
        <f>tbl_raw_data[[#This Row],[Date Actioned]]-tbl_raw_data[[#This Row],[Date Tagged]]</f>
        <v>8.2523148084874265E-3</v>
      </c>
      <c r="J2459" s="46">
        <f>HOUR(tbl_raw_data[[#This Row],[Time_taken]])*60+MINUTE(tbl_raw_data[[#This Row],[Time_taken]])+SECOND(tbl_raw_data[[#This Row],[Time_taken]])/60</f>
        <v>11.883333333333333</v>
      </c>
      <c r="K2459" s="52">
        <f>DATE(YEAR(tbl_raw_data[[#This Row],[Date Actioned]]),MONTH(tbl_raw_data[[#This Row],[Date Actioned]]),DAY(tbl_raw_data[[#This Row],[Date Actioned]]))</f>
        <v>45138</v>
      </c>
      <c r="L2459" s="50" t="str">
        <f>UPPER(TEXT(tbl_raw_data[[#This Row],[updated_date]],"MMMM"))</f>
        <v>JULY</v>
      </c>
      <c r="M2459" s="50" t="str">
        <f>"WEEK "&amp; IF(ROUNDUP(DAY(tbl_raw_data[[#This Row],[updated_date]])/7,0)=5,4,ROUNDUP(DAY(tbl_raw_data[[#This Row],[updated_date]])/7,0))</f>
        <v>WEEK 4</v>
      </c>
      <c r="N2459" s="50" t="str">
        <f>UPPER(VLOOKUP(tbl_raw_data[[#This Row],[Analyst]],Settiings!$A$2:$B$16,2,0))</f>
        <v>SAM</v>
      </c>
      <c r="O2459" s="50" t="str">
        <f>TRIM(UPPER(tbl_raw_data[[#This Row],[Outcome]]))</f>
        <v>DECLINE</v>
      </c>
      <c r="P2459" s="50" t="str">
        <f>TRIM(UPPER(tbl_raw_data[[#This Row],[Queue Name]]))</f>
        <v>CONSUMER POST BUREAU</v>
      </c>
      <c r="Q2459" s="50" t="str">
        <f>IF(tbl_raw_data[[#This Row],[Time taken in min]]&lt;=Settiings!$D$2,"SLA_MET","SLA_NOT_MET")</f>
        <v>SLA_MET</v>
      </c>
      <c r="R2459" s="94"/>
    </row>
    <row r="2460" spans="1:18" x14ac:dyDescent="0.3">
      <c r="A2460" s="14" t="s">
        <v>836</v>
      </c>
      <c r="B2460" s="9">
        <v>45138.597928240742</v>
      </c>
      <c r="C2460" s="24">
        <v>45138.614363425928</v>
      </c>
      <c r="D2460" s="25" t="s">
        <v>17</v>
      </c>
      <c r="E2460" s="12" t="s">
        <v>19</v>
      </c>
      <c r="F2460" s="25" t="s">
        <v>76</v>
      </c>
      <c r="G2460" s="13"/>
      <c r="H2460" s="78"/>
      <c r="I2460" s="48">
        <f>tbl_raw_data[[#This Row],[Date Actioned]]-tbl_raw_data[[#This Row],[Date Tagged]]</f>
        <v>1.6435185185400769E-2</v>
      </c>
      <c r="J2460" s="46">
        <f>HOUR(tbl_raw_data[[#This Row],[Time_taken]])*60+MINUTE(tbl_raw_data[[#This Row],[Time_taken]])+SECOND(tbl_raw_data[[#This Row],[Time_taken]])/60</f>
        <v>23.666666666666668</v>
      </c>
      <c r="K2460" s="52">
        <f>DATE(YEAR(tbl_raw_data[[#This Row],[Date Actioned]]),MONTH(tbl_raw_data[[#This Row],[Date Actioned]]),DAY(tbl_raw_data[[#This Row],[Date Actioned]]))</f>
        <v>45138</v>
      </c>
      <c r="L2460" s="50" t="str">
        <f>UPPER(TEXT(tbl_raw_data[[#This Row],[updated_date]],"MMMM"))</f>
        <v>JULY</v>
      </c>
      <c r="M2460" s="50" t="str">
        <f>"WEEK "&amp; IF(ROUNDUP(DAY(tbl_raw_data[[#This Row],[updated_date]])/7,0)=5,4,ROUNDUP(DAY(tbl_raw_data[[#This Row],[updated_date]])/7,0))</f>
        <v>WEEK 4</v>
      </c>
      <c r="N2460" s="50" t="str">
        <f>UPPER(VLOOKUP(tbl_raw_data[[#This Row],[Analyst]],Settiings!$A$2:$B$16,2,0))</f>
        <v>ROHAN</v>
      </c>
      <c r="O2460" s="50" t="str">
        <f>TRIM(UPPER(tbl_raw_data[[#This Row],[Outcome]]))</f>
        <v>APPROVE</v>
      </c>
      <c r="P2460" s="50" t="str">
        <f>TRIM(UPPER(tbl_raw_data[[#This Row],[Queue Name]]))</f>
        <v>CONSUMER POST BUREAU</v>
      </c>
      <c r="Q2460" s="50" t="str">
        <f>IF(tbl_raw_data[[#This Row],[Time taken in min]]&lt;=Settiings!$D$2,"SLA_MET","SLA_NOT_MET")</f>
        <v>SLA_NOT_MET</v>
      </c>
      <c r="R2460" s="94"/>
    </row>
    <row r="2461" spans="1:18" x14ac:dyDescent="0.3">
      <c r="A2461" s="20" t="s">
        <v>837</v>
      </c>
      <c r="B2461" s="15">
        <v>45138.599016203705</v>
      </c>
      <c r="C2461" s="21">
        <v>45138.601284722223</v>
      </c>
      <c r="D2461" s="18" t="s">
        <v>13</v>
      </c>
      <c r="E2461" s="18" t="s">
        <v>9</v>
      </c>
      <c r="F2461" s="18" t="s">
        <v>50</v>
      </c>
      <c r="G2461" s="18" t="s">
        <v>17</v>
      </c>
      <c r="H2461" s="80"/>
      <c r="I2461" s="48">
        <f>tbl_raw_data[[#This Row],[Date Actioned]]-tbl_raw_data[[#This Row],[Date Tagged]]</f>
        <v>2.268518517666962E-3</v>
      </c>
      <c r="J2461" s="46">
        <f>HOUR(tbl_raw_data[[#This Row],[Time_taken]])*60+MINUTE(tbl_raw_data[[#This Row],[Time_taken]])+SECOND(tbl_raw_data[[#This Row],[Time_taken]])/60</f>
        <v>3.2666666666666666</v>
      </c>
      <c r="K2461" s="52">
        <f>DATE(YEAR(tbl_raw_data[[#This Row],[Date Actioned]]),MONTH(tbl_raw_data[[#This Row],[Date Actioned]]),DAY(tbl_raw_data[[#This Row],[Date Actioned]]))</f>
        <v>45138</v>
      </c>
      <c r="L2461" s="50" t="str">
        <f>UPPER(TEXT(tbl_raw_data[[#This Row],[updated_date]],"MMMM"))</f>
        <v>JULY</v>
      </c>
      <c r="M2461" s="50" t="str">
        <f>"WEEK "&amp; IF(ROUNDUP(DAY(tbl_raw_data[[#This Row],[updated_date]])/7,0)=5,4,ROUNDUP(DAY(tbl_raw_data[[#This Row],[updated_date]])/7,0))</f>
        <v>WEEK 4</v>
      </c>
      <c r="N2461" s="50" t="str">
        <f>UPPER(VLOOKUP(tbl_raw_data[[#This Row],[Analyst]],Settiings!$A$2:$B$16,2,0))</f>
        <v>SHAHID</v>
      </c>
      <c r="O2461" s="50" t="str">
        <f>TRIM(UPPER(tbl_raw_data[[#This Row],[Outcome]]))</f>
        <v>APPROVE</v>
      </c>
      <c r="P2461" s="50" t="str">
        <f>TRIM(UPPER(tbl_raw_data[[#This Row],[Queue Name]]))</f>
        <v>CONSUMER EXISTING</v>
      </c>
      <c r="Q2461" s="50" t="str">
        <f>IF(tbl_raw_data[[#This Row],[Time taken in min]]&lt;=Settiings!$D$2,"SLA_MET","SLA_NOT_MET")</f>
        <v>SLA_MET</v>
      </c>
      <c r="R2461" s="94"/>
    </row>
    <row r="2462" spans="1:18" x14ac:dyDescent="0.3">
      <c r="A2462" s="23" t="s">
        <v>838</v>
      </c>
      <c r="B2462" s="9">
        <v>45138.600115740737</v>
      </c>
      <c r="C2462" s="22">
        <v>45138.603298611109</v>
      </c>
      <c r="D2462" s="12" t="s">
        <v>13</v>
      </c>
      <c r="E2462" s="12" t="s">
        <v>9</v>
      </c>
      <c r="F2462" s="12" t="s">
        <v>16</v>
      </c>
      <c r="G2462" s="12" t="s">
        <v>128</v>
      </c>
      <c r="H2462" s="81"/>
      <c r="I2462" s="48">
        <f>tbl_raw_data[[#This Row],[Date Actioned]]-tbl_raw_data[[#This Row],[Date Tagged]]</f>
        <v>3.1828703722567298E-3</v>
      </c>
      <c r="J2462" s="46">
        <f>HOUR(tbl_raw_data[[#This Row],[Time_taken]])*60+MINUTE(tbl_raw_data[[#This Row],[Time_taken]])+SECOND(tbl_raw_data[[#This Row],[Time_taken]])/60</f>
        <v>4.583333333333333</v>
      </c>
      <c r="K2462" s="52">
        <f>DATE(YEAR(tbl_raw_data[[#This Row],[Date Actioned]]),MONTH(tbl_raw_data[[#This Row],[Date Actioned]]),DAY(tbl_raw_data[[#This Row],[Date Actioned]]))</f>
        <v>45138</v>
      </c>
      <c r="L2462" s="50" t="str">
        <f>UPPER(TEXT(tbl_raw_data[[#This Row],[updated_date]],"MMMM"))</f>
        <v>JULY</v>
      </c>
      <c r="M2462" s="50" t="str">
        <f>"WEEK "&amp; IF(ROUNDUP(DAY(tbl_raw_data[[#This Row],[updated_date]])/7,0)=5,4,ROUNDUP(DAY(tbl_raw_data[[#This Row],[updated_date]])/7,0))</f>
        <v>WEEK 4</v>
      </c>
      <c r="N2462" s="50" t="str">
        <f>UPPER(VLOOKUP(tbl_raw_data[[#This Row],[Analyst]],Settiings!$A$2:$B$16,2,0))</f>
        <v>CAMROOON</v>
      </c>
      <c r="O2462" s="50" t="str">
        <f>TRIM(UPPER(tbl_raw_data[[#This Row],[Outcome]]))</f>
        <v>APPROVE</v>
      </c>
      <c r="P2462" s="50" t="str">
        <f>TRIM(UPPER(tbl_raw_data[[#This Row],[Queue Name]]))</f>
        <v>CONSUMER EXISTING</v>
      </c>
      <c r="Q2462" s="50" t="str">
        <f>IF(tbl_raw_data[[#This Row],[Time taken in min]]&lt;=Settiings!$D$2,"SLA_MET","SLA_NOT_MET")</f>
        <v>SLA_MET</v>
      </c>
      <c r="R2462" s="94"/>
    </row>
    <row r="2463" spans="1:18" x14ac:dyDescent="0.3">
      <c r="A2463" s="14" t="s">
        <v>839</v>
      </c>
      <c r="B2463" s="15">
        <v>45138.600335648145</v>
      </c>
      <c r="C2463" s="21">
        <v>45138.605208333334</v>
      </c>
      <c r="D2463" s="18" t="s">
        <v>13</v>
      </c>
      <c r="E2463" s="18" t="s">
        <v>47</v>
      </c>
      <c r="F2463" s="18" t="s">
        <v>50</v>
      </c>
      <c r="G2463" s="18" t="s">
        <v>832</v>
      </c>
      <c r="H2463" s="80"/>
      <c r="I2463" s="48">
        <f>tbl_raw_data[[#This Row],[Date Actioned]]-tbl_raw_data[[#This Row],[Date Tagged]]</f>
        <v>4.8726851891842671E-3</v>
      </c>
      <c r="J2463" s="46">
        <f>HOUR(tbl_raw_data[[#This Row],[Time_taken]])*60+MINUTE(tbl_raw_data[[#This Row],[Time_taken]])+SECOND(tbl_raw_data[[#This Row],[Time_taken]])/60</f>
        <v>7.0166666666666666</v>
      </c>
      <c r="K2463" s="52">
        <f>DATE(YEAR(tbl_raw_data[[#This Row],[Date Actioned]]),MONTH(tbl_raw_data[[#This Row],[Date Actioned]]),DAY(tbl_raw_data[[#This Row],[Date Actioned]]))</f>
        <v>45138</v>
      </c>
      <c r="L2463" s="50" t="str">
        <f>UPPER(TEXT(tbl_raw_data[[#This Row],[updated_date]],"MMMM"))</f>
        <v>JULY</v>
      </c>
      <c r="M2463" s="50" t="str">
        <f>"WEEK "&amp; IF(ROUNDUP(DAY(tbl_raw_data[[#This Row],[updated_date]])/7,0)=5,4,ROUNDUP(DAY(tbl_raw_data[[#This Row],[updated_date]])/7,0))</f>
        <v>WEEK 4</v>
      </c>
      <c r="N2463" s="50" t="str">
        <f>UPPER(VLOOKUP(tbl_raw_data[[#This Row],[Analyst]],Settiings!$A$2:$B$16,2,0))</f>
        <v>SHAHID</v>
      </c>
      <c r="O2463" s="50" t="str">
        <f>TRIM(UPPER(tbl_raw_data[[#This Row],[Outcome]]))</f>
        <v>APPROVE</v>
      </c>
      <c r="P2463" s="50" t="str">
        <f>TRIM(UPPER(tbl_raw_data[[#This Row],[Queue Name]]))</f>
        <v>CONSUMER PRE BUREAU</v>
      </c>
      <c r="Q2463" s="50" t="str">
        <f>IF(tbl_raw_data[[#This Row],[Time taken in min]]&lt;=Settiings!$D$2,"SLA_MET","SLA_NOT_MET")</f>
        <v>SLA_MET</v>
      </c>
      <c r="R2463" s="94"/>
    </row>
    <row r="2464" spans="1:18" x14ac:dyDescent="0.3">
      <c r="A2464" s="20" t="s">
        <v>841</v>
      </c>
      <c r="B2464" s="9">
        <v>45138.60496527778</v>
      </c>
      <c r="C2464" s="24">
        <v>45138.612129629626</v>
      </c>
      <c r="D2464" s="25" t="s">
        <v>17</v>
      </c>
      <c r="E2464" s="12" t="s">
        <v>9</v>
      </c>
      <c r="F2464" s="25" t="s">
        <v>70</v>
      </c>
      <c r="G2464" s="13"/>
      <c r="H2464" s="78"/>
      <c r="I2464" s="48">
        <f>tbl_raw_data[[#This Row],[Date Actioned]]-tbl_raw_data[[#This Row],[Date Tagged]]</f>
        <v>7.1643518458586186E-3</v>
      </c>
      <c r="J2464" s="46">
        <f>HOUR(tbl_raw_data[[#This Row],[Time_taken]])*60+MINUTE(tbl_raw_data[[#This Row],[Time_taken]])+SECOND(tbl_raw_data[[#This Row],[Time_taken]])/60</f>
        <v>10.316666666666666</v>
      </c>
      <c r="K2464" s="52">
        <f>DATE(YEAR(tbl_raw_data[[#This Row],[Date Actioned]]),MONTH(tbl_raw_data[[#This Row],[Date Actioned]]),DAY(tbl_raw_data[[#This Row],[Date Actioned]]))</f>
        <v>45138</v>
      </c>
      <c r="L2464" s="50" t="str">
        <f>UPPER(TEXT(tbl_raw_data[[#This Row],[updated_date]],"MMMM"))</f>
        <v>JULY</v>
      </c>
      <c r="M2464" s="50" t="str">
        <f>"WEEK "&amp; IF(ROUNDUP(DAY(tbl_raw_data[[#This Row],[updated_date]])/7,0)=5,4,ROUNDUP(DAY(tbl_raw_data[[#This Row],[updated_date]])/7,0))</f>
        <v>WEEK 4</v>
      </c>
      <c r="N2464" s="50" t="str">
        <f>UPPER(VLOOKUP(tbl_raw_data[[#This Row],[Analyst]],Settiings!$A$2:$B$16,2,0))</f>
        <v>ASIF</v>
      </c>
      <c r="O2464" s="50" t="str">
        <f>TRIM(UPPER(tbl_raw_data[[#This Row],[Outcome]]))</f>
        <v>APPROVE</v>
      </c>
      <c r="P2464" s="50" t="str">
        <f>TRIM(UPPER(tbl_raw_data[[#This Row],[Queue Name]]))</f>
        <v>CONSUMER EXISTING</v>
      </c>
      <c r="Q2464" s="50" t="str">
        <f>IF(tbl_raw_data[[#This Row],[Time taken in min]]&lt;=Settiings!$D$2,"SLA_MET","SLA_NOT_MET")</f>
        <v>SLA_MET</v>
      </c>
      <c r="R2464" s="94"/>
    </row>
    <row r="2465" spans="1:18" x14ac:dyDescent="0.3">
      <c r="A2465" s="23" t="s">
        <v>842</v>
      </c>
      <c r="B2465" s="15">
        <v>45138.605034722219</v>
      </c>
      <c r="C2465" s="21">
        <v>45138.609942129631</v>
      </c>
      <c r="D2465" s="18" t="s">
        <v>13</v>
      </c>
      <c r="E2465" s="18" t="s">
        <v>19</v>
      </c>
      <c r="F2465" s="18" t="s">
        <v>65</v>
      </c>
      <c r="G2465" s="18" t="s">
        <v>77</v>
      </c>
      <c r="H2465" s="80"/>
      <c r="I2465" s="48">
        <f>tbl_raw_data[[#This Row],[Date Actioned]]-tbl_raw_data[[#This Row],[Date Tagged]]</f>
        <v>4.9074074122472666E-3</v>
      </c>
      <c r="J2465" s="46">
        <f>HOUR(tbl_raw_data[[#This Row],[Time_taken]])*60+MINUTE(tbl_raw_data[[#This Row],[Time_taken]])+SECOND(tbl_raw_data[[#This Row],[Time_taken]])/60</f>
        <v>7.0666666666666664</v>
      </c>
      <c r="K2465" s="52">
        <f>DATE(YEAR(tbl_raw_data[[#This Row],[Date Actioned]]),MONTH(tbl_raw_data[[#This Row],[Date Actioned]]),DAY(tbl_raw_data[[#This Row],[Date Actioned]]))</f>
        <v>45138</v>
      </c>
      <c r="L2465" s="50" t="str">
        <f>UPPER(TEXT(tbl_raw_data[[#This Row],[updated_date]],"MMMM"))</f>
        <v>JULY</v>
      </c>
      <c r="M2465" s="50" t="str">
        <f>"WEEK "&amp; IF(ROUNDUP(DAY(tbl_raw_data[[#This Row],[updated_date]])/7,0)=5,4,ROUNDUP(DAY(tbl_raw_data[[#This Row],[updated_date]])/7,0))</f>
        <v>WEEK 4</v>
      </c>
      <c r="N2465" s="50" t="str">
        <f>UPPER(VLOOKUP(tbl_raw_data[[#This Row],[Analyst]],Settiings!$A$2:$B$16,2,0))</f>
        <v>SAM</v>
      </c>
      <c r="O2465" s="50" t="str">
        <f>TRIM(UPPER(tbl_raw_data[[#This Row],[Outcome]]))</f>
        <v>APPROVE</v>
      </c>
      <c r="P2465" s="50" t="str">
        <f>TRIM(UPPER(tbl_raw_data[[#This Row],[Queue Name]]))</f>
        <v>CONSUMER POST BUREAU</v>
      </c>
      <c r="Q2465" s="50" t="str">
        <f>IF(tbl_raw_data[[#This Row],[Time taken in min]]&lt;=Settiings!$D$2,"SLA_MET","SLA_NOT_MET")</f>
        <v>SLA_MET</v>
      </c>
      <c r="R2465" s="94"/>
    </row>
    <row r="2466" spans="1:18" x14ac:dyDescent="0.3">
      <c r="A2466" s="14" t="s">
        <v>843</v>
      </c>
      <c r="B2466" s="9">
        <v>45138.608055555553</v>
      </c>
      <c r="C2466" s="24">
        <v>45138.614618055559</v>
      </c>
      <c r="D2466" s="25" t="s">
        <v>17</v>
      </c>
      <c r="E2466" s="12" t="s">
        <v>9</v>
      </c>
      <c r="F2466" s="25" t="s">
        <v>50</v>
      </c>
      <c r="G2466" s="13"/>
      <c r="H2466" s="78"/>
      <c r="I2466" s="48">
        <f>tbl_raw_data[[#This Row],[Date Actioned]]-tbl_raw_data[[#This Row],[Date Tagged]]</f>
        <v>6.5625000061118044E-3</v>
      </c>
      <c r="J2466" s="46">
        <f>HOUR(tbl_raw_data[[#This Row],[Time_taken]])*60+MINUTE(tbl_raw_data[[#This Row],[Time_taken]])+SECOND(tbl_raw_data[[#This Row],[Time_taken]])/60</f>
        <v>9.4499999999999993</v>
      </c>
      <c r="K2466" s="52">
        <f>DATE(YEAR(tbl_raw_data[[#This Row],[Date Actioned]]),MONTH(tbl_raw_data[[#This Row],[Date Actioned]]),DAY(tbl_raw_data[[#This Row],[Date Actioned]]))</f>
        <v>45138</v>
      </c>
      <c r="L2466" s="50" t="str">
        <f>UPPER(TEXT(tbl_raw_data[[#This Row],[updated_date]],"MMMM"))</f>
        <v>JULY</v>
      </c>
      <c r="M2466" s="50" t="str">
        <f>"WEEK "&amp; IF(ROUNDUP(DAY(tbl_raw_data[[#This Row],[updated_date]])/7,0)=5,4,ROUNDUP(DAY(tbl_raw_data[[#This Row],[updated_date]])/7,0))</f>
        <v>WEEK 4</v>
      </c>
      <c r="N2466" s="50" t="str">
        <f>UPPER(VLOOKUP(tbl_raw_data[[#This Row],[Analyst]],Settiings!$A$2:$B$16,2,0))</f>
        <v>SHAHID</v>
      </c>
      <c r="O2466" s="50" t="str">
        <f>TRIM(UPPER(tbl_raw_data[[#This Row],[Outcome]]))</f>
        <v>APPROVE</v>
      </c>
      <c r="P2466" s="50" t="str">
        <f>TRIM(UPPER(tbl_raw_data[[#This Row],[Queue Name]]))</f>
        <v>CONSUMER EXISTING</v>
      </c>
      <c r="Q2466" s="50" t="str">
        <f>IF(tbl_raw_data[[#This Row],[Time taken in min]]&lt;=Settiings!$D$2,"SLA_MET","SLA_NOT_MET")</f>
        <v>SLA_MET</v>
      </c>
      <c r="R2466" s="94"/>
    </row>
    <row r="2467" spans="1:18" x14ac:dyDescent="0.3">
      <c r="A2467" s="20" t="s">
        <v>845</v>
      </c>
      <c r="B2467" s="15">
        <v>45138.609236111108</v>
      </c>
      <c r="C2467" s="21">
        <v>45138.616273148145</v>
      </c>
      <c r="D2467" s="18" t="s">
        <v>13</v>
      </c>
      <c r="E2467" s="18" t="s">
        <v>47</v>
      </c>
      <c r="F2467" s="18" t="s">
        <v>65</v>
      </c>
      <c r="G2467" s="18" t="s">
        <v>17</v>
      </c>
      <c r="H2467" s="80"/>
      <c r="I2467" s="48">
        <f>tbl_raw_data[[#This Row],[Date Actioned]]-tbl_raw_data[[#This Row],[Date Tagged]]</f>
        <v>7.0370370376622304E-3</v>
      </c>
      <c r="J2467" s="46">
        <f>HOUR(tbl_raw_data[[#This Row],[Time_taken]])*60+MINUTE(tbl_raw_data[[#This Row],[Time_taken]])+SECOND(tbl_raw_data[[#This Row],[Time_taken]])/60</f>
        <v>10.133333333333333</v>
      </c>
      <c r="K2467" s="52">
        <f>DATE(YEAR(tbl_raw_data[[#This Row],[Date Actioned]]),MONTH(tbl_raw_data[[#This Row],[Date Actioned]]),DAY(tbl_raw_data[[#This Row],[Date Actioned]]))</f>
        <v>45138</v>
      </c>
      <c r="L2467" s="50" t="str">
        <f>UPPER(TEXT(tbl_raw_data[[#This Row],[updated_date]],"MMMM"))</f>
        <v>JULY</v>
      </c>
      <c r="M2467" s="50" t="str">
        <f>"WEEK "&amp; IF(ROUNDUP(DAY(tbl_raw_data[[#This Row],[updated_date]])/7,0)=5,4,ROUNDUP(DAY(tbl_raw_data[[#This Row],[updated_date]])/7,0))</f>
        <v>WEEK 4</v>
      </c>
      <c r="N2467" s="50" t="str">
        <f>UPPER(VLOOKUP(tbl_raw_data[[#This Row],[Analyst]],Settiings!$A$2:$B$16,2,0))</f>
        <v>SAM</v>
      </c>
      <c r="O2467" s="50" t="str">
        <f>TRIM(UPPER(tbl_raw_data[[#This Row],[Outcome]]))</f>
        <v>APPROVE</v>
      </c>
      <c r="P2467" s="50" t="str">
        <f>TRIM(UPPER(tbl_raw_data[[#This Row],[Queue Name]]))</f>
        <v>CONSUMER PRE BUREAU</v>
      </c>
      <c r="Q2467" s="50" t="str">
        <f>IF(tbl_raw_data[[#This Row],[Time taken in min]]&lt;=Settiings!$D$2,"SLA_MET","SLA_NOT_MET")</f>
        <v>SLA_MET</v>
      </c>
      <c r="R2467" s="94"/>
    </row>
    <row r="2468" spans="1:18" x14ac:dyDescent="0.3">
      <c r="A2468" s="23" t="s">
        <v>846</v>
      </c>
      <c r="B2468" s="9">
        <v>45138.610810185186</v>
      </c>
      <c r="C2468" s="22">
        <v>45138.6171875</v>
      </c>
      <c r="D2468" s="12" t="s">
        <v>13</v>
      </c>
      <c r="E2468" s="12" t="s">
        <v>9</v>
      </c>
      <c r="F2468" s="12" t="s">
        <v>43</v>
      </c>
      <c r="G2468" s="12" t="s">
        <v>17</v>
      </c>
      <c r="H2468" s="81"/>
      <c r="I2468" s="48">
        <f>tbl_raw_data[[#This Row],[Date Actioned]]-tbl_raw_data[[#This Row],[Date Tagged]]</f>
        <v>6.3773148140171543E-3</v>
      </c>
      <c r="J2468" s="46">
        <f>HOUR(tbl_raw_data[[#This Row],[Time_taken]])*60+MINUTE(tbl_raw_data[[#This Row],[Time_taken]])+SECOND(tbl_raw_data[[#This Row],[Time_taken]])/60</f>
        <v>9.1833333333333336</v>
      </c>
      <c r="K2468" s="52">
        <f>DATE(YEAR(tbl_raw_data[[#This Row],[Date Actioned]]),MONTH(tbl_raw_data[[#This Row],[Date Actioned]]),DAY(tbl_raw_data[[#This Row],[Date Actioned]]))</f>
        <v>45138</v>
      </c>
      <c r="L2468" s="50" t="str">
        <f>UPPER(TEXT(tbl_raw_data[[#This Row],[updated_date]],"MMMM"))</f>
        <v>JULY</v>
      </c>
      <c r="M2468" s="50" t="str">
        <f>"WEEK "&amp; IF(ROUNDUP(DAY(tbl_raw_data[[#This Row],[updated_date]])/7,0)=5,4,ROUNDUP(DAY(tbl_raw_data[[#This Row],[updated_date]])/7,0))</f>
        <v>WEEK 4</v>
      </c>
      <c r="N2468" s="50" t="str">
        <f>UPPER(VLOOKUP(tbl_raw_data[[#This Row],[Analyst]],Settiings!$A$2:$B$16,2,0))</f>
        <v>MERCEDES</v>
      </c>
      <c r="O2468" s="50" t="str">
        <f>TRIM(UPPER(tbl_raw_data[[#This Row],[Outcome]]))</f>
        <v>APPROVE</v>
      </c>
      <c r="P2468" s="50" t="str">
        <f>TRIM(UPPER(tbl_raw_data[[#This Row],[Queue Name]]))</f>
        <v>CONSUMER EXISTING</v>
      </c>
      <c r="Q2468" s="50" t="str">
        <f>IF(tbl_raw_data[[#This Row],[Time taken in min]]&lt;=Settiings!$D$2,"SLA_MET","SLA_NOT_MET")</f>
        <v>SLA_MET</v>
      </c>
      <c r="R2468" s="94"/>
    </row>
    <row r="2469" spans="1:18" x14ac:dyDescent="0.3">
      <c r="A2469" s="14" t="s">
        <v>847</v>
      </c>
      <c r="B2469" s="15">
        <v>45138.610949074071</v>
      </c>
      <c r="C2469" s="16">
        <v>45138.621307870373</v>
      </c>
      <c r="D2469" s="17" t="s">
        <v>17</v>
      </c>
      <c r="E2469" s="18" t="s">
        <v>9</v>
      </c>
      <c r="F2469" s="17" t="s">
        <v>50</v>
      </c>
      <c r="G2469" s="19"/>
      <c r="H2469" s="79"/>
      <c r="I2469" s="48">
        <f>tbl_raw_data[[#This Row],[Date Actioned]]-tbl_raw_data[[#This Row],[Date Tagged]]</f>
        <v>1.0358796302170958E-2</v>
      </c>
      <c r="J2469" s="46">
        <f>HOUR(tbl_raw_data[[#This Row],[Time_taken]])*60+MINUTE(tbl_raw_data[[#This Row],[Time_taken]])+SECOND(tbl_raw_data[[#This Row],[Time_taken]])/60</f>
        <v>14.916666666666666</v>
      </c>
      <c r="K2469" s="52">
        <f>DATE(YEAR(tbl_raw_data[[#This Row],[Date Actioned]]),MONTH(tbl_raw_data[[#This Row],[Date Actioned]]),DAY(tbl_raw_data[[#This Row],[Date Actioned]]))</f>
        <v>45138</v>
      </c>
      <c r="L2469" s="50" t="str">
        <f>UPPER(TEXT(tbl_raw_data[[#This Row],[updated_date]],"MMMM"))</f>
        <v>JULY</v>
      </c>
      <c r="M2469" s="50" t="str">
        <f>"WEEK "&amp; IF(ROUNDUP(DAY(tbl_raw_data[[#This Row],[updated_date]])/7,0)=5,4,ROUNDUP(DAY(tbl_raw_data[[#This Row],[updated_date]])/7,0))</f>
        <v>WEEK 4</v>
      </c>
      <c r="N2469" s="50" t="str">
        <f>UPPER(VLOOKUP(tbl_raw_data[[#This Row],[Analyst]],Settiings!$A$2:$B$16,2,0))</f>
        <v>SHAHID</v>
      </c>
      <c r="O2469" s="50" t="str">
        <f>TRIM(UPPER(tbl_raw_data[[#This Row],[Outcome]]))</f>
        <v>APPROVE</v>
      </c>
      <c r="P2469" s="50" t="str">
        <f>TRIM(UPPER(tbl_raw_data[[#This Row],[Queue Name]]))</f>
        <v>CONSUMER EXISTING</v>
      </c>
      <c r="Q2469" s="50" t="str">
        <f>IF(tbl_raw_data[[#This Row],[Time taken in min]]&lt;=Settiings!$D$2,"SLA_MET","SLA_NOT_MET")</f>
        <v>SLA_MET</v>
      </c>
      <c r="R2469" s="94"/>
    </row>
    <row r="2470" spans="1:18" x14ac:dyDescent="0.3">
      <c r="A2470" s="20" t="s">
        <v>848</v>
      </c>
      <c r="B2470" s="9">
        <v>45138.611215277779</v>
      </c>
      <c r="C2470" s="24">
        <v>45138.61891203704</v>
      </c>
      <c r="D2470" s="25" t="s">
        <v>17</v>
      </c>
      <c r="E2470" s="12" t="s">
        <v>19</v>
      </c>
      <c r="F2470" s="25" t="s">
        <v>76</v>
      </c>
      <c r="G2470" s="13"/>
      <c r="H2470" s="78"/>
      <c r="I2470" s="48">
        <f>tbl_raw_data[[#This Row],[Date Actioned]]-tbl_raw_data[[#This Row],[Date Tagged]]</f>
        <v>7.6967592613073066E-3</v>
      </c>
      <c r="J2470" s="46">
        <f>HOUR(tbl_raw_data[[#This Row],[Time_taken]])*60+MINUTE(tbl_raw_data[[#This Row],[Time_taken]])+SECOND(tbl_raw_data[[#This Row],[Time_taken]])/60</f>
        <v>11.083333333333334</v>
      </c>
      <c r="K2470" s="52">
        <f>DATE(YEAR(tbl_raw_data[[#This Row],[Date Actioned]]),MONTH(tbl_raw_data[[#This Row],[Date Actioned]]),DAY(tbl_raw_data[[#This Row],[Date Actioned]]))</f>
        <v>45138</v>
      </c>
      <c r="L2470" s="50" t="str">
        <f>UPPER(TEXT(tbl_raw_data[[#This Row],[updated_date]],"MMMM"))</f>
        <v>JULY</v>
      </c>
      <c r="M2470" s="50" t="str">
        <f>"WEEK "&amp; IF(ROUNDUP(DAY(tbl_raw_data[[#This Row],[updated_date]])/7,0)=5,4,ROUNDUP(DAY(tbl_raw_data[[#This Row],[updated_date]])/7,0))</f>
        <v>WEEK 4</v>
      </c>
      <c r="N2470" s="50" t="str">
        <f>UPPER(VLOOKUP(tbl_raw_data[[#This Row],[Analyst]],Settiings!$A$2:$B$16,2,0))</f>
        <v>ROHAN</v>
      </c>
      <c r="O2470" s="50" t="str">
        <f>TRIM(UPPER(tbl_raw_data[[#This Row],[Outcome]]))</f>
        <v>APPROVE</v>
      </c>
      <c r="P2470" s="50" t="str">
        <f>TRIM(UPPER(tbl_raw_data[[#This Row],[Queue Name]]))</f>
        <v>CONSUMER POST BUREAU</v>
      </c>
      <c r="Q2470" s="50" t="str">
        <f>IF(tbl_raw_data[[#This Row],[Time taken in min]]&lt;=Settiings!$D$2,"SLA_MET","SLA_NOT_MET")</f>
        <v>SLA_MET</v>
      </c>
      <c r="R2470" s="94"/>
    </row>
    <row r="2471" spans="1:18" x14ac:dyDescent="0.3">
      <c r="A2471" s="23" t="s">
        <v>849</v>
      </c>
      <c r="B2471" s="15">
        <v>45138.614502314813</v>
      </c>
      <c r="C2471" s="21">
        <v>45138.620173611111</v>
      </c>
      <c r="D2471" s="18" t="s">
        <v>13</v>
      </c>
      <c r="E2471" s="18" t="s">
        <v>47</v>
      </c>
      <c r="F2471" s="18" t="s">
        <v>16</v>
      </c>
      <c r="G2471" s="18" t="s">
        <v>17</v>
      </c>
      <c r="H2471" s="80"/>
      <c r="I2471" s="48">
        <f>tbl_raw_data[[#This Row],[Date Actioned]]-tbl_raw_data[[#This Row],[Date Tagged]]</f>
        <v>5.6712962978053838E-3</v>
      </c>
      <c r="J2471" s="46">
        <f>HOUR(tbl_raw_data[[#This Row],[Time_taken]])*60+MINUTE(tbl_raw_data[[#This Row],[Time_taken]])+SECOND(tbl_raw_data[[#This Row],[Time_taken]])/60</f>
        <v>8.1666666666666661</v>
      </c>
      <c r="K2471" s="52">
        <f>DATE(YEAR(tbl_raw_data[[#This Row],[Date Actioned]]),MONTH(tbl_raw_data[[#This Row],[Date Actioned]]),DAY(tbl_raw_data[[#This Row],[Date Actioned]]))</f>
        <v>45138</v>
      </c>
      <c r="L2471" s="50" t="str">
        <f>UPPER(TEXT(tbl_raw_data[[#This Row],[updated_date]],"MMMM"))</f>
        <v>JULY</v>
      </c>
      <c r="M2471" s="50" t="str">
        <f>"WEEK "&amp; IF(ROUNDUP(DAY(tbl_raw_data[[#This Row],[updated_date]])/7,0)=5,4,ROUNDUP(DAY(tbl_raw_data[[#This Row],[updated_date]])/7,0))</f>
        <v>WEEK 4</v>
      </c>
      <c r="N2471" s="50" t="str">
        <f>UPPER(VLOOKUP(tbl_raw_data[[#This Row],[Analyst]],Settiings!$A$2:$B$16,2,0))</f>
        <v>CAMROOON</v>
      </c>
      <c r="O2471" s="50" t="str">
        <f>TRIM(UPPER(tbl_raw_data[[#This Row],[Outcome]]))</f>
        <v>APPROVE</v>
      </c>
      <c r="P2471" s="50" t="str">
        <f>TRIM(UPPER(tbl_raw_data[[#This Row],[Queue Name]]))</f>
        <v>CONSUMER PRE BUREAU</v>
      </c>
      <c r="Q2471" s="50" t="str">
        <f>IF(tbl_raw_data[[#This Row],[Time taken in min]]&lt;=Settiings!$D$2,"SLA_MET","SLA_NOT_MET")</f>
        <v>SLA_MET</v>
      </c>
      <c r="R2471" s="94"/>
    </row>
    <row r="2472" spans="1:18" x14ac:dyDescent="0.3">
      <c r="A2472" s="14" t="s">
        <v>850</v>
      </c>
      <c r="B2472" s="15">
        <v>45138.615636574075</v>
      </c>
      <c r="C2472" s="21">
        <v>45138.619768518518</v>
      </c>
      <c r="D2472" s="18" t="s">
        <v>27</v>
      </c>
      <c r="E2472" s="18" t="s">
        <v>47</v>
      </c>
      <c r="F2472" s="18" t="s">
        <v>65</v>
      </c>
      <c r="G2472" s="18" t="s">
        <v>806</v>
      </c>
      <c r="H2472" s="80"/>
      <c r="I2472" s="48">
        <f>tbl_raw_data[[#This Row],[Date Actioned]]-tbl_raw_data[[#This Row],[Date Tagged]]</f>
        <v>4.1319444426335394E-3</v>
      </c>
      <c r="J2472" s="46">
        <f>HOUR(tbl_raw_data[[#This Row],[Time_taken]])*60+MINUTE(tbl_raw_data[[#This Row],[Time_taken]])+SECOND(tbl_raw_data[[#This Row],[Time_taken]])/60</f>
        <v>5.95</v>
      </c>
      <c r="K2472" s="52">
        <f>DATE(YEAR(tbl_raw_data[[#This Row],[Date Actioned]]),MONTH(tbl_raw_data[[#This Row],[Date Actioned]]),DAY(tbl_raw_data[[#This Row],[Date Actioned]]))</f>
        <v>45138</v>
      </c>
      <c r="L2472" s="50" t="str">
        <f>UPPER(TEXT(tbl_raw_data[[#This Row],[updated_date]],"MMMM"))</f>
        <v>JULY</v>
      </c>
      <c r="M2472" s="50" t="str">
        <f>"WEEK "&amp; IF(ROUNDUP(DAY(tbl_raw_data[[#This Row],[updated_date]])/7,0)=5,4,ROUNDUP(DAY(tbl_raw_data[[#This Row],[updated_date]])/7,0))</f>
        <v>WEEK 4</v>
      </c>
      <c r="N2472" s="50" t="str">
        <f>UPPER(VLOOKUP(tbl_raw_data[[#This Row],[Analyst]],Settiings!$A$2:$B$16,2,0))</f>
        <v>SAM</v>
      </c>
      <c r="O2472" s="50" t="str">
        <f>TRIM(UPPER(tbl_raw_data[[#This Row],[Outcome]]))</f>
        <v>DECLINE</v>
      </c>
      <c r="P2472" s="50" t="str">
        <f>TRIM(UPPER(tbl_raw_data[[#This Row],[Queue Name]]))</f>
        <v>CONSUMER PRE BUREAU</v>
      </c>
      <c r="Q2472" s="50" t="str">
        <f>IF(tbl_raw_data[[#This Row],[Time taken in min]]&lt;=Settiings!$D$2,"SLA_MET","SLA_NOT_MET")</f>
        <v>SLA_MET</v>
      </c>
      <c r="R2472" s="94"/>
    </row>
    <row r="2473" spans="1:18" x14ac:dyDescent="0.3">
      <c r="A2473" s="14" t="s">
        <v>851</v>
      </c>
      <c r="B2473" s="9">
        <v>45138.617777777778</v>
      </c>
      <c r="C2473" s="22">
        <v>45138.631273148145</v>
      </c>
      <c r="D2473" s="12" t="s">
        <v>13</v>
      </c>
      <c r="E2473" s="12" t="s">
        <v>47</v>
      </c>
      <c r="F2473" s="12" t="s">
        <v>10</v>
      </c>
      <c r="G2473" s="12" t="s">
        <v>17</v>
      </c>
      <c r="H2473" s="81"/>
      <c r="I2473" s="48">
        <f>tbl_raw_data[[#This Row],[Date Actioned]]-tbl_raw_data[[#This Row],[Date Tagged]]</f>
        <v>1.3495370367309079E-2</v>
      </c>
      <c r="J2473" s="46">
        <f>HOUR(tbl_raw_data[[#This Row],[Time_taken]])*60+MINUTE(tbl_raw_data[[#This Row],[Time_taken]])+SECOND(tbl_raw_data[[#This Row],[Time_taken]])/60</f>
        <v>19.433333333333334</v>
      </c>
      <c r="K2473" s="52">
        <f>DATE(YEAR(tbl_raw_data[[#This Row],[Date Actioned]]),MONTH(tbl_raw_data[[#This Row],[Date Actioned]]),DAY(tbl_raw_data[[#This Row],[Date Actioned]]))</f>
        <v>45138</v>
      </c>
      <c r="L2473" s="50" t="str">
        <f>UPPER(TEXT(tbl_raw_data[[#This Row],[updated_date]],"MMMM"))</f>
        <v>JULY</v>
      </c>
      <c r="M2473" s="50" t="str">
        <f>"WEEK "&amp; IF(ROUNDUP(DAY(tbl_raw_data[[#This Row],[updated_date]])/7,0)=5,4,ROUNDUP(DAY(tbl_raw_data[[#This Row],[updated_date]])/7,0))</f>
        <v>WEEK 4</v>
      </c>
      <c r="N2473" s="50" t="str">
        <f>UPPER(VLOOKUP(tbl_raw_data[[#This Row],[Analyst]],Settiings!$A$2:$B$16,2,0))</f>
        <v>NITESH</v>
      </c>
      <c r="O2473" s="50" t="str">
        <f>TRIM(UPPER(tbl_raw_data[[#This Row],[Outcome]]))</f>
        <v>APPROVE</v>
      </c>
      <c r="P2473" s="50" t="str">
        <f>TRIM(UPPER(tbl_raw_data[[#This Row],[Queue Name]]))</f>
        <v>CONSUMER PRE BUREAU</v>
      </c>
      <c r="Q2473" s="50" t="str">
        <f>IF(tbl_raw_data[[#This Row],[Time taken in min]]&lt;=Settiings!$D$2,"SLA_MET","SLA_NOT_MET")</f>
        <v>SLA_MET</v>
      </c>
      <c r="R2473" s="94"/>
    </row>
    <row r="2474" spans="1:18" x14ac:dyDescent="0.3">
      <c r="A2474" s="20" t="s">
        <v>853</v>
      </c>
      <c r="B2474" s="15">
        <v>45138.62300925926</v>
      </c>
      <c r="C2474" s="21">
        <v>45138.627511574072</v>
      </c>
      <c r="D2474" s="18" t="s">
        <v>13</v>
      </c>
      <c r="E2474" s="18" t="s">
        <v>19</v>
      </c>
      <c r="F2474" s="18" t="s">
        <v>50</v>
      </c>
      <c r="G2474" s="18" t="s">
        <v>17</v>
      </c>
      <c r="H2474" s="80"/>
      <c r="I2474" s="48">
        <f>tbl_raw_data[[#This Row],[Date Actioned]]-tbl_raw_data[[#This Row],[Date Tagged]]</f>
        <v>4.5023148122709244E-3</v>
      </c>
      <c r="J2474" s="46">
        <f>HOUR(tbl_raw_data[[#This Row],[Time_taken]])*60+MINUTE(tbl_raw_data[[#This Row],[Time_taken]])+SECOND(tbl_raw_data[[#This Row],[Time_taken]])/60</f>
        <v>6.4833333333333334</v>
      </c>
      <c r="K2474" s="52">
        <f>DATE(YEAR(tbl_raw_data[[#This Row],[Date Actioned]]),MONTH(tbl_raw_data[[#This Row],[Date Actioned]]),DAY(tbl_raw_data[[#This Row],[Date Actioned]]))</f>
        <v>45138</v>
      </c>
      <c r="L2474" s="50" t="str">
        <f>UPPER(TEXT(tbl_raw_data[[#This Row],[updated_date]],"MMMM"))</f>
        <v>JULY</v>
      </c>
      <c r="M2474" s="50" t="str">
        <f>"WEEK "&amp; IF(ROUNDUP(DAY(tbl_raw_data[[#This Row],[updated_date]])/7,0)=5,4,ROUNDUP(DAY(tbl_raw_data[[#This Row],[updated_date]])/7,0))</f>
        <v>WEEK 4</v>
      </c>
      <c r="N2474" s="50" t="str">
        <f>UPPER(VLOOKUP(tbl_raw_data[[#This Row],[Analyst]],Settiings!$A$2:$B$16,2,0))</f>
        <v>SHAHID</v>
      </c>
      <c r="O2474" s="50" t="str">
        <f>TRIM(UPPER(tbl_raw_data[[#This Row],[Outcome]]))</f>
        <v>APPROVE</v>
      </c>
      <c r="P2474" s="50" t="str">
        <f>TRIM(UPPER(tbl_raw_data[[#This Row],[Queue Name]]))</f>
        <v>CONSUMER POST BUREAU</v>
      </c>
      <c r="Q2474" s="50" t="str">
        <f>IF(tbl_raw_data[[#This Row],[Time taken in min]]&lt;=Settiings!$D$2,"SLA_MET","SLA_NOT_MET")</f>
        <v>SLA_MET</v>
      </c>
      <c r="R2474" s="94"/>
    </row>
    <row r="2475" spans="1:18" x14ac:dyDescent="0.3">
      <c r="A2475" s="23" t="s">
        <v>854</v>
      </c>
      <c r="B2475" s="9">
        <v>45138.623391203706</v>
      </c>
      <c r="C2475" s="24">
        <v>45138.628472222219</v>
      </c>
      <c r="D2475" s="25" t="s">
        <v>17</v>
      </c>
      <c r="E2475" s="12" t="s">
        <v>9</v>
      </c>
      <c r="F2475" s="25" t="s">
        <v>686</v>
      </c>
      <c r="G2475" s="13"/>
      <c r="H2475" s="78"/>
      <c r="I2475" s="48">
        <f>tbl_raw_data[[#This Row],[Date Actioned]]-tbl_raw_data[[#This Row],[Date Tagged]]</f>
        <v>5.0810185130103491E-3</v>
      </c>
      <c r="J2475" s="46">
        <f>HOUR(tbl_raw_data[[#This Row],[Time_taken]])*60+MINUTE(tbl_raw_data[[#This Row],[Time_taken]])+SECOND(tbl_raw_data[[#This Row],[Time_taken]])/60</f>
        <v>7.3166666666666664</v>
      </c>
      <c r="K2475" s="52">
        <f>DATE(YEAR(tbl_raw_data[[#This Row],[Date Actioned]]),MONTH(tbl_raw_data[[#This Row],[Date Actioned]]),DAY(tbl_raw_data[[#This Row],[Date Actioned]]))</f>
        <v>45138</v>
      </c>
      <c r="L2475" s="50" t="str">
        <f>UPPER(TEXT(tbl_raw_data[[#This Row],[updated_date]],"MMMM"))</f>
        <v>JULY</v>
      </c>
      <c r="M2475" s="50" t="str">
        <f>"WEEK "&amp; IF(ROUNDUP(DAY(tbl_raw_data[[#This Row],[updated_date]])/7,0)=5,4,ROUNDUP(DAY(tbl_raw_data[[#This Row],[updated_date]])/7,0))</f>
        <v>WEEK 4</v>
      </c>
      <c r="N2475" s="50" t="str">
        <f>UPPER(VLOOKUP(tbl_raw_data[[#This Row],[Analyst]],Settiings!$A$2:$B$16,2,0))</f>
        <v>FARDIN</v>
      </c>
      <c r="O2475" s="50" t="str">
        <f>TRIM(UPPER(tbl_raw_data[[#This Row],[Outcome]]))</f>
        <v>APPROVE</v>
      </c>
      <c r="P2475" s="50" t="str">
        <f>TRIM(UPPER(tbl_raw_data[[#This Row],[Queue Name]]))</f>
        <v>CONSUMER EXISTING</v>
      </c>
      <c r="Q2475" s="50" t="str">
        <f>IF(tbl_raw_data[[#This Row],[Time taken in min]]&lt;=Settiings!$D$2,"SLA_MET","SLA_NOT_MET")</f>
        <v>SLA_MET</v>
      </c>
      <c r="R2475" s="94"/>
    </row>
    <row r="2476" spans="1:18" x14ac:dyDescent="0.3">
      <c r="A2476" s="14" t="s">
        <v>855</v>
      </c>
      <c r="B2476" s="15">
        <v>45138.624652777777</v>
      </c>
      <c r="C2476" s="21">
        <v>45138.633738425924</v>
      </c>
      <c r="D2476" s="18" t="s">
        <v>13</v>
      </c>
      <c r="E2476" s="18" t="s">
        <v>19</v>
      </c>
      <c r="F2476" s="18" t="s">
        <v>43</v>
      </c>
      <c r="G2476" s="18" t="s">
        <v>17</v>
      </c>
      <c r="H2476" s="80"/>
      <c r="I2476" s="48">
        <f>tbl_raw_data[[#This Row],[Date Actioned]]-tbl_raw_data[[#This Row],[Date Tagged]]</f>
        <v>9.0856481474475004E-3</v>
      </c>
      <c r="J2476" s="46">
        <f>HOUR(tbl_raw_data[[#This Row],[Time_taken]])*60+MINUTE(tbl_raw_data[[#This Row],[Time_taken]])+SECOND(tbl_raw_data[[#This Row],[Time_taken]])/60</f>
        <v>13.083333333333334</v>
      </c>
      <c r="K2476" s="52">
        <f>DATE(YEAR(tbl_raw_data[[#This Row],[Date Actioned]]),MONTH(tbl_raw_data[[#This Row],[Date Actioned]]),DAY(tbl_raw_data[[#This Row],[Date Actioned]]))</f>
        <v>45138</v>
      </c>
      <c r="L2476" s="50" t="str">
        <f>UPPER(TEXT(tbl_raw_data[[#This Row],[updated_date]],"MMMM"))</f>
        <v>JULY</v>
      </c>
      <c r="M2476" s="50" t="str">
        <f>"WEEK "&amp; IF(ROUNDUP(DAY(tbl_raw_data[[#This Row],[updated_date]])/7,0)=5,4,ROUNDUP(DAY(tbl_raw_data[[#This Row],[updated_date]])/7,0))</f>
        <v>WEEK 4</v>
      </c>
      <c r="N2476" s="50" t="str">
        <f>UPPER(VLOOKUP(tbl_raw_data[[#This Row],[Analyst]],Settiings!$A$2:$B$16,2,0))</f>
        <v>MERCEDES</v>
      </c>
      <c r="O2476" s="50" t="str">
        <f>TRIM(UPPER(tbl_raw_data[[#This Row],[Outcome]]))</f>
        <v>APPROVE</v>
      </c>
      <c r="P2476" s="50" t="str">
        <f>TRIM(UPPER(tbl_raw_data[[#This Row],[Queue Name]]))</f>
        <v>CONSUMER POST BUREAU</v>
      </c>
      <c r="Q2476" s="50" t="str">
        <f>IF(tbl_raw_data[[#This Row],[Time taken in min]]&lt;=Settiings!$D$2,"SLA_MET","SLA_NOT_MET")</f>
        <v>SLA_MET</v>
      </c>
      <c r="R2476" s="94"/>
    </row>
    <row r="2477" spans="1:18" x14ac:dyDescent="0.3">
      <c r="A2477" s="20" t="s">
        <v>859</v>
      </c>
      <c r="B2477" s="9">
        <v>45138.627916666665</v>
      </c>
      <c r="C2477" s="22">
        <v>45138.632291666669</v>
      </c>
      <c r="D2477" s="12" t="s">
        <v>13</v>
      </c>
      <c r="E2477" s="12" t="s">
        <v>47</v>
      </c>
      <c r="F2477" s="12" t="s">
        <v>65</v>
      </c>
      <c r="G2477" s="12" t="s">
        <v>785</v>
      </c>
      <c r="H2477" s="81"/>
      <c r="I2477" s="48">
        <f>tbl_raw_data[[#This Row],[Date Actioned]]-tbl_raw_data[[#This Row],[Date Tagged]]</f>
        <v>4.3750000040745363E-3</v>
      </c>
      <c r="J2477" s="46">
        <f>HOUR(tbl_raw_data[[#This Row],[Time_taken]])*60+MINUTE(tbl_raw_data[[#This Row],[Time_taken]])+SECOND(tbl_raw_data[[#This Row],[Time_taken]])/60</f>
        <v>6.3</v>
      </c>
      <c r="K2477" s="52">
        <f>DATE(YEAR(tbl_raw_data[[#This Row],[Date Actioned]]),MONTH(tbl_raw_data[[#This Row],[Date Actioned]]),DAY(tbl_raw_data[[#This Row],[Date Actioned]]))</f>
        <v>45138</v>
      </c>
      <c r="L2477" s="50" t="str">
        <f>UPPER(TEXT(tbl_raw_data[[#This Row],[updated_date]],"MMMM"))</f>
        <v>JULY</v>
      </c>
      <c r="M2477" s="50" t="str">
        <f>"WEEK "&amp; IF(ROUNDUP(DAY(tbl_raw_data[[#This Row],[updated_date]])/7,0)=5,4,ROUNDUP(DAY(tbl_raw_data[[#This Row],[updated_date]])/7,0))</f>
        <v>WEEK 4</v>
      </c>
      <c r="N2477" s="50" t="str">
        <f>UPPER(VLOOKUP(tbl_raw_data[[#This Row],[Analyst]],Settiings!$A$2:$B$16,2,0))</f>
        <v>SAM</v>
      </c>
      <c r="O2477" s="50" t="str">
        <f>TRIM(UPPER(tbl_raw_data[[#This Row],[Outcome]]))</f>
        <v>APPROVE</v>
      </c>
      <c r="P2477" s="50" t="str">
        <f>TRIM(UPPER(tbl_raw_data[[#This Row],[Queue Name]]))</f>
        <v>CONSUMER PRE BUREAU</v>
      </c>
      <c r="Q2477" s="50" t="str">
        <f>IF(tbl_raw_data[[#This Row],[Time taken in min]]&lt;=Settiings!$D$2,"SLA_MET","SLA_NOT_MET")</f>
        <v>SLA_MET</v>
      </c>
      <c r="R2477" s="94"/>
    </row>
    <row r="2478" spans="1:18" x14ac:dyDescent="0.3">
      <c r="A2478" s="23" t="s">
        <v>864</v>
      </c>
      <c r="B2478" s="15">
        <v>45138.62903935185</v>
      </c>
      <c r="C2478" s="21">
        <v>45138.634363425925</v>
      </c>
      <c r="D2478" s="18" t="s">
        <v>13</v>
      </c>
      <c r="E2478" s="18" t="s">
        <v>9</v>
      </c>
      <c r="F2478" s="18" t="s">
        <v>50</v>
      </c>
      <c r="G2478" s="18" t="s">
        <v>17</v>
      </c>
      <c r="H2478" s="80"/>
      <c r="I2478" s="48">
        <f>tbl_raw_data[[#This Row],[Date Actioned]]-tbl_raw_data[[#This Row],[Date Tagged]]</f>
        <v>5.324074074451346E-3</v>
      </c>
      <c r="J2478" s="46">
        <f>HOUR(tbl_raw_data[[#This Row],[Time_taken]])*60+MINUTE(tbl_raw_data[[#This Row],[Time_taken]])+SECOND(tbl_raw_data[[#This Row],[Time_taken]])/60</f>
        <v>7.666666666666667</v>
      </c>
      <c r="K2478" s="52">
        <f>DATE(YEAR(tbl_raw_data[[#This Row],[Date Actioned]]),MONTH(tbl_raw_data[[#This Row],[Date Actioned]]),DAY(tbl_raw_data[[#This Row],[Date Actioned]]))</f>
        <v>45138</v>
      </c>
      <c r="L2478" s="50" t="str">
        <f>UPPER(TEXT(tbl_raw_data[[#This Row],[updated_date]],"MMMM"))</f>
        <v>JULY</v>
      </c>
      <c r="M2478" s="50" t="str">
        <f>"WEEK "&amp; IF(ROUNDUP(DAY(tbl_raw_data[[#This Row],[updated_date]])/7,0)=5,4,ROUNDUP(DAY(tbl_raw_data[[#This Row],[updated_date]])/7,0))</f>
        <v>WEEK 4</v>
      </c>
      <c r="N2478" s="50" t="str">
        <f>UPPER(VLOOKUP(tbl_raw_data[[#This Row],[Analyst]],Settiings!$A$2:$B$16,2,0))</f>
        <v>SHAHID</v>
      </c>
      <c r="O2478" s="50" t="str">
        <f>TRIM(UPPER(tbl_raw_data[[#This Row],[Outcome]]))</f>
        <v>APPROVE</v>
      </c>
      <c r="P2478" s="50" t="str">
        <f>TRIM(UPPER(tbl_raw_data[[#This Row],[Queue Name]]))</f>
        <v>CONSUMER EXISTING</v>
      </c>
      <c r="Q2478" s="50" t="str">
        <f>IF(tbl_raw_data[[#This Row],[Time taken in min]]&lt;=Settiings!$D$2,"SLA_MET","SLA_NOT_MET")</f>
        <v>SLA_MET</v>
      </c>
      <c r="R2478" s="94"/>
    </row>
    <row r="2479" spans="1:18" x14ac:dyDescent="0.3">
      <c r="A2479" s="14" t="s">
        <v>865</v>
      </c>
      <c r="B2479" s="9">
        <v>45138.629942129628</v>
      </c>
      <c r="C2479" s="22">
        <v>45138.637789351851</v>
      </c>
      <c r="D2479" s="12" t="s">
        <v>13</v>
      </c>
      <c r="E2479" s="12" t="s">
        <v>9</v>
      </c>
      <c r="F2479" s="12" t="s">
        <v>70</v>
      </c>
      <c r="G2479" s="12" t="s">
        <v>77</v>
      </c>
      <c r="H2479" s="81"/>
      <c r="I2479" s="48">
        <f>tbl_raw_data[[#This Row],[Date Actioned]]-tbl_raw_data[[#This Row],[Date Tagged]]</f>
        <v>7.8472222230629995E-3</v>
      </c>
      <c r="J2479" s="46">
        <f>HOUR(tbl_raw_data[[#This Row],[Time_taken]])*60+MINUTE(tbl_raw_data[[#This Row],[Time_taken]])+SECOND(tbl_raw_data[[#This Row],[Time_taken]])/60</f>
        <v>11.3</v>
      </c>
      <c r="K2479" s="52">
        <f>DATE(YEAR(tbl_raw_data[[#This Row],[Date Actioned]]),MONTH(tbl_raw_data[[#This Row],[Date Actioned]]),DAY(tbl_raw_data[[#This Row],[Date Actioned]]))</f>
        <v>45138</v>
      </c>
      <c r="L2479" s="50" t="str">
        <f>UPPER(TEXT(tbl_raw_data[[#This Row],[updated_date]],"MMMM"))</f>
        <v>JULY</v>
      </c>
      <c r="M2479" s="50" t="str">
        <f>"WEEK "&amp; IF(ROUNDUP(DAY(tbl_raw_data[[#This Row],[updated_date]])/7,0)=5,4,ROUNDUP(DAY(tbl_raw_data[[#This Row],[updated_date]])/7,0))</f>
        <v>WEEK 4</v>
      </c>
      <c r="N2479" s="50" t="str">
        <f>UPPER(VLOOKUP(tbl_raw_data[[#This Row],[Analyst]],Settiings!$A$2:$B$16,2,0))</f>
        <v>ASIF</v>
      </c>
      <c r="O2479" s="50" t="str">
        <f>TRIM(UPPER(tbl_raw_data[[#This Row],[Outcome]]))</f>
        <v>APPROVE</v>
      </c>
      <c r="P2479" s="50" t="str">
        <f>TRIM(UPPER(tbl_raw_data[[#This Row],[Queue Name]]))</f>
        <v>CONSUMER EXISTING</v>
      </c>
      <c r="Q2479" s="50" t="str">
        <f>IF(tbl_raw_data[[#This Row],[Time taken in min]]&lt;=Settiings!$D$2,"SLA_MET","SLA_NOT_MET")</f>
        <v>SLA_MET</v>
      </c>
      <c r="R2479" s="94"/>
    </row>
    <row r="2480" spans="1:18" x14ac:dyDescent="0.3">
      <c r="A2480" s="20" t="s">
        <v>866</v>
      </c>
      <c r="B2480" s="15">
        <v>45138.630416666667</v>
      </c>
      <c r="C2480" s="21">
        <v>45138.646273148152</v>
      </c>
      <c r="D2480" s="18" t="s">
        <v>13</v>
      </c>
      <c r="E2480" s="18" t="s">
        <v>9</v>
      </c>
      <c r="F2480" s="18" t="s">
        <v>10</v>
      </c>
      <c r="G2480" s="18" t="s">
        <v>17</v>
      </c>
      <c r="H2480" s="80"/>
      <c r="I2480" s="48">
        <f>tbl_raw_data[[#This Row],[Date Actioned]]-tbl_raw_data[[#This Row],[Date Tagged]]</f>
        <v>1.5856481484661344E-2</v>
      </c>
      <c r="J2480" s="46">
        <f>HOUR(tbl_raw_data[[#This Row],[Time_taken]])*60+MINUTE(tbl_raw_data[[#This Row],[Time_taken]])+SECOND(tbl_raw_data[[#This Row],[Time_taken]])/60</f>
        <v>22.833333333333332</v>
      </c>
      <c r="K2480" s="52">
        <f>DATE(YEAR(tbl_raw_data[[#This Row],[Date Actioned]]),MONTH(tbl_raw_data[[#This Row],[Date Actioned]]),DAY(tbl_raw_data[[#This Row],[Date Actioned]]))</f>
        <v>45138</v>
      </c>
      <c r="L2480" s="50" t="str">
        <f>UPPER(TEXT(tbl_raw_data[[#This Row],[updated_date]],"MMMM"))</f>
        <v>JULY</v>
      </c>
      <c r="M2480" s="50" t="str">
        <f>"WEEK "&amp; IF(ROUNDUP(DAY(tbl_raw_data[[#This Row],[updated_date]])/7,0)=5,4,ROUNDUP(DAY(tbl_raw_data[[#This Row],[updated_date]])/7,0))</f>
        <v>WEEK 4</v>
      </c>
      <c r="N2480" s="50" t="str">
        <f>UPPER(VLOOKUP(tbl_raw_data[[#This Row],[Analyst]],Settiings!$A$2:$B$16,2,0))</f>
        <v>NITESH</v>
      </c>
      <c r="O2480" s="50" t="str">
        <f>TRIM(UPPER(tbl_raw_data[[#This Row],[Outcome]]))</f>
        <v>APPROVE</v>
      </c>
      <c r="P2480" s="50" t="str">
        <f>TRIM(UPPER(tbl_raw_data[[#This Row],[Queue Name]]))</f>
        <v>CONSUMER EXISTING</v>
      </c>
      <c r="Q2480" s="50" t="str">
        <f>IF(tbl_raw_data[[#This Row],[Time taken in min]]&lt;=Settiings!$D$2,"SLA_MET","SLA_NOT_MET")</f>
        <v>SLA_NOT_MET</v>
      </c>
      <c r="R2480" s="94"/>
    </row>
    <row r="2481" spans="1:18" x14ac:dyDescent="0.3">
      <c r="A2481" s="23" t="s">
        <v>867</v>
      </c>
      <c r="B2481" s="9">
        <v>45138.632164351853</v>
      </c>
      <c r="C2481" s="24">
        <v>45138.639965277776</v>
      </c>
      <c r="D2481" s="25" t="s">
        <v>17</v>
      </c>
      <c r="E2481" s="12" t="s">
        <v>9</v>
      </c>
      <c r="F2481" s="25" t="s">
        <v>686</v>
      </c>
      <c r="G2481" s="13"/>
      <c r="H2481" s="78"/>
      <c r="I2481" s="48">
        <f>tbl_raw_data[[#This Row],[Date Actioned]]-tbl_raw_data[[#This Row],[Date Tagged]]</f>
        <v>7.8009259232203476E-3</v>
      </c>
      <c r="J2481" s="46">
        <f>HOUR(tbl_raw_data[[#This Row],[Time_taken]])*60+MINUTE(tbl_raw_data[[#This Row],[Time_taken]])+SECOND(tbl_raw_data[[#This Row],[Time_taken]])/60</f>
        <v>11.233333333333333</v>
      </c>
      <c r="K2481" s="52">
        <f>DATE(YEAR(tbl_raw_data[[#This Row],[Date Actioned]]),MONTH(tbl_raw_data[[#This Row],[Date Actioned]]),DAY(tbl_raw_data[[#This Row],[Date Actioned]]))</f>
        <v>45138</v>
      </c>
      <c r="L2481" s="50" t="str">
        <f>UPPER(TEXT(tbl_raw_data[[#This Row],[updated_date]],"MMMM"))</f>
        <v>JULY</v>
      </c>
      <c r="M2481" s="50" t="str">
        <f>"WEEK "&amp; IF(ROUNDUP(DAY(tbl_raw_data[[#This Row],[updated_date]])/7,0)=5,4,ROUNDUP(DAY(tbl_raw_data[[#This Row],[updated_date]])/7,0))</f>
        <v>WEEK 4</v>
      </c>
      <c r="N2481" s="50" t="str">
        <f>UPPER(VLOOKUP(tbl_raw_data[[#This Row],[Analyst]],Settiings!$A$2:$B$16,2,0))</f>
        <v>FARDIN</v>
      </c>
      <c r="O2481" s="50" t="str">
        <f>TRIM(UPPER(tbl_raw_data[[#This Row],[Outcome]]))</f>
        <v>APPROVE</v>
      </c>
      <c r="P2481" s="50" t="str">
        <f>TRIM(UPPER(tbl_raw_data[[#This Row],[Queue Name]]))</f>
        <v>CONSUMER EXISTING</v>
      </c>
      <c r="Q2481" s="50" t="str">
        <f>IF(tbl_raw_data[[#This Row],[Time taken in min]]&lt;=Settiings!$D$2,"SLA_MET","SLA_NOT_MET")</f>
        <v>SLA_MET</v>
      </c>
      <c r="R2481" s="94"/>
    </row>
    <row r="2482" spans="1:18" x14ac:dyDescent="0.3">
      <c r="A2482" s="14" t="s">
        <v>868</v>
      </c>
      <c r="B2482" s="15">
        <v>45138.633668981478</v>
      </c>
      <c r="C2482" s="21">
        <v>45138.637094907404</v>
      </c>
      <c r="D2482" s="18" t="s">
        <v>13</v>
      </c>
      <c r="E2482" s="18" t="s">
        <v>9</v>
      </c>
      <c r="F2482" s="18" t="s">
        <v>43</v>
      </c>
      <c r="G2482" s="18" t="s">
        <v>17</v>
      </c>
      <c r="H2482" s="80"/>
      <c r="I2482" s="48">
        <f>tbl_raw_data[[#This Row],[Date Actioned]]-tbl_raw_data[[#This Row],[Date Tagged]]</f>
        <v>3.425925926421769E-3</v>
      </c>
      <c r="J2482" s="46">
        <f>HOUR(tbl_raw_data[[#This Row],[Time_taken]])*60+MINUTE(tbl_raw_data[[#This Row],[Time_taken]])+SECOND(tbl_raw_data[[#This Row],[Time_taken]])/60</f>
        <v>4.9333333333333336</v>
      </c>
      <c r="K2482" s="52">
        <f>DATE(YEAR(tbl_raw_data[[#This Row],[Date Actioned]]),MONTH(tbl_raw_data[[#This Row],[Date Actioned]]),DAY(tbl_raw_data[[#This Row],[Date Actioned]]))</f>
        <v>45138</v>
      </c>
      <c r="L2482" s="50" t="str">
        <f>UPPER(TEXT(tbl_raw_data[[#This Row],[updated_date]],"MMMM"))</f>
        <v>JULY</v>
      </c>
      <c r="M2482" s="50" t="str">
        <f>"WEEK "&amp; IF(ROUNDUP(DAY(tbl_raw_data[[#This Row],[updated_date]])/7,0)=5,4,ROUNDUP(DAY(tbl_raw_data[[#This Row],[updated_date]])/7,0))</f>
        <v>WEEK 4</v>
      </c>
      <c r="N2482" s="50" t="str">
        <f>UPPER(VLOOKUP(tbl_raw_data[[#This Row],[Analyst]],Settiings!$A$2:$B$16,2,0))</f>
        <v>MERCEDES</v>
      </c>
      <c r="O2482" s="50" t="str">
        <f>TRIM(UPPER(tbl_raw_data[[#This Row],[Outcome]]))</f>
        <v>APPROVE</v>
      </c>
      <c r="P2482" s="50" t="str">
        <f>TRIM(UPPER(tbl_raw_data[[#This Row],[Queue Name]]))</f>
        <v>CONSUMER EXISTING</v>
      </c>
      <c r="Q2482" s="50" t="str">
        <f>IF(tbl_raw_data[[#This Row],[Time taken in min]]&lt;=Settiings!$D$2,"SLA_MET","SLA_NOT_MET")</f>
        <v>SLA_MET</v>
      </c>
      <c r="R2482" s="94"/>
    </row>
    <row r="2483" spans="1:18" x14ac:dyDescent="0.3">
      <c r="A2483" s="20" t="s">
        <v>869</v>
      </c>
      <c r="B2483" s="9">
        <v>45138.635347222225</v>
      </c>
      <c r="C2483" s="24">
        <v>45138.642395833333</v>
      </c>
      <c r="D2483" s="25" t="s">
        <v>17</v>
      </c>
      <c r="E2483" s="12" t="s">
        <v>19</v>
      </c>
      <c r="F2483" s="25" t="s">
        <v>50</v>
      </c>
      <c r="G2483" s="13"/>
      <c r="H2483" s="78"/>
      <c r="I2483" s="48">
        <f>tbl_raw_data[[#This Row],[Date Actioned]]-tbl_raw_data[[#This Row],[Date Tagged]]</f>
        <v>7.0486111071659252E-3</v>
      </c>
      <c r="J2483" s="46">
        <f>HOUR(tbl_raw_data[[#This Row],[Time_taken]])*60+MINUTE(tbl_raw_data[[#This Row],[Time_taken]])+SECOND(tbl_raw_data[[#This Row],[Time_taken]])/60</f>
        <v>10.15</v>
      </c>
      <c r="K2483" s="52">
        <f>DATE(YEAR(tbl_raw_data[[#This Row],[Date Actioned]]),MONTH(tbl_raw_data[[#This Row],[Date Actioned]]),DAY(tbl_raw_data[[#This Row],[Date Actioned]]))</f>
        <v>45138</v>
      </c>
      <c r="L2483" s="50" t="str">
        <f>UPPER(TEXT(tbl_raw_data[[#This Row],[updated_date]],"MMMM"))</f>
        <v>JULY</v>
      </c>
      <c r="M2483" s="50" t="str">
        <f>"WEEK "&amp; IF(ROUNDUP(DAY(tbl_raw_data[[#This Row],[updated_date]])/7,0)=5,4,ROUNDUP(DAY(tbl_raw_data[[#This Row],[updated_date]])/7,0))</f>
        <v>WEEK 4</v>
      </c>
      <c r="N2483" s="50" t="str">
        <f>UPPER(VLOOKUP(tbl_raw_data[[#This Row],[Analyst]],Settiings!$A$2:$B$16,2,0))</f>
        <v>SHAHID</v>
      </c>
      <c r="O2483" s="50" t="str">
        <f>TRIM(UPPER(tbl_raw_data[[#This Row],[Outcome]]))</f>
        <v>APPROVE</v>
      </c>
      <c r="P2483" s="50" t="str">
        <f>TRIM(UPPER(tbl_raw_data[[#This Row],[Queue Name]]))</f>
        <v>CONSUMER POST BUREAU</v>
      </c>
      <c r="Q2483" s="50" t="str">
        <f>IF(tbl_raw_data[[#This Row],[Time taken in min]]&lt;=Settiings!$D$2,"SLA_MET","SLA_NOT_MET")</f>
        <v>SLA_MET</v>
      </c>
      <c r="R2483" s="94"/>
    </row>
    <row r="2484" spans="1:18" x14ac:dyDescent="0.3">
      <c r="A2484" s="20" t="s">
        <v>870</v>
      </c>
      <c r="B2484" s="9">
        <v>45138.63559027778</v>
      </c>
      <c r="C2484" s="22">
        <v>45138.640428240738</v>
      </c>
      <c r="D2484" s="12" t="s">
        <v>27</v>
      </c>
      <c r="E2484" s="12" t="s">
        <v>9</v>
      </c>
      <c r="F2484" s="12" t="s">
        <v>65</v>
      </c>
      <c r="G2484" s="12" t="s">
        <v>871</v>
      </c>
      <c r="H2484" s="81"/>
      <c r="I2484" s="48">
        <f>tbl_raw_data[[#This Row],[Date Actioned]]-tbl_raw_data[[#This Row],[Date Tagged]]</f>
        <v>4.8379629588453099E-3</v>
      </c>
      <c r="J2484" s="46">
        <f>HOUR(tbl_raw_data[[#This Row],[Time_taken]])*60+MINUTE(tbl_raw_data[[#This Row],[Time_taken]])+SECOND(tbl_raw_data[[#This Row],[Time_taken]])/60</f>
        <v>6.9666666666666668</v>
      </c>
      <c r="K2484" s="52">
        <f>DATE(YEAR(tbl_raw_data[[#This Row],[Date Actioned]]),MONTH(tbl_raw_data[[#This Row],[Date Actioned]]),DAY(tbl_raw_data[[#This Row],[Date Actioned]]))</f>
        <v>45138</v>
      </c>
      <c r="L2484" s="50" t="str">
        <f>UPPER(TEXT(tbl_raw_data[[#This Row],[updated_date]],"MMMM"))</f>
        <v>JULY</v>
      </c>
      <c r="M2484" s="50" t="str">
        <f>"WEEK "&amp; IF(ROUNDUP(DAY(tbl_raw_data[[#This Row],[updated_date]])/7,0)=5,4,ROUNDUP(DAY(tbl_raw_data[[#This Row],[updated_date]])/7,0))</f>
        <v>WEEK 4</v>
      </c>
      <c r="N2484" s="50" t="str">
        <f>UPPER(VLOOKUP(tbl_raw_data[[#This Row],[Analyst]],Settiings!$A$2:$B$16,2,0))</f>
        <v>SAM</v>
      </c>
      <c r="O2484" s="50" t="str">
        <f>TRIM(UPPER(tbl_raw_data[[#This Row],[Outcome]]))</f>
        <v>DECLINE</v>
      </c>
      <c r="P2484" s="50" t="str">
        <f>TRIM(UPPER(tbl_raw_data[[#This Row],[Queue Name]]))</f>
        <v>CONSUMER EXISTING</v>
      </c>
      <c r="Q2484" s="50" t="str">
        <f>IF(tbl_raw_data[[#This Row],[Time taken in min]]&lt;=Settiings!$D$2,"SLA_MET","SLA_NOT_MET")</f>
        <v>SLA_MET</v>
      </c>
      <c r="R2484" s="94"/>
    </row>
    <row r="2485" spans="1:18" x14ac:dyDescent="0.3">
      <c r="A2485" s="23" t="s">
        <v>872</v>
      </c>
      <c r="B2485" s="15">
        <v>45138.638333333336</v>
      </c>
      <c r="C2485" s="21">
        <v>45138.644768518519</v>
      </c>
      <c r="D2485" s="18" t="s">
        <v>13</v>
      </c>
      <c r="E2485" s="18" t="s">
        <v>47</v>
      </c>
      <c r="F2485" s="18" t="s">
        <v>43</v>
      </c>
      <c r="G2485" s="18" t="s">
        <v>17</v>
      </c>
      <c r="H2485" s="80"/>
      <c r="I2485" s="48">
        <f>tbl_raw_data[[#This Row],[Date Actioned]]-tbl_raw_data[[#This Row],[Date Tagged]]</f>
        <v>6.435185183363501E-3</v>
      </c>
      <c r="J2485" s="46">
        <f>HOUR(tbl_raw_data[[#This Row],[Time_taken]])*60+MINUTE(tbl_raw_data[[#This Row],[Time_taken]])+SECOND(tbl_raw_data[[#This Row],[Time_taken]])/60</f>
        <v>9.2666666666666675</v>
      </c>
      <c r="K2485" s="52">
        <f>DATE(YEAR(tbl_raw_data[[#This Row],[Date Actioned]]),MONTH(tbl_raw_data[[#This Row],[Date Actioned]]),DAY(tbl_raw_data[[#This Row],[Date Actioned]]))</f>
        <v>45138</v>
      </c>
      <c r="L2485" s="50" t="str">
        <f>UPPER(TEXT(tbl_raw_data[[#This Row],[updated_date]],"MMMM"))</f>
        <v>JULY</v>
      </c>
      <c r="M2485" s="50" t="str">
        <f>"WEEK "&amp; IF(ROUNDUP(DAY(tbl_raw_data[[#This Row],[updated_date]])/7,0)=5,4,ROUNDUP(DAY(tbl_raw_data[[#This Row],[updated_date]])/7,0))</f>
        <v>WEEK 4</v>
      </c>
      <c r="N2485" s="50" t="str">
        <f>UPPER(VLOOKUP(tbl_raw_data[[#This Row],[Analyst]],Settiings!$A$2:$B$16,2,0))</f>
        <v>MERCEDES</v>
      </c>
      <c r="O2485" s="50" t="str">
        <f>TRIM(UPPER(tbl_raw_data[[#This Row],[Outcome]]))</f>
        <v>APPROVE</v>
      </c>
      <c r="P2485" s="50" t="str">
        <f>TRIM(UPPER(tbl_raw_data[[#This Row],[Queue Name]]))</f>
        <v>CONSUMER PRE BUREAU</v>
      </c>
      <c r="Q2485" s="50" t="str">
        <f>IF(tbl_raw_data[[#This Row],[Time taken in min]]&lt;=Settiings!$D$2,"SLA_MET","SLA_NOT_MET")</f>
        <v>SLA_MET</v>
      </c>
      <c r="R2485" s="94"/>
    </row>
    <row r="2486" spans="1:18" x14ac:dyDescent="0.3">
      <c r="A2486" s="14" t="s">
        <v>873</v>
      </c>
      <c r="B2486" s="9">
        <v>45138.641261574077</v>
      </c>
      <c r="C2486" s="22">
        <v>45138.655682870369</v>
      </c>
      <c r="D2486" s="12" t="s">
        <v>13</v>
      </c>
      <c r="E2486" s="12" t="s">
        <v>9</v>
      </c>
      <c r="F2486" s="12" t="s">
        <v>10</v>
      </c>
      <c r="G2486" s="12" t="s">
        <v>17</v>
      </c>
      <c r="H2486" s="81"/>
      <c r="I2486" s="48">
        <f>tbl_raw_data[[#This Row],[Date Actioned]]-tbl_raw_data[[#This Row],[Date Tagged]]</f>
        <v>1.4421296291402541E-2</v>
      </c>
      <c r="J2486" s="46">
        <f>HOUR(tbl_raw_data[[#This Row],[Time_taken]])*60+MINUTE(tbl_raw_data[[#This Row],[Time_taken]])+SECOND(tbl_raw_data[[#This Row],[Time_taken]])/60</f>
        <v>20.766666666666666</v>
      </c>
      <c r="K2486" s="52">
        <f>DATE(YEAR(tbl_raw_data[[#This Row],[Date Actioned]]),MONTH(tbl_raw_data[[#This Row],[Date Actioned]]),DAY(tbl_raw_data[[#This Row],[Date Actioned]]))</f>
        <v>45138</v>
      </c>
      <c r="L2486" s="50" t="str">
        <f>UPPER(TEXT(tbl_raw_data[[#This Row],[updated_date]],"MMMM"))</f>
        <v>JULY</v>
      </c>
      <c r="M2486" s="50" t="str">
        <f>"WEEK "&amp; IF(ROUNDUP(DAY(tbl_raw_data[[#This Row],[updated_date]])/7,0)=5,4,ROUNDUP(DAY(tbl_raw_data[[#This Row],[updated_date]])/7,0))</f>
        <v>WEEK 4</v>
      </c>
      <c r="N2486" s="50" t="str">
        <f>UPPER(VLOOKUP(tbl_raw_data[[#This Row],[Analyst]],Settiings!$A$2:$B$16,2,0))</f>
        <v>NITESH</v>
      </c>
      <c r="O2486" s="50" t="str">
        <f>TRIM(UPPER(tbl_raw_data[[#This Row],[Outcome]]))</f>
        <v>APPROVE</v>
      </c>
      <c r="P2486" s="50" t="str">
        <f>TRIM(UPPER(tbl_raw_data[[#This Row],[Queue Name]]))</f>
        <v>CONSUMER EXISTING</v>
      </c>
      <c r="Q2486" s="50" t="str">
        <f>IF(tbl_raw_data[[#This Row],[Time taken in min]]&lt;=Settiings!$D$2,"SLA_MET","SLA_NOT_MET")</f>
        <v>SLA_NOT_MET</v>
      </c>
      <c r="R2486" s="94"/>
    </row>
    <row r="2487" spans="1:18" x14ac:dyDescent="0.3">
      <c r="A2487" s="20" t="s">
        <v>874</v>
      </c>
      <c r="B2487" s="15">
        <v>45138.641469907408</v>
      </c>
      <c r="C2487" s="21">
        <v>45138.645509259259</v>
      </c>
      <c r="D2487" s="18" t="s">
        <v>13</v>
      </c>
      <c r="E2487" s="18" t="s">
        <v>9</v>
      </c>
      <c r="F2487" s="18" t="s">
        <v>50</v>
      </c>
      <c r="G2487" s="18" t="s">
        <v>17</v>
      </c>
      <c r="H2487" s="80"/>
      <c r="I2487" s="48">
        <f>tbl_raw_data[[#This Row],[Date Actioned]]-tbl_raw_data[[#This Row],[Date Tagged]]</f>
        <v>4.0393518502241932E-3</v>
      </c>
      <c r="J2487" s="46">
        <f>HOUR(tbl_raw_data[[#This Row],[Time_taken]])*60+MINUTE(tbl_raw_data[[#This Row],[Time_taken]])+SECOND(tbl_raw_data[[#This Row],[Time_taken]])/60</f>
        <v>5.8166666666666664</v>
      </c>
      <c r="K2487" s="52">
        <f>DATE(YEAR(tbl_raw_data[[#This Row],[Date Actioned]]),MONTH(tbl_raw_data[[#This Row],[Date Actioned]]),DAY(tbl_raw_data[[#This Row],[Date Actioned]]))</f>
        <v>45138</v>
      </c>
      <c r="L2487" s="50" t="str">
        <f>UPPER(TEXT(tbl_raw_data[[#This Row],[updated_date]],"MMMM"))</f>
        <v>JULY</v>
      </c>
      <c r="M2487" s="50" t="str">
        <f>"WEEK "&amp; IF(ROUNDUP(DAY(tbl_raw_data[[#This Row],[updated_date]])/7,0)=5,4,ROUNDUP(DAY(tbl_raw_data[[#This Row],[updated_date]])/7,0))</f>
        <v>WEEK 4</v>
      </c>
      <c r="N2487" s="50" t="str">
        <f>UPPER(VLOOKUP(tbl_raw_data[[#This Row],[Analyst]],Settiings!$A$2:$B$16,2,0))</f>
        <v>SHAHID</v>
      </c>
      <c r="O2487" s="50" t="str">
        <f>TRIM(UPPER(tbl_raw_data[[#This Row],[Outcome]]))</f>
        <v>APPROVE</v>
      </c>
      <c r="P2487" s="50" t="str">
        <f>TRIM(UPPER(tbl_raw_data[[#This Row],[Queue Name]]))</f>
        <v>CONSUMER EXISTING</v>
      </c>
      <c r="Q2487" s="50" t="str">
        <f>IF(tbl_raw_data[[#This Row],[Time taken in min]]&lt;=Settiings!$D$2,"SLA_MET","SLA_NOT_MET")</f>
        <v>SLA_MET</v>
      </c>
      <c r="R2487" s="94"/>
    </row>
    <row r="2488" spans="1:18" x14ac:dyDescent="0.3">
      <c r="A2488" s="23" t="s">
        <v>877</v>
      </c>
      <c r="B2488" s="9">
        <v>45138.642824074072</v>
      </c>
      <c r="C2488" s="22">
        <v>45138.65</v>
      </c>
      <c r="D2488" s="12" t="s">
        <v>13</v>
      </c>
      <c r="E2488" s="12" t="s">
        <v>19</v>
      </c>
      <c r="F2488" s="12" t="s">
        <v>65</v>
      </c>
      <c r="G2488" s="12" t="s">
        <v>17</v>
      </c>
      <c r="H2488" s="81"/>
      <c r="I2488" s="48">
        <f>tbl_raw_data[[#This Row],[Date Actioned]]-tbl_raw_data[[#This Row],[Date Tagged]]</f>
        <v>7.1759259299142286E-3</v>
      </c>
      <c r="J2488" s="46">
        <f>HOUR(tbl_raw_data[[#This Row],[Time_taken]])*60+MINUTE(tbl_raw_data[[#This Row],[Time_taken]])+SECOND(tbl_raw_data[[#This Row],[Time_taken]])/60</f>
        <v>10.333333333333334</v>
      </c>
      <c r="K2488" s="52">
        <f>DATE(YEAR(tbl_raw_data[[#This Row],[Date Actioned]]),MONTH(tbl_raw_data[[#This Row],[Date Actioned]]),DAY(tbl_raw_data[[#This Row],[Date Actioned]]))</f>
        <v>45138</v>
      </c>
      <c r="L2488" s="50" t="str">
        <f>UPPER(TEXT(tbl_raw_data[[#This Row],[updated_date]],"MMMM"))</f>
        <v>JULY</v>
      </c>
      <c r="M2488" s="50" t="str">
        <f>"WEEK "&amp; IF(ROUNDUP(DAY(tbl_raw_data[[#This Row],[updated_date]])/7,0)=5,4,ROUNDUP(DAY(tbl_raw_data[[#This Row],[updated_date]])/7,0))</f>
        <v>WEEK 4</v>
      </c>
      <c r="N2488" s="50" t="str">
        <f>UPPER(VLOOKUP(tbl_raw_data[[#This Row],[Analyst]],Settiings!$A$2:$B$16,2,0))</f>
        <v>SAM</v>
      </c>
      <c r="O2488" s="50" t="str">
        <f>TRIM(UPPER(tbl_raw_data[[#This Row],[Outcome]]))</f>
        <v>APPROVE</v>
      </c>
      <c r="P2488" s="50" t="str">
        <f>TRIM(UPPER(tbl_raw_data[[#This Row],[Queue Name]]))</f>
        <v>CONSUMER POST BUREAU</v>
      </c>
      <c r="Q2488" s="50" t="str">
        <f>IF(tbl_raw_data[[#This Row],[Time taken in min]]&lt;=Settiings!$D$2,"SLA_MET","SLA_NOT_MET")</f>
        <v>SLA_MET</v>
      </c>
      <c r="R2488" s="94"/>
    </row>
    <row r="2489" spans="1:18" x14ac:dyDescent="0.3">
      <c r="A2489" s="14" t="s">
        <v>878</v>
      </c>
      <c r="B2489" s="15">
        <v>45138.644131944442</v>
      </c>
      <c r="C2489" s="21">
        <v>45138.648854166669</v>
      </c>
      <c r="D2489" s="18" t="s">
        <v>13</v>
      </c>
      <c r="E2489" s="18" t="s">
        <v>19</v>
      </c>
      <c r="F2489" s="18" t="s">
        <v>43</v>
      </c>
      <c r="G2489" s="18" t="s">
        <v>17</v>
      </c>
      <c r="H2489" s="80"/>
      <c r="I2489" s="48">
        <f>tbl_raw_data[[#This Row],[Date Actioned]]-tbl_raw_data[[#This Row],[Date Tagged]]</f>
        <v>4.7222222274285741E-3</v>
      </c>
      <c r="J2489" s="46">
        <f>HOUR(tbl_raw_data[[#This Row],[Time_taken]])*60+MINUTE(tbl_raw_data[[#This Row],[Time_taken]])+SECOND(tbl_raw_data[[#This Row],[Time_taken]])/60</f>
        <v>6.8</v>
      </c>
      <c r="K2489" s="52">
        <f>DATE(YEAR(tbl_raw_data[[#This Row],[Date Actioned]]),MONTH(tbl_raw_data[[#This Row],[Date Actioned]]),DAY(tbl_raw_data[[#This Row],[Date Actioned]]))</f>
        <v>45138</v>
      </c>
      <c r="L2489" s="50" t="str">
        <f>UPPER(TEXT(tbl_raw_data[[#This Row],[updated_date]],"MMMM"))</f>
        <v>JULY</v>
      </c>
      <c r="M2489" s="50" t="str">
        <f>"WEEK "&amp; IF(ROUNDUP(DAY(tbl_raw_data[[#This Row],[updated_date]])/7,0)=5,4,ROUNDUP(DAY(tbl_raw_data[[#This Row],[updated_date]])/7,0))</f>
        <v>WEEK 4</v>
      </c>
      <c r="N2489" s="50" t="str">
        <f>UPPER(VLOOKUP(tbl_raw_data[[#This Row],[Analyst]],Settiings!$A$2:$B$16,2,0))</f>
        <v>MERCEDES</v>
      </c>
      <c r="O2489" s="50" t="str">
        <f>TRIM(UPPER(tbl_raw_data[[#This Row],[Outcome]]))</f>
        <v>APPROVE</v>
      </c>
      <c r="P2489" s="50" t="str">
        <f>TRIM(UPPER(tbl_raw_data[[#This Row],[Queue Name]]))</f>
        <v>CONSUMER POST BUREAU</v>
      </c>
      <c r="Q2489" s="50" t="str">
        <f>IF(tbl_raw_data[[#This Row],[Time taken in min]]&lt;=Settiings!$D$2,"SLA_MET","SLA_NOT_MET")</f>
        <v>SLA_MET</v>
      </c>
      <c r="R2489" s="94"/>
    </row>
    <row r="2490" spans="1:18" x14ac:dyDescent="0.3">
      <c r="A2490" s="23" t="s">
        <v>879</v>
      </c>
      <c r="B2490" s="15">
        <v>45138.645833333336</v>
      </c>
      <c r="C2490" s="21">
        <v>45138.647187499999</v>
      </c>
      <c r="D2490" s="18" t="s">
        <v>27</v>
      </c>
      <c r="E2490" s="18" t="s">
        <v>19</v>
      </c>
      <c r="F2490" s="18" t="s">
        <v>50</v>
      </c>
      <c r="G2490" s="18" t="s">
        <v>71</v>
      </c>
      <c r="H2490" s="80"/>
      <c r="I2490" s="48">
        <f>tbl_raw_data[[#This Row],[Date Actioned]]-tbl_raw_data[[#This Row],[Date Tagged]]</f>
        <v>1.3541666630771942E-3</v>
      </c>
      <c r="J2490" s="46">
        <f>HOUR(tbl_raw_data[[#This Row],[Time_taken]])*60+MINUTE(tbl_raw_data[[#This Row],[Time_taken]])+SECOND(tbl_raw_data[[#This Row],[Time_taken]])/60</f>
        <v>1.95</v>
      </c>
      <c r="K2490" s="52">
        <f>DATE(YEAR(tbl_raw_data[[#This Row],[Date Actioned]]),MONTH(tbl_raw_data[[#This Row],[Date Actioned]]),DAY(tbl_raw_data[[#This Row],[Date Actioned]]))</f>
        <v>45138</v>
      </c>
      <c r="L2490" s="50" t="str">
        <f>UPPER(TEXT(tbl_raw_data[[#This Row],[updated_date]],"MMMM"))</f>
        <v>JULY</v>
      </c>
      <c r="M2490" s="50" t="str">
        <f>"WEEK "&amp; IF(ROUNDUP(DAY(tbl_raw_data[[#This Row],[updated_date]])/7,0)=5,4,ROUNDUP(DAY(tbl_raw_data[[#This Row],[updated_date]])/7,0))</f>
        <v>WEEK 4</v>
      </c>
      <c r="N2490" s="50" t="str">
        <f>UPPER(VLOOKUP(tbl_raw_data[[#This Row],[Analyst]],Settiings!$A$2:$B$16,2,0))</f>
        <v>SHAHID</v>
      </c>
      <c r="O2490" s="50" t="str">
        <f>TRIM(UPPER(tbl_raw_data[[#This Row],[Outcome]]))</f>
        <v>DECLINE</v>
      </c>
      <c r="P2490" s="50" t="str">
        <f>TRIM(UPPER(tbl_raw_data[[#This Row],[Queue Name]]))</f>
        <v>CONSUMER POST BUREAU</v>
      </c>
      <c r="Q2490" s="50" t="str">
        <f>IF(tbl_raw_data[[#This Row],[Time taken in min]]&lt;=Settiings!$D$2,"SLA_MET","SLA_NOT_MET")</f>
        <v>SLA_MET</v>
      </c>
      <c r="R2490" s="94"/>
    </row>
    <row r="2491" spans="1:18" x14ac:dyDescent="0.3">
      <c r="A2491" s="20" t="s">
        <v>880</v>
      </c>
      <c r="B2491" s="9">
        <v>45138.647152777776</v>
      </c>
      <c r="C2491" s="22">
        <v>45138.651284722226</v>
      </c>
      <c r="D2491" s="12" t="s">
        <v>13</v>
      </c>
      <c r="E2491" s="12" t="s">
        <v>9</v>
      </c>
      <c r="F2491" s="12" t="s">
        <v>70</v>
      </c>
      <c r="G2491" s="12" t="s">
        <v>17</v>
      </c>
      <c r="H2491" s="81"/>
      <c r="I2491" s="48">
        <f>tbl_raw_data[[#This Row],[Date Actioned]]-tbl_raw_data[[#This Row],[Date Tagged]]</f>
        <v>4.1319444499094971E-3</v>
      </c>
      <c r="J2491" s="46">
        <f>HOUR(tbl_raw_data[[#This Row],[Time_taken]])*60+MINUTE(tbl_raw_data[[#This Row],[Time_taken]])+SECOND(tbl_raw_data[[#This Row],[Time_taken]])/60</f>
        <v>5.95</v>
      </c>
      <c r="K2491" s="52">
        <f>DATE(YEAR(tbl_raw_data[[#This Row],[Date Actioned]]),MONTH(tbl_raw_data[[#This Row],[Date Actioned]]),DAY(tbl_raw_data[[#This Row],[Date Actioned]]))</f>
        <v>45138</v>
      </c>
      <c r="L2491" s="50" t="str">
        <f>UPPER(TEXT(tbl_raw_data[[#This Row],[updated_date]],"MMMM"))</f>
        <v>JULY</v>
      </c>
      <c r="M2491" s="50" t="str">
        <f>"WEEK "&amp; IF(ROUNDUP(DAY(tbl_raw_data[[#This Row],[updated_date]])/7,0)=5,4,ROUNDUP(DAY(tbl_raw_data[[#This Row],[updated_date]])/7,0))</f>
        <v>WEEK 4</v>
      </c>
      <c r="N2491" s="50" t="str">
        <f>UPPER(VLOOKUP(tbl_raw_data[[#This Row],[Analyst]],Settiings!$A$2:$B$16,2,0))</f>
        <v>ASIF</v>
      </c>
      <c r="O2491" s="50" t="str">
        <f>TRIM(UPPER(tbl_raw_data[[#This Row],[Outcome]]))</f>
        <v>APPROVE</v>
      </c>
      <c r="P2491" s="50" t="str">
        <f>TRIM(UPPER(tbl_raw_data[[#This Row],[Queue Name]]))</f>
        <v>CONSUMER EXISTING</v>
      </c>
      <c r="Q2491" s="50" t="str">
        <f>IF(tbl_raw_data[[#This Row],[Time taken in min]]&lt;=Settiings!$D$2,"SLA_MET","SLA_NOT_MET")</f>
        <v>SLA_MET</v>
      </c>
      <c r="R2491" s="94"/>
    </row>
    <row r="2492" spans="1:18" x14ac:dyDescent="0.3">
      <c r="A2492" s="23" t="s">
        <v>884</v>
      </c>
      <c r="B2492" s="15">
        <v>45138.650057870371</v>
      </c>
      <c r="C2492" s="16">
        <v>45138.657627314817</v>
      </c>
      <c r="D2492" s="17" t="s">
        <v>17</v>
      </c>
      <c r="E2492" s="18" t="s">
        <v>19</v>
      </c>
      <c r="F2492" s="17" t="s">
        <v>70</v>
      </c>
      <c r="G2492" s="19"/>
      <c r="H2492" s="79"/>
      <c r="I2492" s="48">
        <f>tbl_raw_data[[#This Row],[Date Actioned]]-tbl_raw_data[[#This Row],[Date Tagged]]</f>
        <v>7.5694444458349608E-3</v>
      </c>
      <c r="J2492" s="46">
        <f>HOUR(tbl_raw_data[[#This Row],[Time_taken]])*60+MINUTE(tbl_raw_data[[#This Row],[Time_taken]])+SECOND(tbl_raw_data[[#This Row],[Time_taken]])/60</f>
        <v>10.9</v>
      </c>
      <c r="K2492" s="52">
        <f>DATE(YEAR(tbl_raw_data[[#This Row],[Date Actioned]]),MONTH(tbl_raw_data[[#This Row],[Date Actioned]]),DAY(tbl_raw_data[[#This Row],[Date Actioned]]))</f>
        <v>45138</v>
      </c>
      <c r="L2492" s="50" t="str">
        <f>UPPER(TEXT(tbl_raw_data[[#This Row],[updated_date]],"MMMM"))</f>
        <v>JULY</v>
      </c>
      <c r="M2492" s="50" t="str">
        <f>"WEEK "&amp; IF(ROUNDUP(DAY(tbl_raw_data[[#This Row],[updated_date]])/7,0)=5,4,ROUNDUP(DAY(tbl_raw_data[[#This Row],[updated_date]])/7,0))</f>
        <v>WEEK 4</v>
      </c>
      <c r="N2492" s="50" t="str">
        <f>UPPER(VLOOKUP(tbl_raw_data[[#This Row],[Analyst]],Settiings!$A$2:$B$16,2,0))</f>
        <v>ASIF</v>
      </c>
      <c r="O2492" s="50" t="str">
        <f>TRIM(UPPER(tbl_raw_data[[#This Row],[Outcome]]))</f>
        <v>APPROVE</v>
      </c>
      <c r="P2492" s="50" t="str">
        <f>TRIM(UPPER(tbl_raw_data[[#This Row],[Queue Name]]))</f>
        <v>CONSUMER POST BUREAU</v>
      </c>
      <c r="Q2492" s="50" t="str">
        <f>IF(tbl_raw_data[[#This Row],[Time taken in min]]&lt;=Settiings!$D$2,"SLA_MET","SLA_NOT_MET")</f>
        <v>SLA_MET</v>
      </c>
      <c r="R2492" s="94"/>
    </row>
    <row r="2493" spans="1:18" x14ac:dyDescent="0.3">
      <c r="A2493" s="14" t="s">
        <v>885</v>
      </c>
      <c r="B2493" s="9">
        <v>45138.651030092595</v>
      </c>
      <c r="C2493" s="22">
        <v>45138.654652777775</v>
      </c>
      <c r="D2493" s="12" t="s">
        <v>13</v>
      </c>
      <c r="E2493" s="12" t="s">
        <v>9</v>
      </c>
      <c r="F2493" s="12" t="s">
        <v>65</v>
      </c>
      <c r="G2493" s="12" t="s">
        <v>17</v>
      </c>
      <c r="H2493" s="81"/>
      <c r="I2493" s="48">
        <f>tbl_raw_data[[#This Row],[Date Actioned]]-tbl_raw_data[[#This Row],[Date Tagged]]</f>
        <v>3.6226851807441562E-3</v>
      </c>
      <c r="J2493" s="46">
        <f>HOUR(tbl_raw_data[[#This Row],[Time_taken]])*60+MINUTE(tbl_raw_data[[#This Row],[Time_taken]])+SECOND(tbl_raw_data[[#This Row],[Time_taken]])/60</f>
        <v>5.2166666666666668</v>
      </c>
      <c r="K2493" s="52">
        <f>DATE(YEAR(tbl_raw_data[[#This Row],[Date Actioned]]),MONTH(tbl_raw_data[[#This Row],[Date Actioned]]),DAY(tbl_raw_data[[#This Row],[Date Actioned]]))</f>
        <v>45138</v>
      </c>
      <c r="L2493" s="50" t="str">
        <f>UPPER(TEXT(tbl_raw_data[[#This Row],[updated_date]],"MMMM"))</f>
        <v>JULY</v>
      </c>
      <c r="M2493" s="50" t="str">
        <f>"WEEK "&amp; IF(ROUNDUP(DAY(tbl_raw_data[[#This Row],[updated_date]])/7,0)=5,4,ROUNDUP(DAY(tbl_raw_data[[#This Row],[updated_date]])/7,0))</f>
        <v>WEEK 4</v>
      </c>
      <c r="N2493" s="50" t="str">
        <f>UPPER(VLOOKUP(tbl_raw_data[[#This Row],[Analyst]],Settiings!$A$2:$B$16,2,0))</f>
        <v>SAM</v>
      </c>
      <c r="O2493" s="50" t="str">
        <f>TRIM(UPPER(tbl_raw_data[[#This Row],[Outcome]]))</f>
        <v>APPROVE</v>
      </c>
      <c r="P2493" s="50" t="str">
        <f>TRIM(UPPER(tbl_raw_data[[#This Row],[Queue Name]]))</f>
        <v>CONSUMER EXISTING</v>
      </c>
      <c r="Q2493" s="50" t="str">
        <f>IF(tbl_raw_data[[#This Row],[Time taken in min]]&lt;=Settiings!$D$2,"SLA_MET","SLA_NOT_MET")</f>
        <v>SLA_MET</v>
      </c>
      <c r="R2493" s="94"/>
    </row>
    <row r="2494" spans="1:18" x14ac:dyDescent="0.3">
      <c r="A2494" s="20" t="s">
        <v>887</v>
      </c>
      <c r="B2494" s="15">
        <v>45138.652615740742</v>
      </c>
      <c r="C2494" s="21">
        <v>45138.658402777779</v>
      </c>
      <c r="D2494" s="18" t="s">
        <v>13</v>
      </c>
      <c r="E2494" s="18" t="s">
        <v>9</v>
      </c>
      <c r="F2494" s="18" t="s">
        <v>65</v>
      </c>
      <c r="G2494" s="18" t="s">
        <v>128</v>
      </c>
      <c r="H2494" s="80"/>
      <c r="I2494" s="48">
        <f>tbl_raw_data[[#This Row],[Date Actioned]]-tbl_raw_data[[#This Row],[Date Tagged]]</f>
        <v>5.7870370364980772E-3</v>
      </c>
      <c r="J2494" s="46">
        <f>HOUR(tbl_raw_data[[#This Row],[Time_taken]])*60+MINUTE(tbl_raw_data[[#This Row],[Time_taken]])+SECOND(tbl_raw_data[[#This Row],[Time_taken]])/60</f>
        <v>8.3333333333333339</v>
      </c>
      <c r="K2494" s="52">
        <f>DATE(YEAR(tbl_raw_data[[#This Row],[Date Actioned]]),MONTH(tbl_raw_data[[#This Row],[Date Actioned]]),DAY(tbl_raw_data[[#This Row],[Date Actioned]]))</f>
        <v>45138</v>
      </c>
      <c r="L2494" s="50" t="str">
        <f>UPPER(TEXT(tbl_raw_data[[#This Row],[updated_date]],"MMMM"))</f>
        <v>JULY</v>
      </c>
      <c r="M2494" s="50" t="str">
        <f>"WEEK "&amp; IF(ROUNDUP(DAY(tbl_raw_data[[#This Row],[updated_date]])/7,0)=5,4,ROUNDUP(DAY(tbl_raw_data[[#This Row],[updated_date]])/7,0))</f>
        <v>WEEK 4</v>
      </c>
      <c r="N2494" s="50" t="str">
        <f>UPPER(VLOOKUP(tbl_raw_data[[#This Row],[Analyst]],Settiings!$A$2:$B$16,2,0))</f>
        <v>SAM</v>
      </c>
      <c r="O2494" s="50" t="str">
        <f>TRIM(UPPER(tbl_raw_data[[#This Row],[Outcome]]))</f>
        <v>APPROVE</v>
      </c>
      <c r="P2494" s="50" t="str">
        <f>TRIM(UPPER(tbl_raw_data[[#This Row],[Queue Name]]))</f>
        <v>CONSUMER EXISTING</v>
      </c>
      <c r="Q2494" s="50" t="str">
        <f>IF(tbl_raw_data[[#This Row],[Time taken in min]]&lt;=Settiings!$D$2,"SLA_MET","SLA_NOT_MET")</f>
        <v>SLA_MET</v>
      </c>
      <c r="R2494" s="94"/>
    </row>
    <row r="2495" spans="1:18" x14ac:dyDescent="0.3">
      <c r="A2495" s="23" t="s">
        <v>890</v>
      </c>
      <c r="B2495" s="9">
        <v>45138.656215277777</v>
      </c>
      <c r="C2495" s="22">
        <v>45138.662222222221</v>
      </c>
      <c r="D2495" s="12" t="s">
        <v>13</v>
      </c>
      <c r="E2495" s="12" t="s">
        <v>9</v>
      </c>
      <c r="F2495" s="12" t="s">
        <v>70</v>
      </c>
      <c r="G2495" s="12" t="s">
        <v>17</v>
      </c>
      <c r="H2495" s="81"/>
      <c r="I2495" s="48">
        <f>tbl_raw_data[[#This Row],[Date Actioned]]-tbl_raw_data[[#This Row],[Date Tagged]]</f>
        <v>6.0069444443797693E-3</v>
      </c>
      <c r="J2495" s="46">
        <f>HOUR(tbl_raw_data[[#This Row],[Time_taken]])*60+MINUTE(tbl_raw_data[[#This Row],[Time_taken]])+SECOND(tbl_raw_data[[#This Row],[Time_taken]])/60</f>
        <v>8.65</v>
      </c>
      <c r="K2495" s="52">
        <f>DATE(YEAR(tbl_raw_data[[#This Row],[Date Actioned]]),MONTH(tbl_raw_data[[#This Row],[Date Actioned]]),DAY(tbl_raw_data[[#This Row],[Date Actioned]]))</f>
        <v>45138</v>
      </c>
      <c r="L2495" s="50" t="str">
        <f>UPPER(TEXT(tbl_raw_data[[#This Row],[updated_date]],"MMMM"))</f>
        <v>JULY</v>
      </c>
      <c r="M2495" s="50" t="str">
        <f>"WEEK "&amp; IF(ROUNDUP(DAY(tbl_raw_data[[#This Row],[updated_date]])/7,0)=5,4,ROUNDUP(DAY(tbl_raw_data[[#This Row],[updated_date]])/7,0))</f>
        <v>WEEK 4</v>
      </c>
      <c r="N2495" s="50" t="str">
        <f>UPPER(VLOOKUP(tbl_raw_data[[#This Row],[Analyst]],Settiings!$A$2:$B$16,2,0))</f>
        <v>ASIF</v>
      </c>
      <c r="O2495" s="50" t="str">
        <f>TRIM(UPPER(tbl_raw_data[[#This Row],[Outcome]]))</f>
        <v>APPROVE</v>
      </c>
      <c r="P2495" s="50" t="str">
        <f>TRIM(UPPER(tbl_raw_data[[#This Row],[Queue Name]]))</f>
        <v>CONSUMER EXISTING</v>
      </c>
      <c r="Q2495" s="50" t="str">
        <f>IF(tbl_raw_data[[#This Row],[Time taken in min]]&lt;=Settiings!$D$2,"SLA_MET","SLA_NOT_MET")</f>
        <v>SLA_MET</v>
      </c>
      <c r="R2495" s="94"/>
    </row>
    <row r="2496" spans="1:18" x14ac:dyDescent="0.3">
      <c r="A2496" s="14" t="s">
        <v>893</v>
      </c>
      <c r="B2496" s="15">
        <v>45138.659699074073</v>
      </c>
      <c r="C2496" s="16">
        <v>45138.663553240738</v>
      </c>
      <c r="D2496" s="17" t="s">
        <v>17</v>
      </c>
      <c r="E2496" s="18" t="s">
        <v>9</v>
      </c>
      <c r="F2496" s="17" t="s">
        <v>24</v>
      </c>
      <c r="G2496" s="19"/>
      <c r="H2496" s="79"/>
      <c r="I2496" s="48">
        <f>tbl_raw_data[[#This Row],[Date Actioned]]-tbl_raw_data[[#This Row],[Date Tagged]]</f>
        <v>3.8541666654055007E-3</v>
      </c>
      <c r="J2496" s="46">
        <f>HOUR(tbl_raw_data[[#This Row],[Time_taken]])*60+MINUTE(tbl_raw_data[[#This Row],[Time_taken]])+SECOND(tbl_raw_data[[#This Row],[Time_taken]])/60</f>
        <v>5.55</v>
      </c>
      <c r="K2496" s="52">
        <f>DATE(YEAR(tbl_raw_data[[#This Row],[Date Actioned]]),MONTH(tbl_raw_data[[#This Row],[Date Actioned]]),DAY(tbl_raw_data[[#This Row],[Date Actioned]]))</f>
        <v>45138</v>
      </c>
      <c r="L2496" s="50" t="str">
        <f>UPPER(TEXT(tbl_raw_data[[#This Row],[updated_date]],"MMMM"))</f>
        <v>JULY</v>
      </c>
      <c r="M2496" s="50" t="str">
        <f>"WEEK "&amp; IF(ROUNDUP(DAY(tbl_raw_data[[#This Row],[updated_date]])/7,0)=5,4,ROUNDUP(DAY(tbl_raw_data[[#This Row],[updated_date]])/7,0))</f>
        <v>WEEK 4</v>
      </c>
      <c r="N2496" s="50" t="str">
        <f>UPPER(VLOOKUP(tbl_raw_data[[#This Row],[Analyst]],Settiings!$A$2:$B$16,2,0))</f>
        <v>QUADIR</v>
      </c>
      <c r="O2496" s="50" t="str">
        <f>TRIM(UPPER(tbl_raw_data[[#This Row],[Outcome]]))</f>
        <v>APPROVE</v>
      </c>
      <c r="P2496" s="50" t="str">
        <f>TRIM(UPPER(tbl_raw_data[[#This Row],[Queue Name]]))</f>
        <v>CONSUMER EXISTING</v>
      </c>
      <c r="Q2496" s="50" t="str">
        <f>IF(tbl_raw_data[[#This Row],[Time taken in min]]&lt;=Settiings!$D$2,"SLA_MET","SLA_NOT_MET")</f>
        <v>SLA_MET</v>
      </c>
      <c r="R2496" s="94"/>
    </row>
    <row r="2497" spans="1:18" x14ac:dyDescent="0.3">
      <c r="A2497" s="14" t="s">
        <v>894</v>
      </c>
      <c r="B2497" s="9">
        <v>45138.661851851852</v>
      </c>
      <c r="C2497" s="22">
        <v>45138.668124999997</v>
      </c>
      <c r="D2497" s="12" t="s">
        <v>27</v>
      </c>
      <c r="E2497" s="12" t="s">
        <v>9</v>
      </c>
      <c r="F2497" s="12" t="s">
        <v>65</v>
      </c>
      <c r="G2497" s="12" t="s">
        <v>806</v>
      </c>
      <c r="H2497" s="81"/>
      <c r="I2497" s="48">
        <f>tbl_raw_data[[#This Row],[Date Actioned]]-tbl_raw_data[[#This Row],[Date Tagged]]</f>
        <v>6.2731481448281556E-3</v>
      </c>
      <c r="J2497" s="46">
        <f>HOUR(tbl_raw_data[[#This Row],[Time_taken]])*60+MINUTE(tbl_raw_data[[#This Row],[Time_taken]])+SECOND(tbl_raw_data[[#This Row],[Time_taken]])/60</f>
        <v>9.0333333333333332</v>
      </c>
      <c r="K2497" s="52">
        <f>DATE(YEAR(tbl_raw_data[[#This Row],[Date Actioned]]),MONTH(tbl_raw_data[[#This Row],[Date Actioned]]),DAY(tbl_raw_data[[#This Row],[Date Actioned]]))</f>
        <v>45138</v>
      </c>
      <c r="L2497" s="50" t="str">
        <f>UPPER(TEXT(tbl_raw_data[[#This Row],[updated_date]],"MMMM"))</f>
        <v>JULY</v>
      </c>
      <c r="M2497" s="50" t="str">
        <f>"WEEK "&amp; IF(ROUNDUP(DAY(tbl_raw_data[[#This Row],[updated_date]])/7,0)=5,4,ROUNDUP(DAY(tbl_raw_data[[#This Row],[updated_date]])/7,0))</f>
        <v>WEEK 4</v>
      </c>
      <c r="N2497" s="50" t="str">
        <f>UPPER(VLOOKUP(tbl_raw_data[[#This Row],[Analyst]],Settiings!$A$2:$B$16,2,0))</f>
        <v>SAM</v>
      </c>
      <c r="O2497" s="50" t="str">
        <f>TRIM(UPPER(tbl_raw_data[[#This Row],[Outcome]]))</f>
        <v>DECLINE</v>
      </c>
      <c r="P2497" s="50" t="str">
        <f>TRIM(UPPER(tbl_raw_data[[#This Row],[Queue Name]]))</f>
        <v>CONSUMER EXISTING</v>
      </c>
      <c r="Q2497" s="50" t="str">
        <f>IF(tbl_raw_data[[#This Row],[Time taken in min]]&lt;=Settiings!$D$2,"SLA_MET","SLA_NOT_MET")</f>
        <v>SLA_MET</v>
      </c>
      <c r="R2497" s="94"/>
    </row>
    <row r="2498" spans="1:18" x14ac:dyDescent="0.3">
      <c r="A2498" s="20" t="s">
        <v>895</v>
      </c>
      <c r="B2498" s="9">
        <v>45138.662106481483</v>
      </c>
      <c r="C2498" s="22">
        <v>45138.664490740739</v>
      </c>
      <c r="D2498" s="12" t="s">
        <v>13</v>
      </c>
      <c r="E2498" s="12" t="s">
        <v>47</v>
      </c>
      <c r="F2498" s="12" t="s">
        <v>50</v>
      </c>
      <c r="G2498" s="12" t="s">
        <v>255</v>
      </c>
      <c r="H2498" s="81"/>
      <c r="I2498" s="48">
        <f>tbl_raw_data[[#This Row],[Date Actioned]]-tbl_raw_data[[#This Row],[Date Tagged]]</f>
        <v>2.3842592563596554E-3</v>
      </c>
      <c r="J2498" s="46">
        <f>HOUR(tbl_raw_data[[#This Row],[Time_taken]])*60+MINUTE(tbl_raw_data[[#This Row],[Time_taken]])+SECOND(tbl_raw_data[[#This Row],[Time_taken]])/60</f>
        <v>3.4333333333333336</v>
      </c>
      <c r="K2498" s="52">
        <f>DATE(YEAR(tbl_raw_data[[#This Row],[Date Actioned]]),MONTH(tbl_raw_data[[#This Row],[Date Actioned]]),DAY(tbl_raw_data[[#This Row],[Date Actioned]]))</f>
        <v>45138</v>
      </c>
      <c r="L2498" s="50" t="str">
        <f>UPPER(TEXT(tbl_raw_data[[#This Row],[updated_date]],"MMMM"))</f>
        <v>JULY</v>
      </c>
      <c r="M2498" s="50" t="str">
        <f>"WEEK "&amp; IF(ROUNDUP(DAY(tbl_raw_data[[#This Row],[updated_date]])/7,0)=5,4,ROUNDUP(DAY(tbl_raw_data[[#This Row],[updated_date]])/7,0))</f>
        <v>WEEK 4</v>
      </c>
      <c r="N2498" s="50" t="str">
        <f>UPPER(VLOOKUP(tbl_raw_data[[#This Row],[Analyst]],Settiings!$A$2:$B$16,2,0))</f>
        <v>SHAHID</v>
      </c>
      <c r="O2498" s="50" t="str">
        <f>TRIM(UPPER(tbl_raw_data[[#This Row],[Outcome]]))</f>
        <v>APPROVE</v>
      </c>
      <c r="P2498" s="50" t="str">
        <f>TRIM(UPPER(tbl_raw_data[[#This Row],[Queue Name]]))</f>
        <v>CONSUMER PRE BUREAU</v>
      </c>
      <c r="Q2498" s="50" t="str">
        <f>IF(tbl_raw_data[[#This Row],[Time taken in min]]&lt;=Settiings!$D$2,"SLA_MET","SLA_NOT_MET")</f>
        <v>SLA_MET</v>
      </c>
      <c r="R2498" s="94"/>
    </row>
    <row r="2499" spans="1:18" x14ac:dyDescent="0.3">
      <c r="A2499" s="23" t="s">
        <v>896</v>
      </c>
      <c r="B2499" s="15">
        <v>45138.662395833337</v>
      </c>
      <c r="C2499" s="16">
        <v>45138.671273148146</v>
      </c>
      <c r="D2499" s="17" t="s">
        <v>17</v>
      </c>
      <c r="E2499" s="18" t="s">
        <v>9</v>
      </c>
      <c r="F2499" s="17" t="s">
        <v>70</v>
      </c>
      <c r="G2499" s="19"/>
      <c r="H2499" s="79"/>
      <c r="I2499" s="48">
        <f>tbl_raw_data[[#This Row],[Date Actioned]]-tbl_raw_data[[#This Row],[Date Tagged]]</f>
        <v>8.8773148090695031E-3</v>
      </c>
      <c r="J2499" s="46">
        <f>HOUR(tbl_raw_data[[#This Row],[Time_taken]])*60+MINUTE(tbl_raw_data[[#This Row],[Time_taken]])+SECOND(tbl_raw_data[[#This Row],[Time_taken]])/60</f>
        <v>12.783333333333333</v>
      </c>
      <c r="K2499" s="52">
        <f>DATE(YEAR(tbl_raw_data[[#This Row],[Date Actioned]]),MONTH(tbl_raw_data[[#This Row],[Date Actioned]]),DAY(tbl_raw_data[[#This Row],[Date Actioned]]))</f>
        <v>45138</v>
      </c>
      <c r="L2499" s="50" t="str">
        <f>UPPER(TEXT(tbl_raw_data[[#This Row],[updated_date]],"MMMM"))</f>
        <v>JULY</v>
      </c>
      <c r="M2499" s="50" t="str">
        <f>"WEEK "&amp; IF(ROUNDUP(DAY(tbl_raw_data[[#This Row],[updated_date]])/7,0)=5,4,ROUNDUP(DAY(tbl_raw_data[[#This Row],[updated_date]])/7,0))</f>
        <v>WEEK 4</v>
      </c>
      <c r="N2499" s="50" t="str">
        <f>UPPER(VLOOKUP(tbl_raw_data[[#This Row],[Analyst]],Settiings!$A$2:$B$16,2,0))</f>
        <v>ASIF</v>
      </c>
      <c r="O2499" s="50" t="str">
        <f>TRIM(UPPER(tbl_raw_data[[#This Row],[Outcome]]))</f>
        <v>APPROVE</v>
      </c>
      <c r="P2499" s="50" t="str">
        <f>TRIM(UPPER(tbl_raw_data[[#This Row],[Queue Name]]))</f>
        <v>CONSUMER EXISTING</v>
      </c>
      <c r="Q2499" s="50" t="str">
        <f>IF(tbl_raw_data[[#This Row],[Time taken in min]]&lt;=Settiings!$D$2,"SLA_MET","SLA_NOT_MET")</f>
        <v>SLA_MET</v>
      </c>
      <c r="R2499" s="94"/>
    </row>
    <row r="2500" spans="1:18" x14ac:dyDescent="0.3">
      <c r="A2500" s="14" t="s">
        <v>897</v>
      </c>
      <c r="B2500" s="9">
        <v>45138.662615740737</v>
      </c>
      <c r="C2500" s="24">
        <v>45138.669560185182</v>
      </c>
      <c r="D2500" s="25" t="s">
        <v>17</v>
      </c>
      <c r="E2500" s="12" t="s">
        <v>19</v>
      </c>
      <c r="F2500" s="25" t="s">
        <v>686</v>
      </c>
      <c r="G2500" s="13"/>
      <c r="H2500" s="78"/>
      <c r="I2500" s="48">
        <f>tbl_raw_data[[#This Row],[Date Actioned]]-tbl_raw_data[[#This Row],[Date Tagged]]</f>
        <v>6.9444444452528842E-3</v>
      </c>
      <c r="J2500" s="46">
        <f>HOUR(tbl_raw_data[[#This Row],[Time_taken]])*60+MINUTE(tbl_raw_data[[#This Row],[Time_taken]])+SECOND(tbl_raw_data[[#This Row],[Time_taken]])/60</f>
        <v>10</v>
      </c>
      <c r="K2500" s="52">
        <f>DATE(YEAR(tbl_raw_data[[#This Row],[Date Actioned]]),MONTH(tbl_raw_data[[#This Row],[Date Actioned]]),DAY(tbl_raw_data[[#This Row],[Date Actioned]]))</f>
        <v>45138</v>
      </c>
      <c r="L2500" s="50" t="str">
        <f>UPPER(TEXT(tbl_raw_data[[#This Row],[updated_date]],"MMMM"))</f>
        <v>JULY</v>
      </c>
      <c r="M2500" s="50" t="str">
        <f>"WEEK "&amp; IF(ROUNDUP(DAY(tbl_raw_data[[#This Row],[updated_date]])/7,0)=5,4,ROUNDUP(DAY(tbl_raw_data[[#This Row],[updated_date]])/7,0))</f>
        <v>WEEK 4</v>
      </c>
      <c r="N2500" s="50" t="str">
        <f>UPPER(VLOOKUP(tbl_raw_data[[#This Row],[Analyst]],Settiings!$A$2:$B$16,2,0))</f>
        <v>FARDIN</v>
      </c>
      <c r="O2500" s="50" t="str">
        <f>TRIM(UPPER(tbl_raw_data[[#This Row],[Outcome]]))</f>
        <v>APPROVE</v>
      </c>
      <c r="P2500" s="50" t="str">
        <f>TRIM(UPPER(tbl_raw_data[[#This Row],[Queue Name]]))</f>
        <v>CONSUMER POST BUREAU</v>
      </c>
      <c r="Q2500" s="50" t="str">
        <f>IF(tbl_raw_data[[#This Row],[Time taken in min]]&lt;=Settiings!$D$2,"SLA_MET","SLA_NOT_MET")</f>
        <v>SLA_MET</v>
      </c>
      <c r="R2500" s="94"/>
    </row>
    <row r="2501" spans="1:18" x14ac:dyDescent="0.3">
      <c r="A2501" s="20" t="s">
        <v>898</v>
      </c>
      <c r="B2501" s="15">
        <v>45138.663437499999</v>
      </c>
      <c r="C2501" s="21">
        <v>45138.667060185187</v>
      </c>
      <c r="D2501" s="18" t="s">
        <v>13</v>
      </c>
      <c r="E2501" s="18" t="s">
        <v>9</v>
      </c>
      <c r="F2501" s="18" t="s">
        <v>16</v>
      </c>
      <c r="G2501" s="18" t="s">
        <v>17</v>
      </c>
      <c r="H2501" s="80"/>
      <c r="I2501" s="48">
        <f>tbl_raw_data[[#This Row],[Date Actioned]]-tbl_raw_data[[#This Row],[Date Tagged]]</f>
        <v>3.6226851880201139E-3</v>
      </c>
      <c r="J2501" s="46">
        <f>HOUR(tbl_raw_data[[#This Row],[Time_taken]])*60+MINUTE(tbl_raw_data[[#This Row],[Time_taken]])+SECOND(tbl_raw_data[[#This Row],[Time_taken]])/60</f>
        <v>5.2166666666666668</v>
      </c>
      <c r="K2501" s="52">
        <f>DATE(YEAR(tbl_raw_data[[#This Row],[Date Actioned]]),MONTH(tbl_raw_data[[#This Row],[Date Actioned]]),DAY(tbl_raw_data[[#This Row],[Date Actioned]]))</f>
        <v>45138</v>
      </c>
      <c r="L2501" s="50" t="str">
        <f>UPPER(TEXT(tbl_raw_data[[#This Row],[updated_date]],"MMMM"))</f>
        <v>JULY</v>
      </c>
      <c r="M2501" s="50" t="str">
        <f>"WEEK "&amp; IF(ROUNDUP(DAY(tbl_raw_data[[#This Row],[updated_date]])/7,0)=5,4,ROUNDUP(DAY(tbl_raw_data[[#This Row],[updated_date]])/7,0))</f>
        <v>WEEK 4</v>
      </c>
      <c r="N2501" s="50" t="str">
        <f>UPPER(VLOOKUP(tbl_raw_data[[#This Row],[Analyst]],Settiings!$A$2:$B$16,2,0))</f>
        <v>CAMROOON</v>
      </c>
      <c r="O2501" s="50" t="str">
        <f>TRIM(UPPER(tbl_raw_data[[#This Row],[Outcome]]))</f>
        <v>APPROVE</v>
      </c>
      <c r="P2501" s="50" t="str">
        <f>TRIM(UPPER(tbl_raw_data[[#This Row],[Queue Name]]))</f>
        <v>CONSUMER EXISTING</v>
      </c>
      <c r="Q2501" s="50" t="str">
        <f>IF(tbl_raw_data[[#This Row],[Time taken in min]]&lt;=Settiings!$D$2,"SLA_MET","SLA_NOT_MET")</f>
        <v>SLA_MET</v>
      </c>
      <c r="R2501" s="94"/>
    </row>
    <row r="2502" spans="1:18" x14ac:dyDescent="0.3">
      <c r="A2502" s="23" t="s">
        <v>899</v>
      </c>
      <c r="B2502" s="9">
        <v>45138.666296296295</v>
      </c>
      <c r="C2502" s="22">
        <v>45138.671655092592</v>
      </c>
      <c r="D2502" s="12" t="s">
        <v>13</v>
      </c>
      <c r="E2502" s="12" t="s">
        <v>9</v>
      </c>
      <c r="F2502" s="12" t="s">
        <v>16</v>
      </c>
      <c r="G2502" s="12" t="s">
        <v>17</v>
      </c>
      <c r="H2502" s="81"/>
      <c r="I2502" s="48">
        <f>tbl_raw_data[[#This Row],[Date Actioned]]-tbl_raw_data[[#This Row],[Date Tagged]]</f>
        <v>5.3587962975143455E-3</v>
      </c>
      <c r="J2502" s="46">
        <f>HOUR(tbl_raw_data[[#This Row],[Time_taken]])*60+MINUTE(tbl_raw_data[[#This Row],[Time_taken]])+SECOND(tbl_raw_data[[#This Row],[Time_taken]])/60</f>
        <v>7.7166666666666668</v>
      </c>
      <c r="K2502" s="52">
        <f>DATE(YEAR(tbl_raw_data[[#This Row],[Date Actioned]]),MONTH(tbl_raw_data[[#This Row],[Date Actioned]]),DAY(tbl_raw_data[[#This Row],[Date Actioned]]))</f>
        <v>45138</v>
      </c>
      <c r="L2502" s="50" t="str">
        <f>UPPER(TEXT(tbl_raw_data[[#This Row],[updated_date]],"MMMM"))</f>
        <v>JULY</v>
      </c>
      <c r="M2502" s="50" t="str">
        <f>"WEEK "&amp; IF(ROUNDUP(DAY(tbl_raw_data[[#This Row],[updated_date]])/7,0)=5,4,ROUNDUP(DAY(tbl_raw_data[[#This Row],[updated_date]])/7,0))</f>
        <v>WEEK 4</v>
      </c>
      <c r="N2502" s="50" t="str">
        <f>UPPER(VLOOKUP(tbl_raw_data[[#This Row],[Analyst]],Settiings!$A$2:$B$16,2,0))</f>
        <v>CAMROOON</v>
      </c>
      <c r="O2502" s="50" t="str">
        <f>TRIM(UPPER(tbl_raw_data[[#This Row],[Outcome]]))</f>
        <v>APPROVE</v>
      </c>
      <c r="P2502" s="50" t="str">
        <f>TRIM(UPPER(tbl_raw_data[[#This Row],[Queue Name]]))</f>
        <v>CONSUMER EXISTING</v>
      </c>
      <c r="Q2502" s="50" t="str">
        <f>IF(tbl_raw_data[[#This Row],[Time taken in min]]&lt;=Settiings!$D$2,"SLA_MET","SLA_NOT_MET")</f>
        <v>SLA_MET</v>
      </c>
      <c r="R2502" s="94"/>
    </row>
    <row r="2503" spans="1:18" x14ac:dyDescent="0.3">
      <c r="A2503" s="14" t="s">
        <v>900</v>
      </c>
      <c r="B2503" s="15">
        <v>45138.669259259259</v>
      </c>
      <c r="C2503" s="21">
        <v>45138.67528935185</v>
      </c>
      <c r="D2503" s="18" t="s">
        <v>13</v>
      </c>
      <c r="E2503" s="18" t="s">
        <v>47</v>
      </c>
      <c r="F2503" s="18" t="s">
        <v>43</v>
      </c>
      <c r="G2503" s="18" t="s">
        <v>17</v>
      </c>
      <c r="H2503" s="80"/>
      <c r="I2503" s="48">
        <f>tbl_raw_data[[#This Row],[Date Actioned]]-tbl_raw_data[[#This Row],[Date Tagged]]</f>
        <v>6.0300925906631164E-3</v>
      </c>
      <c r="J2503" s="46">
        <f>HOUR(tbl_raw_data[[#This Row],[Time_taken]])*60+MINUTE(tbl_raw_data[[#This Row],[Time_taken]])+SECOND(tbl_raw_data[[#This Row],[Time_taken]])/60</f>
        <v>8.6833333333333336</v>
      </c>
      <c r="K2503" s="52">
        <f>DATE(YEAR(tbl_raw_data[[#This Row],[Date Actioned]]),MONTH(tbl_raw_data[[#This Row],[Date Actioned]]),DAY(tbl_raw_data[[#This Row],[Date Actioned]]))</f>
        <v>45138</v>
      </c>
      <c r="L2503" s="50" t="str">
        <f>UPPER(TEXT(tbl_raw_data[[#This Row],[updated_date]],"MMMM"))</f>
        <v>JULY</v>
      </c>
      <c r="M2503" s="50" t="str">
        <f>"WEEK "&amp; IF(ROUNDUP(DAY(tbl_raw_data[[#This Row],[updated_date]])/7,0)=5,4,ROUNDUP(DAY(tbl_raw_data[[#This Row],[updated_date]])/7,0))</f>
        <v>WEEK 4</v>
      </c>
      <c r="N2503" s="50" t="str">
        <f>UPPER(VLOOKUP(tbl_raw_data[[#This Row],[Analyst]],Settiings!$A$2:$B$16,2,0))</f>
        <v>MERCEDES</v>
      </c>
      <c r="O2503" s="50" t="str">
        <f>TRIM(UPPER(tbl_raw_data[[#This Row],[Outcome]]))</f>
        <v>APPROVE</v>
      </c>
      <c r="P2503" s="50" t="str">
        <f>TRIM(UPPER(tbl_raw_data[[#This Row],[Queue Name]]))</f>
        <v>CONSUMER PRE BUREAU</v>
      </c>
      <c r="Q2503" s="50" t="str">
        <f>IF(tbl_raw_data[[#This Row],[Time taken in min]]&lt;=Settiings!$D$2,"SLA_MET","SLA_NOT_MET")</f>
        <v>SLA_MET</v>
      </c>
      <c r="R2503" s="94"/>
    </row>
    <row r="2504" spans="1:18" x14ac:dyDescent="0.3">
      <c r="A2504" s="20" t="s">
        <v>904</v>
      </c>
      <c r="B2504" s="9">
        <v>45138.671226851853</v>
      </c>
      <c r="C2504" s="22">
        <v>45138.677002314813</v>
      </c>
      <c r="D2504" s="12" t="s">
        <v>13</v>
      </c>
      <c r="E2504" s="12" t="s">
        <v>47</v>
      </c>
      <c r="F2504" s="12" t="s">
        <v>24</v>
      </c>
      <c r="G2504" s="12" t="s">
        <v>77</v>
      </c>
      <c r="H2504" s="81"/>
      <c r="I2504" s="48">
        <f>tbl_raw_data[[#This Row],[Date Actioned]]-tbl_raw_data[[#This Row],[Date Tagged]]</f>
        <v>5.7754629597184248E-3</v>
      </c>
      <c r="J2504" s="46">
        <f>HOUR(tbl_raw_data[[#This Row],[Time_taken]])*60+MINUTE(tbl_raw_data[[#This Row],[Time_taken]])+SECOND(tbl_raw_data[[#This Row],[Time_taken]])/60</f>
        <v>8.3166666666666664</v>
      </c>
      <c r="K2504" s="52">
        <f>DATE(YEAR(tbl_raw_data[[#This Row],[Date Actioned]]),MONTH(tbl_raw_data[[#This Row],[Date Actioned]]),DAY(tbl_raw_data[[#This Row],[Date Actioned]]))</f>
        <v>45138</v>
      </c>
      <c r="L2504" s="50" t="str">
        <f>UPPER(TEXT(tbl_raw_data[[#This Row],[updated_date]],"MMMM"))</f>
        <v>JULY</v>
      </c>
      <c r="M2504" s="50" t="str">
        <f>"WEEK "&amp; IF(ROUNDUP(DAY(tbl_raw_data[[#This Row],[updated_date]])/7,0)=5,4,ROUNDUP(DAY(tbl_raw_data[[#This Row],[updated_date]])/7,0))</f>
        <v>WEEK 4</v>
      </c>
      <c r="N2504" s="50" t="str">
        <f>UPPER(VLOOKUP(tbl_raw_data[[#This Row],[Analyst]],Settiings!$A$2:$B$16,2,0))</f>
        <v>QUADIR</v>
      </c>
      <c r="O2504" s="50" t="str">
        <f>TRIM(UPPER(tbl_raw_data[[#This Row],[Outcome]]))</f>
        <v>APPROVE</v>
      </c>
      <c r="P2504" s="50" t="str">
        <f>TRIM(UPPER(tbl_raw_data[[#This Row],[Queue Name]]))</f>
        <v>CONSUMER PRE BUREAU</v>
      </c>
      <c r="Q2504" s="50" t="str">
        <f>IF(tbl_raw_data[[#This Row],[Time taken in min]]&lt;=Settiings!$D$2,"SLA_MET","SLA_NOT_MET")</f>
        <v>SLA_MET</v>
      </c>
      <c r="R2504" s="94"/>
    </row>
    <row r="2505" spans="1:18" x14ac:dyDescent="0.3">
      <c r="A2505" s="23" t="s">
        <v>908</v>
      </c>
      <c r="B2505" s="15">
        <v>45138.673356481479</v>
      </c>
      <c r="C2505" s="21">
        <v>45138.677685185183</v>
      </c>
      <c r="D2505" s="18" t="s">
        <v>13</v>
      </c>
      <c r="E2505" s="18" t="s">
        <v>9</v>
      </c>
      <c r="F2505" s="18" t="s">
        <v>65</v>
      </c>
      <c r="G2505" s="18" t="s">
        <v>128</v>
      </c>
      <c r="H2505" s="80"/>
      <c r="I2505" s="48">
        <f>tbl_raw_data[[#This Row],[Date Actioned]]-tbl_raw_data[[#This Row],[Date Tagged]]</f>
        <v>4.3287037042318843E-3</v>
      </c>
      <c r="J2505" s="46">
        <f>HOUR(tbl_raw_data[[#This Row],[Time_taken]])*60+MINUTE(tbl_raw_data[[#This Row],[Time_taken]])+SECOND(tbl_raw_data[[#This Row],[Time_taken]])/60</f>
        <v>6.2333333333333334</v>
      </c>
      <c r="K2505" s="52">
        <f>DATE(YEAR(tbl_raw_data[[#This Row],[Date Actioned]]),MONTH(tbl_raw_data[[#This Row],[Date Actioned]]),DAY(tbl_raw_data[[#This Row],[Date Actioned]]))</f>
        <v>45138</v>
      </c>
      <c r="L2505" s="50" t="str">
        <f>UPPER(TEXT(tbl_raw_data[[#This Row],[updated_date]],"MMMM"))</f>
        <v>JULY</v>
      </c>
      <c r="M2505" s="50" t="str">
        <f>"WEEK "&amp; IF(ROUNDUP(DAY(tbl_raw_data[[#This Row],[updated_date]])/7,0)=5,4,ROUNDUP(DAY(tbl_raw_data[[#This Row],[updated_date]])/7,0))</f>
        <v>WEEK 4</v>
      </c>
      <c r="N2505" s="50" t="str">
        <f>UPPER(VLOOKUP(tbl_raw_data[[#This Row],[Analyst]],Settiings!$A$2:$B$16,2,0))</f>
        <v>SAM</v>
      </c>
      <c r="O2505" s="50" t="str">
        <f>TRIM(UPPER(tbl_raw_data[[#This Row],[Outcome]]))</f>
        <v>APPROVE</v>
      </c>
      <c r="P2505" s="50" t="str">
        <f>TRIM(UPPER(tbl_raw_data[[#This Row],[Queue Name]]))</f>
        <v>CONSUMER EXISTING</v>
      </c>
      <c r="Q2505" s="50" t="str">
        <f>IF(tbl_raw_data[[#This Row],[Time taken in min]]&lt;=Settiings!$D$2,"SLA_MET","SLA_NOT_MET")</f>
        <v>SLA_MET</v>
      </c>
      <c r="R2505" s="94"/>
    </row>
    <row r="2506" spans="1:18" x14ac:dyDescent="0.3">
      <c r="A2506" s="14" t="s">
        <v>911</v>
      </c>
      <c r="B2506" s="9">
        <v>45138.675787037035</v>
      </c>
      <c r="C2506" s="22">
        <v>45138.681203703702</v>
      </c>
      <c r="D2506" s="12" t="s">
        <v>13</v>
      </c>
      <c r="E2506" s="12" t="s">
        <v>9</v>
      </c>
      <c r="F2506" s="12" t="s">
        <v>43</v>
      </c>
      <c r="G2506" s="12" t="s">
        <v>17</v>
      </c>
      <c r="H2506" s="81"/>
      <c r="I2506" s="48">
        <f>tbl_raw_data[[#This Row],[Date Actioned]]-tbl_raw_data[[#This Row],[Date Tagged]]</f>
        <v>5.4166666668606922E-3</v>
      </c>
      <c r="J2506" s="46">
        <f>HOUR(tbl_raw_data[[#This Row],[Time_taken]])*60+MINUTE(tbl_raw_data[[#This Row],[Time_taken]])+SECOND(tbl_raw_data[[#This Row],[Time_taken]])/60</f>
        <v>7.8</v>
      </c>
      <c r="K2506" s="52">
        <f>DATE(YEAR(tbl_raw_data[[#This Row],[Date Actioned]]),MONTH(tbl_raw_data[[#This Row],[Date Actioned]]),DAY(tbl_raw_data[[#This Row],[Date Actioned]]))</f>
        <v>45138</v>
      </c>
      <c r="L2506" s="50" t="str">
        <f>UPPER(TEXT(tbl_raw_data[[#This Row],[updated_date]],"MMMM"))</f>
        <v>JULY</v>
      </c>
      <c r="M2506" s="50" t="str">
        <f>"WEEK "&amp; IF(ROUNDUP(DAY(tbl_raw_data[[#This Row],[updated_date]])/7,0)=5,4,ROUNDUP(DAY(tbl_raw_data[[#This Row],[updated_date]])/7,0))</f>
        <v>WEEK 4</v>
      </c>
      <c r="N2506" s="50" t="str">
        <f>UPPER(VLOOKUP(tbl_raw_data[[#This Row],[Analyst]],Settiings!$A$2:$B$16,2,0))</f>
        <v>MERCEDES</v>
      </c>
      <c r="O2506" s="50" t="str">
        <f>TRIM(UPPER(tbl_raw_data[[#This Row],[Outcome]]))</f>
        <v>APPROVE</v>
      </c>
      <c r="P2506" s="50" t="str">
        <f>TRIM(UPPER(tbl_raw_data[[#This Row],[Queue Name]]))</f>
        <v>CONSUMER EXISTING</v>
      </c>
      <c r="Q2506" s="50" t="str">
        <f>IF(tbl_raw_data[[#This Row],[Time taken in min]]&lt;=Settiings!$D$2,"SLA_MET","SLA_NOT_MET")</f>
        <v>SLA_MET</v>
      </c>
      <c r="R2506" s="94"/>
    </row>
    <row r="2507" spans="1:18" x14ac:dyDescent="0.3">
      <c r="A2507" s="20" t="s">
        <v>912</v>
      </c>
      <c r="B2507" s="15">
        <v>45138.676261574074</v>
      </c>
      <c r="C2507" s="21">
        <v>45138.682569444441</v>
      </c>
      <c r="D2507" s="18" t="s">
        <v>13</v>
      </c>
      <c r="E2507" s="18" t="s">
        <v>9</v>
      </c>
      <c r="F2507" s="18" t="s">
        <v>76</v>
      </c>
      <c r="G2507" s="18" t="s">
        <v>17</v>
      </c>
      <c r="H2507" s="80"/>
      <c r="I2507" s="48">
        <f>tbl_raw_data[[#This Row],[Date Actioned]]-tbl_raw_data[[#This Row],[Date Tagged]]</f>
        <v>6.3078703678911552E-3</v>
      </c>
      <c r="J2507" s="46">
        <f>HOUR(tbl_raw_data[[#This Row],[Time_taken]])*60+MINUTE(tbl_raw_data[[#This Row],[Time_taken]])+SECOND(tbl_raw_data[[#This Row],[Time_taken]])/60</f>
        <v>9.0833333333333339</v>
      </c>
      <c r="K2507" s="52">
        <f>DATE(YEAR(tbl_raw_data[[#This Row],[Date Actioned]]),MONTH(tbl_raw_data[[#This Row],[Date Actioned]]),DAY(tbl_raw_data[[#This Row],[Date Actioned]]))</f>
        <v>45138</v>
      </c>
      <c r="L2507" s="50" t="str">
        <f>UPPER(TEXT(tbl_raw_data[[#This Row],[updated_date]],"MMMM"))</f>
        <v>JULY</v>
      </c>
      <c r="M2507" s="50" t="str">
        <f>"WEEK "&amp; IF(ROUNDUP(DAY(tbl_raw_data[[#This Row],[updated_date]])/7,0)=5,4,ROUNDUP(DAY(tbl_raw_data[[#This Row],[updated_date]])/7,0))</f>
        <v>WEEK 4</v>
      </c>
      <c r="N2507" s="50" t="str">
        <f>UPPER(VLOOKUP(tbl_raw_data[[#This Row],[Analyst]],Settiings!$A$2:$B$16,2,0))</f>
        <v>ROHAN</v>
      </c>
      <c r="O2507" s="50" t="str">
        <f>TRIM(UPPER(tbl_raw_data[[#This Row],[Outcome]]))</f>
        <v>APPROVE</v>
      </c>
      <c r="P2507" s="50" t="str">
        <f>TRIM(UPPER(tbl_raw_data[[#This Row],[Queue Name]]))</f>
        <v>CONSUMER EXISTING</v>
      </c>
      <c r="Q2507" s="50" t="str">
        <f>IF(tbl_raw_data[[#This Row],[Time taken in min]]&lt;=Settiings!$D$2,"SLA_MET","SLA_NOT_MET")</f>
        <v>SLA_MET</v>
      </c>
      <c r="R2507" s="94"/>
    </row>
    <row r="2508" spans="1:18" x14ac:dyDescent="0.3">
      <c r="A2508" s="23" t="s">
        <v>913</v>
      </c>
      <c r="B2508" s="9">
        <v>45138.678229166668</v>
      </c>
      <c r="C2508" s="22">
        <v>45138.68173611111</v>
      </c>
      <c r="D2508" s="12" t="s">
        <v>13</v>
      </c>
      <c r="E2508" s="12" t="s">
        <v>9</v>
      </c>
      <c r="F2508" s="12" t="s">
        <v>65</v>
      </c>
      <c r="G2508" s="12" t="s">
        <v>17</v>
      </c>
      <c r="H2508" s="81"/>
      <c r="I2508" s="48">
        <f>tbl_raw_data[[#This Row],[Date Actioned]]-tbl_raw_data[[#This Row],[Date Tagged]]</f>
        <v>3.5069444420514628E-3</v>
      </c>
      <c r="J2508" s="46">
        <f>HOUR(tbl_raw_data[[#This Row],[Time_taken]])*60+MINUTE(tbl_raw_data[[#This Row],[Time_taken]])+SECOND(tbl_raw_data[[#This Row],[Time_taken]])/60</f>
        <v>5.05</v>
      </c>
      <c r="K2508" s="52">
        <f>DATE(YEAR(tbl_raw_data[[#This Row],[Date Actioned]]),MONTH(tbl_raw_data[[#This Row],[Date Actioned]]),DAY(tbl_raw_data[[#This Row],[Date Actioned]]))</f>
        <v>45138</v>
      </c>
      <c r="L2508" s="50" t="str">
        <f>UPPER(TEXT(tbl_raw_data[[#This Row],[updated_date]],"MMMM"))</f>
        <v>JULY</v>
      </c>
      <c r="M2508" s="50" t="str">
        <f>"WEEK "&amp; IF(ROUNDUP(DAY(tbl_raw_data[[#This Row],[updated_date]])/7,0)=5,4,ROUNDUP(DAY(tbl_raw_data[[#This Row],[updated_date]])/7,0))</f>
        <v>WEEK 4</v>
      </c>
      <c r="N2508" s="50" t="str">
        <f>UPPER(VLOOKUP(tbl_raw_data[[#This Row],[Analyst]],Settiings!$A$2:$B$16,2,0))</f>
        <v>SAM</v>
      </c>
      <c r="O2508" s="50" t="str">
        <f>TRIM(UPPER(tbl_raw_data[[#This Row],[Outcome]]))</f>
        <v>APPROVE</v>
      </c>
      <c r="P2508" s="50" t="str">
        <f>TRIM(UPPER(tbl_raw_data[[#This Row],[Queue Name]]))</f>
        <v>CONSUMER EXISTING</v>
      </c>
      <c r="Q2508" s="50" t="str">
        <f>IF(tbl_raw_data[[#This Row],[Time taken in min]]&lt;=Settiings!$D$2,"SLA_MET","SLA_NOT_MET")</f>
        <v>SLA_MET</v>
      </c>
      <c r="R2508" s="94"/>
    </row>
    <row r="2509" spans="1:18" x14ac:dyDescent="0.3">
      <c r="A2509" s="14" t="s">
        <v>914</v>
      </c>
      <c r="B2509" s="15">
        <v>45138.681377314817</v>
      </c>
      <c r="C2509" s="21">
        <v>45138.686747685184</v>
      </c>
      <c r="D2509" s="18" t="s">
        <v>13</v>
      </c>
      <c r="E2509" s="18" t="s">
        <v>47</v>
      </c>
      <c r="F2509" s="18" t="s">
        <v>65</v>
      </c>
      <c r="G2509" s="18" t="s">
        <v>77</v>
      </c>
      <c r="H2509" s="80"/>
      <c r="I2509" s="48">
        <f>tbl_raw_data[[#This Row],[Date Actioned]]-tbl_raw_data[[#This Row],[Date Tagged]]</f>
        <v>5.3703703670180403E-3</v>
      </c>
      <c r="J2509" s="46">
        <f>HOUR(tbl_raw_data[[#This Row],[Time_taken]])*60+MINUTE(tbl_raw_data[[#This Row],[Time_taken]])+SECOND(tbl_raw_data[[#This Row],[Time_taken]])/60</f>
        <v>7.7333333333333334</v>
      </c>
      <c r="K2509" s="52">
        <f>DATE(YEAR(tbl_raw_data[[#This Row],[Date Actioned]]),MONTH(tbl_raw_data[[#This Row],[Date Actioned]]),DAY(tbl_raw_data[[#This Row],[Date Actioned]]))</f>
        <v>45138</v>
      </c>
      <c r="L2509" s="50" t="str">
        <f>UPPER(TEXT(tbl_raw_data[[#This Row],[updated_date]],"MMMM"))</f>
        <v>JULY</v>
      </c>
      <c r="M2509" s="50" t="str">
        <f>"WEEK "&amp; IF(ROUNDUP(DAY(tbl_raw_data[[#This Row],[updated_date]])/7,0)=5,4,ROUNDUP(DAY(tbl_raw_data[[#This Row],[updated_date]])/7,0))</f>
        <v>WEEK 4</v>
      </c>
      <c r="N2509" s="50" t="str">
        <f>UPPER(VLOOKUP(tbl_raw_data[[#This Row],[Analyst]],Settiings!$A$2:$B$16,2,0))</f>
        <v>SAM</v>
      </c>
      <c r="O2509" s="50" t="str">
        <f>TRIM(UPPER(tbl_raw_data[[#This Row],[Outcome]]))</f>
        <v>APPROVE</v>
      </c>
      <c r="P2509" s="50" t="str">
        <f>TRIM(UPPER(tbl_raw_data[[#This Row],[Queue Name]]))</f>
        <v>CONSUMER PRE BUREAU</v>
      </c>
      <c r="Q2509" s="50" t="str">
        <f>IF(tbl_raw_data[[#This Row],[Time taken in min]]&lt;=Settiings!$D$2,"SLA_MET","SLA_NOT_MET")</f>
        <v>SLA_MET</v>
      </c>
      <c r="R2509" s="94"/>
    </row>
    <row r="2510" spans="1:18" x14ac:dyDescent="0.3">
      <c r="A2510" s="20" t="s">
        <v>915</v>
      </c>
      <c r="B2510" s="9">
        <v>45138.682939814818</v>
      </c>
      <c r="C2510" s="22">
        <v>45138.698692129627</v>
      </c>
      <c r="D2510" s="12" t="s">
        <v>13</v>
      </c>
      <c r="E2510" s="12" t="s">
        <v>9</v>
      </c>
      <c r="F2510" s="12" t="s">
        <v>24</v>
      </c>
      <c r="G2510" s="12" t="s">
        <v>17</v>
      </c>
      <c r="H2510" s="81"/>
      <c r="I2510" s="48">
        <f>tbl_raw_data[[#This Row],[Date Actioned]]-tbl_raw_data[[#This Row],[Date Tagged]]</f>
        <v>1.5752314808196388E-2</v>
      </c>
      <c r="J2510" s="46">
        <f>HOUR(tbl_raw_data[[#This Row],[Time_taken]])*60+MINUTE(tbl_raw_data[[#This Row],[Time_taken]])+SECOND(tbl_raw_data[[#This Row],[Time_taken]])/60</f>
        <v>22.683333333333334</v>
      </c>
      <c r="K2510" s="52">
        <f>DATE(YEAR(tbl_raw_data[[#This Row],[Date Actioned]]),MONTH(tbl_raw_data[[#This Row],[Date Actioned]]),DAY(tbl_raw_data[[#This Row],[Date Actioned]]))</f>
        <v>45138</v>
      </c>
      <c r="L2510" s="50" t="str">
        <f>UPPER(TEXT(tbl_raw_data[[#This Row],[updated_date]],"MMMM"))</f>
        <v>JULY</v>
      </c>
      <c r="M2510" s="50" t="str">
        <f>"WEEK "&amp; IF(ROUNDUP(DAY(tbl_raw_data[[#This Row],[updated_date]])/7,0)=5,4,ROUNDUP(DAY(tbl_raw_data[[#This Row],[updated_date]])/7,0))</f>
        <v>WEEK 4</v>
      </c>
      <c r="N2510" s="50" t="str">
        <f>UPPER(VLOOKUP(tbl_raw_data[[#This Row],[Analyst]],Settiings!$A$2:$B$16,2,0))</f>
        <v>QUADIR</v>
      </c>
      <c r="O2510" s="50" t="str">
        <f>TRIM(UPPER(tbl_raw_data[[#This Row],[Outcome]]))</f>
        <v>APPROVE</v>
      </c>
      <c r="P2510" s="50" t="str">
        <f>TRIM(UPPER(tbl_raw_data[[#This Row],[Queue Name]]))</f>
        <v>CONSUMER EXISTING</v>
      </c>
      <c r="Q2510" s="50" t="str">
        <f>IF(tbl_raw_data[[#This Row],[Time taken in min]]&lt;=Settiings!$D$2,"SLA_MET","SLA_NOT_MET")</f>
        <v>SLA_NOT_MET</v>
      </c>
      <c r="R2510" s="94"/>
    </row>
    <row r="2511" spans="1:18" x14ac:dyDescent="0.3">
      <c r="A2511" s="23" t="s">
        <v>916</v>
      </c>
      <c r="B2511" s="15">
        <v>45138.683576388888</v>
      </c>
      <c r="C2511" s="21">
        <v>45138.688460648147</v>
      </c>
      <c r="D2511" s="18" t="s">
        <v>13</v>
      </c>
      <c r="E2511" s="18" t="s">
        <v>47</v>
      </c>
      <c r="F2511" s="18" t="s">
        <v>16</v>
      </c>
      <c r="G2511" s="18" t="s">
        <v>17</v>
      </c>
      <c r="H2511" s="80"/>
      <c r="I2511" s="48">
        <f>tbl_raw_data[[#This Row],[Date Actioned]]-tbl_raw_data[[#This Row],[Date Tagged]]</f>
        <v>4.8842592586879618E-3</v>
      </c>
      <c r="J2511" s="46">
        <f>HOUR(tbl_raw_data[[#This Row],[Time_taken]])*60+MINUTE(tbl_raw_data[[#This Row],[Time_taken]])+SECOND(tbl_raw_data[[#This Row],[Time_taken]])/60</f>
        <v>7.0333333333333332</v>
      </c>
      <c r="K2511" s="52">
        <f>DATE(YEAR(tbl_raw_data[[#This Row],[Date Actioned]]),MONTH(tbl_raw_data[[#This Row],[Date Actioned]]),DAY(tbl_raw_data[[#This Row],[Date Actioned]]))</f>
        <v>45138</v>
      </c>
      <c r="L2511" s="50" t="str">
        <f>UPPER(TEXT(tbl_raw_data[[#This Row],[updated_date]],"MMMM"))</f>
        <v>JULY</v>
      </c>
      <c r="M2511" s="50" t="str">
        <f>"WEEK "&amp; IF(ROUNDUP(DAY(tbl_raw_data[[#This Row],[updated_date]])/7,0)=5,4,ROUNDUP(DAY(tbl_raw_data[[#This Row],[updated_date]])/7,0))</f>
        <v>WEEK 4</v>
      </c>
      <c r="N2511" s="50" t="str">
        <f>UPPER(VLOOKUP(tbl_raw_data[[#This Row],[Analyst]],Settiings!$A$2:$B$16,2,0))</f>
        <v>CAMROOON</v>
      </c>
      <c r="O2511" s="50" t="str">
        <f>TRIM(UPPER(tbl_raw_data[[#This Row],[Outcome]]))</f>
        <v>APPROVE</v>
      </c>
      <c r="P2511" s="50" t="str">
        <f>TRIM(UPPER(tbl_raw_data[[#This Row],[Queue Name]]))</f>
        <v>CONSUMER PRE BUREAU</v>
      </c>
      <c r="Q2511" s="50" t="str">
        <f>IF(tbl_raw_data[[#This Row],[Time taken in min]]&lt;=Settiings!$D$2,"SLA_MET","SLA_NOT_MET")</f>
        <v>SLA_MET</v>
      </c>
      <c r="R2511" s="94"/>
    </row>
    <row r="2512" spans="1:18" x14ac:dyDescent="0.3">
      <c r="A2512" s="20" t="s">
        <v>917</v>
      </c>
      <c r="B2512" s="15">
        <v>45138.684942129628</v>
      </c>
      <c r="C2512" s="16">
        <v>45138.686886574076</v>
      </c>
      <c r="D2512" s="17" t="s">
        <v>37</v>
      </c>
      <c r="E2512" s="18" t="s">
        <v>9</v>
      </c>
      <c r="F2512" s="17" t="s">
        <v>70</v>
      </c>
      <c r="G2512" s="19"/>
      <c r="H2512" s="79"/>
      <c r="I2512" s="48">
        <f>tbl_raw_data[[#This Row],[Date Actioned]]-tbl_raw_data[[#This Row],[Date Tagged]]</f>
        <v>1.9444444478722289E-3</v>
      </c>
      <c r="J2512" s="46">
        <f>HOUR(tbl_raw_data[[#This Row],[Time_taken]])*60+MINUTE(tbl_raw_data[[#This Row],[Time_taken]])+SECOND(tbl_raw_data[[#This Row],[Time_taken]])/60</f>
        <v>2.8</v>
      </c>
      <c r="K2512" s="52">
        <f>DATE(YEAR(tbl_raw_data[[#This Row],[Date Actioned]]),MONTH(tbl_raw_data[[#This Row],[Date Actioned]]),DAY(tbl_raw_data[[#This Row],[Date Actioned]]))</f>
        <v>45138</v>
      </c>
      <c r="L2512" s="50" t="str">
        <f>UPPER(TEXT(tbl_raw_data[[#This Row],[updated_date]],"MMMM"))</f>
        <v>JULY</v>
      </c>
      <c r="M2512" s="50" t="str">
        <f>"WEEK "&amp; IF(ROUNDUP(DAY(tbl_raw_data[[#This Row],[updated_date]])/7,0)=5,4,ROUNDUP(DAY(tbl_raw_data[[#This Row],[updated_date]])/7,0))</f>
        <v>WEEK 4</v>
      </c>
      <c r="N2512" s="50" t="str">
        <f>UPPER(VLOOKUP(tbl_raw_data[[#This Row],[Analyst]],Settiings!$A$2:$B$16,2,0))</f>
        <v>ASIF</v>
      </c>
      <c r="O2512" s="50" t="str">
        <f>TRIM(UPPER(tbl_raw_data[[#This Row],[Outcome]]))</f>
        <v>DECLINE</v>
      </c>
      <c r="P2512" s="50" t="str">
        <f>TRIM(UPPER(tbl_raw_data[[#This Row],[Queue Name]]))</f>
        <v>CONSUMER EXISTING</v>
      </c>
      <c r="Q2512" s="50" t="str">
        <f>IF(tbl_raw_data[[#This Row],[Time taken in min]]&lt;=Settiings!$D$2,"SLA_MET","SLA_NOT_MET")</f>
        <v>SLA_MET</v>
      </c>
      <c r="R2512" s="94"/>
    </row>
    <row r="2513" spans="1:18" x14ac:dyDescent="0.3">
      <c r="A2513" s="23" t="s">
        <v>918</v>
      </c>
      <c r="B2513" s="9">
        <v>45138.687627314815</v>
      </c>
      <c r="C2513" s="22">
        <v>45138.69630787037</v>
      </c>
      <c r="D2513" s="12" t="s">
        <v>27</v>
      </c>
      <c r="E2513" s="12" t="s">
        <v>19</v>
      </c>
      <c r="F2513" s="12" t="s">
        <v>43</v>
      </c>
      <c r="G2513" s="12" t="s">
        <v>207</v>
      </c>
      <c r="H2513" s="81"/>
      <c r="I2513" s="48">
        <f>tbl_raw_data[[#This Row],[Date Actioned]]-tbl_raw_data[[#This Row],[Date Tagged]]</f>
        <v>8.6805555547471158E-3</v>
      </c>
      <c r="J2513" s="46">
        <f>HOUR(tbl_raw_data[[#This Row],[Time_taken]])*60+MINUTE(tbl_raw_data[[#This Row],[Time_taken]])+SECOND(tbl_raw_data[[#This Row],[Time_taken]])/60</f>
        <v>12.5</v>
      </c>
      <c r="K2513" s="52">
        <f>DATE(YEAR(tbl_raw_data[[#This Row],[Date Actioned]]),MONTH(tbl_raw_data[[#This Row],[Date Actioned]]),DAY(tbl_raw_data[[#This Row],[Date Actioned]]))</f>
        <v>45138</v>
      </c>
      <c r="L2513" s="50" t="str">
        <f>UPPER(TEXT(tbl_raw_data[[#This Row],[updated_date]],"MMMM"))</f>
        <v>JULY</v>
      </c>
      <c r="M2513" s="50" t="str">
        <f>"WEEK "&amp; IF(ROUNDUP(DAY(tbl_raw_data[[#This Row],[updated_date]])/7,0)=5,4,ROUNDUP(DAY(tbl_raw_data[[#This Row],[updated_date]])/7,0))</f>
        <v>WEEK 4</v>
      </c>
      <c r="N2513" s="50" t="str">
        <f>UPPER(VLOOKUP(tbl_raw_data[[#This Row],[Analyst]],Settiings!$A$2:$B$16,2,0))</f>
        <v>MERCEDES</v>
      </c>
      <c r="O2513" s="50" t="str">
        <f>TRIM(UPPER(tbl_raw_data[[#This Row],[Outcome]]))</f>
        <v>DECLINE</v>
      </c>
      <c r="P2513" s="50" t="str">
        <f>TRIM(UPPER(tbl_raw_data[[#This Row],[Queue Name]]))</f>
        <v>CONSUMER POST BUREAU</v>
      </c>
      <c r="Q2513" s="50" t="str">
        <f>IF(tbl_raw_data[[#This Row],[Time taken in min]]&lt;=Settiings!$D$2,"SLA_MET","SLA_NOT_MET")</f>
        <v>SLA_MET</v>
      </c>
      <c r="R2513" s="94"/>
    </row>
    <row r="2514" spans="1:18" x14ac:dyDescent="0.3">
      <c r="A2514" s="14" t="s">
        <v>921</v>
      </c>
      <c r="B2514" s="9">
        <v>45138.688784722224</v>
      </c>
      <c r="C2514" s="22">
        <v>45138.697048611109</v>
      </c>
      <c r="D2514" s="12" t="s">
        <v>13</v>
      </c>
      <c r="E2514" s="12" t="s">
        <v>47</v>
      </c>
      <c r="F2514" s="12" t="s">
        <v>16</v>
      </c>
      <c r="G2514" s="12" t="s">
        <v>17</v>
      </c>
      <c r="H2514" s="81"/>
      <c r="I2514" s="48">
        <f>tbl_raw_data[[#This Row],[Date Actioned]]-tbl_raw_data[[#This Row],[Date Tagged]]</f>
        <v>8.2638888852670789E-3</v>
      </c>
      <c r="J2514" s="46">
        <f>HOUR(tbl_raw_data[[#This Row],[Time_taken]])*60+MINUTE(tbl_raw_data[[#This Row],[Time_taken]])+SECOND(tbl_raw_data[[#This Row],[Time_taken]])/60</f>
        <v>11.9</v>
      </c>
      <c r="K2514" s="52">
        <f>DATE(YEAR(tbl_raw_data[[#This Row],[Date Actioned]]),MONTH(tbl_raw_data[[#This Row],[Date Actioned]]),DAY(tbl_raw_data[[#This Row],[Date Actioned]]))</f>
        <v>45138</v>
      </c>
      <c r="L2514" s="50" t="str">
        <f>UPPER(TEXT(tbl_raw_data[[#This Row],[updated_date]],"MMMM"))</f>
        <v>JULY</v>
      </c>
      <c r="M2514" s="50" t="str">
        <f>"WEEK "&amp; IF(ROUNDUP(DAY(tbl_raw_data[[#This Row],[updated_date]])/7,0)=5,4,ROUNDUP(DAY(tbl_raw_data[[#This Row],[updated_date]])/7,0))</f>
        <v>WEEK 4</v>
      </c>
      <c r="N2514" s="50" t="str">
        <f>UPPER(VLOOKUP(tbl_raw_data[[#This Row],[Analyst]],Settiings!$A$2:$B$16,2,0))</f>
        <v>CAMROOON</v>
      </c>
      <c r="O2514" s="50" t="str">
        <f>TRIM(UPPER(tbl_raw_data[[#This Row],[Outcome]]))</f>
        <v>APPROVE</v>
      </c>
      <c r="P2514" s="50" t="str">
        <f>TRIM(UPPER(tbl_raw_data[[#This Row],[Queue Name]]))</f>
        <v>CONSUMER PRE BUREAU</v>
      </c>
      <c r="Q2514" s="50" t="str">
        <f>IF(tbl_raw_data[[#This Row],[Time taken in min]]&lt;=Settiings!$D$2,"SLA_MET","SLA_NOT_MET")</f>
        <v>SLA_MET</v>
      </c>
      <c r="R2514" s="94"/>
    </row>
    <row r="2515" spans="1:18" x14ac:dyDescent="0.3">
      <c r="A2515" s="20" t="s">
        <v>924</v>
      </c>
      <c r="B2515" s="15">
        <v>45138.689421296294</v>
      </c>
      <c r="C2515" s="21">
        <v>45138.700833333336</v>
      </c>
      <c r="D2515" s="18" t="s">
        <v>13</v>
      </c>
      <c r="E2515" s="18" t="s">
        <v>47</v>
      </c>
      <c r="F2515" s="18" t="s">
        <v>76</v>
      </c>
      <c r="G2515" s="18" t="s">
        <v>77</v>
      </c>
      <c r="H2515" s="80"/>
      <c r="I2515" s="48">
        <f>tbl_raw_data[[#This Row],[Date Actioned]]-tbl_raw_data[[#This Row],[Date Tagged]]</f>
        <v>1.1412037041736767E-2</v>
      </c>
      <c r="J2515" s="46">
        <f>HOUR(tbl_raw_data[[#This Row],[Time_taken]])*60+MINUTE(tbl_raw_data[[#This Row],[Time_taken]])+SECOND(tbl_raw_data[[#This Row],[Time_taken]])/60</f>
        <v>16.433333333333334</v>
      </c>
      <c r="K2515" s="52">
        <f>DATE(YEAR(tbl_raw_data[[#This Row],[Date Actioned]]),MONTH(tbl_raw_data[[#This Row],[Date Actioned]]),DAY(tbl_raw_data[[#This Row],[Date Actioned]]))</f>
        <v>45138</v>
      </c>
      <c r="L2515" s="50" t="str">
        <f>UPPER(TEXT(tbl_raw_data[[#This Row],[updated_date]],"MMMM"))</f>
        <v>JULY</v>
      </c>
      <c r="M2515" s="50" t="str">
        <f>"WEEK "&amp; IF(ROUNDUP(DAY(tbl_raw_data[[#This Row],[updated_date]])/7,0)=5,4,ROUNDUP(DAY(tbl_raw_data[[#This Row],[updated_date]])/7,0))</f>
        <v>WEEK 4</v>
      </c>
      <c r="N2515" s="50" t="str">
        <f>UPPER(VLOOKUP(tbl_raw_data[[#This Row],[Analyst]],Settiings!$A$2:$B$16,2,0))</f>
        <v>ROHAN</v>
      </c>
      <c r="O2515" s="50" t="str">
        <f>TRIM(UPPER(tbl_raw_data[[#This Row],[Outcome]]))</f>
        <v>APPROVE</v>
      </c>
      <c r="P2515" s="50" t="str">
        <f>TRIM(UPPER(tbl_raw_data[[#This Row],[Queue Name]]))</f>
        <v>CONSUMER PRE BUREAU</v>
      </c>
      <c r="Q2515" s="50" t="str">
        <f>IF(tbl_raw_data[[#This Row],[Time taken in min]]&lt;=Settiings!$D$2,"SLA_MET","SLA_NOT_MET")</f>
        <v>SLA_MET</v>
      </c>
      <c r="R2515" s="94"/>
    </row>
    <row r="2516" spans="1:18" x14ac:dyDescent="0.3">
      <c r="A2516" s="23" t="s">
        <v>925</v>
      </c>
      <c r="B2516" s="9">
        <v>45138.689884259256</v>
      </c>
      <c r="C2516" s="22">
        <v>45138.696655092594</v>
      </c>
      <c r="D2516" s="12" t="s">
        <v>13</v>
      </c>
      <c r="E2516" s="12" t="s">
        <v>9</v>
      </c>
      <c r="F2516" s="12" t="s">
        <v>70</v>
      </c>
      <c r="G2516" s="12" t="s">
        <v>17</v>
      </c>
      <c r="H2516" s="81"/>
      <c r="I2516" s="48">
        <f>tbl_raw_data[[#This Row],[Date Actioned]]-tbl_raw_data[[#This Row],[Date Tagged]]</f>
        <v>6.7708333372138441E-3</v>
      </c>
      <c r="J2516" s="46">
        <f>HOUR(tbl_raw_data[[#This Row],[Time_taken]])*60+MINUTE(tbl_raw_data[[#This Row],[Time_taken]])+SECOND(tbl_raw_data[[#This Row],[Time_taken]])/60</f>
        <v>9.75</v>
      </c>
      <c r="K2516" s="52">
        <f>DATE(YEAR(tbl_raw_data[[#This Row],[Date Actioned]]),MONTH(tbl_raw_data[[#This Row],[Date Actioned]]),DAY(tbl_raw_data[[#This Row],[Date Actioned]]))</f>
        <v>45138</v>
      </c>
      <c r="L2516" s="50" t="str">
        <f>UPPER(TEXT(tbl_raw_data[[#This Row],[updated_date]],"MMMM"))</f>
        <v>JULY</v>
      </c>
      <c r="M2516" s="50" t="str">
        <f>"WEEK "&amp; IF(ROUNDUP(DAY(tbl_raw_data[[#This Row],[updated_date]])/7,0)=5,4,ROUNDUP(DAY(tbl_raw_data[[#This Row],[updated_date]])/7,0))</f>
        <v>WEEK 4</v>
      </c>
      <c r="N2516" s="50" t="str">
        <f>UPPER(VLOOKUP(tbl_raw_data[[#This Row],[Analyst]],Settiings!$A$2:$B$16,2,0))</f>
        <v>ASIF</v>
      </c>
      <c r="O2516" s="50" t="str">
        <f>TRIM(UPPER(tbl_raw_data[[#This Row],[Outcome]]))</f>
        <v>APPROVE</v>
      </c>
      <c r="P2516" s="50" t="str">
        <f>TRIM(UPPER(tbl_raw_data[[#This Row],[Queue Name]]))</f>
        <v>CONSUMER EXISTING</v>
      </c>
      <c r="Q2516" s="50" t="str">
        <f>IF(tbl_raw_data[[#This Row],[Time taken in min]]&lt;=Settiings!$D$2,"SLA_MET","SLA_NOT_MET")</f>
        <v>SLA_MET</v>
      </c>
      <c r="R2516" s="94"/>
    </row>
    <row r="2517" spans="1:18" x14ac:dyDescent="0.3">
      <c r="A2517" s="14" t="s">
        <v>928</v>
      </c>
      <c r="B2517" s="15">
        <v>45138.695659722223</v>
      </c>
      <c r="C2517" s="21">
        <v>45138.705405092594</v>
      </c>
      <c r="D2517" s="18" t="s">
        <v>13</v>
      </c>
      <c r="E2517" s="18" t="s">
        <v>19</v>
      </c>
      <c r="F2517" s="18" t="s">
        <v>16</v>
      </c>
      <c r="G2517" s="18" t="s">
        <v>41</v>
      </c>
      <c r="H2517" s="80"/>
      <c r="I2517" s="48">
        <f>tbl_raw_data[[#This Row],[Date Actioned]]-tbl_raw_data[[#This Row],[Date Tagged]]</f>
        <v>9.7453703710925765E-3</v>
      </c>
      <c r="J2517" s="46">
        <f>HOUR(tbl_raw_data[[#This Row],[Time_taken]])*60+MINUTE(tbl_raw_data[[#This Row],[Time_taken]])+SECOND(tbl_raw_data[[#This Row],[Time_taken]])/60</f>
        <v>14.033333333333333</v>
      </c>
      <c r="K2517" s="52">
        <f>DATE(YEAR(tbl_raw_data[[#This Row],[Date Actioned]]),MONTH(tbl_raw_data[[#This Row],[Date Actioned]]),DAY(tbl_raw_data[[#This Row],[Date Actioned]]))</f>
        <v>45138</v>
      </c>
      <c r="L2517" s="50" t="str">
        <f>UPPER(TEXT(tbl_raw_data[[#This Row],[updated_date]],"MMMM"))</f>
        <v>JULY</v>
      </c>
      <c r="M2517" s="50" t="str">
        <f>"WEEK "&amp; IF(ROUNDUP(DAY(tbl_raw_data[[#This Row],[updated_date]])/7,0)=5,4,ROUNDUP(DAY(tbl_raw_data[[#This Row],[updated_date]])/7,0))</f>
        <v>WEEK 4</v>
      </c>
      <c r="N2517" s="50" t="str">
        <f>UPPER(VLOOKUP(tbl_raw_data[[#This Row],[Analyst]],Settiings!$A$2:$B$16,2,0))</f>
        <v>CAMROOON</v>
      </c>
      <c r="O2517" s="50" t="str">
        <f>TRIM(UPPER(tbl_raw_data[[#This Row],[Outcome]]))</f>
        <v>APPROVE</v>
      </c>
      <c r="P2517" s="50" t="str">
        <f>TRIM(UPPER(tbl_raw_data[[#This Row],[Queue Name]]))</f>
        <v>CONSUMER POST BUREAU</v>
      </c>
      <c r="Q2517" s="50" t="str">
        <f>IF(tbl_raw_data[[#This Row],[Time taken in min]]&lt;=Settiings!$D$2,"SLA_MET","SLA_NOT_MET")</f>
        <v>SLA_MET</v>
      </c>
      <c r="R2517" s="94"/>
    </row>
    <row r="2518" spans="1:18" x14ac:dyDescent="0.3">
      <c r="A2518" s="20" t="s">
        <v>933</v>
      </c>
      <c r="B2518" s="9">
        <v>45138.696921296294</v>
      </c>
      <c r="C2518" s="22">
        <v>45138.706099537034</v>
      </c>
      <c r="D2518" s="12" t="s">
        <v>13</v>
      </c>
      <c r="E2518" s="12" t="s">
        <v>47</v>
      </c>
      <c r="F2518" s="12" t="s">
        <v>76</v>
      </c>
      <c r="G2518" s="12" t="s">
        <v>77</v>
      </c>
      <c r="H2518" s="81"/>
      <c r="I2518" s="48">
        <f>tbl_raw_data[[#This Row],[Date Actioned]]-tbl_raw_data[[#This Row],[Date Tagged]]</f>
        <v>9.1782407398568466E-3</v>
      </c>
      <c r="J2518" s="46">
        <f>HOUR(tbl_raw_data[[#This Row],[Time_taken]])*60+MINUTE(tbl_raw_data[[#This Row],[Time_taken]])+SECOND(tbl_raw_data[[#This Row],[Time_taken]])/60</f>
        <v>13.216666666666667</v>
      </c>
      <c r="K2518" s="52">
        <f>DATE(YEAR(tbl_raw_data[[#This Row],[Date Actioned]]),MONTH(tbl_raw_data[[#This Row],[Date Actioned]]),DAY(tbl_raw_data[[#This Row],[Date Actioned]]))</f>
        <v>45138</v>
      </c>
      <c r="L2518" s="50" t="str">
        <f>UPPER(TEXT(tbl_raw_data[[#This Row],[updated_date]],"MMMM"))</f>
        <v>JULY</v>
      </c>
      <c r="M2518" s="50" t="str">
        <f>"WEEK "&amp; IF(ROUNDUP(DAY(tbl_raw_data[[#This Row],[updated_date]])/7,0)=5,4,ROUNDUP(DAY(tbl_raw_data[[#This Row],[updated_date]])/7,0))</f>
        <v>WEEK 4</v>
      </c>
      <c r="N2518" s="50" t="str">
        <f>UPPER(VLOOKUP(tbl_raw_data[[#This Row],[Analyst]],Settiings!$A$2:$B$16,2,0))</f>
        <v>ROHAN</v>
      </c>
      <c r="O2518" s="50" t="str">
        <f>TRIM(UPPER(tbl_raw_data[[#This Row],[Outcome]]))</f>
        <v>APPROVE</v>
      </c>
      <c r="P2518" s="50" t="str">
        <f>TRIM(UPPER(tbl_raw_data[[#This Row],[Queue Name]]))</f>
        <v>CONSUMER PRE BUREAU</v>
      </c>
      <c r="Q2518" s="50" t="str">
        <f>IF(tbl_raw_data[[#This Row],[Time taken in min]]&lt;=Settiings!$D$2,"SLA_MET","SLA_NOT_MET")</f>
        <v>SLA_MET</v>
      </c>
      <c r="R2518" s="94"/>
    </row>
    <row r="2519" spans="1:18" x14ac:dyDescent="0.3">
      <c r="A2519" s="14" t="s">
        <v>935</v>
      </c>
      <c r="B2519" s="15">
        <v>45138.699918981481</v>
      </c>
      <c r="C2519" s="21">
        <v>45138.704432870371</v>
      </c>
      <c r="D2519" s="18" t="s">
        <v>27</v>
      </c>
      <c r="E2519" s="18" t="s">
        <v>9</v>
      </c>
      <c r="F2519" s="18" t="s">
        <v>65</v>
      </c>
      <c r="G2519" s="18" t="s">
        <v>871</v>
      </c>
      <c r="H2519" s="80"/>
      <c r="I2519" s="48">
        <f>tbl_raw_data[[#This Row],[Date Actioned]]-tbl_raw_data[[#This Row],[Date Tagged]]</f>
        <v>4.5138888890505768E-3</v>
      </c>
      <c r="J2519" s="46">
        <f>HOUR(tbl_raw_data[[#This Row],[Time_taken]])*60+MINUTE(tbl_raw_data[[#This Row],[Time_taken]])+SECOND(tbl_raw_data[[#This Row],[Time_taken]])/60</f>
        <v>6.5</v>
      </c>
      <c r="K2519" s="52">
        <f>DATE(YEAR(tbl_raw_data[[#This Row],[Date Actioned]]),MONTH(tbl_raw_data[[#This Row],[Date Actioned]]),DAY(tbl_raw_data[[#This Row],[Date Actioned]]))</f>
        <v>45138</v>
      </c>
      <c r="L2519" s="50" t="str">
        <f>UPPER(TEXT(tbl_raw_data[[#This Row],[updated_date]],"MMMM"))</f>
        <v>JULY</v>
      </c>
      <c r="M2519" s="50" t="str">
        <f>"WEEK "&amp; IF(ROUNDUP(DAY(tbl_raw_data[[#This Row],[updated_date]])/7,0)=5,4,ROUNDUP(DAY(tbl_raw_data[[#This Row],[updated_date]])/7,0))</f>
        <v>WEEK 4</v>
      </c>
      <c r="N2519" s="50" t="str">
        <f>UPPER(VLOOKUP(tbl_raw_data[[#This Row],[Analyst]],Settiings!$A$2:$B$16,2,0))</f>
        <v>SAM</v>
      </c>
      <c r="O2519" s="50" t="str">
        <f>TRIM(UPPER(tbl_raw_data[[#This Row],[Outcome]]))</f>
        <v>DECLINE</v>
      </c>
      <c r="P2519" s="50" t="str">
        <f>TRIM(UPPER(tbl_raw_data[[#This Row],[Queue Name]]))</f>
        <v>CONSUMER EXISTING</v>
      </c>
      <c r="Q2519" s="50" t="str">
        <f>IF(tbl_raw_data[[#This Row],[Time taken in min]]&lt;=Settiings!$D$2,"SLA_MET","SLA_NOT_MET")</f>
        <v>SLA_MET</v>
      </c>
      <c r="R2519" s="94"/>
    </row>
    <row r="2520" spans="1:18" x14ac:dyDescent="0.3">
      <c r="A2520" s="23" t="s">
        <v>936</v>
      </c>
      <c r="B2520" s="15">
        <v>45138.700312499997</v>
      </c>
      <c r="C2520" s="21">
        <v>45138.709166666667</v>
      </c>
      <c r="D2520" s="18" t="s">
        <v>13</v>
      </c>
      <c r="E2520" s="18" t="s">
        <v>9</v>
      </c>
      <c r="F2520" s="18" t="s">
        <v>70</v>
      </c>
      <c r="G2520" s="18" t="s">
        <v>17</v>
      </c>
      <c r="H2520" s="80"/>
      <c r="I2520" s="48">
        <f>tbl_raw_data[[#This Row],[Date Actioned]]-tbl_raw_data[[#This Row],[Date Tagged]]</f>
        <v>8.8541666700621136E-3</v>
      </c>
      <c r="J2520" s="46">
        <f>HOUR(tbl_raw_data[[#This Row],[Time_taken]])*60+MINUTE(tbl_raw_data[[#This Row],[Time_taken]])+SECOND(tbl_raw_data[[#This Row],[Time_taken]])/60</f>
        <v>12.75</v>
      </c>
      <c r="K2520" s="52">
        <f>DATE(YEAR(tbl_raw_data[[#This Row],[Date Actioned]]),MONTH(tbl_raw_data[[#This Row],[Date Actioned]]),DAY(tbl_raw_data[[#This Row],[Date Actioned]]))</f>
        <v>45138</v>
      </c>
      <c r="L2520" s="50" t="str">
        <f>UPPER(TEXT(tbl_raw_data[[#This Row],[updated_date]],"MMMM"))</f>
        <v>JULY</v>
      </c>
      <c r="M2520" s="50" t="str">
        <f>"WEEK "&amp; IF(ROUNDUP(DAY(tbl_raw_data[[#This Row],[updated_date]])/7,0)=5,4,ROUNDUP(DAY(tbl_raw_data[[#This Row],[updated_date]])/7,0))</f>
        <v>WEEK 4</v>
      </c>
      <c r="N2520" s="50" t="str">
        <f>UPPER(VLOOKUP(tbl_raw_data[[#This Row],[Analyst]],Settiings!$A$2:$B$16,2,0))</f>
        <v>ASIF</v>
      </c>
      <c r="O2520" s="50" t="str">
        <f>TRIM(UPPER(tbl_raw_data[[#This Row],[Outcome]]))</f>
        <v>APPROVE</v>
      </c>
      <c r="P2520" s="50" t="str">
        <f>TRIM(UPPER(tbl_raw_data[[#This Row],[Queue Name]]))</f>
        <v>CONSUMER EXISTING</v>
      </c>
      <c r="Q2520" s="50" t="str">
        <f>IF(tbl_raw_data[[#This Row],[Time taken in min]]&lt;=Settiings!$D$2,"SLA_MET","SLA_NOT_MET")</f>
        <v>SLA_MET</v>
      </c>
      <c r="R2520" s="94"/>
    </row>
    <row r="2521" spans="1:18" x14ac:dyDescent="0.3">
      <c r="A2521" s="14" t="s">
        <v>937</v>
      </c>
      <c r="B2521" s="9">
        <v>45138.70076388889</v>
      </c>
      <c r="C2521" s="22">
        <v>45138.706747685188</v>
      </c>
      <c r="D2521" s="12" t="s">
        <v>13</v>
      </c>
      <c r="E2521" s="12" t="s">
        <v>9</v>
      </c>
      <c r="F2521" s="12" t="s">
        <v>43</v>
      </c>
      <c r="G2521" s="12" t="s">
        <v>17</v>
      </c>
      <c r="H2521" s="81"/>
      <c r="I2521" s="48">
        <f>tbl_raw_data[[#This Row],[Date Actioned]]-tbl_raw_data[[#This Row],[Date Tagged]]</f>
        <v>5.9837962980964221E-3</v>
      </c>
      <c r="J2521" s="46">
        <f>HOUR(tbl_raw_data[[#This Row],[Time_taken]])*60+MINUTE(tbl_raw_data[[#This Row],[Time_taken]])+SECOND(tbl_raw_data[[#This Row],[Time_taken]])/60</f>
        <v>8.6166666666666671</v>
      </c>
      <c r="K2521" s="52">
        <f>DATE(YEAR(tbl_raw_data[[#This Row],[Date Actioned]]),MONTH(tbl_raw_data[[#This Row],[Date Actioned]]),DAY(tbl_raw_data[[#This Row],[Date Actioned]]))</f>
        <v>45138</v>
      </c>
      <c r="L2521" s="50" t="str">
        <f>UPPER(TEXT(tbl_raw_data[[#This Row],[updated_date]],"MMMM"))</f>
        <v>JULY</v>
      </c>
      <c r="M2521" s="50" t="str">
        <f>"WEEK "&amp; IF(ROUNDUP(DAY(tbl_raw_data[[#This Row],[updated_date]])/7,0)=5,4,ROUNDUP(DAY(tbl_raw_data[[#This Row],[updated_date]])/7,0))</f>
        <v>WEEK 4</v>
      </c>
      <c r="N2521" s="50" t="str">
        <f>UPPER(VLOOKUP(tbl_raw_data[[#This Row],[Analyst]],Settiings!$A$2:$B$16,2,0))</f>
        <v>MERCEDES</v>
      </c>
      <c r="O2521" s="50" t="str">
        <f>TRIM(UPPER(tbl_raw_data[[#This Row],[Outcome]]))</f>
        <v>APPROVE</v>
      </c>
      <c r="P2521" s="50" t="str">
        <f>TRIM(UPPER(tbl_raw_data[[#This Row],[Queue Name]]))</f>
        <v>CONSUMER EXISTING</v>
      </c>
      <c r="Q2521" s="50" t="str">
        <f>IF(tbl_raw_data[[#This Row],[Time taken in min]]&lt;=Settiings!$D$2,"SLA_MET","SLA_NOT_MET")</f>
        <v>SLA_MET</v>
      </c>
      <c r="R2521" s="94"/>
    </row>
    <row r="2522" spans="1:18" x14ac:dyDescent="0.3">
      <c r="A2522" s="20" t="s">
        <v>938</v>
      </c>
      <c r="B2522" s="15">
        <v>45138.701006944444</v>
      </c>
      <c r="C2522" s="21">
        <v>45138.706203703703</v>
      </c>
      <c r="D2522" s="18" t="s">
        <v>13</v>
      </c>
      <c r="E2522" s="18" t="s">
        <v>47</v>
      </c>
      <c r="F2522" s="18" t="s">
        <v>65</v>
      </c>
      <c r="G2522" s="18" t="s">
        <v>77</v>
      </c>
      <c r="H2522" s="80"/>
      <c r="I2522" s="48">
        <f>tbl_raw_data[[#This Row],[Date Actioned]]-tbl_raw_data[[#This Row],[Date Tagged]]</f>
        <v>5.1967592589790002E-3</v>
      </c>
      <c r="J2522" s="46">
        <f>HOUR(tbl_raw_data[[#This Row],[Time_taken]])*60+MINUTE(tbl_raw_data[[#This Row],[Time_taken]])+SECOND(tbl_raw_data[[#This Row],[Time_taken]])/60</f>
        <v>7.4833333333333334</v>
      </c>
      <c r="K2522" s="52">
        <f>DATE(YEAR(tbl_raw_data[[#This Row],[Date Actioned]]),MONTH(tbl_raw_data[[#This Row],[Date Actioned]]),DAY(tbl_raw_data[[#This Row],[Date Actioned]]))</f>
        <v>45138</v>
      </c>
      <c r="L2522" s="50" t="str">
        <f>UPPER(TEXT(tbl_raw_data[[#This Row],[updated_date]],"MMMM"))</f>
        <v>JULY</v>
      </c>
      <c r="M2522" s="50" t="str">
        <f>"WEEK "&amp; IF(ROUNDUP(DAY(tbl_raw_data[[#This Row],[updated_date]])/7,0)=5,4,ROUNDUP(DAY(tbl_raw_data[[#This Row],[updated_date]])/7,0))</f>
        <v>WEEK 4</v>
      </c>
      <c r="N2522" s="50" t="str">
        <f>UPPER(VLOOKUP(tbl_raw_data[[#This Row],[Analyst]],Settiings!$A$2:$B$16,2,0))</f>
        <v>SAM</v>
      </c>
      <c r="O2522" s="50" t="str">
        <f>TRIM(UPPER(tbl_raw_data[[#This Row],[Outcome]]))</f>
        <v>APPROVE</v>
      </c>
      <c r="P2522" s="50" t="str">
        <f>TRIM(UPPER(tbl_raw_data[[#This Row],[Queue Name]]))</f>
        <v>CONSUMER PRE BUREAU</v>
      </c>
      <c r="Q2522" s="50" t="str">
        <f>IF(tbl_raw_data[[#This Row],[Time taken in min]]&lt;=Settiings!$D$2,"SLA_MET","SLA_NOT_MET")</f>
        <v>SLA_MET</v>
      </c>
      <c r="R2522" s="94"/>
    </row>
    <row r="2523" spans="1:18" x14ac:dyDescent="0.3">
      <c r="A2523" s="23" t="s">
        <v>939</v>
      </c>
      <c r="B2523" s="9">
        <v>45138.701828703706</v>
      </c>
      <c r="C2523" s="24">
        <v>45138.720509259256</v>
      </c>
      <c r="D2523" s="25" t="s">
        <v>17</v>
      </c>
      <c r="E2523" s="12" t="s">
        <v>9</v>
      </c>
      <c r="F2523" s="25" t="s">
        <v>686</v>
      </c>
      <c r="G2523" s="13"/>
      <c r="H2523" s="78"/>
      <c r="I2523" s="48">
        <f>tbl_raw_data[[#This Row],[Date Actioned]]-tbl_raw_data[[#This Row],[Date Tagged]]</f>
        <v>1.8680555549508426E-2</v>
      </c>
      <c r="J2523" s="46">
        <f>HOUR(tbl_raw_data[[#This Row],[Time_taken]])*60+MINUTE(tbl_raw_data[[#This Row],[Time_taken]])+SECOND(tbl_raw_data[[#This Row],[Time_taken]])/60</f>
        <v>26.9</v>
      </c>
      <c r="K2523" s="52">
        <f>DATE(YEAR(tbl_raw_data[[#This Row],[Date Actioned]]),MONTH(tbl_raw_data[[#This Row],[Date Actioned]]),DAY(tbl_raw_data[[#This Row],[Date Actioned]]))</f>
        <v>45138</v>
      </c>
      <c r="L2523" s="50" t="str">
        <f>UPPER(TEXT(tbl_raw_data[[#This Row],[updated_date]],"MMMM"))</f>
        <v>JULY</v>
      </c>
      <c r="M2523" s="50" t="str">
        <f>"WEEK "&amp; IF(ROUNDUP(DAY(tbl_raw_data[[#This Row],[updated_date]])/7,0)=5,4,ROUNDUP(DAY(tbl_raw_data[[#This Row],[updated_date]])/7,0))</f>
        <v>WEEK 4</v>
      </c>
      <c r="N2523" s="50" t="str">
        <f>UPPER(VLOOKUP(tbl_raw_data[[#This Row],[Analyst]],Settiings!$A$2:$B$16,2,0))</f>
        <v>FARDIN</v>
      </c>
      <c r="O2523" s="50" t="str">
        <f>TRIM(UPPER(tbl_raw_data[[#This Row],[Outcome]]))</f>
        <v>APPROVE</v>
      </c>
      <c r="P2523" s="50" t="str">
        <f>TRIM(UPPER(tbl_raw_data[[#This Row],[Queue Name]]))</f>
        <v>CONSUMER EXISTING</v>
      </c>
      <c r="Q2523" s="50" t="str">
        <f>IF(tbl_raw_data[[#This Row],[Time taken in min]]&lt;=Settiings!$D$2,"SLA_MET","SLA_NOT_MET")</f>
        <v>SLA_NOT_MET</v>
      </c>
      <c r="R2523" s="94"/>
    </row>
    <row r="2524" spans="1:18" x14ac:dyDescent="0.3">
      <c r="A2524" s="14" t="s">
        <v>940</v>
      </c>
      <c r="B2524" s="15">
        <v>45138.704513888886</v>
      </c>
      <c r="C2524" s="21">
        <v>45138.708067129628</v>
      </c>
      <c r="D2524" s="18" t="s">
        <v>13</v>
      </c>
      <c r="E2524" s="18" t="s">
        <v>9</v>
      </c>
      <c r="F2524" s="18" t="s">
        <v>16</v>
      </c>
      <c r="G2524" s="18" t="s">
        <v>17</v>
      </c>
      <c r="H2524" s="80"/>
      <c r="I2524" s="48">
        <f>tbl_raw_data[[#This Row],[Date Actioned]]-tbl_raw_data[[#This Row],[Date Tagged]]</f>
        <v>3.5532407418941148E-3</v>
      </c>
      <c r="J2524" s="46">
        <f>HOUR(tbl_raw_data[[#This Row],[Time_taken]])*60+MINUTE(tbl_raw_data[[#This Row],[Time_taken]])+SECOND(tbl_raw_data[[#This Row],[Time_taken]])/60</f>
        <v>5.1166666666666663</v>
      </c>
      <c r="K2524" s="52">
        <f>DATE(YEAR(tbl_raw_data[[#This Row],[Date Actioned]]),MONTH(tbl_raw_data[[#This Row],[Date Actioned]]),DAY(tbl_raw_data[[#This Row],[Date Actioned]]))</f>
        <v>45138</v>
      </c>
      <c r="L2524" s="50" t="str">
        <f>UPPER(TEXT(tbl_raw_data[[#This Row],[updated_date]],"MMMM"))</f>
        <v>JULY</v>
      </c>
      <c r="M2524" s="50" t="str">
        <f>"WEEK "&amp; IF(ROUNDUP(DAY(tbl_raw_data[[#This Row],[updated_date]])/7,0)=5,4,ROUNDUP(DAY(tbl_raw_data[[#This Row],[updated_date]])/7,0))</f>
        <v>WEEK 4</v>
      </c>
      <c r="N2524" s="50" t="str">
        <f>UPPER(VLOOKUP(tbl_raw_data[[#This Row],[Analyst]],Settiings!$A$2:$B$16,2,0))</f>
        <v>CAMROOON</v>
      </c>
      <c r="O2524" s="50" t="str">
        <f>TRIM(UPPER(tbl_raw_data[[#This Row],[Outcome]]))</f>
        <v>APPROVE</v>
      </c>
      <c r="P2524" s="50" t="str">
        <f>TRIM(UPPER(tbl_raw_data[[#This Row],[Queue Name]]))</f>
        <v>CONSUMER EXISTING</v>
      </c>
      <c r="Q2524" s="50" t="str">
        <f>IF(tbl_raw_data[[#This Row],[Time taken in min]]&lt;=Settiings!$D$2,"SLA_MET","SLA_NOT_MET")</f>
        <v>SLA_MET</v>
      </c>
      <c r="R2524" s="94"/>
    </row>
    <row r="2525" spans="1:18" x14ac:dyDescent="0.3">
      <c r="A2525" s="20" t="s">
        <v>941</v>
      </c>
      <c r="B2525" s="9">
        <v>45138.705590277779</v>
      </c>
      <c r="C2525" s="22">
        <v>45138.716296296298</v>
      </c>
      <c r="D2525" s="12" t="s">
        <v>13</v>
      </c>
      <c r="E2525" s="12" t="s">
        <v>19</v>
      </c>
      <c r="F2525" s="12" t="s">
        <v>65</v>
      </c>
      <c r="G2525" s="12" t="s">
        <v>17</v>
      </c>
      <c r="H2525" s="81"/>
      <c r="I2525" s="48">
        <f>tbl_raw_data[[#This Row],[Date Actioned]]-tbl_raw_data[[#This Row],[Date Tagged]]</f>
        <v>1.0706018518249039E-2</v>
      </c>
      <c r="J2525" s="46">
        <f>HOUR(tbl_raw_data[[#This Row],[Time_taken]])*60+MINUTE(tbl_raw_data[[#This Row],[Time_taken]])+SECOND(tbl_raw_data[[#This Row],[Time_taken]])/60</f>
        <v>15.416666666666666</v>
      </c>
      <c r="K2525" s="52">
        <f>DATE(YEAR(tbl_raw_data[[#This Row],[Date Actioned]]),MONTH(tbl_raw_data[[#This Row],[Date Actioned]]),DAY(tbl_raw_data[[#This Row],[Date Actioned]]))</f>
        <v>45138</v>
      </c>
      <c r="L2525" s="50" t="str">
        <f>UPPER(TEXT(tbl_raw_data[[#This Row],[updated_date]],"MMMM"))</f>
        <v>JULY</v>
      </c>
      <c r="M2525" s="50" t="str">
        <f>"WEEK "&amp; IF(ROUNDUP(DAY(tbl_raw_data[[#This Row],[updated_date]])/7,0)=5,4,ROUNDUP(DAY(tbl_raw_data[[#This Row],[updated_date]])/7,0))</f>
        <v>WEEK 4</v>
      </c>
      <c r="N2525" s="50" t="str">
        <f>UPPER(VLOOKUP(tbl_raw_data[[#This Row],[Analyst]],Settiings!$A$2:$B$16,2,0))</f>
        <v>SAM</v>
      </c>
      <c r="O2525" s="50" t="str">
        <f>TRIM(UPPER(tbl_raw_data[[#This Row],[Outcome]]))</f>
        <v>APPROVE</v>
      </c>
      <c r="P2525" s="50" t="str">
        <f>TRIM(UPPER(tbl_raw_data[[#This Row],[Queue Name]]))</f>
        <v>CONSUMER POST BUREAU</v>
      </c>
      <c r="Q2525" s="50" t="str">
        <f>IF(tbl_raw_data[[#This Row],[Time taken in min]]&lt;=Settiings!$D$2,"SLA_MET","SLA_NOT_MET")</f>
        <v>SLA_MET</v>
      </c>
      <c r="R2525" s="94"/>
    </row>
    <row r="2526" spans="1:18" x14ac:dyDescent="0.3">
      <c r="A2526" s="23" t="s">
        <v>942</v>
      </c>
      <c r="B2526" s="15">
        <v>45138.706030092595</v>
      </c>
      <c r="C2526" s="21">
        <v>45138.712650462963</v>
      </c>
      <c r="D2526" s="18" t="s">
        <v>13</v>
      </c>
      <c r="E2526" s="18" t="s">
        <v>9</v>
      </c>
      <c r="F2526" s="18" t="s">
        <v>76</v>
      </c>
      <c r="G2526" s="18" t="s">
        <v>128</v>
      </c>
      <c r="H2526" s="80"/>
      <c r="I2526" s="48">
        <f>tbl_raw_data[[#This Row],[Date Actioned]]-tbl_raw_data[[#This Row],[Date Tagged]]</f>
        <v>6.6203703681821935E-3</v>
      </c>
      <c r="J2526" s="46">
        <f>HOUR(tbl_raw_data[[#This Row],[Time_taken]])*60+MINUTE(tbl_raw_data[[#This Row],[Time_taken]])+SECOND(tbl_raw_data[[#This Row],[Time_taken]])/60</f>
        <v>9.5333333333333332</v>
      </c>
      <c r="K2526" s="52">
        <f>DATE(YEAR(tbl_raw_data[[#This Row],[Date Actioned]]),MONTH(tbl_raw_data[[#This Row],[Date Actioned]]),DAY(tbl_raw_data[[#This Row],[Date Actioned]]))</f>
        <v>45138</v>
      </c>
      <c r="L2526" s="50" t="str">
        <f>UPPER(TEXT(tbl_raw_data[[#This Row],[updated_date]],"MMMM"))</f>
        <v>JULY</v>
      </c>
      <c r="M2526" s="50" t="str">
        <f>"WEEK "&amp; IF(ROUNDUP(DAY(tbl_raw_data[[#This Row],[updated_date]])/7,0)=5,4,ROUNDUP(DAY(tbl_raw_data[[#This Row],[updated_date]])/7,0))</f>
        <v>WEEK 4</v>
      </c>
      <c r="N2526" s="50" t="str">
        <f>UPPER(VLOOKUP(tbl_raw_data[[#This Row],[Analyst]],Settiings!$A$2:$B$16,2,0))</f>
        <v>ROHAN</v>
      </c>
      <c r="O2526" s="50" t="str">
        <f>TRIM(UPPER(tbl_raw_data[[#This Row],[Outcome]]))</f>
        <v>APPROVE</v>
      </c>
      <c r="P2526" s="50" t="str">
        <f>TRIM(UPPER(tbl_raw_data[[#This Row],[Queue Name]]))</f>
        <v>CONSUMER EXISTING</v>
      </c>
      <c r="Q2526" s="50" t="str">
        <f>IF(tbl_raw_data[[#This Row],[Time taken in min]]&lt;=Settiings!$D$2,"SLA_MET","SLA_NOT_MET")</f>
        <v>SLA_MET</v>
      </c>
      <c r="R2526" s="94"/>
    </row>
    <row r="2527" spans="1:18" x14ac:dyDescent="0.3">
      <c r="A2527" s="14" t="s">
        <v>945</v>
      </c>
      <c r="B2527" s="9">
        <v>45138.708668981482</v>
      </c>
      <c r="C2527" s="22">
        <v>45138.717499999999</v>
      </c>
      <c r="D2527" s="12" t="s">
        <v>13</v>
      </c>
      <c r="E2527" s="12" t="s">
        <v>9</v>
      </c>
      <c r="F2527" s="12" t="s">
        <v>16</v>
      </c>
      <c r="G2527" s="12" t="s">
        <v>946</v>
      </c>
      <c r="H2527" s="81"/>
      <c r="I2527" s="48">
        <f>tbl_raw_data[[#This Row],[Date Actioned]]-tbl_raw_data[[#This Row],[Date Tagged]]</f>
        <v>8.8310185165028088E-3</v>
      </c>
      <c r="J2527" s="46">
        <f>HOUR(tbl_raw_data[[#This Row],[Time_taken]])*60+MINUTE(tbl_raw_data[[#This Row],[Time_taken]])+SECOND(tbl_raw_data[[#This Row],[Time_taken]])/60</f>
        <v>12.716666666666667</v>
      </c>
      <c r="K2527" s="52">
        <f>DATE(YEAR(tbl_raw_data[[#This Row],[Date Actioned]]),MONTH(tbl_raw_data[[#This Row],[Date Actioned]]),DAY(tbl_raw_data[[#This Row],[Date Actioned]]))</f>
        <v>45138</v>
      </c>
      <c r="L2527" s="50" t="str">
        <f>UPPER(TEXT(tbl_raw_data[[#This Row],[updated_date]],"MMMM"))</f>
        <v>JULY</v>
      </c>
      <c r="M2527" s="50" t="str">
        <f>"WEEK "&amp; IF(ROUNDUP(DAY(tbl_raw_data[[#This Row],[updated_date]])/7,0)=5,4,ROUNDUP(DAY(tbl_raw_data[[#This Row],[updated_date]])/7,0))</f>
        <v>WEEK 4</v>
      </c>
      <c r="N2527" s="50" t="str">
        <f>UPPER(VLOOKUP(tbl_raw_data[[#This Row],[Analyst]],Settiings!$A$2:$B$16,2,0))</f>
        <v>CAMROOON</v>
      </c>
      <c r="O2527" s="50" t="str">
        <f>TRIM(UPPER(tbl_raw_data[[#This Row],[Outcome]]))</f>
        <v>APPROVE</v>
      </c>
      <c r="P2527" s="50" t="str">
        <f>TRIM(UPPER(tbl_raw_data[[#This Row],[Queue Name]]))</f>
        <v>CONSUMER EXISTING</v>
      </c>
      <c r="Q2527" s="50" t="str">
        <f>IF(tbl_raw_data[[#This Row],[Time taken in min]]&lt;=Settiings!$D$2,"SLA_MET","SLA_NOT_MET")</f>
        <v>SLA_MET</v>
      </c>
      <c r="R2527" s="94"/>
    </row>
    <row r="2528" spans="1:18" x14ac:dyDescent="0.3">
      <c r="A2528" s="20" t="s">
        <v>947</v>
      </c>
      <c r="B2528" s="9">
        <v>45138.709513888891</v>
      </c>
      <c r="C2528" s="22">
        <v>45138.715601851851</v>
      </c>
      <c r="D2528" s="12" t="s">
        <v>27</v>
      </c>
      <c r="E2528" s="12" t="s">
        <v>47</v>
      </c>
      <c r="F2528" s="12" t="s">
        <v>70</v>
      </c>
      <c r="G2528" s="12" t="s">
        <v>948</v>
      </c>
      <c r="H2528" s="81"/>
      <c r="I2528" s="48">
        <f>tbl_raw_data[[#This Row],[Date Actioned]]-tbl_raw_data[[#This Row],[Date Tagged]]</f>
        <v>6.0879629600094631E-3</v>
      </c>
      <c r="J2528" s="46">
        <f>HOUR(tbl_raw_data[[#This Row],[Time_taken]])*60+MINUTE(tbl_raw_data[[#This Row],[Time_taken]])+SECOND(tbl_raw_data[[#This Row],[Time_taken]])/60</f>
        <v>8.7666666666666675</v>
      </c>
      <c r="K2528" s="52">
        <f>DATE(YEAR(tbl_raw_data[[#This Row],[Date Actioned]]),MONTH(tbl_raw_data[[#This Row],[Date Actioned]]),DAY(tbl_raw_data[[#This Row],[Date Actioned]]))</f>
        <v>45138</v>
      </c>
      <c r="L2528" s="50" t="str">
        <f>UPPER(TEXT(tbl_raw_data[[#This Row],[updated_date]],"MMMM"))</f>
        <v>JULY</v>
      </c>
      <c r="M2528" s="50" t="str">
        <f>"WEEK "&amp; IF(ROUNDUP(DAY(tbl_raw_data[[#This Row],[updated_date]])/7,0)=5,4,ROUNDUP(DAY(tbl_raw_data[[#This Row],[updated_date]])/7,0))</f>
        <v>WEEK 4</v>
      </c>
      <c r="N2528" s="50" t="str">
        <f>UPPER(VLOOKUP(tbl_raw_data[[#This Row],[Analyst]],Settiings!$A$2:$B$16,2,0))</f>
        <v>ASIF</v>
      </c>
      <c r="O2528" s="50" t="str">
        <f>TRIM(UPPER(tbl_raw_data[[#This Row],[Outcome]]))</f>
        <v>DECLINE</v>
      </c>
      <c r="P2528" s="50" t="str">
        <f>TRIM(UPPER(tbl_raw_data[[#This Row],[Queue Name]]))</f>
        <v>CONSUMER PRE BUREAU</v>
      </c>
      <c r="Q2528" s="50" t="str">
        <f>IF(tbl_raw_data[[#This Row],[Time taken in min]]&lt;=Settiings!$D$2,"SLA_MET","SLA_NOT_MET")</f>
        <v>SLA_MET</v>
      </c>
      <c r="R2528" s="94"/>
    </row>
    <row r="2529" spans="1:18" x14ac:dyDescent="0.3">
      <c r="A2529" s="20" t="s">
        <v>949</v>
      </c>
      <c r="B2529" s="15">
        <v>45138.710636574076</v>
      </c>
      <c r="C2529" s="16">
        <v>45138.728622685187</v>
      </c>
      <c r="D2529" s="17" t="s">
        <v>17</v>
      </c>
      <c r="E2529" s="18" t="s">
        <v>19</v>
      </c>
      <c r="F2529" s="17" t="s">
        <v>24</v>
      </c>
      <c r="G2529" s="19"/>
      <c r="H2529" s="79"/>
      <c r="I2529" s="48">
        <f>tbl_raw_data[[#This Row],[Date Actioned]]-tbl_raw_data[[#This Row],[Date Tagged]]</f>
        <v>1.7986111110076308E-2</v>
      </c>
      <c r="J2529" s="46">
        <f>HOUR(tbl_raw_data[[#This Row],[Time_taken]])*60+MINUTE(tbl_raw_data[[#This Row],[Time_taken]])+SECOND(tbl_raw_data[[#This Row],[Time_taken]])/60</f>
        <v>25.9</v>
      </c>
      <c r="K2529" s="52">
        <f>DATE(YEAR(tbl_raw_data[[#This Row],[Date Actioned]]),MONTH(tbl_raw_data[[#This Row],[Date Actioned]]),DAY(tbl_raw_data[[#This Row],[Date Actioned]]))</f>
        <v>45138</v>
      </c>
      <c r="L2529" s="50" t="str">
        <f>UPPER(TEXT(tbl_raw_data[[#This Row],[updated_date]],"MMMM"))</f>
        <v>JULY</v>
      </c>
      <c r="M2529" s="50" t="str">
        <f>"WEEK "&amp; IF(ROUNDUP(DAY(tbl_raw_data[[#This Row],[updated_date]])/7,0)=5,4,ROUNDUP(DAY(tbl_raw_data[[#This Row],[updated_date]])/7,0))</f>
        <v>WEEK 4</v>
      </c>
      <c r="N2529" s="50" t="str">
        <f>UPPER(VLOOKUP(tbl_raw_data[[#This Row],[Analyst]],Settiings!$A$2:$B$16,2,0))</f>
        <v>QUADIR</v>
      </c>
      <c r="O2529" s="50" t="str">
        <f>TRIM(UPPER(tbl_raw_data[[#This Row],[Outcome]]))</f>
        <v>APPROVE</v>
      </c>
      <c r="P2529" s="50" t="str">
        <f>TRIM(UPPER(tbl_raw_data[[#This Row],[Queue Name]]))</f>
        <v>CONSUMER POST BUREAU</v>
      </c>
      <c r="Q2529" s="50" t="str">
        <f>IF(tbl_raw_data[[#This Row],[Time taken in min]]&lt;=Settiings!$D$2,"SLA_MET","SLA_NOT_MET")</f>
        <v>SLA_NOT_MET</v>
      </c>
      <c r="R2529" s="94"/>
    </row>
    <row r="2530" spans="1:18" x14ac:dyDescent="0.3">
      <c r="A2530" s="23" t="s">
        <v>952</v>
      </c>
      <c r="B2530" s="15">
        <v>45138.712766203702</v>
      </c>
      <c r="C2530" s="21">
        <v>45138.717476851853</v>
      </c>
      <c r="D2530" s="18" t="s">
        <v>27</v>
      </c>
      <c r="E2530" s="18" t="s">
        <v>47</v>
      </c>
      <c r="F2530" s="18" t="s">
        <v>43</v>
      </c>
      <c r="G2530" s="18" t="s">
        <v>71</v>
      </c>
      <c r="H2530" s="80"/>
      <c r="I2530" s="48">
        <f>tbl_raw_data[[#This Row],[Date Actioned]]-tbl_raw_data[[#This Row],[Date Tagged]]</f>
        <v>4.7106481506489217E-3</v>
      </c>
      <c r="J2530" s="46">
        <f>HOUR(tbl_raw_data[[#This Row],[Time_taken]])*60+MINUTE(tbl_raw_data[[#This Row],[Time_taken]])+SECOND(tbl_raw_data[[#This Row],[Time_taken]])/60</f>
        <v>6.7833333333333332</v>
      </c>
      <c r="K2530" s="52">
        <f>DATE(YEAR(tbl_raw_data[[#This Row],[Date Actioned]]),MONTH(tbl_raw_data[[#This Row],[Date Actioned]]),DAY(tbl_raw_data[[#This Row],[Date Actioned]]))</f>
        <v>45138</v>
      </c>
      <c r="L2530" s="50" t="str">
        <f>UPPER(TEXT(tbl_raw_data[[#This Row],[updated_date]],"MMMM"))</f>
        <v>JULY</v>
      </c>
      <c r="M2530" s="50" t="str">
        <f>"WEEK "&amp; IF(ROUNDUP(DAY(tbl_raw_data[[#This Row],[updated_date]])/7,0)=5,4,ROUNDUP(DAY(tbl_raw_data[[#This Row],[updated_date]])/7,0))</f>
        <v>WEEK 4</v>
      </c>
      <c r="N2530" s="50" t="str">
        <f>UPPER(VLOOKUP(tbl_raw_data[[#This Row],[Analyst]],Settiings!$A$2:$B$16,2,0))</f>
        <v>MERCEDES</v>
      </c>
      <c r="O2530" s="50" t="str">
        <f>TRIM(UPPER(tbl_raw_data[[#This Row],[Outcome]]))</f>
        <v>DECLINE</v>
      </c>
      <c r="P2530" s="50" t="str">
        <f>TRIM(UPPER(tbl_raw_data[[#This Row],[Queue Name]]))</f>
        <v>CONSUMER PRE BUREAU</v>
      </c>
      <c r="Q2530" s="50" t="str">
        <f>IF(tbl_raw_data[[#This Row],[Time taken in min]]&lt;=Settiings!$D$2,"SLA_MET","SLA_NOT_MET")</f>
        <v>SLA_MET</v>
      </c>
      <c r="R2530" s="94"/>
    </row>
    <row r="2531" spans="1:18" x14ac:dyDescent="0.3">
      <c r="A2531" s="14" t="s">
        <v>953</v>
      </c>
      <c r="B2531" s="9">
        <v>45138.712951388887</v>
      </c>
      <c r="C2531" s="22">
        <v>45138.719421296293</v>
      </c>
      <c r="D2531" s="12" t="s">
        <v>27</v>
      </c>
      <c r="E2531" s="12" t="s">
        <v>19</v>
      </c>
      <c r="F2531" s="12" t="s">
        <v>70</v>
      </c>
      <c r="G2531" s="12" t="s">
        <v>954</v>
      </c>
      <c r="H2531" s="81"/>
      <c r="I2531" s="48">
        <f>tbl_raw_data[[#This Row],[Date Actioned]]-tbl_raw_data[[#This Row],[Date Tagged]]</f>
        <v>6.4699074064265005E-3</v>
      </c>
      <c r="J2531" s="46">
        <f>HOUR(tbl_raw_data[[#This Row],[Time_taken]])*60+MINUTE(tbl_raw_data[[#This Row],[Time_taken]])+SECOND(tbl_raw_data[[#This Row],[Time_taken]])/60</f>
        <v>9.3166666666666664</v>
      </c>
      <c r="K2531" s="52">
        <f>DATE(YEAR(tbl_raw_data[[#This Row],[Date Actioned]]),MONTH(tbl_raw_data[[#This Row],[Date Actioned]]),DAY(tbl_raw_data[[#This Row],[Date Actioned]]))</f>
        <v>45138</v>
      </c>
      <c r="L2531" s="50" t="str">
        <f>UPPER(TEXT(tbl_raw_data[[#This Row],[updated_date]],"MMMM"))</f>
        <v>JULY</v>
      </c>
      <c r="M2531" s="50" t="str">
        <f>"WEEK "&amp; IF(ROUNDUP(DAY(tbl_raw_data[[#This Row],[updated_date]])/7,0)=5,4,ROUNDUP(DAY(tbl_raw_data[[#This Row],[updated_date]])/7,0))</f>
        <v>WEEK 4</v>
      </c>
      <c r="N2531" s="50" t="str">
        <f>UPPER(VLOOKUP(tbl_raw_data[[#This Row],[Analyst]],Settiings!$A$2:$B$16,2,0))</f>
        <v>ASIF</v>
      </c>
      <c r="O2531" s="50" t="str">
        <f>TRIM(UPPER(tbl_raw_data[[#This Row],[Outcome]]))</f>
        <v>DECLINE</v>
      </c>
      <c r="P2531" s="50" t="str">
        <f>TRIM(UPPER(tbl_raw_data[[#This Row],[Queue Name]]))</f>
        <v>CONSUMER POST BUREAU</v>
      </c>
      <c r="Q2531" s="50" t="str">
        <f>IF(tbl_raw_data[[#This Row],[Time taken in min]]&lt;=Settiings!$D$2,"SLA_MET","SLA_NOT_MET")</f>
        <v>SLA_MET</v>
      </c>
      <c r="R2531" s="94"/>
    </row>
    <row r="2532" spans="1:18" x14ac:dyDescent="0.3">
      <c r="A2532" s="23" t="s">
        <v>957</v>
      </c>
      <c r="B2532" s="9">
        <v>45138.719456018516</v>
      </c>
      <c r="C2532" s="22">
        <v>45138.724317129629</v>
      </c>
      <c r="D2532" s="12" t="s">
        <v>13</v>
      </c>
      <c r="E2532" s="12" t="s">
        <v>47</v>
      </c>
      <c r="F2532" s="12" t="s">
        <v>65</v>
      </c>
      <c r="G2532" s="12" t="s">
        <v>77</v>
      </c>
      <c r="H2532" s="81"/>
      <c r="I2532" s="48">
        <f>tbl_raw_data[[#This Row],[Date Actioned]]-tbl_raw_data[[#This Row],[Date Tagged]]</f>
        <v>4.8611111124046147E-3</v>
      </c>
      <c r="J2532" s="46">
        <f>HOUR(tbl_raw_data[[#This Row],[Time_taken]])*60+MINUTE(tbl_raw_data[[#This Row],[Time_taken]])+SECOND(tbl_raw_data[[#This Row],[Time_taken]])/60</f>
        <v>7</v>
      </c>
      <c r="K2532" s="52">
        <f>DATE(YEAR(tbl_raw_data[[#This Row],[Date Actioned]]),MONTH(tbl_raw_data[[#This Row],[Date Actioned]]),DAY(tbl_raw_data[[#This Row],[Date Actioned]]))</f>
        <v>45138</v>
      </c>
      <c r="L2532" s="50" t="str">
        <f>UPPER(TEXT(tbl_raw_data[[#This Row],[updated_date]],"MMMM"))</f>
        <v>JULY</v>
      </c>
      <c r="M2532" s="50" t="str">
        <f>"WEEK "&amp; IF(ROUNDUP(DAY(tbl_raw_data[[#This Row],[updated_date]])/7,0)=5,4,ROUNDUP(DAY(tbl_raw_data[[#This Row],[updated_date]])/7,0))</f>
        <v>WEEK 4</v>
      </c>
      <c r="N2532" s="50" t="str">
        <f>UPPER(VLOOKUP(tbl_raw_data[[#This Row],[Analyst]],Settiings!$A$2:$B$16,2,0))</f>
        <v>SAM</v>
      </c>
      <c r="O2532" s="50" t="str">
        <f>TRIM(UPPER(tbl_raw_data[[#This Row],[Outcome]]))</f>
        <v>APPROVE</v>
      </c>
      <c r="P2532" s="50" t="str">
        <f>TRIM(UPPER(tbl_raw_data[[#This Row],[Queue Name]]))</f>
        <v>CONSUMER PRE BUREAU</v>
      </c>
      <c r="Q2532" s="50" t="str">
        <f>IF(tbl_raw_data[[#This Row],[Time taken in min]]&lt;=Settiings!$D$2,"SLA_MET","SLA_NOT_MET")</f>
        <v>SLA_MET</v>
      </c>
      <c r="R2532" s="94"/>
    </row>
    <row r="2533" spans="1:18" x14ac:dyDescent="0.3">
      <c r="A2533" s="14" t="s">
        <v>958</v>
      </c>
      <c r="B2533" s="15">
        <v>45138.720300925925</v>
      </c>
      <c r="C2533" s="21">
        <v>45138.724166666667</v>
      </c>
      <c r="D2533" s="18" t="s">
        <v>13</v>
      </c>
      <c r="E2533" s="18" t="s">
        <v>9</v>
      </c>
      <c r="F2533" s="18" t="s">
        <v>16</v>
      </c>
      <c r="G2533" s="18" t="s">
        <v>17</v>
      </c>
      <c r="H2533" s="80"/>
      <c r="I2533" s="48">
        <f>tbl_raw_data[[#This Row],[Date Actioned]]-tbl_raw_data[[#This Row],[Date Tagged]]</f>
        <v>3.8657407421851531E-3</v>
      </c>
      <c r="J2533" s="46">
        <f>HOUR(tbl_raw_data[[#This Row],[Time_taken]])*60+MINUTE(tbl_raw_data[[#This Row],[Time_taken]])+SECOND(tbl_raw_data[[#This Row],[Time_taken]])/60</f>
        <v>5.5666666666666664</v>
      </c>
      <c r="K2533" s="52">
        <f>DATE(YEAR(tbl_raw_data[[#This Row],[Date Actioned]]),MONTH(tbl_raw_data[[#This Row],[Date Actioned]]),DAY(tbl_raw_data[[#This Row],[Date Actioned]]))</f>
        <v>45138</v>
      </c>
      <c r="L2533" s="50" t="str">
        <f>UPPER(TEXT(tbl_raw_data[[#This Row],[updated_date]],"MMMM"))</f>
        <v>JULY</v>
      </c>
      <c r="M2533" s="50" t="str">
        <f>"WEEK "&amp; IF(ROUNDUP(DAY(tbl_raw_data[[#This Row],[updated_date]])/7,0)=5,4,ROUNDUP(DAY(tbl_raw_data[[#This Row],[updated_date]])/7,0))</f>
        <v>WEEK 4</v>
      </c>
      <c r="N2533" s="50" t="str">
        <f>UPPER(VLOOKUP(tbl_raw_data[[#This Row],[Analyst]],Settiings!$A$2:$B$16,2,0))</f>
        <v>CAMROOON</v>
      </c>
      <c r="O2533" s="50" t="str">
        <f>TRIM(UPPER(tbl_raw_data[[#This Row],[Outcome]]))</f>
        <v>APPROVE</v>
      </c>
      <c r="P2533" s="50" t="str">
        <f>TRIM(UPPER(tbl_raw_data[[#This Row],[Queue Name]]))</f>
        <v>CONSUMER EXISTING</v>
      </c>
      <c r="Q2533" s="50" t="str">
        <f>IF(tbl_raw_data[[#This Row],[Time taken in min]]&lt;=Settiings!$D$2,"SLA_MET","SLA_NOT_MET")</f>
        <v>SLA_MET</v>
      </c>
      <c r="R2533" s="94"/>
    </row>
    <row r="2534" spans="1:18" x14ac:dyDescent="0.3">
      <c r="A2534" s="20" t="s">
        <v>959</v>
      </c>
      <c r="B2534" s="9">
        <v>45138.721180555556</v>
      </c>
      <c r="C2534" s="24">
        <v>45138.737581018519</v>
      </c>
      <c r="D2534" s="25" t="s">
        <v>17</v>
      </c>
      <c r="E2534" s="12" t="s">
        <v>19</v>
      </c>
      <c r="F2534" s="25" t="s">
        <v>24</v>
      </c>
      <c r="G2534" s="13"/>
      <c r="H2534" s="78"/>
      <c r="I2534" s="48">
        <f>tbl_raw_data[[#This Row],[Date Actioned]]-tbl_raw_data[[#This Row],[Date Tagged]]</f>
        <v>1.640046296233777E-2</v>
      </c>
      <c r="J2534" s="46">
        <f>HOUR(tbl_raw_data[[#This Row],[Time_taken]])*60+MINUTE(tbl_raw_data[[#This Row],[Time_taken]])+SECOND(tbl_raw_data[[#This Row],[Time_taken]])/60</f>
        <v>23.616666666666667</v>
      </c>
      <c r="K2534" s="52">
        <f>DATE(YEAR(tbl_raw_data[[#This Row],[Date Actioned]]),MONTH(tbl_raw_data[[#This Row],[Date Actioned]]),DAY(tbl_raw_data[[#This Row],[Date Actioned]]))</f>
        <v>45138</v>
      </c>
      <c r="L2534" s="50" t="str">
        <f>UPPER(TEXT(tbl_raw_data[[#This Row],[updated_date]],"MMMM"))</f>
        <v>JULY</v>
      </c>
      <c r="M2534" s="50" t="str">
        <f>"WEEK "&amp; IF(ROUNDUP(DAY(tbl_raw_data[[#This Row],[updated_date]])/7,0)=5,4,ROUNDUP(DAY(tbl_raw_data[[#This Row],[updated_date]])/7,0))</f>
        <v>WEEK 4</v>
      </c>
      <c r="N2534" s="50" t="str">
        <f>UPPER(VLOOKUP(tbl_raw_data[[#This Row],[Analyst]],Settiings!$A$2:$B$16,2,0))</f>
        <v>QUADIR</v>
      </c>
      <c r="O2534" s="50" t="str">
        <f>TRIM(UPPER(tbl_raw_data[[#This Row],[Outcome]]))</f>
        <v>APPROVE</v>
      </c>
      <c r="P2534" s="50" t="str">
        <f>TRIM(UPPER(tbl_raw_data[[#This Row],[Queue Name]]))</f>
        <v>CONSUMER POST BUREAU</v>
      </c>
      <c r="Q2534" s="50" t="str">
        <f>IF(tbl_raw_data[[#This Row],[Time taken in min]]&lt;=Settiings!$D$2,"SLA_MET","SLA_NOT_MET")</f>
        <v>SLA_NOT_MET</v>
      </c>
      <c r="R2534" s="94"/>
    </row>
    <row r="2535" spans="1:18" x14ac:dyDescent="0.3">
      <c r="A2535" s="23" t="s">
        <v>960</v>
      </c>
      <c r="B2535" s="15">
        <v>45138.721585648149</v>
      </c>
      <c r="C2535" s="21">
        <v>45138.726481481484</v>
      </c>
      <c r="D2535" s="18" t="s">
        <v>13</v>
      </c>
      <c r="E2535" s="18" t="s">
        <v>47</v>
      </c>
      <c r="F2535" s="18" t="s">
        <v>70</v>
      </c>
      <c r="G2535" s="18" t="s">
        <v>77</v>
      </c>
      <c r="H2535" s="80"/>
      <c r="I2535" s="48">
        <f>tbl_raw_data[[#This Row],[Date Actioned]]-tbl_raw_data[[#This Row],[Date Tagged]]</f>
        <v>4.8958333354676142E-3</v>
      </c>
      <c r="J2535" s="46">
        <f>HOUR(tbl_raw_data[[#This Row],[Time_taken]])*60+MINUTE(tbl_raw_data[[#This Row],[Time_taken]])+SECOND(tbl_raw_data[[#This Row],[Time_taken]])/60</f>
        <v>7.05</v>
      </c>
      <c r="K2535" s="52">
        <f>DATE(YEAR(tbl_raw_data[[#This Row],[Date Actioned]]),MONTH(tbl_raw_data[[#This Row],[Date Actioned]]),DAY(tbl_raw_data[[#This Row],[Date Actioned]]))</f>
        <v>45138</v>
      </c>
      <c r="L2535" s="50" t="str">
        <f>UPPER(TEXT(tbl_raw_data[[#This Row],[updated_date]],"MMMM"))</f>
        <v>JULY</v>
      </c>
      <c r="M2535" s="50" t="str">
        <f>"WEEK "&amp; IF(ROUNDUP(DAY(tbl_raw_data[[#This Row],[updated_date]])/7,0)=5,4,ROUNDUP(DAY(tbl_raw_data[[#This Row],[updated_date]])/7,0))</f>
        <v>WEEK 4</v>
      </c>
      <c r="N2535" s="50" t="str">
        <f>UPPER(VLOOKUP(tbl_raw_data[[#This Row],[Analyst]],Settiings!$A$2:$B$16,2,0))</f>
        <v>ASIF</v>
      </c>
      <c r="O2535" s="50" t="str">
        <f>TRIM(UPPER(tbl_raw_data[[#This Row],[Outcome]]))</f>
        <v>APPROVE</v>
      </c>
      <c r="P2535" s="50" t="str">
        <f>TRIM(UPPER(tbl_raw_data[[#This Row],[Queue Name]]))</f>
        <v>CONSUMER PRE BUREAU</v>
      </c>
      <c r="Q2535" s="50" t="str">
        <f>IF(tbl_raw_data[[#This Row],[Time taken in min]]&lt;=Settiings!$D$2,"SLA_MET","SLA_NOT_MET")</f>
        <v>SLA_MET</v>
      </c>
      <c r="R2535" s="94"/>
    </row>
    <row r="2536" spans="1:18" x14ac:dyDescent="0.3">
      <c r="A2536" s="14" t="s">
        <v>961</v>
      </c>
      <c r="B2536" s="9">
        <v>45138.72184027778</v>
      </c>
      <c r="C2536" s="22">
        <v>45138.730138888888</v>
      </c>
      <c r="D2536" s="12" t="s">
        <v>13</v>
      </c>
      <c r="E2536" s="12" t="s">
        <v>19</v>
      </c>
      <c r="F2536" s="12" t="s">
        <v>16</v>
      </c>
      <c r="G2536" s="12" t="s">
        <v>17</v>
      </c>
      <c r="H2536" s="81"/>
      <c r="I2536" s="48">
        <f>tbl_raw_data[[#This Row],[Date Actioned]]-tbl_raw_data[[#This Row],[Date Tagged]]</f>
        <v>8.2986111083300784E-3</v>
      </c>
      <c r="J2536" s="46">
        <f>HOUR(tbl_raw_data[[#This Row],[Time_taken]])*60+MINUTE(tbl_raw_data[[#This Row],[Time_taken]])+SECOND(tbl_raw_data[[#This Row],[Time_taken]])/60</f>
        <v>11.95</v>
      </c>
      <c r="K2536" s="52">
        <f>DATE(YEAR(tbl_raw_data[[#This Row],[Date Actioned]]),MONTH(tbl_raw_data[[#This Row],[Date Actioned]]),DAY(tbl_raw_data[[#This Row],[Date Actioned]]))</f>
        <v>45138</v>
      </c>
      <c r="L2536" s="50" t="str">
        <f>UPPER(TEXT(tbl_raw_data[[#This Row],[updated_date]],"MMMM"))</f>
        <v>JULY</v>
      </c>
      <c r="M2536" s="50" t="str">
        <f>"WEEK "&amp; IF(ROUNDUP(DAY(tbl_raw_data[[#This Row],[updated_date]])/7,0)=5,4,ROUNDUP(DAY(tbl_raw_data[[#This Row],[updated_date]])/7,0))</f>
        <v>WEEK 4</v>
      </c>
      <c r="N2536" s="50" t="str">
        <f>UPPER(VLOOKUP(tbl_raw_data[[#This Row],[Analyst]],Settiings!$A$2:$B$16,2,0))</f>
        <v>CAMROOON</v>
      </c>
      <c r="O2536" s="50" t="str">
        <f>TRIM(UPPER(tbl_raw_data[[#This Row],[Outcome]]))</f>
        <v>APPROVE</v>
      </c>
      <c r="P2536" s="50" t="str">
        <f>TRIM(UPPER(tbl_raw_data[[#This Row],[Queue Name]]))</f>
        <v>CONSUMER POST BUREAU</v>
      </c>
      <c r="Q2536" s="50" t="str">
        <f>IF(tbl_raw_data[[#This Row],[Time taken in min]]&lt;=Settiings!$D$2,"SLA_MET","SLA_NOT_MET")</f>
        <v>SLA_MET</v>
      </c>
      <c r="R2536" s="94"/>
    </row>
    <row r="2537" spans="1:18" x14ac:dyDescent="0.3">
      <c r="A2537" s="20" t="s">
        <v>964</v>
      </c>
      <c r="B2537" s="15">
        <v>45138.722048611111</v>
      </c>
      <c r="C2537" s="21">
        <v>45138.729664351849</v>
      </c>
      <c r="D2537" s="18" t="s">
        <v>13</v>
      </c>
      <c r="E2537" s="18" t="s">
        <v>47</v>
      </c>
      <c r="F2537" s="18" t="s">
        <v>70</v>
      </c>
      <c r="G2537" s="18" t="s">
        <v>77</v>
      </c>
      <c r="H2537" s="80"/>
      <c r="I2537" s="48">
        <f>tbl_raw_data[[#This Row],[Date Actioned]]-tbl_raw_data[[#This Row],[Date Tagged]]</f>
        <v>7.6157407384016551E-3</v>
      </c>
      <c r="J2537" s="46">
        <f>HOUR(tbl_raw_data[[#This Row],[Time_taken]])*60+MINUTE(tbl_raw_data[[#This Row],[Time_taken]])+SECOND(tbl_raw_data[[#This Row],[Time_taken]])/60</f>
        <v>10.966666666666667</v>
      </c>
      <c r="K2537" s="52">
        <f>DATE(YEAR(tbl_raw_data[[#This Row],[Date Actioned]]),MONTH(tbl_raw_data[[#This Row],[Date Actioned]]),DAY(tbl_raw_data[[#This Row],[Date Actioned]]))</f>
        <v>45138</v>
      </c>
      <c r="L2537" s="50" t="str">
        <f>UPPER(TEXT(tbl_raw_data[[#This Row],[updated_date]],"MMMM"))</f>
        <v>JULY</v>
      </c>
      <c r="M2537" s="50" t="str">
        <f>"WEEK "&amp; IF(ROUNDUP(DAY(tbl_raw_data[[#This Row],[updated_date]])/7,0)=5,4,ROUNDUP(DAY(tbl_raw_data[[#This Row],[updated_date]])/7,0))</f>
        <v>WEEK 4</v>
      </c>
      <c r="N2537" s="50" t="str">
        <f>UPPER(VLOOKUP(tbl_raw_data[[#This Row],[Analyst]],Settiings!$A$2:$B$16,2,0))</f>
        <v>ASIF</v>
      </c>
      <c r="O2537" s="50" t="str">
        <f>TRIM(UPPER(tbl_raw_data[[#This Row],[Outcome]]))</f>
        <v>APPROVE</v>
      </c>
      <c r="P2537" s="50" t="str">
        <f>TRIM(UPPER(tbl_raw_data[[#This Row],[Queue Name]]))</f>
        <v>CONSUMER PRE BUREAU</v>
      </c>
      <c r="Q2537" s="50" t="str">
        <f>IF(tbl_raw_data[[#This Row],[Time taken in min]]&lt;=Settiings!$D$2,"SLA_MET","SLA_NOT_MET")</f>
        <v>SLA_MET</v>
      </c>
      <c r="R2537" s="94"/>
    </row>
    <row r="2538" spans="1:18" x14ac:dyDescent="0.3">
      <c r="A2538" s="23" t="s">
        <v>967</v>
      </c>
      <c r="B2538" s="9">
        <v>45138.723368055558</v>
      </c>
      <c r="C2538" s="22">
        <v>45138.730590277781</v>
      </c>
      <c r="D2538" s="12" t="s">
        <v>13</v>
      </c>
      <c r="E2538" s="12" t="s">
        <v>47</v>
      </c>
      <c r="F2538" s="12" t="s">
        <v>43</v>
      </c>
      <c r="G2538" s="12" t="s">
        <v>77</v>
      </c>
      <c r="H2538" s="81"/>
      <c r="I2538" s="48">
        <f>tbl_raw_data[[#This Row],[Date Actioned]]-tbl_raw_data[[#This Row],[Date Tagged]]</f>
        <v>7.2222222224809229E-3</v>
      </c>
      <c r="J2538" s="46">
        <f>HOUR(tbl_raw_data[[#This Row],[Time_taken]])*60+MINUTE(tbl_raw_data[[#This Row],[Time_taken]])+SECOND(tbl_raw_data[[#This Row],[Time_taken]])/60</f>
        <v>10.4</v>
      </c>
      <c r="K2538" s="52">
        <f>DATE(YEAR(tbl_raw_data[[#This Row],[Date Actioned]]),MONTH(tbl_raw_data[[#This Row],[Date Actioned]]),DAY(tbl_raw_data[[#This Row],[Date Actioned]]))</f>
        <v>45138</v>
      </c>
      <c r="L2538" s="50" t="str">
        <f>UPPER(TEXT(tbl_raw_data[[#This Row],[updated_date]],"MMMM"))</f>
        <v>JULY</v>
      </c>
      <c r="M2538" s="50" t="str">
        <f>"WEEK "&amp; IF(ROUNDUP(DAY(tbl_raw_data[[#This Row],[updated_date]])/7,0)=5,4,ROUNDUP(DAY(tbl_raw_data[[#This Row],[updated_date]])/7,0))</f>
        <v>WEEK 4</v>
      </c>
      <c r="N2538" s="50" t="str">
        <f>UPPER(VLOOKUP(tbl_raw_data[[#This Row],[Analyst]],Settiings!$A$2:$B$16,2,0))</f>
        <v>MERCEDES</v>
      </c>
      <c r="O2538" s="50" t="str">
        <f>TRIM(UPPER(tbl_raw_data[[#This Row],[Outcome]]))</f>
        <v>APPROVE</v>
      </c>
      <c r="P2538" s="50" t="str">
        <f>TRIM(UPPER(tbl_raw_data[[#This Row],[Queue Name]]))</f>
        <v>CONSUMER PRE BUREAU</v>
      </c>
      <c r="Q2538" s="50" t="str">
        <f>IF(tbl_raw_data[[#This Row],[Time taken in min]]&lt;=Settiings!$D$2,"SLA_MET","SLA_NOT_MET")</f>
        <v>SLA_MET</v>
      </c>
      <c r="R2538" s="94"/>
    </row>
    <row r="2539" spans="1:18" x14ac:dyDescent="0.3">
      <c r="A2539" s="14" t="s">
        <v>968</v>
      </c>
      <c r="B2539" s="15">
        <v>45138.724641203706</v>
      </c>
      <c r="C2539" s="21">
        <v>45138.732372685183</v>
      </c>
      <c r="D2539" s="18" t="s">
        <v>13</v>
      </c>
      <c r="E2539" s="18" t="s">
        <v>47</v>
      </c>
      <c r="F2539" s="18" t="s">
        <v>70</v>
      </c>
      <c r="G2539" s="18" t="s">
        <v>17</v>
      </c>
      <c r="H2539" s="80"/>
      <c r="I2539" s="48">
        <f>tbl_raw_data[[#This Row],[Date Actioned]]-tbl_raw_data[[#This Row],[Date Tagged]]</f>
        <v>7.7314814770943485E-3</v>
      </c>
      <c r="J2539" s="46">
        <f>HOUR(tbl_raw_data[[#This Row],[Time_taken]])*60+MINUTE(tbl_raw_data[[#This Row],[Time_taken]])+SECOND(tbl_raw_data[[#This Row],[Time_taken]])/60</f>
        <v>11.133333333333333</v>
      </c>
      <c r="K2539" s="52">
        <f>DATE(YEAR(tbl_raw_data[[#This Row],[Date Actioned]]),MONTH(tbl_raw_data[[#This Row],[Date Actioned]]),DAY(tbl_raw_data[[#This Row],[Date Actioned]]))</f>
        <v>45138</v>
      </c>
      <c r="L2539" s="50" t="str">
        <f>UPPER(TEXT(tbl_raw_data[[#This Row],[updated_date]],"MMMM"))</f>
        <v>JULY</v>
      </c>
      <c r="M2539" s="50" t="str">
        <f>"WEEK "&amp; IF(ROUNDUP(DAY(tbl_raw_data[[#This Row],[updated_date]])/7,0)=5,4,ROUNDUP(DAY(tbl_raw_data[[#This Row],[updated_date]])/7,0))</f>
        <v>WEEK 4</v>
      </c>
      <c r="N2539" s="50" t="str">
        <f>UPPER(VLOOKUP(tbl_raw_data[[#This Row],[Analyst]],Settiings!$A$2:$B$16,2,0))</f>
        <v>ASIF</v>
      </c>
      <c r="O2539" s="50" t="str">
        <f>TRIM(UPPER(tbl_raw_data[[#This Row],[Outcome]]))</f>
        <v>APPROVE</v>
      </c>
      <c r="P2539" s="50" t="str">
        <f>TRIM(UPPER(tbl_raw_data[[#This Row],[Queue Name]]))</f>
        <v>CONSUMER PRE BUREAU</v>
      </c>
      <c r="Q2539" s="50" t="str">
        <f>IF(tbl_raw_data[[#This Row],[Time taken in min]]&lt;=Settiings!$D$2,"SLA_MET","SLA_NOT_MET")</f>
        <v>SLA_MET</v>
      </c>
      <c r="R2539" s="94"/>
    </row>
    <row r="2540" spans="1:18" x14ac:dyDescent="0.3">
      <c r="A2540" s="20" t="s">
        <v>969</v>
      </c>
      <c r="B2540" s="9">
        <v>45138.724641203706</v>
      </c>
      <c r="C2540" s="22">
        <v>45138.737476851849</v>
      </c>
      <c r="D2540" s="12" t="s">
        <v>13</v>
      </c>
      <c r="E2540" s="12" t="s">
        <v>47</v>
      </c>
      <c r="F2540" s="12" t="s">
        <v>43</v>
      </c>
      <c r="G2540" s="12" t="s">
        <v>17</v>
      </c>
      <c r="H2540" s="81"/>
      <c r="I2540" s="48">
        <f>tbl_raw_data[[#This Row],[Date Actioned]]-tbl_raw_data[[#This Row],[Date Tagged]]</f>
        <v>1.2835648143664002E-2</v>
      </c>
      <c r="J2540" s="46">
        <f>HOUR(tbl_raw_data[[#This Row],[Time_taken]])*60+MINUTE(tbl_raw_data[[#This Row],[Time_taken]])+SECOND(tbl_raw_data[[#This Row],[Time_taken]])/60</f>
        <v>18.483333333333334</v>
      </c>
      <c r="K2540" s="52">
        <f>DATE(YEAR(tbl_raw_data[[#This Row],[Date Actioned]]),MONTH(tbl_raw_data[[#This Row],[Date Actioned]]),DAY(tbl_raw_data[[#This Row],[Date Actioned]]))</f>
        <v>45138</v>
      </c>
      <c r="L2540" s="50" t="str">
        <f>UPPER(TEXT(tbl_raw_data[[#This Row],[updated_date]],"MMMM"))</f>
        <v>JULY</v>
      </c>
      <c r="M2540" s="50" t="str">
        <f>"WEEK "&amp; IF(ROUNDUP(DAY(tbl_raw_data[[#This Row],[updated_date]])/7,0)=5,4,ROUNDUP(DAY(tbl_raw_data[[#This Row],[updated_date]])/7,0))</f>
        <v>WEEK 4</v>
      </c>
      <c r="N2540" s="50" t="str">
        <f>UPPER(VLOOKUP(tbl_raw_data[[#This Row],[Analyst]],Settiings!$A$2:$B$16,2,0))</f>
        <v>MERCEDES</v>
      </c>
      <c r="O2540" s="50" t="str">
        <f>TRIM(UPPER(tbl_raw_data[[#This Row],[Outcome]]))</f>
        <v>APPROVE</v>
      </c>
      <c r="P2540" s="50" t="str">
        <f>TRIM(UPPER(tbl_raw_data[[#This Row],[Queue Name]]))</f>
        <v>CONSUMER PRE BUREAU</v>
      </c>
      <c r="Q2540" s="50" t="str">
        <f>IF(tbl_raw_data[[#This Row],[Time taken in min]]&lt;=Settiings!$D$2,"SLA_MET","SLA_NOT_MET")</f>
        <v>SLA_MET</v>
      </c>
      <c r="R2540" s="94"/>
    </row>
    <row r="2541" spans="1:18" x14ac:dyDescent="0.3">
      <c r="A2541" s="23" t="s">
        <v>970</v>
      </c>
      <c r="B2541" s="15">
        <v>45138.726840277777</v>
      </c>
      <c r="C2541" s="21">
        <v>45138.73400462963</v>
      </c>
      <c r="D2541" s="18" t="s">
        <v>13</v>
      </c>
      <c r="E2541" s="18" t="s">
        <v>19</v>
      </c>
      <c r="F2541" s="18" t="s">
        <v>50</v>
      </c>
      <c r="G2541" s="18" t="s">
        <v>77</v>
      </c>
      <c r="H2541" s="80"/>
      <c r="I2541" s="48">
        <f>tbl_raw_data[[#This Row],[Date Actioned]]-tbl_raw_data[[#This Row],[Date Tagged]]</f>
        <v>7.1643518531345762E-3</v>
      </c>
      <c r="J2541" s="46">
        <f>HOUR(tbl_raw_data[[#This Row],[Time_taken]])*60+MINUTE(tbl_raw_data[[#This Row],[Time_taken]])+SECOND(tbl_raw_data[[#This Row],[Time_taken]])/60</f>
        <v>10.316666666666666</v>
      </c>
      <c r="K2541" s="52">
        <f>DATE(YEAR(tbl_raw_data[[#This Row],[Date Actioned]]),MONTH(tbl_raw_data[[#This Row],[Date Actioned]]),DAY(tbl_raw_data[[#This Row],[Date Actioned]]))</f>
        <v>45138</v>
      </c>
      <c r="L2541" s="50" t="str">
        <f>UPPER(TEXT(tbl_raw_data[[#This Row],[updated_date]],"MMMM"))</f>
        <v>JULY</v>
      </c>
      <c r="M2541" s="50" t="str">
        <f>"WEEK "&amp; IF(ROUNDUP(DAY(tbl_raw_data[[#This Row],[updated_date]])/7,0)=5,4,ROUNDUP(DAY(tbl_raw_data[[#This Row],[updated_date]])/7,0))</f>
        <v>WEEK 4</v>
      </c>
      <c r="N2541" s="50" t="str">
        <f>UPPER(VLOOKUP(tbl_raw_data[[#This Row],[Analyst]],Settiings!$A$2:$B$16,2,0))</f>
        <v>SHAHID</v>
      </c>
      <c r="O2541" s="50" t="str">
        <f>TRIM(UPPER(tbl_raw_data[[#This Row],[Outcome]]))</f>
        <v>APPROVE</v>
      </c>
      <c r="P2541" s="50" t="str">
        <f>TRIM(UPPER(tbl_raw_data[[#This Row],[Queue Name]]))</f>
        <v>CONSUMER POST BUREAU</v>
      </c>
      <c r="Q2541" s="50" t="str">
        <f>IF(tbl_raw_data[[#This Row],[Time taken in min]]&lt;=Settiings!$D$2,"SLA_MET","SLA_NOT_MET")</f>
        <v>SLA_MET</v>
      </c>
      <c r="R2541" s="94"/>
    </row>
    <row r="2542" spans="1:18" x14ac:dyDescent="0.3">
      <c r="A2542" s="14" t="s">
        <v>971</v>
      </c>
      <c r="B2542" s="9">
        <v>45138.726840277777</v>
      </c>
      <c r="C2542" s="22">
        <v>45138.734872685185</v>
      </c>
      <c r="D2542" s="12" t="s">
        <v>13</v>
      </c>
      <c r="E2542" s="12" t="s">
        <v>9</v>
      </c>
      <c r="F2542" s="12" t="s">
        <v>16</v>
      </c>
      <c r="G2542" s="12" t="s">
        <v>17</v>
      </c>
      <c r="H2542" s="81"/>
      <c r="I2542" s="48">
        <f>tbl_raw_data[[#This Row],[Date Actioned]]-tbl_raw_data[[#This Row],[Date Tagged]]</f>
        <v>8.0324074078816921E-3</v>
      </c>
      <c r="J2542" s="46">
        <f>HOUR(tbl_raw_data[[#This Row],[Time_taken]])*60+MINUTE(tbl_raw_data[[#This Row],[Time_taken]])+SECOND(tbl_raw_data[[#This Row],[Time_taken]])/60</f>
        <v>11.566666666666666</v>
      </c>
      <c r="K2542" s="52">
        <f>DATE(YEAR(tbl_raw_data[[#This Row],[Date Actioned]]),MONTH(tbl_raw_data[[#This Row],[Date Actioned]]),DAY(tbl_raw_data[[#This Row],[Date Actioned]]))</f>
        <v>45138</v>
      </c>
      <c r="L2542" s="50" t="str">
        <f>UPPER(TEXT(tbl_raw_data[[#This Row],[updated_date]],"MMMM"))</f>
        <v>JULY</v>
      </c>
      <c r="M2542" s="50" t="str">
        <f>"WEEK "&amp; IF(ROUNDUP(DAY(tbl_raw_data[[#This Row],[updated_date]])/7,0)=5,4,ROUNDUP(DAY(tbl_raw_data[[#This Row],[updated_date]])/7,0))</f>
        <v>WEEK 4</v>
      </c>
      <c r="N2542" s="50" t="str">
        <f>UPPER(VLOOKUP(tbl_raw_data[[#This Row],[Analyst]],Settiings!$A$2:$B$16,2,0))</f>
        <v>CAMROOON</v>
      </c>
      <c r="O2542" s="50" t="str">
        <f>TRIM(UPPER(tbl_raw_data[[#This Row],[Outcome]]))</f>
        <v>APPROVE</v>
      </c>
      <c r="P2542" s="50" t="str">
        <f>TRIM(UPPER(tbl_raw_data[[#This Row],[Queue Name]]))</f>
        <v>CONSUMER EXISTING</v>
      </c>
      <c r="Q2542" s="50" t="str">
        <f>IF(tbl_raw_data[[#This Row],[Time taken in min]]&lt;=Settiings!$D$2,"SLA_MET","SLA_NOT_MET")</f>
        <v>SLA_MET</v>
      </c>
      <c r="R2542" s="94"/>
    </row>
    <row r="2543" spans="1:18" x14ac:dyDescent="0.3">
      <c r="A2543" s="20" t="s">
        <v>974</v>
      </c>
      <c r="B2543" s="15">
        <v>45138.727152777778</v>
      </c>
      <c r="C2543" s="16">
        <v>45138.738969907405</v>
      </c>
      <c r="D2543" s="17" t="s">
        <v>17</v>
      </c>
      <c r="E2543" s="18" t="s">
        <v>19</v>
      </c>
      <c r="F2543" s="17" t="s">
        <v>686</v>
      </c>
      <c r="G2543" s="19"/>
      <c r="H2543" s="79"/>
      <c r="I2543" s="48">
        <f>tbl_raw_data[[#This Row],[Date Actioned]]-tbl_raw_data[[#This Row],[Date Tagged]]</f>
        <v>1.1817129627161194E-2</v>
      </c>
      <c r="J2543" s="46">
        <f>HOUR(tbl_raw_data[[#This Row],[Time_taken]])*60+MINUTE(tbl_raw_data[[#This Row],[Time_taken]])+SECOND(tbl_raw_data[[#This Row],[Time_taken]])/60</f>
        <v>17.016666666666666</v>
      </c>
      <c r="K2543" s="52">
        <f>DATE(YEAR(tbl_raw_data[[#This Row],[Date Actioned]]),MONTH(tbl_raw_data[[#This Row],[Date Actioned]]),DAY(tbl_raw_data[[#This Row],[Date Actioned]]))</f>
        <v>45138</v>
      </c>
      <c r="L2543" s="50" t="str">
        <f>UPPER(TEXT(tbl_raw_data[[#This Row],[updated_date]],"MMMM"))</f>
        <v>JULY</v>
      </c>
      <c r="M2543" s="50" t="str">
        <f>"WEEK "&amp; IF(ROUNDUP(DAY(tbl_raw_data[[#This Row],[updated_date]])/7,0)=5,4,ROUNDUP(DAY(tbl_raw_data[[#This Row],[updated_date]])/7,0))</f>
        <v>WEEK 4</v>
      </c>
      <c r="N2543" s="50" t="str">
        <f>UPPER(VLOOKUP(tbl_raw_data[[#This Row],[Analyst]],Settiings!$A$2:$B$16,2,0))</f>
        <v>FARDIN</v>
      </c>
      <c r="O2543" s="50" t="str">
        <f>TRIM(UPPER(tbl_raw_data[[#This Row],[Outcome]]))</f>
        <v>APPROVE</v>
      </c>
      <c r="P2543" s="50" t="str">
        <f>TRIM(UPPER(tbl_raw_data[[#This Row],[Queue Name]]))</f>
        <v>CONSUMER POST BUREAU</v>
      </c>
      <c r="Q2543" s="50" t="str">
        <f>IF(tbl_raw_data[[#This Row],[Time taken in min]]&lt;=Settiings!$D$2,"SLA_MET","SLA_NOT_MET")</f>
        <v>SLA_MET</v>
      </c>
      <c r="R2543" s="94"/>
    </row>
    <row r="2544" spans="1:18" x14ac:dyDescent="0.3">
      <c r="A2544" s="23" t="s">
        <v>975</v>
      </c>
      <c r="B2544" s="9">
        <v>45138.727256944447</v>
      </c>
      <c r="C2544" s="22">
        <v>45138.734699074077</v>
      </c>
      <c r="D2544" s="12" t="s">
        <v>13</v>
      </c>
      <c r="E2544" s="12" t="s">
        <v>47</v>
      </c>
      <c r="F2544" s="12" t="s">
        <v>70</v>
      </c>
      <c r="G2544" s="12" t="s">
        <v>77</v>
      </c>
      <c r="H2544" s="81"/>
      <c r="I2544" s="48">
        <f>tbl_raw_data[[#This Row],[Date Actioned]]-tbl_raw_data[[#This Row],[Date Tagged]]</f>
        <v>7.442129630362615E-3</v>
      </c>
      <c r="J2544" s="46">
        <f>HOUR(tbl_raw_data[[#This Row],[Time_taken]])*60+MINUTE(tbl_raw_data[[#This Row],[Time_taken]])+SECOND(tbl_raw_data[[#This Row],[Time_taken]])/60</f>
        <v>10.716666666666667</v>
      </c>
      <c r="K2544" s="52">
        <f>DATE(YEAR(tbl_raw_data[[#This Row],[Date Actioned]]),MONTH(tbl_raw_data[[#This Row],[Date Actioned]]),DAY(tbl_raw_data[[#This Row],[Date Actioned]]))</f>
        <v>45138</v>
      </c>
      <c r="L2544" s="50" t="str">
        <f>UPPER(TEXT(tbl_raw_data[[#This Row],[updated_date]],"MMMM"))</f>
        <v>JULY</v>
      </c>
      <c r="M2544" s="50" t="str">
        <f>"WEEK "&amp; IF(ROUNDUP(DAY(tbl_raw_data[[#This Row],[updated_date]])/7,0)=5,4,ROUNDUP(DAY(tbl_raw_data[[#This Row],[updated_date]])/7,0))</f>
        <v>WEEK 4</v>
      </c>
      <c r="N2544" s="50" t="str">
        <f>UPPER(VLOOKUP(tbl_raw_data[[#This Row],[Analyst]],Settiings!$A$2:$B$16,2,0))</f>
        <v>ASIF</v>
      </c>
      <c r="O2544" s="50" t="str">
        <f>TRIM(UPPER(tbl_raw_data[[#This Row],[Outcome]]))</f>
        <v>APPROVE</v>
      </c>
      <c r="P2544" s="50" t="str">
        <f>TRIM(UPPER(tbl_raw_data[[#This Row],[Queue Name]]))</f>
        <v>CONSUMER PRE BUREAU</v>
      </c>
      <c r="Q2544" s="50" t="str">
        <f>IF(tbl_raw_data[[#This Row],[Time taken in min]]&lt;=Settiings!$D$2,"SLA_MET","SLA_NOT_MET")</f>
        <v>SLA_MET</v>
      </c>
      <c r="R2544" s="94"/>
    </row>
    <row r="2545" spans="1:18" x14ac:dyDescent="0.3">
      <c r="A2545" s="14" t="s">
        <v>976</v>
      </c>
      <c r="B2545" s="15">
        <v>45138.727685185186</v>
      </c>
      <c r="C2545" s="21">
        <v>45138.739189814813</v>
      </c>
      <c r="D2545" s="18" t="s">
        <v>13</v>
      </c>
      <c r="E2545" s="18" t="s">
        <v>19</v>
      </c>
      <c r="F2545" s="18" t="s">
        <v>65</v>
      </c>
      <c r="G2545" s="18" t="s">
        <v>77</v>
      </c>
      <c r="H2545" s="80"/>
      <c r="I2545" s="48">
        <f>tbl_raw_data[[#This Row],[Date Actioned]]-tbl_raw_data[[#This Row],[Date Tagged]]</f>
        <v>1.1504629626870155E-2</v>
      </c>
      <c r="J2545" s="46">
        <f>HOUR(tbl_raw_data[[#This Row],[Time_taken]])*60+MINUTE(tbl_raw_data[[#This Row],[Time_taken]])+SECOND(tbl_raw_data[[#This Row],[Time_taken]])/60</f>
        <v>16.566666666666666</v>
      </c>
      <c r="K2545" s="52">
        <f>DATE(YEAR(tbl_raw_data[[#This Row],[Date Actioned]]),MONTH(tbl_raw_data[[#This Row],[Date Actioned]]),DAY(tbl_raw_data[[#This Row],[Date Actioned]]))</f>
        <v>45138</v>
      </c>
      <c r="L2545" s="50" t="str">
        <f>UPPER(TEXT(tbl_raw_data[[#This Row],[updated_date]],"MMMM"))</f>
        <v>JULY</v>
      </c>
      <c r="M2545" s="50" t="str">
        <f>"WEEK "&amp; IF(ROUNDUP(DAY(tbl_raw_data[[#This Row],[updated_date]])/7,0)=5,4,ROUNDUP(DAY(tbl_raw_data[[#This Row],[updated_date]])/7,0))</f>
        <v>WEEK 4</v>
      </c>
      <c r="N2545" s="50" t="str">
        <f>UPPER(VLOOKUP(tbl_raw_data[[#This Row],[Analyst]],Settiings!$A$2:$B$16,2,0))</f>
        <v>SAM</v>
      </c>
      <c r="O2545" s="50" t="str">
        <f>TRIM(UPPER(tbl_raw_data[[#This Row],[Outcome]]))</f>
        <v>APPROVE</v>
      </c>
      <c r="P2545" s="50" t="str">
        <f>TRIM(UPPER(tbl_raw_data[[#This Row],[Queue Name]]))</f>
        <v>CONSUMER POST BUREAU</v>
      </c>
      <c r="Q2545" s="50" t="str">
        <f>IF(tbl_raw_data[[#This Row],[Time taken in min]]&lt;=Settiings!$D$2,"SLA_MET","SLA_NOT_MET")</f>
        <v>SLA_MET</v>
      </c>
      <c r="R2545" s="94"/>
    </row>
    <row r="2546" spans="1:18" x14ac:dyDescent="0.3">
      <c r="A2546" s="20" t="s">
        <v>977</v>
      </c>
      <c r="B2546" s="15">
        <v>45138.728159722225</v>
      </c>
      <c r="C2546" s="16">
        <v>45138.741064814814</v>
      </c>
      <c r="D2546" s="17" t="s">
        <v>37</v>
      </c>
      <c r="E2546" s="18" t="s">
        <v>9</v>
      </c>
      <c r="F2546" s="17" t="s">
        <v>70</v>
      </c>
      <c r="G2546" s="19"/>
      <c r="H2546" s="79"/>
      <c r="I2546" s="48">
        <f>tbl_raw_data[[#This Row],[Date Actioned]]-tbl_raw_data[[#This Row],[Date Tagged]]</f>
        <v>1.2905092589790002E-2</v>
      </c>
      <c r="J2546" s="46">
        <f>HOUR(tbl_raw_data[[#This Row],[Time_taken]])*60+MINUTE(tbl_raw_data[[#This Row],[Time_taken]])+SECOND(tbl_raw_data[[#This Row],[Time_taken]])/60</f>
        <v>18.583333333333332</v>
      </c>
      <c r="K2546" s="52">
        <f>DATE(YEAR(tbl_raw_data[[#This Row],[Date Actioned]]),MONTH(tbl_raw_data[[#This Row],[Date Actioned]]),DAY(tbl_raw_data[[#This Row],[Date Actioned]]))</f>
        <v>45138</v>
      </c>
      <c r="L2546" s="50" t="str">
        <f>UPPER(TEXT(tbl_raw_data[[#This Row],[updated_date]],"MMMM"))</f>
        <v>JULY</v>
      </c>
      <c r="M2546" s="50" t="str">
        <f>"WEEK "&amp; IF(ROUNDUP(DAY(tbl_raw_data[[#This Row],[updated_date]])/7,0)=5,4,ROUNDUP(DAY(tbl_raw_data[[#This Row],[updated_date]])/7,0))</f>
        <v>WEEK 4</v>
      </c>
      <c r="N2546" s="50" t="str">
        <f>UPPER(VLOOKUP(tbl_raw_data[[#This Row],[Analyst]],Settiings!$A$2:$B$16,2,0))</f>
        <v>ASIF</v>
      </c>
      <c r="O2546" s="50" t="str">
        <f>TRIM(UPPER(tbl_raw_data[[#This Row],[Outcome]]))</f>
        <v>DECLINE</v>
      </c>
      <c r="P2546" s="50" t="str">
        <f>TRIM(UPPER(tbl_raw_data[[#This Row],[Queue Name]]))</f>
        <v>CONSUMER EXISTING</v>
      </c>
      <c r="Q2546" s="50" t="str">
        <f>IF(tbl_raw_data[[#This Row],[Time taken in min]]&lt;=Settiings!$D$2,"SLA_MET","SLA_NOT_MET")</f>
        <v>SLA_MET</v>
      </c>
      <c r="R2546" s="94"/>
    </row>
    <row r="2547" spans="1:18" x14ac:dyDescent="0.3">
      <c r="A2547" s="20" t="s">
        <v>978</v>
      </c>
      <c r="B2547" s="9">
        <v>45138.729780092595</v>
      </c>
      <c r="C2547" s="24">
        <v>45138.74863425926</v>
      </c>
      <c r="D2547" s="25" t="s">
        <v>17</v>
      </c>
      <c r="E2547" s="12" t="s">
        <v>9</v>
      </c>
      <c r="F2547" s="25" t="s">
        <v>76</v>
      </c>
      <c r="G2547" s="13"/>
      <c r="H2547" s="78"/>
      <c r="I2547" s="48">
        <f>tbl_raw_data[[#This Row],[Date Actioned]]-tbl_raw_data[[#This Row],[Date Tagged]]</f>
        <v>1.8854166664823424E-2</v>
      </c>
      <c r="J2547" s="46">
        <f>HOUR(tbl_raw_data[[#This Row],[Time_taken]])*60+MINUTE(tbl_raw_data[[#This Row],[Time_taken]])+SECOND(tbl_raw_data[[#This Row],[Time_taken]])/60</f>
        <v>27.15</v>
      </c>
      <c r="K2547" s="52">
        <f>DATE(YEAR(tbl_raw_data[[#This Row],[Date Actioned]]),MONTH(tbl_raw_data[[#This Row],[Date Actioned]]),DAY(tbl_raw_data[[#This Row],[Date Actioned]]))</f>
        <v>45138</v>
      </c>
      <c r="L2547" s="50" t="str">
        <f>UPPER(TEXT(tbl_raw_data[[#This Row],[updated_date]],"MMMM"))</f>
        <v>JULY</v>
      </c>
      <c r="M2547" s="50" t="str">
        <f>"WEEK "&amp; IF(ROUNDUP(DAY(tbl_raw_data[[#This Row],[updated_date]])/7,0)=5,4,ROUNDUP(DAY(tbl_raw_data[[#This Row],[updated_date]])/7,0))</f>
        <v>WEEK 4</v>
      </c>
      <c r="N2547" s="50" t="str">
        <f>UPPER(VLOOKUP(tbl_raw_data[[#This Row],[Analyst]],Settiings!$A$2:$B$16,2,0))</f>
        <v>ROHAN</v>
      </c>
      <c r="O2547" s="50" t="str">
        <f>TRIM(UPPER(tbl_raw_data[[#This Row],[Outcome]]))</f>
        <v>APPROVE</v>
      </c>
      <c r="P2547" s="50" t="str">
        <f>TRIM(UPPER(tbl_raw_data[[#This Row],[Queue Name]]))</f>
        <v>CONSUMER EXISTING</v>
      </c>
      <c r="Q2547" s="50" t="str">
        <f>IF(tbl_raw_data[[#This Row],[Time taken in min]]&lt;=Settiings!$D$2,"SLA_MET","SLA_NOT_MET")</f>
        <v>SLA_NOT_MET</v>
      </c>
      <c r="R2547" s="94"/>
    </row>
    <row r="2548" spans="1:18" x14ac:dyDescent="0.3">
      <c r="A2548" s="23" t="s">
        <v>979</v>
      </c>
      <c r="B2548" s="15">
        <v>45138.733402777776</v>
      </c>
      <c r="C2548" s="16">
        <v>45138.741840277777</v>
      </c>
      <c r="D2548" s="17" t="s">
        <v>17</v>
      </c>
      <c r="E2548" s="18" t="s">
        <v>19</v>
      </c>
      <c r="F2548" s="17" t="s">
        <v>43</v>
      </c>
      <c r="G2548" s="19"/>
      <c r="H2548" s="79"/>
      <c r="I2548" s="48">
        <f>tbl_raw_data[[#This Row],[Date Actioned]]-tbl_raw_data[[#This Row],[Date Tagged]]</f>
        <v>8.4375000005820766E-3</v>
      </c>
      <c r="J2548" s="46">
        <f>HOUR(tbl_raw_data[[#This Row],[Time_taken]])*60+MINUTE(tbl_raw_data[[#This Row],[Time_taken]])+SECOND(tbl_raw_data[[#This Row],[Time_taken]])/60</f>
        <v>12.15</v>
      </c>
      <c r="K2548" s="52">
        <f>DATE(YEAR(tbl_raw_data[[#This Row],[Date Actioned]]),MONTH(tbl_raw_data[[#This Row],[Date Actioned]]),DAY(tbl_raw_data[[#This Row],[Date Actioned]]))</f>
        <v>45138</v>
      </c>
      <c r="L2548" s="50" t="str">
        <f>UPPER(TEXT(tbl_raw_data[[#This Row],[updated_date]],"MMMM"))</f>
        <v>JULY</v>
      </c>
      <c r="M2548" s="50" t="str">
        <f>"WEEK "&amp; IF(ROUNDUP(DAY(tbl_raw_data[[#This Row],[updated_date]])/7,0)=5,4,ROUNDUP(DAY(tbl_raw_data[[#This Row],[updated_date]])/7,0))</f>
        <v>WEEK 4</v>
      </c>
      <c r="N2548" s="50" t="str">
        <f>UPPER(VLOOKUP(tbl_raw_data[[#This Row],[Analyst]],Settiings!$A$2:$B$16,2,0))</f>
        <v>MERCEDES</v>
      </c>
      <c r="O2548" s="50" t="str">
        <f>TRIM(UPPER(tbl_raw_data[[#This Row],[Outcome]]))</f>
        <v>APPROVE</v>
      </c>
      <c r="P2548" s="50" t="str">
        <f>TRIM(UPPER(tbl_raw_data[[#This Row],[Queue Name]]))</f>
        <v>CONSUMER POST BUREAU</v>
      </c>
      <c r="Q2548" s="50" t="str">
        <f>IF(tbl_raw_data[[#This Row],[Time taken in min]]&lt;=Settiings!$D$2,"SLA_MET","SLA_NOT_MET")</f>
        <v>SLA_MET</v>
      </c>
      <c r="R2548" s="94"/>
    </row>
    <row r="2549" spans="1:18" x14ac:dyDescent="0.3">
      <c r="A2549" s="23" t="s">
        <v>980</v>
      </c>
      <c r="B2549" s="9">
        <v>45138.741319444445</v>
      </c>
      <c r="C2549" s="22">
        <v>45138.743333333332</v>
      </c>
      <c r="D2549" s="12" t="s">
        <v>27</v>
      </c>
      <c r="E2549" s="12" t="s">
        <v>9</v>
      </c>
      <c r="F2549" s="12" t="s">
        <v>65</v>
      </c>
      <c r="G2549" s="12" t="s">
        <v>871</v>
      </c>
      <c r="H2549" s="81"/>
      <c r="I2549" s="48">
        <f>tbl_raw_data[[#This Row],[Date Actioned]]-tbl_raw_data[[#This Row],[Date Tagged]]</f>
        <v>2.0138888867222704E-3</v>
      </c>
      <c r="J2549" s="46">
        <f>HOUR(tbl_raw_data[[#This Row],[Time_taken]])*60+MINUTE(tbl_raw_data[[#This Row],[Time_taken]])+SECOND(tbl_raw_data[[#This Row],[Time_taken]])/60</f>
        <v>2.9</v>
      </c>
      <c r="K2549" s="52">
        <f>DATE(YEAR(tbl_raw_data[[#This Row],[Date Actioned]]),MONTH(tbl_raw_data[[#This Row],[Date Actioned]]),DAY(tbl_raw_data[[#This Row],[Date Actioned]]))</f>
        <v>45138</v>
      </c>
      <c r="L2549" s="50" t="str">
        <f>UPPER(TEXT(tbl_raw_data[[#This Row],[updated_date]],"MMMM"))</f>
        <v>JULY</v>
      </c>
      <c r="M2549" s="50" t="str">
        <f>"WEEK "&amp; IF(ROUNDUP(DAY(tbl_raw_data[[#This Row],[updated_date]])/7,0)=5,4,ROUNDUP(DAY(tbl_raw_data[[#This Row],[updated_date]])/7,0))</f>
        <v>WEEK 4</v>
      </c>
      <c r="N2549" s="50" t="str">
        <f>UPPER(VLOOKUP(tbl_raw_data[[#This Row],[Analyst]],Settiings!$A$2:$B$16,2,0))</f>
        <v>SAM</v>
      </c>
      <c r="O2549" s="50" t="str">
        <f>TRIM(UPPER(tbl_raw_data[[#This Row],[Outcome]]))</f>
        <v>DECLINE</v>
      </c>
      <c r="P2549" s="50" t="str">
        <f>TRIM(UPPER(tbl_raw_data[[#This Row],[Queue Name]]))</f>
        <v>CONSUMER EXISTING</v>
      </c>
      <c r="Q2549" s="50" t="str">
        <f>IF(tbl_raw_data[[#This Row],[Time taken in min]]&lt;=Settiings!$D$2,"SLA_MET","SLA_NOT_MET")</f>
        <v>SLA_MET</v>
      </c>
      <c r="R2549" s="94"/>
    </row>
    <row r="2550" spans="1:18" x14ac:dyDescent="0.3">
      <c r="A2550" s="14" t="s">
        <v>981</v>
      </c>
      <c r="B2550" s="9">
        <v>45138.74355324074</v>
      </c>
      <c r="C2550" s="24">
        <v>45138.750277777777</v>
      </c>
      <c r="D2550" s="25" t="s">
        <v>17</v>
      </c>
      <c r="E2550" s="12" t="s">
        <v>19</v>
      </c>
      <c r="F2550" s="25" t="s">
        <v>70</v>
      </c>
      <c r="G2550" s="13"/>
      <c r="H2550" s="78"/>
      <c r="I2550" s="48">
        <f>tbl_raw_data[[#This Row],[Date Actioned]]-tbl_raw_data[[#This Row],[Date Tagged]]</f>
        <v>6.7245370373711921E-3</v>
      </c>
      <c r="J2550" s="46">
        <f>HOUR(tbl_raw_data[[#This Row],[Time_taken]])*60+MINUTE(tbl_raw_data[[#This Row],[Time_taken]])+SECOND(tbl_raw_data[[#This Row],[Time_taken]])/60</f>
        <v>9.6833333333333336</v>
      </c>
      <c r="K2550" s="52">
        <f>DATE(YEAR(tbl_raw_data[[#This Row],[Date Actioned]]),MONTH(tbl_raw_data[[#This Row],[Date Actioned]]),DAY(tbl_raw_data[[#This Row],[Date Actioned]]))</f>
        <v>45138</v>
      </c>
      <c r="L2550" s="50" t="str">
        <f>UPPER(TEXT(tbl_raw_data[[#This Row],[updated_date]],"MMMM"))</f>
        <v>JULY</v>
      </c>
      <c r="M2550" s="50" t="str">
        <f>"WEEK "&amp; IF(ROUNDUP(DAY(tbl_raw_data[[#This Row],[updated_date]])/7,0)=5,4,ROUNDUP(DAY(tbl_raw_data[[#This Row],[updated_date]])/7,0))</f>
        <v>WEEK 4</v>
      </c>
      <c r="N2550" s="50" t="str">
        <f>UPPER(VLOOKUP(tbl_raw_data[[#This Row],[Analyst]],Settiings!$A$2:$B$16,2,0))</f>
        <v>ASIF</v>
      </c>
      <c r="O2550" s="50" t="str">
        <f>TRIM(UPPER(tbl_raw_data[[#This Row],[Outcome]]))</f>
        <v>APPROVE</v>
      </c>
      <c r="P2550" s="50" t="str">
        <f>TRIM(UPPER(tbl_raw_data[[#This Row],[Queue Name]]))</f>
        <v>CONSUMER POST BUREAU</v>
      </c>
      <c r="Q2550" s="50" t="str">
        <f>IF(tbl_raw_data[[#This Row],[Time taken in min]]&lt;=Settiings!$D$2,"SLA_MET","SLA_NOT_MET")</f>
        <v>SLA_MET</v>
      </c>
      <c r="R2550" s="94"/>
    </row>
    <row r="2551" spans="1:18" x14ac:dyDescent="0.3">
      <c r="A2551" s="20" t="s">
        <v>982</v>
      </c>
      <c r="B2551" s="15">
        <v>45138.744710648149</v>
      </c>
      <c r="C2551" s="21">
        <v>45138.759351851855</v>
      </c>
      <c r="D2551" s="18" t="s">
        <v>13</v>
      </c>
      <c r="E2551" s="18" t="s">
        <v>9</v>
      </c>
      <c r="F2551" s="18" t="s">
        <v>65</v>
      </c>
      <c r="G2551" s="18" t="s">
        <v>17</v>
      </c>
      <c r="H2551" s="80"/>
      <c r="I2551" s="48">
        <f>tbl_raw_data[[#This Row],[Date Actioned]]-tbl_raw_data[[#This Row],[Date Tagged]]</f>
        <v>1.4641203706560191E-2</v>
      </c>
      <c r="J2551" s="46">
        <f>HOUR(tbl_raw_data[[#This Row],[Time_taken]])*60+MINUTE(tbl_raw_data[[#This Row],[Time_taken]])+SECOND(tbl_raw_data[[#This Row],[Time_taken]])/60</f>
        <v>21.083333333333332</v>
      </c>
      <c r="K2551" s="52">
        <f>DATE(YEAR(tbl_raw_data[[#This Row],[Date Actioned]]),MONTH(tbl_raw_data[[#This Row],[Date Actioned]]),DAY(tbl_raw_data[[#This Row],[Date Actioned]]))</f>
        <v>45138</v>
      </c>
      <c r="L2551" s="50" t="str">
        <f>UPPER(TEXT(tbl_raw_data[[#This Row],[updated_date]],"MMMM"))</f>
        <v>JULY</v>
      </c>
      <c r="M2551" s="50" t="str">
        <f>"WEEK "&amp; IF(ROUNDUP(DAY(tbl_raw_data[[#This Row],[updated_date]])/7,0)=5,4,ROUNDUP(DAY(tbl_raw_data[[#This Row],[updated_date]])/7,0))</f>
        <v>WEEK 4</v>
      </c>
      <c r="N2551" s="50" t="str">
        <f>UPPER(VLOOKUP(tbl_raw_data[[#This Row],[Analyst]],Settiings!$A$2:$B$16,2,0))</f>
        <v>SAM</v>
      </c>
      <c r="O2551" s="50" t="str">
        <f>TRIM(UPPER(tbl_raw_data[[#This Row],[Outcome]]))</f>
        <v>APPROVE</v>
      </c>
      <c r="P2551" s="50" t="str">
        <f>TRIM(UPPER(tbl_raw_data[[#This Row],[Queue Name]]))</f>
        <v>CONSUMER EXISTING</v>
      </c>
      <c r="Q2551" s="50" t="str">
        <f>IF(tbl_raw_data[[#This Row],[Time taken in min]]&lt;=Settiings!$D$2,"SLA_MET","SLA_NOT_MET")</f>
        <v>SLA_NOT_MET</v>
      </c>
      <c r="R2551" s="94"/>
    </row>
    <row r="2552" spans="1:18" x14ac:dyDescent="0.3">
      <c r="A2552" s="23" t="s">
        <v>983</v>
      </c>
      <c r="B2552" s="9">
        <v>45138.748356481483</v>
      </c>
      <c r="C2552" s="22">
        <v>45138.763981481483</v>
      </c>
      <c r="D2552" s="12" t="s">
        <v>13</v>
      </c>
      <c r="E2552" s="12" t="s">
        <v>9</v>
      </c>
      <c r="F2552" s="12" t="s">
        <v>10</v>
      </c>
      <c r="G2552" s="12" t="s">
        <v>17</v>
      </c>
      <c r="H2552" s="81"/>
      <c r="I2552" s="48">
        <f>tbl_raw_data[[#This Row],[Date Actioned]]-tbl_raw_data[[#This Row],[Date Tagged]]</f>
        <v>1.5625E-2</v>
      </c>
      <c r="J2552" s="46">
        <f>HOUR(tbl_raw_data[[#This Row],[Time_taken]])*60+MINUTE(tbl_raw_data[[#This Row],[Time_taken]])+SECOND(tbl_raw_data[[#This Row],[Time_taken]])/60</f>
        <v>22.5</v>
      </c>
      <c r="K2552" s="52">
        <f>DATE(YEAR(tbl_raw_data[[#This Row],[Date Actioned]]),MONTH(tbl_raw_data[[#This Row],[Date Actioned]]),DAY(tbl_raw_data[[#This Row],[Date Actioned]]))</f>
        <v>45138</v>
      </c>
      <c r="L2552" s="50" t="str">
        <f>UPPER(TEXT(tbl_raw_data[[#This Row],[updated_date]],"MMMM"))</f>
        <v>JULY</v>
      </c>
      <c r="M2552" s="50" t="str">
        <f>"WEEK "&amp; IF(ROUNDUP(DAY(tbl_raw_data[[#This Row],[updated_date]])/7,0)=5,4,ROUNDUP(DAY(tbl_raw_data[[#This Row],[updated_date]])/7,0))</f>
        <v>WEEK 4</v>
      </c>
      <c r="N2552" s="50" t="str">
        <f>UPPER(VLOOKUP(tbl_raw_data[[#This Row],[Analyst]],Settiings!$A$2:$B$16,2,0))</f>
        <v>NITESH</v>
      </c>
      <c r="O2552" s="50" t="str">
        <f>TRIM(UPPER(tbl_raw_data[[#This Row],[Outcome]]))</f>
        <v>APPROVE</v>
      </c>
      <c r="P2552" s="50" t="str">
        <f>TRIM(UPPER(tbl_raw_data[[#This Row],[Queue Name]]))</f>
        <v>CONSUMER EXISTING</v>
      </c>
      <c r="Q2552" s="50" t="str">
        <f>IF(tbl_raw_data[[#This Row],[Time taken in min]]&lt;=Settiings!$D$2,"SLA_MET","SLA_NOT_MET")</f>
        <v>SLA_NOT_MET</v>
      </c>
      <c r="R2552" s="94"/>
    </row>
    <row r="2553" spans="1:18" x14ac:dyDescent="0.3">
      <c r="A2553" s="14" t="s">
        <v>985</v>
      </c>
      <c r="B2553" s="15">
        <v>45138.753229166665</v>
      </c>
      <c r="C2553" s="21">
        <v>45138.758263888885</v>
      </c>
      <c r="D2553" s="18" t="s">
        <v>13</v>
      </c>
      <c r="E2553" s="18" t="s">
        <v>9</v>
      </c>
      <c r="F2553" s="18" t="s">
        <v>76</v>
      </c>
      <c r="G2553" s="18" t="s">
        <v>17</v>
      </c>
      <c r="H2553" s="80"/>
      <c r="I2553" s="48">
        <f>tbl_raw_data[[#This Row],[Date Actioned]]-tbl_raw_data[[#This Row],[Date Tagged]]</f>
        <v>5.0347222204436548E-3</v>
      </c>
      <c r="J2553" s="46">
        <f>HOUR(tbl_raw_data[[#This Row],[Time_taken]])*60+MINUTE(tbl_raw_data[[#This Row],[Time_taken]])+SECOND(tbl_raw_data[[#This Row],[Time_taken]])/60</f>
        <v>7.25</v>
      </c>
      <c r="K2553" s="52">
        <f>DATE(YEAR(tbl_raw_data[[#This Row],[Date Actioned]]),MONTH(tbl_raw_data[[#This Row],[Date Actioned]]),DAY(tbl_raw_data[[#This Row],[Date Actioned]]))</f>
        <v>45138</v>
      </c>
      <c r="L2553" s="50" t="str">
        <f>UPPER(TEXT(tbl_raw_data[[#This Row],[updated_date]],"MMMM"))</f>
        <v>JULY</v>
      </c>
      <c r="M2553" s="50" t="str">
        <f>"WEEK "&amp; IF(ROUNDUP(DAY(tbl_raw_data[[#This Row],[updated_date]])/7,0)=5,4,ROUNDUP(DAY(tbl_raw_data[[#This Row],[updated_date]])/7,0))</f>
        <v>WEEK 4</v>
      </c>
      <c r="N2553" s="50" t="str">
        <f>UPPER(VLOOKUP(tbl_raw_data[[#This Row],[Analyst]],Settiings!$A$2:$B$16,2,0))</f>
        <v>ROHAN</v>
      </c>
      <c r="O2553" s="50" t="str">
        <f>TRIM(UPPER(tbl_raw_data[[#This Row],[Outcome]]))</f>
        <v>APPROVE</v>
      </c>
      <c r="P2553" s="50" t="str">
        <f>TRIM(UPPER(tbl_raw_data[[#This Row],[Queue Name]]))</f>
        <v>CONSUMER EXISTING</v>
      </c>
      <c r="Q2553" s="50" t="str">
        <f>IF(tbl_raw_data[[#This Row],[Time taken in min]]&lt;=Settiings!$D$2,"SLA_MET","SLA_NOT_MET")</f>
        <v>SLA_MET</v>
      </c>
      <c r="R2553" s="94"/>
    </row>
    <row r="2554" spans="1:18" x14ac:dyDescent="0.3">
      <c r="A2554" s="20" t="s">
        <v>986</v>
      </c>
      <c r="B2554" s="9">
        <v>45138.754351851851</v>
      </c>
      <c r="C2554" s="22">
        <v>45138.759328703702</v>
      </c>
      <c r="D2554" s="12" t="s">
        <v>13</v>
      </c>
      <c r="E2554" s="12" t="s">
        <v>47</v>
      </c>
      <c r="F2554" s="12" t="s">
        <v>16</v>
      </c>
      <c r="G2554" s="12" t="s">
        <v>77</v>
      </c>
      <c r="H2554" s="81"/>
      <c r="I2554" s="48">
        <f>tbl_raw_data[[#This Row],[Date Actioned]]-tbl_raw_data[[#This Row],[Date Tagged]]</f>
        <v>4.9768518510973081E-3</v>
      </c>
      <c r="J2554" s="46">
        <f>HOUR(tbl_raw_data[[#This Row],[Time_taken]])*60+MINUTE(tbl_raw_data[[#This Row],[Time_taken]])+SECOND(tbl_raw_data[[#This Row],[Time_taken]])/60</f>
        <v>7.166666666666667</v>
      </c>
      <c r="K2554" s="52">
        <f>DATE(YEAR(tbl_raw_data[[#This Row],[Date Actioned]]),MONTH(tbl_raw_data[[#This Row],[Date Actioned]]),DAY(tbl_raw_data[[#This Row],[Date Actioned]]))</f>
        <v>45138</v>
      </c>
      <c r="L2554" s="50" t="str">
        <f>UPPER(TEXT(tbl_raw_data[[#This Row],[updated_date]],"MMMM"))</f>
        <v>JULY</v>
      </c>
      <c r="M2554" s="50" t="str">
        <f>"WEEK "&amp; IF(ROUNDUP(DAY(tbl_raw_data[[#This Row],[updated_date]])/7,0)=5,4,ROUNDUP(DAY(tbl_raw_data[[#This Row],[updated_date]])/7,0))</f>
        <v>WEEK 4</v>
      </c>
      <c r="N2554" s="50" t="str">
        <f>UPPER(VLOOKUP(tbl_raw_data[[#This Row],[Analyst]],Settiings!$A$2:$B$16,2,0))</f>
        <v>CAMROOON</v>
      </c>
      <c r="O2554" s="50" t="str">
        <f>TRIM(UPPER(tbl_raw_data[[#This Row],[Outcome]]))</f>
        <v>APPROVE</v>
      </c>
      <c r="P2554" s="50" t="str">
        <f>TRIM(UPPER(tbl_raw_data[[#This Row],[Queue Name]]))</f>
        <v>CONSUMER PRE BUREAU</v>
      </c>
      <c r="Q2554" s="50" t="str">
        <f>IF(tbl_raw_data[[#This Row],[Time taken in min]]&lt;=Settiings!$D$2,"SLA_MET","SLA_NOT_MET")</f>
        <v>SLA_MET</v>
      </c>
      <c r="R2554" s="94"/>
    </row>
    <row r="2555" spans="1:18" x14ac:dyDescent="0.3">
      <c r="A2555" s="23" t="s">
        <v>989</v>
      </c>
      <c r="B2555" s="15">
        <v>45138.755127314813</v>
      </c>
      <c r="C2555" s="21">
        <v>45138.760775462964</v>
      </c>
      <c r="D2555" s="18" t="s">
        <v>13</v>
      </c>
      <c r="E2555" s="18" t="s">
        <v>47</v>
      </c>
      <c r="F2555" s="18" t="s">
        <v>70</v>
      </c>
      <c r="G2555" s="18" t="s">
        <v>17</v>
      </c>
      <c r="H2555" s="80"/>
      <c r="I2555" s="48">
        <f>tbl_raw_data[[#This Row],[Date Actioned]]-tbl_raw_data[[#This Row],[Date Tagged]]</f>
        <v>5.6481481515220366E-3</v>
      </c>
      <c r="J2555" s="46">
        <f>HOUR(tbl_raw_data[[#This Row],[Time_taken]])*60+MINUTE(tbl_raw_data[[#This Row],[Time_taken]])+SECOND(tbl_raw_data[[#This Row],[Time_taken]])/60</f>
        <v>8.1333333333333329</v>
      </c>
      <c r="K2555" s="52">
        <f>DATE(YEAR(tbl_raw_data[[#This Row],[Date Actioned]]),MONTH(tbl_raw_data[[#This Row],[Date Actioned]]),DAY(tbl_raw_data[[#This Row],[Date Actioned]]))</f>
        <v>45138</v>
      </c>
      <c r="L2555" s="50" t="str">
        <f>UPPER(TEXT(tbl_raw_data[[#This Row],[updated_date]],"MMMM"))</f>
        <v>JULY</v>
      </c>
      <c r="M2555" s="50" t="str">
        <f>"WEEK "&amp; IF(ROUNDUP(DAY(tbl_raw_data[[#This Row],[updated_date]])/7,0)=5,4,ROUNDUP(DAY(tbl_raw_data[[#This Row],[updated_date]])/7,0))</f>
        <v>WEEK 4</v>
      </c>
      <c r="N2555" s="50" t="str">
        <f>UPPER(VLOOKUP(tbl_raw_data[[#This Row],[Analyst]],Settiings!$A$2:$B$16,2,0))</f>
        <v>ASIF</v>
      </c>
      <c r="O2555" s="50" t="str">
        <f>TRIM(UPPER(tbl_raw_data[[#This Row],[Outcome]]))</f>
        <v>APPROVE</v>
      </c>
      <c r="P2555" s="50" t="str">
        <f>TRIM(UPPER(tbl_raw_data[[#This Row],[Queue Name]]))</f>
        <v>CONSUMER PRE BUREAU</v>
      </c>
      <c r="Q2555" s="50" t="str">
        <f>IF(tbl_raw_data[[#This Row],[Time taken in min]]&lt;=Settiings!$D$2,"SLA_MET","SLA_NOT_MET")</f>
        <v>SLA_MET</v>
      </c>
      <c r="R2555" s="94"/>
    </row>
    <row r="2556" spans="1:18" x14ac:dyDescent="0.3">
      <c r="A2556" s="14" t="s">
        <v>997</v>
      </c>
      <c r="B2556" s="9">
        <v>45138.764189814814</v>
      </c>
      <c r="C2556" s="22">
        <v>45138.773368055554</v>
      </c>
      <c r="D2556" s="12" t="s">
        <v>13</v>
      </c>
      <c r="E2556" s="12" t="s">
        <v>9</v>
      </c>
      <c r="F2556" s="12" t="s">
        <v>43</v>
      </c>
      <c r="G2556" s="12" t="s">
        <v>17</v>
      </c>
      <c r="H2556" s="81"/>
      <c r="I2556" s="48">
        <f>tbl_raw_data[[#This Row],[Date Actioned]]-tbl_raw_data[[#This Row],[Date Tagged]]</f>
        <v>9.1782407398568466E-3</v>
      </c>
      <c r="J2556" s="46">
        <f>HOUR(tbl_raw_data[[#This Row],[Time_taken]])*60+MINUTE(tbl_raw_data[[#This Row],[Time_taken]])+SECOND(tbl_raw_data[[#This Row],[Time_taken]])/60</f>
        <v>13.216666666666667</v>
      </c>
      <c r="K2556" s="52">
        <f>DATE(YEAR(tbl_raw_data[[#This Row],[Date Actioned]]),MONTH(tbl_raw_data[[#This Row],[Date Actioned]]),DAY(tbl_raw_data[[#This Row],[Date Actioned]]))</f>
        <v>45138</v>
      </c>
      <c r="L2556" s="50" t="str">
        <f>UPPER(TEXT(tbl_raw_data[[#This Row],[updated_date]],"MMMM"))</f>
        <v>JULY</v>
      </c>
      <c r="M2556" s="50" t="str">
        <f>"WEEK "&amp; IF(ROUNDUP(DAY(tbl_raw_data[[#This Row],[updated_date]])/7,0)=5,4,ROUNDUP(DAY(tbl_raw_data[[#This Row],[updated_date]])/7,0))</f>
        <v>WEEK 4</v>
      </c>
      <c r="N2556" s="50" t="str">
        <f>UPPER(VLOOKUP(tbl_raw_data[[#This Row],[Analyst]],Settiings!$A$2:$B$16,2,0))</f>
        <v>MERCEDES</v>
      </c>
      <c r="O2556" s="50" t="str">
        <f>TRIM(UPPER(tbl_raw_data[[#This Row],[Outcome]]))</f>
        <v>APPROVE</v>
      </c>
      <c r="P2556" s="50" t="str">
        <f>TRIM(UPPER(tbl_raw_data[[#This Row],[Queue Name]]))</f>
        <v>CONSUMER EXISTING</v>
      </c>
      <c r="Q2556" s="50" t="str">
        <f>IF(tbl_raw_data[[#This Row],[Time taken in min]]&lt;=Settiings!$D$2,"SLA_MET","SLA_NOT_MET")</f>
        <v>SLA_MET</v>
      </c>
      <c r="R2556" s="94"/>
    </row>
    <row r="2557" spans="1:18" x14ac:dyDescent="0.3">
      <c r="A2557" s="20" t="s">
        <v>1000</v>
      </c>
      <c r="B2557" s="15">
        <v>45138.783576388887</v>
      </c>
      <c r="C2557" s="21">
        <v>45138.791851851849</v>
      </c>
      <c r="D2557" s="18" t="s">
        <v>13</v>
      </c>
      <c r="E2557" s="18" t="s">
        <v>47</v>
      </c>
      <c r="F2557" s="18" t="s">
        <v>76</v>
      </c>
      <c r="G2557" s="18" t="s">
        <v>17</v>
      </c>
      <c r="H2557" s="80"/>
      <c r="I2557" s="48">
        <f>tbl_raw_data[[#This Row],[Date Actioned]]-tbl_raw_data[[#This Row],[Date Tagged]]</f>
        <v>8.2754629620467313E-3</v>
      </c>
      <c r="J2557" s="46">
        <f>HOUR(tbl_raw_data[[#This Row],[Time_taken]])*60+MINUTE(tbl_raw_data[[#This Row],[Time_taken]])+SECOND(tbl_raw_data[[#This Row],[Time_taken]])/60</f>
        <v>11.916666666666666</v>
      </c>
      <c r="K2557" s="52">
        <f>DATE(YEAR(tbl_raw_data[[#This Row],[Date Actioned]]),MONTH(tbl_raw_data[[#This Row],[Date Actioned]]),DAY(tbl_raw_data[[#This Row],[Date Actioned]]))</f>
        <v>45138</v>
      </c>
      <c r="L2557" s="50" t="str">
        <f>UPPER(TEXT(tbl_raw_data[[#This Row],[updated_date]],"MMMM"))</f>
        <v>JULY</v>
      </c>
      <c r="M2557" s="50" t="str">
        <f>"WEEK "&amp; IF(ROUNDUP(DAY(tbl_raw_data[[#This Row],[updated_date]])/7,0)=5,4,ROUNDUP(DAY(tbl_raw_data[[#This Row],[updated_date]])/7,0))</f>
        <v>WEEK 4</v>
      </c>
      <c r="N2557" s="50" t="str">
        <f>UPPER(VLOOKUP(tbl_raw_data[[#This Row],[Analyst]],Settiings!$A$2:$B$16,2,0))</f>
        <v>ROHAN</v>
      </c>
      <c r="O2557" s="50" t="str">
        <f>TRIM(UPPER(tbl_raw_data[[#This Row],[Outcome]]))</f>
        <v>APPROVE</v>
      </c>
      <c r="P2557" s="50" t="str">
        <f>TRIM(UPPER(tbl_raw_data[[#This Row],[Queue Name]]))</f>
        <v>CONSUMER PRE BUREAU</v>
      </c>
      <c r="Q2557" s="50" t="str">
        <f>IF(tbl_raw_data[[#This Row],[Time taken in min]]&lt;=Settiings!$D$2,"SLA_MET","SLA_NOT_MET")</f>
        <v>SLA_MET</v>
      </c>
      <c r="R2557" s="94"/>
    </row>
    <row r="2558" spans="1:18" x14ac:dyDescent="0.3">
      <c r="A2558" s="23" t="s">
        <v>1001</v>
      </c>
      <c r="B2558" s="9">
        <v>45138.790173611109</v>
      </c>
      <c r="C2558" s="22">
        <v>45138.793680555558</v>
      </c>
      <c r="D2558" s="12" t="s">
        <v>13</v>
      </c>
      <c r="E2558" s="12" t="s">
        <v>19</v>
      </c>
      <c r="F2558" s="12" t="s">
        <v>70</v>
      </c>
      <c r="G2558" s="12" t="s">
        <v>17</v>
      </c>
      <c r="H2558" s="81"/>
      <c r="I2558" s="48">
        <f>tbl_raw_data[[#This Row],[Date Actioned]]-tbl_raw_data[[#This Row],[Date Tagged]]</f>
        <v>3.5069444493274204E-3</v>
      </c>
      <c r="J2558" s="46">
        <f>HOUR(tbl_raw_data[[#This Row],[Time_taken]])*60+MINUTE(tbl_raw_data[[#This Row],[Time_taken]])+SECOND(tbl_raw_data[[#This Row],[Time_taken]])/60</f>
        <v>5.05</v>
      </c>
      <c r="K2558" s="52">
        <f>DATE(YEAR(tbl_raw_data[[#This Row],[Date Actioned]]),MONTH(tbl_raw_data[[#This Row],[Date Actioned]]),DAY(tbl_raw_data[[#This Row],[Date Actioned]]))</f>
        <v>45138</v>
      </c>
      <c r="L2558" s="50" t="str">
        <f>UPPER(TEXT(tbl_raw_data[[#This Row],[updated_date]],"MMMM"))</f>
        <v>JULY</v>
      </c>
      <c r="M2558" s="50" t="str">
        <f>"WEEK "&amp; IF(ROUNDUP(DAY(tbl_raw_data[[#This Row],[updated_date]])/7,0)=5,4,ROUNDUP(DAY(tbl_raw_data[[#This Row],[updated_date]])/7,0))</f>
        <v>WEEK 4</v>
      </c>
      <c r="N2558" s="50" t="str">
        <f>UPPER(VLOOKUP(tbl_raw_data[[#This Row],[Analyst]],Settiings!$A$2:$B$16,2,0))</f>
        <v>ASIF</v>
      </c>
      <c r="O2558" s="50" t="str">
        <f>TRIM(UPPER(tbl_raw_data[[#This Row],[Outcome]]))</f>
        <v>APPROVE</v>
      </c>
      <c r="P2558" s="50" t="str">
        <f>TRIM(UPPER(tbl_raw_data[[#This Row],[Queue Name]]))</f>
        <v>CONSUMER POST BUREAU</v>
      </c>
      <c r="Q2558" s="50" t="str">
        <f>IF(tbl_raw_data[[#This Row],[Time taken in min]]&lt;=Settiings!$D$2,"SLA_MET","SLA_NOT_MET")</f>
        <v>SLA_MET</v>
      </c>
      <c r="R2558" s="94"/>
    </row>
    <row r="2559" spans="1:18" x14ac:dyDescent="0.3">
      <c r="A2559" s="14" t="s">
        <v>1002</v>
      </c>
      <c r="B2559" s="15">
        <v>45138.795069444444</v>
      </c>
      <c r="C2559" s="16">
        <v>45138.803310185183</v>
      </c>
      <c r="D2559" s="17" t="s">
        <v>17</v>
      </c>
      <c r="E2559" s="18" t="s">
        <v>19</v>
      </c>
      <c r="F2559" s="17" t="s">
        <v>50</v>
      </c>
      <c r="G2559" s="19"/>
      <c r="H2559" s="79"/>
      <c r="I2559" s="48">
        <f>tbl_raw_data[[#This Row],[Date Actioned]]-tbl_raw_data[[#This Row],[Date Tagged]]</f>
        <v>8.2407407389837317E-3</v>
      </c>
      <c r="J2559" s="46">
        <f>HOUR(tbl_raw_data[[#This Row],[Time_taken]])*60+MINUTE(tbl_raw_data[[#This Row],[Time_taken]])+SECOND(tbl_raw_data[[#This Row],[Time_taken]])/60</f>
        <v>11.866666666666667</v>
      </c>
      <c r="K2559" s="52">
        <f>DATE(YEAR(tbl_raw_data[[#This Row],[Date Actioned]]),MONTH(tbl_raw_data[[#This Row],[Date Actioned]]),DAY(tbl_raw_data[[#This Row],[Date Actioned]]))</f>
        <v>45138</v>
      </c>
      <c r="L2559" s="50" t="str">
        <f>UPPER(TEXT(tbl_raw_data[[#This Row],[updated_date]],"MMMM"))</f>
        <v>JULY</v>
      </c>
      <c r="M2559" s="50" t="str">
        <f>"WEEK "&amp; IF(ROUNDUP(DAY(tbl_raw_data[[#This Row],[updated_date]])/7,0)=5,4,ROUNDUP(DAY(tbl_raw_data[[#This Row],[updated_date]])/7,0))</f>
        <v>WEEK 4</v>
      </c>
      <c r="N2559" s="50" t="str">
        <f>UPPER(VLOOKUP(tbl_raw_data[[#This Row],[Analyst]],Settiings!$A$2:$B$16,2,0))</f>
        <v>SHAHID</v>
      </c>
      <c r="O2559" s="50" t="str">
        <f>TRIM(UPPER(tbl_raw_data[[#This Row],[Outcome]]))</f>
        <v>APPROVE</v>
      </c>
      <c r="P2559" s="50" t="str">
        <f>TRIM(UPPER(tbl_raw_data[[#This Row],[Queue Name]]))</f>
        <v>CONSUMER POST BUREAU</v>
      </c>
      <c r="Q2559" s="50" t="str">
        <f>IF(tbl_raw_data[[#This Row],[Time taken in min]]&lt;=Settiings!$D$2,"SLA_MET","SLA_NOT_MET")</f>
        <v>SLA_MET</v>
      </c>
      <c r="R2559" s="94"/>
    </row>
    <row r="2560" spans="1:18" x14ac:dyDescent="0.3">
      <c r="A2560" s="20" t="s">
        <v>1003</v>
      </c>
      <c r="B2560" s="9">
        <v>45138.795543981483</v>
      </c>
      <c r="C2560" s="22">
        <v>45138.79991898148</v>
      </c>
      <c r="D2560" s="12" t="s">
        <v>13</v>
      </c>
      <c r="E2560" s="12" t="s">
        <v>47</v>
      </c>
      <c r="F2560" s="12" t="s">
        <v>76</v>
      </c>
      <c r="G2560" s="12" t="s">
        <v>1004</v>
      </c>
      <c r="H2560" s="81"/>
      <c r="I2560" s="48">
        <f>tbl_raw_data[[#This Row],[Date Actioned]]-tbl_raw_data[[#This Row],[Date Tagged]]</f>
        <v>4.3749999967985786E-3</v>
      </c>
      <c r="J2560" s="46">
        <f>HOUR(tbl_raw_data[[#This Row],[Time_taken]])*60+MINUTE(tbl_raw_data[[#This Row],[Time_taken]])+SECOND(tbl_raw_data[[#This Row],[Time_taken]])/60</f>
        <v>6.3</v>
      </c>
      <c r="K2560" s="52">
        <f>DATE(YEAR(tbl_raw_data[[#This Row],[Date Actioned]]),MONTH(tbl_raw_data[[#This Row],[Date Actioned]]),DAY(tbl_raw_data[[#This Row],[Date Actioned]]))</f>
        <v>45138</v>
      </c>
      <c r="L2560" s="50" t="str">
        <f>UPPER(TEXT(tbl_raw_data[[#This Row],[updated_date]],"MMMM"))</f>
        <v>JULY</v>
      </c>
      <c r="M2560" s="50" t="str">
        <f>"WEEK "&amp; IF(ROUNDUP(DAY(tbl_raw_data[[#This Row],[updated_date]])/7,0)=5,4,ROUNDUP(DAY(tbl_raw_data[[#This Row],[updated_date]])/7,0))</f>
        <v>WEEK 4</v>
      </c>
      <c r="N2560" s="50" t="str">
        <f>UPPER(VLOOKUP(tbl_raw_data[[#This Row],[Analyst]],Settiings!$A$2:$B$16,2,0))</f>
        <v>ROHAN</v>
      </c>
      <c r="O2560" s="50" t="str">
        <f>TRIM(UPPER(tbl_raw_data[[#This Row],[Outcome]]))</f>
        <v>APPROVE</v>
      </c>
      <c r="P2560" s="50" t="str">
        <f>TRIM(UPPER(tbl_raw_data[[#This Row],[Queue Name]]))</f>
        <v>CONSUMER PRE BUREAU</v>
      </c>
      <c r="Q2560" s="50" t="str">
        <f>IF(tbl_raw_data[[#This Row],[Time taken in min]]&lt;=Settiings!$D$2,"SLA_MET","SLA_NOT_MET")</f>
        <v>SLA_MET</v>
      </c>
      <c r="R2560" s="94"/>
    </row>
    <row r="2561" spans="1:18" x14ac:dyDescent="0.3">
      <c r="A2561" s="23" t="s">
        <v>1005</v>
      </c>
      <c r="B2561" s="15">
        <v>45138.809502314813</v>
      </c>
      <c r="C2561" s="21">
        <v>45138.811284722222</v>
      </c>
      <c r="D2561" s="18" t="s">
        <v>13</v>
      </c>
      <c r="E2561" s="18" t="s">
        <v>9</v>
      </c>
      <c r="F2561" s="18" t="s">
        <v>65</v>
      </c>
      <c r="G2561" s="18" t="s">
        <v>41</v>
      </c>
      <c r="H2561" s="80"/>
      <c r="I2561" s="48">
        <f>tbl_raw_data[[#This Row],[Date Actioned]]-tbl_raw_data[[#This Row],[Date Tagged]]</f>
        <v>1.7824074093368836E-3</v>
      </c>
      <c r="J2561" s="46">
        <f>HOUR(tbl_raw_data[[#This Row],[Time_taken]])*60+MINUTE(tbl_raw_data[[#This Row],[Time_taken]])+SECOND(tbl_raw_data[[#This Row],[Time_taken]])/60</f>
        <v>2.5666666666666664</v>
      </c>
      <c r="K2561" s="52">
        <f>DATE(YEAR(tbl_raw_data[[#This Row],[Date Actioned]]),MONTH(tbl_raw_data[[#This Row],[Date Actioned]]),DAY(tbl_raw_data[[#This Row],[Date Actioned]]))</f>
        <v>45138</v>
      </c>
      <c r="L2561" s="50" t="str">
        <f>UPPER(TEXT(tbl_raw_data[[#This Row],[updated_date]],"MMMM"))</f>
        <v>JULY</v>
      </c>
      <c r="M2561" s="50" t="str">
        <f>"WEEK "&amp; IF(ROUNDUP(DAY(tbl_raw_data[[#This Row],[updated_date]])/7,0)=5,4,ROUNDUP(DAY(tbl_raw_data[[#This Row],[updated_date]])/7,0))</f>
        <v>WEEK 4</v>
      </c>
      <c r="N2561" s="50" t="str">
        <f>UPPER(VLOOKUP(tbl_raw_data[[#This Row],[Analyst]],Settiings!$A$2:$B$16,2,0))</f>
        <v>SAM</v>
      </c>
      <c r="O2561" s="50" t="str">
        <f>TRIM(UPPER(tbl_raw_data[[#This Row],[Outcome]]))</f>
        <v>APPROVE</v>
      </c>
      <c r="P2561" s="50" t="str">
        <f>TRIM(UPPER(tbl_raw_data[[#This Row],[Queue Name]]))</f>
        <v>CONSUMER EXISTING</v>
      </c>
      <c r="Q2561" s="50" t="str">
        <f>IF(tbl_raw_data[[#This Row],[Time taken in min]]&lt;=Settiings!$D$2,"SLA_MET","SLA_NOT_MET")</f>
        <v>SLA_MET</v>
      </c>
      <c r="R2561" s="94"/>
    </row>
    <row r="2562" spans="1:18" x14ac:dyDescent="0.3">
      <c r="A2562" s="14" t="s">
        <v>1006</v>
      </c>
      <c r="B2562" s="9">
        <v>45138.810208333336</v>
      </c>
      <c r="C2562" s="22">
        <v>45138.813611111109</v>
      </c>
      <c r="D2562" s="12" t="s">
        <v>13</v>
      </c>
      <c r="E2562" s="12" t="s">
        <v>9</v>
      </c>
      <c r="F2562" s="12" t="s">
        <v>70</v>
      </c>
      <c r="G2562" s="12" t="s">
        <v>17</v>
      </c>
      <c r="H2562" s="81"/>
      <c r="I2562" s="48">
        <f>tbl_raw_data[[#This Row],[Date Actioned]]-tbl_raw_data[[#This Row],[Date Tagged]]</f>
        <v>3.4027777728624642E-3</v>
      </c>
      <c r="J2562" s="46">
        <f>HOUR(tbl_raw_data[[#This Row],[Time_taken]])*60+MINUTE(tbl_raw_data[[#This Row],[Time_taken]])+SECOND(tbl_raw_data[[#This Row],[Time_taken]])/60</f>
        <v>4.9000000000000004</v>
      </c>
      <c r="K2562" s="52">
        <f>DATE(YEAR(tbl_raw_data[[#This Row],[Date Actioned]]),MONTH(tbl_raw_data[[#This Row],[Date Actioned]]),DAY(tbl_raw_data[[#This Row],[Date Actioned]]))</f>
        <v>45138</v>
      </c>
      <c r="L2562" s="50" t="str">
        <f>UPPER(TEXT(tbl_raw_data[[#This Row],[updated_date]],"MMMM"))</f>
        <v>JULY</v>
      </c>
      <c r="M2562" s="50" t="str">
        <f>"WEEK "&amp; IF(ROUNDUP(DAY(tbl_raw_data[[#This Row],[updated_date]])/7,0)=5,4,ROUNDUP(DAY(tbl_raw_data[[#This Row],[updated_date]])/7,0))</f>
        <v>WEEK 4</v>
      </c>
      <c r="N2562" s="50" t="str">
        <f>UPPER(VLOOKUP(tbl_raw_data[[#This Row],[Analyst]],Settiings!$A$2:$B$16,2,0))</f>
        <v>ASIF</v>
      </c>
      <c r="O2562" s="50" t="str">
        <f>TRIM(UPPER(tbl_raw_data[[#This Row],[Outcome]]))</f>
        <v>APPROVE</v>
      </c>
      <c r="P2562" s="50" t="str">
        <f>TRIM(UPPER(tbl_raw_data[[#This Row],[Queue Name]]))</f>
        <v>CONSUMER EXISTING</v>
      </c>
      <c r="Q2562" s="50" t="str">
        <f>IF(tbl_raw_data[[#This Row],[Time taken in min]]&lt;=Settiings!$D$2,"SLA_MET","SLA_NOT_MET")</f>
        <v>SLA_MET</v>
      </c>
      <c r="R2562" s="94"/>
    </row>
    <row r="2563" spans="1:18" x14ac:dyDescent="0.3">
      <c r="A2563" s="20" t="s">
        <v>1007</v>
      </c>
      <c r="B2563" s="15">
        <v>45138.815891203703</v>
      </c>
      <c r="C2563" s="21">
        <v>45138.8202662037</v>
      </c>
      <c r="D2563" s="18" t="s">
        <v>13</v>
      </c>
      <c r="E2563" s="18" t="s">
        <v>9</v>
      </c>
      <c r="F2563" s="18" t="s">
        <v>70</v>
      </c>
      <c r="G2563" s="18" t="s">
        <v>128</v>
      </c>
      <c r="H2563" s="80"/>
      <c r="I2563" s="48">
        <f>tbl_raw_data[[#This Row],[Date Actioned]]-tbl_raw_data[[#This Row],[Date Tagged]]</f>
        <v>4.3749999967985786E-3</v>
      </c>
      <c r="J2563" s="46">
        <f>HOUR(tbl_raw_data[[#This Row],[Time_taken]])*60+MINUTE(tbl_raw_data[[#This Row],[Time_taken]])+SECOND(tbl_raw_data[[#This Row],[Time_taken]])/60</f>
        <v>6.3</v>
      </c>
      <c r="K2563" s="52">
        <f>DATE(YEAR(tbl_raw_data[[#This Row],[Date Actioned]]),MONTH(tbl_raw_data[[#This Row],[Date Actioned]]),DAY(tbl_raw_data[[#This Row],[Date Actioned]]))</f>
        <v>45138</v>
      </c>
      <c r="L2563" s="50" t="str">
        <f>UPPER(TEXT(tbl_raw_data[[#This Row],[updated_date]],"MMMM"))</f>
        <v>JULY</v>
      </c>
      <c r="M2563" s="50" t="str">
        <f>"WEEK "&amp; IF(ROUNDUP(DAY(tbl_raw_data[[#This Row],[updated_date]])/7,0)=5,4,ROUNDUP(DAY(tbl_raw_data[[#This Row],[updated_date]])/7,0))</f>
        <v>WEEK 4</v>
      </c>
      <c r="N2563" s="50" t="str">
        <f>UPPER(VLOOKUP(tbl_raw_data[[#This Row],[Analyst]],Settiings!$A$2:$B$16,2,0))</f>
        <v>ASIF</v>
      </c>
      <c r="O2563" s="50" t="str">
        <f>TRIM(UPPER(tbl_raw_data[[#This Row],[Outcome]]))</f>
        <v>APPROVE</v>
      </c>
      <c r="P2563" s="50" t="str">
        <f>TRIM(UPPER(tbl_raw_data[[#This Row],[Queue Name]]))</f>
        <v>CONSUMER EXISTING</v>
      </c>
      <c r="Q2563" s="50" t="str">
        <f>IF(tbl_raw_data[[#This Row],[Time taken in min]]&lt;=Settiings!$D$2,"SLA_MET","SLA_NOT_MET")</f>
        <v>SLA_MET</v>
      </c>
      <c r="R2563" s="94"/>
    </row>
    <row r="2564" spans="1:18" x14ac:dyDescent="0.3">
      <c r="A2564" s="23" t="s">
        <v>1009</v>
      </c>
      <c r="B2564" s="9">
        <v>45138.822743055556</v>
      </c>
      <c r="C2564" s="22">
        <v>45138.82476851852</v>
      </c>
      <c r="D2564" s="12" t="s">
        <v>13</v>
      </c>
      <c r="E2564" s="12" t="s">
        <v>9</v>
      </c>
      <c r="F2564" s="12" t="s">
        <v>65</v>
      </c>
      <c r="G2564" s="12" t="s">
        <v>128</v>
      </c>
      <c r="H2564" s="81"/>
      <c r="I2564" s="48">
        <f>tbl_raw_data[[#This Row],[Date Actioned]]-tbl_raw_data[[#This Row],[Date Tagged]]</f>
        <v>2.0254629635019228E-3</v>
      </c>
      <c r="J2564" s="46">
        <f>HOUR(tbl_raw_data[[#This Row],[Time_taken]])*60+MINUTE(tbl_raw_data[[#This Row],[Time_taken]])+SECOND(tbl_raw_data[[#This Row],[Time_taken]])/60</f>
        <v>2.9166666666666665</v>
      </c>
      <c r="K2564" s="52">
        <f>DATE(YEAR(tbl_raw_data[[#This Row],[Date Actioned]]),MONTH(tbl_raw_data[[#This Row],[Date Actioned]]),DAY(tbl_raw_data[[#This Row],[Date Actioned]]))</f>
        <v>45138</v>
      </c>
      <c r="L2564" s="50" t="str">
        <f>UPPER(TEXT(tbl_raw_data[[#This Row],[updated_date]],"MMMM"))</f>
        <v>JULY</v>
      </c>
      <c r="M2564" s="50" t="str">
        <f>"WEEK "&amp; IF(ROUNDUP(DAY(tbl_raw_data[[#This Row],[updated_date]])/7,0)=5,4,ROUNDUP(DAY(tbl_raw_data[[#This Row],[updated_date]])/7,0))</f>
        <v>WEEK 4</v>
      </c>
      <c r="N2564" s="50" t="str">
        <f>UPPER(VLOOKUP(tbl_raw_data[[#This Row],[Analyst]],Settiings!$A$2:$B$16,2,0))</f>
        <v>SAM</v>
      </c>
      <c r="O2564" s="50" t="str">
        <f>TRIM(UPPER(tbl_raw_data[[#This Row],[Outcome]]))</f>
        <v>APPROVE</v>
      </c>
      <c r="P2564" s="50" t="str">
        <f>TRIM(UPPER(tbl_raw_data[[#This Row],[Queue Name]]))</f>
        <v>CONSUMER EXISTING</v>
      </c>
      <c r="Q2564" s="50" t="str">
        <f>IF(tbl_raw_data[[#This Row],[Time taken in min]]&lt;=Settiings!$D$2,"SLA_MET","SLA_NOT_MET")</f>
        <v>SLA_MET</v>
      </c>
      <c r="R2564" s="94"/>
    </row>
    <row r="2565" spans="1:18" x14ac:dyDescent="0.3">
      <c r="A2565" s="14" t="s">
        <v>1010</v>
      </c>
      <c r="B2565" s="15">
        <v>45138.826504629629</v>
      </c>
      <c r="C2565" s="21">
        <v>45138.829340277778</v>
      </c>
      <c r="D2565" s="18" t="s">
        <v>13</v>
      </c>
      <c r="E2565" s="18" t="s">
        <v>9</v>
      </c>
      <c r="F2565" s="18" t="s">
        <v>65</v>
      </c>
      <c r="G2565" s="18" t="s">
        <v>128</v>
      </c>
      <c r="H2565" s="80"/>
      <c r="I2565" s="48">
        <f>tbl_raw_data[[#This Row],[Date Actioned]]-tbl_raw_data[[#This Row],[Date Tagged]]</f>
        <v>2.8356481489026919E-3</v>
      </c>
      <c r="J2565" s="46">
        <f>HOUR(tbl_raw_data[[#This Row],[Time_taken]])*60+MINUTE(tbl_raw_data[[#This Row],[Time_taken]])+SECOND(tbl_raw_data[[#This Row],[Time_taken]])/60</f>
        <v>4.083333333333333</v>
      </c>
      <c r="K2565" s="52">
        <f>DATE(YEAR(tbl_raw_data[[#This Row],[Date Actioned]]),MONTH(tbl_raw_data[[#This Row],[Date Actioned]]),DAY(tbl_raw_data[[#This Row],[Date Actioned]]))</f>
        <v>45138</v>
      </c>
      <c r="L2565" s="50" t="str">
        <f>UPPER(TEXT(tbl_raw_data[[#This Row],[updated_date]],"MMMM"))</f>
        <v>JULY</v>
      </c>
      <c r="M2565" s="50" t="str">
        <f>"WEEK "&amp; IF(ROUNDUP(DAY(tbl_raw_data[[#This Row],[updated_date]])/7,0)=5,4,ROUNDUP(DAY(tbl_raw_data[[#This Row],[updated_date]])/7,0))</f>
        <v>WEEK 4</v>
      </c>
      <c r="N2565" s="50" t="str">
        <f>UPPER(VLOOKUP(tbl_raw_data[[#This Row],[Analyst]],Settiings!$A$2:$B$16,2,0))</f>
        <v>SAM</v>
      </c>
      <c r="O2565" s="50" t="str">
        <f>TRIM(UPPER(tbl_raw_data[[#This Row],[Outcome]]))</f>
        <v>APPROVE</v>
      </c>
      <c r="P2565" s="50" t="str">
        <f>TRIM(UPPER(tbl_raw_data[[#This Row],[Queue Name]]))</f>
        <v>CONSUMER EXISTING</v>
      </c>
      <c r="Q2565" s="50" t="str">
        <f>IF(tbl_raw_data[[#This Row],[Time taken in min]]&lt;=Settiings!$D$2,"SLA_MET","SLA_NOT_MET")</f>
        <v>SLA_MET</v>
      </c>
      <c r="R2565" s="94"/>
    </row>
    <row r="2566" spans="1:18" x14ac:dyDescent="0.3">
      <c r="A2566" s="20" t="s">
        <v>1011</v>
      </c>
      <c r="B2566" s="9">
        <v>45138.879548611112</v>
      </c>
      <c r="C2566" s="24">
        <v>45139.358634259261</v>
      </c>
      <c r="D2566" s="25" t="s">
        <v>37</v>
      </c>
      <c r="E2566" s="12" t="s">
        <v>9</v>
      </c>
      <c r="F2566" s="25" t="s">
        <v>686</v>
      </c>
      <c r="G2566" s="13"/>
      <c r="H2566" s="78"/>
      <c r="I2566" s="48">
        <f>tbl_raw_data[[#This Row],[Date Actioned]]-tbl_raw_data[[#This Row],[Date Tagged]]</f>
        <v>0.47908564814861165</v>
      </c>
      <c r="J2566" s="46">
        <f>HOUR(tbl_raw_data[[#This Row],[Time_taken]])*60+MINUTE(tbl_raw_data[[#This Row],[Time_taken]])+SECOND(tbl_raw_data[[#This Row],[Time_taken]])/60</f>
        <v>689.88333333333333</v>
      </c>
      <c r="K2566" s="52">
        <f>DATE(YEAR(tbl_raw_data[[#This Row],[Date Actioned]]),MONTH(tbl_raw_data[[#This Row],[Date Actioned]]),DAY(tbl_raw_data[[#This Row],[Date Actioned]]))</f>
        <v>45139</v>
      </c>
      <c r="L2566" s="50" t="str">
        <f>UPPER(TEXT(tbl_raw_data[[#This Row],[updated_date]],"MMMM"))</f>
        <v>AUGUST</v>
      </c>
      <c r="M2566" s="50" t="str">
        <f>"WEEK "&amp; IF(ROUNDUP(DAY(tbl_raw_data[[#This Row],[updated_date]])/7,0)=5,4,ROUNDUP(DAY(tbl_raw_data[[#This Row],[updated_date]])/7,0))</f>
        <v>WEEK 1</v>
      </c>
      <c r="N2566" s="50" t="str">
        <f>UPPER(VLOOKUP(tbl_raw_data[[#This Row],[Analyst]],Settiings!$A$2:$B$16,2,0))</f>
        <v>FARDIN</v>
      </c>
      <c r="O2566" s="50" t="str">
        <f>TRIM(UPPER(tbl_raw_data[[#This Row],[Outcome]]))</f>
        <v>DECLINE</v>
      </c>
      <c r="P2566" s="50" t="str">
        <f>TRIM(UPPER(tbl_raw_data[[#This Row],[Queue Name]]))</f>
        <v>CONSUMER EXISTING</v>
      </c>
      <c r="Q2566" s="50" t="str">
        <f>IF(tbl_raw_data[[#This Row],[Time taken in min]]&lt;=Settiings!$D$2,"SLA_MET","SLA_NOT_MET")</f>
        <v>SLA_NOT_MET</v>
      </c>
      <c r="R2566" s="94"/>
    </row>
    <row r="2567" spans="1:18" x14ac:dyDescent="0.3">
      <c r="A2567" s="23" t="s">
        <v>1012</v>
      </c>
      <c r="B2567" s="9">
        <v>45138.928472222222</v>
      </c>
      <c r="C2567" s="24">
        <v>45139.364363425928</v>
      </c>
      <c r="D2567" s="25" t="s">
        <v>17</v>
      </c>
      <c r="E2567" s="12" t="s">
        <v>19</v>
      </c>
      <c r="F2567" s="25" t="s">
        <v>686</v>
      </c>
      <c r="G2567" s="13"/>
      <c r="H2567" s="78"/>
      <c r="I2567" s="48">
        <f>tbl_raw_data[[#This Row],[Date Actioned]]-tbl_raw_data[[#This Row],[Date Tagged]]</f>
        <v>0.43589120370597811</v>
      </c>
      <c r="J2567" s="46">
        <f>HOUR(tbl_raw_data[[#This Row],[Time_taken]])*60+MINUTE(tbl_raw_data[[#This Row],[Time_taken]])+SECOND(tbl_raw_data[[#This Row],[Time_taken]])/60</f>
        <v>627.68333333333328</v>
      </c>
      <c r="K2567" s="52">
        <f>DATE(YEAR(tbl_raw_data[[#This Row],[Date Actioned]]),MONTH(tbl_raw_data[[#This Row],[Date Actioned]]),DAY(tbl_raw_data[[#This Row],[Date Actioned]]))</f>
        <v>45139</v>
      </c>
      <c r="L2567" s="50" t="str">
        <f>UPPER(TEXT(tbl_raw_data[[#This Row],[updated_date]],"MMMM"))</f>
        <v>AUGUST</v>
      </c>
      <c r="M2567" s="50" t="str">
        <f>"WEEK "&amp; IF(ROUNDUP(DAY(tbl_raw_data[[#This Row],[updated_date]])/7,0)=5,4,ROUNDUP(DAY(tbl_raw_data[[#This Row],[updated_date]])/7,0))</f>
        <v>WEEK 1</v>
      </c>
      <c r="N2567" s="50" t="str">
        <f>UPPER(VLOOKUP(tbl_raw_data[[#This Row],[Analyst]],Settiings!$A$2:$B$16,2,0))</f>
        <v>FARDIN</v>
      </c>
      <c r="O2567" s="50" t="str">
        <f>TRIM(UPPER(tbl_raw_data[[#This Row],[Outcome]]))</f>
        <v>APPROVE</v>
      </c>
      <c r="P2567" s="50" t="str">
        <f>TRIM(UPPER(tbl_raw_data[[#This Row],[Queue Name]]))</f>
        <v>CONSUMER POST BUREAU</v>
      </c>
      <c r="Q2567" s="50" t="str">
        <f>IF(tbl_raw_data[[#This Row],[Time taken in min]]&lt;=Settiings!$D$2,"SLA_MET","SLA_NOT_MET")</f>
        <v>SLA_NOT_MET</v>
      </c>
      <c r="R2567" s="94"/>
    </row>
    <row r="2568" spans="1:18" x14ac:dyDescent="0.3">
      <c r="A2568" s="14" t="s">
        <v>1013</v>
      </c>
      <c r="B2568" s="15">
        <v>45138.967662037037</v>
      </c>
      <c r="C2568" s="16">
        <v>45139.368668981479</v>
      </c>
      <c r="D2568" s="17" t="s">
        <v>17</v>
      </c>
      <c r="E2568" s="18" t="s">
        <v>19</v>
      </c>
      <c r="F2568" s="17" t="s">
        <v>686</v>
      </c>
      <c r="G2568" s="19"/>
      <c r="H2568" s="79"/>
      <c r="I2568" s="48">
        <f>tbl_raw_data[[#This Row],[Date Actioned]]-tbl_raw_data[[#This Row],[Date Tagged]]</f>
        <v>0.40100694444117835</v>
      </c>
      <c r="J2568" s="46">
        <f>HOUR(tbl_raw_data[[#This Row],[Time_taken]])*60+MINUTE(tbl_raw_data[[#This Row],[Time_taken]])+SECOND(tbl_raw_data[[#This Row],[Time_taken]])/60</f>
        <v>577.45000000000005</v>
      </c>
      <c r="K2568" s="52">
        <f>DATE(YEAR(tbl_raw_data[[#This Row],[Date Actioned]]),MONTH(tbl_raw_data[[#This Row],[Date Actioned]]),DAY(tbl_raw_data[[#This Row],[Date Actioned]]))</f>
        <v>45139</v>
      </c>
      <c r="L2568" s="50" t="str">
        <f>UPPER(TEXT(tbl_raw_data[[#This Row],[updated_date]],"MMMM"))</f>
        <v>AUGUST</v>
      </c>
      <c r="M2568" s="50" t="str">
        <f>"WEEK "&amp; IF(ROUNDUP(DAY(tbl_raw_data[[#This Row],[updated_date]])/7,0)=5,4,ROUNDUP(DAY(tbl_raw_data[[#This Row],[updated_date]])/7,0))</f>
        <v>WEEK 1</v>
      </c>
      <c r="N2568" s="50" t="str">
        <f>UPPER(VLOOKUP(tbl_raw_data[[#This Row],[Analyst]],Settiings!$A$2:$B$16,2,0))</f>
        <v>FARDIN</v>
      </c>
      <c r="O2568" s="50" t="str">
        <f>TRIM(UPPER(tbl_raw_data[[#This Row],[Outcome]]))</f>
        <v>APPROVE</v>
      </c>
      <c r="P2568" s="50" t="str">
        <f>TRIM(UPPER(tbl_raw_data[[#This Row],[Queue Name]]))</f>
        <v>CONSUMER POST BUREAU</v>
      </c>
      <c r="Q2568" s="50" t="str">
        <f>IF(tbl_raw_data[[#This Row],[Time taken in min]]&lt;=Settiings!$D$2,"SLA_MET","SLA_NOT_MET")</f>
        <v>SLA_NOT_MET</v>
      </c>
      <c r="R2568" s="94"/>
    </row>
    <row r="2569" spans="1:18" x14ac:dyDescent="0.3">
      <c r="A2569" s="14" t="s">
        <v>1014</v>
      </c>
      <c r="B2569" s="9">
        <v>45139.365532407406</v>
      </c>
      <c r="C2569" s="22">
        <v>45139.38177083333</v>
      </c>
      <c r="D2569" s="12" t="s">
        <v>13</v>
      </c>
      <c r="E2569" s="12" t="s">
        <v>9</v>
      </c>
      <c r="F2569" s="12" t="s">
        <v>10</v>
      </c>
      <c r="G2569" s="12" t="s">
        <v>77</v>
      </c>
      <c r="H2569" s="81"/>
      <c r="I2569" s="48">
        <f>tbl_raw_data[[#This Row],[Date Actioned]]-tbl_raw_data[[#This Row],[Date Tagged]]</f>
        <v>1.6238425923802424E-2</v>
      </c>
      <c r="J2569" s="46">
        <f>HOUR(tbl_raw_data[[#This Row],[Time_taken]])*60+MINUTE(tbl_raw_data[[#This Row],[Time_taken]])+SECOND(tbl_raw_data[[#This Row],[Time_taken]])/60</f>
        <v>23.383333333333333</v>
      </c>
      <c r="K2569" s="52">
        <f>DATE(YEAR(tbl_raw_data[[#This Row],[Date Actioned]]),MONTH(tbl_raw_data[[#This Row],[Date Actioned]]),DAY(tbl_raw_data[[#This Row],[Date Actioned]]))</f>
        <v>45139</v>
      </c>
      <c r="L2569" s="50" t="str">
        <f>UPPER(TEXT(tbl_raw_data[[#This Row],[updated_date]],"MMMM"))</f>
        <v>AUGUST</v>
      </c>
      <c r="M2569" s="50" t="str">
        <f>"WEEK "&amp; IF(ROUNDUP(DAY(tbl_raw_data[[#This Row],[updated_date]])/7,0)=5,4,ROUNDUP(DAY(tbl_raw_data[[#This Row],[updated_date]])/7,0))</f>
        <v>WEEK 1</v>
      </c>
      <c r="N2569" s="50" t="str">
        <f>UPPER(VLOOKUP(tbl_raw_data[[#This Row],[Analyst]],Settiings!$A$2:$B$16,2,0))</f>
        <v>NITESH</v>
      </c>
      <c r="O2569" s="50" t="str">
        <f>TRIM(UPPER(tbl_raw_data[[#This Row],[Outcome]]))</f>
        <v>APPROVE</v>
      </c>
      <c r="P2569" s="50" t="str">
        <f>TRIM(UPPER(tbl_raw_data[[#This Row],[Queue Name]]))</f>
        <v>CONSUMER EXISTING</v>
      </c>
      <c r="Q2569" s="50" t="str">
        <f>IF(tbl_raw_data[[#This Row],[Time taken in min]]&lt;=Settiings!$D$2,"SLA_MET","SLA_NOT_MET")</f>
        <v>SLA_NOT_MET</v>
      </c>
      <c r="R2569" s="94"/>
    </row>
    <row r="2570" spans="1:18" x14ac:dyDescent="0.3">
      <c r="A2570" s="20" t="s">
        <v>1018</v>
      </c>
      <c r="B2570" s="15">
        <v>45139.400196759256</v>
      </c>
      <c r="C2570" s="16">
        <v>45139.420231481483</v>
      </c>
      <c r="D2570" s="17" t="s">
        <v>17</v>
      </c>
      <c r="E2570" s="18" t="s">
        <v>9</v>
      </c>
      <c r="F2570" s="17" t="s">
        <v>43</v>
      </c>
      <c r="G2570" s="19"/>
      <c r="H2570" s="79"/>
      <c r="I2570" s="48">
        <f>tbl_raw_data[[#This Row],[Date Actioned]]-tbl_raw_data[[#This Row],[Date Tagged]]</f>
        <v>2.0034722227137536E-2</v>
      </c>
      <c r="J2570" s="46">
        <f>HOUR(tbl_raw_data[[#This Row],[Time_taken]])*60+MINUTE(tbl_raw_data[[#This Row],[Time_taken]])+SECOND(tbl_raw_data[[#This Row],[Time_taken]])/60</f>
        <v>28.85</v>
      </c>
      <c r="K2570" s="52">
        <f>DATE(YEAR(tbl_raw_data[[#This Row],[Date Actioned]]),MONTH(tbl_raw_data[[#This Row],[Date Actioned]]),DAY(tbl_raw_data[[#This Row],[Date Actioned]]))</f>
        <v>45139</v>
      </c>
      <c r="L2570" s="50" t="str">
        <f>UPPER(TEXT(tbl_raw_data[[#This Row],[updated_date]],"MMMM"))</f>
        <v>AUGUST</v>
      </c>
      <c r="M2570" s="50" t="str">
        <f>"WEEK "&amp; IF(ROUNDUP(DAY(tbl_raw_data[[#This Row],[updated_date]])/7,0)=5,4,ROUNDUP(DAY(tbl_raw_data[[#This Row],[updated_date]])/7,0))</f>
        <v>WEEK 1</v>
      </c>
      <c r="N2570" s="50" t="str">
        <f>UPPER(VLOOKUP(tbl_raw_data[[#This Row],[Analyst]],Settiings!$A$2:$B$16,2,0))</f>
        <v>MERCEDES</v>
      </c>
      <c r="O2570" s="50" t="str">
        <f>TRIM(UPPER(tbl_raw_data[[#This Row],[Outcome]]))</f>
        <v>APPROVE</v>
      </c>
      <c r="P2570" s="50" t="str">
        <f>TRIM(UPPER(tbl_raw_data[[#This Row],[Queue Name]]))</f>
        <v>CONSUMER EXISTING</v>
      </c>
      <c r="Q2570" s="50" t="str">
        <f>IF(tbl_raw_data[[#This Row],[Time taken in min]]&lt;=Settiings!$D$2,"SLA_MET","SLA_NOT_MET")</f>
        <v>SLA_NOT_MET</v>
      </c>
      <c r="R2570" s="94"/>
    </row>
    <row r="2571" spans="1:18" x14ac:dyDescent="0.3">
      <c r="A2571" s="23" t="s">
        <v>1022</v>
      </c>
      <c r="B2571" s="9">
        <v>45139.408437500002</v>
      </c>
      <c r="C2571" s="24">
        <v>45139.426319444443</v>
      </c>
      <c r="D2571" s="25" t="s">
        <v>17</v>
      </c>
      <c r="E2571" s="12" t="s">
        <v>19</v>
      </c>
      <c r="F2571" s="25" t="s">
        <v>686</v>
      </c>
      <c r="G2571" s="13"/>
      <c r="H2571" s="78"/>
      <c r="I2571" s="48">
        <f>tbl_raw_data[[#This Row],[Date Actioned]]-tbl_raw_data[[#This Row],[Date Tagged]]</f>
        <v>1.788194444088731E-2</v>
      </c>
      <c r="J2571" s="46">
        <f>HOUR(tbl_raw_data[[#This Row],[Time_taken]])*60+MINUTE(tbl_raw_data[[#This Row],[Time_taken]])+SECOND(tbl_raw_data[[#This Row],[Time_taken]])/60</f>
        <v>25.75</v>
      </c>
      <c r="K2571" s="52">
        <f>DATE(YEAR(tbl_raw_data[[#This Row],[Date Actioned]]),MONTH(tbl_raw_data[[#This Row],[Date Actioned]]),DAY(tbl_raw_data[[#This Row],[Date Actioned]]))</f>
        <v>45139</v>
      </c>
      <c r="L2571" s="50" t="str">
        <f>UPPER(TEXT(tbl_raw_data[[#This Row],[updated_date]],"MMMM"))</f>
        <v>AUGUST</v>
      </c>
      <c r="M2571" s="50" t="str">
        <f>"WEEK "&amp; IF(ROUNDUP(DAY(tbl_raw_data[[#This Row],[updated_date]])/7,0)=5,4,ROUNDUP(DAY(tbl_raw_data[[#This Row],[updated_date]])/7,0))</f>
        <v>WEEK 1</v>
      </c>
      <c r="N2571" s="50" t="str">
        <f>UPPER(VLOOKUP(tbl_raw_data[[#This Row],[Analyst]],Settiings!$A$2:$B$16,2,0))</f>
        <v>FARDIN</v>
      </c>
      <c r="O2571" s="50" t="str">
        <f>TRIM(UPPER(tbl_raw_data[[#This Row],[Outcome]]))</f>
        <v>APPROVE</v>
      </c>
      <c r="P2571" s="50" t="str">
        <f>TRIM(UPPER(tbl_raw_data[[#This Row],[Queue Name]]))</f>
        <v>CONSUMER POST BUREAU</v>
      </c>
      <c r="Q2571" s="50" t="str">
        <f>IF(tbl_raw_data[[#This Row],[Time taken in min]]&lt;=Settiings!$D$2,"SLA_MET","SLA_NOT_MET")</f>
        <v>SLA_NOT_MET</v>
      </c>
      <c r="R2571" s="94"/>
    </row>
    <row r="2572" spans="1:18" x14ac:dyDescent="0.3">
      <c r="A2572" s="14" t="s">
        <v>1025</v>
      </c>
      <c r="B2572" s="15">
        <v>45139.415648148148</v>
      </c>
      <c r="C2572" s="21">
        <v>45139.445370370369</v>
      </c>
      <c r="D2572" s="18" t="s">
        <v>13</v>
      </c>
      <c r="E2572" s="18" t="s">
        <v>9</v>
      </c>
      <c r="F2572" s="18" t="s">
        <v>10</v>
      </c>
      <c r="G2572" s="18" t="s">
        <v>77</v>
      </c>
      <c r="H2572" s="80"/>
      <c r="I2572" s="48">
        <f>tbl_raw_data[[#This Row],[Date Actioned]]-tbl_raw_data[[#This Row],[Date Tagged]]</f>
        <v>2.9722222221607808E-2</v>
      </c>
      <c r="J2572" s="46">
        <f>HOUR(tbl_raw_data[[#This Row],[Time_taken]])*60+MINUTE(tbl_raw_data[[#This Row],[Time_taken]])+SECOND(tbl_raw_data[[#This Row],[Time_taken]])/60</f>
        <v>42.8</v>
      </c>
      <c r="K2572" s="52">
        <f>DATE(YEAR(tbl_raw_data[[#This Row],[Date Actioned]]),MONTH(tbl_raw_data[[#This Row],[Date Actioned]]),DAY(tbl_raw_data[[#This Row],[Date Actioned]]))</f>
        <v>45139</v>
      </c>
      <c r="L2572" s="50" t="str">
        <f>UPPER(TEXT(tbl_raw_data[[#This Row],[updated_date]],"MMMM"))</f>
        <v>AUGUST</v>
      </c>
      <c r="M2572" s="50" t="str">
        <f>"WEEK "&amp; IF(ROUNDUP(DAY(tbl_raw_data[[#This Row],[updated_date]])/7,0)=5,4,ROUNDUP(DAY(tbl_raw_data[[#This Row],[updated_date]])/7,0))</f>
        <v>WEEK 1</v>
      </c>
      <c r="N2572" s="50" t="str">
        <f>UPPER(VLOOKUP(tbl_raw_data[[#This Row],[Analyst]],Settiings!$A$2:$B$16,2,0))</f>
        <v>NITESH</v>
      </c>
      <c r="O2572" s="50" t="str">
        <f>TRIM(UPPER(tbl_raw_data[[#This Row],[Outcome]]))</f>
        <v>APPROVE</v>
      </c>
      <c r="P2572" s="50" t="str">
        <f>TRIM(UPPER(tbl_raw_data[[#This Row],[Queue Name]]))</f>
        <v>CONSUMER EXISTING</v>
      </c>
      <c r="Q2572" s="50" t="str">
        <f>IF(tbl_raw_data[[#This Row],[Time taken in min]]&lt;=Settiings!$D$2,"SLA_MET","SLA_NOT_MET")</f>
        <v>SLA_NOT_MET</v>
      </c>
      <c r="R2572" s="94"/>
    </row>
    <row r="2573" spans="1:18" x14ac:dyDescent="0.3">
      <c r="A2573" s="20" t="s">
        <v>1026</v>
      </c>
      <c r="B2573" s="9">
        <v>45139.415648148148</v>
      </c>
      <c r="C2573" s="22">
        <v>45139.45753472222</v>
      </c>
      <c r="D2573" s="12" t="s">
        <v>13</v>
      </c>
      <c r="E2573" s="12" t="s">
        <v>9</v>
      </c>
      <c r="F2573" s="12" t="s">
        <v>10</v>
      </c>
      <c r="G2573" s="12" t="s">
        <v>17</v>
      </c>
      <c r="H2573" s="81"/>
      <c r="I2573" s="48">
        <f>tbl_raw_data[[#This Row],[Date Actioned]]-tbl_raw_data[[#This Row],[Date Tagged]]</f>
        <v>4.188657407212304E-2</v>
      </c>
      <c r="J2573" s="46">
        <f>HOUR(tbl_raw_data[[#This Row],[Time_taken]])*60+MINUTE(tbl_raw_data[[#This Row],[Time_taken]])+SECOND(tbl_raw_data[[#This Row],[Time_taken]])/60</f>
        <v>60.31666666666667</v>
      </c>
      <c r="K2573" s="52">
        <f>DATE(YEAR(tbl_raw_data[[#This Row],[Date Actioned]]),MONTH(tbl_raw_data[[#This Row],[Date Actioned]]),DAY(tbl_raw_data[[#This Row],[Date Actioned]]))</f>
        <v>45139</v>
      </c>
      <c r="L2573" s="50" t="str">
        <f>UPPER(TEXT(tbl_raw_data[[#This Row],[updated_date]],"MMMM"))</f>
        <v>AUGUST</v>
      </c>
      <c r="M2573" s="50" t="str">
        <f>"WEEK "&amp; IF(ROUNDUP(DAY(tbl_raw_data[[#This Row],[updated_date]])/7,0)=5,4,ROUNDUP(DAY(tbl_raw_data[[#This Row],[updated_date]])/7,0))</f>
        <v>WEEK 1</v>
      </c>
      <c r="N2573" s="50" t="str">
        <f>UPPER(VLOOKUP(tbl_raw_data[[#This Row],[Analyst]],Settiings!$A$2:$B$16,2,0))</f>
        <v>NITESH</v>
      </c>
      <c r="O2573" s="50" t="str">
        <f>TRIM(UPPER(tbl_raw_data[[#This Row],[Outcome]]))</f>
        <v>APPROVE</v>
      </c>
      <c r="P2573" s="50" t="str">
        <f>TRIM(UPPER(tbl_raw_data[[#This Row],[Queue Name]]))</f>
        <v>CONSUMER EXISTING</v>
      </c>
      <c r="Q2573" s="50" t="str">
        <f>IF(tbl_raw_data[[#This Row],[Time taken in min]]&lt;=Settiings!$D$2,"SLA_MET","SLA_NOT_MET")</f>
        <v>SLA_NOT_MET</v>
      </c>
      <c r="R2573" s="94"/>
    </row>
    <row r="2574" spans="1:18" x14ac:dyDescent="0.3">
      <c r="A2574" s="23" t="s">
        <v>1028</v>
      </c>
      <c r="B2574" s="15">
        <v>45139.420520833337</v>
      </c>
      <c r="C2574" s="21">
        <v>45139.456990740742</v>
      </c>
      <c r="D2574" s="18" t="s">
        <v>13</v>
      </c>
      <c r="E2574" s="18" t="s">
        <v>47</v>
      </c>
      <c r="F2574" s="18" t="s">
        <v>53</v>
      </c>
      <c r="G2574" s="18" t="s">
        <v>17</v>
      </c>
      <c r="H2574" s="80"/>
      <c r="I2574" s="48">
        <f>tbl_raw_data[[#This Row],[Date Actioned]]-tbl_raw_data[[#This Row],[Date Tagged]]</f>
        <v>3.6469907405262347E-2</v>
      </c>
      <c r="J2574" s="46">
        <f>HOUR(tbl_raw_data[[#This Row],[Time_taken]])*60+MINUTE(tbl_raw_data[[#This Row],[Time_taken]])+SECOND(tbl_raw_data[[#This Row],[Time_taken]])/60</f>
        <v>52.516666666666666</v>
      </c>
      <c r="K2574" s="52">
        <f>DATE(YEAR(tbl_raw_data[[#This Row],[Date Actioned]]),MONTH(tbl_raw_data[[#This Row],[Date Actioned]]),DAY(tbl_raw_data[[#This Row],[Date Actioned]]))</f>
        <v>45139</v>
      </c>
      <c r="L2574" s="50" t="str">
        <f>UPPER(TEXT(tbl_raw_data[[#This Row],[updated_date]],"MMMM"))</f>
        <v>AUGUST</v>
      </c>
      <c r="M2574" s="50" t="str">
        <f>"WEEK "&amp; IF(ROUNDUP(DAY(tbl_raw_data[[#This Row],[updated_date]])/7,0)=5,4,ROUNDUP(DAY(tbl_raw_data[[#This Row],[updated_date]])/7,0))</f>
        <v>WEEK 1</v>
      </c>
      <c r="N2574" s="50" t="str">
        <f>UPPER(VLOOKUP(tbl_raw_data[[#This Row],[Analyst]],Settiings!$A$2:$B$16,2,0))</f>
        <v>NAVED</v>
      </c>
      <c r="O2574" s="50" t="str">
        <f>TRIM(UPPER(tbl_raw_data[[#This Row],[Outcome]]))</f>
        <v>APPROVE</v>
      </c>
      <c r="P2574" s="50" t="str">
        <f>TRIM(UPPER(tbl_raw_data[[#This Row],[Queue Name]]))</f>
        <v>CONSUMER PRE BUREAU</v>
      </c>
      <c r="Q2574" s="50" t="str">
        <f>IF(tbl_raw_data[[#This Row],[Time taken in min]]&lt;=Settiings!$D$2,"SLA_MET","SLA_NOT_MET")</f>
        <v>SLA_NOT_MET</v>
      </c>
      <c r="R2574" s="94"/>
    </row>
    <row r="2575" spans="1:18" x14ac:dyDescent="0.3">
      <c r="A2575" s="14" t="s">
        <v>1029</v>
      </c>
      <c r="B2575" s="9">
        <v>45139.421377314815</v>
      </c>
      <c r="C2575" s="22">
        <v>45139.44630787037</v>
      </c>
      <c r="D2575" s="12" t="s">
        <v>13</v>
      </c>
      <c r="E2575" s="12" t="s">
        <v>19</v>
      </c>
      <c r="F2575" s="12" t="s">
        <v>50</v>
      </c>
      <c r="G2575" s="12" t="s">
        <v>77</v>
      </c>
      <c r="H2575" s="81"/>
      <c r="I2575" s="48">
        <f>tbl_raw_data[[#This Row],[Date Actioned]]-tbl_raw_data[[#This Row],[Date Tagged]]</f>
        <v>2.4930555555329192E-2</v>
      </c>
      <c r="J2575" s="46">
        <f>HOUR(tbl_raw_data[[#This Row],[Time_taken]])*60+MINUTE(tbl_raw_data[[#This Row],[Time_taken]])+SECOND(tbl_raw_data[[#This Row],[Time_taken]])/60</f>
        <v>35.9</v>
      </c>
      <c r="K2575" s="52">
        <f>DATE(YEAR(tbl_raw_data[[#This Row],[Date Actioned]]),MONTH(tbl_raw_data[[#This Row],[Date Actioned]]),DAY(tbl_raw_data[[#This Row],[Date Actioned]]))</f>
        <v>45139</v>
      </c>
      <c r="L2575" s="50" t="str">
        <f>UPPER(TEXT(tbl_raw_data[[#This Row],[updated_date]],"MMMM"))</f>
        <v>AUGUST</v>
      </c>
      <c r="M2575" s="50" t="str">
        <f>"WEEK "&amp; IF(ROUNDUP(DAY(tbl_raw_data[[#This Row],[updated_date]])/7,0)=5,4,ROUNDUP(DAY(tbl_raw_data[[#This Row],[updated_date]])/7,0))</f>
        <v>WEEK 1</v>
      </c>
      <c r="N2575" s="50" t="str">
        <f>UPPER(VLOOKUP(tbl_raw_data[[#This Row],[Analyst]],Settiings!$A$2:$B$16,2,0))</f>
        <v>SHAHID</v>
      </c>
      <c r="O2575" s="50" t="str">
        <f>TRIM(UPPER(tbl_raw_data[[#This Row],[Outcome]]))</f>
        <v>APPROVE</v>
      </c>
      <c r="P2575" s="50" t="str">
        <f>TRIM(UPPER(tbl_raw_data[[#This Row],[Queue Name]]))</f>
        <v>CONSUMER POST BUREAU</v>
      </c>
      <c r="Q2575" s="50" t="str">
        <f>IF(tbl_raw_data[[#This Row],[Time taken in min]]&lt;=Settiings!$D$2,"SLA_MET","SLA_NOT_MET")</f>
        <v>SLA_NOT_MET</v>
      </c>
      <c r="R2575" s="94"/>
    </row>
    <row r="2576" spans="1:18" x14ac:dyDescent="0.3">
      <c r="A2576" s="20" t="s">
        <v>1030</v>
      </c>
      <c r="B2576" s="15">
        <v>45139.421770833331</v>
      </c>
      <c r="C2576" s="16">
        <v>45139.442141203705</v>
      </c>
      <c r="D2576" s="17" t="s">
        <v>17</v>
      </c>
      <c r="E2576" s="18" t="s">
        <v>9</v>
      </c>
      <c r="F2576" s="17" t="s">
        <v>686</v>
      </c>
      <c r="G2576" s="19"/>
      <c r="H2576" s="79"/>
      <c r="I2576" s="48">
        <f>tbl_raw_data[[#This Row],[Date Actioned]]-tbl_raw_data[[#This Row],[Date Tagged]]</f>
        <v>2.0370370373711921E-2</v>
      </c>
      <c r="J2576" s="46">
        <f>HOUR(tbl_raw_data[[#This Row],[Time_taken]])*60+MINUTE(tbl_raw_data[[#This Row],[Time_taken]])+SECOND(tbl_raw_data[[#This Row],[Time_taken]])/60</f>
        <v>29.333333333333332</v>
      </c>
      <c r="K2576" s="52">
        <f>DATE(YEAR(tbl_raw_data[[#This Row],[Date Actioned]]),MONTH(tbl_raw_data[[#This Row],[Date Actioned]]),DAY(tbl_raw_data[[#This Row],[Date Actioned]]))</f>
        <v>45139</v>
      </c>
      <c r="L2576" s="50" t="str">
        <f>UPPER(TEXT(tbl_raw_data[[#This Row],[updated_date]],"MMMM"))</f>
        <v>AUGUST</v>
      </c>
      <c r="M2576" s="50" t="str">
        <f>"WEEK "&amp; IF(ROUNDUP(DAY(tbl_raw_data[[#This Row],[updated_date]])/7,0)=5,4,ROUNDUP(DAY(tbl_raw_data[[#This Row],[updated_date]])/7,0))</f>
        <v>WEEK 1</v>
      </c>
      <c r="N2576" s="50" t="str">
        <f>UPPER(VLOOKUP(tbl_raw_data[[#This Row],[Analyst]],Settiings!$A$2:$B$16,2,0))</f>
        <v>FARDIN</v>
      </c>
      <c r="O2576" s="50" t="str">
        <f>TRIM(UPPER(tbl_raw_data[[#This Row],[Outcome]]))</f>
        <v>APPROVE</v>
      </c>
      <c r="P2576" s="50" t="str">
        <f>TRIM(UPPER(tbl_raw_data[[#This Row],[Queue Name]]))</f>
        <v>CONSUMER EXISTING</v>
      </c>
      <c r="Q2576" s="50" t="str">
        <f>IF(tbl_raw_data[[#This Row],[Time taken in min]]&lt;=Settiings!$D$2,"SLA_MET","SLA_NOT_MET")</f>
        <v>SLA_NOT_MET</v>
      </c>
      <c r="R2576" s="94"/>
    </row>
    <row r="2577" spans="1:18" x14ac:dyDescent="0.3">
      <c r="A2577" s="23" t="s">
        <v>1031</v>
      </c>
      <c r="B2577" s="9">
        <v>45139.427928240744</v>
      </c>
      <c r="C2577" s="22">
        <v>45139.451238425929</v>
      </c>
      <c r="D2577" s="12" t="s">
        <v>13</v>
      </c>
      <c r="E2577" s="12" t="s">
        <v>9</v>
      </c>
      <c r="F2577" s="12" t="s">
        <v>50</v>
      </c>
      <c r="G2577" s="12" t="s">
        <v>17</v>
      </c>
      <c r="H2577" s="81"/>
      <c r="I2577" s="48">
        <f>tbl_raw_data[[#This Row],[Date Actioned]]-tbl_raw_data[[#This Row],[Date Tagged]]</f>
        <v>2.3310185184527654E-2</v>
      </c>
      <c r="J2577" s="46">
        <f>HOUR(tbl_raw_data[[#This Row],[Time_taken]])*60+MINUTE(tbl_raw_data[[#This Row],[Time_taken]])+SECOND(tbl_raw_data[[#This Row],[Time_taken]])/60</f>
        <v>33.56666666666667</v>
      </c>
      <c r="K2577" s="52">
        <f>DATE(YEAR(tbl_raw_data[[#This Row],[Date Actioned]]),MONTH(tbl_raw_data[[#This Row],[Date Actioned]]),DAY(tbl_raw_data[[#This Row],[Date Actioned]]))</f>
        <v>45139</v>
      </c>
      <c r="L2577" s="50" t="str">
        <f>UPPER(TEXT(tbl_raw_data[[#This Row],[updated_date]],"MMMM"))</f>
        <v>AUGUST</v>
      </c>
      <c r="M2577" s="50" t="str">
        <f>"WEEK "&amp; IF(ROUNDUP(DAY(tbl_raw_data[[#This Row],[updated_date]])/7,0)=5,4,ROUNDUP(DAY(tbl_raw_data[[#This Row],[updated_date]])/7,0))</f>
        <v>WEEK 1</v>
      </c>
      <c r="N2577" s="50" t="str">
        <f>UPPER(VLOOKUP(tbl_raw_data[[#This Row],[Analyst]],Settiings!$A$2:$B$16,2,0))</f>
        <v>SHAHID</v>
      </c>
      <c r="O2577" s="50" t="str">
        <f>TRIM(UPPER(tbl_raw_data[[#This Row],[Outcome]]))</f>
        <v>APPROVE</v>
      </c>
      <c r="P2577" s="50" t="str">
        <f>TRIM(UPPER(tbl_raw_data[[#This Row],[Queue Name]]))</f>
        <v>CONSUMER EXISTING</v>
      </c>
      <c r="Q2577" s="50" t="str">
        <f>IF(tbl_raw_data[[#This Row],[Time taken in min]]&lt;=Settiings!$D$2,"SLA_MET","SLA_NOT_MET")</f>
        <v>SLA_NOT_MET</v>
      </c>
      <c r="R2577" s="94"/>
    </row>
    <row r="2578" spans="1:18" x14ac:dyDescent="0.3">
      <c r="A2578" s="14" t="s">
        <v>1032</v>
      </c>
      <c r="B2578" s="15">
        <v>45139.42796296296</v>
      </c>
      <c r="C2578" s="21">
        <v>45139.459537037037</v>
      </c>
      <c r="D2578" s="18" t="s">
        <v>13</v>
      </c>
      <c r="E2578" s="18" t="s">
        <v>9</v>
      </c>
      <c r="F2578" s="18" t="s">
        <v>50</v>
      </c>
      <c r="G2578" s="18" t="s">
        <v>17</v>
      </c>
      <c r="H2578" s="80"/>
      <c r="I2578" s="48">
        <f>tbl_raw_data[[#This Row],[Date Actioned]]-tbl_raw_data[[#This Row],[Date Tagged]]</f>
        <v>3.1574074077070691E-2</v>
      </c>
      <c r="J2578" s="46">
        <f>HOUR(tbl_raw_data[[#This Row],[Time_taken]])*60+MINUTE(tbl_raw_data[[#This Row],[Time_taken]])+SECOND(tbl_raw_data[[#This Row],[Time_taken]])/60</f>
        <v>45.466666666666669</v>
      </c>
      <c r="K2578" s="52">
        <f>DATE(YEAR(tbl_raw_data[[#This Row],[Date Actioned]]),MONTH(tbl_raw_data[[#This Row],[Date Actioned]]),DAY(tbl_raw_data[[#This Row],[Date Actioned]]))</f>
        <v>45139</v>
      </c>
      <c r="L2578" s="50" t="str">
        <f>UPPER(TEXT(tbl_raw_data[[#This Row],[updated_date]],"MMMM"))</f>
        <v>AUGUST</v>
      </c>
      <c r="M2578" s="50" t="str">
        <f>"WEEK "&amp; IF(ROUNDUP(DAY(tbl_raw_data[[#This Row],[updated_date]])/7,0)=5,4,ROUNDUP(DAY(tbl_raw_data[[#This Row],[updated_date]])/7,0))</f>
        <v>WEEK 1</v>
      </c>
      <c r="N2578" s="50" t="str">
        <f>UPPER(VLOOKUP(tbl_raw_data[[#This Row],[Analyst]],Settiings!$A$2:$B$16,2,0))</f>
        <v>SHAHID</v>
      </c>
      <c r="O2578" s="50" t="str">
        <f>TRIM(UPPER(tbl_raw_data[[#This Row],[Outcome]]))</f>
        <v>APPROVE</v>
      </c>
      <c r="P2578" s="50" t="str">
        <f>TRIM(UPPER(tbl_raw_data[[#This Row],[Queue Name]]))</f>
        <v>CONSUMER EXISTING</v>
      </c>
      <c r="Q2578" s="50" t="str">
        <f>IF(tbl_raw_data[[#This Row],[Time taken in min]]&lt;=Settiings!$D$2,"SLA_MET","SLA_NOT_MET")</f>
        <v>SLA_NOT_MET</v>
      </c>
      <c r="R2578" s="94"/>
    </row>
    <row r="2579" spans="1:18" x14ac:dyDescent="0.3">
      <c r="A2579" s="20" t="s">
        <v>1033</v>
      </c>
      <c r="B2579" s="15">
        <v>45139.429791666669</v>
      </c>
      <c r="C2579" s="16">
        <v>45139.440578703703</v>
      </c>
      <c r="D2579" s="17" t="s">
        <v>37</v>
      </c>
      <c r="E2579" s="18" t="s">
        <v>19</v>
      </c>
      <c r="F2579" s="17" t="s">
        <v>43</v>
      </c>
      <c r="G2579" s="19"/>
      <c r="H2579" s="79"/>
      <c r="I2579" s="48">
        <f>tbl_raw_data[[#This Row],[Date Actioned]]-tbl_raw_data[[#This Row],[Date Tagged]]</f>
        <v>1.0787037033878732E-2</v>
      </c>
      <c r="J2579" s="46">
        <f>HOUR(tbl_raw_data[[#This Row],[Time_taken]])*60+MINUTE(tbl_raw_data[[#This Row],[Time_taken]])+SECOND(tbl_raw_data[[#This Row],[Time_taken]])/60</f>
        <v>15.533333333333333</v>
      </c>
      <c r="K2579" s="52">
        <f>DATE(YEAR(tbl_raw_data[[#This Row],[Date Actioned]]),MONTH(tbl_raw_data[[#This Row],[Date Actioned]]),DAY(tbl_raw_data[[#This Row],[Date Actioned]]))</f>
        <v>45139</v>
      </c>
      <c r="L2579" s="50" t="str">
        <f>UPPER(TEXT(tbl_raw_data[[#This Row],[updated_date]],"MMMM"))</f>
        <v>AUGUST</v>
      </c>
      <c r="M2579" s="50" t="str">
        <f>"WEEK "&amp; IF(ROUNDUP(DAY(tbl_raw_data[[#This Row],[updated_date]])/7,0)=5,4,ROUNDUP(DAY(tbl_raw_data[[#This Row],[updated_date]])/7,0))</f>
        <v>WEEK 1</v>
      </c>
      <c r="N2579" s="50" t="str">
        <f>UPPER(VLOOKUP(tbl_raw_data[[#This Row],[Analyst]],Settiings!$A$2:$B$16,2,0))</f>
        <v>MERCEDES</v>
      </c>
      <c r="O2579" s="50" t="str">
        <f>TRIM(UPPER(tbl_raw_data[[#This Row],[Outcome]]))</f>
        <v>DECLINE</v>
      </c>
      <c r="P2579" s="50" t="str">
        <f>TRIM(UPPER(tbl_raw_data[[#This Row],[Queue Name]]))</f>
        <v>CONSUMER POST BUREAU</v>
      </c>
      <c r="Q2579" s="50" t="str">
        <f>IF(tbl_raw_data[[#This Row],[Time taken in min]]&lt;=Settiings!$D$2,"SLA_MET","SLA_NOT_MET")</f>
        <v>SLA_MET</v>
      </c>
      <c r="R2579" s="94"/>
    </row>
    <row r="2580" spans="1:18" x14ac:dyDescent="0.3">
      <c r="A2580" s="20" t="s">
        <v>1034</v>
      </c>
      <c r="B2580" s="9">
        <v>45139.431770833333</v>
      </c>
      <c r="C2580" s="24">
        <v>45139.445983796293</v>
      </c>
      <c r="D2580" s="25" t="s">
        <v>17</v>
      </c>
      <c r="E2580" s="12" t="s">
        <v>19</v>
      </c>
      <c r="F2580" s="25" t="s">
        <v>43</v>
      </c>
      <c r="G2580" s="13"/>
      <c r="H2580" s="78"/>
      <c r="I2580" s="48">
        <f>tbl_raw_data[[#This Row],[Date Actioned]]-tbl_raw_data[[#This Row],[Date Tagged]]</f>
        <v>1.4212962960300501E-2</v>
      </c>
      <c r="J2580" s="46">
        <f>HOUR(tbl_raw_data[[#This Row],[Time_taken]])*60+MINUTE(tbl_raw_data[[#This Row],[Time_taken]])+SECOND(tbl_raw_data[[#This Row],[Time_taken]])/60</f>
        <v>20.466666666666665</v>
      </c>
      <c r="K2580" s="52">
        <f>DATE(YEAR(tbl_raw_data[[#This Row],[Date Actioned]]),MONTH(tbl_raw_data[[#This Row],[Date Actioned]]),DAY(tbl_raw_data[[#This Row],[Date Actioned]]))</f>
        <v>45139</v>
      </c>
      <c r="L2580" s="50" t="str">
        <f>UPPER(TEXT(tbl_raw_data[[#This Row],[updated_date]],"MMMM"))</f>
        <v>AUGUST</v>
      </c>
      <c r="M2580" s="50" t="str">
        <f>"WEEK "&amp; IF(ROUNDUP(DAY(tbl_raw_data[[#This Row],[updated_date]])/7,0)=5,4,ROUNDUP(DAY(tbl_raw_data[[#This Row],[updated_date]])/7,0))</f>
        <v>WEEK 1</v>
      </c>
      <c r="N2580" s="50" t="str">
        <f>UPPER(VLOOKUP(tbl_raw_data[[#This Row],[Analyst]],Settiings!$A$2:$B$16,2,0))</f>
        <v>MERCEDES</v>
      </c>
      <c r="O2580" s="50" t="str">
        <f>TRIM(UPPER(tbl_raw_data[[#This Row],[Outcome]]))</f>
        <v>APPROVE</v>
      </c>
      <c r="P2580" s="50" t="str">
        <f>TRIM(UPPER(tbl_raw_data[[#This Row],[Queue Name]]))</f>
        <v>CONSUMER POST BUREAU</v>
      </c>
      <c r="Q2580" s="50" t="str">
        <f>IF(tbl_raw_data[[#This Row],[Time taken in min]]&lt;=Settiings!$D$2,"SLA_MET","SLA_NOT_MET")</f>
        <v>SLA_NOT_MET</v>
      </c>
      <c r="R2580" s="94"/>
    </row>
    <row r="2581" spans="1:18" x14ac:dyDescent="0.3">
      <c r="A2581" s="23" t="s">
        <v>1035</v>
      </c>
      <c r="B2581" s="15">
        <v>45139.44253472222</v>
      </c>
      <c r="C2581" s="21">
        <v>45139.466840277775</v>
      </c>
      <c r="D2581" s="18" t="s">
        <v>13</v>
      </c>
      <c r="E2581" s="18" t="s">
        <v>9</v>
      </c>
      <c r="F2581" s="18" t="s">
        <v>53</v>
      </c>
      <c r="G2581" s="18" t="s">
        <v>17</v>
      </c>
      <c r="H2581" s="80"/>
      <c r="I2581" s="48">
        <f>tbl_raw_data[[#This Row],[Date Actioned]]-tbl_raw_data[[#This Row],[Date Tagged]]</f>
        <v>2.4305555554747116E-2</v>
      </c>
      <c r="J2581" s="46">
        <f>HOUR(tbl_raw_data[[#This Row],[Time_taken]])*60+MINUTE(tbl_raw_data[[#This Row],[Time_taken]])+SECOND(tbl_raw_data[[#This Row],[Time_taken]])/60</f>
        <v>35</v>
      </c>
      <c r="K2581" s="52">
        <f>DATE(YEAR(tbl_raw_data[[#This Row],[Date Actioned]]),MONTH(tbl_raw_data[[#This Row],[Date Actioned]]),DAY(tbl_raw_data[[#This Row],[Date Actioned]]))</f>
        <v>45139</v>
      </c>
      <c r="L2581" s="50" t="str">
        <f>UPPER(TEXT(tbl_raw_data[[#This Row],[updated_date]],"MMMM"))</f>
        <v>AUGUST</v>
      </c>
      <c r="M2581" s="50" t="str">
        <f>"WEEK "&amp; IF(ROUNDUP(DAY(tbl_raw_data[[#This Row],[updated_date]])/7,0)=5,4,ROUNDUP(DAY(tbl_raw_data[[#This Row],[updated_date]])/7,0))</f>
        <v>WEEK 1</v>
      </c>
      <c r="N2581" s="50" t="str">
        <f>UPPER(VLOOKUP(tbl_raw_data[[#This Row],[Analyst]],Settiings!$A$2:$B$16,2,0))</f>
        <v>NAVED</v>
      </c>
      <c r="O2581" s="50" t="str">
        <f>TRIM(UPPER(tbl_raw_data[[#This Row],[Outcome]]))</f>
        <v>APPROVE</v>
      </c>
      <c r="P2581" s="50" t="str">
        <f>TRIM(UPPER(tbl_raw_data[[#This Row],[Queue Name]]))</f>
        <v>CONSUMER EXISTING</v>
      </c>
      <c r="Q2581" s="50" t="str">
        <f>IF(tbl_raw_data[[#This Row],[Time taken in min]]&lt;=Settiings!$D$2,"SLA_MET","SLA_NOT_MET")</f>
        <v>SLA_NOT_MET</v>
      </c>
      <c r="R2581" s="94"/>
    </row>
    <row r="2582" spans="1:18" x14ac:dyDescent="0.3">
      <c r="A2582" s="14" t="s">
        <v>1039</v>
      </c>
      <c r="B2582" s="9">
        <v>45139.453472222223</v>
      </c>
      <c r="C2582" s="22">
        <v>45139.474004629628</v>
      </c>
      <c r="D2582" s="12" t="s">
        <v>13</v>
      </c>
      <c r="E2582" s="12" t="s">
        <v>9</v>
      </c>
      <c r="F2582" s="12" t="s">
        <v>50</v>
      </c>
      <c r="G2582" s="12" t="s">
        <v>17</v>
      </c>
      <c r="H2582" s="81"/>
      <c r="I2582" s="48">
        <f>tbl_raw_data[[#This Row],[Date Actioned]]-tbl_raw_data[[#This Row],[Date Tagged]]</f>
        <v>2.0532407404971309E-2</v>
      </c>
      <c r="J2582" s="46">
        <f>HOUR(tbl_raw_data[[#This Row],[Time_taken]])*60+MINUTE(tbl_raw_data[[#This Row],[Time_taken]])+SECOND(tbl_raw_data[[#This Row],[Time_taken]])/60</f>
        <v>29.566666666666666</v>
      </c>
      <c r="K2582" s="52">
        <f>DATE(YEAR(tbl_raw_data[[#This Row],[Date Actioned]]),MONTH(tbl_raw_data[[#This Row],[Date Actioned]]),DAY(tbl_raw_data[[#This Row],[Date Actioned]]))</f>
        <v>45139</v>
      </c>
      <c r="L2582" s="50" t="str">
        <f>UPPER(TEXT(tbl_raw_data[[#This Row],[updated_date]],"MMMM"))</f>
        <v>AUGUST</v>
      </c>
      <c r="M2582" s="50" t="str">
        <f>"WEEK "&amp; IF(ROUNDUP(DAY(tbl_raw_data[[#This Row],[updated_date]])/7,0)=5,4,ROUNDUP(DAY(tbl_raw_data[[#This Row],[updated_date]])/7,0))</f>
        <v>WEEK 1</v>
      </c>
      <c r="N2582" s="50" t="str">
        <f>UPPER(VLOOKUP(tbl_raw_data[[#This Row],[Analyst]],Settiings!$A$2:$B$16,2,0))</f>
        <v>SHAHID</v>
      </c>
      <c r="O2582" s="50" t="str">
        <f>TRIM(UPPER(tbl_raw_data[[#This Row],[Outcome]]))</f>
        <v>APPROVE</v>
      </c>
      <c r="P2582" s="50" t="str">
        <f>TRIM(UPPER(tbl_raw_data[[#This Row],[Queue Name]]))</f>
        <v>CONSUMER EXISTING</v>
      </c>
      <c r="Q2582" s="50" t="str">
        <f>IF(tbl_raw_data[[#This Row],[Time taken in min]]&lt;=Settiings!$D$2,"SLA_MET","SLA_NOT_MET")</f>
        <v>SLA_NOT_MET</v>
      </c>
      <c r="R2582" s="94"/>
    </row>
    <row r="2583" spans="1:18" x14ac:dyDescent="0.3">
      <c r="A2583" s="20" t="s">
        <v>1040</v>
      </c>
      <c r="B2583" s="15">
        <v>45139.469305555554</v>
      </c>
      <c r="C2583" s="21">
        <v>45139.474768518521</v>
      </c>
      <c r="D2583" s="18" t="s">
        <v>13</v>
      </c>
      <c r="E2583" s="18" t="s">
        <v>47</v>
      </c>
      <c r="F2583" s="18" t="s">
        <v>53</v>
      </c>
      <c r="G2583" s="18" t="s">
        <v>77</v>
      </c>
      <c r="H2583" s="80"/>
      <c r="I2583" s="48">
        <f>tbl_raw_data[[#This Row],[Date Actioned]]-tbl_raw_data[[#This Row],[Date Tagged]]</f>
        <v>5.4629629667033441E-3</v>
      </c>
      <c r="J2583" s="46">
        <f>HOUR(tbl_raw_data[[#This Row],[Time_taken]])*60+MINUTE(tbl_raw_data[[#This Row],[Time_taken]])+SECOND(tbl_raw_data[[#This Row],[Time_taken]])/60</f>
        <v>7.8666666666666671</v>
      </c>
      <c r="K2583" s="52">
        <f>DATE(YEAR(tbl_raw_data[[#This Row],[Date Actioned]]),MONTH(tbl_raw_data[[#This Row],[Date Actioned]]),DAY(tbl_raw_data[[#This Row],[Date Actioned]]))</f>
        <v>45139</v>
      </c>
      <c r="L2583" s="50" t="str">
        <f>UPPER(TEXT(tbl_raw_data[[#This Row],[updated_date]],"MMMM"))</f>
        <v>AUGUST</v>
      </c>
      <c r="M2583" s="50" t="str">
        <f>"WEEK "&amp; IF(ROUNDUP(DAY(tbl_raw_data[[#This Row],[updated_date]])/7,0)=5,4,ROUNDUP(DAY(tbl_raw_data[[#This Row],[updated_date]])/7,0))</f>
        <v>WEEK 1</v>
      </c>
      <c r="N2583" s="50" t="str">
        <f>UPPER(VLOOKUP(tbl_raw_data[[#This Row],[Analyst]],Settiings!$A$2:$B$16,2,0))</f>
        <v>NAVED</v>
      </c>
      <c r="O2583" s="50" t="str">
        <f>TRIM(UPPER(tbl_raw_data[[#This Row],[Outcome]]))</f>
        <v>APPROVE</v>
      </c>
      <c r="P2583" s="50" t="str">
        <f>TRIM(UPPER(tbl_raw_data[[#This Row],[Queue Name]]))</f>
        <v>CONSUMER PRE BUREAU</v>
      </c>
      <c r="Q2583" s="50" t="str">
        <f>IF(tbl_raw_data[[#This Row],[Time taken in min]]&lt;=Settiings!$D$2,"SLA_MET","SLA_NOT_MET")</f>
        <v>SLA_MET</v>
      </c>
      <c r="R2583" s="94"/>
    </row>
    <row r="2584" spans="1:18" x14ac:dyDescent="0.3">
      <c r="A2584" s="23" t="s">
        <v>1041</v>
      </c>
      <c r="B2584" s="9">
        <v>45139.471851851849</v>
      </c>
      <c r="C2584" s="24">
        <v>45139.481979166667</v>
      </c>
      <c r="D2584" s="25" t="s">
        <v>17</v>
      </c>
      <c r="E2584" s="12" t="s">
        <v>9</v>
      </c>
      <c r="F2584" s="25" t="s">
        <v>43</v>
      </c>
      <c r="G2584" s="13"/>
      <c r="H2584" s="78"/>
      <c r="I2584" s="48">
        <f>tbl_raw_data[[#This Row],[Date Actioned]]-tbl_raw_data[[#This Row],[Date Tagged]]</f>
        <v>1.0127314817509614E-2</v>
      </c>
      <c r="J2584" s="46">
        <f>HOUR(tbl_raw_data[[#This Row],[Time_taken]])*60+MINUTE(tbl_raw_data[[#This Row],[Time_taken]])+SECOND(tbl_raw_data[[#This Row],[Time_taken]])/60</f>
        <v>14.583333333333334</v>
      </c>
      <c r="K2584" s="52">
        <f>DATE(YEAR(tbl_raw_data[[#This Row],[Date Actioned]]),MONTH(tbl_raw_data[[#This Row],[Date Actioned]]),DAY(tbl_raw_data[[#This Row],[Date Actioned]]))</f>
        <v>45139</v>
      </c>
      <c r="L2584" s="50" t="str">
        <f>UPPER(TEXT(tbl_raw_data[[#This Row],[updated_date]],"MMMM"))</f>
        <v>AUGUST</v>
      </c>
      <c r="M2584" s="50" t="str">
        <f>"WEEK "&amp; IF(ROUNDUP(DAY(tbl_raw_data[[#This Row],[updated_date]])/7,0)=5,4,ROUNDUP(DAY(tbl_raw_data[[#This Row],[updated_date]])/7,0))</f>
        <v>WEEK 1</v>
      </c>
      <c r="N2584" s="50" t="str">
        <f>UPPER(VLOOKUP(tbl_raw_data[[#This Row],[Analyst]],Settiings!$A$2:$B$16,2,0))</f>
        <v>MERCEDES</v>
      </c>
      <c r="O2584" s="50" t="str">
        <f>TRIM(UPPER(tbl_raw_data[[#This Row],[Outcome]]))</f>
        <v>APPROVE</v>
      </c>
      <c r="P2584" s="50" t="str">
        <f>TRIM(UPPER(tbl_raw_data[[#This Row],[Queue Name]]))</f>
        <v>CONSUMER EXISTING</v>
      </c>
      <c r="Q2584" s="50" t="str">
        <f>IF(tbl_raw_data[[#This Row],[Time taken in min]]&lt;=Settiings!$D$2,"SLA_MET","SLA_NOT_MET")</f>
        <v>SLA_MET</v>
      </c>
      <c r="R2584" s="94"/>
    </row>
    <row r="2585" spans="1:18" x14ac:dyDescent="0.3">
      <c r="A2585" s="14" t="s">
        <v>1042</v>
      </c>
      <c r="B2585" s="15">
        <v>45139.472592592596</v>
      </c>
      <c r="C2585" s="21">
        <v>45139.478634259256</v>
      </c>
      <c r="D2585" s="18" t="s">
        <v>13</v>
      </c>
      <c r="E2585" s="18" t="s">
        <v>9</v>
      </c>
      <c r="F2585" s="18" t="s">
        <v>50</v>
      </c>
      <c r="G2585" s="18" t="s">
        <v>17</v>
      </c>
      <c r="H2585" s="80"/>
      <c r="I2585" s="48">
        <f>tbl_raw_data[[#This Row],[Date Actioned]]-tbl_raw_data[[#This Row],[Date Tagged]]</f>
        <v>6.0416666601668112E-3</v>
      </c>
      <c r="J2585" s="46">
        <f>HOUR(tbl_raw_data[[#This Row],[Time_taken]])*60+MINUTE(tbl_raw_data[[#This Row],[Time_taken]])+SECOND(tbl_raw_data[[#This Row],[Time_taken]])/60</f>
        <v>8.6999999999999993</v>
      </c>
      <c r="K2585" s="52">
        <f>DATE(YEAR(tbl_raw_data[[#This Row],[Date Actioned]]),MONTH(tbl_raw_data[[#This Row],[Date Actioned]]),DAY(tbl_raw_data[[#This Row],[Date Actioned]]))</f>
        <v>45139</v>
      </c>
      <c r="L2585" s="50" t="str">
        <f>UPPER(TEXT(tbl_raw_data[[#This Row],[updated_date]],"MMMM"))</f>
        <v>AUGUST</v>
      </c>
      <c r="M2585" s="50" t="str">
        <f>"WEEK "&amp; IF(ROUNDUP(DAY(tbl_raw_data[[#This Row],[updated_date]])/7,0)=5,4,ROUNDUP(DAY(tbl_raw_data[[#This Row],[updated_date]])/7,0))</f>
        <v>WEEK 1</v>
      </c>
      <c r="N2585" s="50" t="str">
        <f>UPPER(VLOOKUP(tbl_raw_data[[#This Row],[Analyst]],Settiings!$A$2:$B$16,2,0))</f>
        <v>SHAHID</v>
      </c>
      <c r="O2585" s="50" t="str">
        <f>TRIM(UPPER(tbl_raw_data[[#This Row],[Outcome]]))</f>
        <v>APPROVE</v>
      </c>
      <c r="P2585" s="50" t="str">
        <f>TRIM(UPPER(tbl_raw_data[[#This Row],[Queue Name]]))</f>
        <v>CONSUMER EXISTING</v>
      </c>
      <c r="Q2585" s="50" t="str">
        <f>IF(tbl_raw_data[[#This Row],[Time taken in min]]&lt;=Settiings!$D$2,"SLA_MET","SLA_NOT_MET")</f>
        <v>SLA_MET</v>
      </c>
      <c r="R2585" s="94"/>
    </row>
    <row r="2586" spans="1:18" x14ac:dyDescent="0.3">
      <c r="A2586" s="20" t="s">
        <v>1047</v>
      </c>
      <c r="B2586" s="9">
        <v>45139.479062500002</v>
      </c>
      <c r="C2586" s="22">
        <v>45139.493877314817</v>
      </c>
      <c r="D2586" s="12" t="s">
        <v>13</v>
      </c>
      <c r="E2586" s="12" t="s">
        <v>9</v>
      </c>
      <c r="F2586" s="12" t="s">
        <v>70</v>
      </c>
      <c r="G2586" s="12" t="s">
        <v>17</v>
      </c>
      <c r="H2586" s="81"/>
      <c r="I2586" s="48">
        <f>tbl_raw_data[[#This Row],[Date Actioned]]-tbl_raw_data[[#This Row],[Date Tagged]]</f>
        <v>1.4814814814599231E-2</v>
      </c>
      <c r="J2586" s="46">
        <f>HOUR(tbl_raw_data[[#This Row],[Time_taken]])*60+MINUTE(tbl_raw_data[[#This Row],[Time_taken]])+SECOND(tbl_raw_data[[#This Row],[Time_taken]])/60</f>
        <v>21.333333333333332</v>
      </c>
      <c r="K2586" s="52">
        <f>DATE(YEAR(tbl_raw_data[[#This Row],[Date Actioned]]),MONTH(tbl_raw_data[[#This Row],[Date Actioned]]),DAY(tbl_raw_data[[#This Row],[Date Actioned]]))</f>
        <v>45139</v>
      </c>
      <c r="L2586" s="50" t="str">
        <f>UPPER(TEXT(tbl_raw_data[[#This Row],[updated_date]],"MMMM"))</f>
        <v>AUGUST</v>
      </c>
      <c r="M2586" s="50" t="str">
        <f>"WEEK "&amp; IF(ROUNDUP(DAY(tbl_raw_data[[#This Row],[updated_date]])/7,0)=5,4,ROUNDUP(DAY(tbl_raw_data[[#This Row],[updated_date]])/7,0))</f>
        <v>WEEK 1</v>
      </c>
      <c r="N2586" s="50" t="str">
        <f>UPPER(VLOOKUP(tbl_raw_data[[#This Row],[Analyst]],Settiings!$A$2:$B$16,2,0))</f>
        <v>ASIF</v>
      </c>
      <c r="O2586" s="50" t="str">
        <f>TRIM(UPPER(tbl_raw_data[[#This Row],[Outcome]]))</f>
        <v>APPROVE</v>
      </c>
      <c r="P2586" s="50" t="str">
        <f>TRIM(UPPER(tbl_raw_data[[#This Row],[Queue Name]]))</f>
        <v>CONSUMER EXISTING</v>
      </c>
      <c r="Q2586" s="50" t="str">
        <f>IF(tbl_raw_data[[#This Row],[Time taken in min]]&lt;=Settiings!$D$2,"SLA_MET","SLA_NOT_MET")</f>
        <v>SLA_NOT_MET</v>
      </c>
      <c r="R2586" s="94"/>
    </row>
    <row r="2587" spans="1:18" x14ac:dyDescent="0.3">
      <c r="A2587" s="23" t="s">
        <v>1051</v>
      </c>
      <c r="B2587" s="15">
        <v>45139.484317129631</v>
      </c>
      <c r="C2587" s="21">
        <v>45139.49114583333</v>
      </c>
      <c r="D2587" s="18" t="s">
        <v>13</v>
      </c>
      <c r="E2587" s="18" t="s">
        <v>9</v>
      </c>
      <c r="F2587" s="18" t="s">
        <v>53</v>
      </c>
      <c r="G2587" s="18" t="s">
        <v>128</v>
      </c>
      <c r="H2587" s="80"/>
      <c r="I2587" s="48">
        <f>tbl_raw_data[[#This Row],[Date Actioned]]-tbl_raw_data[[#This Row],[Date Tagged]]</f>
        <v>6.8287036992842332E-3</v>
      </c>
      <c r="J2587" s="46">
        <f>HOUR(tbl_raw_data[[#This Row],[Time_taken]])*60+MINUTE(tbl_raw_data[[#This Row],[Time_taken]])+SECOND(tbl_raw_data[[#This Row],[Time_taken]])/60</f>
        <v>9.8333333333333339</v>
      </c>
      <c r="K2587" s="52">
        <f>DATE(YEAR(tbl_raw_data[[#This Row],[Date Actioned]]),MONTH(tbl_raw_data[[#This Row],[Date Actioned]]),DAY(tbl_raw_data[[#This Row],[Date Actioned]]))</f>
        <v>45139</v>
      </c>
      <c r="L2587" s="50" t="str">
        <f>UPPER(TEXT(tbl_raw_data[[#This Row],[updated_date]],"MMMM"))</f>
        <v>AUGUST</v>
      </c>
      <c r="M2587" s="50" t="str">
        <f>"WEEK "&amp; IF(ROUNDUP(DAY(tbl_raw_data[[#This Row],[updated_date]])/7,0)=5,4,ROUNDUP(DAY(tbl_raw_data[[#This Row],[updated_date]])/7,0))</f>
        <v>WEEK 1</v>
      </c>
      <c r="N2587" s="50" t="str">
        <f>UPPER(VLOOKUP(tbl_raw_data[[#This Row],[Analyst]],Settiings!$A$2:$B$16,2,0))</f>
        <v>NAVED</v>
      </c>
      <c r="O2587" s="50" t="str">
        <f>TRIM(UPPER(tbl_raw_data[[#This Row],[Outcome]]))</f>
        <v>APPROVE</v>
      </c>
      <c r="P2587" s="50" t="str">
        <f>TRIM(UPPER(tbl_raw_data[[#This Row],[Queue Name]]))</f>
        <v>CONSUMER EXISTING</v>
      </c>
      <c r="Q2587" s="50" t="str">
        <f>IF(tbl_raw_data[[#This Row],[Time taken in min]]&lt;=Settiings!$D$2,"SLA_MET","SLA_NOT_MET")</f>
        <v>SLA_MET</v>
      </c>
      <c r="R2587" s="94"/>
    </row>
    <row r="2588" spans="1:18" x14ac:dyDescent="0.3">
      <c r="A2588" s="14" t="s">
        <v>1052</v>
      </c>
      <c r="B2588" s="9">
        <v>45139.485312500001</v>
      </c>
      <c r="C2588" s="24">
        <v>45139.494004629632</v>
      </c>
      <c r="D2588" s="25" t="s">
        <v>17</v>
      </c>
      <c r="E2588" s="12" t="s">
        <v>9</v>
      </c>
      <c r="F2588" s="25" t="s">
        <v>76</v>
      </c>
      <c r="G2588" s="13"/>
      <c r="H2588" s="78"/>
      <c r="I2588" s="48">
        <f>tbl_raw_data[[#This Row],[Date Actioned]]-tbl_raw_data[[#This Row],[Date Tagged]]</f>
        <v>8.6921296315267682E-3</v>
      </c>
      <c r="J2588" s="46">
        <f>HOUR(tbl_raw_data[[#This Row],[Time_taken]])*60+MINUTE(tbl_raw_data[[#This Row],[Time_taken]])+SECOND(tbl_raw_data[[#This Row],[Time_taken]])/60</f>
        <v>12.516666666666667</v>
      </c>
      <c r="K2588" s="52">
        <f>DATE(YEAR(tbl_raw_data[[#This Row],[Date Actioned]]),MONTH(tbl_raw_data[[#This Row],[Date Actioned]]),DAY(tbl_raw_data[[#This Row],[Date Actioned]]))</f>
        <v>45139</v>
      </c>
      <c r="L2588" s="50" t="str">
        <f>UPPER(TEXT(tbl_raw_data[[#This Row],[updated_date]],"MMMM"))</f>
        <v>AUGUST</v>
      </c>
      <c r="M2588" s="50" t="str">
        <f>"WEEK "&amp; IF(ROUNDUP(DAY(tbl_raw_data[[#This Row],[updated_date]])/7,0)=5,4,ROUNDUP(DAY(tbl_raw_data[[#This Row],[updated_date]])/7,0))</f>
        <v>WEEK 1</v>
      </c>
      <c r="N2588" s="50" t="str">
        <f>UPPER(VLOOKUP(tbl_raw_data[[#This Row],[Analyst]],Settiings!$A$2:$B$16,2,0))</f>
        <v>ROHAN</v>
      </c>
      <c r="O2588" s="50" t="str">
        <f>TRIM(UPPER(tbl_raw_data[[#This Row],[Outcome]]))</f>
        <v>APPROVE</v>
      </c>
      <c r="P2588" s="50" t="str">
        <f>TRIM(UPPER(tbl_raw_data[[#This Row],[Queue Name]]))</f>
        <v>CONSUMER EXISTING</v>
      </c>
      <c r="Q2588" s="50" t="str">
        <f>IF(tbl_raw_data[[#This Row],[Time taken in min]]&lt;=Settiings!$D$2,"SLA_MET","SLA_NOT_MET")</f>
        <v>SLA_MET</v>
      </c>
      <c r="R2588" s="94"/>
    </row>
    <row r="2589" spans="1:18" x14ac:dyDescent="0.3">
      <c r="A2589" s="20" t="s">
        <v>1053</v>
      </c>
      <c r="B2589" s="15">
        <v>45139.48636574074</v>
      </c>
      <c r="C2589" s="16">
        <v>45139.493148148147</v>
      </c>
      <c r="D2589" s="17" t="s">
        <v>17</v>
      </c>
      <c r="E2589" s="18" t="s">
        <v>19</v>
      </c>
      <c r="F2589" s="17" t="s">
        <v>686</v>
      </c>
      <c r="G2589" s="19"/>
      <c r="H2589" s="79"/>
      <c r="I2589" s="48">
        <f>tbl_raw_data[[#This Row],[Date Actioned]]-tbl_raw_data[[#This Row],[Date Tagged]]</f>
        <v>6.7824074067175388E-3</v>
      </c>
      <c r="J2589" s="46">
        <f>HOUR(tbl_raw_data[[#This Row],[Time_taken]])*60+MINUTE(tbl_raw_data[[#This Row],[Time_taken]])+SECOND(tbl_raw_data[[#This Row],[Time_taken]])/60</f>
        <v>9.7666666666666675</v>
      </c>
      <c r="K2589" s="52">
        <f>DATE(YEAR(tbl_raw_data[[#This Row],[Date Actioned]]),MONTH(tbl_raw_data[[#This Row],[Date Actioned]]),DAY(tbl_raw_data[[#This Row],[Date Actioned]]))</f>
        <v>45139</v>
      </c>
      <c r="L2589" s="50" t="str">
        <f>UPPER(TEXT(tbl_raw_data[[#This Row],[updated_date]],"MMMM"))</f>
        <v>AUGUST</v>
      </c>
      <c r="M2589" s="50" t="str">
        <f>"WEEK "&amp; IF(ROUNDUP(DAY(tbl_raw_data[[#This Row],[updated_date]])/7,0)=5,4,ROUNDUP(DAY(tbl_raw_data[[#This Row],[updated_date]])/7,0))</f>
        <v>WEEK 1</v>
      </c>
      <c r="N2589" s="50" t="str">
        <f>UPPER(VLOOKUP(tbl_raw_data[[#This Row],[Analyst]],Settiings!$A$2:$B$16,2,0))</f>
        <v>FARDIN</v>
      </c>
      <c r="O2589" s="50" t="str">
        <f>TRIM(UPPER(tbl_raw_data[[#This Row],[Outcome]]))</f>
        <v>APPROVE</v>
      </c>
      <c r="P2589" s="50" t="str">
        <f>TRIM(UPPER(tbl_raw_data[[#This Row],[Queue Name]]))</f>
        <v>CONSUMER POST BUREAU</v>
      </c>
      <c r="Q2589" s="50" t="str">
        <f>IF(tbl_raw_data[[#This Row],[Time taken in min]]&lt;=Settiings!$D$2,"SLA_MET","SLA_NOT_MET")</f>
        <v>SLA_MET</v>
      </c>
      <c r="R2589" s="94"/>
    </row>
    <row r="2590" spans="1:18" x14ac:dyDescent="0.3">
      <c r="A2590" s="23" t="s">
        <v>1054</v>
      </c>
      <c r="B2590" s="9">
        <v>45139.497997685183</v>
      </c>
      <c r="C2590" s="22">
        <v>45139.507488425923</v>
      </c>
      <c r="D2590" s="12" t="s">
        <v>27</v>
      </c>
      <c r="E2590" s="12" t="s">
        <v>9</v>
      </c>
      <c r="F2590" s="12" t="s">
        <v>65</v>
      </c>
      <c r="G2590" s="12" t="s">
        <v>297</v>
      </c>
      <c r="H2590" s="81"/>
      <c r="I2590" s="48">
        <f>tbl_raw_data[[#This Row],[Date Actioned]]-tbl_raw_data[[#This Row],[Date Tagged]]</f>
        <v>9.4907407401478849E-3</v>
      </c>
      <c r="J2590" s="46">
        <f>HOUR(tbl_raw_data[[#This Row],[Time_taken]])*60+MINUTE(tbl_raw_data[[#This Row],[Time_taken]])+SECOND(tbl_raw_data[[#This Row],[Time_taken]])/60</f>
        <v>13.666666666666666</v>
      </c>
      <c r="K2590" s="52">
        <f>DATE(YEAR(tbl_raw_data[[#This Row],[Date Actioned]]),MONTH(tbl_raw_data[[#This Row],[Date Actioned]]),DAY(tbl_raw_data[[#This Row],[Date Actioned]]))</f>
        <v>45139</v>
      </c>
      <c r="L2590" s="50" t="str">
        <f>UPPER(TEXT(tbl_raw_data[[#This Row],[updated_date]],"MMMM"))</f>
        <v>AUGUST</v>
      </c>
      <c r="M2590" s="50" t="str">
        <f>"WEEK "&amp; IF(ROUNDUP(DAY(tbl_raw_data[[#This Row],[updated_date]])/7,0)=5,4,ROUNDUP(DAY(tbl_raw_data[[#This Row],[updated_date]])/7,0))</f>
        <v>WEEK 1</v>
      </c>
      <c r="N2590" s="50" t="str">
        <f>UPPER(VLOOKUP(tbl_raw_data[[#This Row],[Analyst]],Settiings!$A$2:$B$16,2,0))</f>
        <v>SAM</v>
      </c>
      <c r="O2590" s="50" t="str">
        <f>TRIM(UPPER(tbl_raw_data[[#This Row],[Outcome]]))</f>
        <v>DECLINE</v>
      </c>
      <c r="P2590" s="50" t="str">
        <f>TRIM(UPPER(tbl_raw_data[[#This Row],[Queue Name]]))</f>
        <v>CONSUMER EXISTING</v>
      </c>
      <c r="Q2590" s="50" t="str">
        <f>IF(tbl_raw_data[[#This Row],[Time taken in min]]&lt;=Settiings!$D$2,"SLA_MET","SLA_NOT_MET")</f>
        <v>SLA_MET</v>
      </c>
      <c r="R2590" s="94"/>
    </row>
    <row r="2591" spans="1:18" x14ac:dyDescent="0.3">
      <c r="A2591" s="23" t="s">
        <v>1056</v>
      </c>
      <c r="B2591" s="9">
        <v>45139.507060185184</v>
      </c>
      <c r="C2591" s="24">
        <v>45139.51462962963</v>
      </c>
      <c r="D2591" s="25" t="s">
        <v>17</v>
      </c>
      <c r="E2591" s="12" t="s">
        <v>9</v>
      </c>
      <c r="F2591" s="25" t="s">
        <v>70</v>
      </c>
      <c r="G2591" s="13"/>
      <c r="H2591" s="78"/>
      <c r="I2591" s="48">
        <f>tbl_raw_data[[#This Row],[Date Actioned]]-tbl_raw_data[[#This Row],[Date Tagged]]</f>
        <v>7.5694444458349608E-3</v>
      </c>
      <c r="J2591" s="46">
        <f>HOUR(tbl_raw_data[[#This Row],[Time_taken]])*60+MINUTE(tbl_raw_data[[#This Row],[Time_taken]])+SECOND(tbl_raw_data[[#This Row],[Time_taken]])/60</f>
        <v>10.9</v>
      </c>
      <c r="K2591" s="52">
        <f>DATE(YEAR(tbl_raw_data[[#This Row],[Date Actioned]]),MONTH(tbl_raw_data[[#This Row],[Date Actioned]]),DAY(tbl_raw_data[[#This Row],[Date Actioned]]))</f>
        <v>45139</v>
      </c>
      <c r="L2591" s="50" t="str">
        <f>UPPER(TEXT(tbl_raw_data[[#This Row],[updated_date]],"MMMM"))</f>
        <v>AUGUST</v>
      </c>
      <c r="M2591" s="50" t="str">
        <f>"WEEK "&amp; IF(ROUNDUP(DAY(tbl_raw_data[[#This Row],[updated_date]])/7,0)=5,4,ROUNDUP(DAY(tbl_raw_data[[#This Row],[updated_date]])/7,0))</f>
        <v>WEEK 1</v>
      </c>
      <c r="N2591" s="50" t="str">
        <f>UPPER(VLOOKUP(tbl_raw_data[[#This Row],[Analyst]],Settiings!$A$2:$B$16,2,0))</f>
        <v>ASIF</v>
      </c>
      <c r="O2591" s="50" t="str">
        <f>TRIM(UPPER(tbl_raw_data[[#This Row],[Outcome]]))</f>
        <v>APPROVE</v>
      </c>
      <c r="P2591" s="50" t="str">
        <f>TRIM(UPPER(tbl_raw_data[[#This Row],[Queue Name]]))</f>
        <v>CONSUMER EXISTING</v>
      </c>
      <c r="Q2591" s="50" t="str">
        <f>IF(tbl_raw_data[[#This Row],[Time taken in min]]&lt;=Settiings!$D$2,"SLA_MET","SLA_NOT_MET")</f>
        <v>SLA_MET</v>
      </c>
      <c r="R2591" s="94"/>
    </row>
    <row r="2592" spans="1:18" x14ac:dyDescent="0.3">
      <c r="A2592" s="14" t="s">
        <v>1057</v>
      </c>
      <c r="B2592" s="15">
        <v>45139.507847222223</v>
      </c>
      <c r="C2592" s="21">
        <v>45139.516481481478</v>
      </c>
      <c r="D2592" s="18" t="s">
        <v>13</v>
      </c>
      <c r="E2592" s="18" t="s">
        <v>9</v>
      </c>
      <c r="F2592" s="18" t="s">
        <v>50</v>
      </c>
      <c r="G2592" s="18" t="s">
        <v>1058</v>
      </c>
      <c r="H2592" s="80"/>
      <c r="I2592" s="48">
        <f>tbl_raw_data[[#This Row],[Date Actioned]]-tbl_raw_data[[#This Row],[Date Tagged]]</f>
        <v>8.6342592549044639E-3</v>
      </c>
      <c r="J2592" s="46">
        <f>HOUR(tbl_raw_data[[#This Row],[Time_taken]])*60+MINUTE(tbl_raw_data[[#This Row],[Time_taken]])+SECOND(tbl_raw_data[[#This Row],[Time_taken]])/60</f>
        <v>12.433333333333334</v>
      </c>
      <c r="K2592" s="52">
        <f>DATE(YEAR(tbl_raw_data[[#This Row],[Date Actioned]]),MONTH(tbl_raw_data[[#This Row],[Date Actioned]]),DAY(tbl_raw_data[[#This Row],[Date Actioned]]))</f>
        <v>45139</v>
      </c>
      <c r="L2592" s="50" t="str">
        <f>UPPER(TEXT(tbl_raw_data[[#This Row],[updated_date]],"MMMM"))</f>
        <v>AUGUST</v>
      </c>
      <c r="M2592" s="50" t="str">
        <f>"WEEK "&amp; IF(ROUNDUP(DAY(tbl_raw_data[[#This Row],[updated_date]])/7,0)=5,4,ROUNDUP(DAY(tbl_raw_data[[#This Row],[updated_date]])/7,0))</f>
        <v>WEEK 1</v>
      </c>
      <c r="N2592" s="50" t="str">
        <f>UPPER(VLOOKUP(tbl_raw_data[[#This Row],[Analyst]],Settiings!$A$2:$B$16,2,0))</f>
        <v>SHAHID</v>
      </c>
      <c r="O2592" s="50" t="str">
        <f>TRIM(UPPER(tbl_raw_data[[#This Row],[Outcome]]))</f>
        <v>APPROVE</v>
      </c>
      <c r="P2592" s="50" t="str">
        <f>TRIM(UPPER(tbl_raw_data[[#This Row],[Queue Name]]))</f>
        <v>CONSUMER EXISTING</v>
      </c>
      <c r="Q2592" s="50" t="str">
        <f>IF(tbl_raw_data[[#This Row],[Time taken in min]]&lt;=Settiings!$D$2,"SLA_MET","SLA_NOT_MET")</f>
        <v>SLA_MET</v>
      </c>
      <c r="R2592" s="94"/>
    </row>
    <row r="2593" spans="1:18" x14ac:dyDescent="0.3">
      <c r="A2593" s="20" t="s">
        <v>1059</v>
      </c>
      <c r="B2593" s="9">
        <v>45139.510520833333</v>
      </c>
      <c r="C2593" s="22">
        <v>45139.51734953704</v>
      </c>
      <c r="D2593" s="12" t="s">
        <v>13</v>
      </c>
      <c r="E2593" s="12" t="s">
        <v>47</v>
      </c>
      <c r="F2593" s="12" t="s">
        <v>65</v>
      </c>
      <c r="G2593" s="12" t="s">
        <v>128</v>
      </c>
      <c r="H2593" s="81"/>
      <c r="I2593" s="48">
        <f>tbl_raw_data[[#This Row],[Date Actioned]]-tbl_raw_data[[#This Row],[Date Tagged]]</f>
        <v>6.8287037065601908E-3</v>
      </c>
      <c r="J2593" s="46">
        <f>HOUR(tbl_raw_data[[#This Row],[Time_taken]])*60+MINUTE(tbl_raw_data[[#This Row],[Time_taken]])+SECOND(tbl_raw_data[[#This Row],[Time_taken]])/60</f>
        <v>9.8333333333333339</v>
      </c>
      <c r="K2593" s="52">
        <f>DATE(YEAR(tbl_raw_data[[#This Row],[Date Actioned]]),MONTH(tbl_raw_data[[#This Row],[Date Actioned]]),DAY(tbl_raw_data[[#This Row],[Date Actioned]]))</f>
        <v>45139</v>
      </c>
      <c r="L2593" s="50" t="str">
        <f>UPPER(TEXT(tbl_raw_data[[#This Row],[updated_date]],"MMMM"))</f>
        <v>AUGUST</v>
      </c>
      <c r="M2593" s="50" t="str">
        <f>"WEEK "&amp; IF(ROUNDUP(DAY(tbl_raw_data[[#This Row],[updated_date]])/7,0)=5,4,ROUNDUP(DAY(tbl_raw_data[[#This Row],[updated_date]])/7,0))</f>
        <v>WEEK 1</v>
      </c>
      <c r="N2593" s="50" t="str">
        <f>UPPER(VLOOKUP(tbl_raw_data[[#This Row],[Analyst]],Settiings!$A$2:$B$16,2,0))</f>
        <v>SAM</v>
      </c>
      <c r="O2593" s="50" t="str">
        <f>TRIM(UPPER(tbl_raw_data[[#This Row],[Outcome]]))</f>
        <v>APPROVE</v>
      </c>
      <c r="P2593" s="50" t="str">
        <f>TRIM(UPPER(tbl_raw_data[[#This Row],[Queue Name]]))</f>
        <v>CONSUMER PRE BUREAU</v>
      </c>
      <c r="Q2593" s="50" t="str">
        <f>IF(tbl_raw_data[[#This Row],[Time taken in min]]&lt;=Settiings!$D$2,"SLA_MET","SLA_NOT_MET")</f>
        <v>SLA_MET</v>
      </c>
      <c r="R2593" s="94"/>
    </row>
    <row r="2594" spans="1:18" x14ac:dyDescent="0.3">
      <c r="A2594" s="14" t="s">
        <v>1062</v>
      </c>
      <c r="B2594" s="15">
        <v>45139.51363425926</v>
      </c>
      <c r="C2594" s="16">
        <v>45139.531180555554</v>
      </c>
      <c r="D2594" s="17" t="s">
        <v>37</v>
      </c>
      <c r="E2594" s="18" t="s">
        <v>9</v>
      </c>
      <c r="F2594" s="17" t="s">
        <v>43</v>
      </c>
      <c r="G2594" s="19"/>
      <c r="H2594" s="79"/>
      <c r="I2594" s="48">
        <f>tbl_raw_data[[#This Row],[Date Actioned]]-tbl_raw_data[[#This Row],[Date Tagged]]</f>
        <v>1.7546296294312924E-2</v>
      </c>
      <c r="J2594" s="46">
        <f>HOUR(tbl_raw_data[[#This Row],[Time_taken]])*60+MINUTE(tbl_raw_data[[#This Row],[Time_taken]])+SECOND(tbl_raw_data[[#This Row],[Time_taken]])/60</f>
        <v>25.266666666666666</v>
      </c>
      <c r="K2594" s="52">
        <f>DATE(YEAR(tbl_raw_data[[#This Row],[Date Actioned]]),MONTH(tbl_raw_data[[#This Row],[Date Actioned]]),DAY(tbl_raw_data[[#This Row],[Date Actioned]]))</f>
        <v>45139</v>
      </c>
      <c r="L2594" s="50" t="str">
        <f>UPPER(TEXT(tbl_raw_data[[#This Row],[updated_date]],"MMMM"))</f>
        <v>AUGUST</v>
      </c>
      <c r="M2594" s="50" t="str">
        <f>"WEEK "&amp; IF(ROUNDUP(DAY(tbl_raw_data[[#This Row],[updated_date]])/7,0)=5,4,ROUNDUP(DAY(tbl_raw_data[[#This Row],[updated_date]])/7,0))</f>
        <v>WEEK 1</v>
      </c>
      <c r="N2594" s="50" t="str">
        <f>UPPER(VLOOKUP(tbl_raw_data[[#This Row],[Analyst]],Settiings!$A$2:$B$16,2,0))</f>
        <v>MERCEDES</v>
      </c>
      <c r="O2594" s="50" t="str">
        <f>TRIM(UPPER(tbl_raw_data[[#This Row],[Outcome]]))</f>
        <v>DECLINE</v>
      </c>
      <c r="P2594" s="50" t="str">
        <f>TRIM(UPPER(tbl_raw_data[[#This Row],[Queue Name]]))</f>
        <v>CONSUMER EXISTING</v>
      </c>
      <c r="Q2594" s="50" t="str">
        <f>IF(tbl_raw_data[[#This Row],[Time taken in min]]&lt;=Settiings!$D$2,"SLA_MET","SLA_NOT_MET")</f>
        <v>SLA_NOT_MET</v>
      </c>
      <c r="R2594" s="94"/>
    </row>
    <row r="2595" spans="1:18" x14ac:dyDescent="0.3">
      <c r="A2595" s="23" t="s">
        <v>1063</v>
      </c>
      <c r="B2595" s="15">
        <v>45139.515729166669</v>
      </c>
      <c r="C2595" s="21">
        <v>45139.522349537037</v>
      </c>
      <c r="D2595" s="18" t="s">
        <v>13</v>
      </c>
      <c r="E2595" s="18" t="s">
        <v>9</v>
      </c>
      <c r="F2595" s="18" t="s">
        <v>50</v>
      </c>
      <c r="G2595" s="18" t="s">
        <v>77</v>
      </c>
      <c r="H2595" s="80"/>
      <c r="I2595" s="48">
        <f>tbl_raw_data[[#This Row],[Date Actioned]]-tbl_raw_data[[#This Row],[Date Tagged]]</f>
        <v>6.6203703681821935E-3</v>
      </c>
      <c r="J2595" s="46">
        <f>HOUR(tbl_raw_data[[#This Row],[Time_taken]])*60+MINUTE(tbl_raw_data[[#This Row],[Time_taken]])+SECOND(tbl_raw_data[[#This Row],[Time_taken]])/60</f>
        <v>9.5333333333333332</v>
      </c>
      <c r="K2595" s="52">
        <f>DATE(YEAR(tbl_raw_data[[#This Row],[Date Actioned]]),MONTH(tbl_raw_data[[#This Row],[Date Actioned]]),DAY(tbl_raw_data[[#This Row],[Date Actioned]]))</f>
        <v>45139</v>
      </c>
      <c r="L2595" s="50" t="str">
        <f>UPPER(TEXT(tbl_raw_data[[#This Row],[updated_date]],"MMMM"))</f>
        <v>AUGUST</v>
      </c>
      <c r="M2595" s="50" t="str">
        <f>"WEEK "&amp; IF(ROUNDUP(DAY(tbl_raw_data[[#This Row],[updated_date]])/7,0)=5,4,ROUNDUP(DAY(tbl_raw_data[[#This Row],[updated_date]])/7,0))</f>
        <v>WEEK 1</v>
      </c>
      <c r="N2595" s="50" t="str">
        <f>UPPER(VLOOKUP(tbl_raw_data[[#This Row],[Analyst]],Settiings!$A$2:$B$16,2,0))</f>
        <v>SHAHID</v>
      </c>
      <c r="O2595" s="50" t="str">
        <f>TRIM(UPPER(tbl_raw_data[[#This Row],[Outcome]]))</f>
        <v>APPROVE</v>
      </c>
      <c r="P2595" s="50" t="str">
        <f>TRIM(UPPER(tbl_raw_data[[#This Row],[Queue Name]]))</f>
        <v>CONSUMER EXISTING</v>
      </c>
      <c r="Q2595" s="50" t="str">
        <f>IF(tbl_raw_data[[#This Row],[Time taken in min]]&lt;=Settiings!$D$2,"SLA_MET","SLA_NOT_MET")</f>
        <v>SLA_MET</v>
      </c>
      <c r="R2595" s="94"/>
    </row>
    <row r="2596" spans="1:18" x14ac:dyDescent="0.3">
      <c r="A2596" s="14" t="s">
        <v>1065</v>
      </c>
      <c r="B2596" s="9">
        <v>45139.522974537038</v>
      </c>
      <c r="C2596" s="22">
        <v>45139.528807870367</v>
      </c>
      <c r="D2596" s="12" t="s">
        <v>13</v>
      </c>
      <c r="E2596" s="12" t="s">
        <v>47</v>
      </c>
      <c r="F2596" s="12" t="s">
        <v>53</v>
      </c>
      <c r="G2596" s="12" t="s">
        <v>77</v>
      </c>
      <c r="H2596" s="81"/>
      <c r="I2596" s="48">
        <f>tbl_raw_data[[#This Row],[Date Actioned]]-tbl_raw_data[[#This Row],[Date Tagged]]</f>
        <v>5.8333333290647715E-3</v>
      </c>
      <c r="J2596" s="46">
        <f>HOUR(tbl_raw_data[[#This Row],[Time_taken]])*60+MINUTE(tbl_raw_data[[#This Row],[Time_taken]])+SECOND(tbl_raw_data[[#This Row],[Time_taken]])/60</f>
        <v>8.4</v>
      </c>
      <c r="K2596" s="52">
        <f>DATE(YEAR(tbl_raw_data[[#This Row],[Date Actioned]]),MONTH(tbl_raw_data[[#This Row],[Date Actioned]]),DAY(tbl_raw_data[[#This Row],[Date Actioned]]))</f>
        <v>45139</v>
      </c>
      <c r="L2596" s="50" t="str">
        <f>UPPER(TEXT(tbl_raw_data[[#This Row],[updated_date]],"MMMM"))</f>
        <v>AUGUST</v>
      </c>
      <c r="M2596" s="50" t="str">
        <f>"WEEK "&amp; IF(ROUNDUP(DAY(tbl_raw_data[[#This Row],[updated_date]])/7,0)=5,4,ROUNDUP(DAY(tbl_raw_data[[#This Row],[updated_date]])/7,0))</f>
        <v>WEEK 1</v>
      </c>
      <c r="N2596" s="50" t="str">
        <f>UPPER(VLOOKUP(tbl_raw_data[[#This Row],[Analyst]],Settiings!$A$2:$B$16,2,0))</f>
        <v>NAVED</v>
      </c>
      <c r="O2596" s="50" t="str">
        <f>TRIM(UPPER(tbl_raw_data[[#This Row],[Outcome]]))</f>
        <v>APPROVE</v>
      </c>
      <c r="P2596" s="50" t="str">
        <f>TRIM(UPPER(tbl_raw_data[[#This Row],[Queue Name]]))</f>
        <v>CONSUMER PRE BUREAU</v>
      </c>
      <c r="Q2596" s="50" t="str">
        <f>IF(tbl_raw_data[[#This Row],[Time taken in min]]&lt;=Settiings!$D$2,"SLA_MET","SLA_NOT_MET")</f>
        <v>SLA_MET</v>
      </c>
      <c r="R2596" s="94"/>
    </row>
    <row r="2597" spans="1:18" x14ac:dyDescent="0.3">
      <c r="A2597" s="20" t="s">
        <v>1068</v>
      </c>
      <c r="B2597" s="15">
        <v>45139.530370370368</v>
      </c>
      <c r="C2597" s="16">
        <v>45139.537476851852</v>
      </c>
      <c r="D2597" s="17" t="s">
        <v>17</v>
      </c>
      <c r="E2597" s="18" t="s">
        <v>19</v>
      </c>
      <c r="F2597" s="17" t="s">
        <v>70</v>
      </c>
      <c r="G2597" s="19"/>
      <c r="H2597" s="79"/>
      <c r="I2597" s="48">
        <f>tbl_raw_data[[#This Row],[Date Actioned]]-tbl_raw_data[[#This Row],[Date Tagged]]</f>
        <v>7.1064814837882295E-3</v>
      </c>
      <c r="J2597" s="46">
        <f>HOUR(tbl_raw_data[[#This Row],[Time_taken]])*60+MINUTE(tbl_raw_data[[#This Row],[Time_taken]])+SECOND(tbl_raw_data[[#This Row],[Time_taken]])/60</f>
        <v>10.233333333333333</v>
      </c>
      <c r="K2597" s="52">
        <f>DATE(YEAR(tbl_raw_data[[#This Row],[Date Actioned]]),MONTH(tbl_raw_data[[#This Row],[Date Actioned]]),DAY(tbl_raw_data[[#This Row],[Date Actioned]]))</f>
        <v>45139</v>
      </c>
      <c r="L2597" s="50" t="str">
        <f>UPPER(TEXT(tbl_raw_data[[#This Row],[updated_date]],"MMMM"))</f>
        <v>AUGUST</v>
      </c>
      <c r="M2597" s="50" t="str">
        <f>"WEEK "&amp; IF(ROUNDUP(DAY(tbl_raw_data[[#This Row],[updated_date]])/7,0)=5,4,ROUNDUP(DAY(tbl_raw_data[[#This Row],[updated_date]])/7,0))</f>
        <v>WEEK 1</v>
      </c>
      <c r="N2597" s="50" t="str">
        <f>UPPER(VLOOKUP(tbl_raw_data[[#This Row],[Analyst]],Settiings!$A$2:$B$16,2,0))</f>
        <v>ASIF</v>
      </c>
      <c r="O2597" s="50" t="str">
        <f>TRIM(UPPER(tbl_raw_data[[#This Row],[Outcome]]))</f>
        <v>APPROVE</v>
      </c>
      <c r="P2597" s="50" t="str">
        <f>TRIM(UPPER(tbl_raw_data[[#This Row],[Queue Name]]))</f>
        <v>CONSUMER POST BUREAU</v>
      </c>
      <c r="Q2597" s="50" t="str">
        <f>IF(tbl_raw_data[[#This Row],[Time taken in min]]&lt;=Settiings!$D$2,"SLA_MET","SLA_NOT_MET")</f>
        <v>SLA_MET</v>
      </c>
      <c r="R2597" s="94"/>
    </row>
    <row r="2598" spans="1:18" x14ac:dyDescent="0.3">
      <c r="A2598" s="23" t="s">
        <v>1069</v>
      </c>
      <c r="B2598" s="9">
        <v>45139.531180555554</v>
      </c>
      <c r="C2598" s="24">
        <v>45139.541319444441</v>
      </c>
      <c r="D2598" s="25" t="s">
        <v>17</v>
      </c>
      <c r="E2598" s="12" t="s">
        <v>19</v>
      </c>
      <c r="F2598" s="25" t="s">
        <v>76</v>
      </c>
      <c r="G2598" s="13"/>
      <c r="H2598" s="78"/>
      <c r="I2598" s="48">
        <f>tbl_raw_data[[#This Row],[Date Actioned]]-tbl_raw_data[[#This Row],[Date Tagged]]</f>
        <v>1.0138888887013309E-2</v>
      </c>
      <c r="J2598" s="46">
        <f>HOUR(tbl_raw_data[[#This Row],[Time_taken]])*60+MINUTE(tbl_raw_data[[#This Row],[Time_taken]])+SECOND(tbl_raw_data[[#This Row],[Time_taken]])/60</f>
        <v>14.6</v>
      </c>
      <c r="K2598" s="52">
        <f>DATE(YEAR(tbl_raw_data[[#This Row],[Date Actioned]]),MONTH(tbl_raw_data[[#This Row],[Date Actioned]]),DAY(tbl_raw_data[[#This Row],[Date Actioned]]))</f>
        <v>45139</v>
      </c>
      <c r="L2598" s="50" t="str">
        <f>UPPER(TEXT(tbl_raw_data[[#This Row],[updated_date]],"MMMM"))</f>
        <v>AUGUST</v>
      </c>
      <c r="M2598" s="50" t="str">
        <f>"WEEK "&amp; IF(ROUNDUP(DAY(tbl_raw_data[[#This Row],[updated_date]])/7,0)=5,4,ROUNDUP(DAY(tbl_raw_data[[#This Row],[updated_date]])/7,0))</f>
        <v>WEEK 1</v>
      </c>
      <c r="N2598" s="50" t="str">
        <f>UPPER(VLOOKUP(tbl_raw_data[[#This Row],[Analyst]],Settiings!$A$2:$B$16,2,0))</f>
        <v>ROHAN</v>
      </c>
      <c r="O2598" s="50" t="str">
        <f>TRIM(UPPER(tbl_raw_data[[#This Row],[Outcome]]))</f>
        <v>APPROVE</v>
      </c>
      <c r="P2598" s="50" t="str">
        <f>TRIM(UPPER(tbl_raw_data[[#This Row],[Queue Name]]))</f>
        <v>CONSUMER POST BUREAU</v>
      </c>
      <c r="Q2598" s="50" t="str">
        <f>IF(tbl_raw_data[[#This Row],[Time taken in min]]&lt;=Settiings!$D$2,"SLA_MET","SLA_NOT_MET")</f>
        <v>SLA_MET</v>
      </c>
      <c r="R2598" s="94"/>
    </row>
    <row r="2599" spans="1:18" x14ac:dyDescent="0.3">
      <c r="A2599" s="14" t="s">
        <v>1070</v>
      </c>
      <c r="B2599" s="15">
        <v>45139.531643518516</v>
      </c>
      <c r="C2599" s="16">
        <v>45139.543749999997</v>
      </c>
      <c r="D2599" s="17" t="s">
        <v>17</v>
      </c>
      <c r="E2599" s="18" t="s">
        <v>9</v>
      </c>
      <c r="F2599" s="17" t="s">
        <v>70</v>
      </c>
      <c r="G2599" s="19"/>
      <c r="H2599" s="79"/>
      <c r="I2599" s="48">
        <f>tbl_raw_data[[#This Row],[Date Actioned]]-tbl_raw_data[[#This Row],[Date Tagged]]</f>
        <v>1.2106481481168885E-2</v>
      </c>
      <c r="J2599" s="46">
        <f>HOUR(tbl_raw_data[[#This Row],[Time_taken]])*60+MINUTE(tbl_raw_data[[#This Row],[Time_taken]])+SECOND(tbl_raw_data[[#This Row],[Time_taken]])/60</f>
        <v>17.433333333333334</v>
      </c>
      <c r="K2599" s="52">
        <f>DATE(YEAR(tbl_raw_data[[#This Row],[Date Actioned]]),MONTH(tbl_raw_data[[#This Row],[Date Actioned]]),DAY(tbl_raw_data[[#This Row],[Date Actioned]]))</f>
        <v>45139</v>
      </c>
      <c r="L2599" s="50" t="str">
        <f>UPPER(TEXT(tbl_raw_data[[#This Row],[updated_date]],"MMMM"))</f>
        <v>AUGUST</v>
      </c>
      <c r="M2599" s="50" t="str">
        <f>"WEEK "&amp; IF(ROUNDUP(DAY(tbl_raw_data[[#This Row],[updated_date]])/7,0)=5,4,ROUNDUP(DAY(tbl_raw_data[[#This Row],[updated_date]])/7,0))</f>
        <v>WEEK 1</v>
      </c>
      <c r="N2599" s="50" t="str">
        <f>UPPER(VLOOKUP(tbl_raw_data[[#This Row],[Analyst]],Settiings!$A$2:$B$16,2,0))</f>
        <v>ASIF</v>
      </c>
      <c r="O2599" s="50" t="str">
        <f>TRIM(UPPER(tbl_raw_data[[#This Row],[Outcome]]))</f>
        <v>APPROVE</v>
      </c>
      <c r="P2599" s="50" t="str">
        <f>TRIM(UPPER(tbl_raw_data[[#This Row],[Queue Name]]))</f>
        <v>CONSUMER EXISTING</v>
      </c>
      <c r="Q2599" s="50" t="str">
        <f>IF(tbl_raw_data[[#This Row],[Time taken in min]]&lt;=Settiings!$D$2,"SLA_MET","SLA_NOT_MET")</f>
        <v>SLA_MET</v>
      </c>
      <c r="R2599" s="94"/>
    </row>
    <row r="2600" spans="1:18" x14ac:dyDescent="0.3">
      <c r="A2600" s="20" t="s">
        <v>1073</v>
      </c>
      <c r="B2600" s="9">
        <v>45139.540393518517</v>
      </c>
      <c r="C2600" s="22">
        <v>45139.547268518516</v>
      </c>
      <c r="D2600" s="12" t="s">
        <v>13</v>
      </c>
      <c r="E2600" s="12" t="s">
        <v>47</v>
      </c>
      <c r="F2600" s="12" t="s">
        <v>53</v>
      </c>
      <c r="G2600" s="12" t="s">
        <v>17</v>
      </c>
      <c r="H2600" s="81"/>
      <c r="I2600" s="48">
        <f>tbl_raw_data[[#This Row],[Date Actioned]]-tbl_raw_data[[#This Row],[Date Tagged]]</f>
        <v>6.8749999991268851E-3</v>
      </c>
      <c r="J2600" s="46">
        <f>HOUR(tbl_raw_data[[#This Row],[Time_taken]])*60+MINUTE(tbl_raw_data[[#This Row],[Time_taken]])+SECOND(tbl_raw_data[[#This Row],[Time_taken]])/60</f>
        <v>9.9</v>
      </c>
      <c r="K2600" s="52">
        <f>DATE(YEAR(tbl_raw_data[[#This Row],[Date Actioned]]),MONTH(tbl_raw_data[[#This Row],[Date Actioned]]),DAY(tbl_raw_data[[#This Row],[Date Actioned]]))</f>
        <v>45139</v>
      </c>
      <c r="L2600" s="50" t="str">
        <f>UPPER(TEXT(tbl_raw_data[[#This Row],[updated_date]],"MMMM"))</f>
        <v>AUGUST</v>
      </c>
      <c r="M2600" s="50" t="str">
        <f>"WEEK "&amp; IF(ROUNDUP(DAY(tbl_raw_data[[#This Row],[updated_date]])/7,0)=5,4,ROUNDUP(DAY(tbl_raw_data[[#This Row],[updated_date]])/7,0))</f>
        <v>WEEK 1</v>
      </c>
      <c r="N2600" s="50" t="str">
        <f>UPPER(VLOOKUP(tbl_raw_data[[#This Row],[Analyst]],Settiings!$A$2:$B$16,2,0))</f>
        <v>NAVED</v>
      </c>
      <c r="O2600" s="50" t="str">
        <f>TRIM(UPPER(tbl_raw_data[[#This Row],[Outcome]]))</f>
        <v>APPROVE</v>
      </c>
      <c r="P2600" s="50" t="str">
        <f>TRIM(UPPER(tbl_raw_data[[#This Row],[Queue Name]]))</f>
        <v>CONSUMER PRE BUREAU</v>
      </c>
      <c r="Q2600" s="50" t="str">
        <f>IF(tbl_raw_data[[#This Row],[Time taken in min]]&lt;=Settiings!$D$2,"SLA_MET","SLA_NOT_MET")</f>
        <v>SLA_MET</v>
      </c>
      <c r="R2600" s="94"/>
    </row>
    <row r="2601" spans="1:18" x14ac:dyDescent="0.3">
      <c r="A2601" s="23" t="s">
        <v>1076</v>
      </c>
      <c r="B2601" s="15">
        <v>45139.545057870368</v>
      </c>
      <c r="C2601" s="21">
        <v>45139.551574074074</v>
      </c>
      <c r="D2601" s="18" t="s">
        <v>13</v>
      </c>
      <c r="E2601" s="18" t="s">
        <v>9</v>
      </c>
      <c r="F2601" s="18" t="s">
        <v>70</v>
      </c>
      <c r="G2601" s="18" t="s">
        <v>128</v>
      </c>
      <c r="H2601" s="80"/>
      <c r="I2601" s="48">
        <f>tbl_raw_data[[#This Row],[Date Actioned]]-tbl_raw_data[[#This Row],[Date Tagged]]</f>
        <v>6.5162037062691525E-3</v>
      </c>
      <c r="J2601" s="46">
        <f>HOUR(tbl_raw_data[[#This Row],[Time_taken]])*60+MINUTE(tbl_raw_data[[#This Row],[Time_taken]])+SECOND(tbl_raw_data[[#This Row],[Time_taken]])/60</f>
        <v>9.3833333333333329</v>
      </c>
      <c r="K2601" s="52">
        <f>DATE(YEAR(tbl_raw_data[[#This Row],[Date Actioned]]),MONTH(tbl_raw_data[[#This Row],[Date Actioned]]),DAY(tbl_raw_data[[#This Row],[Date Actioned]]))</f>
        <v>45139</v>
      </c>
      <c r="L2601" s="50" t="str">
        <f>UPPER(TEXT(tbl_raw_data[[#This Row],[updated_date]],"MMMM"))</f>
        <v>AUGUST</v>
      </c>
      <c r="M2601" s="50" t="str">
        <f>"WEEK "&amp; IF(ROUNDUP(DAY(tbl_raw_data[[#This Row],[updated_date]])/7,0)=5,4,ROUNDUP(DAY(tbl_raw_data[[#This Row],[updated_date]])/7,0))</f>
        <v>WEEK 1</v>
      </c>
      <c r="N2601" s="50" t="str">
        <f>UPPER(VLOOKUP(tbl_raw_data[[#This Row],[Analyst]],Settiings!$A$2:$B$16,2,0))</f>
        <v>ASIF</v>
      </c>
      <c r="O2601" s="50" t="str">
        <f>TRIM(UPPER(tbl_raw_data[[#This Row],[Outcome]]))</f>
        <v>APPROVE</v>
      </c>
      <c r="P2601" s="50" t="str">
        <f>TRIM(UPPER(tbl_raw_data[[#This Row],[Queue Name]]))</f>
        <v>CONSUMER EXISTING</v>
      </c>
      <c r="Q2601" s="50" t="str">
        <f>IF(tbl_raw_data[[#This Row],[Time taken in min]]&lt;=Settiings!$D$2,"SLA_MET","SLA_NOT_MET")</f>
        <v>SLA_MET</v>
      </c>
      <c r="R2601" s="94"/>
    </row>
    <row r="2602" spans="1:18" x14ac:dyDescent="0.3">
      <c r="A2602" s="20" t="s">
        <v>1079</v>
      </c>
      <c r="B2602" s="9">
        <v>45139.549814814818</v>
      </c>
      <c r="C2602" s="22">
        <v>45139.551053240742</v>
      </c>
      <c r="D2602" s="12" t="s">
        <v>27</v>
      </c>
      <c r="E2602" s="12" t="s">
        <v>19</v>
      </c>
      <c r="F2602" s="12" t="s">
        <v>50</v>
      </c>
      <c r="G2602" s="12" t="s">
        <v>71</v>
      </c>
      <c r="H2602" s="81"/>
      <c r="I2602" s="48">
        <f>tbl_raw_data[[#This Row],[Date Actioned]]-tbl_raw_data[[#This Row],[Date Tagged]]</f>
        <v>1.2384259243845008E-3</v>
      </c>
      <c r="J2602" s="46">
        <f>HOUR(tbl_raw_data[[#This Row],[Time_taken]])*60+MINUTE(tbl_raw_data[[#This Row],[Time_taken]])+SECOND(tbl_raw_data[[#This Row],[Time_taken]])/60</f>
        <v>1.7833333333333332</v>
      </c>
      <c r="K2602" s="52">
        <f>DATE(YEAR(tbl_raw_data[[#This Row],[Date Actioned]]),MONTH(tbl_raw_data[[#This Row],[Date Actioned]]),DAY(tbl_raw_data[[#This Row],[Date Actioned]]))</f>
        <v>45139</v>
      </c>
      <c r="L2602" s="50" t="str">
        <f>UPPER(TEXT(tbl_raw_data[[#This Row],[updated_date]],"MMMM"))</f>
        <v>AUGUST</v>
      </c>
      <c r="M2602" s="50" t="str">
        <f>"WEEK "&amp; IF(ROUNDUP(DAY(tbl_raw_data[[#This Row],[updated_date]])/7,0)=5,4,ROUNDUP(DAY(tbl_raw_data[[#This Row],[updated_date]])/7,0))</f>
        <v>WEEK 1</v>
      </c>
      <c r="N2602" s="50" t="str">
        <f>UPPER(VLOOKUP(tbl_raw_data[[#This Row],[Analyst]],Settiings!$A$2:$B$16,2,0))</f>
        <v>SHAHID</v>
      </c>
      <c r="O2602" s="50" t="str">
        <f>TRIM(UPPER(tbl_raw_data[[#This Row],[Outcome]]))</f>
        <v>DECLINE</v>
      </c>
      <c r="P2602" s="50" t="str">
        <f>TRIM(UPPER(tbl_raw_data[[#This Row],[Queue Name]]))</f>
        <v>CONSUMER POST BUREAU</v>
      </c>
      <c r="Q2602" s="50" t="str">
        <f>IF(tbl_raw_data[[#This Row],[Time taken in min]]&lt;=Settiings!$D$2,"SLA_MET","SLA_NOT_MET")</f>
        <v>SLA_MET</v>
      </c>
      <c r="R2602" s="94"/>
    </row>
    <row r="2603" spans="1:18" x14ac:dyDescent="0.3">
      <c r="A2603" s="14" t="s">
        <v>1080</v>
      </c>
      <c r="B2603" s="9">
        <v>45139.552789351852</v>
      </c>
      <c r="C2603" s="22">
        <v>45139.562083333331</v>
      </c>
      <c r="D2603" s="12" t="s">
        <v>13</v>
      </c>
      <c r="E2603" s="12" t="s">
        <v>9</v>
      </c>
      <c r="F2603" s="12" t="s">
        <v>65</v>
      </c>
      <c r="G2603" s="12" t="s">
        <v>128</v>
      </c>
      <c r="H2603" s="81"/>
      <c r="I2603" s="48">
        <f>tbl_raw_data[[#This Row],[Date Actioned]]-tbl_raw_data[[#This Row],[Date Tagged]]</f>
        <v>9.29398147854954E-3</v>
      </c>
      <c r="J2603" s="46">
        <f>HOUR(tbl_raw_data[[#This Row],[Time_taken]])*60+MINUTE(tbl_raw_data[[#This Row],[Time_taken]])+SECOND(tbl_raw_data[[#This Row],[Time_taken]])/60</f>
        <v>13.383333333333333</v>
      </c>
      <c r="K2603" s="52">
        <f>DATE(YEAR(tbl_raw_data[[#This Row],[Date Actioned]]),MONTH(tbl_raw_data[[#This Row],[Date Actioned]]),DAY(tbl_raw_data[[#This Row],[Date Actioned]]))</f>
        <v>45139</v>
      </c>
      <c r="L2603" s="50" t="str">
        <f>UPPER(TEXT(tbl_raw_data[[#This Row],[updated_date]],"MMMM"))</f>
        <v>AUGUST</v>
      </c>
      <c r="M2603" s="50" t="str">
        <f>"WEEK "&amp; IF(ROUNDUP(DAY(tbl_raw_data[[#This Row],[updated_date]])/7,0)=5,4,ROUNDUP(DAY(tbl_raw_data[[#This Row],[updated_date]])/7,0))</f>
        <v>WEEK 1</v>
      </c>
      <c r="N2603" s="50" t="str">
        <f>UPPER(VLOOKUP(tbl_raw_data[[#This Row],[Analyst]],Settiings!$A$2:$B$16,2,0))</f>
        <v>SAM</v>
      </c>
      <c r="O2603" s="50" t="str">
        <f>TRIM(UPPER(tbl_raw_data[[#This Row],[Outcome]]))</f>
        <v>APPROVE</v>
      </c>
      <c r="P2603" s="50" t="str">
        <f>TRIM(UPPER(tbl_raw_data[[#This Row],[Queue Name]]))</f>
        <v>CONSUMER EXISTING</v>
      </c>
      <c r="Q2603" s="50" t="str">
        <f>IF(tbl_raw_data[[#This Row],[Time taken in min]]&lt;=Settiings!$D$2,"SLA_MET","SLA_NOT_MET")</f>
        <v>SLA_MET</v>
      </c>
      <c r="R2603" s="94"/>
    </row>
    <row r="2604" spans="1:18" x14ac:dyDescent="0.3">
      <c r="A2604" s="23" t="s">
        <v>1081</v>
      </c>
      <c r="B2604" s="15">
        <v>45139.553831018522</v>
      </c>
      <c r="C2604" s="21">
        <v>45139.558946759258</v>
      </c>
      <c r="D2604" s="18" t="s">
        <v>27</v>
      </c>
      <c r="E2604" s="18" t="s">
        <v>19</v>
      </c>
      <c r="F2604" s="18" t="s">
        <v>50</v>
      </c>
      <c r="G2604" s="18" t="s">
        <v>113</v>
      </c>
      <c r="H2604" s="80"/>
      <c r="I2604" s="48">
        <f>tbl_raw_data[[#This Row],[Date Actioned]]-tbl_raw_data[[#This Row],[Date Tagged]]</f>
        <v>5.1157407360733487E-3</v>
      </c>
      <c r="J2604" s="46">
        <f>HOUR(tbl_raw_data[[#This Row],[Time_taken]])*60+MINUTE(tbl_raw_data[[#This Row],[Time_taken]])+SECOND(tbl_raw_data[[#This Row],[Time_taken]])/60</f>
        <v>7.3666666666666663</v>
      </c>
      <c r="K2604" s="52">
        <f>DATE(YEAR(tbl_raw_data[[#This Row],[Date Actioned]]),MONTH(tbl_raw_data[[#This Row],[Date Actioned]]),DAY(tbl_raw_data[[#This Row],[Date Actioned]]))</f>
        <v>45139</v>
      </c>
      <c r="L2604" s="50" t="str">
        <f>UPPER(TEXT(tbl_raw_data[[#This Row],[updated_date]],"MMMM"))</f>
        <v>AUGUST</v>
      </c>
      <c r="M2604" s="50" t="str">
        <f>"WEEK "&amp; IF(ROUNDUP(DAY(tbl_raw_data[[#This Row],[updated_date]])/7,0)=5,4,ROUNDUP(DAY(tbl_raw_data[[#This Row],[updated_date]])/7,0))</f>
        <v>WEEK 1</v>
      </c>
      <c r="N2604" s="50" t="str">
        <f>UPPER(VLOOKUP(tbl_raw_data[[#This Row],[Analyst]],Settiings!$A$2:$B$16,2,0))</f>
        <v>SHAHID</v>
      </c>
      <c r="O2604" s="50" t="str">
        <f>TRIM(UPPER(tbl_raw_data[[#This Row],[Outcome]]))</f>
        <v>DECLINE</v>
      </c>
      <c r="P2604" s="50" t="str">
        <f>TRIM(UPPER(tbl_raw_data[[#This Row],[Queue Name]]))</f>
        <v>CONSUMER POST BUREAU</v>
      </c>
      <c r="Q2604" s="50" t="str">
        <f>IF(tbl_raw_data[[#This Row],[Time taken in min]]&lt;=Settiings!$D$2,"SLA_MET","SLA_NOT_MET")</f>
        <v>SLA_MET</v>
      </c>
      <c r="R2604" s="94"/>
    </row>
    <row r="2605" spans="1:18" x14ac:dyDescent="0.3">
      <c r="A2605" s="20" t="s">
        <v>1082</v>
      </c>
      <c r="B2605" s="15">
        <v>45139.553831018522</v>
      </c>
      <c r="C2605" s="21">
        <v>45139.56527777778</v>
      </c>
      <c r="D2605" s="18" t="s">
        <v>13</v>
      </c>
      <c r="E2605" s="18" t="s">
        <v>47</v>
      </c>
      <c r="F2605" s="18" t="s">
        <v>70</v>
      </c>
      <c r="G2605" s="18" t="s">
        <v>77</v>
      </c>
      <c r="H2605" s="80"/>
      <c r="I2605" s="48">
        <f>tbl_raw_data[[#This Row],[Date Actioned]]-tbl_raw_data[[#This Row],[Date Tagged]]</f>
        <v>1.1446759257523809E-2</v>
      </c>
      <c r="J2605" s="46">
        <f>HOUR(tbl_raw_data[[#This Row],[Time_taken]])*60+MINUTE(tbl_raw_data[[#This Row],[Time_taken]])+SECOND(tbl_raw_data[[#This Row],[Time_taken]])/60</f>
        <v>16.483333333333334</v>
      </c>
      <c r="K2605" s="52">
        <f>DATE(YEAR(tbl_raw_data[[#This Row],[Date Actioned]]),MONTH(tbl_raw_data[[#This Row],[Date Actioned]]),DAY(tbl_raw_data[[#This Row],[Date Actioned]]))</f>
        <v>45139</v>
      </c>
      <c r="L2605" s="50" t="str">
        <f>UPPER(TEXT(tbl_raw_data[[#This Row],[updated_date]],"MMMM"))</f>
        <v>AUGUST</v>
      </c>
      <c r="M2605" s="50" t="str">
        <f>"WEEK "&amp; IF(ROUNDUP(DAY(tbl_raw_data[[#This Row],[updated_date]])/7,0)=5,4,ROUNDUP(DAY(tbl_raw_data[[#This Row],[updated_date]])/7,0))</f>
        <v>WEEK 1</v>
      </c>
      <c r="N2605" s="50" t="str">
        <f>UPPER(VLOOKUP(tbl_raw_data[[#This Row],[Analyst]],Settiings!$A$2:$B$16,2,0))</f>
        <v>ASIF</v>
      </c>
      <c r="O2605" s="50" t="str">
        <f>TRIM(UPPER(tbl_raw_data[[#This Row],[Outcome]]))</f>
        <v>APPROVE</v>
      </c>
      <c r="P2605" s="50" t="str">
        <f>TRIM(UPPER(tbl_raw_data[[#This Row],[Queue Name]]))</f>
        <v>CONSUMER PRE BUREAU</v>
      </c>
      <c r="Q2605" s="50" t="str">
        <f>IF(tbl_raw_data[[#This Row],[Time taken in min]]&lt;=Settiings!$D$2,"SLA_MET","SLA_NOT_MET")</f>
        <v>SLA_MET</v>
      </c>
      <c r="R2605" s="94"/>
    </row>
    <row r="2606" spans="1:18" x14ac:dyDescent="0.3">
      <c r="A2606" s="23" t="s">
        <v>1087</v>
      </c>
      <c r="B2606" s="9">
        <v>45139.557662037034</v>
      </c>
      <c r="C2606" s="24">
        <v>45139.568402777775</v>
      </c>
      <c r="D2606" s="25" t="s">
        <v>17</v>
      </c>
      <c r="E2606" s="12" t="s">
        <v>9</v>
      </c>
      <c r="F2606" s="25" t="s">
        <v>43</v>
      </c>
      <c r="G2606" s="13"/>
      <c r="H2606" s="78"/>
      <c r="I2606" s="48">
        <f>tbl_raw_data[[#This Row],[Date Actioned]]-tbl_raw_data[[#This Row],[Date Tagged]]</f>
        <v>1.0740740741312038E-2</v>
      </c>
      <c r="J2606" s="46">
        <f>HOUR(tbl_raw_data[[#This Row],[Time_taken]])*60+MINUTE(tbl_raw_data[[#This Row],[Time_taken]])+SECOND(tbl_raw_data[[#This Row],[Time_taken]])/60</f>
        <v>15.466666666666667</v>
      </c>
      <c r="K2606" s="52">
        <f>DATE(YEAR(tbl_raw_data[[#This Row],[Date Actioned]]),MONTH(tbl_raw_data[[#This Row],[Date Actioned]]),DAY(tbl_raw_data[[#This Row],[Date Actioned]]))</f>
        <v>45139</v>
      </c>
      <c r="L2606" s="50" t="str">
        <f>UPPER(TEXT(tbl_raw_data[[#This Row],[updated_date]],"MMMM"))</f>
        <v>AUGUST</v>
      </c>
      <c r="M2606" s="50" t="str">
        <f>"WEEK "&amp; IF(ROUNDUP(DAY(tbl_raw_data[[#This Row],[updated_date]])/7,0)=5,4,ROUNDUP(DAY(tbl_raw_data[[#This Row],[updated_date]])/7,0))</f>
        <v>WEEK 1</v>
      </c>
      <c r="N2606" s="50" t="str">
        <f>UPPER(VLOOKUP(tbl_raw_data[[#This Row],[Analyst]],Settiings!$A$2:$B$16,2,0))</f>
        <v>MERCEDES</v>
      </c>
      <c r="O2606" s="50" t="str">
        <f>TRIM(UPPER(tbl_raw_data[[#This Row],[Outcome]]))</f>
        <v>APPROVE</v>
      </c>
      <c r="P2606" s="50" t="str">
        <f>TRIM(UPPER(tbl_raw_data[[#This Row],[Queue Name]]))</f>
        <v>CONSUMER EXISTING</v>
      </c>
      <c r="Q2606" s="50" t="str">
        <f>IF(tbl_raw_data[[#This Row],[Time taken in min]]&lt;=Settiings!$D$2,"SLA_MET","SLA_NOT_MET")</f>
        <v>SLA_MET</v>
      </c>
      <c r="R2606" s="94"/>
    </row>
    <row r="2607" spans="1:18" x14ac:dyDescent="0.3">
      <c r="A2607" s="14" t="s">
        <v>1088</v>
      </c>
      <c r="B2607" s="9">
        <v>45139.557835648149</v>
      </c>
      <c r="C2607" s="22">
        <v>45139.575659722221</v>
      </c>
      <c r="D2607" s="12" t="s">
        <v>27</v>
      </c>
      <c r="E2607" s="12" t="s">
        <v>9</v>
      </c>
      <c r="F2607" s="12" t="s">
        <v>53</v>
      </c>
      <c r="G2607" s="12" t="s">
        <v>806</v>
      </c>
      <c r="H2607" s="81"/>
      <c r="I2607" s="48">
        <f>tbl_raw_data[[#This Row],[Date Actioned]]-tbl_raw_data[[#This Row],[Date Tagged]]</f>
        <v>1.7824074071540963E-2</v>
      </c>
      <c r="J2607" s="46">
        <f>HOUR(tbl_raw_data[[#This Row],[Time_taken]])*60+MINUTE(tbl_raw_data[[#This Row],[Time_taken]])+SECOND(tbl_raw_data[[#This Row],[Time_taken]])/60</f>
        <v>25.666666666666668</v>
      </c>
      <c r="K2607" s="52">
        <f>DATE(YEAR(tbl_raw_data[[#This Row],[Date Actioned]]),MONTH(tbl_raw_data[[#This Row],[Date Actioned]]),DAY(tbl_raw_data[[#This Row],[Date Actioned]]))</f>
        <v>45139</v>
      </c>
      <c r="L2607" s="50" t="str">
        <f>UPPER(TEXT(tbl_raw_data[[#This Row],[updated_date]],"MMMM"))</f>
        <v>AUGUST</v>
      </c>
      <c r="M2607" s="50" t="str">
        <f>"WEEK "&amp; IF(ROUNDUP(DAY(tbl_raw_data[[#This Row],[updated_date]])/7,0)=5,4,ROUNDUP(DAY(tbl_raw_data[[#This Row],[updated_date]])/7,0))</f>
        <v>WEEK 1</v>
      </c>
      <c r="N2607" s="50" t="str">
        <f>UPPER(VLOOKUP(tbl_raw_data[[#This Row],[Analyst]],Settiings!$A$2:$B$16,2,0))</f>
        <v>NAVED</v>
      </c>
      <c r="O2607" s="50" t="str">
        <f>TRIM(UPPER(tbl_raw_data[[#This Row],[Outcome]]))</f>
        <v>DECLINE</v>
      </c>
      <c r="P2607" s="50" t="str">
        <f>TRIM(UPPER(tbl_raw_data[[#This Row],[Queue Name]]))</f>
        <v>CONSUMER EXISTING</v>
      </c>
      <c r="Q2607" s="50" t="str">
        <f>IF(tbl_raw_data[[#This Row],[Time taken in min]]&lt;=Settiings!$D$2,"SLA_MET","SLA_NOT_MET")</f>
        <v>SLA_NOT_MET</v>
      </c>
      <c r="R2607" s="94"/>
    </row>
    <row r="2608" spans="1:18" x14ac:dyDescent="0.3">
      <c r="A2608" s="14" t="s">
        <v>1089</v>
      </c>
      <c r="B2608" s="15">
        <v>45139.560219907406</v>
      </c>
      <c r="C2608" s="21">
        <v>45139.572013888886</v>
      </c>
      <c r="D2608" s="18" t="s">
        <v>13</v>
      </c>
      <c r="E2608" s="18" t="s">
        <v>9</v>
      </c>
      <c r="F2608" s="18" t="s">
        <v>70</v>
      </c>
      <c r="G2608" s="18" t="s">
        <v>17</v>
      </c>
      <c r="H2608" s="80"/>
      <c r="I2608" s="48">
        <f>tbl_raw_data[[#This Row],[Date Actioned]]-tbl_raw_data[[#This Row],[Date Tagged]]</f>
        <v>1.1793981480877846E-2</v>
      </c>
      <c r="J2608" s="46">
        <f>HOUR(tbl_raw_data[[#This Row],[Time_taken]])*60+MINUTE(tbl_raw_data[[#This Row],[Time_taken]])+SECOND(tbl_raw_data[[#This Row],[Time_taken]])/60</f>
        <v>16.983333333333334</v>
      </c>
      <c r="K2608" s="52">
        <f>DATE(YEAR(tbl_raw_data[[#This Row],[Date Actioned]]),MONTH(tbl_raw_data[[#This Row],[Date Actioned]]),DAY(tbl_raw_data[[#This Row],[Date Actioned]]))</f>
        <v>45139</v>
      </c>
      <c r="L2608" s="50" t="str">
        <f>UPPER(TEXT(tbl_raw_data[[#This Row],[updated_date]],"MMMM"))</f>
        <v>AUGUST</v>
      </c>
      <c r="M2608" s="50" t="str">
        <f>"WEEK "&amp; IF(ROUNDUP(DAY(tbl_raw_data[[#This Row],[updated_date]])/7,0)=5,4,ROUNDUP(DAY(tbl_raw_data[[#This Row],[updated_date]])/7,0))</f>
        <v>WEEK 1</v>
      </c>
      <c r="N2608" s="50" t="str">
        <f>UPPER(VLOOKUP(tbl_raw_data[[#This Row],[Analyst]],Settiings!$A$2:$B$16,2,0))</f>
        <v>ASIF</v>
      </c>
      <c r="O2608" s="50" t="str">
        <f>TRIM(UPPER(tbl_raw_data[[#This Row],[Outcome]]))</f>
        <v>APPROVE</v>
      </c>
      <c r="P2608" s="50" t="str">
        <f>TRIM(UPPER(tbl_raw_data[[#This Row],[Queue Name]]))</f>
        <v>CONSUMER EXISTING</v>
      </c>
      <c r="Q2608" s="50" t="str">
        <f>IF(tbl_raw_data[[#This Row],[Time taken in min]]&lt;=Settiings!$D$2,"SLA_MET","SLA_NOT_MET")</f>
        <v>SLA_MET</v>
      </c>
      <c r="R2608" s="94"/>
    </row>
    <row r="2609" spans="1:18" x14ac:dyDescent="0.3">
      <c r="A2609" s="20" t="s">
        <v>1090</v>
      </c>
      <c r="B2609" s="9">
        <v>45139.564212962963</v>
      </c>
      <c r="C2609" s="22">
        <v>45139.589375000003</v>
      </c>
      <c r="D2609" s="12" t="s">
        <v>13</v>
      </c>
      <c r="E2609" s="12" t="s">
        <v>9</v>
      </c>
      <c r="F2609" s="12" t="s">
        <v>65</v>
      </c>
      <c r="G2609" s="12" t="s">
        <v>17</v>
      </c>
      <c r="H2609" s="81"/>
      <c r="I2609" s="48">
        <f>tbl_raw_data[[#This Row],[Date Actioned]]-tbl_raw_data[[#This Row],[Date Tagged]]</f>
        <v>2.5162037039990537E-2</v>
      </c>
      <c r="J2609" s="46">
        <f>HOUR(tbl_raw_data[[#This Row],[Time_taken]])*60+MINUTE(tbl_raw_data[[#This Row],[Time_taken]])+SECOND(tbl_raw_data[[#This Row],[Time_taken]])/60</f>
        <v>36.233333333333334</v>
      </c>
      <c r="K2609" s="52">
        <f>DATE(YEAR(tbl_raw_data[[#This Row],[Date Actioned]]),MONTH(tbl_raw_data[[#This Row],[Date Actioned]]),DAY(tbl_raw_data[[#This Row],[Date Actioned]]))</f>
        <v>45139</v>
      </c>
      <c r="L2609" s="50" t="str">
        <f>UPPER(TEXT(tbl_raw_data[[#This Row],[updated_date]],"MMMM"))</f>
        <v>AUGUST</v>
      </c>
      <c r="M2609" s="50" t="str">
        <f>"WEEK "&amp; IF(ROUNDUP(DAY(tbl_raw_data[[#This Row],[updated_date]])/7,0)=5,4,ROUNDUP(DAY(tbl_raw_data[[#This Row],[updated_date]])/7,0))</f>
        <v>WEEK 1</v>
      </c>
      <c r="N2609" s="50" t="str">
        <f>UPPER(VLOOKUP(tbl_raw_data[[#This Row],[Analyst]],Settiings!$A$2:$B$16,2,0))</f>
        <v>SAM</v>
      </c>
      <c r="O2609" s="50" t="str">
        <f>TRIM(UPPER(tbl_raw_data[[#This Row],[Outcome]]))</f>
        <v>APPROVE</v>
      </c>
      <c r="P2609" s="50" t="str">
        <f>TRIM(UPPER(tbl_raw_data[[#This Row],[Queue Name]]))</f>
        <v>CONSUMER EXISTING</v>
      </c>
      <c r="Q2609" s="50" t="str">
        <f>IF(tbl_raw_data[[#This Row],[Time taken in min]]&lt;=Settiings!$D$2,"SLA_MET","SLA_NOT_MET")</f>
        <v>SLA_NOT_MET</v>
      </c>
      <c r="R2609" s="94"/>
    </row>
    <row r="2610" spans="1:18" x14ac:dyDescent="0.3">
      <c r="A2610" s="23" t="s">
        <v>1091</v>
      </c>
      <c r="B2610" s="15">
        <v>45139.568761574075</v>
      </c>
      <c r="C2610" s="21">
        <v>45139.574270833335</v>
      </c>
      <c r="D2610" s="18" t="s">
        <v>13</v>
      </c>
      <c r="E2610" s="18" t="s">
        <v>9</v>
      </c>
      <c r="F2610" s="18" t="s">
        <v>50</v>
      </c>
      <c r="G2610" s="18" t="s">
        <v>17</v>
      </c>
      <c r="H2610" s="80"/>
      <c r="I2610" s="48">
        <f>tbl_raw_data[[#This Row],[Date Actioned]]-tbl_raw_data[[#This Row],[Date Tagged]]</f>
        <v>5.5092592592700385E-3</v>
      </c>
      <c r="J2610" s="46">
        <f>HOUR(tbl_raw_data[[#This Row],[Time_taken]])*60+MINUTE(tbl_raw_data[[#This Row],[Time_taken]])+SECOND(tbl_raw_data[[#This Row],[Time_taken]])/60</f>
        <v>7.9333333333333336</v>
      </c>
      <c r="K2610" s="52">
        <f>DATE(YEAR(tbl_raw_data[[#This Row],[Date Actioned]]),MONTH(tbl_raw_data[[#This Row],[Date Actioned]]),DAY(tbl_raw_data[[#This Row],[Date Actioned]]))</f>
        <v>45139</v>
      </c>
      <c r="L2610" s="50" t="str">
        <f>UPPER(TEXT(tbl_raw_data[[#This Row],[updated_date]],"MMMM"))</f>
        <v>AUGUST</v>
      </c>
      <c r="M2610" s="50" t="str">
        <f>"WEEK "&amp; IF(ROUNDUP(DAY(tbl_raw_data[[#This Row],[updated_date]])/7,0)=5,4,ROUNDUP(DAY(tbl_raw_data[[#This Row],[updated_date]])/7,0))</f>
        <v>WEEK 1</v>
      </c>
      <c r="N2610" s="50" t="str">
        <f>UPPER(VLOOKUP(tbl_raw_data[[#This Row],[Analyst]],Settiings!$A$2:$B$16,2,0))</f>
        <v>SHAHID</v>
      </c>
      <c r="O2610" s="50" t="str">
        <f>TRIM(UPPER(tbl_raw_data[[#This Row],[Outcome]]))</f>
        <v>APPROVE</v>
      </c>
      <c r="P2610" s="50" t="str">
        <f>TRIM(UPPER(tbl_raw_data[[#This Row],[Queue Name]]))</f>
        <v>CONSUMER EXISTING</v>
      </c>
      <c r="Q2610" s="50" t="str">
        <f>IF(tbl_raw_data[[#This Row],[Time taken in min]]&lt;=Settiings!$D$2,"SLA_MET","SLA_NOT_MET")</f>
        <v>SLA_MET</v>
      </c>
      <c r="R2610" s="94"/>
    </row>
    <row r="2611" spans="1:18" x14ac:dyDescent="0.3">
      <c r="A2611" s="14" t="s">
        <v>1092</v>
      </c>
      <c r="B2611" s="9">
        <v>45139.569675925923</v>
      </c>
      <c r="C2611" s="22">
        <v>45139.578680555554</v>
      </c>
      <c r="D2611" s="12" t="s">
        <v>13</v>
      </c>
      <c r="E2611" s="12" t="s">
        <v>47</v>
      </c>
      <c r="F2611" s="12" t="s">
        <v>70</v>
      </c>
      <c r="G2611" s="12" t="s">
        <v>17</v>
      </c>
      <c r="H2611" s="81"/>
      <c r="I2611" s="48">
        <f>tbl_raw_data[[#This Row],[Date Actioned]]-tbl_raw_data[[#This Row],[Date Tagged]]</f>
        <v>9.0046296318178065E-3</v>
      </c>
      <c r="J2611" s="46">
        <f>HOUR(tbl_raw_data[[#This Row],[Time_taken]])*60+MINUTE(tbl_raw_data[[#This Row],[Time_taken]])+SECOND(tbl_raw_data[[#This Row],[Time_taken]])/60</f>
        <v>12.966666666666667</v>
      </c>
      <c r="K2611" s="52">
        <f>DATE(YEAR(tbl_raw_data[[#This Row],[Date Actioned]]),MONTH(tbl_raw_data[[#This Row],[Date Actioned]]),DAY(tbl_raw_data[[#This Row],[Date Actioned]]))</f>
        <v>45139</v>
      </c>
      <c r="L2611" s="50" t="str">
        <f>UPPER(TEXT(tbl_raw_data[[#This Row],[updated_date]],"MMMM"))</f>
        <v>AUGUST</v>
      </c>
      <c r="M2611" s="50" t="str">
        <f>"WEEK "&amp; IF(ROUNDUP(DAY(tbl_raw_data[[#This Row],[updated_date]])/7,0)=5,4,ROUNDUP(DAY(tbl_raw_data[[#This Row],[updated_date]])/7,0))</f>
        <v>WEEK 1</v>
      </c>
      <c r="N2611" s="50" t="str">
        <f>UPPER(VLOOKUP(tbl_raw_data[[#This Row],[Analyst]],Settiings!$A$2:$B$16,2,0))</f>
        <v>ASIF</v>
      </c>
      <c r="O2611" s="50" t="str">
        <f>TRIM(UPPER(tbl_raw_data[[#This Row],[Outcome]]))</f>
        <v>APPROVE</v>
      </c>
      <c r="P2611" s="50" t="str">
        <f>TRIM(UPPER(tbl_raw_data[[#This Row],[Queue Name]]))</f>
        <v>CONSUMER PRE BUREAU</v>
      </c>
      <c r="Q2611" s="50" t="str">
        <f>IF(tbl_raw_data[[#This Row],[Time taken in min]]&lt;=Settiings!$D$2,"SLA_MET","SLA_NOT_MET")</f>
        <v>SLA_MET</v>
      </c>
      <c r="R2611" s="94"/>
    </row>
    <row r="2612" spans="1:18" x14ac:dyDescent="0.3">
      <c r="A2612" s="20" t="s">
        <v>1093</v>
      </c>
      <c r="B2612" s="15">
        <v>45139.569722222222</v>
      </c>
      <c r="C2612" s="16">
        <v>45139.574756944443</v>
      </c>
      <c r="D2612" s="17" t="s">
        <v>17</v>
      </c>
      <c r="E2612" s="18" t="s">
        <v>9</v>
      </c>
      <c r="F2612" s="17" t="s">
        <v>76</v>
      </c>
      <c r="G2612" s="19"/>
      <c r="H2612" s="79"/>
      <c r="I2612" s="48">
        <f>tbl_raw_data[[#This Row],[Date Actioned]]-tbl_raw_data[[#This Row],[Date Tagged]]</f>
        <v>5.0347222204436548E-3</v>
      </c>
      <c r="J2612" s="46">
        <f>HOUR(tbl_raw_data[[#This Row],[Time_taken]])*60+MINUTE(tbl_raw_data[[#This Row],[Time_taken]])+SECOND(tbl_raw_data[[#This Row],[Time_taken]])/60</f>
        <v>7.25</v>
      </c>
      <c r="K2612" s="52">
        <f>DATE(YEAR(tbl_raw_data[[#This Row],[Date Actioned]]),MONTH(tbl_raw_data[[#This Row],[Date Actioned]]),DAY(tbl_raw_data[[#This Row],[Date Actioned]]))</f>
        <v>45139</v>
      </c>
      <c r="L2612" s="50" t="str">
        <f>UPPER(TEXT(tbl_raw_data[[#This Row],[updated_date]],"MMMM"))</f>
        <v>AUGUST</v>
      </c>
      <c r="M2612" s="50" t="str">
        <f>"WEEK "&amp; IF(ROUNDUP(DAY(tbl_raw_data[[#This Row],[updated_date]])/7,0)=5,4,ROUNDUP(DAY(tbl_raw_data[[#This Row],[updated_date]])/7,0))</f>
        <v>WEEK 1</v>
      </c>
      <c r="N2612" s="50" t="str">
        <f>UPPER(VLOOKUP(tbl_raw_data[[#This Row],[Analyst]],Settiings!$A$2:$B$16,2,0))</f>
        <v>ROHAN</v>
      </c>
      <c r="O2612" s="50" t="str">
        <f>TRIM(UPPER(tbl_raw_data[[#This Row],[Outcome]]))</f>
        <v>APPROVE</v>
      </c>
      <c r="P2612" s="50" t="str">
        <f>TRIM(UPPER(tbl_raw_data[[#This Row],[Queue Name]]))</f>
        <v>CONSUMER EXISTING</v>
      </c>
      <c r="Q2612" s="50" t="str">
        <f>IF(tbl_raw_data[[#This Row],[Time taken in min]]&lt;=Settiings!$D$2,"SLA_MET","SLA_NOT_MET")</f>
        <v>SLA_MET</v>
      </c>
      <c r="R2612" s="94"/>
    </row>
    <row r="2613" spans="1:18" x14ac:dyDescent="0.3">
      <c r="A2613" s="23" t="s">
        <v>1094</v>
      </c>
      <c r="B2613" s="9">
        <v>45139.571157407408</v>
      </c>
      <c r="C2613" s="22">
        <v>45139.582696759258</v>
      </c>
      <c r="D2613" s="12" t="s">
        <v>13</v>
      </c>
      <c r="E2613" s="12" t="s">
        <v>9</v>
      </c>
      <c r="F2613" s="12" t="s">
        <v>50</v>
      </c>
      <c r="G2613" s="12" t="s">
        <v>1095</v>
      </c>
      <c r="H2613" s="81"/>
      <c r="I2613" s="48">
        <f>tbl_raw_data[[#This Row],[Date Actioned]]-tbl_raw_data[[#This Row],[Date Tagged]]</f>
        <v>1.1539351849933155E-2</v>
      </c>
      <c r="J2613" s="46">
        <f>HOUR(tbl_raw_data[[#This Row],[Time_taken]])*60+MINUTE(tbl_raw_data[[#This Row],[Time_taken]])+SECOND(tbl_raw_data[[#This Row],[Time_taken]])/60</f>
        <v>16.616666666666667</v>
      </c>
      <c r="K2613" s="52">
        <f>DATE(YEAR(tbl_raw_data[[#This Row],[Date Actioned]]),MONTH(tbl_raw_data[[#This Row],[Date Actioned]]),DAY(tbl_raw_data[[#This Row],[Date Actioned]]))</f>
        <v>45139</v>
      </c>
      <c r="L2613" s="50" t="str">
        <f>UPPER(TEXT(tbl_raw_data[[#This Row],[updated_date]],"MMMM"))</f>
        <v>AUGUST</v>
      </c>
      <c r="M2613" s="50" t="str">
        <f>"WEEK "&amp; IF(ROUNDUP(DAY(tbl_raw_data[[#This Row],[updated_date]])/7,0)=5,4,ROUNDUP(DAY(tbl_raw_data[[#This Row],[updated_date]])/7,0))</f>
        <v>WEEK 1</v>
      </c>
      <c r="N2613" s="50" t="str">
        <f>UPPER(VLOOKUP(tbl_raw_data[[#This Row],[Analyst]],Settiings!$A$2:$B$16,2,0))</f>
        <v>SHAHID</v>
      </c>
      <c r="O2613" s="50" t="str">
        <f>TRIM(UPPER(tbl_raw_data[[#This Row],[Outcome]]))</f>
        <v>APPROVE</v>
      </c>
      <c r="P2613" s="50" t="str">
        <f>TRIM(UPPER(tbl_raw_data[[#This Row],[Queue Name]]))</f>
        <v>CONSUMER EXISTING</v>
      </c>
      <c r="Q2613" s="50" t="str">
        <f>IF(tbl_raw_data[[#This Row],[Time taken in min]]&lt;=Settiings!$D$2,"SLA_MET","SLA_NOT_MET")</f>
        <v>SLA_MET</v>
      </c>
      <c r="R2613" s="94"/>
    </row>
    <row r="2614" spans="1:18" x14ac:dyDescent="0.3">
      <c r="A2614" s="14" t="s">
        <v>1099</v>
      </c>
      <c r="B2614" s="15">
        <v>45139.577337962961</v>
      </c>
      <c r="C2614" s="21">
        <v>45139.583645833336</v>
      </c>
      <c r="D2614" s="18" t="s">
        <v>13</v>
      </c>
      <c r="E2614" s="18" t="s">
        <v>47</v>
      </c>
      <c r="F2614" s="18" t="s">
        <v>70</v>
      </c>
      <c r="G2614" s="18" t="s">
        <v>77</v>
      </c>
      <c r="H2614" s="80"/>
      <c r="I2614" s="48">
        <f>tbl_raw_data[[#This Row],[Date Actioned]]-tbl_raw_data[[#This Row],[Date Tagged]]</f>
        <v>6.3078703751671128E-3</v>
      </c>
      <c r="J2614" s="46">
        <f>HOUR(tbl_raw_data[[#This Row],[Time_taken]])*60+MINUTE(tbl_raw_data[[#This Row],[Time_taken]])+SECOND(tbl_raw_data[[#This Row],[Time_taken]])/60</f>
        <v>9.0833333333333339</v>
      </c>
      <c r="K2614" s="52">
        <f>DATE(YEAR(tbl_raw_data[[#This Row],[Date Actioned]]),MONTH(tbl_raw_data[[#This Row],[Date Actioned]]),DAY(tbl_raw_data[[#This Row],[Date Actioned]]))</f>
        <v>45139</v>
      </c>
      <c r="L2614" s="50" t="str">
        <f>UPPER(TEXT(tbl_raw_data[[#This Row],[updated_date]],"MMMM"))</f>
        <v>AUGUST</v>
      </c>
      <c r="M2614" s="50" t="str">
        <f>"WEEK "&amp; IF(ROUNDUP(DAY(tbl_raw_data[[#This Row],[updated_date]])/7,0)=5,4,ROUNDUP(DAY(tbl_raw_data[[#This Row],[updated_date]])/7,0))</f>
        <v>WEEK 1</v>
      </c>
      <c r="N2614" s="50" t="str">
        <f>UPPER(VLOOKUP(tbl_raw_data[[#This Row],[Analyst]],Settiings!$A$2:$B$16,2,0))</f>
        <v>ASIF</v>
      </c>
      <c r="O2614" s="50" t="str">
        <f>TRIM(UPPER(tbl_raw_data[[#This Row],[Outcome]]))</f>
        <v>APPROVE</v>
      </c>
      <c r="P2614" s="50" t="str">
        <f>TRIM(UPPER(tbl_raw_data[[#This Row],[Queue Name]]))</f>
        <v>CONSUMER PRE BUREAU</v>
      </c>
      <c r="Q2614" s="50" t="str">
        <f>IF(tbl_raw_data[[#This Row],[Time taken in min]]&lt;=Settiings!$D$2,"SLA_MET","SLA_NOT_MET")</f>
        <v>SLA_MET</v>
      </c>
      <c r="R2614" s="94"/>
    </row>
    <row r="2615" spans="1:18" x14ac:dyDescent="0.3">
      <c r="A2615" s="20" t="s">
        <v>1100</v>
      </c>
      <c r="B2615" s="9">
        <v>45139.578009259261</v>
      </c>
      <c r="C2615" s="24">
        <v>45139.591284722221</v>
      </c>
      <c r="D2615" s="25" t="s">
        <v>17</v>
      </c>
      <c r="E2615" s="12" t="s">
        <v>9</v>
      </c>
      <c r="F2615" s="25" t="s">
        <v>43</v>
      </c>
      <c r="G2615" s="13"/>
      <c r="H2615" s="78"/>
      <c r="I2615" s="48">
        <f>tbl_raw_data[[#This Row],[Date Actioned]]-tbl_raw_data[[#This Row],[Date Tagged]]</f>
        <v>1.3275462959427387E-2</v>
      </c>
      <c r="J2615" s="46">
        <f>HOUR(tbl_raw_data[[#This Row],[Time_taken]])*60+MINUTE(tbl_raw_data[[#This Row],[Time_taken]])+SECOND(tbl_raw_data[[#This Row],[Time_taken]])/60</f>
        <v>19.116666666666667</v>
      </c>
      <c r="K2615" s="52">
        <f>DATE(YEAR(tbl_raw_data[[#This Row],[Date Actioned]]),MONTH(tbl_raw_data[[#This Row],[Date Actioned]]),DAY(tbl_raw_data[[#This Row],[Date Actioned]]))</f>
        <v>45139</v>
      </c>
      <c r="L2615" s="50" t="str">
        <f>UPPER(TEXT(tbl_raw_data[[#This Row],[updated_date]],"MMMM"))</f>
        <v>AUGUST</v>
      </c>
      <c r="M2615" s="50" t="str">
        <f>"WEEK "&amp; IF(ROUNDUP(DAY(tbl_raw_data[[#This Row],[updated_date]])/7,0)=5,4,ROUNDUP(DAY(tbl_raw_data[[#This Row],[updated_date]])/7,0))</f>
        <v>WEEK 1</v>
      </c>
      <c r="N2615" s="50" t="str">
        <f>UPPER(VLOOKUP(tbl_raw_data[[#This Row],[Analyst]],Settiings!$A$2:$B$16,2,0))</f>
        <v>MERCEDES</v>
      </c>
      <c r="O2615" s="50" t="str">
        <f>TRIM(UPPER(tbl_raw_data[[#This Row],[Outcome]]))</f>
        <v>APPROVE</v>
      </c>
      <c r="P2615" s="50" t="str">
        <f>TRIM(UPPER(tbl_raw_data[[#This Row],[Queue Name]]))</f>
        <v>CONSUMER EXISTING</v>
      </c>
      <c r="Q2615" s="50" t="str">
        <f>IF(tbl_raw_data[[#This Row],[Time taken in min]]&lt;=Settiings!$D$2,"SLA_MET","SLA_NOT_MET")</f>
        <v>SLA_MET</v>
      </c>
      <c r="R2615" s="94"/>
    </row>
    <row r="2616" spans="1:18" x14ac:dyDescent="0.3">
      <c r="A2616" s="20" t="s">
        <v>1103</v>
      </c>
      <c r="B2616" s="15">
        <v>45139.578865740739</v>
      </c>
      <c r="C2616" s="21">
        <v>45139.589826388888</v>
      </c>
      <c r="D2616" s="18" t="s">
        <v>27</v>
      </c>
      <c r="E2616" s="18" t="s">
        <v>9</v>
      </c>
      <c r="F2616" s="18" t="s">
        <v>76</v>
      </c>
      <c r="G2616" s="18" t="s">
        <v>71</v>
      </c>
      <c r="H2616" s="80"/>
      <c r="I2616" s="48">
        <f>tbl_raw_data[[#This Row],[Date Actioned]]-tbl_raw_data[[#This Row],[Date Tagged]]</f>
        <v>1.096064814919373E-2</v>
      </c>
      <c r="J2616" s="46">
        <f>HOUR(tbl_raw_data[[#This Row],[Time_taken]])*60+MINUTE(tbl_raw_data[[#This Row],[Time_taken]])+SECOND(tbl_raw_data[[#This Row],[Time_taken]])/60</f>
        <v>15.783333333333333</v>
      </c>
      <c r="K2616" s="52">
        <f>DATE(YEAR(tbl_raw_data[[#This Row],[Date Actioned]]),MONTH(tbl_raw_data[[#This Row],[Date Actioned]]),DAY(tbl_raw_data[[#This Row],[Date Actioned]]))</f>
        <v>45139</v>
      </c>
      <c r="L2616" s="50" t="str">
        <f>UPPER(TEXT(tbl_raw_data[[#This Row],[updated_date]],"MMMM"))</f>
        <v>AUGUST</v>
      </c>
      <c r="M2616" s="50" t="str">
        <f>"WEEK "&amp; IF(ROUNDUP(DAY(tbl_raw_data[[#This Row],[updated_date]])/7,0)=5,4,ROUNDUP(DAY(tbl_raw_data[[#This Row],[updated_date]])/7,0))</f>
        <v>WEEK 1</v>
      </c>
      <c r="N2616" s="50" t="str">
        <f>UPPER(VLOOKUP(tbl_raw_data[[#This Row],[Analyst]],Settiings!$A$2:$B$16,2,0))</f>
        <v>ROHAN</v>
      </c>
      <c r="O2616" s="50" t="str">
        <f>TRIM(UPPER(tbl_raw_data[[#This Row],[Outcome]]))</f>
        <v>DECLINE</v>
      </c>
      <c r="P2616" s="50" t="str">
        <f>TRIM(UPPER(tbl_raw_data[[#This Row],[Queue Name]]))</f>
        <v>CONSUMER EXISTING</v>
      </c>
      <c r="Q2616" s="50" t="str">
        <f>IF(tbl_raw_data[[#This Row],[Time taken in min]]&lt;=Settiings!$D$2,"SLA_MET","SLA_NOT_MET")</f>
        <v>SLA_MET</v>
      </c>
      <c r="R2616" s="94"/>
    </row>
    <row r="2617" spans="1:18" x14ac:dyDescent="0.3">
      <c r="A2617" s="23" t="s">
        <v>1104</v>
      </c>
      <c r="B2617" s="15">
        <v>45139.580891203703</v>
      </c>
      <c r="C2617" s="21">
        <v>45139.590150462966</v>
      </c>
      <c r="D2617" s="18" t="s">
        <v>13</v>
      </c>
      <c r="E2617" s="18" t="s">
        <v>19</v>
      </c>
      <c r="F2617" s="18" t="s">
        <v>50</v>
      </c>
      <c r="G2617" s="18" t="s">
        <v>17</v>
      </c>
      <c r="H2617" s="80"/>
      <c r="I2617" s="48">
        <f>tbl_raw_data[[#This Row],[Date Actioned]]-tbl_raw_data[[#This Row],[Date Tagged]]</f>
        <v>9.2592592627624981E-3</v>
      </c>
      <c r="J2617" s="46">
        <f>HOUR(tbl_raw_data[[#This Row],[Time_taken]])*60+MINUTE(tbl_raw_data[[#This Row],[Time_taken]])+SECOND(tbl_raw_data[[#This Row],[Time_taken]])/60</f>
        <v>13.333333333333334</v>
      </c>
      <c r="K2617" s="52">
        <f>DATE(YEAR(tbl_raw_data[[#This Row],[Date Actioned]]),MONTH(tbl_raw_data[[#This Row],[Date Actioned]]),DAY(tbl_raw_data[[#This Row],[Date Actioned]]))</f>
        <v>45139</v>
      </c>
      <c r="L2617" s="50" t="str">
        <f>UPPER(TEXT(tbl_raw_data[[#This Row],[updated_date]],"MMMM"))</f>
        <v>AUGUST</v>
      </c>
      <c r="M2617" s="50" t="str">
        <f>"WEEK "&amp; IF(ROUNDUP(DAY(tbl_raw_data[[#This Row],[updated_date]])/7,0)=5,4,ROUNDUP(DAY(tbl_raw_data[[#This Row],[updated_date]])/7,0))</f>
        <v>WEEK 1</v>
      </c>
      <c r="N2617" s="50" t="str">
        <f>UPPER(VLOOKUP(tbl_raw_data[[#This Row],[Analyst]],Settiings!$A$2:$B$16,2,0))</f>
        <v>SHAHID</v>
      </c>
      <c r="O2617" s="50" t="str">
        <f>TRIM(UPPER(tbl_raw_data[[#This Row],[Outcome]]))</f>
        <v>APPROVE</v>
      </c>
      <c r="P2617" s="50" t="str">
        <f>TRIM(UPPER(tbl_raw_data[[#This Row],[Queue Name]]))</f>
        <v>CONSUMER POST BUREAU</v>
      </c>
      <c r="Q2617" s="50" t="str">
        <f>IF(tbl_raw_data[[#This Row],[Time taken in min]]&lt;=Settiings!$D$2,"SLA_MET","SLA_NOT_MET")</f>
        <v>SLA_MET</v>
      </c>
      <c r="R2617" s="94"/>
    </row>
    <row r="2618" spans="1:18" x14ac:dyDescent="0.3">
      <c r="A2618" s="14" t="s">
        <v>1105</v>
      </c>
      <c r="B2618" s="9">
        <v>45139.581099537034</v>
      </c>
      <c r="C2618" s="22">
        <v>45139.599236111113</v>
      </c>
      <c r="D2618" s="12" t="s">
        <v>13</v>
      </c>
      <c r="E2618" s="12" t="s">
        <v>9</v>
      </c>
      <c r="F2618" s="12" t="s">
        <v>10</v>
      </c>
      <c r="G2618" s="12" t="s">
        <v>17</v>
      </c>
      <c r="H2618" s="81"/>
      <c r="I2618" s="48">
        <f>tbl_raw_data[[#This Row],[Date Actioned]]-tbl_raw_data[[#This Row],[Date Tagged]]</f>
        <v>1.8136574079107959E-2</v>
      </c>
      <c r="J2618" s="46">
        <f>HOUR(tbl_raw_data[[#This Row],[Time_taken]])*60+MINUTE(tbl_raw_data[[#This Row],[Time_taken]])+SECOND(tbl_raw_data[[#This Row],[Time_taken]])/60</f>
        <v>26.116666666666667</v>
      </c>
      <c r="K2618" s="52">
        <f>DATE(YEAR(tbl_raw_data[[#This Row],[Date Actioned]]),MONTH(tbl_raw_data[[#This Row],[Date Actioned]]),DAY(tbl_raw_data[[#This Row],[Date Actioned]]))</f>
        <v>45139</v>
      </c>
      <c r="L2618" s="50" t="str">
        <f>UPPER(TEXT(tbl_raw_data[[#This Row],[updated_date]],"MMMM"))</f>
        <v>AUGUST</v>
      </c>
      <c r="M2618" s="50" t="str">
        <f>"WEEK "&amp; IF(ROUNDUP(DAY(tbl_raw_data[[#This Row],[updated_date]])/7,0)=5,4,ROUNDUP(DAY(tbl_raw_data[[#This Row],[updated_date]])/7,0))</f>
        <v>WEEK 1</v>
      </c>
      <c r="N2618" s="50" t="str">
        <f>UPPER(VLOOKUP(tbl_raw_data[[#This Row],[Analyst]],Settiings!$A$2:$B$16,2,0))</f>
        <v>NITESH</v>
      </c>
      <c r="O2618" s="50" t="str">
        <f>TRIM(UPPER(tbl_raw_data[[#This Row],[Outcome]]))</f>
        <v>APPROVE</v>
      </c>
      <c r="P2618" s="50" t="str">
        <f>TRIM(UPPER(tbl_raw_data[[#This Row],[Queue Name]]))</f>
        <v>CONSUMER EXISTING</v>
      </c>
      <c r="Q2618" s="50" t="str">
        <f>IF(tbl_raw_data[[#This Row],[Time taken in min]]&lt;=Settiings!$D$2,"SLA_MET","SLA_NOT_MET")</f>
        <v>SLA_NOT_MET</v>
      </c>
      <c r="R2618" s="94"/>
    </row>
    <row r="2619" spans="1:18" x14ac:dyDescent="0.3">
      <c r="A2619" s="20" t="s">
        <v>1106</v>
      </c>
      <c r="B2619" s="15">
        <v>45139.58153935185</v>
      </c>
      <c r="C2619" s="21">
        <v>45139.596018518518</v>
      </c>
      <c r="D2619" s="18" t="s">
        <v>13</v>
      </c>
      <c r="E2619" s="18" t="s">
        <v>9</v>
      </c>
      <c r="F2619" s="18" t="s">
        <v>65</v>
      </c>
      <c r="G2619" s="18" t="s">
        <v>77</v>
      </c>
      <c r="H2619" s="80"/>
      <c r="I2619" s="48">
        <f>tbl_raw_data[[#This Row],[Date Actioned]]-tbl_raw_data[[#This Row],[Date Tagged]]</f>
        <v>1.4479166668024845E-2</v>
      </c>
      <c r="J2619" s="46">
        <f>HOUR(tbl_raw_data[[#This Row],[Time_taken]])*60+MINUTE(tbl_raw_data[[#This Row],[Time_taken]])+SECOND(tbl_raw_data[[#This Row],[Time_taken]])/60</f>
        <v>20.85</v>
      </c>
      <c r="K2619" s="52">
        <f>DATE(YEAR(tbl_raw_data[[#This Row],[Date Actioned]]),MONTH(tbl_raw_data[[#This Row],[Date Actioned]]),DAY(tbl_raw_data[[#This Row],[Date Actioned]]))</f>
        <v>45139</v>
      </c>
      <c r="L2619" s="50" t="str">
        <f>UPPER(TEXT(tbl_raw_data[[#This Row],[updated_date]],"MMMM"))</f>
        <v>AUGUST</v>
      </c>
      <c r="M2619" s="50" t="str">
        <f>"WEEK "&amp; IF(ROUNDUP(DAY(tbl_raw_data[[#This Row],[updated_date]])/7,0)=5,4,ROUNDUP(DAY(tbl_raw_data[[#This Row],[updated_date]])/7,0))</f>
        <v>WEEK 1</v>
      </c>
      <c r="N2619" s="50" t="str">
        <f>UPPER(VLOOKUP(tbl_raw_data[[#This Row],[Analyst]],Settiings!$A$2:$B$16,2,0))</f>
        <v>SAM</v>
      </c>
      <c r="O2619" s="50" t="str">
        <f>TRIM(UPPER(tbl_raw_data[[#This Row],[Outcome]]))</f>
        <v>APPROVE</v>
      </c>
      <c r="P2619" s="50" t="str">
        <f>TRIM(UPPER(tbl_raw_data[[#This Row],[Queue Name]]))</f>
        <v>CONSUMER EXISTING</v>
      </c>
      <c r="Q2619" s="50" t="str">
        <f>IF(tbl_raw_data[[#This Row],[Time taken in min]]&lt;=Settiings!$D$2,"SLA_MET","SLA_NOT_MET")</f>
        <v>SLA_NOT_MET</v>
      </c>
      <c r="R2619" s="94"/>
    </row>
    <row r="2620" spans="1:18" x14ac:dyDescent="0.3">
      <c r="A2620" s="23" t="s">
        <v>1107</v>
      </c>
      <c r="B2620" s="9">
        <v>45139.586909722224</v>
      </c>
      <c r="C2620" s="24">
        <v>45139.596064814818</v>
      </c>
      <c r="D2620" s="25" t="s">
        <v>17</v>
      </c>
      <c r="E2620" s="12" t="s">
        <v>19</v>
      </c>
      <c r="F2620" s="25" t="s">
        <v>43</v>
      </c>
      <c r="G2620" s="13"/>
      <c r="H2620" s="78"/>
      <c r="I2620" s="48">
        <f>tbl_raw_data[[#This Row],[Date Actioned]]-tbl_raw_data[[#This Row],[Date Tagged]]</f>
        <v>9.1550925935734995E-3</v>
      </c>
      <c r="J2620" s="46">
        <f>HOUR(tbl_raw_data[[#This Row],[Time_taken]])*60+MINUTE(tbl_raw_data[[#This Row],[Time_taken]])+SECOND(tbl_raw_data[[#This Row],[Time_taken]])/60</f>
        <v>13.183333333333334</v>
      </c>
      <c r="K2620" s="52">
        <f>DATE(YEAR(tbl_raw_data[[#This Row],[Date Actioned]]),MONTH(tbl_raw_data[[#This Row],[Date Actioned]]),DAY(tbl_raw_data[[#This Row],[Date Actioned]]))</f>
        <v>45139</v>
      </c>
      <c r="L2620" s="50" t="str">
        <f>UPPER(TEXT(tbl_raw_data[[#This Row],[updated_date]],"MMMM"))</f>
        <v>AUGUST</v>
      </c>
      <c r="M2620" s="50" t="str">
        <f>"WEEK "&amp; IF(ROUNDUP(DAY(tbl_raw_data[[#This Row],[updated_date]])/7,0)=5,4,ROUNDUP(DAY(tbl_raw_data[[#This Row],[updated_date]])/7,0))</f>
        <v>WEEK 1</v>
      </c>
      <c r="N2620" s="50" t="str">
        <f>UPPER(VLOOKUP(tbl_raw_data[[#This Row],[Analyst]],Settiings!$A$2:$B$16,2,0))</f>
        <v>MERCEDES</v>
      </c>
      <c r="O2620" s="50" t="str">
        <f>TRIM(UPPER(tbl_raw_data[[#This Row],[Outcome]]))</f>
        <v>APPROVE</v>
      </c>
      <c r="P2620" s="50" t="str">
        <f>TRIM(UPPER(tbl_raw_data[[#This Row],[Queue Name]]))</f>
        <v>CONSUMER POST BUREAU</v>
      </c>
      <c r="Q2620" s="50" t="str">
        <f>IF(tbl_raw_data[[#This Row],[Time taken in min]]&lt;=Settiings!$D$2,"SLA_MET","SLA_NOT_MET")</f>
        <v>SLA_MET</v>
      </c>
      <c r="R2620" s="94"/>
    </row>
    <row r="2621" spans="1:18" x14ac:dyDescent="0.3">
      <c r="A2621" s="14" t="s">
        <v>1110</v>
      </c>
      <c r="B2621" s="15">
        <v>45139.590879629628</v>
      </c>
      <c r="C2621" s="21">
        <v>45139.596875000003</v>
      </c>
      <c r="D2621" s="18" t="s">
        <v>13</v>
      </c>
      <c r="E2621" s="18" t="s">
        <v>47</v>
      </c>
      <c r="F2621" s="18" t="s">
        <v>53</v>
      </c>
      <c r="G2621" s="18" t="s">
        <v>77</v>
      </c>
      <c r="H2621" s="80"/>
      <c r="I2621" s="48">
        <f>tbl_raw_data[[#This Row],[Date Actioned]]-tbl_raw_data[[#This Row],[Date Tagged]]</f>
        <v>5.9953703748760745E-3</v>
      </c>
      <c r="J2621" s="46">
        <f>HOUR(tbl_raw_data[[#This Row],[Time_taken]])*60+MINUTE(tbl_raw_data[[#This Row],[Time_taken]])+SECOND(tbl_raw_data[[#This Row],[Time_taken]])/60</f>
        <v>8.6333333333333329</v>
      </c>
      <c r="K2621" s="52">
        <f>DATE(YEAR(tbl_raw_data[[#This Row],[Date Actioned]]),MONTH(tbl_raw_data[[#This Row],[Date Actioned]]),DAY(tbl_raw_data[[#This Row],[Date Actioned]]))</f>
        <v>45139</v>
      </c>
      <c r="L2621" s="50" t="str">
        <f>UPPER(TEXT(tbl_raw_data[[#This Row],[updated_date]],"MMMM"))</f>
        <v>AUGUST</v>
      </c>
      <c r="M2621" s="50" t="str">
        <f>"WEEK "&amp; IF(ROUNDUP(DAY(tbl_raw_data[[#This Row],[updated_date]])/7,0)=5,4,ROUNDUP(DAY(tbl_raw_data[[#This Row],[updated_date]])/7,0))</f>
        <v>WEEK 1</v>
      </c>
      <c r="N2621" s="50" t="str">
        <f>UPPER(VLOOKUP(tbl_raw_data[[#This Row],[Analyst]],Settiings!$A$2:$B$16,2,0))</f>
        <v>NAVED</v>
      </c>
      <c r="O2621" s="50" t="str">
        <f>TRIM(UPPER(tbl_raw_data[[#This Row],[Outcome]]))</f>
        <v>APPROVE</v>
      </c>
      <c r="P2621" s="50" t="str">
        <f>TRIM(UPPER(tbl_raw_data[[#This Row],[Queue Name]]))</f>
        <v>CONSUMER PRE BUREAU</v>
      </c>
      <c r="Q2621" s="50" t="str">
        <f>IF(tbl_raw_data[[#This Row],[Time taken in min]]&lt;=Settiings!$D$2,"SLA_MET","SLA_NOT_MET")</f>
        <v>SLA_MET</v>
      </c>
      <c r="R2621" s="94"/>
    </row>
    <row r="2622" spans="1:18" x14ac:dyDescent="0.3">
      <c r="A2622" s="20" t="s">
        <v>1111</v>
      </c>
      <c r="B2622" s="9">
        <v>45139.593344907407</v>
      </c>
      <c r="C2622" s="22">
        <v>45139.597731481481</v>
      </c>
      <c r="D2622" s="12" t="s">
        <v>13</v>
      </c>
      <c r="E2622" s="12" t="s">
        <v>47</v>
      </c>
      <c r="F2622" s="12" t="s">
        <v>65</v>
      </c>
      <c r="G2622" s="12" t="s">
        <v>785</v>
      </c>
      <c r="H2622" s="81"/>
      <c r="I2622" s="48">
        <f>tbl_raw_data[[#This Row],[Date Actioned]]-tbl_raw_data[[#This Row],[Date Tagged]]</f>
        <v>4.386574073578231E-3</v>
      </c>
      <c r="J2622" s="46">
        <f>HOUR(tbl_raw_data[[#This Row],[Time_taken]])*60+MINUTE(tbl_raw_data[[#This Row],[Time_taken]])+SECOND(tbl_raw_data[[#This Row],[Time_taken]])/60</f>
        <v>6.3166666666666664</v>
      </c>
      <c r="K2622" s="52">
        <f>DATE(YEAR(tbl_raw_data[[#This Row],[Date Actioned]]),MONTH(tbl_raw_data[[#This Row],[Date Actioned]]),DAY(tbl_raw_data[[#This Row],[Date Actioned]]))</f>
        <v>45139</v>
      </c>
      <c r="L2622" s="50" t="str">
        <f>UPPER(TEXT(tbl_raw_data[[#This Row],[updated_date]],"MMMM"))</f>
        <v>AUGUST</v>
      </c>
      <c r="M2622" s="50" t="str">
        <f>"WEEK "&amp; IF(ROUNDUP(DAY(tbl_raw_data[[#This Row],[updated_date]])/7,0)=5,4,ROUNDUP(DAY(tbl_raw_data[[#This Row],[updated_date]])/7,0))</f>
        <v>WEEK 1</v>
      </c>
      <c r="N2622" s="50" t="str">
        <f>UPPER(VLOOKUP(tbl_raw_data[[#This Row],[Analyst]],Settiings!$A$2:$B$16,2,0))</f>
        <v>SAM</v>
      </c>
      <c r="O2622" s="50" t="str">
        <f>TRIM(UPPER(tbl_raw_data[[#This Row],[Outcome]]))</f>
        <v>APPROVE</v>
      </c>
      <c r="P2622" s="50" t="str">
        <f>TRIM(UPPER(tbl_raw_data[[#This Row],[Queue Name]]))</f>
        <v>CONSUMER PRE BUREAU</v>
      </c>
      <c r="Q2622" s="50" t="str">
        <f>IF(tbl_raw_data[[#This Row],[Time taken in min]]&lt;=Settiings!$D$2,"SLA_MET","SLA_NOT_MET")</f>
        <v>SLA_MET</v>
      </c>
      <c r="R2622" s="94"/>
    </row>
    <row r="2623" spans="1:18" x14ac:dyDescent="0.3">
      <c r="A2623" s="23" t="s">
        <v>1112</v>
      </c>
      <c r="B2623" s="15">
        <v>45139.595092592594</v>
      </c>
      <c r="C2623" s="21">
        <v>45139.600960648146</v>
      </c>
      <c r="D2623" s="18" t="s">
        <v>13</v>
      </c>
      <c r="E2623" s="18" t="s">
        <v>19</v>
      </c>
      <c r="F2623" s="18" t="s">
        <v>53</v>
      </c>
      <c r="G2623" s="18" t="s">
        <v>77</v>
      </c>
      <c r="H2623" s="80"/>
      <c r="I2623" s="48">
        <f>tbl_raw_data[[#This Row],[Date Actioned]]-tbl_raw_data[[#This Row],[Date Tagged]]</f>
        <v>5.8680555521277711E-3</v>
      </c>
      <c r="J2623" s="46">
        <f>HOUR(tbl_raw_data[[#This Row],[Time_taken]])*60+MINUTE(tbl_raw_data[[#This Row],[Time_taken]])+SECOND(tbl_raw_data[[#This Row],[Time_taken]])/60</f>
        <v>8.4499999999999993</v>
      </c>
      <c r="K2623" s="52">
        <f>DATE(YEAR(tbl_raw_data[[#This Row],[Date Actioned]]),MONTH(tbl_raw_data[[#This Row],[Date Actioned]]),DAY(tbl_raw_data[[#This Row],[Date Actioned]]))</f>
        <v>45139</v>
      </c>
      <c r="L2623" s="50" t="str">
        <f>UPPER(TEXT(tbl_raw_data[[#This Row],[updated_date]],"MMMM"))</f>
        <v>AUGUST</v>
      </c>
      <c r="M2623" s="50" t="str">
        <f>"WEEK "&amp; IF(ROUNDUP(DAY(tbl_raw_data[[#This Row],[updated_date]])/7,0)=5,4,ROUNDUP(DAY(tbl_raw_data[[#This Row],[updated_date]])/7,0))</f>
        <v>WEEK 1</v>
      </c>
      <c r="N2623" s="50" t="str">
        <f>UPPER(VLOOKUP(tbl_raw_data[[#This Row],[Analyst]],Settiings!$A$2:$B$16,2,0))</f>
        <v>NAVED</v>
      </c>
      <c r="O2623" s="50" t="str">
        <f>TRIM(UPPER(tbl_raw_data[[#This Row],[Outcome]]))</f>
        <v>APPROVE</v>
      </c>
      <c r="P2623" s="50" t="str">
        <f>TRIM(UPPER(tbl_raw_data[[#This Row],[Queue Name]]))</f>
        <v>CONSUMER POST BUREAU</v>
      </c>
      <c r="Q2623" s="50" t="str">
        <f>IF(tbl_raw_data[[#This Row],[Time taken in min]]&lt;=Settiings!$D$2,"SLA_MET","SLA_NOT_MET")</f>
        <v>SLA_MET</v>
      </c>
      <c r="R2623" s="94"/>
    </row>
    <row r="2624" spans="1:18" x14ac:dyDescent="0.3">
      <c r="A2624" s="14" t="s">
        <v>1117</v>
      </c>
      <c r="B2624" s="9">
        <v>45139.599548611113</v>
      </c>
      <c r="C2624" s="22">
        <v>45139.61755787037</v>
      </c>
      <c r="D2624" s="12" t="s">
        <v>13</v>
      </c>
      <c r="E2624" s="12" t="s">
        <v>9</v>
      </c>
      <c r="F2624" s="12" t="s">
        <v>10</v>
      </c>
      <c r="G2624" s="12" t="s">
        <v>17</v>
      </c>
      <c r="H2624" s="81"/>
      <c r="I2624" s="48">
        <f>tbl_raw_data[[#This Row],[Date Actioned]]-tbl_raw_data[[#This Row],[Date Tagged]]</f>
        <v>1.8009259256359655E-2</v>
      </c>
      <c r="J2624" s="46">
        <f>HOUR(tbl_raw_data[[#This Row],[Time_taken]])*60+MINUTE(tbl_raw_data[[#This Row],[Time_taken]])+SECOND(tbl_raw_data[[#This Row],[Time_taken]])/60</f>
        <v>25.933333333333334</v>
      </c>
      <c r="K2624" s="52">
        <f>DATE(YEAR(tbl_raw_data[[#This Row],[Date Actioned]]),MONTH(tbl_raw_data[[#This Row],[Date Actioned]]),DAY(tbl_raw_data[[#This Row],[Date Actioned]]))</f>
        <v>45139</v>
      </c>
      <c r="L2624" s="50" t="str">
        <f>UPPER(TEXT(tbl_raw_data[[#This Row],[updated_date]],"MMMM"))</f>
        <v>AUGUST</v>
      </c>
      <c r="M2624" s="50" t="str">
        <f>"WEEK "&amp; IF(ROUNDUP(DAY(tbl_raw_data[[#This Row],[updated_date]])/7,0)=5,4,ROUNDUP(DAY(tbl_raw_data[[#This Row],[updated_date]])/7,0))</f>
        <v>WEEK 1</v>
      </c>
      <c r="N2624" s="50" t="str">
        <f>UPPER(VLOOKUP(tbl_raw_data[[#This Row],[Analyst]],Settiings!$A$2:$B$16,2,0))</f>
        <v>NITESH</v>
      </c>
      <c r="O2624" s="50" t="str">
        <f>TRIM(UPPER(tbl_raw_data[[#This Row],[Outcome]]))</f>
        <v>APPROVE</v>
      </c>
      <c r="P2624" s="50" t="str">
        <f>TRIM(UPPER(tbl_raw_data[[#This Row],[Queue Name]]))</f>
        <v>CONSUMER EXISTING</v>
      </c>
      <c r="Q2624" s="50" t="str">
        <f>IF(tbl_raw_data[[#This Row],[Time taken in min]]&lt;=Settiings!$D$2,"SLA_MET","SLA_NOT_MET")</f>
        <v>SLA_NOT_MET</v>
      </c>
      <c r="R2624" s="94"/>
    </row>
    <row r="2625" spans="1:18" x14ac:dyDescent="0.3">
      <c r="A2625" s="20" t="s">
        <v>1118</v>
      </c>
      <c r="B2625" s="15">
        <v>45139.601770833331</v>
      </c>
      <c r="C2625" s="21">
        <v>45139.607395833336</v>
      </c>
      <c r="D2625" s="18" t="s">
        <v>13</v>
      </c>
      <c r="E2625" s="18" t="s">
        <v>9</v>
      </c>
      <c r="F2625" s="18" t="s">
        <v>53</v>
      </c>
      <c r="G2625" s="18" t="s">
        <v>17</v>
      </c>
      <c r="H2625" s="80"/>
      <c r="I2625" s="48">
        <f>tbl_raw_data[[#This Row],[Date Actioned]]-tbl_raw_data[[#This Row],[Date Tagged]]</f>
        <v>5.6250000052386895E-3</v>
      </c>
      <c r="J2625" s="46">
        <f>HOUR(tbl_raw_data[[#This Row],[Time_taken]])*60+MINUTE(tbl_raw_data[[#This Row],[Time_taken]])+SECOND(tbl_raw_data[[#This Row],[Time_taken]])/60</f>
        <v>8.1</v>
      </c>
      <c r="K2625" s="52">
        <f>DATE(YEAR(tbl_raw_data[[#This Row],[Date Actioned]]),MONTH(tbl_raw_data[[#This Row],[Date Actioned]]),DAY(tbl_raw_data[[#This Row],[Date Actioned]]))</f>
        <v>45139</v>
      </c>
      <c r="L2625" s="50" t="str">
        <f>UPPER(TEXT(tbl_raw_data[[#This Row],[updated_date]],"MMMM"))</f>
        <v>AUGUST</v>
      </c>
      <c r="M2625" s="50" t="str">
        <f>"WEEK "&amp; IF(ROUNDUP(DAY(tbl_raw_data[[#This Row],[updated_date]])/7,0)=5,4,ROUNDUP(DAY(tbl_raw_data[[#This Row],[updated_date]])/7,0))</f>
        <v>WEEK 1</v>
      </c>
      <c r="N2625" s="50" t="str">
        <f>UPPER(VLOOKUP(tbl_raw_data[[#This Row],[Analyst]],Settiings!$A$2:$B$16,2,0))</f>
        <v>NAVED</v>
      </c>
      <c r="O2625" s="50" t="str">
        <f>TRIM(UPPER(tbl_raw_data[[#This Row],[Outcome]]))</f>
        <v>APPROVE</v>
      </c>
      <c r="P2625" s="50" t="str">
        <f>TRIM(UPPER(tbl_raw_data[[#This Row],[Queue Name]]))</f>
        <v>CONSUMER EXISTING</v>
      </c>
      <c r="Q2625" s="50" t="str">
        <f>IF(tbl_raw_data[[#This Row],[Time taken in min]]&lt;=Settiings!$D$2,"SLA_MET","SLA_NOT_MET")</f>
        <v>SLA_MET</v>
      </c>
      <c r="R2625" s="94"/>
    </row>
    <row r="2626" spans="1:18" x14ac:dyDescent="0.3">
      <c r="A2626" s="23" t="s">
        <v>1120</v>
      </c>
      <c r="B2626" s="9">
        <v>45139.603263888886</v>
      </c>
      <c r="C2626" s="24">
        <v>45139.615810185183</v>
      </c>
      <c r="D2626" s="25" t="s">
        <v>37</v>
      </c>
      <c r="E2626" s="12" t="s">
        <v>19</v>
      </c>
      <c r="F2626" s="25" t="s">
        <v>43</v>
      </c>
      <c r="G2626" s="13"/>
      <c r="H2626" s="78"/>
      <c r="I2626" s="48">
        <f>tbl_raw_data[[#This Row],[Date Actioned]]-tbl_raw_data[[#This Row],[Date Tagged]]</f>
        <v>1.2546296296932269E-2</v>
      </c>
      <c r="J2626" s="46">
        <f>HOUR(tbl_raw_data[[#This Row],[Time_taken]])*60+MINUTE(tbl_raw_data[[#This Row],[Time_taken]])+SECOND(tbl_raw_data[[#This Row],[Time_taken]])/60</f>
        <v>18.066666666666666</v>
      </c>
      <c r="K2626" s="52">
        <f>DATE(YEAR(tbl_raw_data[[#This Row],[Date Actioned]]),MONTH(tbl_raw_data[[#This Row],[Date Actioned]]),DAY(tbl_raw_data[[#This Row],[Date Actioned]]))</f>
        <v>45139</v>
      </c>
      <c r="L2626" s="50" t="str">
        <f>UPPER(TEXT(tbl_raw_data[[#This Row],[updated_date]],"MMMM"))</f>
        <v>AUGUST</v>
      </c>
      <c r="M2626" s="50" t="str">
        <f>"WEEK "&amp; IF(ROUNDUP(DAY(tbl_raw_data[[#This Row],[updated_date]])/7,0)=5,4,ROUNDUP(DAY(tbl_raw_data[[#This Row],[updated_date]])/7,0))</f>
        <v>WEEK 1</v>
      </c>
      <c r="N2626" s="50" t="str">
        <f>UPPER(VLOOKUP(tbl_raw_data[[#This Row],[Analyst]],Settiings!$A$2:$B$16,2,0))</f>
        <v>MERCEDES</v>
      </c>
      <c r="O2626" s="50" t="str">
        <f>TRIM(UPPER(tbl_raw_data[[#This Row],[Outcome]]))</f>
        <v>DECLINE</v>
      </c>
      <c r="P2626" s="50" t="str">
        <f>TRIM(UPPER(tbl_raw_data[[#This Row],[Queue Name]]))</f>
        <v>CONSUMER POST BUREAU</v>
      </c>
      <c r="Q2626" s="50" t="str">
        <f>IF(tbl_raw_data[[#This Row],[Time taken in min]]&lt;=Settiings!$D$2,"SLA_MET","SLA_NOT_MET")</f>
        <v>SLA_MET</v>
      </c>
      <c r="R2626" s="94"/>
    </row>
    <row r="2627" spans="1:18" x14ac:dyDescent="0.3">
      <c r="A2627" s="23" t="s">
        <v>1126</v>
      </c>
      <c r="B2627" s="9">
        <v>45139.609432870369</v>
      </c>
      <c r="C2627" s="22">
        <v>45139.617893518516</v>
      </c>
      <c r="D2627" s="12" t="s">
        <v>13</v>
      </c>
      <c r="E2627" s="12" t="s">
        <v>19</v>
      </c>
      <c r="F2627" s="12" t="s">
        <v>50</v>
      </c>
      <c r="G2627" s="12" t="s">
        <v>17</v>
      </c>
      <c r="H2627" s="81"/>
      <c r="I2627" s="48">
        <f>tbl_raw_data[[#This Row],[Date Actioned]]-tbl_raw_data[[#This Row],[Date Tagged]]</f>
        <v>8.4606481468654238E-3</v>
      </c>
      <c r="J2627" s="46">
        <f>HOUR(tbl_raw_data[[#This Row],[Time_taken]])*60+MINUTE(tbl_raw_data[[#This Row],[Time_taken]])+SECOND(tbl_raw_data[[#This Row],[Time_taken]])/60</f>
        <v>12.183333333333334</v>
      </c>
      <c r="K2627" s="52">
        <f>DATE(YEAR(tbl_raw_data[[#This Row],[Date Actioned]]),MONTH(tbl_raw_data[[#This Row],[Date Actioned]]),DAY(tbl_raw_data[[#This Row],[Date Actioned]]))</f>
        <v>45139</v>
      </c>
      <c r="L2627" s="50" t="str">
        <f>UPPER(TEXT(tbl_raw_data[[#This Row],[updated_date]],"MMMM"))</f>
        <v>AUGUST</v>
      </c>
      <c r="M2627" s="50" t="str">
        <f>"WEEK "&amp; IF(ROUNDUP(DAY(tbl_raw_data[[#This Row],[updated_date]])/7,0)=5,4,ROUNDUP(DAY(tbl_raw_data[[#This Row],[updated_date]])/7,0))</f>
        <v>WEEK 1</v>
      </c>
      <c r="N2627" s="50" t="str">
        <f>UPPER(VLOOKUP(tbl_raw_data[[#This Row],[Analyst]],Settiings!$A$2:$B$16,2,0))</f>
        <v>SHAHID</v>
      </c>
      <c r="O2627" s="50" t="str">
        <f>TRIM(UPPER(tbl_raw_data[[#This Row],[Outcome]]))</f>
        <v>APPROVE</v>
      </c>
      <c r="P2627" s="50" t="str">
        <f>TRIM(UPPER(tbl_raw_data[[#This Row],[Queue Name]]))</f>
        <v>CONSUMER POST BUREAU</v>
      </c>
      <c r="Q2627" s="50" t="str">
        <f>IF(tbl_raw_data[[#This Row],[Time taken in min]]&lt;=Settiings!$D$2,"SLA_MET","SLA_NOT_MET")</f>
        <v>SLA_MET</v>
      </c>
      <c r="R2627" s="94"/>
    </row>
    <row r="2628" spans="1:18" x14ac:dyDescent="0.3">
      <c r="A2628" s="14" t="s">
        <v>1129</v>
      </c>
      <c r="B2628" s="15">
        <v>45139.617685185185</v>
      </c>
      <c r="C2628" s="21">
        <v>45139.623761574076</v>
      </c>
      <c r="D2628" s="18" t="s">
        <v>13</v>
      </c>
      <c r="E2628" s="18" t="s">
        <v>19</v>
      </c>
      <c r="F2628" s="18" t="s">
        <v>10</v>
      </c>
      <c r="G2628" s="18" t="s">
        <v>77</v>
      </c>
      <c r="H2628" s="80"/>
      <c r="I2628" s="48">
        <f>tbl_raw_data[[#This Row],[Date Actioned]]-tbl_raw_data[[#This Row],[Date Tagged]]</f>
        <v>6.0763888905057684E-3</v>
      </c>
      <c r="J2628" s="46">
        <f>HOUR(tbl_raw_data[[#This Row],[Time_taken]])*60+MINUTE(tbl_raw_data[[#This Row],[Time_taken]])+SECOND(tbl_raw_data[[#This Row],[Time_taken]])/60</f>
        <v>8.75</v>
      </c>
      <c r="K2628" s="52">
        <f>DATE(YEAR(tbl_raw_data[[#This Row],[Date Actioned]]),MONTH(tbl_raw_data[[#This Row],[Date Actioned]]),DAY(tbl_raw_data[[#This Row],[Date Actioned]]))</f>
        <v>45139</v>
      </c>
      <c r="L2628" s="50" t="str">
        <f>UPPER(TEXT(tbl_raw_data[[#This Row],[updated_date]],"MMMM"))</f>
        <v>AUGUST</v>
      </c>
      <c r="M2628" s="50" t="str">
        <f>"WEEK "&amp; IF(ROUNDUP(DAY(tbl_raw_data[[#This Row],[updated_date]])/7,0)=5,4,ROUNDUP(DAY(tbl_raw_data[[#This Row],[updated_date]])/7,0))</f>
        <v>WEEK 1</v>
      </c>
      <c r="N2628" s="50" t="str">
        <f>UPPER(VLOOKUP(tbl_raw_data[[#This Row],[Analyst]],Settiings!$A$2:$B$16,2,0))</f>
        <v>NITESH</v>
      </c>
      <c r="O2628" s="50" t="str">
        <f>TRIM(UPPER(tbl_raw_data[[#This Row],[Outcome]]))</f>
        <v>APPROVE</v>
      </c>
      <c r="P2628" s="50" t="str">
        <f>TRIM(UPPER(tbl_raw_data[[#This Row],[Queue Name]]))</f>
        <v>CONSUMER POST BUREAU</v>
      </c>
      <c r="Q2628" s="50" t="str">
        <f>IF(tbl_raw_data[[#This Row],[Time taken in min]]&lt;=Settiings!$D$2,"SLA_MET","SLA_NOT_MET")</f>
        <v>SLA_MET</v>
      </c>
      <c r="R2628" s="94"/>
    </row>
    <row r="2629" spans="1:18" x14ac:dyDescent="0.3">
      <c r="A2629" s="20" t="s">
        <v>1130</v>
      </c>
      <c r="B2629" s="9">
        <v>45139.617928240739</v>
      </c>
      <c r="C2629" s="22">
        <v>45139.633703703701</v>
      </c>
      <c r="D2629" s="12" t="s">
        <v>13</v>
      </c>
      <c r="E2629" s="12" t="s">
        <v>9</v>
      </c>
      <c r="F2629" s="12" t="s">
        <v>65</v>
      </c>
      <c r="G2629" s="12" t="s">
        <v>77</v>
      </c>
      <c r="H2629" s="81"/>
      <c r="I2629" s="48">
        <f>tbl_raw_data[[#This Row],[Date Actioned]]-tbl_raw_data[[#This Row],[Date Tagged]]</f>
        <v>1.5775462961755693E-2</v>
      </c>
      <c r="J2629" s="46">
        <f>HOUR(tbl_raw_data[[#This Row],[Time_taken]])*60+MINUTE(tbl_raw_data[[#This Row],[Time_taken]])+SECOND(tbl_raw_data[[#This Row],[Time_taken]])/60</f>
        <v>22.716666666666665</v>
      </c>
      <c r="K2629" s="52">
        <f>DATE(YEAR(tbl_raw_data[[#This Row],[Date Actioned]]),MONTH(tbl_raw_data[[#This Row],[Date Actioned]]),DAY(tbl_raw_data[[#This Row],[Date Actioned]]))</f>
        <v>45139</v>
      </c>
      <c r="L2629" s="50" t="str">
        <f>UPPER(TEXT(tbl_raw_data[[#This Row],[updated_date]],"MMMM"))</f>
        <v>AUGUST</v>
      </c>
      <c r="M2629" s="50" t="str">
        <f>"WEEK "&amp; IF(ROUNDUP(DAY(tbl_raw_data[[#This Row],[updated_date]])/7,0)=5,4,ROUNDUP(DAY(tbl_raw_data[[#This Row],[updated_date]])/7,0))</f>
        <v>WEEK 1</v>
      </c>
      <c r="N2629" s="50" t="str">
        <f>UPPER(VLOOKUP(tbl_raw_data[[#This Row],[Analyst]],Settiings!$A$2:$B$16,2,0))</f>
        <v>SAM</v>
      </c>
      <c r="O2629" s="50" t="str">
        <f>TRIM(UPPER(tbl_raw_data[[#This Row],[Outcome]]))</f>
        <v>APPROVE</v>
      </c>
      <c r="P2629" s="50" t="str">
        <f>TRIM(UPPER(tbl_raw_data[[#This Row],[Queue Name]]))</f>
        <v>CONSUMER EXISTING</v>
      </c>
      <c r="Q2629" s="50" t="str">
        <f>IF(tbl_raw_data[[#This Row],[Time taken in min]]&lt;=Settiings!$D$2,"SLA_MET","SLA_NOT_MET")</f>
        <v>SLA_NOT_MET</v>
      </c>
      <c r="R2629" s="94"/>
    </row>
    <row r="2630" spans="1:18" x14ac:dyDescent="0.3">
      <c r="A2630" s="23" t="s">
        <v>1131</v>
      </c>
      <c r="B2630" s="15">
        <v>45139.619120370371</v>
      </c>
      <c r="C2630" s="21">
        <v>45139.629594907405</v>
      </c>
      <c r="D2630" s="18" t="s">
        <v>13</v>
      </c>
      <c r="E2630" s="18" t="s">
        <v>9</v>
      </c>
      <c r="F2630" s="18" t="s">
        <v>70</v>
      </c>
      <c r="G2630" s="18" t="s">
        <v>77</v>
      </c>
      <c r="H2630" s="80"/>
      <c r="I2630" s="48">
        <f>tbl_raw_data[[#This Row],[Date Actioned]]-tbl_raw_data[[#This Row],[Date Tagged]]</f>
        <v>1.0474537033587694E-2</v>
      </c>
      <c r="J2630" s="46">
        <f>HOUR(tbl_raw_data[[#This Row],[Time_taken]])*60+MINUTE(tbl_raw_data[[#This Row],[Time_taken]])+SECOND(tbl_raw_data[[#This Row],[Time_taken]])/60</f>
        <v>15.083333333333334</v>
      </c>
      <c r="K2630" s="52">
        <f>DATE(YEAR(tbl_raw_data[[#This Row],[Date Actioned]]),MONTH(tbl_raw_data[[#This Row],[Date Actioned]]),DAY(tbl_raw_data[[#This Row],[Date Actioned]]))</f>
        <v>45139</v>
      </c>
      <c r="L2630" s="50" t="str">
        <f>UPPER(TEXT(tbl_raw_data[[#This Row],[updated_date]],"MMMM"))</f>
        <v>AUGUST</v>
      </c>
      <c r="M2630" s="50" t="str">
        <f>"WEEK "&amp; IF(ROUNDUP(DAY(tbl_raw_data[[#This Row],[updated_date]])/7,0)=5,4,ROUNDUP(DAY(tbl_raw_data[[#This Row],[updated_date]])/7,0))</f>
        <v>WEEK 1</v>
      </c>
      <c r="N2630" s="50" t="str">
        <f>UPPER(VLOOKUP(tbl_raw_data[[#This Row],[Analyst]],Settiings!$A$2:$B$16,2,0))</f>
        <v>ASIF</v>
      </c>
      <c r="O2630" s="50" t="str">
        <f>TRIM(UPPER(tbl_raw_data[[#This Row],[Outcome]]))</f>
        <v>APPROVE</v>
      </c>
      <c r="P2630" s="50" t="str">
        <f>TRIM(UPPER(tbl_raw_data[[#This Row],[Queue Name]]))</f>
        <v>CONSUMER EXISTING</v>
      </c>
      <c r="Q2630" s="50" t="str">
        <f>IF(tbl_raw_data[[#This Row],[Time taken in min]]&lt;=Settiings!$D$2,"SLA_MET","SLA_NOT_MET")</f>
        <v>SLA_MET</v>
      </c>
      <c r="R2630" s="94"/>
    </row>
    <row r="2631" spans="1:18" x14ac:dyDescent="0.3">
      <c r="A2631" s="14" t="s">
        <v>1132</v>
      </c>
      <c r="B2631" s="9">
        <v>45139.619687500002</v>
      </c>
      <c r="C2631" s="24">
        <v>45139.625567129631</v>
      </c>
      <c r="D2631" s="25" t="s">
        <v>17</v>
      </c>
      <c r="E2631" s="12" t="s">
        <v>9</v>
      </c>
      <c r="F2631" s="25" t="s">
        <v>43</v>
      </c>
      <c r="G2631" s="13"/>
      <c r="H2631" s="78"/>
      <c r="I2631" s="48">
        <f>tbl_raw_data[[#This Row],[Date Actioned]]-tbl_raw_data[[#This Row],[Date Tagged]]</f>
        <v>5.8796296289074235E-3</v>
      </c>
      <c r="J2631" s="46">
        <f>HOUR(tbl_raw_data[[#This Row],[Time_taken]])*60+MINUTE(tbl_raw_data[[#This Row],[Time_taken]])+SECOND(tbl_raw_data[[#This Row],[Time_taken]])/60</f>
        <v>8.4666666666666668</v>
      </c>
      <c r="K2631" s="52">
        <f>DATE(YEAR(tbl_raw_data[[#This Row],[Date Actioned]]),MONTH(tbl_raw_data[[#This Row],[Date Actioned]]),DAY(tbl_raw_data[[#This Row],[Date Actioned]]))</f>
        <v>45139</v>
      </c>
      <c r="L2631" s="50" t="str">
        <f>UPPER(TEXT(tbl_raw_data[[#This Row],[updated_date]],"MMMM"))</f>
        <v>AUGUST</v>
      </c>
      <c r="M2631" s="50" t="str">
        <f>"WEEK "&amp; IF(ROUNDUP(DAY(tbl_raw_data[[#This Row],[updated_date]])/7,0)=5,4,ROUNDUP(DAY(tbl_raw_data[[#This Row],[updated_date]])/7,0))</f>
        <v>WEEK 1</v>
      </c>
      <c r="N2631" s="50" t="str">
        <f>UPPER(VLOOKUP(tbl_raw_data[[#This Row],[Analyst]],Settiings!$A$2:$B$16,2,0))</f>
        <v>MERCEDES</v>
      </c>
      <c r="O2631" s="50" t="str">
        <f>TRIM(UPPER(tbl_raw_data[[#This Row],[Outcome]]))</f>
        <v>APPROVE</v>
      </c>
      <c r="P2631" s="50" t="str">
        <f>TRIM(UPPER(tbl_raw_data[[#This Row],[Queue Name]]))</f>
        <v>CONSUMER EXISTING</v>
      </c>
      <c r="Q2631" s="50" t="str">
        <f>IF(tbl_raw_data[[#This Row],[Time taken in min]]&lt;=Settiings!$D$2,"SLA_MET","SLA_NOT_MET")</f>
        <v>SLA_MET</v>
      </c>
      <c r="R2631" s="94"/>
    </row>
    <row r="2632" spans="1:18" x14ac:dyDescent="0.3">
      <c r="A2632" s="20" t="s">
        <v>1133</v>
      </c>
      <c r="B2632" s="15">
        <v>45139.620729166665</v>
      </c>
      <c r="C2632" s="16">
        <v>45139.629918981482</v>
      </c>
      <c r="D2632" s="17" t="s">
        <v>17</v>
      </c>
      <c r="E2632" s="18" t="s">
        <v>9</v>
      </c>
      <c r="F2632" s="17" t="s">
        <v>76</v>
      </c>
      <c r="G2632" s="19"/>
      <c r="H2632" s="79"/>
      <c r="I2632" s="48">
        <f>tbl_raw_data[[#This Row],[Date Actioned]]-tbl_raw_data[[#This Row],[Date Tagged]]</f>
        <v>9.189814816636499E-3</v>
      </c>
      <c r="J2632" s="46">
        <f>HOUR(tbl_raw_data[[#This Row],[Time_taken]])*60+MINUTE(tbl_raw_data[[#This Row],[Time_taken]])+SECOND(tbl_raw_data[[#This Row],[Time_taken]])/60</f>
        <v>13.233333333333333</v>
      </c>
      <c r="K2632" s="52">
        <f>DATE(YEAR(tbl_raw_data[[#This Row],[Date Actioned]]),MONTH(tbl_raw_data[[#This Row],[Date Actioned]]),DAY(tbl_raw_data[[#This Row],[Date Actioned]]))</f>
        <v>45139</v>
      </c>
      <c r="L2632" s="50" t="str">
        <f>UPPER(TEXT(tbl_raw_data[[#This Row],[updated_date]],"MMMM"))</f>
        <v>AUGUST</v>
      </c>
      <c r="M2632" s="50" t="str">
        <f>"WEEK "&amp; IF(ROUNDUP(DAY(tbl_raw_data[[#This Row],[updated_date]])/7,0)=5,4,ROUNDUP(DAY(tbl_raw_data[[#This Row],[updated_date]])/7,0))</f>
        <v>WEEK 1</v>
      </c>
      <c r="N2632" s="50" t="str">
        <f>UPPER(VLOOKUP(tbl_raw_data[[#This Row],[Analyst]],Settiings!$A$2:$B$16,2,0))</f>
        <v>ROHAN</v>
      </c>
      <c r="O2632" s="50" t="str">
        <f>TRIM(UPPER(tbl_raw_data[[#This Row],[Outcome]]))</f>
        <v>APPROVE</v>
      </c>
      <c r="P2632" s="50" t="str">
        <f>TRIM(UPPER(tbl_raw_data[[#This Row],[Queue Name]]))</f>
        <v>CONSUMER EXISTING</v>
      </c>
      <c r="Q2632" s="50" t="str">
        <f>IF(tbl_raw_data[[#This Row],[Time taken in min]]&lt;=Settiings!$D$2,"SLA_MET","SLA_NOT_MET")</f>
        <v>SLA_MET</v>
      </c>
      <c r="R2632" s="94"/>
    </row>
    <row r="2633" spans="1:18" x14ac:dyDescent="0.3">
      <c r="A2633" s="23" t="s">
        <v>1134</v>
      </c>
      <c r="B2633" s="9">
        <v>45139.621076388888</v>
      </c>
      <c r="C2633" s="22">
        <v>45139.629363425927</v>
      </c>
      <c r="D2633" s="12" t="s">
        <v>13</v>
      </c>
      <c r="E2633" s="12" t="s">
        <v>47</v>
      </c>
      <c r="F2633" s="12" t="s">
        <v>53</v>
      </c>
      <c r="G2633" s="12" t="s">
        <v>17</v>
      </c>
      <c r="H2633" s="81"/>
      <c r="I2633" s="48">
        <f>tbl_raw_data[[#This Row],[Date Actioned]]-tbl_raw_data[[#This Row],[Date Tagged]]</f>
        <v>8.2870370388263837E-3</v>
      </c>
      <c r="J2633" s="46">
        <f>HOUR(tbl_raw_data[[#This Row],[Time_taken]])*60+MINUTE(tbl_raw_data[[#This Row],[Time_taken]])+SECOND(tbl_raw_data[[#This Row],[Time_taken]])/60</f>
        <v>11.933333333333334</v>
      </c>
      <c r="K2633" s="52">
        <f>DATE(YEAR(tbl_raw_data[[#This Row],[Date Actioned]]),MONTH(tbl_raw_data[[#This Row],[Date Actioned]]),DAY(tbl_raw_data[[#This Row],[Date Actioned]]))</f>
        <v>45139</v>
      </c>
      <c r="L2633" s="50" t="str">
        <f>UPPER(TEXT(tbl_raw_data[[#This Row],[updated_date]],"MMMM"))</f>
        <v>AUGUST</v>
      </c>
      <c r="M2633" s="50" t="str">
        <f>"WEEK "&amp; IF(ROUNDUP(DAY(tbl_raw_data[[#This Row],[updated_date]])/7,0)=5,4,ROUNDUP(DAY(tbl_raw_data[[#This Row],[updated_date]])/7,0))</f>
        <v>WEEK 1</v>
      </c>
      <c r="N2633" s="50" t="str">
        <f>UPPER(VLOOKUP(tbl_raw_data[[#This Row],[Analyst]],Settiings!$A$2:$B$16,2,0))</f>
        <v>NAVED</v>
      </c>
      <c r="O2633" s="50" t="str">
        <f>TRIM(UPPER(tbl_raw_data[[#This Row],[Outcome]]))</f>
        <v>APPROVE</v>
      </c>
      <c r="P2633" s="50" t="str">
        <f>TRIM(UPPER(tbl_raw_data[[#This Row],[Queue Name]]))</f>
        <v>CONSUMER PRE BUREAU</v>
      </c>
      <c r="Q2633" s="50" t="str">
        <f>IF(tbl_raw_data[[#This Row],[Time taken in min]]&lt;=Settiings!$D$2,"SLA_MET","SLA_NOT_MET")</f>
        <v>SLA_MET</v>
      </c>
      <c r="R2633" s="94"/>
    </row>
    <row r="2634" spans="1:18" x14ac:dyDescent="0.3">
      <c r="A2634" s="14" t="s">
        <v>1137</v>
      </c>
      <c r="B2634" s="15">
        <v>45139.621874999997</v>
      </c>
      <c r="C2634" s="21">
        <v>45139.632280092592</v>
      </c>
      <c r="D2634" s="18" t="s">
        <v>13</v>
      </c>
      <c r="E2634" s="18" t="s">
        <v>47</v>
      </c>
      <c r="F2634" s="18" t="s">
        <v>10</v>
      </c>
      <c r="G2634" s="18" t="s">
        <v>17</v>
      </c>
      <c r="H2634" s="80"/>
      <c r="I2634" s="48">
        <f>tbl_raw_data[[#This Row],[Date Actioned]]-tbl_raw_data[[#This Row],[Date Tagged]]</f>
        <v>1.0405092594737653E-2</v>
      </c>
      <c r="J2634" s="46">
        <f>HOUR(tbl_raw_data[[#This Row],[Time_taken]])*60+MINUTE(tbl_raw_data[[#This Row],[Time_taken]])+SECOND(tbl_raw_data[[#This Row],[Time_taken]])/60</f>
        <v>14.983333333333333</v>
      </c>
      <c r="K2634" s="52">
        <f>DATE(YEAR(tbl_raw_data[[#This Row],[Date Actioned]]),MONTH(tbl_raw_data[[#This Row],[Date Actioned]]),DAY(tbl_raw_data[[#This Row],[Date Actioned]]))</f>
        <v>45139</v>
      </c>
      <c r="L2634" s="50" t="str">
        <f>UPPER(TEXT(tbl_raw_data[[#This Row],[updated_date]],"MMMM"))</f>
        <v>AUGUST</v>
      </c>
      <c r="M2634" s="50" t="str">
        <f>"WEEK "&amp; IF(ROUNDUP(DAY(tbl_raw_data[[#This Row],[updated_date]])/7,0)=5,4,ROUNDUP(DAY(tbl_raw_data[[#This Row],[updated_date]])/7,0))</f>
        <v>WEEK 1</v>
      </c>
      <c r="N2634" s="50" t="str">
        <f>UPPER(VLOOKUP(tbl_raw_data[[#This Row],[Analyst]],Settiings!$A$2:$B$16,2,0))</f>
        <v>NITESH</v>
      </c>
      <c r="O2634" s="50" t="str">
        <f>TRIM(UPPER(tbl_raw_data[[#This Row],[Outcome]]))</f>
        <v>APPROVE</v>
      </c>
      <c r="P2634" s="50" t="str">
        <f>TRIM(UPPER(tbl_raw_data[[#This Row],[Queue Name]]))</f>
        <v>CONSUMER PRE BUREAU</v>
      </c>
      <c r="Q2634" s="50" t="str">
        <f>IF(tbl_raw_data[[#This Row],[Time taken in min]]&lt;=Settiings!$D$2,"SLA_MET","SLA_NOT_MET")</f>
        <v>SLA_MET</v>
      </c>
      <c r="R2634" s="94"/>
    </row>
    <row r="2635" spans="1:18" x14ac:dyDescent="0.3">
      <c r="A2635" s="20" t="s">
        <v>1140</v>
      </c>
      <c r="B2635" s="9">
        <v>45139.631747685184</v>
      </c>
      <c r="C2635" s="22">
        <v>45139.637106481481</v>
      </c>
      <c r="D2635" s="12" t="s">
        <v>13</v>
      </c>
      <c r="E2635" s="12" t="s">
        <v>47</v>
      </c>
      <c r="F2635" s="12" t="s">
        <v>53</v>
      </c>
      <c r="G2635" s="12" t="s">
        <v>17</v>
      </c>
      <c r="H2635" s="81"/>
      <c r="I2635" s="48">
        <f>tbl_raw_data[[#This Row],[Date Actioned]]-tbl_raw_data[[#This Row],[Date Tagged]]</f>
        <v>5.3587962975143455E-3</v>
      </c>
      <c r="J2635" s="46">
        <f>HOUR(tbl_raw_data[[#This Row],[Time_taken]])*60+MINUTE(tbl_raw_data[[#This Row],[Time_taken]])+SECOND(tbl_raw_data[[#This Row],[Time_taken]])/60</f>
        <v>7.7166666666666668</v>
      </c>
      <c r="K2635" s="52">
        <f>DATE(YEAR(tbl_raw_data[[#This Row],[Date Actioned]]),MONTH(tbl_raw_data[[#This Row],[Date Actioned]]),DAY(tbl_raw_data[[#This Row],[Date Actioned]]))</f>
        <v>45139</v>
      </c>
      <c r="L2635" s="50" t="str">
        <f>UPPER(TEXT(tbl_raw_data[[#This Row],[updated_date]],"MMMM"))</f>
        <v>AUGUST</v>
      </c>
      <c r="M2635" s="50" t="str">
        <f>"WEEK "&amp; IF(ROUNDUP(DAY(tbl_raw_data[[#This Row],[updated_date]])/7,0)=5,4,ROUNDUP(DAY(tbl_raw_data[[#This Row],[updated_date]])/7,0))</f>
        <v>WEEK 1</v>
      </c>
      <c r="N2635" s="50" t="str">
        <f>UPPER(VLOOKUP(tbl_raw_data[[#This Row],[Analyst]],Settiings!$A$2:$B$16,2,0))</f>
        <v>NAVED</v>
      </c>
      <c r="O2635" s="50" t="str">
        <f>TRIM(UPPER(tbl_raw_data[[#This Row],[Outcome]]))</f>
        <v>APPROVE</v>
      </c>
      <c r="P2635" s="50" t="str">
        <f>TRIM(UPPER(tbl_raw_data[[#This Row],[Queue Name]]))</f>
        <v>CONSUMER PRE BUREAU</v>
      </c>
      <c r="Q2635" s="50" t="str">
        <f>IF(tbl_raw_data[[#This Row],[Time taken in min]]&lt;=Settiings!$D$2,"SLA_MET","SLA_NOT_MET")</f>
        <v>SLA_MET</v>
      </c>
      <c r="R2635" s="94"/>
    </row>
    <row r="2636" spans="1:18" x14ac:dyDescent="0.3">
      <c r="A2636" s="23" t="s">
        <v>1143</v>
      </c>
      <c r="B2636" s="15">
        <v>45139.643819444442</v>
      </c>
      <c r="C2636" s="21">
        <v>45139.650763888887</v>
      </c>
      <c r="D2636" s="18" t="s">
        <v>13</v>
      </c>
      <c r="E2636" s="18" t="s">
        <v>9</v>
      </c>
      <c r="F2636" s="18" t="s">
        <v>53</v>
      </c>
      <c r="G2636" s="18" t="s">
        <v>17</v>
      </c>
      <c r="H2636" s="80"/>
      <c r="I2636" s="48">
        <f>tbl_raw_data[[#This Row],[Date Actioned]]-tbl_raw_data[[#This Row],[Date Tagged]]</f>
        <v>6.9444444452528842E-3</v>
      </c>
      <c r="J2636" s="46">
        <f>HOUR(tbl_raw_data[[#This Row],[Time_taken]])*60+MINUTE(tbl_raw_data[[#This Row],[Time_taken]])+SECOND(tbl_raw_data[[#This Row],[Time_taken]])/60</f>
        <v>10</v>
      </c>
      <c r="K2636" s="52">
        <f>DATE(YEAR(tbl_raw_data[[#This Row],[Date Actioned]]),MONTH(tbl_raw_data[[#This Row],[Date Actioned]]),DAY(tbl_raw_data[[#This Row],[Date Actioned]]))</f>
        <v>45139</v>
      </c>
      <c r="L2636" s="50" t="str">
        <f>UPPER(TEXT(tbl_raw_data[[#This Row],[updated_date]],"MMMM"))</f>
        <v>AUGUST</v>
      </c>
      <c r="M2636" s="50" t="str">
        <f>"WEEK "&amp; IF(ROUNDUP(DAY(tbl_raw_data[[#This Row],[updated_date]])/7,0)=5,4,ROUNDUP(DAY(tbl_raw_data[[#This Row],[updated_date]])/7,0))</f>
        <v>WEEK 1</v>
      </c>
      <c r="N2636" s="50" t="str">
        <f>UPPER(VLOOKUP(tbl_raw_data[[#This Row],[Analyst]],Settiings!$A$2:$B$16,2,0))</f>
        <v>NAVED</v>
      </c>
      <c r="O2636" s="50" t="str">
        <f>TRIM(UPPER(tbl_raw_data[[#This Row],[Outcome]]))</f>
        <v>APPROVE</v>
      </c>
      <c r="P2636" s="50" t="str">
        <f>TRIM(UPPER(tbl_raw_data[[#This Row],[Queue Name]]))</f>
        <v>CONSUMER EXISTING</v>
      </c>
      <c r="Q2636" s="50" t="str">
        <f>IF(tbl_raw_data[[#This Row],[Time taken in min]]&lt;=Settiings!$D$2,"SLA_MET","SLA_NOT_MET")</f>
        <v>SLA_MET</v>
      </c>
      <c r="R2636" s="94"/>
    </row>
    <row r="2637" spans="1:18" x14ac:dyDescent="0.3">
      <c r="A2637" s="14" t="s">
        <v>1144</v>
      </c>
      <c r="B2637" s="9">
        <v>45139.644756944443</v>
      </c>
      <c r="C2637" s="22">
        <v>45139.6481712963</v>
      </c>
      <c r="D2637" s="12" t="s">
        <v>13</v>
      </c>
      <c r="E2637" s="12" t="s">
        <v>9</v>
      </c>
      <c r="F2637" s="12" t="s">
        <v>50</v>
      </c>
      <c r="G2637" s="12" t="s">
        <v>17</v>
      </c>
      <c r="H2637" s="81"/>
      <c r="I2637" s="48">
        <f>tbl_raw_data[[#This Row],[Date Actioned]]-tbl_raw_data[[#This Row],[Date Tagged]]</f>
        <v>3.4143518569180742E-3</v>
      </c>
      <c r="J2637" s="46">
        <f>HOUR(tbl_raw_data[[#This Row],[Time_taken]])*60+MINUTE(tbl_raw_data[[#This Row],[Time_taken]])+SECOND(tbl_raw_data[[#This Row],[Time_taken]])/60</f>
        <v>4.916666666666667</v>
      </c>
      <c r="K2637" s="52">
        <f>DATE(YEAR(tbl_raw_data[[#This Row],[Date Actioned]]),MONTH(tbl_raw_data[[#This Row],[Date Actioned]]),DAY(tbl_raw_data[[#This Row],[Date Actioned]]))</f>
        <v>45139</v>
      </c>
      <c r="L2637" s="50" t="str">
        <f>UPPER(TEXT(tbl_raw_data[[#This Row],[updated_date]],"MMMM"))</f>
        <v>AUGUST</v>
      </c>
      <c r="M2637" s="50" t="str">
        <f>"WEEK "&amp; IF(ROUNDUP(DAY(tbl_raw_data[[#This Row],[updated_date]])/7,0)=5,4,ROUNDUP(DAY(tbl_raw_data[[#This Row],[updated_date]])/7,0))</f>
        <v>WEEK 1</v>
      </c>
      <c r="N2637" s="50" t="str">
        <f>UPPER(VLOOKUP(tbl_raw_data[[#This Row],[Analyst]],Settiings!$A$2:$B$16,2,0))</f>
        <v>SHAHID</v>
      </c>
      <c r="O2637" s="50" t="str">
        <f>TRIM(UPPER(tbl_raw_data[[#This Row],[Outcome]]))</f>
        <v>APPROVE</v>
      </c>
      <c r="P2637" s="50" t="str">
        <f>TRIM(UPPER(tbl_raw_data[[#This Row],[Queue Name]]))</f>
        <v>CONSUMER EXISTING</v>
      </c>
      <c r="Q2637" s="50" t="str">
        <f>IF(tbl_raw_data[[#This Row],[Time taken in min]]&lt;=Settiings!$D$2,"SLA_MET","SLA_NOT_MET")</f>
        <v>SLA_MET</v>
      </c>
      <c r="R2637" s="94"/>
    </row>
    <row r="2638" spans="1:18" x14ac:dyDescent="0.3">
      <c r="A2638" s="20" t="s">
        <v>1145</v>
      </c>
      <c r="B2638" s="15">
        <v>45139.645439814813</v>
      </c>
      <c r="C2638" s="21">
        <v>45139.650543981479</v>
      </c>
      <c r="D2638" s="18" t="s">
        <v>13</v>
      </c>
      <c r="E2638" s="18" t="s">
        <v>9</v>
      </c>
      <c r="F2638" s="18" t="s">
        <v>65</v>
      </c>
      <c r="G2638" s="18" t="s">
        <v>128</v>
      </c>
      <c r="H2638" s="80"/>
      <c r="I2638" s="48">
        <f>tbl_raw_data[[#This Row],[Date Actioned]]-tbl_raw_data[[#This Row],[Date Tagged]]</f>
        <v>5.1041666665696539E-3</v>
      </c>
      <c r="J2638" s="46">
        <f>HOUR(tbl_raw_data[[#This Row],[Time_taken]])*60+MINUTE(tbl_raw_data[[#This Row],[Time_taken]])+SECOND(tbl_raw_data[[#This Row],[Time_taken]])/60</f>
        <v>7.35</v>
      </c>
      <c r="K2638" s="52">
        <f>DATE(YEAR(tbl_raw_data[[#This Row],[Date Actioned]]),MONTH(tbl_raw_data[[#This Row],[Date Actioned]]),DAY(tbl_raw_data[[#This Row],[Date Actioned]]))</f>
        <v>45139</v>
      </c>
      <c r="L2638" s="50" t="str">
        <f>UPPER(TEXT(tbl_raw_data[[#This Row],[updated_date]],"MMMM"))</f>
        <v>AUGUST</v>
      </c>
      <c r="M2638" s="50" t="str">
        <f>"WEEK "&amp; IF(ROUNDUP(DAY(tbl_raw_data[[#This Row],[updated_date]])/7,0)=5,4,ROUNDUP(DAY(tbl_raw_data[[#This Row],[updated_date]])/7,0))</f>
        <v>WEEK 1</v>
      </c>
      <c r="N2638" s="50" t="str">
        <f>UPPER(VLOOKUP(tbl_raw_data[[#This Row],[Analyst]],Settiings!$A$2:$B$16,2,0))</f>
        <v>SAM</v>
      </c>
      <c r="O2638" s="50" t="str">
        <f>TRIM(UPPER(tbl_raw_data[[#This Row],[Outcome]]))</f>
        <v>APPROVE</v>
      </c>
      <c r="P2638" s="50" t="str">
        <f>TRIM(UPPER(tbl_raw_data[[#This Row],[Queue Name]]))</f>
        <v>CONSUMER EXISTING</v>
      </c>
      <c r="Q2638" s="50" t="str">
        <f>IF(tbl_raw_data[[#This Row],[Time taken in min]]&lt;=Settiings!$D$2,"SLA_MET","SLA_NOT_MET")</f>
        <v>SLA_MET</v>
      </c>
      <c r="R2638" s="94"/>
    </row>
    <row r="2639" spans="1:18" x14ac:dyDescent="0.3">
      <c r="A2639" s="23" t="s">
        <v>1146</v>
      </c>
      <c r="B2639" s="9">
        <v>45139.648495370369</v>
      </c>
      <c r="C2639" s="24">
        <v>45139.661469907405</v>
      </c>
      <c r="D2639" s="25" t="s">
        <v>17</v>
      </c>
      <c r="E2639" s="12" t="s">
        <v>19</v>
      </c>
      <c r="F2639" s="25" t="s">
        <v>76</v>
      </c>
      <c r="G2639" s="13"/>
      <c r="H2639" s="78"/>
      <c r="I2639" s="48">
        <f>tbl_raw_data[[#This Row],[Date Actioned]]-tbl_raw_data[[#This Row],[Date Tagged]]</f>
        <v>1.2974537035916001E-2</v>
      </c>
      <c r="J2639" s="46">
        <f>HOUR(tbl_raw_data[[#This Row],[Time_taken]])*60+MINUTE(tbl_raw_data[[#This Row],[Time_taken]])+SECOND(tbl_raw_data[[#This Row],[Time_taken]])/60</f>
        <v>18.683333333333334</v>
      </c>
      <c r="K2639" s="52">
        <f>DATE(YEAR(tbl_raw_data[[#This Row],[Date Actioned]]),MONTH(tbl_raw_data[[#This Row],[Date Actioned]]),DAY(tbl_raw_data[[#This Row],[Date Actioned]]))</f>
        <v>45139</v>
      </c>
      <c r="L2639" s="50" t="str">
        <f>UPPER(TEXT(tbl_raw_data[[#This Row],[updated_date]],"MMMM"))</f>
        <v>AUGUST</v>
      </c>
      <c r="M2639" s="50" t="str">
        <f>"WEEK "&amp; IF(ROUNDUP(DAY(tbl_raw_data[[#This Row],[updated_date]])/7,0)=5,4,ROUNDUP(DAY(tbl_raw_data[[#This Row],[updated_date]])/7,0))</f>
        <v>WEEK 1</v>
      </c>
      <c r="N2639" s="50" t="str">
        <f>UPPER(VLOOKUP(tbl_raw_data[[#This Row],[Analyst]],Settiings!$A$2:$B$16,2,0))</f>
        <v>ROHAN</v>
      </c>
      <c r="O2639" s="50" t="str">
        <f>TRIM(UPPER(tbl_raw_data[[#This Row],[Outcome]]))</f>
        <v>APPROVE</v>
      </c>
      <c r="P2639" s="50" t="str">
        <f>TRIM(UPPER(tbl_raw_data[[#This Row],[Queue Name]]))</f>
        <v>CONSUMER POST BUREAU</v>
      </c>
      <c r="Q2639" s="50" t="str">
        <f>IF(tbl_raw_data[[#This Row],[Time taken in min]]&lt;=Settiings!$D$2,"SLA_MET","SLA_NOT_MET")</f>
        <v>SLA_MET</v>
      </c>
      <c r="R2639" s="94"/>
    </row>
    <row r="2640" spans="1:18" x14ac:dyDescent="0.3">
      <c r="A2640" s="14" t="s">
        <v>1149</v>
      </c>
      <c r="B2640" s="15">
        <v>45139.653055555558</v>
      </c>
      <c r="C2640" s="21">
        <v>45139.660393518519</v>
      </c>
      <c r="D2640" s="18" t="s">
        <v>13</v>
      </c>
      <c r="E2640" s="18" t="s">
        <v>47</v>
      </c>
      <c r="F2640" s="18" t="s">
        <v>53</v>
      </c>
      <c r="G2640" s="18" t="s">
        <v>185</v>
      </c>
      <c r="H2640" s="80"/>
      <c r="I2640" s="48">
        <f>tbl_raw_data[[#This Row],[Date Actioned]]-tbl_raw_data[[#This Row],[Date Tagged]]</f>
        <v>7.3379629611736163E-3</v>
      </c>
      <c r="J2640" s="46">
        <f>HOUR(tbl_raw_data[[#This Row],[Time_taken]])*60+MINUTE(tbl_raw_data[[#This Row],[Time_taken]])+SECOND(tbl_raw_data[[#This Row],[Time_taken]])/60</f>
        <v>10.566666666666666</v>
      </c>
      <c r="K2640" s="52">
        <f>DATE(YEAR(tbl_raw_data[[#This Row],[Date Actioned]]),MONTH(tbl_raw_data[[#This Row],[Date Actioned]]),DAY(tbl_raw_data[[#This Row],[Date Actioned]]))</f>
        <v>45139</v>
      </c>
      <c r="L2640" s="50" t="str">
        <f>UPPER(TEXT(tbl_raw_data[[#This Row],[updated_date]],"MMMM"))</f>
        <v>AUGUST</v>
      </c>
      <c r="M2640" s="50" t="str">
        <f>"WEEK "&amp; IF(ROUNDUP(DAY(tbl_raw_data[[#This Row],[updated_date]])/7,0)=5,4,ROUNDUP(DAY(tbl_raw_data[[#This Row],[updated_date]])/7,0))</f>
        <v>WEEK 1</v>
      </c>
      <c r="N2640" s="50" t="str">
        <f>UPPER(VLOOKUP(tbl_raw_data[[#This Row],[Analyst]],Settiings!$A$2:$B$16,2,0))</f>
        <v>NAVED</v>
      </c>
      <c r="O2640" s="50" t="str">
        <f>TRIM(UPPER(tbl_raw_data[[#This Row],[Outcome]]))</f>
        <v>APPROVE</v>
      </c>
      <c r="P2640" s="50" t="str">
        <f>TRIM(UPPER(tbl_raw_data[[#This Row],[Queue Name]]))</f>
        <v>CONSUMER PRE BUREAU</v>
      </c>
      <c r="Q2640" s="50" t="str">
        <f>IF(tbl_raw_data[[#This Row],[Time taken in min]]&lt;=Settiings!$D$2,"SLA_MET","SLA_NOT_MET")</f>
        <v>SLA_MET</v>
      </c>
      <c r="R2640" s="94"/>
    </row>
    <row r="2641" spans="1:18" x14ac:dyDescent="0.3">
      <c r="A2641" s="14" t="s">
        <v>1151</v>
      </c>
      <c r="B2641" s="15">
        <v>45139.657025462962</v>
      </c>
      <c r="C2641" s="21">
        <v>45139.676076388889</v>
      </c>
      <c r="D2641" s="18" t="s">
        <v>27</v>
      </c>
      <c r="E2641" s="18" t="s">
        <v>9</v>
      </c>
      <c r="F2641" s="18" t="s">
        <v>50</v>
      </c>
      <c r="G2641" s="18" t="s">
        <v>835</v>
      </c>
      <c r="H2641" s="80"/>
      <c r="I2641" s="48">
        <f>tbl_raw_data[[#This Row],[Date Actioned]]-tbl_raw_data[[#This Row],[Date Tagged]]</f>
        <v>1.9050925926421769E-2</v>
      </c>
      <c r="J2641" s="46">
        <f>HOUR(tbl_raw_data[[#This Row],[Time_taken]])*60+MINUTE(tbl_raw_data[[#This Row],[Time_taken]])+SECOND(tbl_raw_data[[#This Row],[Time_taken]])/60</f>
        <v>27.433333333333334</v>
      </c>
      <c r="K2641" s="52">
        <f>DATE(YEAR(tbl_raw_data[[#This Row],[Date Actioned]]),MONTH(tbl_raw_data[[#This Row],[Date Actioned]]),DAY(tbl_raw_data[[#This Row],[Date Actioned]]))</f>
        <v>45139</v>
      </c>
      <c r="L2641" s="50" t="str">
        <f>UPPER(TEXT(tbl_raw_data[[#This Row],[updated_date]],"MMMM"))</f>
        <v>AUGUST</v>
      </c>
      <c r="M2641" s="50" t="str">
        <f>"WEEK "&amp; IF(ROUNDUP(DAY(tbl_raw_data[[#This Row],[updated_date]])/7,0)=5,4,ROUNDUP(DAY(tbl_raw_data[[#This Row],[updated_date]])/7,0))</f>
        <v>WEEK 1</v>
      </c>
      <c r="N2641" s="50" t="str">
        <f>UPPER(VLOOKUP(tbl_raw_data[[#This Row],[Analyst]],Settiings!$A$2:$B$16,2,0))</f>
        <v>SHAHID</v>
      </c>
      <c r="O2641" s="50" t="str">
        <f>TRIM(UPPER(tbl_raw_data[[#This Row],[Outcome]]))</f>
        <v>DECLINE</v>
      </c>
      <c r="P2641" s="50" t="str">
        <f>TRIM(UPPER(tbl_raw_data[[#This Row],[Queue Name]]))</f>
        <v>CONSUMER EXISTING</v>
      </c>
      <c r="Q2641" s="50" t="str">
        <f>IF(tbl_raw_data[[#This Row],[Time taken in min]]&lt;=Settiings!$D$2,"SLA_MET","SLA_NOT_MET")</f>
        <v>SLA_NOT_MET</v>
      </c>
      <c r="R2641" s="94"/>
    </row>
    <row r="2642" spans="1:18" x14ac:dyDescent="0.3">
      <c r="A2642" s="20" t="s">
        <v>1152</v>
      </c>
      <c r="B2642" s="9">
        <v>45139.65997685185</v>
      </c>
      <c r="C2642" s="24">
        <v>45139.671481481484</v>
      </c>
      <c r="D2642" s="25" t="s">
        <v>17</v>
      </c>
      <c r="E2642" s="12" t="s">
        <v>9</v>
      </c>
      <c r="F2642" s="25" t="s">
        <v>65</v>
      </c>
      <c r="G2642" s="13"/>
      <c r="H2642" s="78"/>
      <c r="I2642" s="48">
        <f>tbl_raw_data[[#This Row],[Date Actioned]]-tbl_raw_data[[#This Row],[Date Tagged]]</f>
        <v>1.1504629634146113E-2</v>
      </c>
      <c r="J2642" s="46">
        <f>HOUR(tbl_raw_data[[#This Row],[Time_taken]])*60+MINUTE(tbl_raw_data[[#This Row],[Time_taken]])+SECOND(tbl_raw_data[[#This Row],[Time_taken]])/60</f>
        <v>16.566666666666666</v>
      </c>
      <c r="K2642" s="52">
        <f>DATE(YEAR(tbl_raw_data[[#This Row],[Date Actioned]]),MONTH(tbl_raw_data[[#This Row],[Date Actioned]]),DAY(tbl_raw_data[[#This Row],[Date Actioned]]))</f>
        <v>45139</v>
      </c>
      <c r="L2642" s="50" t="str">
        <f>UPPER(TEXT(tbl_raw_data[[#This Row],[updated_date]],"MMMM"))</f>
        <v>AUGUST</v>
      </c>
      <c r="M2642" s="50" t="str">
        <f>"WEEK "&amp; IF(ROUNDUP(DAY(tbl_raw_data[[#This Row],[updated_date]])/7,0)=5,4,ROUNDUP(DAY(tbl_raw_data[[#This Row],[updated_date]])/7,0))</f>
        <v>WEEK 1</v>
      </c>
      <c r="N2642" s="50" t="str">
        <f>UPPER(VLOOKUP(tbl_raw_data[[#This Row],[Analyst]],Settiings!$A$2:$B$16,2,0))</f>
        <v>SAM</v>
      </c>
      <c r="O2642" s="50" t="str">
        <f>TRIM(UPPER(tbl_raw_data[[#This Row],[Outcome]]))</f>
        <v>APPROVE</v>
      </c>
      <c r="P2642" s="50" t="str">
        <f>TRIM(UPPER(tbl_raw_data[[#This Row],[Queue Name]]))</f>
        <v>CONSUMER EXISTING</v>
      </c>
      <c r="Q2642" s="50" t="str">
        <f>IF(tbl_raw_data[[#This Row],[Time taken in min]]&lt;=Settiings!$D$2,"SLA_MET","SLA_NOT_MET")</f>
        <v>SLA_MET</v>
      </c>
      <c r="R2642" s="94"/>
    </row>
    <row r="2643" spans="1:18" x14ac:dyDescent="0.3">
      <c r="A2643" s="20" t="s">
        <v>1153</v>
      </c>
      <c r="B2643" s="9">
        <v>45139.661643518521</v>
      </c>
      <c r="C2643" s="24">
        <v>45139.673564814817</v>
      </c>
      <c r="D2643" s="25" t="s">
        <v>37</v>
      </c>
      <c r="E2643" s="12" t="s">
        <v>19</v>
      </c>
      <c r="F2643" s="25" t="s">
        <v>50</v>
      </c>
      <c r="G2643" s="13"/>
      <c r="H2643" s="78"/>
      <c r="I2643" s="48">
        <f>tbl_raw_data[[#This Row],[Date Actioned]]-tbl_raw_data[[#This Row],[Date Tagged]]</f>
        <v>1.1921296296350192E-2</v>
      </c>
      <c r="J2643" s="46">
        <f>HOUR(tbl_raw_data[[#This Row],[Time_taken]])*60+MINUTE(tbl_raw_data[[#This Row],[Time_taken]])+SECOND(tbl_raw_data[[#This Row],[Time_taken]])/60</f>
        <v>17.166666666666668</v>
      </c>
      <c r="K2643" s="52">
        <f>DATE(YEAR(tbl_raw_data[[#This Row],[Date Actioned]]),MONTH(tbl_raw_data[[#This Row],[Date Actioned]]),DAY(tbl_raw_data[[#This Row],[Date Actioned]]))</f>
        <v>45139</v>
      </c>
      <c r="L2643" s="50" t="str">
        <f>UPPER(TEXT(tbl_raw_data[[#This Row],[updated_date]],"MMMM"))</f>
        <v>AUGUST</v>
      </c>
      <c r="M2643" s="50" t="str">
        <f>"WEEK "&amp; IF(ROUNDUP(DAY(tbl_raw_data[[#This Row],[updated_date]])/7,0)=5,4,ROUNDUP(DAY(tbl_raw_data[[#This Row],[updated_date]])/7,0))</f>
        <v>WEEK 1</v>
      </c>
      <c r="N2643" s="50" t="str">
        <f>UPPER(VLOOKUP(tbl_raw_data[[#This Row],[Analyst]],Settiings!$A$2:$B$16,2,0))</f>
        <v>SHAHID</v>
      </c>
      <c r="O2643" s="50" t="str">
        <f>TRIM(UPPER(tbl_raw_data[[#This Row],[Outcome]]))</f>
        <v>DECLINE</v>
      </c>
      <c r="P2643" s="50" t="str">
        <f>TRIM(UPPER(tbl_raw_data[[#This Row],[Queue Name]]))</f>
        <v>CONSUMER POST BUREAU</v>
      </c>
      <c r="Q2643" s="50" t="str">
        <f>IF(tbl_raw_data[[#This Row],[Time taken in min]]&lt;=Settiings!$D$2,"SLA_MET","SLA_NOT_MET")</f>
        <v>SLA_MET</v>
      </c>
      <c r="R2643" s="94"/>
    </row>
    <row r="2644" spans="1:18" x14ac:dyDescent="0.3">
      <c r="A2644" s="23" t="s">
        <v>1154</v>
      </c>
      <c r="B2644" s="15">
        <v>45139.662361111114</v>
      </c>
      <c r="C2644" s="16">
        <v>45139.671817129631</v>
      </c>
      <c r="D2644" s="17" t="s">
        <v>37</v>
      </c>
      <c r="E2644" s="18" t="s">
        <v>9</v>
      </c>
      <c r="F2644" s="17" t="s">
        <v>43</v>
      </c>
      <c r="G2644" s="19"/>
      <c r="H2644" s="79"/>
      <c r="I2644" s="48">
        <f>tbl_raw_data[[#This Row],[Date Actioned]]-tbl_raw_data[[#This Row],[Date Tagged]]</f>
        <v>9.4560185170848854E-3</v>
      </c>
      <c r="J2644" s="46">
        <f>HOUR(tbl_raw_data[[#This Row],[Time_taken]])*60+MINUTE(tbl_raw_data[[#This Row],[Time_taken]])+SECOND(tbl_raw_data[[#This Row],[Time_taken]])/60</f>
        <v>13.616666666666667</v>
      </c>
      <c r="K2644" s="52">
        <f>DATE(YEAR(tbl_raw_data[[#This Row],[Date Actioned]]),MONTH(tbl_raw_data[[#This Row],[Date Actioned]]),DAY(tbl_raw_data[[#This Row],[Date Actioned]]))</f>
        <v>45139</v>
      </c>
      <c r="L2644" s="50" t="str">
        <f>UPPER(TEXT(tbl_raw_data[[#This Row],[updated_date]],"MMMM"))</f>
        <v>AUGUST</v>
      </c>
      <c r="M2644" s="50" t="str">
        <f>"WEEK "&amp; IF(ROUNDUP(DAY(tbl_raw_data[[#This Row],[updated_date]])/7,0)=5,4,ROUNDUP(DAY(tbl_raw_data[[#This Row],[updated_date]])/7,0))</f>
        <v>WEEK 1</v>
      </c>
      <c r="N2644" s="50" t="str">
        <f>UPPER(VLOOKUP(tbl_raw_data[[#This Row],[Analyst]],Settiings!$A$2:$B$16,2,0))</f>
        <v>MERCEDES</v>
      </c>
      <c r="O2644" s="50" t="str">
        <f>TRIM(UPPER(tbl_raw_data[[#This Row],[Outcome]]))</f>
        <v>DECLINE</v>
      </c>
      <c r="P2644" s="50" t="str">
        <f>TRIM(UPPER(tbl_raw_data[[#This Row],[Queue Name]]))</f>
        <v>CONSUMER EXISTING</v>
      </c>
      <c r="Q2644" s="50" t="str">
        <f>IF(tbl_raw_data[[#This Row],[Time taken in min]]&lt;=Settiings!$D$2,"SLA_MET","SLA_NOT_MET")</f>
        <v>SLA_MET</v>
      </c>
      <c r="R2644" s="94"/>
    </row>
    <row r="2645" spans="1:18" x14ac:dyDescent="0.3">
      <c r="A2645" s="23" t="s">
        <v>1155</v>
      </c>
      <c r="B2645" s="15">
        <v>45139.664236111108</v>
      </c>
      <c r="C2645" s="21">
        <v>45139.668761574074</v>
      </c>
      <c r="D2645" s="18" t="s">
        <v>13</v>
      </c>
      <c r="E2645" s="18" t="s">
        <v>19</v>
      </c>
      <c r="F2645" s="18" t="s">
        <v>70</v>
      </c>
      <c r="G2645" s="18" t="s">
        <v>17</v>
      </c>
      <c r="H2645" s="80"/>
      <c r="I2645" s="48">
        <f>tbl_raw_data[[#This Row],[Date Actioned]]-tbl_raw_data[[#This Row],[Date Tagged]]</f>
        <v>4.5254629658302292E-3</v>
      </c>
      <c r="J2645" s="46">
        <f>HOUR(tbl_raw_data[[#This Row],[Time_taken]])*60+MINUTE(tbl_raw_data[[#This Row],[Time_taken]])+SECOND(tbl_raw_data[[#This Row],[Time_taken]])/60</f>
        <v>6.5166666666666666</v>
      </c>
      <c r="K2645" s="52">
        <f>DATE(YEAR(tbl_raw_data[[#This Row],[Date Actioned]]),MONTH(tbl_raw_data[[#This Row],[Date Actioned]]),DAY(tbl_raw_data[[#This Row],[Date Actioned]]))</f>
        <v>45139</v>
      </c>
      <c r="L2645" s="50" t="str">
        <f>UPPER(TEXT(tbl_raw_data[[#This Row],[updated_date]],"MMMM"))</f>
        <v>AUGUST</v>
      </c>
      <c r="M2645" s="50" t="str">
        <f>"WEEK "&amp; IF(ROUNDUP(DAY(tbl_raw_data[[#This Row],[updated_date]])/7,0)=5,4,ROUNDUP(DAY(tbl_raw_data[[#This Row],[updated_date]])/7,0))</f>
        <v>WEEK 1</v>
      </c>
      <c r="N2645" s="50" t="str">
        <f>UPPER(VLOOKUP(tbl_raw_data[[#This Row],[Analyst]],Settiings!$A$2:$B$16,2,0))</f>
        <v>ASIF</v>
      </c>
      <c r="O2645" s="50" t="str">
        <f>TRIM(UPPER(tbl_raw_data[[#This Row],[Outcome]]))</f>
        <v>APPROVE</v>
      </c>
      <c r="P2645" s="50" t="str">
        <f>TRIM(UPPER(tbl_raw_data[[#This Row],[Queue Name]]))</f>
        <v>CONSUMER POST BUREAU</v>
      </c>
      <c r="Q2645" s="50" t="str">
        <f>IF(tbl_raw_data[[#This Row],[Time taken in min]]&lt;=Settiings!$D$2,"SLA_MET","SLA_NOT_MET")</f>
        <v>SLA_MET</v>
      </c>
      <c r="R2645" s="94"/>
    </row>
    <row r="2646" spans="1:18" x14ac:dyDescent="0.3">
      <c r="A2646" s="14" t="s">
        <v>1156</v>
      </c>
      <c r="B2646" s="9">
        <v>45139.669895833336</v>
      </c>
      <c r="C2646" s="22">
        <v>45139.677094907405</v>
      </c>
      <c r="D2646" s="12" t="s">
        <v>13</v>
      </c>
      <c r="E2646" s="12" t="s">
        <v>9</v>
      </c>
      <c r="F2646" s="12" t="s">
        <v>43</v>
      </c>
      <c r="G2646" s="12" t="s">
        <v>17</v>
      </c>
      <c r="H2646" s="81"/>
      <c r="I2646" s="48">
        <f>tbl_raw_data[[#This Row],[Date Actioned]]-tbl_raw_data[[#This Row],[Date Tagged]]</f>
        <v>7.1990740689216182E-3</v>
      </c>
      <c r="J2646" s="46">
        <f>HOUR(tbl_raw_data[[#This Row],[Time_taken]])*60+MINUTE(tbl_raw_data[[#This Row],[Time_taken]])+SECOND(tbl_raw_data[[#This Row],[Time_taken]])/60</f>
        <v>10.366666666666667</v>
      </c>
      <c r="K2646" s="52">
        <f>DATE(YEAR(tbl_raw_data[[#This Row],[Date Actioned]]),MONTH(tbl_raw_data[[#This Row],[Date Actioned]]),DAY(tbl_raw_data[[#This Row],[Date Actioned]]))</f>
        <v>45139</v>
      </c>
      <c r="L2646" s="50" t="str">
        <f>UPPER(TEXT(tbl_raw_data[[#This Row],[updated_date]],"MMMM"))</f>
        <v>AUGUST</v>
      </c>
      <c r="M2646" s="50" t="str">
        <f>"WEEK "&amp; IF(ROUNDUP(DAY(tbl_raw_data[[#This Row],[updated_date]])/7,0)=5,4,ROUNDUP(DAY(tbl_raw_data[[#This Row],[updated_date]])/7,0))</f>
        <v>WEEK 1</v>
      </c>
      <c r="N2646" s="50" t="str">
        <f>UPPER(VLOOKUP(tbl_raw_data[[#This Row],[Analyst]],Settiings!$A$2:$B$16,2,0))</f>
        <v>MERCEDES</v>
      </c>
      <c r="O2646" s="50" t="str">
        <f>TRIM(UPPER(tbl_raw_data[[#This Row],[Outcome]]))</f>
        <v>APPROVE</v>
      </c>
      <c r="P2646" s="50" t="str">
        <f>TRIM(UPPER(tbl_raw_data[[#This Row],[Queue Name]]))</f>
        <v>CONSUMER EXISTING</v>
      </c>
      <c r="Q2646" s="50" t="str">
        <f>IF(tbl_raw_data[[#This Row],[Time taken in min]]&lt;=Settiings!$D$2,"SLA_MET","SLA_NOT_MET")</f>
        <v>SLA_MET</v>
      </c>
      <c r="R2646" s="94"/>
    </row>
    <row r="2647" spans="1:18" x14ac:dyDescent="0.3">
      <c r="A2647" s="20" t="s">
        <v>1157</v>
      </c>
      <c r="B2647" s="15">
        <v>45139.669930555552</v>
      </c>
      <c r="C2647" s="21">
        <v>45139.673900462964</v>
      </c>
      <c r="D2647" s="18" t="s">
        <v>13</v>
      </c>
      <c r="E2647" s="18" t="s">
        <v>9</v>
      </c>
      <c r="F2647" s="18" t="s">
        <v>53</v>
      </c>
      <c r="G2647" s="18" t="s">
        <v>17</v>
      </c>
      <c r="H2647" s="80"/>
      <c r="I2647" s="48">
        <f>tbl_raw_data[[#This Row],[Date Actioned]]-tbl_raw_data[[#This Row],[Date Tagged]]</f>
        <v>3.9699074113741517E-3</v>
      </c>
      <c r="J2647" s="46">
        <f>HOUR(tbl_raw_data[[#This Row],[Time_taken]])*60+MINUTE(tbl_raw_data[[#This Row],[Time_taken]])+SECOND(tbl_raw_data[[#This Row],[Time_taken]])/60</f>
        <v>5.7166666666666668</v>
      </c>
      <c r="K2647" s="52">
        <f>DATE(YEAR(tbl_raw_data[[#This Row],[Date Actioned]]),MONTH(tbl_raw_data[[#This Row],[Date Actioned]]),DAY(tbl_raw_data[[#This Row],[Date Actioned]]))</f>
        <v>45139</v>
      </c>
      <c r="L2647" s="50" t="str">
        <f>UPPER(TEXT(tbl_raw_data[[#This Row],[updated_date]],"MMMM"))</f>
        <v>AUGUST</v>
      </c>
      <c r="M2647" s="50" t="str">
        <f>"WEEK "&amp; IF(ROUNDUP(DAY(tbl_raw_data[[#This Row],[updated_date]])/7,0)=5,4,ROUNDUP(DAY(tbl_raw_data[[#This Row],[updated_date]])/7,0))</f>
        <v>WEEK 1</v>
      </c>
      <c r="N2647" s="50" t="str">
        <f>UPPER(VLOOKUP(tbl_raw_data[[#This Row],[Analyst]],Settiings!$A$2:$B$16,2,0))</f>
        <v>NAVED</v>
      </c>
      <c r="O2647" s="50" t="str">
        <f>TRIM(UPPER(tbl_raw_data[[#This Row],[Outcome]]))</f>
        <v>APPROVE</v>
      </c>
      <c r="P2647" s="50" t="str">
        <f>TRIM(UPPER(tbl_raw_data[[#This Row],[Queue Name]]))</f>
        <v>CONSUMER EXISTING</v>
      </c>
      <c r="Q2647" s="50" t="str">
        <f>IF(tbl_raw_data[[#This Row],[Time taken in min]]&lt;=Settiings!$D$2,"SLA_MET","SLA_NOT_MET")</f>
        <v>SLA_MET</v>
      </c>
      <c r="R2647" s="94"/>
    </row>
    <row r="2648" spans="1:18" x14ac:dyDescent="0.3">
      <c r="A2648" s="23" t="s">
        <v>1158</v>
      </c>
      <c r="B2648" s="9">
        <v>45139.671550925923</v>
      </c>
      <c r="C2648" s="22">
        <v>45139.677870370368</v>
      </c>
      <c r="D2648" s="12" t="s">
        <v>13</v>
      </c>
      <c r="E2648" s="12" t="s">
        <v>9</v>
      </c>
      <c r="F2648" s="12" t="s">
        <v>53</v>
      </c>
      <c r="G2648" s="12" t="s">
        <v>17</v>
      </c>
      <c r="H2648" s="81"/>
      <c r="I2648" s="48">
        <f>tbl_raw_data[[#This Row],[Date Actioned]]-tbl_raw_data[[#This Row],[Date Tagged]]</f>
        <v>6.3194444446708076E-3</v>
      </c>
      <c r="J2648" s="46">
        <f>HOUR(tbl_raw_data[[#This Row],[Time_taken]])*60+MINUTE(tbl_raw_data[[#This Row],[Time_taken]])+SECOND(tbl_raw_data[[#This Row],[Time_taken]])/60</f>
        <v>9.1</v>
      </c>
      <c r="K2648" s="52">
        <f>DATE(YEAR(tbl_raw_data[[#This Row],[Date Actioned]]),MONTH(tbl_raw_data[[#This Row],[Date Actioned]]),DAY(tbl_raw_data[[#This Row],[Date Actioned]]))</f>
        <v>45139</v>
      </c>
      <c r="L2648" s="50" t="str">
        <f>UPPER(TEXT(tbl_raw_data[[#This Row],[updated_date]],"MMMM"))</f>
        <v>AUGUST</v>
      </c>
      <c r="M2648" s="50" t="str">
        <f>"WEEK "&amp; IF(ROUNDUP(DAY(tbl_raw_data[[#This Row],[updated_date]])/7,0)=5,4,ROUNDUP(DAY(tbl_raw_data[[#This Row],[updated_date]])/7,0))</f>
        <v>WEEK 1</v>
      </c>
      <c r="N2648" s="50" t="str">
        <f>UPPER(VLOOKUP(tbl_raw_data[[#This Row],[Analyst]],Settiings!$A$2:$B$16,2,0))</f>
        <v>NAVED</v>
      </c>
      <c r="O2648" s="50" t="str">
        <f>TRIM(UPPER(tbl_raw_data[[#This Row],[Outcome]]))</f>
        <v>APPROVE</v>
      </c>
      <c r="P2648" s="50" t="str">
        <f>TRIM(UPPER(tbl_raw_data[[#This Row],[Queue Name]]))</f>
        <v>CONSUMER EXISTING</v>
      </c>
      <c r="Q2648" s="50" t="str">
        <f>IF(tbl_raw_data[[#This Row],[Time taken in min]]&lt;=Settiings!$D$2,"SLA_MET","SLA_NOT_MET")</f>
        <v>SLA_MET</v>
      </c>
      <c r="R2648" s="94"/>
    </row>
    <row r="2649" spans="1:18" x14ac:dyDescent="0.3">
      <c r="A2649" s="14" t="s">
        <v>1160</v>
      </c>
      <c r="B2649" s="15">
        <v>45139.675740740742</v>
      </c>
      <c r="C2649" s="21">
        <v>45139.690254629626</v>
      </c>
      <c r="D2649" s="18" t="s">
        <v>13</v>
      </c>
      <c r="E2649" s="18" t="s">
        <v>47</v>
      </c>
      <c r="F2649" s="18" t="s">
        <v>10</v>
      </c>
      <c r="G2649" s="18" t="s">
        <v>17</v>
      </c>
      <c r="H2649" s="80"/>
      <c r="I2649" s="48">
        <f>tbl_raw_data[[#This Row],[Date Actioned]]-tbl_raw_data[[#This Row],[Date Tagged]]</f>
        <v>1.4513888883811887E-2</v>
      </c>
      <c r="J2649" s="46">
        <f>HOUR(tbl_raw_data[[#This Row],[Time_taken]])*60+MINUTE(tbl_raw_data[[#This Row],[Time_taken]])+SECOND(tbl_raw_data[[#This Row],[Time_taken]])/60</f>
        <v>20.9</v>
      </c>
      <c r="K2649" s="52">
        <f>DATE(YEAR(tbl_raw_data[[#This Row],[Date Actioned]]),MONTH(tbl_raw_data[[#This Row],[Date Actioned]]),DAY(tbl_raw_data[[#This Row],[Date Actioned]]))</f>
        <v>45139</v>
      </c>
      <c r="L2649" s="50" t="str">
        <f>UPPER(TEXT(tbl_raw_data[[#This Row],[updated_date]],"MMMM"))</f>
        <v>AUGUST</v>
      </c>
      <c r="M2649" s="50" t="str">
        <f>"WEEK "&amp; IF(ROUNDUP(DAY(tbl_raw_data[[#This Row],[updated_date]])/7,0)=5,4,ROUNDUP(DAY(tbl_raw_data[[#This Row],[updated_date]])/7,0))</f>
        <v>WEEK 1</v>
      </c>
      <c r="N2649" s="50" t="str">
        <f>UPPER(VLOOKUP(tbl_raw_data[[#This Row],[Analyst]],Settiings!$A$2:$B$16,2,0))</f>
        <v>NITESH</v>
      </c>
      <c r="O2649" s="50" t="str">
        <f>TRIM(UPPER(tbl_raw_data[[#This Row],[Outcome]]))</f>
        <v>APPROVE</v>
      </c>
      <c r="P2649" s="50" t="str">
        <f>TRIM(UPPER(tbl_raw_data[[#This Row],[Queue Name]]))</f>
        <v>CONSUMER PRE BUREAU</v>
      </c>
      <c r="Q2649" s="50" t="str">
        <f>IF(tbl_raw_data[[#This Row],[Time taken in min]]&lt;=Settiings!$D$2,"SLA_MET","SLA_NOT_MET")</f>
        <v>SLA_NOT_MET</v>
      </c>
      <c r="R2649" s="94"/>
    </row>
    <row r="2650" spans="1:18" x14ac:dyDescent="0.3">
      <c r="A2650" s="20" t="s">
        <v>1161</v>
      </c>
      <c r="B2650" s="9">
        <v>45139.677743055552</v>
      </c>
      <c r="C2650" s="22">
        <v>45139.682372685187</v>
      </c>
      <c r="D2650" s="12" t="s">
        <v>13</v>
      </c>
      <c r="E2650" s="12" t="s">
        <v>47</v>
      </c>
      <c r="F2650" s="12" t="s">
        <v>53</v>
      </c>
      <c r="G2650" s="12" t="s">
        <v>41</v>
      </c>
      <c r="H2650" s="81"/>
      <c r="I2650" s="48">
        <f>tbl_raw_data[[#This Row],[Date Actioned]]-tbl_raw_data[[#This Row],[Date Tagged]]</f>
        <v>4.6296296350192279E-3</v>
      </c>
      <c r="J2650" s="46">
        <f>HOUR(tbl_raw_data[[#This Row],[Time_taken]])*60+MINUTE(tbl_raw_data[[#This Row],[Time_taken]])+SECOND(tbl_raw_data[[#This Row],[Time_taken]])/60</f>
        <v>6.666666666666667</v>
      </c>
      <c r="K2650" s="52">
        <f>DATE(YEAR(tbl_raw_data[[#This Row],[Date Actioned]]),MONTH(tbl_raw_data[[#This Row],[Date Actioned]]),DAY(tbl_raw_data[[#This Row],[Date Actioned]]))</f>
        <v>45139</v>
      </c>
      <c r="L2650" s="50" t="str">
        <f>UPPER(TEXT(tbl_raw_data[[#This Row],[updated_date]],"MMMM"))</f>
        <v>AUGUST</v>
      </c>
      <c r="M2650" s="50" t="str">
        <f>"WEEK "&amp; IF(ROUNDUP(DAY(tbl_raw_data[[#This Row],[updated_date]])/7,0)=5,4,ROUNDUP(DAY(tbl_raw_data[[#This Row],[updated_date]])/7,0))</f>
        <v>WEEK 1</v>
      </c>
      <c r="N2650" s="50" t="str">
        <f>UPPER(VLOOKUP(tbl_raw_data[[#This Row],[Analyst]],Settiings!$A$2:$B$16,2,0))</f>
        <v>NAVED</v>
      </c>
      <c r="O2650" s="50" t="str">
        <f>TRIM(UPPER(tbl_raw_data[[#This Row],[Outcome]]))</f>
        <v>APPROVE</v>
      </c>
      <c r="P2650" s="50" t="str">
        <f>TRIM(UPPER(tbl_raw_data[[#This Row],[Queue Name]]))</f>
        <v>CONSUMER PRE BUREAU</v>
      </c>
      <c r="Q2650" s="50" t="str">
        <f>IF(tbl_raw_data[[#This Row],[Time taken in min]]&lt;=Settiings!$D$2,"SLA_MET","SLA_NOT_MET")</f>
        <v>SLA_MET</v>
      </c>
      <c r="R2650" s="94"/>
    </row>
    <row r="2651" spans="1:18" x14ac:dyDescent="0.3">
      <c r="A2651" s="23" t="s">
        <v>1162</v>
      </c>
      <c r="B2651" s="15">
        <v>45139.680462962962</v>
      </c>
      <c r="C2651" s="21">
        <v>45139.689467592594</v>
      </c>
      <c r="D2651" s="18" t="s">
        <v>13</v>
      </c>
      <c r="E2651" s="18" t="s">
        <v>19</v>
      </c>
      <c r="F2651" s="18" t="s">
        <v>43</v>
      </c>
      <c r="G2651" s="18" t="s">
        <v>17</v>
      </c>
      <c r="H2651" s="80"/>
      <c r="I2651" s="48">
        <f>tbl_raw_data[[#This Row],[Date Actioned]]-tbl_raw_data[[#This Row],[Date Tagged]]</f>
        <v>9.0046296318178065E-3</v>
      </c>
      <c r="J2651" s="46">
        <f>HOUR(tbl_raw_data[[#This Row],[Time_taken]])*60+MINUTE(tbl_raw_data[[#This Row],[Time_taken]])+SECOND(tbl_raw_data[[#This Row],[Time_taken]])/60</f>
        <v>12.966666666666667</v>
      </c>
      <c r="K2651" s="52">
        <f>DATE(YEAR(tbl_raw_data[[#This Row],[Date Actioned]]),MONTH(tbl_raw_data[[#This Row],[Date Actioned]]),DAY(tbl_raw_data[[#This Row],[Date Actioned]]))</f>
        <v>45139</v>
      </c>
      <c r="L2651" s="50" t="str">
        <f>UPPER(TEXT(tbl_raw_data[[#This Row],[updated_date]],"MMMM"))</f>
        <v>AUGUST</v>
      </c>
      <c r="M2651" s="50" t="str">
        <f>"WEEK "&amp; IF(ROUNDUP(DAY(tbl_raw_data[[#This Row],[updated_date]])/7,0)=5,4,ROUNDUP(DAY(tbl_raw_data[[#This Row],[updated_date]])/7,0))</f>
        <v>WEEK 1</v>
      </c>
      <c r="N2651" s="50" t="str">
        <f>UPPER(VLOOKUP(tbl_raw_data[[#This Row],[Analyst]],Settiings!$A$2:$B$16,2,0))</f>
        <v>MERCEDES</v>
      </c>
      <c r="O2651" s="50" t="str">
        <f>TRIM(UPPER(tbl_raw_data[[#This Row],[Outcome]]))</f>
        <v>APPROVE</v>
      </c>
      <c r="P2651" s="50" t="str">
        <f>TRIM(UPPER(tbl_raw_data[[#This Row],[Queue Name]]))</f>
        <v>CONSUMER POST BUREAU</v>
      </c>
      <c r="Q2651" s="50" t="str">
        <f>IF(tbl_raw_data[[#This Row],[Time taken in min]]&lt;=Settiings!$D$2,"SLA_MET","SLA_NOT_MET")</f>
        <v>SLA_MET</v>
      </c>
      <c r="R2651" s="94"/>
    </row>
    <row r="2652" spans="1:18" x14ac:dyDescent="0.3">
      <c r="A2652" s="14" t="s">
        <v>1163</v>
      </c>
      <c r="B2652" s="9">
        <v>45139.681620370371</v>
      </c>
      <c r="C2652" s="22">
        <v>45139.686296296299</v>
      </c>
      <c r="D2652" s="12" t="s">
        <v>13</v>
      </c>
      <c r="E2652" s="12" t="s">
        <v>47</v>
      </c>
      <c r="F2652" s="12" t="s">
        <v>70</v>
      </c>
      <c r="G2652" s="12" t="s">
        <v>17</v>
      </c>
      <c r="H2652" s="81"/>
      <c r="I2652" s="48">
        <f>tbl_raw_data[[#This Row],[Date Actioned]]-tbl_raw_data[[#This Row],[Date Tagged]]</f>
        <v>4.6759259275859222E-3</v>
      </c>
      <c r="J2652" s="46">
        <f>HOUR(tbl_raw_data[[#This Row],[Time_taken]])*60+MINUTE(tbl_raw_data[[#This Row],[Time_taken]])+SECOND(tbl_raw_data[[#This Row],[Time_taken]])/60</f>
        <v>6.7333333333333334</v>
      </c>
      <c r="K2652" s="52">
        <f>DATE(YEAR(tbl_raw_data[[#This Row],[Date Actioned]]),MONTH(tbl_raw_data[[#This Row],[Date Actioned]]),DAY(tbl_raw_data[[#This Row],[Date Actioned]]))</f>
        <v>45139</v>
      </c>
      <c r="L2652" s="50" t="str">
        <f>UPPER(TEXT(tbl_raw_data[[#This Row],[updated_date]],"MMMM"))</f>
        <v>AUGUST</v>
      </c>
      <c r="M2652" s="50" t="str">
        <f>"WEEK "&amp; IF(ROUNDUP(DAY(tbl_raw_data[[#This Row],[updated_date]])/7,0)=5,4,ROUNDUP(DAY(tbl_raw_data[[#This Row],[updated_date]])/7,0))</f>
        <v>WEEK 1</v>
      </c>
      <c r="N2652" s="50" t="str">
        <f>UPPER(VLOOKUP(tbl_raw_data[[#This Row],[Analyst]],Settiings!$A$2:$B$16,2,0))</f>
        <v>ASIF</v>
      </c>
      <c r="O2652" s="50" t="str">
        <f>TRIM(UPPER(tbl_raw_data[[#This Row],[Outcome]]))</f>
        <v>APPROVE</v>
      </c>
      <c r="P2652" s="50" t="str">
        <f>TRIM(UPPER(tbl_raw_data[[#This Row],[Queue Name]]))</f>
        <v>CONSUMER PRE BUREAU</v>
      </c>
      <c r="Q2652" s="50" t="str">
        <f>IF(tbl_raw_data[[#This Row],[Time taken in min]]&lt;=Settiings!$D$2,"SLA_MET","SLA_NOT_MET")</f>
        <v>SLA_MET</v>
      </c>
      <c r="R2652" s="94"/>
    </row>
    <row r="2653" spans="1:18" x14ac:dyDescent="0.3">
      <c r="A2653" s="20" t="s">
        <v>1164</v>
      </c>
      <c r="B2653" s="15">
        <v>45139.681620370371</v>
      </c>
      <c r="C2653" s="21">
        <v>45139.687418981484</v>
      </c>
      <c r="D2653" s="18" t="s">
        <v>13</v>
      </c>
      <c r="E2653" s="18" t="s">
        <v>19</v>
      </c>
      <c r="F2653" s="18" t="s">
        <v>50</v>
      </c>
      <c r="G2653" s="18" t="s">
        <v>17</v>
      </c>
      <c r="H2653" s="80"/>
      <c r="I2653" s="48">
        <f>tbl_raw_data[[#This Row],[Date Actioned]]-tbl_raw_data[[#This Row],[Date Tagged]]</f>
        <v>5.7986111132777296E-3</v>
      </c>
      <c r="J2653" s="46">
        <f>HOUR(tbl_raw_data[[#This Row],[Time_taken]])*60+MINUTE(tbl_raw_data[[#This Row],[Time_taken]])+SECOND(tbl_raw_data[[#This Row],[Time_taken]])/60</f>
        <v>8.35</v>
      </c>
      <c r="K2653" s="52">
        <f>DATE(YEAR(tbl_raw_data[[#This Row],[Date Actioned]]),MONTH(tbl_raw_data[[#This Row],[Date Actioned]]),DAY(tbl_raw_data[[#This Row],[Date Actioned]]))</f>
        <v>45139</v>
      </c>
      <c r="L2653" s="50" t="str">
        <f>UPPER(TEXT(tbl_raw_data[[#This Row],[updated_date]],"MMMM"))</f>
        <v>AUGUST</v>
      </c>
      <c r="M2653" s="50" t="str">
        <f>"WEEK "&amp; IF(ROUNDUP(DAY(tbl_raw_data[[#This Row],[updated_date]])/7,0)=5,4,ROUNDUP(DAY(tbl_raw_data[[#This Row],[updated_date]])/7,0))</f>
        <v>WEEK 1</v>
      </c>
      <c r="N2653" s="50" t="str">
        <f>UPPER(VLOOKUP(tbl_raw_data[[#This Row],[Analyst]],Settiings!$A$2:$B$16,2,0))</f>
        <v>SHAHID</v>
      </c>
      <c r="O2653" s="50" t="str">
        <f>TRIM(UPPER(tbl_raw_data[[#This Row],[Outcome]]))</f>
        <v>APPROVE</v>
      </c>
      <c r="P2653" s="50" t="str">
        <f>TRIM(UPPER(tbl_raw_data[[#This Row],[Queue Name]]))</f>
        <v>CONSUMER POST BUREAU</v>
      </c>
      <c r="Q2653" s="50" t="str">
        <f>IF(tbl_raw_data[[#This Row],[Time taken in min]]&lt;=Settiings!$D$2,"SLA_MET","SLA_NOT_MET")</f>
        <v>SLA_MET</v>
      </c>
      <c r="R2653" s="94"/>
    </row>
    <row r="2654" spans="1:18" x14ac:dyDescent="0.3">
      <c r="A2654" s="23" t="s">
        <v>1165</v>
      </c>
      <c r="B2654" s="9">
        <v>45139.682789351849</v>
      </c>
      <c r="C2654" s="22">
        <v>45139.686643518522</v>
      </c>
      <c r="D2654" s="12" t="s">
        <v>13</v>
      </c>
      <c r="E2654" s="12" t="s">
        <v>9</v>
      </c>
      <c r="F2654" s="12" t="s">
        <v>53</v>
      </c>
      <c r="G2654" s="12" t="s">
        <v>77</v>
      </c>
      <c r="H2654" s="81"/>
      <c r="I2654" s="48">
        <f>tbl_raw_data[[#This Row],[Date Actioned]]-tbl_raw_data[[#This Row],[Date Tagged]]</f>
        <v>3.8541666726814583E-3</v>
      </c>
      <c r="J2654" s="46">
        <f>HOUR(tbl_raw_data[[#This Row],[Time_taken]])*60+MINUTE(tbl_raw_data[[#This Row],[Time_taken]])+SECOND(tbl_raw_data[[#This Row],[Time_taken]])/60</f>
        <v>5.55</v>
      </c>
      <c r="K2654" s="52">
        <f>DATE(YEAR(tbl_raw_data[[#This Row],[Date Actioned]]),MONTH(tbl_raw_data[[#This Row],[Date Actioned]]),DAY(tbl_raw_data[[#This Row],[Date Actioned]]))</f>
        <v>45139</v>
      </c>
      <c r="L2654" s="50" t="str">
        <f>UPPER(TEXT(tbl_raw_data[[#This Row],[updated_date]],"MMMM"))</f>
        <v>AUGUST</v>
      </c>
      <c r="M2654" s="50" t="str">
        <f>"WEEK "&amp; IF(ROUNDUP(DAY(tbl_raw_data[[#This Row],[updated_date]])/7,0)=5,4,ROUNDUP(DAY(tbl_raw_data[[#This Row],[updated_date]])/7,0))</f>
        <v>WEEK 1</v>
      </c>
      <c r="N2654" s="50" t="str">
        <f>UPPER(VLOOKUP(tbl_raw_data[[#This Row],[Analyst]],Settiings!$A$2:$B$16,2,0))</f>
        <v>NAVED</v>
      </c>
      <c r="O2654" s="50" t="str">
        <f>TRIM(UPPER(tbl_raw_data[[#This Row],[Outcome]]))</f>
        <v>APPROVE</v>
      </c>
      <c r="P2654" s="50" t="str">
        <f>TRIM(UPPER(tbl_raw_data[[#This Row],[Queue Name]]))</f>
        <v>CONSUMER EXISTING</v>
      </c>
      <c r="Q2654" s="50" t="str">
        <f>IF(tbl_raw_data[[#This Row],[Time taken in min]]&lt;=Settiings!$D$2,"SLA_MET","SLA_NOT_MET")</f>
        <v>SLA_MET</v>
      </c>
      <c r="R2654" s="94"/>
    </row>
    <row r="2655" spans="1:18" x14ac:dyDescent="0.3">
      <c r="A2655" s="14" t="s">
        <v>1166</v>
      </c>
      <c r="B2655" s="9">
        <v>45139.68377314815</v>
      </c>
      <c r="C2655" s="24">
        <v>45139.689710648148</v>
      </c>
      <c r="D2655" s="25" t="s">
        <v>37</v>
      </c>
      <c r="E2655" s="12" t="s">
        <v>9</v>
      </c>
      <c r="F2655" s="25" t="s">
        <v>65</v>
      </c>
      <c r="G2655" s="13"/>
      <c r="H2655" s="78"/>
      <c r="I2655" s="48">
        <f>tbl_raw_data[[#This Row],[Date Actioned]]-tbl_raw_data[[#This Row],[Date Tagged]]</f>
        <v>5.9374999982537702E-3</v>
      </c>
      <c r="J2655" s="46">
        <f>HOUR(tbl_raw_data[[#This Row],[Time_taken]])*60+MINUTE(tbl_raw_data[[#This Row],[Time_taken]])+SECOND(tbl_raw_data[[#This Row],[Time_taken]])/60</f>
        <v>8.5500000000000007</v>
      </c>
      <c r="K2655" s="52">
        <f>DATE(YEAR(tbl_raw_data[[#This Row],[Date Actioned]]),MONTH(tbl_raw_data[[#This Row],[Date Actioned]]),DAY(tbl_raw_data[[#This Row],[Date Actioned]]))</f>
        <v>45139</v>
      </c>
      <c r="L2655" s="50" t="str">
        <f>UPPER(TEXT(tbl_raw_data[[#This Row],[updated_date]],"MMMM"))</f>
        <v>AUGUST</v>
      </c>
      <c r="M2655" s="50" t="str">
        <f>"WEEK "&amp; IF(ROUNDUP(DAY(tbl_raw_data[[#This Row],[updated_date]])/7,0)=5,4,ROUNDUP(DAY(tbl_raw_data[[#This Row],[updated_date]])/7,0))</f>
        <v>WEEK 1</v>
      </c>
      <c r="N2655" s="50" t="str">
        <f>UPPER(VLOOKUP(tbl_raw_data[[#This Row],[Analyst]],Settiings!$A$2:$B$16,2,0))</f>
        <v>SAM</v>
      </c>
      <c r="O2655" s="50" t="str">
        <f>TRIM(UPPER(tbl_raw_data[[#This Row],[Outcome]]))</f>
        <v>DECLINE</v>
      </c>
      <c r="P2655" s="50" t="str">
        <f>TRIM(UPPER(tbl_raw_data[[#This Row],[Queue Name]]))</f>
        <v>CONSUMER EXISTING</v>
      </c>
      <c r="Q2655" s="50" t="str">
        <f>IF(tbl_raw_data[[#This Row],[Time taken in min]]&lt;=Settiings!$D$2,"SLA_MET","SLA_NOT_MET")</f>
        <v>SLA_MET</v>
      </c>
      <c r="R2655" s="94"/>
    </row>
    <row r="2656" spans="1:18" x14ac:dyDescent="0.3">
      <c r="A2656" s="14" t="s">
        <v>1167</v>
      </c>
      <c r="B2656" s="15">
        <v>45139.683888888889</v>
      </c>
      <c r="C2656" s="16">
        <v>45139.696458333332</v>
      </c>
      <c r="D2656" s="17" t="s">
        <v>17</v>
      </c>
      <c r="E2656" s="18" t="s">
        <v>9</v>
      </c>
      <c r="F2656" s="17" t="s">
        <v>686</v>
      </c>
      <c r="G2656" s="19"/>
      <c r="H2656" s="79"/>
      <c r="I2656" s="48">
        <f>tbl_raw_data[[#This Row],[Date Actioned]]-tbl_raw_data[[#This Row],[Date Tagged]]</f>
        <v>1.2569444443215616E-2</v>
      </c>
      <c r="J2656" s="46">
        <f>HOUR(tbl_raw_data[[#This Row],[Time_taken]])*60+MINUTE(tbl_raw_data[[#This Row],[Time_taken]])+SECOND(tbl_raw_data[[#This Row],[Time_taken]])/60</f>
        <v>18.100000000000001</v>
      </c>
      <c r="K2656" s="52">
        <f>DATE(YEAR(tbl_raw_data[[#This Row],[Date Actioned]]),MONTH(tbl_raw_data[[#This Row],[Date Actioned]]),DAY(tbl_raw_data[[#This Row],[Date Actioned]]))</f>
        <v>45139</v>
      </c>
      <c r="L2656" s="50" t="str">
        <f>UPPER(TEXT(tbl_raw_data[[#This Row],[updated_date]],"MMMM"))</f>
        <v>AUGUST</v>
      </c>
      <c r="M2656" s="50" t="str">
        <f>"WEEK "&amp; IF(ROUNDUP(DAY(tbl_raw_data[[#This Row],[updated_date]])/7,0)=5,4,ROUNDUP(DAY(tbl_raw_data[[#This Row],[updated_date]])/7,0))</f>
        <v>WEEK 1</v>
      </c>
      <c r="N2656" s="50" t="str">
        <f>UPPER(VLOOKUP(tbl_raw_data[[#This Row],[Analyst]],Settiings!$A$2:$B$16,2,0))</f>
        <v>FARDIN</v>
      </c>
      <c r="O2656" s="50" t="str">
        <f>TRIM(UPPER(tbl_raw_data[[#This Row],[Outcome]]))</f>
        <v>APPROVE</v>
      </c>
      <c r="P2656" s="50" t="str">
        <f>TRIM(UPPER(tbl_raw_data[[#This Row],[Queue Name]]))</f>
        <v>CONSUMER EXISTING</v>
      </c>
      <c r="Q2656" s="50" t="str">
        <f>IF(tbl_raw_data[[#This Row],[Time taken in min]]&lt;=Settiings!$D$2,"SLA_MET","SLA_NOT_MET")</f>
        <v>SLA_MET</v>
      </c>
      <c r="R2656" s="94"/>
    </row>
    <row r="2657" spans="1:18" x14ac:dyDescent="0.3">
      <c r="A2657" s="20" t="s">
        <v>1168</v>
      </c>
      <c r="B2657" s="9">
        <v>45139.688437500001</v>
      </c>
      <c r="C2657" s="22">
        <v>45139.69394675926</v>
      </c>
      <c r="D2657" s="12" t="s">
        <v>13</v>
      </c>
      <c r="E2657" s="12" t="s">
        <v>19</v>
      </c>
      <c r="F2657" s="12" t="s">
        <v>50</v>
      </c>
      <c r="G2657" s="12" t="s">
        <v>17</v>
      </c>
      <c r="H2657" s="81"/>
      <c r="I2657" s="48">
        <f>tbl_raw_data[[#This Row],[Date Actioned]]-tbl_raw_data[[#This Row],[Date Tagged]]</f>
        <v>5.5092592592700385E-3</v>
      </c>
      <c r="J2657" s="46">
        <f>HOUR(tbl_raw_data[[#This Row],[Time_taken]])*60+MINUTE(tbl_raw_data[[#This Row],[Time_taken]])+SECOND(tbl_raw_data[[#This Row],[Time_taken]])/60</f>
        <v>7.9333333333333336</v>
      </c>
      <c r="K2657" s="52">
        <f>DATE(YEAR(tbl_raw_data[[#This Row],[Date Actioned]]),MONTH(tbl_raw_data[[#This Row],[Date Actioned]]),DAY(tbl_raw_data[[#This Row],[Date Actioned]]))</f>
        <v>45139</v>
      </c>
      <c r="L2657" s="50" t="str">
        <f>UPPER(TEXT(tbl_raw_data[[#This Row],[updated_date]],"MMMM"))</f>
        <v>AUGUST</v>
      </c>
      <c r="M2657" s="50" t="str">
        <f>"WEEK "&amp; IF(ROUNDUP(DAY(tbl_raw_data[[#This Row],[updated_date]])/7,0)=5,4,ROUNDUP(DAY(tbl_raw_data[[#This Row],[updated_date]])/7,0))</f>
        <v>WEEK 1</v>
      </c>
      <c r="N2657" s="50" t="str">
        <f>UPPER(VLOOKUP(tbl_raw_data[[#This Row],[Analyst]],Settiings!$A$2:$B$16,2,0))</f>
        <v>SHAHID</v>
      </c>
      <c r="O2657" s="50" t="str">
        <f>TRIM(UPPER(tbl_raw_data[[#This Row],[Outcome]]))</f>
        <v>APPROVE</v>
      </c>
      <c r="P2657" s="50" t="str">
        <f>TRIM(UPPER(tbl_raw_data[[#This Row],[Queue Name]]))</f>
        <v>CONSUMER POST BUREAU</v>
      </c>
      <c r="Q2657" s="50" t="str">
        <f>IF(tbl_raw_data[[#This Row],[Time taken in min]]&lt;=Settiings!$D$2,"SLA_MET","SLA_NOT_MET")</f>
        <v>SLA_MET</v>
      </c>
      <c r="R2657" s="94"/>
    </row>
    <row r="2658" spans="1:18" x14ac:dyDescent="0.3">
      <c r="A2658" s="20" t="s">
        <v>1169</v>
      </c>
      <c r="B2658" s="15">
        <v>45139.689814814818</v>
      </c>
      <c r="C2658" s="21">
        <v>45139.691736111112</v>
      </c>
      <c r="D2658" s="18" t="s">
        <v>27</v>
      </c>
      <c r="E2658" s="18" t="s">
        <v>9</v>
      </c>
      <c r="F2658" s="18" t="s">
        <v>43</v>
      </c>
      <c r="G2658" s="18" t="s">
        <v>297</v>
      </c>
      <c r="H2658" s="80"/>
      <c r="I2658" s="48">
        <f>tbl_raw_data[[#This Row],[Date Actioned]]-tbl_raw_data[[#This Row],[Date Tagged]]</f>
        <v>1.9212962943129241E-3</v>
      </c>
      <c r="J2658" s="46">
        <f>HOUR(tbl_raw_data[[#This Row],[Time_taken]])*60+MINUTE(tbl_raw_data[[#This Row],[Time_taken]])+SECOND(tbl_raw_data[[#This Row],[Time_taken]])/60</f>
        <v>2.7666666666666666</v>
      </c>
      <c r="K2658" s="52">
        <f>DATE(YEAR(tbl_raw_data[[#This Row],[Date Actioned]]),MONTH(tbl_raw_data[[#This Row],[Date Actioned]]),DAY(tbl_raw_data[[#This Row],[Date Actioned]]))</f>
        <v>45139</v>
      </c>
      <c r="L2658" s="50" t="str">
        <f>UPPER(TEXT(tbl_raw_data[[#This Row],[updated_date]],"MMMM"))</f>
        <v>AUGUST</v>
      </c>
      <c r="M2658" s="50" t="str">
        <f>"WEEK "&amp; IF(ROUNDUP(DAY(tbl_raw_data[[#This Row],[updated_date]])/7,0)=5,4,ROUNDUP(DAY(tbl_raw_data[[#This Row],[updated_date]])/7,0))</f>
        <v>WEEK 1</v>
      </c>
      <c r="N2658" s="50" t="str">
        <f>UPPER(VLOOKUP(tbl_raw_data[[#This Row],[Analyst]],Settiings!$A$2:$B$16,2,0))</f>
        <v>MERCEDES</v>
      </c>
      <c r="O2658" s="50" t="str">
        <f>TRIM(UPPER(tbl_raw_data[[#This Row],[Outcome]]))</f>
        <v>DECLINE</v>
      </c>
      <c r="P2658" s="50" t="str">
        <f>TRIM(UPPER(tbl_raw_data[[#This Row],[Queue Name]]))</f>
        <v>CONSUMER EXISTING</v>
      </c>
      <c r="Q2658" s="50" t="str">
        <f>IF(tbl_raw_data[[#This Row],[Time taken in min]]&lt;=Settiings!$D$2,"SLA_MET","SLA_NOT_MET")</f>
        <v>SLA_MET</v>
      </c>
      <c r="R2658" s="94"/>
    </row>
    <row r="2659" spans="1:18" x14ac:dyDescent="0.3">
      <c r="A2659" s="23" t="s">
        <v>1170</v>
      </c>
      <c r="B2659" s="15">
        <v>45139.692546296297</v>
      </c>
      <c r="C2659" s="21">
        <v>45139.697164351855</v>
      </c>
      <c r="D2659" s="18" t="s">
        <v>13</v>
      </c>
      <c r="E2659" s="18" t="s">
        <v>47</v>
      </c>
      <c r="F2659" s="18" t="s">
        <v>50</v>
      </c>
      <c r="G2659" s="18" t="s">
        <v>766</v>
      </c>
      <c r="H2659" s="80"/>
      <c r="I2659" s="48">
        <f>tbl_raw_data[[#This Row],[Date Actioned]]-tbl_raw_data[[#This Row],[Date Tagged]]</f>
        <v>4.6180555582395755E-3</v>
      </c>
      <c r="J2659" s="46">
        <f>HOUR(tbl_raw_data[[#This Row],[Time_taken]])*60+MINUTE(tbl_raw_data[[#This Row],[Time_taken]])+SECOND(tbl_raw_data[[#This Row],[Time_taken]])/60</f>
        <v>6.65</v>
      </c>
      <c r="K2659" s="52">
        <f>DATE(YEAR(tbl_raw_data[[#This Row],[Date Actioned]]),MONTH(tbl_raw_data[[#This Row],[Date Actioned]]),DAY(tbl_raw_data[[#This Row],[Date Actioned]]))</f>
        <v>45139</v>
      </c>
      <c r="L2659" s="50" t="str">
        <f>UPPER(TEXT(tbl_raw_data[[#This Row],[updated_date]],"MMMM"))</f>
        <v>AUGUST</v>
      </c>
      <c r="M2659" s="50" t="str">
        <f>"WEEK "&amp; IF(ROUNDUP(DAY(tbl_raw_data[[#This Row],[updated_date]])/7,0)=5,4,ROUNDUP(DAY(tbl_raw_data[[#This Row],[updated_date]])/7,0))</f>
        <v>WEEK 1</v>
      </c>
      <c r="N2659" s="50" t="str">
        <f>UPPER(VLOOKUP(tbl_raw_data[[#This Row],[Analyst]],Settiings!$A$2:$B$16,2,0))</f>
        <v>SHAHID</v>
      </c>
      <c r="O2659" s="50" t="str">
        <f>TRIM(UPPER(tbl_raw_data[[#This Row],[Outcome]]))</f>
        <v>APPROVE</v>
      </c>
      <c r="P2659" s="50" t="str">
        <f>TRIM(UPPER(tbl_raw_data[[#This Row],[Queue Name]]))</f>
        <v>CONSUMER PRE BUREAU</v>
      </c>
      <c r="Q2659" s="50" t="str">
        <f>IF(tbl_raw_data[[#This Row],[Time taken in min]]&lt;=Settiings!$D$2,"SLA_MET","SLA_NOT_MET")</f>
        <v>SLA_MET</v>
      </c>
      <c r="R2659" s="94"/>
    </row>
    <row r="2660" spans="1:18" x14ac:dyDescent="0.3">
      <c r="A2660" s="14" t="s">
        <v>1171</v>
      </c>
      <c r="B2660" s="9">
        <v>45139.694722222222</v>
      </c>
      <c r="C2660" s="22">
        <v>45139.699780092589</v>
      </c>
      <c r="D2660" s="12" t="s">
        <v>13</v>
      </c>
      <c r="E2660" s="12" t="s">
        <v>9</v>
      </c>
      <c r="F2660" s="12" t="s">
        <v>53</v>
      </c>
      <c r="G2660" s="12" t="s">
        <v>17</v>
      </c>
      <c r="H2660" s="81"/>
      <c r="I2660" s="48">
        <f>tbl_raw_data[[#This Row],[Date Actioned]]-tbl_raw_data[[#This Row],[Date Tagged]]</f>
        <v>5.057870366727002E-3</v>
      </c>
      <c r="J2660" s="46">
        <f>HOUR(tbl_raw_data[[#This Row],[Time_taken]])*60+MINUTE(tbl_raw_data[[#This Row],[Time_taken]])+SECOND(tbl_raw_data[[#This Row],[Time_taken]])/60</f>
        <v>7.2833333333333332</v>
      </c>
      <c r="K2660" s="52">
        <f>DATE(YEAR(tbl_raw_data[[#This Row],[Date Actioned]]),MONTH(tbl_raw_data[[#This Row],[Date Actioned]]),DAY(tbl_raw_data[[#This Row],[Date Actioned]]))</f>
        <v>45139</v>
      </c>
      <c r="L2660" s="50" t="str">
        <f>UPPER(TEXT(tbl_raw_data[[#This Row],[updated_date]],"MMMM"))</f>
        <v>AUGUST</v>
      </c>
      <c r="M2660" s="50" t="str">
        <f>"WEEK "&amp; IF(ROUNDUP(DAY(tbl_raw_data[[#This Row],[updated_date]])/7,0)=5,4,ROUNDUP(DAY(tbl_raw_data[[#This Row],[updated_date]])/7,0))</f>
        <v>WEEK 1</v>
      </c>
      <c r="N2660" s="50" t="str">
        <f>UPPER(VLOOKUP(tbl_raw_data[[#This Row],[Analyst]],Settiings!$A$2:$B$16,2,0))</f>
        <v>NAVED</v>
      </c>
      <c r="O2660" s="50" t="str">
        <f>TRIM(UPPER(tbl_raw_data[[#This Row],[Outcome]]))</f>
        <v>APPROVE</v>
      </c>
      <c r="P2660" s="50" t="str">
        <f>TRIM(UPPER(tbl_raw_data[[#This Row],[Queue Name]]))</f>
        <v>CONSUMER EXISTING</v>
      </c>
      <c r="Q2660" s="50" t="str">
        <f>IF(tbl_raw_data[[#This Row],[Time taken in min]]&lt;=Settiings!$D$2,"SLA_MET","SLA_NOT_MET")</f>
        <v>SLA_MET</v>
      </c>
      <c r="R2660" s="94"/>
    </row>
    <row r="2661" spans="1:18" x14ac:dyDescent="0.3">
      <c r="A2661" s="20" t="s">
        <v>1172</v>
      </c>
      <c r="B2661" s="15">
        <v>45139.697754629633</v>
      </c>
      <c r="C2661" s="21">
        <v>45139.703206018516</v>
      </c>
      <c r="D2661" s="18" t="s">
        <v>13</v>
      </c>
      <c r="E2661" s="18" t="s">
        <v>19</v>
      </c>
      <c r="F2661" s="18" t="s">
        <v>70</v>
      </c>
      <c r="G2661" s="18" t="s">
        <v>77</v>
      </c>
      <c r="H2661" s="80"/>
      <c r="I2661" s="48">
        <f>tbl_raw_data[[#This Row],[Date Actioned]]-tbl_raw_data[[#This Row],[Date Tagged]]</f>
        <v>5.4513888826477341E-3</v>
      </c>
      <c r="J2661" s="46">
        <f>HOUR(tbl_raw_data[[#This Row],[Time_taken]])*60+MINUTE(tbl_raw_data[[#This Row],[Time_taken]])+SECOND(tbl_raw_data[[#This Row],[Time_taken]])/60</f>
        <v>7.85</v>
      </c>
      <c r="K2661" s="52">
        <f>DATE(YEAR(tbl_raw_data[[#This Row],[Date Actioned]]),MONTH(tbl_raw_data[[#This Row],[Date Actioned]]),DAY(tbl_raw_data[[#This Row],[Date Actioned]]))</f>
        <v>45139</v>
      </c>
      <c r="L2661" s="50" t="str">
        <f>UPPER(TEXT(tbl_raw_data[[#This Row],[updated_date]],"MMMM"))</f>
        <v>AUGUST</v>
      </c>
      <c r="M2661" s="50" t="str">
        <f>"WEEK "&amp; IF(ROUNDUP(DAY(tbl_raw_data[[#This Row],[updated_date]])/7,0)=5,4,ROUNDUP(DAY(tbl_raw_data[[#This Row],[updated_date]])/7,0))</f>
        <v>WEEK 1</v>
      </c>
      <c r="N2661" s="50" t="str">
        <f>UPPER(VLOOKUP(tbl_raw_data[[#This Row],[Analyst]],Settiings!$A$2:$B$16,2,0))</f>
        <v>ASIF</v>
      </c>
      <c r="O2661" s="50" t="str">
        <f>TRIM(UPPER(tbl_raw_data[[#This Row],[Outcome]]))</f>
        <v>APPROVE</v>
      </c>
      <c r="P2661" s="50" t="str">
        <f>TRIM(UPPER(tbl_raw_data[[#This Row],[Queue Name]]))</f>
        <v>CONSUMER POST BUREAU</v>
      </c>
      <c r="Q2661" s="50" t="str">
        <f>IF(tbl_raw_data[[#This Row],[Time taken in min]]&lt;=Settiings!$D$2,"SLA_MET","SLA_NOT_MET")</f>
        <v>SLA_MET</v>
      </c>
      <c r="R2661" s="94"/>
    </row>
    <row r="2662" spans="1:18" x14ac:dyDescent="0.3">
      <c r="A2662" s="23" t="s">
        <v>1173</v>
      </c>
      <c r="B2662" s="9">
        <v>45139.697766203702</v>
      </c>
      <c r="C2662" s="22">
        <v>45139.70521990741</v>
      </c>
      <c r="D2662" s="12" t="s">
        <v>13</v>
      </c>
      <c r="E2662" s="12" t="s">
        <v>19</v>
      </c>
      <c r="F2662" s="12" t="s">
        <v>50</v>
      </c>
      <c r="G2662" s="12" t="s">
        <v>17</v>
      </c>
      <c r="H2662" s="81"/>
      <c r="I2662" s="48">
        <f>tbl_raw_data[[#This Row],[Date Actioned]]-tbl_raw_data[[#This Row],[Date Tagged]]</f>
        <v>7.4537037071422674E-3</v>
      </c>
      <c r="J2662" s="46">
        <f>HOUR(tbl_raw_data[[#This Row],[Time_taken]])*60+MINUTE(tbl_raw_data[[#This Row],[Time_taken]])+SECOND(tbl_raw_data[[#This Row],[Time_taken]])/60</f>
        <v>10.733333333333333</v>
      </c>
      <c r="K2662" s="52">
        <f>DATE(YEAR(tbl_raw_data[[#This Row],[Date Actioned]]),MONTH(tbl_raw_data[[#This Row],[Date Actioned]]),DAY(tbl_raw_data[[#This Row],[Date Actioned]]))</f>
        <v>45139</v>
      </c>
      <c r="L2662" s="50" t="str">
        <f>UPPER(TEXT(tbl_raw_data[[#This Row],[updated_date]],"MMMM"))</f>
        <v>AUGUST</v>
      </c>
      <c r="M2662" s="50" t="str">
        <f>"WEEK "&amp; IF(ROUNDUP(DAY(tbl_raw_data[[#This Row],[updated_date]])/7,0)=5,4,ROUNDUP(DAY(tbl_raw_data[[#This Row],[updated_date]])/7,0))</f>
        <v>WEEK 1</v>
      </c>
      <c r="N2662" s="50" t="str">
        <f>UPPER(VLOOKUP(tbl_raw_data[[#This Row],[Analyst]],Settiings!$A$2:$B$16,2,0))</f>
        <v>SHAHID</v>
      </c>
      <c r="O2662" s="50" t="str">
        <f>TRIM(UPPER(tbl_raw_data[[#This Row],[Outcome]]))</f>
        <v>APPROVE</v>
      </c>
      <c r="P2662" s="50" t="str">
        <f>TRIM(UPPER(tbl_raw_data[[#This Row],[Queue Name]]))</f>
        <v>CONSUMER POST BUREAU</v>
      </c>
      <c r="Q2662" s="50" t="str">
        <f>IF(tbl_raw_data[[#This Row],[Time taken in min]]&lt;=Settiings!$D$2,"SLA_MET","SLA_NOT_MET")</f>
        <v>SLA_MET</v>
      </c>
      <c r="R2662" s="94"/>
    </row>
    <row r="2663" spans="1:18" x14ac:dyDescent="0.3">
      <c r="A2663" s="14" t="s">
        <v>1174</v>
      </c>
      <c r="B2663" s="15">
        <v>45139.700127314813</v>
      </c>
      <c r="C2663" s="21">
        <v>45139.704097222224</v>
      </c>
      <c r="D2663" s="18" t="s">
        <v>13</v>
      </c>
      <c r="E2663" s="18" t="s">
        <v>9</v>
      </c>
      <c r="F2663" s="18" t="s">
        <v>53</v>
      </c>
      <c r="G2663" s="18" t="s">
        <v>17</v>
      </c>
      <c r="H2663" s="80"/>
      <c r="I2663" s="48">
        <f>tbl_raw_data[[#This Row],[Date Actioned]]-tbl_raw_data[[#This Row],[Date Tagged]]</f>
        <v>3.9699074113741517E-3</v>
      </c>
      <c r="J2663" s="46">
        <f>HOUR(tbl_raw_data[[#This Row],[Time_taken]])*60+MINUTE(tbl_raw_data[[#This Row],[Time_taken]])+SECOND(tbl_raw_data[[#This Row],[Time_taken]])/60</f>
        <v>5.7166666666666668</v>
      </c>
      <c r="K2663" s="52">
        <f>DATE(YEAR(tbl_raw_data[[#This Row],[Date Actioned]]),MONTH(tbl_raw_data[[#This Row],[Date Actioned]]),DAY(tbl_raw_data[[#This Row],[Date Actioned]]))</f>
        <v>45139</v>
      </c>
      <c r="L2663" s="50" t="str">
        <f>UPPER(TEXT(tbl_raw_data[[#This Row],[updated_date]],"MMMM"))</f>
        <v>AUGUST</v>
      </c>
      <c r="M2663" s="50" t="str">
        <f>"WEEK "&amp; IF(ROUNDUP(DAY(tbl_raw_data[[#This Row],[updated_date]])/7,0)=5,4,ROUNDUP(DAY(tbl_raw_data[[#This Row],[updated_date]])/7,0))</f>
        <v>WEEK 1</v>
      </c>
      <c r="N2663" s="50" t="str">
        <f>UPPER(VLOOKUP(tbl_raw_data[[#This Row],[Analyst]],Settiings!$A$2:$B$16,2,0))</f>
        <v>NAVED</v>
      </c>
      <c r="O2663" s="50" t="str">
        <f>TRIM(UPPER(tbl_raw_data[[#This Row],[Outcome]]))</f>
        <v>APPROVE</v>
      </c>
      <c r="P2663" s="50" t="str">
        <f>TRIM(UPPER(tbl_raw_data[[#This Row],[Queue Name]]))</f>
        <v>CONSUMER EXISTING</v>
      </c>
      <c r="Q2663" s="50" t="str">
        <f>IF(tbl_raw_data[[#This Row],[Time taken in min]]&lt;=Settiings!$D$2,"SLA_MET","SLA_NOT_MET")</f>
        <v>SLA_MET</v>
      </c>
      <c r="R2663" s="94"/>
    </row>
    <row r="2664" spans="1:18" x14ac:dyDescent="0.3">
      <c r="A2664" s="23" t="s">
        <v>1175</v>
      </c>
      <c r="B2664" s="9">
        <v>45139.701053240744</v>
      </c>
      <c r="C2664" s="22">
        <v>45139.707650462966</v>
      </c>
      <c r="D2664" s="12" t="s">
        <v>27</v>
      </c>
      <c r="E2664" s="12" t="s">
        <v>47</v>
      </c>
      <c r="F2664" s="12" t="s">
        <v>10</v>
      </c>
      <c r="G2664" s="12" t="s">
        <v>871</v>
      </c>
      <c r="H2664" s="81"/>
      <c r="I2664" s="48">
        <f>tbl_raw_data[[#This Row],[Date Actioned]]-tbl_raw_data[[#This Row],[Date Tagged]]</f>
        <v>6.5972222218988463E-3</v>
      </c>
      <c r="J2664" s="46">
        <f>HOUR(tbl_raw_data[[#This Row],[Time_taken]])*60+MINUTE(tbl_raw_data[[#This Row],[Time_taken]])+SECOND(tbl_raw_data[[#This Row],[Time_taken]])/60</f>
        <v>9.5</v>
      </c>
      <c r="K2664" s="52">
        <f>DATE(YEAR(tbl_raw_data[[#This Row],[Date Actioned]]),MONTH(tbl_raw_data[[#This Row],[Date Actioned]]),DAY(tbl_raw_data[[#This Row],[Date Actioned]]))</f>
        <v>45139</v>
      </c>
      <c r="L2664" s="50" t="str">
        <f>UPPER(TEXT(tbl_raw_data[[#This Row],[updated_date]],"MMMM"))</f>
        <v>AUGUST</v>
      </c>
      <c r="M2664" s="50" t="str">
        <f>"WEEK "&amp; IF(ROUNDUP(DAY(tbl_raw_data[[#This Row],[updated_date]])/7,0)=5,4,ROUNDUP(DAY(tbl_raw_data[[#This Row],[updated_date]])/7,0))</f>
        <v>WEEK 1</v>
      </c>
      <c r="N2664" s="50" t="str">
        <f>UPPER(VLOOKUP(tbl_raw_data[[#This Row],[Analyst]],Settiings!$A$2:$B$16,2,0))</f>
        <v>NITESH</v>
      </c>
      <c r="O2664" s="50" t="str">
        <f>TRIM(UPPER(tbl_raw_data[[#This Row],[Outcome]]))</f>
        <v>DECLINE</v>
      </c>
      <c r="P2664" s="50" t="str">
        <f>TRIM(UPPER(tbl_raw_data[[#This Row],[Queue Name]]))</f>
        <v>CONSUMER PRE BUREAU</v>
      </c>
      <c r="Q2664" s="50" t="str">
        <f>IF(tbl_raw_data[[#This Row],[Time taken in min]]&lt;=Settiings!$D$2,"SLA_MET","SLA_NOT_MET")</f>
        <v>SLA_MET</v>
      </c>
      <c r="R2664" s="94"/>
    </row>
    <row r="2665" spans="1:18" x14ac:dyDescent="0.3">
      <c r="A2665" s="20" t="s">
        <v>1176</v>
      </c>
      <c r="B2665" s="9">
        <v>45139.701064814813</v>
      </c>
      <c r="C2665" s="22">
        <v>45139.709849537037</v>
      </c>
      <c r="D2665" s="12" t="s">
        <v>13</v>
      </c>
      <c r="E2665" s="12" t="s">
        <v>9</v>
      </c>
      <c r="F2665" s="12" t="s">
        <v>70</v>
      </c>
      <c r="G2665" s="12" t="s">
        <v>17</v>
      </c>
      <c r="H2665" s="81"/>
      <c r="I2665" s="48">
        <f>tbl_raw_data[[#This Row],[Date Actioned]]-tbl_raw_data[[#This Row],[Date Tagged]]</f>
        <v>8.7847222239361145E-3</v>
      </c>
      <c r="J2665" s="46">
        <f>HOUR(tbl_raw_data[[#This Row],[Time_taken]])*60+MINUTE(tbl_raw_data[[#This Row],[Time_taken]])+SECOND(tbl_raw_data[[#This Row],[Time_taken]])/60</f>
        <v>12.65</v>
      </c>
      <c r="K2665" s="52">
        <f>DATE(YEAR(tbl_raw_data[[#This Row],[Date Actioned]]),MONTH(tbl_raw_data[[#This Row],[Date Actioned]]),DAY(tbl_raw_data[[#This Row],[Date Actioned]]))</f>
        <v>45139</v>
      </c>
      <c r="L2665" s="50" t="str">
        <f>UPPER(TEXT(tbl_raw_data[[#This Row],[updated_date]],"MMMM"))</f>
        <v>AUGUST</v>
      </c>
      <c r="M2665" s="50" t="str">
        <f>"WEEK "&amp; IF(ROUNDUP(DAY(tbl_raw_data[[#This Row],[updated_date]])/7,0)=5,4,ROUNDUP(DAY(tbl_raw_data[[#This Row],[updated_date]])/7,0))</f>
        <v>WEEK 1</v>
      </c>
      <c r="N2665" s="50" t="str">
        <f>UPPER(VLOOKUP(tbl_raw_data[[#This Row],[Analyst]],Settiings!$A$2:$B$16,2,0))</f>
        <v>ASIF</v>
      </c>
      <c r="O2665" s="50" t="str">
        <f>TRIM(UPPER(tbl_raw_data[[#This Row],[Outcome]]))</f>
        <v>APPROVE</v>
      </c>
      <c r="P2665" s="50" t="str">
        <f>TRIM(UPPER(tbl_raw_data[[#This Row],[Queue Name]]))</f>
        <v>CONSUMER EXISTING</v>
      </c>
      <c r="Q2665" s="50" t="str">
        <f>IF(tbl_raw_data[[#This Row],[Time taken in min]]&lt;=Settiings!$D$2,"SLA_MET","SLA_NOT_MET")</f>
        <v>SLA_MET</v>
      </c>
      <c r="R2665" s="94"/>
    </row>
    <row r="2666" spans="1:18" x14ac:dyDescent="0.3">
      <c r="A2666" s="23" t="s">
        <v>1177</v>
      </c>
      <c r="B2666" s="15">
        <v>45139.701840277776</v>
      </c>
      <c r="C2666" s="21">
        <v>45139.708784722221</v>
      </c>
      <c r="D2666" s="18" t="s">
        <v>13</v>
      </c>
      <c r="E2666" s="18" t="s">
        <v>9</v>
      </c>
      <c r="F2666" s="18" t="s">
        <v>53</v>
      </c>
      <c r="G2666" s="18" t="s">
        <v>17</v>
      </c>
      <c r="H2666" s="80"/>
      <c r="I2666" s="48">
        <f>tbl_raw_data[[#This Row],[Date Actioned]]-tbl_raw_data[[#This Row],[Date Tagged]]</f>
        <v>6.9444444452528842E-3</v>
      </c>
      <c r="J2666" s="46">
        <f>HOUR(tbl_raw_data[[#This Row],[Time_taken]])*60+MINUTE(tbl_raw_data[[#This Row],[Time_taken]])+SECOND(tbl_raw_data[[#This Row],[Time_taken]])/60</f>
        <v>10</v>
      </c>
      <c r="K2666" s="52">
        <f>DATE(YEAR(tbl_raw_data[[#This Row],[Date Actioned]]),MONTH(tbl_raw_data[[#This Row],[Date Actioned]]),DAY(tbl_raw_data[[#This Row],[Date Actioned]]))</f>
        <v>45139</v>
      </c>
      <c r="L2666" s="50" t="str">
        <f>UPPER(TEXT(tbl_raw_data[[#This Row],[updated_date]],"MMMM"))</f>
        <v>AUGUST</v>
      </c>
      <c r="M2666" s="50" t="str">
        <f>"WEEK "&amp; IF(ROUNDUP(DAY(tbl_raw_data[[#This Row],[updated_date]])/7,0)=5,4,ROUNDUP(DAY(tbl_raw_data[[#This Row],[updated_date]])/7,0))</f>
        <v>WEEK 1</v>
      </c>
      <c r="N2666" s="50" t="str">
        <f>UPPER(VLOOKUP(tbl_raw_data[[#This Row],[Analyst]],Settiings!$A$2:$B$16,2,0))</f>
        <v>NAVED</v>
      </c>
      <c r="O2666" s="50" t="str">
        <f>TRIM(UPPER(tbl_raw_data[[#This Row],[Outcome]]))</f>
        <v>APPROVE</v>
      </c>
      <c r="P2666" s="50" t="str">
        <f>TRIM(UPPER(tbl_raw_data[[#This Row],[Queue Name]]))</f>
        <v>CONSUMER EXISTING</v>
      </c>
      <c r="Q2666" s="50" t="str">
        <f>IF(tbl_raw_data[[#This Row],[Time taken in min]]&lt;=Settiings!$D$2,"SLA_MET","SLA_NOT_MET")</f>
        <v>SLA_MET</v>
      </c>
      <c r="R2666" s="94"/>
    </row>
    <row r="2667" spans="1:18" x14ac:dyDescent="0.3">
      <c r="A2667" s="14" t="s">
        <v>1178</v>
      </c>
      <c r="B2667" s="9">
        <v>45139.702905092592</v>
      </c>
      <c r="C2667" s="22">
        <v>45139.715266203704</v>
      </c>
      <c r="D2667" s="12" t="s">
        <v>13</v>
      </c>
      <c r="E2667" s="12" t="s">
        <v>9</v>
      </c>
      <c r="F2667" s="12" t="s">
        <v>50</v>
      </c>
      <c r="G2667" s="12" t="s">
        <v>1179</v>
      </c>
      <c r="H2667" s="81"/>
      <c r="I2667" s="48">
        <f>tbl_raw_data[[#This Row],[Date Actioned]]-tbl_raw_data[[#This Row],[Date Tagged]]</f>
        <v>1.2361111112113576E-2</v>
      </c>
      <c r="J2667" s="46">
        <f>HOUR(tbl_raw_data[[#This Row],[Time_taken]])*60+MINUTE(tbl_raw_data[[#This Row],[Time_taken]])+SECOND(tbl_raw_data[[#This Row],[Time_taken]])/60</f>
        <v>17.8</v>
      </c>
      <c r="K2667" s="52">
        <f>DATE(YEAR(tbl_raw_data[[#This Row],[Date Actioned]]),MONTH(tbl_raw_data[[#This Row],[Date Actioned]]),DAY(tbl_raw_data[[#This Row],[Date Actioned]]))</f>
        <v>45139</v>
      </c>
      <c r="L2667" s="50" t="str">
        <f>UPPER(TEXT(tbl_raw_data[[#This Row],[updated_date]],"MMMM"))</f>
        <v>AUGUST</v>
      </c>
      <c r="M2667" s="50" t="str">
        <f>"WEEK "&amp; IF(ROUNDUP(DAY(tbl_raw_data[[#This Row],[updated_date]])/7,0)=5,4,ROUNDUP(DAY(tbl_raw_data[[#This Row],[updated_date]])/7,0))</f>
        <v>WEEK 1</v>
      </c>
      <c r="N2667" s="50" t="str">
        <f>UPPER(VLOOKUP(tbl_raw_data[[#This Row],[Analyst]],Settiings!$A$2:$B$16,2,0))</f>
        <v>SHAHID</v>
      </c>
      <c r="O2667" s="50" t="str">
        <f>TRIM(UPPER(tbl_raw_data[[#This Row],[Outcome]]))</f>
        <v>APPROVE</v>
      </c>
      <c r="P2667" s="50" t="str">
        <f>TRIM(UPPER(tbl_raw_data[[#This Row],[Queue Name]]))</f>
        <v>CONSUMER EXISTING</v>
      </c>
      <c r="Q2667" s="50" t="str">
        <f>IF(tbl_raw_data[[#This Row],[Time taken in min]]&lt;=Settiings!$D$2,"SLA_MET","SLA_NOT_MET")</f>
        <v>SLA_MET</v>
      </c>
      <c r="R2667" s="94"/>
    </row>
    <row r="2668" spans="1:18" x14ac:dyDescent="0.3">
      <c r="A2668" s="20" t="s">
        <v>1180</v>
      </c>
      <c r="B2668" s="15">
        <v>45139.703020833331</v>
      </c>
      <c r="C2668" s="21">
        <v>45139.70890046296</v>
      </c>
      <c r="D2668" s="18" t="s">
        <v>13</v>
      </c>
      <c r="E2668" s="18" t="s">
        <v>9</v>
      </c>
      <c r="F2668" s="18" t="s">
        <v>76</v>
      </c>
      <c r="G2668" s="18" t="s">
        <v>17</v>
      </c>
      <c r="H2668" s="80"/>
      <c r="I2668" s="48">
        <f>tbl_raw_data[[#This Row],[Date Actioned]]-tbl_raw_data[[#This Row],[Date Tagged]]</f>
        <v>5.8796296289074235E-3</v>
      </c>
      <c r="J2668" s="46">
        <f>HOUR(tbl_raw_data[[#This Row],[Time_taken]])*60+MINUTE(tbl_raw_data[[#This Row],[Time_taken]])+SECOND(tbl_raw_data[[#This Row],[Time_taken]])/60</f>
        <v>8.4666666666666668</v>
      </c>
      <c r="K2668" s="52">
        <f>DATE(YEAR(tbl_raw_data[[#This Row],[Date Actioned]]),MONTH(tbl_raw_data[[#This Row],[Date Actioned]]),DAY(tbl_raw_data[[#This Row],[Date Actioned]]))</f>
        <v>45139</v>
      </c>
      <c r="L2668" s="50" t="str">
        <f>UPPER(TEXT(tbl_raw_data[[#This Row],[updated_date]],"MMMM"))</f>
        <v>AUGUST</v>
      </c>
      <c r="M2668" s="50" t="str">
        <f>"WEEK "&amp; IF(ROUNDUP(DAY(tbl_raw_data[[#This Row],[updated_date]])/7,0)=5,4,ROUNDUP(DAY(tbl_raw_data[[#This Row],[updated_date]])/7,0))</f>
        <v>WEEK 1</v>
      </c>
      <c r="N2668" s="50" t="str">
        <f>UPPER(VLOOKUP(tbl_raw_data[[#This Row],[Analyst]],Settiings!$A$2:$B$16,2,0))</f>
        <v>ROHAN</v>
      </c>
      <c r="O2668" s="50" t="str">
        <f>TRIM(UPPER(tbl_raw_data[[#This Row],[Outcome]]))</f>
        <v>APPROVE</v>
      </c>
      <c r="P2668" s="50" t="str">
        <f>TRIM(UPPER(tbl_raw_data[[#This Row],[Queue Name]]))</f>
        <v>CONSUMER EXISTING</v>
      </c>
      <c r="Q2668" s="50" t="str">
        <f>IF(tbl_raw_data[[#This Row],[Time taken in min]]&lt;=Settiings!$D$2,"SLA_MET","SLA_NOT_MET")</f>
        <v>SLA_MET</v>
      </c>
      <c r="R2668" s="94"/>
    </row>
    <row r="2669" spans="1:18" x14ac:dyDescent="0.3">
      <c r="A2669" s="23" t="s">
        <v>1183</v>
      </c>
      <c r="B2669" s="9">
        <v>45139.705231481479</v>
      </c>
      <c r="C2669" s="22">
        <v>45139.713067129633</v>
      </c>
      <c r="D2669" s="12" t="s">
        <v>13</v>
      </c>
      <c r="E2669" s="12" t="s">
        <v>47</v>
      </c>
      <c r="F2669" s="12" t="s">
        <v>53</v>
      </c>
      <c r="G2669" s="12" t="s">
        <v>17</v>
      </c>
      <c r="H2669" s="81"/>
      <c r="I2669" s="48">
        <f>tbl_raw_data[[#This Row],[Date Actioned]]-tbl_raw_data[[#This Row],[Date Tagged]]</f>
        <v>7.8356481535593048E-3</v>
      </c>
      <c r="J2669" s="46">
        <f>HOUR(tbl_raw_data[[#This Row],[Time_taken]])*60+MINUTE(tbl_raw_data[[#This Row],[Time_taken]])+SECOND(tbl_raw_data[[#This Row],[Time_taken]])/60</f>
        <v>11.283333333333333</v>
      </c>
      <c r="K2669" s="52">
        <f>DATE(YEAR(tbl_raw_data[[#This Row],[Date Actioned]]),MONTH(tbl_raw_data[[#This Row],[Date Actioned]]),DAY(tbl_raw_data[[#This Row],[Date Actioned]]))</f>
        <v>45139</v>
      </c>
      <c r="L2669" s="50" t="str">
        <f>UPPER(TEXT(tbl_raw_data[[#This Row],[updated_date]],"MMMM"))</f>
        <v>AUGUST</v>
      </c>
      <c r="M2669" s="50" t="str">
        <f>"WEEK "&amp; IF(ROUNDUP(DAY(tbl_raw_data[[#This Row],[updated_date]])/7,0)=5,4,ROUNDUP(DAY(tbl_raw_data[[#This Row],[updated_date]])/7,0))</f>
        <v>WEEK 1</v>
      </c>
      <c r="N2669" s="50" t="str">
        <f>UPPER(VLOOKUP(tbl_raw_data[[#This Row],[Analyst]],Settiings!$A$2:$B$16,2,0))</f>
        <v>NAVED</v>
      </c>
      <c r="O2669" s="50" t="str">
        <f>TRIM(UPPER(tbl_raw_data[[#This Row],[Outcome]]))</f>
        <v>APPROVE</v>
      </c>
      <c r="P2669" s="50" t="str">
        <f>TRIM(UPPER(tbl_raw_data[[#This Row],[Queue Name]]))</f>
        <v>CONSUMER PRE BUREAU</v>
      </c>
      <c r="Q2669" s="50" t="str">
        <f>IF(tbl_raw_data[[#This Row],[Time taken in min]]&lt;=Settiings!$D$2,"SLA_MET","SLA_NOT_MET")</f>
        <v>SLA_MET</v>
      </c>
      <c r="R2669" s="94"/>
    </row>
    <row r="2670" spans="1:18" x14ac:dyDescent="0.3">
      <c r="A2670" s="14" t="s">
        <v>1184</v>
      </c>
      <c r="B2670" s="15">
        <v>45139.70548611111</v>
      </c>
      <c r="C2670" s="21">
        <v>45139.71230324074</v>
      </c>
      <c r="D2670" s="18" t="s">
        <v>13</v>
      </c>
      <c r="E2670" s="18" t="s">
        <v>19</v>
      </c>
      <c r="F2670" s="18" t="s">
        <v>70</v>
      </c>
      <c r="G2670" s="18" t="s">
        <v>77</v>
      </c>
      <c r="H2670" s="80"/>
      <c r="I2670" s="48">
        <f>tbl_raw_data[[#This Row],[Date Actioned]]-tbl_raw_data[[#This Row],[Date Tagged]]</f>
        <v>6.8171296297805384E-3</v>
      </c>
      <c r="J2670" s="46">
        <f>HOUR(tbl_raw_data[[#This Row],[Time_taken]])*60+MINUTE(tbl_raw_data[[#This Row],[Time_taken]])+SECOND(tbl_raw_data[[#This Row],[Time_taken]])/60</f>
        <v>9.8166666666666664</v>
      </c>
      <c r="K2670" s="52">
        <f>DATE(YEAR(tbl_raw_data[[#This Row],[Date Actioned]]),MONTH(tbl_raw_data[[#This Row],[Date Actioned]]),DAY(tbl_raw_data[[#This Row],[Date Actioned]]))</f>
        <v>45139</v>
      </c>
      <c r="L2670" s="50" t="str">
        <f>UPPER(TEXT(tbl_raw_data[[#This Row],[updated_date]],"MMMM"))</f>
        <v>AUGUST</v>
      </c>
      <c r="M2670" s="50" t="str">
        <f>"WEEK "&amp; IF(ROUNDUP(DAY(tbl_raw_data[[#This Row],[updated_date]])/7,0)=5,4,ROUNDUP(DAY(tbl_raw_data[[#This Row],[updated_date]])/7,0))</f>
        <v>WEEK 1</v>
      </c>
      <c r="N2670" s="50" t="str">
        <f>UPPER(VLOOKUP(tbl_raw_data[[#This Row],[Analyst]],Settiings!$A$2:$B$16,2,0))</f>
        <v>ASIF</v>
      </c>
      <c r="O2670" s="50" t="str">
        <f>TRIM(UPPER(tbl_raw_data[[#This Row],[Outcome]]))</f>
        <v>APPROVE</v>
      </c>
      <c r="P2670" s="50" t="str">
        <f>TRIM(UPPER(tbl_raw_data[[#This Row],[Queue Name]]))</f>
        <v>CONSUMER POST BUREAU</v>
      </c>
      <c r="Q2670" s="50" t="str">
        <f>IF(tbl_raw_data[[#This Row],[Time taken in min]]&lt;=Settiings!$D$2,"SLA_MET","SLA_NOT_MET")</f>
        <v>SLA_MET</v>
      </c>
      <c r="R2670" s="94"/>
    </row>
    <row r="2671" spans="1:18" x14ac:dyDescent="0.3">
      <c r="A2671" s="20" t="s">
        <v>1185</v>
      </c>
      <c r="B2671" s="9">
        <v>45139.705567129633</v>
      </c>
      <c r="C2671" s="24">
        <v>45139.711388888885</v>
      </c>
      <c r="D2671" s="25" t="s">
        <v>17</v>
      </c>
      <c r="E2671" s="12" t="s">
        <v>9</v>
      </c>
      <c r="F2671" s="25" t="s">
        <v>65</v>
      </c>
      <c r="G2671" s="13"/>
      <c r="H2671" s="78"/>
      <c r="I2671" s="48">
        <f>tbl_raw_data[[#This Row],[Date Actioned]]-tbl_raw_data[[#This Row],[Date Tagged]]</f>
        <v>5.8217592522851191E-3</v>
      </c>
      <c r="J2671" s="46">
        <f>HOUR(tbl_raw_data[[#This Row],[Time_taken]])*60+MINUTE(tbl_raw_data[[#This Row],[Time_taken]])+SECOND(tbl_raw_data[[#This Row],[Time_taken]])/60</f>
        <v>8.3833333333333329</v>
      </c>
      <c r="K2671" s="52">
        <f>DATE(YEAR(tbl_raw_data[[#This Row],[Date Actioned]]),MONTH(tbl_raw_data[[#This Row],[Date Actioned]]),DAY(tbl_raw_data[[#This Row],[Date Actioned]]))</f>
        <v>45139</v>
      </c>
      <c r="L2671" s="50" t="str">
        <f>UPPER(TEXT(tbl_raw_data[[#This Row],[updated_date]],"MMMM"))</f>
        <v>AUGUST</v>
      </c>
      <c r="M2671" s="50" t="str">
        <f>"WEEK "&amp; IF(ROUNDUP(DAY(tbl_raw_data[[#This Row],[updated_date]])/7,0)=5,4,ROUNDUP(DAY(tbl_raw_data[[#This Row],[updated_date]])/7,0))</f>
        <v>WEEK 1</v>
      </c>
      <c r="N2671" s="50" t="str">
        <f>UPPER(VLOOKUP(tbl_raw_data[[#This Row],[Analyst]],Settiings!$A$2:$B$16,2,0))</f>
        <v>SAM</v>
      </c>
      <c r="O2671" s="50" t="str">
        <f>TRIM(UPPER(tbl_raw_data[[#This Row],[Outcome]]))</f>
        <v>APPROVE</v>
      </c>
      <c r="P2671" s="50" t="str">
        <f>TRIM(UPPER(tbl_raw_data[[#This Row],[Queue Name]]))</f>
        <v>CONSUMER EXISTING</v>
      </c>
      <c r="Q2671" s="50" t="str">
        <f>IF(tbl_raw_data[[#This Row],[Time taken in min]]&lt;=Settiings!$D$2,"SLA_MET","SLA_NOT_MET")</f>
        <v>SLA_MET</v>
      </c>
      <c r="R2671" s="94"/>
    </row>
    <row r="2672" spans="1:18" x14ac:dyDescent="0.3">
      <c r="A2672" s="23" t="s">
        <v>1186</v>
      </c>
      <c r="B2672" s="15">
        <v>45139.705891203703</v>
      </c>
      <c r="C2672" s="16">
        <v>45139.720451388886</v>
      </c>
      <c r="D2672" s="17" t="s">
        <v>17</v>
      </c>
      <c r="E2672" s="18" t="s">
        <v>9</v>
      </c>
      <c r="F2672" s="17" t="s">
        <v>65</v>
      </c>
      <c r="G2672" s="19"/>
      <c r="H2672" s="79"/>
      <c r="I2672" s="48">
        <f>tbl_raw_data[[#This Row],[Date Actioned]]-tbl_raw_data[[#This Row],[Date Tagged]]</f>
        <v>1.4560185183654539E-2</v>
      </c>
      <c r="J2672" s="46">
        <f>HOUR(tbl_raw_data[[#This Row],[Time_taken]])*60+MINUTE(tbl_raw_data[[#This Row],[Time_taken]])+SECOND(tbl_raw_data[[#This Row],[Time_taken]])/60</f>
        <v>20.966666666666665</v>
      </c>
      <c r="K2672" s="52">
        <f>DATE(YEAR(tbl_raw_data[[#This Row],[Date Actioned]]),MONTH(tbl_raw_data[[#This Row],[Date Actioned]]),DAY(tbl_raw_data[[#This Row],[Date Actioned]]))</f>
        <v>45139</v>
      </c>
      <c r="L2672" s="50" t="str">
        <f>UPPER(TEXT(tbl_raw_data[[#This Row],[updated_date]],"MMMM"))</f>
        <v>AUGUST</v>
      </c>
      <c r="M2672" s="50" t="str">
        <f>"WEEK "&amp; IF(ROUNDUP(DAY(tbl_raw_data[[#This Row],[updated_date]])/7,0)=5,4,ROUNDUP(DAY(tbl_raw_data[[#This Row],[updated_date]])/7,0))</f>
        <v>WEEK 1</v>
      </c>
      <c r="N2672" s="50" t="str">
        <f>UPPER(VLOOKUP(tbl_raw_data[[#This Row],[Analyst]],Settiings!$A$2:$B$16,2,0))</f>
        <v>SAM</v>
      </c>
      <c r="O2672" s="50" t="str">
        <f>TRIM(UPPER(tbl_raw_data[[#This Row],[Outcome]]))</f>
        <v>APPROVE</v>
      </c>
      <c r="P2672" s="50" t="str">
        <f>TRIM(UPPER(tbl_raw_data[[#This Row],[Queue Name]]))</f>
        <v>CONSUMER EXISTING</v>
      </c>
      <c r="Q2672" s="50" t="str">
        <f>IF(tbl_raw_data[[#This Row],[Time taken in min]]&lt;=Settiings!$D$2,"SLA_MET","SLA_NOT_MET")</f>
        <v>SLA_NOT_MET</v>
      </c>
      <c r="R2672" s="94"/>
    </row>
    <row r="2673" spans="1:18" x14ac:dyDescent="0.3">
      <c r="A2673" s="14" t="s">
        <v>1189</v>
      </c>
      <c r="B2673" s="9">
        <v>45139.710127314815</v>
      </c>
      <c r="C2673" s="22">
        <v>45139.713807870372</v>
      </c>
      <c r="D2673" s="12" t="s">
        <v>13</v>
      </c>
      <c r="E2673" s="12" t="s">
        <v>47</v>
      </c>
      <c r="F2673" s="12" t="s">
        <v>43</v>
      </c>
      <c r="G2673" s="12" t="s">
        <v>17</v>
      </c>
      <c r="H2673" s="81"/>
      <c r="I2673" s="48">
        <f>tbl_raw_data[[#This Row],[Date Actioned]]-tbl_raw_data[[#This Row],[Date Tagged]]</f>
        <v>3.6805555573664606E-3</v>
      </c>
      <c r="J2673" s="46">
        <f>HOUR(tbl_raw_data[[#This Row],[Time_taken]])*60+MINUTE(tbl_raw_data[[#This Row],[Time_taken]])+SECOND(tbl_raw_data[[#This Row],[Time_taken]])/60</f>
        <v>5.3</v>
      </c>
      <c r="K2673" s="52">
        <f>DATE(YEAR(tbl_raw_data[[#This Row],[Date Actioned]]),MONTH(tbl_raw_data[[#This Row],[Date Actioned]]),DAY(tbl_raw_data[[#This Row],[Date Actioned]]))</f>
        <v>45139</v>
      </c>
      <c r="L2673" s="50" t="str">
        <f>UPPER(TEXT(tbl_raw_data[[#This Row],[updated_date]],"MMMM"))</f>
        <v>AUGUST</v>
      </c>
      <c r="M2673" s="50" t="str">
        <f>"WEEK "&amp; IF(ROUNDUP(DAY(tbl_raw_data[[#This Row],[updated_date]])/7,0)=5,4,ROUNDUP(DAY(tbl_raw_data[[#This Row],[updated_date]])/7,0))</f>
        <v>WEEK 1</v>
      </c>
      <c r="N2673" s="50" t="str">
        <f>UPPER(VLOOKUP(tbl_raw_data[[#This Row],[Analyst]],Settiings!$A$2:$B$16,2,0))</f>
        <v>MERCEDES</v>
      </c>
      <c r="O2673" s="50" t="str">
        <f>TRIM(UPPER(tbl_raw_data[[#This Row],[Outcome]]))</f>
        <v>APPROVE</v>
      </c>
      <c r="P2673" s="50" t="str">
        <f>TRIM(UPPER(tbl_raw_data[[#This Row],[Queue Name]]))</f>
        <v>CONSUMER PRE BUREAU</v>
      </c>
      <c r="Q2673" s="50" t="str">
        <f>IF(tbl_raw_data[[#This Row],[Time taken in min]]&lt;=Settiings!$D$2,"SLA_MET","SLA_NOT_MET")</f>
        <v>SLA_MET</v>
      </c>
      <c r="R2673" s="94"/>
    </row>
    <row r="2674" spans="1:18" x14ac:dyDescent="0.3">
      <c r="A2674" s="20" t="s">
        <v>1190</v>
      </c>
      <c r="B2674" s="15">
        <v>45139.712604166663</v>
      </c>
      <c r="C2674" s="21">
        <v>45139.722581018519</v>
      </c>
      <c r="D2674" s="18" t="s">
        <v>13</v>
      </c>
      <c r="E2674" s="18" t="s">
        <v>19</v>
      </c>
      <c r="F2674" s="18" t="s">
        <v>70</v>
      </c>
      <c r="G2674" s="18" t="s">
        <v>17</v>
      </c>
      <c r="H2674" s="80"/>
      <c r="I2674" s="48">
        <f>tbl_raw_data[[#This Row],[Date Actioned]]-tbl_raw_data[[#This Row],[Date Tagged]]</f>
        <v>9.976851855753921E-3</v>
      </c>
      <c r="J2674" s="46">
        <f>HOUR(tbl_raw_data[[#This Row],[Time_taken]])*60+MINUTE(tbl_raw_data[[#This Row],[Time_taken]])+SECOND(tbl_raw_data[[#This Row],[Time_taken]])/60</f>
        <v>14.366666666666667</v>
      </c>
      <c r="K2674" s="52">
        <f>DATE(YEAR(tbl_raw_data[[#This Row],[Date Actioned]]),MONTH(tbl_raw_data[[#This Row],[Date Actioned]]),DAY(tbl_raw_data[[#This Row],[Date Actioned]]))</f>
        <v>45139</v>
      </c>
      <c r="L2674" s="50" t="str">
        <f>UPPER(TEXT(tbl_raw_data[[#This Row],[updated_date]],"MMMM"))</f>
        <v>AUGUST</v>
      </c>
      <c r="M2674" s="50" t="str">
        <f>"WEEK "&amp; IF(ROUNDUP(DAY(tbl_raw_data[[#This Row],[updated_date]])/7,0)=5,4,ROUNDUP(DAY(tbl_raw_data[[#This Row],[updated_date]])/7,0))</f>
        <v>WEEK 1</v>
      </c>
      <c r="N2674" s="50" t="str">
        <f>UPPER(VLOOKUP(tbl_raw_data[[#This Row],[Analyst]],Settiings!$A$2:$B$16,2,0))</f>
        <v>ASIF</v>
      </c>
      <c r="O2674" s="50" t="str">
        <f>TRIM(UPPER(tbl_raw_data[[#This Row],[Outcome]]))</f>
        <v>APPROVE</v>
      </c>
      <c r="P2674" s="50" t="str">
        <f>TRIM(UPPER(tbl_raw_data[[#This Row],[Queue Name]]))</f>
        <v>CONSUMER POST BUREAU</v>
      </c>
      <c r="Q2674" s="50" t="str">
        <f>IF(tbl_raw_data[[#This Row],[Time taken in min]]&lt;=Settiings!$D$2,"SLA_MET","SLA_NOT_MET")</f>
        <v>SLA_MET</v>
      </c>
      <c r="R2674" s="94"/>
    </row>
    <row r="2675" spans="1:18" x14ac:dyDescent="0.3">
      <c r="A2675" s="23" t="s">
        <v>1191</v>
      </c>
      <c r="B2675" s="9">
        <v>45139.718842592592</v>
      </c>
      <c r="C2675" s="24">
        <v>45139.726226851853</v>
      </c>
      <c r="D2675" s="25" t="s">
        <v>17</v>
      </c>
      <c r="E2675" s="12" t="s">
        <v>9</v>
      </c>
      <c r="F2675" s="25" t="s">
        <v>65</v>
      </c>
      <c r="G2675" s="13"/>
      <c r="H2675" s="78"/>
      <c r="I2675" s="48">
        <f>tbl_raw_data[[#This Row],[Date Actioned]]-tbl_raw_data[[#This Row],[Date Tagged]]</f>
        <v>7.3842592610162683E-3</v>
      </c>
      <c r="J2675" s="46">
        <f>HOUR(tbl_raw_data[[#This Row],[Time_taken]])*60+MINUTE(tbl_raw_data[[#This Row],[Time_taken]])+SECOND(tbl_raw_data[[#This Row],[Time_taken]])/60</f>
        <v>10.633333333333333</v>
      </c>
      <c r="K2675" s="52">
        <f>DATE(YEAR(tbl_raw_data[[#This Row],[Date Actioned]]),MONTH(tbl_raw_data[[#This Row],[Date Actioned]]),DAY(tbl_raw_data[[#This Row],[Date Actioned]]))</f>
        <v>45139</v>
      </c>
      <c r="L2675" s="50" t="str">
        <f>UPPER(TEXT(tbl_raw_data[[#This Row],[updated_date]],"MMMM"))</f>
        <v>AUGUST</v>
      </c>
      <c r="M2675" s="50" t="str">
        <f>"WEEK "&amp; IF(ROUNDUP(DAY(tbl_raw_data[[#This Row],[updated_date]])/7,0)=5,4,ROUNDUP(DAY(tbl_raw_data[[#This Row],[updated_date]])/7,0))</f>
        <v>WEEK 1</v>
      </c>
      <c r="N2675" s="50" t="str">
        <f>UPPER(VLOOKUP(tbl_raw_data[[#This Row],[Analyst]],Settiings!$A$2:$B$16,2,0))</f>
        <v>SAM</v>
      </c>
      <c r="O2675" s="50" t="str">
        <f>TRIM(UPPER(tbl_raw_data[[#This Row],[Outcome]]))</f>
        <v>APPROVE</v>
      </c>
      <c r="P2675" s="50" t="str">
        <f>TRIM(UPPER(tbl_raw_data[[#This Row],[Queue Name]]))</f>
        <v>CONSUMER EXISTING</v>
      </c>
      <c r="Q2675" s="50" t="str">
        <f>IF(tbl_raw_data[[#This Row],[Time taken in min]]&lt;=Settiings!$D$2,"SLA_MET","SLA_NOT_MET")</f>
        <v>SLA_MET</v>
      </c>
      <c r="R2675" s="94"/>
    </row>
    <row r="2676" spans="1:18" x14ac:dyDescent="0.3">
      <c r="A2676" s="14" t="s">
        <v>1192</v>
      </c>
      <c r="B2676" s="15">
        <v>45139.719317129631</v>
      </c>
      <c r="C2676" s="21">
        <v>45139.721574074072</v>
      </c>
      <c r="D2676" s="18" t="s">
        <v>13</v>
      </c>
      <c r="E2676" s="18" t="s">
        <v>9</v>
      </c>
      <c r="F2676" s="18" t="s">
        <v>50</v>
      </c>
      <c r="G2676" s="18" t="s">
        <v>17</v>
      </c>
      <c r="H2676" s="80"/>
      <c r="I2676" s="48">
        <f>tbl_raw_data[[#This Row],[Date Actioned]]-tbl_raw_data[[#This Row],[Date Tagged]]</f>
        <v>2.2569444408873096E-3</v>
      </c>
      <c r="J2676" s="46">
        <f>HOUR(tbl_raw_data[[#This Row],[Time_taken]])*60+MINUTE(tbl_raw_data[[#This Row],[Time_taken]])+SECOND(tbl_raw_data[[#This Row],[Time_taken]])/60</f>
        <v>3.25</v>
      </c>
      <c r="K2676" s="52">
        <f>DATE(YEAR(tbl_raw_data[[#This Row],[Date Actioned]]),MONTH(tbl_raw_data[[#This Row],[Date Actioned]]),DAY(tbl_raw_data[[#This Row],[Date Actioned]]))</f>
        <v>45139</v>
      </c>
      <c r="L2676" s="50" t="str">
        <f>UPPER(TEXT(tbl_raw_data[[#This Row],[updated_date]],"MMMM"))</f>
        <v>AUGUST</v>
      </c>
      <c r="M2676" s="50" t="str">
        <f>"WEEK "&amp; IF(ROUNDUP(DAY(tbl_raw_data[[#This Row],[updated_date]])/7,0)=5,4,ROUNDUP(DAY(tbl_raw_data[[#This Row],[updated_date]])/7,0))</f>
        <v>WEEK 1</v>
      </c>
      <c r="N2676" s="50" t="str">
        <f>UPPER(VLOOKUP(tbl_raw_data[[#This Row],[Analyst]],Settiings!$A$2:$B$16,2,0))</f>
        <v>SHAHID</v>
      </c>
      <c r="O2676" s="50" t="str">
        <f>TRIM(UPPER(tbl_raw_data[[#This Row],[Outcome]]))</f>
        <v>APPROVE</v>
      </c>
      <c r="P2676" s="50" t="str">
        <f>TRIM(UPPER(tbl_raw_data[[#This Row],[Queue Name]]))</f>
        <v>CONSUMER EXISTING</v>
      </c>
      <c r="Q2676" s="50" t="str">
        <f>IF(tbl_raw_data[[#This Row],[Time taken in min]]&lt;=Settiings!$D$2,"SLA_MET","SLA_NOT_MET")</f>
        <v>SLA_MET</v>
      </c>
      <c r="R2676" s="94"/>
    </row>
    <row r="2677" spans="1:18" x14ac:dyDescent="0.3">
      <c r="A2677" s="20" t="s">
        <v>1194</v>
      </c>
      <c r="B2677" s="9">
        <v>45139.721689814818</v>
      </c>
      <c r="C2677" s="22">
        <v>45139.728715277779</v>
      </c>
      <c r="D2677" s="12" t="s">
        <v>13</v>
      </c>
      <c r="E2677" s="12" t="s">
        <v>47</v>
      </c>
      <c r="F2677" s="12" t="s">
        <v>53</v>
      </c>
      <c r="G2677" s="12" t="s">
        <v>41</v>
      </c>
      <c r="H2677" s="81"/>
      <c r="I2677" s="48">
        <f>tbl_raw_data[[#This Row],[Date Actioned]]-tbl_raw_data[[#This Row],[Date Tagged]]</f>
        <v>7.025462960882578E-3</v>
      </c>
      <c r="J2677" s="46">
        <f>HOUR(tbl_raw_data[[#This Row],[Time_taken]])*60+MINUTE(tbl_raw_data[[#This Row],[Time_taken]])+SECOND(tbl_raw_data[[#This Row],[Time_taken]])/60</f>
        <v>10.116666666666667</v>
      </c>
      <c r="K2677" s="52">
        <f>DATE(YEAR(tbl_raw_data[[#This Row],[Date Actioned]]),MONTH(tbl_raw_data[[#This Row],[Date Actioned]]),DAY(tbl_raw_data[[#This Row],[Date Actioned]]))</f>
        <v>45139</v>
      </c>
      <c r="L2677" s="50" t="str">
        <f>UPPER(TEXT(tbl_raw_data[[#This Row],[updated_date]],"MMMM"))</f>
        <v>AUGUST</v>
      </c>
      <c r="M2677" s="50" t="str">
        <f>"WEEK "&amp; IF(ROUNDUP(DAY(tbl_raw_data[[#This Row],[updated_date]])/7,0)=5,4,ROUNDUP(DAY(tbl_raw_data[[#This Row],[updated_date]])/7,0))</f>
        <v>WEEK 1</v>
      </c>
      <c r="N2677" s="50" t="str">
        <f>UPPER(VLOOKUP(tbl_raw_data[[#This Row],[Analyst]],Settiings!$A$2:$B$16,2,0))</f>
        <v>NAVED</v>
      </c>
      <c r="O2677" s="50" t="str">
        <f>TRIM(UPPER(tbl_raw_data[[#This Row],[Outcome]]))</f>
        <v>APPROVE</v>
      </c>
      <c r="P2677" s="50" t="str">
        <f>TRIM(UPPER(tbl_raw_data[[#This Row],[Queue Name]]))</f>
        <v>CONSUMER PRE BUREAU</v>
      </c>
      <c r="Q2677" s="50" t="str">
        <f>IF(tbl_raw_data[[#This Row],[Time taken in min]]&lt;=Settiings!$D$2,"SLA_MET","SLA_NOT_MET")</f>
        <v>SLA_MET</v>
      </c>
      <c r="R2677" s="94"/>
    </row>
    <row r="2678" spans="1:18" x14ac:dyDescent="0.3">
      <c r="A2678" s="14" t="s">
        <v>1195</v>
      </c>
      <c r="B2678" s="15">
        <v>45139.722581018519</v>
      </c>
      <c r="C2678" s="21">
        <v>45139.728263888886</v>
      </c>
      <c r="D2678" s="18" t="s">
        <v>27</v>
      </c>
      <c r="E2678" s="18" t="s">
        <v>9</v>
      </c>
      <c r="F2678" s="18" t="s">
        <v>76</v>
      </c>
      <c r="G2678" s="18" t="s">
        <v>1196</v>
      </c>
      <c r="H2678" s="80"/>
      <c r="I2678" s="48">
        <f>tbl_raw_data[[#This Row],[Date Actioned]]-tbl_raw_data[[#This Row],[Date Tagged]]</f>
        <v>5.6828703673090786E-3</v>
      </c>
      <c r="J2678" s="46">
        <f>HOUR(tbl_raw_data[[#This Row],[Time_taken]])*60+MINUTE(tbl_raw_data[[#This Row],[Time_taken]])+SECOND(tbl_raw_data[[#This Row],[Time_taken]])/60</f>
        <v>8.1833333333333336</v>
      </c>
      <c r="K2678" s="52">
        <f>DATE(YEAR(tbl_raw_data[[#This Row],[Date Actioned]]),MONTH(tbl_raw_data[[#This Row],[Date Actioned]]),DAY(tbl_raw_data[[#This Row],[Date Actioned]]))</f>
        <v>45139</v>
      </c>
      <c r="L2678" s="50" t="str">
        <f>UPPER(TEXT(tbl_raw_data[[#This Row],[updated_date]],"MMMM"))</f>
        <v>AUGUST</v>
      </c>
      <c r="M2678" s="50" t="str">
        <f>"WEEK "&amp; IF(ROUNDUP(DAY(tbl_raw_data[[#This Row],[updated_date]])/7,0)=5,4,ROUNDUP(DAY(tbl_raw_data[[#This Row],[updated_date]])/7,0))</f>
        <v>WEEK 1</v>
      </c>
      <c r="N2678" s="50" t="str">
        <f>UPPER(VLOOKUP(tbl_raw_data[[#This Row],[Analyst]],Settiings!$A$2:$B$16,2,0))</f>
        <v>ROHAN</v>
      </c>
      <c r="O2678" s="50" t="str">
        <f>TRIM(UPPER(tbl_raw_data[[#This Row],[Outcome]]))</f>
        <v>DECLINE</v>
      </c>
      <c r="P2678" s="50" t="str">
        <f>TRIM(UPPER(tbl_raw_data[[#This Row],[Queue Name]]))</f>
        <v>CONSUMER EXISTING</v>
      </c>
      <c r="Q2678" s="50" t="str">
        <f>IF(tbl_raw_data[[#This Row],[Time taken in min]]&lt;=Settiings!$D$2,"SLA_MET","SLA_NOT_MET")</f>
        <v>SLA_MET</v>
      </c>
      <c r="R2678" s="94"/>
    </row>
    <row r="2679" spans="1:18" x14ac:dyDescent="0.3">
      <c r="A2679" s="20" t="s">
        <v>1197</v>
      </c>
      <c r="B2679" s="9">
        <v>45139.73605324074</v>
      </c>
      <c r="C2679" s="22">
        <v>45139.745995370373</v>
      </c>
      <c r="D2679" s="12" t="s">
        <v>27</v>
      </c>
      <c r="E2679" s="12" t="s">
        <v>9</v>
      </c>
      <c r="F2679" s="12" t="s">
        <v>53</v>
      </c>
      <c r="G2679" s="12" t="s">
        <v>113</v>
      </c>
      <c r="H2679" s="81"/>
      <c r="I2679" s="48">
        <f>tbl_raw_data[[#This Row],[Date Actioned]]-tbl_raw_data[[#This Row],[Date Tagged]]</f>
        <v>9.9421296326909214E-3</v>
      </c>
      <c r="J2679" s="46">
        <f>HOUR(tbl_raw_data[[#This Row],[Time_taken]])*60+MINUTE(tbl_raw_data[[#This Row],[Time_taken]])+SECOND(tbl_raw_data[[#This Row],[Time_taken]])/60</f>
        <v>14.316666666666666</v>
      </c>
      <c r="K2679" s="52">
        <f>DATE(YEAR(tbl_raw_data[[#This Row],[Date Actioned]]),MONTH(tbl_raw_data[[#This Row],[Date Actioned]]),DAY(tbl_raw_data[[#This Row],[Date Actioned]]))</f>
        <v>45139</v>
      </c>
      <c r="L2679" s="50" t="str">
        <f>UPPER(TEXT(tbl_raw_data[[#This Row],[updated_date]],"MMMM"))</f>
        <v>AUGUST</v>
      </c>
      <c r="M2679" s="50" t="str">
        <f>"WEEK "&amp; IF(ROUNDUP(DAY(tbl_raw_data[[#This Row],[updated_date]])/7,0)=5,4,ROUNDUP(DAY(tbl_raw_data[[#This Row],[updated_date]])/7,0))</f>
        <v>WEEK 1</v>
      </c>
      <c r="N2679" s="50" t="str">
        <f>UPPER(VLOOKUP(tbl_raw_data[[#This Row],[Analyst]],Settiings!$A$2:$B$16,2,0))</f>
        <v>NAVED</v>
      </c>
      <c r="O2679" s="50" t="str">
        <f>TRIM(UPPER(tbl_raw_data[[#This Row],[Outcome]]))</f>
        <v>DECLINE</v>
      </c>
      <c r="P2679" s="50" t="str">
        <f>TRIM(UPPER(tbl_raw_data[[#This Row],[Queue Name]]))</f>
        <v>CONSUMER EXISTING</v>
      </c>
      <c r="Q2679" s="50" t="str">
        <f>IF(tbl_raw_data[[#This Row],[Time taken in min]]&lt;=Settiings!$D$2,"SLA_MET","SLA_NOT_MET")</f>
        <v>SLA_MET</v>
      </c>
      <c r="R2679" s="94"/>
    </row>
    <row r="2680" spans="1:18" x14ac:dyDescent="0.3">
      <c r="A2680" s="23" t="s">
        <v>1199</v>
      </c>
      <c r="B2680" s="15">
        <v>45139.746157407404</v>
      </c>
      <c r="C2680" s="16">
        <v>45139.753437500003</v>
      </c>
      <c r="D2680" s="17" t="s">
        <v>17</v>
      </c>
      <c r="E2680" s="18" t="s">
        <v>19</v>
      </c>
      <c r="F2680" s="17" t="s">
        <v>50</v>
      </c>
      <c r="G2680" s="19"/>
      <c r="H2680" s="79"/>
      <c r="I2680" s="48">
        <f>tbl_raw_data[[#This Row],[Date Actioned]]-tbl_raw_data[[#This Row],[Date Tagged]]</f>
        <v>7.2800925991032273E-3</v>
      </c>
      <c r="J2680" s="46">
        <f>HOUR(tbl_raw_data[[#This Row],[Time_taken]])*60+MINUTE(tbl_raw_data[[#This Row],[Time_taken]])+SECOND(tbl_raw_data[[#This Row],[Time_taken]])/60</f>
        <v>10.483333333333333</v>
      </c>
      <c r="K2680" s="52">
        <f>DATE(YEAR(tbl_raw_data[[#This Row],[Date Actioned]]),MONTH(tbl_raw_data[[#This Row],[Date Actioned]]),DAY(tbl_raw_data[[#This Row],[Date Actioned]]))</f>
        <v>45139</v>
      </c>
      <c r="L2680" s="50" t="str">
        <f>UPPER(TEXT(tbl_raw_data[[#This Row],[updated_date]],"MMMM"))</f>
        <v>AUGUST</v>
      </c>
      <c r="M2680" s="50" t="str">
        <f>"WEEK "&amp; IF(ROUNDUP(DAY(tbl_raw_data[[#This Row],[updated_date]])/7,0)=5,4,ROUNDUP(DAY(tbl_raw_data[[#This Row],[updated_date]])/7,0))</f>
        <v>WEEK 1</v>
      </c>
      <c r="N2680" s="50" t="str">
        <f>UPPER(VLOOKUP(tbl_raw_data[[#This Row],[Analyst]],Settiings!$A$2:$B$16,2,0))</f>
        <v>SHAHID</v>
      </c>
      <c r="O2680" s="50" t="str">
        <f>TRIM(UPPER(tbl_raw_data[[#This Row],[Outcome]]))</f>
        <v>APPROVE</v>
      </c>
      <c r="P2680" s="50" t="str">
        <f>TRIM(UPPER(tbl_raw_data[[#This Row],[Queue Name]]))</f>
        <v>CONSUMER POST BUREAU</v>
      </c>
      <c r="Q2680" s="50" t="str">
        <f>IF(tbl_raw_data[[#This Row],[Time taken in min]]&lt;=Settiings!$D$2,"SLA_MET","SLA_NOT_MET")</f>
        <v>SLA_MET</v>
      </c>
      <c r="R2680" s="94"/>
    </row>
    <row r="2681" spans="1:18" x14ac:dyDescent="0.3">
      <c r="A2681" s="14" t="s">
        <v>1201</v>
      </c>
      <c r="B2681" s="9">
        <v>45139.75980324074</v>
      </c>
      <c r="C2681" s="24">
        <v>45139.768587962964</v>
      </c>
      <c r="D2681" s="25" t="s">
        <v>17</v>
      </c>
      <c r="E2681" s="12" t="s">
        <v>19</v>
      </c>
      <c r="F2681" s="25" t="s">
        <v>70</v>
      </c>
      <c r="G2681" s="13"/>
      <c r="H2681" s="78"/>
      <c r="I2681" s="48">
        <f>tbl_raw_data[[#This Row],[Date Actioned]]-tbl_raw_data[[#This Row],[Date Tagged]]</f>
        <v>8.7847222239361145E-3</v>
      </c>
      <c r="J2681" s="46">
        <f>HOUR(tbl_raw_data[[#This Row],[Time_taken]])*60+MINUTE(tbl_raw_data[[#This Row],[Time_taken]])+SECOND(tbl_raw_data[[#This Row],[Time_taken]])/60</f>
        <v>12.65</v>
      </c>
      <c r="K2681" s="52">
        <f>DATE(YEAR(tbl_raw_data[[#This Row],[Date Actioned]]),MONTH(tbl_raw_data[[#This Row],[Date Actioned]]),DAY(tbl_raw_data[[#This Row],[Date Actioned]]))</f>
        <v>45139</v>
      </c>
      <c r="L2681" s="50" t="str">
        <f>UPPER(TEXT(tbl_raw_data[[#This Row],[updated_date]],"MMMM"))</f>
        <v>AUGUST</v>
      </c>
      <c r="M2681" s="50" t="str">
        <f>"WEEK "&amp; IF(ROUNDUP(DAY(tbl_raw_data[[#This Row],[updated_date]])/7,0)=5,4,ROUNDUP(DAY(tbl_raw_data[[#This Row],[updated_date]])/7,0))</f>
        <v>WEEK 1</v>
      </c>
      <c r="N2681" s="50" t="str">
        <f>UPPER(VLOOKUP(tbl_raw_data[[#This Row],[Analyst]],Settiings!$A$2:$B$16,2,0))</f>
        <v>ASIF</v>
      </c>
      <c r="O2681" s="50" t="str">
        <f>TRIM(UPPER(tbl_raw_data[[#This Row],[Outcome]]))</f>
        <v>APPROVE</v>
      </c>
      <c r="P2681" s="50" t="str">
        <f>TRIM(UPPER(tbl_raw_data[[#This Row],[Queue Name]]))</f>
        <v>CONSUMER POST BUREAU</v>
      </c>
      <c r="Q2681" s="50" t="str">
        <f>IF(tbl_raw_data[[#This Row],[Time taken in min]]&lt;=Settiings!$D$2,"SLA_MET","SLA_NOT_MET")</f>
        <v>SLA_MET</v>
      </c>
      <c r="R2681" s="94"/>
    </row>
    <row r="2682" spans="1:18" x14ac:dyDescent="0.3">
      <c r="A2682" s="23" t="s">
        <v>1202</v>
      </c>
      <c r="B2682" s="15">
        <v>45139.768425925926</v>
      </c>
      <c r="C2682" s="21">
        <v>45139.770324074074</v>
      </c>
      <c r="D2682" s="18" t="s">
        <v>27</v>
      </c>
      <c r="E2682" s="18" t="s">
        <v>9</v>
      </c>
      <c r="F2682" s="18" t="s">
        <v>70</v>
      </c>
      <c r="G2682" s="18" t="s">
        <v>71</v>
      </c>
      <c r="H2682" s="80"/>
      <c r="I2682" s="48">
        <f>tbl_raw_data[[#This Row],[Date Actioned]]-tbl_raw_data[[#This Row],[Date Tagged]]</f>
        <v>1.898148148029577E-3</v>
      </c>
      <c r="J2682" s="46">
        <f>HOUR(tbl_raw_data[[#This Row],[Time_taken]])*60+MINUTE(tbl_raw_data[[#This Row],[Time_taken]])+SECOND(tbl_raw_data[[#This Row],[Time_taken]])/60</f>
        <v>2.7333333333333334</v>
      </c>
      <c r="K2682" s="52">
        <f>DATE(YEAR(tbl_raw_data[[#This Row],[Date Actioned]]),MONTH(tbl_raw_data[[#This Row],[Date Actioned]]),DAY(tbl_raw_data[[#This Row],[Date Actioned]]))</f>
        <v>45139</v>
      </c>
      <c r="L2682" s="50" t="str">
        <f>UPPER(TEXT(tbl_raw_data[[#This Row],[updated_date]],"MMMM"))</f>
        <v>AUGUST</v>
      </c>
      <c r="M2682" s="50" t="str">
        <f>"WEEK "&amp; IF(ROUNDUP(DAY(tbl_raw_data[[#This Row],[updated_date]])/7,0)=5,4,ROUNDUP(DAY(tbl_raw_data[[#This Row],[updated_date]])/7,0))</f>
        <v>WEEK 1</v>
      </c>
      <c r="N2682" s="50" t="str">
        <f>UPPER(VLOOKUP(tbl_raw_data[[#This Row],[Analyst]],Settiings!$A$2:$B$16,2,0))</f>
        <v>ASIF</v>
      </c>
      <c r="O2682" s="50" t="str">
        <f>TRIM(UPPER(tbl_raw_data[[#This Row],[Outcome]]))</f>
        <v>DECLINE</v>
      </c>
      <c r="P2682" s="50" t="str">
        <f>TRIM(UPPER(tbl_raw_data[[#This Row],[Queue Name]]))</f>
        <v>CONSUMER EXISTING</v>
      </c>
      <c r="Q2682" s="50" t="str">
        <f>IF(tbl_raw_data[[#This Row],[Time taken in min]]&lt;=Settiings!$D$2,"SLA_MET","SLA_NOT_MET")</f>
        <v>SLA_MET</v>
      </c>
      <c r="R2682" s="94"/>
    </row>
    <row r="2683" spans="1:18" x14ac:dyDescent="0.3">
      <c r="A2683" s="20" t="s">
        <v>1203</v>
      </c>
      <c r="B2683" s="15">
        <v>45139.775347222225</v>
      </c>
      <c r="C2683" s="21">
        <v>45139.77789351852</v>
      </c>
      <c r="D2683" s="18" t="s">
        <v>13</v>
      </c>
      <c r="E2683" s="18" t="s">
        <v>9</v>
      </c>
      <c r="F2683" s="18" t="s">
        <v>50</v>
      </c>
      <c r="G2683" s="18" t="s">
        <v>17</v>
      </c>
      <c r="H2683" s="80"/>
      <c r="I2683" s="48">
        <f>tbl_raw_data[[#This Row],[Date Actioned]]-tbl_raw_data[[#This Row],[Date Tagged]]</f>
        <v>2.5462962948950008E-3</v>
      </c>
      <c r="J2683" s="46">
        <f>HOUR(tbl_raw_data[[#This Row],[Time_taken]])*60+MINUTE(tbl_raw_data[[#This Row],[Time_taken]])+SECOND(tbl_raw_data[[#This Row],[Time_taken]])/60</f>
        <v>3.6666666666666665</v>
      </c>
      <c r="K2683" s="52">
        <f>DATE(YEAR(tbl_raw_data[[#This Row],[Date Actioned]]),MONTH(tbl_raw_data[[#This Row],[Date Actioned]]),DAY(tbl_raw_data[[#This Row],[Date Actioned]]))</f>
        <v>45139</v>
      </c>
      <c r="L2683" s="50" t="str">
        <f>UPPER(TEXT(tbl_raw_data[[#This Row],[updated_date]],"MMMM"))</f>
        <v>AUGUST</v>
      </c>
      <c r="M2683" s="50" t="str">
        <f>"WEEK "&amp; IF(ROUNDUP(DAY(tbl_raw_data[[#This Row],[updated_date]])/7,0)=5,4,ROUNDUP(DAY(tbl_raw_data[[#This Row],[updated_date]])/7,0))</f>
        <v>WEEK 1</v>
      </c>
      <c r="N2683" s="50" t="str">
        <f>UPPER(VLOOKUP(tbl_raw_data[[#This Row],[Analyst]],Settiings!$A$2:$B$16,2,0))</f>
        <v>SHAHID</v>
      </c>
      <c r="O2683" s="50" t="str">
        <f>TRIM(UPPER(tbl_raw_data[[#This Row],[Outcome]]))</f>
        <v>APPROVE</v>
      </c>
      <c r="P2683" s="50" t="str">
        <f>TRIM(UPPER(tbl_raw_data[[#This Row],[Queue Name]]))</f>
        <v>CONSUMER EXISTING</v>
      </c>
      <c r="Q2683" s="50" t="str">
        <f>IF(tbl_raw_data[[#This Row],[Time taken in min]]&lt;=Settiings!$D$2,"SLA_MET","SLA_NOT_MET")</f>
        <v>SLA_MET</v>
      </c>
      <c r="R2683" s="94"/>
    </row>
    <row r="2684" spans="1:18" x14ac:dyDescent="0.3">
      <c r="A2684" s="23" t="s">
        <v>1204</v>
      </c>
      <c r="B2684" s="9">
        <v>45139.778217592589</v>
      </c>
      <c r="C2684" s="22">
        <v>45139.78266203704</v>
      </c>
      <c r="D2684" s="12" t="s">
        <v>13</v>
      </c>
      <c r="E2684" s="12" t="s">
        <v>19</v>
      </c>
      <c r="F2684" s="12" t="s">
        <v>53</v>
      </c>
      <c r="G2684" s="12" t="s">
        <v>17</v>
      </c>
      <c r="H2684" s="81"/>
      <c r="I2684" s="48">
        <f>tbl_raw_data[[#This Row],[Date Actioned]]-tbl_raw_data[[#This Row],[Date Tagged]]</f>
        <v>4.4444444502005354E-3</v>
      </c>
      <c r="J2684" s="46">
        <f>HOUR(tbl_raw_data[[#This Row],[Time_taken]])*60+MINUTE(tbl_raw_data[[#This Row],[Time_taken]])+SECOND(tbl_raw_data[[#This Row],[Time_taken]])/60</f>
        <v>6.4</v>
      </c>
      <c r="K2684" s="52">
        <f>DATE(YEAR(tbl_raw_data[[#This Row],[Date Actioned]]),MONTH(tbl_raw_data[[#This Row],[Date Actioned]]),DAY(tbl_raw_data[[#This Row],[Date Actioned]]))</f>
        <v>45139</v>
      </c>
      <c r="L2684" s="50" t="str">
        <f>UPPER(TEXT(tbl_raw_data[[#This Row],[updated_date]],"MMMM"))</f>
        <v>AUGUST</v>
      </c>
      <c r="M2684" s="50" t="str">
        <f>"WEEK "&amp; IF(ROUNDUP(DAY(tbl_raw_data[[#This Row],[updated_date]])/7,0)=5,4,ROUNDUP(DAY(tbl_raw_data[[#This Row],[updated_date]])/7,0))</f>
        <v>WEEK 1</v>
      </c>
      <c r="N2684" s="50" t="str">
        <f>UPPER(VLOOKUP(tbl_raw_data[[#This Row],[Analyst]],Settiings!$A$2:$B$16,2,0))</f>
        <v>NAVED</v>
      </c>
      <c r="O2684" s="50" t="str">
        <f>TRIM(UPPER(tbl_raw_data[[#This Row],[Outcome]]))</f>
        <v>APPROVE</v>
      </c>
      <c r="P2684" s="50" t="str">
        <f>TRIM(UPPER(tbl_raw_data[[#This Row],[Queue Name]]))</f>
        <v>CONSUMER POST BUREAU</v>
      </c>
      <c r="Q2684" s="50" t="str">
        <f>IF(tbl_raw_data[[#This Row],[Time taken in min]]&lt;=Settiings!$D$2,"SLA_MET","SLA_NOT_MET")</f>
        <v>SLA_MET</v>
      </c>
      <c r="R2684" s="94"/>
    </row>
    <row r="2685" spans="1:18" x14ac:dyDescent="0.3">
      <c r="A2685" s="14" t="s">
        <v>1205</v>
      </c>
      <c r="B2685" s="15">
        <v>45139.781863425924</v>
      </c>
      <c r="C2685" s="21">
        <v>45139.785034722219</v>
      </c>
      <c r="D2685" s="18" t="s">
        <v>13</v>
      </c>
      <c r="E2685" s="18" t="s">
        <v>47</v>
      </c>
      <c r="F2685" s="18" t="s">
        <v>50</v>
      </c>
      <c r="G2685" s="18" t="s">
        <v>1206</v>
      </c>
      <c r="H2685" s="80"/>
      <c r="I2685" s="48">
        <f>tbl_raw_data[[#This Row],[Date Actioned]]-tbl_raw_data[[#This Row],[Date Tagged]]</f>
        <v>3.1712962954770774E-3</v>
      </c>
      <c r="J2685" s="46">
        <f>HOUR(tbl_raw_data[[#This Row],[Time_taken]])*60+MINUTE(tbl_raw_data[[#This Row],[Time_taken]])+SECOND(tbl_raw_data[[#This Row],[Time_taken]])/60</f>
        <v>4.5666666666666664</v>
      </c>
      <c r="K2685" s="52">
        <f>DATE(YEAR(tbl_raw_data[[#This Row],[Date Actioned]]),MONTH(tbl_raw_data[[#This Row],[Date Actioned]]),DAY(tbl_raw_data[[#This Row],[Date Actioned]]))</f>
        <v>45139</v>
      </c>
      <c r="L2685" s="50" t="str">
        <f>UPPER(TEXT(tbl_raw_data[[#This Row],[updated_date]],"MMMM"))</f>
        <v>AUGUST</v>
      </c>
      <c r="M2685" s="50" t="str">
        <f>"WEEK "&amp; IF(ROUNDUP(DAY(tbl_raw_data[[#This Row],[updated_date]])/7,0)=5,4,ROUNDUP(DAY(tbl_raw_data[[#This Row],[updated_date]])/7,0))</f>
        <v>WEEK 1</v>
      </c>
      <c r="N2685" s="50" t="str">
        <f>UPPER(VLOOKUP(tbl_raw_data[[#This Row],[Analyst]],Settiings!$A$2:$B$16,2,0))</f>
        <v>SHAHID</v>
      </c>
      <c r="O2685" s="50" t="str">
        <f>TRIM(UPPER(tbl_raw_data[[#This Row],[Outcome]]))</f>
        <v>APPROVE</v>
      </c>
      <c r="P2685" s="50" t="str">
        <f>TRIM(UPPER(tbl_raw_data[[#This Row],[Queue Name]]))</f>
        <v>CONSUMER PRE BUREAU</v>
      </c>
      <c r="Q2685" s="50" t="str">
        <f>IF(tbl_raw_data[[#This Row],[Time taken in min]]&lt;=Settiings!$D$2,"SLA_MET","SLA_NOT_MET")</f>
        <v>SLA_MET</v>
      </c>
      <c r="R2685" s="94"/>
    </row>
    <row r="2686" spans="1:18" x14ac:dyDescent="0.3">
      <c r="A2686" s="20" t="s">
        <v>1209</v>
      </c>
      <c r="B2686" s="9">
        <v>45139.799513888887</v>
      </c>
      <c r="C2686" s="22">
        <v>45139.804444444446</v>
      </c>
      <c r="D2686" s="12" t="s">
        <v>13</v>
      </c>
      <c r="E2686" s="12" t="s">
        <v>47</v>
      </c>
      <c r="F2686" s="12" t="s">
        <v>70</v>
      </c>
      <c r="G2686" s="12" t="s">
        <v>17</v>
      </c>
      <c r="H2686" s="81"/>
      <c r="I2686" s="48">
        <f>tbl_raw_data[[#This Row],[Date Actioned]]-tbl_raw_data[[#This Row],[Date Tagged]]</f>
        <v>4.9305555585306138E-3</v>
      </c>
      <c r="J2686" s="46">
        <f>HOUR(tbl_raw_data[[#This Row],[Time_taken]])*60+MINUTE(tbl_raw_data[[#This Row],[Time_taken]])+SECOND(tbl_raw_data[[#This Row],[Time_taken]])/60</f>
        <v>7.1</v>
      </c>
      <c r="K2686" s="52">
        <f>DATE(YEAR(tbl_raw_data[[#This Row],[Date Actioned]]),MONTH(tbl_raw_data[[#This Row],[Date Actioned]]),DAY(tbl_raw_data[[#This Row],[Date Actioned]]))</f>
        <v>45139</v>
      </c>
      <c r="L2686" s="50" t="str">
        <f>UPPER(TEXT(tbl_raw_data[[#This Row],[updated_date]],"MMMM"))</f>
        <v>AUGUST</v>
      </c>
      <c r="M2686" s="50" t="str">
        <f>"WEEK "&amp; IF(ROUNDUP(DAY(tbl_raw_data[[#This Row],[updated_date]])/7,0)=5,4,ROUNDUP(DAY(tbl_raw_data[[#This Row],[updated_date]])/7,0))</f>
        <v>WEEK 1</v>
      </c>
      <c r="N2686" s="50" t="str">
        <f>UPPER(VLOOKUP(tbl_raw_data[[#This Row],[Analyst]],Settiings!$A$2:$B$16,2,0))</f>
        <v>ASIF</v>
      </c>
      <c r="O2686" s="50" t="str">
        <f>TRIM(UPPER(tbl_raw_data[[#This Row],[Outcome]]))</f>
        <v>APPROVE</v>
      </c>
      <c r="P2686" s="50" t="str">
        <f>TRIM(UPPER(tbl_raw_data[[#This Row],[Queue Name]]))</f>
        <v>CONSUMER PRE BUREAU</v>
      </c>
      <c r="Q2686" s="50" t="str">
        <f>IF(tbl_raw_data[[#This Row],[Time taken in min]]&lt;=Settiings!$D$2,"SLA_MET","SLA_NOT_MET")</f>
        <v>SLA_MET</v>
      </c>
      <c r="R2686" s="94"/>
    </row>
    <row r="2687" spans="1:18" x14ac:dyDescent="0.3">
      <c r="A2687" s="23" t="s">
        <v>1210</v>
      </c>
      <c r="B2687" s="15">
        <v>45139.802291666667</v>
      </c>
      <c r="C2687" s="21">
        <v>45139.805590277778</v>
      </c>
      <c r="D2687" s="18" t="s">
        <v>13</v>
      </c>
      <c r="E2687" s="18" t="s">
        <v>9</v>
      </c>
      <c r="F2687" s="18" t="s">
        <v>53</v>
      </c>
      <c r="G2687" s="18" t="s">
        <v>77</v>
      </c>
      <c r="H2687" s="80"/>
      <c r="I2687" s="48">
        <f>tbl_raw_data[[#This Row],[Date Actioned]]-tbl_raw_data[[#This Row],[Date Tagged]]</f>
        <v>3.2986111109494232E-3</v>
      </c>
      <c r="J2687" s="46">
        <f>HOUR(tbl_raw_data[[#This Row],[Time_taken]])*60+MINUTE(tbl_raw_data[[#This Row],[Time_taken]])+SECOND(tbl_raw_data[[#This Row],[Time_taken]])/60</f>
        <v>4.75</v>
      </c>
      <c r="K2687" s="52">
        <f>DATE(YEAR(tbl_raw_data[[#This Row],[Date Actioned]]),MONTH(tbl_raw_data[[#This Row],[Date Actioned]]),DAY(tbl_raw_data[[#This Row],[Date Actioned]]))</f>
        <v>45139</v>
      </c>
      <c r="L2687" s="50" t="str">
        <f>UPPER(TEXT(tbl_raw_data[[#This Row],[updated_date]],"MMMM"))</f>
        <v>AUGUST</v>
      </c>
      <c r="M2687" s="50" t="str">
        <f>"WEEK "&amp; IF(ROUNDUP(DAY(tbl_raw_data[[#This Row],[updated_date]])/7,0)=5,4,ROUNDUP(DAY(tbl_raw_data[[#This Row],[updated_date]])/7,0))</f>
        <v>WEEK 1</v>
      </c>
      <c r="N2687" s="50" t="str">
        <f>UPPER(VLOOKUP(tbl_raw_data[[#This Row],[Analyst]],Settiings!$A$2:$B$16,2,0))</f>
        <v>NAVED</v>
      </c>
      <c r="O2687" s="50" t="str">
        <f>TRIM(UPPER(tbl_raw_data[[#This Row],[Outcome]]))</f>
        <v>APPROVE</v>
      </c>
      <c r="P2687" s="50" t="str">
        <f>TRIM(UPPER(tbl_raw_data[[#This Row],[Queue Name]]))</f>
        <v>CONSUMER EXISTING</v>
      </c>
      <c r="Q2687" s="50" t="str">
        <f>IF(tbl_raw_data[[#This Row],[Time taken in min]]&lt;=Settiings!$D$2,"SLA_MET","SLA_NOT_MET")</f>
        <v>SLA_MET</v>
      </c>
      <c r="R2687" s="94"/>
    </row>
    <row r="2688" spans="1:18" x14ac:dyDescent="0.3">
      <c r="A2688" s="14" t="s">
        <v>1211</v>
      </c>
      <c r="B2688" s="9">
        <v>45139.813946759263</v>
      </c>
      <c r="C2688" s="24">
        <v>45139.822881944441</v>
      </c>
      <c r="D2688" s="25" t="s">
        <v>17</v>
      </c>
      <c r="E2688" s="12" t="s">
        <v>19</v>
      </c>
      <c r="F2688" s="25" t="s">
        <v>65</v>
      </c>
      <c r="G2688" s="13"/>
      <c r="H2688" s="78"/>
      <c r="I2688" s="48">
        <f>tbl_raw_data[[#This Row],[Date Actioned]]-tbl_raw_data[[#This Row],[Date Tagged]]</f>
        <v>8.9351851784158498E-3</v>
      </c>
      <c r="J2688" s="46">
        <f>HOUR(tbl_raw_data[[#This Row],[Time_taken]])*60+MINUTE(tbl_raw_data[[#This Row],[Time_taken]])+SECOND(tbl_raw_data[[#This Row],[Time_taken]])/60</f>
        <v>12.866666666666667</v>
      </c>
      <c r="K2688" s="52">
        <f>DATE(YEAR(tbl_raw_data[[#This Row],[Date Actioned]]),MONTH(tbl_raw_data[[#This Row],[Date Actioned]]),DAY(tbl_raw_data[[#This Row],[Date Actioned]]))</f>
        <v>45139</v>
      </c>
      <c r="L2688" s="50" t="str">
        <f>UPPER(TEXT(tbl_raw_data[[#This Row],[updated_date]],"MMMM"))</f>
        <v>AUGUST</v>
      </c>
      <c r="M2688" s="50" t="str">
        <f>"WEEK "&amp; IF(ROUNDUP(DAY(tbl_raw_data[[#This Row],[updated_date]])/7,0)=5,4,ROUNDUP(DAY(tbl_raw_data[[#This Row],[updated_date]])/7,0))</f>
        <v>WEEK 1</v>
      </c>
      <c r="N2688" s="50" t="str">
        <f>UPPER(VLOOKUP(tbl_raw_data[[#This Row],[Analyst]],Settiings!$A$2:$B$16,2,0))</f>
        <v>SAM</v>
      </c>
      <c r="O2688" s="50" t="str">
        <f>TRIM(UPPER(tbl_raw_data[[#This Row],[Outcome]]))</f>
        <v>APPROVE</v>
      </c>
      <c r="P2688" s="50" t="str">
        <f>TRIM(UPPER(tbl_raw_data[[#This Row],[Queue Name]]))</f>
        <v>CONSUMER POST BUREAU</v>
      </c>
      <c r="Q2688" s="50" t="str">
        <f>IF(tbl_raw_data[[#This Row],[Time taken in min]]&lt;=Settiings!$D$2,"SLA_MET","SLA_NOT_MET")</f>
        <v>SLA_MET</v>
      </c>
      <c r="R2688" s="94"/>
    </row>
    <row r="2689" spans="1:18" x14ac:dyDescent="0.3">
      <c r="A2689" s="20" t="s">
        <v>1212</v>
      </c>
      <c r="B2689" s="15">
        <v>45139.831886574073</v>
      </c>
      <c r="C2689" s="21">
        <v>45139.837708333333</v>
      </c>
      <c r="D2689" s="18" t="s">
        <v>13</v>
      </c>
      <c r="E2689" s="18" t="s">
        <v>9</v>
      </c>
      <c r="F2689" s="18" t="s">
        <v>70</v>
      </c>
      <c r="G2689" s="18" t="s">
        <v>17</v>
      </c>
      <c r="H2689" s="80"/>
      <c r="I2689" s="48">
        <f>tbl_raw_data[[#This Row],[Date Actioned]]-tbl_raw_data[[#This Row],[Date Tagged]]</f>
        <v>5.8217592595610768E-3</v>
      </c>
      <c r="J2689" s="46">
        <f>HOUR(tbl_raw_data[[#This Row],[Time_taken]])*60+MINUTE(tbl_raw_data[[#This Row],[Time_taken]])+SECOND(tbl_raw_data[[#This Row],[Time_taken]])/60</f>
        <v>8.3833333333333329</v>
      </c>
      <c r="K2689" s="52">
        <f>DATE(YEAR(tbl_raw_data[[#This Row],[Date Actioned]]),MONTH(tbl_raw_data[[#This Row],[Date Actioned]]),DAY(tbl_raw_data[[#This Row],[Date Actioned]]))</f>
        <v>45139</v>
      </c>
      <c r="L2689" s="50" t="str">
        <f>UPPER(TEXT(tbl_raw_data[[#This Row],[updated_date]],"MMMM"))</f>
        <v>AUGUST</v>
      </c>
      <c r="M2689" s="50" t="str">
        <f>"WEEK "&amp; IF(ROUNDUP(DAY(tbl_raw_data[[#This Row],[updated_date]])/7,0)=5,4,ROUNDUP(DAY(tbl_raw_data[[#This Row],[updated_date]])/7,0))</f>
        <v>WEEK 1</v>
      </c>
      <c r="N2689" s="50" t="str">
        <f>UPPER(VLOOKUP(tbl_raw_data[[#This Row],[Analyst]],Settiings!$A$2:$B$16,2,0))</f>
        <v>ASIF</v>
      </c>
      <c r="O2689" s="50" t="str">
        <f>TRIM(UPPER(tbl_raw_data[[#This Row],[Outcome]]))</f>
        <v>APPROVE</v>
      </c>
      <c r="P2689" s="50" t="str">
        <f>TRIM(UPPER(tbl_raw_data[[#This Row],[Queue Name]]))</f>
        <v>CONSUMER EXISTING</v>
      </c>
      <c r="Q2689" s="50" t="str">
        <f>IF(tbl_raw_data[[#This Row],[Time taken in min]]&lt;=Settiings!$D$2,"SLA_MET","SLA_NOT_MET")</f>
        <v>SLA_MET</v>
      </c>
      <c r="R2689" s="94"/>
    </row>
    <row r="2690" spans="1:18" x14ac:dyDescent="0.3">
      <c r="A2690" s="23" t="s">
        <v>1215</v>
      </c>
      <c r="B2690" s="9">
        <v>45139.838530092595</v>
      </c>
      <c r="C2690" s="22">
        <v>45139.843564814815</v>
      </c>
      <c r="D2690" s="12" t="s">
        <v>13</v>
      </c>
      <c r="E2690" s="12" t="s">
        <v>47</v>
      </c>
      <c r="F2690" s="12" t="s">
        <v>70</v>
      </c>
      <c r="G2690" s="12" t="s">
        <v>255</v>
      </c>
      <c r="H2690" s="81"/>
      <c r="I2690" s="48">
        <f>tbl_raw_data[[#This Row],[Date Actioned]]-tbl_raw_data[[#This Row],[Date Tagged]]</f>
        <v>5.0347222204436548E-3</v>
      </c>
      <c r="J2690" s="46">
        <f>HOUR(tbl_raw_data[[#This Row],[Time_taken]])*60+MINUTE(tbl_raw_data[[#This Row],[Time_taken]])+SECOND(tbl_raw_data[[#This Row],[Time_taken]])/60</f>
        <v>7.25</v>
      </c>
      <c r="K2690" s="52">
        <f>DATE(YEAR(tbl_raw_data[[#This Row],[Date Actioned]]),MONTH(tbl_raw_data[[#This Row],[Date Actioned]]),DAY(tbl_raw_data[[#This Row],[Date Actioned]]))</f>
        <v>45139</v>
      </c>
      <c r="L2690" s="50" t="str">
        <f>UPPER(TEXT(tbl_raw_data[[#This Row],[updated_date]],"MMMM"))</f>
        <v>AUGUST</v>
      </c>
      <c r="M2690" s="50" t="str">
        <f>"WEEK "&amp; IF(ROUNDUP(DAY(tbl_raw_data[[#This Row],[updated_date]])/7,0)=5,4,ROUNDUP(DAY(tbl_raw_data[[#This Row],[updated_date]])/7,0))</f>
        <v>WEEK 1</v>
      </c>
      <c r="N2690" s="50" t="str">
        <f>UPPER(VLOOKUP(tbl_raw_data[[#This Row],[Analyst]],Settiings!$A$2:$B$16,2,0))</f>
        <v>ASIF</v>
      </c>
      <c r="O2690" s="50" t="str">
        <f>TRIM(UPPER(tbl_raw_data[[#This Row],[Outcome]]))</f>
        <v>APPROVE</v>
      </c>
      <c r="P2690" s="50" t="str">
        <f>TRIM(UPPER(tbl_raw_data[[#This Row],[Queue Name]]))</f>
        <v>CONSUMER PRE BUREAU</v>
      </c>
      <c r="Q2690" s="50" t="str">
        <f>IF(tbl_raw_data[[#This Row],[Time taken in min]]&lt;=Settiings!$D$2,"SLA_MET","SLA_NOT_MET")</f>
        <v>SLA_MET</v>
      </c>
      <c r="R2690" s="94"/>
    </row>
    <row r="2691" spans="1:18" x14ac:dyDescent="0.3">
      <c r="A2691" s="14" t="s">
        <v>1216</v>
      </c>
      <c r="B2691" s="15">
        <v>45139.858541666668</v>
      </c>
      <c r="C2691" s="16">
        <v>45140.369456018518</v>
      </c>
      <c r="D2691" s="17" t="s">
        <v>17</v>
      </c>
      <c r="E2691" s="18" t="s">
        <v>19</v>
      </c>
      <c r="F2691" s="17" t="s">
        <v>24</v>
      </c>
      <c r="G2691" s="19"/>
      <c r="H2691" s="79"/>
      <c r="I2691" s="48">
        <f>tbl_raw_data[[#This Row],[Date Actioned]]-tbl_raw_data[[#This Row],[Date Tagged]]</f>
        <v>0.51091435184935108</v>
      </c>
      <c r="J2691" s="46">
        <f>HOUR(tbl_raw_data[[#This Row],[Time_taken]])*60+MINUTE(tbl_raw_data[[#This Row],[Time_taken]])+SECOND(tbl_raw_data[[#This Row],[Time_taken]])/60</f>
        <v>735.7166666666667</v>
      </c>
      <c r="K2691" s="52">
        <f>DATE(YEAR(tbl_raw_data[[#This Row],[Date Actioned]]),MONTH(tbl_raw_data[[#This Row],[Date Actioned]]),DAY(tbl_raw_data[[#This Row],[Date Actioned]]))</f>
        <v>45140</v>
      </c>
      <c r="L2691" s="50" t="str">
        <f>UPPER(TEXT(tbl_raw_data[[#This Row],[updated_date]],"MMMM"))</f>
        <v>AUGUST</v>
      </c>
      <c r="M2691" s="50" t="str">
        <f>"WEEK "&amp; IF(ROUNDUP(DAY(tbl_raw_data[[#This Row],[updated_date]])/7,0)=5,4,ROUNDUP(DAY(tbl_raw_data[[#This Row],[updated_date]])/7,0))</f>
        <v>WEEK 1</v>
      </c>
      <c r="N2691" s="50" t="str">
        <f>UPPER(VLOOKUP(tbl_raw_data[[#This Row],[Analyst]],Settiings!$A$2:$B$16,2,0))</f>
        <v>QUADIR</v>
      </c>
      <c r="O2691" s="50" t="str">
        <f>TRIM(UPPER(tbl_raw_data[[#This Row],[Outcome]]))</f>
        <v>APPROVE</v>
      </c>
      <c r="P2691" s="50" t="str">
        <f>TRIM(UPPER(tbl_raw_data[[#This Row],[Queue Name]]))</f>
        <v>CONSUMER POST BUREAU</v>
      </c>
      <c r="Q2691" s="50" t="str">
        <f>IF(tbl_raw_data[[#This Row],[Time taken in min]]&lt;=Settiings!$D$2,"SLA_MET","SLA_NOT_MET")</f>
        <v>SLA_NOT_MET</v>
      </c>
      <c r="R2691" s="94"/>
    </row>
    <row r="2692" spans="1:18" x14ac:dyDescent="0.3">
      <c r="A2692" s="20" t="s">
        <v>1217</v>
      </c>
      <c r="B2692" s="9">
        <v>45139.874525462961</v>
      </c>
      <c r="C2692" s="24">
        <v>45140.372488425928</v>
      </c>
      <c r="D2692" s="25" t="s">
        <v>17</v>
      </c>
      <c r="E2692" s="12" t="s">
        <v>19</v>
      </c>
      <c r="F2692" s="25" t="s">
        <v>24</v>
      </c>
      <c r="G2692" s="13"/>
      <c r="H2692" s="78"/>
      <c r="I2692" s="48">
        <f>tbl_raw_data[[#This Row],[Date Actioned]]-tbl_raw_data[[#This Row],[Date Tagged]]</f>
        <v>0.49796296296699438</v>
      </c>
      <c r="J2692" s="46">
        <f>HOUR(tbl_raw_data[[#This Row],[Time_taken]])*60+MINUTE(tbl_raw_data[[#This Row],[Time_taken]])+SECOND(tbl_raw_data[[#This Row],[Time_taken]])/60</f>
        <v>717.06666666666672</v>
      </c>
      <c r="K2692" s="52">
        <f>DATE(YEAR(tbl_raw_data[[#This Row],[Date Actioned]]),MONTH(tbl_raw_data[[#This Row],[Date Actioned]]),DAY(tbl_raw_data[[#This Row],[Date Actioned]]))</f>
        <v>45140</v>
      </c>
      <c r="L2692" s="50" t="str">
        <f>UPPER(TEXT(tbl_raw_data[[#This Row],[updated_date]],"MMMM"))</f>
        <v>AUGUST</v>
      </c>
      <c r="M2692" s="50" t="str">
        <f>"WEEK "&amp; IF(ROUNDUP(DAY(tbl_raw_data[[#This Row],[updated_date]])/7,0)=5,4,ROUNDUP(DAY(tbl_raw_data[[#This Row],[updated_date]])/7,0))</f>
        <v>WEEK 1</v>
      </c>
      <c r="N2692" s="50" t="str">
        <f>UPPER(VLOOKUP(tbl_raw_data[[#This Row],[Analyst]],Settiings!$A$2:$B$16,2,0))</f>
        <v>QUADIR</v>
      </c>
      <c r="O2692" s="50" t="str">
        <f>TRIM(UPPER(tbl_raw_data[[#This Row],[Outcome]]))</f>
        <v>APPROVE</v>
      </c>
      <c r="P2692" s="50" t="str">
        <f>TRIM(UPPER(tbl_raw_data[[#This Row],[Queue Name]]))</f>
        <v>CONSUMER POST BUREAU</v>
      </c>
      <c r="Q2692" s="50" t="str">
        <f>IF(tbl_raw_data[[#This Row],[Time taken in min]]&lt;=Settiings!$D$2,"SLA_MET","SLA_NOT_MET")</f>
        <v>SLA_NOT_MET</v>
      </c>
      <c r="R2692" s="94"/>
    </row>
    <row r="2693" spans="1:18" x14ac:dyDescent="0.3">
      <c r="A2693" s="23" t="s">
        <v>1218</v>
      </c>
      <c r="B2693" s="15">
        <v>45139.884571759256</v>
      </c>
      <c r="C2693" s="16">
        <v>45140.374641203707</v>
      </c>
      <c r="D2693" s="17" t="s">
        <v>17</v>
      </c>
      <c r="E2693" s="18" t="s">
        <v>19</v>
      </c>
      <c r="F2693" s="17" t="s">
        <v>24</v>
      </c>
      <c r="G2693" s="19"/>
      <c r="H2693" s="79"/>
      <c r="I2693" s="48">
        <f>tbl_raw_data[[#This Row],[Date Actioned]]-tbl_raw_data[[#This Row],[Date Tagged]]</f>
        <v>0.49006944445136469</v>
      </c>
      <c r="J2693" s="46">
        <f>HOUR(tbl_raw_data[[#This Row],[Time_taken]])*60+MINUTE(tbl_raw_data[[#This Row],[Time_taken]])+SECOND(tbl_raw_data[[#This Row],[Time_taken]])/60</f>
        <v>705.7</v>
      </c>
      <c r="K2693" s="52">
        <f>DATE(YEAR(tbl_raw_data[[#This Row],[Date Actioned]]),MONTH(tbl_raw_data[[#This Row],[Date Actioned]]),DAY(tbl_raw_data[[#This Row],[Date Actioned]]))</f>
        <v>45140</v>
      </c>
      <c r="L2693" s="50" t="str">
        <f>UPPER(TEXT(tbl_raw_data[[#This Row],[updated_date]],"MMMM"))</f>
        <v>AUGUST</v>
      </c>
      <c r="M2693" s="50" t="str">
        <f>"WEEK "&amp; IF(ROUNDUP(DAY(tbl_raw_data[[#This Row],[updated_date]])/7,0)=5,4,ROUNDUP(DAY(tbl_raw_data[[#This Row],[updated_date]])/7,0))</f>
        <v>WEEK 1</v>
      </c>
      <c r="N2693" s="50" t="str">
        <f>UPPER(VLOOKUP(tbl_raw_data[[#This Row],[Analyst]],Settiings!$A$2:$B$16,2,0))</f>
        <v>QUADIR</v>
      </c>
      <c r="O2693" s="50" t="str">
        <f>TRIM(UPPER(tbl_raw_data[[#This Row],[Outcome]]))</f>
        <v>APPROVE</v>
      </c>
      <c r="P2693" s="50" t="str">
        <f>TRIM(UPPER(tbl_raw_data[[#This Row],[Queue Name]]))</f>
        <v>CONSUMER POST BUREAU</v>
      </c>
      <c r="Q2693" s="50" t="str">
        <f>IF(tbl_raw_data[[#This Row],[Time taken in min]]&lt;=Settiings!$D$2,"SLA_MET","SLA_NOT_MET")</f>
        <v>SLA_NOT_MET</v>
      </c>
      <c r="R2693" s="94"/>
    </row>
    <row r="2694" spans="1:18" x14ac:dyDescent="0.3">
      <c r="A2694" s="14" t="s">
        <v>1219</v>
      </c>
      <c r="B2694" s="9">
        <v>45139.909675925926</v>
      </c>
      <c r="C2694" s="24">
        <v>45140.377349537041</v>
      </c>
      <c r="D2694" s="25" t="s">
        <v>17</v>
      </c>
      <c r="E2694" s="12" t="s">
        <v>9</v>
      </c>
      <c r="F2694" s="25" t="s">
        <v>24</v>
      </c>
      <c r="G2694" s="13"/>
      <c r="H2694" s="78"/>
      <c r="I2694" s="48">
        <f>tbl_raw_data[[#This Row],[Date Actioned]]-tbl_raw_data[[#This Row],[Date Tagged]]</f>
        <v>0.46767361111415084</v>
      </c>
      <c r="J2694" s="46">
        <f>HOUR(tbl_raw_data[[#This Row],[Time_taken]])*60+MINUTE(tbl_raw_data[[#This Row],[Time_taken]])+SECOND(tbl_raw_data[[#This Row],[Time_taken]])/60</f>
        <v>673.45</v>
      </c>
      <c r="K2694" s="52">
        <f>DATE(YEAR(tbl_raw_data[[#This Row],[Date Actioned]]),MONTH(tbl_raw_data[[#This Row],[Date Actioned]]),DAY(tbl_raw_data[[#This Row],[Date Actioned]]))</f>
        <v>45140</v>
      </c>
      <c r="L2694" s="50" t="str">
        <f>UPPER(TEXT(tbl_raw_data[[#This Row],[updated_date]],"MMMM"))</f>
        <v>AUGUST</v>
      </c>
      <c r="M2694" s="50" t="str">
        <f>"WEEK "&amp; IF(ROUNDUP(DAY(tbl_raw_data[[#This Row],[updated_date]])/7,0)=5,4,ROUNDUP(DAY(tbl_raw_data[[#This Row],[updated_date]])/7,0))</f>
        <v>WEEK 1</v>
      </c>
      <c r="N2694" s="50" t="str">
        <f>UPPER(VLOOKUP(tbl_raw_data[[#This Row],[Analyst]],Settiings!$A$2:$B$16,2,0))</f>
        <v>QUADIR</v>
      </c>
      <c r="O2694" s="50" t="str">
        <f>TRIM(UPPER(tbl_raw_data[[#This Row],[Outcome]]))</f>
        <v>APPROVE</v>
      </c>
      <c r="P2694" s="50" t="str">
        <f>TRIM(UPPER(tbl_raw_data[[#This Row],[Queue Name]]))</f>
        <v>CONSUMER EXISTING</v>
      </c>
      <c r="Q2694" s="50" t="str">
        <f>IF(tbl_raw_data[[#This Row],[Time taken in min]]&lt;=Settiings!$D$2,"SLA_MET","SLA_NOT_MET")</f>
        <v>SLA_NOT_MET</v>
      </c>
      <c r="R2694" s="94"/>
    </row>
    <row r="2695" spans="1:18" x14ac:dyDescent="0.3">
      <c r="A2695" s="14" t="s">
        <v>1220</v>
      </c>
      <c r="B2695" s="9">
        <v>45140.374675925923</v>
      </c>
      <c r="C2695" s="24">
        <v>45140.379699074074</v>
      </c>
      <c r="D2695" s="25" t="s">
        <v>17</v>
      </c>
      <c r="E2695" s="12" t="s">
        <v>19</v>
      </c>
      <c r="F2695" s="25" t="s">
        <v>24</v>
      </c>
      <c r="G2695" s="13"/>
      <c r="H2695" s="78"/>
      <c r="I2695" s="48">
        <f>tbl_raw_data[[#This Row],[Date Actioned]]-tbl_raw_data[[#This Row],[Date Tagged]]</f>
        <v>5.02314815093996E-3</v>
      </c>
      <c r="J2695" s="46">
        <f>HOUR(tbl_raw_data[[#This Row],[Time_taken]])*60+MINUTE(tbl_raw_data[[#This Row],[Time_taken]])+SECOND(tbl_raw_data[[#This Row],[Time_taken]])/60</f>
        <v>7.2333333333333334</v>
      </c>
      <c r="K2695" s="52">
        <f>DATE(YEAR(tbl_raw_data[[#This Row],[Date Actioned]]),MONTH(tbl_raw_data[[#This Row],[Date Actioned]]),DAY(tbl_raw_data[[#This Row],[Date Actioned]]))</f>
        <v>45140</v>
      </c>
      <c r="L2695" s="50" t="str">
        <f>UPPER(TEXT(tbl_raw_data[[#This Row],[updated_date]],"MMMM"))</f>
        <v>AUGUST</v>
      </c>
      <c r="M2695" s="50" t="str">
        <f>"WEEK "&amp; IF(ROUNDUP(DAY(tbl_raw_data[[#This Row],[updated_date]])/7,0)=5,4,ROUNDUP(DAY(tbl_raw_data[[#This Row],[updated_date]])/7,0))</f>
        <v>WEEK 1</v>
      </c>
      <c r="N2695" s="50" t="str">
        <f>UPPER(VLOOKUP(tbl_raw_data[[#This Row],[Analyst]],Settiings!$A$2:$B$16,2,0))</f>
        <v>QUADIR</v>
      </c>
      <c r="O2695" s="50" t="str">
        <f>TRIM(UPPER(tbl_raw_data[[#This Row],[Outcome]]))</f>
        <v>APPROVE</v>
      </c>
      <c r="P2695" s="50" t="str">
        <f>TRIM(UPPER(tbl_raw_data[[#This Row],[Queue Name]]))</f>
        <v>CONSUMER POST BUREAU</v>
      </c>
      <c r="Q2695" s="50" t="str">
        <f>IF(tbl_raw_data[[#This Row],[Time taken in min]]&lt;=Settiings!$D$2,"SLA_MET","SLA_NOT_MET")</f>
        <v>SLA_MET</v>
      </c>
      <c r="R2695" s="94"/>
    </row>
    <row r="2696" spans="1:18" x14ac:dyDescent="0.3">
      <c r="A2696" s="20" t="s">
        <v>1221</v>
      </c>
      <c r="B2696" s="15">
        <v>45140.376145833332</v>
      </c>
      <c r="C2696" s="21">
        <v>45140.38076388889</v>
      </c>
      <c r="D2696" s="18" t="s">
        <v>13</v>
      </c>
      <c r="E2696" s="18" t="s">
        <v>9</v>
      </c>
      <c r="F2696" s="18" t="s">
        <v>1222</v>
      </c>
      <c r="G2696" s="18" t="s">
        <v>17</v>
      </c>
      <c r="H2696" s="80"/>
      <c r="I2696" s="48">
        <f>tbl_raw_data[[#This Row],[Date Actioned]]-tbl_raw_data[[#This Row],[Date Tagged]]</f>
        <v>4.6180555582395755E-3</v>
      </c>
      <c r="J2696" s="46">
        <f>HOUR(tbl_raw_data[[#This Row],[Time_taken]])*60+MINUTE(tbl_raw_data[[#This Row],[Time_taken]])+SECOND(tbl_raw_data[[#This Row],[Time_taken]])/60</f>
        <v>6.65</v>
      </c>
      <c r="K2696" s="52">
        <f>DATE(YEAR(tbl_raw_data[[#This Row],[Date Actioned]]),MONTH(tbl_raw_data[[#This Row],[Date Actioned]]),DAY(tbl_raw_data[[#This Row],[Date Actioned]]))</f>
        <v>45140</v>
      </c>
      <c r="L2696" s="50" t="str">
        <f>UPPER(TEXT(tbl_raw_data[[#This Row],[updated_date]],"MMMM"))</f>
        <v>AUGUST</v>
      </c>
      <c r="M2696" s="50" t="str">
        <f>"WEEK "&amp; IF(ROUNDUP(DAY(tbl_raw_data[[#This Row],[updated_date]])/7,0)=5,4,ROUNDUP(DAY(tbl_raw_data[[#This Row],[updated_date]])/7,0))</f>
        <v>WEEK 1</v>
      </c>
      <c r="N2696" s="50" t="str">
        <f>UPPER(VLOOKUP(tbl_raw_data[[#This Row],[Analyst]],Settiings!$A$2:$B$16,2,0))</f>
        <v>HARDIK</v>
      </c>
      <c r="O2696" s="50" t="str">
        <f>TRIM(UPPER(tbl_raw_data[[#This Row],[Outcome]]))</f>
        <v>APPROVE</v>
      </c>
      <c r="P2696" s="50" t="str">
        <f>TRIM(UPPER(tbl_raw_data[[#This Row],[Queue Name]]))</f>
        <v>CONSUMER EXISTING</v>
      </c>
      <c r="Q2696" s="50" t="str">
        <f>IF(tbl_raw_data[[#This Row],[Time taken in min]]&lt;=Settiings!$D$2,"SLA_MET","SLA_NOT_MET")</f>
        <v>SLA_MET</v>
      </c>
      <c r="R2696" s="94"/>
    </row>
    <row r="2697" spans="1:18" x14ac:dyDescent="0.3">
      <c r="A2697" s="23" t="s">
        <v>1226</v>
      </c>
      <c r="B2697" s="9">
        <v>45140.40556712963</v>
      </c>
      <c r="C2697" s="24">
        <v>45140.426701388889</v>
      </c>
      <c r="D2697" s="25" t="s">
        <v>17</v>
      </c>
      <c r="E2697" s="12" t="s">
        <v>19</v>
      </c>
      <c r="F2697" s="25" t="s">
        <v>16</v>
      </c>
      <c r="G2697" s="13"/>
      <c r="H2697" s="78"/>
      <c r="I2697" s="48">
        <f>tbl_raw_data[[#This Row],[Date Actioned]]-tbl_raw_data[[#This Row],[Date Tagged]]</f>
        <v>2.1134259259270038E-2</v>
      </c>
      <c r="J2697" s="46">
        <f>HOUR(tbl_raw_data[[#This Row],[Time_taken]])*60+MINUTE(tbl_raw_data[[#This Row],[Time_taken]])+SECOND(tbl_raw_data[[#This Row],[Time_taken]])/60</f>
        <v>30.433333333333334</v>
      </c>
      <c r="K2697" s="52">
        <f>DATE(YEAR(tbl_raw_data[[#This Row],[Date Actioned]]),MONTH(tbl_raw_data[[#This Row],[Date Actioned]]),DAY(tbl_raw_data[[#This Row],[Date Actioned]]))</f>
        <v>45140</v>
      </c>
      <c r="L2697" s="50" t="str">
        <f>UPPER(TEXT(tbl_raw_data[[#This Row],[updated_date]],"MMMM"))</f>
        <v>AUGUST</v>
      </c>
      <c r="M2697" s="50" t="str">
        <f>"WEEK "&amp; IF(ROUNDUP(DAY(tbl_raw_data[[#This Row],[updated_date]])/7,0)=5,4,ROUNDUP(DAY(tbl_raw_data[[#This Row],[updated_date]])/7,0))</f>
        <v>WEEK 1</v>
      </c>
      <c r="N2697" s="50" t="str">
        <f>UPPER(VLOOKUP(tbl_raw_data[[#This Row],[Analyst]],Settiings!$A$2:$B$16,2,0))</f>
        <v>CAMROOON</v>
      </c>
      <c r="O2697" s="50" t="str">
        <f>TRIM(UPPER(tbl_raw_data[[#This Row],[Outcome]]))</f>
        <v>APPROVE</v>
      </c>
      <c r="P2697" s="50" t="str">
        <f>TRIM(UPPER(tbl_raw_data[[#This Row],[Queue Name]]))</f>
        <v>CONSUMER POST BUREAU</v>
      </c>
      <c r="Q2697" s="50" t="str">
        <f>IF(tbl_raw_data[[#This Row],[Time taken in min]]&lt;=Settiings!$D$2,"SLA_MET","SLA_NOT_MET")</f>
        <v>SLA_NOT_MET</v>
      </c>
      <c r="R2697" s="94"/>
    </row>
    <row r="2698" spans="1:18" x14ac:dyDescent="0.3">
      <c r="A2698" s="14" t="s">
        <v>1230</v>
      </c>
      <c r="B2698" s="15">
        <v>45140.415381944447</v>
      </c>
      <c r="C2698" s="21">
        <v>45140.417430555557</v>
      </c>
      <c r="D2698" s="18" t="s">
        <v>13</v>
      </c>
      <c r="E2698" s="18" t="s">
        <v>9</v>
      </c>
      <c r="F2698" s="18" t="s">
        <v>1222</v>
      </c>
      <c r="G2698" s="18" t="s">
        <v>17</v>
      </c>
      <c r="H2698" s="80"/>
      <c r="I2698" s="48">
        <f>tbl_raw_data[[#This Row],[Date Actioned]]-tbl_raw_data[[#This Row],[Date Tagged]]</f>
        <v>2.0486111097852699E-3</v>
      </c>
      <c r="J2698" s="46">
        <f>HOUR(tbl_raw_data[[#This Row],[Time_taken]])*60+MINUTE(tbl_raw_data[[#This Row],[Time_taken]])+SECOND(tbl_raw_data[[#This Row],[Time_taken]])/60</f>
        <v>2.95</v>
      </c>
      <c r="K2698" s="52">
        <f>DATE(YEAR(tbl_raw_data[[#This Row],[Date Actioned]]),MONTH(tbl_raw_data[[#This Row],[Date Actioned]]),DAY(tbl_raw_data[[#This Row],[Date Actioned]]))</f>
        <v>45140</v>
      </c>
      <c r="L2698" s="50" t="str">
        <f>UPPER(TEXT(tbl_raw_data[[#This Row],[updated_date]],"MMMM"))</f>
        <v>AUGUST</v>
      </c>
      <c r="M2698" s="50" t="str">
        <f>"WEEK "&amp; IF(ROUNDUP(DAY(tbl_raw_data[[#This Row],[updated_date]])/7,0)=5,4,ROUNDUP(DAY(tbl_raw_data[[#This Row],[updated_date]])/7,0))</f>
        <v>WEEK 1</v>
      </c>
      <c r="N2698" s="50" t="str">
        <f>UPPER(VLOOKUP(tbl_raw_data[[#This Row],[Analyst]],Settiings!$A$2:$B$16,2,0))</f>
        <v>HARDIK</v>
      </c>
      <c r="O2698" s="50" t="str">
        <f>TRIM(UPPER(tbl_raw_data[[#This Row],[Outcome]]))</f>
        <v>APPROVE</v>
      </c>
      <c r="P2698" s="50" t="str">
        <f>TRIM(UPPER(tbl_raw_data[[#This Row],[Queue Name]]))</f>
        <v>CONSUMER EXISTING</v>
      </c>
      <c r="Q2698" s="50" t="str">
        <f>IF(tbl_raw_data[[#This Row],[Time taken in min]]&lt;=Settiings!$D$2,"SLA_MET","SLA_NOT_MET")</f>
        <v>SLA_MET</v>
      </c>
      <c r="R2698" s="94"/>
    </row>
    <row r="2699" spans="1:18" x14ac:dyDescent="0.3">
      <c r="A2699" s="20" t="s">
        <v>1233</v>
      </c>
      <c r="B2699" s="9">
        <v>45140.422256944446</v>
      </c>
      <c r="C2699" s="24">
        <v>45140.444039351853</v>
      </c>
      <c r="D2699" s="25" t="s">
        <v>17</v>
      </c>
      <c r="E2699" s="12" t="s">
        <v>19</v>
      </c>
      <c r="F2699" s="25" t="s">
        <v>16</v>
      </c>
      <c r="G2699" s="13"/>
      <c r="H2699" s="78"/>
      <c r="I2699" s="48">
        <f>tbl_raw_data[[#This Row],[Date Actioned]]-tbl_raw_data[[#This Row],[Date Tagged]]</f>
        <v>2.1782407406135462E-2</v>
      </c>
      <c r="J2699" s="46">
        <f>HOUR(tbl_raw_data[[#This Row],[Time_taken]])*60+MINUTE(tbl_raw_data[[#This Row],[Time_taken]])+SECOND(tbl_raw_data[[#This Row],[Time_taken]])/60</f>
        <v>31.366666666666667</v>
      </c>
      <c r="K2699" s="52">
        <f>DATE(YEAR(tbl_raw_data[[#This Row],[Date Actioned]]),MONTH(tbl_raw_data[[#This Row],[Date Actioned]]),DAY(tbl_raw_data[[#This Row],[Date Actioned]]))</f>
        <v>45140</v>
      </c>
      <c r="L2699" s="50" t="str">
        <f>UPPER(TEXT(tbl_raw_data[[#This Row],[updated_date]],"MMMM"))</f>
        <v>AUGUST</v>
      </c>
      <c r="M2699" s="50" t="str">
        <f>"WEEK "&amp; IF(ROUNDUP(DAY(tbl_raw_data[[#This Row],[updated_date]])/7,0)=5,4,ROUNDUP(DAY(tbl_raw_data[[#This Row],[updated_date]])/7,0))</f>
        <v>WEEK 1</v>
      </c>
      <c r="N2699" s="50" t="str">
        <f>UPPER(VLOOKUP(tbl_raw_data[[#This Row],[Analyst]],Settiings!$A$2:$B$16,2,0))</f>
        <v>CAMROOON</v>
      </c>
      <c r="O2699" s="50" t="str">
        <f>TRIM(UPPER(tbl_raw_data[[#This Row],[Outcome]]))</f>
        <v>APPROVE</v>
      </c>
      <c r="P2699" s="50" t="str">
        <f>TRIM(UPPER(tbl_raw_data[[#This Row],[Queue Name]]))</f>
        <v>CONSUMER POST BUREAU</v>
      </c>
      <c r="Q2699" s="50" t="str">
        <f>IF(tbl_raw_data[[#This Row],[Time taken in min]]&lt;=Settiings!$D$2,"SLA_MET","SLA_NOT_MET")</f>
        <v>SLA_NOT_MET</v>
      </c>
      <c r="R2699" s="94"/>
    </row>
    <row r="2700" spans="1:18" x14ac:dyDescent="0.3">
      <c r="A2700" s="23" t="s">
        <v>1236</v>
      </c>
      <c r="B2700" s="15">
        <v>45140.424131944441</v>
      </c>
      <c r="C2700" s="21">
        <v>45140.428206018521</v>
      </c>
      <c r="D2700" s="18" t="s">
        <v>13</v>
      </c>
      <c r="E2700" s="18" t="s">
        <v>47</v>
      </c>
      <c r="F2700" s="18" t="s">
        <v>1228</v>
      </c>
      <c r="G2700" s="18" t="s">
        <v>17</v>
      </c>
      <c r="H2700" s="80"/>
      <c r="I2700" s="48">
        <f>tbl_raw_data[[#This Row],[Date Actioned]]-tbl_raw_data[[#This Row],[Date Tagged]]</f>
        <v>4.0740740805631503E-3</v>
      </c>
      <c r="J2700" s="46">
        <f>HOUR(tbl_raw_data[[#This Row],[Time_taken]])*60+MINUTE(tbl_raw_data[[#This Row],[Time_taken]])+SECOND(tbl_raw_data[[#This Row],[Time_taken]])/60</f>
        <v>5.8666666666666671</v>
      </c>
      <c r="K2700" s="52">
        <f>DATE(YEAR(tbl_raw_data[[#This Row],[Date Actioned]]),MONTH(tbl_raw_data[[#This Row],[Date Actioned]]),DAY(tbl_raw_data[[#This Row],[Date Actioned]]))</f>
        <v>45140</v>
      </c>
      <c r="L2700" s="50" t="str">
        <f>UPPER(TEXT(tbl_raw_data[[#This Row],[updated_date]],"MMMM"))</f>
        <v>AUGUST</v>
      </c>
      <c r="M2700" s="50" t="str">
        <f>"WEEK "&amp; IF(ROUNDUP(DAY(tbl_raw_data[[#This Row],[updated_date]])/7,0)=5,4,ROUNDUP(DAY(tbl_raw_data[[#This Row],[updated_date]])/7,0))</f>
        <v>WEEK 1</v>
      </c>
      <c r="N2700" s="50" t="str">
        <f>UPPER(VLOOKUP(tbl_raw_data[[#This Row],[Analyst]],Settiings!$A$2:$B$16,2,0))</f>
        <v>RAJ</v>
      </c>
      <c r="O2700" s="50" t="str">
        <f>TRIM(UPPER(tbl_raw_data[[#This Row],[Outcome]]))</f>
        <v>APPROVE</v>
      </c>
      <c r="P2700" s="50" t="str">
        <f>TRIM(UPPER(tbl_raw_data[[#This Row],[Queue Name]]))</f>
        <v>CONSUMER PRE BUREAU</v>
      </c>
      <c r="Q2700" s="50" t="str">
        <f>IF(tbl_raw_data[[#This Row],[Time taken in min]]&lt;=Settiings!$D$2,"SLA_MET","SLA_NOT_MET")</f>
        <v>SLA_MET</v>
      </c>
      <c r="R2700" s="94"/>
    </row>
    <row r="2701" spans="1:18" x14ac:dyDescent="0.3">
      <c r="A2701" s="14" t="s">
        <v>1237</v>
      </c>
      <c r="B2701" s="9">
        <v>45140.42597222222</v>
      </c>
      <c r="C2701" s="24">
        <v>45140.450555555559</v>
      </c>
      <c r="D2701" s="25" t="s">
        <v>17</v>
      </c>
      <c r="E2701" s="12" t="s">
        <v>19</v>
      </c>
      <c r="F2701" s="25" t="s">
        <v>16</v>
      </c>
      <c r="G2701" s="13"/>
      <c r="H2701" s="78"/>
      <c r="I2701" s="48">
        <f>tbl_raw_data[[#This Row],[Date Actioned]]-tbl_raw_data[[#This Row],[Date Tagged]]</f>
        <v>2.4583333339251112E-2</v>
      </c>
      <c r="J2701" s="46">
        <f>HOUR(tbl_raw_data[[#This Row],[Time_taken]])*60+MINUTE(tbl_raw_data[[#This Row],[Time_taken]])+SECOND(tbl_raw_data[[#This Row],[Time_taken]])/60</f>
        <v>35.4</v>
      </c>
      <c r="K2701" s="52">
        <f>DATE(YEAR(tbl_raw_data[[#This Row],[Date Actioned]]),MONTH(tbl_raw_data[[#This Row],[Date Actioned]]),DAY(tbl_raw_data[[#This Row],[Date Actioned]]))</f>
        <v>45140</v>
      </c>
      <c r="L2701" s="50" t="str">
        <f>UPPER(TEXT(tbl_raw_data[[#This Row],[updated_date]],"MMMM"))</f>
        <v>AUGUST</v>
      </c>
      <c r="M2701" s="50" t="str">
        <f>"WEEK "&amp; IF(ROUNDUP(DAY(tbl_raw_data[[#This Row],[updated_date]])/7,0)=5,4,ROUNDUP(DAY(tbl_raw_data[[#This Row],[updated_date]])/7,0))</f>
        <v>WEEK 1</v>
      </c>
      <c r="N2701" s="50" t="str">
        <f>UPPER(VLOOKUP(tbl_raw_data[[#This Row],[Analyst]],Settiings!$A$2:$B$16,2,0))</f>
        <v>CAMROOON</v>
      </c>
      <c r="O2701" s="50" t="str">
        <f>TRIM(UPPER(tbl_raw_data[[#This Row],[Outcome]]))</f>
        <v>APPROVE</v>
      </c>
      <c r="P2701" s="50" t="str">
        <f>TRIM(UPPER(tbl_raw_data[[#This Row],[Queue Name]]))</f>
        <v>CONSUMER POST BUREAU</v>
      </c>
      <c r="Q2701" s="50" t="str">
        <f>IF(tbl_raw_data[[#This Row],[Time taken in min]]&lt;=Settiings!$D$2,"SLA_MET","SLA_NOT_MET")</f>
        <v>SLA_NOT_MET</v>
      </c>
      <c r="R2701" s="94"/>
    </row>
    <row r="2702" spans="1:18" x14ac:dyDescent="0.3">
      <c r="A2702" s="20" t="s">
        <v>1238</v>
      </c>
      <c r="B2702" s="9">
        <v>45140.428888888891</v>
      </c>
      <c r="C2702" s="24">
        <v>45140.44940972222</v>
      </c>
      <c r="D2702" s="25" t="s">
        <v>37</v>
      </c>
      <c r="E2702" s="12" t="s">
        <v>9</v>
      </c>
      <c r="F2702" s="25" t="s">
        <v>70</v>
      </c>
      <c r="G2702" s="13"/>
      <c r="H2702" s="78"/>
      <c r="I2702" s="48">
        <f>tbl_raw_data[[#This Row],[Date Actioned]]-tbl_raw_data[[#This Row],[Date Tagged]]</f>
        <v>2.0520833328191657E-2</v>
      </c>
      <c r="J2702" s="46">
        <f>HOUR(tbl_raw_data[[#This Row],[Time_taken]])*60+MINUTE(tbl_raw_data[[#This Row],[Time_taken]])+SECOND(tbl_raw_data[[#This Row],[Time_taken]])/60</f>
        <v>29.55</v>
      </c>
      <c r="K2702" s="52">
        <f>DATE(YEAR(tbl_raw_data[[#This Row],[Date Actioned]]),MONTH(tbl_raw_data[[#This Row],[Date Actioned]]),DAY(tbl_raw_data[[#This Row],[Date Actioned]]))</f>
        <v>45140</v>
      </c>
      <c r="L2702" s="50" t="str">
        <f>UPPER(TEXT(tbl_raw_data[[#This Row],[updated_date]],"MMMM"))</f>
        <v>AUGUST</v>
      </c>
      <c r="M2702" s="50" t="str">
        <f>"WEEK "&amp; IF(ROUNDUP(DAY(tbl_raw_data[[#This Row],[updated_date]])/7,0)=5,4,ROUNDUP(DAY(tbl_raw_data[[#This Row],[updated_date]])/7,0))</f>
        <v>WEEK 1</v>
      </c>
      <c r="N2702" s="50" t="str">
        <f>UPPER(VLOOKUP(tbl_raw_data[[#This Row],[Analyst]],Settiings!$A$2:$B$16,2,0))</f>
        <v>ASIF</v>
      </c>
      <c r="O2702" s="50" t="str">
        <f>TRIM(UPPER(tbl_raw_data[[#This Row],[Outcome]]))</f>
        <v>DECLINE</v>
      </c>
      <c r="P2702" s="50" t="str">
        <f>TRIM(UPPER(tbl_raw_data[[#This Row],[Queue Name]]))</f>
        <v>CONSUMER EXISTING</v>
      </c>
      <c r="Q2702" s="50" t="str">
        <f>IF(tbl_raw_data[[#This Row],[Time taken in min]]&lt;=Settiings!$D$2,"SLA_MET","SLA_NOT_MET")</f>
        <v>SLA_NOT_MET</v>
      </c>
      <c r="R2702" s="94"/>
    </row>
    <row r="2703" spans="1:18" x14ac:dyDescent="0.3">
      <c r="A2703" s="23" t="s">
        <v>1239</v>
      </c>
      <c r="B2703" s="15">
        <v>45140.431875000002</v>
      </c>
      <c r="C2703" s="16">
        <v>45140.45212962963</v>
      </c>
      <c r="D2703" s="17" t="s">
        <v>37</v>
      </c>
      <c r="E2703" s="18" t="s">
        <v>19</v>
      </c>
      <c r="F2703" s="17" t="s">
        <v>70</v>
      </c>
      <c r="G2703" s="19"/>
      <c r="H2703" s="79"/>
      <c r="I2703" s="48">
        <f>tbl_raw_data[[#This Row],[Date Actioned]]-tbl_raw_data[[#This Row],[Date Tagged]]</f>
        <v>2.025462962774327E-2</v>
      </c>
      <c r="J2703" s="46">
        <f>HOUR(tbl_raw_data[[#This Row],[Time_taken]])*60+MINUTE(tbl_raw_data[[#This Row],[Time_taken]])+SECOND(tbl_raw_data[[#This Row],[Time_taken]])/60</f>
        <v>29.166666666666668</v>
      </c>
      <c r="K2703" s="52">
        <f>DATE(YEAR(tbl_raw_data[[#This Row],[Date Actioned]]),MONTH(tbl_raw_data[[#This Row],[Date Actioned]]),DAY(tbl_raw_data[[#This Row],[Date Actioned]]))</f>
        <v>45140</v>
      </c>
      <c r="L2703" s="50" t="str">
        <f>UPPER(TEXT(tbl_raw_data[[#This Row],[updated_date]],"MMMM"))</f>
        <v>AUGUST</v>
      </c>
      <c r="M2703" s="50" t="str">
        <f>"WEEK "&amp; IF(ROUNDUP(DAY(tbl_raw_data[[#This Row],[updated_date]])/7,0)=5,4,ROUNDUP(DAY(tbl_raw_data[[#This Row],[updated_date]])/7,0))</f>
        <v>WEEK 1</v>
      </c>
      <c r="N2703" s="50" t="str">
        <f>UPPER(VLOOKUP(tbl_raw_data[[#This Row],[Analyst]],Settiings!$A$2:$B$16,2,0))</f>
        <v>ASIF</v>
      </c>
      <c r="O2703" s="50" t="str">
        <f>TRIM(UPPER(tbl_raw_data[[#This Row],[Outcome]]))</f>
        <v>DECLINE</v>
      </c>
      <c r="P2703" s="50" t="str">
        <f>TRIM(UPPER(tbl_raw_data[[#This Row],[Queue Name]]))</f>
        <v>CONSUMER POST BUREAU</v>
      </c>
      <c r="Q2703" s="50" t="str">
        <f>IF(tbl_raw_data[[#This Row],[Time taken in min]]&lt;=Settiings!$D$2,"SLA_MET","SLA_NOT_MET")</f>
        <v>SLA_NOT_MET</v>
      </c>
      <c r="R2703" s="94"/>
    </row>
    <row r="2704" spans="1:18" x14ac:dyDescent="0.3">
      <c r="A2704" s="20" t="s">
        <v>1242</v>
      </c>
      <c r="B2704" s="15">
        <v>45140.432870370372</v>
      </c>
      <c r="C2704" s="21">
        <v>45140.437025462961</v>
      </c>
      <c r="D2704" s="18" t="s">
        <v>13</v>
      </c>
      <c r="E2704" s="18" t="s">
        <v>9</v>
      </c>
      <c r="F2704" s="18" t="s">
        <v>1222</v>
      </c>
      <c r="G2704" s="18" t="s">
        <v>17</v>
      </c>
      <c r="H2704" s="80"/>
      <c r="I2704" s="48">
        <f>tbl_raw_data[[#This Row],[Date Actioned]]-tbl_raw_data[[#This Row],[Date Tagged]]</f>
        <v>4.1550925889168866E-3</v>
      </c>
      <c r="J2704" s="46">
        <f>HOUR(tbl_raw_data[[#This Row],[Time_taken]])*60+MINUTE(tbl_raw_data[[#This Row],[Time_taken]])+SECOND(tbl_raw_data[[#This Row],[Time_taken]])/60</f>
        <v>5.9833333333333334</v>
      </c>
      <c r="K2704" s="52">
        <f>DATE(YEAR(tbl_raw_data[[#This Row],[Date Actioned]]),MONTH(tbl_raw_data[[#This Row],[Date Actioned]]),DAY(tbl_raw_data[[#This Row],[Date Actioned]]))</f>
        <v>45140</v>
      </c>
      <c r="L2704" s="50" t="str">
        <f>UPPER(TEXT(tbl_raw_data[[#This Row],[updated_date]],"MMMM"))</f>
        <v>AUGUST</v>
      </c>
      <c r="M2704" s="50" t="str">
        <f>"WEEK "&amp; IF(ROUNDUP(DAY(tbl_raw_data[[#This Row],[updated_date]])/7,0)=5,4,ROUNDUP(DAY(tbl_raw_data[[#This Row],[updated_date]])/7,0))</f>
        <v>WEEK 1</v>
      </c>
      <c r="N2704" s="50" t="str">
        <f>UPPER(VLOOKUP(tbl_raw_data[[#This Row],[Analyst]],Settiings!$A$2:$B$16,2,0))</f>
        <v>HARDIK</v>
      </c>
      <c r="O2704" s="50" t="str">
        <f>TRIM(UPPER(tbl_raw_data[[#This Row],[Outcome]]))</f>
        <v>APPROVE</v>
      </c>
      <c r="P2704" s="50" t="str">
        <f>TRIM(UPPER(tbl_raw_data[[#This Row],[Queue Name]]))</f>
        <v>CONSUMER EXISTING</v>
      </c>
      <c r="Q2704" s="50" t="str">
        <f>IF(tbl_raw_data[[#This Row],[Time taken in min]]&lt;=Settiings!$D$2,"SLA_MET","SLA_NOT_MET")</f>
        <v>SLA_MET</v>
      </c>
      <c r="R2704" s="94"/>
    </row>
    <row r="2705" spans="1:18" x14ac:dyDescent="0.3">
      <c r="A2705" s="23" t="s">
        <v>1243</v>
      </c>
      <c r="B2705" s="9">
        <v>45140.433206018519</v>
      </c>
      <c r="C2705" s="24">
        <v>45140.458645833336</v>
      </c>
      <c r="D2705" s="25" t="s">
        <v>17</v>
      </c>
      <c r="E2705" s="12" t="s">
        <v>9</v>
      </c>
      <c r="F2705" s="25" t="s">
        <v>16</v>
      </c>
      <c r="G2705" s="13"/>
      <c r="H2705" s="78"/>
      <c r="I2705" s="48">
        <f>tbl_raw_data[[#This Row],[Date Actioned]]-tbl_raw_data[[#This Row],[Date Tagged]]</f>
        <v>2.5439814817218576E-2</v>
      </c>
      <c r="J2705" s="46">
        <f>HOUR(tbl_raw_data[[#This Row],[Time_taken]])*60+MINUTE(tbl_raw_data[[#This Row],[Time_taken]])+SECOND(tbl_raw_data[[#This Row],[Time_taken]])/60</f>
        <v>36.633333333333333</v>
      </c>
      <c r="K2705" s="52">
        <f>DATE(YEAR(tbl_raw_data[[#This Row],[Date Actioned]]),MONTH(tbl_raw_data[[#This Row],[Date Actioned]]),DAY(tbl_raw_data[[#This Row],[Date Actioned]]))</f>
        <v>45140</v>
      </c>
      <c r="L2705" s="50" t="str">
        <f>UPPER(TEXT(tbl_raw_data[[#This Row],[updated_date]],"MMMM"))</f>
        <v>AUGUST</v>
      </c>
      <c r="M2705" s="50" t="str">
        <f>"WEEK "&amp; IF(ROUNDUP(DAY(tbl_raw_data[[#This Row],[updated_date]])/7,0)=5,4,ROUNDUP(DAY(tbl_raw_data[[#This Row],[updated_date]])/7,0))</f>
        <v>WEEK 1</v>
      </c>
      <c r="N2705" s="50" t="str">
        <f>UPPER(VLOOKUP(tbl_raw_data[[#This Row],[Analyst]],Settiings!$A$2:$B$16,2,0))</f>
        <v>CAMROOON</v>
      </c>
      <c r="O2705" s="50" t="str">
        <f>TRIM(UPPER(tbl_raw_data[[#This Row],[Outcome]]))</f>
        <v>APPROVE</v>
      </c>
      <c r="P2705" s="50" t="str">
        <f>TRIM(UPPER(tbl_raw_data[[#This Row],[Queue Name]]))</f>
        <v>CONSUMER EXISTING</v>
      </c>
      <c r="Q2705" s="50" t="str">
        <f>IF(tbl_raw_data[[#This Row],[Time taken in min]]&lt;=Settiings!$D$2,"SLA_MET","SLA_NOT_MET")</f>
        <v>SLA_NOT_MET</v>
      </c>
      <c r="R2705" s="94"/>
    </row>
    <row r="2706" spans="1:18" x14ac:dyDescent="0.3">
      <c r="A2706" s="14" t="s">
        <v>1244</v>
      </c>
      <c r="B2706" s="15">
        <v>45140.433807870373</v>
      </c>
      <c r="C2706" s="21">
        <v>45140.438750000001</v>
      </c>
      <c r="D2706" s="18" t="s">
        <v>13</v>
      </c>
      <c r="E2706" s="18" t="s">
        <v>9</v>
      </c>
      <c r="F2706" s="18" t="s">
        <v>1228</v>
      </c>
      <c r="G2706" s="18" t="s">
        <v>17</v>
      </c>
      <c r="H2706" s="80"/>
      <c r="I2706" s="48">
        <f>tbl_raw_data[[#This Row],[Date Actioned]]-tbl_raw_data[[#This Row],[Date Tagged]]</f>
        <v>4.9421296280343086E-3</v>
      </c>
      <c r="J2706" s="46">
        <f>HOUR(tbl_raw_data[[#This Row],[Time_taken]])*60+MINUTE(tbl_raw_data[[#This Row],[Time_taken]])+SECOND(tbl_raw_data[[#This Row],[Time_taken]])/60</f>
        <v>7.1166666666666663</v>
      </c>
      <c r="K2706" s="52">
        <f>DATE(YEAR(tbl_raw_data[[#This Row],[Date Actioned]]),MONTH(tbl_raw_data[[#This Row],[Date Actioned]]),DAY(tbl_raw_data[[#This Row],[Date Actioned]]))</f>
        <v>45140</v>
      </c>
      <c r="L2706" s="50" t="str">
        <f>UPPER(TEXT(tbl_raw_data[[#This Row],[updated_date]],"MMMM"))</f>
        <v>AUGUST</v>
      </c>
      <c r="M2706" s="50" t="str">
        <f>"WEEK "&amp; IF(ROUNDUP(DAY(tbl_raw_data[[#This Row],[updated_date]])/7,0)=5,4,ROUNDUP(DAY(tbl_raw_data[[#This Row],[updated_date]])/7,0))</f>
        <v>WEEK 1</v>
      </c>
      <c r="N2706" s="50" t="str">
        <f>UPPER(VLOOKUP(tbl_raw_data[[#This Row],[Analyst]],Settiings!$A$2:$B$16,2,0))</f>
        <v>RAJ</v>
      </c>
      <c r="O2706" s="50" t="str">
        <f>TRIM(UPPER(tbl_raw_data[[#This Row],[Outcome]]))</f>
        <v>APPROVE</v>
      </c>
      <c r="P2706" s="50" t="str">
        <f>TRIM(UPPER(tbl_raw_data[[#This Row],[Queue Name]]))</f>
        <v>CONSUMER EXISTING</v>
      </c>
      <c r="Q2706" s="50" t="str">
        <f>IF(tbl_raw_data[[#This Row],[Time taken in min]]&lt;=Settiings!$D$2,"SLA_MET","SLA_NOT_MET")</f>
        <v>SLA_MET</v>
      </c>
      <c r="R2706" s="94"/>
    </row>
    <row r="2707" spans="1:18" x14ac:dyDescent="0.3">
      <c r="A2707" s="20" t="s">
        <v>1245</v>
      </c>
      <c r="B2707" s="9">
        <v>45140.435243055559</v>
      </c>
      <c r="C2707" s="22">
        <v>45140.439340277779</v>
      </c>
      <c r="D2707" s="12" t="s">
        <v>13</v>
      </c>
      <c r="E2707" s="12" t="s">
        <v>47</v>
      </c>
      <c r="F2707" s="12" t="s">
        <v>1222</v>
      </c>
      <c r="G2707" s="12" t="s">
        <v>17</v>
      </c>
      <c r="H2707" s="81"/>
      <c r="I2707" s="48">
        <f>tbl_raw_data[[#This Row],[Date Actioned]]-tbl_raw_data[[#This Row],[Date Tagged]]</f>
        <v>4.0972222195705399E-3</v>
      </c>
      <c r="J2707" s="46">
        <f>HOUR(tbl_raw_data[[#This Row],[Time_taken]])*60+MINUTE(tbl_raw_data[[#This Row],[Time_taken]])+SECOND(tbl_raw_data[[#This Row],[Time_taken]])/60</f>
        <v>5.9</v>
      </c>
      <c r="K2707" s="52">
        <f>DATE(YEAR(tbl_raw_data[[#This Row],[Date Actioned]]),MONTH(tbl_raw_data[[#This Row],[Date Actioned]]),DAY(tbl_raw_data[[#This Row],[Date Actioned]]))</f>
        <v>45140</v>
      </c>
      <c r="L2707" s="50" t="str">
        <f>UPPER(TEXT(tbl_raw_data[[#This Row],[updated_date]],"MMMM"))</f>
        <v>AUGUST</v>
      </c>
      <c r="M2707" s="50" t="str">
        <f>"WEEK "&amp; IF(ROUNDUP(DAY(tbl_raw_data[[#This Row],[updated_date]])/7,0)=5,4,ROUNDUP(DAY(tbl_raw_data[[#This Row],[updated_date]])/7,0))</f>
        <v>WEEK 1</v>
      </c>
      <c r="N2707" s="50" t="str">
        <f>UPPER(VLOOKUP(tbl_raw_data[[#This Row],[Analyst]],Settiings!$A$2:$B$16,2,0))</f>
        <v>HARDIK</v>
      </c>
      <c r="O2707" s="50" t="str">
        <f>TRIM(UPPER(tbl_raw_data[[#This Row],[Outcome]]))</f>
        <v>APPROVE</v>
      </c>
      <c r="P2707" s="50" t="str">
        <f>TRIM(UPPER(tbl_raw_data[[#This Row],[Queue Name]]))</f>
        <v>CONSUMER PRE BUREAU</v>
      </c>
      <c r="Q2707" s="50" t="str">
        <f>IF(tbl_raw_data[[#This Row],[Time taken in min]]&lt;=Settiings!$D$2,"SLA_MET","SLA_NOT_MET")</f>
        <v>SLA_MET</v>
      </c>
      <c r="R2707" s="94"/>
    </row>
    <row r="2708" spans="1:18" x14ac:dyDescent="0.3">
      <c r="A2708" s="23" t="s">
        <v>1246</v>
      </c>
      <c r="B2708" s="15">
        <v>45140.437997685185</v>
      </c>
      <c r="C2708" s="16">
        <v>45140.456423611111</v>
      </c>
      <c r="D2708" s="17" t="s">
        <v>17</v>
      </c>
      <c r="E2708" s="18" t="s">
        <v>19</v>
      </c>
      <c r="F2708" s="17" t="s">
        <v>70</v>
      </c>
      <c r="G2708" s="19"/>
      <c r="H2708" s="79"/>
      <c r="I2708" s="48">
        <f>tbl_raw_data[[#This Row],[Date Actioned]]-tbl_raw_data[[#This Row],[Date Tagged]]</f>
        <v>1.8425925925839692E-2</v>
      </c>
      <c r="J2708" s="46">
        <f>HOUR(tbl_raw_data[[#This Row],[Time_taken]])*60+MINUTE(tbl_raw_data[[#This Row],[Time_taken]])+SECOND(tbl_raw_data[[#This Row],[Time_taken]])/60</f>
        <v>26.533333333333335</v>
      </c>
      <c r="K2708" s="52">
        <f>DATE(YEAR(tbl_raw_data[[#This Row],[Date Actioned]]),MONTH(tbl_raw_data[[#This Row],[Date Actioned]]),DAY(tbl_raw_data[[#This Row],[Date Actioned]]))</f>
        <v>45140</v>
      </c>
      <c r="L2708" s="50" t="str">
        <f>UPPER(TEXT(tbl_raw_data[[#This Row],[updated_date]],"MMMM"))</f>
        <v>AUGUST</v>
      </c>
      <c r="M2708" s="50" t="str">
        <f>"WEEK "&amp; IF(ROUNDUP(DAY(tbl_raw_data[[#This Row],[updated_date]])/7,0)=5,4,ROUNDUP(DAY(tbl_raw_data[[#This Row],[updated_date]])/7,0))</f>
        <v>WEEK 1</v>
      </c>
      <c r="N2708" s="50" t="str">
        <f>UPPER(VLOOKUP(tbl_raw_data[[#This Row],[Analyst]],Settiings!$A$2:$B$16,2,0))</f>
        <v>ASIF</v>
      </c>
      <c r="O2708" s="50" t="str">
        <f>TRIM(UPPER(tbl_raw_data[[#This Row],[Outcome]]))</f>
        <v>APPROVE</v>
      </c>
      <c r="P2708" s="50" t="str">
        <f>TRIM(UPPER(tbl_raw_data[[#This Row],[Queue Name]]))</f>
        <v>CONSUMER POST BUREAU</v>
      </c>
      <c r="Q2708" s="50" t="str">
        <f>IF(tbl_raw_data[[#This Row],[Time taken in min]]&lt;=Settiings!$D$2,"SLA_MET","SLA_NOT_MET")</f>
        <v>SLA_NOT_MET</v>
      </c>
      <c r="R2708" s="94"/>
    </row>
    <row r="2709" spans="1:18" x14ac:dyDescent="0.3">
      <c r="A2709" s="14" t="s">
        <v>1247</v>
      </c>
      <c r="B2709" s="9">
        <v>45140.43990740741</v>
      </c>
      <c r="C2709" s="22">
        <v>45140.44195601852</v>
      </c>
      <c r="D2709" s="12" t="s">
        <v>13</v>
      </c>
      <c r="E2709" s="12" t="s">
        <v>9</v>
      </c>
      <c r="F2709" s="12" t="s">
        <v>1228</v>
      </c>
      <c r="G2709" s="12" t="s">
        <v>17</v>
      </c>
      <c r="H2709" s="81"/>
      <c r="I2709" s="48">
        <f>tbl_raw_data[[#This Row],[Date Actioned]]-tbl_raw_data[[#This Row],[Date Tagged]]</f>
        <v>2.0486111097852699E-3</v>
      </c>
      <c r="J2709" s="46">
        <f>HOUR(tbl_raw_data[[#This Row],[Time_taken]])*60+MINUTE(tbl_raw_data[[#This Row],[Time_taken]])+SECOND(tbl_raw_data[[#This Row],[Time_taken]])/60</f>
        <v>2.95</v>
      </c>
      <c r="K2709" s="52">
        <f>DATE(YEAR(tbl_raw_data[[#This Row],[Date Actioned]]),MONTH(tbl_raw_data[[#This Row],[Date Actioned]]),DAY(tbl_raw_data[[#This Row],[Date Actioned]]))</f>
        <v>45140</v>
      </c>
      <c r="L2709" s="50" t="str">
        <f>UPPER(TEXT(tbl_raw_data[[#This Row],[updated_date]],"MMMM"))</f>
        <v>AUGUST</v>
      </c>
      <c r="M2709" s="50" t="str">
        <f>"WEEK "&amp; IF(ROUNDUP(DAY(tbl_raw_data[[#This Row],[updated_date]])/7,0)=5,4,ROUNDUP(DAY(tbl_raw_data[[#This Row],[updated_date]])/7,0))</f>
        <v>WEEK 1</v>
      </c>
      <c r="N2709" s="50" t="str">
        <f>UPPER(VLOOKUP(tbl_raw_data[[#This Row],[Analyst]],Settiings!$A$2:$B$16,2,0))</f>
        <v>RAJ</v>
      </c>
      <c r="O2709" s="50" t="str">
        <f>TRIM(UPPER(tbl_raw_data[[#This Row],[Outcome]]))</f>
        <v>APPROVE</v>
      </c>
      <c r="P2709" s="50" t="str">
        <f>TRIM(UPPER(tbl_raw_data[[#This Row],[Queue Name]]))</f>
        <v>CONSUMER EXISTING</v>
      </c>
      <c r="Q2709" s="50" t="str">
        <f>IF(tbl_raw_data[[#This Row],[Time taken in min]]&lt;=Settiings!$D$2,"SLA_MET","SLA_NOT_MET")</f>
        <v>SLA_MET</v>
      </c>
      <c r="R2709" s="94"/>
    </row>
    <row r="2710" spans="1:18" x14ac:dyDescent="0.3">
      <c r="A2710" s="20" t="s">
        <v>1248</v>
      </c>
      <c r="B2710" s="15">
        <v>45140.444560185184</v>
      </c>
      <c r="C2710" s="21">
        <v>45140.446504629632</v>
      </c>
      <c r="D2710" s="18" t="s">
        <v>13</v>
      </c>
      <c r="E2710" s="18" t="s">
        <v>47</v>
      </c>
      <c r="F2710" s="18" t="s">
        <v>1222</v>
      </c>
      <c r="G2710" s="18" t="s">
        <v>17</v>
      </c>
      <c r="H2710" s="80"/>
      <c r="I2710" s="48">
        <f>tbl_raw_data[[#This Row],[Date Actioned]]-tbl_raw_data[[#This Row],[Date Tagged]]</f>
        <v>1.9444444478722289E-3</v>
      </c>
      <c r="J2710" s="46">
        <f>HOUR(tbl_raw_data[[#This Row],[Time_taken]])*60+MINUTE(tbl_raw_data[[#This Row],[Time_taken]])+SECOND(tbl_raw_data[[#This Row],[Time_taken]])/60</f>
        <v>2.8</v>
      </c>
      <c r="K2710" s="52">
        <f>DATE(YEAR(tbl_raw_data[[#This Row],[Date Actioned]]),MONTH(tbl_raw_data[[#This Row],[Date Actioned]]),DAY(tbl_raw_data[[#This Row],[Date Actioned]]))</f>
        <v>45140</v>
      </c>
      <c r="L2710" s="50" t="str">
        <f>UPPER(TEXT(tbl_raw_data[[#This Row],[updated_date]],"MMMM"))</f>
        <v>AUGUST</v>
      </c>
      <c r="M2710" s="50" t="str">
        <f>"WEEK "&amp; IF(ROUNDUP(DAY(tbl_raw_data[[#This Row],[updated_date]])/7,0)=5,4,ROUNDUP(DAY(tbl_raw_data[[#This Row],[updated_date]])/7,0))</f>
        <v>WEEK 1</v>
      </c>
      <c r="N2710" s="50" t="str">
        <f>UPPER(VLOOKUP(tbl_raw_data[[#This Row],[Analyst]],Settiings!$A$2:$B$16,2,0))</f>
        <v>HARDIK</v>
      </c>
      <c r="O2710" s="50" t="str">
        <f>TRIM(UPPER(tbl_raw_data[[#This Row],[Outcome]]))</f>
        <v>APPROVE</v>
      </c>
      <c r="P2710" s="50" t="str">
        <f>TRIM(UPPER(tbl_raw_data[[#This Row],[Queue Name]]))</f>
        <v>CONSUMER PRE BUREAU</v>
      </c>
      <c r="Q2710" s="50" t="str">
        <f>IF(tbl_raw_data[[#This Row],[Time taken in min]]&lt;=Settiings!$D$2,"SLA_MET","SLA_NOT_MET")</f>
        <v>SLA_MET</v>
      </c>
      <c r="R2710" s="94"/>
    </row>
    <row r="2711" spans="1:18" x14ac:dyDescent="0.3">
      <c r="A2711" s="23" t="s">
        <v>1249</v>
      </c>
      <c r="B2711" s="9">
        <v>45140.449305555558</v>
      </c>
      <c r="C2711" s="22">
        <v>45140.45144675926</v>
      </c>
      <c r="D2711" s="12" t="s">
        <v>13</v>
      </c>
      <c r="E2711" s="12" t="s">
        <v>9</v>
      </c>
      <c r="F2711" s="12" t="s">
        <v>1228</v>
      </c>
      <c r="G2711" s="12" t="s">
        <v>17</v>
      </c>
      <c r="H2711" s="81"/>
      <c r="I2711" s="48">
        <f>tbl_raw_data[[#This Row],[Date Actioned]]-tbl_raw_data[[#This Row],[Date Tagged]]</f>
        <v>2.1412037021946162E-3</v>
      </c>
      <c r="J2711" s="46">
        <f>HOUR(tbl_raw_data[[#This Row],[Time_taken]])*60+MINUTE(tbl_raw_data[[#This Row],[Time_taken]])+SECOND(tbl_raw_data[[#This Row],[Time_taken]])/60</f>
        <v>3.0833333333333335</v>
      </c>
      <c r="K2711" s="52">
        <f>DATE(YEAR(tbl_raw_data[[#This Row],[Date Actioned]]),MONTH(tbl_raw_data[[#This Row],[Date Actioned]]),DAY(tbl_raw_data[[#This Row],[Date Actioned]]))</f>
        <v>45140</v>
      </c>
      <c r="L2711" s="50" t="str">
        <f>UPPER(TEXT(tbl_raw_data[[#This Row],[updated_date]],"MMMM"))</f>
        <v>AUGUST</v>
      </c>
      <c r="M2711" s="50" t="str">
        <f>"WEEK "&amp; IF(ROUNDUP(DAY(tbl_raw_data[[#This Row],[updated_date]])/7,0)=5,4,ROUNDUP(DAY(tbl_raw_data[[#This Row],[updated_date]])/7,0))</f>
        <v>WEEK 1</v>
      </c>
      <c r="N2711" s="50" t="str">
        <f>UPPER(VLOOKUP(tbl_raw_data[[#This Row],[Analyst]],Settiings!$A$2:$B$16,2,0))</f>
        <v>RAJ</v>
      </c>
      <c r="O2711" s="50" t="str">
        <f>TRIM(UPPER(tbl_raw_data[[#This Row],[Outcome]]))</f>
        <v>APPROVE</v>
      </c>
      <c r="P2711" s="50" t="str">
        <f>TRIM(UPPER(tbl_raw_data[[#This Row],[Queue Name]]))</f>
        <v>CONSUMER EXISTING</v>
      </c>
      <c r="Q2711" s="50" t="str">
        <f>IF(tbl_raw_data[[#This Row],[Time taken in min]]&lt;=Settiings!$D$2,"SLA_MET","SLA_NOT_MET")</f>
        <v>SLA_MET</v>
      </c>
      <c r="R2711" s="94"/>
    </row>
    <row r="2712" spans="1:18" x14ac:dyDescent="0.3">
      <c r="A2712" s="14" t="s">
        <v>1250</v>
      </c>
      <c r="B2712" s="15">
        <v>45140.449548611112</v>
      </c>
      <c r="C2712" s="16">
        <v>45140.461747685185</v>
      </c>
      <c r="D2712" s="17" t="s">
        <v>17</v>
      </c>
      <c r="E2712" s="18" t="s">
        <v>19</v>
      </c>
      <c r="F2712" s="17" t="s">
        <v>70</v>
      </c>
      <c r="G2712" s="19"/>
      <c r="H2712" s="79"/>
      <c r="I2712" s="48">
        <f>tbl_raw_data[[#This Row],[Date Actioned]]-tbl_raw_data[[#This Row],[Date Tagged]]</f>
        <v>1.2199074073578231E-2</v>
      </c>
      <c r="J2712" s="46">
        <f>HOUR(tbl_raw_data[[#This Row],[Time_taken]])*60+MINUTE(tbl_raw_data[[#This Row],[Time_taken]])+SECOND(tbl_raw_data[[#This Row],[Time_taken]])/60</f>
        <v>17.566666666666666</v>
      </c>
      <c r="K2712" s="52">
        <f>DATE(YEAR(tbl_raw_data[[#This Row],[Date Actioned]]),MONTH(tbl_raw_data[[#This Row],[Date Actioned]]),DAY(tbl_raw_data[[#This Row],[Date Actioned]]))</f>
        <v>45140</v>
      </c>
      <c r="L2712" s="50" t="str">
        <f>UPPER(TEXT(tbl_raw_data[[#This Row],[updated_date]],"MMMM"))</f>
        <v>AUGUST</v>
      </c>
      <c r="M2712" s="50" t="str">
        <f>"WEEK "&amp; IF(ROUNDUP(DAY(tbl_raw_data[[#This Row],[updated_date]])/7,0)=5,4,ROUNDUP(DAY(tbl_raw_data[[#This Row],[updated_date]])/7,0))</f>
        <v>WEEK 1</v>
      </c>
      <c r="N2712" s="50" t="str">
        <f>UPPER(VLOOKUP(tbl_raw_data[[#This Row],[Analyst]],Settiings!$A$2:$B$16,2,0))</f>
        <v>ASIF</v>
      </c>
      <c r="O2712" s="50" t="str">
        <f>TRIM(UPPER(tbl_raw_data[[#This Row],[Outcome]]))</f>
        <v>APPROVE</v>
      </c>
      <c r="P2712" s="50" t="str">
        <f>TRIM(UPPER(tbl_raw_data[[#This Row],[Queue Name]]))</f>
        <v>CONSUMER POST BUREAU</v>
      </c>
      <c r="Q2712" s="50" t="str">
        <f>IF(tbl_raw_data[[#This Row],[Time taken in min]]&lt;=Settiings!$D$2,"SLA_MET","SLA_NOT_MET")</f>
        <v>SLA_MET</v>
      </c>
      <c r="R2712" s="94"/>
    </row>
    <row r="2713" spans="1:18" x14ac:dyDescent="0.3">
      <c r="A2713" s="20" t="s">
        <v>1251</v>
      </c>
      <c r="B2713" s="9">
        <v>45140.449664351851</v>
      </c>
      <c r="C2713" s="22">
        <v>45140.45349537037</v>
      </c>
      <c r="D2713" s="12" t="s">
        <v>13</v>
      </c>
      <c r="E2713" s="12" t="s">
        <v>9</v>
      </c>
      <c r="F2713" s="12" t="s">
        <v>1228</v>
      </c>
      <c r="G2713" s="12" t="s">
        <v>17</v>
      </c>
      <c r="H2713" s="81"/>
      <c r="I2713" s="48">
        <f>tbl_raw_data[[#This Row],[Date Actioned]]-tbl_raw_data[[#This Row],[Date Tagged]]</f>
        <v>3.8310185191221535E-3</v>
      </c>
      <c r="J2713" s="46">
        <f>HOUR(tbl_raw_data[[#This Row],[Time_taken]])*60+MINUTE(tbl_raw_data[[#This Row],[Time_taken]])+SECOND(tbl_raw_data[[#This Row],[Time_taken]])/60</f>
        <v>5.5166666666666666</v>
      </c>
      <c r="K2713" s="52">
        <f>DATE(YEAR(tbl_raw_data[[#This Row],[Date Actioned]]),MONTH(tbl_raw_data[[#This Row],[Date Actioned]]),DAY(tbl_raw_data[[#This Row],[Date Actioned]]))</f>
        <v>45140</v>
      </c>
      <c r="L2713" s="50" t="str">
        <f>UPPER(TEXT(tbl_raw_data[[#This Row],[updated_date]],"MMMM"))</f>
        <v>AUGUST</v>
      </c>
      <c r="M2713" s="50" t="str">
        <f>"WEEK "&amp; IF(ROUNDUP(DAY(tbl_raw_data[[#This Row],[updated_date]])/7,0)=5,4,ROUNDUP(DAY(tbl_raw_data[[#This Row],[updated_date]])/7,0))</f>
        <v>WEEK 1</v>
      </c>
      <c r="N2713" s="50" t="str">
        <f>UPPER(VLOOKUP(tbl_raw_data[[#This Row],[Analyst]],Settiings!$A$2:$B$16,2,0))</f>
        <v>RAJ</v>
      </c>
      <c r="O2713" s="50" t="str">
        <f>TRIM(UPPER(tbl_raw_data[[#This Row],[Outcome]]))</f>
        <v>APPROVE</v>
      </c>
      <c r="P2713" s="50" t="str">
        <f>TRIM(UPPER(tbl_raw_data[[#This Row],[Queue Name]]))</f>
        <v>CONSUMER EXISTING</v>
      </c>
      <c r="Q2713" s="50" t="str">
        <f>IF(tbl_raw_data[[#This Row],[Time taken in min]]&lt;=Settiings!$D$2,"SLA_MET","SLA_NOT_MET")</f>
        <v>SLA_MET</v>
      </c>
      <c r="R2713" s="94"/>
    </row>
    <row r="2714" spans="1:18" x14ac:dyDescent="0.3">
      <c r="A2714" s="23" t="s">
        <v>1252</v>
      </c>
      <c r="B2714" s="15">
        <v>45140.453530092593</v>
      </c>
      <c r="C2714" s="21">
        <v>45140.45722222222</v>
      </c>
      <c r="D2714" s="18" t="s">
        <v>13</v>
      </c>
      <c r="E2714" s="18" t="s">
        <v>19</v>
      </c>
      <c r="F2714" s="18" t="s">
        <v>1228</v>
      </c>
      <c r="G2714" s="18" t="s">
        <v>77</v>
      </c>
      <c r="H2714" s="80"/>
      <c r="I2714" s="48">
        <f>tbl_raw_data[[#This Row],[Date Actioned]]-tbl_raw_data[[#This Row],[Date Tagged]]</f>
        <v>3.6921296268701553E-3</v>
      </c>
      <c r="J2714" s="46">
        <f>HOUR(tbl_raw_data[[#This Row],[Time_taken]])*60+MINUTE(tbl_raw_data[[#This Row],[Time_taken]])+SECOND(tbl_raw_data[[#This Row],[Time_taken]])/60</f>
        <v>5.3166666666666664</v>
      </c>
      <c r="K2714" s="52">
        <f>DATE(YEAR(tbl_raw_data[[#This Row],[Date Actioned]]),MONTH(tbl_raw_data[[#This Row],[Date Actioned]]),DAY(tbl_raw_data[[#This Row],[Date Actioned]]))</f>
        <v>45140</v>
      </c>
      <c r="L2714" s="50" t="str">
        <f>UPPER(TEXT(tbl_raw_data[[#This Row],[updated_date]],"MMMM"))</f>
        <v>AUGUST</v>
      </c>
      <c r="M2714" s="50" t="str">
        <f>"WEEK "&amp; IF(ROUNDUP(DAY(tbl_raw_data[[#This Row],[updated_date]])/7,0)=5,4,ROUNDUP(DAY(tbl_raw_data[[#This Row],[updated_date]])/7,0))</f>
        <v>WEEK 1</v>
      </c>
      <c r="N2714" s="50" t="str">
        <f>UPPER(VLOOKUP(tbl_raw_data[[#This Row],[Analyst]],Settiings!$A$2:$B$16,2,0))</f>
        <v>RAJ</v>
      </c>
      <c r="O2714" s="50" t="str">
        <f>TRIM(UPPER(tbl_raw_data[[#This Row],[Outcome]]))</f>
        <v>APPROVE</v>
      </c>
      <c r="P2714" s="50" t="str">
        <f>TRIM(UPPER(tbl_raw_data[[#This Row],[Queue Name]]))</f>
        <v>CONSUMER POST BUREAU</v>
      </c>
      <c r="Q2714" s="50" t="str">
        <f>IF(tbl_raw_data[[#This Row],[Time taken in min]]&lt;=Settiings!$D$2,"SLA_MET","SLA_NOT_MET")</f>
        <v>SLA_MET</v>
      </c>
      <c r="R2714" s="94"/>
    </row>
    <row r="2715" spans="1:18" x14ac:dyDescent="0.3">
      <c r="A2715" s="14" t="s">
        <v>1254</v>
      </c>
      <c r="B2715" s="9">
        <v>45140.457499999997</v>
      </c>
      <c r="C2715" s="24">
        <v>45140.466168981482</v>
      </c>
      <c r="D2715" s="25" t="s">
        <v>37</v>
      </c>
      <c r="E2715" s="12" t="s">
        <v>19</v>
      </c>
      <c r="F2715" s="25" t="s">
        <v>16</v>
      </c>
      <c r="G2715" s="13"/>
      <c r="H2715" s="78"/>
      <c r="I2715" s="48">
        <f>tbl_raw_data[[#This Row],[Date Actioned]]-tbl_raw_data[[#This Row],[Date Tagged]]</f>
        <v>8.668981485243421E-3</v>
      </c>
      <c r="J2715" s="46">
        <f>HOUR(tbl_raw_data[[#This Row],[Time_taken]])*60+MINUTE(tbl_raw_data[[#This Row],[Time_taken]])+SECOND(tbl_raw_data[[#This Row],[Time_taken]])/60</f>
        <v>12.483333333333333</v>
      </c>
      <c r="K2715" s="52">
        <f>DATE(YEAR(tbl_raw_data[[#This Row],[Date Actioned]]),MONTH(tbl_raw_data[[#This Row],[Date Actioned]]),DAY(tbl_raw_data[[#This Row],[Date Actioned]]))</f>
        <v>45140</v>
      </c>
      <c r="L2715" s="50" t="str">
        <f>UPPER(TEXT(tbl_raw_data[[#This Row],[updated_date]],"MMMM"))</f>
        <v>AUGUST</v>
      </c>
      <c r="M2715" s="50" t="str">
        <f>"WEEK "&amp; IF(ROUNDUP(DAY(tbl_raw_data[[#This Row],[updated_date]])/7,0)=5,4,ROUNDUP(DAY(tbl_raw_data[[#This Row],[updated_date]])/7,0))</f>
        <v>WEEK 1</v>
      </c>
      <c r="N2715" s="50" t="str">
        <f>UPPER(VLOOKUP(tbl_raw_data[[#This Row],[Analyst]],Settiings!$A$2:$B$16,2,0))</f>
        <v>CAMROOON</v>
      </c>
      <c r="O2715" s="50" t="str">
        <f>TRIM(UPPER(tbl_raw_data[[#This Row],[Outcome]]))</f>
        <v>DECLINE</v>
      </c>
      <c r="P2715" s="50" t="str">
        <f>TRIM(UPPER(tbl_raw_data[[#This Row],[Queue Name]]))</f>
        <v>CONSUMER POST BUREAU</v>
      </c>
      <c r="Q2715" s="50" t="str">
        <f>IF(tbl_raw_data[[#This Row],[Time taken in min]]&lt;=Settiings!$D$2,"SLA_MET","SLA_NOT_MET")</f>
        <v>SLA_MET</v>
      </c>
      <c r="R2715" s="94"/>
    </row>
    <row r="2716" spans="1:18" x14ac:dyDescent="0.3">
      <c r="A2716" s="14" t="s">
        <v>1255</v>
      </c>
      <c r="B2716" s="9">
        <v>45140.462326388886</v>
      </c>
      <c r="C2716" s="22">
        <v>45140.465810185182</v>
      </c>
      <c r="D2716" s="12" t="s">
        <v>13</v>
      </c>
      <c r="E2716" s="12" t="s">
        <v>9</v>
      </c>
      <c r="F2716" s="12" t="s">
        <v>1222</v>
      </c>
      <c r="G2716" s="12" t="s">
        <v>128</v>
      </c>
      <c r="H2716" s="81"/>
      <c r="I2716" s="48">
        <f>tbl_raw_data[[#This Row],[Date Actioned]]-tbl_raw_data[[#This Row],[Date Tagged]]</f>
        <v>3.4837962957681157E-3</v>
      </c>
      <c r="J2716" s="46">
        <f>HOUR(tbl_raw_data[[#This Row],[Time_taken]])*60+MINUTE(tbl_raw_data[[#This Row],[Time_taken]])+SECOND(tbl_raw_data[[#This Row],[Time_taken]])/60</f>
        <v>5.0166666666666666</v>
      </c>
      <c r="K2716" s="52">
        <f>DATE(YEAR(tbl_raw_data[[#This Row],[Date Actioned]]),MONTH(tbl_raw_data[[#This Row],[Date Actioned]]),DAY(tbl_raw_data[[#This Row],[Date Actioned]]))</f>
        <v>45140</v>
      </c>
      <c r="L2716" s="50" t="str">
        <f>UPPER(TEXT(tbl_raw_data[[#This Row],[updated_date]],"MMMM"))</f>
        <v>AUGUST</v>
      </c>
      <c r="M2716" s="50" t="str">
        <f>"WEEK "&amp; IF(ROUNDUP(DAY(tbl_raw_data[[#This Row],[updated_date]])/7,0)=5,4,ROUNDUP(DAY(tbl_raw_data[[#This Row],[updated_date]])/7,0))</f>
        <v>WEEK 1</v>
      </c>
      <c r="N2716" s="50" t="str">
        <f>UPPER(VLOOKUP(tbl_raw_data[[#This Row],[Analyst]],Settiings!$A$2:$B$16,2,0))</f>
        <v>HARDIK</v>
      </c>
      <c r="O2716" s="50" t="str">
        <f>TRIM(UPPER(tbl_raw_data[[#This Row],[Outcome]]))</f>
        <v>APPROVE</v>
      </c>
      <c r="P2716" s="50" t="str">
        <f>TRIM(UPPER(tbl_raw_data[[#This Row],[Queue Name]]))</f>
        <v>CONSUMER EXISTING</v>
      </c>
      <c r="Q2716" s="50" t="str">
        <f>IF(tbl_raw_data[[#This Row],[Time taken in min]]&lt;=Settiings!$D$2,"SLA_MET","SLA_NOT_MET")</f>
        <v>SLA_MET</v>
      </c>
      <c r="R2716" s="94"/>
    </row>
    <row r="2717" spans="1:18" x14ac:dyDescent="0.3">
      <c r="A2717" s="20" t="s">
        <v>1258</v>
      </c>
      <c r="B2717" s="15">
        <v>45140.46738425926</v>
      </c>
      <c r="C2717" s="21">
        <v>45140.472361111111</v>
      </c>
      <c r="D2717" s="18" t="s">
        <v>27</v>
      </c>
      <c r="E2717" s="18" t="s">
        <v>9</v>
      </c>
      <c r="F2717" s="18" t="s">
        <v>53</v>
      </c>
      <c r="G2717" s="18" t="s">
        <v>1259</v>
      </c>
      <c r="H2717" s="80"/>
      <c r="I2717" s="48">
        <f>tbl_raw_data[[#This Row],[Date Actioned]]-tbl_raw_data[[#This Row],[Date Tagged]]</f>
        <v>4.9768518510973081E-3</v>
      </c>
      <c r="J2717" s="46">
        <f>HOUR(tbl_raw_data[[#This Row],[Time_taken]])*60+MINUTE(tbl_raw_data[[#This Row],[Time_taken]])+SECOND(tbl_raw_data[[#This Row],[Time_taken]])/60</f>
        <v>7.166666666666667</v>
      </c>
      <c r="K2717" s="52">
        <f>DATE(YEAR(tbl_raw_data[[#This Row],[Date Actioned]]),MONTH(tbl_raw_data[[#This Row],[Date Actioned]]),DAY(tbl_raw_data[[#This Row],[Date Actioned]]))</f>
        <v>45140</v>
      </c>
      <c r="L2717" s="50" t="str">
        <f>UPPER(TEXT(tbl_raw_data[[#This Row],[updated_date]],"MMMM"))</f>
        <v>AUGUST</v>
      </c>
      <c r="M2717" s="50" t="str">
        <f>"WEEK "&amp; IF(ROUNDUP(DAY(tbl_raw_data[[#This Row],[updated_date]])/7,0)=5,4,ROUNDUP(DAY(tbl_raw_data[[#This Row],[updated_date]])/7,0))</f>
        <v>WEEK 1</v>
      </c>
      <c r="N2717" s="50" t="str">
        <f>UPPER(VLOOKUP(tbl_raw_data[[#This Row],[Analyst]],Settiings!$A$2:$B$16,2,0))</f>
        <v>NAVED</v>
      </c>
      <c r="O2717" s="50" t="str">
        <f>TRIM(UPPER(tbl_raw_data[[#This Row],[Outcome]]))</f>
        <v>DECLINE</v>
      </c>
      <c r="P2717" s="50" t="str">
        <f>TRIM(UPPER(tbl_raw_data[[#This Row],[Queue Name]]))</f>
        <v>CONSUMER EXISTING</v>
      </c>
      <c r="Q2717" s="50" t="str">
        <f>IF(tbl_raw_data[[#This Row],[Time taken in min]]&lt;=Settiings!$D$2,"SLA_MET","SLA_NOT_MET")</f>
        <v>SLA_MET</v>
      </c>
      <c r="R2717" s="94"/>
    </row>
    <row r="2718" spans="1:18" x14ac:dyDescent="0.3">
      <c r="A2718" s="20" t="s">
        <v>1260</v>
      </c>
      <c r="B2718" s="15">
        <v>45140.470289351855</v>
      </c>
      <c r="C2718" s="21">
        <v>45140.476099537038</v>
      </c>
      <c r="D2718" s="18" t="s">
        <v>13</v>
      </c>
      <c r="E2718" s="18" t="s">
        <v>47</v>
      </c>
      <c r="F2718" s="18" t="s">
        <v>1222</v>
      </c>
      <c r="G2718" s="18" t="s">
        <v>832</v>
      </c>
      <c r="H2718" s="80"/>
      <c r="I2718" s="48">
        <f>tbl_raw_data[[#This Row],[Date Actioned]]-tbl_raw_data[[#This Row],[Date Tagged]]</f>
        <v>5.8101851827814244E-3</v>
      </c>
      <c r="J2718" s="46">
        <f>HOUR(tbl_raw_data[[#This Row],[Time_taken]])*60+MINUTE(tbl_raw_data[[#This Row],[Time_taken]])+SECOND(tbl_raw_data[[#This Row],[Time_taken]])/60</f>
        <v>8.3666666666666671</v>
      </c>
      <c r="K2718" s="52">
        <f>DATE(YEAR(tbl_raw_data[[#This Row],[Date Actioned]]),MONTH(tbl_raw_data[[#This Row],[Date Actioned]]),DAY(tbl_raw_data[[#This Row],[Date Actioned]]))</f>
        <v>45140</v>
      </c>
      <c r="L2718" s="50" t="str">
        <f>UPPER(TEXT(tbl_raw_data[[#This Row],[updated_date]],"MMMM"))</f>
        <v>AUGUST</v>
      </c>
      <c r="M2718" s="50" t="str">
        <f>"WEEK "&amp; IF(ROUNDUP(DAY(tbl_raw_data[[#This Row],[updated_date]])/7,0)=5,4,ROUNDUP(DAY(tbl_raw_data[[#This Row],[updated_date]])/7,0))</f>
        <v>WEEK 1</v>
      </c>
      <c r="N2718" s="50" t="str">
        <f>UPPER(VLOOKUP(tbl_raw_data[[#This Row],[Analyst]],Settiings!$A$2:$B$16,2,0))</f>
        <v>HARDIK</v>
      </c>
      <c r="O2718" s="50" t="str">
        <f>TRIM(UPPER(tbl_raw_data[[#This Row],[Outcome]]))</f>
        <v>APPROVE</v>
      </c>
      <c r="P2718" s="50" t="str">
        <f>TRIM(UPPER(tbl_raw_data[[#This Row],[Queue Name]]))</f>
        <v>CONSUMER PRE BUREAU</v>
      </c>
      <c r="Q2718" s="50" t="str">
        <f>IF(tbl_raw_data[[#This Row],[Time taken in min]]&lt;=Settiings!$D$2,"SLA_MET","SLA_NOT_MET")</f>
        <v>SLA_MET</v>
      </c>
      <c r="R2718" s="94"/>
    </row>
    <row r="2719" spans="1:18" x14ac:dyDescent="0.3">
      <c r="A2719" s="23" t="s">
        <v>1261</v>
      </c>
      <c r="B2719" s="9">
        <v>45140.480567129627</v>
      </c>
      <c r="C2719" s="22">
        <v>45140.481342592589</v>
      </c>
      <c r="D2719" s="12" t="s">
        <v>13</v>
      </c>
      <c r="E2719" s="12" t="s">
        <v>47</v>
      </c>
      <c r="F2719" s="12" t="s">
        <v>1222</v>
      </c>
      <c r="G2719" s="12" t="s">
        <v>1262</v>
      </c>
      <c r="H2719" s="81"/>
      <c r="I2719" s="48">
        <f>tbl_raw_data[[#This Row],[Date Actioned]]-tbl_raw_data[[#This Row],[Date Tagged]]</f>
        <v>7.7546296233776957E-4</v>
      </c>
      <c r="J2719" s="46">
        <f>HOUR(tbl_raw_data[[#This Row],[Time_taken]])*60+MINUTE(tbl_raw_data[[#This Row],[Time_taken]])+SECOND(tbl_raw_data[[#This Row],[Time_taken]])/60</f>
        <v>1.1166666666666667</v>
      </c>
      <c r="K2719" s="52">
        <f>DATE(YEAR(tbl_raw_data[[#This Row],[Date Actioned]]),MONTH(tbl_raw_data[[#This Row],[Date Actioned]]),DAY(tbl_raw_data[[#This Row],[Date Actioned]]))</f>
        <v>45140</v>
      </c>
      <c r="L2719" s="50" t="str">
        <f>UPPER(TEXT(tbl_raw_data[[#This Row],[updated_date]],"MMMM"))</f>
        <v>AUGUST</v>
      </c>
      <c r="M2719" s="50" t="str">
        <f>"WEEK "&amp; IF(ROUNDUP(DAY(tbl_raw_data[[#This Row],[updated_date]])/7,0)=5,4,ROUNDUP(DAY(tbl_raw_data[[#This Row],[updated_date]])/7,0))</f>
        <v>WEEK 1</v>
      </c>
      <c r="N2719" s="50" t="str">
        <f>UPPER(VLOOKUP(tbl_raw_data[[#This Row],[Analyst]],Settiings!$A$2:$B$16,2,0))</f>
        <v>HARDIK</v>
      </c>
      <c r="O2719" s="50" t="str">
        <f>TRIM(UPPER(tbl_raw_data[[#This Row],[Outcome]]))</f>
        <v>APPROVE</v>
      </c>
      <c r="P2719" s="50" t="str">
        <f>TRIM(UPPER(tbl_raw_data[[#This Row],[Queue Name]]))</f>
        <v>CONSUMER PRE BUREAU</v>
      </c>
      <c r="Q2719" s="50" t="str">
        <f>IF(tbl_raw_data[[#This Row],[Time taken in min]]&lt;=Settiings!$D$2,"SLA_MET","SLA_NOT_MET")</f>
        <v>SLA_MET</v>
      </c>
      <c r="R2719" s="94"/>
    </row>
    <row r="2720" spans="1:18" x14ac:dyDescent="0.3">
      <c r="A2720" s="14" t="s">
        <v>1263</v>
      </c>
      <c r="B2720" s="15">
        <v>45140.482719907406</v>
      </c>
      <c r="C2720" s="16">
        <v>45140.493402777778</v>
      </c>
      <c r="D2720" s="17" t="s">
        <v>17</v>
      </c>
      <c r="E2720" s="18" t="s">
        <v>9</v>
      </c>
      <c r="F2720" s="17" t="s">
        <v>70</v>
      </c>
      <c r="G2720" s="19"/>
      <c r="H2720" s="79"/>
      <c r="I2720" s="48">
        <f>tbl_raw_data[[#This Row],[Date Actioned]]-tbl_raw_data[[#This Row],[Date Tagged]]</f>
        <v>1.0682870371965691E-2</v>
      </c>
      <c r="J2720" s="46">
        <f>HOUR(tbl_raw_data[[#This Row],[Time_taken]])*60+MINUTE(tbl_raw_data[[#This Row],[Time_taken]])+SECOND(tbl_raw_data[[#This Row],[Time_taken]])/60</f>
        <v>15.383333333333333</v>
      </c>
      <c r="K2720" s="52">
        <f>DATE(YEAR(tbl_raw_data[[#This Row],[Date Actioned]]),MONTH(tbl_raw_data[[#This Row],[Date Actioned]]),DAY(tbl_raw_data[[#This Row],[Date Actioned]]))</f>
        <v>45140</v>
      </c>
      <c r="L2720" s="50" t="str">
        <f>UPPER(TEXT(tbl_raw_data[[#This Row],[updated_date]],"MMMM"))</f>
        <v>AUGUST</v>
      </c>
      <c r="M2720" s="50" t="str">
        <f>"WEEK "&amp; IF(ROUNDUP(DAY(tbl_raw_data[[#This Row],[updated_date]])/7,0)=5,4,ROUNDUP(DAY(tbl_raw_data[[#This Row],[updated_date]])/7,0))</f>
        <v>WEEK 1</v>
      </c>
      <c r="N2720" s="50" t="str">
        <f>UPPER(VLOOKUP(tbl_raw_data[[#This Row],[Analyst]],Settiings!$A$2:$B$16,2,0))</f>
        <v>ASIF</v>
      </c>
      <c r="O2720" s="50" t="str">
        <f>TRIM(UPPER(tbl_raw_data[[#This Row],[Outcome]]))</f>
        <v>APPROVE</v>
      </c>
      <c r="P2720" s="50" t="str">
        <f>TRIM(UPPER(tbl_raw_data[[#This Row],[Queue Name]]))</f>
        <v>CONSUMER EXISTING</v>
      </c>
      <c r="Q2720" s="50" t="str">
        <f>IF(tbl_raw_data[[#This Row],[Time taken in min]]&lt;=Settiings!$D$2,"SLA_MET","SLA_NOT_MET")</f>
        <v>SLA_MET</v>
      </c>
      <c r="R2720" s="94"/>
    </row>
    <row r="2721" spans="1:18" x14ac:dyDescent="0.3">
      <c r="A2721" s="20" t="s">
        <v>1264</v>
      </c>
      <c r="B2721" s="9">
        <v>45140.483506944445</v>
      </c>
      <c r="C2721" s="22">
        <v>45140.489016203705</v>
      </c>
      <c r="D2721" s="12" t="s">
        <v>13</v>
      </c>
      <c r="E2721" s="12" t="s">
        <v>9</v>
      </c>
      <c r="F2721" s="12" t="s">
        <v>53</v>
      </c>
      <c r="G2721" s="12" t="s">
        <v>1265</v>
      </c>
      <c r="H2721" s="81"/>
      <c r="I2721" s="48">
        <f>tbl_raw_data[[#This Row],[Date Actioned]]-tbl_raw_data[[#This Row],[Date Tagged]]</f>
        <v>5.5092592592700385E-3</v>
      </c>
      <c r="J2721" s="46">
        <f>HOUR(tbl_raw_data[[#This Row],[Time_taken]])*60+MINUTE(tbl_raw_data[[#This Row],[Time_taken]])+SECOND(tbl_raw_data[[#This Row],[Time_taken]])/60</f>
        <v>7.9333333333333336</v>
      </c>
      <c r="K2721" s="52">
        <f>DATE(YEAR(tbl_raw_data[[#This Row],[Date Actioned]]),MONTH(tbl_raw_data[[#This Row],[Date Actioned]]),DAY(tbl_raw_data[[#This Row],[Date Actioned]]))</f>
        <v>45140</v>
      </c>
      <c r="L2721" s="50" t="str">
        <f>UPPER(TEXT(tbl_raw_data[[#This Row],[updated_date]],"MMMM"))</f>
        <v>AUGUST</v>
      </c>
      <c r="M2721" s="50" t="str">
        <f>"WEEK "&amp; IF(ROUNDUP(DAY(tbl_raw_data[[#This Row],[updated_date]])/7,0)=5,4,ROUNDUP(DAY(tbl_raw_data[[#This Row],[updated_date]])/7,0))</f>
        <v>WEEK 1</v>
      </c>
      <c r="N2721" s="50" t="str">
        <f>UPPER(VLOOKUP(tbl_raw_data[[#This Row],[Analyst]],Settiings!$A$2:$B$16,2,0))</f>
        <v>NAVED</v>
      </c>
      <c r="O2721" s="50" t="str">
        <f>TRIM(UPPER(tbl_raw_data[[#This Row],[Outcome]]))</f>
        <v>APPROVE</v>
      </c>
      <c r="P2721" s="50" t="str">
        <f>TRIM(UPPER(tbl_raw_data[[#This Row],[Queue Name]]))</f>
        <v>CONSUMER EXISTING</v>
      </c>
      <c r="Q2721" s="50" t="str">
        <f>IF(tbl_raw_data[[#This Row],[Time taken in min]]&lt;=Settiings!$D$2,"SLA_MET","SLA_NOT_MET")</f>
        <v>SLA_MET</v>
      </c>
      <c r="R2721" s="94"/>
    </row>
    <row r="2722" spans="1:18" x14ac:dyDescent="0.3">
      <c r="A2722" s="23" t="s">
        <v>1266</v>
      </c>
      <c r="B2722" s="9">
        <v>45140.484664351854</v>
      </c>
      <c r="C2722" s="24">
        <v>45140.505474537036</v>
      </c>
      <c r="D2722" s="25" t="s">
        <v>37</v>
      </c>
      <c r="E2722" s="12" t="s">
        <v>9</v>
      </c>
      <c r="F2722" s="25" t="s">
        <v>24</v>
      </c>
      <c r="G2722" s="13"/>
      <c r="H2722" s="78"/>
      <c r="I2722" s="48">
        <f>tbl_raw_data[[#This Row],[Date Actioned]]-tbl_raw_data[[#This Row],[Date Tagged]]</f>
        <v>2.0810185182199348E-2</v>
      </c>
      <c r="J2722" s="46">
        <f>HOUR(tbl_raw_data[[#This Row],[Time_taken]])*60+MINUTE(tbl_raw_data[[#This Row],[Time_taken]])+SECOND(tbl_raw_data[[#This Row],[Time_taken]])/60</f>
        <v>29.966666666666665</v>
      </c>
      <c r="K2722" s="52">
        <f>DATE(YEAR(tbl_raw_data[[#This Row],[Date Actioned]]),MONTH(tbl_raw_data[[#This Row],[Date Actioned]]),DAY(tbl_raw_data[[#This Row],[Date Actioned]]))</f>
        <v>45140</v>
      </c>
      <c r="L2722" s="50" t="str">
        <f>UPPER(TEXT(tbl_raw_data[[#This Row],[updated_date]],"MMMM"))</f>
        <v>AUGUST</v>
      </c>
      <c r="M2722" s="50" t="str">
        <f>"WEEK "&amp; IF(ROUNDUP(DAY(tbl_raw_data[[#This Row],[updated_date]])/7,0)=5,4,ROUNDUP(DAY(tbl_raw_data[[#This Row],[updated_date]])/7,0))</f>
        <v>WEEK 1</v>
      </c>
      <c r="N2722" s="50" t="str">
        <f>UPPER(VLOOKUP(tbl_raw_data[[#This Row],[Analyst]],Settiings!$A$2:$B$16,2,0))</f>
        <v>QUADIR</v>
      </c>
      <c r="O2722" s="50" t="str">
        <f>TRIM(UPPER(tbl_raw_data[[#This Row],[Outcome]]))</f>
        <v>DECLINE</v>
      </c>
      <c r="P2722" s="50" t="str">
        <f>TRIM(UPPER(tbl_raw_data[[#This Row],[Queue Name]]))</f>
        <v>CONSUMER EXISTING</v>
      </c>
      <c r="Q2722" s="50" t="str">
        <f>IF(tbl_raw_data[[#This Row],[Time taken in min]]&lt;=Settiings!$D$2,"SLA_MET","SLA_NOT_MET")</f>
        <v>SLA_NOT_MET</v>
      </c>
      <c r="R2722" s="94"/>
    </row>
    <row r="2723" spans="1:18" x14ac:dyDescent="0.3">
      <c r="A2723" s="23" t="s">
        <v>1267</v>
      </c>
      <c r="B2723" s="15">
        <v>45140.492928240739</v>
      </c>
      <c r="C2723" s="16">
        <v>45140.498252314814</v>
      </c>
      <c r="D2723" s="17" t="s">
        <v>17</v>
      </c>
      <c r="E2723" s="18" t="s">
        <v>19</v>
      </c>
      <c r="F2723" s="17" t="s">
        <v>686</v>
      </c>
      <c r="G2723" s="19"/>
      <c r="H2723" s="79"/>
      <c r="I2723" s="48">
        <f>tbl_raw_data[[#This Row],[Date Actioned]]-tbl_raw_data[[#This Row],[Date Tagged]]</f>
        <v>5.324074074451346E-3</v>
      </c>
      <c r="J2723" s="46">
        <f>HOUR(tbl_raw_data[[#This Row],[Time_taken]])*60+MINUTE(tbl_raw_data[[#This Row],[Time_taken]])+SECOND(tbl_raw_data[[#This Row],[Time_taken]])/60</f>
        <v>7.666666666666667</v>
      </c>
      <c r="K2723" s="52">
        <f>DATE(YEAR(tbl_raw_data[[#This Row],[Date Actioned]]),MONTH(tbl_raw_data[[#This Row],[Date Actioned]]),DAY(tbl_raw_data[[#This Row],[Date Actioned]]))</f>
        <v>45140</v>
      </c>
      <c r="L2723" s="50" t="str">
        <f>UPPER(TEXT(tbl_raw_data[[#This Row],[updated_date]],"MMMM"))</f>
        <v>AUGUST</v>
      </c>
      <c r="M2723" s="50" t="str">
        <f>"WEEK "&amp; IF(ROUNDUP(DAY(tbl_raw_data[[#This Row],[updated_date]])/7,0)=5,4,ROUNDUP(DAY(tbl_raw_data[[#This Row],[updated_date]])/7,0))</f>
        <v>WEEK 1</v>
      </c>
      <c r="N2723" s="50" t="str">
        <f>UPPER(VLOOKUP(tbl_raw_data[[#This Row],[Analyst]],Settiings!$A$2:$B$16,2,0))</f>
        <v>FARDIN</v>
      </c>
      <c r="O2723" s="50" t="str">
        <f>TRIM(UPPER(tbl_raw_data[[#This Row],[Outcome]]))</f>
        <v>APPROVE</v>
      </c>
      <c r="P2723" s="50" t="str">
        <f>TRIM(UPPER(tbl_raw_data[[#This Row],[Queue Name]]))</f>
        <v>CONSUMER POST BUREAU</v>
      </c>
      <c r="Q2723" s="50" t="str">
        <f>IF(tbl_raw_data[[#This Row],[Time taken in min]]&lt;=Settiings!$D$2,"SLA_MET","SLA_NOT_MET")</f>
        <v>SLA_MET</v>
      </c>
      <c r="R2723" s="94"/>
    </row>
    <row r="2724" spans="1:18" x14ac:dyDescent="0.3">
      <c r="A2724" s="14" t="s">
        <v>1268</v>
      </c>
      <c r="B2724" s="9">
        <v>45140.496469907404</v>
      </c>
      <c r="C2724" s="22">
        <v>45140.498842592591</v>
      </c>
      <c r="D2724" s="12" t="s">
        <v>13</v>
      </c>
      <c r="E2724" s="12" t="s">
        <v>47</v>
      </c>
      <c r="F2724" s="12" t="s">
        <v>70</v>
      </c>
      <c r="G2724" s="12" t="s">
        <v>255</v>
      </c>
      <c r="H2724" s="81"/>
      <c r="I2724" s="48">
        <f>tbl_raw_data[[#This Row],[Date Actioned]]-tbl_raw_data[[#This Row],[Date Tagged]]</f>
        <v>2.3726851868559606E-3</v>
      </c>
      <c r="J2724" s="46">
        <f>HOUR(tbl_raw_data[[#This Row],[Time_taken]])*60+MINUTE(tbl_raw_data[[#This Row],[Time_taken]])+SECOND(tbl_raw_data[[#This Row],[Time_taken]])/60</f>
        <v>3.4166666666666665</v>
      </c>
      <c r="K2724" s="52">
        <f>DATE(YEAR(tbl_raw_data[[#This Row],[Date Actioned]]),MONTH(tbl_raw_data[[#This Row],[Date Actioned]]),DAY(tbl_raw_data[[#This Row],[Date Actioned]]))</f>
        <v>45140</v>
      </c>
      <c r="L2724" s="50" t="str">
        <f>UPPER(TEXT(tbl_raw_data[[#This Row],[updated_date]],"MMMM"))</f>
        <v>AUGUST</v>
      </c>
      <c r="M2724" s="50" t="str">
        <f>"WEEK "&amp; IF(ROUNDUP(DAY(tbl_raw_data[[#This Row],[updated_date]])/7,0)=5,4,ROUNDUP(DAY(tbl_raw_data[[#This Row],[updated_date]])/7,0))</f>
        <v>WEEK 1</v>
      </c>
      <c r="N2724" s="50" t="str">
        <f>UPPER(VLOOKUP(tbl_raw_data[[#This Row],[Analyst]],Settiings!$A$2:$B$16,2,0))</f>
        <v>ASIF</v>
      </c>
      <c r="O2724" s="50" t="str">
        <f>TRIM(UPPER(tbl_raw_data[[#This Row],[Outcome]]))</f>
        <v>APPROVE</v>
      </c>
      <c r="P2724" s="50" t="str">
        <f>TRIM(UPPER(tbl_raw_data[[#This Row],[Queue Name]]))</f>
        <v>CONSUMER PRE BUREAU</v>
      </c>
      <c r="Q2724" s="50" t="str">
        <f>IF(tbl_raw_data[[#This Row],[Time taken in min]]&lt;=Settiings!$D$2,"SLA_MET","SLA_NOT_MET")</f>
        <v>SLA_MET</v>
      </c>
      <c r="R2724" s="94"/>
    </row>
    <row r="2725" spans="1:18" x14ac:dyDescent="0.3">
      <c r="A2725" s="20" t="s">
        <v>1269</v>
      </c>
      <c r="B2725" s="15">
        <v>45140.49659722222</v>
      </c>
      <c r="C2725" s="16">
        <v>45140.501504629632</v>
      </c>
      <c r="D2725" s="17" t="s">
        <v>17</v>
      </c>
      <c r="E2725" s="18" t="s">
        <v>19</v>
      </c>
      <c r="F2725" s="17" t="s">
        <v>686</v>
      </c>
      <c r="G2725" s="19"/>
      <c r="H2725" s="79"/>
      <c r="I2725" s="48">
        <f>tbl_raw_data[[#This Row],[Date Actioned]]-tbl_raw_data[[#This Row],[Date Tagged]]</f>
        <v>4.9074074122472666E-3</v>
      </c>
      <c r="J2725" s="46">
        <f>HOUR(tbl_raw_data[[#This Row],[Time_taken]])*60+MINUTE(tbl_raw_data[[#This Row],[Time_taken]])+SECOND(tbl_raw_data[[#This Row],[Time_taken]])/60</f>
        <v>7.0666666666666664</v>
      </c>
      <c r="K2725" s="52">
        <f>DATE(YEAR(tbl_raw_data[[#This Row],[Date Actioned]]),MONTH(tbl_raw_data[[#This Row],[Date Actioned]]),DAY(tbl_raw_data[[#This Row],[Date Actioned]]))</f>
        <v>45140</v>
      </c>
      <c r="L2725" s="50" t="str">
        <f>UPPER(TEXT(tbl_raw_data[[#This Row],[updated_date]],"MMMM"))</f>
        <v>AUGUST</v>
      </c>
      <c r="M2725" s="50" t="str">
        <f>"WEEK "&amp; IF(ROUNDUP(DAY(tbl_raw_data[[#This Row],[updated_date]])/7,0)=5,4,ROUNDUP(DAY(tbl_raw_data[[#This Row],[updated_date]])/7,0))</f>
        <v>WEEK 1</v>
      </c>
      <c r="N2725" s="50" t="str">
        <f>UPPER(VLOOKUP(tbl_raw_data[[#This Row],[Analyst]],Settiings!$A$2:$B$16,2,0))</f>
        <v>FARDIN</v>
      </c>
      <c r="O2725" s="50" t="str">
        <f>TRIM(UPPER(tbl_raw_data[[#This Row],[Outcome]]))</f>
        <v>APPROVE</v>
      </c>
      <c r="P2725" s="50" t="str">
        <f>TRIM(UPPER(tbl_raw_data[[#This Row],[Queue Name]]))</f>
        <v>CONSUMER POST BUREAU</v>
      </c>
      <c r="Q2725" s="50" t="str">
        <f>IF(tbl_raw_data[[#This Row],[Time taken in min]]&lt;=Settiings!$D$2,"SLA_MET","SLA_NOT_MET")</f>
        <v>SLA_MET</v>
      </c>
      <c r="R2725" s="94"/>
    </row>
    <row r="2726" spans="1:18" x14ac:dyDescent="0.3">
      <c r="A2726" s="23" t="s">
        <v>1271</v>
      </c>
      <c r="B2726" s="9">
        <v>45140.498344907406</v>
      </c>
      <c r="C2726" s="22">
        <v>45140.501342592594</v>
      </c>
      <c r="D2726" s="12" t="s">
        <v>13</v>
      </c>
      <c r="E2726" s="12" t="s">
        <v>47</v>
      </c>
      <c r="F2726" s="12" t="s">
        <v>1228</v>
      </c>
      <c r="G2726" s="12" t="s">
        <v>255</v>
      </c>
      <c r="H2726" s="81"/>
      <c r="I2726" s="48">
        <f>tbl_raw_data[[#This Row],[Date Actioned]]-tbl_raw_data[[#This Row],[Date Tagged]]</f>
        <v>2.9976851874380372E-3</v>
      </c>
      <c r="J2726" s="46">
        <f>HOUR(tbl_raw_data[[#This Row],[Time_taken]])*60+MINUTE(tbl_raw_data[[#This Row],[Time_taken]])+SECOND(tbl_raw_data[[#This Row],[Time_taken]])/60</f>
        <v>4.3166666666666664</v>
      </c>
      <c r="K2726" s="52">
        <f>DATE(YEAR(tbl_raw_data[[#This Row],[Date Actioned]]),MONTH(tbl_raw_data[[#This Row],[Date Actioned]]),DAY(tbl_raw_data[[#This Row],[Date Actioned]]))</f>
        <v>45140</v>
      </c>
      <c r="L2726" s="50" t="str">
        <f>UPPER(TEXT(tbl_raw_data[[#This Row],[updated_date]],"MMMM"))</f>
        <v>AUGUST</v>
      </c>
      <c r="M2726" s="50" t="str">
        <f>"WEEK "&amp; IF(ROUNDUP(DAY(tbl_raw_data[[#This Row],[updated_date]])/7,0)=5,4,ROUNDUP(DAY(tbl_raw_data[[#This Row],[updated_date]])/7,0))</f>
        <v>WEEK 1</v>
      </c>
      <c r="N2726" s="50" t="str">
        <f>UPPER(VLOOKUP(tbl_raw_data[[#This Row],[Analyst]],Settiings!$A$2:$B$16,2,0))</f>
        <v>RAJ</v>
      </c>
      <c r="O2726" s="50" t="str">
        <f>TRIM(UPPER(tbl_raw_data[[#This Row],[Outcome]]))</f>
        <v>APPROVE</v>
      </c>
      <c r="P2726" s="50" t="str">
        <f>TRIM(UPPER(tbl_raw_data[[#This Row],[Queue Name]]))</f>
        <v>CONSUMER PRE BUREAU</v>
      </c>
      <c r="Q2726" s="50" t="str">
        <f>IF(tbl_raw_data[[#This Row],[Time taken in min]]&lt;=Settiings!$D$2,"SLA_MET","SLA_NOT_MET")</f>
        <v>SLA_MET</v>
      </c>
      <c r="R2726" s="94"/>
    </row>
    <row r="2727" spans="1:18" x14ac:dyDescent="0.3">
      <c r="A2727" s="14" t="s">
        <v>1274</v>
      </c>
      <c r="B2727" s="15">
        <v>45140.50304398148</v>
      </c>
      <c r="C2727" s="21">
        <v>45140.510335648149</v>
      </c>
      <c r="D2727" s="18" t="s">
        <v>13</v>
      </c>
      <c r="E2727" s="18" t="s">
        <v>47</v>
      </c>
      <c r="F2727" s="18" t="s">
        <v>70</v>
      </c>
      <c r="G2727" s="18" t="s">
        <v>832</v>
      </c>
      <c r="H2727" s="80"/>
      <c r="I2727" s="48">
        <f>tbl_raw_data[[#This Row],[Date Actioned]]-tbl_raw_data[[#This Row],[Date Tagged]]</f>
        <v>7.291666668606922E-3</v>
      </c>
      <c r="J2727" s="46">
        <f>HOUR(tbl_raw_data[[#This Row],[Time_taken]])*60+MINUTE(tbl_raw_data[[#This Row],[Time_taken]])+SECOND(tbl_raw_data[[#This Row],[Time_taken]])/60</f>
        <v>10.5</v>
      </c>
      <c r="K2727" s="52">
        <f>DATE(YEAR(tbl_raw_data[[#This Row],[Date Actioned]]),MONTH(tbl_raw_data[[#This Row],[Date Actioned]]),DAY(tbl_raw_data[[#This Row],[Date Actioned]]))</f>
        <v>45140</v>
      </c>
      <c r="L2727" s="50" t="str">
        <f>UPPER(TEXT(tbl_raw_data[[#This Row],[updated_date]],"MMMM"))</f>
        <v>AUGUST</v>
      </c>
      <c r="M2727" s="50" t="str">
        <f>"WEEK "&amp; IF(ROUNDUP(DAY(tbl_raw_data[[#This Row],[updated_date]])/7,0)=5,4,ROUNDUP(DAY(tbl_raw_data[[#This Row],[updated_date]])/7,0))</f>
        <v>WEEK 1</v>
      </c>
      <c r="N2727" s="50" t="str">
        <f>UPPER(VLOOKUP(tbl_raw_data[[#This Row],[Analyst]],Settiings!$A$2:$B$16,2,0))</f>
        <v>ASIF</v>
      </c>
      <c r="O2727" s="50" t="str">
        <f>TRIM(UPPER(tbl_raw_data[[#This Row],[Outcome]]))</f>
        <v>APPROVE</v>
      </c>
      <c r="P2727" s="50" t="str">
        <f>TRIM(UPPER(tbl_raw_data[[#This Row],[Queue Name]]))</f>
        <v>CONSUMER PRE BUREAU</v>
      </c>
      <c r="Q2727" s="50" t="str">
        <f>IF(tbl_raw_data[[#This Row],[Time taken in min]]&lt;=Settiings!$D$2,"SLA_MET","SLA_NOT_MET")</f>
        <v>SLA_MET</v>
      </c>
      <c r="R2727" s="94"/>
    </row>
    <row r="2728" spans="1:18" x14ac:dyDescent="0.3">
      <c r="A2728" s="20" t="s">
        <v>1275</v>
      </c>
      <c r="B2728" s="9">
        <v>45140.507187499999</v>
      </c>
      <c r="C2728" s="22">
        <v>45140.509293981479</v>
      </c>
      <c r="D2728" s="12" t="s">
        <v>13</v>
      </c>
      <c r="E2728" s="12" t="s">
        <v>9</v>
      </c>
      <c r="F2728" s="12" t="s">
        <v>1222</v>
      </c>
      <c r="G2728" s="12" t="s">
        <v>17</v>
      </c>
      <c r="H2728" s="81"/>
      <c r="I2728" s="48">
        <f>tbl_raw_data[[#This Row],[Date Actioned]]-tbl_raw_data[[#This Row],[Date Tagged]]</f>
        <v>2.1064814791316167E-3</v>
      </c>
      <c r="J2728" s="46">
        <f>HOUR(tbl_raw_data[[#This Row],[Time_taken]])*60+MINUTE(tbl_raw_data[[#This Row],[Time_taken]])+SECOND(tbl_raw_data[[#This Row],[Time_taken]])/60</f>
        <v>3.0333333333333332</v>
      </c>
      <c r="K2728" s="52">
        <f>DATE(YEAR(tbl_raw_data[[#This Row],[Date Actioned]]),MONTH(tbl_raw_data[[#This Row],[Date Actioned]]),DAY(tbl_raw_data[[#This Row],[Date Actioned]]))</f>
        <v>45140</v>
      </c>
      <c r="L2728" s="50" t="str">
        <f>UPPER(TEXT(tbl_raw_data[[#This Row],[updated_date]],"MMMM"))</f>
        <v>AUGUST</v>
      </c>
      <c r="M2728" s="50" t="str">
        <f>"WEEK "&amp; IF(ROUNDUP(DAY(tbl_raw_data[[#This Row],[updated_date]])/7,0)=5,4,ROUNDUP(DAY(tbl_raw_data[[#This Row],[updated_date]])/7,0))</f>
        <v>WEEK 1</v>
      </c>
      <c r="N2728" s="50" t="str">
        <f>UPPER(VLOOKUP(tbl_raw_data[[#This Row],[Analyst]],Settiings!$A$2:$B$16,2,0))</f>
        <v>HARDIK</v>
      </c>
      <c r="O2728" s="50" t="str">
        <f>TRIM(UPPER(tbl_raw_data[[#This Row],[Outcome]]))</f>
        <v>APPROVE</v>
      </c>
      <c r="P2728" s="50" t="str">
        <f>TRIM(UPPER(tbl_raw_data[[#This Row],[Queue Name]]))</f>
        <v>CONSUMER EXISTING</v>
      </c>
      <c r="Q2728" s="50" t="str">
        <f>IF(tbl_raw_data[[#This Row],[Time taken in min]]&lt;=Settiings!$D$2,"SLA_MET","SLA_NOT_MET")</f>
        <v>SLA_MET</v>
      </c>
      <c r="R2728" s="94"/>
    </row>
    <row r="2729" spans="1:18" x14ac:dyDescent="0.3">
      <c r="A2729" s="23" t="s">
        <v>1279</v>
      </c>
      <c r="B2729" s="15">
        <v>45140.516087962962</v>
      </c>
      <c r="C2729" s="21">
        <v>45140.521064814813</v>
      </c>
      <c r="D2729" s="18" t="s">
        <v>13</v>
      </c>
      <c r="E2729" s="18" t="s">
        <v>19</v>
      </c>
      <c r="F2729" s="18" t="s">
        <v>1222</v>
      </c>
      <c r="G2729" s="18" t="s">
        <v>17</v>
      </c>
      <c r="H2729" s="80"/>
      <c r="I2729" s="48">
        <f>tbl_raw_data[[#This Row],[Date Actioned]]-tbl_raw_data[[#This Row],[Date Tagged]]</f>
        <v>4.9768518510973081E-3</v>
      </c>
      <c r="J2729" s="46">
        <f>HOUR(tbl_raw_data[[#This Row],[Time_taken]])*60+MINUTE(tbl_raw_data[[#This Row],[Time_taken]])+SECOND(tbl_raw_data[[#This Row],[Time_taken]])/60</f>
        <v>7.166666666666667</v>
      </c>
      <c r="K2729" s="52">
        <f>DATE(YEAR(tbl_raw_data[[#This Row],[Date Actioned]]),MONTH(tbl_raw_data[[#This Row],[Date Actioned]]),DAY(tbl_raw_data[[#This Row],[Date Actioned]]))</f>
        <v>45140</v>
      </c>
      <c r="L2729" s="50" t="str">
        <f>UPPER(TEXT(tbl_raw_data[[#This Row],[updated_date]],"MMMM"))</f>
        <v>AUGUST</v>
      </c>
      <c r="M2729" s="50" t="str">
        <f>"WEEK "&amp; IF(ROUNDUP(DAY(tbl_raw_data[[#This Row],[updated_date]])/7,0)=5,4,ROUNDUP(DAY(tbl_raw_data[[#This Row],[updated_date]])/7,0))</f>
        <v>WEEK 1</v>
      </c>
      <c r="N2729" s="50" t="str">
        <f>UPPER(VLOOKUP(tbl_raw_data[[#This Row],[Analyst]],Settiings!$A$2:$B$16,2,0))</f>
        <v>HARDIK</v>
      </c>
      <c r="O2729" s="50" t="str">
        <f>TRIM(UPPER(tbl_raw_data[[#This Row],[Outcome]]))</f>
        <v>APPROVE</v>
      </c>
      <c r="P2729" s="50" t="str">
        <f>TRIM(UPPER(tbl_raw_data[[#This Row],[Queue Name]]))</f>
        <v>CONSUMER POST BUREAU</v>
      </c>
      <c r="Q2729" s="50" t="str">
        <f>IF(tbl_raw_data[[#This Row],[Time taken in min]]&lt;=Settiings!$D$2,"SLA_MET","SLA_NOT_MET")</f>
        <v>SLA_MET</v>
      </c>
      <c r="R2729" s="94"/>
    </row>
    <row r="2730" spans="1:18" x14ac:dyDescent="0.3">
      <c r="A2730" s="14" t="s">
        <v>1285</v>
      </c>
      <c r="B2730" s="9">
        <v>45140.518449074072</v>
      </c>
      <c r="C2730" s="22">
        <v>45140.522673611114</v>
      </c>
      <c r="D2730" s="12" t="s">
        <v>13</v>
      </c>
      <c r="E2730" s="12" t="s">
        <v>47</v>
      </c>
      <c r="F2730" s="12" t="s">
        <v>686</v>
      </c>
      <c r="G2730" s="12" t="s">
        <v>17</v>
      </c>
      <c r="H2730" s="81"/>
      <c r="I2730" s="48">
        <f>tbl_raw_data[[#This Row],[Date Actioned]]-tbl_raw_data[[#This Row],[Date Tagged]]</f>
        <v>4.2245370423188433E-3</v>
      </c>
      <c r="J2730" s="46">
        <f>HOUR(tbl_raw_data[[#This Row],[Time_taken]])*60+MINUTE(tbl_raw_data[[#This Row],[Time_taken]])+SECOND(tbl_raw_data[[#This Row],[Time_taken]])/60</f>
        <v>6.083333333333333</v>
      </c>
      <c r="K2730" s="52">
        <f>DATE(YEAR(tbl_raw_data[[#This Row],[Date Actioned]]),MONTH(tbl_raw_data[[#This Row],[Date Actioned]]),DAY(tbl_raw_data[[#This Row],[Date Actioned]]))</f>
        <v>45140</v>
      </c>
      <c r="L2730" s="50" t="str">
        <f>UPPER(TEXT(tbl_raw_data[[#This Row],[updated_date]],"MMMM"))</f>
        <v>AUGUST</v>
      </c>
      <c r="M2730" s="50" t="str">
        <f>"WEEK "&amp; IF(ROUNDUP(DAY(tbl_raw_data[[#This Row],[updated_date]])/7,0)=5,4,ROUNDUP(DAY(tbl_raw_data[[#This Row],[updated_date]])/7,0))</f>
        <v>WEEK 1</v>
      </c>
      <c r="N2730" s="50" t="str">
        <f>UPPER(VLOOKUP(tbl_raw_data[[#This Row],[Analyst]],Settiings!$A$2:$B$16,2,0))</f>
        <v>FARDIN</v>
      </c>
      <c r="O2730" s="50" t="str">
        <f>TRIM(UPPER(tbl_raw_data[[#This Row],[Outcome]]))</f>
        <v>APPROVE</v>
      </c>
      <c r="P2730" s="50" t="str">
        <f>TRIM(UPPER(tbl_raw_data[[#This Row],[Queue Name]]))</f>
        <v>CONSUMER PRE BUREAU</v>
      </c>
      <c r="Q2730" s="50" t="str">
        <f>IF(tbl_raw_data[[#This Row],[Time taken in min]]&lt;=Settiings!$D$2,"SLA_MET","SLA_NOT_MET")</f>
        <v>SLA_MET</v>
      </c>
      <c r="R2730" s="94"/>
    </row>
    <row r="2731" spans="1:18" x14ac:dyDescent="0.3">
      <c r="A2731" s="20" t="s">
        <v>1286</v>
      </c>
      <c r="B2731" s="15">
        <v>45140.518449074072</v>
      </c>
      <c r="C2731" s="21">
        <v>45140.523101851853</v>
      </c>
      <c r="D2731" s="18" t="s">
        <v>13</v>
      </c>
      <c r="E2731" s="18" t="s">
        <v>19</v>
      </c>
      <c r="F2731" s="18" t="s">
        <v>1222</v>
      </c>
      <c r="G2731" s="18" t="s">
        <v>77</v>
      </c>
      <c r="H2731" s="80"/>
      <c r="I2731" s="48">
        <f>tbl_raw_data[[#This Row],[Date Actioned]]-tbl_raw_data[[#This Row],[Date Tagged]]</f>
        <v>4.652777781302575E-3</v>
      </c>
      <c r="J2731" s="46">
        <f>HOUR(tbl_raw_data[[#This Row],[Time_taken]])*60+MINUTE(tbl_raw_data[[#This Row],[Time_taken]])+SECOND(tbl_raw_data[[#This Row],[Time_taken]])/60</f>
        <v>6.7</v>
      </c>
      <c r="K2731" s="52">
        <f>DATE(YEAR(tbl_raw_data[[#This Row],[Date Actioned]]),MONTH(tbl_raw_data[[#This Row],[Date Actioned]]),DAY(tbl_raw_data[[#This Row],[Date Actioned]]))</f>
        <v>45140</v>
      </c>
      <c r="L2731" s="50" t="str">
        <f>UPPER(TEXT(tbl_raw_data[[#This Row],[updated_date]],"MMMM"))</f>
        <v>AUGUST</v>
      </c>
      <c r="M2731" s="50" t="str">
        <f>"WEEK "&amp; IF(ROUNDUP(DAY(tbl_raw_data[[#This Row],[updated_date]])/7,0)=5,4,ROUNDUP(DAY(tbl_raw_data[[#This Row],[updated_date]])/7,0))</f>
        <v>WEEK 1</v>
      </c>
      <c r="N2731" s="50" t="str">
        <f>UPPER(VLOOKUP(tbl_raw_data[[#This Row],[Analyst]],Settiings!$A$2:$B$16,2,0))</f>
        <v>HARDIK</v>
      </c>
      <c r="O2731" s="50" t="str">
        <f>TRIM(UPPER(tbl_raw_data[[#This Row],[Outcome]]))</f>
        <v>APPROVE</v>
      </c>
      <c r="P2731" s="50" t="str">
        <f>TRIM(UPPER(tbl_raw_data[[#This Row],[Queue Name]]))</f>
        <v>CONSUMER POST BUREAU</v>
      </c>
      <c r="Q2731" s="50" t="str">
        <f>IF(tbl_raw_data[[#This Row],[Time taken in min]]&lt;=Settiings!$D$2,"SLA_MET","SLA_NOT_MET")</f>
        <v>SLA_MET</v>
      </c>
      <c r="R2731" s="94"/>
    </row>
    <row r="2732" spans="1:18" x14ac:dyDescent="0.3">
      <c r="A2732" s="23" t="s">
        <v>1287</v>
      </c>
      <c r="B2732" s="9">
        <v>45140.522303240738</v>
      </c>
      <c r="C2732" s="24">
        <v>45140.530277777776</v>
      </c>
      <c r="D2732" s="25" t="s">
        <v>17</v>
      </c>
      <c r="E2732" s="12" t="s">
        <v>9</v>
      </c>
      <c r="F2732" s="25" t="s">
        <v>24</v>
      </c>
      <c r="G2732" s="13"/>
      <c r="H2732" s="78"/>
      <c r="I2732" s="48">
        <f>tbl_raw_data[[#This Row],[Date Actioned]]-tbl_raw_data[[#This Row],[Date Tagged]]</f>
        <v>7.9745370385353453E-3</v>
      </c>
      <c r="J2732" s="46">
        <f>HOUR(tbl_raw_data[[#This Row],[Time_taken]])*60+MINUTE(tbl_raw_data[[#This Row],[Time_taken]])+SECOND(tbl_raw_data[[#This Row],[Time_taken]])/60</f>
        <v>11.483333333333333</v>
      </c>
      <c r="K2732" s="52">
        <f>DATE(YEAR(tbl_raw_data[[#This Row],[Date Actioned]]),MONTH(tbl_raw_data[[#This Row],[Date Actioned]]),DAY(tbl_raw_data[[#This Row],[Date Actioned]]))</f>
        <v>45140</v>
      </c>
      <c r="L2732" s="50" t="str">
        <f>UPPER(TEXT(tbl_raw_data[[#This Row],[updated_date]],"MMMM"))</f>
        <v>AUGUST</v>
      </c>
      <c r="M2732" s="50" t="str">
        <f>"WEEK "&amp; IF(ROUNDUP(DAY(tbl_raw_data[[#This Row],[updated_date]])/7,0)=5,4,ROUNDUP(DAY(tbl_raw_data[[#This Row],[updated_date]])/7,0))</f>
        <v>WEEK 1</v>
      </c>
      <c r="N2732" s="50" t="str">
        <f>UPPER(VLOOKUP(tbl_raw_data[[#This Row],[Analyst]],Settiings!$A$2:$B$16,2,0))</f>
        <v>QUADIR</v>
      </c>
      <c r="O2732" s="50" t="str">
        <f>TRIM(UPPER(tbl_raw_data[[#This Row],[Outcome]]))</f>
        <v>APPROVE</v>
      </c>
      <c r="P2732" s="50" t="str">
        <f>TRIM(UPPER(tbl_raw_data[[#This Row],[Queue Name]]))</f>
        <v>CONSUMER EXISTING</v>
      </c>
      <c r="Q2732" s="50" t="str">
        <f>IF(tbl_raw_data[[#This Row],[Time taken in min]]&lt;=Settiings!$D$2,"SLA_MET","SLA_NOT_MET")</f>
        <v>SLA_MET</v>
      </c>
      <c r="R2732" s="94"/>
    </row>
    <row r="2733" spans="1:18" x14ac:dyDescent="0.3">
      <c r="A2733" s="14" t="s">
        <v>1288</v>
      </c>
      <c r="B2733" s="15">
        <v>45140.522650462961</v>
      </c>
      <c r="C2733" s="16">
        <v>45140.531469907408</v>
      </c>
      <c r="D2733" s="17" t="s">
        <v>17</v>
      </c>
      <c r="E2733" s="18" t="s">
        <v>9</v>
      </c>
      <c r="F2733" s="17" t="s">
        <v>70</v>
      </c>
      <c r="G2733" s="19"/>
      <c r="H2733" s="79"/>
      <c r="I2733" s="48">
        <f>tbl_raw_data[[#This Row],[Date Actioned]]-tbl_raw_data[[#This Row],[Date Tagged]]</f>
        <v>8.819444446999114E-3</v>
      </c>
      <c r="J2733" s="46">
        <f>HOUR(tbl_raw_data[[#This Row],[Time_taken]])*60+MINUTE(tbl_raw_data[[#This Row],[Time_taken]])+SECOND(tbl_raw_data[[#This Row],[Time_taken]])/60</f>
        <v>12.7</v>
      </c>
      <c r="K2733" s="52">
        <f>DATE(YEAR(tbl_raw_data[[#This Row],[Date Actioned]]),MONTH(tbl_raw_data[[#This Row],[Date Actioned]]),DAY(tbl_raw_data[[#This Row],[Date Actioned]]))</f>
        <v>45140</v>
      </c>
      <c r="L2733" s="50" t="str">
        <f>UPPER(TEXT(tbl_raw_data[[#This Row],[updated_date]],"MMMM"))</f>
        <v>AUGUST</v>
      </c>
      <c r="M2733" s="50" t="str">
        <f>"WEEK "&amp; IF(ROUNDUP(DAY(tbl_raw_data[[#This Row],[updated_date]])/7,0)=5,4,ROUNDUP(DAY(tbl_raw_data[[#This Row],[updated_date]])/7,0))</f>
        <v>WEEK 1</v>
      </c>
      <c r="N2733" s="50" t="str">
        <f>UPPER(VLOOKUP(tbl_raw_data[[#This Row],[Analyst]],Settiings!$A$2:$B$16,2,0))</f>
        <v>ASIF</v>
      </c>
      <c r="O2733" s="50" t="str">
        <f>TRIM(UPPER(tbl_raw_data[[#This Row],[Outcome]]))</f>
        <v>APPROVE</v>
      </c>
      <c r="P2733" s="50" t="str">
        <f>TRIM(UPPER(tbl_raw_data[[#This Row],[Queue Name]]))</f>
        <v>CONSUMER EXISTING</v>
      </c>
      <c r="Q2733" s="50" t="str">
        <f>IF(tbl_raw_data[[#This Row],[Time taken in min]]&lt;=Settiings!$D$2,"SLA_MET","SLA_NOT_MET")</f>
        <v>SLA_MET</v>
      </c>
      <c r="R2733" s="94"/>
    </row>
    <row r="2734" spans="1:18" x14ac:dyDescent="0.3">
      <c r="A2734" s="14" t="s">
        <v>1289</v>
      </c>
      <c r="B2734" s="15">
        <v>45140.525509259256</v>
      </c>
      <c r="C2734" s="16">
        <v>45140.533854166664</v>
      </c>
      <c r="D2734" s="17" t="s">
        <v>37</v>
      </c>
      <c r="E2734" s="18" t="s">
        <v>19</v>
      </c>
      <c r="F2734" s="17" t="s">
        <v>16</v>
      </c>
      <c r="G2734" s="19"/>
      <c r="H2734" s="79"/>
      <c r="I2734" s="48">
        <f>tbl_raw_data[[#This Row],[Date Actioned]]-tbl_raw_data[[#This Row],[Date Tagged]]</f>
        <v>8.3449074081727304E-3</v>
      </c>
      <c r="J2734" s="46">
        <f>HOUR(tbl_raw_data[[#This Row],[Time_taken]])*60+MINUTE(tbl_raw_data[[#This Row],[Time_taken]])+SECOND(tbl_raw_data[[#This Row],[Time_taken]])/60</f>
        <v>12.016666666666667</v>
      </c>
      <c r="K2734" s="52">
        <f>DATE(YEAR(tbl_raw_data[[#This Row],[Date Actioned]]),MONTH(tbl_raw_data[[#This Row],[Date Actioned]]),DAY(tbl_raw_data[[#This Row],[Date Actioned]]))</f>
        <v>45140</v>
      </c>
      <c r="L2734" s="50" t="str">
        <f>UPPER(TEXT(tbl_raw_data[[#This Row],[updated_date]],"MMMM"))</f>
        <v>AUGUST</v>
      </c>
      <c r="M2734" s="50" t="str">
        <f>"WEEK "&amp; IF(ROUNDUP(DAY(tbl_raw_data[[#This Row],[updated_date]])/7,0)=5,4,ROUNDUP(DAY(tbl_raw_data[[#This Row],[updated_date]])/7,0))</f>
        <v>WEEK 1</v>
      </c>
      <c r="N2734" s="50" t="str">
        <f>UPPER(VLOOKUP(tbl_raw_data[[#This Row],[Analyst]],Settiings!$A$2:$B$16,2,0))</f>
        <v>CAMROOON</v>
      </c>
      <c r="O2734" s="50" t="str">
        <f>TRIM(UPPER(tbl_raw_data[[#This Row],[Outcome]]))</f>
        <v>DECLINE</v>
      </c>
      <c r="P2734" s="50" t="str">
        <f>TRIM(UPPER(tbl_raw_data[[#This Row],[Queue Name]]))</f>
        <v>CONSUMER POST BUREAU</v>
      </c>
      <c r="Q2734" s="50" t="str">
        <f>IF(tbl_raw_data[[#This Row],[Time taken in min]]&lt;=Settiings!$D$2,"SLA_MET","SLA_NOT_MET")</f>
        <v>SLA_MET</v>
      </c>
      <c r="R2734" s="94"/>
    </row>
    <row r="2735" spans="1:18" x14ac:dyDescent="0.3">
      <c r="A2735" s="20" t="s">
        <v>1291</v>
      </c>
      <c r="B2735" s="9">
        <v>45140.52648148148</v>
      </c>
      <c r="C2735" s="22">
        <v>45140.531377314815</v>
      </c>
      <c r="D2735" s="12" t="s">
        <v>13</v>
      </c>
      <c r="E2735" s="12" t="s">
        <v>47</v>
      </c>
      <c r="F2735" s="12" t="s">
        <v>1222</v>
      </c>
      <c r="G2735" s="12" t="s">
        <v>77</v>
      </c>
      <c r="H2735" s="81"/>
      <c r="I2735" s="48">
        <f>tbl_raw_data[[#This Row],[Date Actioned]]-tbl_raw_data[[#This Row],[Date Tagged]]</f>
        <v>4.8958333354676142E-3</v>
      </c>
      <c r="J2735" s="46">
        <f>HOUR(tbl_raw_data[[#This Row],[Time_taken]])*60+MINUTE(tbl_raw_data[[#This Row],[Time_taken]])+SECOND(tbl_raw_data[[#This Row],[Time_taken]])/60</f>
        <v>7.05</v>
      </c>
      <c r="K2735" s="52">
        <f>DATE(YEAR(tbl_raw_data[[#This Row],[Date Actioned]]),MONTH(tbl_raw_data[[#This Row],[Date Actioned]]),DAY(tbl_raw_data[[#This Row],[Date Actioned]]))</f>
        <v>45140</v>
      </c>
      <c r="L2735" s="50" t="str">
        <f>UPPER(TEXT(tbl_raw_data[[#This Row],[updated_date]],"MMMM"))</f>
        <v>AUGUST</v>
      </c>
      <c r="M2735" s="50" t="str">
        <f>"WEEK "&amp; IF(ROUNDUP(DAY(tbl_raw_data[[#This Row],[updated_date]])/7,0)=5,4,ROUNDUP(DAY(tbl_raw_data[[#This Row],[updated_date]])/7,0))</f>
        <v>WEEK 1</v>
      </c>
      <c r="N2735" s="50" t="str">
        <f>UPPER(VLOOKUP(tbl_raw_data[[#This Row],[Analyst]],Settiings!$A$2:$B$16,2,0))</f>
        <v>HARDIK</v>
      </c>
      <c r="O2735" s="50" t="str">
        <f>TRIM(UPPER(tbl_raw_data[[#This Row],[Outcome]]))</f>
        <v>APPROVE</v>
      </c>
      <c r="P2735" s="50" t="str">
        <f>TRIM(UPPER(tbl_raw_data[[#This Row],[Queue Name]]))</f>
        <v>CONSUMER PRE BUREAU</v>
      </c>
      <c r="Q2735" s="50" t="str">
        <f>IF(tbl_raw_data[[#This Row],[Time taken in min]]&lt;=Settiings!$D$2,"SLA_MET","SLA_NOT_MET")</f>
        <v>SLA_MET</v>
      </c>
      <c r="R2735" s="94"/>
    </row>
    <row r="2736" spans="1:18" x14ac:dyDescent="0.3">
      <c r="A2736" s="23" t="s">
        <v>1292</v>
      </c>
      <c r="B2736" s="15">
        <v>45140.532187500001</v>
      </c>
      <c r="C2736" s="21">
        <v>45140.535115740742</v>
      </c>
      <c r="D2736" s="18" t="s">
        <v>13</v>
      </c>
      <c r="E2736" s="18" t="s">
        <v>9</v>
      </c>
      <c r="F2736" s="18" t="s">
        <v>76</v>
      </c>
      <c r="G2736" s="18" t="s">
        <v>17</v>
      </c>
      <c r="H2736" s="80"/>
      <c r="I2736" s="48">
        <f>tbl_raw_data[[#This Row],[Date Actioned]]-tbl_raw_data[[#This Row],[Date Tagged]]</f>
        <v>2.9282407413120382E-3</v>
      </c>
      <c r="J2736" s="46">
        <f>HOUR(tbl_raw_data[[#This Row],[Time_taken]])*60+MINUTE(tbl_raw_data[[#This Row],[Time_taken]])+SECOND(tbl_raw_data[[#This Row],[Time_taken]])/60</f>
        <v>4.2166666666666668</v>
      </c>
      <c r="K2736" s="52">
        <f>DATE(YEAR(tbl_raw_data[[#This Row],[Date Actioned]]),MONTH(tbl_raw_data[[#This Row],[Date Actioned]]),DAY(tbl_raw_data[[#This Row],[Date Actioned]]))</f>
        <v>45140</v>
      </c>
      <c r="L2736" s="50" t="str">
        <f>UPPER(TEXT(tbl_raw_data[[#This Row],[updated_date]],"MMMM"))</f>
        <v>AUGUST</v>
      </c>
      <c r="M2736" s="50" t="str">
        <f>"WEEK "&amp; IF(ROUNDUP(DAY(tbl_raw_data[[#This Row],[updated_date]])/7,0)=5,4,ROUNDUP(DAY(tbl_raw_data[[#This Row],[updated_date]])/7,0))</f>
        <v>WEEK 1</v>
      </c>
      <c r="N2736" s="50" t="str">
        <f>UPPER(VLOOKUP(tbl_raw_data[[#This Row],[Analyst]],Settiings!$A$2:$B$16,2,0))</f>
        <v>ROHAN</v>
      </c>
      <c r="O2736" s="50" t="str">
        <f>TRIM(UPPER(tbl_raw_data[[#This Row],[Outcome]]))</f>
        <v>APPROVE</v>
      </c>
      <c r="P2736" s="50" t="str">
        <f>TRIM(UPPER(tbl_raw_data[[#This Row],[Queue Name]]))</f>
        <v>CONSUMER EXISTING</v>
      </c>
      <c r="Q2736" s="50" t="str">
        <f>IF(tbl_raw_data[[#This Row],[Time taken in min]]&lt;=Settiings!$D$2,"SLA_MET","SLA_NOT_MET")</f>
        <v>SLA_MET</v>
      </c>
      <c r="R2736" s="94"/>
    </row>
    <row r="2737" spans="1:18" x14ac:dyDescent="0.3">
      <c r="A2737" s="14" t="s">
        <v>1293</v>
      </c>
      <c r="B2737" s="9">
        <v>45140.534942129627</v>
      </c>
      <c r="C2737" s="22">
        <v>45140.538645833331</v>
      </c>
      <c r="D2737" s="12" t="s">
        <v>13</v>
      </c>
      <c r="E2737" s="12" t="s">
        <v>47</v>
      </c>
      <c r="F2737" s="12" t="s">
        <v>686</v>
      </c>
      <c r="G2737" s="12" t="s">
        <v>41</v>
      </c>
      <c r="H2737" s="81"/>
      <c r="I2737" s="48">
        <f>tbl_raw_data[[#This Row],[Date Actioned]]-tbl_raw_data[[#This Row],[Date Tagged]]</f>
        <v>3.7037037036498077E-3</v>
      </c>
      <c r="J2737" s="46">
        <f>HOUR(tbl_raw_data[[#This Row],[Time_taken]])*60+MINUTE(tbl_raw_data[[#This Row],[Time_taken]])+SECOND(tbl_raw_data[[#This Row],[Time_taken]])/60</f>
        <v>5.333333333333333</v>
      </c>
      <c r="K2737" s="52">
        <f>DATE(YEAR(tbl_raw_data[[#This Row],[Date Actioned]]),MONTH(tbl_raw_data[[#This Row],[Date Actioned]]),DAY(tbl_raw_data[[#This Row],[Date Actioned]]))</f>
        <v>45140</v>
      </c>
      <c r="L2737" s="50" t="str">
        <f>UPPER(TEXT(tbl_raw_data[[#This Row],[updated_date]],"MMMM"))</f>
        <v>AUGUST</v>
      </c>
      <c r="M2737" s="50" t="str">
        <f>"WEEK "&amp; IF(ROUNDUP(DAY(tbl_raw_data[[#This Row],[updated_date]])/7,0)=5,4,ROUNDUP(DAY(tbl_raw_data[[#This Row],[updated_date]])/7,0))</f>
        <v>WEEK 1</v>
      </c>
      <c r="N2737" s="50" t="str">
        <f>UPPER(VLOOKUP(tbl_raw_data[[#This Row],[Analyst]],Settiings!$A$2:$B$16,2,0))</f>
        <v>FARDIN</v>
      </c>
      <c r="O2737" s="50" t="str">
        <f>TRIM(UPPER(tbl_raw_data[[#This Row],[Outcome]]))</f>
        <v>APPROVE</v>
      </c>
      <c r="P2737" s="50" t="str">
        <f>TRIM(UPPER(tbl_raw_data[[#This Row],[Queue Name]]))</f>
        <v>CONSUMER PRE BUREAU</v>
      </c>
      <c r="Q2737" s="50" t="str">
        <f>IF(tbl_raw_data[[#This Row],[Time taken in min]]&lt;=Settiings!$D$2,"SLA_MET","SLA_NOT_MET")</f>
        <v>SLA_MET</v>
      </c>
      <c r="R2737" s="94"/>
    </row>
    <row r="2738" spans="1:18" x14ac:dyDescent="0.3">
      <c r="A2738" s="20" t="s">
        <v>1294</v>
      </c>
      <c r="B2738" s="15">
        <v>45140.536087962966</v>
      </c>
      <c r="C2738" s="21">
        <v>45140.543217592596</v>
      </c>
      <c r="D2738" s="18" t="s">
        <v>13</v>
      </c>
      <c r="E2738" s="18" t="s">
        <v>9</v>
      </c>
      <c r="F2738" s="18" t="s">
        <v>76</v>
      </c>
      <c r="G2738" s="18" t="s">
        <v>17</v>
      </c>
      <c r="H2738" s="80"/>
      <c r="I2738" s="48">
        <f>tbl_raw_data[[#This Row],[Date Actioned]]-tbl_raw_data[[#This Row],[Date Tagged]]</f>
        <v>7.1296296300715767E-3</v>
      </c>
      <c r="J2738" s="46">
        <f>HOUR(tbl_raw_data[[#This Row],[Time_taken]])*60+MINUTE(tbl_raw_data[[#This Row],[Time_taken]])+SECOND(tbl_raw_data[[#This Row],[Time_taken]])/60</f>
        <v>10.266666666666667</v>
      </c>
      <c r="K2738" s="52">
        <f>DATE(YEAR(tbl_raw_data[[#This Row],[Date Actioned]]),MONTH(tbl_raw_data[[#This Row],[Date Actioned]]),DAY(tbl_raw_data[[#This Row],[Date Actioned]]))</f>
        <v>45140</v>
      </c>
      <c r="L2738" s="50" t="str">
        <f>UPPER(TEXT(tbl_raw_data[[#This Row],[updated_date]],"MMMM"))</f>
        <v>AUGUST</v>
      </c>
      <c r="M2738" s="50" t="str">
        <f>"WEEK "&amp; IF(ROUNDUP(DAY(tbl_raw_data[[#This Row],[updated_date]])/7,0)=5,4,ROUNDUP(DAY(tbl_raw_data[[#This Row],[updated_date]])/7,0))</f>
        <v>WEEK 1</v>
      </c>
      <c r="N2738" s="50" t="str">
        <f>UPPER(VLOOKUP(tbl_raw_data[[#This Row],[Analyst]],Settiings!$A$2:$B$16,2,0))</f>
        <v>ROHAN</v>
      </c>
      <c r="O2738" s="50" t="str">
        <f>TRIM(UPPER(tbl_raw_data[[#This Row],[Outcome]]))</f>
        <v>APPROVE</v>
      </c>
      <c r="P2738" s="50" t="str">
        <f>TRIM(UPPER(tbl_raw_data[[#This Row],[Queue Name]]))</f>
        <v>CONSUMER EXISTING</v>
      </c>
      <c r="Q2738" s="50" t="str">
        <f>IF(tbl_raw_data[[#This Row],[Time taken in min]]&lt;=Settiings!$D$2,"SLA_MET","SLA_NOT_MET")</f>
        <v>SLA_MET</v>
      </c>
      <c r="R2738" s="94"/>
    </row>
    <row r="2739" spans="1:18" x14ac:dyDescent="0.3">
      <c r="A2739" s="23" t="s">
        <v>1296</v>
      </c>
      <c r="B2739" s="9">
        <v>45140.538807870369</v>
      </c>
      <c r="C2739" s="22">
        <v>45140.54583333333</v>
      </c>
      <c r="D2739" s="12" t="s">
        <v>13</v>
      </c>
      <c r="E2739" s="12" t="s">
        <v>9</v>
      </c>
      <c r="F2739" s="12" t="s">
        <v>16</v>
      </c>
      <c r="G2739" s="12" t="s">
        <v>128</v>
      </c>
      <c r="H2739" s="81"/>
      <c r="I2739" s="48">
        <f>tbl_raw_data[[#This Row],[Date Actioned]]-tbl_raw_data[[#This Row],[Date Tagged]]</f>
        <v>7.025462960882578E-3</v>
      </c>
      <c r="J2739" s="46">
        <f>HOUR(tbl_raw_data[[#This Row],[Time_taken]])*60+MINUTE(tbl_raw_data[[#This Row],[Time_taken]])+SECOND(tbl_raw_data[[#This Row],[Time_taken]])/60</f>
        <v>10.116666666666667</v>
      </c>
      <c r="K2739" s="52">
        <f>DATE(YEAR(tbl_raw_data[[#This Row],[Date Actioned]]),MONTH(tbl_raw_data[[#This Row],[Date Actioned]]),DAY(tbl_raw_data[[#This Row],[Date Actioned]]))</f>
        <v>45140</v>
      </c>
      <c r="L2739" s="50" t="str">
        <f>UPPER(TEXT(tbl_raw_data[[#This Row],[updated_date]],"MMMM"))</f>
        <v>AUGUST</v>
      </c>
      <c r="M2739" s="50" t="str">
        <f>"WEEK "&amp; IF(ROUNDUP(DAY(tbl_raw_data[[#This Row],[updated_date]])/7,0)=5,4,ROUNDUP(DAY(tbl_raw_data[[#This Row],[updated_date]])/7,0))</f>
        <v>WEEK 1</v>
      </c>
      <c r="N2739" s="50" t="str">
        <f>UPPER(VLOOKUP(tbl_raw_data[[#This Row],[Analyst]],Settiings!$A$2:$B$16,2,0))</f>
        <v>CAMROOON</v>
      </c>
      <c r="O2739" s="50" t="str">
        <f>TRIM(UPPER(tbl_raw_data[[#This Row],[Outcome]]))</f>
        <v>APPROVE</v>
      </c>
      <c r="P2739" s="50" t="str">
        <f>TRIM(UPPER(tbl_raw_data[[#This Row],[Queue Name]]))</f>
        <v>CONSUMER EXISTING</v>
      </c>
      <c r="Q2739" s="50" t="str">
        <f>IF(tbl_raw_data[[#This Row],[Time taken in min]]&lt;=Settiings!$D$2,"SLA_MET","SLA_NOT_MET")</f>
        <v>SLA_MET</v>
      </c>
      <c r="R2739" s="94"/>
    </row>
    <row r="2740" spans="1:18" x14ac:dyDescent="0.3">
      <c r="A2740" s="14" t="s">
        <v>1297</v>
      </c>
      <c r="B2740" s="15">
        <v>45140.538969907408</v>
      </c>
      <c r="C2740" s="21">
        <v>45140.542488425926</v>
      </c>
      <c r="D2740" s="18" t="s">
        <v>13</v>
      </c>
      <c r="E2740" s="18" t="s">
        <v>9</v>
      </c>
      <c r="F2740" s="18" t="s">
        <v>1228</v>
      </c>
      <c r="G2740" s="18" t="s">
        <v>77</v>
      </c>
      <c r="H2740" s="80"/>
      <c r="I2740" s="48">
        <f>tbl_raw_data[[#This Row],[Date Actioned]]-tbl_raw_data[[#This Row],[Date Tagged]]</f>
        <v>3.5185185188311152E-3</v>
      </c>
      <c r="J2740" s="46">
        <f>HOUR(tbl_raw_data[[#This Row],[Time_taken]])*60+MINUTE(tbl_raw_data[[#This Row],[Time_taken]])+SECOND(tbl_raw_data[[#This Row],[Time_taken]])/60</f>
        <v>5.0666666666666664</v>
      </c>
      <c r="K2740" s="52">
        <f>DATE(YEAR(tbl_raw_data[[#This Row],[Date Actioned]]),MONTH(tbl_raw_data[[#This Row],[Date Actioned]]),DAY(tbl_raw_data[[#This Row],[Date Actioned]]))</f>
        <v>45140</v>
      </c>
      <c r="L2740" s="50" t="str">
        <f>UPPER(TEXT(tbl_raw_data[[#This Row],[updated_date]],"MMMM"))</f>
        <v>AUGUST</v>
      </c>
      <c r="M2740" s="50" t="str">
        <f>"WEEK "&amp; IF(ROUNDUP(DAY(tbl_raw_data[[#This Row],[updated_date]])/7,0)=5,4,ROUNDUP(DAY(tbl_raw_data[[#This Row],[updated_date]])/7,0))</f>
        <v>WEEK 1</v>
      </c>
      <c r="N2740" s="50" t="str">
        <f>UPPER(VLOOKUP(tbl_raw_data[[#This Row],[Analyst]],Settiings!$A$2:$B$16,2,0))</f>
        <v>RAJ</v>
      </c>
      <c r="O2740" s="50" t="str">
        <f>TRIM(UPPER(tbl_raw_data[[#This Row],[Outcome]]))</f>
        <v>APPROVE</v>
      </c>
      <c r="P2740" s="50" t="str">
        <f>TRIM(UPPER(tbl_raw_data[[#This Row],[Queue Name]]))</f>
        <v>CONSUMER EXISTING</v>
      </c>
      <c r="Q2740" s="50" t="str">
        <f>IF(tbl_raw_data[[#This Row],[Time taken in min]]&lt;=Settiings!$D$2,"SLA_MET","SLA_NOT_MET")</f>
        <v>SLA_MET</v>
      </c>
      <c r="R2740" s="94"/>
    </row>
    <row r="2741" spans="1:18" x14ac:dyDescent="0.3">
      <c r="A2741" s="20" t="s">
        <v>1298</v>
      </c>
      <c r="B2741" s="9">
        <v>45140.541956018518</v>
      </c>
      <c r="C2741" s="22">
        <v>45140.549201388887</v>
      </c>
      <c r="D2741" s="12" t="s">
        <v>27</v>
      </c>
      <c r="E2741" s="12" t="s">
        <v>47</v>
      </c>
      <c r="F2741" s="12" t="s">
        <v>53</v>
      </c>
      <c r="G2741" s="12" t="s">
        <v>1299</v>
      </c>
      <c r="H2741" s="81"/>
      <c r="I2741" s="48">
        <f>tbl_raw_data[[#This Row],[Date Actioned]]-tbl_raw_data[[#This Row],[Date Tagged]]</f>
        <v>7.2453703687642701E-3</v>
      </c>
      <c r="J2741" s="46">
        <f>HOUR(tbl_raw_data[[#This Row],[Time_taken]])*60+MINUTE(tbl_raw_data[[#This Row],[Time_taken]])+SECOND(tbl_raw_data[[#This Row],[Time_taken]])/60</f>
        <v>10.433333333333334</v>
      </c>
      <c r="K2741" s="52">
        <f>DATE(YEAR(tbl_raw_data[[#This Row],[Date Actioned]]),MONTH(tbl_raw_data[[#This Row],[Date Actioned]]),DAY(tbl_raw_data[[#This Row],[Date Actioned]]))</f>
        <v>45140</v>
      </c>
      <c r="L2741" s="50" t="str">
        <f>UPPER(TEXT(tbl_raw_data[[#This Row],[updated_date]],"MMMM"))</f>
        <v>AUGUST</v>
      </c>
      <c r="M2741" s="50" t="str">
        <f>"WEEK "&amp; IF(ROUNDUP(DAY(tbl_raw_data[[#This Row],[updated_date]])/7,0)=5,4,ROUNDUP(DAY(tbl_raw_data[[#This Row],[updated_date]])/7,0))</f>
        <v>WEEK 1</v>
      </c>
      <c r="N2741" s="50" t="str">
        <f>UPPER(VLOOKUP(tbl_raw_data[[#This Row],[Analyst]],Settiings!$A$2:$B$16,2,0))</f>
        <v>NAVED</v>
      </c>
      <c r="O2741" s="50" t="str">
        <f>TRIM(UPPER(tbl_raw_data[[#This Row],[Outcome]]))</f>
        <v>DECLINE</v>
      </c>
      <c r="P2741" s="50" t="str">
        <f>TRIM(UPPER(tbl_raw_data[[#This Row],[Queue Name]]))</f>
        <v>CONSUMER PRE BUREAU</v>
      </c>
      <c r="Q2741" s="50" t="str">
        <f>IF(tbl_raw_data[[#This Row],[Time taken in min]]&lt;=Settiings!$D$2,"SLA_MET","SLA_NOT_MET")</f>
        <v>SLA_MET</v>
      </c>
      <c r="R2741" s="94"/>
    </row>
    <row r="2742" spans="1:18" x14ac:dyDescent="0.3">
      <c r="A2742" s="23" t="s">
        <v>1302</v>
      </c>
      <c r="B2742" s="15">
        <v>45140.549212962964</v>
      </c>
      <c r="C2742" s="21">
        <v>45140.555833333332</v>
      </c>
      <c r="D2742" s="18" t="s">
        <v>27</v>
      </c>
      <c r="E2742" s="18" t="s">
        <v>47</v>
      </c>
      <c r="F2742" s="18" t="s">
        <v>70</v>
      </c>
      <c r="G2742" s="18" t="s">
        <v>113</v>
      </c>
      <c r="H2742" s="80"/>
      <c r="I2742" s="48">
        <f>tbl_raw_data[[#This Row],[Date Actioned]]-tbl_raw_data[[#This Row],[Date Tagged]]</f>
        <v>6.6203703681821935E-3</v>
      </c>
      <c r="J2742" s="46">
        <f>HOUR(tbl_raw_data[[#This Row],[Time_taken]])*60+MINUTE(tbl_raw_data[[#This Row],[Time_taken]])+SECOND(tbl_raw_data[[#This Row],[Time_taken]])/60</f>
        <v>9.5333333333333332</v>
      </c>
      <c r="K2742" s="52">
        <f>DATE(YEAR(tbl_raw_data[[#This Row],[Date Actioned]]),MONTH(tbl_raw_data[[#This Row],[Date Actioned]]),DAY(tbl_raw_data[[#This Row],[Date Actioned]]))</f>
        <v>45140</v>
      </c>
      <c r="L2742" s="50" t="str">
        <f>UPPER(TEXT(tbl_raw_data[[#This Row],[updated_date]],"MMMM"))</f>
        <v>AUGUST</v>
      </c>
      <c r="M2742" s="50" t="str">
        <f>"WEEK "&amp; IF(ROUNDUP(DAY(tbl_raw_data[[#This Row],[updated_date]])/7,0)=5,4,ROUNDUP(DAY(tbl_raw_data[[#This Row],[updated_date]])/7,0))</f>
        <v>WEEK 1</v>
      </c>
      <c r="N2742" s="50" t="str">
        <f>UPPER(VLOOKUP(tbl_raw_data[[#This Row],[Analyst]],Settiings!$A$2:$B$16,2,0))</f>
        <v>ASIF</v>
      </c>
      <c r="O2742" s="50" t="str">
        <f>TRIM(UPPER(tbl_raw_data[[#This Row],[Outcome]]))</f>
        <v>DECLINE</v>
      </c>
      <c r="P2742" s="50" t="str">
        <f>TRIM(UPPER(tbl_raw_data[[#This Row],[Queue Name]]))</f>
        <v>CONSUMER PRE BUREAU</v>
      </c>
      <c r="Q2742" s="50" t="str">
        <f>IF(tbl_raw_data[[#This Row],[Time taken in min]]&lt;=Settiings!$D$2,"SLA_MET","SLA_NOT_MET")</f>
        <v>SLA_MET</v>
      </c>
      <c r="R2742" s="94"/>
    </row>
    <row r="2743" spans="1:18" x14ac:dyDescent="0.3">
      <c r="A2743" s="20" t="s">
        <v>1303</v>
      </c>
      <c r="B2743" s="9">
        <v>45140.550543981481</v>
      </c>
      <c r="C2743" s="22">
        <v>45140.55537037037</v>
      </c>
      <c r="D2743" s="12" t="s">
        <v>13</v>
      </c>
      <c r="E2743" s="12" t="s">
        <v>19</v>
      </c>
      <c r="F2743" s="12" t="s">
        <v>53</v>
      </c>
      <c r="G2743" s="12" t="s">
        <v>77</v>
      </c>
      <c r="H2743" s="81"/>
      <c r="I2743" s="48">
        <f>tbl_raw_data[[#This Row],[Date Actioned]]-tbl_raw_data[[#This Row],[Date Tagged]]</f>
        <v>4.8263888893416151E-3</v>
      </c>
      <c r="J2743" s="46">
        <f>HOUR(tbl_raw_data[[#This Row],[Time_taken]])*60+MINUTE(tbl_raw_data[[#This Row],[Time_taken]])+SECOND(tbl_raw_data[[#This Row],[Time_taken]])/60</f>
        <v>6.95</v>
      </c>
      <c r="K2743" s="52">
        <f>DATE(YEAR(tbl_raw_data[[#This Row],[Date Actioned]]),MONTH(tbl_raw_data[[#This Row],[Date Actioned]]),DAY(tbl_raw_data[[#This Row],[Date Actioned]]))</f>
        <v>45140</v>
      </c>
      <c r="L2743" s="50" t="str">
        <f>UPPER(TEXT(tbl_raw_data[[#This Row],[updated_date]],"MMMM"))</f>
        <v>AUGUST</v>
      </c>
      <c r="M2743" s="50" t="str">
        <f>"WEEK "&amp; IF(ROUNDUP(DAY(tbl_raw_data[[#This Row],[updated_date]])/7,0)=5,4,ROUNDUP(DAY(tbl_raw_data[[#This Row],[updated_date]])/7,0))</f>
        <v>WEEK 1</v>
      </c>
      <c r="N2743" s="50" t="str">
        <f>UPPER(VLOOKUP(tbl_raw_data[[#This Row],[Analyst]],Settiings!$A$2:$B$16,2,0))</f>
        <v>NAVED</v>
      </c>
      <c r="O2743" s="50" t="str">
        <f>TRIM(UPPER(tbl_raw_data[[#This Row],[Outcome]]))</f>
        <v>APPROVE</v>
      </c>
      <c r="P2743" s="50" t="str">
        <f>TRIM(UPPER(tbl_raw_data[[#This Row],[Queue Name]]))</f>
        <v>CONSUMER POST BUREAU</v>
      </c>
      <c r="Q2743" s="50" t="str">
        <f>IF(tbl_raw_data[[#This Row],[Time taken in min]]&lt;=Settiings!$D$2,"SLA_MET","SLA_NOT_MET")</f>
        <v>SLA_MET</v>
      </c>
      <c r="R2743" s="94"/>
    </row>
    <row r="2744" spans="1:18" x14ac:dyDescent="0.3">
      <c r="A2744" s="23" t="s">
        <v>1307</v>
      </c>
      <c r="B2744" s="15">
        <v>45140.558599537035</v>
      </c>
      <c r="C2744" s="16">
        <v>45140.569166666668</v>
      </c>
      <c r="D2744" s="17" t="s">
        <v>17</v>
      </c>
      <c r="E2744" s="18" t="s">
        <v>9</v>
      </c>
      <c r="F2744" s="17" t="s">
        <v>70</v>
      </c>
      <c r="G2744" s="19"/>
      <c r="H2744" s="79"/>
      <c r="I2744" s="48">
        <f>tbl_raw_data[[#This Row],[Date Actioned]]-tbl_raw_data[[#This Row],[Date Tagged]]</f>
        <v>1.0567129633272998E-2</v>
      </c>
      <c r="J2744" s="46">
        <f>HOUR(tbl_raw_data[[#This Row],[Time_taken]])*60+MINUTE(tbl_raw_data[[#This Row],[Time_taken]])+SECOND(tbl_raw_data[[#This Row],[Time_taken]])/60</f>
        <v>15.216666666666667</v>
      </c>
      <c r="K2744" s="52">
        <f>DATE(YEAR(tbl_raw_data[[#This Row],[Date Actioned]]),MONTH(tbl_raw_data[[#This Row],[Date Actioned]]),DAY(tbl_raw_data[[#This Row],[Date Actioned]]))</f>
        <v>45140</v>
      </c>
      <c r="L2744" s="50" t="str">
        <f>UPPER(TEXT(tbl_raw_data[[#This Row],[updated_date]],"MMMM"))</f>
        <v>AUGUST</v>
      </c>
      <c r="M2744" s="50" t="str">
        <f>"WEEK "&amp; IF(ROUNDUP(DAY(tbl_raw_data[[#This Row],[updated_date]])/7,0)=5,4,ROUNDUP(DAY(tbl_raw_data[[#This Row],[updated_date]])/7,0))</f>
        <v>WEEK 1</v>
      </c>
      <c r="N2744" s="50" t="str">
        <f>UPPER(VLOOKUP(tbl_raw_data[[#This Row],[Analyst]],Settiings!$A$2:$B$16,2,0))</f>
        <v>ASIF</v>
      </c>
      <c r="O2744" s="50" t="str">
        <f>TRIM(UPPER(tbl_raw_data[[#This Row],[Outcome]]))</f>
        <v>APPROVE</v>
      </c>
      <c r="P2744" s="50" t="str">
        <f>TRIM(UPPER(tbl_raw_data[[#This Row],[Queue Name]]))</f>
        <v>CONSUMER EXISTING</v>
      </c>
      <c r="Q2744" s="50" t="str">
        <f>IF(tbl_raw_data[[#This Row],[Time taken in min]]&lt;=Settiings!$D$2,"SLA_MET","SLA_NOT_MET")</f>
        <v>SLA_MET</v>
      </c>
      <c r="R2744" s="94"/>
    </row>
    <row r="2745" spans="1:18" x14ac:dyDescent="0.3">
      <c r="A2745" s="14" t="s">
        <v>1308</v>
      </c>
      <c r="B2745" s="9">
        <v>45140.55877314815</v>
      </c>
      <c r="C2745" s="24">
        <v>45140.577118055553</v>
      </c>
      <c r="D2745" s="25" t="s">
        <v>37</v>
      </c>
      <c r="E2745" s="12" t="s">
        <v>9</v>
      </c>
      <c r="F2745" s="25" t="s">
        <v>24</v>
      </c>
      <c r="G2745" s="13"/>
      <c r="H2745" s="78"/>
      <c r="I2745" s="48">
        <f>tbl_raw_data[[#This Row],[Date Actioned]]-tbl_raw_data[[#This Row],[Date Tagged]]</f>
        <v>1.8344907402934041E-2</v>
      </c>
      <c r="J2745" s="46">
        <f>HOUR(tbl_raw_data[[#This Row],[Time_taken]])*60+MINUTE(tbl_raw_data[[#This Row],[Time_taken]])+SECOND(tbl_raw_data[[#This Row],[Time_taken]])/60</f>
        <v>26.416666666666668</v>
      </c>
      <c r="K2745" s="52">
        <f>DATE(YEAR(tbl_raw_data[[#This Row],[Date Actioned]]),MONTH(tbl_raw_data[[#This Row],[Date Actioned]]),DAY(tbl_raw_data[[#This Row],[Date Actioned]]))</f>
        <v>45140</v>
      </c>
      <c r="L2745" s="50" t="str">
        <f>UPPER(TEXT(tbl_raw_data[[#This Row],[updated_date]],"MMMM"))</f>
        <v>AUGUST</v>
      </c>
      <c r="M2745" s="50" t="str">
        <f>"WEEK "&amp; IF(ROUNDUP(DAY(tbl_raw_data[[#This Row],[updated_date]])/7,0)=5,4,ROUNDUP(DAY(tbl_raw_data[[#This Row],[updated_date]])/7,0))</f>
        <v>WEEK 1</v>
      </c>
      <c r="N2745" s="50" t="str">
        <f>UPPER(VLOOKUP(tbl_raw_data[[#This Row],[Analyst]],Settiings!$A$2:$B$16,2,0))</f>
        <v>QUADIR</v>
      </c>
      <c r="O2745" s="50" t="str">
        <f>TRIM(UPPER(tbl_raw_data[[#This Row],[Outcome]]))</f>
        <v>DECLINE</v>
      </c>
      <c r="P2745" s="50" t="str">
        <f>TRIM(UPPER(tbl_raw_data[[#This Row],[Queue Name]]))</f>
        <v>CONSUMER EXISTING</v>
      </c>
      <c r="Q2745" s="50" t="str">
        <f>IF(tbl_raw_data[[#This Row],[Time taken in min]]&lt;=Settiings!$D$2,"SLA_MET","SLA_NOT_MET")</f>
        <v>SLA_NOT_MET</v>
      </c>
      <c r="R2745" s="94"/>
    </row>
    <row r="2746" spans="1:18" x14ac:dyDescent="0.3">
      <c r="A2746" s="14" t="s">
        <v>1309</v>
      </c>
      <c r="B2746" s="9">
        <v>45140.568449074075</v>
      </c>
      <c r="C2746" s="22">
        <v>45140.572476851848</v>
      </c>
      <c r="D2746" s="12" t="s">
        <v>13</v>
      </c>
      <c r="E2746" s="12" t="s">
        <v>9</v>
      </c>
      <c r="F2746" s="12" t="s">
        <v>1228</v>
      </c>
      <c r="G2746" s="12" t="s">
        <v>41</v>
      </c>
      <c r="H2746" s="81"/>
      <c r="I2746" s="48">
        <f>tbl_raw_data[[#This Row],[Date Actioned]]-tbl_raw_data[[#This Row],[Date Tagged]]</f>
        <v>4.0277777734445408E-3</v>
      </c>
      <c r="J2746" s="46">
        <f>HOUR(tbl_raw_data[[#This Row],[Time_taken]])*60+MINUTE(tbl_raw_data[[#This Row],[Time_taken]])+SECOND(tbl_raw_data[[#This Row],[Time_taken]])/60</f>
        <v>5.8</v>
      </c>
      <c r="K2746" s="52">
        <f>DATE(YEAR(tbl_raw_data[[#This Row],[Date Actioned]]),MONTH(tbl_raw_data[[#This Row],[Date Actioned]]),DAY(tbl_raw_data[[#This Row],[Date Actioned]]))</f>
        <v>45140</v>
      </c>
      <c r="L2746" s="50" t="str">
        <f>UPPER(TEXT(tbl_raw_data[[#This Row],[updated_date]],"MMMM"))</f>
        <v>AUGUST</v>
      </c>
      <c r="M2746" s="50" t="str">
        <f>"WEEK "&amp; IF(ROUNDUP(DAY(tbl_raw_data[[#This Row],[updated_date]])/7,0)=5,4,ROUNDUP(DAY(tbl_raw_data[[#This Row],[updated_date]])/7,0))</f>
        <v>WEEK 1</v>
      </c>
      <c r="N2746" s="50" t="str">
        <f>UPPER(VLOOKUP(tbl_raw_data[[#This Row],[Analyst]],Settiings!$A$2:$B$16,2,0))</f>
        <v>RAJ</v>
      </c>
      <c r="O2746" s="50" t="str">
        <f>TRIM(UPPER(tbl_raw_data[[#This Row],[Outcome]]))</f>
        <v>APPROVE</v>
      </c>
      <c r="P2746" s="50" t="str">
        <f>TRIM(UPPER(tbl_raw_data[[#This Row],[Queue Name]]))</f>
        <v>CONSUMER EXISTING</v>
      </c>
      <c r="Q2746" s="50" t="str">
        <f>IF(tbl_raw_data[[#This Row],[Time taken in min]]&lt;=Settiings!$D$2,"SLA_MET","SLA_NOT_MET")</f>
        <v>SLA_MET</v>
      </c>
      <c r="R2746" s="94"/>
    </row>
    <row r="2747" spans="1:18" x14ac:dyDescent="0.3">
      <c r="A2747" s="20" t="s">
        <v>1310</v>
      </c>
      <c r="B2747" s="15">
        <v>45140.569016203706</v>
      </c>
      <c r="C2747" s="16">
        <v>45140.581886574073</v>
      </c>
      <c r="D2747" s="17" t="s">
        <v>37</v>
      </c>
      <c r="E2747" s="18" t="s">
        <v>19</v>
      </c>
      <c r="F2747" s="17" t="s">
        <v>686</v>
      </c>
      <c r="G2747" s="19"/>
      <c r="H2747" s="79"/>
      <c r="I2747" s="48">
        <f>tbl_raw_data[[#This Row],[Date Actioned]]-tbl_raw_data[[#This Row],[Date Tagged]]</f>
        <v>1.2870370366727002E-2</v>
      </c>
      <c r="J2747" s="46">
        <f>HOUR(tbl_raw_data[[#This Row],[Time_taken]])*60+MINUTE(tbl_raw_data[[#This Row],[Time_taken]])+SECOND(tbl_raw_data[[#This Row],[Time_taken]])/60</f>
        <v>18.533333333333335</v>
      </c>
      <c r="K2747" s="52">
        <f>DATE(YEAR(tbl_raw_data[[#This Row],[Date Actioned]]),MONTH(tbl_raw_data[[#This Row],[Date Actioned]]),DAY(tbl_raw_data[[#This Row],[Date Actioned]]))</f>
        <v>45140</v>
      </c>
      <c r="L2747" s="50" t="str">
        <f>UPPER(TEXT(tbl_raw_data[[#This Row],[updated_date]],"MMMM"))</f>
        <v>AUGUST</v>
      </c>
      <c r="M2747" s="50" t="str">
        <f>"WEEK "&amp; IF(ROUNDUP(DAY(tbl_raw_data[[#This Row],[updated_date]])/7,0)=5,4,ROUNDUP(DAY(tbl_raw_data[[#This Row],[updated_date]])/7,0))</f>
        <v>WEEK 1</v>
      </c>
      <c r="N2747" s="50" t="str">
        <f>UPPER(VLOOKUP(tbl_raw_data[[#This Row],[Analyst]],Settiings!$A$2:$B$16,2,0))</f>
        <v>FARDIN</v>
      </c>
      <c r="O2747" s="50" t="str">
        <f>TRIM(UPPER(tbl_raw_data[[#This Row],[Outcome]]))</f>
        <v>DECLINE</v>
      </c>
      <c r="P2747" s="50" t="str">
        <f>TRIM(UPPER(tbl_raw_data[[#This Row],[Queue Name]]))</f>
        <v>CONSUMER POST BUREAU</v>
      </c>
      <c r="Q2747" s="50" t="str">
        <f>IF(tbl_raw_data[[#This Row],[Time taken in min]]&lt;=Settiings!$D$2,"SLA_MET","SLA_NOT_MET")</f>
        <v>SLA_MET</v>
      </c>
      <c r="R2747" s="94"/>
    </row>
    <row r="2748" spans="1:18" x14ac:dyDescent="0.3">
      <c r="A2748" s="23" t="s">
        <v>1311</v>
      </c>
      <c r="B2748" s="9">
        <v>45140.571215277778</v>
      </c>
      <c r="C2748" s="22">
        <v>45140.576736111114</v>
      </c>
      <c r="D2748" s="12" t="s">
        <v>27</v>
      </c>
      <c r="E2748" s="12" t="s">
        <v>9</v>
      </c>
      <c r="F2748" s="12" t="s">
        <v>70</v>
      </c>
      <c r="G2748" s="12" t="s">
        <v>806</v>
      </c>
      <c r="H2748" s="81"/>
      <c r="I2748" s="48">
        <f>tbl_raw_data[[#This Row],[Date Actioned]]-tbl_raw_data[[#This Row],[Date Tagged]]</f>
        <v>5.5208333360496908E-3</v>
      </c>
      <c r="J2748" s="46">
        <f>HOUR(tbl_raw_data[[#This Row],[Time_taken]])*60+MINUTE(tbl_raw_data[[#This Row],[Time_taken]])+SECOND(tbl_raw_data[[#This Row],[Time_taken]])/60</f>
        <v>7.95</v>
      </c>
      <c r="K2748" s="52">
        <f>DATE(YEAR(tbl_raw_data[[#This Row],[Date Actioned]]),MONTH(tbl_raw_data[[#This Row],[Date Actioned]]),DAY(tbl_raw_data[[#This Row],[Date Actioned]]))</f>
        <v>45140</v>
      </c>
      <c r="L2748" s="50" t="str">
        <f>UPPER(TEXT(tbl_raw_data[[#This Row],[updated_date]],"MMMM"))</f>
        <v>AUGUST</v>
      </c>
      <c r="M2748" s="50" t="str">
        <f>"WEEK "&amp; IF(ROUNDUP(DAY(tbl_raw_data[[#This Row],[updated_date]])/7,0)=5,4,ROUNDUP(DAY(tbl_raw_data[[#This Row],[updated_date]])/7,0))</f>
        <v>WEEK 1</v>
      </c>
      <c r="N2748" s="50" t="str">
        <f>UPPER(VLOOKUP(tbl_raw_data[[#This Row],[Analyst]],Settiings!$A$2:$B$16,2,0))</f>
        <v>ASIF</v>
      </c>
      <c r="O2748" s="50" t="str">
        <f>TRIM(UPPER(tbl_raw_data[[#This Row],[Outcome]]))</f>
        <v>DECLINE</v>
      </c>
      <c r="P2748" s="50" t="str">
        <f>TRIM(UPPER(tbl_raw_data[[#This Row],[Queue Name]]))</f>
        <v>CONSUMER EXISTING</v>
      </c>
      <c r="Q2748" s="50" t="str">
        <f>IF(tbl_raw_data[[#This Row],[Time taken in min]]&lt;=Settiings!$D$2,"SLA_MET","SLA_NOT_MET")</f>
        <v>SLA_MET</v>
      </c>
      <c r="R2748" s="94"/>
    </row>
    <row r="2749" spans="1:18" x14ac:dyDescent="0.3">
      <c r="A2749" s="20" t="s">
        <v>1312</v>
      </c>
      <c r="B2749" s="15">
        <v>45140.571701388886</v>
      </c>
      <c r="C2749" s="21">
        <v>45140.575416666667</v>
      </c>
      <c r="D2749" s="18" t="s">
        <v>13</v>
      </c>
      <c r="E2749" s="18" t="s">
        <v>9</v>
      </c>
      <c r="F2749" s="18" t="s">
        <v>1228</v>
      </c>
      <c r="G2749" s="18" t="s">
        <v>17</v>
      </c>
      <c r="H2749" s="80"/>
      <c r="I2749" s="48">
        <f>tbl_raw_data[[#This Row],[Date Actioned]]-tbl_raw_data[[#This Row],[Date Tagged]]</f>
        <v>3.7152777804294601E-3</v>
      </c>
      <c r="J2749" s="46">
        <f>HOUR(tbl_raw_data[[#This Row],[Time_taken]])*60+MINUTE(tbl_raw_data[[#This Row],[Time_taken]])+SECOND(tbl_raw_data[[#This Row],[Time_taken]])/60</f>
        <v>5.35</v>
      </c>
      <c r="K2749" s="52">
        <f>DATE(YEAR(tbl_raw_data[[#This Row],[Date Actioned]]),MONTH(tbl_raw_data[[#This Row],[Date Actioned]]),DAY(tbl_raw_data[[#This Row],[Date Actioned]]))</f>
        <v>45140</v>
      </c>
      <c r="L2749" s="50" t="str">
        <f>UPPER(TEXT(tbl_raw_data[[#This Row],[updated_date]],"MMMM"))</f>
        <v>AUGUST</v>
      </c>
      <c r="M2749" s="50" t="str">
        <f>"WEEK "&amp; IF(ROUNDUP(DAY(tbl_raw_data[[#This Row],[updated_date]])/7,0)=5,4,ROUNDUP(DAY(tbl_raw_data[[#This Row],[updated_date]])/7,0))</f>
        <v>WEEK 1</v>
      </c>
      <c r="N2749" s="50" t="str">
        <f>UPPER(VLOOKUP(tbl_raw_data[[#This Row],[Analyst]],Settiings!$A$2:$B$16,2,0))</f>
        <v>RAJ</v>
      </c>
      <c r="O2749" s="50" t="str">
        <f>TRIM(UPPER(tbl_raw_data[[#This Row],[Outcome]]))</f>
        <v>APPROVE</v>
      </c>
      <c r="P2749" s="50" t="str">
        <f>TRIM(UPPER(tbl_raw_data[[#This Row],[Queue Name]]))</f>
        <v>CONSUMER EXISTING</v>
      </c>
      <c r="Q2749" s="50" t="str">
        <f>IF(tbl_raw_data[[#This Row],[Time taken in min]]&lt;=Settiings!$D$2,"SLA_MET","SLA_NOT_MET")</f>
        <v>SLA_MET</v>
      </c>
      <c r="R2749" s="94"/>
    </row>
    <row r="2750" spans="1:18" x14ac:dyDescent="0.3">
      <c r="A2750" s="23" t="s">
        <v>1313</v>
      </c>
      <c r="B2750" s="9">
        <v>45140.574999999997</v>
      </c>
      <c r="C2750" s="24">
        <v>45140.586712962962</v>
      </c>
      <c r="D2750" s="25" t="s">
        <v>17</v>
      </c>
      <c r="E2750" s="12" t="s">
        <v>19</v>
      </c>
      <c r="F2750" s="25" t="s">
        <v>24</v>
      </c>
      <c r="G2750" s="13"/>
      <c r="H2750" s="78"/>
      <c r="I2750" s="48">
        <f>tbl_raw_data[[#This Row],[Date Actioned]]-tbl_raw_data[[#This Row],[Date Tagged]]</f>
        <v>1.1712962965248153E-2</v>
      </c>
      <c r="J2750" s="46">
        <f>HOUR(tbl_raw_data[[#This Row],[Time_taken]])*60+MINUTE(tbl_raw_data[[#This Row],[Time_taken]])+SECOND(tbl_raw_data[[#This Row],[Time_taken]])/60</f>
        <v>16.866666666666667</v>
      </c>
      <c r="K2750" s="52">
        <f>DATE(YEAR(tbl_raw_data[[#This Row],[Date Actioned]]),MONTH(tbl_raw_data[[#This Row],[Date Actioned]]),DAY(tbl_raw_data[[#This Row],[Date Actioned]]))</f>
        <v>45140</v>
      </c>
      <c r="L2750" s="50" t="str">
        <f>UPPER(TEXT(tbl_raw_data[[#This Row],[updated_date]],"MMMM"))</f>
        <v>AUGUST</v>
      </c>
      <c r="M2750" s="50" t="str">
        <f>"WEEK "&amp; IF(ROUNDUP(DAY(tbl_raw_data[[#This Row],[updated_date]])/7,0)=5,4,ROUNDUP(DAY(tbl_raw_data[[#This Row],[updated_date]])/7,0))</f>
        <v>WEEK 1</v>
      </c>
      <c r="N2750" s="50" t="str">
        <f>UPPER(VLOOKUP(tbl_raw_data[[#This Row],[Analyst]],Settiings!$A$2:$B$16,2,0))</f>
        <v>QUADIR</v>
      </c>
      <c r="O2750" s="50" t="str">
        <f>TRIM(UPPER(tbl_raw_data[[#This Row],[Outcome]]))</f>
        <v>APPROVE</v>
      </c>
      <c r="P2750" s="50" t="str">
        <f>TRIM(UPPER(tbl_raw_data[[#This Row],[Queue Name]]))</f>
        <v>CONSUMER POST BUREAU</v>
      </c>
      <c r="Q2750" s="50" t="str">
        <f>IF(tbl_raw_data[[#This Row],[Time taken in min]]&lt;=Settiings!$D$2,"SLA_MET","SLA_NOT_MET")</f>
        <v>SLA_MET</v>
      </c>
      <c r="R2750" s="94"/>
    </row>
    <row r="2751" spans="1:18" x14ac:dyDescent="0.3">
      <c r="A2751" s="14" t="s">
        <v>1314</v>
      </c>
      <c r="B2751" s="15">
        <v>45140.575752314813</v>
      </c>
      <c r="C2751" s="21">
        <v>45140.580706018518</v>
      </c>
      <c r="D2751" s="18" t="s">
        <v>13</v>
      </c>
      <c r="E2751" s="18" t="s">
        <v>47</v>
      </c>
      <c r="F2751" s="18" t="s">
        <v>10</v>
      </c>
      <c r="G2751" s="18" t="s">
        <v>77</v>
      </c>
      <c r="H2751" s="80"/>
      <c r="I2751" s="48">
        <f>tbl_raw_data[[#This Row],[Date Actioned]]-tbl_raw_data[[#This Row],[Date Tagged]]</f>
        <v>4.9537037048139609E-3</v>
      </c>
      <c r="J2751" s="46">
        <f>HOUR(tbl_raw_data[[#This Row],[Time_taken]])*60+MINUTE(tbl_raw_data[[#This Row],[Time_taken]])+SECOND(tbl_raw_data[[#This Row],[Time_taken]])/60</f>
        <v>7.1333333333333337</v>
      </c>
      <c r="K2751" s="52">
        <f>DATE(YEAR(tbl_raw_data[[#This Row],[Date Actioned]]),MONTH(tbl_raw_data[[#This Row],[Date Actioned]]),DAY(tbl_raw_data[[#This Row],[Date Actioned]]))</f>
        <v>45140</v>
      </c>
      <c r="L2751" s="50" t="str">
        <f>UPPER(TEXT(tbl_raw_data[[#This Row],[updated_date]],"MMMM"))</f>
        <v>AUGUST</v>
      </c>
      <c r="M2751" s="50" t="str">
        <f>"WEEK "&amp; IF(ROUNDUP(DAY(tbl_raw_data[[#This Row],[updated_date]])/7,0)=5,4,ROUNDUP(DAY(tbl_raw_data[[#This Row],[updated_date]])/7,0))</f>
        <v>WEEK 1</v>
      </c>
      <c r="N2751" s="50" t="str">
        <f>UPPER(VLOOKUP(tbl_raw_data[[#This Row],[Analyst]],Settiings!$A$2:$B$16,2,0))</f>
        <v>NITESH</v>
      </c>
      <c r="O2751" s="50" t="str">
        <f>TRIM(UPPER(tbl_raw_data[[#This Row],[Outcome]]))</f>
        <v>APPROVE</v>
      </c>
      <c r="P2751" s="50" t="str">
        <f>TRIM(UPPER(tbl_raw_data[[#This Row],[Queue Name]]))</f>
        <v>CONSUMER PRE BUREAU</v>
      </c>
      <c r="Q2751" s="50" t="str">
        <f>IF(tbl_raw_data[[#This Row],[Time taken in min]]&lt;=Settiings!$D$2,"SLA_MET","SLA_NOT_MET")</f>
        <v>SLA_MET</v>
      </c>
      <c r="R2751" s="94"/>
    </row>
    <row r="2752" spans="1:18" x14ac:dyDescent="0.3">
      <c r="A2752" s="20" t="s">
        <v>1315</v>
      </c>
      <c r="B2752" s="9">
        <v>45140.575902777775</v>
      </c>
      <c r="C2752" s="22">
        <v>45140.586458333331</v>
      </c>
      <c r="D2752" s="12" t="s">
        <v>13</v>
      </c>
      <c r="E2752" s="12" t="s">
        <v>9</v>
      </c>
      <c r="F2752" s="12" t="s">
        <v>1228</v>
      </c>
      <c r="G2752" s="12" t="s">
        <v>17</v>
      </c>
      <c r="H2752" s="81"/>
      <c r="I2752" s="48">
        <f>tbl_raw_data[[#This Row],[Date Actioned]]-tbl_raw_data[[#This Row],[Date Tagged]]</f>
        <v>1.0555555556493346E-2</v>
      </c>
      <c r="J2752" s="46">
        <f>HOUR(tbl_raw_data[[#This Row],[Time_taken]])*60+MINUTE(tbl_raw_data[[#This Row],[Time_taken]])+SECOND(tbl_raw_data[[#This Row],[Time_taken]])/60</f>
        <v>15.2</v>
      </c>
      <c r="K2752" s="52">
        <f>DATE(YEAR(tbl_raw_data[[#This Row],[Date Actioned]]),MONTH(tbl_raw_data[[#This Row],[Date Actioned]]),DAY(tbl_raw_data[[#This Row],[Date Actioned]]))</f>
        <v>45140</v>
      </c>
      <c r="L2752" s="50" t="str">
        <f>UPPER(TEXT(tbl_raw_data[[#This Row],[updated_date]],"MMMM"))</f>
        <v>AUGUST</v>
      </c>
      <c r="M2752" s="50" t="str">
        <f>"WEEK "&amp; IF(ROUNDUP(DAY(tbl_raw_data[[#This Row],[updated_date]])/7,0)=5,4,ROUNDUP(DAY(tbl_raw_data[[#This Row],[updated_date]])/7,0))</f>
        <v>WEEK 1</v>
      </c>
      <c r="N2752" s="50" t="str">
        <f>UPPER(VLOOKUP(tbl_raw_data[[#This Row],[Analyst]],Settiings!$A$2:$B$16,2,0))</f>
        <v>RAJ</v>
      </c>
      <c r="O2752" s="50" t="str">
        <f>TRIM(UPPER(tbl_raw_data[[#This Row],[Outcome]]))</f>
        <v>APPROVE</v>
      </c>
      <c r="P2752" s="50" t="str">
        <f>TRIM(UPPER(tbl_raw_data[[#This Row],[Queue Name]]))</f>
        <v>CONSUMER EXISTING</v>
      </c>
      <c r="Q2752" s="50" t="str">
        <f>IF(tbl_raw_data[[#This Row],[Time taken in min]]&lt;=Settiings!$D$2,"SLA_MET","SLA_NOT_MET")</f>
        <v>SLA_MET</v>
      </c>
      <c r="R2752" s="94"/>
    </row>
    <row r="2753" spans="1:18" x14ac:dyDescent="0.3">
      <c r="A2753" s="23" t="s">
        <v>1316</v>
      </c>
      <c r="B2753" s="15">
        <v>45140.576458333337</v>
      </c>
      <c r="C2753" s="16">
        <v>45140.589050925926</v>
      </c>
      <c r="D2753" s="17" t="s">
        <v>17</v>
      </c>
      <c r="E2753" s="18" t="s">
        <v>9</v>
      </c>
      <c r="F2753" s="17" t="s">
        <v>24</v>
      </c>
      <c r="G2753" s="19"/>
      <c r="H2753" s="79"/>
      <c r="I2753" s="48">
        <f>tbl_raw_data[[#This Row],[Date Actioned]]-tbl_raw_data[[#This Row],[Date Tagged]]</f>
        <v>1.2592592589498963E-2</v>
      </c>
      <c r="J2753" s="46">
        <f>HOUR(tbl_raw_data[[#This Row],[Time_taken]])*60+MINUTE(tbl_raw_data[[#This Row],[Time_taken]])+SECOND(tbl_raw_data[[#This Row],[Time_taken]])/60</f>
        <v>18.133333333333333</v>
      </c>
      <c r="K2753" s="52">
        <f>DATE(YEAR(tbl_raw_data[[#This Row],[Date Actioned]]),MONTH(tbl_raw_data[[#This Row],[Date Actioned]]),DAY(tbl_raw_data[[#This Row],[Date Actioned]]))</f>
        <v>45140</v>
      </c>
      <c r="L2753" s="50" t="str">
        <f>UPPER(TEXT(tbl_raw_data[[#This Row],[updated_date]],"MMMM"))</f>
        <v>AUGUST</v>
      </c>
      <c r="M2753" s="50" t="str">
        <f>"WEEK "&amp; IF(ROUNDUP(DAY(tbl_raw_data[[#This Row],[updated_date]])/7,0)=5,4,ROUNDUP(DAY(tbl_raw_data[[#This Row],[updated_date]])/7,0))</f>
        <v>WEEK 1</v>
      </c>
      <c r="N2753" s="50" t="str">
        <f>UPPER(VLOOKUP(tbl_raw_data[[#This Row],[Analyst]],Settiings!$A$2:$B$16,2,0))</f>
        <v>QUADIR</v>
      </c>
      <c r="O2753" s="50" t="str">
        <f>TRIM(UPPER(tbl_raw_data[[#This Row],[Outcome]]))</f>
        <v>APPROVE</v>
      </c>
      <c r="P2753" s="50" t="str">
        <f>TRIM(UPPER(tbl_raw_data[[#This Row],[Queue Name]]))</f>
        <v>CONSUMER EXISTING</v>
      </c>
      <c r="Q2753" s="50" t="str">
        <f>IF(tbl_raw_data[[#This Row],[Time taken in min]]&lt;=Settiings!$D$2,"SLA_MET","SLA_NOT_MET")</f>
        <v>SLA_MET</v>
      </c>
      <c r="R2753" s="94"/>
    </row>
    <row r="2754" spans="1:18" x14ac:dyDescent="0.3">
      <c r="A2754" s="14" t="s">
        <v>1317</v>
      </c>
      <c r="B2754" s="9">
        <v>45140.577291666668</v>
      </c>
      <c r="C2754" s="22">
        <v>45140.5859375</v>
      </c>
      <c r="D2754" s="12" t="s">
        <v>13</v>
      </c>
      <c r="E2754" s="12" t="s">
        <v>9</v>
      </c>
      <c r="F2754" s="12" t="s">
        <v>53</v>
      </c>
      <c r="G2754" s="12" t="s">
        <v>128</v>
      </c>
      <c r="H2754" s="81"/>
      <c r="I2754" s="48">
        <f>tbl_raw_data[[#This Row],[Date Actioned]]-tbl_raw_data[[#This Row],[Date Tagged]]</f>
        <v>8.6458333316841163E-3</v>
      </c>
      <c r="J2754" s="46">
        <f>HOUR(tbl_raw_data[[#This Row],[Time_taken]])*60+MINUTE(tbl_raw_data[[#This Row],[Time_taken]])+SECOND(tbl_raw_data[[#This Row],[Time_taken]])/60</f>
        <v>12.45</v>
      </c>
      <c r="K2754" s="52">
        <f>DATE(YEAR(tbl_raw_data[[#This Row],[Date Actioned]]),MONTH(tbl_raw_data[[#This Row],[Date Actioned]]),DAY(tbl_raw_data[[#This Row],[Date Actioned]]))</f>
        <v>45140</v>
      </c>
      <c r="L2754" s="50" t="str">
        <f>UPPER(TEXT(tbl_raw_data[[#This Row],[updated_date]],"MMMM"))</f>
        <v>AUGUST</v>
      </c>
      <c r="M2754" s="50" t="str">
        <f>"WEEK "&amp; IF(ROUNDUP(DAY(tbl_raw_data[[#This Row],[updated_date]])/7,0)=5,4,ROUNDUP(DAY(tbl_raw_data[[#This Row],[updated_date]])/7,0))</f>
        <v>WEEK 1</v>
      </c>
      <c r="N2754" s="50" t="str">
        <f>UPPER(VLOOKUP(tbl_raw_data[[#This Row],[Analyst]],Settiings!$A$2:$B$16,2,0))</f>
        <v>NAVED</v>
      </c>
      <c r="O2754" s="50" t="str">
        <f>TRIM(UPPER(tbl_raw_data[[#This Row],[Outcome]]))</f>
        <v>APPROVE</v>
      </c>
      <c r="P2754" s="50" t="str">
        <f>TRIM(UPPER(tbl_raw_data[[#This Row],[Queue Name]]))</f>
        <v>CONSUMER EXISTING</v>
      </c>
      <c r="Q2754" s="50" t="str">
        <f>IF(tbl_raw_data[[#This Row],[Time taken in min]]&lt;=Settiings!$D$2,"SLA_MET","SLA_NOT_MET")</f>
        <v>SLA_MET</v>
      </c>
      <c r="R2754" s="94"/>
    </row>
    <row r="2755" spans="1:18" x14ac:dyDescent="0.3">
      <c r="A2755" s="20" t="s">
        <v>1318</v>
      </c>
      <c r="B2755" s="15">
        <v>45140.578622685185</v>
      </c>
      <c r="C2755" s="21">
        <v>45140.584467592591</v>
      </c>
      <c r="D2755" s="18" t="s">
        <v>13</v>
      </c>
      <c r="E2755" s="18" t="s">
        <v>9</v>
      </c>
      <c r="F2755" s="18" t="s">
        <v>70</v>
      </c>
      <c r="G2755" s="18" t="s">
        <v>128</v>
      </c>
      <c r="H2755" s="80"/>
      <c r="I2755" s="48">
        <f>tbl_raw_data[[#This Row],[Date Actioned]]-tbl_raw_data[[#This Row],[Date Tagged]]</f>
        <v>5.8449074058444239E-3</v>
      </c>
      <c r="J2755" s="46">
        <f>HOUR(tbl_raw_data[[#This Row],[Time_taken]])*60+MINUTE(tbl_raw_data[[#This Row],[Time_taken]])+SECOND(tbl_raw_data[[#This Row],[Time_taken]])/60</f>
        <v>8.4166666666666661</v>
      </c>
      <c r="K2755" s="52">
        <f>DATE(YEAR(tbl_raw_data[[#This Row],[Date Actioned]]),MONTH(tbl_raw_data[[#This Row],[Date Actioned]]),DAY(tbl_raw_data[[#This Row],[Date Actioned]]))</f>
        <v>45140</v>
      </c>
      <c r="L2755" s="50" t="str">
        <f>UPPER(TEXT(tbl_raw_data[[#This Row],[updated_date]],"MMMM"))</f>
        <v>AUGUST</v>
      </c>
      <c r="M2755" s="50" t="str">
        <f>"WEEK "&amp; IF(ROUNDUP(DAY(tbl_raw_data[[#This Row],[updated_date]])/7,0)=5,4,ROUNDUP(DAY(tbl_raw_data[[#This Row],[updated_date]])/7,0))</f>
        <v>WEEK 1</v>
      </c>
      <c r="N2755" s="50" t="str">
        <f>UPPER(VLOOKUP(tbl_raw_data[[#This Row],[Analyst]],Settiings!$A$2:$B$16,2,0))</f>
        <v>ASIF</v>
      </c>
      <c r="O2755" s="50" t="str">
        <f>TRIM(UPPER(tbl_raw_data[[#This Row],[Outcome]]))</f>
        <v>APPROVE</v>
      </c>
      <c r="P2755" s="50" t="str">
        <f>TRIM(UPPER(tbl_raw_data[[#This Row],[Queue Name]]))</f>
        <v>CONSUMER EXISTING</v>
      </c>
      <c r="Q2755" s="50" t="str">
        <f>IF(tbl_raw_data[[#This Row],[Time taken in min]]&lt;=Settiings!$D$2,"SLA_MET","SLA_NOT_MET")</f>
        <v>SLA_MET</v>
      </c>
      <c r="R2755" s="94"/>
    </row>
    <row r="2756" spans="1:18" x14ac:dyDescent="0.3">
      <c r="A2756" s="23" t="s">
        <v>1319</v>
      </c>
      <c r="B2756" s="9">
        <v>45140.579131944447</v>
      </c>
      <c r="C2756" s="22">
        <v>45140.589525462965</v>
      </c>
      <c r="D2756" s="12" t="s">
        <v>13</v>
      </c>
      <c r="E2756" s="12" t="s">
        <v>9</v>
      </c>
      <c r="F2756" s="12" t="s">
        <v>1222</v>
      </c>
      <c r="G2756" s="12" t="s">
        <v>17</v>
      </c>
      <c r="H2756" s="81"/>
      <c r="I2756" s="48">
        <f>tbl_raw_data[[#This Row],[Date Actioned]]-tbl_raw_data[[#This Row],[Date Tagged]]</f>
        <v>1.0393518517958E-2</v>
      </c>
      <c r="J2756" s="46">
        <f>HOUR(tbl_raw_data[[#This Row],[Time_taken]])*60+MINUTE(tbl_raw_data[[#This Row],[Time_taken]])+SECOND(tbl_raw_data[[#This Row],[Time_taken]])/60</f>
        <v>14.966666666666667</v>
      </c>
      <c r="K2756" s="52">
        <f>DATE(YEAR(tbl_raw_data[[#This Row],[Date Actioned]]),MONTH(tbl_raw_data[[#This Row],[Date Actioned]]),DAY(tbl_raw_data[[#This Row],[Date Actioned]]))</f>
        <v>45140</v>
      </c>
      <c r="L2756" s="50" t="str">
        <f>UPPER(TEXT(tbl_raw_data[[#This Row],[updated_date]],"MMMM"))</f>
        <v>AUGUST</v>
      </c>
      <c r="M2756" s="50" t="str">
        <f>"WEEK "&amp; IF(ROUNDUP(DAY(tbl_raw_data[[#This Row],[updated_date]])/7,0)=5,4,ROUNDUP(DAY(tbl_raw_data[[#This Row],[updated_date]])/7,0))</f>
        <v>WEEK 1</v>
      </c>
      <c r="N2756" s="50" t="str">
        <f>UPPER(VLOOKUP(tbl_raw_data[[#This Row],[Analyst]],Settiings!$A$2:$B$16,2,0))</f>
        <v>HARDIK</v>
      </c>
      <c r="O2756" s="50" t="str">
        <f>TRIM(UPPER(tbl_raw_data[[#This Row],[Outcome]]))</f>
        <v>APPROVE</v>
      </c>
      <c r="P2756" s="50" t="str">
        <f>TRIM(UPPER(tbl_raw_data[[#This Row],[Queue Name]]))</f>
        <v>CONSUMER EXISTING</v>
      </c>
      <c r="Q2756" s="50" t="str">
        <f>IF(tbl_raw_data[[#This Row],[Time taken in min]]&lt;=Settiings!$D$2,"SLA_MET","SLA_NOT_MET")</f>
        <v>SLA_MET</v>
      </c>
      <c r="R2756" s="94"/>
    </row>
    <row r="2757" spans="1:18" x14ac:dyDescent="0.3">
      <c r="A2757" s="14" t="s">
        <v>1320</v>
      </c>
      <c r="B2757" s="15">
        <v>45140.580752314818</v>
      </c>
      <c r="C2757" s="16">
        <v>45140.587384259263</v>
      </c>
      <c r="D2757" s="17" t="s">
        <v>17</v>
      </c>
      <c r="E2757" s="18" t="s">
        <v>9</v>
      </c>
      <c r="F2757" s="17" t="s">
        <v>16</v>
      </c>
      <c r="G2757" s="19"/>
      <c r="H2757" s="79"/>
      <c r="I2757" s="48">
        <f>tbl_raw_data[[#This Row],[Date Actioned]]-tbl_raw_data[[#This Row],[Date Tagged]]</f>
        <v>6.6319444449618459E-3</v>
      </c>
      <c r="J2757" s="46">
        <f>HOUR(tbl_raw_data[[#This Row],[Time_taken]])*60+MINUTE(tbl_raw_data[[#This Row],[Time_taken]])+SECOND(tbl_raw_data[[#This Row],[Time_taken]])/60</f>
        <v>9.5500000000000007</v>
      </c>
      <c r="K2757" s="52">
        <f>DATE(YEAR(tbl_raw_data[[#This Row],[Date Actioned]]),MONTH(tbl_raw_data[[#This Row],[Date Actioned]]),DAY(tbl_raw_data[[#This Row],[Date Actioned]]))</f>
        <v>45140</v>
      </c>
      <c r="L2757" s="50" t="str">
        <f>UPPER(TEXT(tbl_raw_data[[#This Row],[updated_date]],"MMMM"))</f>
        <v>AUGUST</v>
      </c>
      <c r="M2757" s="50" t="str">
        <f>"WEEK "&amp; IF(ROUNDUP(DAY(tbl_raw_data[[#This Row],[updated_date]])/7,0)=5,4,ROUNDUP(DAY(tbl_raw_data[[#This Row],[updated_date]])/7,0))</f>
        <v>WEEK 1</v>
      </c>
      <c r="N2757" s="50" t="str">
        <f>UPPER(VLOOKUP(tbl_raw_data[[#This Row],[Analyst]],Settiings!$A$2:$B$16,2,0))</f>
        <v>CAMROOON</v>
      </c>
      <c r="O2757" s="50" t="str">
        <f>TRIM(UPPER(tbl_raw_data[[#This Row],[Outcome]]))</f>
        <v>APPROVE</v>
      </c>
      <c r="P2757" s="50" t="str">
        <f>TRIM(UPPER(tbl_raw_data[[#This Row],[Queue Name]]))</f>
        <v>CONSUMER EXISTING</v>
      </c>
      <c r="Q2757" s="50" t="str">
        <f>IF(tbl_raw_data[[#This Row],[Time taken in min]]&lt;=Settiings!$D$2,"SLA_MET","SLA_NOT_MET")</f>
        <v>SLA_MET</v>
      </c>
      <c r="R2757" s="94"/>
    </row>
    <row r="2758" spans="1:18" x14ac:dyDescent="0.3">
      <c r="A2758" s="20" t="s">
        <v>1324</v>
      </c>
      <c r="B2758" s="9">
        <v>45140.587881944448</v>
      </c>
      <c r="C2758" s="22">
        <v>45140.591168981482</v>
      </c>
      <c r="D2758" s="12" t="s">
        <v>13</v>
      </c>
      <c r="E2758" s="12" t="s">
        <v>9</v>
      </c>
      <c r="F2758" s="12" t="s">
        <v>1228</v>
      </c>
      <c r="G2758" s="12" t="s">
        <v>946</v>
      </c>
      <c r="H2758" s="81"/>
      <c r="I2758" s="48">
        <f>tbl_raw_data[[#This Row],[Date Actioned]]-tbl_raw_data[[#This Row],[Date Tagged]]</f>
        <v>3.2870370341697708E-3</v>
      </c>
      <c r="J2758" s="46">
        <f>HOUR(tbl_raw_data[[#This Row],[Time_taken]])*60+MINUTE(tbl_raw_data[[#This Row],[Time_taken]])+SECOND(tbl_raw_data[[#This Row],[Time_taken]])/60</f>
        <v>4.7333333333333334</v>
      </c>
      <c r="K2758" s="52">
        <f>DATE(YEAR(tbl_raw_data[[#This Row],[Date Actioned]]),MONTH(tbl_raw_data[[#This Row],[Date Actioned]]),DAY(tbl_raw_data[[#This Row],[Date Actioned]]))</f>
        <v>45140</v>
      </c>
      <c r="L2758" s="50" t="str">
        <f>UPPER(TEXT(tbl_raw_data[[#This Row],[updated_date]],"MMMM"))</f>
        <v>AUGUST</v>
      </c>
      <c r="M2758" s="50" t="str">
        <f>"WEEK "&amp; IF(ROUNDUP(DAY(tbl_raw_data[[#This Row],[updated_date]])/7,0)=5,4,ROUNDUP(DAY(tbl_raw_data[[#This Row],[updated_date]])/7,0))</f>
        <v>WEEK 1</v>
      </c>
      <c r="N2758" s="50" t="str">
        <f>UPPER(VLOOKUP(tbl_raw_data[[#This Row],[Analyst]],Settiings!$A$2:$B$16,2,0))</f>
        <v>RAJ</v>
      </c>
      <c r="O2758" s="50" t="str">
        <f>TRIM(UPPER(tbl_raw_data[[#This Row],[Outcome]]))</f>
        <v>APPROVE</v>
      </c>
      <c r="P2758" s="50" t="str">
        <f>TRIM(UPPER(tbl_raw_data[[#This Row],[Queue Name]]))</f>
        <v>CONSUMER EXISTING</v>
      </c>
      <c r="Q2758" s="50" t="str">
        <f>IF(tbl_raw_data[[#This Row],[Time taken in min]]&lt;=Settiings!$D$2,"SLA_MET","SLA_NOT_MET")</f>
        <v>SLA_MET</v>
      </c>
      <c r="R2758" s="94"/>
    </row>
    <row r="2759" spans="1:18" x14ac:dyDescent="0.3">
      <c r="A2759" s="23" t="s">
        <v>1325</v>
      </c>
      <c r="B2759" s="15">
        <v>45140.58929398148</v>
      </c>
      <c r="C2759" s="21">
        <v>45140.593981481485</v>
      </c>
      <c r="D2759" s="18" t="s">
        <v>13</v>
      </c>
      <c r="E2759" s="18" t="s">
        <v>19</v>
      </c>
      <c r="F2759" s="18" t="s">
        <v>1222</v>
      </c>
      <c r="G2759" s="18" t="s">
        <v>41</v>
      </c>
      <c r="H2759" s="80"/>
      <c r="I2759" s="48">
        <f>tbl_raw_data[[#This Row],[Date Actioned]]-tbl_raw_data[[#This Row],[Date Tagged]]</f>
        <v>4.6875000043655746E-3</v>
      </c>
      <c r="J2759" s="46">
        <f>HOUR(tbl_raw_data[[#This Row],[Time_taken]])*60+MINUTE(tbl_raw_data[[#This Row],[Time_taken]])+SECOND(tbl_raw_data[[#This Row],[Time_taken]])/60</f>
        <v>6.75</v>
      </c>
      <c r="K2759" s="52">
        <f>DATE(YEAR(tbl_raw_data[[#This Row],[Date Actioned]]),MONTH(tbl_raw_data[[#This Row],[Date Actioned]]),DAY(tbl_raw_data[[#This Row],[Date Actioned]]))</f>
        <v>45140</v>
      </c>
      <c r="L2759" s="50" t="str">
        <f>UPPER(TEXT(tbl_raw_data[[#This Row],[updated_date]],"MMMM"))</f>
        <v>AUGUST</v>
      </c>
      <c r="M2759" s="50" t="str">
        <f>"WEEK "&amp; IF(ROUNDUP(DAY(tbl_raw_data[[#This Row],[updated_date]])/7,0)=5,4,ROUNDUP(DAY(tbl_raw_data[[#This Row],[updated_date]])/7,0))</f>
        <v>WEEK 1</v>
      </c>
      <c r="N2759" s="50" t="str">
        <f>UPPER(VLOOKUP(tbl_raw_data[[#This Row],[Analyst]],Settiings!$A$2:$B$16,2,0))</f>
        <v>HARDIK</v>
      </c>
      <c r="O2759" s="50" t="str">
        <f>TRIM(UPPER(tbl_raw_data[[#This Row],[Outcome]]))</f>
        <v>APPROVE</v>
      </c>
      <c r="P2759" s="50" t="str">
        <f>TRIM(UPPER(tbl_raw_data[[#This Row],[Queue Name]]))</f>
        <v>CONSUMER POST BUREAU</v>
      </c>
      <c r="Q2759" s="50" t="str">
        <f>IF(tbl_raw_data[[#This Row],[Time taken in min]]&lt;=Settiings!$D$2,"SLA_MET","SLA_NOT_MET")</f>
        <v>SLA_MET</v>
      </c>
      <c r="R2759" s="94"/>
    </row>
    <row r="2760" spans="1:18" x14ac:dyDescent="0.3">
      <c r="A2760" s="14" t="s">
        <v>1326</v>
      </c>
      <c r="B2760" s="9">
        <v>45140.593935185185</v>
      </c>
      <c r="C2760" s="22">
        <v>45140.595034722224</v>
      </c>
      <c r="D2760" s="12" t="s">
        <v>13</v>
      </c>
      <c r="E2760" s="12" t="s">
        <v>9</v>
      </c>
      <c r="F2760" s="12" t="s">
        <v>65</v>
      </c>
      <c r="G2760" s="12" t="s">
        <v>128</v>
      </c>
      <c r="H2760" s="81"/>
      <c r="I2760" s="48">
        <f>tbl_raw_data[[#This Row],[Date Actioned]]-tbl_raw_data[[#This Row],[Date Tagged]]</f>
        <v>1.0995370394084603E-3</v>
      </c>
      <c r="J2760" s="46">
        <f>HOUR(tbl_raw_data[[#This Row],[Time_taken]])*60+MINUTE(tbl_raw_data[[#This Row],[Time_taken]])+SECOND(tbl_raw_data[[#This Row],[Time_taken]])/60</f>
        <v>1.5833333333333335</v>
      </c>
      <c r="K2760" s="52">
        <f>DATE(YEAR(tbl_raw_data[[#This Row],[Date Actioned]]),MONTH(tbl_raw_data[[#This Row],[Date Actioned]]),DAY(tbl_raw_data[[#This Row],[Date Actioned]]))</f>
        <v>45140</v>
      </c>
      <c r="L2760" s="50" t="str">
        <f>UPPER(TEXT(tbl_raw_data[[#This Row],[updated_date]],"MMMM"))</f>
        <v>AUGUST</v>
      </c>
      <c r="M2760" s="50" t="str">
        <f>"WEEK "&amp; IF(ROUNDUP(DAY(tbl_raw_data[[#This Row],[updated_date]])/7,0)=5,4,ROUNDUP(DAY(tbl_raw_data[[#This Row],[updated_date]])/7,0))</f>
        <v>WEEK 1</v>
      </c>
      <c r="N2760" s="50" t="str">
        <f>UPPER(VLOOKUP(tbl_raw_data[[#This Row],[Analyst]],Settiings!$A$2:$B$16,2,0))</f>
        <v>SAM</v>
      </c>
      <c r="O2760" s="50" t="str">
        <f>TRIM(UPPER(tbl_raw_data[[#This Row],[Outcome]]))</f>
        <v>APPROVE</v>
      </c>
      <c r="P2760" s="50" t="str">
        <f>TRIM(UPPER(tbl_raw_data[[#This Row],[Queue Name]]))</f>
        <v>CONSUMER EXISTING</v>
      </c>
      <c r="Q2760" s="50" t="str">
        <f>IF(tbl_raw_data[[#This Row],[Time taken in min]]&lt;=Settiings!$D$2,"SLA_MET","SLA_NOT_MET")</f>
        <v>SLA_MET</v>
      </c>
      <c r="R2760" s="94"/>
    </row>
    <row r="2761" spans="1:18" x14ac:dyDescent="0.3">
      <c r="A2761" s="20" t="s">
        <v>1327</v>
      </c>
      <c r="B2761" s="15">
        <v>45140.594375000001</v>
      </c>
      <c r="C2761" s="16">
        <v>45140.608923611115</v>
      </c>
      <c r="D2761" s="17" t="s">
        <v>17</v>
      </c>
      <c r="E2761" s="18" t="s">
        <v>9</v>
      </c>
      <c r="F2761" s="17" t="s">
        <v>65</v>
      </c>
      <c r="G2761" s="19"/>
      <c r="H2761" s="79"/>
      <c r="I2761" s="48">
        <f>tbl_raw_data[[#This Row],[Date Actioned]]-tbl_raw_data[[#This Row],[Date Tagged]]</f>
        <v>1.4548611114150845E-2</v>
      </c>
      <c r="J2761" s="46">
        <f>HOUR(tbl_raw_data[[#This Row],[Time_taken]])*60+MINUTE(tbl_raw_data[[#This Row],[Time_taken]])+SECOND(tbl_raw_data[[#This Row],[Time_taken]])/60</f>
        <v>20.95</v>
      </c>
      <c r="K2761" s="52">
        <f>DATE(YEAR(tbl_raw_data[[#This Row],[Date Actioned]]),MONTH(tbl_raw_data[[#This Row],[Date Actioned]]),DAY(tbl_raw_data[[#This Row],[Date Actioned]]))</f>
        <v>45140</v>
      </c>
      <c r="L2761" s="50" t="str">
        <f>UPPER(TEXT(tbl_raw_data[[#This Row],[updated_date]],"MMMM"))</f>
        <v>AUGUST</v>
      </c>
      <c r="M2761" s="50" t="str">
        <f>"WEEK "&amp; IF(ROUNDUP(DAY(tbl_raw_data[[#This Row],[updated_date]])/7,0)=5,4,ROUNDUP(DAY(tbl_raw_data[[#This Row],[updated_date]])/7,0))</f>
        <v>WEEK 1</v>
      </c>
      <c r="N2761" s="50" t="str">
        <f>UPPER(VLOOKUP(tbl_raw_data[[#This Row],[Analyst]],Settiings!$A$2:$B$16,2,0))</f>
        <v>SAM</v>
      </c>
      <c r="O2761" s="50" t="str">
        <f>TRIM(UPPER(tbl_raw_data[[#This Row],[Outcome]]))</f>
        <v>APPROVE</v>
      </c>
      <c r="P2761" s="50" t="str">
        <f>TRIM(UPPER(tbl_raw_data[[#This Row],[Queue Name]]))</f>
        <v>CONSUMER EXISTING</v>
      </c>
      <c r="Q2761" s="50" t="str">
        <f>IF(tbl_raw_data[[#This Row],[Time taken in min]]&lt;=Settiings!$D$2,"SLA_MET","SLA_NOT_MET")</f>
        <v>SLA_NOT_MET</v>
      </c>
      <c r="R2761" s="94"/>
    </row>
    <row r="2762" spans="1:18" x14ac:dyDescent="0.3">
      <c r="A2762" s="23" t="s">
        <v>1328</v>
      </c>
      <c r="B2762" s="9">
        <v>45140.597662037035</v>
      </c>
      <c r="C2762" s="24">
        <v>45140.60527777778</v>
      </c>
      <c r="D2762" s="25" t="s">
        <v>17</v>
      </c>
      <c r="E2762" s="12" t="s">
        <v>9</v>
      </c>
      <c r="F2762" s="25" t="s">
        <v>16</v>
      </c>
      <c r="G2762" s="13"/>
      <c r="H2762" s="78"/>
      <c r="I2762" s="48">
        <f>tbl_raw_data[[#This Row],[Date Actioned]]-tbl_raw_data[[#This Row],[Date Tagged]]</f>
        <v>7.6157407456776127E-3</v>
      </c>
      <c r="J2762" s="46">
        <f>HOUR(tbl_raw_data[[#This Row],[Time_taken]])*60+MINUTE(tbl_raw_data[[#This Row],[Time_taken]])+SECOND(tbl_raw_data[[#This Row],[Time_taken]])/60</f>
        <v>10.966666666666667</v>
      </c>
      <c r="K2762" s="52">
        <f>DATE(YEAR(tbl_raw_data[[#This Row],[Date Actioned]]),MONTH(tbl_raw_data[[#This Row],[Date Actioned]]),DAY(tbl_raw_data[[#This Row],[Date Actioned]]))</f>
        <v>45140</v>
      </c>
      <c r="L2762" s="50" t="str">
        <f>UPPER(TEXT(tbl_raw_data[[#This Row],[updated_date]],"MMMM"))</f>
        <v>AUGUST</v>
      </c>
      <c r="M2762" s="50" t="str">
        <f>"WEEK "&amp; IF(ROUNDUP(DAY(tbl_raw_data[[#This Row],[updated_date]])/7,0)=5,4,ROUNDUP(DAY(tbl_raw_data[[#This Row],[updated_date]])/7,0))</f>
        <v>WEEK 1</v>
      </c>
      <c r="N2762" s="50" t="str">
        <f>UPPER(VLOOKUP(tbl_raw_data[[#This Row],[Analyst]],Settiings!$A$2:$B$16,2,0))</f>
        <v>CAMROOON</v>
      </c>
      <c r="O2762" s="50" t="str">
        <f>TRIM(UPPER(tbl_raw_data[[#This Row],[Outcome]]))</f>
        <v>APPROVE</v>
      </c>
      <c r="P2762" s="50" t="str">
        <f>TRIM(UPPER(tbl_raw_data[[#This Row],[Queue Name]]))</f>
        <v>CONSUMER EXISTING</v>
      </c>
      <c r="Q2762" s="50" t="str">
        <f>IF(tbl_raw_data[[#This Row],[Time taken in min]]&lt;=Settiings!$D$2,"SLA_MET","SLA_NOT_MET")</f>
        <v>SLA_MET</v>
      </c>
      <c r="R2762" s="94"/>
    </row>
    <row r="2763" spans="1:18" x14ac:dyDescent="0.3">
      <c r="A2763" s="14" t="s">
        <v>1329</v>
      </c>
      <c r="B2763" s="15">
        <v>45140.599143518521</v>
      </c>
      <c r="C2763" s="21">
        <v>45140.605798611112</v>
      </c>
      <c r="D2763" s="18" t="s">
        <v>13</v>
      </c>
      <c r="E2763" s="18" t="s">
        <v>47</v>
      </c>
      <c r="F2763" s="18" t="s">
        <v>53</v>
      </c>
      <c r="G2763" s="18" t="s">
        <v>17</v>
      </c>
      <c r="H2763" s="80"/>
      <c r="I2763" s="48">
        <f>tbl_raw_data[[#This Row],[Date Actioned]]-tbl_raw_data[[#This Row],[Date Tagged]]</f>
        <v>6.655092591245193E-3</v>
      </c>
      <c r="J2763" s="46">
        <f>HOUR(tbl_raw_data[[#This Row],[Time_taken]])*60+MINUTE(tbl_raw_data[[#This Row],[Time_taken]])+SECOND(tbl_raw_data[[#This Row],[Time_taken]])/60</f>
        <v>9.5833333333333339</v>
      </c>
      <c r="K2763" s="52">
        <f>DATE(YEAR(tbl_raw_data[[#This Row],[Date Actioned]]),MONTH(tbl_raw_data[[#This Row],[Date Actioned]]),DAY(tbl_raw_data[[#This Row],[Date Actioned]]))</f>
        <v>45140</v>
      </c>
      <c r="L2763" s="50" t="str">
        <f>UPPER(TEXT(tbl_raw_data[[#This Row],[updated_date]],"MMMM"))</f>
        <v>AUGUST</v>
      </c>
      <c r="M2763" s="50" t="str">
        <f>"WEEK "&amp; IF(ROUNDUP(DAY(tbl_raw_data[[#This Row],[updated_date]])/7,0)=5,4,ROUNDUP(DAY(tbl_raw_data[[#This Row],[updated_date]])/7,0))</f>
        <v>WEEK 1</v>
      </c>
      <c r="N2763" s="50" t="str">
        <f>UPPER(VLOOKUP(tbl_raw_data[[#This Row],[Analyst]],Settiings!$A$2:$B$16,2,0))</f>
        <v>NAVED</v>
      </c>
      <c r="O2763" s="50" t="str">
        <f>TRIM(UPPER(tbl_raw_data[[#This Row],[Outcome]]))</f>
        <v>APPROVE</v>
      </c>
      <c r="P2763" s="50" t="str">
        <f>TRIM(UPPER(tbl_raw_data[[#This Row],[Queue Name]]))</f>
        <v>CONSUMER PRE BUREAU</v>
      </c>
      <c r="Q2763" s="50" t="str">
        <f>IF(tbl_raw_data[[#This Row],[Time taken in min]]&lt;=Settiings!$D$2,"SLA_MET","SLA_NOT_MET")</f>
        <v>SLA_MET</v>
      </c>
      <c r="R2763" s="94"/>
    </row>
    <row r="2764" spans="1:18" x14ac:dyDescent="0.3">
      <c r="A2764" s="20" t="s">
        <v>1330</v>
      </c>
      <c r="B2764" s="9">
        <v>45140.602488425924</v>
      </c>
      <c r="C2764" s="22">
        <v>45140.609398148146</v>
      </c>
      <c r="D2764" s="12" t="s">
        <v>13</v>
      </c>
      <c r="E2764" s="12" t="s">
        <v>19</v>
      </c>
      <c r="F2764" s="12" t="s">
        <v>1228</v>
      </c>
      <c r="G2764" s="12" t="s">
        <v>17</v>
      </c>
      <c r="H2764" s="81"/>
      <c r="I2764" s="48">
        <f>tbl_raw_data[[#This Row],[Date Actioned]]-tbl_raw_data[[#This Row],[Date Tagged]]</f>
        <v>6.9097222221898846E-3</v>
      </c>
      <c r="J2764" s="46">
        <f>HOUR(tbl_raw_data[[#This Row],[Time_taken]])*60+MINUTE(tbl_raw_data[[#This Row],[Time_taken]])+SECOND(tbl_raw_data[[#This Row],[Time_taken]])/60</f>
        <v>9.9499999999999993</v>
      </c>
      <c r="K2764" s="52">
        <f>DATE(YEAR(tbl_raw_data[[#This Row],[Date Actioned]]),MONTH(tbl_raw_data[[#This Row],[Date Actioned]]),DAY(tbl_raw_data[[#This Row],[Date Actioned]]))</f>
        <v>45140</v>
      </c>
      <c r="L2764" s="50" t="str">
        <f>UPPER(TEXT(tbl_raw_data[[#This Row],[updated_date]],"MMMM"))</f>
        <v>AUGUST</v>
      </c>
      <c r="M2764" s="50" t="str">
        <f>"WEEK "&amp; IF(ROUNDUP(DAY(tbl_raw_data[[#This Row],[updated_date]])/7,0)=5,4,ROUNDUP(DAY(tbl_raw_data[[#This Row],[updated_date]])/7,0))</f>
        <v>WEEK 1</v>
      </c>
      <c r="N2764" s="50" t="str">
        <f>UPPER(VLOOKUP(tbl_raw_data[[#This Row],[Analyst]],Settiings!$A$2:$B$16,2,0))</f>
        <v>RAJ</v>
      </c>
      <c r="O2764" s="50" t="str">
        <f>TRIM(UPPER(tbl_raw_data[[#This Row],[Outcome]]))</f>
        <v>APPROVE</v>
      </c>
      <c r="P2764" s="50" t="str">
        <f>TRIM(UPPER(tbl_raw_data[[#This Row],[Queue Name]]))</f>
        <v>CONSUMER POST BUREAU</v>
      </c>
      <c r="Q2764" s="50" t="str">
        <f>IF(tbl_raw_data[[#This Row],[Time taken in min]]&lt;=Settiings!$D$2,"SLA_MET","SLA_NOT_MET")</f>
        <v>SLA_MET</v>
      </c>
      <c r="R2764" s="94"/>
    </row>
    <row r="2765" spans="1:18" x14ac:dyDescent="0.3">
      <c r="A2765" s="23" t="s">
        <v>1336</v>
      </c>
      <c r="B2765" s="15">
        <v>45140.603993055556</v>
      </c>
      <c r="C2765" s="16">
        <v>45140.613425925927</v>
      </c>
      <c r="D2765" s="17" t="s">
        <v>17</v>
      </c>
      <c r="E2765" s="18" t="s">
        <v>9</v>
      </c>
      <c r="F2765" s="17" t="s">
        <v>16</v>
      </c>
      <c r="G2765" s="19"/>
      <c r="H2765" s="79"/>
      <c r="I2765" s="48">
        <f>tbl_raw_data[[#This Row],[Date Actioned]]-tbl_raw_data[[#This Row],[Date Tagged]]</f>
        <v>9.4328703708015382E-3</v>
      </c>
      <c r="J2765" s="46">
        <f>HOUR(tbl_raw_data[[#This Row],[Time_taken]])*60+MINUTE(tbl_raw_data[[#This Row],[Time_taken]])+SECOND(tbl_raw_data[[#This Row],[Time_taken]])/60</f>
        <v>13.583333333333334</v>
      </c>
      <c r="K2765" s="52">
        <f>DATE(YEAR(tbl_raw_data[[#This Row],[Date Actioned]]),MONTH(tbl_raw_data[[#This Row],[Date Actioned]]),DAY(tbl_raw_data[[#This Row],[Date Actioned]]))</f>
        <v>45140</v>
      </c>
      <c r="L2765" s="50" t="str">
        <f>UPPER(TEXT(tbl_raw_data[[#This Row],[updated_date]],"MMMM"))</f>
        <v>AUGUST</v>
      </c>
      <c r="M2765" s="50" t="str">
        <f>"WEEK "&amp; IF(ROUNDUP(DAY(tbl_raw_data[[#This Row],[updated_date]])/7,0)=5,4,ROUNDUP(DAY(tbl_raw_data[[#This Row],[updated_date]])/7,0))</f>
        <v>WEEK 1</v>
      </c>
      <c r="N2765" s="50" t="str">
        <f>UPPER(VLOOKUP(tbl_raw_data[[#This Row],[Analyst]],Settiings!$A$2:$B$16,2,0))</f>
        <v>CAMROOON</v>
      </c>
      <c r="O2765" s="50" t="str">
        <f>TRIM(UPPER(tbl_raw_data[[#This Row],[Outcome]]))</f>
        <v>APPROVE</v>
      </c>
      <c r="P2765" s="50" t="str">
        <f>TRIM(UPPER(tbl_raw_data[[#This Row],[Queue Name]]))</f>
        <v>CONSUMER EXISTING</v>
      </c>
      <c r="Q2765" s="50" t="str">
        <f>IF(tbl_raw_data[[#This Row],[Time taken in min]]&lt;=Settiings!$D$2,"SLA_MET","SLA_NOT_MET")</f>
        <v>SLA_MET</v>
      </c>
      <c r="R2765" s="94"/>
    </row>
    <row r="2766" spans="1:18" x14ac:dyDescent="0.3">
      <c r="A2766" s="14" t="s">
        <v>1337</v>
      </c>
      <c r="B2766" s="9">
        <v>45140.606053240743</v>
      </c>
      <c r="C2766" s="22">
        <v>45140.612881944442</v>
      </c>
      <c r="D2766" s="12" t="s">
        <v>13</v>
      </c>
      <c r="E2766" s="12" t="s">
        <v>47</v>
      </c>
      <c r="F2766" s="12" t="s">
        <v>53</v>
      </c>
      <c r="G2766" s="12" t="s">
        <v>77</v>
      </c>
      <c r="H2766" s="81"/>
      <c r="I2766" s="48">
        <f>tbl_raw_data[[#This Row],[Date Actioned]]-tbl_raw_data[[#This Row],[Date Tagged]]</f>
        <v>6.8287036992842332E-3</v>
      </c>
      <c r="J2766" s="46">
        <f>HOUR(tbl_raw_data[[#This Row],[Time_taken]])*60+MINUTE(tbl_raw_data[[#This Row],[Time_taken]])+SECOND(tbl_raw_data[[#This Row],[Time_taken]])/60</f>
        <v>9.8333333333333339</v>
      </c>
      <c r="K2766" s="52">
        <f>DATE(YEAR(tbl_raw_data[[#This Row],[Date Actioned]]),MONTH(tbl_raw_data[[#This Row],[Date Actioned]]),DAY(tbl_raw_data[[#This Row],[Date Actioned]]))</f>
        <v>45140</v>
      </c>
      <c r="L2766" s="50" t="str">
        <f>UPPER(TEXT(tbl_raw_data[[#This Row],[updated_date]],"MMMM"))</f>
        <v>AUGUST</v>
      </c>
      <c r="M2766" s="50" t="str">
        <f>"WEEK "&amp; IF(ROUNDUP(DAY(tbl_raw_data[[#This Row],[updated_date]])/7,0)=5,4,ROUNDUP(DAY(tbl_raw_data[[#This Row],[updated_date]])/7,0))</f>
        <v>WEEK 1</v>
      </c>
      <c r="N2766" s="50" t="str">
        <f>UPPER(VLOOKUP(tbl_raw_data[[#This Row],[Analyst]],Settiings!$A$2:$B$16,2,0))</f>
        <v>NAVED</v>
      </c>
      <c r="O2766" s="50" t="str">
        <f>TRIM(UPPER(tbl_raw_data[[#This Row],[Outcome]]))</f>
        <v>APPROVE</v>
      </c>
      <c r="P2766" s="50" t="str">
        <f>TRIM(UPPER(tbl_raw_data[[#This Row],[Queue Name]]))</f>
        <v>CONSUMER PRE BUREAU</v>
      </c>
      <c r="Q2766" s="50" t="str">
        <f>IF(tbl_raw_data[[#This Row],[Time taken in min]]&lt;=Settiings!$D$2,"SLA_MET","SLA_NOT_MET")</f>
        <v>SLA_MET</v>
      </c>
      <c r="R2766" s="94"/>
    </row>
    <row r="2767" spans="1:18" x14ac:dyDescent="0.3">
      <c r="A2767" s="20" t="s">
        <v>1340</v>
      </c>
      <c r="B2767" s="15">
        <v>45140.608807870369</v>
      </c>
      <c r="C2767" s="21">
        <v>45140.61146990741</v>
      </c>
      <c r="D2767" s="18" t="s">
        <v>13</v>
      </c>
      <c r="E2767" s="18" t="s">
        <v>9</v>
      </c>
      <c r="F2767" s="18" t="s">
        <v>1228</v>
      </c>
      <c r="G2767" s="18" t="s">
        <v>128</v>
      </c>
      <c r="H2767" s="80"/>
      <c r="I2767" s="48">
        <f>tbl_raw_data[[#This Row],[Date Actioned]]-tbl_raw_data[[#This Row],[Date Tagged]]</f>
        <v>2.6620370408636518E-3</v>
      </c>
      <c r="J2767" s="46">
        <f>HOUR(tbl_raw_data[[#This Row],[Time_taken]])*60+MINUTE(tbl_raw_data[[#This Row],[Time_taken]])+SECOND(tbl_raw_data[[#This Row],[Time_taken]])/60</f>
        <v>3.8333333333333335</v>
      </c>
      <c r="K2767" s="52">
        <f>DATE(YEAR(tbl_raw_data[[#This Row],[Date Actioned]]),MONTH(tbl_raw_data[[#This Row],[Date Actioned]]),DAY(tbl_raw_data[[#This Row],[Date Actioned]]))</f>
        <v>45140</v>
      </c>
      <c r="L2767" s="50" t="str">
        <f>UPPER(TEXT(tbl_raw_data[[#This Row],[updated_date]],"MMMM"))</f>
        <v>AUGUST</v>
      </c>
      <c r="M2767" s="50" t="str">
        <f>"WEEK "&amp; IF(ROUNDUP(DAY(tbl_raw_data[[#This Row],[updated_date]])/7,0)=5,4,ROUNDUP(DAY(tbl_raw_data[[#This Row],[updated_date]])/7,0))</f>
        <v>WEEK 1</v>
      </c>
      <c r="N2767" s="50" t="str">
        <f>UPPER(VLOOKUP(tbl_raw_data[[#This Row],[Analyst]],Settiings!$A$2:$B$16,2,0))</f>
        <v>RAJ</v>
      </c>
      <c r="O2767" s="50" t="str">
        <f>TRIM(UPPER(tbl_raw_data[[#This Row],[Outcome]]))</f>
        <v>APPROVE</v>
      </c>
      <c r="P2767" s="50" t="str">
        <f>TRIM(UPPER(tbl_raw_data[[#This Row],[Queue Name]]))</f>
        <v>CONSUMER EXISTING</v>
      </c>
      <c r="Q2767" s="50" t="str">
        <f>IF(tbl_raw_data[[#This Row],[Time taken in min]]&lt;=Settiings!$D$2,"SLA_MET","SLA_NOT_MET")</f>
        <v>SLA_MET</v>
      </c>
      <c r="R2767" s="94"/>
    </row>
    <row r="2768" spans="1:18" x14ac:dyDescent="0.3">
      <c r="A2768" s="23" t="s">
        <v>1341</v>
      </c>
      <c r="B2768" s="9">
        <v>45140.610092592593</v>
      </c>
      <c r="C2768" s="22">
        <v>45140.612291666665</v>
      </c>
      <c r="D2768" s="12" t="s">
        <v>13</v>
      </c>
      <c r="E2768" s="12" t="s">
        <v>47</v>
      </c>
      <c r="F2768" s="12" t="s">
        <v>65</v>
      </c>
      <c r="G2768" s="12" t="s">
        <v>255</v>
      </c>
      <c r="H2768" s="81"/>
      <c r="I2768" s="48">
        <f>tbl_raw_data[[#This Row],[Date Actioned]]-tbl_raw_data[[#This Row],[Date Tagged]]</f>
        <v>2.1990740715409629E-3</v>
      </c>
      <c r="J2768" s="46">
        <f>HOUR(tbl_raw_data[[#This Row],[Time_taken]])*60+MINUTE(tbl_raw_data[[#This Row],[Time_taken]])+SECOND(tbl_raw_data[[#This Row],[Time_taken]])/60</f>
        <v>3.1666666666666665</v>
      </c>
      <c r="K2768" s="52">
        <f>DATE(YEAR(tbl_raw_data[[#This Row],[Date Actioned]]),MONTH(tbl_raw_data[[#This Row],[Date Actioned]]),DAY(tbl_raw_data[[#This Row],[Date Actioned]]))</f>
        <v>45140</v>
      </c>
      <c r="L2768" s="50" t="str">
        <f>UPPER(TEXT(tbl_raw_data[[#This Row],[updated_date]],"MMMM"))</f>
        <v>AUGUST</v>
      </c>
      <c r="M2768" s="50" t="str">
        <f>"WEEK "&amp; IF(ROUNDUP(DAY(tbl_raw_data[[#This Row],[updated_date]])/7,0)=5,4,ROUNDUP(DAY(tbl_raw_data[[#This Row],[updated_date]])/7,0))</f>
        <v>WEEK 1</v>
      </c>
      <c r="N2768" s="50" t="str">
        <f>UPPER(VLOOKUP(tbl_raw_data[[#This Row],[Analyst]],Settiings!$A$2:$B$16,2,0))</f>
        <v>SAM</v>
      </c>
      <c r="O2768" s="50" t="str">
        <f>TRIM(UPPER(tbl_raw_data[[#This Row],[Outcome]]))</f>
        <v>APPROVE</v>
      </c>
      <c r="P2768" s="50" t="str">
        <f>TRIM(UPPER(tbl_raw_data[[#This Row],[Queue Name]]))</f>
        <v>CONSUMER PRE BUREAU</v>
      </c>
      <c r="Q2768" s="50" t="str">
        <f>IF(tbl_raw_data[[#This Row],[Time taken in min]]&lt;=Settiings!$D$2,"SLA_MET","SLA_NOT_MET")</f>
        <v>SLA_MET</v>
      </c>
      <c r="R2768" s="94"/>
    </row>
    <row r="2769" spans="1:18" x14ac:dyDescent="0.3">
      <c r="A2769" s="14" t="s">
        <v>1342</v>
      </c>
      <c r="B2769" s="15">
        <v>45140.61377314815</v>
      </c>
      <c r="C2769" s="21">
        <v>45140.617199074077</v>
      </c>
      <c r="D2769" s="18" t="s">
        <v>13</v>
      </c>
      <c r="E2769" s="18" t="s">
        <v>9</v>
      </c>
      <c r="F2769" s="18" t="s">
        <v>65</v>
      </c>
      <c r="G2769" s="18" t="s">
        <v>17</v>
      </c>
      <c r="H2769" s="80"/>
      <c r="I2769" s="48">
        <f>tbl_raw_data[[#This Row],[Date Actioned]]-tbl_raw_data[[#This Row],[Date Tagged]]</f>
        <v>3.425925926421769E-3</v>
      </c>
      <c r="J2769" s="46">
        <f>HOUR(tbl_raw_data[[#This Row],[Time_taken]])*60+MINUTE(tbl_raw_data[[#This Row],[Time_taken]])+SECOND(tbl_raw_data[[#This Row],[Time_taken]])/60</f>
        <v>4.9333333333333336</v>
      </c>
      <c r="K2769" s="52">
        <f>DATE(YEAR(tbl_raw_data[[#This Row],[Date Actioned]]),MONTH(tbl_raw_data[[#This Row],[Date Actioned]]),DAY(tbl_raw_data[[#This Row],[Date Actioned]]))</f>
        <v>45140</v>
      </c>
      <c r="L2769" s="50" t="str">
        <f>UPPER(TEXT(tbl_raw_data[[#This Row],[updated_date]],"MMMM"))</f>
        <v>AUGUST</v>
      </c>
      <c r="M2769" s="50" t="str">
        <f>"WEEK "&amp; IF(ROUNDUP(DAY(tbl_raw_data[[#This Row],[updated_date]])/7,0)=5,4,ROUNDUP(DAY(tbl_raw_data[[#This Row],[updated_date]])/7,0))</f>
        <v>WEEK 1</v>
      </c>
      <c r="N2769" s="50" t="str">
        <f>UPPER(VLOOKUP(tbl_raw_data[[#This Row],[Analyst]],Settiings!$A$2:$B$16,2,0))</f>
        <v>SAM</v>
      </c>
      <c r="O2769" s="50" t="str">
        <f>TRIM(UPPER(tbl_raw_data[[#This Row],[Outcome]]))</f>
        <v>APPROVE</v>
      </c>
      <c r="P2769" s="50" t="str">
        <f>TRIM(UPPER(tbl_raw_data[[#This Row],[Queue Name]]))</f>
        <v>CONSUMER EXISTING</v>
      </c>
      <c r="Q2769" s="50" t="str">
        <f>IF(tbl_raw_data[[#This Row],[Time taken in min]]&lt;=Settiings!$D$2,"SLA_MET","SLA_NOT_MET")</f>
        <v>SLA_MET</v>
      </c>
      <c r="R2769" s="94"/>
    </row>
    <row r="2770" spans="1:18" x14ac:dyDescent="0.3">
      <c r="A2770" s="20" t="s">
        <v>1343</v>
      </c>
      <c r="B2770" s="9">
        <v>45140.62054398148</v>
      </c>
      <c r="C2770" s="24">
        <v>45140.629166666666</v>
      </c>
      <c r="D2770" s="25" t="s">
        <v>17</v>
      </c>
      <c r="E2770" s="12" t="s">
        <v>19</v>
      </c>
      <c r="F2770" s="25" t="s">
        <v>65</v>
      </c>
      <c r="G2770" s="13"/>
      <c r="H2770" s="78"/>
      <c r="I2770" s="48">
        <f>tbl_raw_data[[#This Row],[Date Actioned]]-tbl_raw_data[[#This Row],[Date Tagged]]</f>
        <v>8.6226851854007691E-3</v>
      </c>
      <c r="J2770" s="46">
        <f>HOUR(tbl_raw_data[[#This Row],[Time_taken]])*60+MINUTE(tbl_raw_data[[#This Row],[Time_taken]])+SECOND(tbl_raw_data[[#This Row],[Time_taken]])/60</f>
        <v>12.416666666666666</v>
      </c>
      <c r="K2770" s="52">
        <f>DATE(YEAR(tbl_raw_data[[#This Row],[Date Actioned]]),MONTH(tbl_raw_data[[#This Row],[Date Actioned]]),DAY(tbl_raw_data[[#This Row],[Date Actioned]]))</f>
        <v>45140</v>
      </c>
      <c r="L2770" s="50" t="str">
        <f>UPPER(TEXT(tbl_raw_data[[#This Row],[updated_date]],"MMMM"))</f>
        <v>AUGUST</v>
      </c>
      <c r="M2770" s="50" t="str">
        <f>"WEEK "&amp; IF(ROUNDUP(DAY(tbl_raw_data[[#This Row],[updated_date]])/7,0)=5,4,ROUNDUP(DAY(tbl_raw_data[[#This Row],[updated_date]])/7,0))</f>
        <v>WEEK 1</v>
      </c>
      <c r="N2770" s="50" t="str">
        <f>UPPER(VLOOKUP(tbl_raw_data[[#This Row],[Analyst]],Settiings!$A$2:$B$16,2,0))</f>
        <v>SAM</v>
      </c>
      <c r="O2770" s="50" t="str">
        <f>TRIM(UPPER(tbl_raw_data[[#This Row],[Outcome]]))</f>
        <v>APPROVE</v>
      </c>
      <c r="P2770" s="50" t="str">
        <f>TRIM(UPPER(tbl_raw_data[[#This Row],[Queue Name]]))</f>
        <v>CONSUMER POST BUREAU</v>
      </c>
      <c r="Q2770" s="50" t="str">
        <f>IF(tbl_raw_data[[#This Row],[Time taken in min]]&lt;=Settiings!$D$2,"SLA_MET","SLA_NOT_MET")</f>
        <v>SLA_MET</v>
      </c>
      <c r="R2770" s="94"/>
    </row>
    <row r="2771" spans="1:18" x14ac:dyDescent="0.3">
      <c r="A2771" s="23" t="s">
        <v>1344</v>
      </c>
      <c r="B2771" s="15">
        <v>45140.621550925927</v>
      </c>
      <c r="C2771" s="21">
        <v>45140.625879629632</v>
      </c>
      <c r="D2771" s="18" t="s">
        <v>13</v>
      </c>
      <c r="E2771" s="18" t="s">
        <v>47</v>
      </c>
      <c r="F2771" s="18" t="s">
        <v>53</v>
      </c>
      <c r="G2771" s="18" t="s">
        <v>17</v>
      </c>
      <c r="H2771" s="80"/>
      <c r="I2771" s="48">
        <f>tbl_raw_data[[#This Row],[Date Actioned]]-tbl_raw_data[[#This Row],[Date Tagged]]</f>
        <v>4.3287037042318843E-3</v>
      </c>
      <c r="J2771" s="46">
        <f>HOUR(tbl_raw_data[[#This Row],[Time_taken]])*60+MINUTE(tbl_raw_data[[#This Row],[Time_taken]])+SECOND(tbl_raw_data[[#This Row],[Time_taken]])/60</f>
        <v>6.2333333333333334</v>
      </c>
      <c r="K2771" s="52">
        <f>DATE(YEAR(tbl_raw_data[[#This Row],[Date Actioned]]),MONTH(tbl_raw_data[[#This Row],[Date Actioned]]),DAY(tbl_raw_data[[#This Row],[Date Actioned]]))</f>
        <v>45140</v>
      </c>
      <c r="L2771" s="50" t="str">
        <f>UPPER(TEXT(tbl_raw_data[[#This Row],[updated_date]],"MMMM"))</f>
        <v>AUGUST</v>
      </c>
      <c r="M2771" s="50" t="str">
        <f>"WEEK "&amp; IF(ROUNDUP(DAY(tbl_raw_data[[#This Row],[updated_date]])/7,0)=5,4,ROUNDUP(DAY(tbl_raw_data[[#This Row],[updated_date]])/7,0))</f>
        <v>WEEK 1</v>
      </c>
      <c r="N2771" s="50" t="str">
        <f>UPPER(VLOOKUP(tbl_raw_data[[#This Row],[Analyst]],Settiings!$A$2:$B$16,2,0))</f>
        <v>NAVED</v>
      </c>
      <c r="O2771" s="50" t="str">
        <f>TRIM(UPPER(tbl_raw_data[[#This Row],[Outcome]]))</f>
        <v>APPROVE</v>
      </c>
      <c r="P2771" s="50" t="str">
        <f>TRIM(UPPER(tbl_raw_data[[#This Row],[Queue Name]]))</f>
        <v>CONSUMER PRE BUREAU</v>
      </c>
      <c r="Q2771" s="50" t="str">
        <f>IF(tbl_raw_data[[#This Row],[Time taken in min]]&lt;=Settiings!$D$2,"SLA_MET","SLA_NOT_MET")</f>
        <v>SLA_MET</v>
      </c>
      <c r="R2771" s="94"/>
    </row>
    <row r="2772" spans="1:18" x14ac:dyDescent="0.3">
      <c r="A2772" s="14" t="s">
        <v>1346</v>
      </c>
      <c r="B2772" s="9">
        <v>45140.623171296298</v>
      </c>
      <c r="C2772" s="22">
        <v>45140.633113425924</v>
      </c>
      <c r="D2772" s="12" t="s">
        <v>13</v>
      </c>
      <c r="E2772" s="12" t="s">
        <v>9</v>
      </c>
      <c r="F2772" s="12" t="s">
        <v>686</v>
      </c>
      <c r="G2772" s="12" t="s">
        <v>77</v>
      </c>
      <c r="H2772" s="81"/>
      <c r="I2772" s="48">
        <f>tbl_raw_data[[#This Row],[Date Actioned]]-tbl_raw_data[[#This Row],[Date Tagged]]</f>
        <v>9.9421296254149638E-3</v>
      </c>
      <c r="J2772" s="46">
        <f>HOUR(tbl_raw_data[[#This Row],[Time_taken]])*60+MINUTE(tbl_raw_data[[#This Row],[Time_taken]])+SECOND(tbl_raw_data[[#This Row],[Time_taken]])/60</f>
        <v>14.316666666666666</v>
      </c>
      <c r="K2772" s="52">
        <f>DATE(YEAR(tbl_raw_data[[#This Row],[Date Actioned]]),MONTH(tbl_raw_data[[#This Row],[Date Actioned]]),DAY(tbl_raw_data[[#This Row],[Date Actioned]]))</f>
        <v>45140</v>
      </c>
      <c r="L2772" s="50" t="str">
        <f>UPPER(TEXT(tbl_raw_data[[#This Row],[updated_date]],"MMMM"))</f>
        <v>AUGUST</v>
      </c>
      <c r="M2772" s="50" t="str">
        <f>"WEEK "&amp; IF(ROUNDUP(DAY(tbl_raw_data[[#This Row],[updated_date]])/7,0)=5,4,ROUNDUP(DAY(tbl_raw_data[[#This Row],[updated_date]])/7,0))</f>
        <v>WEEK 1</v>
      </c>
      <c r="N2772" s="50" t="str">
        <f>UPPER(VLOOKUP(tbl_raw_data[[#This Row],[Analyst]],Settiings!$A$2:$B$16,2,0))</f>
        <v>FARDIN</v>
      </c>
      <c r="O2772" s="50" t="str">
        <f>TRIM(UPPER(tbl_raw_data[[#This Row],[Outcome]]))</f>
        <v>APPROVE</v>
      </c>
      <c r="P2772" s="50" t="str">
        <f>TRIM(UPPER(tbl_raw_data[[#This Row],[Queue Name]]))</f>
        <v>CONSUMER EXISTING</v>
      </c>
      <c r="Q2772" s="50" t="str">
        <f>IF(tbl_raw_data[[#This Row],[Time taken in min]]&lt;=Settiings!$D$2,"SLA_MET","SLA_NOT_MET")</f>
        <v>SLA_MET</v>
      </c>
      <c r="R2772" s="94"/>
    </row>
    <row r="2773" spans="1:18" x14ac:dyDescent="0.3">
      <c r="A2773" s="20" t="s">
        <v>1347</v>
      </c>
      <c r="B2773" s="15">
        <v>45140.62327546296</v>
      </c>
      <c r="C2773" s="21">
        <v>45140.629178240742</v>
      </c>
      <c r="D2773" s="18" t="s">
        <v>13</v>
      </c>
      <c r="E2773" s="18" t="s">
        <v>47</v>
      </c>
      <c r="F2773" s="18" t="s">
        <v>1222</v>
      </c>
      <c r="G2773" s="18" t="s">
        <v>17</v>
      </c>
      <c r="H2773" s="80"/>
      <c r="I2773" s="48">
        <f>tbl_raw_data[[#This Row],[Date Actioned]]-tbl_raw_data[[#This Row],[Date Tagged]]</f>
        <v>5.9027777824667282E-3</v>
      </c>
      <c r="J2773" s="46">
        <f>HOUR(tbl_raw_data[[#This Row],[Time_taken]])*60+MINUTE(tbl_raw_data[[#This Row],[Time_taken]])+SECOND(tbl_raw_data[[#This Row],[Time_taken]])/60</f>
        <v>8.5</v>
      </c>
      <c r="K2773" s="52">
        <f>DATE(YEAR(tbl_raw_data[[#This Row],[Date Actioned]]),MONTH(tbl_raw_data[[#This Row],[Date Actioned]]),DAY(tbl_raw_data[[#This Row],[Date Actioned]]))</f>
        <v>45140</v>
      </c>
      <c r="L2773" s="50" t="str">
        <f>UPPER(TEXT(tbl_raw_data[[#This Row],[updated_date]],"MMMM"))</f>
        <v>AUGUST</v>
      </c>
      <c r="M2773" s="50" t="str">
        <f>"WEEK "&amp; IF(ROUNDUP(DAY(tbl_raw_data[[#This Row],[updated_date]])/7,0)=5,4,ROUNDUP(DAY(tbl_raw_data[[#This Row],[updated_date]])/7,0))</f>
        <v>WEEK 1</v>
      </c>
      <c r="N2773" s="50" t="str">
        <f>UPPER(VLOOKUP(tbl_raw_data[[#This Row],[Analyst]],Settiings!$A$2:$B$16,2,0))</f>
        <v>HARDIK</v>
      </c>
      <c r="O2773" s="50" t="str">
        <f>TRIM(UPPER(tbl_raw_data[[#This Row],[Outcome]]))</f>
        <v>APPROVE</v>
      </c>
      <c r="P2773" s="50" t="str">
        <f>TRIM(UPPER(tbl_raw_data[[#This Row],[Queue Name]]))</f>
        <v>CONSUMER PRE BUREAU</v>
      </c>
      <c r="Q2773" s="50" t="str">
        <f>IF(tbl_raw_data[[#This Row],[Time taken in min]]&lt;=Settiings!$D$2,"SLA_MET","SLA_NOT_MET")</f>
        <v>SLA_MET</v>
      </c>
      <c r="R2773" s="94"/>
    </row>
    <row r="2774" spans="1:18" x14ac:dyDescent="0.3">
      <c r="A2774" s="23" t="s">
        <v>1349</v>
      </c>
      <c r="B2774" s="9">
        <v>45140.627986111111</v>
      </c>
      <c r="C2774" s="22">
        <v>45140.631412037037</v>
      </c>
      <c r="D2774" s="12" t="s">
        <v>13</v>
      </c>
      <c r="E2774" s="12" t="s">
        <v>47</v>
      </c>
      <c r="F2774" s="12" t="s">
        <v>1228</v>
      </c>
      <c r="G2774" s="12" t="s">
        <v>41</v>
      </c>
      <c r="H2774" s="81"/>
      <c r="I2774" s="48">
        <f>tbl_raw_data[[#This Row],[Date Actioned]]-tbl_raw_data[[#This Row],[Date Tagged]]</f>
        <v>3.425925926421769E-3</v>
      </c>
      <c r="J2774" s="46">
        <f>HOUR(tbl_raw_data[[#This Row],[Time_taken]])*60+MINUTE(tbl_raw_data[[#This Row],[Time_taken]])+SECOND(tbl_raw_data[[#This Row],[Time_taken]])/60</f>
        <v>4.9333333333333336</v>
      </c>
      <c r="K2774" s="52">
        <f>DATE(YEAR(tbl_raw_data[[#This Row],[Date Actioned]]),MONTH(tbl_raw_data[[#This Row],[Date Actioned]]),DAY(tbl_raw_data[[#This Row],[Date Actioned]]))</f>
        <v>45140</v>
      </c>
      <c r="L2774" s="50" t="str">
        <f>UPPER(TEXT(tbl_raw_data[[#This Row],[updated_date]],"MMMM"))</f>
        <v>AUGUST</v>
      </c>
      <c r="M2774" s="50" t="str">
        <f>"WEEK "&amp; IF(ROUNDUP(DAY(tbl_raw_data[[#This Row],[updated_date]])/7,0)=5,4,ROUNDUP(DAY(tbl_raw_data[[#This Row],[updated_date]])/7,0))</f>
        <v>WEEK 1</v>
      </c>
      <c r="N2774" s="50" t="str">
        <f>UPPER(VLOOKUP(tbl_raw_data[[#This Row],[Analyst]],Settiings!$A$2:$B$16,2,0))</f>
        <v>RAJ</v>
      </c>
      <c r="O2774" s="50" t="str">
        <f>TRIM(UPPER(tbl_raw_data[[#This Row],[Outcome]]))</f>
        <v>APPROVE</v>
      </c>
      <c r="P2774" s="50" t="str">
        <f>TRIM(UPPER(tbl_raw_data[[#This Row],[Queue Name]]))</f>
        <v>CONSUMER PRE BUREAU</v>
      </c>
      <c r="Q2774" s="50" t="str">
        <f>IF(tbl_raw_data[[#This Row],[Time taken in min]]&lt;=Settiings!$D$2,"SLA_MET","SLA_NOT_MET")</f>
        <v>SLA_MET</v>
      </c>
      <c r="R2774" s="94"/>
    </row>
    <row r="2775" spans="1:18" x14ac:dyDescent="0.3">
      <c r="A2775" s="14" t="s">
        <v>1350</v>
      </c>
      <c r="B2775" s="15">
        <v>45140.629432870373</v>
      </c>
      <c r="C2775" s="16">
        <v>45140.638888888891</v>
      </c>
      <c r="D2775" s="17" t="s">
        <v>37</v>
      </c>
      <c r="E2775" s="18" t="s">
        <v>19</v>
      </c>
      <c r="F2775" s="17" t="s">
        <v>65</v>
      </c>
      <c r="G2775" s="19"/>
      <c r="H2775" s="79"/>
      <c r="I2775" s="48">
        <f>tbl_raw_data[[#This Row],[Date Actioned]]-tbl_raw_data[[#This Row],[Date Tagged]]</f>
        <v>9.4560185170848854E-3</v>
      </c>
      <c r="J2775" s="46">
        <f>HOUR(tbl_raw_data[[#This Row],[Time_taken]])*60+MINUTE(tbl_raw_data[[#This Row],[Time_taken]])+SECOND(tbl_raw_data[[#This Row],[Time_taken]])/60</f>
        <v>13.616666666666667</v>
      </c>
      <c r="K2775" s="52">
        <f>DATE(YEAR(tbl_raw_data[[#This Row],[Date Actioned]]),MONTH(tbl_raw_data[[#This Row],[Date Actioned]]),DAY(tbl_raw_data[[#This Row],[Date Actioned]]))</f>
        <v>45140</v>
      </c>
      <c r="L2775" s="50" t="str">
        <f>UPPER(TEXT(tbl_raw_data[[#This Row],[updated_date]],"MMMM"))</f>
        <v>AUGUST</v>
      </c>
      <c r="M2775" s="50" t="str">
        <f>"WEEK "&amp; IF(ROUNDUP(DAY(tbl_raw_data[[#This Row],[updated_date]])/7,0)=5,4,ROUNDUP(DAY(tbl_raw_data[[#This Row],[updated_date]])/7,0))</f>
        <v>WEEK 1</v>
      </c>
      <c r="N2775" s="50" t="str">
        <f>UPPER(VLOOKUP(tbl_raw_data[[#This Row],[Analyst]],Settiings!$A$2:$B$16,2,0))</f>
        <v>SAM</v>
      </c>
      <c r="O2775" s="50" t="str">
        <f>TRIM(UPPER(tbl_raw_data[[#This Row],[Outcome]]))</f>
        <v>DECLINE</v>
      </c>
      <c r="P2775" s="50" t="str">
        <f>TRIM(UPPER(tbl_raw_data[[#This Row],[Queue Name]]))</f>
        <v>CONSUMER POST BUREAU</v>
      </c>
      <c r="Q2775" s="50" t="str">
        <f>IF(tbl_raw_data[[#This Row],[Time taken in min]]&lt;=Settiings!$D$2,"SLA_MET","SLA_NOT_MET")</f>
        <v>SLA_MET</v>
      </c>
      <c r="R2775" s="94"/>
    </row>
    <row r="2776" spans="1:18" x14ac:dyDescent="0.3">
      <c r="A2776" s="14" t="s">
        <v>1353</v>
      </c>
      <c r="B2776" s="15">
        <v>45140.630312499998</v>
      </c>
      <c r="C2776" s="21">
        <v>45140.643657407411</v>
      </c>
      <c r="D2776" s="18" t="s">
        <v>13</v>
      </c>
      <c r="E2776" s="18" t="s">
        <v>9</v>
      </c>
      <c r="F2776" s="18" t="s">
        <v>10</v>
      </c>
      <c r="G2776" s="18" t="s">
        <v>17</v>
      </c>
      <c r="H2776" s="80"/>
      <c r="I2776" s="48">
        <f>tbl_raw_data[[#This Row],[Date Actioned]]-tbl_raw_data[[#This Row],[Date Tagged]]</f>
        <v>1.3344907412829343E-2</v>
      </c>
      <c r="J2776" s="46">
        <f>HOUR(tbl_raw_data[[#This Row],[Time_taken]])*60+MINUTE(tbl_raw_data[[#This Row],[Time_taken]])+SECOND(tbl_raw_data[[#This Row],[Time_taken]])/60</f>
        <v>19.216666666666665</v>
      </c>
      <c r="K2776" s="52">
        <f>DATE(YEAR(tbl_raw_data[[#This Row],[Date Actioned]]),MONTH(tbl_raw_data[[#This Row],[Date Actioned]]),DAY(tbl_raw_data[[#This Row],[Date Actioned]]))</f>
        <v>45140</v>
      </c>
      <c r="L2776" s="50" t="str">
        <f>UPPER(TEXT(tbl_raw_data[[#This Row],[updated_date]],"MMMM"))</f>
        <v>AUGUST</v>
      </c>
      <c r="M2776" s="50" t="str">
        <f>"WEEK "&amp; IF(ROUNDUP(DAY(tbl_raw_data[[#This Row],[updated_date]])/7,0)=5,4,ROUNDUP(DAY(tbl_raw_data[[#This Row],[updated_date]])/7,0))</f>
        <v>WEEK 1</v>
      </c>
      <c r="N2776" s="50" t="str">
        <f>UPPER(VLOOKUP(tbl_raw_data[[#This Row],[Analyst]],Settiings!$A$2:$B$16,2,0))</f>
        <v>NITESH</v>
      </c>
      <c r="O2776" s="50" t="str">
        <f>TRIM(UPPER(tbl_raw_data[[#This Row],[Outcome]]))</f>
        <v>APPROVE</v>
      </c>
      <c r="P2776" s="50" t="str">
        <f>TRIM(UPPER(tbl_raw_data[[#This Row],[Queue Name]]))</f>
        <v>CONSUMER EXISTING</v>
      </c>
      <c r="Q2776" s="50" t="str">
        <f>IF(tbl_raw_data[[#This Row],[Time taken in min]]&lt;=Settiings!$D$2,"SLA_MET","SLA_NOT_MET")</f>
        <v>SLA_MET</v>
      </c>
      <c r="R2776" s="94"/>
    </row>
    <row r="2777" spans="1:18" x14ac:dyDescent="0.3">
      <c r="A2777" s="20" t="s">
        <v>1354</v>
      </c>
      <c r="B2777" s="9">
        <v>45140.634953703702</v>
      </c>
      <c r="C2777" s="22">
        <v>45140.639548611114</v>
      </c>
      <c r="D2777" s="12" t="s">
        <v>13</v>
      </c>
      <c r="E2777" s="12" t="s">
        <v>9</v>
      </c>
      <c r="F2777" s="12" t="s">
        <v>53</v>
      </c>
      <c r="G2777" s="12" t="s">
        <v>17</v>
      </c>
      <c r="H2777" s="81"/>
      <c r="I2777" s="48">
        <f>tbl_raw_data[[#This Row],[Date Actioned]]-tbl_raw_data[[#This Row],[Date Tagged]]</f>
        <v>4.5949074119562283E-3</v>
      </c>
      <c r="J2777" s="46">
        <f>HOUR(tbl_raw_data[[#This Row],[Time_taken]])*60+MINUTE(tbl_raw_data[[#This Row],[Time_taken]])+SECOND(tbl_raw_data[[#This Row],[Time_taken]])/60</f>
        <v>6.6166666666666671</v>
      </c>
      <c r="K2777" s="52">
        <f>DATE(YEAR(tbl_raw_data[[#This Row],[Date Actioned]]),MONTH(tbl_raw_data[[#This Row],[Date Actioned]]),DAY(tbl_raw_data[[#This Row],[Date Actioned]]))</f>
        <v>45140</v>
      </c>
      <c r="L2777" s="50" t="str">
        <f>UPPER(TEXT(tbl_raw_data[[#This Row],[updated_date]],"MMMM"))</f>
        <v>AUGUST</v>
      </c>
      <c r="M2777" s="50" t="str">
        <f>"WEEK "&amp; IF(ROUNDUP(DAY(tbl_raw_data[[#This Row],[updated_date]])/7,0)=5,4,ROUNDUP(DAY(tbl_raw_data[[#This Row],[updated_date]])/7,0))</f>
        <v>WEEK 1</v>
      </c>
      <c r="N2777" s="50" t="str">
        <f>UPPER(VLOOKUP(tbl_raw_data[[#This Row],[Analyst]],Settiings!$A$2:$B$16,2,0))</f>
        <v>NAVED</v>
      </c>
      <c r="O2777" s="50" t="str">
        <f>TRIM(UPPER(tbl_raw_data[[#This Row],[Outcome]]))</f>
        <v>APPROVE</v>
      </c>
      <c r="P2777" s="50" t="str">
        <f>TRIM(UPPER(tbl_raw_data[[#This Row],[Queue Name]]))</f>
        <v>CONSUMER EXISTING</v>
      </c>
      <c r="Q2777" s="50" t="str">
        <f>IF(tbl_raw_data[[#This Row],[Time taken in min]]&lt;=Settiings!$D$2,"SLA_MET","SLA_NOT_MET")</f>
        <v>SLA_MET</v>
      </c>
      <c r="R2777" s="94"/>
    </row>
    <row r="2778" spans="1:18" x14ac:dyDescent="0.3">
      <c r="A2778" s="23" t="s">
        <v>1355</v>
      </c>
      <c r="B2778" s="15">
        <v>45140.636759259258</v>
      </c>
      <c r="C2778" s="21">
        <v>45140.641574074078</v>
      </c>
      <c r="D2778" s="18" t="s">
        <v>13</v>
      </c>
      <c r="E2778" s="18" t="s">
        <v>47</v>
      </c>
      <c r="F2778" s="18" t="s">
        <v>1222</v>
      </c>
      <c r="G2778" s="18" t="s">
        <v>785</v>
      </c>
      <c r="H2778" s="80"/>
      <c r="I2778" s="48">
        <f>tbl_raw_data[[#This Row],[Date Actioned]]-tbl_raw_data[[#This Row],[Date Tagged]]</f>
        <v>4.8148148198379204E-3</v>
      </c>
      <c r="J2778" s="46">
        <f>HOUR(tbl_raw_data[[#This Row],[Time_taken]])*60+MINUTE(tbl_raw_data[[#This Row],[Time_taken]])+SECOND(tbl_raw_data[[#This Row],[Time_taken]])/60</f>
        <v>6.9333333333333336</v>
      </c>
      <c r="K2778" s="52">
        <f>DATE(YEAR(tbl_raw_data[[#This Row],[Date Actioned]]),MONTH(tbl_raw_data[[#This Row],[Date Actioned]]),DAY(tbl_raw_data[[#This Row],[Date Actioned]]))</f>
        <v>45140</v>
      </c>
      <c r="L2778" s="50" t="str">
        <f>UPPER(TEXT(tbl_raw_data[[#This Row],[updated_date]],"MMMM"))</f>
        <v>AUGUST</v>
      </c>
      <c r="M2778" s="50" t="str">
        <f>"WEEK "&amp; IF(ROUNDUP(DAY(tbl_raw_data[[#This Row],[updated_date]])/7,0)=5,4,ROUNDUP(DAY(tbl_raw_data[[#This Row],[updated_date]])/7,0))</f>
        <v>WEEK 1</v>
      </c>
      <c r="N2778" s="50" t="str">
        <f>UPPER(VLOOKUP(tbl_raw_data[[#This Row],[Analyst]],Settiings!$A$2:$B$16,2,0))</f>
        <v>HARDIK</v>
      </c>
      <c r="O2778" s="50" t="str">
        <f>TRIM(UPPER(tbl_raw_data[[#This Row],[Outcome]]))</f>
        <v>APPROVE</v>
      </c>
      <c r="P2778" s="50" t="str">
        <f>TRIM(UPPER(tbl_raw_data[[#This Row],[Queue Name]]))</f>
        <v>CONSUMER PRE BUREAU</v>
      </c>
      <c r="Q2778" s="50" t="str">
        <f>IF(tbl_raw_data[[#This Row],[Time taken in min]]&lt;=Settiings!$D$2,"SLA_MET","SLA_NOT_MET")</f>
        <v>SLA_MET</v>
      </c>
      <c r="R2778" s="94"/>
    </row>
    <row r="2779" spans="1:18" x14ac:dyDescent="0.3">
      <c r="A2779" s="14" t="s">
        <v>1360</v>
      </c>
      <c r="B2779" s="9">
        <v>45140.637916666667</v>
      </c>
      <c r="C2779" s="22">
        <v>45140.642187500001</v>
      </c>
      <c r="D2779" s="12" t="s">
        <v>13</v>
      </c>
      <c r="E2779" s="12" t="s">
        <v>47</v>
      </c>
      <c r="F2779" s="12" t="s">
        <v>1228</v>
      </c>
      <c r="G2779" s="12" t="s">
        <v>832</v>
      </c>
      <c r="H2779" s="81"/>
      <c r="I2779" s="48">
        <f>tbl_raw_data[[#This Row],[Date Actioned]]-tbl_raw_data[[#This Row],[Date Tagged]]</f>
        <v>4.2708333348855376E-3</v>
      </c>
      <c r="J2779" s="46">
        <f>HOUR(tbl_raw_data[[#This Row],[Time_taken]])*60+MINUTE(tbl_raw_data[[#This Row],[Time_taken]])+SECOND(tbl_raw_data[[#This Row],[Time_taken]])/60</f>
        <v>6.15</v>
      </c>
      <c r="K2779" s="52">
        <f>DATE(YEAR(tbl_raw_data[[#This Row],[Date Actioned]]),MONTH(tbl_raw_data[[#This Row],[Date Actioned]]),DAY(tbl_raw_data[[#This Row],[Date Actioned]]))</f>
        <v>45140</v>
      </c>
      <c r="L2779" s="50" t="str">
        <f>UPPER(TEXT(tbl_raw_data[[#This Row],[updated_date]],"MMMM"))</f>
        <v>AUGUST</v>
      </c>
      <c r="M2779" s="50" t="str">
        <f>"WEEK "&amp; IF(ROUNDUP(DAY(tbl_raw_data[[#This Row],[updated_date]])/7,0)=5,4,ROUNDUP(DAY(tbl_raw_data[[#This Row],[updated_date]])/7,0))</f>
        <v>WEEK 1</v>
      </c>
      <c r="N2779" s="50" t="str">
        <f>UPPER(VLOOKUP(tbl_raw_data[[#This Row],[Analyst]],Settiings!$A$2:$B$16,2,0))</f>
        <v>RAJ</v>
      </c>
      <c r="O2779" s="50" t="str">
        <f>TRIM(UPPER(tbl_raw_data[[#This Row],[Outcome]]))</f>
        <v>APPROVE</v>
      </c>
      <c r="P2779" s="50" t="str">
        <f>TRIM(UPPER(tbl_raw_data[[#This Row],[Queue Name]]))</f>
        <v>CONSUMER PRE BUREAU</v>
      </c>
      <c r="Q2779" s="50" t="str">
        <f>IF(tbl_raw_data[[#This Row],[Time taken in min]]&lt;=Settiings!$D$2,"SLA_MET","SLA_NOT_MET")</f>
        <v>SLA_MET</v>
      </c>
      <c r="R2779" s="94"/>
    </row>
    <row r="2780" spans="1:18" x14ac:dyDescent="0.3">
      <c r="A2780" s="20" t="s">
        <v>1362</v>
      </c>
      <c r="B2780" s="15">
        <v>45140.642581018517</v>
      </c>
      <c r="C2780" s="16">
        <v>45140.648599537039</v>
      </c>
      <c r="D2780" s="17" t="s">
        <v>17</v>
      </c>
      <c r="E2780" s="18" t="s">
        <v>19</v>
      </c>
      <c r="F2780" s="17" t="s">
        <v>16</v>
      </c>
      <c r="G2780" s="19"/>
      <c r="H2780" s="79"/>
      <c r="I2780" s="48">
        <f>tbl_raw_data[[#This Row],[Date Actioned]]-tbl_raw_data[[#This Row],[Date Tagged]]</f>
        <v>6.0185185211594217E-3</v>
      </c>
      <c r="J2780" s="46">
        <f>HOUR(tbl_raw_data[[#This Row],[Time_taken]])*60+MINUTE(tbl_raw_data[[#This Row],[Time_taken]])+SECOND(tbl_raw_data[[#This Row],[Time_taken]])/60</f>
        <v>8.6666666666666661</v>
      </c>
      <c r="K2780" s="52">
        <f>DATE(YEAR(tbl_raw_data[[#This Row],[Date Actioned]]),MONTH(tbl_raw_data[[#This Row],[Date Actioned]]),DAY(tbl_raw_data[[#This Row],[Date Actioned]]))</f>
        <v>45140</v>
      </c>
      <c r="L2780" s="50" t="str">
        <f>UPPER(TEXT(tbl_raw_data[[#This Row],[updated_date]],"MMMM"))</f>
        <v>AUGUST</v>
      </c>
      <c r="M2780" s="50" t="str">
        <f>"WEEK "&amp; IF(ROUNDUP(DAY(tbl_raw_data[[#This Row],[updated_date]])/7,0)=5,4,ROUNDUP(DAY(tbl_raw_data[[#This Row],[updated_date]])/7,0))</f>
        <v>WEEK 1</v>
      </c>
      <c r="N2780" s="50" t="str">
        <f>UPPER(VLOOKUP(tbl_raw_data[[#This Row],[Analyst]],Settiings!$A$2:$B$16,2,0))</f>
        <v>CAMROOON</v>
      </c>
      <c r="O2780" s="50" t="str">
        <f>TRIM(UPPER(tbl_raw_data[[#This Row],[Outcome]]))</f>
        <v>APPROVE</v>
      </c>
      <c r="P2780" s="50" t="str">
        <f>TRIM(UPPER(tbl_raw_data[[#This Row],[Queue Name]]))</f>
        <v>CONSUMER POST BUREAU</v>
      </c>
      <c r="Q2780" s="50" t="str">
        <f>IF(tbl_raw_data[[#This Row],[Time taken in min]]&lt;=Settiings!$D$2,"SLA_MET","SLA_NOT_MET")</f>
        <v>SLA_MET</v>
      </c>
      <c r="R2780" s="94"/>
    </row>
    <row r="2781" spans="1:18" x14ac:dyDescent="0.3">
      <c r="A2781" s="23" t="s">
        <v>1363</v>
      </c>
      <c r="B2781" s="9">
        <v>45140.643657407411</v>
      </c>
      <c r="C2781" s="24">
        <v>45140.649062500001</v>
      </c>
      <c r="D2781" s="25" t="s">
        <v>17</v>
      </c>
      <c r="E2781" s="12" t="s">
        <v>9</v>
      </c>
      <c r="F2781" s="25" t="s">
        <v>76</v>
      </c>
      <c r="G2781" s="13"/>
      <c r="H2781" s="78"/>
      <c r="I2781" s="48">
        <f>tbl_raw_data[[#This Row],[Date Actioned]]-tbl_raw_data[[#This Row],[Date Tagged]]</f>
        <v>5.4050925900810398E-3</v>
      </c>
      <c r="J2781" s="46">
        <f>HOUR(tbl_raw_data[[#This Row],[Time_taken]])*60+MINUTE(tbl_raw_data[[#This Row],[Time_taken]])+SECOND(tbl_raw_data[[#This Row],[Time_taken]])/60</f>
        <v>7.7833333333333332</v>
      </c>
      <c r="K2781" s="52">
        <f>DATE(YEAR(tbl_raw_data[[#This Row],[Date Actioned]]),MONTH(tbl_raw_data[[#This Row],[Date Actioned]]),DAY(tbl_raw_data[[#This Row],[Date Actioned]]))</f>
        <v>45140</v>
      </c>
      <c r="L2781" s="50" t="str">
        <f>UPPER(TEXT(tbl_raw_data[[#This Row],[updated_date]],"MMMM"))</f>
        <v>AUGUST</v>
      </c>
      <c r="M2781" s="50" t="str">
        <f>"WEEK "&amp; IF(ROUNDUP(DAY(tbl_raw_data[[#This Row],[updated_date]])/7,0)=5,4,ROUNDUP(DAY(tbl_raw_data[[#This Row],[updated_date]])/7,0))</f>
        <v>WEEK 1</v>
      </c>
      <c r="N2781" s="50" t="str">
        <f>UPPER(VLOOKUP(tbl_raw_data[[#This Row],[Analyst]],Settiings!$A$2:$B$16,2,0))</f>
        <v>ROHAN</v>
      </c>
      <c r="O2781" s="50" t="str">
        <f>TRIM(UPPER(tbl_raw_data[[#This Row],[Outcome]]))</f>
        <v>APPROVE</v>
      </c>
      <c r="P2781" s="50" t="str">
        <f>TRIM(UPPER(tbl_raw_data[[#This Row],[Queue Name]]))</f>
        <v>CONSUMER EXISTING</v>
      </c>
      <c r="Q2781" s="50" t="str">
        <f>IF(tbl_raw_data[[#This Row],[Time taken in min]]&lt;=Settiings!$D$2,"SLA_MET","SLA_NOT_MET")</f>
        <v>SLA_MET</v>
      </c>
      <c r="R2781" s="94"/>
    </row>
    <row r="2782" spans="1:18" x14ac:dyDescent="0.3">
      <c r="A2782" s="14" t="s">
        <v>1364</v>
      </c>
      <c r="B2782" s="15">
        <v>45140.645648148151</v>
      </c>
      <c r="C2782" s="21">
        <v>45140.650567129633</v>
      </c>
      <c r="D2782" s="18" t="s">
        <v>13</v>
      </c>
      <c r="E2782" s="18" t="s">
        <v>47</v>
      </c>
      <c r="F2782" s="18" t="s">
        <v>53</v>
      </c>
      <c r="G2782" s="18" t="s">
        <v>41</v>
      </c>
      <c r="H2782" s="80"/>
      <c r="I2782" s="48">
        <f>tbl_raw_data[[#This Row],[Date Actioned]]-tbl_raw_data[[#This Row],[Date Tagged]]</f>
        <v>4.9189814817509614E-3</v>
      </c>
      <c r="J2782" s="46">
        <f>HOUR(tbl_raw_data[[#This Row],[Time_taken]])*60+MINUTE(tbl_raw_data[[#This Row],[Time_taken]])+SECOND(tbl_raw_data[[#This Row],[Time_taken]])/60</f>
        <v>7.083333333333333</v>
      </c>
      <c r="K2782" s="52">
        <f>DATE(YEAR(tbl_raw_data[[#This Row],[Date Actioned]]),MONTH(tbl_raw_data[[#This Row],[Date Actioned]]),DAY(tbl_raw_data[[#This Row],[Date Actioned]]))</f>
        <v>45140</v>
      </c>
      <c r="L2782" s="50" t="str">
        <f>UPPER(TEXT(tbl_raw_data[[#This Row],[updated_date]],"MMMM"))</f>
        <v>AUGUST</v>
      </c>
      <c r="M2782" s="50" t="str">
        <f>"WEEK "&amp; IF(ROUNDUP(DAY(tbl_raw_data[[#This Row],[updated_date]])/7,0)=5,4,ROUNDUP(DAY(tbl_raw_data[[#This Row],[updated_date]])/7,0))</f>
        <v>WEEK 1</v>
      </c>
      <c r="N2782" s="50" t="str">
        <f>UPPER(VLOOKUP(tbl_raw_data[[#This Row],[Analyst]],Settiings!$A$2:$B$16,2,0))</f>
        <v>NAVED</v>
      </c>
      <c r="O2782" s="50" t="str">
        <f>TRIM(UPPER(tbl_raw_data[[#This Row],[Outcome]]))</f>
        <v>APPROVE</v>
      </c>
      <c r="P2782" s="50" t="str">
        <f>TRIM(UPPER(tbl_raw_data[[#This Row],[Queue Name]]))</f>
        <v>CONSUMER PRE BUREAU</v>
      </c>
      <c r="Q2782" s="50" t="str">
        <f>IF(tbl_raw_data[[#This Row],[Time taken in min]]&lt;=Settiings!$D$2,"SLA_MET","SLA_NOT_MET")</f>
        <v>SLA_MET</v>
      </c>
      <c r="R2782" s="94"/>
    </row>
    <row r="2783" spans="1:18" x14ac:dyDescent="0.3">
      <c r="A2783" s="20" t="s">
        <v>1365</v>
      </c>
      <c r="B2783" s="9">
        <v>45140.646238425928</v>
      </c>
      <c r="C2783" s="22">
        <v>45140.653657407405</v>
      </c>
      <c r="D2783" s="12" t="s">
        <v>27</v>
      </c>
      <c r="E2783" s="12" t="s">
        <v>19</v>
      </c>
      <c r="F2783" s="12" t="s">
        <v>686</v>
      </c>
      <c r="G2783" s="12" t="s">
        <v>1366</v>
      </c>
      <c r="H2783" s="81"/>
      <c r="I2783" s="48">
        <f>tbl_raw_data[[#This Row],[Date Actioned]]-tbl_raw_data[[#This Row],[Date Tagged]]</f>
        <v>7.4189814768033102E-3</v>
      </c>
      <c r="J2783" s="46">
        <f>HOUR(tbl_raw_data[[#This Row],[Time_taken]])*60+MINUTE(tbl_raw_data[[#This Row],[Time_taken]])+SECOND(tbl_raw_data[[#This Row],[Time_taken]])/60</f>
        <v>10.683333333333334</v>
      </c>
      <c r="K2783" s="52">
        <f>DATE(YEAR(tbl_raw_data[[#This Row],[Date Actioned]]),MONTH(tbl_raw_data[[#This Row],[Date Actioned]]),DAY(tbl_raw_data[[#This Row],[Date Actioned]]))</f>
        <v>45140</v>
      </c>
      <c r="L2783" s="50" t="str">
        <f>UPPER(TEXT(tbl_raw_data[[#This Row],[updated_date]],"MMMM"))</f>
        <v>AUGUST</v>
      </c>
      <c r="M2783" s="50" t="str">
        <f>"WEEK "&amp; IF(ROUNDUP(DAY(tbl_raw_data[[#This Row],[updated_date]])/7,0)=5,4,ROUNDUP(DAY(tbl_raw_data[[#This Row],[updated_date]])/7,0))</f>
        <v>WEEK 1</v>
      </c>
      <c r="N2783" s="50" t="str">
        <f>UPPER(VLOOKUP(tbl_raw_data[[#This Row],[Analyst]],Settiings!$A$2:$B$16,2,0))</f>
        <v>FARDIN</v>
      </c>
      <c r="O2783" s="50" t="str">
        <f>TRIM(UPPER(tbl_raw_data[[#This Row],[Outcome]]))</f>
        <v>DECLINE</v>
      </c>
      <c r="P2783" s="50" t="str">
        <f>TRIM(UPPER(tbl_raw_data[[#This Row],[Queue Name]]))</f>
        <v>CONSUMER POST BUREAU</v>
      </c>
      <c r="Q2783" s="50" t="str">
        <f>IF(tbl_raw_data[[#This Row],[Time taken in min]]&lt;=Settiings!$D$2,"SLA_MET","SLA_NOT_MET")</f>
        <v>SLA_MET</v>
      </c>
      <c r="R2783" s="94"/>
    </row>
    <row r="2784" spans="1:18" x14ac:dyDescent="0.3">
      <c r="A2784" s="20" t="s">
        <v>1367</v>
      </c>
      <c r="B2784" s="9">
        <v>45140.649965277778</v>
      </c>
      <c r="C2784" s="22">
        <v>45140.662858796299</v>
      </c>
      <c r="D2784" s="12" t="s">
        <v>13</v>
      </c>
      <c r="E2784" s="12" t="s">
        <v>47</v>
      </c>
      <c r="F2784" s="12" t="s">
        <v>10</v>
      </c>
      <c r="G2784" s="12" t="s">
        <v>17</v>
      </c>
      <c r="H2784" s="81"/>
      <c r="I2784" s="48">
        <f>tbl_raw_data[[#This Row],[Date Actioned]]-tbl_raw_data[[#This Row],[Date Tagged]]</f>
        <v>1.2893518520286307E-2</v>
      </c>
      <c r="J2784" s="46">
        <f>HOUR(tbl_raw_data[[#This Row],[Time_taken]])*60+MINUTE(tbl_raw_data[[#This Row],[Time_taken]])+SECOND(tbl_raw_data[[#This Row],[Time_taken]])/60</f>
        <v>18.566666666666666</v>
      </c>
      <c r="K2784" s="52">
        <f>DATE(YEAR(tbl_raw_data[[#This Row],[Date Actioned]]),MONTH(tbl_raw_data[[#This Row],[Date Actioned]]),DAY(tbl_raw_data[[#This Row],[Date Actioned]]))</f>
        <v>45140</v>
      </c>
      <c r="L2784" s="50" t="str">
        <f>UPPER(TEXT(tbl_raw_data[[#This Row],[updated_date]],"MMMM"))</f>
        <v>AUGUST</v>
      </c>
      <c r="M2784" s="50" t="str">
        <f>"WEEK "&amp; IF(ROUNDUP(DAY(tbl_raw_data[[#This Row],[updated_date]])/7,0)=5,4,ROUNDUP(DAY(tbl_raw_data[[#This Row],[updated_date]])/7,0))</f>
        <v>WEEK 1</v>
      </c>
      <c r="N2784" s="50" t="str">
        <f>UPPER(VLOOKUP(tbl_raw_data[[#This Row],[Analyst]],Settiings!$A$2:$B$16,2,0))</f>
        <v>NITESH</v>
      </c>
      <c r="O2784" s="50" t="str">
        <f>TRIM(UPPER(tbl_raw_data[[#This Row],[Outcome]]))</f>
        <v>APPROVE</v>
      </c>
      <c r="P2784" s="50" t="str">
        <f>TRIM(UPPER(tbl_raw_data[[#This Row],[Queue Name]]))</f>
        <v>CONSUMER PRE BUREAU</v>
      </c>
      <c r="Q2784" s="50" t="str">
        <f>IF(tbl_raw_data[[#This Row],[Time taken in min]]&lt;=Settiings!$D$2,"SLA_MET","SLA_NOT_MET")</f>
        <v>SLA_MET</v>
      </c>
      <c r="R2784" s="94"/>
    </row>
    <row r="2785" spans="1:18" x14ac:dyDescent="0.3">
      <c r="A2785" s="23" t="s">
        <v>1368</v>
      </c>
      <c r="B2785" s="15">
        <v>45140.651435185187</v>
      </c>
      <c r="C2785" s="21">
        <v>45140.659641203703</v>
      </c>
      <c r="D2785" s="18" t="s">
        <v>13</v>
      </c>
      <c r="E2785" s="18" t="s">
        <v>9</v>
      </c>
      <c r="F2785" s="18" t="s">
        <v>1222</v>
      </c>
      <c r="G2785" s="18" t="s">
        <v>17</v>
      </c>
      <c r="H2785" s="80"/>
      <c r="I2785" s="48">
        <f>tbl_raw_data[[#This Row],[Date Actioned]]-tbl_raw_data[[#This Row],[Date Tagged]]</f>
        <v>8.2060185159207322E-3</v>
      </c>
      <c r="J2785" s="46">
        <f>HOUR(tbl_raw_data[[#This Row],[Time_taken]])*60+MINUTE(tbl_raw_data[[#This Row],[Time_taken]])+SECOND(tbl_raw_data[[#This Row],[Time_taken]])/60</f>
        <v>11.816666666666666</v>
      </c>
      <c r="K2785" s="52">
        <f>DATE(YEAR(tbl_raw_data[[#This Row],[Date Actioned]]),MONTH(tbl_raw_data[[#This Row],[Date Actioned]]),DAY(tbl_raw_data[[#This Row],[Date Actioned]]))</f>
        <v>45140</v>
      </c>
      <c r="L2785" s="50" t="str">
        <f>UPPER(TEXT(tbl_raw_data[[#This Row],[updated_date]],"MMMM"))</f>
        <v>AUGUST</v>
      </c>
      <c r="M2785" s="50" t="str">
        <f>"WEEK "&amp; IF(ROUNDUP(DAY(tbl_raw_data[[#This Row],[updated_date]])/7,0)=5,4,ROUNDUP(DAY(tbl_raw_data[[#This Row],[updated_date]])/7,0))</f>
        <v>WEEK 1</v>
      </c>
      <c r="N2785" s="50" t="str">
        <f>UPPER(VLOOKUP(tbl_raw_data[[#This Row],[Analyst]],Settiings!$A$2:$B$16,2,0))</f>
        <v>HARDIK</v>
      </c>
      <c r="O2785" s="50" t="str">
        <f>TRIM(UPPER(tbl_raw_data[[#This Row],[Outcome]]))</f>
        <v>APPROVE</v>
      </c>
      <c r="P2785" s="50" t="str">
        <f>TRIM(UPPER(tbl_raw_data[[#This Row],[Queue Name]]))</f>
        <v>CONSUMER EXISTING</v>
      </c>
      <c r="Q2785" s="50" t="str">
        <f>IF(tbl_raw_data[[#This Row],[Time taken in min]]&lt;=Settiings!$D$2,"SLA_MET","SLA_NOT_MET")</f>
        <v>SLA_MET</v>
      </c>
      <c r="R2785" s="94"/>
    </row>
    <row r="2786" spans="1:18" x14ac:dyDescent="0.3">
      <c r="A2786" s="23" t="s">
        <v>1371</v>
      </c>
      <c r="B2786" s="15">
        <v>45140.654710648145</v>
      </c>
      <c r="C2786" s="21">
        <v>45140.659583333334</v>
      </c>
      <c r="D2786" s="18" t="s">
        <v>27</v>
      </c>
      <c r="E2786" s="18" t="s">
        <v>9</v>
      </c>
      <c r="F2786" s="18" t="s">
        <v>1228</v>
      </c>
      <c r="G2786" s="18" t="s">
        <v>835</v>
      </c>
      <c r="H2786" s="80"/>
      <c r="I2786" s="48">
        <f>tbl_raw_data[[#This Row],[Date Actioned]]-tbl_raw_data[[#This Row],[Date Tagged]]</f>
        <v>4.8726851891842671E-3</v>
      </c>
      <c r="J2786" s="46">
        <f>HOUR(tbl_raw_data[[#This Row],[Time_taken]])*60+MINUTE(tbl_raw_data[[#This Row],[Time_taken]])+SECOND(tbl_raw_data[[#This Row],[Time_taken]])/60</f>
        <v>7.0166666666666666</v>
      </c>
      <c r="K2786" s="52">
        <f>DATE(YEAR(tbl_raw_data[[#This Row],[Date Actioned]]),MONTH(tbl_raw_data[[#This Row],[Date Actioned]]),DAY(tbl_raw_data[[#This Row],[Date Actioned]]))</f>
        <v>45140</v>
      </c>
      <c r="L2786" s="50" t="str">
        <f>UPPER(TEXT(tbl_raw_data[[#This Row],[updated_date]],"MMMM"))</f>
        <v>AUGUST</v>
      </c>
      <c r="M2786" s="50" t="str">
        <f>"WEEK "&amp; IF(ROUNDUP(DAY(tbl_raw_data[[#This Row],[updated_date]])/7,0)=5,4,ROUNDUP(DAY(tbl_raw_data[[#This Row],[updated_date]])/7,0))</f>
        <v>WEEK 1</v>
      </c>
      <c r="N2786" s="50" t="str">
        <f>UPPER(VLOOKUP(tbl_raw_data[[#This Row],[Analyst]],Settiings!$A$2:$B$16,2,0))</f>
        <v>RAJ</v>
      </c>
      <c r="O2786" s="50" t="str">
        <f>TRIM(UPPER(tbl_raw_data[[#This Row],[Outcome]]))</f>
        <v>DECLINE</v>
      </c>
      <c r="P2786" s="50" t="str">
        <f>TRIM(UPPER(tbl_raw_data[[#This Row],[Queue Name]]))</f>
        <v>CONSUMER EXISTING</v>
      </c>
      <c r="Q2786" s="50" t="str">
        <f>IF(tbl_raw_data[[#This Row],[Time taken in min]]&lt;=Settiings!$D$2,"SLA_MET","SLA_NOT_MET")</f>
        <v>SLA_MET</v>
      </c>
      <c r="R2786" s="94"/>
    </row>
    <row r="2787" spans="1:18" x14ac:dyDescent="0.3">
      <c r="A2787" s="14" t="s">
        <v>1372</v>
      </c>
      <c r="B2787" s="9">
        <v>45140.654722222222</v>
      </c>
      <c r="C2787" s="24">
        <v>45140.659074074072</v>
      </c>
      <c r="D2787" s="25" t="s">
        <v>17</v>
      </c>
      <c r="E2787" s="12" t="s">
        <v>19</v>
      </c>
      <c r="F2787" s="25" t="s">
        <v>76</v>
      </c>
      <c r="G2787" s="13"/>
      <c r="H2787" s="78"/>
      <c r="I2787" s="48">
        <f>tbl_raw_data[[#This Row],[Date Actioned]]-tbl_raw_data[[#This Row],[Date Tagged]]</f>
        <v>4.3518518505152315E-3</v>
      </c>
      <c r="J2787" s="46">
        <f>HOUR(tbl_raw_data[[#This Row],[Time_taken]])*60+MINUTE(tbl_raw_data[[#This Row],[Time_taken]])+SECOND(tbl_raw_data[[#This Row],[Time_taken]])/60</f>
        <v>6.2666666666666666</v>
      </c>
      <c r="K2787" s="52">
        <f>DATE(YEAR(tbl_raw_data[[#This Row],[Date Actioned]]),MONTH(tbl_raw_data[[#This Row],[Date Actioned]]),DAY(tbl_raw_data[[#This Row],[Date Actioned]]))</f>
        <v>45140</v>
      </c>
      <c r="L2787" s="50" t="str">
        <f>UPPER(TEXT(tbl_raw_data[[#This Row],[updated_date]],"MMMM"))</f>
        <v>AUGUST</v>
      </c>
      <c r="M2787" s="50" t="str">
        <f>"WEEK "&amp; IF(ROUNDUP(DAY(tbl_raw_data[[#This Row],[updated_date]])/7,0)=5,4,ROUNDUP(DAY(tbl_raw_data[[#This Row],[updated_date]])/7,0))</f>
        <v>WEEK 1</v>
      </c>
      <c r="N2787" s="50" t="str">
        <f>UPPER(VLOOKUP(tbl_raw_data[[#This Row],[Analyst]],Settiings!$A$2:$B$16,2,0))</f>
        <v>ROHAN</v>
      </c>
      <c r="O2787" s="50" t="str">
        <f>TRIM(UPPER(tbl_raw_data[[#This Row],[Outcome]]))</f>
        <v>APPROVE</v>
      </c>
      <c r="P2787" s="50" t="str">
        <f>TRIM(UPPER(tbl_raw_data[[#This Row],[Queue Name]]))</f>
        <v>CONSUMER POST BUREAU</v>
      </c>
      <c r="Q2787" s="50" t="str">
        <f>IF(tbl_raw_data[[#This Row],[Time taken in min]]&lt;=Settiings!$D$2,"SLA_MET","SLA_NOT_MET")</f>
        <v>SLA_MET</v>
      </c>
      <c r="R2787" s="94"/>
    </row>
    <row r="2788" spans="1:18" x14ac:dyDescent="0.3">
      <c r="A2788" s="20" t="s">
        <v>1376</v>
      </c>
      <c r="B2788" s="15">
        <v>45140.659224537034</v>
      </c>
      <c r="C2788" s="16">
        <v>45140.670729166668</v>
      </c>
      <c r="D2788" s="17" t="s">
        <v>17</v>
      </c>
      <c r="E2788" s="18" t="s">
        <v>9</v>
      </c>
      <c r="F2788" s="17" t="s">
        <v>70</v>
      </c>
      <c r="G2788" s="19"/>
      <c r="H2788" s="79"/>
      <c r="I2788" s="48">
        <f>tbl_raw_data[[#This Row],[Date Actioned]]-tbl_raw_data[[#This Row],[Date Tagged]]</f>
        <v>1.1504629634146113E-2</v>
      </c>
      <c r="J2788" s="46">
        <f>HOUR(tbl_raw_data[[#This Row],[Time_taken]])*60+MINUTE(tbl_raw_data[[#This Row],[Time_taken]])+SECOND(tbl_raw_data[[#This Row],[Time_taken]])/60</f>
        <v>16.566666666666666</v>
      </c>
      <c r="K2788" s="52">
        <f>DATE(YEAR(tbl_raw_data[[#This Row],[Date Actioned]]),MONTH(tbl_raw_data[[#This Row],[Date Actioned]]),DAY(tbl_raw_data[[#This Row],[Date Actioned]]))</f>
        <v>45140</v>
      </c>
      <c r="L2788" s="50" t="str">
        <f>UPPER(TEXT(tbl_raw_data[[#This Row],[updated_date]],"MMMM"))</f>
        <v>AUGUST</v>
      </c>
      <c r="M2788" s="50" t="str">
        <f>"WEEK "&amp; IF(ROUNDUP(DAY(tbl_raw_data[[#This Row],[updated_date]])/7,0)=5,4,ROUNDUP(DAY(tbl_raw_data[[#This Row],[updated_date]])/7,0))</f>
        <v>WEEK 1</v>
      </c>
      <c r="N2788" s="50" t="str">
        <f>UPPER(VLOOKUP(tbl_raw_data[[#This Row],[Analyst]],Settiings!$A$2:$B$16,2,0))</f>
        <v>ASIF</v>
      </c>
      <c r="O2788" s="50" t="str">
        <f>TRIM(UPPER(tbl_raw_data[[#This Row],[Outcome]]))</f>
        <v>APPROVE</v>
      </c>
      <c r="P2788" s="50" t="str">
        <f>TRIM(UPPER(tbl_raw_data[[#This Row],[Queue Name]]))</f>
        <v>CONSUMER EXISTING</v>
      </c>
      <c r="Q2788" s="50" t="str">
        <f>IF(tbl_raw_data[[#This Row],[Time taken in min]]&lt;=Settiings!$D$2,"SLA_MET","SLA_NOT_MET")</f>
        <v>SLA_MET</v>
      </c>
      <c r="R2788" s="94"/>
    </row>
    <row r="2789" spans="1:18" x14ac:dyDescent="0.3">
      <c r="A2789" s="23" t="s">
        <v>1377</v>
      </c>
      <c r="B2789" s="9">
        <v>45140.663506944446</v>
      </c>
      <c r="C2789" s="22">
        <v>45140.677708333336</v>
      </c>
      <c r="D2789" s="12" t="s">
        <v>13</v>
      </c>
      <c r="E2789" s="12" t="s">
        <v>47</v>
      </c>
      <c r="F2789" s="12" t="s">
        <v>16</v>
      </c>
      <c r="G2789" s="12" t="s">
        <v>832</v>
      </c>
      <c r="H2789" s="81"/>
      <c r="I2789" s="48">
        <f>tbl_raw_data[[#This Row],[Date Actioned]]-tbl_raw_data[[#This Row],[Date Tagged]]</f>
        <v>1.4201388890796807E-2</v>
      </c>
      <c r="J2789" s="46">
        <f>HOUR(tbl_raw_data[[#This Row],[Time_taken]])*60+MINUTE(tbl_raw_data[[#This Row],[Time_taken]])+SECOND(tbl_raw_data[[#This Row],[Time_taken]])/60</f>
        <v>20.45</v>
      </c>
      <c r="K2789" s="52">
        <f>DATE(YEAR(tbl_raw_data[[#This Row],[Date Actioned]]),MONTH(tbl_raw_data[[#This Row],[Date Actioned]]),DAY(tbl_raw_data[[#This Row],[Date Actioned]]))</f>
        <v>45140</v>
      </c>
      <c r="L2789" s="50" t="str">
        <f>UPPER(TEXT(tbl_raw_data[[#This Row],[updated_date]],"MMMM"))</f>
        <v>AUGUST</v>
      </c>
      <c r="M2789" s="50" t="str">
        <f>"WEEK "&amp; IF(ROUNDUP(DAY(tbl_raw_data[[#This Row],[updated_date]])/7,0)=5,4,ROUNDUP(DAY(tbl_raw_data[[#This Row],[updated_date]])/7,0))</f>
        <v>WEEK 1</v>
      </c>
      <c r="N2789" s="50" t="str">
        <f>UPPER(VLOOKUP(tbl_raw_data[[#This Row],[Analyst]],Settiings!$A$2:$B$16,2,0))</f>
        <v>CAMROOON</v>
      </c>
      <c r="O2789" s="50" t="str">
        <f>TRIM(UPPER(tbl_raw_data[[#This Row],[Outcome]]))</f>
        <v>APPROVE</v>
      </c>
      <c r="P2789" s="50" t="str">
        <f>TRIM(UPPER(tbl_raw_data[[#This Row],[Queue Name]]))</f>
        <v>CONSUMER PRE BUREAU</v>
      </c>
      <c r="Q2789" s="50" t="str">
        <f>IF(tbl_raw_data[[#This Row],[Time taken in min]]&lt;=Settiings!$D$2,"SLA_MET","SLA_NOT_MET")</f>
        <v>SLA_NOT_MET</v>
      </c>
      <c r="R2789" s="94"/>
    </row>
    <row r="2790" spans="1:18" x14ac:dyDescent="0.3">
      <c r="A2790" s="14" t="s">
        <v>1378</v>
      </c>
      <c r="B2790" s="15">
        <v>45140.665486111109</v>
      </c>
      <c r="C2790" s="21">
        <v>45140.683946759258</v>
      </c>
      <c r="D2790" s="18" t="s">
        <v>13</v>
      </c>
      <c r="E2790" s="18" t="s">
        <v>47</v>
      </c>
      <c r="F2790" s="18" t="s">
        <v>10</v>
      </c>
      <c r="G2790" s="18" t="s">
        <v>17</v>
      </c>
      <c r="H2790" s="80"/>
      <c r="I2790" s="48">
        <f>tbl_raw_data[[#This Row],[Date Actioned]]-tbl_raw_data[[#This Row],[Date Tagged]]</f>
        <v>1.8460648148902692E-2</v>
      </c>
      <c r="J2790" s="46">
        <f>HOUR(tbl_raw_data[[#This Row],[Time_taken]])*60+MINUTE(tbl_raw_data[[#This Row],[Time_taken]])+SECOND(tbl_raw_data[[#This Row],[Time_taken]])/60</f>
        <v>26.583333333333332</v>
      </c>
      <c r="K2790" s="52">
        <f>DATE(YEAR(tbl_raw_data[[#This Row],[Date Actioned]]),MONTH(tbl_raw_data[[#This Row],[Date Actioned]]),DAY(tbl_raw_data[[#This Row],[Date Actioned]]))</f>
        <v>45140</v>
      </c>
      <c r="L2790" s="50" t="str">
        <f>UPPER(TEXT(tbl_raw_data[[#This Row],[updated_date]],"MMMM"))</f>
        <v>AUGUST</v>
      </c>
      <c r="M2790" s="50" t="str">
        <f>"WEEK "&amp; IF(ROUNDUP(DAY(tbl_raw_data[[#This Row],[updated_date]])/7,0)=5,4,ROUNDUP(DAY(tbl_raw_data[[#This Row],[updated_date]])/7,0))</f>
        <v>WEEK 1</v>
      </c>
      <c r="N2790" s="50" t="str">
        <f>UPPER(VLOOKUP(tbl_raw_data[[#This Row],[Analyst]],Settiings!$A$2:$B$16,2,0))</f>
        <v>NITESH</v>
      </c>
      <c r="O2790" s="50" t="str">
        <f>TRIM(UPPER(tbl_raw_data[[#This Row],[Outcome]]))</f>
        <v>APPROVE</v>
      </c>
      <c r="P2790" s="50" t="str">
        <f>TRIM(UPPER(tbl_raw_data[[#This Row],[Queue Name]]))</f>
        <v>CONSUMER PRE BUREAU</v>
      </c>
      <c r="Q2790" s="50" t="str">
        <f>IF(tbl_raw_data[[#This Row],[Time taken in min]]&lt;=Settiings!$D$2,"SLA_MET","SLA_NOT_MET")</f>
        <v>SLA_NOT_MET</v>
      </c>
      <c r="R2790" s="94"/>
    </row>
    <row r="2791" spans="1:18" x14ac:dyDescent="0.3">
      <c r="A2791" s="14" t="s">
        <v>1379</v>
      </c>
      <c r="B2791" s="9">
        <v>45140.66684027778</v>
      </c>
      <c r="C2791" s="22">
        <v>45140.674872685187</v>
      </c>
      <c r="D2791" s="12" t="s">
        <v>27</v>
      </c>
      <c r="E2791" s="12" t="s">
        <v>19</v>
      </c>
      <c r="F2791" s="12" t="s">
        <v>1228</v>
      </c>
      <c r="G2791" s="12" t="s">
        <v>1380</v>
      </c>
      <c r="H2791" s="81"/>
      <c r="I2791" s="48">
        <f>tbl_raw_data[[#This Row],[Date Actioned]]-tbl_raw_data[[#This Row],[Date Tagged]]</f>
        <v>8.0324074078816921E-3</v>
      </c>
      <c r="J2791" s="46">
        <f>HOUR(tbl_raw_data[[#This Row],[Time_taken]])*60+MINUTE(tbl_raw_data[[#This Row],[Time_taken]])+SECOND(tbl_raw_data[[#This Row],[Time_taken]])/60</f>
        <v>11.566666666666666</v>
      </c>
      <c r="K2791" s="52">
        <f>DATE(YEAR(tbl_raw_data[[#This Row],[Date Actioned]]),MONTH(tbl_raw_data[[#This Row],[Date Actioned]]),DAY(tbl_raw_data[[#This Row],[Date Actioned]]))</f>
        <v>45140</v>
      </c>
      <c r="L2791" s="50" t="str">
        <f>UPPER(TEXT(tbl_raw_data[[#This Row],[updated_date]],"MMMM"))</f>
        <v>AUGUST</v>
      </c>
      <c r="M2791" s="50" t="str">
        <f>"WEEK "&amp; IF(ROUNDUP(DAY(tbl_raw_data[[#This Row],[updated_date]])/7,0)=5,4,ROUNDUP(DAY(tbl_raw_data[[#This Row],[updated_date]])/7,0))</f>
        <v>WEEK 1</v>
      </c>
      <c r="N2791" s="50" t="str">
        <f>UPPER(VLOOKUP(tbl_raw_data[[#This Row],[Analyst]],Settiings!$A$2:$B$16,2,0))</f>
        <v>RAJ</v>
      </c>
      <c r="O2791" s="50" t="str">
        <f>TRIM(UPPER(tbl_raw_data[[#This Row],[Outcome]]))</f>
        <v>DECLINE</v>
      </c>
      <c r="P2791" s="50" t="str">
        <f>TRIM(UPPER(tbl_raw_data[[#This Row],[Queue Name]]))</f>
        <v>CONSUMER POST BUREAU</v>
      </c>
      <c r="Q2791" s="50" t="str">
        <f>IF(tbl_raw_data[[#This Row],[Time taken in min]]&lt;=Settiings!$D$2,"SLA_MET","SLA_NOT_MET")</f>
        <v>SLA_MET</v>
      </c>
      <c r="R2791" s="94"/>
    </row>
    <row r="2792" spans="1:18" x14ac:dyDescent="0.3">
      <c r="A2792" s="20" t="s">
        <v>1381</v>
      </c>
      <c r="B2792" s="9">
        <v>45140.668252314812</v>
      </c>
      <c r="C2792" s="22">
        <v>45140.673587962963</v>
      </c>
      <c r="D2792" s="12" t="s">
        <v>13</v>
      </c>
      <c r="E2792" s="12" t="s">
        <v>19</v>
      </c>
      <c r="F2792" s="12" t="s">
        <v>43</v>
      </c>
      <c r="G2792" s="12" t="s">
        <v>17</v>
      </c>
      <c r="H2792" s="81"/>
      <c r="I2792" s="48">
        <f>tbl_raw_data[[#This Row],[Date Actioned]]-tbl_raw_data[[#This Row],[Date Tagged]]</f>
        <v>5.3356481512309983E-3</v>
      </c>
      <c r="J2792" s="46">
        <f>HOUR(tbl_raw_data[[#This Row],[Time_taken]])*60+MINUTE(tbl_raw_data[[#This Row],[Time_taken]])+SECOND(tbl_raw_data[[#This Row],[Time_taken]])/60</f>
        <v>7.6833333333333336</v>
      </c>
      <c r="K2792" s="52">
        <f>DATE(YEAR(tbl_raw_data[[#This Row],[Date Actioned]]),MONTH(tbl_raw_data[[#This Row],[Date Actioned]]),DAY(tbl_raw_data[[#This Row],[Date Actioned]]))</f>
        <v>45140</v>
      </c>
      <c r="L2792" s="50" t="str">
        <f>UPPER(TEXT(tbl_raw_data[[#This Row],[updated_date]],"MMMM"))</f>
        <v>AUGUST</v>
      </c>
      <c r="M2792" s="50" t="str">
        <f>"WEEK "&amp; IF(ROUNDUP(DAY(tbl_raw_data[[#This Row],[updated_date]])/7,0)=5,4,ROUNDUP(DAY(tbl_raw_data[[#This Row],[updated_date]])/7,0))</f>
        <v>WEEK 1</v>
      </c>
      <c r="N2792" s="50" t="str">
        <f>UPPER(VLOOKUP(tbl_raw_data[[#This Row],[Analyst]],Settiings!$A$2:$B$16,2,0))</f>
        <v>MERCEDES</v>
      </c>
      <c r="O2792" s="50" t="str">
        <f>TRIM(UPPER(tbl_raw_data[[#This Row],[Outcome]]))</f>
        <v>APPROVE</v>
      </c>
      <c r="P2792" s="50" t="str">
        <f>TRIM(UPPER(tbl_raw_data[[#This Row],[Queue Name]]))</f>
        <v>CONSUMER POST BUREAU</v>
      </c>
      <c r="Q2792" s="50" t="str">
        <f>IF(tbl_raw_data[[#This Row],[Time taken in min]]&lt;=Settiings!$D$2,"SLA_MET","SLA_NOT_MET")</f>
        <v>SLA_MET</v>
      </c>
      <c r="R2792" s="94"/>
    </row>
    <row r="2793" spans="1:18" x14ac:dyDescent="0.3">
      <c r="A2793" s="23" t="s">
        <v>1382</v>
      </c>
      <c r="B2793" s="15">
        <v>45140.66915509259</v>
      </c>
      <c r="C2793" s="21">
        <v>45140.673402777778</v>
      </c>
      <c r="D2793" s="18" t="s">
        <v>13</v>
      </c>
      <c r="E2793" s="18" t="s">
        <v>9</v>
      </c>
      <c r="F2793" s="18" t="s">
        <v>686</v>
      </c>
      <c r="G2793" s="18" t="s">
        <v>128</v>
      </c>
      <c r="H2793" s="80"/>
      <c r="I2793" s="48">
        <f>tbl_raw_data[[#This Row],[Date Actioned]]-tbl_raw_data[[#This Row],[Date Tagged]]</f>
        <v>4.2476851886021905E-3</v>
      </c>
      <c r="J2793" s="46">
        <f>HOUR(tbl_raw_data[[#This Row],[Time_taken]])*60+MINUTE(tbl_raw_data[[#This Row],[Time_taken]])+SECOND(tbl_raw_data[[#This Row],[Time_taken]])/60</f>
        <v>6.1166666666666663</v>
      </c>
      <c r="K2793" s="52">
        <f>DATE(YEAR(tbl_raw_data[[#This Row],[Date Actioned]]),MONTH(tbl_raw_data[[#This Row],[Date Actioned]]),DAY(tbl_raw_data[[#This Row],[Date Actioned]]))</f>
        <v>45140</v>
      </c>
      <c r="L2793" s="50" t="str">
        <f>UPPER(TEXT(tbl_raw_data[[#This Row],[updated_date]],"MMMM"))</f>
        <v>AUGUST</v>
      </c>
      <c r="M2793" s="50" t="str">
        <f>"WEEK "&amp; IF(ROUNDUP(DAY(tbl_raw_data[[#This Row],[updated_date]])/7,0)=5,4,ROUNDUP(DAY(tbl_raw_data[[#This Row],[updated_date]])/7,0))</f>
        <v>WEEK 1</v>
      </c>
      <c r="N2793" s="50" t="str">
        <f>UPPER(VLOOKUP(tbl_raw_data[[#This Row],[Analyst]],Settiings!$A$2:$B$16,2,0))</f>
        <v>FARDIN</v>
      </c>
      <c r="O2793" s="50" t="str">
        <f>TRIM(UPPER(tbl_raw_data[[#This Row],[Outcome]]))</f>
        <v>APPROVE</v>
      </c>
      <c r="P2793" s="50" t="str">
        <f>TRIM(UPPER(tbl_raw_data[[#This Row],[Queue Name]]))</f>
        <v>CONSUMER EXISTING</v>
      </c>
      <c r="Q2793" s="50" t="str">
        <f>IF(tbl_raw_data[[#This Row],[Time taken in min]]&lt;=Settiings!$D$2,"SLA_MET","SLA_NOT_MET")</f>
        <v>SLA_MET</v>
      </c>
      <c r="R2793" s="94"/>
    </row>
    <row r="2794" spans="1:18" x14ac:dyDescent="0.3">
      <c r="A2794" s="14" t="s">
        <v>1383</v>
      </c>
      <c r="B2794" s="9">
        <v>45140.669618055559</v>
      </c>
      <c r="C2794" s="22">
        <v>45140.674571759257</v>
      </c>
      <c r="D2794" s="12" t="s">
        <v>13</v>
      </c>
      <c r="E2794" s="12" t="s">
        <v>47</v>
      </c>
      <c r="F2794" s="12" t="s">
        <v>53</v>
      </c>
      <c r="G2794" s="12" t="s">
        <v>77</v>
      </c>
      <c r="H2794" s="81"/>
      <c r="I2794" s="48">
        <f>tbl_raw_data[[#This Row],[Date Actioned]]-tbl_raw_data[[#This Row],[Date Tagged]]</f>
        <v>4.9537036975380033E-3</v>
      </c>
      <c r="J2794" s="46">
        <f>HOUR(tbl_raw_data[[#This Row],[Time_taken]])*60+MINUTE(tbl_raw_data[[#This Row],[Time_taken]])+SECOND(tbl_raw_data[[#This Row],[Time_taken]])/60</f>
        <v>7.1333333333333337</v>
      </c>
      <c r="K2794" s="52">
        <f>DATE(YEAR(tbl_raw_data[[#This Row],[Date Actioned]]),MONTH(tbl_raw_data[[#This Row],[Date Actioned]]),DAY(tbl_raw_data[[#This Row],[Date Actioned]]))</f>
        <v>45140</v>
      </c>
      <c r="L2794" s="50" t="str">
        <f>UPPER(TEXT(tbl_raw_data[[#This Row],[updated_date]],"MMMM"))</f>
        <v>AUGUST</v>
      </c>
      <c r="M2794" s="50" t="str">
        <f>"WEEK "&amp; IF(ROUNDUP(DAY(tbl_raw_data[[#This Row],[updated_date]])/7,0)=5,4,ROUNDUP(DAY(tbl_raw_data[[#This Row],[updated_date]])/7,0))</f>
        <v>WEEK 1</v>
      </c>
      <c r="N2794" s="50" t="str">
        <f>UPPER(VLOOKUP(tbl_raw_data[[#This Row],[Analyst]],Settiings!$A$2:$B$16,2,0))</f>
        <v>NAVED</v>
      </c>
      <c r="O2794" s="50" t="str">
        <f>TRIM(UPPER(tbl_raw_data[[#This Row],[Outcome]]))</f>
        <v>APPROVE</v>
      </c>
      <c r="P2794" s="50" t="str">
        <f>TRIM(UPPER(tbl_raw_data[[#This Row],[Queue Name]]))</f>
        <v>CONSUMER PRE BUREAU</v>
      </c>
      <c r="Q2794" s="50" t="str">
        <f>IF(tbl_raw_data[[#This Row],[Time taken in min]]&lt;=Settiings!$D$2,"SLA_MET","SLA_NOT_MET")</f>
        <v>SLA_MET</v>
      </c>
      <c r="R2794" s="94"/>
    </row>
    <row r="2795" spans="1:18" x14ac:dyDescent="0.3">
      <c r="A2795" s="20" t="s">
        <v>1384</v>
      </c>
      <c r="B2795" s="15">
        <v>45140.670335648145</v>
      </c>
      <c r="C2795" s="16">
        <v>45140.674016203702</v>
      </c>
      <c r="D2795" s="17" t="s">
        <v>17</v>
      </c>
      <c r="E2795" s="18" t="s">
        <v>19</v>
      </c>
      <c r="F2795" s="17" t="s">
        <v>70</v>
      </c>
      <c r="G2795" s="19"/>
      <c r="H2795" s="79"/>
      <c r="I2795" s="48">
        <f>tbl_raw_data[[#This Row],[Date Actioned]]-tbl_raw_data[[#This Row],[Date Tagged]]</f>
        <v>3.6805555573664606E-3</v>
      </c>
      <c r="J2795" s="46">
        <f>HOUR(tbl_raw_data[[#This Row],[Time_taken]])*60+MINUTE(tbl_raw_data[[#This Row],[Time_taken]])+SECOND(tbl_raw_data[[#This Row],[Time_taken]])/60</f>
        <v>5.3</v>
      </c>
      <c r="K2795" s="52">
        <f>DATE(YEAR(tbl_raw_data[[#This Row],[Date Actioned]]),MONTH(tbl_raw_data[[#This Row],[Date Actioned]]),DAY(tbl_raw_data[[#This Row],[Date Actioned]]))</f>
        <v>45140</v>
      </c>
      <c r="L2795" s="50" t="str">
        <f>UPPER(TEXT(tbl_raw_data[[#This Row],[updated_date]],"MMMM"))</f>
        <v>AUGUST</v>
      </c>
      <c r="M2795" s="50" t="str">
        <f>"WEEK "&amp; IF(ROUNDUP(DAY(tbl_raw_data[[#This Row],[updated_date]])/7,0)=5,4,ROUNDUP(DAY(tbl_raw_data[[#This Row],[updated_date]])/7,0))</f>
        <v>WEEK 1</v>
      </c>
      <c r="N2795" s="50" t="str">
        <f>UPPER(VLOOKUP(tbl_raw_data[[#This Row],[Analyst]],Settiings!$A$2:$B$16,2,0))</f>
        <v>ASIF</v>
      </c>
      <c r="O2795" s="50" t="str">
        <f>TRIM(UPPER(tbl_raw_data[[#This Row],[Outcome]]))</f>
        <v>APPROVE</v>
      </c>
      <c r="P2795" s="50" t="str">
        <f>TRIM(UPPER(tbl_raw_data[[#This Row],[Queue Name]]))</f>
        <v>CONSUMER POST BUREAU</v>
      </c>
      <c r="Q2795" s="50" t="str">
        <f>IF(tbl_raw_data[[#This Row],[Time taken in min]]&lt;=Settiings!$D$2,"SLA_MET","SLA_NOT_MET")</f>
        <v>SLA_MET</v>
      </c>
      <c r="R2795" s="94"/>
    </row>
    <row r="2796" spans="1:18" x14ac:dyDescent="0.3">
      <c r="A2796" s="23" t="s">
        <v>1387</v>
      </c>
      <c r="B2796" s="9">
        <v>45140.674641203703</v>
      </c>
      <c r="C2796" s="22">
        <v>45140.680092592593</v>
      </c>
      <c r="D2796" s="12" t="s">
        <v>13</v>
      </c>
      <c r="E2796" s="12" t="s">
        <v>47</v>
      </c>
      <c r="F2796" s="12" t="s">
        <v>65</v>
      </c>
      <c r="G2796" s="12" t="s">
        <v>41</v>
      </c>
      <c r="H2796" s="81"/>
      <c r="I2796" s="48">
        <f>tbl_raw_data[[#This Row],[Date Actioned]]-tbl_raw_data[[#This Row],[Date Tagged]]</f>
        <v>5.4513888899236917E-3</v>
      </c>
      <c r="J2796" s="46">
        <f>HOUR(tbl_raw_data[[#This Row],[Time_taken]])*60+MINUTE(tbl_raw_data[[#This Row],[Time_taken]])+SECOND(tbl_raw_data[[#This Row],[Time_taken]])/60</f>
        <v>7.85</v>
      </c>
      <c r="K2796" s="52">
        <f>DATE(YEAR(tbl_raw_data[[#This Row],[Date Actioned]]),MONTH(tbl_raw_data[[#This Row],[Date Actioned]]),DAY(tbl_raw_data[[#This Row],[Date Actioned]]))</f>
        <v>45140</v>
      </c>
      <c r="L2796" s="50" t="str">
        <f>UPPER(TEXT(tbl_raw_data[[#This Row],[updated_date]],"MMMM"))</f>
        <v>AUGUST</v>
      </c>
      <c r="M2796" s="50" t="str">
        <f>"WEEK "&amp; IF(ROUNDUP(DAY(tbl_raw_data[[#This Row],[updated_date]])/7,0)=5,4,ROUNDUP(DAY(tbl_raw_data[[#This Row],[updated_date]])/7,0))</f>
        <v>WEEK 1</v>
      </c>
      <c r="N2796" s="50" t="str">
        <f>UPPER(VLOOKUP(tbl_raw_data[[#This Row],[Analyst]],Settiings!$A$2:$B$16,2,0))</f>
        <v>SAM</v>
      </c>
      <c r="O2796" s="50" t="str">
        <f>TRIM(UPPER(tbl_raw_data[[#This Row],[Outcome]]))</f>
        <v>APPROVE</v>
      </c>
      <c r="P2796" s="50" t="str">
        <f>TRIM(UPPER(tbl_raw_data[[#This Row],[Queue Name]]))</f>
        <v>CONSUMER PRE BUREAU</v>
      </c>
      <c r="Q2796" s="50" t="str">
        <f>IF(tbl_raw_data[[#This Row],[Time taken in min]]&lt;=Settiings!$D$2,"SLA_MET","SLA_NOT_MET")</f>
        <v>SLA_MET</v>
      </c>
      <c r="R2796" s="94"/>
    </row>
    <row r="2797" spans="1:18" x14ac:dyDescent="0.3">
      <c r="A2797" s="14" t="s">
        <v>1388</v>
      </c>
      <c r="B2797" s="15">
        <v>45140.675092592595</v>
      </c>
      <c r="C2797" s="21">
        <v>45140.678703703707</v>
      </c>
      <c r="D2797" s="18" t="s">
        <v>13</v>
      </c>
      <c r="E2797" s="18" t="s">
        <v>19</v>
      </c>
      <c r="F2797" s="18" t="s">
        <v>1228</v>
      </c>
      <c r="G2797" s="18" t="s">
        <v>41</v>
      </c>
      <c r="H2797" s="80"/>
      <c r="I2797" s="48">
        <f>tbl_raw_data[[#This Row],[Date Actioned]]-tbl_raw_data[[#This Row],[Date Tagged]]</f>
        <v>3.6111111112404615E-3</v>
      </c>
      <c r="J2797" s="46">
        <f>HOUR(tbl_raw_data[[#This Row],[Time_taken]])*60+MINUTE(tbl_raw_data[[#This Row],[Time_taken]])+SECOND(tbl_raw_data[[#This Row],[Time_taken]])/60</f>
        <v>5.2</v>
      </c>
      <c r="K2797" s="52">
        <f>DATE(YEAR(tbl_raw_data[[#This Row],[Date Actioned]]),MONTH(tbl_raw_data[[#This Row],[Date Actioned]]),DAY(tbl_raw_data[[#This Row],[Date Actioned]]))</f>
        <v>45140</v>
      </c>
      <c r="L2797" s="50" t="str">
        <f>UPPER(TEXT(tbl_raw_data[[#This Row],[updated_date]],"MMMM"))</f>
        <v>AUGUST</v>
      </c>
      <c r="M2797" s="50" t="str">
        <f>"WEEK "&amp; IF(ROUNDUP(DAY(tbl_raw_data[[#This Row],[updated_date]])/7,0)=5,4,ROUNDUP(DAY(tbl_raw_data[[#This Row],[updated_date]])/7,0))</f>
        <v>WEEK 1</v>
      </c>
      <c r="N2797" s="50" t="str">
        <f>UPPER(VLOOKUP(tbl_raw_data[[#This Row],[Analyst]],Settiings!$A$2:$B$16,2,0))</f>
        <v>RAJ</v>
      </c>
      <c r="O2797" s="50" t="str">
        <f>TRIM(UPPER(tbl_raw_data[[#This Row],[Outcome]]))</f>
        <v>APPROVE</v>
      </c>
      <c r="P2797" s="50" t="str">
        <f>TRIM(UPPER(tbl_raw_data[[#This Row],[Queue Name]]))</f>
        <v>CONSUMER POST BUREAU</v>
      </c>
      <c r="Q2797" s="50" t="str">
        <f>IF(tbl_raw_data[[#This Row],[Time taken in min]]&lt;=Settiings!$D$2,"SLA_MET","SLA_NOT_MET")</f>
        <v>SLA_MET</v>
      </c>
      <c r="R2797" s="94"/>
    </row>
    <row r="2798" spans="1:18" x14ac:dyDescent="0.3">
      <c r="A2798" s="20" t="s">
        <v>1389</v>
      </c>
      <c r="B2798" s="9">
        <v>45140.677719907406</v>
      </c>
      <c r="C2798" s="22">
        <v>45140.680358796293</v>
      </c>
      <c r="D2798" s="12" t="s">
        <v>13</v>
      </c>
      <c r="E2798" s="12" t="s">
        <v>9</v>
      </c>
      <c r="F2798" s="12" t="s">
        <v>53</v>
      </c>
      <c r="G2798" s="12" t="s">
        <v>17</v>
      </c>
      <c r="H2798" s="81"/>
      <c r="I2798" s="48">
        <f>tbl_raw_data[[#This Row],[Date Actioned]]-tbl_raw_data[[#This Row],[Date Tagged]]</f>
        <v>2.638888887304347E-3</v>
      </c>
      <c r="J2798" s="46">
        <f>HOUR(tbl_raw_data[[#This Row],[Time_taken]])*60+MINUTE(tbl_raw_data[[#This Row],[Time_taken]])+SECOND(tbl_raw_data[[#This Row],[Time_taken]])/60</f>
        <v>3.8</v>
      </c>
      <c r="K2798" s="52">
        <f>DATE(YEAR(tbl_raw_data[[#This Row],[Date Actioned]]),MONTH(tbl_raw_data[[#This Row],[Date Actioned]]),DAY(tbl_raw_data[[#This Row],[Date Actioned]]))</f>
        <v>45140</v>
      </c>
      <c r="L2798" s="50" t="str">
        <f>UPPER(TEXT(tbl_raw_data[[#This Row],[updated_date]],"MMMM"))</f>
        <v>AUGUST</v>
      </c>
      <c r="M2798" s="50" t="str">
        <f>"WEEK "&amp; IF(ROUNDUP(DAY(tbl_raw_data[[#This Row],[updated_date]])/7,0)=5,4,ROUNDUP(DAY(tbl_raw_data[[#This Row],[updated_date]])/7,0))</f>
        <v>WEEK 1</v>
      </c>
      <c r="N2798" s="50" t="str">
        <f>UPPER(VLOOKUP(tbl_raw_data[[#This Row],[Analyst]],Settiings!$A$2:$B$16,2,0))</f>
        <v>NAVED</v>
      </c>
      <c r="O2798" s="50" t="str">
        <f>TRIM(UPPER(tbl_raw_data[[#This Row],[Outcome]]))</f>
        <v>APPROVE</v>
      </c>
      <c r="P2798" s="50" t="str">
        <f>TRIM(UPPER(tbl_raw_data[[#This Row],[Queue Name]]))</f>
        <v>CONSUMER EXISTING</v>
      </c>
      <c r="Q2798" s="50" t="str">
        <f>IF(tbl_raw_data[[#This Row],[Time taken in min]]&lt;=Settiings!$D$2,"SLA_MET","SLA_NOT_MET")</f>
        <v>SLA_MET</v>
      </c>
      <c r="R2798" s="94"/>
    </row>
    <row r="2799" spans="1:18" x14ac:dyDescent="0.3">
      <c r="A2799" s="20" t="s">
        <v>1390</v>
      </c>
      <c r="B2799" s="15">
        <v>45140.678761574076</v>
      </c>
      <c r="C2799" s="21">
        <v>45140.682523148149</v>
      </c>
      <c r="D2799" s="18" t="s">
        <v>27</v>
      </c>
      <c r="E2799" s="18" t="s">
        <v>19</v>
      </c>
      <c r="F2799" s="18" t="s">
        <v>43</v>
      </c>
      <c r="G2799" s="18" t="s">
        <v>71</v>
      </c>
      <c r="H2799" s="80"/>
      <c r="I2799" s="48">
        <f>tbl_raw_data[[#This Row],[Date Actioned]]-tbl_raw_data[[#This Row],[Date Tagged]]</f>
        <v>3.7615740729961544E-3</v>
      </c>
      <c r="J2799" s="46">
        <f>HOUR(tbl_raw_data[[#This Row],[Time_taken]])*60+MINUTE(tbl_raw_data[[#This Row],[Time_taken]])+SECOND(tbl_raw_data[[#This Row],[Time_taken]])/60</f>
        <v>5.416666666666667</v>
      </c>
      <c r="K2799" s="52">
        <f>DATE(YEAR(tbl_raw_data[[#This Row],[Date Actioned]]),MONTH(tbl_raw_data[[#This Row],[Date Actioned]]),DAY(tbl_raw_data[[#This Row],[Date Actioned]]))</f>
        <v>45140</v>
      </c>
      <c r="L2799" s="50" t="str">
        <f>UPPER(TEXT(tbl_raw_data[[#This Row],[updated_date]],"MMMM"))</f>
        <v>AUGUST</v>
      </c>
      <c r="M2799" s="50" t="str">
        <f>"WEEK "&amp; IF(ROUNDUP(DAY(tbl_raw_data[[#This Row],[updated_date]])/7,0)=5,4,ROUNDUP(DAY(tbl_raw_data[[#This Row],[updated_date]])/7,0))</f>
        <v>WEEK 1</v>
      </c>
      <c r="N2799" s="50" t="str">
        <f>UPPER(VLOOKUP(tbl_raw_data[[#This Row],[Analyst]],Settiings!$A$2:$B$16,2,0))</f>
        <v>MERCEDES</v>
      </c>
      <c r="O2799" s="50" t="str">
        <f>TRIM(UPPER(tbl_raw_data[[#This Row],[Outcome]]))</f>
        <v>DECLINE</v>
      </c>
      <c r="P2799" s="50" t="str">
        <f>TRIM(UPPER(tbl_raw_data[[#This Row],[Queue Name]]))</f>
        <v>CONSUMER POST BUREAU</v>
      </c>
      <c r="Q2799" s="50" t="str">
        <f>IF(tbl_raw_data[[#This Row],[Time taken in min]]&lt;=Settiings!$D$2,"SLA_MET","SLA_NOT_MET")</f>
        <v>SLA_MET</v>
      </c>
      <c r="R2799" s="94"/>
    </row>
    <row r="2800" spans="1:18" x14ac:dyDescent="0.3">
      <c r="A2800" s="23" t="s">
        <v>1391</v>
      </c>
      <c r="B2800" s="9">
        <v>45140.680925925924</v>
      </c>
      <c r="C2800" s="22">
        <v>45140.68644675926</v>
      </c>
      <c r="D2800" s="12" t="s">
        <v>27</v>
      </c>
      <c r="E2800" s="12" t="s">
        <v>19</v>
      </c>
      <c r="F2800" s="12" t="s">
        <v>1228</v>
      </c>
      <c r="G2800" s="12" t="s">
        <v>1392</v>
      </c>
      <c r="H2800" s="81"/>
      <c r="I2800" s="48">
        <f>tbl_raw_data[[#This Row],[Date Actioned]]-tbl_raw_data[[#This Row],[Date Tagged]]</f>
        <v>5.5208333360496908E-3</v>
      </c>
      <c r="J2800" s="46">
        <f>HOUR(tbl_raw_data[[#This Row],[Time_taken]])*60+MINUTE(tbl_raw_data[[#This Row],[Time_taken]])+SECOND(tbl_raw_data[[#This Row],[Time_taken]])/60</f>
        <v>7.95</v>
      </c>
      <c r="K2800" s="52">
        <f>DATE(YEAR(tbl_raw_data[[#This Row],[Date Actioned]]),MONTH(tbl_raw_data[[#This Row],[Date Actioned]]),DAY(tbl_raw_data[[#This Row],[Date Actioned]]))</f>
        <v>45140</v>
      </c>
      <c r="L2800" s="50" t="str">
        <f>UPPER(TEXT(tbl_raw_data[[#This Row],[updated_date]],"MMMM"))</f>
        <v>AUGUST</v>
      </c>
      <c r="M2800" s="50" t="str">
        <f>"WEEK "&amp; IF(ROUNDUP(DAY(tbl_raw_data[[#This Row],[updated_date]])/7,0)=5,4,ROUNDUP(DAY(tbl_raw_data[[#This Row],[updated_date]])/7,0))</f>
        <v>WEEK 1</v>
      </c>
      <c r="N2800" s="50" t="str">
        <f>UPPER(VLOOKUP(tbl_raw_data[[#This Row],[Analyst]],Settiings!$A$2:$B$16,2,0))</f>
        <v>RAJ</v>
      </c>
      <c r="O2800" s="50" t="str">
        <f>TRIM(UPPER(tbl_raw_data[[#This Row],[Outcome]]))</f>
        <v>DECLINE</v>
      </c>
      <c r="P2800" s="50" t="str">
        <f>TRIM(UPPER(tbl_raw_data[[#This Row],[Queue Name]]))</f>
        <v>CONSUMER POST BUREAU</v>
      </c>
      <c r="Q2800" s="50" t="str">
        <f>IF(tbl_raw_data[[#This Row],[Time taken in min]]&lt;=Settiings!$D$2,"SLA_MET","SLA_NOT_MET")</f>
        <v>SLA_MET</v>
      </c>
      <c r="R2800" s="94"/>
    </row>
    <row r="2801" spans="1:18" x14ac:dyDescent="0.3">
      <c r="A2801" s="23" t="s">
        <v>1393</v>
      </c>
      <c r="B2801" s="15">
        <v>45140.682141203702</v>
      </c>
      <c r="C2801" s="16">
        <v>45140.690185185187</v>
      </c>
      <c r="D2801" s="17" t="s">
        <v>17</v>
      </c>
      <c r="E2801" s="18" t="s">
        <v>19</v>
      </c>
      <c r="F2801" s="17" t="s">
        <v>70</v>
      </c>
      <c r="G2801" s="19"/>
      <c r="H2801" s="79"/>
      <c r="I2801" s="48">
        <f>tbl_raw_data[[#This Row],[Date Actioned]]-tbl_raw_data[[#This Row],[Date Tagged]]</f>
        <v>8.0439814846613444E-3</v>
      </c>
      <c r="J2801" s="46">
        <f>HOUR(tbl_raw_data[[#This Row],[Time_taken]])*60+MINUTE(tbl_raw_data[[#This Row],[Time_taken]])+SECOND(tbl_raw_data[[#This Row],[Time_taken]])/60</f>
        <v>11.583333333333334</v>
      </c>
      <c r="K2801" s="52">
        <f>DATE(YEAR(tbl_raw_data[[#This Row],[Date Actioned]]),MONTH(tbl_raw_data[[#This Row],[Date Actioned]]),DAY(tbl_raw_data[[#This Row],[Date Actioned]]))</f>
        <v>45140</v>
      </c>
      <c r="L2801" s="50" t="str">
        <f>UPPER(TEXT(tbl_raw_data[[#This Row],[updated_date]],"MMMM"))</f>
        <v>AUGUST</v>
      </c>
      <c r="M2801" s="50" t="str">
        <f>"WEEK "&amp; IF(ROUNDUP(DAY(tbl_raw_data[[#This Row],[updated_date]])/7,0)=5,4,ROUNDUP(DAY(tbl_raw_data[[#This Row],[updated_date]])/7,0))</f>
        <v>WEEK 1</v>
      </c>
      <c r="N2801" s="50" t="str">
        <f>UPPER(VLOOKUP(tbl_raw_data[[#This Row],[Analyst]],Settiings!$A$2:$B$16,2,0))</f>
        <v>ASIF</v>
      </c>
      <c r="O2801" s="50" t="str">
        <f>TRIM(UPPER(tbl_raw_data[[#This Row],[Outcome]]))</f>
        <v>APPROVE</v>
      </c>
      <c r="P2801" s="50" t="str">
        <f>TRIM(UPPER(tbl_raw_data[[#This Row],[Queue Name]]))</f>
        <v>CONSUMER POST BUREAU</v>
      </c>
      <c r="Q2801" s="50" t="str">
        <f>IF(tbl_raw_data[[#This Row],[Time taken in min]]&lt;=Settiings!$D$2,"SLA_MET","SLA_NOT_MET")</f>
        <v>SLA_MET</v>
      </c>
      <c r="R2801" s="94"/>
    </row>
    <row r="2802" spans="1:18" x14ac:dyDescent="0.3">
      <c r="A2802" s="14" t="s">
        <v>1394</v>
      </c>
      <c r="B2802" s="9">
        <v>45140.689513888887</v>
      </c>
      <c r="C2802" s="24">
        <v>45140.701898148145</v>
      </c>
      <c r="D2802" s="25" t="s">
        <v>17</v>
      </c>
      <c r="E2802" s="12" t="s">
        <v>19</v>
      </c>
      <c r="F2802" s="25" t="s">
        <v>24</v>
      </c>
      <c r="G2802" s="13"/>
      <c r="H2802" s="78"/>
      <c r="I2802" s="48">
        <f>tbl_raw_data[[#This Row],[Date Actioned]]-tbl_raw_data[[#This Row],[Date Tagged]]</f>
        <v>1.2384259258396924E-2</v>
      </c>
      <c r="J2802" s="46">
        <f>HOUR(tbl_raw_data[[#This Row],[Time_taken]])*60+MINUTE(tbl_raw_data[[#This Row],[Time_taken]])+SECOND(tbl_raw_data[[#This Row],[Time_taken]])/60</f>
        <v>17.833333333333332</v>
      </c>
      <c r="K2802" s="52">
        <f>DATE(YEAR(tbl_raw_data[[#This Row],[Date Actioned]]),MONTH(tbl_raw_data[[#This Row],[Date Actioned]]),DAY(tbl_raw_data[[#This Row],[Date Actioned]]))</f>
        <v>45140</v>
      </c>
      <c r="L2802" s="50" t="str">
        <f>UPPER(TEXT(tbl_raw_data[[#This Row],[updated_date]],"MMMM"))</f>
        <v>AUGUST</v>
      </c>
      <c r="M2802" s="50" t="str">
        <f>"WEEK "&amp; IF(ROUNDUP(DAY(tbl_raw_data[[#This Row],[updated_date]])/7,0)=5,4,ROUNDUP(DAY(tbl_raw_data[[#This Row],[updated_date]])/7,0))</f>
        <v>WEEK 1</v>
      </c>
      <c r="N2802" s="50" t="str">
        <f>UPPER(VLOOKUP(tbl_raw_data[[#This Row],[Analyst]],Settiings!$A$2:$B$16,2,0))</f>
        <v>QUADIR</v>
      </c>
      <c r="O2802" s="50" t="str">
        <f>TRIM(UPPER(tbl_raw_data[[#This Row],[Outcome]]))</f>
        <v>APPROVE</v>
      </c>
      <c r="P2802" s="50" t="str">
        <f>TRIM(UPPER(tbl_raw_data[[#This Row],[Queue Name]]))</f>
        <v>CONSUMER POST BUREAU</v>
      </c>
      <c r="Q2802" s="50" t="str">
        <f>IF(tbl_raw_data[[#This Row],[Time taken in min]]&lt;=Settiings!$D$2,"SLA_MET","SLA_NOT_MET")</f>
        <v>SLA_MET</v>
      </c>
      <c r="R2802" s="94"/>
    </row>
    <row r="2803" spans="1:18" x14ac:dyDescent="0.3">
      <c r="A2803" s="14" t="s">
        <v>1395</v>
      </c>
      <c r="B2803" s="15">
        <v>45140.689803240741</v>
      </c>
      <c r="C2803" s="21">
        <v>45140.692071759258</v>
      </c>
      <c r="D2803" s="18" t="s">
        <v>27</v>
      </c>
      <c r="E2803" s="18" t="s">
        <v>47</v>
      </c>
      <c r="F2803" s="18" t="s">
        <v>686</v>
      </c>
      <c r="G2803" s="18" t="s">
        <v>71</v>
      </c>
      <c r="H2803" s="80"/>
      <c r="I2803" s="48">
        <f>tbl_raw_data[[#This Row],[Date Actioned]]-tbl_raw_data[[#This Row],[Date Tagged]]</f>
        <v>2.268518517666962E-3</v>
      </c>
      <c r="J2803" s="46">
        <f>HOUR(tbl_raw_data[[#This Row],[Time_taken]])*60+MINUTE(tbl_raw_data[[#This Row],[Time_taken]])+SECOND(tbl_raw_data[[#This Row],[Time_taken]])/60</f>
        <v>3.2666666666666666</v>
      </c>
      <c r="K2803" s="52">
        <f>DATE(YEAR(tbl_raw_data[[#This Row],[Date Actioned]]),MONTH(tbl_raw_data[[#This Row],[Date Actioned]]),DAY(tbl_raw_data[[#This Row],[Date Actioned]]))</f>
        <v>45140</v>
      </c>
      <c r="L2803" s="50" t="str">
        <f>UPPER(TEXT(tbl_raw_data[[#This Row],[updated_date]],"MMMM"))</f>
        <v>AUGUST</v>
      </c>
      <c r="M2803" s="50" t="str">
        <f>"WEEK "&amp; IF(ROUNDUP(DAY(tbl_raw_data[[#This Row],[updated_date]])/7,0)=5,4,ROUNDUP(DAY(tbl_raw_data[[#This Row],[updated_date]])/7,0))</f>
        <v>WEEK 1</v>
      </c>
      <c r="N2803" s="50" t="str">
        <f>UPPER(VLOOKUP(tbl_raw_data[[#This Row],[Analyst]],Settiings!$A$2:$B$16,2,0))</f>
        <v>FARDIN</v>
      </c>
      <c r="O2803" s="50" t="str">
        <f>TRIM(UPPER(tbl_raw_data[[#This Row],[Outcome]]))</f>
        <v>DECLINE</v>
      </c>
      <c r="P2803" s="50" t="str">
        <f>TRIM(UPPER(tbl_raw_data[[#This Row],[Queue Name]]))</f>
        <v>CONSUMER PRE BUREAU</v>
      </c>
      <c r="Q2803" s="50" t="str">
        <f>IF(tbl_raw_data[[#This Row],[Time taken in min]]&lt;=Settiings!$D$2,"SLA_MET","SLA_NOT_MET")</f>
        <v>SLA_MET</v>
      </c>
      <c r="R2803" s="94"/>
    </row>
    <row r="2804" spans="1:18" x14ac:dyDescent="0.3">
      <c r="A2804" s="20" t="s">
        <v>1396</v>
      </c>
      <c r="B2804" s="15">
        <v>45140.690347222226</v>
      </c>
      <c r="C2804" s="16">
        <v>45140.699687499997</v>
      </c>
      <c r="D2804" s="17" t="s">
        <v>17</v>
      </c>
      <c r="E2804" s="18" t="s">
        <v>9</v>
      </c>
      <c r="F2804" s="17" t="s">
        <v>70</v>
      </c>
      <c r="G2804" s="19"/>
      <c r="H2804" s="79"/>
      <c r="I2804" s="48">
        <f>tbl_raw_data[[#This Row],[Date Actioned]]-tbl_raw_data[[#This Row],[Date Tagged]]</f>
        <v>9.3402777711162344E-3</v>
      </c>
      <c r="J2804" s="46">
        <f>HOUR(tbl_raw_data[[#This Row],[Time_taken]])*60+MINUTE(tbl_raw_data[[#This Row],[Time_taken]])+SECOND(tbl_raw_data[[#This Row],[Time_taken]])/60</f>
        <v>13.45</v>
      </c>
      <c r="K2804" s="52">
        <f>DATE(YEAR(tbl_raw_data[[#This Row],[Date Actioned]]),MONTH(tbl_raw_data[[#This Row],[Date Actioned]]),DAY(tbl_raw_data[[#This Row],[Date Actioned]]))</f>
        <v>45140</v>
      </c>
      <c r="L2804" s="50" t="str">
        <f>UPPER(TEXT(tbl_raw_data[[#This Row],[updated_date]],"MMMM"))</f>
        <v>AUGUST</v>
      </c>
      <c r="M2804" s="50" t="str">
        <f>"WEEK "&amp; IF(ROUNDUP(DAY(tbl_raw_data[[#This Row],[updated_date]])/7,0)=5,4,ROUNDUP(DAY(tbl_raw_data[[#This Row],[updated_date]])/7,0))</f>
        <v>WEEK 1</v>
      </c>
      <c r="N2804" s="50" t="str">
        <f>UPPER(VLOOKUP(tbl_raw_data[[#This Row],[Analyst]],Settiings!$A$2:$B$16,2,0))</f>
        <v>ASIF</v>
      </c>
      <c r="O2804" s="50" t="str">
        <f>TRIM(UPPER(tbl_raw_data[[#This Row],[Outcome]]))</f>
        <v>APPROVE</v>
      </c>
      <c r="P2804" s="50" t="str">
        <f>TRIM(UPPER(tbl_raw_data[[#This Row],[Queue Name]]))</f>
        <v>CONSUMER EXISTING</v>
      </c>
      <c r="Q2804" s="50" t="str">
        <f>IF(tbl_raw_data[[#This Row],[Time taken in min]]&lt;=Settiings!$D$2,"SLA_MET","SLA_NOT_MET")</f>
        <v>SLA_MET</v>
      </c>
      <c r="R2804" s="94"/>
    </row>
    <row r="2805" spans="1:18" x14ac:dyDescent="0.3">
      <c r="A2805" s="20" t="s">
        <v>1397</v>
      </c>
      <c r="B2805" s="9">
        <v>45140.69158564815</v>
      </c>
      <c r="C2805" s="24">
        <v>45140.701562499999</v>
      </c>
      <c r="D2805" s="25" t="s">
        <v>37</v>
      </c>
      <c r="E2805" s="12" t="s">
        <v>9</v>
      </c>
      <c r="F2805" s="25" t="s">
        <v>65</v>
      </c>
      <c r="G2805" s="13"/>
      <c r="H2805" s="78"/>
      <c r="I2805" s="48">
        <f>tbl_raw_data[[#This Row],[Date Actioned]]-tbl_raw_data[[#This Row],[Date Tagged]]</f>
        <v>9.9768518484779634E-3</v>
      </c>
      <c r="J2805" s="46">
        <f>HOUR(tbl_raw_data[[#This Row],[Time_taken]])*60+MINUTE(tbl_raw_data[[#This Row],[Time_taken]])+SECOND(tbl_raw_data[[#This Row],[Time_taken]])/60</f>
        <v>14.366666666666667</v>
      </c>
      <c r="K2805" s="52">
        <f>DATE(YEAR(tbl_raw_data[[#This Row],[Date Actioned]]),MONTH(tbl_raw_data[[#This Row],[Date Actioned]]),DAY(tbl_raw_data[[#This Row],[Date Actioned]]))</f>
        <v>45140</v>
      </c>
      <c r="L2805" s="50" t="str">
        <f>UPPER(TEXT(tbl_raw_data[[#This Row],[updated_date]],"MMMM"))</f>
        <v>AUGUST</v>
      </c>
      <c r="M2805" s="50" t="str">
        <f>"WEEK "&amp; IF(ROUNDUP(DAY(tbl_raw_data[[#This Row],[updated_date]])/7,0)=5,4,ROUNDUP(DAY(tbl_raw_data[[#This Row],[updated_date]])/7,0))</f>
        <v>WEEK 1</v>
      </c>
      <c r="N2805" s="50" t="str">
        <f>UPPER(VLOOKUP(tbl_raw_data[[#This Row],[Analyst]],Settiings!$A$2:$B$16,2,0))</f>
        <v>SAM</v>
      </c>
      <c r="O2805" s="50" t="str">
        <f>TRIM(UPPER(tbl_raw_data[[#This Row],[Outcome]]))</f>
        <v>DECLINE</v>
      </c>
      <c r="P2805" s="50" t="str">
        <f>TRIM(UPPER(tbl_raw_data[[#This Row],[Queue Name]]))</f>
        <v>CONSUMER EXISTING</v>
      </c>
      <c r="Q2805" s="50" t="str">
        <f>IF(tbl_raw_data[[#This Row],[Time taken in min]]&lt;=Settiings!$D$2,"SLA_MET","SLA_NOT_MET")</f>
        <v>SLA_MET</v>
      </c>
      <c r="R2805" s="94"/>
    </row>
    <row r="2806" spans="1:18" x14ac:dyDescent="0.3">
      <c r="A2806" s="23" t="s">
        <v>1398</v>
      </c>
      <c r="B2806" s="15">
        <v>45140.692118055558</v>
      </c>
      <c r="C2806" s="16">
        <v>45140.705011574071</v>
      </c>
      <c r="D2806" s="17" t="s">
        <v>37</v>
      </c>
      <c r="E2806" s="18" t="s">
        <v>19</v>
      </c>
      <c r="F2806" s="17" t="s">
        <v>70</v>
      </c>
      <c r="G2806" s="19"/>
      <c r="H2806" s="79"/>
      <c r="I2806" s="48">
        <f>tbl_raw_data[[#This Row],[Date Actioned]]-tbl_raw_data[[#This Row],[Date Tagged]]</f>
        <v>1.2893518513010349E-2</v>
      </c>
      <c r="J2806" s="46">
        <f>HOUR(tbl_raw_data[[#This Row],[Time_taken]])*60+MINUTE(tbl_raw_data[[#This Row],[Time_taken]])+SECOND(tbl_raw_data[[#This Row],[Time_taken]])/60</f>
        <v>18.566666666666666</v>
      </c>
      <c r="K2806" s="52">
        <f>DATE(YEAR(tbl_raw_data[[#This Row],[Date Actioned]]),MONTH(tbl_raw_data[[#This Row],[Date Actioned]]),DAY(tbl_raw_data[[#This Row],[Date Actioned]]))</f>
        <v>45140</v>
      </c>
      <c r="L2806" s="50" t="str">
        <f>UPPER(TEXT(tbl_raw_data[[#This Row],[updated_date]],"MMMM"))</f>
        <v>AUGUST</v>
      </c>
      <c r="M2806" s="50" t="str">
        <f>"WEEK "&amp; IF(ROUNDUP(DAY(tbl_raw_data[[#This Row],[updated_date]])/7,0)=5,4,ROUNDUP(DAY(tbl_raw_data[[#This Row],[updated_date]])/7,0))</f>
        <v>WEEK 1</v>
      </c>
      <c r="N2806" s="50" t="str">
        <f>UPPER(VLOOKUP(tbl_raw_data[[#This Row],[Analyst]],Settiings!$A$2:$B$16,2,0))</f>
        <v>ASIF</v>
      </c>
      <c r="O2806" s="50" t="str">
        <f>TRIM(UPPER(tbl_raw_data[[#This Row],[Outcome]]))</f>
        <v>DECLINE</v>
      </c>
      <c r="P2806" s="50" t="str">
        <f>TRIM(UPPER(tbl_raw_data[[#This Row],[Queue Name]]))</f>
        <v>CONSUMER POST BUREAU</v>
      </c>
      <c r="Q2806" s="50" t="str">
        <f>IF(tbl_raw_data[[#This Row],[Time taken in min]]&lt;=Settiings!$D$2,"SLA_MET","SLA_NOT_MET")</f>
        <v>SLA_MET</v>
      </c>
      <c r="R2806" s="94"/>
    </row>
    <row r="2807" spans="1:18" x14ac:dyDescent="0.3">
      <c r="A2807" s="23" t="s">
        <v>1399</v>
      </c>
      <c r="B2807" s="9">
        <v>45140.694108796299</v>
      </c>
      <c r="C2807" s="22">
        <v>45140.697858796295</v>
      </c>
      <c r="D2807" s="12" t="s">
        <v>13</v>
      </c>
      <c r="E2807" s="12" t="s">
        <v>9</v>
      </c>
      <c r="F2807" s="12" t="s">
        <v>1228</v>
      </c>
      <c r="G2807" s="12" t="s">
        <v>17</v>
      </c>
      <c r="H2807" s="81"/>
      <c r="I2807" s="48">
        <f>tbl_raw_data[[#This Row],[Date Actioned]]-tbl_raw_data[[#This Row],[Date Tagged]]</f>
        <v>3.749999996216502E-3</v>
      </c>
      <c r="J2807" s="46">
        <f>HOUR(tbl_raw_data[[#This Row],[Time_taken]])*60+MINUTE(tbl_raw_data[[#This Row],[Time_taken]])+SECOND(tbl_raw_data[[#This Row],[Time_taken]])/60</f>
        <v>5.4</v>
      </c>
      <c r="K2807" s="52">
        <f>DATE(YEAR(tbl_raw_data[[#This Row],[Date Actioned]]),MONTH(tbl_raw_data[[#This Row],[Date Actioned]]),DAY(tbl_raw_data[[#This Row],[Date Actioned]]))</f>
        <v>45140</v>
      </c>
      <c r="L2807" s="50" t="str">
        <f>UPPER(TEXT(tbl_raw_data[[#This Row],[updated_date]],"MMMM"))</f>
        <v>AUGUST</v>
      </c>
      <c r="M2807" s="50" t="str">
        <f>"WEEK "&amp; IF(ROUNDUP(DAY(tbl_raw_data[[#This Row],[updated_date]])/7,0)=5,4,ROUNDUP(DAY(tbl_raw_data[[#This Row],[updated_date]])/7,0))</f>
        <v>WEEK 1</v>
      </c>
      <c r="N2807" s="50" t="str">
        <f>UPPER(VLOOKUP(tbl_raw_data[[#This Row],[Analyst]],Settiings!$A$2:$B$16,2,0))</f>
        <v>RAJ</v>
      </c>
      <c r="O2807" s="50" t="str">
        <f>TRIM(UPPER(tbl_raw_data[[#This Row],[Outcome]]))</f>
        <v>APPROVE</v>
      </c>
      <c r="P2807" s="50" t="str">
        <f>TRIM(UPPER(tbl_raw_data[[#This Row],[Queue Name]]))</f>
        <v>CONSUMER EXISTING</v>
      </c>
      <c r="Q2807" s="50" t="str">
        <f>IF(tbl_raw_data[[#This Row],[Time taken in min]]&lt;=Settiings!$D$2,"SLA_MET","SLA_NOT_MET")</f>
        <v>SLA_MET</v>
      </c>
      <c r="R2807" s="94"/>
    </row>
    <row r="2808" spans="1:18" x14ac:dyDescent="0.3">
      <c r="A2808" s="14" t="s">
        <v>1400</v>
      </c>
      <c r="B2808" s="15">
        <v>45140.695405092592</v>
      </c>
      <c r="C2808" s="16">
        <v>45140.711631944447</v>
      </c>
      <c r="D2808" s="17" t="s">
        <v>17</v>
      </c>
      <c r="E2808" s="18" t="s">
        <v>9</v>
      </c>
      <c r="F2808" s="17" t="s">
        <v>65</v>
      </c>
      <c r="G2808" s="19"/>
      <c r="H2808" s="79"/>
      <c r="I2808" s="48">
        <f>tbl_raw_data[[#This Row],[Date Actioned]]-tbl_raw_data[[#This Row],[Date Tagged]]</f>
        <v>1.6226851854298729E-2</v>
      </c>
      <c r="J2808" s="46">
        <f>HOUR(tbl_raw_data[[#This Row],[Time_taken]])*60+MINUTE(tbl_raw_data[[#This Row],[Time_taken]])+SECOND(tbl_raw_data[[#This Row],[Time_taken]])/60</f>
        <v>23.366666666666667</v>
      </c>
      <c r="K2808" s="52">
        <f>DATE(YEAR(tbl_raw_data[[#This Row],[Date Actioned]]),MONTH(tbl_raw_data[[#This Row],[Date Actioned]]),DAY(tbl_raw_data[[#This Row],[Date Actioned]]))</f>
        <v>45140</v>
      </c>
      <c r="L2808" s="50" t="str">
        <f>UPPER(TEXT(tbl_raw_data[[#This Row],[updated_date]],"MMMM"))</f>
        <v>AUGUST</v>
      </c>
      <c r="M2808" s="50" t="str">
        <f>"WEEK "&amp; IF(ROUNDUP(DAY(tbl_raw_data[[#This Row],[updated_date]])/7,0)=5,4,ROUNDUP(DAY(tbl_raw_data[[#This Row],[updated_date]])/7,0))</f>
        <v>WEEK 1</v>
      </c>
      <c r="N2808" s="50" t="str">
        <f>UPPER(VLOOKUP(tbl_raw_data[[#This Row],[Analyst]],Settiings!$A$2:$B$16,2,0))</f>
        <v>SAM</v>
      </c>
      <c r="O2808" s="50" t="str">
        <f>TRIM(UPPER(tbl_raw_data[[#This Row],[Outcome]]))</f>
        <v>APPROVE</v>
      </c>
      <c r="P2808" s="50" t="str">
        <f>TRIM(UPPER(tbl_raw_data[[#This Row],[Queue Name]]))</f>
        <v>CONSUMER EXISTING</v>
      </c>
      <c r="Q2808" s="50" t="str">
        <f>IF(tbl_raw_data[[#This Row],[Time taken in min]]&lt;=Settiings!$D$2,"SLA_MET","SLA_NOT_MET")</f>
        <v>SLA_NOT_MET</v>
      </c>
      <c r="R2808" s="94"/>
    </row>
    <row r="2809" spans="1:18" x14ac:dyDescent="0.3">
      <c r="A2809" s="20" t="s">
        <v>1401</v>
      </c>
      <c r="B2809" s="9">
        <v>45140.697638888887</v>
      </c>
      <c r="C2809" s="22">
        <v>45140.702557870369</v>
      </c>
      <c r="D2809" s="12" t="s">
        <v>13</v>
      </c>
      <c r="E2809" s="12" t="s">
        <v>9</v>
      </c>
      <c r="F2809" s="12" t="s">
        <v>686</v>
      </c>
      <c r="G2809" s="12" t="s">
        <v>17</v>
      </c>
      <c r="H2809" s="81"/>
      <c r="I2809" s="48">
        <f>tbl_raw_data[[#This Row],[Date Actioned]]-tbl_raw_data[[#This Row],[Date Tagged]]</f>
        <v>4.9189814817509614E-3</v>
      </c>
      <c r="J2809" s="46">
        <f>HOUR(tbl_raw_data[[#This Row],[Time_taken]])*60+MINUTE(tbl_raw_data[[#This Row],[Time_taken]])+SECOND(tbl_raw_data[[#This Row],[Time_taken]])/60</f>
        <v>7.083333333333333</v>
      </c>
      <c r="K2809" s="52">
        <f>DATE(YEAR(tbl_raw_data[[#This Row],[Date Actioned]]),MONTH(tbl_raw_data[[#This Row],[Date Actioned]]),DAY(tbl_raw_data[[#This Row],[Date Actioned]]))</f>
        <v>45140</v>
      </c>
      <c r="L2809" s="50" t="str">
        <f>UPPER(TEXT(tbl_raw_data[[#This Row],[updated_date]],"MMMM"))</f>
        <v>AUGUST</v>
      </c>
      <c r="M2809" s="50" t="str">
        <f>"WEEK "&amp; IF(ROUNDUP(DAY(tbl_raw_data[[#This Row],[updated_date]])/7,0)=5,4,ROUNDUP(DAY(tbl_raw_data[[#This Row],[updated_date]])/7,0))</f>
        <v>WEEK 1</v>
      </c>
      <c r="N2809" s="50" t="str">
        <f>UPPER(VLOOKUP(tbl_raw_data[[#This Row],[Analyst]],Settiings!$A$2:$B$16,2,0))</f>
        <v>FARDIN</v>
      </c>
      <c r="O2809" s="50" t="str">
        <f>TRIM(UPPER(tbl_raw_data[[#This Row],[Outcome]]))</f>
        <v>APPROVE</v>
      </c>
      <c r="P2809" s="50" t="str">
        <f>TRIM(UPPER(tbl_raw_data[[#This Row],[Queue Name]]))</f>
        <v>CONSUMER EXISTING</v>
      </c>
      <c r="Q2809" s="50" t="str">
        <f>IF(tbl_raw_data[[#This Row],[Time taken in min]]&lt;=Settiings!$D$2,"SLA_MET","SLA_NOT_MET")</f>
        <v>SLA_MET</v>
      </c>
      <c r="R2809" s="94"/>
    </row>
    <row r="2810" spans="1:18" x14ac:dyDescent="0.3">
      <c r="A2810" s="23" t="s">
        <v>1402</v>
      </c>
      <c r="B2810" s="15">
        <v>45140.69771990741</v>
      </c>
      <c r="C2810" s="21">
        <v>45140.701527777775</v>
      </c>
      <c r="D2810" s="18" t="s">
        <v>13</v>
      </c>
      <c r="E2810" s="18" t="s">
        <v>9</v>
      </c>
      <c r="F2810" s="18" t="s">
        <v>1228</v>
      </c>
      <c r="G2810" s="18" t="s">
        <v>766</v>
      </c>
      <c r="H2810" s="80"/>
      <c r="I2810" s="48">
        <f>tbl_raw_data[[#This Row],[Date Actioned]]-tbl_raw_data[[#This Row],[Date Tagged]]</f>
        <v>3.8078703655628487E-3</v>
      </c>
      <c r="J2810" s="46">
        <f>HOUR(tbl_raw_data[[#This Row],[Time_taken]])*60+MINUTE(tbl_raw_data[[#This Row],[Time_taken]])+SECOND(tbl_raw_data[[#This Row],[Time_taken]])/60</f>
        <v>5.4833333333333334</v>
      </c>
      <c r="K2810" s="52">
        <f>DATE(YEAR(tbl_raw_data[[#This Row],[Date Actioned]]),MONTH(tbl_raw_data[[#This Row],[Date Actioned]]),DAY(tbl_raw_data[[#This Row],[Date Actioned]]))</f>
        <v>45140</v>
      </c>
      <c r="L2810" s="50" t="str">
        <f>UPPER(TEXT(tbl_raw_data[[#This Row],[updated_date]],"MMMM"))</f>
        <v>AUGUST</v>
      </c>
      <c r="M2810" s="50" t="str">
        <f>"WEEK "&amp; IF(ROUNDUP(DAY(tbl_raw_data[[#This Row],[updated_date]])/7,0)=5,4,ROUNDUP(DAY(tbl_raw_data[[#This Row],[updated_date]])/7,0))</f>
        <v>WEEK 1</v>
      </c>
      <c r="N2810" s="50" t="str">
        <f>UPPER(VLOOKUP(tbl_raw_data[[#This Row],[Analyst]],Settiings!$A$2:$B$16,2,0))</f>
        <v>RAJ</v>
      </c>
      <c r="O2810" s="50" t="str">
        <f>TRIM(UPPER(tbl_raw_data[[#This Row],[Outcome]]))</f>
        <v>APPROVE</v>
      </c>
      <c r="P2810" s="50" t="str">
        <f>TRIM(UPPER(tbl_raw_data[[#This Row],[Queue Name]]))</f>
        <v>CONSUMER EXISTING</v>
      </c>
      <c r="Q2810" s="50" t="str">
        <f>IF(tbl_raw_data[[#This Row],[Time taken in min]]&lt;=Settiings!$D$2,"SLA_MET","SLA_NOT_MET")</f>
        <v>SLA_MET</v>
      </c>
      <c r="R2810" s="94"/>
    </row>
    <row r="2811" spans="1:18" x14ac:dyDescent="0.3">
      <c r="A2811" s="14" t="s">
        <v>1404</v>
      </c>
      <c r="B2811" s="9">
        <v>45140.70516203704</v>
      </c>
      <c r="C2811" s="22">
        <v>45140.707997685182</v>
      </c>
      <c r="D2811" s="12" t="s">
        <v>13</v>
      </c>
      <c r="E2811" s="12" t="s">
        <v>9</v>
      </c>
      <c r="F2811" s="12" t="s">
        <v>1228</v>
      </c>
      <c r="G2811" s="12" t="s">
        <v>17</v>
      </c>
      <c r="H2811" s="81"/>
      <c r="I2811" s="48">
        <f>tbl_raw_data[[#This Row],[Date Actioned]]-tbl_raw_data[[#This Row],[Date Tagged]]</f>
        <v>2.8356481416267343E-3</v>
      </c>
      <c r="J2811" s="46">
        <f>HOUR(tbl_raw_data[[#This Row],[Time_taken]])*60+MINUTE(tbl_raw_data[[#This Row],[Time_taken]])+SECOND(tbl_raw_data[[#This Row],[Time_taken]])/60</f>
        <v>4.083333333333333</v>
      </c>
      <c r="K2811" s="52">
        <f>DATE(YEAR(tbl_raw_data[[#This Row],[Date Actioned]]),MONTH(tbl_raw_data[[#This Row],[Date Actioned]]),DAY(tbl_raw_data[[#This Row],[Date Actioned]]))</f>
        <v>45140</v>
      </c>
      <c r="L2811" s="50" t="str">
        <f>UPPER(TEXT(tbl_raw_data[[#This Row],[updated_date]],"MMMM"))</f>
        <v>AUGUST</v>
      </c>
      <c r="M2811" s="50" t="str">
        <f>"WEEK "&amp; IF(ROUNDUP(DAY(tbl_raw_data[[#This Row],[updated_date]])/7,0)=5,4,ROUNDUP(DAY(tbl_raw_data[[#This Row],[updated_date]])/7,0))</f>
        <v>WEEK 1</v>
      </c>
      <c r="N2811" s="50" t="str">
        <f>UPPER(VLOOKUP(tbl_raw_data[[#This Row],[Analyst]],Settiings!$A$2:$B$16,2,0))</f>
        <v>RAJ</v>
      </c>
      <c r="O2811" s="50" t="str">
        <f>TRIM(UPPER(tbl_raw_data[[#This Row],[Outcome]]))</f>
        <v>APPROVE</v>
      </c>
      <c r="P2811" s="50" t="str">
        <f>TRIM(UPPER(tbl_raw_data[[#This Row],[Queue Name]]))</f>
        <v>CONSUMER EXISTING</v>
      </c>
      <c r="Q2811" s="50" t="str">
        <f>IF(tbl_raw_data[[#This Row],[Time taken in min]]&lt;=Settiings!$D$2,"SLA_MET","SLA_NOT_MET")</f>
        <v>SLA_MET</v>
      </c>
      <c r="R2811" s="94"/>
    </row>
    <row r="2812" spans="1:18" x14ac:dyDescent="0.3">
      <c r="A2812" s="20" t="s">
        <v>1405</v>
      </c>
      <c r="B2812" s="15">
        <v>45140.706134259257</v>
      </c>
      <c r="C2812" s="16">
        <v>45140.713807870372</v>
      </c>
      <c r="D2812" s="17" t="s">
        <v>17</v>
      </c>
      <c r="E2812" s="18" t="s">
        <v>9</v>
      </c>
      <c r="F2812" s="17" t="s">
        <v>76</v>
      </c>
      <c r="G2812" s="19"/>
      <c r="H2812" s="79"/>
      <c r="I2812" s="48">
        <f>tbl_raw_data[[#This Row],[Date Actioned]]-tbl_raw_data[[#This Row],[Date Tagged]]</f>
        <v>7.6736111150239594E-3</v>
      </c>
      <c r="J2812" s="46">
        <f>HOUR(tbl_raw_data[[#This Row],[Time_taken]])*60+MINUTE(tbl_raw_data[[#This Row],[Time_taken]])+SECOND(tbl_raw_data[[#This Row],[Time_taken]])/60</f>
        <v>11.05</v>
      </c>
      <c r="K2812" s="52">
        <f>DATE(YEAR(tbl_raw_data[[#This Row],[Date Actioned]]),MONTH(tbl_raw_data[[#This Row],[Date Actioned]]),DAY(tbl_raw_data[[#This Row],[Date Actioned]]))</f>
        <v>45140</v>
      </c>
      <c r="L2812" s="50" t="str">
        <f>UPPER(TEXT(tbl_raw_data[[#This Row],[updated_date]],"MMMM"))</f>
        <v>AUGUST</v>
      </c>
      <c r="M2812" s="50" t="str">
        <f>"WEEK "&amp; IF(ROUNDUP(DAY(tbl_raw_data[[#This Row],[updated_date]])/7,0)=5,4,ROUNDUP(DAY(tbl_raw_data[[#This Row],[updated_date]])/7,0))</f>
        <v>WEEK 1</v>
      </c>
      <c r="N2812" s="50" t="str">
        <f>UPPER(VLOOKUP(tbl_raw_data[[#This Row],[Analyst]],Settiings!$A$2:$B$16,2,0))</f>
        <v>ROHAN</v>
      </c>
      <c r="O2812" s="50" t="str">
        <f>TRIM(UPPER(tbl_raw_data[[#This Row],[Outcome]]))</f>
        <v>APPROVE</v>
      </c>
      <c r="P2812" s="50" t="str">
        <f>TRIM(UPPER(tbl_raw_data[[#This Row],[Queue Name]]))</f>
        <v>CONSUMER EXISTING</v>
      </c>
      <c r="Q2812" s="50" t="str">
        <f>IF(tbl_raw_data[[#This Row],[Time taken in min]]&lt;=Settiings!$D$2,"SLA_MET","SLA_NOT_MET")</f>
        <v>SLA_MET</v>
      </c>
      <c r="R2812" s="94"/>
    </row>
    <row r="2813" spans="1:18" x14ac:dyDescent="0.3">
      <c r="A2813" s="23" t="s">
        <v>1406</v>
      </c>
      <c r="B2813" s="9">
        <v>45140.706493055557</v>
      </c>
      <c r="C2813" s="24">
        <v>45140.716284722221</v>
      </c>
      <c r="D2813" s="25" t="s">
        <v>17</v>
      </c>
      <c r="E2813" s="12" t="s">
        <v>9</v>
      </c>
      <c r="F2813" s="25" t="s">
        <v>76</v>
      </c>
      <c r="G2813" s="13"/>
      <c r="H2813" s="78"/>
      <c r="I2813" s="48">
        <f>tbl_raw_data[[#This Row],[Date Actioned]]-tbl_raw_data[[#This Row],[Date Tagged]]</f>
        <v>9.7916666636592709E-3</v>
      </c>
      <c r="J2813" s="46">
        <f>HOUR(tbl_raw_data[[#This Row],[Time_taken]])*60+MINUTE(tbl_raw_data[[#This Row],[Time_taken]])+SECOND(tbl_raw_data[[#This Row],[Time_taken]])/60</f>
        <v>14.1</v>
      </c>
      <c r="K2813" s="52">
        <f>DATE(YEAR(tbl_raw_data[[#This Row],[Date Actioned]]),MONTH(tbl_raw_data[[#This Row],[Date Actioned]]),DAY(tbl_raw_data[[#This Row],[Date Actioned]]))</f>
        <v>45140</v>
      </c>
      <c r="L2813" s="50" t="str">
        <f>UPPER(TEXT(tbl_raw_data[[#This Row],[updated_date]],"MMMM"))</f>
        <v>AUGUST</v>
      </c>
      <c r="M2813" s="50" t="str">
        <f>"WEEK "&amp; IF(ROUNDUP(DAY(tbl_raw_data[[#This Row],[updated_date]])/7,0)=5,4,ROUNDUP(DAY(tbl_raw_data[[#This Row],[updated_date]])/7,0))</f>
        <v>WEEK 1</v>
      </c>
      <c r="N2813" s="50" t="str">
        <f>UPPER(VLOOKUP(tbl_raw_data[[#This Row],[Analyst]],Settiings!$A$2:$B$16,2,0))</f>
        <v>ROHAN</v>
      </c>
      <c r="O2813" s="50" t="str">
        <f>TRIM(UPPER(tbl_raw_data[[#This Row],[Outcome]]))</f>
        <v>APPROVE</v>
      </c>
      <c r="P2813" s="50" t="str">
        <f>TRIM(UPPER(tbl_raw_data[[#This Row],[Queue Name]]))</f>
        <v>CONSUMER EXISTING</v>
      </c>
      <c r="Q2813" s="50" t="str">
        <f>IF(tbl_raw_data[[#This Row],[Time taken in min]]&lt;=Settiings!$D$2,"SLA_MET","SLA_NOT_MET")</f>
        <v>SLA_MET</v>
      </c>
      <c r="R2813" s="94"/>
    </row>
    <row r="2814" spans="1:18" x14ac:dyDescent="0.3">
      <c r="A2814" s="14" t="s">
        <v>1407</v>
      </c>
      <c r="B2814" s="15">
        <v>45140.707743055558</v>
      </c>
      <c r="C2814" s="21">
        <v>45140.712557870371</v>
      </c>
      <c r="D2814" s="18" t="s">
        <v>13</v>
      </c>
      <c r="E2814" s="18" t="s">
        <v>47</v>
      </c>
      <c r="F2814" s="18" t="s">
        <v>686</v>
      </c>
      <c r="G2814" s="18" t="s">
        <v>77</v>
      </c>
      <c r="H2814" s="80"/>
      <c r="I2814" s="48">
        <f>tbl_raw_data[[#This Row],[Date Actioned]]-tbl_raw_data[[#This Row],[Date Tagged]]</f>
        <v>4.8148148125619628E-3</v>
      </c>
      <c r="J2814" s="46">
        <f>HOUR(tbl_raw_data[[#This Row],[Time_taken]])*60+MINUTE(tbl_raw_data[[#This Row],[Time_taken]])+SECOND(tbl_raw_data[[#This Row],[Time_taken]])/60</f>
        <v>6.9333333333333336</v>
      </c>
      <c r="K2814" s="52">
        <f>DATE(YEAR(tbl_raw_data[[#This Row],[Date Actioned]]),MONTH(tbl_raw_data[[#This Row],[Date Actioned]]),DAY(tbl_raw_data[[#This Row],[Date Actioned]]))</f>
        <v>45140</v>
      </c>
      <c r="L2814" s="50" t="str">
        <f>UPPER(TEXT(tbl_raw_data[[#This Row],[updated_date]],"MMMM"))</f>
        <v>AUGUST</v>
      </c>
      <c r="M2814" s="50" t="str">
        <f>"WEEK "&amp; IF(ROUNDUP(DAY(tbl_raw_data[[#This Row],[updated_date]])/7,0)=5,4,ROUNDUP(DAY(tbl_raw_data[[#This Row],[updated_date]])/7,0))</f>
        <v>WEEK 1</v>
      </c>
      <c r="N2814" s="50" t="str">
        <f>UPPER(VLOOKUP(tbl_raw_data[[#This Row],[Analyst]],Settiings!$A$2:$B$16,2,0))</f>
        <v>FARDIN</v>
      </c>
      <c r="O2814" s="50" t="str">
        <f>TRIM(UPPER(tbl_raw_data[[#This Row],[Outcome]]))</f>
        <v>APPROVE</v>
      </c>
      <c r="P2814" s="50" t="str">
        <f>TRIM(UPPER(tbl_raw_data[[#This Row],[Queue Name]]))</f>
        <v>CONSUMER PRE BUREAU</v>
      </c>
      <c r="Q2814" s="50" t="str">
        <f>IF(tbl_raw_data[[#This Row],[Time taken in min]]&lt;=Settiings!$D$2,"SLA_MET","SLA_NOT_MET")</f>
        <v>SLA_MET</v>
      </c>
      <c r="R2814" s="94"/>
    </row>
    <row r="2815" spans="1:18" x14ac:dyDescent="0.3">
      <c r="A2815" s="20" t="s">
        <v>1408</v>
      </c>
      <c r="B2815" s="9">
        <v>45140.713923611111</v>
      </c>
      <c r="C2815" s="22">
        <v>45140.720879629633</v>
      </c>
      <c r="D2815" s="12" t="s">
        <v>13</v>
      </c>
      <c r="E2815" s="12" t="s">
        <v>9</v>
      </c>
      <c r="F2815" s="12" t="s">
        <v>686</v>
      </c>
      <c r="G2815" s="12" t="s">
        <v>17</v>
      </c>
      <c r="H2815" s="81"/>
      <c r="I2815" s="48">
        <f>tbl_raw_data[[#This Row],[Date Actioned]]-tbl_raw_data[[#This Row],[Date Tagged]]</f>
        <v>6.9560185220325366E-3</v>
      </c>
      <c r="J2815" s="46">
        <f>HOUR(tbl_raw_data[[#This Row],[Time_taken]])*60+MINUTE(tbl_raw_data[[#This Row],[Time_taken]])+SECOND(tbl_raw_data[[#This Row],[Time_taken]])/60</f>
        <v>10.016666666666667</v>
      </c>
      <c r="K2815" s="52">
        <f>DATE(YEAR(tbl_raw_data[[#This Row],[Date Actioned]]),MONTH(tbl_raw_data[[#This Row],[Date Actioned]]),DAY(tbl_raw_data[[#This Row],[Date Actioned]]))</f>
        <v>45140</v>
      </c>
      <c r="L2815" s="50" t="str">
        <f>UPPER(TEXT(tbl_raw_data[[#This Row],[updated_date]],"MMMM"))</f>
        <v>AUGUST</v>
      </c>
      <c r="M2815" s="50" t="str">
        <f>"WEEK "&amp; IF(ROUNDUP(DAY(tbl_raw_data[[#This Row],[updated_date]])/7,0)=5,4,ROUNDUP(DAY(tbl_raw_data[[#This Row],[updated_date]])/7,0))</f>
        <v>WEEK 1</v>
      </c>
      <c r="N2815" s="50" t="str">
        <f>UPPER(VLOOKUP(tbl_raw_data[[#This Row],[Analyst]],Settiings!$A$2:$B$16,2,0))</f>
        <v>FARDIN</v>
      </c>
      <c r="O2815" s="50" t="str">
        <f>TRIM(UPPER(tbl_raw_data[[#This Row],[Outcome]]))</f>
        <v>APPROVE</v>
      </c>
      <c r="P2815" s="50" t="str">
        <f>TRIM(UPPER(tbl_raw_data[[#This Row],[Queue Name]]))</f>
        <v>CONSUMER EXISTING</v>
      </c>
      <c r="Q2815" s="50" t="str">
        <f>IF(tbl_raw_data[[#This Row],[Time taken in min]]&lt;=Settiings!$D$2,"SLA_MET","SLA_NOT_MET")</f>
        <v>SLA_MET</v>
      </c>
      <c r="R2815" s="94"/>
    </row>
    <row r="2816" spans="1:18" x14ac:dyDescent="0.3">
      <c r="A2816" s="14" t="s">
        <v>1409</v>
      </c>
      <c r="B2816" s="9">
        <v>45140.716597222221</v>
      </c>
      <c r="C2816" s="22">
        <v>45140.722546296296</v>
      </c>
      <c r="D2816" s="12" t="s">
        <v>27</v>
      </c>
      <c r="E2816" s="12" t="s">
        <v>9</v>
      </c>
      <c r="F2816" s="12" t="s">
        <v>53</v>
      </c>
      <c r="G2816" s="12" t="s">
        <v>1410</v>
      </c>
      <c r="H2816" s="81"/>
      <c r="I2816" s="48">
        <f>tbl_raw_data[[#This Row],[Date Actioned]]-tbl_raw_data[[#This Row],[Date Tagged]]</f>
        <v>5.9490740750334226E-3</v>
      </c>
      <c r="J2816" s="46">
        <f>HOUR(tbl_raw_data[[#This Row],[Time_taken]])*60+MINUTE(tbl_raw_data[[#This Row],[Time_taken]])+SECOND(tbl_raw_data[[#This Row],[Time_taken]])/60</f>
        <v>8.5666666666666664</v>
      </c>
      <c r="K2816" s="52">
        <f>DATE(YEAR(tbl_raw_data[[#This Row],[Date Actioned]]),MONTH(tbl_raw_data[[#This Row],[Date Actioned]]),DAY(tbl_raw_data[[#This Row],[Date Actioned]]))</f>
        <v>45140</v>
      </c>
      <c r="L2816" s="50" t="str">
        <f>UPPER(TEXT(tbl_raw_data[[#This Row],[updated_date]],"MMMM"))</f>
        <v>AUGUST</v>
      </c>
      <c r="M2816" s="50" t="str">
        <f>"WEEK "&amp; IF(ROUNDUP(DAY(tbl_raw_data[[#This Row],[updated_date]])/7,0)=5,4,ROUNDUP(DAY(tbl_raw_data[[#This Row],[updated_date]])/7,0))</f>
        <v>WEEK 1</v>
      </c>
      <c r="N2816" s="50" t="str">
        <f>UPPER(VLOOKUP(tbl_raw_data[[#This Row],[Analyst]],Settiings!$A$2:$B$16,2,0))</f>
        <v>NAVED</v>
      </c>
      <c r="O2816" s="50" t="str">
        <f>TRIM(UPPER(tbl_raw_data[[#This Row],[Outcome]]))</f>
        <v>DECLINE</v>
      </c>
      <c r="P2816" s="50" t="str">
        <f>TRIM(UPPER(tbl_raw_data[[#This Row],[Queue Name]]))</f>
        <v>CONSUMER EXISTING</v>
      </c>
      <c r="Q2816" s="50" t="str">
        <f>IF(tbl_raw_data[[#This Row],[Time taken in min]]&lt;=Settiings!$D$2,"SLA_MET","SLA_NOT_MET")</f>
        <v>SLA_MET</v>
      </c>
      <c r="R2816" s="94"/>
    </row>
    <row r="2817" spans="1:18" x14ac:dyDescent="0.3">
      <c r="A2817" s="23" t="s">
        <v>1411</v>
      </c>
      <c r="B2817" s="15">
        <v>45140.717650462961</v>
      </c>
      <c r="C2817" s="21">
        <v>45140.720127314817</v>
      </c>
      <c r="D2817" s="18" t="s">
        <v>13</v>
      </c>
      <c r="E2817" s="18" t="s">
        <v>47</v>
      </c>
      <c r="F2817" s="18" t="s">
        <v>65</v>
      </c>
      <c r="G2817" s="18" t="s">
        <v>77</v>
      </c>
      <c r="H2817" s="80"/>
      <c r="I2817" s="48">
        <f>tbl_raw_data[[#This Row],[Date Actioned]]-tbl_raw_data[[#This Row],[Date Tagged]]</f>
        <v>2.4768518560449593E-3</v>
      </c>
      <c r="J2817" s="46">
        <f>HOUR(tbl_raw_data[[#This Row],[Time_taken]])*60+MINUTE(tbl_raw_data[[#This Row],[Time_taken]])+SECOND(tbl_raw_data[[#This Row],[Time_taken]])/60</f>
        <v>3.5666666666666664</v>
      </c>
      <c r="K2817" s="52">
        <f>DATE(YEAR(tbl_raw_data[[#This Row],[Date Actioned]]),MONTH(tbl_raw_data[[#This Row],[Date Actioned]]),DAY(tbl_raw_data[[#This Row],[Date Actioned]]))</f>
        <v>45140</v>
      </c>
      <c r="L2817" s="50" t="str">
        <f>UPPER(TEXT(tbl_raw_data[[#This Row],[updated_date]],"MMMM"))</f>
        <v>AUGUST</v>
      </c>
      <c r="M2817" s="50" t="str">
        <f>"WEEK "&amp; IF(ROUNDUP(DAY(tbl_raw_data[[#This Row],[updated_date]])/7,0)=5,4,ROUNDUP(DAY(tbl_raw_data[[#This Row],[updated_date]])/7,0))</f>
        <v>WEEK 1</v>
      </c>
      <c r="N2817" s="50" t="str">
        <f>UPPER(VLOOKUP(tbl_raw_data[[#This Row],[Analyst]],Settiings!$A$2:$B$16,2,0))</f>
        <v>SAM</v>
      </c>
      <c r="O2817" s="50" t="str">
        <f>TRIM(UPPER(tbl_raw_data[[#This Row],[Outcome]]))</f>
        <v>APPROVE</v>
      </c>
      <c r="P2817" s="50" t="str">
        <f>TRIM(UPPER(tbl_raw_data[[#This Row],[Queue Name]]))</f>
        <v>CONSUMER PRE BUREAU</v>
      </c>
      <c r="Q2817" s="50" t="str">
        <f>IF(tbl_raw_data[[#This Row],[Time taken in min]]&lt;=Settiings!$D$2,"SLA_MET","SLA_NOT_MET")</f>
        <v>SLA_MET</v>
      </c>
      <c r="R2817" s="94"/>
    </row>
    <row r="2818" spans="1:18" x14ac:dyDescent="0.3">
      <c r="A2818" s="14" t="s">
        <v>1412</v>
      </c>
      <c r="B2818" s="9">
        <v>45140.719652777778</v>
      </c>
      <c r="C2818" s="22">
        <v>45140.72488425926</v>
      </c>
      <c r="D2818" s="12" t="s">
        <v>13</v>
      </c>
      <c r="E2818" s="12" t="s">
        <v>9</v>
      </c>
      <c r="F2818" s="12" t="s">
        <v>1222</v>
      </c>
      <c r="G2818" s="12" t="s">
        <v>17</v>
      </c>
      <c r="H2818" s="81"/>
      <c r="I2818" s="48">
        <f>tbl_raw_data[[#This Row],[Date Actioned]]-tbl_raw_data[[#This Row],[Date Tagged]]</f>
        <v>5.2314814820419997E-3</v>
      </c>
      <c r="J2818" s="46">
        <f>HOUR(tbl_raw_data[[#This Row],[Time_taken]])*60+MINUTE(tbl_raw_data[[#This Row],[Time_taken]])+SECOND(tbl_raw_data[[#This Row],[Time_taken]])/60</f>
        <v>7.5333333333333332</v>
      </c>
      <c r="K2818" s="52">
        <f>DATE(YEAR(tbl_raw_data[[#This Row],[Date Actioned]]),MONTH(tbl_raw_data[[#This Row],[Date Actioned]]),DAY(tbl_raw_data[[#This Row],[Date Actioned]]))</f>
        <v>45140</v>
      </c>
      <c r="L2818" s="50" t="str">
        <f>UPPER(TEXT(tbl_raw_data[[#This Row],[updated_date]],"MMMM"))</f>
        <v>AUGUST</v>
      </c>
      <c r="M2818" s="50" t="str">
        <f>"WEEK "&amp; IF(ROUNDUP(DAY(tbl_raw_data[[#This Row],[updated_date]])/7,0)=5,4,ROUNDUP(DAY(tbl_raw_data[[#This Row],[updated_date]])/7,0))</f>
        <v>WEEK 1</v>
      </c>
      <c r="N2818" s="50" t="str">
        <f>UPPER(VLOOKUP(tbl_raw_data[[#This Row],[Analyst]],Settiings!$A$2:$B$16,2,0))</f>
        <v>HARDIK</v>
      </c>
      <c r="O2818" s="50" t="str">
        <f>TRIM(UPPER(tbl_raw_data[[#This Row],[Outcome]]))</f>
        <v>APPROVE</v>
      </c>
      <c r="P2818" s="50" t="str">
        <f>TRIM(UPPER(tbl_raw_data[[#This Row],[Queue Name]]))</f>
        <v>CONSUMER EXISTING</v>
      </c>
      <c r="Q2818" s="50" t="str">
        <f>IF(tbl_raw_data[[#This Row],[Time taken in min]]&lt;=Settiings!$D$2,"SLA_MET","SLA_NOT_MET")</f>
        <v>SLA_MET</v>
      </c>
      <c r="R2818" s="94"/>
    </row>
    <row r="2819" spans="1:18" x14ac:dyDescent="0.3">
      <c r="A2819" s="20" t="s">
        <v>1413</v>
      </c>
      <c r="B2819" s="15">
        <v>45140.724479166667</v>
      </c>
      <c r="C2819" s="21">
        <v>45140.730266203704</v>
      </c>
      <c r="D2819" s="18" t="s">
        <v>13</v>
      </c>
      <c r="E2819" s="18" t="s">
        <v>9</v>
      </c>
      <c r="F2819" s="18" t="s">
        <v>65</v>
      </c>
      <c r="G2819" s="18" t="s">
        <v>128</v>
      </c>
      <c r="H2819" s="80"/>
      <c r="I2819" s="48">
        <f>tbl_raw_data[[#This Row],[Date Actioned]]-tbl_raw_data[[#This Row],[Date Tagged]]</f>
        <v>5.7870370364980772E-3</v>
      </c>
      <c r="J2819" s="46">
        <f>HOUR(tbl_raw_data[[#This Row],[Time_taken]])*60+MINUTE(tbl_raw_data[[#This Row],[Time_taken]])+SECOND(tbl_raw_data[[#This Row],[Time_taken]])/60</f>
        <v>8.3333333333333339</v>
      </c>
      <c r="K2819" s="52">
        <f>DATE(YEAR(tbl_raw_data[[#This Row],[Date Actioned]]),MONTH(tbl_raw_data[[#This Row],[Date Actioned]]),DAY(tbl_raw_data[[#This Row],[Date Actioned]]))</f>
        <v>45140</v>
      </c>
      <c r="L2819" s="50" t="str">
        <f>UPPER(TEXT(tbl_raw_data[[#This Row],[updated_date]],"MMMM"))</f>
        <v>AUGUST</v>
      </c>
      <c r="M2819" s="50" t="str">
        <f>"WEEK "&amp; IF(ROUNDUP(DAY(tbl_raw_data[[#This Row],[updated_date]])/7,0)=5,4,ROUNDUP(DAY(tbl_raw_data[[#This Row],[updated_date]])/7,0))</f>
        <v>WEEK 1</v>
      </c>
      <c r="N2819" s="50" t="str">
        <f>UPPER(VLOOKUP(tbl_raw_data[[#This Row],[Analyst]],Settiings!$A$2:$B$16,2,0))</f>
        <v>SAM</v>
      </c>
      <c r="O2819" s="50" t="str">
        <f>TRIM(UPPER(tbl_raw_data[[#This Row],[Outcome]]))</f>
        <v>APPROVE</v>
      </c>
      <c r="P2819" s="50" t="str">
        <f>TRIM(UPPER(tbl_raw_data[[#This Row],[Queue Name]]))</f>
        <v>CONSUMER EXISTING</v>
      </c>
      <c r="Q2819" s="50" t="str">
        <f>IF(tbl_raw_data[[#This Row],[Time taken in min]]&lt;=Settiings!$D$2,"SLA_MET","SLA_NOT_MET")</f>
        <v>SLA_MET</v>
      </c>
      <c r="R2819" s="94"/>
    </row>
    <row r="2820" spans="1:18" x14ac:dyDescent="0.3">
      <c r="A2820" s="23" t="s">
        <v>1414</v>
      </c>
      <c r="B2820" s="9">
        <v>45140.72483796296</v>
      </c>
      <c r="C2820" s="24">
        <v>45140.733229166668</v>
      </c>
      <c r="D2820" s="25" t="s">
        <v>17</v>
      </c>
      <c r="E2820" s="12" t="s">
        <v>9</v>
      </c>
      <c r="F2820" s="25" t="s">
        <v>24</v>
      </c>
      <c r="G2820" s="13"/>
      <c r="H2820" s="78"/>
      <c r="I2820" s="48">
        <f>tbl_raw_data[[#This Row],[Date Actioned]]-tbl_raw_data[[#This Row],[Date Tagged]]</f>
        <v>8.3912037080153823E-3</v>
      </c>
      <c r="J2820" s="46">
        <f>HOUR(tbl_raw_data[[#This Row],[Time_taken]])*60+MINUTE(tbl_raw_data[[#This Row],[Time_taken]])+SECOND(tbl_raw_data[[#This Row],[Time_taken]])/60</f>
        <v>12.083333333333334</v>
      </c>
      <c r="K2820" s="52">
        <f>DATE(YEAR(tbl_raw_data[[#This Row],[Date Actioned]]),MONTH(tbl_raw_data[[#This Row],[Date Actioned]]),DAY(tbl_raw_data[[#This Row],[Date Actioned]]))</f>
        <v>45140</v>
      </c>
      <c r="L2820" s="50" t="str">
        <f>UPPER(TEXT(tbl_raw_data[[#This Row],[updated_date]],"MMMM"))</f>
        <v>AUGUST</v>
      </c>
      <c r="M2820" s="50" t="str">
        <f>"WEEK "&amp; IF(ROUNDUP(DAY(tbl_raw_data[[#This Row],[updated_date]])/7,0)=5,4,ROUNDUP(DAY(tbl_raw_data[[#This Row],[updated_date]])/7,0))</f>
        <v>WEEK 1</v>
      </c>
      <c r="N2820" s="50" t="str">
        <f>UPPER(VLOOKUP(tbl_raw_data[[#This Row],[Analyst]],Settiings!$A$2:$B$16,2,0))</f>
        <v>QUADIR</v>
      </c>
      <c r="O2820" s="50" t="str">
        <f>TRIM(UPPER(tbl_raw_data[[#This Row],[Outcome]]))</f>
        <v>APPROVE</v>
      </c>
      <c r="P2820" s="50" t="str">
        <f>TRIM(UPPER(tbl_raw_data[[#This Row],[Queue Name]]))</f>
        <v>CONSUMER EXISTING</v>
      </c>
      <c r="Q2820" s="50" t="str">
        <f>IF(tbl_raw_data[[#This Row],[Time taken in min]]&lt;=Settiings!$D$2,"SLA_MET","SLA_NOT_MET")</f>
        <v>SLA_MET</v>
      </c>
      <c r="R2820" s="94"/>
    </row>
    <row r="2821" spans="1:18" x14ac:dyDescent="0.3">
      <c r="A2821" s="14" t="s">
        <v>1415</v>
      </c>
      <c r="B2821" s="15">
        <v>45140.725115740737</v>
      </c>
      <c r="C2821" s="16">
        <v>45140.743321759262</v>
      </c>
      <c r="D2821" s="17" t="s">
        <v>17</v>
      </c>
      <c r="E2821" s="18" t="s">
        <v>19</v>
      </c>
      <c r="F2821" s="17" t="s">
        <v>70</v>
      </c>
      <c r="G2821" s="19"/>
      <c r="H2821" s="79"/>
      <c r="I2821" s="48">
        <f>tbl_raw_data[[#This Row],[Date Actioned]]-tbl_raw_data[[#This Row],[Date Tagged]]</f>
        <v>1.8206018525233958E-2</v>
      </c>
      <c r="J2821" s="46">
        <f>HOUR(tbl_raw_data[[#This Row],[Time_taken]])*60+MINUTE(tbl_raw_data[[#This Row],[Time_taken]])+SECOND(tbl_raw_data[[#This Row],[Time_taken]])/60</f>
        <v>26.216666666666665</v>
      </c>
      <c r="K2821" s="52">
        <f>DATE(YEAR(tbl_raw_data[[#This Row],[Date Actioned]]),MONTH(tbl_raw_data[[#This Row],[Date Actioned]]),DAY(tbl_raw_data[[#This Row],[Date Actioned]]))</f>
        <v>45140</v>
      </c>
      <c r="L2821" s="50" t="str">
        <f>UPPER(TEXT(tbl_raw_data[[#This Row],[updated_date]],"MMMM"))</f>
        <v>AUGUST</v>
      </c>
      <c r="M2821" s="50" t="str">
        <f>"WEEK "&amp; IF(ROUNDUP(DAY(tbl_raw_data[[#This Row],[updated_date]])/7,0)=5,4,ROUNDUP(DAY(tbl_raw_data[[#This Row],[updated_date]])/7,0))</f>
        <v>WEEK 1</v>
      </c>
      <c r="N2821" s="50" t="str">
        <f>UPPER(VLOOKUP(tbl_raw_data[[#This Row],[Analyst]],Settiings!$A$2:$B$16,2,0))</f>
        <v>ASIF</v>
      </c>
      <c r="O2821" s="50" t="str">
        <f>TRIM(UPPER(tbl_raw_data[[#This Row],[Outcome]]))</f>
        <v>APPROVE</v>
      </c>
      <c r="P2821" s="50" t="str">
        <f>TRIM(UPPER(tbl_raw_data[[#This Row],[Queue Name]]))</f>
        <v>CONSUMER POST BUREAU</v>
      </c>
      <c r="Q2821" s="50" t="str">
        <f>IF(tbl_raw_data[[#This Row],[Time taken in min]]&lt;=Settiings!$D$2,"SLA_MET","SLA_NOT_MET")</f>
        <v>SLA_NOT_MET</v>
      </c>
      <c r="R2821" s="94"/>
    </row>
    <row r="2822" spans="1:18" x14ac:dyDescent="0.3">
      <c r="A2822" s="20" t="s">
        <v>1416</v>
      </c>
      <c r="B2822" s="9">
        <v>45140.728437500002</v>
      </c>
      <c r="C2822" s="22">
        <v>45140.731793981482</v>
      </c>
      <c r="D2822" s="12" t="s">
        <v>13</v>
      </c>
      <c r="E2822" s="12" t="s">
        <v>47</v>
      </c>
      <c r="F2822" s="12" t="s">
        <v>16</v>
      </c>
      <c r="G2822" s="12" t="s">
        <v>77</v>
      </c>
      <c r="H2822" s="81"/>
      <c r="I2822" s="48">
        <f>tbl_raw_data[[#This Row],[Date Actioned]]-tbl_raw_data[[#This Row],[Date Tagged]]</f>
        <v>3.3564814802957699E-3</v>
      </c>
      <c r="J2822" s="46">
        <f>HOUR(tbl_raw_data[[#This Row],[Time_taken]])*60+MINUTE(tbl_raw_data[[#This Row],[Time_taken]])+SECOND(tbl_raw_data[[#This Row],[Time_taken]])/60</f>
        <v>4.833333333333333</v>
      </c>
      <c r="K2822" s="52">
        <f>DATE(YEAR(tbl_raw_data[[#This Row],[Date Actioned]]),MONTH(tbl_raw_data[[#This Row],[Date Actioned]]),DAY(tbl_raw_data[[#This Row],[Date Actioned]]))</f>
        <v>45140</v>
      </c>
      <c r="L2822" s="50" t="str">
        <f>UPPER(TEXT(tbl_raw_data[[#This Row],[updated_date]],"MMMM"))</f>
        <v>AUGUST</v>
      </c>
      <c r="M2822" s="50" t="str">
        <f>"WEEK "&amp; IF(ROUNDUP(DAY(tbl_raw_data[[#This Row],[updated_date]])/7,0)=5,4,ROUNDUP(DAY(tbl_raw_data[[#This Row],[updated_date]])/7,0))</f>
        <v>WEEK 1</v>
      </c>
      <c r="N2822" s="50" t="str">
        <f>UPPER(VLOOKUP(tbl_raw_data[[#This Row],[Analyst]],Settiings!$A$2:$B$16,2,0))</f>
        <v>CAMROOON</v>
      </c>
      <c r="O2822" s="50" t="str">
        <f>TRIM(UPPER(tbl_raw_data[[#This Row],[Outcome]]))</f>
        <v>APPROVE</v>
      </c>
      <c r="P2822" s="50" t="str">
        <f>TRIM(UPPER(tbl_raw_data[[#This Row],[Queue Name]]))</f>
        <v>CONSUMER PRE BUREAU</v>
      </c>
      <c r="Q2822" s="50" t="str">
        <f>IF(tbl_raw_data[[#This Row],[Time taken in min]]&lt;=Settiings!$D$2,"SLA_MET","SLA_NOT_MET")</f>
        <v>SLA_MET</v>
      </c>
      <c r="R2822" s="94"/>
    </row>
    <row r="2823" spans="1:18" x14ac:dyDescent="0.3">
      <c r="A2823" s="20" t="s">
        <v>1417</v>
      </c>
      <c r="B2823" s="15">
        <v>45140.733194444445</v>
      </c>
      <c r="C2823" s="21">
        <v>45140.738518518519</v>
      </c>
      <c r="D2823" s="18" t="s">
        <v>27</v>
      </c>
      <c r="E2823" s="18" t="s">
        <v>47</v>
      </c>
      <c r="F2823" s="18" t="s">
        <v>53</v>
      </c>
      <c r="G2823" s="18" t="s">
        <v>1418</v>
      </c>
      <c r="H2823" s="80"/>
      <c r="I2823" s="48">
        <f>tbl_raw_data[[#This Row],[Date Actioned]]-tbl_raw_data[[#This Row],[Date Tagged]]</f>
        <v>5.324074074451346E-3</v>
      </c>
      <c r="J2823" s="46">
        <f>HOUR(tbl_raw_data[[#This Row],[Time_taken]])*60+MINUTE(tbl_raw_data[[#This Row],[Time_taken]])+SECOND(tbl_raw_data[[#This Row],[Time_taken]])/60</f>
        <v>7.666666666666667</v>
      </c>
      <c r="K2823" s="52">
        <f>DATE(YEAR(tbl_raw_data[[#This Row],[Date Actioned]]),MONTH(tbl_raw_data[[#This Row],[Date Actioned]]),DAY(tbl_raw_data[[#This Row],[Date Actioned]]))</f>
        <v>45140</v>
      </c>
      <c r="L2823" s="50" t="str">
        <f>UPPER(TEXT(tbl_raw_data[[#This Row],[updated_date]],"MMMM"))</f>
        <v>AUGUST</v>
      </c>
      <c r="M2823" s="50" t="str">
        <f>"WEEK "&amp; IF(ROUNDUP(DAY(tbl_raw_data[[#This Row],[updated_date]])/7,0)=5,4,ROUNDUP(DAY(tbl_raw_data[[#This Row],[updated_date]])/7,0))</f>
        <v>WEEK 1</v>
      </c>
      <c r="N2823" s="50" t="str">
        <f>UPPER(VLOOKUP(tbl_raw_data[[#This Row],[Analyst]],Settiings!$A$2:$B$16,2,0))</f>
        <v>NAVED</v>
      </c>
      <c r="O2823" s="50" t="str">
        <f>TRIM(UPPER(tbl_raw_data[[#This Row],[Outcome]]))</f>
        <v>DECLINE</v>
      </c>
      <c r="P2823" s="50" t="str">
        <f>TRIM(UPPER(tbl_raw_data[[#This Row],[Queue Name]]))</f>
        <v>CONSUMER PRE BUREAU</v>
      </c>
      <c r="Q2823" s="50" t="str">
        <f>IF(tbl_raw_data[[#This Row],[Time taken in min]]&lt;=Settiings!$D$2,"SLA_MET","SLA_NOT_MET")</f>
        <v>SLA_MET</v>
      </c>
      <c r="R2823" s="94"/>
    </row>
    <row r="2824" spans="1:18" x14ac:dyDescent="0.3">
      <c r="A2824" s="23" t="s">
        <v>1421</v>
      </c>
      <c r="B2824" s="15">
        <v>45140.736250000002</v>
      </c>
      <c r="C2824" s="21">
        <v>45140.742164351854</v>
      </c>
      <c r="D2824" s="18" t="s">
        <v>13</v>
      </c>
      <c r="E2824" s="18" t="s">
        <v>47</v>
      </c>
      <c r="F2824" s="18" t="s">
        <v>16</v>
      </c>
      <c r="G2824" s="18" t="s">
        <v>785</v>
      </c>
      <c r="H2824" s="80"/>
      <c r="I2824" s="48">
        <f>tbl_raw_data[[#This Row],[Date Actioned]]-tbl_raw_data[[#This Row],[Date Tagged]]</f>
        <v>5.914351851970423E-3</v>
      </c>
      <c r="J2824" s="46">
        <f>HOUR(tbl_raw_data[[#This Row],[Time_taken]])*60+MINUTE(tbl_raw_data[[#This Row],[Time_taken]])+SECOND(tbl_raw_data[[#This Row],[Time_taken]])/60</f>
        <v>8.5166666666666675</v>
      </c>
      <c r="K2824" s="52">
        <f>DATE(YEAR(tbl_raw_data[[#This Row],[Date Actioned]]),MONTH(tbl_raw_data[[#This Row],[Date Actioned]]),DAY(tbl_raw_data[[#This Row],[Date Actioned]]))</f>
        <v>45140</v>
      </c>
      <c r="L2824" s="50" t="str">
        <f>UPPER(TEXT(tbl_raw_data[[#This Row],[updated_date]],"MMMM"))</f>
        <v>AUGUST</v>
      </c>
      <c r="M2824" s="50" t="str">
        <f>"WEEK "&amp; IF(ROUNDUP(DAY(tbl_raw_data[[#This Row],[updated_date]])/7,0)=5,4,ROUNDUP(DAY(tbl_raw_data[[#This Row],[updated_date]])/7,0))</f>
        <v>WEEK 1</v>
      </c>
      <c r="N2824" s="50" t="str">
        <f>UPPER(VLOOKUP(tbl_raw_data[[#This Row],[Analyst]],Settiings!$A$2:$B$16,2,0))</f>
        <v>CAMROOON</v>
      </c>
      <c r="O2824" s="50" t="str">
        <f>TRIM(UPPER(tbl_raw_data[[#This Row],[Outcome]]))</f>
        <v>APPROVE</v>
      </c>
      <c r="P2824" s="50" t="str">
        <f>TRIM(UPPER(tbl_raw_data[[#This Row],[Queue Name]]))</f>
        <v>CONSUMER PRE BUREAU</v>
      </c>
      <c r="Q2824" s="50" t="str">
        <f>IF(tbl_raw_data[[#This Row],[Time taken in min]]&lt;=Settiings!$D$2,"SLA_MET","SLA_NOT_MET")</f>
        <v>SLA_MET</v>
      </c>
      <c r="R2824" s="94"/>
    </row>
    <row r="2825" spans="1:18" x14ac:dyDescent="0.3">
      <c r="A2825" s="14" t="s">
        <v>1423</v>
      </c>
      <c r="B2825" s="9">
        <v>45140.741053240738</v>
      </c>
      <c r="C2825" s="24">
        <v>45140.75340277778</v>
      </c>
      <c r="D2825" s="25" t="s">
        <v>17</v>
      </c>
      <c r="E2825" s="12" t="s">
        <v>19</v>
      </c>
      <c r="F2825" s="25" t="s">
        <v>686</v>
      </c>
      <c r="G2825" s="13"/>
      <c r="H2825" s="78"/>
      <c r="I2825" s="48">
        <f>tbl_raw_data[[#This Row],[Date Actioned]]-tbl_raw_data[[#This Row],[Date Tagged]]</f>
        <v>1.2349537042609882E-2</v>
      </c>
      <c r="J2825" s="46">
        <f>HOUR(tbl_raw_data[[#This Row],[Time_taken]])*60+MINUTE(tbl_raw_data[[#This Row],[Time_taken]])+SECOND(tbl_raw_data[[#This Row],[Time_taken]])/60</f>
        <v>17.783333333333335</v>
      </c>
      <c r="K2825" s="52">
        <f>DATE(YEAR(tbl_raw_data[[#This Row],[Date Actioned]]),MONTH(tbl_raw_data[[#This Row],[Date Actioned]]),DAY(tbl_raw_data[[#This Row],[Date Actioned]]))</f>
        <v>45140</v>
      </c>
      <c r="L2825" s="50" t="str">
        <f>UPPER(TEXT(tbl_raw_data[[#This Row],[updated_date]],"MMMM"))</f>
        <v>AUGUST</v>
      </c>
      <c r="M2825" s="50" t="str">
        <f>"WEEK "&amp; IF(ROUNDUP(DAY(tbl_raw_data[[#This Row],[updated_date]])/7,0)=5,4,ROUNDUP(DAY(tbl_raw_data[[#This Row],[updated_date]])/7,0))</f>
        <v>WEEK 1</v>
      </c>
      <c r="N2825" s="50" t="str">
        <f>UPPER(VLOOKUP(tbl_raw_data[[#This Row],[Analyst]],Settiings!$A$2:$B$16,2,0))</f>
        <v>FARDIN</v>
      </c>
      <c r="O2825" s="50" t="str">
        <f>TRIM(UPPER(tbl_raw_data[[#This Row],[Outcome]]))</f>
        <v>APPROVE</v>
      </c>
      <c r="P2825" s="50" t="str">
        <f>TRIM(UPPER(tbl_raw_data[[#This Row],[Queue Name]]))</f>
        <v>CONSUMER POST BUREAU</v>
      </c>
      <c r="Q2825" s="50" t="str">
        <f>IF(tbl_raw_data[[#This Row],[Time taken in min]]&lt;=Settiings!$D$2,"SLA_MET","SLA_NOT_MET")</f>
        <v>SLA_MET</v>
      </c>
      <c r="R2825" s="94"/>
    </row>
    <row r="2826" spans="1:18" x14ac:dyDescent="0.3">
      <c r="A2826" s="20" t="s">
        <v>1426</v>
      </c>
      <c r="B2826" s="15">
        <v>45140.757708333331</v>
      </c>
      <c r="C2826" s="21">
        <v>45140.765659722223</v>
      </c>
      <c r="D2826" s="18" t="s">
        <v>13</v>
      </c>
      <c r="E2826" s="18" t="s">
        <v>19</v>
      </c>
      <c r="F2826" s="18" t="s">
        <v>16</v>
      </c>
      <c r="G2826" s="18" t="s">
        <v>41</v>
      </c>
      <c r="H2826" s="80"/>
      <c r="I2826" s="48">
        <f>tbl_raw_data[[#This Row],[Date Actioned]]-tbl_raw_data[[#This Row],[Date Tagged]]</f>
        <v>7.9513888922519982E-3</v>
      </c>
      <c r="J2826" s="46">
        <f>HOUR(tbl_raw_data[[#This Row],[Time_taken]])*60+MINUTE(tbl_raw_data[[#This Row],[Time_taken]])+SECOND(tbl_raw_data[[#This Row],[Time_taken]])/60</f>
        <v>11.45</v>
      </c>
      <c r="K2826" s="52">
        <f>DATE(YEAR(tbl_raw_data[[#This Row],[Date Actioned]]),MONTH(tbl_raw_data[[#This Row],[Date Actioned]]),DAY(tbl_raw_data[[#This Row],[Date Actioned]]))</f>
        <v>45140</v>
      </c>
      <c r="L2826" s="50" t="str">
        <f>UPPER(TEXT(tbl_raw_data[[#This Row],[updated_date]],"MMMM"))</f>
        <v>AUGUST</v>
      </c>
      <c r="M2826" s="50" t="str">
        <f>"WEEK "&amp; IF(ROUNDUP(DAY(tbl_raw_data[[#This Row],[updated_date]])/7,0)=5,4,ROUNDUP(DAY(tbl_raw_data[[#This Row],[updated_date]])/7,0))</f>
        <v>WEEK 1</v>
      </c>
      <c r="N2826" s="50" t="str">
        <f>UPPER(VLOOKUP(tbl_raw_data[[#This Row],[Analyst]],Settiings!$A$2:$B$16,2,0))</f>
        <v>CAMROOON</v>
      </c>
      <c r="O2826" s="50" t="str">
        <f>TRIM(UPPER(tbl_raw_data[[#This Row],[Outcome]]))</f>
        <v>APPROVE</v>
      </c>
      <c r="P2826" s="50" t="str">
        <f>TRIM(UPPER(tbl_raw_data[[#This Row],[Queue Name]]))</f>
        <v>CONSUMER POST BUREAU</v>
      </c>
      <c r="Q2826" s="50" t="str">
        <f>IF(tbl_raw_data[[#This Row],[Time taken in min]]&lt;=Settiings!$D$2,"SLA_MET","SLA_NOT_MET")</f>
        <v>SLA_MET</v>
      </c>
      <c r="R2826" s="94"/>
    </row>
    <row r="2827" spans="1:18" x14ac:dyDescent="0.3">
      <c r="A2827" s="23" t="s">
        <v>1429</v>
      </c>
      <c r="B2827" s="9">
        <v>45140.759004629632</v>
      </c>
      <c r="C2827" s="22">
        <v>45140.760983796295</v>
      </c>
      <c r="D2827" s="12" t="s">
        <v>13</v>
      </c>
      <c r="E2827" s="12" t="s">
        <v>9</v>
      </c>
      <c r="F2827" s="12" t="s">
        <v>1228</v>
      </c>
      <c r="G2827" s="12" t="s">
        <v>77</v>
      </c>
      <c r="H2827" s="81"/>
      <c r="I2827" s="48">
        <f>tbl_raw_data[[#This Row],[Date Actioned]]-tbl_raw_data[[#This Row],[Date Tagged]]</f>
        <v>1.9791666636592709E-3</v>
      </c>
      <c r="J2827" s="46">
        <f>HOUR(tbl_raw_data[[#This Row],[Time_taken]])*60+MINUTE(tbl_raw_data[[#This Row],[Time_taken]])+SECOND(tbl_raw_data[[#This Row],[Time_taken]])/60</f>
        <v>2.85</v>
      </c>
      <c r="K2827" s="52">
        <f>DATE(YEAR(tbl_raw_data[[#This Row],[Date Actioned]]),MONTH(tbl_raw_data[[#This Row],[Date Actioned]]),DAY(tbl_raw_data[[#This Row],[Date Actioned]]))</f>
        <v>45140</v>
      </c>
      <c r="L2827" s="50" t="str">
        <f>UPPER(TEXT(tbl_raw_data[[#This Row],[updated_date]],"MMMM"))</f>
        <v>AUGUST</v>
      </c>
      <c r="M2827" s="50" t="str">
        <f>"WEEK "&amp; IF(ROUNDUP(DAY(tbl_raw_data[[#This Row],[updated_date]])/7,0)=5,4,ROUNDUP(DAY(tbl_raw_data[[#This Row],[updated_date]])/7,0))</f>
        <v>WEEK 1</v>
      </c>
      <c r="N2827" s="50" t="str">
        <f>UPPER(VLOOKUP(tbl_raw_data[[#This Row],[Analyst]],Settiings!$A$2:$B$16,2,0))</f>
        <v>RAJ</v>
      </c>
      <c r="O2827" s="50" t="str">
        <f>TRIM(UPPER(tbl_raw_data[[#This Row],[Outcome]]))</f>
        <v>APPROVE</v>
      </c>
      <c r="P2827" s="50" t="str">
        <f>TRIM(UPPER(tbl_raw_data[[#This Row],[Queue Name]]))</f>
        <v>CONSUMER EXISTING</v>
      </c>
      <c r="Q2827" s="50" t="str">
        <f>IF(tbl_raw_data[[#This Row],[Time taken in min]]&lt;=Settiings!$D$2,"SLA_MET","SLA_NOT_MET")</f>
        <v>SLA_MET</v>
      </c>
      <c r="R2827" s="94"/>
    </row>
    <row r="2828" spans="1:18" x14ac:dyDescent="0.3">
      <c r="A2828" s="14" t="s">
        <v>1430</v>
      </c>
      <c r="B2828" s="15">
        <v>45140.763194444444</v>
      </c>
      <c r="C2828" s="16">
        <v>45140.767743055556</v>
      </c>
      <c r="D2828" s="17" t="s">
        <v>17</v>
      </c>
      <c r="E2828" s="18" t="s">
        <v>9</v>
      </c>
      <c r="F2828" s="17" t="s">
        <v>686</v>
      </c>
      <c r="G2828" s="19"/>
      <c r="H2828" s="79"/>
      <c r="I2828" s="48">
        <f>tbl_raw_data[[#This Row],[Date Actioned]]-tbl_raw_data[[#This Row],[Date Tagged]]</f>
        <v>4.5486111121135764E-3</v>
      </c>
      <c r="J2828" s="46">
        <f>HOUR(tbl_raw_data[[#This Row],[Time_taken]])*60+MINUTE(tbl_raw_data[[#This Row],[Time_taken]])+SECOND(tbl_raw_data[[#This Row],[Time_taken]])/60</f>
        <v>6.55</v>
      </c>
      <c r="K2828" s="52">
        <f>DATE(YEAR(tbl_raw_data[[#This Row],[Date Actioned]]),MONTH(tbl_raw_data[[#This Row],[Date Actioned]]),DAY(tbl_raw_data[[#This Row],[Date Actioned]]))</f>
        <v>45140</v>
      </c>
      <c r="L2828" s="50" t="str">
        <f>UPPER(TEXT(tbl_raw_data[[#This Row],[updated_date]],"MMMM"))</f>
        <v>AUGUST</v>
      </c>
      <c r="M2828" s="50" t="str">
        <f>"WEEK "&amp; IF(ROUNDUP(DAY(tbl_raw_data[[#This Row],[updated_date]])/7,0)=5,4,ROUNDUP(DAY(tbl_raw_data[[#This Row],[updated_date]])/7,0))</f>
        <v>WEEK 1</v>
      </c>
      <c r="N2828" s="50" t="str">
        <f>UPPER(VLOOKUP(tbl_raw_data[[#This Row],[Analyst]],Settiings!$A$2:$B$16,2,0))</f>
        <v>FARDIN</v>
      </c>
      <c r="O2828" s="50" t="str">
        <f>TRIM(UPPER(tbl_raw_data[[#This Row],[Outcome]]))</f>
        <v>APPROVE</v>
      </c>
      <c r="P2828" s="50" t="str">
        <f>TRIM(UPPER(tbl_raw_data[[#This Row],[Queue Name]]))</f>
        <v>CONSUMER EXISTING</v>
      </c>
      <c r="Q2828" s="50" t="str">
        <f>IF(tbl_raw_data[[#This Row],[Time taken in min]]&lt;=Settiings!$D$2,"SLA_MET","SLA_NOT_MET")</f>
        <v>SLA_MET</v>
      </c>
      <c r="R2828" s="94"/>
    </row>
    <row r="2829" spans="1:18" x14ac:dyDescent="0.3">
      <c r="A2829" s="23" t="s">
        <v>1433</v>
      </c>
      <c r="B2829" s="9">
        <v>45140.767800925925</v>
      </c>
      <c r="C2829" s="22">
        <v>45140.770972222221</v>
      </c>
      <c r="D2829" s="12" t="s">
        <v>27</v>
      </c>
      <c r="E2829" s="12" t="s">
        <v>47</v>
      </c>
      <c r="F2829" s="12" t="s">
        <v>65</v>
      </c>
      <c r="G2829" s="12" t="s">
        <v>113</v>
      </c>
      <c r="H2829" s="81"/>
      <c r="I2829" s="48">
        <f>tbl_raw_data[[#This Row],[Date Actioned]]-tbl_raw_data[[#This Row],[Date Tagged]]</f>
        <v>3.1712962954770774E-3</v>
      </c>
      <c r="J2829" s="46">
        <f>HOUR(tbl_raw_data[[#This Row],[Time_taken]])*60+MINUTE(tbl_raw_data[[#This Row],[Time_taken]])+SECOND(tbl_raw_data[[#This Row],[Time_taken]])/60</f>
        <v>4.5666666666666664</v>
      </c>
      <c r="K2829" s="52">
        <f>DATE(YEAR(tbl_raw_data[[#This Row],[Date Actioned]]),MONTH(tbl_raw_data[[#This Row],[Date Actioned]]),DAY(tbl_raw_data[[#This Row],[Date Actioned]]))</f>
        <v>45140</v>
      </c>
      <c r="L2829" s="50" t="str">
        <f>UPPER(TEXT(tbl_raw_data[[#This Row],[updated_date]],"MMMM"))</f>
        <v>AUGUST</v>
      </c>
      <c r="M2829" s="50" t="str">
        <f>"WEEK "&amp; IF(ROUNDUP(DAY(tbl_raw_data[[#This Row],[updated_date]])/7,0)=5,4,ROUNDUP(DAY(tbl_raw_data[[#This Row],[updated_date]])/7,0))</f>
        <v>WEEK 1</v>
      </c>
      <c r="N2829" s="50" t="str">
        <f>UPPER(VLOOKUP(tbl_raw_data[[#This Row],[Analyst]],Settiings!$A$2:$B$16,2,0))</f>
        <v>SAM</v>
      </c>
      <c r="O2829" s="50" t="str">
        <f>TRIM(UPPER(tbl_raw_data[[#This Row],[Outcome]]))</f>
        <v>DECLINE</v>
      </c>
      <c r="P2829" s="50" t="str">
        <f>TRIM(UPPER(tbl_raw_data[[#This Row],[Queue Name]]))</f>
        <v>CONSUMER PRE BUREAU</v>
      </c>
      <c r="Q2829" s="50" t="str">
        <f>IF(tbl_raw_data[[#This Row],[Time taken in min]]&lt;=Settiings!$D$2,"SLA_MET","SLA_NOT_MET")</f>
        <v>SLA_MET</v>
      </c>
      <c r="R2829" s="94"/>
    </row>
    <row r="2830" spans="1:18" x14ac:dyDescent="0.3">
      <c r="A2830" s="20" t="s">
        <v>1435</v>
      </c>
      <c r="B2830" s="9">
        <v>45140.770752314813</v>
      </c>
      <c r="C2830" s="24">
        <v>45140.777916666666</v>
      </c>
      <c r="D2830" s="25" t="s">
        <v>17</v>
      </c>
      <c r="E2830" s="12" t="s">
        <v>19</v>
      </c>
      <c r="F2830" s="25" t="s">
        <v>686</v>
      </c>
      <c r="G2830" s="13"/>
      <c r="H2830" s="78"/>
      <c r="I2830" s="48">
        <f>tbl_raw_data[[#This Row],[Date Actioned]]-tbl_raw_data[[#This Row],[Date Tagged]]</f>
        <v>7.1643518531345762E-3</v>
      </c>
      <c r="J2830" s="46">
        <f>HOUR(tbl_raw_data[[#This Row],[Time_taken]])*60+MINUTE(tbl_raw_data[[#This Row],[Time_taken]])+SECOND(tbl_raw_data[[#This Row],[Time_taken]])/60</f>
        <v>10.316666666666666</v>
      </c>
      <c r="K2830" s="52">
        <f>DATE(YEAR(tbl_raw_data[[#This Row],[Date Actioned]]),MONTH(tbl_raw_data[[#This Row],[Date Actioned]]),DAY(tbl_raw_data[[#This Row],[Date Actioned]]))</f>
        <v>45140</v>
      </c>
      <c r="L2830" s="50" t="str">
        <f>UPPER(TEXT(tbl_raw_data[[#This Row],[updated_date]],"MMMM"))</f>
        <v>AUGUST</v>
      </c>
      <c r="M2830" s="50" t="str">
        <f>"WEEK "&amp; IF(ROUNDUP(DAY(tbl_raw_data[[#This Row],[updated_date]])/7,0)=5,4,ROUNDUP(DAY(tbl_raw_data[[#This Row],[updated_date]])/7,0))</f>
        <v>WEEK 1</v>
      </c>
      <c r="N2830" s="50" t="str">
        <f>UPPER(VLOOKUP(tbl_raw_data[[#This Row],[Analyst]],Settiings!$A$2:$B$16,2,0))</f>
        <v>FARDIN</v>
      </c>
      <c r="O2830" s="50" t="str">
        <f>TRIM(UPPER(tbl_raw_data[[#This Row],[Outcome]]))</f>
        <v>APPROVE</v>
      </c>
      <c r="P2830" s="50" t="str">
        <f>TRIM(UPPER(tbl_raw_data[[#This Row],[Queue Name]]))</f>
        <v>CONSUMER POST BUREAU</v>
      </c>
      <c r="Q2830" s="50" t="str">
        <f>IF(tbl_raw_data[[#This Row],[Time taken in min]]&lt;=Settiings!$D$2,"SLA_MET","SLA_NOT_MET")</f>
        <v>SLA_MET</v>
      </c>
      <c r="R2830" s="94"/>
    </row>
    <row r="2831" spans="1:18" x14ac:dyDescent="0.3">
      <c r="A2831" s="23" t="s">
        <v>1436</v>
      </c>
      <c r="B2831" s="15">
        <v>45140.770891203705</v>
      </c>
      <c r="C2831" s="16">
        <v>45140.776620370372</v>
      </c>
      <c r="D2831" s="17" t="s">
        <v>17</v>
      </c>
      <c r="E2831" s="18" t="s">
        <v>9</v>
      </c>
      <c r="F2831" s="17" t="s">
        <v>70</v>
      </c>
      <c r="G2831" s="19"/>
      <c r="H2831" s="79"/>
      <c r="I2831" s="48">
        <f>tbl_raw_data[[#This Row],[Date Actioned]]-tbl_raw_data[[#This Row],[Date Tagged]]</f>
        <v>5.7291666671517305E-3</v>
      </c>
      <c r="J2831" s="46">
        <f>HOUR(tbl_raw_data[[#This Row],[Time_taken]])*60+MINUTE(tbl_raw_data[[#This Row],[Time_taken]])+SECOND(tbl_raw_data[[#This Row],[Time_taken]])/60</f>
        <v>8.25</v>
      </c>
      <c r="K2831" s="52">
        <f>DATE(YEAR(tbl_raw_data[[#This Row],[Date Actioned]]),MONTH(tbl_raw_data[[#This Row],[Date Actioned]]),DAY(tbl_raw_data[[#This Row],[Date Actioned]]))</f>
        <v>45140</v>
      </c>
      <c r="L2831" s="50" t="str">
        <f>UPPER(TEXT(tbl_raw_data[[#This Row],[updated_date]],"MMMM"))</f>
        <v>AUGUST</v>
      </c>
      <c r="M2831" s="50" t="str">
        <f>"WEEK "&amp; IF(ROUNDUP(DAY(tbl_raw_data[[#This Row],[updated_date]])/7,0)=5,4,ROUNDUP(DAY(tbl_raw_data[[#This Row],[updated_date]])/7,0))</f>
        <v>WEEK 1</v>
      </c>
      <c r="N2831" s="50" t="str">
        <f>UPPER(VLOOKUP(tbl_raw_data[[#This Row],[Analyst]],Settiings!$A$2:$B$16,2,0))</f>
        <v>ASIF</v>
      </c>
      <c r="O2831" s="50" t="str">
        <f>TRIM(UPPER(tbl_raw_data[[#This Row],[Outcome]]))</f>
        <v>APPROVE</v>
      </c>
      <c r="P2831" s="50" t="str">
        <f>TRIM(UPPER(tbl_raw_data[[#This Row],[Queue Name]]))</f>
        <v>CONSUMER EXISTING</v>
      </c>
      <c r="Q2831" s="50" t="str">
        <f>IF(tbl_raw_data[[#This Row],[Time taken in min]]&lt;=Settiings!$D$2,"SLA_MET","SLA_NOT_MET")</f>
        <v>SLA_MET</v>
      </c>
      <c r="R2831" s="94"/>
    </row>
    <row r="2832" spans="1:18" x14ac:dyDescent="0.3">
      <c r="A2832" s="14" t="s">
        <v>1437</v>
      </c>
      <c r="B2832" s="9">
        <v>45140.771840277775</v>
      </c>
      <c r="C2832" s="24">
        <v>45140.783020833333</v>
      </c>
      <c r="D2832" s="25" t="s">
        <v>17</v>
      </c>
      <c r="E2832" s="12" t="s">
        <v>9</v>
      </c>
      <c r="F2832" s="25" t="s">
        <v>70</v>
      </c>
      <c r="G2832" s="13"/>
      <c r="H2832" s="78"/>
      <c r="I2832" s="48">
        <f>tbl_raw_data[[#This Row],[Date Actioned]]-tbl_raw_data[[#This Row],[Date Tagged]]</f>
        <v>1.1180555557075422E-2</v>
      </c>
      <c r="J2832" s="46">
        <f>HOUR(tbl_raw_data[[#This Row],[Time_taken]])*60+MINUTE(tbl_raw_data[[#This Row],[Time_taken]])+SECOND(tbl_raw_data[[#This Row],[Time_taken]])/60</f>
        <v>16.100000000000001</v>
      </c>
      <c r="K2832" s="52">
        <f>DATE(YEAR(tbl_raw_data[[#This Row],[Date Actioned]]),MONTH(tbl_raw_data[[#This Row],[Date Actioned]]),DAY(tbl_raw_data[[#This Row],[Date Actioned]]))</f>
        <v>45140</v>
      </c>
      <c r="L2832" s="50" t="str">
        <f>UPPER(TEXT(tbl_raw_data[[#This Row],[updated_date]],"MMMM"))</f>
        <v>AUGUST</v>
      </c>
      <c r="M2832" s="50" t="str">
        <f>"WEEK "&amp; IF(ROUNDUP(DAY(tbl_raw_data[[#This Row],[updated_date]])/7,0)=5,4,ROUNDUP(DAY(tbl_raw_data[[#This Row],[updated_date]])/7,0))</f>
        <v>WEEK 1</v>
      </c>
      <c r="N2832" s="50" t="str">
        <f>UPPER(VLOOKUP(tbl_raw_data[[#This Row],[Analyst]],Settiings!$A$2:$B$16,2,0))</f>
        <v>ASIF</v>
      </c>
      <c r="O2832" s="50" t="str">
        <f>TRIM(UPPER(tbl_raw_data[[#This Row],[Outcome]]))</f>
        <v>APPROVE</v>
      </c>
      <c r="P2832" s="50" t="str">
        <f>TRIM(UPPER(tbl_raw_data[[#This Row],[Queue Name]]))</f>
        <v>CONSUMER EXISTING</v>
      </c>
      <c r="Q2832" s="50" t="str">
        <f>IF(tbl_raw_data[[#This Row],[Time taken in min]]&lt;=Settiings!$D$2,"SLA_MET","SLA_NOT_MET")</f>
        <v>SLA_MET</v>
      </c>
      <c r="R2832" s="94"/>
    </row>
    <row r="2833" spans="1:18" x14ac:dyDescent="0.3">
      <c r="A2833" s="20" t="s">
        <v>1438</v>
      </c>
      <c r="B2833" s="15">
        <v>45140.773506944446</v>
      </c>
      <c r="C2833" s="21">
        <v>45140.776469907411</v>
      </c>
      <c r="D2833" s="18" t="s">
        <v>13</v>
      </c>
      <c r="E2833" s="18" t="s">
        <v>47</v>
      </c>
      <c r="F2833" s="18" t="s">
        <v>53</v>
      </c>
      <c r="G2833" s="18" t="s">
        <v>17</v>
      </c>
      <c r="H2833" s="80"/>
      <c r="I2833" s="48">
        <f>tbl_raw_data[[#This Row],[Date Actioned]]-tbl_raw_data[[#This Row],[Date Tagged]]</f>
        <v>2.9629629643750377E-3</v>
      </c>
      <c r="J2833" s="46">
        <f>HOUR(tbl_raw_data[[#This Row],[Time_taken]])*60+MINUTE(tbl_raw_data[[#This Row],[Time_taken]])+SECOND(tbl_raw_data[[#This Row],[Time_taken]])/60</f>
        <v>4.2666666666666666</v>
      </c>
      <c r="K2833" s="52">
        <f>DATE(YEAR(tbl_raw_data[[#This Row],[Date Actioned]]),MONTH(tbl_raw_data[[#This Row],[Date Actioned]]),DAY(tbl_raw_data[[#This Row],[Date Actioned]]))</f>
        <v>45140</v>
      </c>
      <c r="L2833" s="50" t="str">
        <f>UPPER(TEXT(tbl_raw_data[[#This Row],[updated_date]],"MMMM"))</f>
        <v>AUGUST</v>
      </c>
      <c r="M2833" s="50" t="str">
        <f>"WEEK "&amp; IF(ROUNDUP(DAY(tbl_raw_data[[#This Row],[updated_date]])/7,0)=5,4,ROUNDUP(DAY(tbl_raw_data[[#This Row],[updated_date]])/7,0))</f>
        <v>WEEK 1</v>
      </c>
      <c r="N2833" s="50" t="str">
        <f>UPPER(VLOOKUP(tbl_raw_data[[#This Row],[Analyst]],Settiings!$A$2:$B$16,2,0))</f>
        <v>NAVED</v>
      </c>
      <c r="O2833" s="50" t="str">
        <f>TRIM(UPPER(tbl_raw_data[[#This Row],[Outcome]]))</f>
        <v>APPROVE</v>
      </c>
      <c r="P2833" s="50" t="str">
        <f>TRIM(UPPER(tbl_raw_data[[#This Row],[Queue Name]]))</f>
        <v>CONSUMER PRE BUREAU</v>
      </c>
      <c r="Q2833" s="50" t="str">
        <f>IF(tbl_raw_data[[#This Row],[Time taken in min]]&lt;=Settiings!$D$2,"SLA_MET","SLA_NOT_MET")</f>
        <v>SLA_MET</v>
      </c>
      <c r="R2833" s="94"/>
    </row>
    <row r="2834" spans="1:18" x14ac:dyDescent="0.3">
      <c r="A2834" s="23" t="s">
        <v>1439</v>
      </c>
      <c r="B2834" s="9">
        <v>45140.774872685186</v>
      </c>
      <c r="C2834" s="24">
        <v>45140.779791666668</v>
      </c>
      <c r="D2834" s="25" t="s">
        <v>17</v>
      </c>
      <c r="E2834" s="12" t="s">
        <v>9</v>
      </c>
      <c r="F2834" s="25" t="s">
        <v>76</v>
      </c>
      <c r="G2834" s="13"/>
      <c r="H2834" s="78"/>
      <c r="I2834" s="48">
        <f>tbl_raw_data[[#This Row],[Date Actioned]]-tbl_raw_data[[#This Row],[Date Tagged]]</f>
        <v>4.9189814817509614E-3</v>
      </c>
      <c r="J2834" s="46">
        <f>HOUR(tbl_raw_data[[#This Row],[Time_taken]])*60+MINUTE(tbl_raw_data[[#This Row],[Time_taken]])+SECOND(tbl_raw_data[[#This Row],[Time_taken]])/60</f>
        <v>7.083333333333333</v>
      </c>
      <c r="K2834" s="52">
        <f>DATE(YEAR(tbl_raw_data[[#This Row],[Date Actioned]]),MONTH(tbl_raw_data[[#This Row],[Date Actioned]]),DAY(tbl_raw_data[[#This Row],[Date Actioned]]))</f>
        <v>45140</v>
      </c>
      <c r="L2834" s="50" t="str">
        <f>UPPER(TEXT(tbl_raw_data[[#This Row],[updated_date]],"MMMM"))</f>
        <v>AUGUST</v>
      </c>
      <c r="M2834" s="50" t="str">
        <f>"WEEK "&amp; IF(ROUNDUP(DAY(tbl_raw_data[[#This Row],[updated_date]])/7,0)=5,4,ROUNDUP(DAY(tbl_raw_data[[#This Row],[updated_date]])/7,0))</f>
        <v>WEEK 1</v>
      </c>
      <c r="N2834" s="50" t="str">
        <f>UPPER(VLOOKUP(tbl_raw_data[[#This Row],[Analyst]],Settiings!$A$2:$B$16,2,0))</f>
        <v>ROHAN</v>
      </c>
      <c r="O2834" s="50" t="str">
        <f>TRIM(UPPER(tbl_raw_data[[#This Row],[Outcome]]))</f>
        <v>APPROVE</v>
      </c>
      <c r="P2834" s="50" t="str">
        <f>TRIM(UPPER(tbl_raw_data[[#This Row],[Queue Name]]))</f>
        <v>CONSUMER EXISTING</v>
      </c>
      <c r="Q2834" s="50" t="str">
        <f>IF(tbl_raw_data[[#This Row],[Time taken in min]]&lt;=Settiings!$D$2,"SLA_MET","SLA_NOT_MET")</f>
        <v>SLA_MET</v>
      </c>
      <c r="R2834" s="94"/>
    </row>
    <row r="2835" spans="1:18" x14ac:dyDescent="0.3">
      <c r="A2835" s="14" t="s">
        <v>1440</v>
      </c>
      <c r="B2835" s="15">
        <v>45140.781851851854</v>
      </c>
      <c r="C2835" s="16">
        <v>45140.785115740742</v>
      </c>
      <c r="D2835" s="17" t="s">
        <v>17</v>
      </c>
      <c r="E2835" s="18" t="s">
        <v>9</v>
      </c>
      <c r="F2835" s="17" t="s">
        <v>76</v>
      </c>
      <c r="G2835" s="19"/>
      <c r="H2835" s="79"/>
      <c r="I2835" s="48">
        <f>tbl_raw_data[[#This Row],[Date Actioned]]-tbl_raw_data[[#This Row],[Date Tagged]]</f>
        <v>3.2638888878864236E-3</v>
      </c>
      <c r="J2835" s="46">
        <f>HOUR(tbl_raw_data[[#This Row],[Time_taken]])*60+MINUTE(tbl_raw_data[[#This Row],[Time_taken]])+SECOND(tbl_raw_data[[#This Row],[Time_taken]])/60</f>
        <v>4.7</v>
      </c>
      <c r="K2835" s="52">
        <f>DATE(YEAR(tbl_raw_data[[#This Row],[Date Actioned]]),MONTH(tbl_raw_data[[#This Row],[Date Actioned]]),DAY(tbl_raw_data[[#This Row],[Date Actioned]]))</f>
        <v>45140</v>
      </c>
      <c r="L2835" s="50" t="str">
        <f>UPPER(TEXT(tbl_raw_data[[#This Row],[updated_date]],"MMMM"))</f>
        <v>AUGUST</v>
      </c>
      <c r="M2835" s="50" t="str">
        <f>"WEEK "&amp; IF(ROUNDUP(DAY(tbl_raw_data[[#This Row],[updated_date]])/7,0)=5,4,ROUNDUP(DAY(tbl_raw_data[[#This Row],[updated_date]])/7,0))</f>
        <v>WEEK 1</v>
      </c>
      <c r="N2835" s="50" t="str">
        <f>UPPER(VLOOKUP(tbl_raw_data[[#This Row],[Analyst]],Settiings!$A$2:$B$16,2,0))</f>
        <v>ROHAN</v>
      </c>
      <c r="O2835" s="50" t="str">
        <f>TRIM(UPPER(tbl_raw_data[[#This Row],[Outcome]]))</f>
        <v>APPROVE</v>
      </c>
      <c r="P2835" s="50" t="str">
        <f>TRIM(UPPER(tbl_raw_data[[#This Row],[Queue Name]]))</f>
        <v>CONSUMER EXISTING</v>
      </c>
      <c r="Q2835" s="50" t="str">
        <f>IF(tbl_raw_data[[#This Row],[Time taken in min]]&lt;=Settiings!$D$2,"SLA_MET","SLA_NOT_MET")</f>
        <v>SLA_MET</v>
      </c>
      <c r="R2835" s="94"/>
    </row>
    <row r="2836" spans="1:18" x14ac:dyDescent="0.3">
      <c r="A2836" s="14" t="s">
        <v>1441</v>
      </c>
      <c r="B2836" s="15">
        <v>45140.785555555558</v>
      </c>
      <c r="C2836" s="21">
        <v>45140.789583333331</v>
      </c>
      <c r="D2836" s="18" t="s">
        <v>27</v>
      </c>
      <c r="E2836" s="18" t="s">
        <v>9</v>
      </c>
      <c r="F2836" s="18" t="s">
        <v>65</v>
      </c>
      <c r="G2836" s="18" t="s">
        <v>228</v>
      </c>
      <c r="H2836" s="80"/>
      <c r="I2836" s="48">
        <f>tbl_raw_data[[#This Row],[Date Actioned]]-tbl_raw_data[[#This Row],[Date Tagged]]</f>
        <v>4.0277777734445408E-3</v>
      </c>
      <c r="J2836" s="46">
        <f>HOUR(tbl_raw_data[[#This Row],[Time_taken]])*60+MINUTE(tbl_raw_data[[#This Row],[Time_taken]])+SECOND(tbl_raw_data[[#This Row],[Time_taken]])/60</f>
        <v>5.8</v>
      </c>
      <c r="K2836" s="52">
        <f>DATE(YEAR(tbl_raw_data[[#This Row],[Date Actioned]]),MONTH(tbl_raw_data[[#This Row],[Date Actioned]]),DAY(tbl_raw_data[[#This Row],[Date Actioned]]))</f>
        <v>45140</v>
      </c>
      <c r="L2836" s="50" t="str">
        <f>UPPER(TEXT(tbl_raw_data[[#This Row],[updated_date]],"MMMM"))</f>
        <v>AUGUST</v>
      </c>
      <c r="M2836" s="50" t="str">
        <f>"WEEK "&amp; IF(ROUNDUP(DAY(tbl_raw_data[[#This Row],[updated_date]])/7,0)=5,4,ROUNDUP(DAY(tbl_raw_data[[#This Row],[updated_date]])/7,0))</f>
        <v>WEEK 1</v>
      </c>
      <c r="N2836" s="50" t="str">
        <f>UPPER(VLOOKUP(tbl_raw_data[[#This Row],[Analyst]],Settiings!$A$2:$B$16,2,0))</f>
        <v>SAM</v>
      </c>
      <c r="O2836" s="50" t="str">
        <f>TRIM(UPPER(tbl_raw_data[[#This Row],[Outcome]]))</f>
        <v>DECLINE</v>
      </c>
      <c r="P2836" s="50" t="str">
        <f>TRIM(UPPER(tbl_raw_data[[#This Row],[Queue Name]]))</f>
        <v>CONSUMER EXISTING</v>
      </c>
      <c r="Q2836" s="50" t="str">
        <f>IF(tbl_raw_data[[#This Row],[Time taken in min]]&lt;=Settiings!$D$2,"SLA_MET","SLA_NOT_MET")</f>
        <v>SLA_MET</v>
      </c>
      <c r="R2836" s="94"/>
    </row>
    <row r="2837" spans="1:18" x14ac:dyDescent="0.3">
      <c r="A2837" s="20" t="s">
        <v>1442</v>
      </c>
      <c r="B2837" s="9">
        <v>45140.785729166666</v>
      </c>
      <c r="C2837" s="24">
        <v>45140.792314814818</v>
      </c>
      <c r="D2837" s="25" t="s">
        <v>37</v>
      </c>
      <c r="E2837" s="12" t="s">
        <v>9</v>
      </c>
      <c r="F2837" s="25" t="s">
        <v>686</v>
      </c>
      <c r="G2837" s="13"/>
      <c r="H2837" s="78"/>
      <c r="I2837" s="48">
        <f>tbl_raw_data[[#This Row],[Date Actioned]]-tbl_raw_data[[#This Row],[Date Tagged]]</f>
        <v>6.5856481523951516E-3</v>
      </c>
      <c r="J2837" s="46">
        <f>HOUR(tbl_raw_data[[#This Row],[Time_taken]])*60+MINUTE(tbl_raw_data[[#This Row],[Time_taken]])+SECOND(tbl_raw_data[[#This Row],[Time_taken]])/60</f>
        <v>9.4833333333333325</v>
      </c>
      <c r="K2837" s="52">
        <f>DATE(YEAR(tbl_raw_data[[#This Row],[Date Actioned]]),MONTH(tbl_raw_data[[#This Row],[Date Actioned]]),DAY(tbl_raw_data[[#This Row],[Date Actioned]]))</f>
        <v>45140</v>
      </c>
      <c r="L2837" s="50" t="str">
        <f>UPPER(TEXT(tbl_raw_data[[#This Row],[updated_date]],"MMMM"))</f>
        <v>AUGUST</v>
      </c>
      <c r="M2837" s="50" t="str">
        <f>"WEEK "&amp; IF(ROUNDUP(DAY(tbl_raw_data[[#This Row],[updated_date]])/7,0)=5,4,ROUNDUP(DAY(tbl_raw_data[[#This Row],[updated_date]])/7,0))</f>
        <v>WEEK 1</v>
      </c>
      <c r="N2837" s="50" t="str">
        <f>UPPER(VLOOKUP(tbl_raw_data[[#This Row],[Analyst]],Settiings!$A$2:$B$16,2,0))</f>
        <v>FARDIN</v>
      </c>
      <c r="O2837" s="50" t="str">
        <f>TRIM(UPPER(tbl_raw_data[[#This Row],[Outcome]]))</f>
        <v>DECLINE</v>
      </c>
      <c r="P2837" s="50" t="str">
        <f>TRIM(UPPER(tbl_raw_data[[#This Row],[Queue Name]]))</f>
        <v>CONSUMER EXISTING</v>
      </c>
      <c r="Q2837" s="50" t="str">
        <f>IF(tbl_raw_data[[#This Row],[Time taken in min]]&lt;=Settiings!$D$2,"SLA_MET","SLA_NOT_MET")</f>
        <v>SLA_MET</v>
      </c>
      <c r="R2837" s="94"/>
    </row>
    <row r="2838" spans="1:18" x14ac:dyDescent="0.3">
      <c r="A2838" s="20" t="s">
        <v>1443</v>
      </c>
      <c r="B2838" s="9">
        <v>45140.786446759259</v>
      </c>
      <c r="C2838" s="24">
        <v>45140.793958333335</v>
      </c>
      <c r="D2838" s="25" t="s">
        <v>17</v>
      </c>
      <c r="E2838" s="12" t="s">
        <v>9</v>
      </c>
      <c r="F2838" s="25" t="s">
        <v>70</v>
      </c>
      <c r="G2838" s="13"/>
      <c r="H2838" s="78"/>
      <c r="I2838" s="48">
        <f>tbl_raw_data[[#This Row],[Date Actioned]]-tbl_raw_data[[#This Row],[Date Tagged]]</f>
        <v>7.5115740764886141E-3</v>
      </c>
      <c r="J2838" s="46">
        <f>HOUR(tbl_raw_data[[#This Row],[Time_taken]])*60+MINUTE(tbl_raw_data[[#This Row],[Time_taken]])+SECOND(tbl_raw_data[[#This Row],[Time_taken]])/60</f>
        <v>10.816666666666666</v>
      </c>
      <c r="K2838" s="52">
        <f>DATE(YEAR(tbl_raw_data[[#This Row],[Date Actioned]]),MONTH(tbl_raw_data[[#This Row],[Date Actioned]]),DAY(tbl_raw_data[[#This Row],[Date Actioned]]))</f>
        <v>45140</v>
      </c>
      <c r="L2838" s="50" t="str">
        <f>UPPER(TEXT(tbl_raw_data[[#This Row],[updated_date]],"MMMM"))</f>
        <v>AUGUST</v>
      </c>
      <c r="M2838" s="50" t="str">
        <f>"WEEK "&amp; IF(ROUNDUP(DAY(tbl_raw_data[[#This Row],[updated_date]])/7,0)=5,4,ROUNDUP(DAY(tbl_raw_data[[#This Row],[updated_date]])/7,0))</f>
        <v>WEEK 1</v>
      </c>
      <c r="N2838" s="50" t="str">
        <f>UPPER(VLOOKUP(tbl_raw_data[[#This Row],[Analyst]],Settiings!$A$2:$B$16,2,0))</f>
        <v>ASIF</v>
      </c>
      <c r="O2838" s="50" t="str">
        <f>TRIM(UPPER(tbl_raw_data[[#This Row],[Outcome]]))</f>
        <v>APPROVE</v>
      </c>
      <c r="P2838" s="50" t="str">
        <f>TRIM(UPPER(tbl_raw_data[[#This Row],[Queue Name]]))</f>
        <v>CONSUMER EXISTING</v>
      </c>
      <c r="Q2838" s="50" t="str">
        <f>IF(tbl_raw_data[[#This Row],[Time taken in min]]&lt;=Settiings!$D$2,"SLA_MET","SLA_NOT_MET")</f>
        <v>SLA_MET</v>
      </c>
      <c r="R2838" s="94"/>
    </row>
    <row r="2839" spans="1:18" x14ac:dyDescent="0.3">
      <c r="A2839" s="23" t="s">
        <v>1444</v>
      </c>
      <c r="B2839" s="15">
        <v>45140.788090277776</v>
      </c>
      <c r="C2839" s="16">
        <v>45140.791701388887</v>
      </c>
      <c r="D2839" s="17" t="s">
        <v>17</v>
      </c>
      <c r="E2839" s="18" t="s">
        <v>9</v>
      </c>
      <c r="F2839" s="17" t="s">
        <v>76</v>
      </c>
      <c r="G2839" s="19"/>
      <c r="H2839" s="79"/>
      <c r="I2839" s="48">
        <f>tbl_raw_data[[#This Row],[Date Actioned]]-tbl_raw_data[[#This Row],[Date Tagged]]</f>
        <v>3.6111111112404615E-3</v>
      </c>
      <c r="J2839" s="46">
        <f>HOUR(tbl_raw_data[[#This Row],[Time_taken]])*60+MINUTE(tbl_raw_data[[#This Row],[Time_taken]])+SECOND(tbl_raw_data[[#This Row],[Time_taken]])/60</f>
        <v>5.2</v>
      </c>
      <c r="K2839" s="52">
        <f>DATE(YEAR(tbl_raw_data[[#This Row],[Date Actioned]]),MONTH(tbl_raw_data[[#This Row],[Date Actioned]]),DAY(tbl_raw_data[[#This Row],[Date Actioned]]))</f>
        <v>45140</v>
      </c>
      <c r="L2839" s="50" t="str">
        <f>UPPER(TEXT(tbl_raw_data[[#This Row],[updated_date]],"MMMM"))</f>
        <v>AUGUST</v>
      </c>
      <c r="M2839" s="50" t="str">
        <f>"WEEK "&amp; IF(ROUNDUP(DAY(tbl_raw_data[[#This Row],[updated_date]])/7,0)=5,4,ROUNDUP(DAY(tbl_raw_data[[#This Row],[updated_date]])/7,0))</f>
        <v>WEEK 1</v>
      </c>
      <c r="N2839" s="50" t="str">
        <f>UPPER(VLOOKUP(tbl_raw_data[[#This Row],[Analyst]],Settiings!$A$2:$B$16,2,0))</f>
        <v>ROHAN</v>
      </c>
      <c r="O2839" s="50" t="str">
        <f>TRIM(UPPER(tbl_raw_data[[#This Row],[Outcome]]))</f>
        <v>APPROVE</v>
      </c>
      <c r="P2839" s="50" t="str">
        <f>TRIM(UPPER(tbl_raw_data[[#This Row],[Queue Name]]))</f>
        <v>CONSUMER EXISTING</v>
      </c>
      <c r="Q2839" s="50" t="str">
        <f>IF(tbl_raw_data[[#This Row],[Time taken in min]]&lt;=Settiings!$D$2,"SLA_MET","SLA_NOT_MET")</f>
        <v>SLA_MET</v>
      </c>
      <c r="R2839" s="94"/>
    </row>
    <row r="2840" spans="1:18" x14ac:dyDescent="0.3">
      <c r="A2840" s="14" t="s">
        <v>1445</v>
      </c>
      <c r="B2840" s="9">
        <v>45140.789293981485</v>
      </c>
      <c r="C2840" s="22">
        <v>45140.793506944443</v>
      </c>
      <c r="D2840" s="12" t="s">
        <v>13</v>
      </c>
      <c r="E2840" s="12" t="s">
        <v>47</v>
      </c>
      <c r="F2840" s="12" t="s">
        <v>65</v>
      </c>
      <c r="G2840" s="12" t="s">
        <v>785</v>
      </c>
      <c r="H2840" s="81"/>
      <c r="I2840" s="48">
        <f>tbl_raw_data[[#This Row],[Date Actioned]]-tbl_raw_data[[#This Row],[Date Tagged]]</f>
        <v>4.2129629582632333E-3</v>
      </c>
      <c r="J2840" s="46">
        <f>HOUR(tbl_raw_data[[#This Row],[Time_taken]])*60+MINUTE(tbl_raw_data[[#This Row],[Time_taken]])+SECOND(tbl_raw_data[[#This Row],[Time_taken]])/60</f>
        <v>6.0666666666666664</v>
      </c>
      <c r="K2840" s="52">
        <f>DATE(YEAR(tbl_raw_data[[#This Row],[Date Actioned]]),MONTH(tbl_raw_data[[#This Row],[Date Actioned]]),DAY(tbl_raw_data[[#This Row],[Date Actioned]]))</f>
        <v>45140</v>
      </c>
      <c r="L2840" s="50" t="str">
        <f>UPPER(TEXT(tbl_raw_data[[#This Row],[updated_date]],"MMMM"))</f>
        <v>AUGUST</v>
      </c>
      <c r="M2840" s="50" t="str">
        <f>"WEEK "&amp; IF(ROUNDUP(DAY(tbl_raw_data[[#This Row],[updated_date]])/7,0)=5,4,ROUNDUP(DAY(tbl_raw_data[[#This Row],[updated_date]])/7,0))</f>
        <v>WEEK 1</v>
      </c>
      <c r="N2840" s="50" t="str">
        <f>UPPER(VLOOKUP(tbl_raw_data[[#This Row],[Analyst]],Settiings!$A$2:$B$16,2,0))</f>
        <v>SAM</v>
      </c>
      <c r="O2840" s="50" t="str">
        <f>TRIM(UPPER(tbl_raw_data[[#This Row],[Outcome]]))</f>
        <v>APPROVE</v>
      </c>
      <c r="P2840" s="50" t="str">
        <f>TRIM(UPPER(tbl_raw_data[[#This Row],[Queue Name]]))</f>
        <v>CONSUMER PRE BUREAU</v>
      </c>
      <c r="Q2840" s="50" t="str">
        <f>IF(tbl_raw_data[[#This Row],[Time taken in min]]&lt;=Settiings!$D$2,"SLA_MET","SLA_NOT_MET")</f>
        <v>SLA_MET</v>
      </c>
      <c r="R2840" s="94"/>
    </row>
    <row r="2841" spans="1:18" x14ac:dyDescent="0.3">
      <c r="A2841" s="20" t="s">
        <v>1447</v>
      </c>
      <c r="B2841" s="15">
        <v>45140.792222222219</v>
      </c>
      <c r="C2841" s="16">
        <v>45140.800185185188</v>
      </c>
      <c r="D2841" s="17" t="s">
        <v>17</v>
      </c>
      <c r="E2841" s="18" t="s">
        <v>19</v>
      </c>
      <c r="F2841" s="17" t="s">
        <v>76</v>
      </c>
      <c r="G2841" s="19"/>
      <c r="H2841" s="79"/>
      <c r="I2841" s="48">
        <f>tbl_raw_data[[#This Row],[Date Actioned]]-tbl_raw_data[[#This Row],[Date Tagged]]</f>
        <v>7.9629629690316506E-3</v>
      </c>
      <c r="J2841" s="46">
        <f>HOUR(tbl_raw_data[[#This Row],[Time_taken]])*60+MINUTE(tbl_raw_data[[#This Row],[Time_taken]])+SECOND(tbl_raw_data[[#This Row],[Time_taken]])/60</f>
        <v>11.466666666666667</v>
      </c>
      <c r="K2841" s="52">
        <f>DATE(YEAR(tbl_raw_data[[#This Row],[Date Actioned]]),MONTH(tbl_raw_data[[#This Row],[Date Actioned]]),DAY(tbl_raw_data[[#This Row],[Date Actioned]]))</f>
        <v>45140</v>
      </c>
      <c r="L2841" s="50" t="str">
        <f>UPPER(TEXT(tbl_raw_data[[#This Row],[updated_date]],"MMMM"))</f>
        <v>AUGUST</v>
      </c>
      <c r="M2841" s="50" t="str">
        <f>"WEEK "&amp; IF(ROUNDUP(DAY(tbl_raw_data[[#This Row],[updated_date]])/7,0)=5,4,ROUNDUP(DAY(tbl_raw_data[[#This Row],[updated_date]])/7,0))</f>
        <v>WEEK 1</v>
      </c>
      <c r="N2841" s="50" t="str">
        <f>UPPER(VLOOKUP(tbl_raw_data[[#This Row],[Analyst]],Settiings!$A$2:$B$16,2,0))</f>
        <v>ROHAN</v>
      </c>
      <c r="O2841" s="50" t="str">
        <f>TRIM(UPPER(tbl_raw_data[[#This Row],[Outcome]]))</f>
        <v>APPROVE</v>
      </c>
      <c r="P2841" s="50" t="str">
        <f>TRIM(UPPER(tbl_raw_data[[#This Row],[Queue Name]]))</f>
        <v>CONSUMER POST BUREAU</v>
      </c>
      <c r="Q2841" s="50" t="str">
        <f>IF(tbl_raw_data[[#This Row],[Time taken in min]]&lt;=Settiings!$D$2,"SLA_MET","SLA_NOT_MET")</f>
        <v>SLA_MET</v>
      </c>
      <c r="R2841" s="94"/>
    </row>
    <row r="2842" spans="1:18" x14ac:dyDescent="0.3">
      <c r="A2842" s="23" t="s">
        <v>1448</v>
      </c>
      <c r="B2842" s="9">
        <v>45140.795023148145</v>
      </c>
      <c r="C2842" s="22">
        <v>45140.801805555559</v>
      </c>
      <c r="D2842" s="12" t="s">
        <v>13</v>
      </c>
      <c r="E2842" s="12" t="s">
        <v>9</v>
      </c>
      <c r="F2842" s="12" t="s">
        <v>65</v>
      </c>
      <c r="G2842" s="12" t="s">
        <v>17</v>
      </c>
      <c r="H2842" s="81"/>
      <c r="I2842" s="48">
        <f>tbl_raw_data[[#This Row],[Date Actioned]]-tbl_raw_data[[#This Row],[Date Tagged]]</f>
        <v>6.7824074139934964E-3</v>
      </c>
      <c r="J2842" s="46">
        <f>HOUR(tbl_raw_data[[#This Row],[Time_taken]])*60+MINUTE(tbl_raw_data[[#This Row],[Time_taken]])+SECOND(tbl_raw_data[[#This Row],[Time_taken]])/60</f>
        <v>9.7666666666666675</v>
      </c>
      <c r="K2842" s="52">
        <f>DATE(YEAR(tbl_raw_data[[#This Row],[Date Actioned]]),MONTH(tbl_raw_data[[#This Row],[Date Actioned]]),DAY(tbl_raw_data[[#This Row],[Date Actioned]]))</f>
        <v>45140</v>
      </c>
      <c r="L2842" s="50" t="str">
        <f>UPPER(TEXT(tbl_raw_data[[#This Row],[updated_date]],"MMMM"))</f>
        <v>AUGUST</v>
      </c>
      <c r="M2842" s="50" t="str">
        <f>"WEEK "&amp; IF(ROUNDUP(DAY(tbl_raw_data[[#This Row],[updated_date]])/7,0)=5,4,ROUNDUP(DAY(tbl_raw_data[[#This Row],[updated_date]])/7,0))</f>
        <v>WEEK 1</v>
      </c>
      <c r="N2842" s="50" t="str">
        <f>UPPER(VLOOKUP(tbl_raw_data[[#This Row],[Analyst]],Settiings!$A$2:$B$16,2,0))</f>
        <v>SAM</v>
      </c>
      <c r="O2842" s="50" t="str">
        <f>TRIM(UPPER(tbl_raw_data[[#This Row],[Outcome]]))</f>
        <v>APPROVE</v>
      </c>
      <c r="P2842" s="50" t="str">
        <f>TRIM(UPPER(tbl_raw_data[[#This Row],[Queue Name]]))</f>
        <v>CONSUMER EXISTING</v>
      </c>
      <c r="Q2842" s="50" t="str">
        <f>IF(tbl_raw_data[[#This Row],[Time taken in min]]&lt;=Settiings!$D$2,"SLA_MET","SLA_NOT_MET")</f>
        <v>SLA_MET</v>
      </c>
      <c r="R2842" s="94"/>
    </row>
    <row r="2843" spans="1:18" x14ac:dyDescent="0.3">
      <c r="A2843" s="14" t="s">
        <v>1449</v>
      </c>
      <c r="B2843" s="15">
        <v>45140.795775462961</v>
      </c>
      <c r="C2843" s="16">
        <v>45140.805381944447</v>
      </c>
      <c r="D2843" s="17" t="s">
        <v>17</v>
      </c>
      <c r="E2843" s="18" t="s">
        <v>9</v>
      </c>
      <c r="F2843" s="17" t="s">
        <v>70</v>
      </c>
      <c r="G2843" s="19"/>
      <c r="H2843" s="79"/>
      <c r="I2843" s="48">
        <f>tbl_raw_data[[#This Row],[Date Actioned]]-tbl_raw_data[[#This Row],[Date Tagged]]</f>
        <v>9.606481486116536E-3</v>
      </c>
      <c r="J2843" s="46">
        <f>HOUR(tbl_raw_data[[#This Row],[Time_taken]])*60+MINUTE(tbl_raw_data[[#This Row],[Time_taken]])+SECOND(tbl_raw_data[[#This Row],[Time_taken]])/60</f>
        <v>13.833333333333334</v>
      </c>
      <c r="K2843" s="52">
        <f>DATE(YEAR(tbl_raw_data[[#This Row],[Date Actioned]]),MONTH(tbl_raw_data[[#This Row],[Date Actioned]]),DAY(tbl_raw_data[[#This Row],[Date Actioned]]))</f>
        <v>45140</v>
      </c>
      <c r="L2843" s="50" t="str">
        <f>UPPER(TEXT(tbl_raw_data[[#This Row],[updated_date]],"MMMM"))</f>
        <v>AUGUST</v>
      </c>
      <c r="M2843" s="50" t="str">
        <f>"WEEK "&amp; IF(ROUNDUP(DAY(tbl_raw_data[[#This Row],[updated_date]])/7,0)=5,4,ROUNDUP(DAY(tbl_raw_data[[#This Row],[updated_date]])/7,0))</f>
        <v>WEEK 1</v>
      </c>
      <c r="N2843" s="50" t="str">
        <f>UPPER(VLOOKUP(tbl_raw_data[[#This Row],[Analyst]],Settiings!$A$2:$B$16,2,0))</f>
        <v>ASIF</v>
      </c>
      <c r="O2843" s="50" t="str">
        <f>TRIM(UPPER(tbl_raw_data[[#This Row],[Outcome]]))</f>
        <v>APPROVE</v>
      </c>
      <c r="P2843" s="50" t="str">
        <f>TRIM(UPPER(tbl_raw_data[[#This Row],[Queue Name]]))</f>
        <v>CONSUMER EXISTING</v>
      </c>
      <c r="Q2843" s="50" t="str">
        <f>IF(tbl_raw_data[[#This Row],[Time taken in min]]&lt;=Settiings!$D$2,"SLA_MET","SLA_NOT_MET")</f>
        <v>SLA_MET</v>
      </c>
      <c r="R2843" s="94"/>
    </row>
    <row r="2844" spans="1:18" x14ac:dyDescent="0.3">
      <c r="A2844" s="20" t="s">
        <v>1450</v>
      </c>
      <c r="B2844" s="9">
        <v>45140.798078703701</v>
      </c>
      <c r="C2844" s="22">
        <v>45140.807557870372</v>
      </c>
      <c r="D2844" s="12" t="s">
        <v>13</v>
      </c>
      <c r="E2844" s="12" t="s">
        <v>9</v>
      </c>
      <c r="F2844" s="12" t="s">
        <v>53</v>
      </c>
      <c r="G2844" s="12" t="s">
        <v>17</v>
      </c>
      <c r="H2844" s="81"/>
      <c r="I2844" s="48">
        <f>tbl_raw_data[[#This Row],[Date Actioned]]-tbl_raw_data[[#This Row],[Date Tagged]]</f>
        <v>9.4791666706441902E-3</v>
      </c>
      <c r="J2844" s="46">
        <f>HOUR(tbl_raw_data[[#This Row],[Time_taken]])*60+MINUTE(tbl_raw_data[[#This Row],[Time_taken]])+SECOND(tbl_raw_data[[#This Row],[Time_taken]])/60</f>
        <v>13.65</v>
      </c>
      <c r="K2844" s="52">
        <f>DATE(YEAR(tbl_raw_data[[#This Row],[Date Actioned]]),MONTH(tbl_raw_data[[#This Row],[Date Actioned]]),DAY(tbl_raw_data[[#This Row],[Date Actioned]]))</f>
        <v>45140</v>
      </c>
      <c r="L2844" s="50" t="str">
        <f>UPPER(TEXT(tbl_raw_data[[#This Row],[updated_date]],"MMMM"))</f>
        <v>AUGUST</v>
      </c>
      <c r="M2844" s="50" t="str">
        <f>"WEEK "&amp; IF(ROUNDUP(DAY(tbl_raw_data[[#This Row],[updated_date]])/7,0)=5,4,ROUNDUP(DAY(tbl_raw_data[[#This Row],[updated_date]])/7,0))</f>
        <v>WEEK 1</v>
      </c>
      <c r="N2844" s="50" t="str">
        <f>UPPER(VLOOKUP(tbl_raw_data[[#This Row],[Analyst]],Settiings!$A$2:$B$16,2,0))</f>
        <v>NAVED</v>
      </c>
      <c r="O2844" s="50" t="str">
        <f>TRIM(UPPER(tbl_raw_data[[#This Row],[Outcome]]))</f>
        <v>APPROVE</v>
      </c>
      <c r="P2844" s="50" t="str">
        <f>TRIM(UPPER(tbl_raw_data[[#This Row],[Queue Name]]))</f>
        <v>CONSUMER EXISTING</v>
      </c>
      <c r="Q2844" s="50" t="str">
        <f>IF(tbl_raw_data[[#This Row],[Time taken in min]]&lt;=Settiings!$D$2,"SLA_MET","SLA_NOT_MET")</f>
        <v>SLA_MET</v>
      </c>
      <c r="R2844" s="94"/>
    </row>
    <row r="2845" spans="1:18" x14ac:dyDescent="0.3">
      <c r="A2845" s="23" t="s">
        <v>1451</v>
      </c>
      <c r="B2845" s="15">
        <v>45140.79965277778</v>
      </c>
      <c r="C2845" s="16">
        <v>45140.806261574071</v>
      </c>
      <c r="D2845" s="17" t="s">
        <v>37</v>
      </c>
      <c r="E2845" s="18" t="s">
        <v>19</v>
      </c>
      <c r="F2845" s="17" t="s">
        <v>76</v>
      </c>
      <c r="G2845" s="19"/>
      <c r="H2845" s="79"/>
      <c r="I2845" s="48">
        <f>tbl_raw_data[[#This Row],[Date Actioned]]-tbl_raw_data[[#This Row],[Date Tagged]]</f>
        <v>6.6087962914025411E-3</v>
      </c>
      <c r="J2845" s="46">
        <f>HOUR(tbl_raw_data[[#This Row],[Time_taken]])*60+MINUTE(tbl_raw_data[[#This Row],[Time_taken]])+SECOND(tbl_raw_data[[#This Row],[Time_taken]])/60</f>
        <v>9.5166666666666675</v>
      </c>
      <c r="K2845" s="52">
        <f>DATE(YEAR(tbl_raw_data[[#This Row],[Date Actioned]]),MONTH(tbl_raw_data[[#This Row],[Date Actioned]]),DAY(tbl_raw_data[[#This Row],[Date Actioned]]))</f>
        <v>45140</v>
      </c>
      <c r="L2845" s="50" t="str">
        <f>UPPER(TEXT(tbl_raw_data[[#This Row],[updated_date]],"MMMM"))</f>
        <v>AUGUST</v>
      </c>
      <c r="M2845" s="50" t="str">
        <f>"WEEK "&amp; IF(ROUNDUP(DAY(tbl_raw_data[[#This Row],[updated_date]])/7,0)=5,4,ROUNDUP(DAY(tbl_raw_data[[#This Row],[updated_date]])/7,0))</f>
        <v>WEEK 1</v>
      </c>
      <c r="N2845" s="50" t="str">
        <f>UPPER(VLOOKUP(tbl_raw_data[[#This Row],[Analyst]],Settiings!$A$2:$B$16,2,0))</f>
        <v>ROHAN</v>
      </c>
      <c r="O2845" s="50" t="str">
        <f>TRIM(UPPER(tbl_raw_data[[#This Row],[Outcome]]))</f>
        <v>DECLINE</v>
      </c>
      <c r="P2845" s="50" t="str">
        <f>TRIM(UPPER(tbl_raw_data[[#This Row],[Queue Name]]))</f>
        <v>CONSUMER POST BUREAU</v>
      </c>
      <c r="Q2845" s="50" t="str">
        <f>IF(tbl_raw_data[[#This Row],[Time taken in min]]&lt;=Settiings!$D$2,"SLA_MET","SLA_NOT_MET")</f>
        <v>SLA_MET</v>
      </c>
      <c r="R2845" s="94"/>
    </row>
    <row r="2846" spans="1:18" x14ac:dyDescent="0.3">
      <c r="A2846" s="23" t="s">
        <v>1452</v>
      </c>
      <c r="B2846" s="15">
        <v>45140.800300925926</v>
      </c>
      <c r="C2846" s="21">
        <v>45140.807326388887</v>
      </c>
      <c r="D2846" s="18" t="s">
        <v>13</v>
      </c>
      <c r="E2846" s="18" t="s">
        <v>47</v>
      </c>
      <c r="F2846" s="18" t="s">
        <v>65</v>
      </c>
      <c r="G2846" s="18" t="s">
        <v>41</v>
      </c>
      <c r="H2846" s="80"/>
      <c r="I2846" s="48">
        <f>tbl_raw_data[[#This Row],[Date Actioned]]-tbl_raw_data[[#This Row],[Date Tagged]]</f>
        <v>7.025462960882578E-3</v>
      </c>
      <c r="J2846" s="46">
        <f>HOUR(tbl_raw_data[[#This Row],[Time_taken]])*60+MINUTE(tbl_raw_data[[#This Row],[Time_taken]])+SECOND(tbl_raw_data[[#This Row],[Time_taken]])/60</f>
        <v>10.116666666666667</v>
      </c>
      <c r="K2846" s="52">
        <f>DATE(YEAR(tbl_raw_data[[#This Row],[Date Actioned]]),MONTH(tbl_raw_data[[#This Row],[Date Actioned]]),DAY(tbl_raw_data[[#This Row],[Date Actioned]]))</f>
        <v>45140</v>
      </c>
      <c r="L2846" s="50" t="str">
        <f>UPPER(TEXT(tbl_raw_data[[#This Row],[updated_date]],"MMMM"))</f>
        <v>AUGUST</v>
      </c>
      <c r="M2846" s="50" t="str">
        <f>"WEEK "&amp; IF(ROUNDUP(DAY(tbl_raw_data[[#This Row],[updated_date]])/7,0)=5,4,ROUNDUP(DAY(tbl_raw_data[[#This Row],[updated_date]])/7,0))</f>
        <v>WEEK 1</v>
      </c>
      <c r="N2846" s="50" t="str">
        <f>UPPER(VLOOKUP(tbl_raw_data[[#This Row],[Analyst]],Settiings!$A$2:$B$16,2,0))</f>
        <v>SAM</v>
      </c>
      <c r="O2846" s="50" t="str">
        <f>TRIM(UPPER(tbl_raw_data[[#This Row],[Outcome]]))</f>
        <v>APPROVE</v>
      </c>
      <c r="P2846" s="50" t="str">
        <f>TRIM(UPPER(tbl_raw_data[[#This Row],[Queue Name]]))</f>
        <v>CONSUMER PRE BUREAU</v>
      </c>
      <c r="Q2846" s="50" t="str">
        <f>IF(tbl_raw_data[[#This Row],[Time taken in min]]&lt;=Settiings!$D$2,"SLA_MET","SLA_NOT_MET")</f>
        <v>SLA_MET</v>
      </c>
      <c r="R2846" s="94"/>
    </row>
    <row r="2847" spans="1:18" x14ac:dyDescent="0.3">
      <c r="A2847" s="14" t="s">
        <v>1455</v>
      </c>
      <c r="B2847" s="9">
        <v>45140.803298611114</v>
      </c>
      <c r="C2847" s="24">
        <v>45140.812106481484</v>
      </c>
      <c r="D2847" s="25" t="s">
        <v>17</v>
      </c>
      <c r="E2847" s="12" t="s">
        <v>19</v>
      </c>
      <c r="F2847" s="25" t="s">
        <v>76</v>
      </c>
      <c r="G2847" s="13"/>
      <c r="H2847" s="78"/>
      <c r="I2847" s="48">
        <f>tbl_raw_data[[#This Row],[Date Actioned]]-tbl_raw_data[[#This Row],[Date Tagged]]</f>
        <v>8.8078703702194616E-3</v>
      </c>
      <c r="J2847" s="46">
        <f>HOUR(tbl_raw_data[[#This Row],[Time_taken]])*60+MINUTE(tbl_raw_data[[#This Row],[Time_taken]])+SECOND(tbl_raw_data[[#This Row],[Time_taken]])/60</f>
        <v>12.683333333333334</v>
      </c>
      <c r="K2847" s="52">
        <f>DATE(YEAR(tbl_raw_data[[#This Row],[Date Actioned]]),MONTH(tbl_raw_data[[#This Row],[Date Actioned]]),DAY(tbl_raw_data[[#This Row],[Date Actioned]]))</f>
        <v>45140</v>
      </c>
      <c r="L2847" s="50" t="str">
        <f>UPPER(TEXT(tbl_raw_data[[#This Row],[updated_date]],"MMMM"))</f>
        <v>AUGUST</v>
      </c>
      <c r="M2847" s="50" t="str">
        <f>"WEEK "&amp; IF(ROUNDUP(DAY(tbl_raw_data[[#This Row],[updated_date]])/7,0)=5,4,ROUNDUP(DAY(tbl_raw_data[[#This Row],[updated_date]])/7,0))</f>
        <v>WEEK 1</v>
      </c>
      <c r="N2847" s="50" t="str">
        <f>UPPER(VLOOKUP(tbl_raw_data[[#This Row],[Analyst]],Settiings!$A$2:$B$16,2,0))</f>
        <v>ROHAN</v>
      </c>
      <c r="O2847" s="50" t="str">
        <f>TRIM(UPPER(tbl_raw_data[[#This Row],[Outcome]]))</f>
        <v>APPROVE</v>
      </c>
      <c r="P2847" s="50" t="str">
        <f>TRIM(UPPER(tbl_raw_data[[#This Row],[Queue Name]]))</f>
        <v>CONSUMER POST BUREAU</v>
      </c>
      <c r="Q2847" s="50" t="str">
        <f>IF(tbl_raw_data[[#This Row],[Time taken in min]]&lt;=Settiings!$D$2,"SLA_MET","SLA_NOT_MET")</f>
        <v>SLA_MET</v>
      </c>
      <c r="R2847" s="94"/>
    </row>
    <row r="2848" spans="1:18" x14ac:dyDescent="0.3">
      <c r="A2848" s="14" t="s">
        <v>1456</v>
      </c>
      <c r="B2848" s="9">
        <v>45140.805787037039</v>
      </c>
      <c r="C2848" s="24">
        <v>45140.822662037041</v>
      </c>
      <c r="D2848" s="25" t="s">
        <v>37</v>
      </c>
      <c r="E2848" s="12" t="s">
        <v>19</v>
      </c>
      <c r="F2848" s="25" t="s">
        <v>76</v>
      </c>
      <c r="G2848" s="13"/>
      <c r="H2848" s="78"/>
      <c r="I2848" s="48">
        <f>tbl_raw_data[[#This Row],[Date Actioned]]-tbl_raw_data[[#This Row],[Date Tagged]]</f>
        <v>1.6875000001164153E-2</v>
      </c>
      <c r="J2848" s="46">
        <f>HOUR(tbl_raw_data[[#This Row],[Time_taken]])*60+MINUTE(tbl_raw_data[[#This Row],[Time_taken]])+SECOND(tbl_raw_data[[#This Row],[Time_taken]])/60</f>
        <v>24.3</v>
      </c>
      <c r="K2848" s="52">
        <f>DATE(YEAR(tbl_raw_data[[#This Row],[Date Actioned]]),MONTH(tbl_raw_data[[#This Row],[Date Actioned]]),DAY(tbl_raw_data[[#This Row],[Date Actioned]]))</f>
        <v>45140</v>
      </c>
      <c r="L2848" s="50" t="str">
        <f>UPPER(TEXT(tbl_raw_data[[#This Row],[updated_date]],"MMMM"))</f>
        <v>AUGUST</v>
      </c>
      <c r="M2848" s="50" t="str">
        <f>"WEEK "&amp; IF(ROUNDUP(DAY(tbl_raw_data[[#This Row],[updated_date]])/7,0)=5,4,ROUNDUP(DAY(tbl_raw_data[[#This Row],[updated_date]])/7,0))</f>
        <v>WEEK 1</v>
      </c>
      <c r="N2848" s="50" t="str">
        <f>UPPER(VLOOKUP(tbl_raw_data[[#This Row],[Analyst]],Settiings!$A$2:$B$16,2,0))</f>
        <v>ROHAN</v>
      </c>
      <c r="O2848" s="50" t="str">
        <f>TRIM(UPPER(tbl_raw_data[[#This Row],[Outcome]]))</f>
        <v>DECLINE</v>
      </c>
      <c r="P2848" s="50" t="str">
        <f>TRIM(UPPER(tbl_raw_data[[#This Row],[Queue Name]]))</f>
        <v>CONSUMER POST BUREAU</v>
      </c>
      <c r="Q2848" s="50" t="str">
        <f>IF(tbl_raw_data[[#This Row],[Time taken in min]]&lt;=Settiings!$D$2,"SLA_MET","SLA_NOT_MET")</f>
        <v>SLA_NOT_MET</v>
      </c>
      <c r="R2848" s="94"/>
    </row>
    <row r="2849" spans="1:18" x14ac:dyDescent="0.3">
      <c r="A2849" s="20" t="s">
        <v>1459</v>
      </c>
      <c r="B2849" s="15">
        <v>45140.807974537034</v>
      </c>
      <c r="C2849" s="21">
        <v>45140.8284375</v>
      </c>
      <c r="D2849" s="18" t="s">
        <v>13</v>
      </c>
      <c r="E2849" s="18" t="s">
        <v>19</v>
      </c>
      <c r="F2849" s="18" t="s">
        <v>10</v>
      </c>
      <c r="G2849" s="18" t="s">
        <v>77</v>
      </c>
      <c r="H2849" s="80"/>
      <c r="I2849" s="48">
        <f>tbl_raw_data[[#This Row],[Date Actioned]]-tbl_raw_data[[#This Row],[Date Tagged]]</f>
        <v>2.0462962966121268E-2</v>
      </c>
      <c r="J2849" s="46">
        <f>HOUR(tbl_raw_data[[#This Row],[Time_taken]])*60+MINUTE(tbl_raw_data[[#This Row],[Time_taken]])+SECOND(tbl_raw_data[[#This Row],[Time_taken]])/60</f>
        <v>29.466666666666665</v>
      </c>
      <c r="K2849" s="52">
        <f>DATE(YEAR(tbl_raw_data[[#This Row],[Date Actioned]]),MONTH(tbl_raw_data[[#This Row],[Date Actioned]]),DAY(tbl_raw_data[[#This Row],[Date Actioned]]))</f>
        <v>45140</v>
      </c>
      <c r="L2849" s="50" t="str">
        <f>UPPER(TEXT(tbl_raw_data[[#This Row],[updated_date]],"MMMM"))</f>
        <v>AUGUST</v>
      </c>
      <c r="M2849" s="50" t="str">
        <f>"WEEK "&amp; IF(ROUNDUP(DAY(tbl_raw_data[[#This Row],[updated_date]])/7,0)=5,4,ROUNDUP(DAY(tbl_raw_data[[#This Row],[updated_date]])/7,0))</f>
        <v>WEEK 1</v>
      </c>
      <c r="N2849" s="50" t="str">
        <f>UPPER(VLOOKUP(tbl_raw_data[[#This Row],[Analyst]],Settiings!$A$2:$B$16,2,0))</f>
        <v>NITESH</v>
      </c>
      <c r="O2849" s="50" t="str">
        <f>TRIM(UPPER(tbl_raw_data[[#This Row],[Outcome]]))</f>
        <v>APPROVE</v>
      </c>
      <c r="P2849" s="50" t="str">
        <f>TRIM(UPPER(tbl_raw_data[[#This Row],[Queue Name]]))</f>
        <v>CONSUMER POST BUREAU</v>
      </c>
      <c r="Q2849" s="50" t="str">
        <f>IF(tbl_raw_data[[#This Row],[Time taken in min]]&lt;=Settiings!$D$2,"SLA_MET","SLA_NOT_MET")</f>
        <v>SLA_NOT_MET</v>
      </c>
      <c r="R2849" s="94"/>
    </row>
    <row r="2850" spans="1:18" x14ac:dyDescent="0.3">
      <c r="A2850" s="23" t="s">
        <v>1460</v>
      </c>
      <c r="B2850" s="9">
        <v>45140.809537037036</v>
      </c>
      <c r="C2850" s="22">
        <v>45140.815266203703</v>
      </c>
      <c r="D2850" s="12" t="s">
        <v>13</v>
      </c>
      <c r="E2850" s="12" t="s">
        <v>9</v>
      </c>
      <c r="F2850" s="12" t="s">
        <v>70</v>
      </c>
      <c r="G2850" s="12" t="s">
        <v>128</v>
      </c>
      <c r="H2850" s="81"/>
      <c r="I2850" s="48">
        <f>tbl_raw_data[[#This Row],[Date Actioned]]-tbl_raw_data[[#This Row],[Date Tagged]]</f>
        <v>5.7291666671517305E-3</v>
      </c>
      <c r="J2850" s="46">
        <f>HOUR(tbl_raw_data[[#This Row],[Time_taken]])*60+MINUTE(tbl_raw_data[[#This Row],[Time_taken]])+SECOND(tbl_raw_data[[#This Row],[Time_taken]])/60</f>
        <v>8.25</v>
      </c>
      <c r="K2850" s="52">
        <f>DATE(YEAR(tbl_raw_data[[#This Row],[Date Actioned]]),MONTH(tbl_raw_data[[#This Row],[Date Actioned]]),DAY(tbl_raw_data[[#This Row],[Date Actioned]]))</f>
        <v>45140</v>
      </c>
      <c r="L2850" s="50" t="str">
        <f>UPPER(TEXT(tbl_raw_data[[#This Row],[updated_date]],"MMMM"))</f>
        <v>AUGUST</v>
      </c>
      <c r="M2850" s="50" t="str">
        <f>"WEEK "&amp; IF(ROUNDUP(DAY(tbl_raw_data[[#This Row],[updated_date]])/7,0)=5,4,ROUNDUP(DAY(tbl_raw_data[[#This Row],[updated_date]])/7,0))</f>
        <v>WEEK 1</v>
      </c>
      <c r="N2850" s="50" t="str">
        <f>UPPER(VLOOKUP(tbl_raw_data[[#This Row],[Analyst]],Settiings!$A$2:$B$16,2,0))</f>
        <v>ASIF</v>
      </c>
      <c r="O2850" s="50" t="str">
        <f>TRIM(UPPER(tbl_raw_data[[#This Row],[Outcome]]))</f>
        <v>APPROVE</v>
      </c>
      <c r="P2850" s="50" t="str">
        <f>TRIM(UPPER(tbl_raw_data[[#This Row],[Queue Name]]))</f>
        <v>CONSUMER EXISTING</v>
      </c>
      <c r="Q2850" s="50" t="str">
        <f>IF(tbl_raw_data[[#This Row],[Time taken in min]]&lt;=Settiings!$D$2,"SLA_MET","SLA_NOT_MET")</f>
        <v>SLA_MET</v>
      </c>
      <c r="R2850" s="94"/>
    </row>
    <row r="2851" spans="1:18" x14ac:dyDescent="0.3">
      <c r="A2851" s="14" t="s">
        <v>1461</v>
      </c>
      <c r="B2851" s="15">
        <v>45140.811944444446</v>
      </c>
      <c r="C2851" s="21">
        <v>45140.81517361111</v>
      </c>
      <c r="D2851" s="18" t="s">
        <v>13</v>
      </c>
      <c r="E2851" s="18" t="s">
        <v>9</v>
      </c>
      <c r="F2851" s="18" t="s">
        <v>65</v>
      </c>
      <c r="G2851" s="18" t="s">
        <v>17</v>
      </c>
      <c r="H2851" s="80"/>
      <c r="I2851" s="48">
        <f>tbl_raw_data[[#This Row],[Date Actioned]]-tbl_raw_data[[#This Row],[Date Tagged]]</f>
        <v>3.2291666648234241E-3</v>
      </c>
      <c r="J2851" s="46">
        <f>HOUR(tbl_raw_data[[#This Row],[Time_taken]])*60+MINUTE(tbl_raw_data[[#This Row],[Time_taken]])+SECOND(tbl_raw_data[[#This Row],[Time_taken]])/60</f>
        <v>4.6500000000000004</v>
      </c>
      <c r="K2851" s="52">
        <f>DATE(YEAR(tbl_raw_data[[#This Row],[Date Actioned]]),MONTH(tbl_raw_data[[#This Row],[Date Actioned]]),DAY(tbl_raw_data[[#This Row],[Date Actioned]]))</f>
        <v>45140</v>
      </c>
      <c r="L2851" s="50" t="str">
        <f>UPPER(TEXT(tbl_raw_data[[#This Row],[updated_date]],"MMMM"))</f>
        <v>AUGUST</v>
      </c>
      <c r="M2851" s="50" t="str">
        <f>"WEEK "&amp; IF(ROUNDUP(DAY(tbl_raw_data[[#This Row],[updated_date]])/7,0)=5,4,ROUNDUP(DAY(tbl_raw_data[[#This Row],[updated_date]])/7,0))</f>
        <v>WEEK 1</v>
      </c>
      <c r="N2851" s="50" t="str">
        <f>UPPER(VLOOKUP(tbl_raw_data[[#This Row],[Analyst]],Settiings!$A$2:$B$16,2,0))</f>
        <v>SAM</v>
      </c>
      <c r="O2851" s="50" t="str">
        <f>TRIM(UPPER(tbl_raw_data[[#This Row],[Outcome]]))</f>
        <v>APPROVE</v>
      </c>
      <c r="P2851" s="50" t="str">
        <f>TRIM(UPPER(tbl_raw_data[[#This Row],[Queue Name]]))</f>
        <v>CONSUMER EXISTING</v>
      </c>
      <c r="Q2851" s="50" t="str">
        <f>IF(tbl_raw_data[[#This Row],[Time taken in min]]&lt;=Settiings!$D$2,"SLA_MET","SLA_NOT_MET")</f>
        <v>SLA_MET</v>
      </c>
      <c r="R2851" s="94"/>
    </row>
    <row r="2852" spans="1:18" x14ac:dyDescent="0.3">
      <c r="A2852" s="20" t="s">
        <v>1464</v>
      </c>
      <c r="B2852" s="9">
        <v>45140.812349537038</v>
      </c>
      <c r="C2852" s="22">
        <v>45140.817997685182</v>
      </c>
      <c r="D2852" s="12" t="s">
        <v>13</v>
      </c>
      <c r="E2852" s="12" t="s">
        <v>9</v>
      </c>
      <c r="F2852" s="12" t="s">
        <v>70</v>
      </c>
      <c r="G2852" s="12" t="s">
        <v>128</v>
      </c>
      <c r="H2852" s="81"/>
      <c r="I2852" s="48">
        <f>tbl_raw_data[[#This Row],[Date Actioned]]-tbl_raw_data[[#This Row],[Date Tagged]]</f>
        <v>5.648148144246079E-3</v>
      </c>
      <c r="J2852" s="46">
        <f>HOUR(tbl_raw_data[[#This Row],[Time_taken]])*60+MINUTE(tbl_raw_data[[#This Row],[Time_taken]])+SECOND(tbl_raw_data[[#This Row],[Time_taken]])/60</f>
        <v>8.1333333333333329</v>
      </c>
      <c r="K2852" s="52">
        <f>DATE(YEAR(tbl_raw_data[[#This Row],[Date Actioned]]),MONTH(tbl_raw_data[[#This Row],[Date Actioned]]),DAY(tbl_raw_data[[#This Row],[Date Actioned]]))</f>
        <v>45140</v>
      </c>
      <c r="L2852" s="50" t="str">
        <f>UPPER(TEXT(tbl_raw_data[[#This Row],[updated_date]],"MMMM"))</f>
        <v>AUGUST</v>
      </c>
      <c r="M2852" s="50" t="str">
        <f>"WEEK "&amp; IF(ROUNDUP(DAY(tbl_raw_data[[#This Row],[updated_date]])/7,0)=5,4,ROUNDUP(DAY(tbl_raw_data[[#This Row],[updated_date]])/7,0))</f>
        <v>WEEK 1</v>
      </c>
      <c r="N2852" s="50" t="str">
        <f>UPPER(VLOOKUP(tbl_raw_data[[#This Row],[Analyst]],Settiings!$A$2:$B$16,2,0))</f>
        <v>ASIF</v>
      </c>
      <c r="O2852" s="50" t="str">
        <f>TRIM(UPPER(tbl_raw_data[[#This Row],[Outcome]]))</f>
        <v>APPROVE</v>
      </c>
      <c r="P2852" s="50" t="str">
        <f>TRIM(UPPER(tbl_raw_data[[#This Row],[Queue Name]]))</f>
        <v>CONSUMER EXISTING</v>
      </c>
      <c r="Q2852" s="50" t="str">
        <f>IF(tbl_raw_data[[#This Row],[Time taken in min]]&lt;=Settiings!$D$2,"SLA_MET","SLA_NOT_MET")</f>
        <v>SLA_MET</v>
      </c>
      <c r="R2852" s="94"/>
    </row>
    <row r="2853" spans="1:18" x14ac:dyDescent="0.3">
      <c r="A2853" s="23" t="s">
        <v>1465</v>
      </c>
      <c r="B2853" s="15">
        <v>45140.814328703702</v>
      </c>
      <c r="C2853" s="21">
        <v>45140.821898148148</v>
      </c>
      <c r="D2853" s="18" t="s">
        <v>13</v>
      </c>
      <c r="E2853" s="18" t="s">
        <v>9</v>
      </c>
      <c r="F2853" s="18" t="s">
        <v>53</v>
      </c>
      <c r="G2853" s="18" t="s">
        <v>17</v>
      </c>
      <c r="H2853" s="80"/>
      <c r="I2853" s="48">
        <f>tbl_raw_data[[#This Row],[Date Actioned]]-tbl_raw_data[[#This Row],[Date Tagged]]</f>
        <v>7.5694444458349608E-3</v>
      </c>
      <c r="J2853" s="46">
        <f>HOUR(tbl_raw_data[[#This Row],[Time_taken]])*60+MINUTE(tbl_raw_data[[#This Row],[Time_taken]])+SECOND(tbl_raw_data[[#This Row],[Time_taken]])/60</f>
        <v>10.9</v>
      </c>
      <c r="K2853" s="52">
        <f>DATE(YEAR(tbl_raw_data[[#This Row],[Date Actioned]]),MONTH(tbl_raw_data[[#This Row],[Date Actioned]]),DAY(tbl_raw_data[[#This Row],[Date Actioned]]))</f>
        <v>45140</v>
      </c>
      <c r="L2853" s="50" t="str">
        <f>UPPER(TEXT(tbl_raw_data[[#This Row],[updated_date]],"MMMM"))</f>
        <v>AUGUST</v>
      </c>
      <c r="M2853" s="50" t="str">
        <f>"WEEK "&amp; IF(ROUNDUP(DAY(tbl_raw_data[[#This Row],[updated_date]])/7,0)=5,4,ROUNDUP(DAY(tbl_raw_data[[#This Row],[updated_date]])/7,0))</f>
        <v>WEEK 1</v>
      </c>
      <c r="N2853" s="50" t="str">
        <f>UPPER(VLOOKUP(tbl_raw_data[[#This Row],[Analyst]],Settiings!$A$2:$B$16,2,0))</f>
        <v>NAVED</v>
      </c>
      <c r="O2853" s="50" t="str">
        <f>TRIM(UPPER(tbl_raw_data[[#This Row],[Outcome]]))</f>
        <v>APPROVE</v>
      </c>
      <c r="P2853" s="50" t="str">
        <f>TRIM(UPPER(tbl_raw_data[[#This Row],[Queue Name]]))</f>
        <v>CONSUMER EXISTING</v>
      </c>
      <c r="Q2853" s="50" t="str">
        <f>IF(tbl_raw_data[[#This Row],[Time taken in min]]&lt;=Settiings!$D$2,"SLA_MET","SLA_NOT_MET")</f>
        <v>SLA_MET</v>
      </c>
      <c r="R2853" s="94"/>
    </row>
    <row r="2854" spans="1:18" x14ac:dyDescent="0.3">
      <c r="A2854" s="14" t="s">
        <v>1466</v>
      </c>
      <c r="B2854" s="9">
        <v>45140.817557870374</v>
      </c>
      <c r="C2854" s="24">
        <v>45140.823240740741</v>
      </c>
      <c r="D2854" s="25" t="s">
        <v>17</v>
      </c>
      <c r="E2854" s="12" t="s">
        <v>9</v>
      </c>
      <c r="F2854" s="25" t="s">
        <v>686</v>
      </c>
      <c r="G2854" s="13"/>
      <c r="H2854" s="78"/>
      <c r="I2854" s="48">
        <f>tbl_raw_data[[#This Row],[Date Actioned]]-tbl_raw_data[[#This Row],[Date Tagged]]</f>
        <v>5.6828703673090786E-3</v>
      </c>
      <c r="J2854" s="46">
        <f>HOUR(tbl_raw_data[[#This Row],[Time_taken]])*60+MINUTE(tbl_raw_data[[#This Row],[Time_taken]])+SECOND(tbl_raw_data[[#This Row],[Time_taken]])/60</f>
        <v>8.1833333333333336</v>
      </c>
      <c r="K2854" s="52">
        <f>DATE(YEAR(tbl_raw_data[[#This Row],[Date Actioned]]),MONTH(tbl_raw_data[[#This Row],[Date Actioned]]),DAY(tbl_raw_data[[#This Row],[Date Actioned]]))</f>
        <v>45140</v>
      </c>
      <c r="L2854" s="50" t="str">
        <f>UPPER(TEXT(tbl_raw_data[[#This Row],[updated_date]],"MMMM"))</f>
        <v>AUGUST</v>
      </c>
      <c r="M2854" s="50" t="str">
        <f>"WEEK "&amp; IF(ROUNDUP(DAY(tbl_raw_data[[#This Row],[updated_date]])/7,0)=5,4,ROUNDUP(DAY(tbl_raw_data[[#This Row],[updated_date]])/7,0))</f>
        <v>WEEK 1</v>
      </c>
      <c r="N2854" s="50" t="str">
        <f>UPPER(VLOOKUP(tbl_raw_data[[#This Row],[Analyst]],Settiings!$A$2:$B$16,2,0))</f>
        <v>FARDIN</v>
      </c>
      <c r="O2854" s="50" t="str">
        <f>TRIM(UPPER(tbl_raw_data[[#This Row],[Outcome]]))</f>
        <v>APPROVE</v>
      </c>
      <c r="P2854" s="50" t="str">
        <f>TRIM(UPPER(tbl_raw_data[[#This Row],[Queue Name]]))</f>
        <v>CONSUMER EXISTING</v>
      </c>
      <c r="Q2854" s="50" t="str">
        <f>IF(tbl_raw_data[[#This Row],[Time taken in min]]&lt;=Settiings!$D$2,"SLA_MET","SLA_NOT_MET")</f>
        <v>SLA_MET</v>
      </c>
      <c r="R2854" s="94"/>
    </row>
    <row r="2855" spans="1:18" x14ac:dyDescent="0.3">
      <c r="A2855" s="20" t="s">
        <v>1467</v>
      </c>
      <c r="B2855" s="15">
        <v>45140.81826388889</v>
      </c>
      <c r="C2855" s="21">
        <v>45140.821909722225</v>
      </c>
      <c r="D2855" s="18" t="s">
        <v>13</v>
      </c>
      <c r="E2855" s="18" t="s">
        <v>9</v>
      </c>
      <c r="F2855" s="18" t="s">
        <v>70</v>
      </c>
      <c r="G2855" s="18" t="s">
        <v>17</v>
      </c>
      <c r="H2855" s="80"/>
      <c r="I2855" s="48">
        <f>tbl_raw_data[[#This Row],[Date Actioned]]-tbl_raw_data[[#This Row],[Date Tagged]]</f>
        <v>3.645833334303461E-3</v>
      </c>
      <c r="J2855" s="46">
        <f>HOUR(tbl_raw_data[[#This Row],[Time_taken]])*60+MINUTE(tbl_raw_data[[#This Row],[Time_taken]])+SECOND(tbl_raw_data[[#This Row],[Time_taken]])/60</f>
        <v>5.25</v>
      </c>
      <c r="K2855" s="52">
        <f>DATE(YEAR(tbl_raw_data[[#This Row],[Date Actioned]]),MONTH(tbl_raw_data[[#This Row],[Date Actioned]]),DAY(tbl_raw_data[[#This Row],[Date Actioned]]))</f>
        <v>45140</v>
      </c>
      <c r="L2855" s="50" t="str">
        <f>UPPER(TEXT(tbl_raw_data[[#This Row],[updated_date]],"MMMM"))</f>
        <v>AUGUST</v>
      </c>
      <c r="M2855" s="50" t="str">
        <f>"WEEK "&amp; IF(ROUNDUP(DAY(tbl_raw_data[[#This Row],[updated_date]])/7,0)=5,4,ROUNDUP(DAY(tbl_raw_data[[#This Row],[updated_date]])/7,0))</f>
        <v>WEEK 1</v>
      </c>
      <c r="N2855" s="50" t="str">
        <f>UPPER(VLOOKUP(tbl_raw_data[[#This Row],[Analyst]],Settiings!$A$2:$B$16,2,0))</f>
        <v>ASIF</v>
      </c>
      <c r="O2855" s="50" t="str">
        <f>TRIM(UPPER(tbl_raw_data[[#This Row],[Outcome]]))</f>
        <v>APPROVE</v>
      </c>
      <c r="P2855" s="50" t="str">
        <f>TRIM(UPPER(tbl_raw_data[[#This Row],[Queue Name]]))</f>
        <v>CONSUMER EXISTING</v>
      </c>
      <c r="Q2855" s="50" t="str">
        <f>IF(tbl_raw_data[[#This Row],[Time taken in min]]&lt;=Settiings!$D$2,"SLA_MET","SLA_NOT_MET")</f>
        <v>SLA_MET</v>
      </c>
      <c r="R2855" s="94"/>
    </row>
    <row r="2856" spans="1:18" x14ac:dyDescent="0.3">
      <c r="A2856" s="23" t="s">
        <v>1468</v>
      </c>
      <c r="B2856" s="9">
        <v>45140.821087962962</v>
      </c>
      <c r="C2856" s="22">
        <v>45140.824317129627</v>
      </c>
      <c r="D2856" s="12" t="s">
        <v>13</v>
      </c>
      <c r="E2856" s="12" t="s">
        <v>47</v>
      </c>
      <c r="F2856" s="12" t="s">
        <v>65</v>
      </c>
      <c r="G2856" s="12" t="s">
        <v>255</v>
      </c>
      <c r="H2856" s="81"/>
      <c r="I2856" s="48">
        <f>tbl_raw_data[[#This Row],[Date Actioned]]-tbl_raw_data[[#This Row],[Date Tagged]]</f>
        <v>3.2291666648234241E-3</v>
      </c>
      <c r="J2856" s="46">
        <f>HOUR(tbl_raw_data[[#This Row],[Time_taken]])*60+MINUTE(tbl_raw_data[[#This Row],[Time_taken]])+SECOND(tbl_raw_data[[#This Row],[Time_taken]])/60</f>
        <v>4.6500000000000004</v>
      </c>
      <c r="K2856" s="52">
        <f>DATE(YEAR(tbl_raw_data[[#This Row],[Date Actioned]]),MONTH(tbl_raw_data[[#This Row],[Date Actioned]]),DAY(tbl_raw_data[[#This Row],[Date Actioned]]))</f>
        <v>45140</v>
      </c>
      <c r="L2856" s="50" t="str">
        <f>UPPER(TEXT(tbl_raw_data[[#This Row],[updated_date]],"MMMM"))</f>
        <v>AUGUST</v>
      </c>
      <c r="M2856" s="50" t="str">
        <f>"WEEK "&amp; IF(ROUNDUP(DAY(tbl_raw_data[[#This Row],[updated_date]])/7,0)=5,4,ROUNDUP(DAY(tbl_raw_data[[#This Row],[updated_date]])/7,0))</f>
        <v>WEEK 1</v>
      </c>
      <c r="N2856" s="50" t="str">
        <f>UPPER(VLOOKUP(tbl_raw_data[[#This Row],[Analyst]],Settiings!$A$2:$B$16,2,0))</f>
        <v>SAM</v>
      </c>
      <c r="O2856" s="50" t="str">
        <f>TRIM(UPPER(tbl_raw_data[[#This Row],[Outcome]]))</f>
        <v>APPROVE</v>
      </c>
      <c r="P2856" s="50" t="str">
        <f>TRIM(UPPER(tbl_raw_data[[#This Row],[Queue Name]]))</f>
        <v>CONSUMER PRE BUREAU</v>
      </c>
      <c r="Q2856" s="50" t="str">
        <f>IF(tbl_raw_data[[#This Row],[Time taken in min]]&lt;=Settiings!$D$2,"SLA_MET","SLA_NOT_MET")</f>
        <v>SLA_MET</v>
      </c>
      <c r="R2856" s="94"/>
    </row>
    <row r="2857" spans="1:18" x14ac:dyDescent="0.3">
      <c r="A2857" s="20" t="s">
        <v>1470</v>
      </c>
      <c r="B2857" s="15">
        <v>45140.833182870374</v>
      </c>
      <c r="C2857" s="21">
        <v>45140.841770833336</v>
      </c>
      <c r="D2857" s="18" t="s">
        <v>27</v>
      </c>
      <c r="E2857" s="18" t="s">
        <v>9</v>
      </c>
      <c r="F2857" s="18" t="s">
        <v>10</v>
      </c>
      <c r="G2857" s="18" t="s">
        <v>228</v>
      </c>
      <c r="H2857" s="80"/>
      <c r="I2857" s="48">
        <f>tbl_raw_data[[#This Row],[Date Actioned]]-tbl_raw_data[[#This Row],[Date Tagged]]</f>
        <v>8.5879629623377696E-3</v>
      </c>
      <c r="J2857" s="46">
        <f>HOUR(tbl_raw_data[[#This Row],[Time_taken]])*60+MINUTE(tbl_raw_data[[#This Row],[Time_taken]])+SECOND(tbl_raw_data[[#This Row],[Time_taken]])/60</f>
        <v>12.366666666666667</v>
      </c>
      <c r="K2857" s="52">
        <f>DATE(YEAR(tbl_raw_data[[#This Row],[Date Actioned]]),MONTH(tbl_raw_data[[#This Row],[Date Actioned]]),DAY(tbl_raw_data[[#This Row],[Date Actioned]]))</f>
        <v>45140</v>
      </c>
      <c r="L2857" s="50" t="str">
        <f>UPPER(TEXT(tbl_raw_data[[#This Row],[updated_date]],"MMMM"))</f>
        <v>AUGUST</v>
      </c>
      <c r="M2857" s="50" t="str">
        <f>"WEEK "&amp; IF(ROUNDUP(DAY(tbl_raw_data[[#This Row],[updated_date]])/7,0)=5,4,ROUNDUP(DAY(tbl_raw_data[[#This Row],[updated_date]])/7,0))</f>
        <v>WEEK 1</v>
      </c>
      <c r="N2857" s="50" t="str">
        <f>UPPER(VLOOKUP(tbl_raw_data[[#This Row],[Analyst]],Settiings!$A$2:$B$16,2,0))</f>
        <v>NITESH</v>
      </c>
      <c r="O2857" s="50" t="str">
        <f>TRIM(UPPER(tbl_raw_data[[#This Row],[Outcome]]))</f>
        <v>DECLINE</v>
      </c>
      <c r="P2857" s="50" t="str">
        <f>TRIM(UPPER(tbl_raw_data[[#This Row],[Queue Name]]))</f>
        <v>CONSUMER EXISTING</v>
      </c>
      <c r="Q2857" s="50" t="str">
        <f>IF(tbl_raw_data[[#This Row],[Time taken in min]]&lt;=Settiings!$D$2,"SLA_MET","SLA_NOT_MET")</f>
        <v>SLA_MET</v>
      </c>
      <c r="R2857" s="94"/>
    </row>
    <row r="2858" spans="1:18" x14ac:dyDescent="0.3">
      <c r="A2858" s="14" t="s">
        <v>1471</v>
      </c>
      <c r="B2858" s="15">
        <v>45140.834814814814</v>
      </c>
      <c r="C2858" s="21">
        <v>45140.842847222222</v>
      </c>
      <c r="D2858" s="18" t="s">
        <v>13</v>
      </c>
      <c r="E2858" s="18" t="s">
        <v>9</v>
      </c>
      <c r="F2858" s="18" t="s">
        <v>686</v>
      </c>
      <c r="G2858" s="18" t="s">
        <v>17</v>
      </c>
      <c r="H2858" s="80"/>
      <c r="I2858" s="48">
        <f>tbl_raw_data[[#This Row],[Date Actioned]]-tbl_raw_data[[#This Row],[Date Tagged]]</f>
        <v>8.0324074078816921E-3</v>
      </c>
      <c r="J2858" s="46">
        <f>HOUR(tbl_raw_data[[#This Row],[Time_taken]])*60+MINUTE(tbl_raw_data[[#This Row],[Time_taken]])+SECOND(tbl_raw_data[[#This Row],[Time_taken]])/60</f>
        <v>11.566666666666666</v>
      </c>
      <c r="K2858" s="52">
        <f>DATE(YEAR(tbl_raw_data[[#This Row],[Date Actioned]]),MONTH(tbl_raw_data[[#This Row],[Date Actioned]]),DAY(tbl_raw_data[[#This Row],[Date Actioned]]))</f>
        <v>45140</v>
      </c>
      <c r="L2858" s="50" t="str">
        <f>UPPER(TEXT(tbl_raw_data[[#This Row],[updated_date]],"MMMM"))</f>
        <v>AUGUST</v>
      </c>
      <c r="M2858" s="50" t="str">
        <f>"WEEK "&amp; IF(ROUNDUP(DAY(tbl_raw_data[[#This Row],[updated_date]])/7,0)=5,4,ROUNDUP(DAY(tbl_raw_data[[#This Row],[updated_date]])/7,0))</f>
        <v>WEEK 1</v>
      </c>
      <c r="N2858" s="50" t="str">
        <f>UPPER(VLOOKUP(tbl_raw_data[[#This Row],[Analyst]],Settiings!$A$2:$B$16,2,0))</f>
        <v>FARDIN</v>
      </c>
      <c r="O2858" s="50" t="str">
        <f>TRIM(UPPER(tbl_raw_data[[#This Row],[Outcome]]))</f>
        <v>APPROVE</v>
      </c>
      <c r="P2858" s="50" t="str">
        <f>TRIM(UPPER(tbl_raw_data[[#This Row],[Queue Name]]))</f>
        <v>CONSUMER EXISTING</v>
      </c>
      <c r="Q2858" s="50" t="str">
        <f>IF(tbl_raw_data[[#This Row],[Time taken in min]]&lt;=Settiings!$D$2,"SLA_MET","SLA_NOT_MET")</f>
        <v>SLA_MET</v>
      </c>
      <c r="R2858" s="94"/>
    </row>
    <row r="2859" spans="1:18" x14ac:dyDescent="0.3">
      <c r="A2859" s="20" t="s">
        <v>1472</v>
      </c>
      <c r="B2859" s="9">
        <v>45140.834814814814</v>
      </c>
      <c r="C2859" s="22">
        <v>45140.844710648147</v>
      </c>
      <c r="D2859" s="12" t="s">
        <v>13</v>
      </c>
      <c r="E2859" s="12" t="s">
        <v>9</v>
      </c>
      <c r="F2859" s="12" t="s">
        <v>65</v>
      </c>
      <c r="G2859" s="12" t="s">
        <v>17</v>
      </c>
      <c r="H2859" s="81"/>
      <c r="I2859" s="48">
        <f>tbl_raw_data[[#This Row],[Date Actioned]]-tbl_raw_data[[#This Row],[Date Tagged]]</f>
        <v>9.8958333328482695E-3</v>
      </c>
      <c r="J2859" s="46">
        <f>HOUR(tbl_raw_data[[#This Row],[Time_taken]])*60+MINUTE(tbl_raw_data[[#This Row],[Time_taken]])+SECOND(tbl_raw_data[[#This Row],[Time_taken]])/60</f>
        <v>14.25</v>
      </c>
      <c r="K2859" s="52">
        <f>DATE(YEAR(tbl_raw_data[[#This Row],[Date Actioned]]),MONTH(tbl_raw_data[[#This Row],[Date Actioned]]),DAY(tbl_raw_data[[#This Row],[Date Actioned]]))</f>
        <v>45140</v>
      </c>
      <c r="L2859" s="50" t="str">
        <f>UPPER(TEXT(tbl_raw_data[[#This Row],[updated_date]],"MMMM"))</f>
        <v>AUGUST</v>
      </c>
      <c r="M2859" s="50" t="str">
        <f>"WEEK "&amp; IF(ROUNDUP(DAY(tbl_raw_data[[#This Row],[updated_date]])/7,0)=5,4,ROUNDUP(DAY(tbl_raw_data[[#This Row],[updated_date]])/7,0))</f>
        <v>WEEK 1</v>
      </c>
      <c r="N2859" s="50" t="str">
        <f>UPPER(VLOOKUP(tbl_raw_data[[#This Row],[Analyst]],Settiings!$A$2:$B$16,2,0))</f>
        <v>SAM</v>
      </c>
      <c r="O2859" s="50" t="str">
        <f>TRIM(UPPER(tbl_raw_data[[#This Row],[Outcome]]))</f>
        <v>APPROVE</v>
      </c>
      <c r="P2859" s="50" t="str">
        <f>TRIM(UPPER(tbl_raw_data[[#This Row],[Queue Name]]))</f>
        <v>CONSUMER EXISTING</v>
      </c>
      <c r="Q2859" s="50" t="str">
        <f>IF(tbl_raw_data[[#This Row],[Time taken in min]]&lt;=Settiings!$D$2,"SLA_MET","SLA_NOT_MET")</f>
        <v>SLA_MET</v>
      </c>
      <c r="R2859" s="94"/>
    </row>
    <row r="2860" spans="1:18" x14ac:dyDescent="0.3">
      <c r="A2860" s="23" t="s">
        <v>1473</v>
      </c>
      <c r="B2860" s="15">
        <v>45140.83797453704</v>
      </c>
      <c r="C2860" s="21">
        <v>45140.847222222219</v>
      </c>
      <c r="D2860" s="18" t="s">
        <v>13</v>
      </c>
      <c r="E2860" s="18" t="s">
        <v>9</v>
      </c>
      <c r="F2860" s="18" t="s">
        <v>686</v>
      </c>
      <c r="G2860" s="18" t="s">
        <v>17</v>
      </c>
      <c r="H2860" s="80"/>
      <c r="I2860" s="48">
        <f>tbl_raw_data[[#This Row],[Date Actioned]]-tbl_raw_data[[#This Row],[Date Tagged]]</f>
        <v>9.2476851787068881E-3</v>
      </c>
      <c r="J2860" s="46">
        <f>HOUR(tbl_raw_data[[#This Row],[Time_taken]])*60+MINUTE(tbl_raw_data[[#This Row],[Time_taken]])+SECOND(tbl_raw_data[[#This Row],[Time_taken]])/60</f>
        <v>13.316666666666666</v>
      </c>
      <c r="K2860" s="52">
        <f>DATE(YEAR(tbl_raw_data[[#This Row],[Date Actioned]]),MONTH(tbl_raw_data[[#This Row],[Date Actioned]]),DAY(tbl_raw_data[[#This Row],[Date Actioned]]))</f>
        <v>45140</v>
      </c>
      <c r="L2860" s="50" t="str">
        <f>UPPER(TEXT(tbl_raw_data[[#This Row],[updated_date]],"MMMM"))</f>
        <v>AUGUST</v>
      </c>
      <c r="M2860" s="50" t="str">
        <f>"WEEK "&amp; IF(ROUNDUP(DAY(tbl_raw_data[[#This Row],[updated_date]])/7,0)=5,4,ROUNDUP(DAY(tbl_raw_data[[#This Row],[updated_date]])/7,0))</f>
        <v>WEEK 1</v>
      </c>
      <c r="N2860" s="50" t="str">
        <f>UPPER(VLOOKUP(tbl_raw_data[[#This Row],[Analyst]],Settiings!$A$2:$B$16,2,0))</f>
        <v>FARDIN</v>
      </c>
      <c r="O2860" s="50" t="str">
        <f>TRIM(UPPER(tbl_raw_data[[#This Row],[Outcome]]))</f>
        <v>APPROVE</v>
      </c>
      <c r="P2860" s="50" t="str">
        <f>TRIM(UPPER(tbl_raw_data[[#This Row],[Queue Name]]))</f>
        <v>CONSUMER EXISTING</v>
      </c>
      <c r="Q2860" s="50" t="str">
        <f>IF(tbl_raw_data[[#This Row],[Time taken in min]]&lt;=Settiings!$D$2,"SLA_MET","SLA_NOT_MET")</f>
        <v>SLA_MET</v>
      </c>
      <c r="R2860" s="94"/>
    </row>
    <row r="2861" spans="1:18" x14ac:dyDescent="0.3">
      <c r="A2861" s="14" t="s">
        <v>1474</v>
      </c>
      <c r="B2861" s="9">
        <v>45140.842488425929</v>
      </c>
      <c r="C2861" s="22">
        <v>45140.851759259262</v>
      </c>
      <c r="D2861" s="12" t="s">
        <v>13</v>
      </c>
      <c r="E2861" s="12" t="s">
        <v>9</v>
      </c>
      <c r="F2861" s="12" t="s">
        <v>10</v>
      </c>
      <c r="G2861" s="12" t="s">
        <v>17</v>
      </c>
      <c r="H2861" s="81"/>
      <c r="I2861" s="48">
        <f>tbl_raw_data[[#This Row],[Date Actioned]]-tbl_raw_data[[#This Row],[Date Tagged]]</f>
        <v>9.2708333322661929E-3</v>
      </c>
      <c r="J2861" s="46">
        <f>HOUR(tbl_raw_data[[#This Row],[Time_taken]])*60+MINUTE(tbl_raw_data[[#This Row],[Time_taken]])+SECOND(tbl_raw_data[[#This Row],[Time_taken]])/60</f>
        <v>13.35</v>
      </c>
      <c r="K2861" s="52">
        <f>DATE(YEAR(tbl_raw_data[[#This Row],[Date Actioned]]),MONTH(tbl_raw_data[[#This Row],[Date Actioned]]),DAY(tbl_raw_data[[#This Row],[Date Actioned]]))</f>
        <v>45140</v>
      </c>
      <c r="L2861" s="50" t="str">
        <f>UPPER(TEXT(tbl_raw_data[[#This Row],[updated_date]],"MMMM"))</f>
        <v>AUGUST</v>
      </c>
      <c r="M2861" s="50" t="str">
        <f>"WEEK "&amp; IF(ROUNDUP(DAY(tbl_raw_data[[#This Row],[updated_date]])/7,0)=5,4,ROUNDUP(DAY(tbl_raw_data[[#This Row],[updated_date]])/7,0))</f>
        <v>WEEK 1</v>
      </c>
      <c r="N2861" s="50" t="str">
        <f>UPPER(VLOOKUP(tbl_raw_data[[#This Row],[Analyst]],Settiings!$A$2:$B$16,2,0))</f>
        <v>NITESH</v>
      </c>
      <c r="O2861" s="50" t="str">
        <f>TRIM(UPPER(tbl_raw_data[[#This Row],[Outcome]]))</f>
        <v>APPROVE</v>
      </c>
      <c r="P2861" s="50" t="str">
        <f>TRIM(UPPER(tbl_raw_data[[#This Row],[Queue Name]]))</f>
        <v>CONSUMER EXISTING</v>
      </c>
      <c r="Q2861" s="50" t="str">
        <f>IF(tbl_raw_data[[#This Row],[Time taken in min]]&lt;=Settiings!$D$2,"SLA_MET","SLA_NOT_MET")</f>
        <v>SLA_MET</v>
      </c>
      <c r="R2861" s="94"/>
    </row>
    <row r="2862" spans="1:18" x14ac:dyDescent="0.3">
      <c r="A2862" s="23" t="s">
        <v>1477</v>
      </c>
      <c r="B2862" s="9">
        <v>45140.845914351848</v>
      </c>
      <c r="C2862" s="22">
        <v>45140.84878472222</v>
      </c>
      <c r="D2862" s="12" t="s">
        <v>27</v>
      </c>
      <c r="E2862" s="12" t="s">
        <v>9</v>
      </c>
      <c r="F2862" s="12" t="s">
        <v>65</v>
      </c>
      <c r="G2862" s="12" t="s">
        <v>835</v>
      </c>
      <c r="H2862" s="81"/>
      <c r="I2862" s="48">
        <f>tbl_raw_data[[#This Row],[Date Actioned]]-tbl_raw_data[[#This Row],[Date Tagged]]</f>
        <v>2.8703703719656914E-3</v>
      </c>
      <c r="J2862" s="46">
        <f>HOUR(tbl_raw_data[[#This Row],[Time_taken]])*60+MINUTE(tbl_raw_data[[#This Row],[Time_taken]])+SECOND(tbl_raw_data[[#This Row],[Time_taken]])/60</f>
        <v>4.1333333333333337</v>
      </c>
      <c r="K2862" s="52">
        <f>DATE(YEAR(tbl_raw_data[[#This Row],[Date Actioned]]),MONTH(tbl_raw_data[[#This Row],[Date Actioned]]),DAY(tbl_raw_data[[#This Row],[Date Actioned]]))</f>
        <v>45140</v>
      </c>
      <c r="L2862" s="50" t="str">
        <f>UPPER(TEXT(tbl_raw_data[[#This Row],[updated_date]],"MMMM"))</f>
        <v>AUGUST</v>
      </c>
      <c r="M2862" s="50" t="str">
        <f>"WEEK "&amp; IF(ROUNDUP(DAY(tbl_raw_data[[#This Row],[updated_date]])/7,0)=5,4,ROUNDUP(DAY(tbl_raw_data[[#This Row],[updated_date]])/7,0))</f>
        <v>WEEK 1</v>
      </c>
      <c r="N2862" s="50" t="str">
        <f>UPPER(VLOOKUP(tbl_raw_data[[#This Row],[Analyst]],Settiings!$A$2:$B$16,2,0))</f>
        <v>SAM</v>
      </c>
      <c r="O2862" s="50" t="str">
        <f>TRIM(UPPER(tbl_raw_data[[#This Row],[Outcome]]))</f>
        <v>DECLINE</v>
      </c>
      <c r="P2862" s="50" t="str">
        <f>TRIM(UPPER(tbl_raw_data[[#This Row],[Queue Name]]))</f>
        <v>CONSUMER EXISTING</v>
      </c>
      <c r="Q2862" s="50" t="str">
        <f>IF(tbl_raw_data[[#This Row],[Time taken in min]]&lt;=Settiings!$D$2,"SLA_MET","SLA_NOT_MET")</f>
        <v>SLA_MET</v>
      </c>
      <c r="R2862" s="94"/>
    </row>
    <row r="2863" spans="1:18" x14ac:dyDescent="0.3">
      <c r="A2863" s="20" t="s">
        <v>1478</v>
      </c>
      <c r="B2863" s="15">
        <v>45140.847233796296</v>
      </c>
      <c r="C2863" s="16">
        <v>45140.852372685185</v>
      </c>
      <c r="D2863" s="17" t="s">
        <v>17</v>
      </c>
      <c r="E2863" s="18" t="s">
        <v>9</v>
      </c>
      <c r="F2863" s="17" t="s">
        <v>65</v>
      </c>
      <c r="G2863" s="19"/>
      <c r="H2863" s="79"/>
      <c r="I2863" s="48">
        <f>tbl_raw_data[[#This Row],[Date Actioned]]-tbl_raw_data[[#This Row],[Date Tagged]]</f>
        <v>5.1388888896326534E-3</v>
      </c>
      <c r="J2863" s="46">
        <f>HOUR(tbl_raw_data[[#This Row],[Time_taken]])*60+MINUTE(tbl_raw_data[[#This Row],[Time_taken]])+SECOND(tbl_raw_data[[#This Row],[Time_taken]])/60</f>
        <v>7.4</v>
      </c>
      <c r="K2863" s="52">
        <f>DATE(YEAR(tbl_raw_data[[#This Row],[Date Actioned]]),MONTH(tbl_raw_data[[#This Row],[Date Actioned]]),DAY(tbl_raw_data[[#This Row],[Date Actioned]]))</f>
        <v>45140</v>
      </c>
      <c r="L2863" s="50" t="str">
        <f>UPPER(TEXT(tbl_raw_data[[#This Row],[updated_date]],"MMMM"))</f>
        <v>AUGUST</v>
      </c>
      <c r="M2863" s="50" t="str">
        <f>"WEEK "&amp; IF(ROUNDUP(DAY(tbl_raw_data[[#This Row],[updated_date]])/7,0)=5,4,ROUNDUP(DAY(tbl_raw_data[[#This Row],[updated_date]])/7,0))</f>
        <v>WEEK 1</v>
      </c>
      <c r="N2863" s="50" t="str">
        <f>UPPER(VLOOKUP(tbl_raw_data[[#This Row],[Analyst]],Settiings!$A$2:$B$16,2,0))</f>
        <v>SAM</v>
      </c>
      <c r="O2863" s="50" t="str">
        <f>TRIM(UPPER(tbl_raw_data[[#This Row],[Outcome]]))</f>
        <v>APPROVE</v>
      </c>
      <c r="P2863" s="50" t="str">
        <f>TRIM(UPPER(tbl_raw_data[[#This Row],[Queue Name]]))</f>
        <v>CONSUMER EXISTING</v>
      </c>
      <c r="Q2863" s="50" t="str">
        <f>IF(tbl_raw_data[[#This Row],[Time taken in min]]&lt;=Settiings!$D$2,"SLA_MET","SLA_NOT_MET")</f>
        <v>SLA_MET</v>
      </c>
      <c r="R2863" s="94"/>
    </row>
    <row r="2864" spans="1:18" x14ac:dyDescent="0.3">
      <c r="A2864" s="23" t="s">
        <v>1479</v>
      </c>
      <c r="B2864" s="9">
        <v>45140.849027777775</v>
      </c>
      <c r="C2864" s="24">
        <v>45140.855092592596</v>
      </c>
      <c r="D2864" s="25" t="s">
        <v>17</v>
      </c>
      <c r="E2864" s="12" t="s">
        <v>19</v>
      </c>
      <c r="F2864" s="25" t="s">
        <v>65</v>
      </c>
      <c r="G2864" s="13"/>
      <c r="H2864" s="78"/>
      <c r="I2864" s="48">
        <f>tbl_raw_data[[#This Row],[Date Actioned]]-tbl_raw_data[[#This Row],[Date Tagged]]</f>
        <v>6.0648148210020736E-3</v>
      </c>
      <c r="J2864" s="46">
        <f>HOUR(tbl_raw_data[[#This Row],[Time_taken]])*60+MINUTE(tbl_raw_data[[#This Row],[Time_taken]])+SECOND(tbl_raw_data[[#This Row],[Time_taken]])/60</f>
        <v>8.7333333333333325</v>
      </c>
      <c r="K2864" s="52">
        <f>DATE(YEAR(tbl_raw_data[[#This Row],[Date Actioned]]),MONTH(tbl_raw_data[[#This Row],[Date Actioned]]),DAY(tbl_raw_data[[#This Row],[Date Actioned]]))</f>
        <v>45140</v>
      </c>
      <c r="L2864" s="50" t="str">
        <f>UPPER(TEXT(tbl_raw_data[[#This Row],[updated_date]],"MMMM"))</f>
        <v>AUGUST</v>
      </c>
      <c r="M2864" s="50" t="str">
        <f>"WEEK "&amp; IF(ROUNDUP(DAY(tbl_raw_data[[#This Row],[updated_date]])/7,0)=5,4,ROUNDUP(DAY(tbl_raw_data[[#This Row],[updated_date]])/7,0))</f>
        <v>WEEK 1</v>
      </c>
      <c r="N2864" s="50" t="str">
        <f>UPPER(VLOOKUP(tbl_raw_data[[#This Row],[Analyst]],Settiings!$A$2:$B$16,2,0))</f>
        <v>SAM</v>
      </c>
      <c r="O2864" s="50" t="str">
        <f>TRIM(UPPER(tbl_raw_data[[#This Row],[Outcome]]))</f>
        <v>APPROVE</v>
      </c>
      <c r="P2864" s="50" t="str">
        <f>TRIM(UPPER(tbl_raw_data[[#This Row],[Queue Name]]))</f>
        <v>CONSUMER POST BUREAU</v>
      </c>
      <c r="Q2864" s="50" t="str">
        <f>IF(tbl_raw_data[[#This Row],[Time taken in min]]&lt;=Settiings!$D$2,"SLA_MET","SLA_NOT_MET")</f>
        <v>SLA_MET</v>
      </c>
      <c r="R2864" s="94"/>
    </row>
    <row r="2865" spans="1:18" x14ac:dyDescent="0.3">
      <c r="A2865" s="14" t="s">
        <v>1480</v>
      </c>
      <c r="B2865" s="15">
        <v>45140.852326388886</v>
      </c>
      <c r="C2865" s="16">
        <v>45140.859606481485</v>
      </c>
      <c r="D2865" s="17" t="s">
        <v>17</v>
      </c>
      <c r="E2865" s="18" t="s">
        <v>9</v>
      </c>
      <c r="F2865" s="17" t="s">
        <v>65</v>
      </c>
      <c r="G2865" s="19"/>
      <c r="H2865" s="79"/>
      <c r="I2865" s="48">
        <f>tbl_raw_data[[#This Row],[Date Actioned]]-tbl_raw_data[[#This Row],[Date Tagged]]</f>
        <v>7.2800925991032273E-3</v>
      </c>
      <c r="J2865" s="46">
        <f>HOUR(tbl_raw_data[[#This Row],[Time_taken]])*60+MINUTE(tbl_raw_data[[#This Row],[Time_taken]])+SECOND(tbl_raw_data[[#This Row],[Time_taken]])/60</f>
        <v>10.483333333333333</v>
      </c>
      <c r="K2865" s="52">
        <f>DATE(YEAR(tbl_raw_data[[#This Row],[Date Actioned]]),MONTH(tbl_raw_data[[#This Row],[Date Actioned]]),DAY(tbl_raw_data[[#This Row],[Date Actioned]]))</f>
        <v>45140</v>
      </c>
      <c r="L2865" s="50" t="str">
        <f>UPPER(TEXT(tbl_raw_data[[#This Row],[updated_date]],"MMMM"))</f>
        <v>AUGUST</v>
      </c>
      <c r="M2865" s="50" t="str">
        <f>"WEEK "&amp; IF(ROUNDUP(DAY(tbl_raw_data[[#This Row],[updated_date]])/7,0)=5,4,ROUNDUP(DAY(tbl_raw_data[[#This Row],[updated_date]])/7,0))</f>
        <v>WEEK 1</v>
      </c>
      <c r="N2865" s="50" t="str">
        <f>UPPER(VLOOKUP(tbl_raw_data[[#This Row],[Analyst]],Settiings!$A$2:$B$16,2,0))</f>
        <v>SAM</v>
      </c>
      <c r="O2865" s="50" t="str">
        <f>TRIM(UPPER(tbl_raw_data[[#This Row],[Outcome]]))</f>
        <v>APPROVE</v>
      </c>
      <c r="P2865" s="50" t="str">
        <f>TRIM(UPPER(tbl_raw_data[[#This Row],[Queue Name]]))</f>
        <v>CONSUMER EXISTING</v>
      </c>
      <c r="Q2865" s="50" t="str">
        <f>IF(tbl_raw_data[[#This Row],[Time taken in min]]&lt;=Settiings!$D$2,"SLA_MET","SLA_NOT_MET")</f>
        <v>SLA_MET</v>
      </c>
      <c r="R2865" s="94"/>
    </row>
    <row r="2866" spans="1:18" x14ac:dyDescent="0.3">
      <c r="A2866" s="20" t="s">
        <v>1481</v>
      </c>
      <c r="B2866" s="9">
        <v>45140.853067129632</v>
      </c>
      <c r="C2866" s="22">
        <v>45140.862719907411</v>
      </c>
      <c r="D2866" s="12" t="s">
        <v>13</v>
      </c>
      <c r="E2866" s="12" t="s">
        <v>19</v>
      </c>
      <c r="F2866" s="12" t="s">
        <v>10</v>
      </c>
      <c r="G2866" s="12" t="s">
        <v>77</v>
      </c>
      <c r="H2866" s="81"/>
      <c r="I2866" s="48">
        <f>tbl_raw_data[[#This Row],[Date Actioned]]-tbl_raw_data[[#This Row],[Date Tagged]]</f>
        <v>9.6527777786832303E-3</v>
      </c>
      <c r="J2866" s="46">
        <f>HOUR(tbl_raw_data[[#This Row],[Time_taken]])*60+MINUTE(tbl_raw_data[[#This Row],[Time_taken]])+SECOND(tbl_raw_data[[#This Row],[Time_taken]])/60</f>
        <v>13.9</v>
      </c>
      <c r="K2866" s="52">
        <f>DATE(YEAR(tbl_raw_data[[#This Row],[Date Actioned]]),MONTH(tbl_raw_data[[#This Row],[Date Actioned]]),DAY(tbl_raw_data[[#This Row],[Date Actioned]]))</f>
        <v>45140</v>
      </c>
      <c r="L2866" s="50" t="str">
        <f>UPPER(TEXT(tbl_raw_data[[#This Row],[updated_date]],"MMMM"))</f>
        <v>AUGUST</v>
      </c>
      <c r="M2866" s="50" t="str">
        <f>"WEEK "&amp; IF(ROUNDUP(DAY(tbl_raw_data[[#This Row],[updated_date]])/7,0)=5,4,ROUNDUP(DAY(tbl_raw_data[[#This Row],[updated_date]])/7,0))</f>
        <v>WEEK 1</v>
      </c>
      <c r="N2866" s="50" t="str">
        <f>UPPER(VLOOKUP(tbl_raw_data[[#This Row],[Analyst]],Settiings!$A$2:$B$16,2,0))</f>
        <v>NITESH</v>
      </c>
      <c r="O2866" s="50" t="str">
        <f>TRIM(UPPER(tbl_raw_data[[#This Row],[Outcome]]))</f>
        <v>APPROVE</v>
      </c>
      <c r="P2866" s="50" t="str">
        <f>TRIM(UPPER(tbl_raw_data[[#This Row],[Queue Name]]))</f>
        <v>CONSUMER POST BUREAU</v>
      </c>
      <c r="Q2866" s="50" t="str">
        <f>IF(tbl_raw_data[[#This Row],[Time taken in min]]&lt;=Settiings!$D$2,"SLA_MET","SLA_NOT_MET")</f>
        <v>SLA_MET</v>
      </c>
      <c r="R2866" s="94"/>
    </row>
    <row r="2867" spans="1:18" x14ac:dyDescent="0.3">
      <c r="A2867" s="23" t="s">
        <v>1482</v>
      </c>
      <c r="B2867" s="15">
        <v>45140.856053240743</v>
      </c>
      <c r="C2867" s="21">
        <v>45140.868217592593</v>
      </c>
      <c r="D2867" s="18" t="s">
        <v>13</v>
      </c>
      <c r="E2867" s="18" t="s">
        <v>47</v>
      </c>
      <c r="F2867" s="18" t="s">
        <v>10</v>
      </c>
      <c r="G2867" s="18" t="s">
        <v>17</v>
      </c>
      <c r="H2867" s="80"/>
      <c r="I2867" s="48">
        <f>tbl_raw_data[[#This Row],[Date Actioned]]-tbl_raw_data[[#This Row],[Date Tagged]]</f>
        <v>1.2164351850515231E-2</v>
      </c>
      <c r="J2867" s="46">
        <f>HOUR(tbl_raw_data[[#This Row],[Time_taken]])*60+MINUTE(tbl_raw_data[[#This Row],[Time_taken]])+SECOND(tbl_raw_data[[#This Row],[Time_taken]])/60</f>
        <v>17.516666666666666</v>
      </c>
      <c r="K2867" s="52">
        <f>DATE(YEAR(tbl_raw_data[[#This Row],[Date Actioned]]),MONTH(tbl_raw_data[[#This Row],[Date Actioned]]),DAY(tbl_raw_data[[#This Row],[Date Actioned]]))</f>
        <v>45140</v>
      </c>
      <c r="L2867" s="50" t="str">
        <f>UPPER(TEXT(tbl_raw_data[[#This Row],[updated_date]],"MMMM"))</f>
        <v>AUGUST</v>
      </c>
      <c r="M2867" s="50" t="str">
        <f>"WEEK "&amp; IF(ROUNDUP(DAY(tbl_raw_data[[#This Row],[updated_date]])/7,0)=5,4,ROUNDUP(DAY(tbl_raw_data[[#This Row],[updated_date]])/7,0))</f>
        <v>WEEK 1</v>
      </c>
      <c r="N2867" s="50" t="str">
        <f>UPPER(VLOOKUP(tbl_raw_data[[#This Row],[Analyst]],Settiings!$A$2:$B$16,2,0))</f>
        <v>NITESH</v>
      </c>
      <c r="O2867" s="50" t="str">
        <f>TRIM(UPPER(tbl_raw_data[[#This Row],[Outcome]]))</f>
        <v>APPROVE</v>
      </c>
      <c r="P2867" s="50" t="str">
        <f>TRIM(UPPER(tbl_raw_data[[#This Row],[Queue Name]]))</f>
        <v>CONSUMER PRE BUREAU</v>
      </c>
      <c r="Q2867" s="50" t="str">
        <f>IF(tbl_raw_data[[#This Row],[Time taken in min]]&lt;=Settiings!$D$2,"SLA_MET","SLA_NOT_MET")</f>
        <v>SLA_MET</v>
      </c>
      <c r="R2867" s="94"/>
    </row>
    <row r="2868" spans="1:18" x14ac:dyDescent="0.3">
      <c r="A2868" s="14" t="s">
        <v>1487</v>
      </c>
      <c r="B2868" s="9">
        <v>45140.859780092593</v>
      </c>
      <c r="C2868" s="24">
        <v>45140.864930555559</v>
      </c>
      <c r="D2868" s="25" t="s">
        <v>17</v>
      </c>
      <c r="E2868" s="12" t="s">
        <v>19</v>
      </c>
      <c r="F2868" s="25" t="s">
        <v>65</v>
      </c>
      <c r="G2868" s="13"/>
      <c r="H2868" s="78"/>
      <c r="I2868" s="48">
        <f>tbl_raw_data[[#This Row],[Date Actioned]]-tbl_raw_data[[#This Row],[Date Tagged]]</f>
        <v>5.1504629664123058E-3</v>
      </c>
      <c r="J2868" s="46">
        <f>HOUR(tbl_raw_data[[#This Row],[Time_taken]])*60+MINUTE(tbl_raw_data[[#This Row],[Time_taken]])+SECOND(tbl_raw_data[[#This Row],[Time_taken]])/60</f>
        <v>7.416666666666667</v>
      </c>
      <c r="K2868" s="52">
        <f>DATE(YEAR(tbl_raw_data[[#This Row],[Date Actioned]]),MONTH(tbl_raw_data[[#This Row],[Date Actioned]]),DAY(tbl_raw_data[[#This Row],[Date Actioned]]))</f>
        <v>45140</v>
      </c>
      <c r="L2868" s="50" t="str">
        <f>UPPER(TEXT(tbl_raw_data[[#This Row],[updated_date]],"MMMM"))</f>
        <v>AUGUST</v>
      </c>
      <c r="M2868" s="50" t="str">
        <f>"WEEK "&amp; IF(ROUNDUP(DAY(tbl_raw_data[[#This Row],[updated_date]])/7,0)=5,4,ROUNDUP(DAY(tbl_raw_data[[#This Row],[updated_date]])/7,0))</f>
        <v>WEEK 1</v>
      </c>
      <c r="N2868" s="50" t="str">
        <f>UPPER(VLOOKUP(tbl_raw_data[[#This Row],[Analyst]],Settiings!$A$2:$B$16,2,0))</f>
        <v>SAM</v>
      </c>
      <c r="O2868" s="50" t="str">
        <f>TRIM(UPPER(tbl_raw_data[[#This Row],[Outcome]]))</f>
        <v>APPROVE</v>
      </c>
      <c r="P2868" s="50" t="str">
        <f>TRIM(UPPER(tbl_raw_data[[#This Row],[Queue Name]]))</f>
        <v>CONSUMER POST BUREAU</v>
      </c>
      <c r="Q2868" s="50" t="str">
        <f>IF(tbl_raw_data[[#This Row],[Time taken in min]]&lt;=Settiings!$D$2,"SLA_MET","SLA_NOT_MET")</f>
        <v>SLA_MET</v>
      </c>
      <c r="R2868" s="94"/>
    </row>
    <row r="2869" spans="1:18" x14ac:dyDescent="0.3">
      <c r="A2869" s="20" t="s">
        <v>1488</v>
      </c>
      <c r="B2869" s="15">
        <v>45140.867696759262</v>
      </c>
      <c r="C2869" s="21">
        <v>45140.902627314812</v>
      </c>
      <c r="D2869" s="18" t="s">
        <v>13</v>
      </c>
      <c r="E2869" s="18" t="s">
        <v>9</v>
      </c>
      <c r="F2869" s="18" t="s">
        <v>10</v>
      </c>
      <c r="G2869" s="18" t="s">
        <v>77</v>
      </c>
      <c r="H2869" s="80"/>
      <c r="I2869" s="48">
        <f>tbl_raw_data[[#This Row],[Date Actioned]]-tbl_raw_data[[#This Row],[Date Tagged]]</f>
        <v>3.4930555550090503E-2</v>
      </c>
      <c r="J2869" s="46">
        <f>HOUR(tbl_raw_data[[#This Row],[Time_taken]])*60+MINUTE(tbl_raw_data[[#This Row],[Time_taken]])+SECOND(tbl_raw_data[[#This Row],[Time_taken]])/60</f>
        <v>50.3</v>
      </c>
      <c r="K2869" s="52">
        <f>DATE(YEAR(tbl_raw_data[[#This Row],[Date Actioned]]),MONTH(tbl_raw_data[[#This Row],[Date Actioned]]),DAY(tbl_raw_data[[#This Row],[Date Actioned]]))</f>
        <v>45140</v>
      </c>
      <c r="L2869" s="50" t="str">
        <f>UPPER(TEXT(tbl_raw_data[[#This Row],[updated_date]],"MMMM"))</f>
        <v>AUGUST</v>
      </c>
      <c r="M2869" s="50" t="str">
        <f>"WEEK "&amp; IF(ROUNDUP(DAY(tbl_raw_data[[#This Row],[updated_date]])/7,0)=5,4,ROUNDUP(DAY(tbl_raw_data[[#This Row],[updated_date]])/7,0))</f>
        <v>WEEK 1</v>
      </c>
      <c r="N2869" s="50" t="str">
        <f>UPPER(VLOOKUP(tbl_raw_data[[#This Row],[Analyst]],Settiings!$A$2:$B$16,2,0))</f>
        <v>NITESH</v>
      </c>
      <c r="O2869" s="50" t="str">
        <f>TRIM(UPPER(tbl_raw_data[[#This Row],[Outcome]]))</f>
        <v>APPROVE</v>
      </c>
      <c r="P2869" s="50" t="str">
        <f>TRIM(UPPER(tbl_raw_data[[#This Row],[Queue Name]]))</f>
        <v>CONSUMER EXISTING</v>
      </c>
      <c r="Q2869" s="50" t="str">
        <f>IF(tbl_raw_data[[#This Row],[Time taken in min]]&lt;=Settiings!$D$2,"SLA_MET","SLA_NOT_MET")</f>
        <v>SLA_NOT_MET</v>
      </c>
      <c r="R2869" s="94"/>
    </row>
    <row r="2870" spans="1:18" x14ac:dyDescent="0.3">
      <c r="A2870" s="23" t="s">
        <v>1490</v>
      </c>
      <c r="B2870" s="9">
        <v>45140.873680555553</v>
      </c>
      <c r="C2870" s="24">
        <v>45140.886446759258</v>
      </c>
      <c r="D2870" s="25" t="s">
        <v>17</v>
      </c>
      <c r="E2870" s="12" t="s">
        <v>9</v>
      </c>
      <c r="F2870" s="25" t="s">
        <v>65</v>
      </c>
      <c r="G2870" s="13"/>
      <c r="H2870" s="78"/>
      <c r="I2870" s="48">
        <f>tbl_raw_data[[#This Row],[Date Actioned]]-tbl_raw_data[[#This Row],[Date Tagged]]</f>
        <v>1.2766203704813961E-2</v>
      </c>
      <c r="J2870" s="46">
        <f>HOUR(tbl_raw_data[[#This Row],[Time_taken]])*60+MINUTE(tbl_raw_data[[#This Row],[Time_taken]])+SECOND(tbl_raw_data[[#This Row],[Time_taken]])/60</f>
        <v>18.383333333333333</v>
      </c>
      <c r="K2870" s="52">
        <f>DATE(YEAR(tbl_raw_data[[#This Row],[Date Actioned]]),MONTH(tbl_raw_data[[#This Row],[Date Actioned]]),DAY(tbl_raw_data[[#This Row],[Date Actioned]]))</f>
        <v>45140</v>
      </c>
      <c r="L2870" s="50" t="str">
        <f>UPPER(TEXT(tbl_raw_data[[#This Row],[updated_date]],"MMMM"))</f>
        <v>AUGUST</v>
      </c>
      <c r="M2870" s="50" t="str">
        <f>"WEEK "&amp; IF(ROUNDUP(DAY(tbl_raw_data[[#This Row],[updated_date]])/7,0)=5,4,ROUNDUP(DAY(tbl_raw_data[[#This Row],[updated_date]])/7,0))</f>
        <v>WEEK 1</v>
      </c>
      <c r="N2870" s="50" t="str">
        <f>UPPER(VLOOKUP(tbl_raw_data[[#This Row],[Analyst]],Settiings!$A$2:$B$16,2,0))</f>
        <v>SAM</v>
      </c>
      <c r="O2870" s="50" t="str">
        <f>TRIM(UPPER(tbl_raw_data[[#This Row],[Outcome]]))</f>
        <v>APPROVE</v>
      </c>
      <c r="P2870" s="50" t="str">
        <f>TRIM(UPPER(tbl_raw_data[[#This Row],[Queue Name]]))</f>
        <v>CONSUMER EXISTING</v>
      </c>
      <c r="Q2870" s="50" t="str">
        <f>IF(tbl_raw_data[[#This Row],[Time taken in min]]&lt;=Settiings!$D$2,"SLA_MET","SLA_NOT_MET")</f>
        <v>SLA_MET</v>
      </c>
      <c r="R2870" s="94"/>
    </row>
    <row r="2871" spans="1:18" x14ac:dyDescent="0.3">
      <c r="A2871" s="14" t="s">
        <v>1496</v>
      </c>
      <c r="B2871" s="15">
        <v>45140.916875000003</v>
      </c>
      <c r="C2871" s="21">
        <v>45140.922650462962</v>
      </c>
      <c r="D2871" s="18" t="s">
        <v>13</v>
      </c>
      <c r="E2871" s="18" t="s">
        <v>47</v>
      </c>
      <c r="F2871" s="18" t="s">
        <v>65</v>
      </c>
      <c r="G2871" s="18" t="s">
        <v>17</v>
      </c>
      <c r="H2871" s="80"/>
      <c r="I2871" s="48">
        <f>tbl_raw_data[[#This Row],[Date Actioned]]-tbl_raw_data[[#This Row],[Date Tagged]]</f>
        <v>5.7754629597184248E-3</v>
      </c>
      <c r="J2871" s="46">
        <f>HOUR(tbl_raw_data[[#This Row],[Time_taken]])*60+MINUTE(tbl_raw_data[[#This Row],[Time_taken]])+SECOND(tbl_raw_data[[#This Row],[Time_taken]])/60</f>
        <v>8.3166666666666664</v>
      </c>
      <c r="K2871" s="52">
        <f>DATE(YEAR(tbl_raw_data[[#This Row],[Date Actioned]]),MONTH(tbl_raw_data[[#This Row],[Date Actioned]]),DAY(tbl_raw_data[[#This Row],[Date Actioned]]))</f>
        <v>45140</v>
      </c>
      <c r="L2871" s="50" t="str">
        <f>UPPER(TEXT(tbl_raw_data[[#This Row],[updated_date]],"MMMM"))</f>
        <v>AUGUST</v>
      </c>
      <c r="M2871" s="50" t="str">
        <f>"WEEK "&amp; IF(ROUNDUP(DAY(tbl_raw_data[[#This Row],[updated_date]])/7,0)=5,4,ROUNDUP(DAY(tbl_raw_data[[#This Row],[updated_date]])/7,0))</f>
        <v>WEEK 1</v>
      </c>
      <c r="N2871" s="50" t="str">
        <f>UPPER(VLOOKUP(tbl_raw_data[[#This Row],[Analyst]],Settiings!$A$2:$B$16,2,0))</f>
        <v>SAM</v>
      </c>
      <c r="O2871" s="50" t="str">
        <f>TRIM(UPPER(tbl_raw_data[[#This Row],[Outcome]]))</f>
        <v>APPROVE</v>
      </c>
      <c r="P2871" s="50" t="str">
        <f>TRIM(UPPER(tbl_raw_data[[#This Row],[Queue Name]]))</f>
        <v>CONSUMER PRE BUREAU</v>
      </c>
      <c r="Q2871" s="50" t="str">
        <f>IF(tbl_raw_data[[#This Row],[Time taken in min]]&lt;=Settiings!$D$2,"SLA_MET","SLA_NOT_MET")</f>
        <v>SLA_MET</v>
      </c>
      <c r="R2871" s="94"/>
    </row>
    <row r="2872" spans="1:18" x14ac:dyDescent="0.3">
      <c r="A2872" s="20" t="s">
        <v>1497</v>
      </c>
      <c r="B2872" s="9">
        <v>45140.91778935185</v>
      </c>
      <c r="C2872" s="22">
        <v>45140.929525462961</v>
      </c>
      <c r="D2872" s="12" t="s">
        <v>13</v>
      </c>
      <c r="E2872" s="12" t="s">
        <v>19</v>
      </c>
      <c r="F2872" s="12" t="s">
        <v>10</v>
      </c>
      <c r="G2872" s="12" t="s">
        <v>17</v>
      </c>
      <c r="H2872" s="81"/>
      <c r="I2872" s="48">
        <f>tbl_raw_data[[#This Row],[Date Actioned]]-tbl_raw_data[[#This Row],[Date Tagged]]</f>
        <v>1.17361111115315E-2</v>
      </c>
      <c r="J2872" s="46">
        <f>HOUR(tbl_raw_data[[#This Row],[Time_taken]])*60+MINUTE(tbl_raw_data[[#This Row],[Time_taken]])+SECOND(tbl_raw_data[[#This Row],[Time_taken]])/60</f>
        <v>16.899999999999999</v>
      </c>
      <c r="K2872" s="52">
        <f>DATE(YEAR(tbl_raw_data[[#This Row],[Date Actioned]]),MONTH(tbl_raw_data[[#This Row],[Date Actioned]]),DAY(tbl_raw_data[[#This Row],[Date Actioned]]))</f>
        <v>45140</v>
      </c>
      <c r="L2872" s="50" t="str">
        <f>UPPER(TEXT(tbl_raw_data[[#This Row],[updated_date]],"MMMM"))</f>
        <v>AUGUST</v>
      </c>
      <c r="M2872" s="50" t="str">
        <f>"WEEK "&amp; IF(ROUNDUP(DAY(tbl_raw_data[[#This Row],[updated_date]])/7,0)=5,4,ROUNDUP(DAY(tbl_raw_data[[#This Row],[updated_date]])/7,0))</f>
        <v>WEEK 1</v>
      </c>
      <c r="N2872" s="50" t="str">
        <f>UPPER(VLOOKUP(tbl_raw_data[[#This Row],[Analyst]],Settiings!$A$2:$B$16,2,0))</f>
        <v>NITESH</v>
      </c>
      <c r="O2872" s="50" t="str">
        <f>TRIM(UPPER(tbl_raw_data[[#This Row],[Outcome]]))</f>
        <v>APPROVE</v>
      </c>
      <c r="P2872" s="50" t="str">
        <f>TRIM(UPPER(tbl_raw_data[[#This Row],[Queue Name]]))</f>
        <v>CONSUMER POST BUREAU</v>
      </c>
      <c r="Q2872" s="50" t="str">
        <f>IF(tbl_raw_data[[#This Row],[Time taken in min]]&lt;=Settiings!$D$2,"SLA_MET","SLA_NOT_MET")</f>
        <v>SLA_MET</v>
      </c>
      <c r="R2872" s="94"/>
    </row>
    <row r="2873" spans="1:18" x14ac:dyDescent="0.3">
      <c r="A2873" s="23" t="s">
        <v>1499</v>
      </c>
      <c r="B2873" s="15">
        <v>45140.920381944445</v>
      </c>
      <c r="C2873" s="21">
        <v>45140.927662037036</v>
      </c>
      <c r="D2873" s="18" t="s">
        <v>13</v>
      </c>
      <c r="E2873" s="18" t="s">
        <v>19</v>
      </c>
      <c r="F2873" s="18" t="s">
        <v>65</v>
      </c>
      <c r="G2873" s="18" t="s">
        <v>41</v>
      </c>
      <c r="H2873" s="80"/>
      <c r="I2873" s="48">
        <f>tbl_raw_data[[#This Row],[Date Actioned]]-tbl_raw_data[[#This Row],[Date Tagged]]</f>
        <v>7.2800925918272696E-3</v>
      </c>
      <c r="J2873" s="46">
        <f>HOUR(tbl_raw_data[[#This Row],[Time_taken]])*60+MINUTE(tbl_raw_data[[#This Row],[Time_taken]])+SECOND(tbl_raw_data[[#This Row],[Time_taken]])/60</f>
        <v>10.483333333333333</v>
      </c>
      <c r="K2873" s="52">
        <f>DATE(YEAR(tbl_raw_data[[#This Row],[Date Actioned]]),MONTH(tbl_raw_data[[#This Row],[Date Actioned]]),DAY(tbl_raw_data[[#This Row],[Date Actioned]]))</f>
        <v>45140</v>
      </c>
      <c r="L2873" s="50" t="str">
        <f>UPPER(TEXT(tbl_raw_data[[#This Row],[updated_date]],"MMMM"))</f>
        <v>AUGUST</v>
      </c>
      <c r="M2873" s="50" t="str">
        <f>"WEEK "&amp; IF(ROUNDUP(DAY(tbl_raw_data[[#This Row],[updated_date]])/7,0)=5,4,ROUNDUP(DAY(tbl_raw_data[[#This Row],[updated_date]])/7,0))</f>
        <v>WEEK 1</v>
      </c>
      <c r="N2873" s="50" t="str">
        <f>UPPER(VLOOKUP(tbl_raw_data[[#This Row],[Analyst]],Settiings!$A$2:$B$16,2,0))</f>
        <v>SAM</v>
      </c>
      <c r="O2873" s="50" t="str">
        <f>TRIM(UPPER(tbl_raw_data[[#This Row],[Outcome]]))</f>
        <v>APPROVE</v>
      </c>
      <c r="P2873" s="50" t="str">
        <f>TRIM(UPPER(tbl_raw_data[[#This Row],[Queue Name]]))</f>
        <v>CONSUMER POST BUREAU</v>
      </c>
      <c r="Q2873" s="50" t="str">
        <f>IF(tbl_raw_data[[#This Row],[Time taken in min]]&lt;=Settiings!$D$2,"SLA_MET","SLA_NOT_MET")</f>
        <v>SLA_MET</v>
      </c>
      <c r="R2873" s="94"/>
    </row>
    <row r="2874" spans="1:18" x14ac:dyDescent="0.3">
      <c r="A2874" s="14" t="s">
        <v>1502</v>
      </c>
      <c r="B2874" s="9">
        <v>45140.925486111111</v>
      </c>
      <c r="C2874" s="22">
        <v>45140.935914351852</v>
      </c>
      <c r="D2874" s="12" t="s">
        <v>13</v>
      </c>
      <c r="E2874" s="12" t="s">
        <v>19</v>
      </c>
      <c r="F2874" s="12" t="s">
        <v>10</v>
      </c>
      <c r="G2874" s="12" t="s">
        <v>77</v>
      </c>
      <c r="H2874" s="81"/>
      <c r="I2874" s="48">
        <f>tbl_raw_data[[#This Row],[Date Actioned]]-tbl_raw_data[[#This Row],[Date Tagged]]</f>
        <v>1.0428240741021E-2</v>
      </c>
      <c r="J2874" s="46">
        <f>HOUR(tbl_raw_data[[#This Row],[Time_taken]])*60+MINUTE(tbl_raw_data[[#This Row],[Time_taken]])+SECOND(tbl_raw_data[[#This Row],[Time_taken]])/60</f>
        <v>15.016666666666667</v>
      </c>
      <c r="K2874" s="52">
        <f>DATE(YEAR(tbl_raw_data[[#This Row],[Date Actioned]]),MONTH(tbl_raw_data[[#This Row],[Date Actioned]]),DAY(tbl_raw_data[[#This Row],[Date Actioned]]))</f>
        <v>45140</v>
      </c>
      <c r="L2874" s="50" t="str">
        <f>UPPER(TEXT(tbl_raw_data[[#This Row],[updated_date]],"MMMM"))</f>
        <v>AUGUST</v>
      </c>
      <c r="M2874" s="50" t="str">
        <f>"WEEK "&amp; IF(ROUNDUP(DAY(tbl_raw_data[[#This Row],[updated_date]])/7,0)=5,4,ROUNDUP(DAY(tbl_raw_data[[#This Row],[updated_date]])/7,0))</f>
        <v>WEEK 1</v>
      </c>
      <c r="N2874" s="50" t="str">
        <f>UPPER(VLOOKUP(tbl_raw_data[[#This Row],[Analyst]],Settiings!$A$2:$B$16,2,0))</f>
        <v>NITESH</v>
      </c>
      <c r="O2874" s="50" t="str">
        <f>TRIM(UPPER(tbl_raw_data[[#This Row],[Outcome]]))</f>
        <v>APPROVE</v>
      </c>
      <c r="P2874" s="50" t="str">
        <f>TRIM(UPPER(tbl_raw_data[[#This Row],[Queue Name]]))</f>
        <v>CONSUMER POST BUREAU</v>
      </c>
      <c r="Q2874" s="50" t="str">
        <f>IF(tbl_raw_data[[#This Row],[Time taken in min]]&lt;=Settiings!$D$2,"SLA_MET","SLA_NOT_MET")</f>
        <v>SLA_MET</v>
      </c>
      <c r="R2874" s="94"/>
    </row>
    <row r="2875" spans="1:18" x14ac:dyDescent="0.3">
      <c r="A2875" s="20" t="s">
        <v>1504</v>
      </c>
      <c r="B2875" s="15">
        <v>45140.938043981485</v>
      </c>
      <c r="C2875" s="16">
        <v>45140.942280092589</v>
      </c>
      <c r="D2875" s="17" t="s">
        <v>17</v>
      </c>
      <c r="E2875" s="18" t="s">
        <v>19</v>
      </c>
      <c r="F2875" s="17" t="s">
        <v>65</v>
      </c>
      <c r="G2875" s="19"/>
      <c r="H2875" s="79"/>
      <c r="I2875" s="48">
        <f>tbl_raw_data[[#This Row],[Date Actioned]]-tbl_raw_data[[#This Row],[Date Tagged]]</f>
        <v>4.2361111045465805E-3</v>
      </c>
      <c r="J2875" s="46">
        <f>HOUR(tbl_raw_data[[#This Row],[Time_taken]])*60+MINUTE(tbl_raw_data[[#This Row],[Time_taken]])+SECOND(tbl_raw_data[[#This Row],[Time_taken]])/60</f>
        <v>6.1</v>
      </c>
      <c r="K2875" s="52">
        <f>DATE(YEAR(tbl_raw_data[[#This Row],[Date Actioned]]),MONTH(tbl_raw_data[[#This Row],[Date Actioned]]),DAY(tbl_raw_data[[#This Row],[Date Actioned]]))</f>
        <v>45140</v>
      </c>
      <c r="L2875" s="50" t="str">
        <f>UPPER(TEXT(tbl_raw_data[[#This Row],[updated_date]],"MMMM"))</f>
        <v>AUGUST</v>
      </c>
      <c r="M2875" s="50" t="str">
        <f>"WEEK "&amp; IF(ROUNDUP(DAY(tbl_raw_data[[#This Row],[updated_date]])/7,0)=5,4,ROUNDUP(DAY(tbl_raw_data[[#This Row],[updated_date]])/7,0))</f>
        <v>WEEK 1</v>
      </c>
      <c r="N2875" s="50" t="str">
        <f>UPPER(VLOOKUP(tbl_raw_data[[#This Row],[Analyst]],Settiings!$A$2:$B$16,2,0))</f>
        <v>SAM</v>
      </c>
      <c r="O2875" s="50" t="str">
        <f>TRIM(UPPER(tbl_raw_data[[#This Row],[Outcome]]))</f>
        <v>APPROVE</v>
      </c>
      <c r="P2875" s="50" t="str">
        <f>TRIM(UPPER(tbl_raw_data[[#This Row],[Queue Name]]))</f>
        <v>CONSUMER POST BUREAU</v>
      </c>
      <c r="Q2875" s="50" t="str">
        <f>IF(tbl_raw_data[[#This Row],[Time taken in min]]&lt;=Settiings!$D$2,"SLA_MET","SLA_NOT_MET")</f>
        <v>SLA_MET</v>
      </c>
      <c r="R2875" s="94"/>
    </row>
    <row r="2876" spans="1:18" x14ac:dyDescent="0.3">
      <c r="A2876" s="23" t="s">
        <v>1505</v>
      </c>
      <c r="B2876" s="9">
        <v>45140.945601851854</v>
      </c>
      <c r="C2876" s="22">
        <v>45140.946747685186</v>
      </c>
      <c r="D2876" s="12" t="s">
        <v>13</v>
      </c>
      <c r="E2876" s="12" t="s">
        <v>9</v>
      </c>
      <c r="F2876" s="12" t="s">
        <v>65</v>
      </c>
      <c r="G2876" s="12" t="s">
        <v>77</v>
      </c>
      <c r="H2876" s="81"/>
      <c r="I2876" s="48">
        <f>tbl_raw_data[[#This Row],[Date Actioned]]-tbl_raw_data[[#This Row],[Date Tagged]]</f>
        <v>1.1458333319751546E-3</v>
      </c>
      <c r="J2876" s="46">
        <f>HOUR(tbl_raw_data[[#This Row],[Time_taken]])*60+MINUTE(tbl_raw_data[[#This Row],[Time_taken]])+SECOND(tbl_raw_data[[#This Row],[Time_taken]])/60</f>
        <v>1.65</v>
      </c>
      <c r="K2876" s="52">
        <f>DATE(YEAR(tbl_raw_data[[#This Row],[Date Actioned]]),MONTH(tbl_raw_data[[#This Row],[Date Actioned]]),DAY(tbl_raw_data[[#This Row],[Date Actioned]]))</f>
        <v>45140</v>
      </c>
      <c r="L2876" s="50" t="str">
        <f>UPPER(TEXT(tbl_raw_data[[#This Row],[updated_date]],"MMMM"))</f>
        <v>AUGUST</v>
      </c>
      <c r="M2876" s="50" t="str">
        <f>"WEEK "&amp; IF(ROUNDUP(DAY(tbl_raw_data[[#This Row],[updated_date]])/7,0)=5,4,ROUNDUP(DAY(tbl_raw_data[[#This Row],[updated_date]])/7,0))</f>
        <v>WEEK 1</v>
      </c>
      <c r="N2876" s="50" t="str">
        <f>UPPER(VLOOKUP(tbl_raw_data[[#This Row],[Analyst]],Settiings!$A$2:$B$16,2,0))</f>
        <v>SAM</v>
      </c>
      <c r="O2876" s="50" t="str">
        <f>TRIM(UPPER(tbl_raw_data[[#This Row],[Outcome]]))</f>
        <v>APPROVE</v>
      </c>
      <c r="P2876" s="50" t="str">
        <f>TRIM(UPPER(tbl_raw_data[[#This Row],[Queue Name]]))</f>
        <v>CONSUMER EXISTING</v>
      </c>
      <c r="Q2876" s="50" t="str">
        <f>IF(tbl_raw_data[[#This Row],[Time taken in min]]&lt;=Settiings!$D$2,"SLA_MET","SLA_NOT_MET")</f>
        <v>SLA_MET</v>
      </c>
      <c r="R2876" s="94"/>
    </row>
    <row r="2877" spans="1:18" x14ac:dyDescent="0.3">
      <c r="A2877" s="14" t="s">
        <v>1506</v>
      </c>
      <c r="B2877" s="15">
        <v>45140.957708333335</v>
      </c>
      <c r="C2877" s="16">
        <v>45140.962881944448</v>
      </c>
      <c r="D2877" s="17" t="s">
        <v>17</v>
      </c>
      <c r="E2877" s="18" t="s">
        <v>19</v>
      </c>
      <c r="F2877" s="17" t="s">
        <v>65</v>
      </c>
      <c r="G2877" s="19"/>
      <c r="H2877" s="79"/>
      <c r="I2877" s="48">
        <f>tbl_raw_data[[#This Row],[Date Actioned]]-tbl_raw_data[[#This Row],[Date Tagged]]</f>
        <v>5.173611112695653E-3</v>
      </c>
      <c r="J2877" s="46">
        <f>HOUR(tbl_raw_data[[#This Row],[Time_taken]])*60+MINUTE(tbl_raw_data[[#This Row],[Time_taken]])+SECOND(tbl_raw_data[[#This Row],[Time_taken]])/60</f>
        <v>7.45</v>
      </c>
      <c r="K2877" s="52">
        <f>DATE(YEAR(tbl_raw_data[[#This Row],[Date Actioned]]),MONTH(tbl_raw_data[[#This Row],[Date Actioned]]),DAY(tbl_raw_data[[#This Row],[Date Actioned]]))</f>
        <v>45140</v>
      </c>
      <c r="L2877" s="50" t="str">
        <f>UPPER(TEXT(tbl_raw_data[[#This Row],[updated_date]],"MMMM"))</f>
        <v>AUGUST</v>
      </c>
      <c r="M2877" s="50" t="str">
        <f>"WEEK "&amp; IF(ROUNDUP(DAY(tbl_raw_data[[#This Row],[updated_date]])/7,0)=5,4,ROUNDUP(DAY(tbl_raw_data[[#This Row],[updated_date]])/7,0))</f>
        <v>WEEK 1</v>
      </c>
      <c r="N2877" s="50" t="str">
        <f>UPPER(VLOOKUP(tbl_raw_data[[#This Row],[Analyst]],Settiings!$A$2:$B$16,2,0))</f>
        <v>SAM</v>
      </c>
      <c r="O2877" s="50" t="str">
        <f>TRIM(UPPER(tbl_raw_data[[#This Row],[Outcome]]))</f>
        <v>APPROVE</v>
      </c>
      <c r="P2877" s="50" t="str">
        <f>TRIM(UPPER(tbl_raw_data[[#This Row],[Queue Name]]))</f>
        <v>CONSUMER POST BUREAU</v>
      </c>
      <c r="Q2877" s="50" t="str">
        <f>IF(tbl_raw_data[[#This Row],[Time taken in min]]&lt;=Settiings!$D$2,"SLA_MET","SLA_NOT_MET")</f>
        <v>SLA_MET</v>
      </c>
      <c r="R2877" s="94"/>
    </row>
    <row r="2878" spans="1:18" x14ac:dyDescent="0.3">
      <c r="A2878" s="14" t="s">
        <v>1508</v>
      </c>
      <c r="B2878" s="15">
        <v>45141.385625000003</v>
      </c>
      <c r="C2878" s="21">
        <v>45141.392754629633</v>
      </c>
      <c r="D2878" s="18" t="s">
        <v>13</v>
      </c>
      <c r="E2878" s="18" t="s">
        <v>9</v>
      </c>
      <c r="F2878" s="18" t="s">
        <v>1222</v>
      </c>
      <c r="G2878" s="18" t="s">
        <v>17</v>
      </c>
      <c r="H2878" s="80"/>
      <c r="I2878" s="48">
        <f>tbl_raw_data[[#This Row],[Date Actioned]]-tbl_raw_data[[#This Row],[Date Tagged]]</f>
        <v>7.1296296300715767E-3</v>
      </c>
      <c r="J2878" s="46">
        <f>HOUR(tbl_raw_data[[#This Row],[Time_taken]])*60+MINUTE(tbl_raw_data[[#This Row],[Time_taken]])+SECOND(tbl_raw_data[[#This Row],[Time_taken]])/60</f>
        <v>10.266666666666667</v>
      </c>
      <c r="K2878" s="52">
        <f>DATE(YEAR(tbl_raw_data[[#This Row],[Date Actioned]]),MONTH(tbl_raw_data[[#This Row],[Date Actioned]]),DAY(tbl_raw_data[[#This Row],[Date Actioned]]))</f>
        <v>45141</v>
      </c>
      <c r="L2878" s="50" t="str">
        <f>UPPER(TEXT(tbl_raw_data[[#This Row],[updated_date]],"MMMM"))</f>
        <v>AUGUST</v>
      </c>
      <c r="M2878" s="50" t="str">
        <f>"WEEK "&amp; IF(ROUNDUP(DAY(tbl_raw_data[[#This Row],[updated_date]])/7,0)=5,4,ROUNDUP(DAY(tbl_raw_data[[#This Row],[updated_date]])/7,0))</f>
        <v>WEEK 1</v>
      </c>
      <c r="N2878" s="50" t="str">
        <f>UPPER(VLOOKUP(tbl_raw_data[[#This Row],[Analyst]],Settiings!$A$2:$B$16,2,0))</f>
        <v>HARDIK</v>
      </c>
      <c r="O2878" s="50" t="str">
        <f>TRIM(UPPER(tbl_raw_data[[#This Row],[Outcome]]))</f>
        <v>APPROVE</v>
      </c>
      <c r="P2878" s="50" t="str">
        <f>TRIM(UPPER(tbl_raw_data[[#This Row],[Queue Name]]))</f>
        <v>CONSUMER EXISTING</v>
      </c>
      <c r="Q2878" s="50" t="str">
        <f>IF(tbl_raw_data[[#This Row],[Time taken in min]]&lt;=Settiings!$D$2,"SLA_MET","SLA_NOT_MET")</f>
        <v>SLA_MET</v>
      </c>
      <c r="R2878" s="94"/>
    </row>
    <row r="2879" spans="1:18" x14ac:dyDescent="0.3">
      <c r="A2879" s="20" t="s">
        <v>1511</v>
      </c>
      <c r="B2879" s="9">
        <v>45141.40525462963</v>
      </c>
      <c r="C2879" s="24">
        <v>45141.412256944444</v>
      </c>
      <c r="D2879" s="25" t="s">
        <v>17</v>
      </c>
      <c r="E2879" s="12" t="s">
        <v>9</v>
      </c>
      <c r="F2879" s="25" t="s">
        <v>686</v>
      </c>
      <c r="G2879" s="13"/>
      <c r="H2879" s="78"/>
      <c r="I2879" s="48">
        <f>tbl_raw_data[[#This Row],[Date Actioned]]-tbl_raw_data[[#This Row],[Date Tagged]]</f>
        <v>7.0023148145992309E-3</v>
      </c>
      <c r="J2879" s="46">
        <f>HOUR(tbl_raw_data[[#This Row],[Time_taken]])*60+MINUTE(tbl_raw_data[[#This Row],[Time_taken]])+SECOND(tbl_raw_data[[#This Row],[Time_taken]])/60</f>
        <v>10.083333333333334</v>
      </c>
      <c r="K2879" s="52">
        <f>DATE(YEAR(tbl_raw_data[[#This Row],[Date Actioned]]),MONTH(tbl_raw_data[[#This Row],[Date Actioned]]),DAY(tbl_raw_data[[#This Row],[Date Actioned]]))</f>
        <v>45141</v>
      </c>
      <c r="L2879" s="50" t="str">
        <f>UPPER(TEXT(tbl_raw_data[[#This Row],[updated_date]],"MMMM"))</f>
        <v>AUGUST</v>
      </c>
      <c r="M2879" s="50" t="str">
        <f>"WEEK "&amp; IF(ROUNDUP(DAY(tbl_raw_data[[#This Row],[updated_date]])/7,0)=5,4,ROUNDUP(DAY(tbl_raw_data[[#This Row],[updated_date]])/7,0))</f>
        <v>WEEK 1</v>
      </c>
      <c r="N2879" s="50" t="str">
        <f>UPPER(VLOOKUP(tbl_raw_data[[#This Row],[Analyst]],Settiings!$A$2:$B$16,2,0))</f>
        <v>FARDIN</v>
      </c>
      <c r="O2879" s="50" t="str">
        <f>TRIM(UPPER(tbl_raw_data[[#This Row],[Outcome]]))</f>
        <v>APPROVE</v>
      </c>
      <c r="P2879" s="50" t="str">
        <f>TRIM(UPPER(tbl_raw_data[[#This Row],[Queue Name]]))</f>
        <v>CONSUMER EXISTING</v>
      </c>
      <c r="Q2879" s="50" t="str">
        <f>IF(tbl_raw_data[[#This Row],[Time taken in min]]&lt;=Settiings!$D$2,"SLA_MET","SLA_NOT_MET")</f>
        <v>SLA_MET</v>
      </c>
      <c r="R2879" s="94"/>
    </row>
    <row r="2880" spans="1:18" x14ac:dyDescent="0.3">
      <c r="A2880" s="23" t="s">
        <v>1512</v>
      </c>
      <c r="B2880" s="15">
        <v>45141.411053240743</v>
      </c>
      <c r="C2880" s="16">
        <v>45141.418668981481</v>
      </c>
      <c r="D2880" s="17" t="s">
        <v>17</v>
      </c>
      <c r="E2880" s="18" t="s">
        <v>9</v>
      </c>
      <c r="F2880" s="17" t="s">
        <v>686</v>
      </c>
      <c r="G2880" s="19"/>
      <c r="H2880" s="79"/>
      <c r="I2880" s="48">
        <f>tbl_raw_data[[#This Row],[Date Actioned]]-tbl_raw_data[[#This Row],[Date Tagged]]</f>
        <v>7.6157407384016551E-3</v>
      </c>
      <c r="J2880" s="46">
        <f>HOUR(tbl_raw_data[[#This Row],[Time_taken]])*60+MINUTE(tbl_raw_data[[#This Row],[Time_taken]])+SECOND(tbl_raw_data[[#This Row],[Time_taken]])/60</f>
        <v>10.966666666666667</v>
      </c>
      <c r="K2880" s="52">
        <f>DATE(YEAR(tbl_raw_data[[#This Row],[Date Actioned]]),MONTH(tbl_raw_data[[#This Row],[Date Actioned]]),DAY(tbl_raw_data[[#This Row],[Date Actioned]]))</f>
        <v>45141</v>
      </c>
      <c r="L2880" s="50" t="str">
        <f>UPPER(TEXT(tbl_raw_data[[#This Row],[updated_date]],"MMMM"))</f>
        <v>AUGUST</v>
      </c>
      <c r="M2880" s="50" t="str">
        <f>"WEEK "&amp; IF(ROUNDUP(DAY(tbl_raw_data[[#This Row],[updated_date]])/7,0)=5,4,ROUNDUP(DAY(tbl_raw_data[[#This Row],[updated_date]])/7,0))</f>
        <v>WEEK 1</v>
      </c>
      <c r="N2880" s="50" t="str">
        <f>UPPER(VLOOKUP(tbl_raw_data[[#This Row],[Analyst]],Settiings!$A$2:$B$16,2,0))</f>
        <v>FARDIN</v>
      </c>
      <c r="O2880" s="50" t="str">
        <f>TRIM(UPPER(tbl_raw_data[[#This Row],[Outcome]]))</f>
        <v>APPROVE</v>
      </c>
      <c r="P2880" s="50" t="str">
        <f>TRIM(UPPER(tbl_raw_data[[#This Row],[Queue Name]]))</f>
        <v>CONSUMER EXISTING</v>
      </c>
      <c r="Q2880" s="50" t="str">
        <f>IF(tbl_raw_data[[#This Row],[Time taken in min]]&lt;=Settiings!$D$2,"SLA_MET","SLA_NOT_MET")</f>
        <v>SLA_MET</v>
      </c>
      <c r="R2880" s="94"/>
    </row>
    <row r="2881" spans="1:18" x14ac:dyDescent="0.3">
      <c r="A2881" s="14" t="s">
        <v>1515</v>
      </c>
      <c r="B2881" s="9">
        <v>45141.421666666669</v>
      </c>
      <c r="C2881" s="22">
        <v>45141.422627314816</v>
      </c>
      <c r="D2881" s="12" t="s">
        <v>13</v>
      </c>
      <c r="E2881" s="12" t="s">
        <v>9</v>
      </c>
      <c r="F2881" s="12" t="s">
        <v>1228</v>
      </c>
      <c r="G2881" s="12" t="s">
        <v>17</v>
      </c>
      <c r="H2881" s="81"/>
      <c r="I2881" s="48">
        <f>tbl_raw_data[[#This Row],[Date Actioned]]-tbl_raw_data[[#This Row],[Date Tagged]]</f>
        <v>9.6064814715646207E-4</v>
      </c>
      <c r="J2881" s="46">
        <f>HOUR(tbl_raw_data[[#This Row],[Time_taken]])*60+MINUTE(tbl_raw_data[[#This Row],[Time_taken]])+SECOND(tbl_raw_data[[#This Row],[Time_taken]])/60</f>
        <v>1.3833333333333333</v>
      </c>
      <c r="K2881" s="52">
        <f>DATE(YEAR(tbl_raw_data[[#This Row],[Date Actioned]]),MONTH(tbl_raw_data[[#This Row],[Date Actioned]]),DAY(tbl_raw_data[[#This Row],[Date Actioned]]))</f>
        <v>45141</v>
      </c>
      <c r="L2881" s="50" t="str">
        <f>UPPER(TEXT(tbl_raw_data[[#This Row],[updated_date]],"MMMM"))</f>
        <v>AUGUST</v>
      </c>
      <c r="M2881" s="50" t="str">
        <f>"WEEK "&amp; IF(ROUNDUP(DAY(tbl_raw_data[[#This Row],[updated_date]])/7,0)=5,4,ROUNDUP(DAY(tbl_raw_data[[#This Row],[updated_date]])/7,0))</f>
        <v>WEEK 1</v>
      </c>
      <c r="N2881" s="50" t="str">
        <f>UPPER(VLOOKUP(tbl_raw_data[[#This Row],[Analyst]],Settiings!$A$2:$B$16,2,0))</f>
        <v>RAJ</v>
      </c>
      <c r="O2881" s="50" t="str">
        <f>TRIM(UPPER(tbl_raw_data[[#This Row],[Outcome]]))</f>
        <v>APPROVE</v>
      </c>
      <c r="P2881" s="50" t="str">
        <f>TRIM(UPPER(tbl_raw_data[[#This Row],[Queue Name]]))</f>
        <v>CONSUMER EXISTING</v>
      </c>
      <c r="Q2881" s="50" t="str">
        <f>IF(tbl_raw_data[[#This Row],[Time taken in min]]&lt;=Settiings!$D$2,"SLA_MET","SLA_NOT_MET")</f>
        <v>SLA_MET</v>
      </c>
      <c r="R2881" s="94"/>
    </row>
    <row r="2882" spans="1:18" x14ac:dyDescent="0.3">
      <c r="A2882" s="20" t="s">
        <v>1517</v>
      </c>
      <c r="B2882" s="15">
        <v>45141.431481481479</v>
      </c>
      <c r="C2882" s="16">
        <v>45141.438217592593</v>
      </c>
      <c r="D2882" s="17" t="s">
        <v>17</v>
      </c>
      <c r="E2882" s="18" t="s">
        <v>9</v>
      </c>
      <c r="F2882" s="17" t="s">
        <v>16</v>
      </c>
      <c r="G2882" s="19"/>
      <c r="H2882" s="79"/>
      <c r="I2882" s="48">
        <f>tbl_raw_data[[#This Row],[Date Actioned]]-tbl_raw_data[[#This Row],[Date Tagged]]</f>
        <v>6.7361111141508445E-3</v>
      </c>
      <c r="J2882" s="46">
        <f>HOUR(tbl_raw_data[[#This Row],[Time_taken]])*60+MINUTE(tbl_raw_data[[#This Row],[Time_taken]])+SECOND(tbl_raw_data[[#This Row],[Time_taken]])/60</f>
        <v>9.6999999999999993</v>
      </c>
      <c r="K2882" s="52">
        <f>DATE(YEAR(tbl_raw_data[[#This Row],[Date Actioned]]),MONTH(tbl_raw_data[[#This Row],[Date Actioned]]),DAY(tbl_raw_data[[#This Row],[Date Actioned]]))</f>
        <v>45141</v>
      </c>
      <c r="L2882" s="50" t="str">
        <f>UPPER(TEXT(tbl_raw_data[[#This Row],[updated_date]],"MMMM"))</f>
        <v>AUGUST</v>
      </c>
      <c r="M2882" s="50" t="str">
        <f>"WEEK "&amp; IF(ROUNDUP(DAY(tbl_raw_data[[#This Row],[updated_date]])/7,0)=5,4,ROUNDUP(DAY(tbl_raw_data[[#This Row],[updated_date]])/7,0))</f>
        <v>WEEK 1</v>
      </c>
      <c r="N2882" s="50" t="str">
        <f>UPPER(VLOOKUP(tbl_raw_data[[#This Row],[Analyst]],Settiings!$A$2:$B$16,2,0))</f>
        <v>CAMROOON</v>
      </c>
      <c r="O2882" s="50" t="str">
        <f>TRIM(UPPER(tbl_raw_data[[#This Row],[Outcome]]))</f>
        <v>APPROVE</v>
      </c>
      <c r="P2882" s="50" t="str">
        <f>TRIM(UPPER(tbl_raw_data[[#This Row],[Queue Name]]))</f>
        <v>CONSUMER EXISTING</v>
      </c>
      <c r="Q2882" s="50" t="str">
        <f>IF(tbl_raw_data[[#This Row],[Time taken in min]]&lt;=Settiings!$D$2,"SLA_MET","SLA_NOT_MET")</f>
        <v>SLA_MET</v>
      </c>
      <c r="R2882" s="94"/>
    </row>
    <row r="2883" spans="1:18" x14ac:dyDescent="0.3">
      <c r="A2883" s="23" t="s">
        <v>1518</v>
      </c>
      <c r="B2883" s="15">
        <v>45141.431712962964</v>
      </c>
      <c r="C2883" s="16">
        <v>45141.442847222221</v>
      </c>
      <c r="D2883" s="17" t="s">
        <v>37</v>
      </c>
      <c r="E2883" s="18" t="s">
        <v>19</v>
      </c>
      <c r="F2883" s="17" t="s">
        <v>16</v>
      </c>
      <c r="G2883" s="19"/>
      <c r="H2883" s="79"/>
      <c r="I2883" s="48">
        <f>tbl_raw_data[[#This Row],[Date Actioned]]-tbl_raw_data[[#This Row],[Date Tagged]]</f>
        <v>1.113425925723277E-2</v>
      </c>
      <c r="J2883" s="46">
        <f>HOUR(tbl_raw_data[[#This Row],[Time_taken]])*60+MINUTE(tbl_raw_data[[#This Row],[Time_taken]])+SECOND(tbl_raw_data[[#This Row],[Time_taken]])/60</f>
        <v>16.033333333333335</v>
      </c>
      <c r="K2883" s="52">
        <f>DATE(YEAR(tbl_raw_data[[#This Row],[Date Actioned]]),MONTH(tbl_raw_data[[#This Row],[Date Actioned]]),DAY(tbl_raw_data[[#This Row],[Date Actioned]]))</f>
        <v>45141</v>
      </c>
      <c r="L2883" s="50" t="str">
        <f>UPPER(TEXT(tbl_raw_data[[#This Row],[updated_date]],"MMMM"))</f>
        <v>AUGUST</v>
      </c>
      <c r="M2883" s="50" t="str">
        <f>"WEEK "&amp; IF(ROUNDUP(DAY(tbl_raw_data[[#This Row],[updated_date]])/7,0)=5,4,ROUNDUP(DAY(tbl_raw_data[[#This Row],[updated_date]])/7,0))</f>
        <v>WEEK 1</v>
      </c>
      <c r="N2883" s="50" t="str">
        <f>UPPER(VLOOKUP(tbl_raw_data[[#This Row],[Analyst]],Settiings!$A$2:$B$16,2,0))</f>
        <v>CAMROOON</v>
      </c>
      <c r="O2883" s="50" t="str">
        <f>TRIM(UPPER(tbl_raw_data[[#This Row],[Outcome]]))</f>
        <v>DECLINE</v>
      </c>
      <c r="P2883" s="50" t="str">
        <f>TRIM(UPPER(tbl_raw_data[[#This Row],[Queue Name]]))</f>
        <v>CONSUMER POST BUREAU</v>
      </c>
      <c r="Q2883" s="50" t="str">
        <f>IF(tbl_raw_data[[#This Row],[Time taken in min]]&lt;=Settiings!$D$2,"SLA_MET","SLA_NOT_MET")</f>
        <v>SLA_MET</v>
      </c>
      <c r="R2883" s="94"/>
    </row>
    <row r="2884" spans="1:18" x14ac:dyDescent="0.3">
      <c r="A2884" s="23" t="s">
        <v>1520</v>
      </c>
      <c r="B2884" s="9">
        <v>45141.441724537035</v>
      </c>
      <c r="C2884" s="24">
        <v>45141.450057870374</v>
      </c>
      <c r="D2884" s="25" t="s">
        <v>17</v>
      </c>
      <c r="E2884" s="12" t="s">
        <v>19</v>
      </c>
      <c r="F2884" s="25" t="s">
        <v>686</v>
      </c>
      <c r="G2884" s="13"/>
      <c r="H2884" s="78"/>
      <c r="I2884" s="48">
        <f>tbl_raw_data[[#This Row],[Date Actioned]]-tbl_raw_data[[#This Row],[Date Tagged]]</f>
        <v>8.3333333386690356E-3</v>
      </c>
      <c r="J2884" s="46">
        <f>HOUR(tbl_raw_data[[#This Row],[Time_taken]])*60+MINUTE(tbl_raw_data[[#This Row],[Time_taken]])+SECOND(tbl_raw_data[[#This Row],[Time_taken]])/60</f>
        <v>12</v>
      </c>
      <c r="K2884" s="52">
        <f>DATE(YEAR(tbl_raw_data[[#This Row],[Date Actioned]]),MONTH(tbl_raw_data[[#This Row],[Date Actioned]]),DAY(tbl_raw_data[[#This Row],[Date Actioned]]))</f>
        <v>45141</v>
      </c>
      <c r="L2884" s="50" t="str">
        <f>UPPER(TEXT(tbl_raw_data[[#This Row],[updated_date]],"MMMM"))</f>
        <v>AUGUST</v>
      </c>
      <c r="M2884" s="50" t="str">
        <f>"WEEK "&amp; IF(ROUNDUP(DAY(tbl_raw_data[[#This Row],[updated_date]])/7,0)=5,4,ROUNDUP(DAY(tbl_raw_data[[#This Row],[updated_date]])/7,0))</f>
        <v>WEEK 1</v>
      </c>
      <c r="N2884" s="50" t="str">
        <f>UPPER(VLOOKUP(tbl_raw_data[[#This Row],[Analyst]],Settiings!$A$2:$B$16,2,0))</f>
        <v>FARDIN</v>
      </c>
      <c r="O2884" s="50" t="str">
        <f>TRIM(UPPER(tbl_raw_data[[#This Row],[Outcome]]))</f>
        <v>APPROVE</v>
      </c>
      <c r="P2884" s="50" t="str">
        <f>TRIM(UPPER(tbl_raw_data[[#This Row],[Queue Name]]))</f>
        <v>CONSUMER POST BUREAU</v>
      </c>
      <c r="Q2884" s="50" t="str">
        <f>IF(tbl_raw_data[[#This Row],[Time taken in min]]&lt;=Settiings!$D$2,"SLA_MET","SLA_NOT_MET")</f>
        <v>SLA_MET</v>
      </c>
      <c r="R2884" s="94"/>
    </row>
    <row r="2885" spans="1:18" x14ac:dyDescent="0.3">
      <c r="A2885" s="14" t="s">
        <v>1521</v>
      </c>
      <c r="B2885" s="9">
        <v>45141.442280092589</v>
      </c>
      <c r="C2885" s="22">
        <v>45141.444826388892</v>
      </c>
      <c r="D2885" s="12" t="s">
        <v>27</v>
      </c>
      <c r="E2885" s="12" t="s">
        <v>9</v>
      </c>
      <c r="F2885" s="12" t="s">
        <v>1228</v>
      </c>
      <c r="G2885" s="12" t="s">
        <v>228</v>
      </c>
      <c r="H2885" s="81"/>
      <c r="I2885" s="48">
        <f>tbl_raw_data[[#This Row],[Date Actioned]]-tbl_raw_data[[#This Row],[Date Tagged]]</f>
        <v>2.5462963021709584E-3</v>
      </c>
      <c r="J2885" s="46">
        <f>HOUR(tbl_raw_data[[#This Row],[Time_taken]])*60+MINUTE(tbl_raw_data[[#This Row],[Time_taken]])+SECOND(tbl_raw_data[[#This Row],[Time_taken]])/60</f>
        <v>3.6666666666666665</v>
      </c>
      <c r="K2885" s="52">
        <f>DATE(YEAR(tbl_raw_data[[#This Row],[Date Actioned]]),MONTH(tbl_raw_data[[#This Row],[Date Actioned]]),DAY(tbl_raw_data[[#This Row],[Date Actioned]]))</f>
        <v>45141</v>
      </c>
      <c r="L2885" s="50" t="str">
        <f>UPPER(TEXT(tbl_raw_data[[#This Row],[updated_date]],"MMMM"))</f>
        <v>AUGUST</v>
      </c>
      <c r="M2885" s="50" t="str">
        <f>"WEEK "&amp; IF(ROUNDUP(DAY(tbl_raw_data[[#This Row],[updated_date]])/7,0)=5,4,ROUNDUP(DAY(tbl_raw_data[[#This Row],[updated_date]])/7,0))</f>
        <v>WEEK 1</v>
      </c>
      <c r="N2885" s="50" t="str">
        <f>UPPER(VLOOKUP(tbl_raw_data[[#This Row],[Analyst]],Settiings!$A$2:$B$16,2,0))</f>
        <v>RAJ</v>
      </c>
      <c r="O2885" s="50" t="str">
        <f>TRIM(UPPER(tbl_raw_data[[#This Row],[Outcome]]))</f>
        <v>DECLINE</v>
      </c>
      <c r="P2885" s="50" t="str">
        <f>TRIM(UPPER(tbl_raw_data[[#This Row],[Queue Name]]))</f>
        <v>CONSUMER EXISTING</v>
      </c>
      <c r="Q2885" s="50" t="str">
        <f>IF(tbl_raw_data[[#This Row],[Time taken in min]]&lt;=Settiings!$D$2,"SLA_MET","SLA_NOT_MET")</f>
        <v>SLA_MET</v>
      </c>
      <c r="R2885" s="94"/>
    </row>
    <row r="2886" spans="1:18" x14ac:dyDescent="0.3">
      <c r="A2886" s="14" t="s">
        <v>1522</v>
      </c>
      <c r="B2886" s="15">
        <v>45141.444641203707</v>
      </c>
      <c r="C2886" s="21">
        <v>45141.45548611111</v>
      </c>
      <c r="D2886" s="18" t="s">
        <v>13</v>
      </c>
      <c r="E2886" s="18" t="s">
        <v>47</v>
      </c>
      <c r="F2886" s="18" t="s">
        <v>10</v>
      </c>
      <c r="G2886" s="18" t="s">
        <v>17</v>
      </c>
      <c r="H2886" s="80"/>
      <c r="I2886" s="48">
        <f>tbl_raw_data[[#This Row],[Date Actioned]]-tbl_raw_data[[#This Row],[Date Tagged]]</f>
        <v>1.0844907403225079E-2</v>
      </c>
      <c r="J2886" s="46">
        <f>HOUR(tbl_raw_data[[#This Row],[Time_taken]])*60+MINUTE(tbl_raw_data[[#This Row],[Time_taken]])+SECOND(tbl_raw_data[[#This Row],[Time_taken]])/60</f>
        <v>15.616666666666667</v>
      </c>
      <c r="K2886" s="52">
        <f>DATE(YEAR(tbl_raw_data[[#This Row],[Date Actioned]]),MONTH(tbl_raw_data[[#This Row],[Date Actioned]]),DAY(tbl_raw_data[[#This Row],[Date Actioned]]))</f>
        <v>45141</v>
      </c>
      <c r="L2886" s="50" t="str">
        <f>UPPER(TEXT(tbl_raw_data[[#This Row],[updated_date]],"MMMM"))</f>
        <v>AUGUST</v>
      </c>
      <c r="M2886" s="50" t="str">
        <f>"WEEK "&amp; IF(ROUNDUP(DAY(tbl_raw_data[[#This Row],[updated_date]])/7,0)=5,4,ROUNDUP(DAY(tbl_raw_data[[#This Row],[updated_date]])/7,0))</f>
        <v>WEEK 1</v>
      </c>
      <c r="N2886" s="50" t="str">
        <f>UPPER(VLOOKUP(tbl_raw_data[[#This Row],[Analyst]],Settiings!$A$2:$B$16,2,0))</f>
        <v>NITESH</v>
      </c>
      <c r="O2886" s="50" t="str">
        <f>TRIM(UPPER(tbl_raw_data[[#This Row],[Outcome]]))</f>
        <v>APPROVE</v>
      </c>
      <c r="P2886" s="50" t="str">
        <f>TRIM(UPPER(tbl_raw_data[[#This Row],[Queue Name]]))</f>
        <v>CONSUMER PRE BUREAU</v>
      </c>
      <c r="Q2886" s="50" t="str">
        <f>IF(tbl_raw_data[[#This Row],[Time taken in min]]&lt;=Settiings!$D$2,"SLA_MET","SLA_NOT_MET")</f>
        <v>SLA_MET</v>
      </c>
      <c r="R2886" s="94"/>
    </row>
    <row r="2887" spans="1:18" x14ac:dyDescent="0.3">
      <c r="A2887" s="20" t="s">
        <v>1527</v>
      </c>
      <c r="B2887" s="9">
        <v>45141.456446759257</v>
      </c>
      <c r="C2887" s="22">
        <v>45141.46162037037</v>
      </c>
      <c r="D2887" s="12" t="s">
        <v>13</v>
      </c>
      <c r="E2887" s="12" t="s">
        <v>47</v>
      </c>
      <c r="F2887" s="12" t="s">
        <v>1222</v>
      </c>
      <c r="G2887" s="12" t="s">
        <v>17</v>
      </c>
      <c r="H2887" s="81"/>
      <c r="I2887" s="48">
        <f>tbl_raw_data[[#This Row],[Date Actioned]]-tbl_raw_data[[#This Row],[Date Tagged]]</f>
        <v>5.173611112695653E-3</v>
      </c>
      <c r="J2887" s="46">
        <f>HOUR(tbl_raw_data[[#This Row],[Time_taken]])*60+MINUTE(tbl_raw_data[[#This Row],[Time_taken]])+SECOND(tbl_raw_data[[#This Row],[Time_taken]])/60</f>
        <v>7.45</v>
      </c>
      <c r="K2887" s="52">
        <f>DATE(YEAR(tbl_raw_data[[#This Row],[Date Actioned]]),MONTH(tbl_raw_data[[#This Row],[Date Actioned]]),DAY(tbl_raw_data[[#This Row],[Date Actioned]]))</f>
        <v>45141</v>
      </c>
      <c r="L2887" s="50" t="str">
        <f>UPPER(TEXT(tbl_raw_data[[#This Row],[updated_date]],"MMMM"))</f>
        <v>AUGUST</v>
      </c>
      <c r="M2887" s="50" t="str">
        <f>"WEEK "&amp; IF(ROUNDUP(DAY(tbl_raw_data[[#This Row],[updated_date]])/7,0)=5,4,ROUNDUP(DAY(tbl_raw_data[[#This Row],[updated_date]])/7,0))</f>
        <v>WEEK 1</v>
      </c>
      <c r="N2887" s="50" t="str">
        <f>UPPER(VLOOKUP(tbl_raw_data[[#This Row],[Analyst]],Settiings!$A$2:$B$16,2,0))</f>
        <v>HARDIK</v>
      </c>
      <c r="O2887" s="50" t="str">
        <f>TRIM(UPPER(tbl_raw_data[[#This Row],[Outcome]]))</f>
        <v>APPROVE</v>
      </c>
      <c r="P2887" s="50" t="str">
        <f>TRIM(UPPER(tbl_raw_data[[#This Row],[Queue Name]]))</f>
        <v>CONSUMER PRE BUREAU</v>
      </c>
      <c r="Q2887" s="50" t="str">
        <f>IF(tbl_raw_data[[#This Row],[Time taken in min]]&lt;=Settiings!$D$2,"SLA_MET","SLA_NOT_MET")</f>
        <v>SLA_MET</v>
      </c>
      <c r="R2887" s="94"/>
    </row>
    <row r="2888" spans="1:18" x14ac:dyDescent="0.3">
      <c r="A2888" s="20" t="s">
        <v>1528</v>
      </c>
      <c r="B2888" s="15">
        <v>45141.460243055553</v>
      </c>
      <c r="C2888" s="16">
        <v>45141.468391203707</v>
      </c>
      <c r="D2888" s="17" t="s">
        <v>37</v>
      </c>
      <c r="E2888" s="18" t="s">
        <v>19</v>
      </c>
      <c r="F2888" s="17" t="s">
        <v>16</v>
      </c>
      <c r="G2888" s="19"/>
      <c r="H2888" s="79"/>
      <c r="I2888" s="48">
        <f>tbl_raw_data[[#This Row],[Date Actioned]]-tbl_raw_data[[#This Row],[Date Tagged]]</f>
        <v>8.1481481538503431E-3</v>
      </c>
      <c r="J2888" s="46">
        <f>HOUR(tbl_raw_data[[#This Row],[Time_taken]])*60+MINUTE(tbl_raw_data[[#This Row],[Time_taken]])+SECOND(tbl_raw_data[[#This Row],[Time_taken]])/60</f>
        <v>11.733333333333333</v>
      </c>
      <c r="K2888" s="52">
        <f>DATE(YEAR(tbl_raw_data[[#This Row],[Date Actioned]]),MONTH(tbl_raw_data[[#This Row],[Date Actioned]]),DAY(tbl_raw_data[[#This Row],[Date Actioned]]))</f>
        <v>45141</v>
      </c>
      <c r="L2888" s="50" t="str">
        <f>UPPER(TEXT(tbl_raw_data[[#This Row],[updated_date]],"MMMM"))</f>
        <v>AUGUST</v>
      </c>
      <c r="M2888" s="50" t="str">
        <f>"WEEK "&amp; IF(ROUNDUP(DAY(tbl_raw_data[[#This Row],[updated_date]])/7,0)=5,4,ROUNDUP(DAY(tbl_raw_data[[#This Row],[updated_date]])/7,0))</f>
        <v>WEEK 1</v>
      </c>
      <c r="N2888" s="50" t="str">
        <f>UPPER(VLOOKUP(tbl_raw_data[[#This Row],[Analyst]],Settiings!$A$2:$B$16,2,0))</f>
        <v>CAMROOON</v>
      </c>
      <c r="O2888" s="50" t="str">
        <f>TRIM(UPPER(tbl_raw_data[[#This Row],[Outcome]]))</f>
        <v>DECLINE</v>
      </c>
      <c r="P2888" s="50" t="str">
        <f>TRIM(UPPER(tbl_raw_data[[#This Row],[Queue Name]]))</f>
        <v>CONSUMER POST BUREAU</v>
      </c>
      <c r="Q2888" s="50" t="str">
        <f>IF(tbl_raw_data[[#This Row],[Time taken in min]]&lt;=Settiings!$D$2,"SLA_MET","SLA_NOT_MET")</f>
        <v>SLA_MET</v>
      </c>
      <c r="R2888" s="94"/>
    </row>
    <row r="2889" spans="1:18" x14ac:dyDescent="0.3">
      <c r="A2889" s="23" t="s">
        <v>1529</v>
      </c>
      <c r="B2889" s="15">
        <v>45141.463078703702</v>
      </c>
      <c r="C2889" s="16">
        <v>45141.473819444444</v>
      </c>
      <c r="D2889" s="17" t="s">
        <v>17</v>
      </c>
      <c r="E2889" s="18" t="s">
        <v>9</v>
      </c>
      <c r="F2889" s="17" t="s">
        <v>16</v>
      </c>
      <c r="G2889" s="19"/>
      <c r="H2889" s="79"/>
      <c r="I2889" s="48">
        <f>tbl_raw_data[[#This Row],[Date Actioned]]-tbl_raw_data[[#This Row],[Date Tagged]]</f>
        <v>1.0740740741312038E-2</v>
      </c>
      <c r="J2889" s="46">
        <f>HOUR(tbl_raw_data[[#This Row],[Time_taken]])*60+MINUTE(tbl_raw_data[[#This Row],[Time_taken]])+SECOND(tbl_raw_data[[#This Row],[Time_taken]])/60</f>
        <v>15.466666666666667</v>
      </c>
      <c r="K2889" s="52">
        <f>DATE(YEAR(tbl_raw_data[[#This Row],[Date Actioned]]),MONTH(tbl_raw_data[[#This Row],[Date Actioned]]),DAY(tbl_raw_data[[#This Row],[Date Actioned]]))</f>
        <v>45141</v>
      </c>
      <c r="L2889" s="50" t="str">
        <f>UPPER(TEXT(tbl_raw_data[[#This Row],[updated_date]],"MMMM"))</f>
        <v>AUGUST</v>
      </c>
      <c r="M2889" s="50" t="str">
        <f>"WEEK "&amp; IF(ROUNDUP(DAY(tbl_raw_data[[#This Row],[updated_date]])/7,0)=5,4,ROUNDUP(DAY(tbl_raw_data[[#This Row],[updated_date]])/7,0))</f>
        <v>WEEK 1</v>
      </c>
      <c r="N2889" s="50" t="str">
        <f>UPPER(VLOOKUP(tbl_raw_data[[#This Row],[Analyst]],Settiings!$A$2:$B$16,2,0))</f>
        <v>CAMROOON</v>
      </c>
      <c r="O2889" s="50" t="str">
        <f>TRIM(UPPER(tbl_raw_data[[#This Row],[Outcome]]))</f>
        <v>APPROVE</v>
      </c>
      <c r="P2889" s="50" t="str">
        <f>TRIM(UPPER(tbl_raw_data[[#This Row],[Queue Name]]))</f>
        <v>CONSUMER EXISTING</v>
      </c>
      <c r="Q2889" s="50" t="str">
        <f>IF(tbl_raw_data[[#This Row],[Time taken in min]]&lt;=Settiings!$D$2,"SLA_MET","SLA_NOT_MET")</f>
        <v>SLA_MET</v>
      </c>
      <c r="R2889" s="94"/>
    </row>
    <row r="2890" spans="1:18" x14ac:dyDescent="0.3">
      <c r="A2890" s="14" t="s">
        <v>1530</v>
      </c>
      <c r="B2890" s="9">
        <v>45141.465219907404</v>
      </c>
      <c r="C2890" s="24">
        <v>45141.475902777776</v>
      </c>
      <c r="D2890" s="25" t="s">
        <v>17</v>
      </c>
      <c r="E2890" s="12" t="s">
        <v>9</v>
      </c>
      <c r="F2890" s="25" t="s">
        <v>686</v>
      </c>
      <c r="G2890" s="13"/>
      <c r="H2890" s="78"/>
      <c r="I2890" s="48">
        <f>tbl_raw_data[[#This Row],[Date Actioned]]-tbl_raw_data[[#This Row],[Date Tagged]]</f>
        <v>1.0682870371965691E-2</v>
      </c>
      <c r="J2890" s="46">
        <f>HOUR(tbl_raw_data[[#This Row],[Time_taken]])*60+MINUTE(tbl_raw_data[[#This Row],[Time_taken]])+SECOND(tbl_raw_data[[#This Row],[Time_taken]])/60</f>
        <v>15.383333333333333</v>
      </c>
      <c r="K2890" s="52">
        <f>DATE(YEAR(tbl_raw_data[[#This Row],[Date Actioned]]),MONTH(tbl_raw_data[[#This Row],[Date Actioned]]),DAY(tbl_raw_data[[#This Row],[Date Actioned]]))</f>
        <v>45141</v>
      </c>
      <c r="L2890" s="50" t="str">
        <f>UPPER(TEXT(tbl_raw_data[[#This Row],[updated_date]],"MMMM"))</f>
        <v>AUGUST</v>
      </c>
      <c r="M2890" s="50" t="str">
        <f>"WEEK "&amp; IF(ROUNDUP(DAY(tbl_raw_data[[#This Row],[updated_date]])/7,0)=5,4,ROUNDUP(DAY(tbl_raw_data[[#This Row],[updated_date]])/7,0))</f>
        <v>WEEK 1</v>
      </c>
      <c r="N2890" s="50" t="str">
        <f>UPPER(VLOOKUP(tbl_raw_data[[#This Row],[Analyst]],Settiings!$A$2:$B$16,2,0))</f>
        <v>FARDIN</v>
      </c>
      <c r="O2890" s="50" t="str">
        <f>TRIM(UPPER(tbl_raw_data[[#This Row],[Outcome]]))</f>
        <v>APPROVE</v>
      </c>
      <c r="P2890" s="50" t="str">
        <f>TRIM(UPPER(tbl_raw_data[[#This Row],[Queue Name]]))</f>
        <v>CONSUMER EXISTING</v>
      </c>
      <c r="Q2890" s="50" t="str">
        <f>IF(tbl_raw_data[[#This Row],[Time taken in min]]&lt;=Settiings!$D$2,"SLA_MET","SLA_NOT_MET")</f>
        <v>SLA_MET</v>
      </c>
      <c r="R2890" s="94"/>
    </row>
    <row r="2891" spans="1:18" x14ac:dyDescent="0.3">
      <c r="A2891" s="20" t="s">
        <v>1537</v>
      </c>
      <c r="B2891" s="15">
        <v>45141.479120370372</v>
      </c>
      <c r="C2891" s="21">
        <v>45141.481979166667</v>
      </c>
      <c r="D2891" s="18" t="s">
        <v>13</v>
      </c>
      <c r="E2891" s="18" t="s">
        <v>47</v>
      </c>
      <c r="F2891" s="18" t="s">
        <v>1228</v>
      </c>
      <c r="G2891" s="18" t="s">
        <v>41</v>
      </c>
      <c r="H2891" s="80"/>
      <c r="I2891" s="48">
        <f>tbl_raw_data[[#This Row],[Date Actioned]]-tbl_raw_data[[#This Row],[Date Tagged]]</f>
        <v>2.8587962951860391E-3</v>
      </c>
      <c r="J2891" s="46">
        <f>HOUR(tbl_raw_data[[#This Row],[Time_taken]])*60+MINUTE(tbl_raw_data[[#This Row],[Time_taken]])+SECOND(tbl_raw_data[[#This Row],[Time_taken]])/60</f>
        <v>4.1166666666666663</v>
      </c>
      <c r="K2891" s="52">
        <f>DATE(YEAR(tbl_raw_data[[#This Row],[Date Actioned]]),MONTH(tbl_raw_data[[#This Row],[Date Actioned]]),DAY(tbl_raw_data[[#This Row],[Date Actioned]]))</f>
        <v>45141</v>
      </c>
      <c r="L2891" s="50" t="str">
        <f>UPPER(TEXT(tbl_raw_data[[#This Row],[updated_date]],"MMMM"))</f>
        <v>AUGUST</v>
      </c>
      <c r="M2891" s="50" t="str">
        <f>"WEEK "&amp; IF(ROUNDUP(DAY(tbl_raw_data[[#This Row],[updated_date]])/7,0)=5,4,ROUNDUP(DAY(tbl_raw_data[[#This Row],[updated_date]])/7,0))</f>
        <v>WEEK 1</v>
      </c>
      <c r="N2891" s="50" t="str">
        <f>UPPER(VLOOKUP(tbl_raw_data[[#This Row],[Analyst]],Settiings!$A$2:$B$16,2,0))</f>
        <v>RAJ</v>
      </c>
      <c r="O2891" s="50" t="str">
        <f>TRIM(UPPER(tbl_raw_data[[#This Row],[Outcome]]))</f>
        <v>APPROVE</v>
      </c>
      <c r="P2891" s="50" t="str">
        <f>TRIM(UPPER(tbl_raw_data[[#This Row],[Queue Name]]))</f>
        <v>CONSUMER PRE BUREAU</v>
      </c>
      <c r="Q2891" s="50" t="str">
        <f>IF(tbl_raw_data[[#This Row],[Time taken in min]]&lt;=Settiings!$D$2,"SLA_MET","SLA_NOT_MET")</f>
        <v>SLA_MET</v>
      </c>
      <c r="R2891" s="94"/>
    </row>
    <row r="2892" spans="1:18" x14ac:dyDescent="0.3">
      <c r="A2892" s="23" t="s">
        <v>1538</v>
      </c>
      <c r="B2892" s="9">
        <v>45141.481793981482</v>
      </c>
      <c r="C2892" s="24">
        <v>45141.490173611113</v>
      </c>
      <c r="D2892" s="25" t="s">
        <v>17</v>
      </c>
      <c r="E2892" s="12" t="s">
        <v>19</v>
      </c>
      <c r="F2892" s="25" t="s">
        <v>16</v>
      </c>
      <c r="G2892" s="13"/>
      <c r="H2892" s="78"/>
      <c r="I2892" s="48">
        <f>tbl_raw_data[[#This Row],[Date Actioned]]-tbl_raw_data[[#This Row],[Date Tagged]]</f>
        <v>8.3796296312357299E-3</v>
      </c>
      <c r="J2892" s="46">
        <f>HOUR(tbl_raw_data[[#This Row],[Time_taken]])*60+MINUTE(tbl_raw_data[[#This Row],[Time_taken]])+SECOND(tbl_raw_data[[#This Row],[Time_taken]])/60</f>
        <v>12.066666666666666</v>
      </c>
      <c r="K2892" s="52">
        <f>DATE(YEAR(tbl_raw_data[[#This Row],[Date Actioned]]),MONTH(tbl_raw_data[[#This Row],[Date Actioned]]),DAY(tbl_raw_data[[#This Row],[Date Actioned]]))</f>
        <v>45141</v>
      </c>
      <c r="L2892" s="50" t="str">
        <f>UPPER(TEXT(tbl_raw_data[[#This Row],[updated_date]],"MMMM"))</f>
        <v>AUGUST</v>
      </c>
      <c r="M2892" s="50" t="str">
        <f>"WEEK "&amp; IF(ROUNDUP(DAY(tbl_raw_data[[#This Row],[updated_date]])/7,0)=5,4,ROUNDUP(DAY(tbl_raw_data[[#This Row],[updated_date]])/7,0))</f>
        <v>WEEK 1</v>
      </c>
      <c r="N2892" s="50" t="str">
        <f>UPPER(VLOOKUP(tbl_raw_data[[#This Row],[Analyst]],Settiings!$A$2:$B$16,2,0))</f>
        <v>CAMROOON</v>
      </c>
      <c r="O2892" s="50" t="str">
        <f>TRIM(UPPER(tbl_raw_data[[#This Row],[Outcome]]))</f>
        <v>APPROVE</v>
      </c>
      <c r="P2892" s="50" t="str">
        <f>TRIM(UPPER(tbl_raw_data[[#This Row],[Queue Name]]))</f>
        <v>CONSUMER POST BUREAU</v>
      </c>
      <c r="Q2892" s="50" t="str">
        <f>IF(tbl_raw_data[[#This Row],[Time taken in min]]&lt;=Settiings!$D$2,"SLA_MET","SLA_NOT_MET")</f>
        <v>SLA_MET</v>
      </c>
      <c r="R2892" s="94"/>
    </row>
    <row r="2893" spans="1:18" x14ac:dyDescent="0.3">
      <c r="A2893" s="14" t="s">
        <v>1539</v>
      </c>
      <c r="B2893" s="15">
        <v>45141.48232638889</v>
      </c>
      <c r="C2893" s="21">
        <v>45141.483171296299</v>
      </c>
      <c r="D2893" s="18" t="s">
        <v>13</v>
      </c>
      <c r="E2893" s="18" t="s">
        <v>47</v>
      </c>
      <c r="F2893" s="18" t="s">
        <v>1228</v>
      </c>
      <c r="G2893" s="18" t="s">
        <v>41</v>
      </c>
      <c r="H2893" s="80"/>
      <c r="I2893" s="48">
        <f>tbl_raw_data[[#This Row],[Date Actioned]]-tbl_raw_data[[#This Row],[Date Tagged]]</f>
        <v>8.4490740846376866E-4</v>
      </c>
      <c r="J2893" s="46">
        <f>HOUR(tbl_raw_data[[#This Row],[Time_taken]])*60+MINUTE(tbl_raw_data[[#This Row],[Time_taken]])+SECOND(tbl_raw_data[[#This Row],[Time_taken]])/60</f>
        <v>1.2166666666666668</v>
      </c>
      <c r="K2893" s="52">
        <f>DATE(YEAR(tbl_raw_data[[#This Row],[Date Actioned]]),MONTH(tbl_raw_data[[#This Row],[Date Actioned]]),DAY(tbl_raw_data[[#This Row],[Date Actioned]]))</f>
        <v>45141</v>
      </c>
      <c r="L2893" s="50" t="str">
        <f>UPPER(TEXT(tbl_raw_data[[#This Row],[updated_date]],"MMMM"))</f>
        <v>AUGUST</v>
      </c>
      <c r="M2893" s="50" t="str">
        <f>"WEEK "&amp; IF(ROUNDUP(DAY(tbl_raw_data[[#This Row],[updated_date]])/7,0)=5,4,ROUNDUP(DAY(tbl_raw_data[[#This Row],[updated_date]])/7,0))</f>
        <v>WEEK 1</v>
      </c>
      <c r="N2893" s="50" t="str">
        <f>UPPER(VLOOKUP(tbl_raw_data[[#This Row],[Analyst]],Settiings!$A$2:$B$16,2,0))</f>
        <v>RAJ</v>
      </c>
      <c r="O2893" s="50" t="str">
        <f>TRIM(UPPER(tbl_raw_data[[#This Row],[Outcome]]))</f>
        <v>APPROVE</v>
      </c>
      <c r="P2893" s="50" t="str">
        <f>TRIM(UPPER(tbl_raw_data[[#This Row],[Queue Name]]))</f>
        <v>CONSUMER PRE BUREAU</v>
      </c>
      <c r="Q2893" s="50" t="str">
        <f>IF(tbl_raw_data[[#This Row],[Time taken in min]]&lt;=Settiings!$D$2,"SLA_MET","SLA_NOT_MET")</f>
        <v>SLA_MET</v>
      </c>
      <c r="R2893" s="94"/>
    </row>
    <row r="2894" spans="1:18" x14ac:dyDescent="0.3">
      <c r="A2894" s="20" t="s">
        <v>1540</v>
      </c>
      <c r="B2894" s="9">
        <v>45141.484166666669</v>
      </c>
      <c r="C2894" s="22">
        <v>45141.488969907405</v>
      </c>
      <c r="D2894" s="12" t="s">
        <v>13</v>
      </c>
      <c r="E2894" s="12" t="s">
        <v>9</v>
      </c>
      <c r="F2894" s="12" t="s">
        <v>53</v>
      </c>
      <c r="G2894" s="12" t="s">
        <v>77</v>
      </c>
      <c r="H2894" s="81"/>
      <c r="I2894" s="48">
        <f>tbl_raw_data[[#This Row],[Date Actioned]]-tbl_raw_data[[#This Row],[Date Tagged]]</f>
        <v>4.8032407357823104E-3</v>
      </c>
      <c r="J2894" s="46">
        <f>HOUR(tbl_raw_data[[#This Row],[Time_taken]])*60+MINUTE(tbl_raw_data[[#This Row],[Time_taken]])+SECOND(tbl_raw_data[[#This Row],[Time_taken]])/60</f>
        <v>6.916666666666667</v>
      </c>
      <c r="K2894" s="52">
        <f>DATE(YEAR(tbl_raw_data[[#This Row],[Date Actioned]]),MONTH(tbl_raw_data[[#This Row],[Date Actioned]]),DAY(tbl_raw_data[[#This Row],[Date Actioned]]))</f>
        <v>45141</v>
      </c>
      <c r="L2894" s="50" t="str">
        <f>UPPER(TEXT(tbl_raw_data[[#This Row],[updated_date]],"MMMM"))</f>
        <v>AUGUST</v>
      </c>
      <c r="M2894" s="50" t="str">
        <f>"WEEK "&amp; IF(ROUNDUP(DAY(tbl_raw_data[[#This Row],[updated_date]])/7,0)=5,4,ROUNDUP(DAY(tbl_raw_data[[#This Row],[updated_date]])/7,0))</f>
        <v>WEEK 1</v>
      </c>
      <c r="N2894" s="50" t="str">
        <f>UPPER(VLOOKUP(tbl_raw_data[[#This Row],[Analyst]],Settiings!$A$2:$B$16,2,0))</f>
        <v>NAVED</v>
      </c>
      <c r="O2894" s="50" t="str">
        <f>TRIM(UPPER(tbl_raw_data[[#This Row],[Outcome]]))</f>
        <v>APPROVE</v>
      </c>
      <c r="P2894" s="50" t="str">
        <f>TRIM(UPPER(tbl_raw_data[[#This Row],[Queue Name]]))</f>
        <v>CONSUMER EXISTING</v>
      </c>
      <c r="Q2894" s="50" t="str">
        <f>IF(tbl_raw_data[[#This Row],[Time taken in min]]&lt;=Settiings!$D$2,"SLA_MET","SLA_NOT_MET")</f>
        <v>SLA_MET</v>
      </c>
      <c r="R2894" s="94"/>
    </row>
    <row r="2895" spans="1:18" x14ac:dyDescent="0.3">
      <c r="A2895" s="23" t="s">
        <v>1541</v>
      </c>
      <c r="B2895" s="9">
        <v>45141.487187500003</v>
      </c>
      <c r="C2895" s="22">
        <v>45141.494085648148</v>
      </c>
      <c r="D2895" s="12" t="s">
        <v>27</v>
      </c>
      <c r="E2895" s="12" t="s">
        <v>47</v>
      </c>
      <c r="F2895" s="12" t="s">
        <v>1222</v>
      </c>
      <c r="G2895" s="12" t="s">
        <v>1542</v>
      </c>
      <c r="H2895" s="81"/>
      <c r="I2895" s="48">
        <f>tbl_raw_data[[#This Row],[Date Actioned]]-tbl_raw_data[[#This Row],[Date Tagged]]</f>
        <v>6.8981481454102322E-3</v>
      </c>
      <c r="J2895" s="46">
        <f>HOUR(tbl_raw_data[[#This Row],[Time_taken]])*60+MINUTE(tbl_raw_data[[#This Row],[Time_taken]])+SECOND(tbl_raw_data[[#This Row],[Time_taken]])/60</f>
        <v>9.9333333333333336</v>
      </c>
      <c r="K2895" s="52">
        <f>DATE(YEAR(tbl_raw_data[[#This Row],[Date Actioned]]),MONTH(tbl_raw_data[[#This Row],[Date Actioned]]),DAY(tbl_raw_data[[#This Row],[Date Actioned]]))</f>
        <v>45141</v>
      </c>
      <c r="L2895" s="50" t="str">
        <f>UPPER(TEXT(tbl_raw_data[[#This Row],[updated_date]],"MMMM"))</f>
        <v>AUGUST</v>
      </c>
      <c r="M2895" s="50" t="str">
        <f>"WEEK "&amp; IF(ROUNDUP(DAY(tbl_raw_data[[#This Row],[updated_date]])/7,0)=5,4,ROUNDUP(DAY(tbl_raw_data[[#This Row],[updated_date]])/7,0))</f>
        <v>WEEK 1</v>
      </c>
      <c r="N2895" s="50" t="str">
        <f>UPPER(VLOOKUP(tbl_raw_data[[#This Row],[Analyst]],Settiings!$A$2:$B$16,2,0))</f>
        <v>HARDIK</v>
      </c>
      <c r="O2895" s="50" t="str">
        <f>TRIM(UPPER(tbl_raw_data[[#This Row],[Outcome]]))</f>
        <v>DECLINE</v>
      </c>
      <c r="P2895" s="50" t="str">
        <f>TRIM(UPPER(tbl_raw_data[[#This Row],[Queue Name]]))</f>
        <v>CONSUMER PRE BUREAU</v>
      </c>
      <c r="Q2895" s="50" t="str">
        <f>IF(tbl_raw_data[[#This Row],[Time taken in min]]&lt;=Settiings!$D$2,"SLA_MET","SLA_NOT_MET")</f>
        <v>SLA_MET</v>
      </c>
      <c r="R2895" s="94"/>
    </row>
    <row r="2896" spans="1:18" x14ac:dyDescent="0.3">
      <c r="A2896" s="14" t="s">
        <v>1545</v>
      </c>
      <c r="B2896" s="15">
        <v>45141.488981481481</v>
      </c>
      <c r="C2896" s="21">
        <v>45141.505173611113</v>
      </c>
      <c r="D2896" s="18" t="s">
        <v>27</v>
      </c>
      <c r="E2896" s="18" t="s">
        <v>9</v>
      </c>
      <c r="F2896" s="18" t="s">
        <v>53</v>
      </c>
      <c r="G2896" s="18" t="s">
        <v>207</v>
      </c>
      <c r="H2896" s="80"/>
      <c r="I2896" s="48">
        <f>tbl_raw_data[[#This Row],[Date Actioned]]-tbl_raw_data[[#This Row],[Date Tagged]]</f>
        <v>1.619212963123573E-2</v>
      </c>
      <c r="J2896" s="46">
        <f>HOUR(tbl_raw_data[[#This Row],[Time_taken]])*60+MINUTE(tbl_raw_data[[#This Row],[Time_taken]])+SECOND(tbl_raw_data[[#This Row],[Time_taken]])/60</f>
        <v>23.316666666666666</v>
      </c>
      <c r="K2896" s="52">
        <f>DATE(YEAR(tbl_raw_data[[#This Row],[Date Actioned]]),MONTH(tbl_raw_data[[#This Row],[Date Actioned]]),DAY(tbl_raw_data[[#This Row],[Date Actioned]]))</f>
        <v>45141</v>
      </c>
      <c r="L2896" s="50" t="str">
        <f>UPPER(TEXT(tbl_raw_data[[#This Row],[updated_date]],"MMMM"))</f>
        <v>AUGUST</v>
      </c>
      <c r="M2896" s="50" t="str">
        <f>"WEEK "&amp; IF(ROUNDUP(DAY(tbl_raw_data[[#This Row],[updated_date]])/7,0)=5,4,ROUNDUP(DAY(tbl_raw_data[[#This Row],[updated_date]])/7,0))</f>
        <v>WEEK 1</v>
      </c>
      <c r="N2896" s="50" t="str">
        <f>UPPER(VLOOKUP(tbl_raw_data[[#This Row],[Analyst]],Settiings!$A$2:$B$16,2,0))</f>
        <v>NAVED</v>
      </c>
      <c r="O2896" s="50" t="str">
        <f>TRIM(UPPER(tbl_raw_data[[#This Row],[Outcome]]))</f>
        <v>DECLINE</v>
      </c>
      <c r="P2896" s="50" t="str">
        <f>TRIM(UPPER(tbl_raw_data[[#This Row],[Queue Name]]))</f>
        <v>CONSUMER EXISTING</v>
      </c>
      <c r="Q2896" s="50" t="str">
        <f>IF(tbl_raw_data[[#This Row],[Time taken in min]]&lt;=Settiings!$D$2,"SLA_MET","SLA_NOT_MET")</f>
        <v>SLA_NOT_MET</v>
      </c>
      <c r="R2896" s="94"/>
    </row>
    <row r="2897" spans="1:18" x14ac:dyDescent="0.3">
      <c r="A2897" s="23" t="s">
        <v>1546</v>
      </c>
      <c r="B2897" s="15">
        <v>45141.49082175926</v>
      </c>
      <c r="C2897" s="16">
        <v>45141.501562500001</v>
      </c>
      <c r="D2897" s="17" t="s">
        <v>17</v>
      </c>
      <c r="E2897" s="18" t="s">
        <v>19</v>
      </c>
      <c r="F2897" s="17" t="s">
        <v>686</v>
      </c>
      <c r="G2897" s="19"/>
      <c r="H2897" s="79"/>
      <c r="I2897" s="48">
        <f>tbl_raw_data[[#This Row],[Date Actioned]]-tbl_raw_data[[#This Row],[Date Tagged]]</f>
        <v>1.0740740741312038E-2</v>
      </c>
      <c r="J2897" s="46">
        <f>HOUR(tbl_raw_data[[#This Row],[Time_taken]])*60+MINUTE(tbl_raw_data[[#This Row],[Time_taken]])+SECOND(tbl_raw_data[[#This Row],[Time_taken]])/60</f>
        <v>15.466666666666667</v>
      </c>
      <c r="K2897" s="52">
        <f>DATE(YEAR(tbl_raw_data[[#This Row],[Date Actioned]]),MONTH(tbl_raw_data[[#This Row],[Date Actioned]]),DAY(tbl_raw_data[[#This Row],[Date Actioned]]))</f>
        <v>45141</v>
      </c>
      <c r="L2897" s="50" t="str">
        <f>UPPER(TEXT(tbl_raw_data[[#This Row],[updated_date]],"MMMM"))</f>
        <v>AUGUST</v>
      </c>
      <c r="M2897" s="50" t="str">
        <f>"WEEK "&amp; IF(ROUNDUP(DAY(tbl_raw_data[[#This Row],[updated_date]])/7,0)=5,4,ROUNDUP(DAY(tbl_raw_data[[#This Row],[updated_date]])/7,0))</f>
        <v>WEEK 1</v>
      </c>
      <c r="N2897" s="50" t="str">
        <f>UPPER(VLOOKUP(tbl_raw_data[[#This Row],[Analyst]],Settiings!$A$2:$B$16,2,0))</f>
        <v>FARDIN</v>
      </c>
      <c r="O2897" s="50" t="str">
        <f>TRIM(UPPER(tbl_raw_data[[#This Row],[Outcome]]))</f>
        <v>APPROVE</v>
      </c>
      <c r="P2897" s="50" t="str">
        <f>TRIM(UPPER(tbl_raw_data[[#This Row],[Queue Name]]))</f>
        <v>CONSUMER POST BUREAU</v>
      </c>
      <c r="Q2897" s="50" t="str">
        <f>IF(tbl_raw_data[[#This Row],[Time taken in min]]&lt;=Settiings!$D$2,"SLA_MET","SLA_NOT_MET")</f>
        <v>SLA_MET</v>
      </c>
      <c r="R2897" s="94"/>
    </row>
    <row r="2898" spans="1:18" x14ac:dyDescent="0.3">
      <c r="A2898" s="14" t="s">
        <v>1547</v>
      </c>
      <c r="B2898" s="9">
        <v>45141.494050925925</v>
      </c>
      <c r="C2898" s="22">
        <v>45141.496261574073</v>
      </c>
      <c r="D2898" s="12" t="s">
        <v>13</v>
      </c>
      <c r="E2898" s="12" t="s">
        <v>9</v>
      </c>
      <c r="F2898" s="12" t="s">
        <v>1228</v>
      </c>
      <c r="G2898" s="12" t="s">
        <v>1548</v>
      </c>
      <c r="H2898" s="81"/>
      <c r="I2898" s="48">
        <f>tbl_raw_data[[#This Row],[Date Actioned]]-tbl_raw_data[[#This Row],[Date Tagged]]</f>
        <v>2.2106481483206153E-3</v>
      </c>
      <c r="J2898" s="46">
        <f>HOUR(tbl_raw_data[[#This Row],[Time_taken]])*60+MINUTE(tbl_raw_data[[#This Row],[Time_taken]])+SECOND(tbl_raw_data[[#This Row],[Time_taken]])/60</f>
        <v>3.1833333333333331</v>
      </c>
      <c r="K2898" s="52">
        <f>DATE(YEAR(tbl_raw_data[[#This Row],[Date Actioned]]),MONTH(tbl_raw_data[[#This Row],[Date Actioned]]),DAY(tbl_raw_data[[#This Row],[Date Actioned]]))</f>
        <v>45141</v>
      </c>
      <c r="L2898" s="50" t="str">
        <f>UPPER(TEXT(tbl_raw_data[[#This Row],[updated_date]],"MMMM"))</f>
        <v>AUGUST</v>
      </c>
      <c r="M2898" s="50" t="str">
        <f>"WEEK "&amp; IF(ROUNDUP(DAY(tbl_raw_data[[#This Row],[updated_date]])/7,0)=5,4,ROUNDUP(DAY(tbl_raw_data[[#This Row],[updated_date]])/7,0))</f>
        <v>WEEK 1</v>
      </c>
      <c r="N2898" s="50" t="str">
        <f>UPPER(VLOOKUP(tbl_raw_data[[#This Row],[Analyst]],Settiings!$A$2:$B$16,2,0))</f>
        <v>RAJ</v>
      </c>
      <c r="O2898" s="50" t="str">
        <f>TRIM(UPPER(tbl_raw_data[[#This Row],[Outcome]]))</f>
        <v>APPROVE</v>
      </c>
      <c r="P2898" s="50" t="str">
        <f>TRIM(UPPER(tbl_raw_data[[#This Row],[Queue Name]]))</f>
        <v>CONSUMER EXISTING</v>
      </c>
      <c r="Q2898" s="50" t="str">
        <f>IF(tbl_raw_data[[#This Row],[Time taken in min]]&lt;=Settiings!$D$2,"SLA_MET","SLA_NOT_MET")</f>
        <v>SLA_MET</v>
      </c>
      <c r="R2898" s="94"/>
    </row>
    <row r="2899" spans="1:18" x14ac:dyDescent="0.3">
      <c r="A2899" s="20" t="s">
        <v>1549</v>
      </c>
      <c r="B2899" s="15">
        <v>45141.495462962965</v>
      </c>
      <c r="C2899" s="16">
        <v>45141.507569444446</v>
      </c>
      <c r="D2899" s="17" t="s">
        <v>17</v>
      </c>
      <c r="E2899" s="18" t="s">
        <v>9</v>
      </c>
      <c r="F2899" s="17" t="s">
        <v>76</v>
      </c>
      <c r="G2899" s="19"/>
      <c r="H2899" s="79"/>
      <c r="I2899" s="48">
        <f>tbl_raw_data[[#This Row],[Date Actioned]]-tbl_raw_data[[#This Row],[Date Tagged]]</f>
        <v>1.2106481481168885E-2</v>
      </c>
      <c r="J2899" s="46">
        <f>HOUR(tbl_raw_data[[#This Row],[Time_taken]])*60+MINUTE(tbl_raw_data[[#This Row],[Time_taken]])+SECOND(tbl_raw_data[[#This Row],[Time_taken]])/60</f>
        <v>17.433333333333334</v>
      </c>
      <c r="K2899" s="52">
        <f>DATE(YEAR(tbl_raw_data[[#This Row],[Date Actioned]]),MONTH(tbl_raw_data[[#This Row],[Date Actioned]]),DAY(tbl_raw_data[[#This Row],[Date Actioned]]))</f>
        <v>45141</v>
      </c>
      <c r="L2899" s="50" t="str">
        <f>UPPER(TEXT(tbl_raw_data[[#This Row],[updated_date]],"MMMM"))</f>
        <v>AUGUST</v>
      </c>
      <c r="M2899" s="50" t="str">
        <f>"WEEK "&amp; IF(ROUNDUP(DAY(tbl_raw_data[[#This Row],[updated_date]])/7,0)=5,4,ROUNDUP(DAY(tbl_raw_data[[#This Row],[updated_date]])/7,0))</f>
        <v>WEEK 1</v>
      </c>
      <c r="N2899" s="50" t="str">
        <f>UPPER(VLOOKUP(tbl_raw_data[[#This Row],[Analyst]],Settiings!$A$2:$B$16,2,0))</f>
        <v>ROHAN</v>
      </c>
      <c r="O2899" s="50" t="str">
        <f>TRIM(UPPER(tbl_raw_data[[#This Row],[Outcome]]))</f>
        <v>APPROVE</v>
      </c>
      <c r="P2899" s="50" t="str">
        <f>TRIM(UPPER(tbl_raw_data[[#This Row],[Queue Name]]))</f>
        <v>CONSUMER EXISTING</v>
      </c>
      <c r="Q2899" s="50" t="str">
        <f>IF(tbl_raw_data[[#This Row],[Time taken in min]]&lt;=Settiings!$D$2,"SLA_MET","SLA_NOT_MET")</f>
        <v>SLA_MET</v>
      </c>
      <c r="R2899" s="94"/>
    </row>
    <row r="2900" spans="1:18" x14ac:dyDescent="0.3">
      <c r="A2900" s="23" t="s">
        <v>1554</v>
      </c>
      <c r="B2900" s="9">
        <v>45141.497858796298</v>
      </c>
      <c r="C2900" s="24">
        <v>45141.508159722223</v>
      </c>
      <c r="D2900" s="25" t="s">
        <v>17</v>
      </c>
      <c r="E2900" s="12" t="s">
        <v>19</v>
      </c>
      <c r="F2900" s="25" t="s">
        <v>686</v>
      </c>
      <c r="G2900" s="13"/>
      <c r="H2900" s="78"/>
      <c r="I2900" s="48">
        <f>tbl_raw_data[[#This Row],[Date Actioned]]-tbl_raw_data[[#This Row],[Date Tagged]]</f>
        <v>1.0300925925548654E-2</v>
      </c>
      <c r="J2900" s="46">
        <f>HOUR(tbl_raw_data[[#This Row],[Time_taken]])*60+MINUTE(tbl_raw_data[[#This Row],[Time_taken]])+SECOND(tbl_raw_data[[#This Row],[Time_taken]])/60</f>
        <v>14.833333333333334</v>
      </c>
      <c r="K2900" s="52">
        <f>DATE(YEAR(tbl_raw_data[[#This Row],[Date Actioned]]),MONTH(tbl_raw_data[[#This Row],[Date Actioned]]),DAY(tbl_raw_data[[#This Row],[Date Actioned]]))</f>
        <v>45141</v>
      </c>
      <c r="L2900" s="50" t="str">
        <f>UPPER(TEXT(tbl_raw_data[[#This Row],[updated_date]],"MMMM"))</f>
        <v>AUGUST</v>
      </c>
      <c r="M2900" s="50" t="str">
        <f>"WEEK "&amp; IF(ROUNDUP(DAY(tbl_raw_data[[#This Row],[updated_date]])/7,0)=5,4,ROUNDUP(DAY(tbl_raw_data[[#This Row],[updated_date]])/7,0))</f>
        <v>WEEK 1</v>
      </c>
      <c r="N2900" s="50" t="str">
        <f>UPPER(VLOOKUP(tbl_raw_data[[#This Row],[Analyst]],Settiings!$A$2:$B$16,2,0))</f>
        <v>FARDIN</v>
      </c>
      <c r="O2900" s="50" t="str">
        <f>TRIM(UPPER(tbl_raw_data[[#This Row],[Outcome]]))</f>
        <v>APPROVE</v>
      </c>
      <c r="P2900" s="50" t="str">
        <f>TRIM(UPPER(tbl_raw_data[[#This Row],[Queue Name]]))</f>
        <v>CONSUMER POST BUREAU</v>
      </c>
      <c r="Q2900" s="50" t="str">
        <f>IF(tbl_raw_data[[#This Row],[Time taken in min]]&lt;=Settiings!$D$2,"SLA_MET","SLA_NOT_MET")</f>
        <v>SLA_MET</v>
      </c>
      <c r="R2900" s="94"/>
    </row>
    <row r="2901" spans="1:18" x14ac:dyDescent="0.3">
      <c r="A2901" s="20" t="s">
        <v>1557</v>
      </c>
      <c r="B2901" s="9">
        <v>45141.507997685185</v>
      </c>
      <c r="C2901" s="22">
        <v>45141.510613425926</v>
      </c>
      <c r="D2901" s="12" t="s">
        <v>27</v>
      </c>
      <c r="E2901" s="12" t="s">
        <v>19</v>
      </c>
      <c r="F2901" s="12" t="s">
        <v>43</v>
      </c>
      <c r="G2901" s="12" t="s">
        <v>71</v>
      </c>
      <c r="H2901" s="81"/>
      <c r="I2901" s="48">
        <f>tbl_raw_data[[#This Row],[Date Actioned]]-tbl_raw_data[[#This Row],[Date Tagged]]</f>
        <v>2.6157407410209998E-3</v>
      </c>
      <c r="J2901" s="46">
        <f>HOUR(tbl_raw_data[[#This Row],[Time_taken]])*60+MINUTE(tbl_raw_data[[#This Row],[Time_taken]])+SECOND(tbl_raw_data[[#This Row],[Time_taken]])/60</f>
        <v>3.7666666666666666</v>
      </c>
      <c r="K2901" s="52">
        <f>DATE(YEAR(tbl_raw_data[[#This Row],[Date Actioned]]),MONTH(tbl_raw_data[[#This Row],[Date Actioned]]),DAY(tbl_raw_data[[#This Row],[Date Actioned]]))</f>
        <v>45141</v>
      </c>
      <c r="L2901" s="50" t="str">
        <f>UPPER(TEXT(tbl_raw_data[[#This Row],[updated_date]],"MMMM"))</f>
        <v>AUGUST</v>
      </c>
      <c r="M2901" s="50" t="str">
        <f>"WEEK "&amp; IF(ROUNDUP(DAY(tbl_raw_data[[#This Row],[updated_date]])/7,0)=5,4,ROUNDUP(DAY(tbl_raw_data[[#This Row],[updated_date]])/7,0))</f>
        <v>WEEK 1</v>
      </c>
      <c r="N2901" s="50" t="str">
        <f>UPPER(VLOOKUP(tbl_raw_data[[#This Row],[Analyst]],Settiings!$A$2:$B$16,2,0))</f>
        <v>MERCEDES</v>
      </c>
      <c r="O2901" s="50" t="str">
        <f>TRIM(UPPER(tbl_raw_data[[#This Row],[Outcome]]))</f>
        <v>DECLINE</v>
      </c>
      <c r="P2901" s="50" t="str">
        <f>TRIM(UPPER(tbl_raw_data[[#This Row],[Queue Name]]))</f>
        <v>CONSUMER POST BUREAU</v>
      </c>
      <c r="Q2901" s="50" t="str">
        <f>IF(tbl_raw_data[[#This Row],[Time taken in min]]&lt;=Settiings!$D$2,"SLA_MET","SLA_NOT_MET")</f>
        <v>SLA_MET</v>
      </c>
      <c r="R2901" s="94"/>
    </row>
    <row r="2902" spans="1:18" x14ac:dyDescent="0.3">
      <c r="A2902" s="14" t="s">
        <v>1558</v>
      </c>
      <c r="B2902" s="15">
        <v>45141.512349537035</v>
      </c>
      <c r="C2902" s="21">
        <v>45141.519074074073</v>
      </c>
      <c r="D2902" s="18" t="s">
        <v>13</v>
      </c>
      <c r="E2902" s="18" t="s">
        <v>47</v>
      </c>
      <c r="F2902" s="18" t="s">
        <v>53</v>
      </c>
      <c r="G2902" s="18" t="s">
        <v>17</v>
      </c>
      <c r="H2902" s="80"/>
      <c r="I2902" s="48">
        <f>tbl_raw_data[[#This Row],[Date Actioned]]-tbl_raw_data[[#This Row],[Date Tagged]]</f>
        <v>6.7245370373711921E-3</v>
      </c>
      <c r="J2902" s="46">
        <f>HOUR(tbl_raw_data[[#This Row],[Time_taken]])*60+MINUTE(tbl_raw_data[[#This Row],[Time_taken]])+SECOND(tbl_raw_data[[#This Row],[Time_taken]])/60</f>
        <v>9.6833333333333336</v>
      </c>
      <c r="K2902" s="52">
        <f>DATE(YEAR(tbl_raw_data[[#This Row],[Date Actioned]]),MONTH(tbl_raw_data[[#This Row],[Date Actioned]]),DAY(tbl_raw_data[[#This Row],[Date Actioned]]))</f>
        <v>45141</v>
      </c>
      <c r="L2902" s="50" t="str">
        <f>UPPER(TEXT(tbl_raw_data[[#This Row],[updated_date]],"MMMM"))</f>
        <v>AUGUST</v>
      </c>
      <c r="M2902" s="50" t="str">
        <f>"WEEK "&amp; IF(ROUNDUP(DAY(tbl_raw_data[[#This Row],[updated_date]])/7,0)=5,4,ROUNDUP(DAY(tbl_raw_data[[#This Row],[updated_date]])/7,0))</f>
        <v>WEEK 1</v>
      </c>
      <c r="N2902" s="50" t="str">
        <f>UPPER(VLOOKUP(tbl_raw_data[[#This Row],[Analyst]],Settiings!$A$2:$B$16,2,0))</f>
        <v>NAVED</v>
      </c>
      <c r="O2902" s="50" t="str">
        <f>TRIM(UPPER(tbl_raw_data[[#This Row],[Outcome]]))</f>
        <v>APPROVE</v>
      </c>
      <c r="P2902" s="50" t="str">
        <f>TRIM(UPPER(tbl_raw_data[[#This Row],[Queue Name]]))</f>
        <v>CONSUMER PRE BUREAU</v>
      </c>
      <c r="Q2902" s="50" t="str">
        <f>IF(tbl_raw_data[[#This Row],[Time taken in min]]&lt;=Settiings!$D$2,"SLA_MET","SLA_NOT_MET")</f>
        <v>SLA_MET</v>
      </c>
      <c r="R2902" s="94"/>
    </row>
    <row r="2903" spans="1:18" x14ac:dyDescent="0.3">
      <c r="A2903" s="20" t="s">
        <v>1559</v>
      </c>
      <c r="B2903" s="9">
        <v>45141.513333333336</v>
      </c>
      <c r="C2903" s="22">
        <v>45141.518703703703</v>
      </c>
      <c r="D2903" s="12" t="s">
        <v>13</v>
      </c>
      <c r="E2903" s="12" t="s">
        <v>9</v>
      </c>
      <c r="F2903" s="12" t="s">
        <v>1222</v>
      </c>
      <c r="G2903" s="12" t="s">
        <v>17</v>
      </c>
      <c r="H2903" s="81"/>
      <c r="I2903" s="48">
        <f>tbl_raw_data[[#This Row],[Date Actioned]]-tbl_raw_data[[#This Row],[Date Tagged]]</f>
        <v>5.3703703670180403E-3</v>
      </c>
      <c r="J2903" s="46">
        <f>HOUR(tbl_raw_data[[#This Row],[Time_taken]])*60+MINUTE(tbl_raw_data[[#This Row],[Time_taken]])+SECOND(tbl_raw_data[[#This Row],[Time_taken]])/60</f>
        <v>7.7333333333333334</v>
      </c>
      <c r="K2903" s="52">
        <f>DATE(YEAR(tbl_raw_data[[#This Row],[Date Actioned]]),MONTH(tbl_raw_data[[#This Row],[Date Actioned]]),DAY(tbl_raw_data[[#This Row],[Date Actioned]]))</f>
        <v>45141</v>
      </c>
      <c r="L2903" s="50" t="str">
        <f>UPPER(TEXT(tbl_raw_data[[#This Row],[updated_date]],"MMMM"))</f>
        <v>AUGUST</v>
      </c>
      <c r="M2903" s="50" t="str">
        <f>"WEEK "&amp; IF(ROUNDUP(DAY(tbl_raw_data[[#This Row],[updated_date]])/7,0)=5,4,ROUNDUP(DAY(tbl_raw_data[[#This Row],[updated_date]])/7,0))</f>
        <v>WEEK 1</v>
      </c>
      <c r="N2903" s="50" t="str">
        <f>UPPER(VLOOKUP(tbl_raw_data[[#This Row],[Analyst]],Settiings!$A$2:$B$16,2,0))</f>
        <v>HARDIK</v>
      </c>
      <c r="O2903" s="50" t="str">
        <f>TRIM(UPPER(tbl_raw_data[[#This Row],[Outcome]]))</f>
        <v>APPROVE</v>
      </c>
      <c r="P2903" s="50" t="str">
        <f>TRIM(UPPER(tbl_raw_data[[#This Row],[Queue Name]]))</f>
        <v>CONSUMER EXISTING</v>
      </c>
      <c r="Q2903" s="50" t="str">
        <f>IF(tbl_raw_data[[#This Row],[Time taken in min]]&lt;=Settiings!$D$2,"SLA_MET","SLA_NOT_MET")</f>
        <v>SLA_MET</v>
      </c>
      <c r="R2903" s="94"/>
    </row>
    <row r="2904" spans="1:18" x14ac:dyDescent="0.3">
      <c r="A2904" s="23" t="s">
        <v>1565</v>
      </c>
      <c r="B2904" s="15">
        <v>45141.516192129631</v>
      </c>
      <c r="C2904" s="21">
        <v>45141.52784722222</v>
      </c>
      <c r="D2904" s="18" t="s">
        <v>13</v>
      </c>
      <c r="E2904" s="18" t="s">
        <v>9</v>
      </c>
      <c r="F2904" s="18" t="s">
        <v>10</v>
      </c>
      <c r="G2904" s="18" t="s">
        <v>17</v>
      </c>
      <c r="H2904" s="80"/>
      <c r="I2904" s="48">
        <f>tbl_raw_data[[#This Row],[Date Actioned]]-tbl_raw_data[[#This Row],[Date Tagged]]</f>
        <v>1.1655092588625848E-2</v>
      </c>
      <c r="J2904" s="46">
        <f>HOUR(tbl_raw_data[[#This Row],[Time_taken]])*60+MINUTE(tbl_raw_data[[#This Row],[Time_taken]])+SECOND(tbl_raw_data[[#This Row],[Time_taken]])/60</f>
        <v>16.783333333333335</v>
      </c>
      <c r="K2904" s="52">
        <f>DATE(YEAR(tbl_raw_data[[#This Row],[Date Actioned]]),MONTH(tbl_raw_data[[#This Row],[Date Actioned]]),DAY(tbl_raw_data[[#This Row],[Date Actioned]]))</f>
        <v>45141</v>
      </c>
      <c r="L2904" s="50" t="str">
        <f>UPPER(TEXT(tbl_raw_data[[#This Row],[updated_date]],"MMMM"))</f>
        <v>AUGUST</v>
      </c>
      <c r="M2904" s="50" t="str">
        <f>"WEEK "&amp; IF(ROUNDUP(DAY(tbl_raw_data[[#This Row],[updated_date]])/7,0)=5,4,ROUNDUP(DAY(tbl_raw_data[[#This Row],[updated_date]])/7,0))</f>
        <v>WEEK 1</v>
      </c>
      <c r="N2904" s="50" t="str">
        <f>UPPER(VLOOKUP(tbl_raw_data[[#This Row],[Analyst]],Settiings!$A$2:$B$16,2,0))</f>
        <v>NITESH</v>
      </c>
      <c r="O2904" s="50" t="str">
        <f>TRIM(UPPER(tbl_raw_data[[#This Row],[Outcome]]))</f>
        <v>APPROVE</v>
      </c>
      <c r="P2904" s="50" t="str">
        <f>TRIM(UPPER(tbl_raw_data[[#This Row],[Queue Name]]))</f>
        <v>CONSUMER EXISTING</v>
      </c>
      <c r="Q2904" s="50" t="str">
        <f>IF(tbl_raw_data[[#This Row],[Time taken in min]]&lt;=Settiings!$D$2,"SLA_MET","SLA_NOT_MET")</f>
        <v>SLA_MET</v>
      </c>
      <c r="R2904" s="94"/>
    </row>
    <row r="2905" spans="1:18" x14ac:dyDescent="0.3">
      <c r="A2905" s="23" t="s">
        <v>1568</v>
      </c>
      <c r="B2905" s="15">
        <v>45141.521192129629</v>
      </c>
      <c r="C2905" s="21">
        <v>45141.523784722223</v>
      </c>
      <c r="D2905" s="18" t="s">
        <v>27</v>
      </c>
      <c r="E2905" s="18" t="s">
        <v>19</v>
      </c>
      <c r="F2905" s="18" t="s">
        <v>1228</v>
      </c>
      <c r="G2905" s="18" t="s">
        <v>871</v>
      </c>
      <c r="H2905" s="80"/>
      <c r="I2905" s="48">
        <f>tbl_raw_data[[#This Row],[Date Actioned]]-tbl_raw_data[[#This Row],[Date Tagged]]</f>
        <v>2.5925925947376527E-3</v>
      </c>
      <c r="J2905" s="46">
        <f>HOUR(tbl_raw_data[[#This Row],[Time_taken]])*60+MINUTE(tbl_raw_data[[#This Row],[Time_taken]])+SECOND(tbl_raw_data[[#This Row],[Time_taken]])/60</f>
        <v>3.7333333333333334</v>
      </c>
      <c r="K2905" s="52">
        <f>DATE(YEAR(tbl_raw_data[[#This Row],[Date Actioned]]),MONTH(tbl_raw_data[[#This Row],[Date Actioned]]),DAY(tbl_raw_data[[#This Row],[Date Actioned]]))</f>
        <v>45141</v>
      </c>
      <c r="L2905" s="50" t="str">
        <f>UPPER(TEXT(tbl_raw_data[[#This Row],[updated_date]],"MMMM"))</f>
        <v>AUGUST</v>
      </c>
      <c r="M2905" s="50" t="str">
        <f>"WEEK "&amp; IF(ROUNDUP(DAY(tbl_raw_data[[#This Row],[updated_date]])/7,0)=5,4,ROUNDUP(DAY(tbl_raw_data[[#This Row],[updated_date]])/7,0))</f>
        <v>WEEK 1</v>
      </c>
      <c r="N2905" s="50" t="str">
        <f>UPPER(VLOOKUP(tbl_raw_data[[#This Row],[Analyst]],Settiings!$A$2:$B$16,2,0))</f>
        <v>RAJ</v>
      </c>
      <c r="O2905" s="50" t="str">
        <f>TRIM(UPPER(tbl_raw_data[[#This Row],[Outcome]]))</f>
        <v>DECLINE</v>
      </c>
      <c r="P2905" s="50" t="str">
        <f>TRIM(UPPER(tbl_raw_data[[#This Row],[Queue Name]]))</f>
        <v>CONSUMER POST BUREAU</v>
      </c>
      <c r="Q2905" s="50" t="str">
        <f>IF(tbl_raw_data[[#This Row],[Time taken in min]]&lt;=Settiings!$D$2,"SLA_MET","SLA_NOT_MET")</f>
        <v>SLA_MET</v>
      </c>
      <c r="R2905" s="94"/>
    </row>
    <row r="2906" spans="1:18" x14ac:dyDescent="0.3">
      <c r="A2906" s="14" t="s">
        <v>1569</v>
      </c>
      <c r="B2906" s="9">
        <v>45141.522615740738</v>
      </c>
      <c r="C2906" s="24">
        <v>45141.526365740741</v>
      </c>
      <c r="D2906" s="25" t="s">
        <v>17</v>
      </c>
      <c r="E2906" s="12" t="s">
        <v>9</v>
      </c>
      <c r="F2906" s="25" t="s">
        <v>76</v>
      </c>
      <c r="G2906" s="13"/>
      <c r="H2906" s="78"/>
      <c r="I2906" s="48">
        <f>tbl_raw_data[[#This Row],[Date Actioned]]-tbl_raw_data[[#This Row],[Date Tagged]]</f>
        <v>3.7500000034924597E-3</v>
      </c>
      <c r="J2906" s="46">
        <f>HOUR(tbl_raw_data[[#This Row],[Time_taken]])*60+MINUTE(tbl_raw_data[[#This Row],[Time_taken]])+SECOND(tbl_raw_data[[#This Row],[Time_taken]])/60</f>
        <v>5.4</v>
      </c>
      <c r="K2906" s="52">
        <f>DATE(YEAR(tbl_raw_data[[#This Row],[Date Actioned]]),MONTH(tbl_raw_data[[#This Row],[Date Actioned]]),DAY(tbl_raw_data[[#This Row],[Date Actioned]]))</f>
        <v>45141</v>
      </c>
      <c r="L2906" s="50" t="str">
        <f>UPPER(TEXT(tbl_raw_data[[#This Row],[updated_date]],"MMMM"))</f>
        <v>AUGUST</v>
      </c>
      <c r="M2906" s="50" t="str">
        <f>"WEEK "&amp; IF(ROUNDUP(DAY(tbl_raw_data[[#This Row],[updated_date]])/7,0)=5,4,ROUNDUP(DAY(tbl_raw_data[[#This Row],[updated_date]])/7,0))</f>
        <v>WEEK 1</v>
      </c>
      <c r="N2906" s="50" t="str">
        <f>UPPER(VLOOKUP(tbl_raw_data[[#This Row],[Analyst]],Settiings!$A$2:$B$16,2,0))</f>
        <v>ROHAN</v>
      </c>
      <c r="O2906" s="50" t="str">
        <f>TRIM(UPPER(tbl_raw_data[[#This Row],[Outcome]]))</f>
        <v>APPROVE</v>
      </c>
      <c r="P2906" s="50" t="str">
        <f>TRIM(UPPER(tbl_raw_data[[#This Row],[Queue Name]]))</f>
        <v>CONSUMER EXISTING</v>
      </c>
      <c r="Q2906" s="50" t="str">
        <f>IF(tbl_raw_data[[#This Row],[Time taken in min]]&lt;=Settiings!$D$2,"SLA_MET","SLA_NOT_MET")</f>
        <v>SLA_MET</v>
      </c>
      <c r="R2906" s="94"/>
    </row>
    <row r="2907" spans="1:18" x14ac:dyDescent="0.3">
      <c r="A2907" s="20" t="s">
        <v>1570</v>
      </c>
      <c r="B2907" s="15">
        <v>45141.524861111109</v>
      </c>
      <c r="C2907" s="16">
        <v>45141.52988425926</v>
      </c>
      <c r="D2907" s="17" t="s">
        <v>17</v>
      </c>
      <c r="E2907" s="18" t="s">
        <v>9</v>
      </c>
      <c r="F2907" s="17" t="s">
        <v>16</v>
      </c>
      <c r="G2907" s="19"/>
      <c r="H2907" s="79"/>
      <c r="I2907" s="48">
        <f>tbl_raw_data[[#This Row],[Date Actioned]]-tbl_raw_data[[#This Row],[Date Tagged]]</f>
        <v>5.02314815093996E-3</v>
      </c>
      <c r="J2907" s="46">
        <f>HOUR(tbl_raw_data[[#This Row],[Time_taken]])*60+MINUTE(tbl_raw_data[[#This Row],[Time_taken]])+SECOND(tbl_raw_data[[#This Row],[Time_taken]])/60</f>
        <v>7.2333333333333334</v>
      </c>
      <c r="K2907" s="52">
        <f>DATE(YEAR(tbl_raw_data[[#This Row],[Date Actioned]]),MONTH(tbl_raw_data[[#This Row],[Date Actioned]]),DAY(tbl_raw_data[[#This Row],[Date Actioned]]))</f>
        <v>45141</v>
      </c>
      <c r="L2907" s="50" t="str">
        <f>UPPER(TEXT(tbl_raw_data[[#This Row],[updated_date]],"MMMM"))</f>
        <v>AUGUST</v>
      </c>
      <c r="M2907" s="50" t="str">
        <f>"WEEK "&amp; IF(ROUNDUP(DAY(tbl_raw_data[[#This Row],[updated_date]])/7,0)=5,4,ROUNDUP(DAY(tbl_raw_data[[#This Row],[updated_date]])/7,0))</f>
        <v>WEEK 1</v>
      </c>
      <c r="N2907" s="50" t="str">
        <f>UPPER(VLOOKUP(tbl_raw_data[[#This Row],[Analyst]],Settiings!$A$2:$B$16,2,0))</f>
        <v>CAMROOON</v>
      </c>
      <c r="O2907" s="50" t="str">
        <f>TRIM(UPPER(tbl_raw_data[[#This Row],[Outcome]]))</f>
        <v>APPROVE</v>
      </c>
      <c r="P2907" s="50" t="str">
        <f>TRIM(UPPER(tbl_raw_data[[#This Row],[Queue Name]]))</f>
        <v>CONSUMER EXISTING</v>
      </c>
      <c r="Q2907" s="50" t="str">
        <f>IF(tbl_raw_data[[#This Row],[Time taken in min]]&lt;=Settiings!$D$2,"SLA_MET","SLA_NOT_MET")</f>
        <v>SLA_MET</v>
      </c>
      <c r="R2907" s="94"/>
    </row>
    <row r="2908" spans="1:18" x14ac:dyDescent="0.3">
      <c r="A2908" s="23" t="s">
        <v>1571</v>
      </c>
      <c r="B2908" s="9">
        <v>45141.531608796293</v>
      </c>
      <c r="C2908" s="24">
        <v>45141.540289351855</v>
      </c>
      <c r="D2908" s="25" t="s">
        <v>17</v>
      </c>
      <c r="E2908" s="12" t="s">
        <v>19</v>
      </c>
      <c r="F2908" s="25" t="s">
        <v>686</v>
      </c>
      <c r="G2908" s="13"/>
      <c r="H2908" s="78"/>
      <c r="I2908" s="48">
        <f>tbl_raw_data[[#This Row],[Date Actioned]]-tbl_raw_data[[#This Row],[Date Tagged]]</f>
        <v>8.6805555620230734E-3</v>
      </c>
      <c r="J2908" s="46">
        <f>HOUR(tbl_raw_data[[#This Row],[Time_taken]])*60+MINUTE(tbl_raw_data[[#This Row],[Time_taken]])+SECOND(tbl_raw_data[[#This Row],[Time_taken]])/60</f>
        <v>12.5</v>
      </c>
      <c r="K2908" s="52">
        <f>DATE(YEAR(tbl_raw_data[[#This Row],[Date Actioned]]),MONTH(tbl_raw_data[[#This Row],[Date Actioned]]),DAY(tbl_raw_data[[#This Row],[Date Actioned]]))</f>
        <v>45141</v>
      </c>
      <c r="L2908" s="50" t="str">
        <f>UPPER(TEXT(tbl_raw_data[[#This Row],[updated_date]],"MMMM"))</f>
        <v>AUGUST</v>
      </c>
      <c r="M2908" s="50" t="str">
        <f>"WEEK "&amp; IF(ROUNDUP(DAY(tbl_raw_data[[#This Row],[updated_date]])/7,0)=5,4,ROUNDUP(DAY(tbl_raw_data[[#This Row],[updated_date]])/7,0))</f>
        <v>WEEK 1</v>
      </c>
      <c r="N2908" s="50" t="str">
        <f>UPPER(VLOOKUP(tbl_raw_data[[#This Row],[Analyst]],Settiings!$A$2:$B$16,2,0))</f>
        <v>FARDIN</v>
      </c>
      <c r="O2908" s="50" t="str">
        <f>TRIM(UPPER(tbl_raw_data[[#This Row],[Outcome]]))</f>
        <v>APPROVE</v>
      </c>
      <c r="P2908" s="50" t="str">
        <f>TRIM(UPPER(tbl_raw_data[[#This Row],[Queue Name]]))</f>
        <v>CONSUMER POST BUREAU</v>
      </c>
      <c r="Q2908" s="50" t="str">
        <f>IF(tbl_raw_data[[#This Row],[Time taken in min]]&lt;=Settiings!$D$2,"SLA_MET","SLA_NOT_MET")</f>
        <v>SLA_MET</v>
      </c>
      <c r="R2908" s="94"/>
    </row>
    <row r="2909" spans="1:18" x14ac:dyDescent="0.3">
      <c r="A2909" s="14" t="s">
        <v>1573</v>
      </c>
      <c r="B2909" s="9">
        <v>45141.536319444444</v>
      </c>
      <c r="C2909" s="22">
        <v>45141.540960648148</v>
      </c>
      <c r="D2909" s="12" t="s">
        <v>27</v>
      </c>
      <c r="E2909" s="12" t="s">
        <v>9</v>
      </c>
      <c r="F2909" s="12" t="s">
        <v>1222</v>
      </c>
      <c r="G2909" s="12" t="s">
        <v>28</v>
      </c>
      <c r="H2909" s="81"/>
      <c r="I2909" s="48">
        <f>tbl_raw_data[[#This Row],[Date Actioned]]-tbl_raw_data[[#This Row],[Date Tagged]]</f>
        <v>4.6412037045229226E-3</v>
      </c>
      <c r="J2909" s="46">
        <f>HOUR(tbl_raw_data[[#This Row],[Time_taken]])*60+MINUTE(tbl_raw_data[[#This Row],[Time_taken]])+SECOND(tbl_raw_data[[#This Row],[Time_taken]])/60</f>
        <v>6.6833333333333336</v>
      </c>
      <c r="K2909" s="52">
        <f>DATE(YEAR(tbl_raw_data[[#This Row],[Date Actioned]]),MONTH(tbl_raw_data[[#This Row],[Date Actioned]]),DAY(tbl_raw_data[[#This Row],[Date Actioned]]))</f>
        <v>45141</v>
      </c>
      <c r="L2909" s="50" t="str">
        <f>UPPER(TEXT(tbl_raw_data[[#This Row],[updated_date]],"MMMM"))</f>
        <v>AUGUST</v>
      </c>
      <c r="M2909" s="50" t="str">
        <f>"WEEK "&amp; IF(ROUNDUP(DAY(tbl_raw_data[[#This Row],[updated_date]])/7,0)=5,4,ROUNDUP(DAY(tbl_raw_data[[#This Row],[updated_date]])/7,0))</f>
        <v>WEEK 1</v>
      </c>
      <c r="N2909" s="50" t="str">
        <f>UPPER(VLOOKUP(tbl_raw_data[[#This Row],[Analyst]],Settiings!$A$2:$B$16,2,0))</f>
        <v>HARDIK</v>
      </c>
      <c r="O2909" s="50" t="str">
        <f>TRIM(UPPER(tbl_raw_data[[#This Row],[Outcome]]))</f>
        <v>DECLINE</v>
      </c>
      <c r="P2909" s="50" t="str">
        <f>TRIM(UPPER(tbl_raw_data[[#This Row],[Queue Name]]))</f>
        <v>CONSUMER EXISTING</v>
      </c>
      <c r="Q2909" s="50" t="str">
        <f>IF(tbl_raw_data[[#This Row],[Time taken in min]]&lt;=Settiings!$D$2,"SLA_MET","SLA_NOT_MET")</f>
        <v>SLA_MET</v>
      </c>
      <c r="R2909" s="94"/>
    </row>
    <row r="2910" spans="1:18" x14ac:dyDescent="0.3">
      <c r="A2910" s="14" t="s">
        <v>1577</v>
      </c>
      <c r="B2910" s="15">
        <v>45141.54</v>
      </c>
      <c r="C2910" s="16">
        <v>45141.550879629627</v>
      </c>
      <c r="D2910" s="17" t="s">
        <v>17</v>
      </c>
      <c r="E2910" s="18" t="s">
        <v>9</v>
      </c>
      <c r="F2910" s="17" t="s">
        <v>686</v>
      </c>
      <c r="G2910" s="19"/>
      <c r="H2910" s="79"/>
      <c r="I2910" s="48">
        <f>tbl_raw_data[[#This Row],[Date Actioned]]-tbl_raw_data[[#This Row],[Date Tagged]]</f>
        <v>1.0879629626288079E-2</v>
      </c>
      <c r="J2910" s="46">
        <f>HOUR(tbl_raw_data[[#This Row],[Time_taken]])*60+MINUTE(tbl_raw_data[[#This Row],[Time_taken]])+SECOND(tbl_raw_data[[#This Row],[Time_taken]])/60</f>
        <v>15.666666666666666</v>
      </c>
      <c r="K2910" s="52">
        <f>DATE(YEAR(tbl_raw_data[[#This Row],[Date Actioned]]),MONTH(tbl_raw_data[[#This Row],[Date Actioned]]),DAY(tbl_raw_data[[#This Row],[Date Actioned]]))</f>
        <v>45141</v>
      </c>
      <c r="L2910" s="50" t="str">
        <f>UPPER(TEXT(tbl_raw_data[[#This Row],[updated_date]],"MMMM"))</f>
        <v>AUGUST</v>
      </c>
      <c r="M2910" s="50" t="str">
        <f>"WEEK "&amp; IF(ROUNDUP(DAY(tbl_raw_data[[#This Row],[updated_date]])/7,0)=5,4,ROUNDUP(DAY(tbl_raw_data[[#This Row],[updated_date]])/7,0))</f>
        <v>WEEK 1</v>
      </c>
      <c r="N2910" s="50" t="str">
        <f>UPPER(VLOOKUP(tbl_raw_data[[#This Row],[Analyst]],Settiings!$A$2:$B$16,2,0))</f>
        <v>FARDIN</v>
      </c>
      <c r="O2910" s="50" t="str">
        <f>TRIM(UPPER(tbl_raw_data[[#This Row],[Outcome]]))</f>
        <v>APPROVE</v>
      </c>
      <c r="P2910" s="50" t="str">
        <f>TRIM(UPPER(tbl_raw_data[[#This Row],[Queue Name]]))</f>
        <v>CONSUMER EXISTING</v>
      </c>
      <c r="Q2910" s="50" t="str">
        <f>IF(tbl_raw_data[[#This Row],[Time taken in min]]&lt;=Settiings!$D$2,"SLA_MET","SLA_NOT_MET")</f>
        <v>SLA_MET</v>
      </c>
      <c r="R2910" s="94"/>
    </row>
    <row r="2911" spans="1:18" x14ac:dyDescent="0.3">
      <c r="A2911" s="20" t="s">
        <v>1578</v>
      </c>
      <c r="B2911" s="9">
        <v>45141.541064814817</v>
      </c>
      <c r="C2911" s="24">
        <v>45141.562789351854</v>
      </c>
      <c r="D2911" s="25" t="s">
        <v>17</v>
      </c>
      <c r="E2911" s="12" t="s">
        <v>9</v>
      </c>
      <c r="F2911" s="25" t="s">
        <v>686</v>
      </c>
      <c r="G2911" s="13"/>
      <c r="H2911" s="78"/>
      <c r="I2911" s="48">
        <f>tbl_raw_data[[#This Row],[Date Actioned]]-tbl_raw_data[[#This Row],[Date Tagged]]</f>
        <v>2.1724537036789116E-2</v>
      </c>
      <c r="J2911" s="46">
        <f>HOUR(tbl_raw_data[[#This Row],[Time_taken]])*60+MINUTE(tbl_raw_data[[#This Row],[Time_taken]])+SECOND(tbl_raw_data[[#This Row],[Time_taken]])/60</f>
        <v>31.283333333333335</v>
      </c>
      <c r="K2911" s="52">
        <f>DATE(YEAR(tbl_raw_data[[#This Row],[Date Actioned]]),MONTH(tbl_raw_data[[#This Row],[Date Actioned]]),DAY(tbl_raw_data[[#This Row],[Date Actioned]]))</f>
        <v>45141</v>
      </c>
      <c r="L2911" s="50" t="str">
        <f>UPPER(TEXT(tbl_raw_data[[#This Row],[updated_date]],"MMMM"))</f>
        <v>AUGUST</v>
      </c>
      <c r="M2911" s="50" t="str">
        <f>"WEEK "&amp; IF(ROUNDUP(DAY(tbl_raw_data[[#This Row],[updated_date]])/7,0)=5,4,ROUNDUP(DAY(tbl_raw_data[[#This Row],[updated_date]])/7,0))</f>
        <v>WEEK 1</v>
      </c>
      <c r="N2911" s="50" t="str">
        <f>UPPER(VLOOKUP(tbl_raw_data[[#This Row],[Analyst]],Settiings!$A$2:$B$16,2,0))</f>
        <v>FARDIN</v>
      </c>
      <c r="O2911" s="50" t="str">
        <f>TRIM(UPPER(tbl_raw_data[[#This Row],[Outcome]]))</f>
        <v>APPROVE</v>
      </c>
      <c r="P2911" s="50" t="str">
        <f>TRIM(UPPER(tbl_raw_data[[#This Row],[Queue Name]]))</f>
        <v>CONSUMER EXISTING</v>
      </c>
      <c r="Q2911" s="50" t="str">
        <f>IF(tbl_raw_data[[#This Row],[Time taken in min]]&lt;=Settiings!$D$2,"SLA_MET","SLA_NOT_MET")</f>
        <v>SLA_NOT_MET</v>
      </c>
      <c r="R2911" s="94"/>
    </row>
    <row r="2912" spans="1:18" x14ac:dyDescent="0.3">
      <c r="A2912" s="23" t="s">
        <v>1580</v>
      </c>
      <c r="B2912" s="15">
        <v>45141.54519675926</v>
      </c>
      <c r="C2912" s="21">
        <v>45141.554976851854</v>
      </c>
      <c r="D2912" s="18" t="s">
        <v>13</v>
      </c>
      <c r="E2912" s="18" t="s">
        <v>47</v>
      </c>
      <c r="F2912" s="18" t="s">
        <v>1222</v>
      </c>
      <c r="G2912" s="18" t="s">
        <v>17</v>
      </c>
      <c r="H2912" s="80"/>
      <c r="I2912" s="48">
        <f>tbl_raw_data[[#This Row],[Date Actioned]]-tbl_raw_data[[#This Row],[Date Tagged]]</f>
        <v>9.7800925941555761E-3</v>
      </c>
      <c r="J2912" s="46">
        <f>HOUR(tbl_raw_data[[#This Row],[Time_taken]])*60+MINUTE(tbl_raw_data[[#This Row],[Time_taken]])+SECOND(tbl_raw_data[[#This Row],[Time_taken]])/60</f>
        <v>14.083333333333334</v>
      </c>
      <c r="K2912" s="52">
        <f>DATE(YEAR(tbl_raw_data[[#This Row],[Date Actioned]]),MONTH(tbl_raw_data[[#This Row],[Date Actioned]]),DAY(tbl_raw_data[[#This Row],[Date Actioned]]))</f>
        <v>45141</v>
      </c>
      <c r="L2912" s="50" t="str">
        <f>UPPER(TEXT(tbl_raw_data[[#This Row],[updated_date]],"MMMM"))</f>
        <v>AUGUST</v>
      </c>
      <c r="M2912" s="50" t="str">
        <f>"WEEK "&amp; IF(ROUNDUP(DAY(tbl_raw_data[[#This Row],[updated_date]])/7,0)=5,4,ROUNDUP(DAY(tbl_raw_data[[#This Row],[updated_date]])/7,0))</f>
        <v>WEEK 1</v>
      </c>
      <c r="N2912" s="50" t="str">
        <f>UPPER(VLOOKUP(tbl_raw_data[[#This Row],[Analyst]],Settiings!$A$2:$B$16,2,0))</f>
        <v>HARDIK</v>
      </c>
      <c r="O2912" s="50" t="str">
        <f>TRIM(UPPER(tbl_raw_data[[#This Row],[Outcome]]))</f>
        <v>APPROVE</v>
      </c>
      <c r="P2912" s="50" t="str">
        <f>TRIM(UPPER(tbl_raw_data[[#This Row],[Queue Name]]))</f>
        <v>CONSUMER PRE BUREAU</v>
      </c>
      <c r="Q2912" s="50" t="str">
        <f>IF(tbl_raw_data[[#This Row],[Time taken in min]]&lt;=Settiings!$D$2,"SLA_MET","SLA_NOT_MET")</f>
        <v>SLA_MET</v>
      </c>
      <c r="R2912" s="94"/>
    </row>
    <row r="2913" spans="1:18" x14ac:dyDescent="0.3">
      <c r="A2913" s="14" t="s">
        <v>1581</v>
      </c>
      <c r="B2913" s="9">
        <v>45141.545601851853</v>
      </c>
      <c r="C2913" s="22">
        <v>45141.549189814818</v>
      </c>
      <c r="D2913" s="12" t="s">
        <v>13</v>
      </c>
      <c r="E2913" s="12" t="s">
        <v>9</v>
      </c>
      <c r="F2913" s="12" t="s">
        <v>1228</v>
      </c>
      <c r="G2913" s="12" t="s">
        <v>17</v>
      </c>
      <c r="H2913" s="81"/>
      <c r="I2913" s="48">
        <f>tbl_raw_data[[#This Row],[Date Actioned]]-tbl_raw_data[[#This Row],[Date Tagged]]</f>
        <v>3.5879629649571143E-3</v>
      </c>
      <c r="J2913" s="46">
        <f>HOUR(tbl_raw_data[[#This Row],[Time_taken]])*60+MINUTE(tbl_raw_data[[#This Row],[Time_taken]])+SECOND(tbl_raw_data[[#This Row],[Time_taken]])/60</f>
        <v>5.166666666666667</v>
      </c>
      <c r="K2913" s="52">
        <f>DATE(YEAR(tbl_raw_data[[#This Row],[Date Actioned]]),MONTH(tbl_raw_data[[#This Row],[Date Actioned]]),DAY(tbl_raw_data[[#This Row],[Date Actioned]]))</f>
        <v>45141</v>
      </c>
      <c r="L2913" s="50" t="str">
        <f>UPPER(TEXT(tbl_raw_data[[#This Row],[updated_date]],"MMMM"))</f>
        <v>AUGUST</v>
      </c>
      <c r="M2913" s="50" t="str">
        <f>"WEEK "&amp; IF(ROUNDUP(DAY(tbl_raw_data[[#This Row],[updated_date]])/7,0)=5,4,ROUNDUP(DAY(tbl_raw_data[[#This Row],[updated_date]])/7,0))</f>
        <v>WEEK 1</v>
      </c>
      <c r="N2913" s="50" t="str">
        <f>UPPER(VLOOKUP(tbl_raw_data[[#This Row],[Analyst]],Settiings!$A$2:$B$16,2,0))</f>
        <v>RAJ</v>
      </c>
      <c r="O2913" s="50" t="str">
        <f>TRIM(UPPER(tbl_raw_data[[#This Row],[Outcome]]))</f>
        <v>APPROVE</v>
      </c>
      <c r="P2913" s="50" t="str">
        <f>TRIM(UPPER(tbl_raw_data[[#This Row],[Queue Name]]))</f>
        <v>CONSUMER EXISTING</v>
      </c>
      <c r="Q2913" s="50" t="str">
        <f>IF(tbl_raw_data[[#This Row],[Time taken in min]]&lt;=Settiings!$D$2,"SLA_MET","SLA_NOT_MET")</f>
        <v>SLA_MET</v>
      </c>
      <c r="R2913" s="94"/>
    </row>
    <row r="2914" spans="1:18" x14ac:dyDescent="0.3">
      <c r="A2914" s="20" t="s">
        <v>1584</v>
      </c>
      <c r="B2914" s="15">
        <v>45141.546365740738</v>
      </c>
      <c r="C2914" s="21">
        <v>45141.554594907408</v>
      </c>
      <c r="D2914" s="18" t="s">
        <v>13</v>
      </c>
      <c r="E2914" s="18" t="s">
        <v>47</v>
      </c>
      <c r="F2914" s="18" t="s">
        <v>53</v>
      </c>
      <c r="G2914" s="18" t="s">
        <v>17</v>
      </c>
      <c r="H2914" s="80"/>
      <c r="I2914" s="48">
        <f>tbl_raw_data[[#This Row],[Date Actioned]]-tbl_raw_data[[#This Row],[Date Tagged]]</f>
        <v>8.2291666694800369E-3</v>
      </c>
      <c r="J2914" s="46">
        <f>HOUR(tbl_raw_data[[#This Row],[Time_taken]])*60+MINUTE(tbl_raw_data[[#This Row],[Time_taken]])+SECOND(tbl_raw_data[[#This Row],[Time_taken]])/60</f>
        <v>11.85</v>
      </c>
      <c r="K2914" s="52">
        <f>DATE(YEAR(tbl_raw_data[[#This Row],[Date Actioned]]),MONTH(tbl_raw_data[[#This Row],[Date Actioned]]),DAY(tbl_raw_data[[#This Row],[Date Actioned]]))</f>
        <v>45141</v>
      </c>
      <c r="L2914" s="50" t="str">
        <f>UPPER(TEXT(tbl_raw_data[[#This Row],[updated_date]],"MMMM"))</f>
        <v>AUGUST</v>
      </c>
      <c r="M2914" s="50" t="str">
        <f>"WEEK "&amp; IF(ROUNDUP(DAY(tbl_raw_data[[#This Row],[updated_date]])/7,0)=5,4,ROUNDUP(DAY(tbl_raw_data[[#This Row],[updated_date]])/7,0))</f>
        <v>WEEK 1</v>
      </c>
      <c r="N2914" s="50" t="str">
        <f>UPPER(VLOOKUP(tbl_raw_data[[#This Row],[Analyst]],Settiings!$A$2:$B$16,2,0))</f>
        <v>NAVED</v>
      </c>
      <c r="O2914" s="50" t="str">
        <f>TRIM(UPPER(tbl_raw_data[[#This Row],[Outcome]]))</f>
        <v>APPROVE</v>
      </c>
      <c r="P2914" s="50" t="str">
        <f>TRIM(UPPER(tbl_raw_data[[#This Row],[Queue Name]]))</f>
        <v>CONSUMER PRE BUREAU</v>
      </c>
      <c r="Q2914" s="50" t="str">
        <f>IF(tbl_raw_data[[#This Row],[Time taken in min]]&lt;=Settiings!$D$2,"SLA_MET","SLA_NOT_MET")</f>
        <v>SLA_MET</v>
      </c>
      <c r="R2914" s="94"/>
    </row>
    <row r="2915" spans="1:18" x14ac:dyDescent="0.3">
      <c r="A2915" s="23" t="s">
        <v>1585</v>
      </c>
      <c r="B2915" s="9">
        <v>45141.546412037038</v>
      </c>
      <c r="C2915" s="22">
        <v>45141.554780092592</v>
      </c>
      <c r="D2915" s="12" t="s">
        <v>13</v>
      </c>
      <c r="E2915" s="12" t="s">
        <v>9</v>
      </c>
      <c r="F2915" s="12" t="s">
        <v>43</v>
      </c>
      <c r="G2915" s="12" t="s">
        <v>17</v>
      </c>
      <c r="H2915" s="81"/>
      <c r="I2915" s="48">
        <f>tbl_raw_data[[#This Row],[Date Actioned]]-tbl_raw_data[[#This Row],[Date Tagged]]</f>
        <v>8.3680555544560775E-3</v>
      </c>
      <c r="J2915" s="46">
        <f>HOUR(tbl_raw_data[[#This Row],[Time_taken]])*60+MINUTE(tbl_raw_data[[#This Row],[Time_taken]])+SECOND(tbl_raw_data[[#This Row],[Time_taken]])/60</f>
        <v>12.05</v>
      </c>
      <c r="K2915" s="52">
        <f>DATE(YEAR(tbl_raw_data[[#This Row],[Date Actioned]]),MONTH(tbl_raw_data[[#This Row],[Date Actioned]]),DAY(tbl_raw_data[[#This Row],[Date Actioned]]))</f>
        <v>45141</v>
      </c>
      <c r="L2915" s="50" t="str">
        <f>UPPER(TEXT(tbl_raw_data[[#This Row],[updated_date]],"MMMM"))</f>
        <v>AUGUST</v>
      </c>
      <c r="M2915" s="50" t="str">
        <f>"WEEK "&amp; IF(ROUNDUP(DAY(tbl_raw_data[[#This Row],[updated_date]])/7,0)=5,4,ROUNDUP(DAY(tbl_raw_data[[#This Row],[updated_date]])/7,0))</f>
        <v>WEEK 1</v>
      </c>
      <c r="N2915" s="50" t="str">
        <f>UPPER(VLOOKUP(tbl_raw_data[[#This Row],[Analyst]],Settiings!$A$2:$B$16,2,0))</f>
        <v>MERCEDES</v>
      </c>
      <c r="O2915" s="50" t="str">
        <f>TRIM(UPPER(tbl_raw_data[[#This Row],[Outcome]]))</f>
        <v>APPROVE</v>
      </c>
      <c r="P2915" s="50" t="str">
        <f>TRIM(UPPER(tbl_raw_data[[#This Row],[Queue Name]]))</f>
        <v>CONSUMER EXISTING</v>
      </c>
      <c r="Q2915" s="50" t="str">
        <f>IF(tbl_raw_data[[#This Row],[Time taken in min]]&lt;=Settiings!$D$2,"SLA_MET","SLA_NOT_MET")</f>
        <v>SLA_MET</v>
      </c>
      <c r="R2915" s="94"/>
    </row>
    <row r="2916" spans="1:18" x14ac:dyDescent="0.3">
      <c r="A2916" s="14" t="s">
        <v>1586</v>
      </c>
      <c r="B2916" s="15">
        <v>45141.547083333331</v>
      </c>
      <c r="C2916" s="16">
        <v>45141.564826388887</v>
      </c>
      <c r="D2916" s="17" t="s">
        <v>17</v>
      </c>
      <c r="E2916" s="18" t="s">
        <v>9</v>
      </c>
      <c r="F2916" s="17" t="s">
        <v>43</v>
      </c>
      <c r="G2916" s="19"/>
      <c r="H2916" s="79"/>
      <c r="I2916" s="48">
        <f>tbl_raw_data[[#This Row],[Date Actioned]]-tbl_raw_data[[#This Row],[Date Tagged]]</f>
        <v>1.7743055555911269E-2</v>
      </c>
      <c r="J2916" s="46">
        <f>HOUR(tbl_raw_data[[#This Row],[Time_taken]])*60+MINUTE(tbl_raw_data[[#This Row],[Time_taken]])+SECOND(tbl_raw_data[[#This Row],[Time_taken]])/60</f>
        <v>25.55</v>
      </c>
      <c r="K2916" s="52">
        <f>DATE(YEAR(tbl_raw_data[[#This Row],[Date Actioned]]),MONTH(tbl_raw_data[[#This Row],[Date Actioned]]),DAY(tbl_raw_data[[#This Row],[Date Actioned]]))</f>
        <v>45141</v>
      </c>
      <c r="L2916" s="50" t="str">
        <f>UPPER(TEXT(tbl_raw_data[[#This Row],[updated_date]],"MMMM"))</f>
        <v>AUGUST</v>
      </c>
      <c r="M2916" s="50" t="str">
        <f>"WEEK "&amp; IF(ROUNDUP(DAY(tbl_raw_data[[#This Row],[updated_date]])/7,0)=5,4,ROUNDUP(DAY(tbl_raw_data[[#This Row],[updated_date]])/7,0))</f>
        <v>WEEK 1</v>
      </c>
      <c r="N2916" s="50" t="str">
        <f>UPPER(VLOOKUP(tbl_raw_data[[#This Row],[Analyst]],Settiings!$A$2:$B$16,2,0))</f>
        <v>MERCEDES</v>
      </c>
      <c r="O2916" s="50" t="str">
        <f>TRIM(UPPER(tbl_raw_data[[#This Row],[Outcome]]))</f>
        <v>APPROVE</v>
      </c>
      <c r="P2916" s="50" t="str">
        <f>TRIM(UPPER(tbl_raw_data[[#This Row],[Queue Name]]))</f>
        <v>CONSUMER EXISTING</v>
      </c>
      <c r="Q2916" s="50" t="str">
        <f>IF(tbl_raw_data[[#This Row],[Time taken in min]]&lt;=Settiings!$D$2,"SLA_MET","SLA_NOT_MET")</f>
        <v>SLA_NOT_MET</v>
      </c>
      <c r="R2916" s="94"/>
    </row>
    <row r="2917" spans="1:18" x14ac:dyDescent="0.3">
      <c r="A2917" s="20" t="s">
        <v>1587</v>
      </c>
      <c r="B2917" s="9">
        <v>45141.550312500003</v>
      </c>
      <c r="C2917" s="22">
        <v>45141.557847222219</v>
      </c>
      <c r="D2917" s="12" t="s">
        <v>13</v>
      </c>
      <c r="E2917" s="12" t="s">
        <v>47</v>
      </c>
      <c r="F2917" s="12" t="s">
        <v>1228</v>
      </c>
      <c r="G2917" s="12" t="s">
        <v>41</v>
      </c>
      <c r="H2917" s="81"/>
      <c r="I2917" s="48">
        <f>tbl_raw_data[[#This Row],[Date Actioned]]-tbl_raw_data[[#This Row],[Date Tagged]]</f>
        <v>7.5347222154960036E-3</v>
      </c>
      <c r="J2917" s="46">
        <f>HOUR(tbl_raw_data[[#This Row],[Time_taken]])*60+MINUTE(tbl_raw_data[[#This Row],[Time_taken]])+SECOND(tbl_raw_data[[#This Row],[Time_taken]])/60</f>
        <v>10.85</v>
      </c>
      <c r="K2917" s="52">
        <f>DATE(YEAR(tbl_raw_data[[#This Row],[Date Actioned]]),MONTH(tbl_raw_data[[#This Row],[Date Actioned]]),DAY(tbl_raw_data[[#This Row],[Date Actioned]]))</f>
        <v>45141</v>
      </c>
      <c r="L2917" s="50" t="str">
        <f>UPPER(TEXT(tbl_raw_data[[#This Row],[updated_date]],"MMMM"))</f>
        <v>AUGUST</v>
      </c>
      <c r="M2917" s="50" t="str">
        <f>"WEEK "&amp; IF(ROUNDUP(DAY(tbl_raw_data[[#This Row],[updated_date]])/7,0)=5,4,ROUNDUP(DAY(tbl_raw_data[[#This Row],[updated_date]])/7,0))</f>
        <v>WEEK 1</v>
      </c>
      <c r="N2917" s="50" t="str">
        <f>UPPER(VLOOKUP(tbl_raw_data[[#This Row],[Analyst]],Settiings!$A$2:$B$16,2,0))</f>
        <v>RAJ</v>
      </c>
      <c r="O2917" s="50" t="str">
        <f>TRIM(UPPER(tbl_raw_data[[#This Row],[Outcome]]))</f>
        <v>APPROVE</v>
      </c>
      <c r="P2917" s="50" t="str">
        <f>TRIM(UPPER(tbl_raw_data[[#This Row],[Queue Name]]))</f>
        <v>CONSUMER PRE BUREAU</v>
      </c>
      <c r="Q2917" s="50" t="str">
        <f>IF(tbl_raw_data[[#This Row],[Time taken in min]]&lt;=Settiings!$D$2,"SLA_MET","SLA_NOT_MET")</f>
        <v>SLA_MET</v>
      </c>
      <c r="R2917" s="94"/>
    </row>
    <row r="2918" spans="1:18" x14ac:dyDescent="0.3">
      <c r="A2918" s="23" t="s">
        <v>1589</v>
      </c>
      <c r="B2918" s="15">
        <v>45141.55263888889</v>
      </c>
      <c r="C2918" s="21">
        <v>45141.56045138889</v>
      </c>
      <c r="D2918" s="18" t="s">
        <v>13</v>
      </c>
      <c r="E2918" s="18" t="s">
        <v>19</v>
      </c>
      <c r="F2918" s="18" t="s">
        <v>53</v>
      </c>
      <c r="G2918" s="18" t="s">
        <v>17</v>
      </c>
      <c r="H2918" s="80"/>
      <c r="I2918" s="48">
        <f>tbl_raw_data[[#This Row],[Date Actioned]]-tbl_raw_data[[#This Row],[Date Tagged]]</f>
        <v>7.8125E-3</v>
      </c>
      <c r="J2918" s="46">
        <f>HOUR(tbl_raw_data[[#This Row],[Time_taken]])*60+MINUTE(tbl_raw_data[[#This Row],[Time_taken]])+SECOND(tbl_raw_data[[#This Row],[Time_taken]])/60</f>
        <v>11.25</v>
      </c>
      <c r="K2918" s="52">
        <f>DATE(YEAR(tbl_raw_data[[#This Row],[Date Actioned]]),MONTH(tbl_raw_data[[#This Row],[Date Actioned]]),DAY(tbl_raw_data[[#This Row],[Date Actioned]]))</f>
        <v>45141</v>
      </c>
      <c r="L2918" s="50" t="str">
        <f>UPPER(TEXT(tbl_raw_data[[#This Row],[updated_date]],"MMMM"))</f>
        <v>AUGUST</v>
      </c>
      <c r="M2918" s="50" t="str">
        <f>"WEEK "&amp; IF(ROUNDUP(DAY(tbl_raw_data[[#This Row],[updated_date]])/7,0)=5,4,ROUNDUP(DAY(tbl_raw_data[[#This Row],[updated_date]])/7,0))</f>
        <v>WEEK 1</v>
      </c>
      <c r="N2918" s="50" t="str">
        <f>UPPER(VLOOKUP(tbl_raw_data[[#This Row],[Analyst]],Settiings!$A$2:$B$16,2,0))</f>
        <v>NAVED</v>
      </c>
      <c r="O2918" s="50" t="str">
        <f>TRIM(UPPER(tbl_raw_data[[#This Row],[Outcome]]))</f>
        <v>APPROVE</v>
      </c>
      <c r="P2918" s="50" t="str">
        <f>TRIM(UPPER(tbl_raw_data[[#This Row],[Queue Name]]))</f>
        <v>CONSUMER POST BUREAU</v>
      </c>
      <c r="Q2918" s="50" t="str">
        <f>IF(tbl_raw_data[[#This Row],[Time taken in min]]&lt;=Settiings!$D$2,"SLA_MET","SLA_NOT_MET")</f>
        <v>SLA_MET</v>
      </c>
      <c r="R2918" s="94"/>
    </row>
    <row r="2919" spans="1:18" x14ac:dyDescent="0.3">
      <c r="A2919" s="14" t="s">
        <v>1590</v>
      </c>
      <c r="B2919" s="9">
        <v>45141.553935185184</v>
      </c>
      <c r="C2919" s="22">
        <v>45141.559618055559</v>
      </c>
      <c r="D2919" s="12" t="s">
        <v>13</v>
      </c>
      <c r="E2919" s="12" t="s">
        <v>9</v>
      </c>
      <c r="F2919" s="12" t="s">
        <v>43</v>
      </c>
      <c r="G2919" s="12" t="s">
        <v>17</v>
      </c>
      <c r="H2919" s="81"/>
      <c r="I2919" s="48">
        <f>tbl_raw_data[[#This Row],[Date Actioned]]-tbl_raw_data[[#This Row],[Date Tagged]]</f>
        <v>5.6828703745850362E-3</v>
      </c>
      <c r="J2919" s="46">
        <f>HOUR(tbl_raw_data[[#This Row],[Time_taken]])*60+MINUTE(tbl_raw_data[[#This Row],[Time_taken]])+SECOND(tbl_raw_data[[#This Row],[Time_taken]])/60</f>
        <v>8.1833333333333336</v>
      </c>
      <c r="K2919" s="52">
        <f>DATE(YEAR(tbl_raw_data[[#This Row],[Date Actioned]]),MONTH(tbl_raw_data[[#This Row],[Date Actioned]]),DAY(tbl_raw_data[[#This Row],[Date Actioned]]))</f>
        <v>45141</v>
      </c>
      <c r="L2919" s="50" t="str">
        <f>UPPER(TEXT(tbl_raw_data[[#This Row],[updated_date]],"MMMM"))</f>
        <v>AUGUST</v>
      </c>
      <c r="M2919" s="50" t="str">
        <f>"WEEK "&amp; IF(ROUNDUP(DAY(tbl_raw_data[[#This Row],[updated_date]])/7,0)=5,4,ROUNDUP(DAY(tbl_raw_data[[#This Row],[updated_date]])/7,0))</f>
        <v>WEEK 1</v>
      </c>
      <c r="N2919" s="50" t="str">
        <f>UPPER(VLOOKUP(tbl_raw_data[[#This Row],[Analyst]],Settiings!$A$2:$B$16,2,0))</f>
        <v>MERCEDES</v>
      </c>
      <c r="O2919" s="50" t="str">
        <f>TRIM(UPPER(tbl_raw_data[[#This Row],[Outcome]]))</f>
        <v>APPROVE</v>
      </c>
      <c r="P2919" s="50" t="str">
        <f>TRIM(UPPER(tbl_raw_data[[#This Row],[Queue Name]]))</f>
        <v>CONSUMER EXISTING</v>
      </c>
      <c r="Q2919" s="50" t="str">
        <f>IF(tbl_raw_data[[#This Row],[Time taken in min]]&lt;=Settiings!$D$2,"SLA_MET","SLA_NOT_MET")</f>
        <v>SLA_MET</v>
      </c>
      <c r="R2919" s="94"/>
    </row>
    <row r="2920" spans="1:18" x14ac:dyDescent="0.3">
      <c r="A2920" s="20" t="s">
        <v>1591</v>
      </c>
      <c r="B2920" s="15">
        <v>45141.555381944447</v>
      </c>
      <c r="C2920" s="16">
        <v>45141.570416666669</v>
      </c>
      <c r="D2920" s="17" t="s">
        <v>17</v>
      </c>
      <c r="E2920" s="18" t="s">
        <v>9</v>
      </c>
      <c r="F2920" s="17" t="s">
        <v>686</v>
      </c>
      <c r="G2920" s="19"/>
      <c r="H2920" s="79"/>
      <c r="I2920" s="48">
        <f>tbl_raw_data[[#This Row],[Date Actioned]]-tbl_raw_data[[#This Row],[Date Tagged]]</f>
        <v>1.5034722222480923E-2</v>
      </c>
      <c r="J2920" s="46">
        <f>HOUR(tbl_raw_data[[#This Row],[Time_taken]])*60+MINUTE(tbl_raw_data[[#This Row],[Time_taken]])+SECOND(tbl_raw_data[[#This Row],[Time_taken]])/60</f>
        <v>21.65</v>
      </c>
      <c r="K2920" s="52">
        <f>DATE(YEAR(tbl_raw_data[[#This Row],[Date Actioned]]),MONTH(tbl_raw_data[[#This Row],[Date Actioned]]),DAY(tbl_raw_data[[#This Row],[Date Actioned]]))</f>
        <v>45141</v>
      </c>
      <c r="L2920" s="50" t="str">
        <f>UPPER(TEXT(tbl_raw_data[[#This Row],[updated_date]],"MMMM"))</f>
        <v>AUGUST</v>
      </c>
      <c r="M2920" s="50" t="str">
        <f>"WEEK "&amp; IF(ROUNDUP(DAY(tbl_raw_data[[#This Row],[updated_date]])/7,0)=5,4,ROUNDUP(DAY(tbl_raw_data[[#This Row],[updated_date]])/7,0))</f>
        <v>WEEK 1</v>
      </c>
      <c r="N2920" s="50" t="str">
        <f>UPPER(VLOOKUP(tbl_raw_data[[#This Row],[Analyst]],Settiings!$A$2:$B$16,2,0))</f>
        <v>FARDIN</v>
      </c>
      <c r="O2920" s="50" t="str">
        <f>TRIM(UPPER(tbl_raw_data[[#This Row],[Outcome]]))</f>
        <v>APPROVE</v>
      </c>
      <c r="P2920" s="50" t="str">
        <f>TRIM(UPPER(tbl_raw_data[[#This Row],[Queue Name]]))</f>
        <v>CONSUMER EXISTING</v>
      </c>
      <c r="Q2920" s="50" t="str">
        <f>IF(tbl_raw_data[[#This Row],[Time taken in min]]&lt;=Settiings!$D$2,"SLA_MET","SLA_NOT_MET")</f>
        <v>SLA_NOT_MET</v>
      </c>
      <c r="R2920" s="94"/>
    </row>
    <row r="2921" spans="1:18" x14ac:dyDescent="0.3">
      <c r="A2921" s="23" t="s">
        <v>1592</v>
      </c>
      <c r="B2921" s="9">
        <v>45141.560034722221</v>
      </c>
      <c r="C2921" s="24">
        <v>45141.569872685184</v>
      </c>
      <c r="D2921" s="25" t="s">
        <v>17</v>
      </c>
      <c r="E2921" s="12" t="s">
        <v>19</v>
      </c>
      <c r="F2921" s="25" t="s">
        <v>43</v>
      </c>
      <c r="G2921" s="13"/>
      <c r="H2921" s="78"/>
      <c r="I2921" s="48">
        <f>tbl_raw_data[[#This Row],[Date Actioned]]-tbl_raw_data[[#This Row],[Date Tagged]]</f>
        <v>9.8379629635019228E-3</v>
      </c>
      <c r="J2921" s="46">
        <f>HOUR(tbl_raw_data[[#This Row],[Time_taken]])*60+MINUTE(tbl_raw_data[[#This Row],[Time_taken]])+SECOND(tbl_raw_data[[#This Row],[Time_taken]])/60</f>
        <v>14.166666666666666</v>
      </c>
      <c r="K2921" s="52">
        <f>DATE(YEAR(tbl_raw_data[[#This Row],[Date Actioned]]),MONTH(tbl_raw_data[[#This Row],[Date Actioned]]),DAY(tbl_raw_data[[#This Row],[Date Actioned]]))</f>
        <v>45141</v>
      </c>
      <c r="L2921" s="50" t="str">
        <f>UPPER(TEXT(tbl_raw_data[[#This Row],[updated_date]],"MMMM"))</f>
        <v>AUGUST</v>
      </c>
      <c r="M2921" s="50" t="str">
        <f>"WEEK "&amp; IF(ROUNDUP(DAY(tbl_raw_data[[#This Row],[updated_date]])/7,0)=5,4,ROUNDUP(DAY(tbl_raw_data[[#This Row],[updated_date]])/7,0))</f>
        <v>WEEK 1</v>
      </c>
      <c r="N2921" s="50" t="str">
        <f>UPPER(VLOOKUP(tbl_raw_data[[#This Row],[Analyst]],Settiings!$A$2:$B$16,2,0))</f>
        <v>MERCEDES</v>
      </c>
      <c r="O2921" s="50" t="str">
        <f>TRIM(UPPER(tbl_raw_data[[#This Row],[Outcome]]))</f>
        <v>APPROVE</v>
      </c>
      <c r="P2921" s="50" t="str">
        <f>TRIM(UPPER(tbl_raw_data[[#This Row],[Queue Name]]))</f>
        <v>CONSUMER POST BUREAU</v>
      </c>
      <c r="Q2921" s="50" t="str">
        <f>IF(tbl_raw_data[[#This Row],[Time taken in min]]&lt;=Settiings!$D$2,"SLA_MET","SLA_NOT_MET")</f>
        <v>SLA_MET</v>
      </c>
      <c r="R2921" s="94"/>
    </row>
    <row r="2922" spans="1:18" x14ac:dyDescent="0.3">
      <c r="A2922" s="14" t="s">
        <v>1593</v>
      </c>
      <c r="B2922" s="15">
        <v>45141.566018518519</v>
      </c>
      <c r="C2922" s="21">
        <v>45141.568472222221</v>
      </c>
      <c r="D2922" s="18" t="s">
        <v>13</v>
      </c>
      <c r="E2922" s="18" t="s">
        <v>9</v>
      </c>
      <c r="F2922" s="18" t="s">
        <v>1228</v>
      </c>
      <c r="G2922" s="18" t="s">
        <v>17</v>
      </c>
      <c r="H2922" s="80"/>
      <c r="I2922" s="48">
        <f>tbl_raw_data[[#This Row],[Date Actioned]]-tbl_raw_data[[#This Row],[Date Tagged]]</f>
        <v>2.4537037024856545E-3</v>
      </c>
      <c r="J2922" s="46">
        <f>HOUR(tbl_raw_data[[#This Row],[Time_taken]])*60+MINUTE(tbl_raw_data[[#This Row],[Time_taken]])+SECOND(tbl_raw_data[[#This Row],[Time_taken]])/60</f>
        <v>3.5333333333333332</v>
      </c>
      <c r="K2922" s="52">
        <f>DATE(YEAR(tbl_raw_data[[#This Row],[Date Actioned]]),MONTH(tbl_raw_data[[#This Row],[Date Actioned]]),DAY(tbl_raw_data[[#This Row],[Date Actioned]]))</f>
        <v>45141</v>
      </c>
      <c r="L2922" s="50" t="str">
        <f>UPPER(TEXT(tbl_raw_data[[#This Row],[updated_date]],"MMMM"))</f>
        <v>AUGUST</v>
      </c>
      <c r="M2922" s="50" t="str">
        <f>"WEEK "&amp; IF(ROUNDUP(DAY(tbl_raw_data[[#This Row],[updated_date]])/7,0)=5,4,ROUNDUP(DAY(tbl_raw_data[[#This Row],[updated_date]])/7,0))</f>
        <v>WEEK 1</v>
      </c>
      <c r="N2922" s="50" t="str">
        <f>UPPER(VLOOKUP(tbl_raw_data[[#This Row],[Analyst]],Settiings!$A$2:$B$16,2,0))</f>
        <v>RAJ</v>
      </c>
      <c r="O2922" s="50" t="str">
        <f>TRIM(UPPER(tbl_raw_data[[#This Row],[Outcome]]))</f>
        <v>APPROVE</v>
      </c>
      <c r="P2922" s="50" t="str">
        <f>TRIM(UPPER(tbl_raw_data[[#This Row],[Queue Name]]))</f>
        <v>CONSUMER EXISTING</v>
      </c>
      <c r="Q2922" s="50" t="str">
        <f>IF(tbl_raw_data[[#This Row],[Time taken in min]]&lt;=Settiings!$D$2,"SLA_MET","SLA_NOT_MET")</f>
        <v>SLA_MET</v>
      </c>
      <c r="R2922" s="94"/>
    </row>
    <row r="2923" spans="1:18" x14ac:dyDescent="0.3">
      <c r="A2923" s="20" t="s">
        <v>1594</v>
      </c>
      <c r="B2923" s="9">
        <v>45141.566203703704</v>
      </c>
      <c r="C2923" s="24">
        <v>45141.577951388892</v>
      </c>
      <c r="D2923" s="25" t="s">
        <v>17</v>
      </c>
      <c r="E2923" s="12" t="s">
        <v>19</v>
      </c>
      <c r="F2923" s="25" t="s">
        <v>16</v>
      </c>
      <c r="G2923" s="13"/>
      <c r="H2923" s="78"/>
      <c r="I2923" s="48">
        <f>tbl_raw_data[[#This Row],[Date Actioned]]-tbl_raw_data[[#This Row],[Date Tagged]]</f>
        <v>1.1747685188311152E-2</v>
      </c>
      <c r="J2923" s="46">
        <f>HOUR(tbl_raw_data[[#This Row],[Time_taken]])*60+MINUTE(tbl_raw_data[[#This Row],[Time_taken]])+SECOND(tbl_raw_data[[#This Row],[Time_taken]])/60</f>
        <v>16.916666666666668</v>
      </c>
      <c r="K2923" s="52">
        <f>DATE(YEAR(tbl_raw_data[[#This Row],[Date Actioned]]),MONTH(tbl_raw_data[[#This Row],[Date Actioned]]),DAY(tbl_raw_data[[#This Row],[Date Actioned]]))</f>
        <v>45141</v>
      </c>
      <c r="L2923" s="50" t="str">
        <f>UPPER(TEXT(tbl_raw_data[[#This Row],[updated_date]],"MMMM"))</f>
        <v>AUGUST</v>
      </c>
      <c r="M2923" s="50" t="str">
        <f>"WEEK "&amp; IF(ROUNDUP(DAY(tbl_raw_data[[#This Row],[updated_date]])/7,0)=5,4,ROUNDUP(DAY(tbl_raw_data[[#This Row],[updated_date]])/7,0))</f>
        <v>WEEK 1</v>
      </c>
      <c r="N2923" s="50" t="str">
        <f>UPPER(VLOOKUP(tbl_raw_data[[#This Row],[Analyst]],Settiings!$A$2:$B$16,2,0))</f>
        <v>CAMROOON</v>
      </c>
      <c r="O2923" s="50" t="str">
        <f>TRIM(UPPER(tbl_raw_data[[#This Row],[Outcome]]))</f>
        <v>APPROVE</v>
      </c>
      <c r="P2923" s="50" t="str">
        <f>TRIM(UPPER(tbl_raw_data[[#This Row],[Queue Name]]))</f>
        <v>CONSUMER POST BUREAU</v>
      </c>
      <c r="Q2923" s="50" t="str">
        <f>IF(tbl_raw_data[[#This Row],[Time taken in min]]&lt;=Settiings!$D$2,"SLA_MET","SLA_NOT_MET")</f>
        <v>SLA_MET</v>
      </c>
      <c r="R2923" s="94"/>
    </row>
    <row r="2924" spans="1:18" x14ac:dyDescent="0.3">
      <c r="A2924" s="23" t="s">
        <v>1595</v>
      </c>
      <c r="B2924" s="15">
        <v>45141.566365740742</v>
      </c>
      <c r="C2924" s="21">
        <v>45141.576932870368</v>
      </c>
      <c r="D2924" s="18" t="s">
        <v>13</v>
      </c>
      <c r="E2924" s="18" t="s">
        <v>47</v>
      </c>
      <c r="F2924" s="18" t="s">
        <v>53</v>
      </c>
      <c r="G2924" s="18" t="s">
        <v>17</v>
      </c>
      <c r="H2924" s="80"/>
      <c r="I2924" s="48">
        <f>tbl_raw_data[[#This Row],[Date Actioned]]-tbl_raw_data[[#This Row],[Date Tagged]]</f>
        <v>1.056712962599704E-2</v>
      </c>
      <c r="J2924" s="46">
        <f>HOUR(tbl_raw_data[[#This Row],[Time_taken]])*60+MINUTE(tbl_raw_data[[#This Row],[Time_taken]])+SECOND(tbl_raw_data[[#This Row],[Time_taken]])/60</f>
        <v>15.216666666666667</v>
      </c>
      <c r="K2924" s="52">
        <f>DATE(YEAR(tbl_raw_data[[#This Row],[Date Actioned]]),MONTH(tbl_raw_data[[#This Row],[Date Actioned]]),DAY(tbl_raw_data[[#This Row],[Date Actioned]]))</f>
        <v>45141</v>
      </c>
      <c r="L2924" s="50" t="str">
        <f>UPPER(TEXT(tbl_raw_data[[#This Row],[updated_date]],"MMMM"))</f>
        <v>AUGUST</v>
      </c>
      <c r="M2924" s="50" t="str">
        <f>"WEEK "&amp; IF(ROUNDUP(DAY(tbl_raw_data[[#This Row],[updated_date]])/7,0)=5,4,ROUNDUP(DAY(tbl_raw_data[[#This Row],[updated_date]])/7,0))</f>
        <v>WEEK 1</v>
      </c>
      <c r="N2924" s="50" t="str">
        <f>UPPER(VLOOKUP(tbl_raw_data[[#This Row],[Analyst]],Settiings!$A$2:$B$16,2,0))</f>
        <v>NAVED</v>
      </c>
      <c r="O2924" s="50" t="str">
        <f>TRIM(UPPER(tbl_raw_data[[#This Row],[Outcome]]))</f>
        <v>APPROVE</v>
      </c>
      <c r="P2924" s="50" t="str">
        <f>TRIM(UPPER(tbl_raw_data[[#This Row],[Queue Name]]))</f>
        <v>CONSUMER PRE BUREAU</v>
      </c>
      <c r="Q2924" s="50" t="str">
        <f>IF(tbl_raw_data[[#This Row],[Time taken in min]]&lt;=Settiings!$D$2,"SLA_MET","SLA_NOT_MET")</f>
        <v>SLA_MET</v>
      </c>
      <c r="R2924" s="94"/>
    </row>
    <row r="2925" spans="1:18" x14ac:dyDescent="0.3">
      <c r="A2925" s="14" t="s">
        <v>1596</v>
      </c>
      <c r="B2925" s="9">
        <v>45141.567256944443</v>
      </c>
      <c r="C2925" s="22">
        <v>45141.574317129627</v>
      </c>
      <c r="D2925" s="12" t="s">
        <v>13</v>
      </c>
      <c r="E2925" s="12" t="s">
        <v>47</v>
      </c>
      <c r="F2925" s="12" t="s">
        <v>1228</v>
      </c>
      <c r="G2925" s="12" t="s">
        <v>41</v>
      </c>
      <c r="H2925" s="81"/>
      <c r="I2925" s="48">
        <f>tbl_raw_data[[#This Row],[Date Actioned]]-tbl_raw_data[[#This Row],[Date Tagged]]</f>
        <v>7.0601851839455776E-3</v>
      </c>
      <c r="J2925" s="46">
        <f>HOUR(tbl_raw_data[[#This Row],[Time_taken]])*60+MINUTE(tbl_raw_data[[#This Row],[Time_taken]])+SECOND(tbl_raw_data[[#This Row],[Time_taken]])/60</f>
        <v>10.166666666666666</v>
      </c>
      <c r="K2925" s="52">
        <f>DATE(YEAR(tbl_raw_data[[#This Row],[Date Actioned]]),MONTH(tbl_raw_data[[#This Row],[Date Actioned]]),DAY(tbl_raw_data[[#This Row],[Date Actioned]]))</f>
        <v>45141</v>
      </c>
      <c r="L2925" s="50" t="str">
        <f>UPPER(TEXT(tbl_raw_data[[#This Row],[updated_date]],"MMMM"))</f>
        <v>AUGUST</v>
      </c>
      <c r="M2925" s="50" t="str">
        <f>"WEEK "&amp; IF(ROUNDUP(DAY(tbl_raw_data[[#This Row],[updated_date]])/7,0)=5,4,ROUNDUP(DAY(tbl_raw_data[[#This Row],[updated_date]])/7,0))</f>
        <v>WEEK 1</v>
      </c>
      <c r="N2925" s="50" t="str">
        <f>UPPER(VLOOKUP(tbl_raw_data[[#This Row],[Analyst]],Settiings!$A$2:$B$16,2,0))</f>
        <v>RAJ</v>
      </c>
      <c r="O2925" s="50" t="str">
        <f>TRIM(UPPER(tbl_raw_data[[#This Row],[Outcome]]))</f>
        <v>APPROVE</v>
      </c>
      <c r="P2925" s="50" t="str">
        <f>TRIM(UPPER(tbl_raw_data[[#This Row],[Queue Name]]))</f>
        <v>CONSUMER PRE BUREAU</v>
      </c>
      <c r="Q2925" s="50" t="str">
        <f>IF(tbl_raw_data[[#This Row],[Time taken in min]]&lt;=Settiings!$D$2,"SLA_MET","SLA_NOT_MET")</f>
        <v>SLA_MET</v>
      </c>
      <c r="R2925" s="94"/>
    </row>
    <row r="2926" spans="1:18" x14ac:dyDescent="0.3">
      <c r="A2926" s="20" t="s">
        <v>1598</v>
      </c>
      <c r="B2926" s="15">
        <v>45141.574004629627</v>
      </c>
      <c r="C2926" s="21">
        <v>45141.575740740744</v>
      </c>
      <c r="D2926" s="18" t="s">
        <v>13</v>
      </c>
      <c r="E2926" s="18" t="s">
        <v>9</v>
      </c>
      <c r="F2926" s="18" t="s">
        <v>1228</v>
      </c>
      <c r="G2926" s="18" t="s">
        <v>128</v>
      </c>
      <c r="H2926" s="80"/>
      <c r="I2926" s="48">
        <f>tbl_raw_data[[#This Row],[Date Actioned]]-tbl_raw_data[[#This Row],[Date Tagged]]</f>
        <v>1.7361111167701893E-3</v>
      </c>
      <c r="J2926" s="46">
        <f>HOUR(tbl_raw_data[[#This Row],[Time_taken]])*60+MINUTE(tbl_raw_data[[#This Row],[Time_taken]])+SECOND(tbl_raw_data[[#This Row],[Time_taken]])/60</f>
        <v>2.5</v>
      </c>
      <c r="K2926" s="52">
        <f>DATE(YEAR(tbl_raw_data[[#This Row],[Date Actioned]]),MONTH(tbl_raw_data[[#This Row],[Date Actioned]]),DAY(tbl_raw_data[[#This Row],[Date Actioned]]))</f>
        <v>45141</v>
      </c>
      <c r="L2926" s="50" t="str">
        <f>UPPER(TEXT(tbl_raw_data[[#This Row],[updated_date]],"MMMM"))</f>
        <v>AUGUST</v>
      </c>
      <c r="M2926" s="50" t="str">
        <f>"WEEK "&amp; IF(ROUNDUP(DAY(tbl_raw_data[[#This Row],[updated_date]])/7,0)=5,4,ROUNDUP(DAY(tbl_raw_data[[#This Row],[updated_date]])/7,0))</f>
        <v>WEEK 1</v>
      </c>
      <c r="N2926" s="50" t="str">
        <f>UPPER(VLOOKUP(tbl_raw_data[[#This Row],[Analyst]],Settiings!$A$2:$B$16,2,0))</f>
        <v>RAJ</v>
      </c>
      <c r="O2926" s="50" t="str">
        <f>TRIM(UPPER(tbl_raw_data[[#This Row],[Outcome]]))</f>
        <v>APPROVE</v>
      </c>
      <c r="P2926" s="50" t="str">
        <f>TRIM(UPPER(tbl_raw_data[[#This Row],[Queue Name]]))</f>
        <v>CONSUMER EXISTING</v>
      </c>
      <c r="Q2926" s="50" t="str">
        <f>IF(tbl_raw_data[[#This Row],[Time taken in min]]&lt;=Settiings!$D$2,"SLA_MET","SLA_NOT_MET")</f>
        <v>SLA_MET</v>
      </c>
      <c r="R2926" s="94"/>
    </row>
    <row r="2927" spans="1:18" x14ac:dyDescent="0.3">
      <c r="A2927" s="23" t="s">
        <v>1600</v>
      </c>
      <c r="B2927" s="9">
        <v>45141.581122685187</v>
      </c>
      <c r="C2927" s="22">
        <v>45141.587650462963</v>
      </c>
      <c r="D2927" s="12" t="s">
        <v>13</v>
      </c>
      <c r="E2927" s="12" t="s">
        <v>9</v>
      </c>
      <c r="F2927" s="12" t="s">
        <v>10</v>
      </c>
      <c r="G2927" s="12" t="s">
        <v>17</v>
      </c>
      <c r="H2927" s="81"/>
      <c r="I2927" s="48">
        <f>tbl_raw_data[[#This Row],[Date Actioned]]-tbl_raw_data[[#This Row],[Date Tagged]]</f>
        <v>6.5277777757728472E-3</v>
      </c>
      <c r="J2927" s="46">
        <f>HOUR(tbl_raw_data[[#This Row],[Time_taken]])*60+MINUTE(tbl_raw_data[[#This Row],[Time_taken]])+SECOND(tbl_raw_data[[#This Row],[Time_taken]])/60</f>
        <v>9.4</v>
      </c>
      <c r="K2927" s="52">
        <f>DATE(YEAR(tbl_raw_data[[#This Row],[Date Actioned]]),MONTH(tbl_raw_data[[#This Row],[Date Actioned]]),DAY(tbl_raw_data[[#This Row],[Date Actioned]]))</f>
        <v>45141</v>
      </c>
      <c r="L2927" s="50" t="str">
        <f>UPPER(TEXT(tbl_raw_data[[#This Row],[updated_date]],"MMMM"))</f>
        <v>AUGUST</v>
      </c>
      <c r="M2927" s="50" t="str">
        <f>"WEEK "&amp; IF(ROUNDUP(DAY(tbl_raw_data[[#This Row],[updated_date]])/7,0)=5,4,ROUNDUP(DAY(tbl_raw_data[[#This Row],[updated_date]])/7,0))</f>
        <v>WEEK 1</v>
      </c>
      <c r="N2927" s="50" t="str">
        <f>UPPER(VLOOKUP(tbl_raw_data[[#This Row],[Analyst]],Settiings!$A$2:$B$16,2,0))</f>
        <v>NITESH</v>
      </c>
      <c r="O2927" s="50" t="str">
        <f>TRIM(UPPER(tbl_raw_data[[#This Row],[Outcome]]))</f>
        <v>APPROVE</v>
      </c>
      <c r="P2927" s="50" t="str">
        <f>TRIM(UPPER(tbl_raw_data[[#This Row],[Queue Name]]))</f>
        <v>CONSUMER EXISTING</v>
      </c>
      <c r="Q2927" s="50" t="str">
        <f>IF(tbl_raw_data[[#This Row],[Time taken in min]]&lt;=Settiings!$D$2,"SLA_MET","SLA_NOT_MET")</f>
        <v>SLA_MET</v>
      </c>
      <c r="R2927" s="94"/>
    </row>
    <row r="2928" spans="1:18" x14ac:dyDescent="0.3">
      <c r="A2928" s="14" t="s">
        <v>1601</v>
      </c>
      <c r="B2928" s="15">
        <v>45141.58353009259</v>
      </c>
      <c r="C2928" s="21">
        <v>45141.586585648147</v>
      </c>
      <c r="D2928" s="18" t="s">
        <v>13</v>
      </c>
      <c r="E2928" s="18" t="s">
        <v>19</v>
      </c>
      <c r="F2928" s="18" t="s">
        <v>1228</v>
      </c>
      <c r="G2928" s="18" t="s">
        <v>41</v>
      </c>
      <c r="H2928" s="80"/>
      <c r="I2928" s="48">
        <f>tbl_raw_data[[#This Row],[Date Actioned]]-tbl_raw_data[[#This Row],[Date Tagged]]</f>
        <v>3.055555556784384E-3</v>
      </c>
      <c r="J2928" s="46">
        <f>HOUR(tbl_raw_data[[#This Row],[Time_taken]])*60+MINUTE(tbl_raw_data[[#This Row],[Time_taken]])+SECOND(tbl_raw_data[[#This Row],[Time_taken]])/60</f>
        <v>4.4000000000000004</v>
      </c>
      <c r="K2928" s="52">
        <f>DATE(YEAR(tbl_raw_data[[#This Row],[Date Actioned]]),MONTH(tbl_raw_data[[#This Row],[Date Actioned]]),DAY(tbl_raw_data[[#This Row],[Date Actioned]]))</f>
        <v>45141</v>
      </c>
      <c r="L2928" s="50" t="str">
        <f>UPPER(TEXT(tbl_raw_data[[#This Row],[updated_date]],"MMMM"))</f>
        <v>AUGUST</v>
      </c>
      <c r="M2928" s="50" t="str">
        <f>"WEEK "&amp; IF(ROUNDUP(DAY(tbl_raw_data[[#This Row],[updated_date]])/7,0)=5,4,ROUNDUP(DAY(tbl_raw_data[[#This Row],[updated_date]])/7,0))</f>
        <v>WEEK 1</v>
      </c>
      <c r="N2928" s="50" t="str">
        <f>UPPER(VLOOKUP(tbl_raw_data[[#This Row],[Analyst]],Settiings!$A$2:$B$16,2,0))</f>
        <v>RAJ</v>
      </c>
      <c r="O2928" s="50" t="str">
        <f>TRIM(UPPER(tbl_raw_data[[#This Row],[Outcome]]))</f>
        <v>APPROVE</v>
      </c>
      <c r="P2928" s="50" t="str">
        <f>TRIM(UPPER(tbl_raw_data[[#This Row],[Queue Name]]))</f>
        <v>CONSUMER POST BUREAU</v>
      </c>
      <c r="Q2928" s="50" t="str">
        <f>IF(tbl_raw_data[[#This Row],[Time taken in min]]&lt;=Settiings!$D$2,"SLA_MET","SLA_NOT_MET")</f>
        <v>SLA_MET</v>
      </c>
      <c r="R2928" s="94"/>
    </row>
    <row r="2929" spans="1:18" x14ac:dyDescent="0.3">
      <c r="A2929" s="20" t="s">
        <v>1602</v>
      </c>
      <c r="B2929" s="15">
        <v>45141.587847222225</v>
      </c>
      <c r="C2929" s="21">
        <v>45141.58971064815</v>
      </c>
      <c r="D2929" s="18" t="s">
        <v>27</v>
      </c>
      <c r="E2929" s="18" t="s">
        <v>47</v>
      </c>
      <c r="F2929" s="18" t="s">
        <v>1222</v>
      </c>
      <c r="G2929" s="18" t="s">
        <v>871</v>
      </c>
      <c r="H2929" s="80"/>
      <c r="I2929" s="48">
        <f>tbl_raw_data[[#This Row],[Date Actioned]]-tbl_raw_data[[#This Row],[Date Tagged]]</f>
        <v>1.8634259249665774E-3</v>
      </c>
      <c r="J2929" s="46">
        <f>HOUR(tbl_raw_data[[#This Row],[Time_taken]])*60+MINUTE(tbl_raw_data[[#This Row],[Time_taken]])+SECOND(tbl_raw_data[[#This Row],[Time_taken]])/60</f>
        <v>2.6833333333333336</v>
      </c>
      <c r="K2929" s="52">
        <f>DATE(YEAR(tbl_raw_data[[#This Row],[Date Actioned]]),MONTH(tbl_raw_data[[#This Row],[Date Actioned]]),DAY(tbl_raw_data[[#This Row],[Date Actioned]]))</f>
        <v>45141</v>
      </c>
      <c r="L2929" s="50" t="str">
        <f>UPPER(TEXT(tbl_raw_data[[#This Row],[updated_date]],"MMMM"))</f>
        <v>AUGUST</v>
      </c>
      <c r="M2929" s="50" t="str">
        <f>"WEEK "&amp; IF(ROUNDUP(DAY(tbl_raw_data[[#This Row],[updated_date]])/7,0)=5,4,ROUNDUP(DAY(tbl_raw_data[[#This Row],[updated_date]])/7,0))</f>
        <v>WEEK 1</v>
      </c>
      <c r="N2929" s="50" t="str">
        <f>UPPER(VLOOKUP(tbl_raw_data[[#This Row],[Analyst]],Settiings!$A$2:$B$16,2,0))</f>
        <v>HARDIK</v>
      </c>
      <c r="O2929" s="50" t="str">
        <f>TRIM(UPPER(tbl_raw_data[[#This Row],[Outcome]]))</f>
        <v>DECLINE</v>
      </c>
      <c r="P2929" s="50" t="str">
        <f>TRIM(UPPER(tbl_raw_data[[#This Row],[Queue Name]]))</f>
        <v>CONSUMER PRE BUREAU</v>
      </c>
      <c r="Q2929" s="50" t="str">
        <f>IF(tbl_raw_data[[#This Row],[Time taken in min]]&lt;=Settiings!$D$2,"SLA_MET","SLA_NOT_MET")</f>
        <v>SLA_MET</v>
      </c>
      <c r="R2929" s="94"/>
    </row>
    <row r="2930" spans="1:18" x14ac:dyDescent="0.3">
      <c r="A2930" s="20" t="s">
        <v>1603</v>
      </c>
      <c r="B2930" s="9">
        <v>45141.589513888888</v>
      </c>
      <c r="C2930" s="24">
        <v>45141.597627314812</v>
      </c>
      <c r="D2930" s="25" t="s">
        <v>17</v>
      </c>
      <c r="E2930" s="12" t="s">
        <v>19</v>
      </c>
      <c r="F2930" s="25" t="s">
        <v>76</v>
      </c>
      <c r="G2930" s="13"/>
      <c r="H2930" s="78"/>
      <c r="I2930" s="48">
        <f>tbl_raw_data[[#This Row],[Date Actioned]]-tbl_raw_data[[#This Row],[Date Tagged]]</f>
        <v>8.1134259235113859E-3</v>
      </c>
      <c r="J2930" s="46">
        <f>HOUR(tbl_raw_data[[#This Row],[Time_taken]])*60+MINUTE(tbl_raw_data[[#This Row],[Time_taken]])+SECOND(tbl_raw_data[[#This Row],[Time_taken]])/60</f>
        <v>11.683333333333334</v>
      </c>
      <c r="K2930" s="52">
        <f>DATE(YEAR(tbl_raw_data[[#This Row],[Date Actioned]]),MONTH(tbl_raw_data[[#This Row],[Date Actioned]]),DAY(tbl_raw_data[[#This Row],[Date Actioned]]))</f>
        <v>45141</v>
      </c>
      <c r="L2930" s="50" t="str">
        <f>UPPER(TEXT(tbl_raw_data[[#This Row],[updated_date]],"MMMM"))</f>
        <v>AUGUST</v>
      </c>
      <c r="M2930" s="50" t="str">
        <f>"WEEK "&amp; IF(ROUNDUP(DAY(tbl_raw_data[[#This Row],[updated_date]])/7,0)=5,4,ROUNDUP(DAY(tbl_raw_data[[#This Row],[updated_date]])/7,0))</f>
        <v>WEEK 1</v>
      </c>
      <c r="N2930" s="50" t="str">
        <f>UPPER(VLOOKUP(tbl_raw_data[[#This Row],[Analyst]],Settiings!$A$2:$B$16,2,0))</f>
        <v>ROHAN</v>
      </c>
      <c r="O2930" s="50" t="str">
        <f>TRIM(UPPER(tbl_raw_data[[#This Row],[Outcome]]))</f>
        <v>APPROVE</v>
      </c>
      <c r="P2930" s="50" t="str">
        <f>TRIM(UPPER(tbl_raw_data[[#This Row],[Queue Name]]))</f>
        <v>CONSUMER POST BUREAU</v>
      </c>
      <c r="Q2930" s="50" t="str">
        <f>IF(tbl_raw_data[[#This Row],[Time taken in min]]&lt;=Settiings!$D$2,"SLA_MET","SLA_NOT_MET")</f>
        <v>SLA_MET</v>
      </c>
      <c r="R2930" s="94"/>
    </row>
    <row r="2931" spans="1:18" x14ac:dyDescent="0.3">
      <c r="A2931" s="23" t="s">
        <v>1604</v>
      </c>
      <c r="B2931" s="9">
        <v>45141.592523148145</v>
      </c>
      <c r="C2931" s="22">
        <v>45141.597129629627</v>
      </c>
      <c r="D2931" s="12" t="s">
        <v>27</v>
      </c>
      <c r="E2931" s="12" t="s">
        <v>9</v>
      </c>
      <c r="F2931" s="12" t="s">
        <v>1228</v>
      </c>
      <c r="G2931" s="12" t="s">
        <v>228</v>
      </c>
      <c r="H2931" s="81"/>
      <c r="I2931" s="48">
        <f>tbl_raw_data[[#This Row],[Date Actioned]]-tbl_raw_data[[#This Row],[Date Tagged]]</f>
        <v>4.6064814814599231E-3</v>
      </c>
      <c r="J2931" s="46">
        <f>HOUR(tbl_raw_data[[#This Row],[Time_taken]])*60+MINUTE(tbl_raw_data[[#This Row],[Time_taken]])+SECOND(tbl_raw_data[[#This Row],[Time_taken]])/60</f>
        <v>6.6333333333333329</v>
      </c>
      <c r="K2931" s="52">
        <f>DATE(YEAR(tbl_raw_data[[#This Row],[Date Actioned]]),MONTH(tbl_raw_data[[#This Row],[Date Actioned]]),DAY(tbl_raw_data[[#This Row],[Date Actioned]]))</f>
        <v>45141</v>
      </c>
      <c r="L2931" s="50" t="str">
        <f>UPPER(TEXT(tbl_raw_data[[#This Row],[updated_date]],"MMMM"))</f>
        <v>AUGUST</v>
      </c>
      <c r="M2931" s="50" t="str">
        <f>"WEEK "&amp; IF(ROUNDUP(DAY(tbl_raw_data[[#This Row],[updated_date]])/7,0)=5,4,ROUNDUP(DAY(tbl_raw_data[[#This Row],[updated_date]])/7,0))</f>
        <v>WEEK 1</v>
      </c>
      <c r="N2931" s="50" t="str">
        <f>UPPER(VLOOKUP(tbl_raw_data[[#This Row],[Analyst]],Settiings!$A$2:$B$16,2,0))</f>
        <v>RAJ</v>
      </c>
      <c r="O2931" s="50" t="str">
        <f>TRIM(UPPER(tbl_raw_data[[#This Row],[Outcome]]))</f>
        <v>DECLINE</v>
      </c>
      <c r="P2931" s="50" t="str">
        <f>TRIM(UPPER(tbl_raw_data[[#This Row],[Queue Name]]))</f>
        <v>CONSUMER EXISTING</v>
      </c>
      <c r="Q2931" s="50" t="str">
        <f>IF(tbl_raw_data[[#This Row],[Time taken in min]]&lt;=Settiings!$D$2,"SLA_MET","SLA_NOT_MET")</f>
        <v>SLA_MET</v>
      </c>
      <c r="R2931" s="94"/>
    </row>
    <row r="2932" spans="1:18" x14ac:dyDescent="0.3">
      <c r="A2932" s="23" t="s">
        <v>1605</v>
      </c>
      <c r="B2932" s="15">
        <v>45141.5937037037</v>
      </c>
      <c r="C2932" s="16">
        <v>45141.601319444446</v>
      </c>
      <c r="D2932" s="17" t="s">
        <v>17</v>
      </c>
      <c r="E2932" s="18" t="s">
        <v>9</v>
      </c>
      <c r="F2932" s="17" t="s">
        <v>16</v>
      </c>
      <c r="G2932" s="19"/>
      <c r="H2932" s="79"/>
      <c r="I2932" s="48">
        <f>tbl_raw_data[[#This Row],[Date Actioned]]-tbl_raw_data[[#This Row],[Date Tagged]]</f>
        <v>7.6157407456776127E-3</v>
      </c>
      <c r="J2932" s="46">
        <f>HOUR(tbl_raw_data[[#This Row],[Time_taken]])*60+MINUTE(tbl_raw_data[[#This Row],[Time_taken]])+SECOND(tbl_raw_data[[#This Row],[Time_taken]])/60</f>
        <v>10.966666666666667</v>
      </c>
      <c r="K2932" s="52">
        <f>DATE(YEAR(tbl_raw_data[[#This Row],[Date Actioned]]),MONTH(tbl_raw_data[[#This Row],[Date Actioned]]),DAY(tbl_raw_data[[#This Row],[Date Actioned]]))</f>
        <v>45141</v>
      </c>
      <c r="L2932" s="50" t="str">
        <f>UPPER(TEXT(tbl_raw_data[[#This Row],[updated_date]],"MMMM"))</f>
        <v>AUGUST</v>
      </c>
      <c r="M2932" s="50" t="str">
        <f>"WEEK "&amp; IF(ROUNDUP(DAY(tbl_raw_data[[#This Row],[updated_date]])/7,0)=5,4,ROUNDUP(DAY(tbl_raw_data[[#This Row],[updated_date]])/7,0))</f>
        <v>WEEK 1</v>
      </c>
      <c r="N2932" s="50" t="str">
        <f>UPPER(VLOOKUP(tbl_raw_data[[#This Row],[Analyst]],Settiings!$A$2:$B$16,2,0))</f>
        <v>CAMROOON</v>
      </c>
      <c r="O2932" s="50" t="str">
        <f>TRIM(UPPER(tbl_raw_data[[#This Row],[Outcome]]))</f>
        <v>APPROVE</v>
      </c>
      <c r="P2932" s="50" t="str">
        <f>TRIM(UPPER(tbl_raw_data[[#This Row],[Queue Name]]))</f>
        <v>CONSUMER EXISTING</v>
      </c>
      <c r="Q2932" s="50" t="str">
        <f>IF(tbl_raw_data[[#This Row],[Time taken in min]]&lt;=Settiings!$D$2,"SLA_MET","SLA_NOT_MET")</f>
        <v>SLA_MET</v>
      </c>
      <c r="R2932" s="94"/>
    </row>
    <row r="2933" spans="1:18" x14ac:dyDescent="0.3">
      <c r="A2933" s="14" t="s">
        <v>1606</v>
      </c>
      <c r="B2933" s="9">
        <v>45141.599236111113</v>
      </c>
      <c r="C2933" s="24">
        <v>45141.605486111112</v>
      </c>
      <c r="D2933" s="25" t="s">
        <v>17</v>
      </c>
      <c r="E2933" s="12" t="s">
        <v>19</v>
      </c>
      <c r="F2933" s="25" t="s">
        <v>686</v>
      </c>
      <c r="G2933" s="13"/>
      <c r="H2933" s="78"/>
      <c r="I2933" s="48">
        <f>tbl_raw_data[[#This Row],[Date Actioned]]-tbl_raw_data[[#This Row],[Date Tagged]]</f>
        <v>6.2499999985448085E-3</v>
      </c>
      <c r="J2933" s="46">
        <f>HOUR(tbl_raw_data[[#This Row],[Time_taken]])*60+MINUTE(tbl_raw_data[[#This Row],[Time_taken]])+SECOND(tbl_raw_data[[#This Row],[Time_taken]])/60</f>
        <v>9</v>
      </c>
      <c r="K2933" s="52">
        <f>DATE(YEAR(tbl_raw_data[[#This Row],[Date Actioned]]),MONTH(tbl_raw_data[[#This Row],[Date Actioned]]),DAY(tbl_raw_data[[#This Row],[Date Actioned]]))</f>
        <v>45141</v>
      </c>
      <c r="L2933" s="50" t="str">
        <f>UPPER(TEXT(tbl_raw_data[[#This Row],[updated_date]],"MMMM"))</f>
        <v>AUGUST</v>
      </c>
      <c r="M2933" s="50" t="str">
        <f>"WEEK "&amp; IF(ROUNDUP(DAY(tbl_raw_data[[#This Row],[updated_date]])/7,0)=5,4,ROUNDUP(DAY(tbl_raw_data[[#This Row],[updated_date]])/7,0))</f>
        <v>WEEK 1</v>
      </c>
      <c r="N2933" s="50" t="str">
        <f>UPPER(VLOOKUP(tbl_raw_data[[#This Row],[Analyst]],Settiings!$A$2:$B$16,2,0))</f>
        <v>FARDIN</v>
      </c>
      <c r="O2933" s="50" t="str">
        <f>TRIM(UPPER(tbl_raw_data[[#This Row],[Outcome]]))</f>
        <v>APPROVE</v>
      </c>
      <c r="P2933" s="50" t="str">
        <f>TRIM(UPPER(tbl_raw_data[[#This Row],[Queue Name]]))</f>
        <v>CONSUMER POST BUREAU</v>
      </c>
      <c r="Q2933" s="50" t="str">
        <f>IF(tbl_raw_data[[#This Row],[Time taken in min]]&lt;=Settiings!$D$2,"SLA_MET","SLA_NOT_MET")</f>
        <v>SLA_MET</v>
      </c>
      <c r="R2933" s="94"/>
    </row>
    <row r="2934" spans="1:18" x14ac:dyDescent="0.3">
      <c r="A2934" s="20" t="s">
        <v>1607</v>
      </c>
      <c r="B2934" s="15">
        <v>45141.60324074074</v>
      </c>
      <c r="C2934" s="21">
        <v>45141.606469907405</v>
      </c>
      <c r="D2934" s="18" t="s">
        <v>13</v>
      </c>
      <c r="E2934" s="18" t="s">
        <v>9</v>
      </c>
      <c r="F2934" s="18" t="s">
        <v>1228</v>
      </c>
      <c r="G2934" s="18" t="s">
        <v>17</v>
      </c>
      <c r="H2934" s="80"/>
      <c r="I2934" s="48">
        <f>tbl_raw_data[[#This Row],[Date Actioned]]-tbl_raw_data[[#This Row],[Date Tagged]]</f>
        <v>3.2291666648234241E-3</v>
      </c>
      <c r="J2934" s="46">
        <f>HOUR(tbl_raw_data[[#This Row],[Time_taken]])*60+MINUTE(tbl_raw_data[[#This Row],[Time_taken]])+SECOND(tbl_raw_data[[#This Row],[Time_taken]])/60</f>
        <v>4.6500000000000004</v>
      </c>
      <c r="K2934" s="52">
        <f>DATE(YEAR(tbl_raw_data[[#This Row],[Date Actioned]]),MONTH(tbl_raw_data[[#This Row],[Date Actioned]]),DAY(tbl_raw_data[[#This Row],[Date Actioned]]))</f>
        <v>45141</v>
      </c>
      <c r="L2934" s="50" t="str">
        <f>UPPER(TEXT(tbl_raw_data[[#This Row],[updated_date]],"MMMM"))</f>
        <v>AUGUST</v>
      </c>
      <c r="M2934" s="50" t="str">
        <f>"WEEK "&amp; IF(ROUNDUP(DAY(tbl_raw_data[[#This Row],[updated_date]])/7,0)=5,4,ROUNDUP(DAY(tbl_raw_data[[#This Row],[updated_date]])/7,0))</f>
        <v>WEEK 1</v>
      </c>
      <c r="N2934" s="50" t="str">
        <f>UPPER(VLOOKUP(tbl_raw_data[[#This Row],[Analyst]],Settiings!$A$2:$B$16,2,0))</f>
        <v>RAJ</v>
      </c>
      <c r="O2934" s="50" t="str">
        <f>TRIM(UPPER(tbl_raw_data[[#This Row],[Outcome]]))</f>
        <v>APPROVE</v>
      </c>
      <c r="P2934" s="50" t="str">
        <f>TRIM(UPPER(tbl_raw_data[[#This Row],[Queue Name]]))</f>
        <v>CONSUMER EXISTING</v>
      </c>
      <c r="Q2934" s="50" t="str">
        <f>IF(tbl_raw_data[[#This Row],[Time taken in min]]&lt;=Settiings!$D$2,"SLA_MET","SLA_NOT_MET")</f>
        <v>SLA_MET</v>
      </c>
      <c r="R2934" s="94"/>
    </row>
    <row r="2935" spans="1:18" x14ac:dyDescent="0.3">
      <c r="A2935" s="23" t="s">
        <v>1609</v>
      </c>
      <c r="B2935" s="9">
        <v>45141.606550925928</v>
      </c>
      <c r="C2935" s="22">
        <v>45141.611238425925</v>
      </c>
      <c r="D2935" s="12" t="s">
        <v>13</v>
      </c>
      <c r="E2935" s="12" t="s">
        <v>9</v>
      </c>
      <c r="F2935" s="12" t="s">
        <v>1228</v>
      </c>
      <c r="G2935" s="12" t="s">
        <v>17</v>
      </c>
      <c r="H2935" s="81"/>
      <c r="I2935" s="48">
        <f>tbl_raw_data[[#This Row],[Date Actioned]]-tbl_raw_data[[#This Row],[Date Tagged]]</f>
        <v>4.687499997089617E-3</v>
      </c>
      <c r="J2935" s="46">
        <f>HOUR(tbl_raw_data[[#This Row],[Time_taken]])*60+MINUTE(tbl_raw_data[[#This Row],[Time_taken]])+SECOND(tbl_raw_data[[#This Row],[Time_taken]])/60</f>
        <v>6.75</v>
      </c>
      <c r="K2935" s="52">
        <f>DATE(YEAR(tbl_raw_data[[#This Row],[Date Actioned]]),MONTH(tbl_raw_data[[#This Row],[Date Actioned]]),DAY(tbl_raw_data[[#This Row],[Date Actioned]]))</f>
        <v>45141</v>
      </c>
      <c r="L2935" s="50" t="str">
        <f>UPPER(TEXT(tbl_raw_data[[#This Row],[updated_date]],"MMMM"))</f>
        <v>AUGUST</v>
      </c>
      <c r="M2935" s="50" t="str">
        <f>"WEEK "&amp; IF(ROUNDUP(DAY(tbl_raw_data[[#This Row],[updated_date]])/7,0)=5,4,ROUNDUP(DAY(tbl_raw_data[[#This Row],[updated_date]])/7,0))</f>
        <v>WEEK 1</v>
      </c>
      <c r="N2935" s="50" t="str">
        <f>UPPER(VLOOKUP(tbl_raw_data[[#This Row],[Analyst]],Settiings!$A$2:$B$16,2,0))</f>
        <v>RAJ</v>
      </c>
      <c r="O2935" s="50" t="str">
        <f>TRIM(UPPER(tbl_raw_data[[#This Row],[Outcome]]))</f>
        <v>APPROVE</v>
      </c>
      <c r="P2935" s="50" t="str">
        <f>TRIM(UPPER(tbl_raw_data[[#This Row],[Queue Name]]))</f>
        <v>CONSUMER EXISTING</v>
      </c>
      <c r="Q2935" s="50" t="str">
        <f>IF(tbl_raw_data[[#This Row],[Time taken in min]]&lt;=Settiings!$D$2,"SLA_MET","SLA_NOT_MET")</f>
        <v>SLA_MET</v>
      </c>
      <c r="R2935" s="94"/>
    </row>
    <row r="2936" spans="1:18" x14ac:dyDescent="0.3">
      <c r="A2936" s="14" t="s">
        <v>1612</v>
      </c>
      <c r="B2936" s="15">
        <v>45141.609085648146</v>
      </c>
      <c r="C2936" s="21">
        <v>45141.619803240741</v>
      </c>
      <c r="D2936" s="18" t="s">
        <v>13</v>
      </c>
      <c r="E2936" s="18" t="s">
        <v>47</v>
      </c>
      <c r="F2936" s="18" t="s">
        <v>53</v>
      </c>
      <c r="G2936" s="18" t="s">
        <v>17</v>
      </c>
      <c r="H2936" s="80"/>
      <c r="I2936" s="48">
        <f>tbl_raw_data[[#This Row],[Date Actioned]]-tbl_raw_data[[#This Row],[Date Tagged]]</f>
        <v>1.0717592595028691E-2</v>
      </c>
      <c r="J2936" s="46">
        <f>HOUR(tbl_raw_data[[#This Row],[Time_taken]])*60+MINUTE(tbl_raw_data[[#This Row],[Time_taken]])+SECOND(tbl_raw_data[[#This Row],[Time_taken]])/60</f>
        <v>15.433333333333334</v>
      </c>
      <c r="K2936" s="52">
        <f>DATE(YEAR(tbl_raw_data[[#This Row],[Date Actioned]]),MONTH(tbl_raw_data[[#This Row],[Date Actioned]]),DAY(tbl_raw_data[[#This Row],[Date Actioned]]))</f>
        <v>45141</v>
      </c>
      <c r="L2936" s="50" t="str">
        <f>UPPER(TEXT(tbl_raw_data[[#This Row],[updated_date]],"MMMM"))</f>
        <v>AUGUST</v>
      </c>
      <c r="M2936" s="50" t="str">
        <f>"WEEK "&amp; IF(ROUNDUP(DAY(tbl_raw_data[[#This Row],[updated_date]])/7,0)=5,4,ROUNDUP(DAY(tbl_raw_data[[#This Row],[updated_date]])/7,0))</f>
        <v>WEEK 1</v>
      </c>
      <c r="N2936" s="50" t="str">
        <f>UPPER(VLOOKUP(tbl_raw_data[[#This Row],[Analyst]],Settiings!$A$2:$B$16,2,0))</f>
        <v>NAVED</v>
      </c>
      <c r="O2936" s="50" t="str">
        <f>TRIM(UPPER(tbl_raw_data[[#This Row],[Outcome]]))</f>
        <v>APPROVE</v>
      </c>
      <c r="P2936" s="50" t="str">
        <f>TRIM(UPPER(tbl_raw_data[[#This Row],[Queue Name]]))</f>
        <v>CONSUMER PRE BUREAU</v>
      </c>
      <c r="Q2936" s="50" t="str">
        <f>IF(tbl_raw_data[[#This Row],[Time taken in min]]&lt;=Settiings!$D$2,"SLA_MET","SLA_NOT_MET")</f>
        <v>SLA_MET</v>
      </c>
      <c r="R2936" s="94"/>
    </row>
    <row r="2937" spans="1:18" x14ac:dyDescent="0.3">
      <c r="A2937" s="20" t="s">
        <v>1613</v>
      </c>
      <c r="B2937" s="9">
        <v>45141.613368055558</v>
      </c>
      <c r="C2937" s="24">
        <v>45141.627233796295</v>
      </c>
      <c r="D2937" s="25" t="s">
        <v>17</v>
      </c>
      <c r="E2937" s="12" t="s">
        <v>9</v>
      </c>
      <c r="F2937" s="25" t="s">
        <v>65</v>
      </c>
      <c r="G2937" s="13"/>
      <c r="H2937" s="78"/>
      <c r="I2937" s="48">
        <f>tbl_raw_data[[#This Row],[Date Actioned]]-tbl_raw_data[[#This Row],[Date Tagged]]</f>
        <v>1.3865740736946464E-2</v>
      </c>
      <c r="J2937" s="46">
        <f>HOUR(tbl_raw_data[[#This Row],[Time_taken]])*60+MINUTE(tbl_raw_data[[#This Row],[Time_taken]])+SECOND(tbl_raw_data[[#This Row],[Time_taken]])/60</f>
        <v>19.966666666666665</v>
      </c>
      <c r="K2937" s="52">
        <f>DATE(YEAR(tbl_raw_data[[#This Row],[Date Actioned]]),MONTH(tbl_raw_data[[#This Row],[Date Actioned]]),DAY(tbl_raw_data[[#This Row],[Date Actioned]]))</f>
        <v>45141</v>
      </c>
      <c r="L2937" s="50" t="str">
        <f>UPPER(TEXT(tbl_raw_data[[#This Row],[updated_date]],"MMMM"))</f>
        <v>AUGUST</v>
      </c>
      <c r="M2937" s="50" t="str">
        <f>"WEEK "&amp; IF(ROUNDUP(DAY(tbl_raw_data[[#This Row],[updated_date]])/7,0)=5,4,ROUNDUP(DAY(tbl_raw_data[[#This Row],[updated_date]])/7,0))</f>
        <v>WEEK 1</v>
      </c>
      <c r="N2937" s="50" t="str">
        <f>UPPER(VLOOKUP(tbl_raw_data[[#This Row],[Analyst]],Settiings!$A$2:$B$16,2,0))</f>
        <v>SAM</v>
      </c>
      <c r="O2937" s="50" t="str">
        <f>TRIM(UPPER(tbl_raw_data[[#This Row],[Outcome]]))</f>
        <v>APPROVE</v>
      </c>
      <c r="P2937" s="50" t="str">
        <f>TRIM(UPPER(tbl_raw_data[[#This Row],[Queue Name]]))</f>
        <v>CONSUMER EXISTING</v>
      </c>
      <c r="Q2937" s="50" t="str">
        <f>IF(tbl_raw_data[[#This Row],[Time taken in min]]&lt;=Settiings!$D$2,"SLA_MET","SLA_NOT_MET")</f>
        <v>SLA_MET</v>
      </c>
      <c r="R2937" s="94"/>
    </row>
    <row r="2938" spans="1:18" x14ac:dyDescent="0.3">
      <c r="A2938" s="23" t="s">
        <v>1614</v>
      </c>
      <c r="B2938" s="15">
        <v>45141.616886574076</v>
      </c>
      <c r="C2938" s="21">
        <v>45141.622499999998</v>
      </c>
      <c r="D2938" s="18" t="s">
        <v>13</v>
      </c>
      <c r="E2938" s="18" t="s">
        <v>47</v>
      </c>
      <c r="F2938" s="18" t="s">
        <v>10</v>
      </c>
      <c r="G2938" s="18" t="s">
        <v>77</v>
      </c>
      <c r="H2938" s="80"/>
      <c r="I2938" s="48">
        <f>tbl_raw_data[[#This Row],[Date Actioned]]-tbl_raw_data[[#This Row],[Date Tagged]]</f>
        <v>5.6134259211830795E-3</v>
      </c>
      <c r="J2938" s="46">
        <f>HOUR(tbl_raw_data[[#This Row],[Time_taken]])*60+MINUTE(tbl_raw_data[[#This Row],[Time_taken]])+SECOND(tbl_raw_data[[#This Row],[Time_taken]])/60</f>
        <v>8.0833333333333339</v>
      </c>
      <c r="K2938" s="52">
        <f>DATE(YEAR(tbl_raw_data[[#This Row],[Date Actioned]]),MONTH(tbl_raw_data[[#This Row],[Date Actioned]]),DAY(tbl_raw_data[[#This Row],[Date Actioned]]))</f>
        <v>45141</v>
      </c>
      <c r="L2938" s="50" t="str">
        <f>UPPER(TEXT(tbl_raw_data[[#This Row],[updated_date]],"MMMM"))</f>
        <v>AUGUST</v>
      </c>
      <c r="M2938" s="50" t="str">
        <f>"WEEK "&amp; IF(ROUNDUP(DAY(tbl_raw_data[[#This Row],[updated_date]])/7,0)=5,4,ROUNDUP(DAY(tbl_raw_data[[#This Row],[updated_date]])/7,0))</f>
        <v>WEEK 1</v>
      </c>
      <c r="N2938" s="50" t="str">
        <f>UPPER(VLOOKUP(tbl_raw_data[[#This Row],[Analyst]],Settiings!$A$2:$B$16,2,0))</f>
        <v>NITESH</v>
      </c>
      <c r="O2938" s="50" t="str">
        <f>TRIM(UPPER(tbl_raw_data[[#This Row],[Outcome]]))</f>
        <v>APPROVE</v>
      </c>
      <c r="P2938" s="50" t="str">
        <f>TRIM(UPPER(tbl_raw_data[[#This Row],[Queue Name]]))</f>
        <v>CONSUMER PRE BUREAU</v>
      </c>
      <c r="Q2938" s="50" t="str">
        <f>IF(tbl_raw_data[[#This Row],[Time taken in min]]&lt;=Settiings!$D$2,"SLA_MET","SLA_NOT_MET")</f>
        <v>SLA_MET</v>
      </c>
      <c r="R2938" s="94"/>
    </row>
    <row r="2939" spans="1:18" x14ac:dyDescent="0.3">
      <c r="A2939" s="14" t="s">
        <v>1619</v>
      </c>
      <c r="B2939" s="9">
        <v>45141.622129629628</v>
      </c>
      <c r="C2939" s="22">
        <v>45141.627187500002</v>
      </c>
      <c r="D2939" s="12" t="s">
        <v>13</v>
      </c>
      <c r="E2939" s="12" t="s">
        <v>19</v>
      </c>
      <c r="F2939" s="12" t="s">
        <v>1228</v>
      </c>
      <c r="G2939" s="12" t="s">
        <v>17</v>
      </c>
      <c r="H2939" s="81"/>
      <c r="I2939" s="48">
        <f>tbl_raw_data[[#This Row],[Date Actioned]]-tbl_raw_data[[#This Row],[Date Tagged]]</f>
        <v>5.0578703740029596E-3</v>
      </c>
      <c r="J2939" s="46">
        <f>HOUR(tbl_raw_data[[#This Row],[Time_taken]])*60+MINUTE(tbl_raw_data[[#This Row],[Time_taken]])+SECOND(tbl_raw_data[[#This Row],[Time_taken]])/60</f>
        <v>7.2833333333333332</v>
      </c>
      <c r="K2939" s="52">
        <f>DATE(YEAR(tbl_raw_data[[#This Row],[Date Actioned]]),MONTH(tbl_raw_data[[#This Row],[Date Actioned]]),DAY(tbl_raw_data[[#This Row],[Date Actioned]]))</f>
        <v>45141</v>
      </c>
      <c r="L2939" s="50" t="str">
        <f>UPPER(TEXT(tbl_raw_data[[#This Row],[updated_date]],"MMMM"))</f>
        <v>AUGUST</v>
      </c>
      <c r="M2939" s="50" t="str">
        <f>"WEEK "&amp; IF(ROUNDUP(DAY(tbl_raw_data[[#This Row],[updated_date]])/7,0)=5,4,ROUNDUP(DAY(tbl_raw_data[[#This Row],[updated_date]])/7,0))</f>
        <v>WEEK 1</v>
      </c>
      <c r="N2939" s="50" t="str">
        <f>UPPER(VLOOKUP(tbl_raw_data[[#This Row],[Analyst]],Settiings!$A$2:$B$16,2,0))</f>
        <v>RAJ</v>
      </c>
      <c r="O2939" s="50" t="str">
        <f>TRIM(UPPER(tbl_raw_data[[#This Row],[Outcome]]))</f>
        <v>APPROVE</v>
      </c>
      <c r="P2939" s="50" t="str">
        <f>TRIM(UPPER(tbl_raw_data[[#This Row],[Queue Name]]))</f>
        <v>CONSUMER POST BUREAU</v>
      </c>
      <c r="Q2939" s="50" t="str">
        <f>IF(tbl_raw_data[[#This Row],[Time taken in min]]&lt;=Settiings!$D$2,"SLA_MET","SLA_NOT_MET")</f>
        <v>SLA_MET</v>
      </c>
      <c r="R2939" s="94"/>
    </row>
    <row r="2940" spans="1:18" x14ac:dyDescent="0.3">
      <c r="A2940" s="14" t="s">
        <v>1621</v>
      </c>
      <c r="B2940" s="15">
        <v>45141.623726851853</v>
      </c>
      <c r="C2940" s="21">
        <v>45141.632407407407</v>
      </c>
      <c r="D2940" s="18" t="s">
        <v>27</v>
      </c>
      <c r="E2940" s="18" t="s">
        <v>19</v>
      </c>
      <c r="F2940" s="18" t="s">
        <v>1222</v>
      </c>
      <c r="G2940" s="18" t="s">
        <v>207</v>
      </c>
      <c r="H2940" s="80"/>
      <c r="I2940" s="48">
        <f>tbl_raw_data[[#This Row],[Date Actioned]]-tbl_raw_data[[#This Row],[Date Tagged]]</f>
        <v>8.6805555547471158E-3</v>
      </c>
      <c r="J2940" s="46">
        <f>HOUR(tbl_raw_data[[#This Row],[Time_taken]])*60+MINUTE(tbl_raw_data[[#This Row],[Time_taken]])+SECOND(tbl_raw_data[[#This Row],[Time_taken]])/60</f>
        <v>12.5</v>
      </c>
      <c r="K2940" s="52">
        <f>DATE(YEAR(tbl_raw_data[[#This Row],[Date Actioned]]),MONTH(tbl_raw_data[[#This Row],[Date Actioned]]),DAY(tbl_raw_data[[#This Row],[Date Actioned]]))</f>
        <v>45141</v>
      </c>
      <c r="L2940" s="50" t="str">
        <f>UPPER(TEXT(tbl_raw_data[[#This Row],[updated_date]],"MMMM"))</f>
        <v>AUGUST</v>
      </c>
      <c r="M2940" s="50" t="str">
        <f>"WEEK "&amp; IF(ROUNDUP(DAY(tbl_raw_data[[#This Row],[updated_date]])/7,0)=5,4,ROUNDUP(DAY(tbl_raw_data[[#This Row],[updated_date]])/7,0))</f>
        <v>WEEK 1</v>
      </c>
      <c r="N2940" s="50" t="str">
        <f>UPPER(VLOOKUP(tbl_raw_data[[#This Row],[Analyst]],Settiings!$A$2:$B$16,2,0))</f>
        <v>HARDIK</v>
      </c>
      <c r="O2940" s="50" t="str">
        <f>TRIM(UPPER(tbl_raw_data[[#This Row],[Outcome]]))</f>
        <v>DECLINE</v>
      </c>
      <c r="P2940" s="50" t="str">
        <f>TRIM(UPPER(tbl_raw_data[[#This Row],[Queue Name]]))</f>
        <v>CONSUMER POST BUREAU</v>
      </c>
      <c r="Q2940" s="50" t="str">
        <f>IF(tbl_raw_data[[#This Row],[Time taken in min]]&lt;=Settiings!$D$2,"SLA_MET","SLA_NOT_MET")</f>
        <v>SLA_MET</v>
      </c>
      <c r="R2940" s="94"/>
    </row>
    <row r="2941" spans="1:18" x14ac:dyDescent="0.3">
      <c r="A2941" s="20" t="s">
        <v>1622</v>
      </c>
      <c r="B2941" s="15">
        <v>45141.624386574076</v>
      </c>
      <c r="C2941" s="16">
        <v>45141.637037037035</v>
      </c>
      <c r="D2941" s="17" t="s">
        <v>17</v>
      </c>
      <c r="E2941" s="18" t="s">
        <v>9</v>
      </c>
      <c r="F2941" s="17" t="s">
        <v>65</v>
      </c>
      <c r="G2941" s="19"/>
      <c r="H2941" s="79"/>
      <c r="I2941" s="48">
        <f>tbl_raw_data[[#This Row],[Date Actioned]]-tbl_raw_data[[#This Row],[Date Tagged]]</f>
        <v>1.265046295884531E-2</v>
      </c>
      <c r="J2941" s="46">
        <f>HOUR(tbl_raw_data[[#This Row],[Time_taken]])*60+MINUTE(tbl_raw_data[[#This Row],[Time_taken]])+SECOND(tbl_raw_data[[#This Row],[Time_taken]])/60</f>
        <v>18.216666666666665</v>
      </c>
      <c r="K2941" s="52">
        <f>DATE(YEAR(tbl_raw_data[[#This Row],[Date Actioned]]),MONTH(tbl_raw_data[[#This Row],[Date Actioned]]),DAY(tbl_raw_data[[#This Row],[Date Actioned]]))</f>
        <v>45141</v>
      </c>
      <c r="L2941" s="50" t="str">
        <f>UPPER(TEXT(tbl_raw_data[[#This Row],[updated_date]],"MMMM"))</f>
        <v>AUGUST</v>
      </c>
      <c r="M2941" s="50" t="str">
        <f>"WEEK "&amp; IF(ROUNDUP(DAY(tbl_raw_data[[#This Row],[updated_date]])/7,0)=5,4,ROUNDUP(DAY(tbl_raw_data[[#This Row],[updated_date]])/7,0))</f>
        <v>WEEK 1</v>
      </c>
      <c r="N2941" s="50" t="str">
        <f>UPPER(VLOOKUP(tbl_raw_data[[#This Row],[Analyst]],Settiings!$A$2:$B$16,2,0))</f>
        <v>SAM</v>
      </c>
      <c r="O2941" s="50" t="str">
        <f>TRIM(UPPER(tbl_raw_data[[#This Row],[Outcome]]))</f>
        <v>APPROVE</v>
      </c>
      <c r="P2941" s="50" t="str">
        <f>TRIM(UPPER(tbl_raw_data[[#This Row],[Queue Name]]))</f>
        <v>CONSUMER EXISTING</v>
      </c>
      <c r="Q2941" s="50" t="str">
        <f>IF(tbl_raw_data[[#This Row],[Time taken in min]]&lt;=Settiings!$D$2,"SLA_MET","SLA_NOT_MET")</f>
        <v>SLA_MET</v>
      </c>
      <c r="R2941" s="94"/>
    </row>
    <row r="2942" spans="1:18" x14ac:dyDescent="0.3">
      <c r="A2942" s="23" t="s">
        <v>1623</v>
      </c>
      <c r="B2942" s="9">
        <v>45141.628564814811</v>
      </c>
      <c r="C2942" s="24">
        <v>45141.640162037038</v>
      </c>
      <c r="D2942" s="25" t="s">
        <v>17</v>
      </c>
      <c r="E2942" s="12" t="s">
        <v>9</v>
      </c>
      <c r="F2942" s="25" t="s">
        <v>65</v>
      </c>
      <c r="G2942" s="13"/>
      <c r="H2942" s="78"/>
      <c r="I2942" s="48">
        <f>tbl_raw_data[[#This Row],[Date Actioned]]-tbl_raw_data[[#This Row],[Date Tagged]]</f>
        <v>1.1597222226555459E-2</v>
      </c>
      <c r="J2942" s="46">
        <f>HOUR(tbl_raw_data[[#This Row],[Time_taken]])*60+MINUTE(tbl_raw_data[[#This Row],[Time_taken]])+SECOND(tbl_raw_data[[#This Row],[Time_taken]])/60</f>
        <v>16.7</v>
      </c>
      <c r="K2942" s="52">
        <f>DATE(YEAR(tbl_raw_data[[#This Row],[Date Actioned]]),MONTH(tbl_raw_data[[#This Row],[Date Actioned]]),DAY(tbl_raw_data[[#This Row],[Date Actioned]]))</f>
        <v>45141</v>
      </c>
      <c r="L2942" s="50" t="str">
        <f>UPPER(TEXT(tbl_raw_data[[#This Row],[updated_date]],"MMMM"))</f>
        <v>AUGUST</v>
      </c>
      <c r="M2942" s="50" t="str">
        <f>"WEEK "&amp; IF(ROUNDUP(DAY(tbl_raw_data[[#This Row],[updated_date]])/7,0)=5,4,ROUNDUP(DAY(tbl_raw_data[[#This Row],[updated_date]])/7,0))</f>
        <v>WEEK 1</v>
      </c>
      <c r="N2942" s="50" t="str">
        <f>UPPER(VLOOKUP(tbl_raw_data[[#This Row],[Analyst]],Settiings!$A$2:$B$16,2,0))</f>
        <v>SAM</v>
      </c>
      <c r="O2942" s="50" t="str">
        <f>TRIM(UPPER(tbl_raw_data[[#This Row],[Outcome]]))</f>
        <v>APPROVE</v>
      </c>
      <c r="P2942" s="50" t="str">
        <f>TRIM(UPPER(tbl_raw_data[[#This Row],[Queue Name]]))</f>
        <v>CONSUMER EXISTING</v>
      </c>
      <c r="Q2942" s="50" t="str">
        <f>IF(tbl_raw_data[[#This Row],[Time taken in min]]&lt;=Settiings!$D$2,"SLA_MET","SLA_NOT_MET")</f>
        <v>SLA_MET</v>
      </c>
      <c r="R2942" s="94"/>
    </row>
    <row r="2943" spans="1:18" x14ac:dyDescent="0.3">
      <c r="A2943" s="14" t="s">
        <v>1624</v>
      </c>
      <c r="B2943" s="15">
        <v>45141.629293981481</v>
      </c>
      <c r="C2943" s="21">
        <v>45141.632280092592</v>
      </c>
      <c r="D2943" s="18" t="s">
        <v>13</v>
      </c>
      <c r="E2943" s="18" t="s">
        <v>19</v>
      </c>
      <c r="F2943" s="18" t="s">
        <v>1228</v>
      </c>
      <c r="G2943" s="18" t="s">
        <v>41</v>
      </c>
      <c r="H2943" s="80"/>
      <c r="I2943" s="48">
        <f>tbl_raw_data[[#This Row],[Date Actioned]]-tbl_raw_data[[#This Row],[Date Tagged]]</f>
        <v>2.9861111106583849E-3</v>
      </c>
      <c r="J2943" s="46">
        <f>HOUR(tbl_raw_data[[#This Row],[Time_taken]])*60+MINUTE(tbl_raw_data[[#This Row],[Time_taken]])+SECOND(tbl_raw_data[[#This Row],[Time_taken]])/60</f>
        <v>4.3</v>
      </c>
      <c r="K2943" s="52">
        <f>DATE(YEAR(tbl_raw_data[[#This Row],[Date Actioned]]),MONTH(tbl_raw_data[[#This Row],[Date Actioned]]),DAY(tbl_raw_data[[#This Row],[Date Actioned]]))</f>
        <v>45141</v>
      </c>
      <c r="L2943" s="50" t="str">
        <f>UPPER(TEXT(tbl_raw_data[[#This Row],[updated_date]],"MMMM"))</f>
        <v>AUGUST</v>
      </c>
      <c r="M2943" s="50" t="str">
        <f>"WEEK "&amp; IF(ROUNDUP(DAY(tbl_raw_data[[#This Row],[updated_date]])/7,0)=5,4,ROUNDUP(DAY(tbl_raw_data[[#This Row],[updated_date]])/7,0))</f>
        <v>WEEK 1</v>
      </c>
      <c r="N2943" s="50" t="str">
        <f>UPPER(VLOOKUP(tbl_raw_data[[#This Row],[Analyst]],Settiings!$A$2:$B$16,2,0))</f>
        <v>RAJ</v>
      </c>
      <c r="O2943" s="50" t="str">
        <f>TRIM(UPPER(tbl_raw_data[[#This Row],[Outcome]]))</f>
        <v>APPROVE</v>
      </c>
      <c r="P2943" s="50" t="str">
        <f>TRIM(UPPER(tbl_raw_data[[#This Row],[Queue Name]]))</f>
        <v>CONSUMER POST BUREAU</v>
      </c>
      <c r="Q2943" s="50" t="str">
        <f>IF(tbl_raw_data[[#This Row],[Time taken in min]]&lt;=Settiings!$D$2,"SLA_MET","SLA_NOT_MET")</f>
        <v>SLA_MET</v>
      </c>
      <c r="R2943" s="94"/>
    </row>
    <row r="2944" spans="1:18" x14ac:dyDescent="0.3">
      <c r="A2944" s="20" t="s">
        <v>1625</v>
      </c>
      <c r="B2944" s="9">
        <v>45141.629791666666</v>
      </c>
      <c r="C2944" s="22">
        <v>45141.637557870374</v>
      </c>
      <c r="D2944" s="12" t="s">
        <v>13</v>
      </c>
      <c r="E2944" s="12" t="s">
        <v>47</v>
      </c>
      <c r="F2944" s="12" t="s">
        <v>53</v>
      </c>
      <c r="G2944" s="12" t="s">
        <v>832</v>
      </c>
      <c r="H2944" s="81"/>
      <c r="I2944" s="48">
        <f>tbl_raw_data[[#This Row],[Date Actioned]]-tbl_raw_data[[#This Row],[Date Tagged]]</f>
        <v>7.7662037074333057E-3</v>
      </c>
      <c r="J2944" s="46">
        <f>HOUR(tbl_raw_data[[#This Row],[Time_taken]])*60+MINUTE(tbl_raw_data[[#This Row],[Time_taken]])+SECOND(tbl_raw_data[[#This Row],[Time_taken]])/60</f>
        <v>11.183333333333334</v>
      </c>
      <c r="K2944" s="52">
        <f>DATE(YEAR(tbl_raw_data[[#This Row],[Date Actioned]]),MONTH(tbl_raw_data[[#This Row],[Date Actioned]]),DAY(tbl_raw_data[[#This Row],[Date Actioned]]))</f>
        <v>45141</v>
      </c>
      <c r="L2944" s="50" t="str">
        <f>UPPER(TEXT(tbl_raw_data[[#This Row],[updated_date]],"MMMM"))</f>
        <v>AUGUST</v>
      </c>
      <c r="M2944" s="50" t="str">
        <f>"WEEK "&amp; IF(ROUNDUP(DAY(tbl_raw_data[[#This Row],[updated_date]])/7,0)=5,4,ROUNDUP(DAY(tbl_raw_data[[#This Row],[updated_date]])/7,0))</f>
        <v>WEEK 1</v>
      </c>
      <c r="N2944" s="50" t="str">
        <f>UPPER(VLOOKUP(tbl_raw_data[[#This Row],[Analyst]],Settiings!$A$2:$B$16,2,0))</f>
        <v>NAVED</v>
      </c>
      <c r="O2944" s="50" t="str">
        <f>TRIM(UPPER(tbl_raw_data[[#This Row],[Outcome]]))</f>
        <v>APPROVE</v>
      </c>
      <c r="P2944" s="50" t="str">
        <f>TRIM(UPPER(tbl_raw_data[[#This Row],[Queue Name]]))</f>
        <v>CONSUMER PRE BUREAU</v>
      </c>
      <c r="Q2944" s="50" t="str">
        <f>IF(tbl_raw_data[[#This Row],[Time taken in min]]&lt;=Settiings!$D$2,"SLA_MET","SLA_NOT_MET")</f>
        <v>SLA_MET</v>
      </c>
      <c r="R2944" s="94"/>
    </row>
    <row r="2945" spans="1:18" x14ac:dyDescent="0.3">
      <c r="A2945" s="23" t="s">
        <v>1626</v>
      </c>
      <c r="B2945" s="15">
        <v>45141.631041666667</v>
      </c>
      <c r="C2945" s="21">
        <v>45141.636481481481</v>
      </c>
      <c r="D2945" s="18" t="s">
        <v>13</v>
      </c>
      <c r="E2945" s="18" t="s">
        <v>9</v>
      </c>
      <c r="F2945" s="18" t="s">
        <v>43</v>
      </c>
      <c r="G2945" s="18" t="s">
        <v>17</v>
      </c>
      <c r="H2945" s="80"/>
      <c r="I2945" s="48">
        <f>tbl_raw_data[[#This Row],[Date Actioned]]-tbl_raw_data[[#This Row],[Date Tagged]]</f>
        <v>5.4398148131440394E-3</v>
      </c>
      <c r="J2945" s="46">
        <f>HOUR(tbl_raw_data[[#This Row],[Time_taken]])*60+MINUTE(tbl_raw_data[[#This Row],[Time_taken]])+SECOND(tbl_raw_data[[#This Row],[Time_taken]])/60</f>
        <v>7.833333333333333</v>
      </c>
      <c r="K2945" s="52">
        <f>DATE(YEAR(tbl_raw_data[[#This Row],[Date Actioned]]),MONTH(tbl_raw_data[[#This Row],[Date Actioned]]),DAY(tbl_raw_data[[#This Row],[Date Actioned]]))</f>
        <v>45141</v>
      </c>
      <c r="L2945" s="50" t="str">
        <f>UPPER(TEXT(tbl_raw_data[[#This Row],[updated_date]],"MMMM"))</f>
        <v>AUGUST</v>
      </c>
      <c r="M2945" s="50" t="str">
        <f>"WEEK "&amp; IF(ROUNDUP(DAY(tbl_raw_data[[#This Row],[updated_date]])/7,0)=5,4,ROUNDUP(DAY(tbl_raw_data[[#This Row],[updated_date]])/7,0))</f>
        <v>WEEK 1</v>
      </c>
      <c r="N2945" s="50" t="str">
        <f>UPPER(VLOOKUP(tbl_raw_data[[#This Row],[Analyst]],Settiings!$A$2:$B$16,2,0))</f>
        <v>MERCEDES</v>
      </c>
      <c r="O2945" s="50" t="str">
        <f>TRIM(UPPER(tbl_raw_data[[#This Row],[Outcome]]))</f>
        <v>APPROVE</v>
      </c>
      <c r="P2945" s="50" t="str">
        <f>TRIM(UPPER(tbl_raw_data[[#This Row],[Queue Name]]))</f>
        <v>CONSUMER EXISTING</v>
      </c>
      <c r="Q2945" s="50" t="str">
        <f>IF(tbl_raw_data[[#This Row],[Time taken in min]]&lt;=Settiings!$D$2,"SLA_MET","SLA_NOT_MET")</f>
        <v>SLA_MET</v>
      </c>
      <c r="R2945" s="94"/>
    </row>
    <row r="2946" spans="1:18" x14ac:dyDescent="0.3">
      <c r="A2946" s="14" t="s">
        <v>1627</v>
      </c>
      <c r="B2946" s="9">
        <v>45141.631874999999</v>
      </c>
      <c r="C2946" s="24">
        <v>45141.641284722224</v>
      </c>
      <c r="D2946" s="25" t="s">
        <v>17</v>
      </c>
      <c r="E2946" s="12" t="s">
        <v>9</v>
      </c>
      <c r="F2946" s="25" t="s">
        <v>43</v>
      </c>
      <c r="G2946" s="13"/>
      <c r="H2946" s="78"/>
      <c r="I2946" s="48">
        <f>tbl_raw_data[[#This Row],[Date Actioned]]-tbl_raw_data[[#This Row],[Date Tagged]]</f>
        <v>9.4097222245181911E-3</v>
      </c>
      <c r="J2946" s="46">
        <f>HOUR(tbl_raw_data[[#This Row],[Time_taken]])*60+MINUTE(tbl_raw_data[[#This Row],[Time_taken]])+SECOND(tbl_raw_data[[#This Row],[Time_taken]])/60</f>
        <v>13.55</v>
      </c>
      <c r="K2946" s="52">
        <f>DATE(YEAR(tbl_raw_data[[#This Row],[Date Actioned]]),MONTH(tbl_raw_data[[#This Row],[Date Actioned]]),DAY(tbl_raw_data[[#This Row],[Date Actioned]]))</f>
        <v>45141</v>
      </c>
      <c r="L2946" s="50" t="str">
        <f>UPPER(TEXT(tbl_raw_data[[#This Row],[updated_date]],"MMMM"))</f>
        <v>AUGUST</v>
      </c>
      <c r="M2946" s="50" t="str">
        <f>"WEEK "&amp; IF(ROUNDUP(DAY(tbl_raw_data[[#This Row],[updated_date]])/7,0)=5,4,ROUNDUP(DAY(tbl_raw_data[[#This Row],[updated_date]])/7,0))</f>
        <v>WEEK 1</v>
      </c>
      <c r="N2946" s="50" t="str">
        <f>UPPER(VLOOKUP(tbl_raw_data[[#This Row],[Analyst]],Settiings!$A$2:$B$16,2,0))</f>
        <v>MERCEDES</v>
      </c>
      <c r="O2946" s="50" t="str">
        <f>TRIM(UPPER(tbl_raw_data[[#This Row],[Outcome]]))</f>
        <v>APPROVE</v>
      </c>
      <c r="P2946" s="50" t="str">
        <f>TRIM(UPPER(tbl_raw_data[[#This Row],[Queue Name]]))</f>
        <v>CONSUMER EXISTING</v>
      </c>
      <c r="Q2946" s="50" t="str">
        <f>IF(tbl_raw_data[[#This Row],[Time taken in min]]&lt;=Settiings!$D$2,"SLA_MET","SLA_NOT_MET")</f>
        <v>SLA_MET</v>
      </c>
      <c r="R2946" s="94"/>
    </row>
    <row r="2947" spans="1:18" x14ac:dyDescent="0.3">
      <c r="A2947" s="20" t="s">
        <v>1628</v>
      </c>
      <c r="B2947" s="15">
        <v>45141.635671296295</v>
      </c>
      <c r="C2947" s="16">
        <v>45141.642488425925</v>
      </c>
      <c r="D2947" s="17" t="s">
        <v>17</v>
      </c>
      <c r="E2947" s="18" t="s">
        <v>9</v>
      </c>
      <c r="F2947" s="17" t="s">
        <v>65</v>
      </c>
      <c r="G2947" s="19"/>
      <c r="H2947" s="79"/>
      <c r="I2947" s="48">
        <f>tbl_raw_data[[#This Row],[Date Actioned]]-tbl_raw_data[[#This Row],[Date Tagged]]</f>
        <v>6.8171296297805384E-3</v>
      </c>
      <c r="J2947" s="46">
        <f>HOUR(tbl_raw_data[[#This Row],[Time_taken]])*60+MINUTE(tbl_raw_data[[#This Row],[Time_taken]])+SECOND(tbl_raw_data[[#This Row],[Time_taken]])/60</f>
        <v>9.8166666666666664</v>
      </c>
      <c r="K2947" s="52">
        <f>DATE(YEAR(tbl_raw_data[[#This Row],[Date Actioned]]),MONTH(tbl_raw_data[[#This Row],[Date Actioned]]),DAY(tbl_raw_data[[#This Row],[Date Actioned]]))</f>
        <v>45141</v>
      </c>
      <c r="L2947" s="50" t="str">
        <f>UPPER(TEXT(tbl_raw_data[[#This Row],[updated_date]],"MMMM"))</f>
        <v>AUGUST</v>
      </c>
      <c r="M2947" s="50" t="str">
        <f>"WEEK "&amp; IF(ROUNDUP(DAY(tbl_raw_data[[#This Row],[updated_date]])/7,0)=5,4,ROUNDUP(DAY(tbl_raw_data[[#This Row],[updated_date]])/7,0))</f>
        <v>WEEK 1</v>
      </c>
      <c r="N2947" s="50" t="str">
        <f>UPPER(VLOOKUP(tbl_raw_data[[#This Row],[Analyst]],Settiings!$A$2:$B$16,2,0))</f>
        <v>SAM</v>
      </c>
      <c r="O2947" s="50" t="str">
        <f>TRIM(UPPER(tbl_raw_data[[#This Row],[Outcome]]))</f>
        <v>APPROVE</v>
      </c>
      <c r="P2947" s="50" t="str">
        <f>TRIM(UPPER(tbl_raw_data[[#This Row],[Queue Name]]))</f>
        <v>CONSUMER EXISTING</v>
      </c>
      <c r="Q2947" s="50" t="str">
        <f>IF(tbl_raw_data[[#This Row],[Time taken in min]]&lt;=Settiings!$D$2,"SLA_MET","SLA_NOT_MET")</f>
        <v>SLA_MET</v>
      </c>
      <c r="R2947" s="94"/>
    </row>
    <row r="2948" spans="1:18" x14ac:dyDescent="0.3">
      <c r="A2948" s="23" t="s">
        <v>1629</v>
      </c>
      <c r="B2948" s="9">
        <v>45141.635775462964</v>
      </c>
      <c r="C2948" s="24">
        <v>45141.647569444445</v>
      </c>
      <c r="D2948" s="25" t="s">
        <v>17</v>
      </c>
      <c r="E2948" s="12" t="s">
        <v>19</v>
      </c>
      <c r="F2948" s="25" t="s">
        <v>65</v>
      </c>
      <c r="G2948" s="13"/>
      <c r="H2948" s="78"/>
      <c r="I2948" s="48">
        <f>tbl_raw_data[[#This Row],[Date Actioned]]-tbl_raw_data[[#This Row],[Date Tagged]]</f>
        <v>1.1793981480877846E-2</v>
      </c>
      <c r="J2948" s="46">
        <f>HOUR(tbl_raw_data[[#This Row],[Time_taken]])*60+MINUTE(tbl_raw_data[[#This Row],[Time_taken]])+SECOND(tbl_raw_data[[#This Row],[Time_taken]])/60</f>
        <v>16.983333333333334</v>
      </c>
      <c r="K2948" s="52">
        <f>DATE(YEAR(tbl_raw_data[[#This Row],[Date Actioned]]),MONTH(tbl_raw_data[[#This Row],[Date Actioned]]),DAY(tbl_raw_data[[#This Row],[Date Actioned]]))</f>
        <v>45141</v>
      </c>
      <c r="L2948" s="50" t="str">
        <f>UPPER(TEXT(tbl_raw_data[[#This Row],[updated_date]],"MMMM"))</f>
        <v>AUGUST</v>
      </c>
      <c r="M2948" s="50" t="str">
        <f>"WEEK "&amp; IF(ROUNDUP(DAY(tbl_raw_data[[#This Row],[updated_date]])/7,0)=5,4,ROUNDUP(DAY(tbl_raw_data[[#This Row],[updated_date]])/7,0))</f>
        <v>WEEK 1</v>
      </c>
      <c r="N2948" s="50" t="str">
        <f>UPPER(VLOOKUP(tbl_raw_data[[#This Row],[Analyst]],Settiings!$A$2:$B$16,2,0))</f>
        <v>SAM</v>
      </c>
      <c r="O2948" s="50" t="str">
        <f>TRIM(UPPER(tbl_raw_data[[#This Row],[Outcome]]))</f>
        <v>APPROVE</v>
      </c>
      <c r="P2948" s="50" t="str">
        <f>TRIM(UPPER(tbl_raw_data[[#This Row],[Queue Name]]))</f>
        <v>CONSUMER POST BUREAU</v>
      </c>
      <c r="Q2948" s="50" t="str">
        <f>IF(tbl_raw_data[[#This Row],[Time taken in min]]&lt;=Settiings!$D$2,"SLA_MET","SLA_NOT_MET")</f>
        <v>SLA_MET</v>
      </c>
      <c r="R2948" s="94"/>
    </row>
    <row r="2949" spans="1:18" x14ac:dyDescent="0.3">
      <c r="A2949" s="14" t="s">
        <v>1631</v>
      </c>
      <c r="B2949" s="15">
        <v>45141.636562500003</v>
      </c>
      <c r="C2949" s="16">
        <v>45141.647986111115</v>
      </c>
      <c r="D2949" s="17" t="s">
        <v>17</v>
      </c>
      <c r="E2949" s="18" t="s">
        <v>19</v>
      </c>
      <c r="F2949" s="17" t="s">
        <v>43</v>
      </c>
      <c r="G2949" s="19"/>
      <c r="H2949" s="79"/>
      <c r="I2949" s="48">
        <f>tbl_raw_data[[#This Row],[Date Actioned]]-tbl_raw_data[[#This Row],[Date Tagged]]</f>
        <v>1.1423611111240461E-2</v>
      </c>
      <c r="J2949" s="46">
        <f>HOUR(tbl_raw_data[[#This Row],[Time_taken]])*60+MINUTE(tbl_raw_data[[#This Row],[Time_taken]])+SECOND(tbl_raw_data[[#This Row],[Time_taken]])/60</f>
        <v>16.45</v>
      </c>
      <c r="K2949" s="52">
        <f>DATE(YEAR(tbl_raw_data[[#This Row],[Date Actioned]]),MONTH(tbl_raw_data[[#This Row],[Date Actioned]]),DAY(tbl_raw_data[[#This Row],[Date Actioned]]))</f>
        <v>45141</v>
      </c>
      <c r="L2949" s="50" t="str">
        <f>UPPER(TEXT(tbl_raw_data[[#This Row],[updated_date]],"MMMM"))</f>
        <v>AUGUST</v>
      </c>
      <c r="M2949" s="50" t="str">
        <f>"WEEK "&amp; IF(ROUNDUP(DAY(tbl_raw_data[[#This Row],[updated_date]])/7,0)=5,4,ROUNDUP(DAY(tbl_raw_data[[#This Row],[updated_date]])/7,0))</f>
        <v>WEEK 1</v>
      </c>
      <c r="N2949" s="50" t="str">
        <f>UPPER(VLOOKUP(tbl_raw_data[[#This Row],[Analyst]],Settiings!$A$2:$B$16,2,0))</f>
        <v>MERCEDES</v>
      </c>
      <c r="O2949" s="50" t="str">
        <f>TRIM(UPPER(tbl_raw_data[[#This Row],[Outcome]]))</f>
        <v>APPROVE</v>
      </c>
      <c r="P2949" s="50" t="str">
        <f>TRIM(UPPER(tbl_raw_data[[#This Row],[Queue Name]]))</f>
        <v>CONSUMER POST BUREAU</v>
      </c>
      <c r="Q2949" s="50" t="str">
        <f>IF(tbl_raw_data[[#This Row],[Time taken in min]]&lt;=Settiings!$D$2,"SLA_MET","SLA_NOT_MET")</f>
        <v>SLA_MET</v>
      </c>
      <c r="R2949" s="94"/>
    </row>
    <row r="2950" spans="1:18" x14ac:dyDescent="0.3">
      <c r="A2950" s="20" t="s">
        <v>1632</v>
      </c>
      <c r="B2950" s="9">
        <v>45141.637708333335</v>
      </c>
      <c r="C2950" s="22">
        <v>45141.64471064815</v>
      </c>
      <c r="D2950" s="12" t="s">
        <v>13</v>
      </c>
      <c r="E2950" s="12" t="s">
        <v>47</v>
      </c>
      <c r="F2950" s="12" t="s">
        <v>53</v>
      </c>
      <c r="G2950" s="12" t="s">
        <v>17</v>
      </c>
      <c r="H2950" s="81"/>
      <c r="I2950" s="48">
        <f>tbl_raw_data[[#This Row],[Date Actioned]]-tbl_raw_data[[#This Row],[Date Tagged]]</f>
        <v>7.0023148145992309E-3</v>
      </c>
      <c r="J2950" s="46">
        <f>HOUR(tbl_raw_data[[#This Row],[Time_taken]])*60+MINUTE(tbl_raw_data[[#This Row],[Time_taken]])+SECOND(tbl_raw_data[[#This Row],[Time_taken]])/60</f>
        <v>10.083333333333334</v>
      </c>
      <c r="K2950" s="52">
        <f>DATE(YEAR(tbl_raw_data[[#This Row],[Date Actioned]]),MONTH(tbl_raw_data[[#This Row],[Date Actioned]]),DAY(tbl_raw_data[[#This Row],[Date Actioned]]))</f>
        <v>45141</v>
      </c>
      <c r="L2950" s="50" t="str">
        <f>UPPER(TEXT(tbl_raw_data[[#This Row],[updated_date]],"MMMM"))</f>
        <v>AUGUST</v>
      </c>
      <c r="M2950" s="50" t="str">
        <f>"WEEK "&amp; IF(ROUNDUP(DAY(tbl_raw_data[[#This Row],[updated_date]])/7,0)=5,4,ROUNDUP(DAY(tbl_raw_data[[#This Row],[updated_date]])/7,0))</f>
        <v>WEEK 1</v>
      </c>
      <c r="N2950" s="50" t="str">
        <f>UPPER(VLOOKUP(tbl_raw_data[[#This Row],[Analyst]],Settiings!$A$2:$B$16,2,0))</f>
        <v>NAVED</v>
      </c>
      <c r="O2950" s="50" t="str">
        <f>TRIM(UPPER(tbl_raw_data[[#This Row],[Outcome]]))</f>
        <v>APPROVE</v>
      </c>
      <c r="P2950" s="50" t="str">
        <f>TRIM(UPPER(tbl_raw_data[[#This Row],[Queue Name]]))</f>
        <v>CONSUMER PRE BUREAU</v>
      </c>
      <c r="Q2950" s="50" t="str">
        <f>IF(tbl_raw_data[[#This Row],[Time taken in min]]&lt;=Settiings!$D$2,"SLA_MET","SLA_NOT_MET")</f>
        <v>SLA_MET</v>
      </c>
      <c r="R2950" s="94"/>
    </row>
    <row r="2951" spans="1:18" x14ac:dyDescent="0.3">
      <c r="A2951" s="23" t="s">
        <v>1635</v>
      </c>
      <c r="B2951" s="15">
        <v>45141.64675925926</v>
      </c>
      <c r="C2951" s="21">
        <v>45141.652604166666</v>
      </c>
      <c r="D2951" s="18" t="s">
        <v>13</v>
      </c>
      <c r="E2951" s="18" t="s">
        <v>47</v>
      </c>
      <c r="F2951" s="18" t="s">
        <v>10</v>
      </c>
      <c r="G2951" s="18" t="s">
        <v>17</v>
      </c>
      <c r="H2951" s="80"/>
      <c r="I2951" s="48">
        <f>tbl_raw_data[[#This Row],[Date Actioned]]-tbl_raw_data[[#This Row],[Date Tagged]]</f>
        <v>5.8449074058444239E-3</v>
      </c>
      <c r="J2951" s="46">
        <f>HOUR(tbl_raw_data[[#This Row],[Time_taken]])*60+MINUTE(tbl_raw_data[[#This Row],[Time_taken]])+SECOND(tbl_raw_data[[#This Row],[Time_taken]])/60</f>
        <v>8.4166666666666661</v>
      </c>
      <c r="K2951" s="52">
        <f>DATE(YEAR(tbl_raw_data[[#This Row],[Date Actioned]]),MONTH(tbl_raw_data[[#This Row],[Date Actioned]]),DAY(tbl_raw_data[[#This Row],[Date Actioned]]))</f>
        <v>45141</v>
      </c>
      <c r="L2951" s="50" t="str">
        <f>UPPER(TEXT(tbl_raw_data[[#This Row],[updated_date]],"MMMM"))</f>
        <v>AUGUST</v>
      </c>
      <c r="M2951" s="50" t="str">
        <f>"WEEK "&amp; IF(ROUNDUP(DAY(tbl_raw_data[[#This Row],[updated_date]])/7,0)=5,4,ROUNDUP(DAY(tbl_raw_data[[#This Row],[updated_date]])/7,0))</f>
        <v>WEEK 1</v>
      </c>
      <c r="N2951" s="50" t="str">
        <f>UPPER(VLOOKUP(tbl_raw_data[[#This Row],[Analyst]],Settiings!$A$2:$B$16,2,0))</f>
        <v>NITESH</v>
      </c>
      <c r="O2951" s="50" t="str">
        <f>TRIM(UPPER(tbl_raw_data[[#This Row],[Outcome]]))</f>
        <v>APPROVE</v>
      </c>
      <c r="P2951" s="50" t="str">
        <f>TRIM(UPPER(tbl_raw_data[[#This Row],[Queue Name]]))</f>
        <v>CONSUMER PRE BUREAU</v>
      </c>
      <c r="Q2951" s="50" t="str">
        <f>IF(tbl_raw_data[[#This Row],[Time taken in min]]&lt;=Settiings!$D$2,"SLA_MET","SLA_NOT_MET")</f>
        <v>SLA_MET</v>
      </c>
      <c r="R2951" s="94"/>
    </row>
    <row r="2952" spans="1:18" x14ac:dyDescent="0.3">
      <c r="A2952" s="14" t="s">
        <v>1636</v>
      </c>
      <c r="B2952" s="9">
        <v>45141.647268518522</v>
      </c>
      <c r="C2952" s="24">
        <v>45141.658518518518</v>
      </c>
      <c r="D2952" s="25" t="s">
        <v>17</v>
      </c>
      <c r="E2952" s="12" t="s">
        <v>9</v>
      </c>
      <c r="F2952" s="25" t="s">
        <v>65</v>
      </c>
      <c r="G2952" s="13"/>
      <c r="H2952" s="78"/>
      <c r="I2952" s="48">
        <f>tbl_raw_data[[#This Row],[Date Actioned]]-tbl_raw_data[[#This Row],[Date Tagged]]</f>
        <v>1.1249999995925464E-2</v>
      </c>
      <c r="J2952" s="46">
        <f>HOUR(tbl_raw_data[[#This Row],[Time_taken]])*60+MINUTE(tbl_raw_data[[#This Row],[Time_taken]])+SECOND(tbl_raw_data[[#This Row],[Time_taken]])/60</f>
        <v>16.2</v>
      </c>
      <c r="K2952" s="52">
        <f>DATE(YEAR(tbl_raw_data[[#This Row],[Date Actioned]]),MONTH(tbl_raw_data[[#This Row],[Date Actioned]]),DAY(tbl_raw_data[[#This Row],[Date Actioned]]))</f>
        <v>45141</v>
      </c>
      <c r="L2952" s="50" t="str">
        <f>UPPER(TEXT(tbl_raw_data[[#This Row],[updated_date]],"MMMM"))</f>
        <v>AUGUST</v>
      </c>
      <c r="M2952" s="50" t="str">
        <f>"WEEK "&amp; IF(ROUNDUP(DAY(tbl_raw_data[[#This Row],[updated_date]])/7,0)=5,4,ROUNDUP(DAY(tbl_raw_data[[#This Row],[updated_date]])/7,0))</f>
        <v>WEEK 1</v>
      </c>
      <c r="N2952" s="50" t="str">
        <f>UPPER(VLOOKUP(tbl_raw_data[[#This Row],[Analyst]],Settiings!$A$2:$B$16,2,0))</f>
        <v>SAM</v>
      </c>
      <c r="O2952" s="50" t="str">
        <f>TRIM(UPPER(tbl_raw_data[[#This Row],[Outcome]]))</f>
        <v>APPROVE</v>
      </c>
      <c r="P2952" s="50" t="str">
        <f>TRIM(UPPER(tbl_raw_data[[#This Row],[Queue Name]]))</f>
        <v>CONSUMER EXISTING</v>
      </c>
      <c r="Q2952" s="50" t="str">
        <f>IF(tbl_raw_data[[#This Row],[Time taken in min]]&lt;=Settiings!$D$2,"SLA_MET","SLA_NOT_MET")</f>
        <v>SLA_MET</v>
      </c>
      <c r="R2952" s="94"/>
    </row>
    <row r="2953" spans="1:18" x14ac:dyDescent="0.3">
      <c r="A2953" s="20" t="s">
        <v>1637</v>
      </c>
      <c r="B2953" s="15">
        <v>45141.649212962962</v>
      </c>
      <c r="C2953" s="21">
        <v>45141.655300925922</v>
      </c>
      <c r="D2953" s="18" t="s">
        <v>13</v>
      </c>
      <c r="E2953" s="18" t="s">
        <v>47</v>
      </c>
      <c r="F2953" s="18" t="s">
        <v>1222</v>
      </c>
      <c r="G2953" s="18" t="s">
        <v>17</v>
      </c>
      <c r="H2953" s="80"/>
      <c r="I2953" s="48">
        <f>tbl_raw_data[[#This Row],[Date Actioned]]-tbl_raw_data[[#This Row],[Date Tagged]]</f>
        <v>6.0879629600094631E-3</v>
      </c>
      <c r="J2953" s="46">
        <f>HOUR(tbl_raw_data[[#This Row],[Time_taken]])*60+MINUTE(tbl_raw_data[[#This Row],[Time_taken]])+SECOND(tbl_raw_data[[#This Row],[Time_taken]])/60</f>
        <v>8.7666666666666675</v>
      </c>
      <c r="K2953" s="52">
        <f>DATE(YEAR(tbl_raw_data[[#This Row],[Date Actioned]]),MONTH(tbl_raw_data[[#This Row],[Date Actioned]]),DAY(tbl_raw_data[[#This Row],[Date Actioned]]))</f>
        <v>45141</v>
      </c>
      <c r="L2953" s="50" t="str">
        <f>UPPER(TEXT(tbl_raw_data[[#This Row],[updated_date]],"MMMM"))</f>
        <v>AUGUST</v>
      </c>
      <c r="M2953" s="50" t="str">
        <f>"WEEK "&amp; IF(ROUNDUP(DAY(tbl_raw_data[[#This Row],[updated_date]])/7,0)=5,4,ROUNDUP(DAY(tbl_raw_data[[#This Row],[updated_date]])/7,0))</f>
        <v>WEEK 1</v>
      </c>
      <c r="N2953" s="50" t="str">
        <f>UPPER(VLOOKUP(tbl_raw_data[[#This Row],[Analyst]],Settiings!$A$2:$B$16,2,0))</f>
        <v>HARDIK</v>
      </c>
      <c r="O2953" s="50" t="str">
        <f>TRIM(UPPER(tbl_raw_data[[#This Row],[Outcome]]))</f>
        <v>APPROVE</v>
      </c>
      <c r="P2953" s="50" t="str">
        <f>TRIM(UPPER(tbl_raw_data[[#This Row],[Queue Name]]))</f>
        <v>CONSUMER PRE BUREAU</v>
      </c>
      <c r="Q2953" s="50" t="str">
        <f>IF(tbl_raw_data[[#This Row],[Time taken in min]]&lt;=Settiings!$D$2,"SLA_MET","SLA_NOT_MET")</f>
        <v>SLA_MET</v>
      </c>
      <c r="R2953" s="94"/>
    </row>
    <row r="2954" spans="1:18" x14ac:dyDescent="0.3">
      <c r="A2954" s="23" t="s">
        <v>1639</v>
      </c>
      <c r="B2954" s="9">
        <v>45141.649884259263</v>
      </c>
      <c r="C2954" s="24">
        <v>45141.663877314815</v>
      </c>
      <c r="D2954" s="25" t="s">
        <v>17</v>
      </c>
      <c r="E2954" s="12" t="s">
        <v>19</v>
      </c>
      <c r="F2954" s="25" t="s">
        <v>65</v>
      </c>
      <c r="G2954" s="13"/>
      <c r="H2954" s="78"/>
      <c r="I2954" s="48">
        <f>tbl_raw_data[[#This Row],[Date Actioned]]-tbl_raw_data[[#This Row],[Date Tagged]]</f>
        <v>1.3993055552418809E-2</v>
      </c>
      <c r="J2954" s="46">
        <f>HOUR(tbl_raw_data[[#This Row],[Time_taken]])*60+MINUTE(tbl_raw_data[[#This Row],[Time_taken]])+SECOND(tbl_raw_data[[#This Row],[Time_taken]])/60</f>
        <v>20.149999999999999</v>
      </c>
      <c r="K2954" s="52">
        <f>DATE(YEAR(tbl_raw_data[[#This Row],[Date Actioned]]),MONTH(tbl_raw_data[[#This Row],[Date Actioned]]),DAY(tbl_raw_data[[#This Row],[Date Actioned]]))</f>
        <v>45141</v>
      </c>
      <c r="L2954" s="50" t="str">
        <f>UPPER(TEXT(tbl_raw_data[[#This Row],[updated_date]],"MMMM"))</f>
        <v>AUGUST</v>
      </c>
      <c r="M2954" s="50" t="str">
        <f>"WEEK "&amp; IF(ROUNDUP(DAY(tbl_raw_data[[#This Row],[updated_date]])/7,0)=5,4,ROUNDUP(DAY(tbl_raw_data[[#This Row],[updated_date]])/7,0))</f>
        <v>WEEK 1</v>
      </c>
      <c r="N2954" s="50" t="str">
        <f>UPPER(VLOOKUP(tbl_raw_data[[#This Row],[Analyst]],Settiings!$A$2:$B$16,2,0))</f>
        <v>SAM</v>
      </c>
      <c r="O2954" s="50" t="str">
        <f>TRIM(UPPER(tbl_raw_data[[#This Row],[Outcome]]))</f>
        <v>APPROVE</v>
      </c>
      <c r="P2954" s="50" t="str">
        <f>TRIM(UPPER(tbl_raw_data[[#This Row],[Queue Name]]))</f>
        <v>CONSUMER POST BUREAU</v>
      </c>
      <c r="Q2954" s="50" t="str">
        <f>IF(tbl_raw_data[[#This Row],[Time taken in min]]&lt;=Settiings!$D$2,"SLA_MET","SLA_NOT_MET")</f>
        <v>SLA_NOT_MET</v>
      </c>
      <c r="R2954" s="94"/>
    </row>
    <row r="2955" spans="1:18" x14ac:dyDescent="0.3">
      <c r="A2955" s="14" t="s">
        <v>1640</v>
      </c>
      <c r="B2955" s="15">
        <v>45141.651828703703</v>
      </c>
      <c r="C2955" s="21">
        <v>45141.662175925929</v>
      </c>
      <c r="D2955" s="18" t="s">
        <v>13</v>
      </c>
      <c r="E2955" s="18" t="s">
        <v>9</v>
      </c>
      <c r="F2955" s="18" t="s">
        <v>1222</v>
      </c>
      <c r="G2955" s="18" t="s">
        <v>128</v>
      </c>
      <c r="H2955" s="80"/>
      <c r="I2955" s="48">
        <f>tbl_raw_data[[#This Row],[Date Actioned]]-tbl_raw_data[[#This Row],[Date Tagged]]</f>
        <v>1.0347222225391306E-2</v>
      </c>
      <c r="J2955" s="46">
        <f>HOUR(tbl_raw_data[[#This Row],[Time_taken]])*60+MINUTE(tbl_raw_data[[#This Row],[Time_taken]])+SECOND(tbl_raw_data[[#This Row],[Time_taken]])/60</f>
        <v>14.9</v>
      </c>
      <c r="K2955" s="52">
        <f>DATE(YEAR(tbl_raw_data[[#This Row],[Date Actioned]]),MONTH(tbl_raw_data[[#This Row],[Date Actioned]]),DAY(tbl_raw_data[[#This Row],[Date Actioned]]))</f>
        <v>45141</v>
      </c>
      <c r="L2955" s="50" t="str">
        <f>UPPER(TEXT(tbl_raw_data[[#This Row],[updated_date]],"MMMM"))</f>
        <v>AUGUST</v>
      </c>
      <c r="M2955" s="50" t="str">
        <f>"WEEK "&amp; IF(ROUNDUP(DAY(tbl_raw_data[[#This Row],[updated_date]])/7,0)=5,4,ROUNDUP(DAY(tbl_raw_data[[#This Row],[updated_date]])/7,0))</f>
        <v>WEEK 1</v>
      </c>
      <c r="N2955" s="50" t="str">
        <f>UPPER(VLOOKUP(tbl_raw_data[[#This Row],[Analyst]],Settiings!$A$2:$B$16,2,0))</f>
        <v>HARDIK</v>
      </c>
      <c r="O2955" s="50" t="str">
        <f>TRIM(UPPER(tbl_raw_data[[#This Row],[Outcome]]))</f>
        <v>APPROVE</v>
      </c>
      <c r="P2955" s="50" t="str">
        <f>TRIM(UPPER(tbl_raw_data[[#This Row],[Queue Name]]))</f>
        <v>CONSUMER EXISTING</v>
      </c>
      <c r="Q2955" s="50" t="str">
        <f>IF(tbl_raw_data[[#This Row],[Time taken in min]]&lt;=Settiings!$D$2,"SLA_MET","SLA_NOT_MET")</f>
        <v>SLA_MET</v>
      </c>
      <c r="R2955" s="94"/>
    </row>
    <row r="2956" spans="1:18" x14ac:dyDescent="0.3">
      <c r="A2956" s="20" t="s">
        <v>1641</v>
      </c>
      <c r="B2956" s="9">
        <v>45141.653171296297</v>
      </c>
      <c r="C2956" s="22">
        <v>45141.666435185187</v>
      </c>
      <c r="D2956" s="12" t="s">
        <v>13</v>
      </c>
      <c r="E2956" s="12" t="s">
        <v>47</v>
      </c>
      <c r="F2956" s="12" t="s">
        <v>1222</v>
      </c>
      <c r="G2956" s="12" t="s">
        <v>17</v>
      </c>
      <c r="H2956" s="81"/>
      <c r="I2956" s="48">
        <f>tbl_raw_data[[#This Row],[Date Actioned]]-tbl_raw_data[[#This Row],[Date Tagged]]</f>
        <v>1.3263888889923692E-2</v>
      </c>
      <c r="J2956" s="46">
        <f>HOUR(tbl_raw_data[[#This Row],[Time_taken]])*60+MINUTE(tbl_raw_data[[#This Row],[Time_taken]])+SECOND(tbl_raw_data[[#This Row],[Time_taken]])/60</f>
        <v>19.100000000000001</v>
      </c>
      <c r="K2956" s="52">
        <f>DATE(YEAR(tbl_raw_data[[#This Row],[Date Actioned]]),MONTH(tbl_raw_data[[#This Row],[Date Actioned]]),DAY(tbl_raw_data[[#This Row],[Date Actioned]]))</f>
        <v>45141</v>
      </c>
      <c r="L2956" s="50" t="str">
        <f>UPPER(TEXT(tbl_raw_data[[#This Row],[updated_date]],"MMMM"))</f>
        <v>AUGUST</v>
      </c>
      <c r="M2956" s="50" t="str">
        <f>"WEEK "&amp; IF(ROUNDUP(DAY(tbl_raw_data[[#This Row],[updated_date]])/7,0)=5,4,ROUNDUP(DAY(tbl_raw_data[[#This Row],[updated_date]])/7,0))</f>
        <v>WEEK 1</v>
      </c>
      <c r="N2956" s="50" t="str">
        <f>UPPER(VLOOKUP(tbl_raw_data[[#This Row],[Analyst]],Settiings!$A$2:$B$16,2,0))</f>
        <v>HARDIK</v>
      </c>
      <c r="O2956" s="50" t="str">
        <f>TRIM(UPPER(tbl_raw_data[[#This Row],[Outcome]]))</f>
        <v>APPROVE</v>
      </c>
      <c r="P2956" s="50" t="str">
        <f>TRIM(UPPER(tbl_raw_data[[#This Row],[Queue Name]]))</f>
        <v>CONSUMER PRE BUREAU</v>
      </c>
      <c r="Q2956" s="50" t="str">
        <f>IF(tbl_raw_data[[#This Row],[Time taken in min]]&lt;=Settiings!$D$2,"SLA_MET","SLA_NOT_MET")</f>
        <v>SLA_MET</v>
      </c>
      <c r="R2956" s="94"/>
    </row>
    <row r="2957" spans="1:18" x14ac:dyDescent="0.3">
      <c r="A2957" s="23" t="s">
        <v>1642</v>
      </c>
      <c r="B2957" s="15">
        <v>45141.653993055559</v>
      </c>
      <c r="C2957" s="21">
        <v>45141.666307870371</v>
      </c>
      <c r="D2957" s="18" t="s">
        <v>13</v>
      </c>
      <c r="E2957" s="18" t="s">
        <v>19</v>
      </c>
      <c r="F2957" s="18" t="s">
        <v>1228</v>
      </c>
      <c r="G2957" s="18" t="s">
        <v>17</v>
      </c>
      <c r="H2957" s="80"/>
      <c r="I2957" s="48">
        <f>tbl_raw_data[[#This Row],[Date Actioned]]-tbl_raw_data[[#This Row],[Date Tagged]]</f>
        <v>1.2314814812270924E-2</v>
      </c>
      <c r="J2957" s="46">
        <f>HOUR(tbl_raw_data[[#This Row],[Time_taken]])*60+MINUTE(tbl_raw_data[[#This Row],[Time_taken]])+SECOND(tbl_raw_data[[#This Row],[Time_taken]])/60</f>
        <v>17.733333333333334</v>
      </c>
      <c r="K2957" s="52">
        <f>DATE(YEAR(tbl_raw_data[[#This Row],[Date Actioned]]),MONTH(tbl_raw_data[[#This Row],[Date Actioned]]),DAY(tbl_raw_data[[#This Row],[Date Actioned]]))</f>
        <v>45141</v>
      </c>
      <c r="L2957" s="50" t="str">
        <f>UPPER(TEXT(tbl_raw_data[[#This Row],[updated_date]],"MMMM"))</f>
        <v>AUGUST</v>
      </c>
      <c r="M2957" s="50" t="str">
        <f>"WEEK "&amp; IF(ROUNDUP(DAY(tbl_raw_data[[#This Row],[updated_date]])/7,0)=5,4,ROUNDUP(DAY(tbl_raw_data[[#This Row],[updated_date]])/7,0))</f>
        <v>WEEK 1</v>
      </c>
      <c r="N2957" s="50" t="str">
        <f>UPPER(VLOOKUP(tbl_raw_data[[#This Row],[Analyst]],Settiings!$A$2:$B$16,2,0))</f>
        <v>RAJ</v>
      </c>
      <c r="O2957" s="50" t="str">
        <f>TRIM(UPPER(tbl_raw_data[[#This Row],[Outcome]]))</f>
        <v>APPROVE</v>
      </c>
      <c r="P2957" s="50" t="str">
        <f>TRIM(UPPER(tbl_raw_data[[#This Row],[Queue Name]]))</f>
        <v>CONSUMER POST BUREAU</v>
      </c>
      <c r="Q2957" s="50" t="str">
        <f>IF(tbl_raw_data[[#This Row],[Time taken in min]]&lt;=Settiings!$D$2,"SLA_MET","SLA_NOT_MET")</f>
        <v>SLA_MET</v>
      </c>
      <c r="R2957" s="94"/>
    </row>
    <row r="2958" spans="1:18" x14ac:dyDescent="0.3">
      <c r="A2958" s="14" t="s">
        <v>1643</v>
      </c>
      <c r="B2958" s="9">
        <v>45141.656284722223</v>
      </c>
      <c r="C2958" s="22">
        <v>45141.667581018519</v>
      </c>
      <c r="D2958" s="12" t="s">
        <v>13</v>
      </c>
      <c r="E2958" s="12" t="s">
        <v>9</v>
      </c>
      <c r="F2958" s="12" t="s">
        <v>53</v>
      </c>
      <c r="G2958" s="12" t="s">
        <v>77</v>
      </c>
      <c r="H2958" s="81"/>
      <c r="I2958" s="48">
        <f>tbl_raw_data[[#This Row],[Date Actioned]]-tbl_raw_data[[#This Row],[Date Tagged]]</f>
        <v>1.1296296295768116E-2</v>
      </c>
      <c r="J2958" s="46">
        <f>HOUR(tbl_raw_data[[#This Row],[Time_taken]])*60+MINUTE(tbl_raw_data[[#This Row],[Time_taken]])+SECOND(tbl_raw_data[[#This Row],[Time_taken]])/60</f>
        <v>16.266666666666666</v>
      </c>
      <c r="K2958" s="52">
        <f>DATE(YEAR(tbl_raw_data[[#This Row],[Date Actioned]]),MONTH(tbl_raw_data[[#This Row],[Date Actioned]]),DAY(tbl_raw_data[[#This Row],[Date Actioned]]))</f>
        <v>45141</v>
      </c>
      <c r="L2958" s="50" t="str">
        <f>UPPER(TEXT(tbl_raw_data[[#This Row],[updated_date]],"MMMM"))</f>
        <v>AUGUST</v>
      </c>
      <c r="M2958" s="50" t="str">
        <f>"WEEK "&amp; IF(ROUNDUP(DAY(tbl_raw_data[[#This Row],[updated_date]])/7,0)=5,4,ROUNDUP(DAY(tbl_raw_data[[#This Row],[updated_date]])/7,0))</f>
        <v>WEEK 1</v>
      </c>
      <c r="N2958" s="50" t="str">
        <f>UPPER(VLOOKUP(tbl_raw_data[[#This Row],[Analyst]],Settiings!$A$2:$B$16,2,0))</f>
        <v>NAVED</v>
      </c>
      <c r="O2958" s="50" t="str">
        <f>TRIM(UPPER(tbl_raw_data[[#This Row],[Outcome]]))</f>
        <v>APPROVE</v>
      </c>
      <c r="P2958" s="50" t="str">
        <f>TRIM(UPPER(tbl_raw_data[[#This Row],[Queue Name]]))</f>
        <v>CONSUMER EXISTING</v>
      </c>
      <c r="Q2958" s="50" t="str">
        <f>IF(tbl_raw_data[[#This Row],[Time taken in min]]&lt;=Settiings!$D$2,"SLA_MET","SLA_NOT_MET")</f>
        <v>SLA_MET</v>
      </c>
      <c r="R2958" s="94"/>
    </row>
    <row r="2959" spans="1:18" x14ac:dyDescent="0.3">
      <c r="A2959" s="20" t="s">
        <v>1645</v>
      </c>
      <c r="B2959" s="15">
        <v>45141.661944444444</v>
      </c>
      <c r="C2959" s="16">
        <v>45141.667546296296</v>
      </c>
      <c r="D2959" s="17" t="s">
        <v>17</v>
      </c>
      <c r="E2959" s="18" t="s">
        <v>9</v>
      </c>
      <c r="F2959" s="17" t="s">
        <v>686</v>
      </c>
      <c r="G2959" s="19"/>
      <c r="H2959" s="79"/>
      <c r="I2959" s="48">
        <f>tbl_raw_data[[#This Row],[Date Actioned]]-tbl_raw_data[[#This Row],[Date Tagged]]</f>
        <v>5.6018518516793847E-3</v>
      </c>
      <c r="J2959" s="46">
        <f>HOUR(tbl_raw_data[[#This Row],[Time_taken]])*60+MINUTE(tbl_raw_data[[#This Row],[Time_taken]])+SECOND(tbl_raw_data[[#This Row],[Time_taken]])/60</f>
        <v>8.0666666666666664</v>
      </c>
      <c r="K2959" s="52">
        <f>DATE(YEAR(tbl_raw_data[[#This Row],[Date Actioned]]),MONTH(tbl_raw_data[[#This Row],[Date Actioned]]),DAY(tbl_raw_data[[#This Row],[Date Actioned]]))</f>
        <v>45141</v>
      </c>
      <c r="L2959" s="50" t="str">
        <f>UPPER(TEXT(tbl_raw_data[[#This Row],[updated_date]],"MMMM"))</f>
        <v>AUGUST</v>
      </c>
      <c r="M2959" s="50" t="str">
        <f>"WEEK "&amp; IF(ROUNDUP(DAY(tbl_raw_data[[#This Row],[updated_date]])/7,0)=5,4,ROUNDUP(DAY(tbl_raw_data[[#This Row],[updated_date]])/7,0))</f>
        <v>WEEK 1</v>
      </c>
      <c r="N2959" s="50" t="str">
        <f>UPPER(VLOOKUP(tbl_raw_data[[#This Row],[Analyst]],Settiings!$A$2:$B$16,2,0))</f>
        <v>FARDIN</v>
      </c>
      <c r="O2959" s="50" t="str">
        <f>TRIM(UPPER(tbl_raw_data[[#This Row],[Outcome]]))</f>
        <v>APPROVE</v>
      </c>
      <c r="P2959" s="50" t="str">
        <f>TRIM(UPPER(tbl_raw_data[[#This Row],[Queue Name]]))</f>
        <v>CONSUMER EXISTING</v>
      </c>
      <c r="Q2959" s="50" t="str">
        <f>IF(tbl_raw_data[[#This Row],[Time taken in min]]&lt;=Settiings!$D$2,"SLA_MET","SLA_NOT_MET")</f>
        <v>SLA_MET</v>
      </c>
      <c r="R2959" s="94"/>
    </row>
    <row r="2960" spans="1:18" x14ac:dyDescent="0.3">
      <c r="A2960" s="20" t="s">
        <v>1648</v>
      </c>
      <c r="B2960" s="9">
        <v>45141.666342592594</v>
      </c>
      <c r="C2960" s="22">
        <v>45141.679664351854</v>
      </c>
      <c r="D2960" s="12" t="s">
        <v>27</v>
      </c>
      <c r="E2960" s="12" t="s">
        <v>9</v>
      </c>
      <c r="F2960" s="12" t="s">
        <v>1222</v>
      </c>
      <c r="G2960" s="12" t="s">
        <v>228</v>
      </c>
      <c r="H2960" s="81"/>
      <c r="I2960" s="48">
        <f>tbl_raw_data[[#This Row],[Date Actioned]]-tbl_raw_data[[#This Row],[Date Tagged]]</f>
        <v>1.3321759259270038E-2</v>
      </c>
      <c r="J2960" s="46">
        <f>HOUR(tbl_raw_data[[#This Row],[Time_taken]])*60+MINUTE(tbl_raw_data[[#This Row],[Time_taken]])+SECOND(tbl_raw_data[[#This Row],[Time_taken]])/60</f>
        <v>19.183333333333334</v>
      </c>
      <c r="K2960" s="52">
        <f>DATE(YEAR(tbl_raw_data[[#This Row],[Date Actioned]]),MONTH(tbl_raw_data[[#This Row],[Date Actioned]]),DAY(tbl_raw_data[[#This Row],[Date Actioned]]))</f>
        <v>45141</v>
      </c>
      <c r="L2960" s="50" t="str">
        <f>UPPER(TEXT(tbl_raw_data[[#This Row],[updated_date]],"MMMM"))</f>
        <v>AUGUST</v>
      </c>
      <c r="M2960" s="50" t="str">
        <f>"WEEK "&amp; IF(ROUNDUP(DAY(tbl_raw_data[[#This Row],[updated_date]])/7,0)=5,4,ROUNDUP(DAY(tbl_raw_data[[#This Row],[updated_date]])/7,0))</f>
        <v>WEEK 1</v>
      </c>
      <c r="N2960" s="50" t="str">
        <f>UPPER(VLOOKUP(tbl_raw_data[[#This Row],[Analyst]],Settiings!$A$2:$B$16,2,0))</f>
        <v>HARDIK</v>
      </c>
      <c r="O2960" s="50" t="str">
        <f>TRIM(UPPER(tbl_raw_data[[#This Row],[Outcome]]))</f>
        <v>DECLINE</v>
      </c>
      <c r="P2960" s="50" t="str">
        <f>TRIM(UPPER(tbl_raw_data[[#This Row],[Queue Name]]))</f>
        <v>CONSUMER EXISTING</v>
      </c>
      <c r="Q2960" s="50" t="str">
        <f>IF(tbl_raw_data[[#This Row],[Time taken in min]]&lt;=Settiings!$D$2,"SLA_MET","SLA_NOT_MET")</f>
        <v>SLA_MET</v>
      </c>
      <c r="R2960" s="94"/>
    </row>
    <row r="2961" spans="1:18" x14ac:dyDescent="0.3">
      <c r="A2961" s="23" t="s">
        <v>1649</v>
      </c>
      <c r="B2961" s="9">
        <v>45141.667245370372</v>
      </c>
      <c r="C2961" s="22">
        <v>45141.675995370373</v>
      </c>
      <c r="D2961" s="12" t="s">
        <v>13</v>
      </c>
      <c r="E2961" s="12" t="s">
        <v>47</v>
      </c>
      <c r="F2961" s="12" t="s">
        <v>53</v>
      </c>
      <c r="G2961" s="12" t="s">
        <v>41</v>
      </c>
      <c r="H2961" s="81"/>
      <c r="I2961" s="48">
        <f>tbl_raw_data[[#This Row],[Date Actioned]]-tbl_raw_data[[#This Row],[Date Tagged]]</f>
        <v>8.7500000008731149E-3</v>
      </c>
      <c r="J2961" s="46">
        <f>HOUR(tbl_raw_data[[#This Row],[Time_taken]])*60+MINUTE(tbl_raw_data[[#This Row],[Time_taken]])+SECOND(tbl_raw_data[[#This Row],[Time_taken]])/60</f>
        <v>12.6</v>
      </c>
      <c r="K2961" s="52">
        <f>DATE(YEAR(tbl_raw_data[[#This Row],[Date Actioned]]),MONTH(tbl_raw_data[[#This Row],[Date Actioned]]),DAY(tbl_raw_data[[#This Row],[Date Actioned]]))</f>
        <v>45141</v>
      </c>
      <c r="L2961" s="50" t="str">
        <f>UPPER(TEXT(tbl_raw_data[[#This Row],[updated_date]],"MMMM"))</f>
        <v>AUGUST</v>
      </c>
      <c r="M2961" s="50" t="str">
        <f>"WEEK "&amp; IF(ROUNDUP(DAY(tbl_raw_data[[#This Row],[updated_date]])/7,0)=5,4,ROUNDUP(DAY(tbl_raw_data[[#This Row],[updated_date]])/7,0))</f>
        <v>WEEK 1</v>
      </c>
      <c r="N2961" s="50" t="str">
        <f>UPPER(VLOOKUP(tbl_raw_data[[#This Row],[Analyst]],Settiings!$A$2:$B$16,2,0))</f>
        <v>NAVED</v>
      </c>
      <c r="O2961" s="50" t="str">
        <f>TRIM(UPPER(tbl_raw_data[[#This Row],[Outcome]]))</f>
        <v>APPROVE</v>
      </c>
      <c r="P2961" s="50" t="str">
        <f>TRIM(UPPER(tbl_raw_data[[#This Row],[Queue Name]]))</f>
        <v>CONSUMER PRE BUREAU</v>
      </c>
      <c r="Q2961" s="50" t="str">
        <f>IF(tbl_raw_data[[#This Row],[Time taken in min]]&lt;=Settiings!$D$2,"SLA_MET","SLA_NOT_MET")</f>
        <v>SLA_MET</v>
      </c>
      <c r="R2961" s="94"/>
    </row>
    <row r="2962" spans="1:18" x14ac:dyDescent="0.3">
      <c r="A2962" s="14" t="s">
        <v>1652</v>
      </c>
      <c r="B2962" s="15">
        <v>45141.668055555558</v>
      </c>
      <c r="C2962" s="16">
        <v>45141.680289351854</v>
      </c>
      <c r="D2962" s="17" t="s">
        <v>17</v>
      </c>
      <c r="E2962" s="18" t="s">
        <v>19</v>
      </c>
      <c r="F2962" s="17" t="s">
        <v>65</v>
      </c>
      <c r="G2962" s="19"/>
      <c r="H2962" s="79"/>
      <c r="I2962" s="48">
        <f>tbl_raw_data[[#This Row],[Date Actioned]]-tbl_raw_data[[#This Row],[Date Tagged]]</f>
        <v>1.2233796296641231E-2</v>
      </c>
      <c r="J2962" s="46">
        <f>HOUR(tbl_raw_data[[#This Row],[Time_taken]])*60+MINUTE(tbl_raw_data[[#This Row],[Time_taken]])+SECOND(tbl_raw_data[[#This Row],[Time_taken]])/60</f>
        <v>17.616666666666667</v>
      </c>
      <c r="K2962" s="52">
        <f>DATE(YEAR(tbl_raw_data[[#This Row],[Date Actioned]]),MONTH(tbl_raw_data[[#This Row],[Date Actioned]]),DAY(tbl_raw_data[[#This Row],[Date Actioned]]))</f>
        <v>45141</v>
      </c>
      <c r="L2962" s="50" t="str">
        <f>UPPER(TEXT(tbl_raw_data[[#This Row],[updated_date]],"MMMM"))</f>
        <v>AUGUST</v>
      </c>
      <c r="M2962" s="50" t="str">
        <f>"WEEK "&amp; IF(ROUNDUP(DAY(tbl_raw_data[[#This Row],[updated_date]])/7,0)=5,4,ROUNDUP(DAY(tbl_raw_data[[#This Row],[updated_date]])/7,0))</f>
        <v>WEEK 1</v>
      </c>
      <c r="N2962" s="50" t="str">
        <f>UPPER(VLOOKUP(tbl_raw_data[[#This Row],[Analyst]],Settiings!$A$2:$B$16,2,0))</f>
        <v>SAM</v>
      </c>
      <c r="O2962" s="50" t="str">
        <f>TRIM(UPPER(tbl_raw_data[[#This Row],[Outcome]]))</f>
        <v>APPROVE</v>
      </c>
      <c r="P2962" s="50" t="str">
        <f>TRIM(UPPER(tbl_raw_data[[#This Row],[Queue Name]]))</f>
        <v>CONSUMER POST BUREAU</v>
      </c>
      <c r="Q2962" s="50" t="str">
        <f>IF(tbl_raw_data[[#This Row],[Time taken in min]]&lt;=Settiings!$D$2,"SLA_MET","SLA_NOT_MET")</f>
        <v>SLA_MET</v>
      </c>
      <c r="R2962" s="94"/>
    </row>
    <row r="2963" spans="1:18" x14ac:dyDescent="0.3">
      <c r="A2963" s="20" t="s">
        <v>1655</v>
      </c>
      <c r="B2963" s="9">
        <v>45141.675578703704</v>
      </c>
      <c r="C2963" s="24">
        <v>45141.684791666667</v>
      </c>
      <c r="D2963" s="25" t="s">
        <v>17</v>
      </c>
      <c r="E2963" s="12" t="s">
        <v>9</v>
      </c>
      <c r="F2963" s="25" t="s">
        <v>16</v>
      </c>
      <c r="G2963" s="13"/>
      <c r="H2963" s="78"/>
      <c r="I2963" s="48">
        <f>tbl_raw_data[[#This Row],[Date Actioned]]-tbl_raw_data[[#This Row],[Date Tagged]]</f>
        <v>9.2129629629198462E-3</v>
      </c>
      <c r="J2963" s="46">
        <f>HOUR(tbl_raw_data[[#This Row],[Time_taken]])*60+MINUTE(tbl_raw_data[[#This Row],[Time_taken]])+SECOND(tbl_raw_data[[#This Row],[Time_taken]])/60</f>
        <v>13.266666666666667</v>
      </c>
      <c r="K2963" s="52">
        <f>DATE(YEAR(tbl_raw_data[[#This Row],[Date Actioned]]),MONTH(tbl_raw_data[[#This Row],[Date Actioned]]),DAY(tbl_raw_data[[#This Row],[Date Actioned]]))</f>
        <v>45141</v>
      </c>
      <c r="L2963" s="50" t="str">
        <f>UPPER(TEXT(tbl_raw_data[[#This Row],[updated_date]],"MMMM"))</f>
        <v>AUGUST</v>
      </c>
      <c r="M2963" s="50" t="str">
        <f>"WEEK "&amp; IF(ROUNDUP(DAY(tbl_raw_data[[#This Row],[updated_date]])/7,0)=5,4,ROUNDUP(DAY(tbl_raw_data[[#This Row],[updated_date]])/7,0))</f>
        <v>WEEK 1</v>
      </c>
      <c r="N2963" s="50" t="str">
        <f>UPPER(VLOOKUP(tbl_raw_data[[#This Row],[Analyst]],Settiings!$A$2:$B$16,2,0))</f>
        <v>CAMROOON</v>
      </c>
      <c r="O2963" s="50" t="str">
        <f>TRIM(UPPER(tbl_raw_data[[#This Row],[Outcome]]))</f>
        <v>APPROVE</v>
      </c>
      <c r="P2963" s="50" t="str">
        <f>TRIM(UPPER(tbl_raw_data[[#This Row],[Queue Name]]))</f>
        <v>CONSUMER EXISTING</v>
      </c>
      <c r="Q2963" s="50" t="str">
        <f>IF(tbl_raw_data[[#This Row],[Time taken in min]]&lt;=Settiings!$D$2,"SLA_MET","SLA_NOT_MET")</f>
        <v>SLA_MET</v>
      </c>
      <c r="R2963" s="94"/>
    </row>
    <row r="2964" spans="1:18" x14ac:dyDescent="0.3">
      <c r="A2964" s="23" t="s">
        <v>1659</v>
      </c>
      <c r="B2964" s="15">
        <v>45141.677673611113</v>
      </c>
      <c r="C2964" s="21">
        <v>45141.68241898148</v>
      </c>
      <c r="D2964" s="18" t="s">
        <v>13</v>
      </c>
      <c r="E2964" s="18" t="s">
        <v>19</v>
      </c>
      <c r="F2964" s="18" t="s">
        <v>10</v>
      </c>
      <c r="G2964" s="18" t="s">
        <v>77</v>
      </c>
      <c r="H2964" s="80"/>
      <c r="I2964" s="48">
        <f>tbl_raw_data[[#This Row],[Date Actioned]]-tbl_raw_data[[#This Row],[Date Tagged]]</f>
        <v>4.7453703664359637E-3</v>
      </c>
      <c r="J2964" s="46">
        <f>HOUR(tbl_raw_data[[#This Row],[Time_taken]])*60+MINUTE(tbl_raw_data[[#This Row],[Time_taken]])+SECOND(tbl_raw_data[[#This Row],[Time_taken]])/60</f>
        <v>6.833333333333333</v>
      </c>
      <c r="K2964" s="52">
        <f>DATE(YEAR(tbl_raw_data[[#This Row],[Date Actioned]]),MONTH(tbl_raw_data[[#This Row],[Date Actioned]]),DAY(tbl_raw_data[[#This Row],[Date Actioned]]))</f>
        <v>45141</v>
      </c>
      <c r="L2964" s="50" t="str">
        <f>UPPER(TEXT(tbl_raw_data[[#This Row],[updated_date]],"MMMM"))</f>
        <v>AUGUST</v>
      </c>
      <c r="M2964" s="50" t="str">
        <f>"WEEK "&amp; IF(ROUNDUP(DAY(tbl_raw_data[[#This Row],[updated_date]])/7,0)=5,4,ROUNDUP(DAY(tbl_raw_data[[#This Row],[updated_date]])/7,0))</f>
        <v>WEEK 1</v>
      </c>
      <c r="N2964" s="50" t="str">
        <f>UPPER(VLOOKUP(tbl_raw_data[[#This Row],[Analyst]],Settiings!$A$2:$B$16,2,0))</f>
        <v>NITESH</v>
      </c>
      <c r="O2964" s="50" t="str">
        <f>TRIM(UPPER(tbl_raw_data[[#This Row],[Outcome]]))</f>
        <v>APPROVE</v>
      </c>
      <c r="P2964" s="50" t="str">
        <f>TRIM(UPPER(tbl_raw_data[[#This Row],[Queue Name]]))</f>
        <v>CONSUMER POST BUREAU</v>
      </c>
      <c r="Q2964" s="50" t="str">
        <f>IF(tbl_raw_data[[#This Row],[Time taken in min]]&lt;=Settiings!$D$2,"SLA_MET","SLA_NOT_MET")</f>
        <v>SLA_MET</v>
      </c>
      <c r="R2964" s="94"/>
    </row>
    <row r="2965" spans="1:18" x14ac:dyDescent="0.3">
      <c r="A2965" s="14" t="s">
        <v>1662</v>
      </c>
      <c r="B2965" s="9">
        <v>45141.680324074077</v>
      </c>
      <c r="C2965" s="22">
        <v>45141.682696759257</v>
      </c>
      <c r="D2965" s="12" t="s">
        <v>13</v>
      </c>
      <c r="E2965" s="12" t="s">
        <v>9</v>
      </c>
      <c r="F2965" s="12" t="s">
        <v>1228</v>
      </c>
      <c r="G2965" s="12" t="s">
        <v>128</v>
      </c>
      <c r="H2965" s="81"/>
      <c r="I2965" s="48">
        <f>tbl_raw_data[[#This Row],[Date Actioned]]-tbl_raw_data[[#This Row],[Date Tagged]]</f>
        <v>2.372685179580003E-3</v>
      </c>
      <c r="J2965" s="46">
        <f>HOUR(tbl_raw_data[[#This Row],[Time_taken]])*60+MINUTE(tbl_raw_data[[#This Row],[Time_taken]])+SECOND(tbl_raw_data[[#This Row],[Time_taken]])/60</f>
        <v>3.4166666666666665</v>
      </c>
      <c r="K2965" s="52">
        <f>DATE(YEAR(tbl_raw_data[[#This Row],[Date Actioned]]),MONTH(tbl_raw_data[[#This Row],[Date Actioned]]),DAY(tbl_raw_data[[#This Row],[Date Actioned]]))</f>
        <v>45141</v>
      </c>
      <c r="L2965" s="50" t="str">
        <f>UPPER(TEXT(tbl_raw_data[[#This Row],[updated_date]],"MMMM"))</f>
        <v>AUGUST</v>
      </c>
      <c r="M2965" s="50" t="str">
        <f>"WEEK "&amp; IF(ROUNDUP(DAY(tbl_raw_data[[#This Row],[updated_date]])/7,0)=5,4,ROUNDUP(DAY(tbl_raw_data[[#This Row],[updated_date]])/7,0))</f>
        <v>WEEK 1</v>
      </c>
      <c r="N2965" s="50" t="str">
        <f>UPPER(VLOOKUP(tbl_raw_data[[#This Row],[Analyst]],Settiings!$A$2:$B$16,2,0))</f>
        <v>RAJ</v>
      </c>
      <c r="O2965" s="50" t="str">
        <f>TRIM(UPPER(tbl_raw_data[[#This Row],[Outcome]]))</f>
        <v>APPROVE</v>
      </c>
      <c r="P2965" s="50" t="str">
        <f>TRIM(UPPER(tbl_raw_data[[#This Row],[Queue Name]]))</f>
        <v>CONSUMER EXISTING</v>
      </c>
      <c r="Q2965" s="50" t="str">
        <f>IF(tbl_raw_data[[#This Row],[Time taken in min]]&lt;=Settiings!$D$2,"SLA_MET","SLA_NOT_MET")</f>
        <v>SLA_MET</v>
      </c>
      <c r="R2965" s="94"/>
    </row>
    <row r="2966" spans="1:18" x14ac:dyDescent="0.3">
      <c r="A2966" s="23" t="s">
        <v>1664</v>
      </c>
      <c r="B2966" s="15">
        <v>45141.681388888886</v>
      </c>
      <c r="C2966" s="16">
        <v>45141.684629629628</v>
      </c>
      <c r="D2966" s="17" t="s">
        <v>37</v>
      </c>
      <c r="E2966" s="18" t="s">
        <v>19</v>
      </c>
      <c r="F2966" s="17" t="s">
        <v>65</v>
      </c>
      <c r="G2966" s="19"/>
      <c r="H2966" s="79"/>
      <c r="I2966" s="48">
        <f>tbl_raw_data[[#This Row],[Date Actioned]]-tbl_raw_data[[#This Row],[Date Tagged]]</f>
        <v>3.2407407416030765E-3</v>
      </c>
      <c r="J2966" s="46">
        <f>HOUR(tbl_raw_data[[#This Row],[Time_taken]])*60+MINUTE(tbl_raw_data[[#This Row],[Time_taken]])+SECOND(tbl_raw_data[[#This Row],[Time_taken]])/60</f>
        <v>4.666666666666667</v>
      </c>
      <c r="K2966" s="52">
        <f>DATE(YEAR(tbl_raw_data[[#This Row],[Date Actioned]]),MONTH(tbl_raw_data[[#This Row],[Date Actioned]]),DAY(tbl_raw_data[[#This Row],[Date Actioned]]))</f>
        <v>45141</v>
      </c>
      <c r="L2966" s="50" t="str">
        <f>UPPER(TEXT(tbl_raw_data[[#This Row],[updated_date]],"MMMM"))</f>
        <v>AUGUST</v>
      </c>
      <c r="M2966" s="50" t="str">
        <f>"WEEK "&amp; IF(ROUNDUP(DAY(tbl_raw_data[[#This Row],[updated_date]])/7,0)=5,4,ROUNDUP(DAY(tbl_raw_data[[#This Row],[updated_date]])/7,0))</f>
        <v>WEEK 1</v>
      </c>
      <c r="N2966" s="50" t="str">
        <f>UPPER(VLOOKUP(tbl_raw_data[[#This Row],[Analyst]],Settiings!$A$2:$B$16,2,0))</f>
        <v>SAM</v>
      </c>
      <c r="O2966" s="50" t="str">
        <f>TRIM(UPPER(tbl_raw_data[[#This Row],[Outcome]]))</f>
        <v>DECLINE</v>
      </c>
      <c r="P2966" s="50" t="str">
        <f>TRIM(UPPER(tbl_raw_data[[#This Row],[Queue Name]]))</f>
        <v>CONSUMER POST BUREAU</v>
      </c>
      <c r="Q2966" s="50" t="str">
        <f>IF(tbl_raw_data[[#This Row],[Time taken in min]]&lt;=Settiings!$D$2,"SLA_MET","SLA_NOT_MET")</f>
        <v>SLA_MET</v>
      </c>
      <c r="R2966" s="94"/>
    </row>
    <row r="2967" spans="1:18" x14ac:dyDescent="0.3">
      <c r="A2967" s="20" t="s">
        <v>1665</v>
      </c>
      <c r="B2967" s="15">
        <v>45141.682893518519</v>
      </c>
      <c r="C2967" s="21">
        <v>45141.683796296296</v>
      </c>
      <c r="D2967" s="18" t="s">
        <v>13</v>
      </c>
      <c r="E2967" s="18" t="s">
        <v>47</v>
      </c>
      <c r="F2967" s="18" t="s">
        <v>1228</v>
      </c>
      <c r="G2967" s="18" t="s">
        <v>785</v>
      </c>
      <c r="H2967" s="80"/>
      <c r="I2967" s="48">
        <f>tbl_raw_data[[#This Row],[Date Actioned]]-tbl_raw_data[[#This Row],[Date Tagged]]</f>
        <v>9.0277777781011537E-4</v>
      </c>
      <c r="J2967" s="46">
        <f>HOUR(tbl_raw_data[[#This Row],[Time_taken]])*60+MINUTE(tbl_raw_data[[#This Row],[Time_taken]])+SECOND(tbl_raw_data[[#This Row],[Time_taken]])/60</f>
        <v>1.3</v>
      </c>
      <c r="K2967" s="52">
        <f>DATE(YEAR(tbl_raw_data[[#This Row],[Date Actioned]]),MONTH(tbl_raw_data[[#This Row],[Date Actioned]]),DAY(tbl_raw_data[[#This Row],[Date Actioned]]))</f>
        <v>45141</v>
      </c>
      <c r="L2967" s="50" t="str">
        <f>UPPER(TEXT(tbl_raw_data[[#This Row],[updated_date]],"MMMM"))</f>
        <v>AUGUST</v>
      </c>
      <c r="M2967" s="50" t="str">
        <f>"WEEK "&amp; IF(ROUNDUP(DAY(tbl_raw_data[[#This Row],[updated_date]])/7,0)=5,4,ROUNDUP(DAY(tbl_raw_data[[#This Row],[updated_date]])/7,0))</f>
        <v>WEEK 1</v>
      </c>
      <c r="N2967" s="50" t="str">
        <f>UPPER(VLOOKUP(tbl_raw_data[[#This Row],[Analyst]],Settiings!$A$2:$B$16,2,0))</f>
        <v>RAJ</v>
      </c>
      <c r="O2967" s="50" t="str">
        <f>TRIM(UPPER(tbl_raw_data[[#This Row],[Outcome]]))</f>
        <v>APPROVE</v>
      </c>
      <c r="P2967" s="50" t="str">
        <f>TRIM(UPPER(tbl_raw_data[[#This Row],[Queue Name]]))</f>
        <v>CONSUMER PRE BUREAU</v>
      </c>
      <c r="Q2967" s="50" t="str">
        <f>IF(tbl_raw_data[[#This Row],[Time taken in min]]&lt;=Settiings!$D$2,"SLA_MET","SLA_NOT_MET")</f>
        <v>SLA_MET</v>
      </c>
      <c r="R2967" s="94"/>
    </row>
    <row r="2968" spans="1:18" x14ac:dyDescent="0.3">
      <c r="A2968" s="14" t="s">
        <v>1666</v>
      </c>
      <c r="B2968" s="9">
        <v>45141.683182870373</v>
      </c>
      <c r="C2968" s="22">
        <v>45141.685046296298</v>
      </c>
      <c r="D2968" s="12" t="s">
        <v>27</v>
      </c>
      <c r="E2968" s="12" t="s">
        <v>9</v>
      </c>
      <c r="F2968" s="12" t="s">
        <v>43</v>
      </c>
      <c r="G2968" s="12" t="s">
        <v>71</v>
      </c>
      <c r="H2968" s="81"/>
      <c r="I2968" s="48">
        <f>tbl_raw_data[[#This Row],[Date Actioned]]-tbl_raw_data[[#This Row],[Date Tagged]]</f>
        <v>1.8634259249665774E-3</v>
      </c>
      <c r="J2968" s="46">
        <f>HOUR(tbl_raw_data[[#This Row],[Time_taken]])*60+MINUTE(tbl_raw_data[[#This Row],[Time_taken]])+SECOND(tbl_raw_data[[#This Row],[Time_taken]])/60</f>
        <v>2.6833333333333336</v>
      </c>
      <c r="K2968" s="52">
        <f>DATE(YEAR(tbl_raw_data[[#This Row],[Date Actioned]]),MONTH(tbl_raw_data[[#This Row],[Date Actioned]]),DAY(tbl_raw_data[[#This Row],[Date Actioned]]))</f>
        <v>45141</v>
      </c>
      <c r="L2968" s="50" t="str">
        <f>UPPER(TEXT(tbl_raw_data[[#This Row],[updated_date]],"MMMM"))</f>
        <v>AUGUST</v>
      </c>
      <c r="M2968" s="50" t="str">
        <f>"WEEK "&amp; IF(ROUNDUP(DAY(tbl_raw_data[[#This Row],[updated_date]])/7,0)=5,4,ROUNDUP(DAY(tbl_raw_data[[#This Row],[updated_date]])/7,0))</f>
        <v>WEEK 1</v>
      </c>
      <c r="N2968" s="50" t="str">
        <f>UPPER(VLOOKUP(tbl_raw_data[[#This Row],[Analyst]],Settiings!$A$2:$B$16,2,0))</f>
        <v>MERCEDES</v>
      </c>
      <c r="O2968" s="50" t="str">
        <f>TRIM(UPPER(tbl_raw_data[[#This Row],[Outcome]]))</f>
        <v>DECLINE</v>
      </c>
      <c r="P2968" s="50" t="str">
        <f>TRIM(UPPER(tbl_raw_data[[#This Row],[Queue Name]]))</f>
        <v>CONSUMER EXISTING</v>
      </c>
      <c r="Q2968" s="50" t="str">
        <f>IF(tbl_raw_data[[#This Row],[Time taken in min]]&lt;=Settiings!$D$2,"SLA_MET","SLA_NOT_MET")</f>
        <v>SLA_MET</v>
      </c>
      <c r="R2968" s="94"/>
    </row>
    <row r="2969" spans="1:18" x14ac:dyDescent="0.3">
      <c r="A2969" s="23" t="s">
        <v>1668</v>
      </c>
      <c r="B2969" s="9">
        <v>45141.688611111109</v>
      </c>
      <c r="C2969" s="22">
        <v>45141.690138888887</v>
      </c>
      <c r="D2969" s="12" t="s">
        <v>13</v>
      </c>
      <c r="E2969" s="12" t="s">
        <v>9</v>
      </c>
      <c r="F2969" s="12" t="s">
        <v>1228</v>
      </c>
      <c r="G2969" s="12" t="s">
        <v>128</v>
      </c>
      <c r="H2969" s="81"/>
      <c r="I2969" s="48">
        <f>tbl_raw_data[[#This Row],[Date Actioned]]-tbl_raw_data[[#This Row],[Date Tagged]]</f>
        <v>1.527777778392192E-3</v>
      </c>
      <c r="J2969" s="46">
        <f>HOUR(tbl_raw_data[[#This Row],[Time_taken]])*60+MINUTE(tbl_raw_data[[#This Row],[Time_taken]])+SECOND(tbl_raw_data[[#This Row],[Time_taken]])/60</f>
        <v>2.2000000000000002</v>
      </c>
      <c r="K2969" s="52">
        <f>DATE(YEAR(tbl_raw_data[[#This Row],[Date Actioned]]),MONTH(tbl_raw_data[[#This Row],[Date Actioned]]),DAY(tbl_raw_data[[#This Row],[Date Actioned]]))</f>
        <v>45141</v>
      </c>
      <c r="L2969" s="50" t="str">
        <f>UPPER(TEXT(tbl_raw_data[[#This Row],[updated_date]],"MMMM"))</f>
        <v>AUGUST</v>
      </c>
      <c r="M2969" s="50" t="str">
        <f>"WEEK "&amp; IF(ROUNDUP(DAY(tbl_raw_data[[#This Row],[updated_date]])/7,0)=5,4,ROUNDUP(DAY(tbl_raw_data[[#This Row],[updated_date]])/7,0))</f>
        <v>WEEK 1</v>
      </c>
      <c r="N2969" s="50" t="str">
        <f>UPPER(VLOOKUP(tbl_raw_data[[#This Row],[Analyst]],Settiings!$A$2:$B$16,2,0))</f>
        <v>RAJ</v>
      </c>
      <c r="O2969" s="50" t="str">
        <f>TRIM(UPPER(tbl_raw_data[[#This Row],[Outcome]]))</f>
        <v>APPROVE</v>
      </c>
      <c r="P2969" s="50" t="str">
        <f>TRIM(UPPER(tbl_raw_data[[#This Row],[Queue Name]]))</f>
        <v>CONSUMER EXISTING</v>
      </c>
      <c r="Q2969" s="50" t="str">
        <f>IF(tbl_raw_data[[#This Row],[Time taken in min]]&lt;=Settiings!$D$2,"SLA_MET","SLA_NOT_MET")</f>
        <v>SLA_MET</v>
      </c>
      <c r="R2969" s="94"/>
    </row>
    <row r="2970" spans="1:18" x14ac:dyDescent="0.3">
      <c r="A2970" s="14" t="s">
        <v>1676</v>
      </c>
      <c r="B2970" s="15">
        <v>45141.702708333331</v>
      </c>
      <c r="C2970" s="21">
        <v>45141.705555555556</v>
      </c>
      <c r="D2970" s="18" t="s">
        <v>13</v>
      </c>
      <c r="E2970" s="18" t="s">
        <v>47</v>
      </c>
      <c r="F2970" s="18" t="s">
        <v>1228</v>
      </c>
      <c r="G2970" s="18" t="s">
        <v>17</v>
      </c>
      <c r="H2970" s="80"/>
      <c r="I2970" s="48">
        <f>tbl_raw_data[[#This Row],[Date Actioned]]-tbl_raw_data[[#This Row],[Date Tagged]]</f>
        <v>2.8472222256823443E-3</v>
      </c>
      <c r="J2970" s="46">
        <f>HOUR(tbl_raw_data[[#This Row],[Time_taken]])*60+MINUTE(tbl_raw_data[[#This Row],[Time_taken]])+SECOND(tbl_raw_data[[#This Row],[Time_taken]])/60</f>
        <v>4.0999999999999996</v>
      </c>
      <c r="K2970" s="52">
        <f>DATE(YEAR(tbl_raw_data[[#This Row],[Date Actioned]]),MONTH(tbl_raw_data[[#This Row],[Date Actioned]]),DAY(tbl_raw_data[[#This Row],[Date Actioned]]))</f>
        <v>45141</v>
      </c>
      <c r="L2970" s="50" t="str">
        <f>UPPER(TEXT(tbl_raw_data[[#This Row],[updated_date]],"MMMM"))</f>
        <v>AUGUST</v>
      </c>
      <c r="M2970" s="50" t="str">
        <f>"WEEK "&amp; IF(ROUNDUP(DAY(tbl_raw_data[[#This Row],[updated_date]])/7,0)=5,4,ROUNDUP(DAY(tbl_raw_data[[#This Row],[updated_date]])/7,0))</f>
        <v>WEEK 1</v>
      </c>
      <c r="N2970" s="50" t="str">
        <f>UPPER(VLOOKUP(tbl_raw_data[[#This Row],[Analyst]],Settiings!$A$2:$B$16,2,0))</f>
        <v>RAJ</v>
      </c>
      <c r="O2970" s="50" t="str">
        <f>TRIM(UPPER(tbl_raw_data[[#This Row],[Outcome]]))</f>
        <v>APPROVE</v>
      </c>
      <c r="P2970" s="50" t="str">
        <f>TRIM(UPPER(tbl_raw_data[[#This Row],[Queue Name]]))</f>
        <v>CONSUMER PRE BUREAU</v>
      </c>
      <c r="Q2970" s="50" t="str">
        <f>IF(tbl_raw_data[[#This Row],[Time taken in min]]&lt;=Settiings!$D$2,"SLA_MET","SLA_NOT_MET")</f>
        <v>SLA_MET</v>
      </c>
      <c r="R2970" s="94"/>
    </row>
    <row r="2971" spans="1:18" x14ac:dyDescent="0.3">
      <c r="A2971" s="20" t="s">
        <v>1677</v>
      </c>
      <c r="B2971" s="9">
        <v>45141.703969907408</v>
      </c>
      <c r="C2971" s="22">
        <v>45141.710590277777</v>
      </c>
      <c r="D2971" s="12" t="s">
        <v>13</v>
      </c>
      <c r="E2971" s="12" t="s">
        <v>9</v>
      </c>
      <c r="F2971" s="12" t="s">
        <v>10</v>
      </c>
      <c r="G2971" s="12" t="s">
        <v>17</v>
      </c>
      <c r="H2971" s="81"/>
      <c r="I2971" s="48">
        <f>tbl_raw_data[[#This Row],[Date Actioned]]-tbl_raw_data[[#This Row],[Date Tagged]]</f>
        <v>6.6203703681821935E-3</v>
      </c>
      <c r="J2971" s="46">
        <f>HOUR(tbl_raw_data[[#This Row],[Time_taken]])*60+MINUTE(tbl_raw_data[[#This Row],[Time_taken]])+SECOND(tbl_raw_data[[#This Row],[Time_taken]])/60</f>
        <v>9.5333333333333332</v>
      </c>
      <c r="K2971" s="52">
        <f>DATE(YEAR(tbl_raw_data[[#This Row],[Date Actioned]]),MONTH(tbl_raw_data[[#This Row],[Date Actioned]]),DAY(tbl_raw_data[[#This Row],[Date Actioned]]))</f>
        <v>45141</v>
      </c>
      <c r="L2971" s="50" t="str">
        <f>UPPER(TEXT(tbl_raw_data[[#This Row],[updated_date]],"MMMM"))</f>
        <v>AUGUST</v>
      </c>
      <c r="M2971" s="50" t="str">
        <f>"WEEK "&amp; IF(ROUNDUP(DAY(tbl_raw_data[[#This Row],[updated_date]])/7,0)=5,4,ROUNDUP(DAY(tbl_raw_data[[#This Row],[updated_date]])/7,0))</f>
        <v>WEEK 1</v>
      </c>
      <c r="N2971" s="50" t="str">
        <f>UPPER(VLOOKUP(tbl_raw_data[[#This Row],[Analyst]],Settiings!$A$2:$B$16,2,0))</f>
        <v>NITESH</v>
      </c>
      <c r="O2971" s="50" t="str">
        <f>TRIM(UPPER(tbl_raw_data[[#This Row],[Outcome]]))</f>
        <v>APPROVE</v>
      </c>
      <c r="P2971" s="50" t="str">
        <f>TRIM(UPPER(tbl_raw_data[[#This Row],[Queue Name]]))</f>
        <v>CONSUMER EXISTING</v>
      </c>
      <c r="Q2971" s="50" t="str">
        <f>IF(tbl_raw_data[[#This Row],[Time taken in min]]&lt;=Settiings!$D$2,"SLA_MET","SLA_NOT_MET")</f>
        <v>SLA_MET</v>
      </c>
      <c r="R2971" s="94"/>
    </row>
    <row r="2972" spans="1:18" x14ac:dyDescent="0.3">
      <c r="A2972" s="23" t="s">
        <v>1679</v>
      </c>
      <c r="B2972" s="15">
        <v>45141.707604166666</v>
      </c>
      <c r="C2972" s="21">
        <v>45141.711076388892</v>
      </c>
      <c r="D2972" s="18" t="s">
        <v>13</v>
      </c>
      <c r="E2972" s="18" t="s">
        <v>9</v>
      </c>
      <c r="F2972" s="18" t="s">
        <v>1228</v>
      </c>
      <c r="G2972" s="18" t="s">
        <v>17</v>
      </c>
      <c r="H2972" s="80"/>
      <c r="I2972" s="48">
        <f>tbl_raw_data[[#This Row],[Date Actioned]]-tbl_raw_data[[#This Row],[Date Tagged]]</f>
        <v>3.4722222262644209E-3</v>
      </c>
      <c r="J2972" s="46">
        <f>HOUR(tbl_raw_data[[#This Row],[Time_taken]])*60+MINUTE(tbl_raw_data[[#This Row],[Time_taken]])+SECOND(tbl_raw_data[[#This Row],[Time_taken]])/60</f>
        <v>5</v>
      </c>
      <c r="K2972" s="52">
        <f>DATE(YEAR(tbl_raw_data[[#This Row],[Date Actioned]]),MONTH(tbl_raw_data[[#This Row],[Date Actioned]]),DAY(tbl_raw_data[[#This Row],[Date Actioned]]))</f>
        <v>45141</v>
      </c>
      <c r="L2972" s="50" t="str">
        <f>UPPER(TEXT(tbl_raw_data[[#This Row],[updated_date]],"MMMM"))</f>
        <v>AUGUST</v>
      </c>
      <c r="M2972" s="50" t="str">
        <f>"WEEK "&amp; IF(ROUNDUP(DAY(tbl_raw_data[[#This Row],[updated_date]])/7,0)=5,4,ROUNDUP(DAY(tbl_raw_data[[#This Row],[updated_date]])/7,0))</f>
        <v>WEEK 1</v>
      </c>
      <c r="N2972" s="50" t="str">
        <f>UPPER(VLOOKUP(tbl_raw_data[[#This Row],[Analyst]],Settiings!$A$2:$B$16,2,0))</f>
        <v>RAJ</v>
      </c>
      <c r="O2972" s="50" t="str">
        <f>TRIM(UPPER(tbl_raw_data[[#This Row],[Outcome]]))</f>
        <v>APPROVE</v>
      </c>
      <c r="P2972" s="50" t="str">
        <f>TRIM(UPPER(tbl_raw_data[[#This Row],[Queue Name]]))</f>
        <v>CONSUMER EXISTING</v>
      </c>
      <c r="Q2972" s="50" t="str">
        <f>IF(tbl_raw_data[[#This Row],[Time taken in min]]&lt;=Settiings!$D$2,"SLA_MET","SLA_NOT_MET")</f>
        <v>SLA_MET</v>
      </c>
      <c r="R2972" s="94"/>
    </row>
    <row r="2973" spans="1:18" x14ac:dyDescent="0.3">
      <c r="A2973" s="14" t="s">
        <v>1680</v>
      </c>
      <c r="B2973" s="9">
        <v>45141.711909722224</v>
      </c>
      <c r="C2973" s="24">
        <v>45141.716180555559</v>
      </c>
      <c r="D2973" s="25" t="s">
        <v>17</v>
      </c>
      <c r="E2973" s="12" t="s">
        <v>9</v>
      </c>
      <c r="F2973" s="25" t="s">
        <v>65</v>
      </c>
      <c r="G2973" s="13"/>
      <c r="H2973" s="78"/>
      <c r="I2973" s="48">
        <f>tbl_raw_data[[#This Row],[Date Actioned]]-tbl_raw_data[[#This Row],[Date Tagged]]</f>
        <v>4.2708333348855376E-3</v>
      </c>
      <c r="J2973" s="46">
        <f>HOUR(tbl_raw_data[[#This Row],[Time_taken]])*60+MINUTE(tbl_raw_data[[#This Row],[Time_taken]])+SECOND(tbl_raw_data[[#This Row],[Time_taken]])/60</f>
        <v>6.15</v>
      </c>
      <c r="K2973" s="52">
        <f>DATE(YEAR(tbl_raw_data[[#This Row],[Date Actioned]]),MONTH(tbl_raw_data[[#This Row],[Date Actioned]]),DAY(tbl_raw_data[[#This Row],[Date Actioned]]))</f>
        <v>45141</v>
      </c>
      <c r="L2973" s="50" t="str">
        <f>UPPER(TEXT(tbl_raw_data[[#This Row],[updated_date]],"MMMM"))</f>
        <v>AUGUST</v>
      </c>
      <c r="M2973" s="50" t="str">
        <f>"WEEK "&amp; IF(ROUNDUP(DAY(tbl_raw_data[[#This Row],[updated_date]])/7,0)=5,4,ROUNDUP(DAY(tbl_raw_data[[#This Row],[updated_date]])/7,0))</f>
        <v>WEEK 1</v>
      </c>
      <c r="N2973" s="50" t="str">
        <f>UPPER(VLOOKUP(tbl_raw_data[[#This Row],[Analyst]],Settiings!$A$2:$B$16,2,0))</f>
        <v>SAM</v>
      </c>
      <c r="O2973" s="50" t="str">
        <f>TRIM(UPPER(tbl_raw_data[[#This Row],[Outcome]]))</f>
        <v>APPROVE</v>
      </c>
      <c r="P2973" s="50" t="str">
        <f>TRIM(UPPER(tbl_raw_data[[#This Row],[Queue Name]]))</f>
        <v>CONSUMER EXISTING</v>
      </c>
      <c r="Q2973" s="50" t="str">
        <f>IF(tbl_raw_data[[#This Row],[Time taken in min]]&lt;=Settiings!$D$2,"SLA_MET","SLA_NOT_MET")</f>
        <v>SLA_MET</v>
      </c>
      <c r="R2973" s="94"/>
    </row>
    <row r="2974" spans="1:18" x14ac:dyDescent="0.3">
      <c r="A2974" s="20" t="s">
        <v>1681</v>
      </c>
      <c r="B2974" s="15">
        <v>45141.714224537034</v>
      </c>
      <c r="C2974" s="21">
        <v>45141.716296296298</v>
      </c>
      <c r="D2974" s="18" t="s">
        <v>13</v>
      </c>
      <c r="E2974" s="18" t="s">
        <v>9</v>
      </c>
      <c r="F2974" s="18" t="s">
        <v>1222</v>
      </c>
      <c r="G2974" s="18" t="s">
        <v>17</v>
      </c>
      <c r="H2974" s="80"/>
      <c r="I2974" s="48">
        <f>tbl_raw_data[[#This Row],[Date Actioned]]-tbl_raw_data[[#This Row],[Date Tagged]]</f>
        <v>2.0717592633445747E-3</v>
      </c>
      <c r="J2974" s="46">
        <f>HOUR(tbl_raw_data[[#This Row],[Time_taken]])*60+MINUTE(tbl_raw_data[[#This Row],[Time_taken]])+SECOND(tbl_raw_data[[#This Row],[Time_taken]])/60</f>
        <v>2.9833333333333334</v>
      </c>
      <c r="K2974" s="52">
        <f>DATE(YEAR(tbl_raw_data[[#This Row],[Date Actioned]]),MONTH(tbl_raw_data[[#This Row],[Date Actioned]]),DAY(tbl_raw_data[[#This Row],[Date Actioned]]))</f>
        <v>45141</v>
      </c>
      <c r="L2974" s="50" t="str">
        <f>UPPER(TEXT(tbl_raw_data[[#This Row],[updated_date]],"MMMM"))</f>
        <v>AUGUST</v>
      </c>
      <c r="M2974" s="50" t="str">
        <f>"WEEK "&amp; IF(ROUNDUP(DAY(tbl_raw_data[[#This Row],[updated_date]])/7,0)=5,4,ROUNDUP(DAY(tbl_raw_data[[#This Row],[updated_date]])/7,0))</f>
        <v>WEEK 1</v>
      </c>
      <c r="N2974" s="50" t="str">
        <f>UPPER(VLOOKUP(tbl_raw_data[[#This Row],[Analyst]],Settiings!$A$2:$B$16,2,0))</f>
        <v>HARDIK</v>
      </c>
      <c r="O2974" s="50" t="str">
        <f>TRIM(UPPER(tbl_raw_data[[#This Row],[Outcome]]))</f>
        <v>APPROVE</v>
      </c>
      <c r="P2974" s="50" t="str">
        <f>TRIM(UPPER(tbl_raw_data[[#This Row],[Queue Name]]))</f>
        <v>CONSUMER EXISTING</v>
      </c>
      <c r="Q2974" s="50" t="str">
        <f>IF(tbl_raw_data[[#This Row],[Time taken in min]]&lt;=Settiings!$D$2,"SLA_MET","SLA_NOT_MET")</f>
        <v>SLA_MET</v>
      </c>
      <c r="R2974" s="94"/>
    </row>
    <row r="2975" spans="1:18" x14ac:dyDescent="0.3">
      <c r="A2975" s="23" t="s">
        <v>1682</v>
      </c>
      <c r="B2975" s="9">
        <v>45141.717361111114</v>
      </c>
      <c r="C2975" s="22">
        <v>45141.725243055553</v>
      </c>
      <c r="D2975" s="12" t="s">
        <v>13</v>
      </c>
      <c r="E2975" s="12" t="s">
        <v>9</v>
      </c>
      <c r="F2975" s="12" t="s">
        <v>10</v>
      </c>
      <c r="G2975" s="12" t="s">
        <v>17</v>
      </c>
      <c r="H2975" s="81"/>
      <c r="I2975" s="48">
        <f>tbl_raw_data[[#This Row],[Date Actioned]]-tbl_raw_data[[#This Row],[Date Tagged]]</f>
        <v>7.8819444388500415E-3</v>
      </c>
      <c r="J2975" s="46">
        <f>HOUR(tbl_raw_data[[#This Row],[Time_taken]])*60+MINUTE(tbl_raw_data[[#This Row],[Time_taken]])+SECOND(tbl_raw_data[[#This Row],[Time_taken]])/60</f>
        <v>11.35</v>
      </c>
      <c r="K2975" s="52">
        <f>DATE(YEAR(tbl_raw_data[[#This Row],[Date Actioned]]),MONTH(tbl_raw_data[[#This Row],[Date Actioned]]),DAY(tbl_raw_data[[#This Row],[Date Actioned]]))</f>
        <v>45141</v>
      </c>
      <c r="L2975" s="50" t="str">
        <f>UPPER(TEXT(tbl_raw_data[[#This Row],[updated_date]],"MMMM"))</f>
        <v>AUGUST</v>
      </c>
      <c r="M2975" s="50" t="str">
        <f>"WEEK "&amp; IF(ROUNDUP(DAY(tbl_raw_data[[#This Row],[updated_date]])/7,0)=5,4,ROUNDUP(DAY(tbl_raw_data[[#This Row],[updated_date]])/7,0))</f>
        <v>WEEK 1</v>
      </c>
      <c r="N2975" s="50" t="str">
        <f>UPPER(VLOOKUP(tbl_raw_data[[#This Row],[Analyst]],Settiings!$A$2:$B$16,2,0))</f>
        <v>NITESH</v>
      </c>
      <c r="O2975" s="50" t="str">
        <f>TRIM(UPPER(tbl_raw_data[[#This Row],[Outcome]]))</f>
        <v>APPROVE</v>
      </c>
      <c r="P2975" s="50" t="str">
        <f>TRIM(UPPER(tbl_raw_data[[#This Row],[Queue Name]]))</f>
        <v>CONSUMER EXISTING</v>
      </c>
      <c r="Q2975" s="50" t="str">
        <f>IF(tbl_raw_data[[#This Row],[Time taken in min]]&lt;=Settiings!$D$2,"SLA_MET","SLA_NOT_MET")</f>
        <v>SLA_MET</v>
      </c>
      <c r="R2975" s="94"/>
    </row>
    <row r="2976" spans="1:18" x14ac:dyDescent="0.3">
      <c r="A2976" s="14" t="s">
        <v>1683</v>
      </c>
      <c r="B2976" s="15">
        <v>45141.71769675926</v>
      </c>
      <c r="C2976" s="21">
        <v>45141.727997685186</v>
      </c>
      <c r="D2976" s="18" t="s">
        <v>13</v>
      </c>
      <c r="E2976" s="18" t="s">
        <v>47</v>
      </c>
      <c r="F2976" s="18" t="s">
        <v>76</v>
      </c>
      <c r="G2976" s="18" t="s">
        <v>17</v>
      </c>
      <c r="H2976" s="80"/>
      <c r="I2976" s="48">
        <f>tbl_raw_data[[#This Row],[Date Actioned]]-tbl_raw_data[[#This Row],[Date Tagged]]</f>
        <v>1.0300925925548654E-2</v>
      </c>
      <c r="J2976" s="46">
        <f>HOUR(tbl_raw_data[[#This Row],[Time_taken]])*60+MINUTE(tbl_raw_data[[#This Row],[Time_taken]])+SECOND(tbl_raw_data[[#This Row],[Time_taken]])/60</f>
        <v>14.833333333333334</v>
      </c>
      <c r="K2976" s="52">
        <f>DATE(YEAR(tbl_raw_data[[#This Row],[Date Actioned]]),MONTH(tbl_raw_data[[#This Row],[Date Actioned]]),DAY(tbl_raw_data[[#This Row],[Date Actioned]]))</f>
        <v>45141</v>
      </c>
      <c r="L2976" s="50" t="str">
        <f>UPPER(TEXT(tbl_raw_data[[#This Row],[updated_date]],"MMMM"))</f>
        <v>AUGUST</v>
      </c>
      <c r="M2976" s="50" t="str">
        <f>"WEEK "&amp; IF(ROUNDUP(DAY(tbl_raw_data[[#This Row],[updated_date]])/7,0)=5,4,ROUNDUP(DAY(tbl_raw_data[[#This Row],[updated_date]])/7,0))</f>
        <v>WEEK 1</v>
      </c>
      <c r="N2976" s="50" t="str">
        <f>UPPER(VLOOKUP(tbl_raw_data[[#This Row],[Analyst]],Settiings!$A$2:$B$16,2,0))</f>
        <v>ROHAN</v>
      </c>
      <c r="O2976" s="50" t="str">
        <f>TRIM(UPPER(tbl_raw_data[[#This Row],[Outcome]]))</f>
        <v>APPROVE</v>
      </c>
      <c r="P2976" s="50" t="str">
        <f>TRIM(UPPER(tbl_raw_data[[#This Row],[Queue Name]]))</f>
        <v>CONSUMER PRE BUREAU</v>
      </c>
      <c r="Q2976" s="50" t="str">
        <f>IF(tbl_raw_data[[#This Row],[Time taken in min]]&lt;=Settiings!$D$2,"SLA_MET","SLA_NOT_MET")</f>
        <v>SLA_MET</v>
      </c>
      <c r="R2976" s="94"/>
    </row>
    <row r="2977" spans="1:18" x14ac:dyDescent="0.3">
      <c r="A2977" s="20" t="s">
        <v>1684</v>
      </c>
      <c r="B2977" s="9">
        <v>45141.7184375</v>
      </c>
      <c r="C2977" s="22">
        <v>45141.720891203702</v>
      </c>
      <c r="D2977" s="12" t="s">
        <v>13</v>
      </c>
      <c r="E2977" s="12" t="s">
        <v>9</v>
      </c>
      <c r="F2977" s="12" t="s">
        <v>1222</v>
      </c>
      <c r="G2977" s="12" t="s">
        <v>17</v>
      </c>
      <c r="H2977" s="81"/>
      <c r="I2977" s="48">
        <f>tbl_raw_data[[#This Row],[Date Actioned]]-tbl_raw_data[[#This Row],[Date Tagged]]</f>
        <v>2.4537037024856545E-3</v>
      </c>
      <c r="J2977" s="46">
        <f>HOUR(tbl_raw_data[[#This Row],[Time_taken]])*60+MINUTE(tbl_raw_data[[#This Row],[Time_taken]])+SECOND(tbl_raw_data[[#This Row],[Time_taken]])/60</f>
        <v>3.5333333333333332</v>
      </c>
      <c r="K2977" s="52">
        <f>DATE(YEAR(tbl_raw_data[[#This Row],[Date Actioned]]),MONTH(tbl_raw_data[[#This Row],[Date Actioned]]),DAY(tbl_raw_data[[#This Row],[Date Actioned]]))</f>
        <v>45141</v>
      </c>
      <c r="L2977" s="50" t="str">
        <f>UPPER(TEXT(tbl_raw_data[[#This Row],[updated_date]],"MMMM"))</f>
        <v>AUGUST</v>
      </c>
      <c r="M2977" s="50" t="str">
        <f>"WEEK "&amp; IF(ROUNDUP(DAY(tbl_raw_data[[#This Row],[updated_date]])/7,0)=5,4,ROUNDUP(DAY(tbl_raw_data[[#This Row],[updated_date]])/7,0))</f>
        <v>WEEK 1</v>
      </c>
      <c r="N2977" s="50" t="str">
        <f>UPPER(VLOOKUP(tbl_raw_data[[#This Row],[Analyst]],Settiings!$A$2:$B$16,2,0))</f>
        <v>HARDIK</v>
      </c>
      <c r="O2977" s="50" t="str">
        <f>TRIM(UPPER(tbl_raw_data[[#This Row],[Outcome]]))</f>
        <v>APPROVE</v>
      </c>
      <c r="P2977" s="50" t="str">
        <f>TRIM(UPPER(tbl_raw_data[[#This Row],[Queue Name]]))</f>
        <v>CONSUMER EXISTING</v>
      </c>
      <c r="Q2977" s="50" t="str">
        <f>IF(tbl_raw_data[[#This Row],[Time taken in min]]&lt;=Settiings!$D$2,"SLA_MET","SLA_NOT_MET")</f>
        <v>SLA_MET</v>
      </c>
      <c r="R2977" s="94"/>
    </row>
    <row r="2978" spans="1:18" x14ac:dyDescent="0.3">
      <c r="A2978" s="23" t="s">
        <v>1685</v>
      </c>
      <c r="B2978" s="15">
        <v>45141.720300925925</v>
      </c>
      <c r="C2978" s="21">
        <v>45141.726712962962</v>
      </c>
      <c r="D2978" s="18" t="s">
        <v>13</v>
      </c>
      <c r="E2978" s="18" t="s">
        <v>47</v>
      </c>
      <c r="F2978" s="18" t="s">
        <v>1222</v>
      </c>
      <c r="G2978" s="18" t="s">
        <v>17</v>
      </c>
      <c r="H2978" s="80"/>
      <c r="I2978" s="48">
        <f>tbl_raw_data[[#This Row],[Date Actioned]]-tbl_raw_data[[#This Row],[Date Tagged]]</f>
        <v>6.4120370370801538E-3</v>
      </c>
      <c r="J2978" s="46">
        <f>HOUR(tbl_raw_data[[#This Row],[Time_taken]])*60+MINUTE(tbl_raw_data[[#This Row],[Time_taken]])+SECOND(tbl_raw_data[[#This Row],[Time_taken]])/60</f>
        <v>9.2333333333333325</v>
      </c>
      <c r="K2978" s="52">
        <f>DATE(YEAR(tbl_raw_data[[#This Row],[Date Actioned]]),MONTH(tbl_raw_data[[#This Row],[Date Actioned]]),DAY(tbl_raw_data[[#This Row],[Date Actioned]]))</f>
        <v>45141</v>
      </c>
      <c r="L2978" s="50" t="str">
        <f>UPPER(TEXT(tbl_raw_data[[#This Row],[updated_date]],"MMMM"))</f>
        <v>AUGUST</v>
      </c>
      <c r="M2978" s="50" t="str">
        <f>"WEEK "&amp; IF(ROUNDUP(DAY(tbl_raw_data[[#This Row],[updated_date]])/7,0)=5,4,ROUNDUP(DAY(tbl_raw_data[[#This Row],[updated_date]])/7,0))</f>
        <v>WEEK 1</v>
      </c>
      <c r="N2978" s="50" t="str">
        <f>UPPER(VLOOKUP(tbl_raw_data[[#This Row],[Analyst]],Settiings!$A$2:$B$16,2,0))</f>
        <v>HARDIK</v>
      </c>
      <c r="O2978" s="50" t="str">
        <f>TRIM(UPPER(tbl_raw_data[[#This Row],[Outcome]]))</f>
        <v>APPROVE</v>
      </c>
      <c r="P2978" s="50" t="str">
        <f>TRIM(UPPER(tbl_raw_data[[#This Row],[Queue Name]]))</f>
        <v>CONSUMER PRE BUREAU</v>
      </c>
      <c r="Q2978" s="50" t="str">
        <f>IF(tbl_raw_data[[#This Row],[Time taken in min]]&lt;=Settiings!$D$2,"SLA_MET","SLA_NOT_MET")</f>
        <v>SLA_MET</v>
      </c>
      <c r="R2978" s="94"/>
    </row>
    <row r="2979" spans="1:18" x14ac:dyDescent="0.3">
      <c r="A2979" s="14" t="s">
        <v>1686</v>
      </c>
      <c r="B2979" s="9">
        <v>45141.720590277779</v>
      </c>
      <c r="C2979" s="24">
        <v>45141.728946759256</v>
      </c>
      <c r="D2979" s="25" t="s">
        <v>17</v>
      </c>
      <c r="E2979" s="12" t="s">
        <v>19</v>
      </c>
      <c r="F2979" s="25" t="s">
        <v>65</v>
      </c>
      <c r="G2979" s="13"/>
      <c r="H2979" s="78"/>
      <c r="I2979" s="48">
        <f>tbl_raw_data[[#This Row],[Date Actioned]]-tbl_raw_data[[#This Row],[Date Tagged]]</f>
        <v>8.3564814776764251E-3</v>
      </c>
      <c r="J2979" s="46">
        <f>HOUR(tbl_raw_data[[#This Row],[Time_taken]])*60+MINUTE(tbl_raw_data[[#This Row],[Time_taken]])+SECOND(tbl_raw_data[[#This Row],[Time_taken]])/60</f>
        <v>12.033333333333333</v>
      </c>
      <c r="K2979" s="52">
        <f>DATE(YEAR(tbl_raw_data[[#This Row],[Date Actioned]]),MONTH(tbl_raw_data[[#This Row],[Date Actioned]]),DAY(tbl_raw_data[[#This Row],[Date Actioned]]))</f>
        <v>45141</v>
      </c>
      <c r="L2979" s="50" t="str">
        <f>UPPER(TEXT(tbl_raw_data[[#This Row],[updated_date]],"MMMM"))</f>
        <v>AUGUST</v>
      </c>
      <c r="M2979" s="50" t="str">
        <f>"WEEK "&amp; IF(ROUNDUP(DAY(tbl_raw_data[[#This Row],[updated_date]])/7,0)=5,4,ROUNDUP(DAY(tbl_raw_data[[#This Row],[updated_date]])/7,0))</f>
        <v>WEEK 1</v>
      </c>
      <c r="N2979" s="50" t="str">
        <f>UPPER(VLOOKUP(tbl_raw_data[[#This Row],[Analyst]],Settiings!$A$2:$B$16,2,0))</f>
        <v>SAM</v>
      </c>
      <c r="O2979" s="50" t="str">
        <f>TRIM(UPPER(tbl_raw_data[[#This Row],[Outcome]]))</f>
        <v>APPROVE</v>
      </c>
      <c r="P2979" s="50" t="str">
        <f>TRIM(UPPER(tbl_raw_data[[#This Row],[Queue Name]]))</f>
        <v>CONSUMER POST BUREAU</v>
      </c>
      <c r="Q2979" s="50" t="str">
        <f>IF(tbl_raw_data[[#This Row],[Time taken in min]]&lt;=Settiings!$D$2,"SLA_MET","SLA_NOT_MET")</f>
        <v>SLA_MET</v>
      </c>
      <c r="R2979" s="94"/>
    </row>
    <row r="2980" spans="1:18" x14ac:dyDescent="0.3">
      <c r="A2980" s="20" t="s">
        <v>1688</v>
      </c>
      <c r="B2980" s="15">
        <v>45141.724062499998</v>
      </c>
      <c r="C2980" s="16">
        <v>45141.73065972222</v>
      </c>
      <c r="D2980" s="17" t="s">
        <v>37</v>
      </c>
      <c r="E2980" s="18" t="s">
        <v>9</v>
      </c>
      <c r="F2980" s="17" t="s">
        <v>686</v>
      </c>
      <c r="G2980" s="19"/>
      <c r="H2980" s="79"/>
      <c r="I2980" s="48">
        <f>tbl_raw_data[[#This Row],[Date Actioned]]-tbl_raw_data[[#This Row],[Date Tagged]]</f>
        <v>6.5972222218988463E-3</v>
      </c>
      <c r="J2980" s="46">
        <f>HOUR(tbl_raw_data[[#This Row],[Time_taken]])*60+MINUTE(tbl_raw_data[[#This Row],[Time_taken]])+SECOND(tbl_raw_data[[#This Row],[Time_taken]])/60</f>
        <v>9.5</v>
      </c>
      <c r="K2980" s="52">
        <f>DATE(YEAR(tbl_raw_data[[#This Row],[Date Actioned]]),MONTH(tbl_raw_data[[#This Row],[Date Actioned]]),DAY(tbl_raw_data[[#This Row],[Date Actioned]]))</f>
        <v>45141</v>
      </c>
      <c r="L2980" s="50" t="str">
        <f>UPPER(TEXT(tbl_raw_data[[#This Row],[updated_date]],"MMMM"))</f>
        <v>AUGUST</v>
      </c>
      <c r="M2980" s="50" t="str">
        <f>"WEEK "&amp; IF(ROUNDUP(DAY(tbl_raw_data[[#This Row],[updated_date]])/7,0)=5,4,ROUNDUP(DAY(tbl_raw_data[[#This Row],[updated_date]])/7,0))</f>
        <v>WEEK 1</v>
      </c>
      <c r="N2980" s="50" t="str">
        <f>UPPER(VLOOKUP(tbl_raw_data[[#This Row],[Analyst]],Settiings!$A$2:$B$16,2,0))</f>
        <v>FARDIN</v>
      </c>
      <c r="O2980" s="50" t="str">
        <f>TRIM(UPPER(tbl_raw_data[[#This Row],[Outcome]]))</f>
        <v>DECLINE</v>
      </c>
      <c r="P2980" s="50" t="str">
        <f>TRIM(UPPER(tbl_raw_data[[#This Row],[Queue Name]]))</f>
        <v>CONSUMER EXISTING</v>
      </c>
      <c r="Q2980" s="50" t="str">
        <f>IF(tbl_raw_data[[#This Row],[Time taken in min]]&lt;=Settiings!$D$2,"SLA_MET","SLA_NOT_MET")</f>
        <v>SLA_MET</v>
      </c>
      <c r="R2980" s="94"/>
    </row>
    <row r="2981" spans="1:18" x14ac:dyDescent="0.3">
      <c r="A2981" s="23" t="s">
        <v>1689</v>
      </c>
      <c r="B2981" s="9">
        <v>45141.725393518522</v>
      </c>
      <c r="C2981" s="22">
        <v>45141.729120370372</v>
      </c>
      <c r="D2981" s="12" t="s">
        <v>27</v>
      </c>
      <c r="E2981" s="12" t="s">
        <v>19</v>
      </c>
      <c r="F2981" s="12" t="s">
        <v>1222</v>
      </c>
      <c r="G2981" s="12" t="s">
        <v>871</v>
      </c>
      <c r="H2981" s="81"/>
      <c r="I2981" s="48">
        <f>tbl_raw_data[[#This Row],[Date Actioned]]-tbl_raw_data[[#This Row],[Date Tagged]]</f>
        <v>3.7268518499331549E-3</v>
      </c>
      <c r="J2981" s="46">
        <f>HOUR(tbl_raw_data[[#This Row],[Time_taken]])*60+MINUTE(tbl_raw_data[[#This Row],[Time_taken]])+SECOND(tbl_raw_data[[#This Row],[Time_taken]])/60</f>
        <v>5.3666666666666663</v>
      </c>
      <c r="K2981" s="52">
        <f>DATE(YEAR(tbl_raw_data[[#This Row],[Date Actioned]]),MONTH(tbl_raw_data[[#This Row],[Date Actioned]]),DAY(tbl_raw_data[[#This Row],[Date Actioned]]))</f>
        <v>45141</v>
      </c>
      <c r="L2981" s="50" t="str">
        <f>UPPER(TEXT(tbl_raw_data[[#This Row],[updated_date]],"MMMM"))</f>
        <v>AUGUST</v>
      </c>
      <c r="M2981" s="50" t="str">
        <f>"WEEK "&amp; IF(ROUNDUP(DAY(tbl_raw_data[[#This Row],[updated_date]])/7,0)=5,4,ROUNDUP(DAY(tbl_raw_data[[#This Row],[updated_date]])/7,0))</f>
        <v>WEEK 1</v>
      </c>
      <c r="N2981" s="50" t="str">
        <f>UPPER(VLOOKUP(tbl_raw_data[[#This Row],[Analyst]],Settiings!$A$2:$B$16,2,0))</f>
        <v>HARDIK</v>
      </c>
      <c r="O2981" s="50" t="str">
        <f>TRIM(UPPER(tbl_raw_data[[#This Row],[Outcome]]))</f>
        <v>DECLINE</v>
      </c>
      <c r="P2981" s="50" t="str">
        <f>TRIM(UPPER(tbl_raw_data[[#This Row],[Queue Name]]))</f>
        <v>CONSUMER POST BUREAU</v>
      </c>
      <c r="Q2981" s="50" t="str">
        <f>IF(tbl_raw_data[[#This Row],[Time taken in min]]&lt;=Settiings!$D$2,"SLA_MET","SLA_NOT_MET")</f>
        <v>SLA_MET</v>
      </c>
      <c r="R2981" s="94"/>
    </row>
    <row r="2982" spans="1:18" x14ac:dyDescent="0.3">
      <c r="A2982" s="20" t="s">
        <v>1690</v>
      </c>
      <c r="B2982" s="15">
        <v>45141.725393518522</v>
      </c>
      <c r="C2982" s="21">
        <v>45141.732002314813</v>
      </c>
      <c r="D2982" s="18" t="s">
        <v>13</v>
      </c>
      <c r="E2982" s="18" t="s">
        <v>47</v>
      </c>
      <c r="F2982" s="18" t="s">
        <v>10</v>
      </c>
      <c r="G2982" s="18" t="s">
        <v>77</v>
      </c>
      <c r="H2982" s="80"/>
      <c r="I2982" s="48">
        <f>tbl_raw_data[[#This Row],[Date Actioned]]-tbl_raw_data[[#This Row],[Date Tagged]]</f>
        <v>6.6087962914025411E-3</v>
      </c>
      <c r="J2982" s="46">
        <f>HOUR(tbl_raw_data[[#This Row],[Time_taken]])*60+MINUTE(tbl_raw_data[[#This Row],[Time_taken]])+SECOND(tbl_raw_data[[#This Row],[Time_taken]])/60</f>
        <v>9.5166666666666675</v>
      </c>
      <c r="K2982" s="52">
        <f>DATE(YEAR(tbl_raw_data[[#This Row],[Date Actioned]]),MONTH(tbl_raw_data[[#This Row],[Date Actioned]]),DAY(tbl_raw_data[[#This Row],[Date Actioned]]))</f>
        <v>45141</v>
      </c>
      <c r="L2982" s="50" t="str">
        <f>UPPER(TEXT(tbl_raw_data[[#This Row],[updated_date]],"MMMM"))</f>
        <v>AUGUST</v>
      </c>
      <c r="M2982" s="50" t="str">
        <f>"WEEK "&amp; IF(ROUNDUP(DAY(tbl_raw_data[[#This Row],[updated_date]])/7,0)=5,4,ROUNDUP(DAY(tbl_raw_data[[#This Row],[updated_date]])/7,0))</f>
        <v>WEEK 1</v>
      </c>
      <c r="N2982" s="50" t="str">
        <f>UPPER(VLOOKUP(tbl_raw_data[[#This Row],[Analyst]],Settiings!$A$2:$B$16,2,0))</f>
        <v>NITESH</v>
      </c>
      <c r="O2982" s="50" t="str">
        <f>TRIM(UPPER(tbl_raw_data[[#This Row],[Outcome]]))</f>
        <v>APPROVE</v>
      </c>
      <c r="P2982" s="50" t="str">
        <f>TRIM(UPPER(tbl_raw_data[[#This Row],[Queue Name]]))</f>
        <v>CONSUMER PRE BUREAU</v>
      </c>
      <c r="Q2982" s="50" t="str">
        <f>IF(tbl_raw_data[[#This Row],[Time taken in min]]&lt;=Settiings!$D$2,"SLA_MET","SLA_NOT_MET")</f>
        <v>SLA_MET</v>
      </c>
      <c r="R2982" s="94"/>
    </row>
    <row r="2983" spans="1:18" x14ac:dyDescent="0.3">
      <c r="A2983" s="23" t="s">
        <v>1692</v>
      </c>
      <c r="B2983" s="9">
        <v>45141.726990740739</v>
      </c>
      <c r="C2983" s="24">
        <v>45141.734317129631</v>
      </c>
      <c r="D2983" s="25" t="s">
        <v>17</v>
      </c>
      <c r="E2983" s="12" t="s">
        <v>19</v>
      </c>
      <c r="F2983" s="25" t="s">
        <v>16</v>
      </c>
      <c r="G2983" s="13"/>
      <c r="H2983" s="78"/>
      <c r="I2983" s="48">
        <f>tbl_raw_data[[#This Row],[Date Actioned]]-tbl_raw_data[[#This Row],[Date Tagged]]</f>
        <v>7.3263888916699216E-3</v>
      </c>
      <c r="J2983" s="46">
        <f>HOUR(tbl_raw_data[[#This Row],[Time_taken]])*60+MINUTE(tbl_raw_data[[#This Row],[Time_taken]])+SECOND(tbl_raw_data[[#This Row],[Time_taken]])/60</f>
        <v>10.55</v>
      </c>
      <c r="K2983" s="52">
        <f>DATE(YEAR(tbl_raw_data[[#This Row],[Date Actioned]]),MONTH(tbl_raw_data[[#This Row],[Date Actioned]]),DAY(tbl_raw_data[[#This Row],[Date Actioned]]))</f>
        <v>45141</v>
      </c>
      <c r="L2983" s="50" t="str">
        <f>UPPER(TEXT(tbl_raw_data[[#This Row],[updated_date]],"MMMM"))</f>
        <v>AUGUST</v>
      </c>
      <c r="M2983" s="50" t="str">
        <f>"WEEK "&amp; IF(ROUNDUP(DAY(tbl_raw_data[[#This Row],[updated_date]])/7,0)=5,4,ROUNDUP(DAY(tbl_raw_data[[#This Row],[updated_date]])/7,0))</f>
        <v>WEEK 1</v>
      </c>
      <c r="N2983" s="50" t="str">
        <f>UPPER(VLOOKUP(tbl_raw_data[[#This Row],[Analyst]],Settiings!$A$2:$B$16,2,0))</f>
        <v>CAMROOON</v>
      </c>
      <c r="O2983" s="50" t="str">
        <f>TRIM(UPPER(tbl_raw_data[[#This Row],[Outcome]]))</f>
        <v>APPROVE</v>
      </c>
      <c r="P2983" s="50" t="str">
        <f>TRIM(UPPER(tbl_raw_data[[#This Row],[Queue Name]]))</f>
        <v>CONSUMER POST BUREAU</v>
      </c>
      <c r="Q2983" s="50" t="str">
        <f>IF(tbl_raw_data[[#This Row],[Time taken in min]]&lt;=Settiings!$D$2,"SLA_MET","SLA_NOT_MET")</f>
        <v>SLA_MET</v>
      </c>
      <c r="R2983" s="94"/>
    </row>
    <row r="2984" spans="1:18" x14ac:dyDescent="0.3">
      <c r="A2984" s="14" t="s">
        <v>1697</v>
      </c>
      <c r="B2984" s="15">
        <v>45141.735844907409</v>
      </c>
      <c r="C2984" s="21">
        <v>45141.73847222222</v>
      </c>
      <c r="D2984" s="18" t="s">
        <v>13</v>
      </c>
      <c r="E2984" s="18" t="s">
        <v>47</v>
      </c>
      <c r="F2984" s="18" t="s">
        <v>1228</v>
      </c>
      <c r="G2984" s="18" t="s">
        <v>832</v>
      </c>
      <c r="H2984" s="80"/>
      <c r="I2984" s="48">
        <f>tbl_raw_data[[#This Row],[Date Actioned]]-tbl_raw_data[[#This Row],[Date Tagged]]</f>
        <v>2.6273148105246946E-3</v>
      </c>
      <c r="J2984" s="46">
        <f>HOUR(tbl_raw_data[[#This Row],[Time_taken]])*60+MINUTE(tbl_raw_data[[#This Row],[Time_taken]])+SECOND(tbl_raw_data[[#This Row],[Time_taken]])/60</f>
        <v>3.7833333333333332</v>
      </c>
      <c r="K2984" s="52">
        <f>DATE(YEAR(tbl_raw_data[[#This Row],[Date Actioned]]),MONTH(tbl_raw_data[[#This Row],[Date Actioned]]),DAY(tbl_raw_data[[#This Row],[Date Actioned]]))</f>
        <v>45141</v>
      </c>
      <c r="L2984" s="50" t="str">
        <f>UPPER(TEXT(tbl_raw_data[[#This Row],[updated_date]],"MMMM"))</f>
        <v>AUGUST</v>
      </c>
      <c r="M2984" s="50" t="str">
        <f>"WEEK "&amp; IF(ROUNDUP(DAY(tbl_raw_data[[#This Row],[updated_date]])/7,0)=5,4,ROUNDUP(DAY(tbl_raw_data[[#This Row],[updated_date]])/7,0))</f>
        <v>WEEK 1</v>
      </c>
      <c r="N2984" s="50" t="str">
        <f>UPPER(VLOOKUP(tbl_raw_data[[#This Row],[Analyst]],Settiings!$A$2:$B$16,2,0))</f>
        <v>RAJ</v>
      </c>
      <c r="O2984" s="50" t="str">
        <f>TRIM(UPPER(tbl_raw_data[[#This Row],[Outcome]]))</f>
        <v>APPROVE</v>
      </c>
      <c r="P2984" s="50" t="str">
        <f>TRIM(UPPER(tbl_raw_data[[#This Row],[Queue Name]]))</f>
        <v>CONSUMER PRE BUREAU</v>
      </c>
      <c r="Q2984" s="50" t="str">
        <f>IF(tbl_raw_data[[#This Row],[Time taken in min]]&lt;=Settiings!$D$2,"SLA_MET","SLA_NOT_MET")</f>
        <v>SLA_MET</v>
      </c>
      <c r="R2984" s="94"/>
    </row>
    <row r="2985" spans="1:18" x14ac:dyDescent="0.3">
      <c r="A2985" s="20" t="s">
        <v>1698</v>
      </c>
      <c r="B2985" s="9">
        <v>45141.73746527778</v>
      </c>
      <c r="C2985" s="22">
        <v>45141.743900462963</v>
      </c>
      <c r="D2985" s="12" t="s">
        <v>13</v>
      </c>
      <c r="E2985" s="12" t="s">
        <v>9</v>
      </c>
      <c r="F2985" s="12" t="s">
        <v>53</v>
      </c>
      <c r="G2985" s="12" t="s">
        <v>77</v>
      </c>
      <c r="H2985" s="81"/>
      <c r="I2985" s="48">
        <f>tbl_raw_data[[#This Row],[Date Actioned]]-tbl_raw_data[[#This Row],[Date Tagged]]</f>
        <v>6.435185183363501E-3</v>
      </c>
      <c r="J2985" s="46">
        <f>HOUR(tbl_raw_data[[#This Row],[Time_taken]])*60+MINUTE(tbl_raw_data[[#This Row],[Time_taken]])+SECOND(tbl_raw_data[[#This Row],[Time_taken]])/60</f>
        <v>9.2666666666666675</v>
      </c>
      <c r="K2985" s="52">
        <f>DATE(YEAR(tbl_raw_data[[#This Row],[Date Actioned]]),MONTH(tbl_raw_data[[#This Row],[Date Actioned]]),DAY(tbl_raw_data[[#This Row],[Date Actioned]]))</f>
        <v>45141</v>
      </c>
      <c r="L2985" s="50" t="str">
        <f>UPPER(TEXT(tbl_raw_data[[#This Row],[updated_date]],"MMMM"))</f>
        <v>AUGUST</v>
      </c>
      <c r="M2985" s="50" t="str">
        <f>"WEEK "&amp; IF(ROUNDUP(DAY(tbl_raw_data[[#This Row],[updated_date]])/7,0)=5,4,ROUNDUP(DAY(tbl_raw_data[[#This Row],[updated_date]])/7,0))</f>
        <v>WEEK 1</v>
      </c>
      <c r="N2985" s="50" t="str">
        <f>UPPER(VLOOKUP(tbl_raw_data[[#This Row],[Analyst]],Settiings!$A$2:$B$16,2,0))</f>
        <v>NAVED</v>
      </c>
      <c r="O2985" s="50" t="str">
        <f>TRIM(UPPER(tbl_raw_data[[#This Row],[Outcome]]))</f>
        <v>APPROVE</v>
      </c>
      <c r="P2985" s="50" t="str">
        <f>TRIM(UPPER(tbl_raw_data[[#This Row],[Queue Name]]))</f>
        <v>CONSUMER EXISTING</v>
      </c>
      <c r="Q2985" s="50" t="str">
        <f>IF(tbl_raw_data[[#This Row],[Time taken in min]]&lt;=Settiings!$D$2,"SLA_MET","SLA_NOT_MET")</f>
        <v>SLA_MET</v>
      </c>
      <c r="R2985" s="94"/>
    </row>
    <row r="2986" spans="1:18" x14ac:dyDescent="0.3">
      <c r="A2986" s="14" t="s">
        <v>1703</v>
      </c>
      <c r="B2986" s="15">
        <v>45141.742893518516</v>
      </c>
      <c r="C2986" s="16">
        <v>45141.756550925929</v>
      </c>
      <c r="D2986" s="17" t="s">
        <v>37</v>
      </c>
      <c r="E2986" s="18" t="s">
        <v>9</v>
      </c>
      <c r="F2986" s="17" t="s">
        <v>686</v>
      </c>
      <c r="G2986" s="19"/>
      <c r="H2986" s="79"/>
      <c r="I2986" s="48">
        <f>tbl_raw_data[[#This Row],[Date Actioned]]-tbl_raw_data[[#This Row],[Date Tagged]]</f>
        <v>1.3657407413120382E-2</v>
      </c>
      <c r="J2986" s="46">
        <f>HOUR(tbl_raw_data[[#This Row],[Time_taken]])*60+MINUTE(tbl_raw_data[[#This Row],[Time_taken]])+SECOND(tbl_raw_data[[#This Row],[Time_taken]])/60</f>
        <v>19.666666666666668</v>
      </c>
      <c r="K2986" s="52">
        <f>DATE(YEAR(tbl_raw_data[[#This Row],[Date Actioned]]),MONTH(tbl_raw_data[[#This Row],[Date Actioned]]),DAY(tbl_raw_data[[#This Row],[Date Actioned]]))</f>
        <v>45141</v>
      </c>
      <c r="L2986" s="50" t="str">
        <f>UPPER(TEXT(tbl_raw_data[[#This Row],[updated_date]],"MMMM"))</f>
        <v>AUGUST</v>
      </c>
      <c r="M2986" s="50" t="str">
        <f>"WEEK "&amp; IF(ROUNDUP(DAY(tbl_raw_data[[#This Row],[updated_date]])/7,0)=5,4,ROUNDUP(DAY(tbl_raw_data[[#This Row],[updated_date]])/7,0))</f>
        <v>WEEK 1</v>
      </c>
      <c r="N2986" s="50" t="str">
        <f>UPPER(VLOOKUP(tbl_raw_data[[#This Row],[Analyst]],Settiings!$A$2:$B$16,2,0))</f>
        <v>FARDIN</v>
      </c>
      <c r="O2986" s="50" t="str">
        <f>TRIM(UPPER(tbl_raw_data[[#This Row],[Outcome]]))</f>
        <v>DECLINE</v>
      </c>
      <c r="P2986" s="50" t="str">
        <f>TRIM(UPPER(tbl_raw_data[[#This Row],[Queue Name]]))</f>
        <v>CONSUMER EXISTING</v>
      </c>
      <c r="Q2986" s="50" t="str">
        <f>IF(tbl_raw_data[[#This Row],[Time taken in min]]&lt;=Settiings!$D$2,"SLA_MET","SLA_NOT_MET")</f>
        <v>SLA_MET</v>
      </c>
      <c r="R2986" s="94"/>
    </row>
    <row r="2987" spans="1:18" x14ac:dyDescent="0.3">
      <c r="A2987" s="23" t="s">
        <v>1704</v>
      </c>
      <c r="B2987" s="15">
        <v>45141.742962962962</v>
      </c>
      <c r="C2987" s="21">
        <v>45141.749618055554</v>
      </c>
      <c r="D2987" s="18" t="s">
        <v>13</v>
      </c>
      <c r="E2987" s="18" t="s">
        <v>47</v>
      </c>
      <c r="F2987" s="18" t="s">
        <v>10</v>
      </c>
      <c r="G2987" s="18" t="s">
        <v>77</v>
      </c>
      <c r="H2987" s="80"/>
      <c r="I2987" s="48">
        <f>tbl_raw_data[[#This Row],[Date Actioned]]-tbl_raw_data[[#This Row],[Date Tagged]]</f>
        <v>6.655092591245193E-3</v>
      </c>
      <c r="J2987" s="46">
        <f>HOUR(tbl_raw_data[[#This Row],[Time_taken]])*60+MINUTE(tbl_raw_data[[#This Row],[Time_taken]])+SECOND(tbl_raw_data[[#This Row],[Time_taken]])/60</f>
        <v>9.5833333333333339</v>
      </c>
      <c r="K2987" s="52">
        <f>DATE(YEAR(tbl_raw_data[[#This Row],[Date Actioned]]),MONTH(tbl_raw_data[[#This Row],[Date Actioned]]),DAY(tbl_raw_data[[#This Row],[Date Actioned]]))</f>
        <v>45141</v>
      </c>
      <c r="L2987" s="50" t="str">
        <f>UPPER(TEXT(tbl_raw_data[[#This Row],[updated_date]],"MMMM"))</f>
        <v>AUGUST</v>
      </c>
      <c r="M2987" s="50" t="str">
        <f>"WEEK "&amp; IF(ROUNDUP(DAY(tbl_raw_data[[#This Row],[updated_date]])/7,0)=5,4,ROUNDUP(DAY(tbl_raw_data[[#This Row],[updated_date]])/7,0))</f>
        <v>WEEK 1</v>
      </c>
      <c r="N2987" s="50" t="str">
        <f>UPPER(VLOOKUP(tbl_raw_data[[#This Row],[Analyst]],Settiings!$A$2:$B$16,2,0))</f>
        <v>NITESH</v>
      </c>
      <c r="O2987" s="50" t="str">
        <f>TRIM(UPPER(tbl_raw_data[[#This Row],[Outcome]]))</f>
        <v>APPROVE</v>
      </c>
      <c r="P2987" s="50" t="str">
        <f>TRIM(UPPER(tbl_raw_data[[#This Row],[Queue Name]]))</f>
        <v>CONSUMER PRE BUREAU</v>
      </c>
      <c r="Q2987" s="50" t="str">
        <f>IF(tbl_raw_data[[#This Row],[Time taken in min]]&lt;=Settiings!$D$2,"SLA_MET","SLA_NOT_MET")</f>
        <v>SLA_MET</v>
      </c>
      <c r="R2987" s="94"/>
    </row>
    <row r="2988" spans="1:18" x14ac:dyDescent="0.3">
      <c r="A2988" s="14" t="s">
        <v>1710</v>
      </c>
      <c r="B2988" s="9">
        <v>45141.747256944444</v>
      </c>
      <c r="C2988" s="22">
        <v>45141.75509259259</v>
      </c>
      <c r="D2988" s="12" t="s">
        <v>13</v>
      </c>
      <c r="E2988" s="12" t="s">
        <v>47</v>
      </c>
      <c r="F2988" s="12" t="s">
        <v>10</v>
      </c>
      <c r="G2988" s="12" t="s">
        <v>766</v>
      </c>
      <c r="H2988" s="81"/>
      <c r="I2988" s="48">
        <f>tbl_raw_data[[#This Row],[Date Actioned]]-tbl_raw_data[[#This Row],[Date Tagged]]</f>
        <v>7.8356481462833472E-3</v>
      </c>
      <c r="J2988" s="46">
        <f>HOUR(tbl_raw_data[[#This Row],[Time_taken]])*60+MINUTE(tbl_raw_data[[#This Row],[Time_taken]])+SECOND(tbl_raw_data[[#This Row],[Time_taken]])/60</f>
        <v>11.283333333333333</v>
      </c>
      <c r="K2988" s="52">
        <f>DATE(YEAR(tbl_raw_data[[#This Row],[Date Actioned]]),MONTH(tbl_raw_data[[#This Row],[Date Actioned]]),DAY(tbl_raw_data[[#This Row],[Date Actioned]]))</f>
        <v>45141</v>
      </c>
      <c r="L2988" s="50" t="str">
        <f>UPPER(TEXT(tbl_raw_data[[#This Row],[updated_date]],"MMMM"))</f>
        <v>AUGUST</v>
      </c>
      <c r="M2988" s="50" t="str">
        <f>"WEEK "&amp; IF(ROUNDUP(DAY(tbl_raw_data[[#This Row],[updated_date]])/7,0)=5,4,ROUNDUP(DAY(tbl_raw_data[[#This Row],[updated_date]])/7,0))</f>
        <v>WEEK 1</v>
      </c>
      <c r="N2988" s="50" t="str">
        <f>UPPER(VLOOKUP(tbl_raw_data[[#This Row],[Analyst]],Settiings!$A$2:$B$16,2,0))</f>
        <v>NITESH</v>
      </c>
      <c r="O2988" s="50" t="str">
        <f>TRIM(UPPER(tbl_raw_data[[#This Row],[Outcome]]))</f>
        <v>APPROVE</v>
      </c>
      <c r="P2988" s="50" t="str">
        <f>TRIM(UPPER(tbl_raw_data[[#This Row],[Queue Name]]))</f>
        <v>CONSUMER PRE BUREAU</v>
      </c>
      <c r="Q2988" s="50" t="str">
        <f>IF(tbl_raw_data[[#This Row],[Time taken in min]]&lt;=Settiings!$D$2,"SLA_MET","SLA_NOT_MET")</f>
        <v>SLA_MET</v>
      </c>
      <c r="R2988" s="94"/>
    </row>
    <row r="2989" spans="1:18" x14ac:dyDescent="0.3">
      <c r="A2989" s="20" t="s">
        <v>1713</v>
      </c>
      <c r="B2989" s="15">
        <v>45141.752638888887</v>
      </c>
      <c r="C2989" s="21">
        <v>45141.766770833332</v>
      </c>
      <c r="D2989" s="18" t="s">
        <v>13</v>
      </c>
      <c r="E2989" s="18" t="s">
        <v>47</v>
      </c>
      <c r="F2989" s="18" t="s">
        <v>53</v>
      </c>
      <c r="G2989" s="18" t="s">
        <v>41</v>
      </c>
      <c r="H2989" s="80"/>
      <c r="I2989" s="48">
        <f>tbl_raw_data[[#This Row],[Date Actioned]]-tbl_raw_data[[#This Row],[Date Tagged]]</f>
        <v>1.4131944444670808E-2</v>
      </c>
      <c r="J2989" s="46">
        <f>HOUR(tbl_raw_data[[#This Row],[Time_taken]])*60+MINUTE(tbl_raw_data[[#This Row],[Time_taken]])+SECOND(tbl_raw_data[[#This Row],[Time_taken]])/60</f>
        <v>20.350000000000001</v>
      </c>
      <c r="K2989" s="52">
        <f>DATE(YEAR(tbl_raw_data[[#This Row],[Date Actioned]]),MONTH(tbl_raw_data[[#This Row],[Date Actioned]]),DAY(tbl_raw_data[[#This Row],[Date Actioned]]))</f>
        <v>45141</v>
      </c>
      <c r="L2989" s="50" t="str">
        <f>UPPER(TEXT(tbl_raw_data[[#This Row],[updated_date]],"MMMM"))</f>
        <v>AUGUST</v>
      </c>
      <c r="M2989" s="50" t="str">
        <f>"WEEK "&amp; IF(ROUNDUP(DAY(tbl_raw_data[[#This Row],[updated_date]])/7,0)=5,4,ROUNDUP(DAY(tbl_raw_data[[#This Row],[updated_date]])/7,0))</f>
        <v>WEEK 1</v>
      </c>
      <c r="N2989" s="50" t="str">
        <f>UPPER(VLOOKUP(tbl_raw_data[[#This Row],[Analyst]],Settiings!$A$2:$B$16,2,0))</f>
        <v>NAVED</v>
      </c>
      <c r="O2989" s="50" t="str">
        <f>TRIM(UPPER(tbl_raw_data[[#This Row],[Outcome]]))</f>
        <v>APPROVE</v>
      </c>
      <c r="P2989" s="50" t="str">
        <f>TRIM(UPPER(tbl_raw_data[[#This Row],[Queue Name]]))</f>
        <v>CONSUMER PRE BUREAU</v>
      </c>
      <c r="Q2989" s="50" t="str">
        <f>IF(tbl_raw_data[[#This Row],[Time taken in min]]&lt;=Settiings!$D$2,"SLA_MET","SLA_NOT_MET")</f>
        <v>SLA_NOT_MET</v>
      </c>
      <c r="R2989" s="94"/>
    </row>
    <row r="2990" spans="1:18" x14ac:dyDescent="0.3">
      <c r="A2990" s="23" t="s">
        <v>1714</v>
      </c>
      <c r="B2990" s="9">
        <v>45141.753842592596</v>
      </c>
      <c r="C2990" s="22">
        <v>45141.761180555557</v>
      </c>
      <c r="D2990" s="12" t="s">
        <v>13</v>
      </c>
      <c r="E2990" s="12" t="s">
        <v>47</v>
      </c>
      <c r="F2990" s="12" t="s">
        <v>43</v>
      </c>
      <c r="G2990" s="12" t="s">
        <v>77</v>
      </c>
      <c r="H2990" s="81"/>
      <c r="I2990" s="48">
        <f>tbl_raw_data[[#This Row],[Date Actioned]]-tbl_raw_data[[#This Row],[Date Tagged]]</f>
        <v>7.3379629611736163E-3</v>
      </c>
      <c r="J2990" s="46">
        <f>HOUR(tbl_raw_data[[#This Row],[Time_taken]])*60+MINUTE(tbl_raw_data[[#This Row],[Time_taken]])+SECOND(tbl_raw_data[[#This Row],[Time_taken]])/60</f>
        <v>10.566666666666666</v>
      </c>
      <c r="K2990" s="52">
        <f>DATE(YEAR(tbl_raw_data[[#This Row],[Date Actioned]]),MONTH(tbl_raw_data[[#This Row],[Date Actioned]]),DAY(tbl_raw_data[[#This Row],[Date Actioned]]))</f>
        <v>45141</v>
      </c>
      <c r="L2990" s="50" t="str">
        <f>UPPER(TEXT(tbl_raw_data[[#This Row],[updated_date]],"MMMM"))</f>
        <v>AUGUST</v>
      </c>
      <c r="M2990" s="50" t="str">
        <f>"WEEK "&amp; IF(ROUNDUP(DAY(tbl_raw_data[[#This Row],[updated_date]])/7,0)=5,4,ROUNDUP(DAY(tbl_raw_data[[#This Row],[updated_date]])/7,0))</f>
        <v>WEEK 1</v>
      </c>
      <c r="N2990" s="50" t="str">
        <f>UPPER(VLOOKUP(tbl_raw_data[[#This Row],[Analyst]],Settiings!$A$2:$B$16,2,0))</f>
        <v>MERCEDES</v>
      </c>
      <c r="O2990" s="50" t="str">
        <f>TRIM(UPPER(tbl_raw_data[[#This Row],[Outcome]]))</f>
        <v>APPROVE</v>
      </c>
      <c r="P2990" s="50" t="str">
        <f>TRIM(UPPER(tbl_raw_data[[#This Row],[Queue Name]]))</f>
        <v>CONSUMER PRE BUREAU</v>
      </c>
      <c r="Q2990" s="50" t="str">
        <f>IF(tbl_raw_data[[#This Row],[Time taken in min]]&lt;=Settiings!$D$2,"SLA_MET","SLA_NOT_MET")</f>
        <v>SLA_MET</v>
      </c>
      <c r="R2990" s="94"/>
    </row>
    <row r="2991" spans="1:18" x14ac:dyDescent="0.3">
      <c r="A2991" s="14" t="s">
        <v>1717</v>
      </c>
      <c r="B2991" s="15">
        <v>45141.756226851852</v>
      </c>
      <c r="C2991" s="21">
        <v>45141.76048611111</v>
      </c>
      <c r="D2991" s="18" t="s">
        <v>13</v>
      </c>
      <c r="E2991" s="18" t="s">
        <v>9</v>
      </c>
      <c r="F2991" s="18" t="s">
        <v>1228</v>
      </c>
      <c r="G2991" s="18" t="s">
        <v>128</v>
      </c>
      <c r="H2991" s="80"/>
      <c r="I2991" s="48">
        <f>tbl_raw_data[[#This Row],[Date Actioned]]-tbl_raw_data[[#This Row],[Date Tagged]]</f>
        <v>4.2592592581058852E-3</v>
      </c>
      <c r="J2991" s="46">
        <f>HOUR(tbl_raw_data[[#This Row],[Time_taken]])*60+MINUTE(tbl_raw_data[[#This Row],[Time_taken]])+SECOND(tbl_raw_data[[#This Row],[Time_taken]])/60</f>
        <v>6.1333333333333337</v>
      </c>
      <c r="K2991" s="52">
        <f>DATE(YEAR(tbl_raw_data[[#This Row],[Date Actioned]]),MONTH(tbl_raw_data[[#This Row],[Date Actioned]]),DAY(tbl_raw_data[[#This Row],[Date Actioned]]))</f>
        <v>45141</v>
      </c>
      <c r="L2991" s="50" t="str">
        <f>UPPER(TEXT(tbl_raw_data[[#This Row],[updated_date]],"MMMM"))</f>
        <v>AUGUST</v>
      </c>
      <c r="M2991" s="50" t="str">
        <f>"WEEK "&amp; IF(ROUNDUP(DAY(tbl_raw_data[[#This Row],[updated_date]])/7,0)=5,4,ROUNDUP(DAY(tbl_raw_data[[#This Row],[updated_date]])/7,0))</f>
        <v>WEEK 1</v>
      </c>
      <c r="N2991" s="50" t="str">
        <f>UPPER(VLOOKUP(tbl_raw_data[[#This Row],[Analyst]],Settiings!$A$2:$B$16,2,0))</f>
        <v>RAJ</v>
      </c>
      <c r="O2991" s="50" t="str">
        <f>TRIM(UPPER(tbl_raw_data[[#This Row],[Outcome]]))</f>
        <v>APPROVE</v>
      </c>
      <c r="P2991" s="50" t="str">
        <f>TRIM(UPPER(tbl_raw_data[[#This Row],[Queue Name]]))</f>
        <v>CONSUMER EXISTING</v>
      </c>
      <c r="Q2991" s="50" t="str">
        <f>IF(tbl_raw_data[[#This Row],[Time taken in min]]&lt;=Settiings!$D$2,"SLA_MET","SLA_NOT_MET")</f>
        <v>SLA_MET</v>
      </c>
      <c r="R2991" s="94"/>
    </row>
    <row r="2992" spans="1:18" x14ac:dyDescent="0.3">
      <c r="A2992" s="20" t="s">
        <v>1720</v>
      </c>
      <c r="B2992" s="9">
        <v>45141.762002314812</v>
      </c>
      <c r="C2992" s="24">
        <v>45141.769479166665</v>
      </c>
      <c r="D2992" s="25" t="s">
        <v>17</v>
      </c>
      <c r="E2992" s="12" t="s">
        <v>9</v>
      </c>
      <c r="F2992" s="25" t="s">
        <v>65</v>
      </c>
      <c r="G2992" s="13"/>
      <c r="H2992" s="78"/>
      <c r="I2992" s="48">
        <f>tbl_raw_data[[#This Row],[Date Actioned]]-tbl_raw_data[[#This Row],[Date Tagged]]</f>
        <v>7.4768518534256145E-3</v>
      </c>
      <c r="J2992" s="46">
        <f>HOUR(tbl_raw_data[[#This Row],[Time_taken]])*60+MINUTE(tbl_raw_data[[#This Row],[Time_taken]])+SECOND(tbl_raw_data[[#This Row],[Time_taken]])/60</f>
        <v>10.766666666666667</v>
      </c>
      <c r="K2992" s="52">
        <f>DATE(YEAR(tbl_raw_data[[#This Row],[Date Actioned]]),MONTH(tbl_raw_data[[#This Row],[Date Actioned]]),DAY(tbl_raw_data[[#This Row],[Date Actioned]]))</f>
        <v>45141</v>
      </c>
      <c r="L2992" s="50" t="str">
        <f>UPPER(TEXT(tbl_raw_data[[#This Row],[updated_date]],"MMMM"))</f>
        <v>AUGUST</v>
      </c>
      <c r="M2992" s="50" t="str">
        <f>"WEEK "&amp; IF(ROUNDUP(DAY(tbl_raw_data[[#This Row],[updated_date]])/7,0)=5,4,ROUNDUP(DAY(tbl_raw_data[[#This Row],[updated_date]])/7,0))</f>
        <v>WEEK 1</v>
      </c>
      <c r="N2992" s="50" t="str">
        <f>UPPER(VLOOKUP(tbl_raw_data[[#This Row],[Analyst]],Settiings!$A$2:$B$16,2,0))</f>
        <v>SAM</v>
      </c>
      <c r="O2992" s="50" t="str">
        <f>TRIM(UPPER(tbl_raw_data[[#This Row],[Outcome]]))</f>
        <v>APPROVE</v>
      </c>
      <c r="P2992" s="50" t="str">
        <f>TRIM(UPPER(tbl_raw_data[[#This Row],[Queue Name]]))</f>
        <v>CONSUMER EXISTING</v>
      </c>
      <c r="Q2992" s="50" t="str">
        <f>IF(tbl_raw_data[[#This Row],[Time taken in min]]&lt;=Settiings!$D$2,"SLA_MET","SLA_NOT_MET")</f>
        <v>SLA_MET</v>
      </c>
      <c r="R2992" s="94"/>
    </row>
    <row r="2993" spans="1:18" x14ac:dyDescent="0.3">
      <c r="A2993" s="20" t="s">
        <v>1722</v>
      </c>
      <c r="B2993" s="9">
        <v>45141.764837962961</v>
      </c>
      <c r="C2993" s="24">
        <v>45141.776956018519</v>
      </c>
      <c r="D2993" s="25" t="s">
        <v>37</v>
      </c>
      <c r="E2993" s="12" t="s">
        <v>19</v>
      </c>
      <c r="F2993" s="25" t="s">
        <v>686</v>
      </c>
      <c r="G2993" s="13"/>
      <c r="H2993" s="78"/>
      <c r="I2993" s="48">
        <f>tbl_raw_data[[#This Row],[Date Actioned]]-tbl_raw_data[[#This Row],[Date Tagged]]</f>
        <v>1.2118055557948537E-2</v>
      </c>
      <c r="J2993" s="46">
        <f>HOUR(tbl_raw_data[[#This Row],[Time_taken]])*60+MINUTE(tbl_raw_data[[#This Row],[Time_taken]])+SECOND(tbl_raw_data[[#This Row],[Time_taken]])/60</f>
        <v>17.45</v>
      </c>
      <c r="K2993" s="52">
        <f>DATE(YEAR(tbl_raw_data[[#This Row],[Date Actioned]]),MONTH(tbl_raw_data[[#This Row],[Date Actioned]]),DAY(tbl_raw_data[[#This Row],[Date Actioned]]))</f>
        <v>45141</v>
      </c>
      <c r="L2993" s="50" t="str">
        <f>UPPER(TEXT(tbl_raw_data[[#This Row],[updated_date]],"MMMM"))</f>
        <v>AUGUST</v>
      </c>
      <c r="M2993" s="50" t="str">
        <f>"WEEK "&amp; IF(ROUNDUP(DAY(tbl_raw_data[[#This Row],[updated_date]])/7,0)=5,4,ROUNDUP(DAY(tbl_raw_data[[#This Row],[updated_date]])/7,0))</f>
        <v>WEEK 1</v>
      </c>
      <c r="N2993" s="50" t="str">
        <f>UPPER(VLOOKUP(tbl_raw_data[[#This Row],[Analyst]],Settiings!$A$2:$B$16,2,0))</f>
        <v>FARDIN</v>
      </c>
      <c r="O2993" s="50" t="str">
        <f>TRIM(UPPER(tbl_raw_data[[#This Row],[Outcome]]))</f>
        <v>DECLINE</v>
      </c>
      <c r="P2993" s="50" t="str">
        <f>TRIM(UPPER(tbl_raw_data[[#This Row],[Queue Name]]))</f>
        <v>CONSUMER POST BUREAU</v>
      </c>
      <c r="Q2993" s="50" t="str">
        <f>IF(tbl_raw_data[[#This Row],[Time taken in min]]&lt;=Settiings!$D$2,"SLA_MET","SLA_NOT_MET")</f>
        <v>SLA_MET</v>
      </c>
      <c r="R2993" s="94"/>
    </row>
    <row r="2994" spans="1:18" x14ac:dyDescent="0.3">
      <c r="A2994" s="23" t="s">
        <v>1723</v>
      </c>
      <c r="B2994" s="15">
        <v>45141.765069444446</v>
      </c>
      <c r="C2994" s="16">
        <v>45141.777615740742</v>
      </c>
      <c r="D2994" s="17" t="s">
        <v>17</v>
      </c>
      <c r="E2994" s="18" t="s">
        <v>19</v>
      </c>
      <c r="F2994" s="17" t="s">
        <v>76</v>
      </c>
      <c r="G2994" s="19"/>
      <c r="H2994" s="79"/>
      <c r="I2994" s="48">
        <f>tbl_raw_data[[#This Row],[Date Actioned]]-tbl_raw_data[[#This Row],[Date Tagged]]</f>
        <v>1.2546296296932269E-2</v>
      </c>
      <c r="J2994" s="46">
        <f>HOUR(tbl_raw_data[[#This Row],[Time_taken]])*60+MINUTE(tbl_raw_data[[#This Row],[Time_taken]])+SECOND(tbl_raw_data[[#This Row],[Time_taken]])/60</f>
        <v>18.066666666666666</v>
      </c>
      <c r="K2994" s="52">
        <f>DATE(YEAR(tbl_raw_data[[#This Row],[Date Actioned]]),MONTH(tbl_raw_data[[#This Row],[Date Actioned]]),DAY(tbl_raw_data[[#This Row],[Date Actioned]]))</f>
        <v>45141</v>
      </c>
      <c r="L2994" s="50" t="str">
        <f>UPPER(TEXT(tbl_raw_data[[#This Row],[updated_date]],"MMMM"))</f>
        <v>AUGUST</v>
      </c>
      <c r="M2994" s="50" t="str">
        <f>"WEEK "&amp; IF(ROUNDUP(DAY(tbl_raw_data[[#This Row],[updated_date]])/7,0)=5,4,ROUNDUP(DAY(tbl_raw_data[[#This Row],[updated_date]])/7,0))</f>
        <v>WEEK 1</v>
      </c>
      <c r="N2994" s="50" t="str">
        <f>UPPER(VLOOKUP(tbl_raw_data[[#This Row],[Analyst]],Settiings!$A$2:$B$16,2,0))</f>
        <v>ROHAN</v>
      </c>
      <c r="O2994" s="50" t="str">
        <f>TRIM(UPPER(tbl_raw_data[[#This Row],[Outcome]]))</f>
        <v>APPROVE</v>
      </c>
      <c r="P2994" s="50" t="str">
        <f>TRIM(UPPER(tbl_raw_data[[#This Row],[Queue Name]]))</f>
        <v>CONSUMER POST BUREAU</v>
      </c>
      <c r="Q2994" s="50" t="str">
        <f>IF(tbl_raw_data[[#This Row],[Time taken in min]]&lt;=Settiings!$D$2,"SLA_MET","SLA_NOT_MET")</f>
        <v>SLA_MET</v>
      </c>
      <c r="R2994" s="94"/>
    </row>
    <row r="2995" spans="1:18" x14ac:dyDescent="0.3">
      <c r="A2995" s="14" t="s">
        <v>1724</v>
      </c>
      <c r="B2995" s="9">
        <v>45141.767928240741</v>
      </c>
      <c r="C2995" s="22">
        <v>45141.76934027778</v>
      </c>
      <c r="D2995" s="12" t="s">
        <v>13</v>
      </c>
      <c r="E2995" s="12" t="s">
        <v>47</v>
      </c>
      <c r="F2995" s="12" t="s">
        <v>1228</v>
      </c>
      <c r="G2995" s="12" t="s">
        <v>77</v>
      </c>
      <c r="H2995" s="81"/>
      <c r="I2995" s="48">
        <f>tbl_raw_data[[#This Row],[Date Actioned]]-tbl_raw_data[[#This Row],[Date Tagged]]</f>
        <v>1.4120370396994986E-3</v>
      </c>
      <c r="J2995" s="46">
        <f>HOUR(tbl_raw_data[[#This Row],[Time_taken]])*60+MINUTE(tbl_raw_data[[#This Row],[Time_taken]])+SECOND(tbl_raw_data[[#This Row],[Time_taken]])/60</f>
        <v>2.0333333333333332</v>
      </c>
      <c r="K2995" s="52">
        <f>DATE(YEAR(tbl_raw_data[[#This Row],[Date Actioned]]),MONTH(tbl_raw_data[[#This Row],[Date Actioned]]),DAY(tbl_raw_data[[#This Row],[Date Actioned]]))</f>
        <v>45141</v>
      </c>
      <c r="L2995" s="50" t="str">
        <f>UPPER(TEXT(tbl_raw_data[[#This Row],[updated_date]],"MMMM"))</f>
        <v>AUGUST</v>
      </c>
      <c r="M2995" s="50" t="str">
        <f>"WEEK "&amp; IF(ROUNDUP(DAY(tbl_raw_data[[#This Row],[updated_date]])/7,0)=5,4,ROUNDUP(DAY(tbl_raw_data[[#This Row],[updated_date]])/7,0))</f>
        <v>WEEK 1</v>
      </c>
      <c r="N2995" s="50" t="str">
        <f>UPPER(VLOOKUP(tbl_raw_data[[#This Row],[Analyst]],Settiings!$A$2:$B$16,2,0))</f>
        <v>RAJ</v>
      </c>
      <c r="O2995" s="50" t="str">
        <f>TRIM(UPPER(tbl_raw_data[[#This Row],[Outcome]]))</f>
        <v>APPROVE</v>
      </c>
      <c r="P2995" s="50" t="str">
        <f>TRIM(UPPER(tbl_raw_data[[#This Row],[Queue Name]]))</f>
        <v>CONSUMER PRE BUREAU</v>
      </c>
      <c r="Q2995" s="50" t="str">
        <f>IF(tbl_raw_data[[#This Row],[Time taken in min]]&lt;=Settiings!$D$2,"SLA_MET","SLA_NOT_MET")</f>
        <v>SLA_MET</v>
      </c>
      <c r="R2995" s="94"/>
    </row>
    <row r="2996" spans="1:18" x14ac:dyDescent="0.3">
      <c r="A2996" s="20" t="s">
        <v>1725</v>
      </c>
      <c r="B2996" s="15">
        <v>45141.768946759257</v>
      </c>
      <c r="C2996" s="16">
        <v>45141.776250000003</v>
      </c>
      <c r="D2996" s="17" t="s">
        <v>17</v>
      </c>
      <c r="E2996" s="18" t="s">
        <v>9</v>
      </c>
      <c r="F2996" s="17" t="s">
        <v>43</v>
      </c>
      <c r="G2996" s="19"/>
      <c r="H2996" s="79"/>
      <c r="I2996" s="48">
        <f>tbl_raw_data[[#This Row],[Date Actioned]]-tbl_raw_data[[#This Row],[Date Tagged]]</f>
        <v>7.3032407453865744E-3</v>
      </c>
      <c r="J2996" s="46">
        <f>HOUR(tbl_raw_data[[#This Row],[Time_taken]])*60+MINUTE(tbl_raw_data[[#This Row],[Time_taken]])+SECOND(tbl_raw_data[[#This Row],[Time_taken]])/60</f>
        <v>10.516666666666667</v>
      </c>
      <c r="K2996" s="52">
        <f>DATE(YEAR(tbl_raw_data[[#This Row],[Date Actioned]]),MONTH(tbl_raw_data[[#This Row],[Date Actioned]]),DAY(tbl_raw_data[[#This Row],[Date Actioned]]))</f>
        <v>45141</v>
      </c>
      <c r="L2996" s="50" t="str">
        <f>UPPER(TEXT(tbl_raw_data[[#This Row],[updated_date]],"MMMM"))</f>
        <v>AUGUST</v>
      </c>
      <c r="M2996" s="50" t="str">
        <f>"WEEK "&amp; IF(ROUNDUP(DAY(tbl_raw_data[[#This Row],[updated_date]])/7,0)=5,4,ROUNDUP(DAY(tbl_raw_data[[#This Row],[updated_date]])/7,0))</f>
        <v>WEEK 1</v>
      </c>
      <c r="N2996" s="50" t="str">
        <f>UPPER(VLOOKUP(tbl_raw_data[[#This Row],[Analyst]],Settiings!$A$2:$B$16,2,0))</f>
        <v>MERCEDES</v>
      </c>
      <c r="O2996" s="50" t="str">
        <f>TRIM(UPPER(tbl_raw_data[[#This Row],[Outcome]]))</f>
        <v>APPROVE</v>
      </c>
      <c r="P2996" s="50" t="str">
        <f>TRIM(UPPER(tbl_raw_data[[#This Row],[Queue Name]]))</f>
        <v>CONSUMER EXISTING</v>
      </c>
      <c r="Q2996" s="50" t="str">
        <f>IF(tbl_raw_data[[#This Row],[Time taken in min]]&lt;=Settiings!$D$2,"SLA_MET","SLA_NOT_MET")</f>
        <v>SLA_MET</v>
      </c>
      <c r="R2996" s="94"/>
    </row>
    <row r="2997" spans="1:18" x14ac:dyDescent="0.3">
      <c r="A2997" s="23" t="s">
        <v>1726</v>
      </c>
      <c r="B2997" s="9">
        <v>45141.770208333335</v>
      </c>
      <c r="C2997" s="22">
        <v>45141.778634259259</v>
      </c>
      <c r="D2997" s="12" t="s">
        <v>13</v>
      </c>
      <c r="E2997" s="12" t="s">
        <v>47</v>
      </c>
      <c r="F2997" s="12" t="s">
        <v>53</v>
      </c>
      <c r="G2997" s="12" t="s">
        <v>77</v>
      </c>
      <c r="H2997" s="81"/>
      <c r="I2997" s="48">
        <f>tbl_raw_data[[#This Row],[Date Actioned]]-tbl_raw_data[[#This Row],[Date Tagged]]</f>
        <v>8.4259259238024242E-3</v>
      </c>
      <c r="J2997" s="46">
        <f>HOUR(tbl_raw_data[[#This Row],[Time_taken]])*60+MINUTE(tbl_raw_data[[#This Row],[Time_taken]])+SECOND(tbl_raw_data[[#This Row],[Time_taken]])/60</f>
        <v>12.133333333333333</v>
      </c>
      <c r="K2997" s="52">
        <f>DATE(YEAR(tbl_raw_data[[#This Row],[Date Actioned]]),MONTH(tbl_raw_data[[#This Row],[Date Actioned]]),DAY(tbl_raw_data[[#This Row],[Date Actioned]]))</f>
        <v>45141</v>
      </c>
      <c r="L2997" s="50" t="str">
        <f>UPPER(TEXT(tbl_raw_data[[#This Row],[updated_date]],"MMMM"))</f>
        <v>AUGUST</v>
      </c>
      <c r="M2997" s="50" t="str">
        <f>"WEEK "&amp; IF(ROUNDUP(DAY(tbl_raw_data[[#This Row],[updated_date]])/7,0)=5,4,ROUNDUP(DAY(tbl_raw_data[[#This Row],[updated_date]])/7,0))</f>
        <v>WEEK 1</v>
      </c>
      <c r="N2997" s="50" t="str">
        <f>UPPER(VLOOKUP(tbl_raw_data[[#This Row],[Analyst]],Settiings!$A$2:$B$16,2,0))</f>
        <v>NAVED</v>
      </c>
      <c r="O2997" s="50" t="str">
        <f>TRIM(UPPER(tbl_raw_data[[#This Row],[Outcome]]))</f>
        <v>APPROVE</v>
      </c>
      <c r="P2997" s="50" t="str">
        <f>TRIM(UPPER(tbl_raw_data[[#This Row],[Queue Name]]))</f>
        <v>CONSUMER PRE BUREAU</v>
      </c>
      <c r="Q2997" s="50" t="str">
        <f>IF(tbl_raw_data[[#This Row],[Time taken in min]]&lt;=Settiings!$D$2,"SLA_MET","SLA_NOT_MET")</f>
        <v>SLA_MET</v>
      </c>
      <c r="R2997" s="94"/>
    </row>
    <row r="2998" spans="1:18" x14ac:dyDescent="0.3">
      <c r="A2998" s="14" t="s">
        <v>1727</v>
      </c>
      <c r="B2998" s="15">
        <v>45141.770844907405</v>
      </c>
      <c r="C2998" s="21">
        <v>45141.772314814814</v>
      </c>
      <c r="D2998" s="18" t="s">
        <v>13</v>
      </c>
      <c r="E2998" s="18" t="s">
        <v>47</v>
      </c>
      <c r="F2998" s="18" t="s">
        <v>1228</v>
      </c>
      <c r="G2998" s="18" t="s">
        <v>17</v>
      </c>
      <c r="H2998" s="80"/>
      <c r="I2998" s="48">
        <f>tbl_raw_data[[#This Row],[Date Actioned]]-tbl_raw_data[[#This Row],[Date Tagged]]</f>
        <v>1.4699074090458453E-3</v>
      </c>
      <c r="J2998" s="46">
        <f>HOUR(tbl_raw_data[[#This Row],[Time_taken]])*60+MINUTE(tbl_raw_data[[#This Row],[Time_taken]])+SECOND(tbl_raw_data[[#This Row],[Time_taken]])/60</f>
        <v>2.1166666666666667</v>
      </c>
      <c r="K2998" s="52">
        <f>DATE(YEAR(tbl_raw_data[[#This Row],[Date Actioned]]),MONTH(tbl_raw_data[[#This Row],[Date Actioned]]),DAY(tbl_raw_data[[#This Row],[Date Actioned]]))</f>
        <v>45141</v>
      </c>
      <c r="L2998" s="50" t="str">
        <f>UPPER(TEXT(tbl_raw_data[[#This Row],[updated_date]],"MMMM"))</f>
        <v>AUGUST</v>
      </c>
      <c r="M2998" s="50" t="str">
        <f>"WEEK "&amp; IF(ROUNDUP(DAY(tbl_raw_data[[#This Row],[updated_date]])/7,0)=5,4,ROUNDUP(DAY(tbl_raw_data[[#This Row],[updated_date]])/7,0))</f>
        <v>WEEK 1</v>
      </c>
      <c r="N2998" s="50" t="str">
        <f>UPPER(VLOOKUP(tbl_raw_data[[#This Row],[Analyst]],Settiings!$A$2:$B$16,2,0))</f>
        <v>RAJ</v>
      </c>
      <c r="O2998" s="50" t="str">
        <f>TRIM(UPPER(tbl_raw_data[[#This Row],[Outcome]]))</f>
        <v>APPROVE</v>
      </c>
      <c r="P2998" s="50" t="str">
        <f>TRIM(UPPER(tbl_raw_data[[#This Row],[Queue Name]]))</f>
        <v>CONSUMER PRE BUREAU</v>
      </c>
      <c r="Q2998" s="50" t="str">
        <f>IF(tbl_raw_data[[#This Row],[Time taken in min]]&lt;=Settiings!$D$2,"SLA_MET","SLA_NOT_MET")</f>
        <v>SLA_MET</v>
      </c>
      <c r="R2998" s="94"/>
    </row>
    <row r="2999" spans="1:18" x14ac:dyDescent="0.3">
      <c r="A2999" s="20" t="s">
        <v>1728</v>
      </c>
      <c r="B2999" s="9">
        <v>45141.771018518521</v>
      </c>
      <c r="C2999" s="22">
        <v>45141.775833333333</v>
      </c>
      <c r="D2999" s="12" t="s">
        <v>13</v>
      </c>
      <c r="E2999" s="12" t="s">
        <v>9</v>
      </c>
      <c r="F2999" s="12" t="s">
        <v>1228</v>
      </c>
      <c r="G2999" s="12" t="s">
        <v>17</v>
      </c>
      <c r="H2999" s="81"/>
      <c r="I2999" s="48">
        <f>tbl_raw_data[[#This Row],[Date Actioned]]-tbl_raw_data[[#This Row],[Date Tagged]]</f>
        <v>4.8148148125619628E-3</v>
      </c>
      <c r="J2999" s="46">
        <f>HOUR(tbl_raw_data[[#This Row],[Time_taken]])*60+MINUTE(tbl_raw_data[[#This Row],[Time_taken]])+SECOND(tbl_raw_data[[#This Row],[Time_taken]])/60</f>
        <v>6.9333333333333336</v>
      </c>
      <c r="K2999" s="52">
        <f>DATE(YEAR(tbl_raw_data[[#This Row],[Date Actioned]]),MONTH(tbl_raw_data[[#This Row],[Date Actioned]]),DAY(tbl_raw_data[[#This Row],[Date Actioned]]))</f>
        <v>45141</v>
      </c>
      <c r="L2999" s="50" t="str">
        <f>UPPER(TEXT(tbl_raw_data[[#This Row],[updated_date]],"MMMM"))</f>
        <v>AUGUST</v>
      </c>
      <c r="M2999" s="50" t="str">
        <f>"WEEK "&amp; IF(ROUNDUP(DAY(tbl_raw_data[[#This Row],[updated_date]])/7,0)=5,4,ROUNDUP(DAY(tbl_raw_data[[#This Row],[updated_date]])/7,0))</f>
        <v>WEEK 1</v>
      </c>
      <c r="N2999" s="50" t="str">
        <f>UPPER(VLOOKUP(tbl_raw_data[[#This Row],[Analyst]],Settiings!$A$2:$B$16,2,0))</f>
        <v>RAJ</v>
      </c>
      <c r="O2999" s="50" t="str">
        <f>TRIM(UPPER(tbl_raw_data[[#This Row],[Outcome]]))</f>
        <v>APPROVE</v>
      </c>
      <c r="P2999" s="50" t="str">
        <f>TRIM(UPPER(tbl_raw_data[[#This Row],[Queue Name]]))</f>
        <v>CONSUMER EXISTING</v>
      </c>
      <c r="Q2999" s="50" t="str">
        <f>IF(tbl_raw_data[[#This Row],[Time taken in min]]&lt;=Settiings!$D$2,"SLA_MET","SLA_NOT_MET")</f>
        <v>SLA_MET</v>
      </c>
      <c r="R2999" s="94"/>
    </row>
    <row r="3000" spans="1:18" x14ac:dyDescent="0.3">
      <c r="A3000" s="23" t="s">
        <v>1729</v>
      </c>
      <c r="B3000" s="15">
        <v>45141.771747685183</v>
      </c>
      <c r="C3000" s="21">
        <v>45141.777314814812</v>
      </c>
      <c r="D3000" s="18" t="s">
        <v>13</v>
      </c>
      <c r="E3000" s="18" t="s">
        <v>19</v>
      </c>
      <c r="F3000" s="18" t="s">
        <v>1228</v>
      </c>
      <c r="G3000" s="18" t="s">
        <v>77</v>
      </c>
      <c r="H3000" s="80"/>
      <c r="I3000" s="48">
        <f>tbl_raw_data[[#This Row],[Date Actioned]]-tbl_raw_data[[#This Row],[Date Tagged]]</f>
        <v>5.5671296286163852E-3</v>
      </c>
      <c r="J3000" s="46">
        <f>HOUR(tbl_raw_data[[#This Row],[Time_taken]])*60+MINUTE(tbl_raw_data[[#This Row],[Time_taken]])+SECOND(tbl_raw_data[[#This Row],[Time_taken]])/60</f>
        <v>8.0166666666666675</v>
      </c>
      <c r="K3000" s="52">
        <f>DATE(YEAR(tbl_raw_data[[#This Row],[Date Actioned]]),MONTH(tbl_raw_data[[#This Row],[Date Actioned]]),DAY(tbl_raw_data[[#This Row],[Date Actioned]]))</f>
        <v>45141</v>
      </c>
      <c r="L3000" s="50" t="str">
        <f>UPPER(TEXT(tbl_raw_data[[#This Row],[updated_date]],"MMMM"))</f>
        <v>AUGUST</v>
      </c>
      <c r="M3000" s="50" t="str">
        <f>"WEEK "&amp; IF(ROUNDUP(DAY(tbl_raw_data[[#This Row],[updated_date]])/7,0)=5,4,ROUNDUP(DAY(tbl_raw_data[[#This Row],[updated_date]])/7,0))</f>
        <v>WEEK 1</v>
      </c>
      <c r="N3000" s="50" t="str">
        <f>UPPER(VLOOKUP(tbl_raw_data[[#This Row],[Analyst]],Settiings!$A$2:$B$16,2,0))</f>
        <v>RAJ</v>
      </c>
      <c r="O3000" s="50" t="str">
        <f>TRIM(UPPER(tbl_raw_data[[#This Row],[Outcome]]))</f>
        <v>APPROVE</v>
      </c>
      <c r="P3000" s="50" t="str">
        <f>TRIM(UPPER(tbl_raw_data[[#This Row],[Queue Name]]))</f>
        <v>CONSUMER POST BUREAU</v>
      </c>
      <c r="Q3000" s="50" t="str">
        <f>IF(tbl_raw_data[[#This Row],[Time taken in min]]&lt;=Settiings!$D$2,"SLA_MET","SLA_NOT_MET")</f>
        <v>SLA_MET</v>
      </c>
      <c r="R3000" s="94"/>
    </row>
    <row r="3001" spans="1:18" x14ac:dyDescent="0.3">
      <c r="A3001" s="14" t="s">
        <v>1730</v>
      </c>
      <c r="B3001" s="9">
        <v>45141.773738425924</v>
      </c>
      <c r="C3001" s="22">
        <v>45141.778402777774</v>
      </c>
      <c r="D3001" s="12" t="s">
        <v>13</v>
      </c>
      <c r="E3001" s="12" t="s">
        <v>19</v>
      </c>
      <c r="F3001" s="12" t="s">
        <v>1228</v>
      </c>
      <c r="G3001" s="12" t="s">
        <v>77</v>
      </c>
      <c r="H3001" s="81"/>
      <c r="I3001" s="48">
        <f>tbl_raw_data[[#This Row],[Date Actioned]]-tbl_raw_data[[#This Row],[Date Tagged]]</f>
        <v>4.6643518508062698E-3</v>
      </c>
      <c r="J3001" s="46">
        <f>HOUR(tbl_raw_data[[#This Row],[Time_taken]])*60+MINUTE(tbl_raw_data[[#This Row],[Time_taken]])+SECOND(tbl_raw_data[[#This Row],[Time_taken]])/60</f>
        <v>6.7166666666666668</v>
      </c>
      <c r="K3001" s="52">
        <f>DATE(YEAR(tbl_raw_data[[#This Row],[Date Actioned]]),MONTH(tbl_raw_data[[#This Row],[Date Actioned]]),DAY(tbl_raw_data[[#This Row],[Date Actioned]]))</f>
        <v>45141</v>
      </c>
      <c r="L3001" s="50" t="str">
        <f>UPPER(TEXT(tbl_raw_data[[#This Row],[updated_date]],"MMMM"))</f>
        <v>AUGUST</v>
      </c>
      <c r="M3001" s="50" t="str">
        <f>"WEEK "&amp; IF(ROUNDUP(DAY(tbl_raw_data[[#This Row],[updated_date]])/7,0)=5,4,ROUNDUP(DAY(tbl_raw_data[[#This Row],[updated_date]])/7,0))</f>
        <v>WEEK 1</v>
      </c>
      <c r="N3001" s="50" t="str">
        <f>UPPER(VLOOKUP(tbl_raw_data[[#This Row],[Analyst]],Settiings!$A$2:$B$16,2,0))</f>
        <v>RAJ</v>
      </c>
      <c r="O3001" s="50" t="str">
        <f>TRIM(UPPER(tbl_raw_data[[#This Row],[Outcome]]))</f>
        <v>APPROVE</v>
      </c>
      <c r="P3001" s="50" t="str">
        <f>TRIM(UPPER(tbl_raw_data[[#This Row],[Queue Name]]))</f>
        <v>CONSUMER POST BUREAU</v>
      </c>
      <c r="Q3001" s="50" t="str">
        <f>IF(tbl_raw_data[[#This Row],[Time taken in min]]&lt;=Settiings!$D$2,"SLA_MET","SLA_NOT_MET")</f>
        <v>SLA_MET</v>
      </c>
      <c r="R3001" s="94"/>
    </row>
    <row r="3002" spans="1:18" x14ac:dyDescent="0.3">
      <c r="A3002" s="20" t="s">
        <v>1731</v>
      </c>
      <c r="B3002" s="15">
        <v>45141.77611111111</v>
      </c>
      <c r="C3002" s="16">
        <v>45141.782164351855</v>
      </c>
      <c r="D3002" s="17" t="s">
        <v>17</v>
      </c>
      <c r="E3002" s="18" t="s">
        <v>19</v>
      </c>
      <c r="F3002" s="17" t="s">
        <v>76</v>
      </c>
      <c r="G3002" s="19"/>
      <c r="H3002" s="79"/>
      <c r="I3002" s="48">
        <f>tbl_raw_data[[#This Row],[Date Actioned]]-tbl_raw_data[[#This Row],[Date Tagged]]</f>
        <v>6.0532407442224212E-3</v>
      </c>
      <c r="J3002" s="46">
        <f>HOUR(tbl_raw_data[[#This Row],[Time_taken]])*60+MINUTE(tbl_raw_data[[#This Row],[Time_taken]])+SECOND(tbl_raw_data[[#This Row],[Time_taken]])/60</f>
        <v>8.7166666666666668</v>
      </c>
      <c r="K3002" s="52">
        <f>DATE(YEAR(tbl_raw_data[[#This Row],[Date Actioned]]),MONTH(tbl_raw_data[[#This Row],[Date Actioned]]),DAY(tbl_raw_data[[#This Row],[Date Actioned]]))</f>
        <v>45141</v>
      </c>
      <c r="L3002" s="50" t="str">
        <f>UPPER(TEXT(tbl_raw_data[[#This Row],[updated_date]],"MMMM"))</f>
        <v>AUGUST</v>
      </c>
      <c r="M3002" s="50" t="str">
        <f>"WEEK "&amp; IF(ROUNDUP(DAY(tbl_raw_data[[#This Row],[updated_date]])/7,0)=5,4,ROUNDUP(DAY(tbl_raw_data[[#This Row],[updated_date]])/7,0))</f>
        <v>WEEK 1</v>
      </c>
      <c r="N3002" s="50" t="str">
        <f>UPPER(VLOOKUP(tbl_raw_data[[#This Row],[Analyst]],Settiings!$A$2:$B$16,2,0))</f>
        <v>ROHAN</v>
      </c>
      <c r="O3002" s="50" t="str">
        <f>TRIM(UPPER(tbl_raw_data[[#This Row],[Outcome]]))</f>
        <v>APPROVE</v>
      </c>
      <c r="P3002" s="50" t="str">
        <f>TRIM(UPPER(tbl_raw_data[[#This Row],[Queue Name]]))</f>
        <v>CONSUMER POST BUREAU</v>
      </c>
      <c r="Q3002" s="50" t="str">
        <f>IF(tbl_raw_data[[#This Row],[Time taken in min]]&lt;=Settiings!$D$2,"SLA_MET","SLA_NOT_MET")</f>
        <v>SLA_MET</v>
      </c>
      <c r="R3002" s="94"/>
    </row>
    <row r="3003" spans="1:18" x14ac:dyDescent="0.3">
      <c r="A3003" s="23" t="s">
        <v>1732</v>
      </c>
      <c r="B3003" s="15">
        <v>45141.78434027778</v>
      </c>
      <c r="C3003" s="21">
        <v>45141.788622685184</v>
      </c>
      <c r="D3003" s="18" t="s">
        <v>27</v>
      </c>
      <c r="E3003" s="18" t="s">
        <v>9</v>
      </c>
      <c r="F3003" s="18" t="s">
        <v>53</v>
      </c>
      <c r="G3003" s="18" t="s">
        <v>1733</v>
      </c>
      <c r="H3003" s="80"/>
      <c r="I3003" s="48">
        <f>tbl_raw_data[[#This Row],[Date Actioned]]-tbl_raw_data[[#This Row],[Date Tagged]]</f>
        <v>4.2824074043892324E-3</v>
      </c>
      <c r="J3003" s="46">
        <f>HOUR(tbl_raw_data[[#This Row],[Time_taken]])*60+MINUTE(tbl_raw_data[[#This Row],[Time_taken]])+SECOND(tbl_raw_data[[#This Row],[Time_taken]])/60</f>
        <v>6.166666666666667</v>
      </c>
      <c r="K3003" s="52">
        <f>DATE(YEAR(tbl_raw_data[[#This Row],[Date Actioned]]),MONTH(tbl_raw_data[[#This Row],[Date Actioned]]),DAY(tbl_raw_data[[#This Row],[Date Actioned]]))</f>
        <v>45141</v>
      </c>
      <c r="L3003" s="50" t="str">
        <f>UPPER(TEXT(tbl_raw_data[[#This Row],[updated_date]],"MMMM"))</f>
        <v>AUGUST</v>
      </c>
      <c r="M3003" s="50" t="str">
        <f>"WEEK "&amp; IF(ROUNDUP(DAY(tbl_raw_data[[#This Row],[updated_date]])/7,0)=5,4,ROUNDUP(DAY(tbl_raw_data[[#This Row],[updated_date]])/7,0))</f>
        <v>WEEK 1</v>
      </c>
      <c r="N3003" s="50" t="str">
        <f>UPPER(VLOOKUP(tbl_raw_data[[#This Row],[Analyst]],Settiings!$A$2:$B$16,2,0))</f>
        <v>NAVED</v>
      </c>
      <c r="O3003" s="50" t="str">
        <f>TRIM(UPPER(tbl_raw_data[[#This Row],[Outcome]]))</f>
        <v>DECLINE</v>
      </c>
      <c r="P3003" s="50" t="str">
        <f>TRIM(UPPER(tbl_raw_data[[#This Row],[Queue Name]]))</f>
        <v>CONSUMER EXISTING</v>
      </c>
      <c r="Q3003" s="50" t="str">
        <f>IF(tbl_raw_data[[#This Row],[Time taken in min]]&lt;=Settiings!$D$2,"SLA_MET","SLA_NOT_MET")</f>
        <v>SLA_MET</v>
      </c>
      <c r="R3003" s="94"/>
    </row>
    <row r="3004" spans="1:18" x14ac:dyDescent="0.3">
      <c r="A3004" s="23" t="s">
        <v>1734</v>
      </c>
      <c r="B3004" s="9">
        <v>45141.788460648146</v>
      </c>
      <c r="C3004" s="24">
        <v>45141.792129629626</v>
      </c>
      <c r="D3004" s="25" t="s">
        <v>17</v>
      </c>
      <c r="E3004" s="12" t="s">
        <v>19</v>
      </c>
      <c r="F3004" s="25" t="s">
        <v>65</v>
      </c>
      <c r="G3004" s="13"/>
      <c r="H3004" s="78"/>
      <c r="I3004" s="48">
        <f>tbl_raw_data[[#This Row],[Date Actioned]]-tbl_raw_data[[#This Row],[Date Tagged]]</f>
        <v>3.6689814805868082E-3</v>
      </c>
      <c r="J3004" s="46">
        <f>HOUR(tbl_raw_data[[#This Row],[Time_taken]])*60+MINUTE(tbl_raw_data[[#This Row],[Time_taken]])+SECOND(tbl_raw_data[[#This Row],[Time_taken]])/60</f>
        <v>5.2833333333333332</v>
      </c>
      <c r="K3004" s="52">
        <f>DATE(YEAR(tbl_raw_data[[#This Row],[Date Actioned]]),MONTH(tbl_raw_data[[#This Row],[Date Actioned]]),DAY(tbl_raw_data[[#This Row],[Date Actioned]]))</f>
        <v>45141</v>
      </c>
      <c r="L3004" s="50" t="str">
        <f>UPPER(TEXT(tbl_raw_data[[#This Row],[updated_date]],"MMMM"))</f>
        <v>AUGUST</v>
      </c>
      <c r="M3004" s="50" t="str">
        <f>"WEEK "&amp; IF(ROUNDUP(DAY(tbl_raw_data[[#This Row],[updated_date]])/7,0)=5,4,ROUNDUP(DAY(tbl_raw_data[[#This Row],[updated_date]])/7,0))</f>
        <v>WEEK 1</v>
      </c>
      <c r="N3004" s="50" t="str">
        <f>UPPER(VLOOKUP(tbl_raw_data[[#This Row],[Analyst]],Settiings!$A$2:$B$16,2,0))</f>
        <v>SAM</v>
      </c>
      <c r="O3004" s="50" t="str">
        <f>TRIM(UPPER(tbl_raw_data[[#This Row],[Outcome]]))</f>
        <v>APPROVE</v>
      </c>
      <c r="P3004" s="50" t="str">
        <f>TRIM(UPPER(tbl_raw_data[[#This Row],[Queue Name]]))</f>
        <v>CONSUMER POST BUREAU</v>
      </c>
      <c r="Q3004" s="50" t="str">
        <f>IF(tbl_raw_data[[#This Row],[Time taken in min]]&lt;=Settiings!$D$2,"SLA_MET","SLA_NOT_MET")</f>
        <v>SLA_MET</v>
      </c>
      <c r="R3004" s="94"/>
    </row>
    <row r="3005" spans="1:18" x14ac:dyDescent="0.3">
      <c r="A3005" s="14" t="s">
        <v>1735</v>
      </c>
      <c r="B3005" s="15">
        <v>45141.795717592591</v>
      </c>
      <c r="C3005" s="21">
        <v>45141.799409722225</v>
      </c>
      <c r="D3005" s="18" t="s">
        <v>13</v>
      </c>
      <c r="E3005" s="18" t="s">
        <v>19</v>
      </c>
      <c r="F3005" s="18" t="s">
        <v>53</v>
      </c>
      <c r="G3005" s="18" t="s">
        <v>77</v>
      </c>
      <c r="H3005" s="80"/>
      <c r="I3005" s="48">
        <f>tbl_raw_data[[#This Row],[Date Actioned]]-tbl_raw_data[[#This Row],[Date Tagged]]</f>
        <v>3.6921296341461129E-3</v>
      </c>
      <c r="J3005" s="46">
        <f>HOUR(tbl_raw_data[[#This Row],[Time_taken]])*60+MINUTE(tbl_raw_data[[#This Row],[Time_taken]])+SECOND(tbl_raw_data[[#This Row],[Time_taken]])/60</f>
        <v>5.3166666666666664</v>
      </c>
      <c r="K3005" s="52">
        <f>DATE(YEAR(tbl_raw_data[[#This Row],[Date Actioned]]),MONTH(tbl_raw_data[[#This Row],[Date Actioned]]),DAY(tbl_raw_data[[#This Row],[Date Actioned]]))</f>
        <v>45141</v>
      </c>
      <c r="L3005" s="50" t="str">
        <f>UPPER(TEXT(tbl_raw_data[[#This Row],[updated_date]],"MMMM"))</f>
        <v>AUGUST</v>
      </c>
      <c r="M3005" s="50" t="str">
        <f>"WEEK "&amp; IF(ROUNDUP(DAY(tbl_raw_data[[#This Row],[updated_date]])/7,0)=5,4,ROUNDUP(DAY(tbl_raw_data[[#This Row],[updated_date]])/7,0))</f>
        <v>WEEK 1</v>
      </c>
      <c r="N3005" s="50" t="str">
        <f>UPPER(VLOOKUP(tbl_raw_data[[#This Row],[Analyst]],Settiings!$A$2:$B$16,2,0))</f>
        <v>NAVED</v>
      </c>
      <c r="O3005" s="50" t="str">
        <f>TRIM(UPPER(tbl_raw_data[[#This Row],[Outcome]]))</f>
        <v>APPROVE</v>
      </c>
      <c r="P3005" s="50" t="str">
        <f>TRIM(UPPER(tbl_raw_data[[#This Row],[Queue Name]]))</f>
        <v>CONSUMER POST BUREAU</v>
      </c>
      <c r="Q3005" s="50" t="str">
        <f>IF(tbl_raw_data[[#This Row],[Time taken in min]]&lt;=Settiings!$D$2,"SLA_MET","SLA_NOT_MET")</f>
        <v>SLA_MET</v>
      </c>
      <c r="R3005" s="94"/>
    </row>
    <row r="3006" spans="1:18" x14ac:dyDescent="0.3">
      <c r="A3006" s="20" t="s">
        <v>1738</v>
      </c>
      <c r="B3006" s="9">
        <v>45141.796469907407</v>
      </c>
      <c r="C3006" s="22">
        <v>45141.80672453704</v>
      </c>
      <c r="D3006" s="12" t="s">
        <v>13</v>
      </c>
      <c r="E3006" s="12" t="s">
        <v>9</v>
      </c>
      <c r="F3006" s="12" t="s">
        <v>76</v>
      </c>
      <c r="G3006" s="12" t="s">
        <v>77</v>
      </c>
      <c r="H3006" s="81"/>
      <c r="I3006" s="48">
        <f>tbl_raw_data[[#This Row],[Date Actioned]]-tbl_raw_data[[#This Row],[Date Tagged]]</f>
        <v>1.025462963298196E-2</v>
      </c>
      <c r="J3006" s="46">
        <f>HOUR(tbl_raw_data[[#This Row],[Time_taken]])*60+MINUTE(tbl_raw_data[[#This Row],[Time_taken]])+SECOND(tbl_raw_data[[#This Row],[Time_taken]])/60</f>
        <v>14.766666666666667</v>
      </c>
      <c r="K3006" s="52">
        <f>DATE(YEAR(tbl_raw_data[[#This Row],[Date Actioned]]),MONTH(tbl_raw_data[[#This Row],[Date Actioned]]),DAY(tbl_raw_data[[#This Row],[Date Actioned]]))</f>
        <v>45141</v>
      </c>
      <c r="L3006" s="50" t="str">
        <f>UPPER(TEXT(tbl_raw_data[[#This Row],[updated_date]],"MMMM"))</f>
        <v>AUGUST</v>
      </c>
      <c r="M3006" s="50" t="str">
        <f>"WEEK "&amp; IF(ROUNDUP(DAY(tbl_raw_data[[#This Row],[updated_date]])/7,0)=5,4,ROUNDUP(DAY(tbl_raw_data[[#This Row],[updated_date]])/7,0))</f>
        <v>WEEK 1</v>
      </c>
      <c r="N3006" s="50" t="str">
        <f>UPPER(VLOOKUP(tbl_raw_data[[#This Row],[Analyst]],Settiings!$A$2:$B$16,2,0))</f>
        <v>ROHAN</v>
      </c>
      <c r="O3006" s="50" t="str">
        <f>TRIM(UPPER(tbl_raw_data[[#This Row],[Outcome]]))</f>
        <v>APPROVE</v>
      </c>
      <c r="P3006" s="50" t="str">
        <f>TRIM(UPPER(tbl_raw_data[[#This Row],[Queue Name]]))</f>
        <v>CONSUMER EXISTING</v>
      </c>
      <c r="Q3006" s="50" t="str">
        <f>IF(tbl_raw_data[[#This Row],[Time taken in min]]&lt;=Settiings!$D$2,"SLA_MET","SLA_NOT_MET")</f>
        <v>SLA_MET</v>
      </c>
      <c r="R3006" s="94"/>
    </row>
    <row r="3007" spans="1:18" x14ac:dyDescent="0.3">
      <c r="A3007" s="23" t="s">
        <v>1743</v>
      </c>
      <c r="B3007" s="15">
        <v>45141.802939814814</v>
      </c>
      <c r="C3007" s="21">
        <v>45141.812037037038</v>
      </c>
      <c r="D3007" s="18" t="s">
        <v>13</v>
      </c>
      <c r="E3007" s="18" t="s">
        <v>9</v>
      </c>
      <c r="F3007" s="18" t="s">
        <v>65</v>
      </c>
      <c r="G3007" s="18" t="s">
        <v>17</v>
      </c>
      <c r="H3007" s="80"/>
      <c r="I3007" s="48">
        <f>tbl_raw_data[[#This Row],[Date Actioned]]-tbl_raw_data[[#This Row],[Date Tagged]]</f>
        <v>9.0972222242271528E-3</v>
      </c>
      <c r="J3007" s="46">
        <f>HOUR(tbl_raw_data[[#This Row],[Time_taken]])*60+MINUTE(tbl_raw_data[[#This Row],[Time_taken]])+SECOND(tbl_raw_data[[#This Row],[Time_taken]])/60</f>
        <v>13.1</v>
      </c>
      <c r="K3007" s="52">
        <f>DATE(YEAR(tbl_raw_data[[#This Row],[Date Actioned]]),MONTH(tbl_raw_data[[#This Row],[Date Actioned]]),DAY(tbl_raw_data[[#This Row],[Date Actioned]]))</f>
        <v>45141</v>
      </c>
      <c r="L3007" s="50" t="str">
        <f>UPPER(TEXT(tbl_raw_data[[#This Row],[updated_date]],"MMMM"))</f>
        <v>AUGUST</v>
      </c>
      <c r="M3007" s="50" t="str">
        <f>"WEEK "&amp; IF(ROUNDUP(DAY(tbl_raw_data[[#This Row],[updated_date]])/7,0)=5,4,ROUNDUP(DAY(tbl_raw_data[[#This Row],[updated_date]])/7,0))</f>
        <v>WEEK 1</v>
      </c>
      <c r="N3007" s="50" t="str">
        <f>UPPER(VLOOKUP(tbl_raw_data[[#This Row],[Analyst]],Settiings!$A$2:$B$16,2,0))</f>
        <v>SAM</v>
      </c>
      <c r="O3007" s="50" t="str">
        <f>TRIM(UPPER(tbl_raw_data[[#This Row],[Outcome]]))</f>
        <v>APPROVE</v>
      </c>
      <c r="P3007" s="50" t="str">
        <f>TRIM(UPPER(tbl_raw_data[[#This Row],[Queue Name]]))</f>
        <v>CONSUMER EXISTING</v>
      </c>
      <c r="Q3007" s="50" t="str">
        <f>IF(tbl_raw_data[[#This Row],[Time taken in min]]&lt;=Settiings!$D$2,"SLA_MET","SLA_NOT_MET")</f>
        <v>SLA_MET</v>
      </c>
      <c r="R3007" s="94"/>
    </row>
    <row r="3008" spans="1:18" x14ac:dyDescent="0.3">
      <c r="A3008" s="14" t="s">
        <v>1748</v>
      </c>
      <c r="B3008" s="9">
        <v>45141.810682870368</v>
      </c>
      <c r="C3008" s="22">
        <v>45141.816932870373</v>
      </c>
      <c r="D3008" s="12" t="s">
        <v>13</v>
      </c>
      <c r="E3008" s="12" t="s">
        <v>9</v>
      </c>
      <c r="F3008" s="12" t="s">
        <v>65</v>
      </c>
      <c r="G3008" s="12" t="s">
        <v>17</v>
      </c>
      <c r="H3008" s="81"/>
      <c r="I3008" s="48">
        <f>tbl_raw_data[[#This Row],[Date Actioned]]-tbl_raw_data[[#This Row],[Date Tagged]]</f>
        <v>6.2500000058207661E-3</v>
      </c>
      <c r="J3008" s="46">
        <f>HOUR(tbl_raw_data[[#This Row],[Time_taken]])*60+MINUTE(tbl_raw_data[[#This Row],[Time_taken]])+SECOND(tbl_raw_data[[#This Row],[Time_taken]])/60</f>
        <v>9</v>
      </c>
      <c r="K3008" s="52">
        <f>DATE(YEAR(tbl_raw_data[[#This Row],[Date Actioned]]),MONTH(tbl_raw_data[[#This Row],[Date Actioned]]),DAY(tbl_raw_data[[#This Row],[Date Actioned]]))</f>
        <v>45141</v>
      </c>
      <c r="L3008" s="50" t="str">
        <f>UPPER(TEXT(tbl_raw_data[[#This Row],[updated_date]],"MMMM"))</f>
        <v>AUGUST</v>
      </c>
      <c r="M3008" s="50" t="str">
        <f>"WEEK "&amp; IF(ROUNDUP(DAY(tbl_raw_data[[#This Row],[updated_date]])/7,0)=5,4,ROUNDUP(DAY(tbl_raw_data[[#This Row],[updated_date]])/7,0))</f>
        <v>WEEK 1</v>
      </c>
      <c r="N3008" s="50" t="str">
        <f>UPPER(VLOOKUP(tbl_raw_data[[#This Row],[Analyst]],Settiings!$A$2:$B$16,2,0))</f>
        <v>SAM</v>
      </c>
      <c r="O3008" s="50" t="str">
        <f>TRIM(UPPER(tbl_raw_data[[#This Row],[Outcome]]))</f>
        <v>APPROVE</v>
      </c>
      <c r="P3008" s="50" t="str">
        <f>TRIM(UPPER(tbl_raw_data[[#This Row],[Queue Name]]))</f>
        <v>CONSUMER EXISTING</v>
      </c>
      <c r="Q3008" s="50" t="str">
        <f>IF(tbl_raw_data[[#This Row],[Time taken in min]]&lt;=Settiings!$D$2,"SLA_MET","SLA_NOT_MET")</f>
        <v>SLA_MET</v>
      </c>
      <c r="R3008" s="94"/>
    </row>
    <row r="3009" spans="1:18" x14ac:dyDescent="0.3">
      <c r="A3009" s="20" t="s">
        <v>1749</v>
      </c>
      <c r="B3009" s="15">
        <v>45141.814768518518</v>
      </c>
      <c r="C3009" s="16">
        <v>45141.819409722222</v>
      </c>
      <c r="D3009" s="17" t="s">
        <v>17</v>
      </c>
      <c r="E3009" s="18" t="s">
        <v>9</v>
      </c>
      <c r="F3009" s="17" t="s">
        <v>43</v>
      </c>
      <c r="G3009" s="19"/>
      <c r="H3009" s="79"/>
      <c r="I3009" s="48">
        <f>tbl_raw_data[[#This Row],[Date Actioned]]-tbl_raw_data[[#This Row],[Date Tagged]]</f>
        <v>4.6412037045229226E-3</v>
      </c>
      <c r="J3009" s="46">
        <f>HOUR(tbl_raw_data[[#This Row],[Time_taken]])*60+MINUTE(tbl_raw_data[[#This Row],[Time_taken]])+SECOND(tbl_raw_data[[#This Row],[Time_taken]])/60</f>
        <v>6.6833333333333336</v>
      </c>
      <c r="K3009" s="52">
        <f>DATE(YEAR(tbl_raw_data[[#This Row],[Date Actioned]]),MONTH(tbl_raw_data[[#This Row],[Date Actioned]]),DAY(tbl_raw_data[[#This Row],[Date Actioned]]))</f>
        <v>45141</v>
      </c>
      <c r="L3009" s="50" t="str">
        <f>UPPER(TEXT(tbl_raw_data[[#This Row],[updated_date]],"MMMM"))</f>
        <v>AUGUST</v>
      </c>
      <c r="M3009" s="50" t="str">
        <f>"WEEK "&amp; IF(ROUNDUP(DAY(tbl_raw_data[[#This Row],[updated_date]])/7,0)=5,4,ROUNDUP(DAY(tbl_raw_data[[#This Row],[updated_date]])/7,0))</f>
        <v>WEEK 1</v>
      </c>
      <c r="N3009" s="50" t="str">
        <f>UPPER(VLOOKUP(tbl_raw_data[[#This Row],[Analyst]],Settiings!$A$2:$B$16,2,0))</f>
        <v>MERCEDES</v>
      </c>
      <c r="O3009" s="50" t="str">
        <f>TRIM(UPPER(tbl_raw_data[[#This Row],[Outcome]]))</f>
        <v>APPROVE</v>
      </c>
      <c r="P3009" s="50" t="str">
        <f>TRIM(UPPER(tbl_raw_data[[#This Row],[Queue Name]]))</f>
        <v>CONSUMER EXISTING</v>
      </c>
      <c r="Q3009" s="50" t="str">
        <f>IF(tbl_raw_data[[#This Row],[Time taken in min]]&lt;=Settiings!$D$2,"SLA_MET","SLA_NOT_MET")</f>
        <v>SLA_MET</v>
      </c>
      <c r="R3009" s="94"/>
    </row>
    <row r="3010" spans="1:18" x14ac:dyDescent="0.3">
      <c r="A3010" s="23" t="s">
        <v>1750</v>
      </c>
      <c r="B3010" s="9">
        <v>45141.816157407404</v>
      </c>
      <c r="C3010" s="22">
        <v>45141.823611111111</v>
      </c>
      <c r="D3010" s="12" t="s">
        <v>13</v>
      </c>
      <c r="E3010" s="12" t="s">
        <v>9</v>
      </c>
      <c r="F3010" s="12" t="s">
        <v>53</v>
      </c>
      <c r="G3010" s="12" t="s">
        <v>17</v>
      </c>
      <c r="H3010" s="81"/>
      <c r="I3010" s="48">
        <f>tbl_raw_data[[#This Row],[Date Actioned]]-tbl_raw_data[[#This Row],[Date Tagged]]</f>
        <v>7.4537037071422674E-3</v>
      </c>
      <c r="J3010" s="46">
        <f>HOUR(tbl_raw_data[[#This Row],[Time_taken]])*60+MINUTE(tbl_raw_data[[#This Row],[Time_taken]])+SECOND(tbl_raw_data[[#This Row],[Time_taken]])/60</f>
        <v>10.733333333333333</v>
      </c>
      <c r="K3010" s="52">
        <f>DATE(YEAR(tbl_raw_data[[#This Row],[Date Actioned]]),MONTH(tbl_raw_data[[#This Row],[Date Actioned]]),DAY(tbl_raw_data[[#This Row],[Date Actioned]]))</f>
        <v>45141</v>
      </c>
      <c r="L3010" s="50" t="str">
        <f>UPPER(TEXT(tbl_raw_data[[#This Row],[updated_date]],"MMMM"))</f>
        <v>AUGUST</v>
      </c>
      <c r="M3010" s="50" t="str">
        <f>"WEEK "&amp; IF(ROUNDUP(DAY(tbl_raw_data[[#This Row],[updated_date]])/7,0)=5,4,ROUNDUP(DAY(tbl_raw_data[[#This Row],[updated_date]])/7,0))</f>
        <v>WEEK 1</v>
      </c>
      <c r="N3010" s="50" t="str">
        <f>UPPER(VLOOKUP(tbl_raw_data[[#This Row],[Analyst]],Settiings!$A$2:$B$16,2,0))</f>
        <v>NAVED</v>
      </c>
      <c r="O3010" s="50" t="str">
        <f>TRIM(UPPER(tbl_raw_data[[#This Row],[Outcome]]))</f>
        <v>APPROVE</v>
      </c>
      <c r="P3010" s="50" t="str">
        <f>TRIM(UPPER(tbl_raw_data[[#This Row],[Queue Name]]))</f>
        <v>CONSUMER EXISTING</v>
      </c>
      <c r="Q3010" s="50" t="str">
        <f>IF(tbl_raw_data[[#This Row],[Time taken in min]]&lt;=Settiings!$D$2,"SLA_MET","SLA_NOT_MET")</f>
        <v>SLA_MET</v>
      </c>
      <c r="R3010" s="94"/>
    </row>
    <row r="3011" spans="1:18" x14ac:dyDescent="0.3">
      <c r="A3011" s="14" t="s">
        <v>1753</v>
      </c>
      <c r="B3011" s="15">
        <v>45141.82172453704</v>
      </c>
      <c r="C3011" s="16">
        <v>45141.826898148145</v>
      </c>
      <c r="D3011" s="17" t="s">
        <v>17</v>
      </c>
      <c r="E3011" s="18" t="s">
        <v>9</v>
      </c>
      <c r="F3011" s="17" t="s">
        <v>43</v>
      </c>
      <c r="G3011" s="19"/>
      <c r="H3011" s="79"/>
      <c r="I3011" s="48">
        <f>tbl_raw_data[[#This Row],[Date Actioned]]-tbl_raw_data[[#This Row],[Date Tagged]]</f>
        <v>5.1736111054196954E-3</v>
      </c>
      <c r="J3011" s="46">
        <f>HOUR(tbl_raw_data[[#This Row],[Time_taken]])*60+MINUTE(tbl_raw_data[[#This Row],[Time_taken]])+SECOND(tbl_raw_data[[#This Row],[Time_taken]])/60</f>
        <v>7.45</v>
      </c>
      <c r="K3011" s="52">
        <f>DATE(YEAR(tbl_raw_data[[#This Row],[Date Actioned]]),MONTH(tbl_raw_data[[#This Row],[Date Actioned]]),DAY(tbl_raw_data[[#This Row],[Date Actioned]]))</f>
        <v>45141</v>
      </c>
      <c r="L3011" s="50" t="str">
        <f>UPPER(TEXT(tbl_raw_data[[#This Row],[updated_date]],"MMMM"))</f>
        <v>AUGUST</v>
      </c>
      <c r="M3011" s="50" t="str">
        <f>"WEEK "&amp; IF(ROUNDUP(DAY(tbl_raw_data[[#This Row],[updated_date]])/7,0)=5,4,ROUNDUP(DAY(tbl_raw_data[[#This Row],[updated_date]])/7,0))</f>
        <v>WEEK 1</v>
      </c>
      <c r="N3011" s="50" t="str">
        <f>UPPER(VLOOKUP(tbl_raw_data[[#This Row],[Analyst]],Settiings!$A$2:$B$16,2,0))</f>
        <v>MERCEDES</v>
      </c>
      <c r="O3011" s="50" t="str">
        <f>TRIM(UPPER(tbl_raw_data[[#This Row],[Outcome]]))</f>
        <v>APPROVE</v>
      </c>
      <c r="P3011" s="50" t="str">
        <f>TRIM(UPPER(tbl_raw_data[[#This Row],[Queue Name]]))</f>
        <v>CONSUMER EXISTING</v>
      </c>
      <c r="Q3011" s="50" t="str">
        <f>IF(tbl_raw_data[[#This Row],[Time taken in min]]&lt;=Settiings!$D$2,"SLA_MET","SLA_NOT_MET")</f>
        <v>SLA_MET</v>
      </c>
      <c r="R3011" s="94"/>
    </row>
    <row r="3012" spans="1:18" x14ac:dyDescent="0.3">
      <c r="A3012" s="20" t="s">
        <v>1754</v>
      </c>
      <c r="B3012" s="9">
        <v>45141.82199074074</v>
      </c>
      <c r="C3012" s="22">
        <v>45141.829571759263</v>
      </c>
      <c r="D3012" s="12" t="s">
        <v>13</v>
      </c>
      <c r="E3012" s="12" t="s">
        <v>19</v>
      </c>
      <c r="F3012" s="12" t="s">
        <v>65</v>
      </c>
      <c r="G3012" s="12" t="s">
        <v>17</v>
      </c>
      <c r="H3012" s="81"/>
      <c r="I3012" s="48">
        <f>tbl_raw_data[[#This Row],[Date Actioned]]-tbl_raw_data[[#This Row],[Date Tagged]]</f>
        <v>7.5810185226146132E-3</v>
      </c>
      <c r="J3012" s="46">
        <f>HOUR(tbl_raw_data[[#This Row],[Time_taken]])*60+MINUTE(tbl_raw_data[[#This Row],[Time_taken]])+SECOND(tbl_raw_data[[#This Row],[Time_taken]])/60</f>
        <v>10.916666666666666</v>
      </c>
      <c r="K3012" s="52">
        <f>DATE(YEAR(tbl_raw_data[[#This Row],[Date Actioned]]),MONTH(tbl_raw_data[[#This Row],[Date Actioned]]),DAY(tbl_raw_data[[#This Row],[Date Actioned]]))</f>
        <v>45141</v>
      </c>
      <c r="L3012" s="50" t="str">
        <f>UPPER(TEXT(tbl_raw_data[[#This Row],[updated_date]],"MMMM"))</f>
        <v>AUGUST</v>
      </c>
      <c r="M3012" s="50" t="str">
        <f>"WEEK "&amp; IF(ROUNDUP(DAY(tbl_raw_data[[#This Row],[updated_date]])/7,0)=5,4,ROUNDUP(DAY(tbl_raw_data[[#This Row],[updated_date]])/7,0))</f>
        <v>WEEK 1</v>
      </c>
      <c r="N3012" s="50" t="str">
        <f>UPPER(VLOOKUP(tbl_raw_data[[#This Row],[Analyst]],Settiings!$A$2:$B$16,2,0))</f>
        <v>SAM</v>
      </c>
      <c r="O3012" s="50" t="str">
        <f>TRIM(UPPER(tbl_raw_data[[#This Row],[Outcome]]))</f>
        <v>APPROVE</v>
      </c>
      <c r="P3012" s="50" t="str">
        <f>TRIM(UPPER(tbl_raw_data[[#This Row],[Queue Name]]))</f>
        <v>CONSUMER POST BUREAU</v>
      </c>
      <c r="Q3012" s="50" t="str">
        <f>IF(tbl_raw_data[[#This Row],[Time taken in min]]&lt;=Settiings!$D$2,"SLA_MET","SLA_NOT_MET")</f>
        <v>SLA_MET</v>
      </c>
      <c r="R3012" s="94"/>
    </row>
    <row r="3013" spans="1:18" x14ac:dyDescent="0.3">
      <c r="A3013" s="23" t="s">
        <v>1755</v>
      </c>
      <c r="B3013" s="15">
        <v>45141.826412037037</v>
      </c>
      <c r="C3013" s="21">
        <v>45141.835462962961</v>
      </c>
      <c r="D3013" s="18" t="s">
        <v>13</v>
      </c>
      <c r="E3013" s="18" t="s">
        <v>9</v>
      </c>
      <c r="F3013" s="18" t="s">
        <v>53</v>
      </c>
      <c r="G3013" s="18" t="s">
        <v>17</v>
      </c>
      <c r="H3013" s="80"/>
      <c r="I3013" s="48">
        <f>tbl_raw_data[[#This Row],[Date Actioned]]-tbl_raw_data[[#This Row],[Date Tagged]]</f>
        <v>9.0509259243845008E-3</v>
      </c>
      <c r="J3013" s="46">
        <f>HOUR(tbl_raw_data[[#This Row],[Time_taken]])*60+MINUTE(tbl_raw_data[[#This Row],[Time_taken]])+SECOND(tbl_raw_data[[#This Row],[Time_taken]])/60</f>
        <v>13.033333333333333</v>
      </c>
      <c r="K3013" s="52">
        <f>DATE(YEAR(tbl_raw_data[[#This Row],[Date Actioned]]),MONTH(tbl_raw_data[[#This Row],[Date Actioned]]),DAY(tbl_raw_data[[#This Row],[Date Actioned]]))</f>
        <v>45141</v>
      </c>
      <c r="L3013" s="50" t="str">
        <f>UPPER(TEXT(tbl_raw_data[[#This Row],[updated_date]],"MMMM"))</f>
        <v>AUGUST</v>
      </c>
      <c r="M3013" s="50" t="str">
        <f>"WEEK "&amp; IF(ROUNDUP(DAY(tbl_raw_data[[#This Row],[updated_date]])/7,0)=5,4,ROUNDUP(DAY(tbl_raw_data[[#This Row],[updated_date]])/7,0))</f>
        <v>WEEK 1</v>
      </c>
      <c r="N3013" s="50" t="str">
        <f>UPPER(VLOOKUP(tbl_raw_data[[#This Row],[Analyst]],Settiings!$A$2:$B$16,2,0))</f>
        <v>NAVED</v>
      </c>
      <c r="O3013" s="50" t="str">
        <f>TRIM(UPPER(tbl_raw_data[[#This Row],[Outcome]]))</f>
        <v>APPROVE</v>
      </c>
      <c r="P3013" s="50" t="str">
        <f>TRIM(UPPER(tbl_raw_data[[#This Row],[Queue Name]]))</f>
        <v>CONSUMER EXISTING</v>
      </c>
      <c r="Q3013" s="50" t="str">
        <f>IF(tbl_raw_data[[#This Row],[Time taken in min]]&lt;=Settiings!$D$2,"SLA_MET","SLA_NOT_MET")</f>
        <v>SLA_MET</v>
      </c>
      <c r="R3013" s="94"/>
    </row>
    <row r="3014" spans="1:18" x14ac:dyDescent="0.3">
      <c r="A3014" s="14" t="s">
        <v>1756</v>
      </c>
      <c r="B3014" s="9">
        <v>45141.828831018516</v>
      </c>
      <c r="C3014" s="22">
        <v>45141.837326388886</v>
      </c>
      <c r="D3014" s="12" t="s">
        <v>27</v>
      </c>
      <c r="E3014" s="12" t="s">
        <v>47</v>
      </c>
      <c r="F3014" s="12" t="s">
        <v>43</v>
      </c>
      <c r="G3014" s="12" t="s">
        <v>207</v>
      </c>
      <c r="H3014" s="81"/>
      <c r="I3014" s="48">
        <f>tbl_raw_data[[#This Row],[Date Actioned]]-tbl_raw_data[[#This Row],[Date Tagged]]</f>
        <v>8.4953703699284233E-3</v>
      </c>
      <c r="J3014" s="46">
        <f>HOUR(tbl_raw_data[[#This Row],[Time_taken]])*60+MINUTE(tbl_raw_data[[#This Row],[Time_taken]])+SECOND(tbl_raw_data[[#This Row],[Time_taken]])/60</f>
        <v>12.233333333333333</v>
      </c>
      <c r="K3014" s="52">
        <f>DATE(YEAR(tbl_raw_data[[#This Row],[Date Actioned]]),MONTH(tbl_raw_data[[#This Row],[Date Actioned]]),DAY(tbl_raw_data[[#This Row],[Date Actioned]]))</f>
        <v>45141</v>
      </c>
      <c r="L3014" s="50" t="str">
        <f>UPPER(TEXT(tbl_raw_data[[#This Row],[updated_date]],"MMMM"))</f>
        <v>AUGUST</v>
      </c>
      <c r="M3014" s="50" t="str">
        <f>"WEEK "&amp; IF(ROUNDUP(DAY(tbl_raw_data[[#This Row],[updated_date]])/7,0)=5,4,ROUNDUP(DAY(tbl_raw_data[[#This Row],[updated_date]])/7,0))</f>
        <v>WEEK 1</v>
      </c>
      <c r="N3014" s="50" t="str">
        <f>UPPER(VLOOKUP(tbl_raw_data[[#This Row],[Analyst]],Settiings!$A$2:$B$16,2,0))</f>
        <v>MERCEDES</v>
      </c>
      <c r="O3014" s="50" t="str">
        <f>TRIM(UPPER(tbl_raw_data[[#This Row],[Outcome]]))</f>
        <v>DECLINE</v>
      </c>
      <c r="P3014" s="50" t="str">
        <f>TRIM(UPPER(tbl_raw_data[[#This Row],[Queue Name]]))</f>
        <v>CONSUMER PRE BUREAU</v>
      </c>
      <c r="Q3014" s="50" t="str">
        <f>IF(tbl_raw_data[[#This Row],[Time taken in min]]&lt;=Settiings!$D$2,"SLA_MET","SLA_NOT_MET")</f>
        <v>SLA_MET</v>
      </c>
      <c r="R3014" s="94"/>
    </row>
    <row r="3015" spans="1:18" x14ac:dyDescent="0.3">
      <c r="A3015" s="14" t="s">
        <v>1757</v>
      </c>
      <c r="B3015" s="9">
        <v>45141.836099537039</v>
      </c>
      <c r="C3015" s="22">
        <v>45141.839641203704</v>
      </c>
      <c r="D3015" s="12" t="s">
        <v>13</v>
      </c>
      <c r="E3015" s="12" t="s">
        <v>9</v>
      </c>
      <c r="F3015" s="12" t="s">
        <v>65</v>
      </c>
      <c r="G3015" s="12" t="s">
        <v>77</v>
      </c>
      <c r="H3015" s="81"/>
      <c r="I3015" s="48">
        <f>tbl_raw_data[[#This Row],[Date Actioned]]-tbl_raw_data[[#This Row],[Date Tagged]]</f>
        <v>3.5416666651144624E-3</v>
      </c>
      <c r="J3015" s="46">
        <f>HOUR(tbl_raw_data[[#This Row],[Time_taken]])*60+MINUTE(tbl_raw_data[[#This Row],[Time_taken]])+SECOND(tbl_raw_data[[#This Row],[Time_taken]])/60</f>
        <v>5.0999999999999996</v>
      </c>
      <c r="K3015" s="52">
        <f>DATE(YEAR(tbl_raw_data[[#This Row],[Date Actioned]]),MONTH(tbl_raw_data[[#This Row],[Date Actioned]]),DAY(tbl_raw_data[[#This Row],[Date Actioned]]))</f>
        <v>45141</v>
      </c>
      <c r="L3015" s="50" t="str">
        <f>UPPER(TEXT(tbl_raw_data[[#This Row],[updated_date]],"MMMM"))</f>
        <v>AUGUST</v>
      </c>
      <c r="M3015" s="50" t="str">
        <f>"WEEK "&amp; IF(ROUNDUP(DAY(tbl_raw_data[[#This Row],[updated_date]])/7,0)=5,4,ROUNDUP(DAY(tbl_raw_data[[#This Row],[updated_date]])/7,0))</f>
        <v>WEEK 1</v>
      </c>
      <c r="N3015" s="50" t="str">
        <f>UPPER(VLOOKUP(tbl_raw_data[[#This Row],[Analyst]],Settiings!$A$2:$B$16,2,0))</f>
        <v>SAM</v>
      </c>
      <c r="O3015" s="50" t="str">
        <f>TRIM(UPPER(tbl_raw_data[[#This Row],[Outcome]]))</f>
        <v>APPROVE</v>
      </c>
      <c r="P3015" s="50" t="str">
        <f>TRIM(UPPER(tbl_raw_data[[#This Row],[Queue Name]]))</f>
        <v>CONSUMER EXISTING</v>
      </c>
      <c r="Q3015" s="50" t="str">
        <f>IF(tbl_raw_data[[#This Row],[Time taken in min]]&lt;=Settiings!$D$2,"SLA_MET","SLA_NOT_MET")</f>
        <v>SLA_MET</v>
      </c>
      <c r="R3015" s="94"/>
    </row>
    <row r="3016" spans="1:18" x14ac:dyDescent="0.3">
      <c r="A3016" s="20" t="s">
        <v>1758</v>
      </c>
      <c r="B3016" s="15">
        <v>45141.839236111111</v>
      </c>
      <c r="C3016" s="21">
        <v>45141.843935185185</v>
      </c>
      <c r="D3016" s="18" t="s">
        <v>13</v>
      </c>
      <c r="E3016" s="18" t="s">
        <v>47</v>
      </c>
      <c r="F3016" s="18" t="s">
        <v>53</v>
      </c>
      <c r="G3016" s="18" t="s">
        <v>17</v>
      </c>
      <c r="H3016" s="80"/>
      <c r="I3016" s="48">
        <f>tbl_raw_data[[#This Row],[Date Actioned]]-tbl_raw_data[[#This Row],[Date Tagged]]</f>
        <v>4.6990740738692693E-3</v>
      </c>
      <c r="J3016" s="46">
        <f>HOUR(tbl_raw_data[[#This Row],[Time_taken]])*60+MINUTE(tbl_raw_data[[#This Row],[Time_taken]])+SECOND(tbl_raw_data[[#This Row],[Time_taken]])/60</f>
        <v>6.7666666666666666</v>
      </c>
      <c r="K3016" s="52">
        <f>DATE(YEAR(tbl_raw_data[[#This Row],[Date Actioned]]),MONTH(tbl_raw_data[[#This Row],[Date Actioned]]),DAY(tbl_raw_data[[#This Row],[Date Actioned]]))</f>
        <v>45141</v>
      </c>
      <c r="L3016" s="50" t="str">
        <f>UPPER(TEXT(tbl_raw_data[[#This Row],[updated_date]],"MMMM"))</f>
        <v>AUGUST</v>
      </c>
      <c r="M3016" s="50" t="str">
        <f>"WEEK "&amp; IF(ROUNDUP(DAY(tbl_raw_data[[#This Row],[updated_date]])/7,0)=5,4,ROUNDUP(DAY(tbl_raw_data[[#This Row],[updated_date]])/7,0))</f>
        <v>WEEK 1</v>
      </c>
      <c r="N3016" s="50" t="str">
        <f>UPPER(VLOOKUP(tbl_raw_data[[#This Row],[Analyst]],Settiings!$A$2:$B$16,2,0))</f>
        <v>NAVED</v>
      </c>
      <c r="O3016" s="50" t="str">
        <f>TRIM(UPPER(tbl_raw_data[[#This Row],[Outcome]]))</f>
        <v>APPROVE</v>
      </c>
      <c r="P3016" s="50" t="str">
        <f>TRIM(UPPER(tbl_raw_data[[#This Row],[Queue Name]]))</f>
        <v>CONSUMER PRE BUREAU</v>
      </c>
      <c r="Q3016" s="50" t="str">
        <f>IF(tbl_raw_data[[#This Row],[Time taken in min]]&lt;=Settiings!$D$2,"SLA_MET","SLA_NOT_MET")</f>
        <v>SLA_MET</v>
      </c>
      <c r="R3016" s="94"/>
    </row>
    <row r="3017" spans="1:18" x14ac:dyDescent="0.3">
      <c r="A3017" s="23" t="s">
        <v>1760</v>
      </c>
      <c r="B3017" s="9">
        <v>45141.856377314813</v>
      </c>
      <c r="C3017" s="22">
        <v>45141.864479166667</v>
      </c>
      <c r="D3017" s="12" t="s">
        <v>13</v>
      </c>
      <c r="E3017" s="12" t="s">
        <v>9</v>
      </c>
      <c r="F3017" s="12" t="s">
        <v>43</v>
      </c>
      <c r="G3017" s="12" t="s">
        <v>17</v>
      </c>
      <c r="H3017" s="81"/>
      <c r="I3017" s="48">
        <f>tbl_raw_data[[#This Row],[Date Actioned]]-tbl_raw_data[[#This Row],[Date Tagged]]</f>
        <v>8.1018518540076911E-3</v>
      </c>
      <c r="J3017" s="46">
        <f>HOUR(tbl_raw_data[[#This Row],[Time_taken]])*60+MINUTE(tbl_raw_data[[#This Row],[Time_taken]])+SECOND(tbl_raw_data[[#This Row],[Time_taken]])/60</f>
        <v>11.666666666666666</v>
      </c>
      <c r="K3017" s="52">
        <f>DATE(YEAR(tbl_raw_data[[#This Row],[Date Actioned]]),MONTH(tbl_raw_data[[#This Row],[Date Actioned]]),DAY(tbl_raw_data[[#This Row],[Date Actioned]]))</f>
        <v>45141</v>
      </c>
      <c r="L3017" s="50" t="str">
        <f>UPPER(TEXT(tbl_raw_data[[#This Row],[updated_date]],"MMMM"))</f>
        <v>AUGUST</v>
      </c>
      <c r="M3017" s="50" t="str">
        <f>"WEEK "&amp; IF(ROUNDUP(DAY(tbl_raw_data[[#This Row],[updated_date]])/7,0)=5,4,ROUNDUP(DAY(tbl_raw_data[[#This Row],[updated_date]])/7,0))</f>
        <v>WEEK 1</v>
      </c>
      <c r="N3017" s="50" t="str">
        <f>UPPER(VLOOKUP(tbl_raw_data[[#This Row],[Analyst]],Settiings!$A$2:$B$16,2,0))</f>
        <v>MERCEDES</v>
      </c>
      <c r="O3017" s="50" t="str">
        <f>TRIM(UPPER(tbl_raw_data[[#This Row],[Outcome]]))</f>
        <v>APPROVE</v>
      </c>
      <c r="P3017" s="50" t="str">
        <f>TRIM(UPPER(tbl_raw_data[[#This Row],[Queue Name]]))</f>
        <v>CONSUMER EXISTING</v>
      </c>
      <c r="Q3017" s="50" t="str">
        <f>IF(tbl_raw_data[[#This Row],[Time taken in min]]&lt;=Settiings!$D$2,"SLA_MET","SLA_NOT_MET")</f>
        <v>SLA_MET</v>
      </c>
      <c r="R3017" s="94"/>
    </row>
    <row r="3018" spans="1:18" x14ac:dyDescent="0.3">
      <c r="A3018" s="14" t="s">
        <v>1762</v>
      </c>
      <c r="B3018" s="15">
        <v>45141.863020833334</v>
      </c>
      <c r="C3018" s="16">
        <v>45141.866944444446</v>
      </c>
      <c r="D3018" s="17" t="s">
        <v>17</v>
      </c>
      <c r="E3018" s="18" t="s">
        <v>19</v>
      </c>
      <c r="F3018" s="17" t="s">
        <v>65</v>
      </c>
      <c r="G3018" s="19"/>
      <c r="H3018" s="79"/>
      <c r="I3018" s="48">
        <f>tbl_raw_data[[#This Row],[Date Actioned]]-tbl_raw_data[[#This Row],[Date Tagged]]</f>
        <v>3.9236111115314998E-3</v>
      </c>
      <c r="J3018" s="46">
        <f>HOUR(tbl_raw_data[[#This Row],[Time_taken]])*60+MINUTE(tbl_raw_data[[#This Row],[Time_taken]])+SECOND(tbl_raw_data[[#This Row],[Time_taken]])/60</f>
        <v>5.65</v>
      </c>
      <c r="K3018" s="52">
        <f>DATE(YEAR(tbl_raw_data[[#This Row],[Date Actioned]]),MONTH(tbl_raw_data[[#This Row],[Date Actioned]]),DAY(tbl_raw_data[[#This Row],[Date Actioned]]))</f>
        <v>45141</v>
      </c>
      <c r="L3018" s="50" t="str">
        <f>UPPER(TEXT(tbl_raw_data[[#This Row],[updated_date]],"MMMM"))</f>
        <v>AUGUST</v>
      </c>
      <c r="M3018" s="50" t="str">
        <f>"WEEK "&amp; IF(ROUNDUP(DAY(tbl_raw_data[[#This Row],[updated_date]])/7,0)=5,4,ROUNDUP(DAY(tbl_raw_data[[#This Row],[updated_date]])/7,0))</f>
        <v>WEEK 1</v>
      </c>
      <c r="N3018" s="50" t="str">
        <f>UPPER(VLOOKUP(tbl_raw_data[[#This Row],[Analyst]],Settiings!$A$2:$B$16,2,0))</f>
        <v>SAM</v>
      </c>
      <c r="O3018" s="50" t="str">
        <f>TRIM(UPPER(tbl_raw_data[[#This Row],[Outcome]]))</f>
        <v>APPROVE</v>
      </c>
      <c r="P3018" s="50" t="str">
        <f>TRIM(UPPER(tbl_raw_data[[#This Row],[Queue Name]]))</f>
        <v>CONSUMER POST BUREAU</v>
      </c>
      <c r="Q3018" s="50" t="str">
        <f>IF(tbl_raw_data[[#This Row],[Time taken in min]]&lt;=Settiings!$D$2,"SLA_MET","SLA_NOT_MET")</f>
        <v>SLA_MET</v>
      </c>
      <c r="R3018" s="94"/>
    </row>
    <row r="3019" spans="1:18" x14ac:dyDescent="0.3">
      <c r="A3019" s="20" t="s">
        <v>1765</v>
      </c>
      <c r="B3019" s="9">
        <v>45141.912280092591</v>
      </c>
      <c r="C3019" s="24">
        <v>45141.919537037036</v>
      </c>
      <c r="D3019" s="25" t="s">
        <v>17</v>
      </c>
      <c r="E3019" s="12" t="s">
        <v>9</v>
      </c>
      <c r="F3019" s="25" t="s">
        <v>65</v>
      </c>
      <c r="G3019" s="13"/>
      <c r="H3019" s="78"/>
      <c r="I3019" s="48">
        <f>tbl_raw_data[[#This Row],[Date Actioned]]-tbl_raw_data[[#This Row],[Date Tagged]]</f>
        <v>7.2569444455439225E-3</v>
      </c>
      <c r="J3019" s="46">
        <f>HOUR(tbl_raw_data[[#This Row],[Time_taken]])*60+MINUTE(tbl_raw_data[[#This Row],[Time_taken]])+SECOND(tbl_raw_data[[#This Row],[Time_taken]])/60</f>
        <v>10.45</v>
      </c>
      <c r="K3019" s="52">
        <f>DATE(YEAR(tbl_raw_data[[#This Row],[Date Actioned]]),MONTH(tbl_raw_data[[#This Row],[Date Actioned]]),DAY(tbl_raw_data[[#This Row],[Date Actioned]]))</f>
        <v>45141</v>
      </c>
      <c r="L3019" s="50" t="str">
        <f>UPPER(TEXT(tbl_raw_data[[#This Row],[updated_date]],"MMMM"))</f>
        <v>AUGUST</v>
      </c>
      <c r="M3019" s="50" t="str">
        <f>"WEEK "&amp; IF(ROUNDUP(DAY(tbl_raw_data[[#This Row],[updated_date]])/7,0)=5,4,ROUNDUP(DAY(tbl_raw_data[[#This Row],[updated_date]])/7,0))</f>
        <v>WEEK 1</v>
      </c>
      <c r="N3019" s="50" t="str">
        <f>UPPER(VLOOKUP(tbl_raw_data[[#This Row],[Analyst]],Settiings!$A$2:$B$16,2,0))</f>
        <v>SAM</v>
      </c>
      <c r="O3019" s="50" t="str">
        <f>TRIM(UPPER(tbl_raw_data[[#This Row],[Outcome]]))</f>
        <v>APPROVE</v>
      </c>
      <c r="P3019" s="50" t="str">
        <f>TRIM(UPPER(tbl_raw_data[[#This Row],[Queue Name]]))</f>
        <v>CONSUMER EXISTING</v>
      </c>
      <c r="Q3019" s="50" t="str">
        <f>IF(tbl_raw_data[[#This Row],[Time taken in min]]&lt;=Settiings!$D$2,"SLA_MET","SLA_NOT_MET")</f>
        <v>SLA_MET</v>
      </c>
      <c r="R3019" s="94"/>
    </row>
    <row r="3020" spans="1:18" x14ac:dyDescent="0.3">
      <c r="A3020" s="14" t="s">
        <v>1766</v>
      </c>
      <c r="B3020" s="9">
        <v>45142.395694444444</v>
      </c>
      <c r="C3020" s="22">
        <v>45142.40079861111</v>
      </c>
      <c r="D3020" s="12" t="s">
        <v>13</v>
      </c>
      <c r="E3020" s="12" t="s">
        <v>9</v>
      </c>
      <c r="F3020" s="12" t="s">
        <v>1222</v>
      </c>
      <c r="G3020" s="12" t="s">
        <v>17</v>
      </c>
      <c r="H3020" s="81"/>
      <c r="I3020" s="48">
        <f>tbl_raw_data[[#This Row],[Date Actioned]]-tbl_raw_data[[#This Row],[Date Tagged]]</f>
        <v>5.1041666665696539E-3</v>
      </c>
      <c r="J3020" s="46">
        <f>HOUR(tbl_raw_data[[#This Row],[Time_taken]])*60+MINUTE(tbl_raw_data[[#This Row],[Time_taken]])+SECOND(tbl_raw_data[[#This Row],[Time_taken]])/60</f>
        <v>7.35</v>
      </c>
      <c r="K3020" s="52">
        <f>DATE(YEAR(tbl_raw_data[[#This Row],[Date Actioned]]),MONTH(tbl_raw_data[[#This Row],[Date Actioned]]),DAY(tbl_raw_data[[#This Row],[Date Actioned]]))</f>
        <v>45142</v>
      </c>
      <c r="L3020" s="50" t="str">
        <f>UPPER(TEXT(tbl_raw_data[[#This Row],[updated_date]],"MMMM"))</f>
        <v>AUGUST</v>
      </c>
      <c r="M3020" s="50" t="str">
        <f>"WEEK "&amp; IF(ROUNDUP(DAY(tbl_raw_data[[#This Row],[updated_date]])/7,0)=5,4,ROUNDUP(DAY(tbl_raw_data[[#This Row],[updated_date]])/7,0))</f>
        <v>WEEK 1</v>
      </c>
      <c r="N3020" s="50" t="str">
        <f>UPPER(VLOOKUP(tbl_raw_data[[#This Row],[Analyst]],Settiings!$A$2:$B$16,2,0))</f>
        <v>HARDIK</v>
      </c>
      <c r="O3020" s="50" t="str">
        <f>TRIM(UPPER(tbl_raw_data[[#This Row],[Outcome]]))</f>
        <v>APPROVE</v>
      </c>
      <c r="P3020" s="50" t="str">
        <f>TRIM(UPPER(tbl_raw_data[[#This Row],[Queue Name]]))</f>
        <v>CONSUMER EXISTING</v>
      </c>
      <c r="Q3020" s="50" t="str">
        <f>IF(tbl_raw_data[[#This Row],[Time taken in min]]&lt;=Settiings!$D$2,"SLA_MET","SLA_NOT_MET")</f>
        <v>SLA_MET</v>
      </c>
      <c r="R3020" s="94"/>
    </row>
    <row r="3021" spans="1:18" x14ac:dyDescent="0.3">
      <c r="A3021" s="20" t="s">
        <v>1767</v>
      </c>
      <c r="B3021" s="15">
        <v>45142.407569444447</v>
      </c>
      <c r="C3021" s="21">
        <v>45142.409444444442</v>
      </c>
      <c r="D3021" s="18" t="s">
        <v>13</v>
      </c>
      <c r="E3021" s="18" t="s">
        <v>9</v>
      </c>
      <c r="F3021" s="18" t="s">
        <v>1228</v>
      </c>
      <c r="G3021" s="18" t="s">
        <v>17</v>
      </c>
      <c r="H3021" s="80"/>
      <c r="I3021" s="48">
        <f>tbl_raw_data[[#This Row],[Date Actioned]]-tbl_raw_data[[#This Row],[Date Tagged]]</f>
        <v>1.8749999944702722E-3</v>
      </c>
      <c r="J3021" s="46">
        <f>HOUR(tbl_raw_data[[#This Row],[Time_taken]])*60+MINUTE(tbl_raw_data[[#This Row],[Time_taken]])+SECOND(tbl_raw_data[[#This Row],[Time_taken]])/60</f>
        <v>2.7</v>
      </c>
      <c r="K3021" s="52">
        <f>DATE(YEAR(tbl_raw_data[[#This Row],[Date Actioned]]),MONTH(tbl_raw_data[[#This Row],[Date Actioned]]),DAY(tbl_raw_data[[#This Row],[Date Actioned]]))</f>
        <v>45142</v>
      </c>
      <c r="L3021" s="50" t="str">
        <f>UPPER(TEXT(tbl_raw_data[[#This Row],[updated_date]],"MMMM"))</f>
        <v>AUGUST</v>
      </c>
      <c r="M3021" s="50" t="str">
        <f>"WEEK "&amp; IF(ROUNDUP(DAY(tbl_raw_data[[#This Row],[updated_date]])/7,0)=5,4,ROUNDUP(DAY(tbl_raw_data[[#This Row],[updated_date]])/7,0))</f>
        <v>WEEK 1</v>
      </c>
      <c r="N3021" s="50" t="str">
        <f>UPPER(VLOOKUP(tbl_raw_data[[#This Row],[Analyst]],Settiings!$A$2:$B$16,2,0))</f>
        <v>RAJ</v>
      </c>
      <c r="O3021" s="50" t="str">
        <f>TRIM(UPPER(tbl_raw_data[[#This Row],[Outcome]]))</f>
        <v>APPROVE</v>
      </c>
      <c r="P3021" s="50" t="str">
        <f>TRIM(UPPER(tbl_raw_data[[#This Row],[Queue Name]]))</f>
        <v>CONSUMER EXISTING</v>
      </c>
      <c r="Q3021" s="50" t="str">
        <f>IF(tbl_raw_data[[#This Row],[Time taken in min]]&lt;=Settiings!$D$2,"SLA_MET","SLA_NOT_MET")</f>
        <v>SLA_MET</v>
      </c>
      <c r="R3021" s="94"/>
    </row>
    <row r="3022" spans="1:18" x14ac:dyDescent="0.3">
      <c r="A3022" s="23" t="s">
        <v>1768</v>
      </c>
      <c r="B3022" s="15">
        <v>45142.408182870371</v>
      </c>
      <c r="C3022" s="21">
        <v>45142.417893518519</v>
      </c>
      <c r="D3022" s="18" t="s">
        <v>27</v>
      </c>
      <c r="E3022" s="18" t="s">
        <v>9</v>
      </c>
      <c r="F3022" s="18" t="s">
        <v>1222</v>
      </c>
      <c r="G3022" s="18" t="s">
        <v>297</v>
      </c>
      <c r="H3022" s="80"/>
      <c r="I3022" s="48">
        <f>tbl_raw_data[[#This Row],[Date Actioned]]-tbl_raw_data[[#This Row],[Date Tagged]]</f>
        <v>9.710648148029577E-3</v>
      </c>
      <c r="J3022" s="46">
        <f>HOUR(tbl_raw_data[[#This Row],[Time_taken]])*60+MINUTE(tbl_raw_data[[#This Row],[Time_taken]])+SECOND(tbl_raw_data[[#This Row],[Time_taken]])/60</f>
        <v>13.983333333333333</v>
      </c>
      <c r="K3022" s="52">
        <f>DATE(YEAR(tbl_raw_data[[#This Row],[Date Actioned]]),MONTH(tbl_raw_data[[#This Row],[Date Actioned]]),DAY(tbl_raw_data[[#This Row],[Date Actioned]]))</f>
        <v>45142</v>
      </c>
      <c r="L3022" s="50" t="str">
        <f>UPPER(TEXT(tbl_raw_data[[#This Row],[updated_date]],"MMMM"))</f>
        <v>AUGUST</v>
      </c>
      <c r="M3022" s="50" t="str">
        <f>"WEEK "&amp; IF(ROUNDUP(DAY(tbl_raw_data[[#This Row],[updated_date]])/7,0)=5,4,ROUNDUP(DAY(tbl_raw_data[[#This Row],[updated_date]])/7,0))</f>
        <v>WEEK 1</v>
      </c>
      <c r="N3022" s="50" t="str">
        <f>UPPER(VLOOKUP(tbl_raw_data[[#This Row],[Analyst]],Settiings!$A$2:$B$16,2,0))</f>
        <v>HARDIK</v>
      </c>
      <c r="O3022" s="50" t="str">
        <f>TRIM(UPPER(tbl_raw_data[[#This Row],[Outcome]]))</f>
        <v>DECLINE</v>
      </c>
      <c r="P3022" s="50" t="str">
        <f>TRIM(UPPER(tbl_raw_data[[#This Row],[Queue Name]]))</f>
        <v>CONSUMER EXISTING</v>
      </c>
      <c r="Q3022" s="50" t="str">
        <f>IF(tbl_raw_data[[#This Row],[Time taken in min]]&lt;=Settiings!$D$2,"SLA_MET","SLA_NOT_MET")</f>
        <v>SLA_MET</v>
      </c>
      <c r="R3022" s="94"/>
    </row>
    <row r="3023" spans="1:18" x14ac:dyDescent="0.3">
      <c r="A3023" s="23" t="s">
        <v>1769</v>
      </c>
      <c r="B3023" s="9">
        <v>45142.413622685184</v>
      </c>
      <c r="C3023" s="22">
        <v>45142.418275462966</v>
      </c>
      <c r="D3023" s="12" t="s">
        <v>13</v>
      </c>
      <c r="E3023" s="12" t="s">
        <v>9</v>
      </c>
      <c r="F3023" s="12" t="s">
        <v>24</v>
      </c>
      <c r="G3023" s="12" t="s">
        <v>17</v>
      </c>
      <c r="H3023" s="81"/>
      <c r="I3023" s="48">
        <f>tbl_raw_data[[#This Row],[Date Actioned]]-tbl_raw_data[[#This Row],[Date Tagged]]</f>
        <v>4.652777781302575E-3</v>
      </c>
      <c r="J3023" s="46">
        <f>HOUR(tbl_raw_data[[#This Row],[Time_taken]])*60+MINUTE(tbl_raw_data[[#This Row],[Time_taken]])+SECOND(tbl_raw_data[[#This Row],[Time_taken]])/60</f>
        <v>6.7</v>
      </c>
      <c r="K3023" s="52">
        <f>DATE(YEAR(tbl_raw_data[[#This Row],[Date Actioned]]),MONTH(tbl_raw_data[[#This Row],[Date Actioned]]),DAY(tbl_raw_data[[#This Row],[Date Actioned]]))</f>
        <v>45142</v>
      </c>
      <c r="L3023" s="50" t="str">
        <f>UPPER(TEXT(tbl_raw_data[[#This Row],[updated_date]],"MMMM"))</f>
        <v>AUGUST</v>
      </c>
      <c r="M3023" s="50" t="str">
        <f>"WEEK "&amp; IF(ROUNDUP(DAY(tbl_raw_data[[#This Row],[updated_date]])/7,0)=5,4,ROUNDUP(DAY(tbl_raw_data[[#This Row],[updated_date]])/7,0))</f>
        <v>WEEK 1</v>
      </c>
      <c r="N3023" s="50" t="str">
        <f>UPPER(VLOOKUP(tbl_raw_data[[#This Row],[Analyst]],Settiings!$A$2:$B$16,2,0))</f>
        <v>QUADIR</v>
      </c>
      <c r="O3023" s="50" t="str">
        <f>TRIM(UPPER(tbl_raw_data[[#This Row],[Outcome]]))</f>
        <v>APPROVE</v>
      </c>
      <c r="P3023" s="50" t="str">
        <f>TRIM(UPPER(tbl_raw_data[[#This Row],[Queue Name]]))</f>
        <v>CONSUMER EXISTING</v>
      </c>
      <c r="Q3023" s="50" t="str">
        <f>IF(tbl_raw_data[[#This Row],[Time taken in min]]&lt;=Settiings!$D$2,"SLA_MET","SLA_NOT_MET")</f>
        <v>SLA_MET</v>
      </c>
      <c r="R3023" s="94"/>
    </row>
    <row r="3024" spans="1:18" x14ac:dyDescent="0.3">
      <c r="A3024" s="14" t="s">
        <v>1772</v>
      </c>
      <c r="B3024" s="15">
        <v>45142.424884259257</v>
      </c>
      <c r="C3024" s="21">
        <v>45142.428935185184</v>
      </c>
      <c r="D3024" s="18" t="s">
        <v>13</v>
      </c>
      <c r="E3024" s="18" t="s">
        <v>9</v>
      </c>
      <c r="F3024" s="18" t="s">
        <v>1228</v>
      </c>
      <c r="G3024" s="18" t="s">
        <v>17</v>
      </c>
      <c r="H3024" s="80"/>
      <c r="I3024" s="48">
        <f>tbl_raw_data[[#This Row],[Date Actioned]]-tbl_raw_data[[#This Row],[Date Tagged]]</f>
        <v>4.0509259270038456E-3</v>
      </c>
      <c r="J3024" s="46">
        <f>HOUR(tbl_raw_data[[#This Row],[Time_taken]])*60+MINUTE(tbl_raw_data[[#This Row],[Time_taken]])+SECOND(tbl_raw_data[[#This Row],[Time_taken]])/60</f>
        <v>5.833333333333333</v>
      </c>
      <c r="K3024" s="52">
        <f>DATE(YEAR(tbl_raw_data[[#This Row],[Date Actioned]]),MONTH(tbl_raw_data[[#This Row],[Date Actioned]]),DAY(tbl_raw_data[[#This Row],[Date Actioned]]))</f>
        <v>45142</v>
      </c>
      <c r="L3024" s="50" t="str">
        <f>UPPER(TEXT(tbl_raw_data[[#This Row],[updated_date]],"MMMM"))</f>
        <v>AUGUST</v>
      </c>
      <c r="M3024" s="50" t="str">
        <f>"WEEK "&amp; IF(ROUNDUP(DAY(tbl_raw_data[[#This Row],[updated_date]])/7,0)=5,4,ROUNDUP(DAY(tbl_raw_data[[#This Row],[updated_date]])/7,0))</f>
        <v>WEEK 1</v>
      </c>
      <c r="N3024" s="50" t="str">
        <f>UPPER(VLOOKUP(tbl_raw_data[[#This Row],[Analyst]],Settiings!$A$2:$B$16,2,0))</f>
        <v>RAJ</v>
      </c>
      <c r="O3024" s="50" t="str">
        <f>TRIM(UPPER(tbl_raw_data[[#This Row],[Outcome]]))</f>
        <v>APPROVE</v>
      </c>
      <c r="P3024" s="50" t="str">
        <f>TRIM(UPPER(tbl_raw_data[[#This Row],[Queue Name]]))</f>
        <v>CONSUMER EXISTING</v>
      </c>
      <c r="Q3024" s="50" t="str">
        <f>IF(tbl_raw_data[[#This Row],[Time taken in min]]&lt;=Settiings!$D$2,"SLA_MET","SLA_NOT_MET")</f>
        <v>SLA_MET</v>
      </c>
      <c r="R3024" s="94"/>
    </row>
    <row r="3025" spans="1:18" x14ac:dyDescent="0.3">
      <c r="A3025" s="20" t="s">
        <v>1775</v>
      </c>
      <c r="B3025" s="9">
        <v>45142.428923611114</v>
      </c>
      <c r="C3025" s="22">
        <v>45142.433020833334</v>
      </c>
      <c r="D3025" s="12" t="s">
        <v>13</v>
      </c>
      <c r="E3025" s="12" t="s">
        <v>47</v>
      </c>
      <c r="F3025" s="12" t="s">
        <v>1228</v>
      </c>
      <c r="G3025" s="12" t="s">
        <v>17</v>
      </c>
      <c r="H3025" s="81"/>
      <c r="I3025" s="48">
        <f>tbl_raw_data[[#This Row],[Date Actioned]]-tbl_raw_data[[#This Row],[Date Tagged]]</f>
        <v>4.0972222195705399E-3</v>
      </c>
      <c r="J3025" s="46">
        <f>HOUR(tbl_raw_data[[#This Row],[Time_taken]])*60+MINUTE(tbl_raw_data[[#This Row],[Time_taken]])+SECOND(tbl_raw_data[[#This Row],[Time_taken]])/60</f>
        <v>5.9</v>
      </c>
      <c r="K3025" s="52">
        <f>DATE(YEAR(tbl_raw_data[[#This Row],[Date Actioned]]),MONTH(tbl_raw_data[[#This Row],[Date Actioned]]),DAY(tbl_raw_data[[#This Row],[Date Actioned]]))</f>
        <v>45142</v>
      </c>
      <c r="L3025" s="50" t="str">
        <f>UPPER(TEXT(tbl_raw_data[[#This Row],[updated_date]],"MMMM"))</f>
        <v>AUGUST</v>
      </c>
      <c r="M3025" s="50" t="str">
        <f>"WEEK "&amp; IF(ROUNDUP(DAY(tbl_raw_data[[#This Row],[updated_date]])/7,0)=5,4,ROUNDUP(DAY(tbl_raw_data[[#This Row],[updated_date]])/7,0))</f>
        <v>WEEK 1</v>
      </c>
      <c r="N3025" s="50" t="str">
        <f>UPPER(VLOOKUP(tbl_raw_data[[#This Row],[Analyst]],Settiings!$A$2:$B$16,2,0))</f>
        <v>RAJ</v>
      </c>
      <c r="O3025" s="50" t="str">
        <f>TRIM(UPPER(tbl_raw_data[[#This Row],[Outcome]]))</f>
        <v>APPROVE</v>
      </c>
      <c r="P3025" s="50" t="str">
        <f>TRIM(UPPER(tbl_raw_data[[#This Row],[Queue Name]]))</f>
        <v>CONSUMER PRE BUREAU</v>
      </c>
      <c r="Q3025" s="50" t="str">
        <f>IF(tbl_raw_data[[#This Row],[Time taken in min]]&lt;=Settiings!$D$2,"SLA_MET","SLA_NOT_MET")</f>
        <v>SLA_MET</v>
      </c>
      <c r="R3025" s="94"/>
    </row>
    <row r="3026" spans="1:18" x14ac:dyDescent="0.3">
      <c r="A3026" s="14" t="s">
        <v>1776</v>
      </c>
      <c r="B3026" s="9">
        <v>45142.429803240739</v>
      </c>
      <c r="C3026" s="24">
        <v>45142.439328703702</v>
      </c>
      <c r="D3026" s="25" t="s">
        <v>37</v>
      </c>
      <c r="E3026" s="12" t="s">
        <v>19</v>
      </c>
      <c r="F3026" s="25" t="s">
        <v>24</v>
      </c>
      <c r="G3026" s="13"/>
      <c r="H3026" s="78"/>
      <c r="I3026" s="48">
        <f>tbl_raw_data[[#This Row],[Date Actioned]]-tbl_raw_data[[#This Row],[Date Tagged]]</f>
        <v>9.5254629632108845E-3</v>
      </c>
      <c r="J3026" s="46">
        <f>HOUR(tbl_raw_data[[#This Row],[Time_taken]])*60+MINUTE(tbl_raw_data[[#This Row],[Time_taken]])+SECOND(tbl_raw_data[[#This Row],[Time_taken]])/60</f>
        <v>13.716666666666667</v>
      </c>
      <c r="K3026" s="52">
        <f>DATE(YEAR(tbl_raw_data[[#This Row],[Date Actioned]]),MONTH(tbl_raw_data[[#This Row],[Date Actioned]]),DAY(tbl_raw_data[[#This Row],[Date Actioned]]))</f>
        <v>45142</v>
      </c>
      <c r="L3026" s="50" t="str">
        <f>UPPER(TEXT(tbl_raw_data[[#This Row],[updated_date]],"MMMM"))</f>
        <v>AUGUST</v>
      </c>
      <c r="M3026" s="50" t="str">
        <f>"WEEK "&amp; IF(ROUNDUP(DAY(tbl_raw_data[[#This Row],[updated_date]])/7,0)=5,4,ROUNDUP(DAY(tbl_raw_data[[#This Row],[updated_date]])/7,0))</f>
        <v>WEEK 1</v>
      </c>
      <c r="N3026" s="50" t="str">
        <f>UPPER(VLOOKUP(tbl_raw_data[[#This Row],[Analyst]],Settiings!$A$2:$B$16,2,0))</f>
        <v>QUADIR</v>
      </c>
      <c r="O3026" s="50" t="str">
        <f>TRIM(UPPER(tbl_raw_data[[#This Row],[Outcome]]))</f>
        <v>DECLINE</v>
      </c>
      <c r="P3026" s="50" t="str">
        <f>TRIM(UPPER(tbl_raw_data[[#This Row],[Queue Name]]))</f>
        <v>CONSUMER POST BUREAU</v>
      </c>
      <c r="Q3026" s="50" t="str">
        <f>IF(tbl_raw_data[[#This Row],[Time taken in min]]&lt;=Settiings!$D$2,"SLA_MET","SLA_NOT_MET")</f>
        <v>SLA_MET</v>
      </c>
      <c r="R3026" s="94"/>
    </row>
    <row r="3027" spans="1:18" x14ac:dyDescent="0.3">
      <c r="A3027" s="23" t="s">
        <v>1777</v>
      </c>
      <c r="B3027" s="15">
        <v>45142.442523148151</v>
      </c>
      <c r="C3027" s="16">
        <v>45142.447222222225</v>
      </c>
      <c r="D3027" s="17" t="s">
        <v>17</v>
      </c>
      <c r="E3027" s="18" t="s">
        <v>9</v>
      </c>
      <c r="F3027" s="17" t="s">
        <v>16</v>
      </c>
      <c r="G3027" s="19"/>
      <c r="H3027" s="79"/>
      <c r="I3027" s="48">
        <f>tbl_raw_data[[#This Row],[Date Actioned]]-tbl_raw_data[[#This Row],[Date Tagged]]</f>
        <v>4.6990740738692693E-3</v>
      </c>
      <c r="J3027" s="46">
        <f>HOUR(tbl_raw_data[[#This Row],[Time_taken]])*60+MINUTE(tbl_raw_data[[#This Row],[Time_taken]])+SECOND(tbl_raw_data[[#This Row],[Time_taken]])/60</f>
        <v>6.7666666666666666</v>
      </c>
      <c r="K3027" s="52">
        <f>DATE(YEAR(tbl_raw_data[[#This Row],[Date Actioned]]),MONTH(tbl_raw_data[[#This Row],[Date Actioned]]),DAY(tbl_raw_data[[#This Row],[Date Actioned]]))</f>
        <v>45142</v>
      </c>
      <c r="L3027" s="50" t="str">
        <f>UPPER(TEXT(tbl_raw_data[[#This Row],[updated_date]],"MMMM"))</f>
        <v>AUGUST</v>
      </c>
      <c r="M3027" s="50" t="str">
        <f>"WEEK "&amp; IF(ROUNDUP(DAY(tbl_raw_data[[#This Row],[updated_date]])/7,0)=5,4,ROUNDUP(DAY(tbl_raw_data[[#This Row],[updated_date]])/7,0))</f>
        <v>WEEK 1</v>
      </c>
      <c r="N3027" s="50" t="str">
        <f>UPPER(VLOOKUP(tbl_raw_data[[#This Row],[Analyst]],Settiings!$A$2:$B$16,2,0))</f>
        <v>CAMROOON</v>
      </c>
      <c r="O3027" s="50" t="str">
        <f>TRIM(UPPER(tbl_raw_data[[#This Row],[Outcome]]))</f>
        <v>APPROVE</v>
      </c>
      <c r="P3027" s="50" t="str">
        <f>TRIM(UPPER(tbl_raw_data[[#This Row],[Queue Name]]))</f>
        <v>CONSUMER EXISTING</v>
      </c>
      <c r="Q3027" s="50" t="str">
        <f>IF(tbl_raw_data[[#This Row],[Time taken in min]]&lt;=Settiings!$D$2,"SLA_MET","SLA_NOT_MET")</f>
        <v>SLA_MET</v>
      </c>
      <c r="R3027" s="94"/>
    </row>
    <row r="3028" spans="1:18" x14ac:dyDescent="0.3">
      <c r="A3028" s="20" t="s">
        <v>1778</v>
      </c>
      <c r="B3028" s="15">
        <v>45142.444016203706</v>
      </c>
      <c r="C3028" s="21">
        <v>45142.446956018517</v>
      </c>
      <c r="D3028" s="18" t="s">
        <v>27</v>
      </c>
      <c r="E3028" s="18" t="s">
        <v>47</v>
      </c>
      <c r="F3028" s="18" t="s">
        <v>1228</v>
      </c>
      <c r="G3028" s="18" t="s">
        <v>871</v>
      </c>
      <c r="H3028" s="80"/>
      <c r="I3028" s="48">
        <f>tbl_raw_data[[#This Row],[Date Actioned]]-tbl_raw_data[[#This Row],[Date Tagged]]</f>
        <v>2.9398148108157329E-3</v>
      </c>
      <c r="J3028" s="46">
        <f>HOUR(tbl_raw_data[[#This Row],[Time_taken]])*60+MINUTE(tbl_raw_data[[#This Row],[Time_taken]])+SECOND(tbl_raw_data[[#This Row],[Time_taken]])/60</f>
        <v>4.2333333333333334</v>
      </c>
      <c r="K3028" s="52">
        <f>DATE(YEAR(tbl_raw_data[[#This Row],[Date Actioned]]),MONTH(tbl_raw_data[[#This Row],[Date Actioned]]),DAY(tbl_raw_data[[#This Row],[Date Actioned]]))</f>
        <v>45142</v>
      </c>
      <c r="L3028" s="50" t="str">
        <f>UPPER(TEXT(tbl_raw_data[[#This Row],[updated_date]],"MMMM"))</f>
        <v>AUGUST</v>
      </c>
      <c r="M3028" s="50" t="str">
        <f>"WEEK "&amp; IF(ROUNDUP(DAY(tbl_raw_data[[#This Row],[updated_date]])/7,0)=5,4,ROUNDUP(DAY(tbl_raw_data[[#This Row],[updated_date]])/7,0))</f>
        <v>WEEK 1</v>
      </c>
      <c r="N3028" s="50" t="str">
        <f>UPPER(VLOOKUP(tbl_raw_data[[#This Row],[Analyst]],Settiings!$A$2:$B$16,2,0))</f>
        <v>RAJ</v>
      </c>
      <c r="O3028" s="50" t="str">
        <f>TRIM(UPPER(tbl_raw_data[[#This Row],[Outcome]]))</f>
        <v>DECLINE</v>
      </c>
      <c r="P3028" s="50" t="str">
        <f>TRIM(UPPER(tbl_raw_data[[#This Row],[Queue Name]]))</f>
        <v>CONSUMER PRE BUREAU</v>
      </c>
      <c r="Q3028" s="50" t="str">
        <f>IF(tbl_raw_data[[#This Row],[Time taken in min]]&lt;=Settiings!$D$2,"SLA_MET","SLA_NOT_MET")</f>
        <v>SLA_MET</v>
      </c>
      <c r="R3028" s="94"/>
    </row>
    <row r="3029" spans="1:18" x14ac:dyDescent="0.3">
      <c r="A3029" s="14" t="s">
        <v>1779</v>
      </c>
      <c r="B3029" s="9">
        <v>45142.444733796299</v>
      </c>
      <c r="C3029" s="22">
        <v>45142.452256944445</v>
      </c>
      <c r="D3029" s="12" t="s">
        <v>13</v>
      </c>
      <c r="E3029" s="12" t="s">
        <v>47</v>
      </c>
      <c r="F3029" s="12" t="s">
        <v>53</v>
      </c>
      <c r="G3029" s="12" t="s">
        <v>77</v>
      </c>
      <c r="H3029" s="81"/>
      <c r="I3029" s="48">
        <f>tbl_raw_data[[#This Row],[Date Actioned]]-tbl_raw_data[[#This Row],[Date Tagged]]</f>
        <v>7.5231481459923089E-3</v>
      </c>
      <c r="J3029" s="46">
        <f>HOUR(tbl_raw_data[[#This Row],[Time_taken]])*60+MINUTE(tbl_raw_data[[#This Row],[Time_taken]])+SECOND(tbl_raw_data[[#This Row],[Time_taken]])/60</f>
        <v>10.833333333333334</v>
      </c>
      <c r="K3029" s="52">
        <f>DATE(YEAR(tbl_raw_data[[#This Row],[Date Actioned]]),MONTH(tbl_raw_data[[#This Row],[Date Actioned]]),DAY(tbl_raw_data[[#This Row],[Date Actioned]]))</f>
        <v>45142</v>
      </c>
      <c r="L3029" s="50" t="str">
        <f>UPPER(TEXT(tbl_raw_data[[#This Row],[updated_date]],"MMMM"))</f>
        <v>AUGUST</v>
      </c>
      <c r="M3029" s="50" t="str">
        <f>"WEEK "&amp; IF(ROUNDUP(DAY(tbl_raw_data[[#This Row],[updated_date]])/7,0)=5,4,ROUNDUP(DAY(tbl_raw_data[[#This Row],[updated_date]])/7,0))</f>
        <v>WEEK 1</v>
      </c>
      <c r="N3029" s="50" t="str">
        <f>UPPER(VLOOKUP(tbl_raw_data[[#This Row],[Analyst]],Settiings!$A$2:$B$16,2,0))</f>
        <v>NAVED</v>
      </c>
      <c r="O3029" s="50" t="str">
        <f>TRIM(UPPER(tbl_raw_data[[#This Row],[Outcome]]))</f>
        <v>APPROVE</v>
      </c>
      <c r="P3029" s="50" t="str">
        <f>TRIM(UPPER(tbl_raw_data[[#This Row],[Queue Name]]))</f>
        <v>CONSUMER PRE BUREAU</v>
      </c>
      <c r="Q3029" s="50" t="str">
        <f>IF(tbl_raw_data[[#This Row],[Time taken in min]]&lt;=Settiings!$D$2,"SLA_MET","SLA_NOT_MET")</f>
        <v>SLA_MET</v>
      </c>
      <c r="R3029" s="94"/>
    </row>
    <row r="3030" spans="1:18" x14ac:dyDescent="0.3">
      <c r="A3030" s="20" t="s">
        <v>1782</v>
      </c>
      <c r="B3030" s="15">
        <v>45142.456921296296</v>
      </c>
      <c r="C3030" s="16">
        <v>45142.460798611108</v>
      </c>
      <c r="D3030" s="17" t="s">
        <v>17</v>
      </c>
      <c r="E3030" s="18" t="s">
        <v>9</v>
      </c>
      <c r="F3030" s="17" t="s">
        <v>16</v>
      </c>
      <c r="G3030" s="19"/>
      <c r="H3030" s="79"/>
      <c r="I3030" s="48">
        <f>tbl_raw_data[[#This Row],[Date Actioned]]-tbl_raw_data[[#This Row],[Date Tagged]]</f>
        <v>3.8773148116888478E-3</v>
      </c>
      <c r="J3030" s="46">
        <f>HOUR(tbl_raw_data[[#This Row],[Time_taken]])*60+MINUTE(tbl_raw_data[[#This Row],[Time_taken]])+SECOND(tbl_raw_data[[#This Row],[Time_taken]])/60</f>
        <v>5.583333333333333</v>
      </c>
      <c r="K3030" s="52">
        <f>DATE(YEAR(tbl_raw_data[[#This Row],[Date Actioned]]),MONTH(tbl_raw_data[[#This Row],[Date Actioned]]),DAY(tbl_raw_data[[#This Row],[Date Actioned]]))</f>
        <v>45142</v>
      </c>
      <c r="L3030" s="50" t="str">
        <f>UPPER(TEXT(tbl_raw_data[[#This Row],[updated_date]],"MMMM"))</f>
        <v>AUGUST</v>
      </c>
      <c r="M3030" s="50" t="str">
        <f>"WEEK "&amp; IF(ROUNDUP(DAY(tbl_raw_data[[#This Row],[updated_date]])/7,0)=5,4,ROUNDUP(DAY(tbl_raw_data[[#This Row],[updated_date]])/7,0))</f>
        <v>WEEK 1</v>
      </c>
      <c r="N3030" s="50" t="str">
        <f>UPPER(VLOOKUP(tbl_raw_data[[#This Row],[Analyst]],Settiings!$A$2:$B$16,2,0))</f>
        <v>CAMROOON</v>
      </c>
      <c r="O3030" s="50" t="str">
        <f>TRIM(UPPER(tbl_raw_data[[#This Row],[Outcome]]))</f>
        <v>APPROVE</v>
      </c>
      <c r="P3030" s="50" t="str">
        <f>TRIM(UPPER(tbl_raw_data[[#This Row],[Queue Name]]))</f>
        <v>CONSUMER EXISTING</v>
      </c>
      <c r="Q3030" s="50" t="str">
        <f>IF(tbl_raw_data[[#This Row],[Time taken in min]]&lt;=Settiings!$D$2,"SLA_MET","SLA_NOT_MET")</f>
        <v>SLA_MET</v>
      </c>
      <c r="R3030" s="94"/>
    </row>
    <row r="3031" spans="1:18" x14ac:dyDescent="0.3">
      <c r="A3031" s="23" t="s">
        <v>1783</v>
      </c>
      <c r="B3031" s="9">
        <v>45142.462106481478</v>
      </c>
      <c r="C3031" s="22">
        <v>45142.463796296295</v>
      </c>
      <c r="D3031" s="12" t="s">
        <v>27</v>
      </c>
      <c r="E3031" s="12" t="s">
        <v>9</v>
      </c>
      <c r="F3031" s="12" t="s">
        <v>1228</v>
      </c>
      <c r="G3031" s="12" t="s">
        <v>228</v>
      </c>
      <c r="H3031" s="81"/>
      <c r="I3031" s="48">
        <f>tbl_raw_data[[#This Row],[Date Actioned]]-tbl_raw_data[[#This Row],[Date Tagged]]</f>
        <v>1.6898148169275373E-3</v>
      </c>
      <c r="J3031" s="46">
        <f>HOUR(tbl_raw_data[[#This Row],[Time_taken]])*60+MINUTE(tbl_raw_data[[#This Row],[Time_taken]])+SECOND(tbl_raw_data[[#This Row],[Time_taken]])/60</f>
        <v>2.4333333333333336</v>
      </c>
      <c r="K3031" s="52">
        <f>DATE(YEAR(tbl_raw_data[[#This Row],[Date Actioned]]),MONTH(tbl_raw_data[[#This Row],[Date Actioned]]),DAY(tbl_raw_data[[#This Row],[Date Actioned]]))</f>
        <v>45142</v>
      </c>
      <c r="L3031" s="50" t="str">
        <f>UPPER(TEXT(tbl_raw_data[[#This Row],[updated_date]],"MMMM"))</f>
        <v>AUGUST</v>
      </c>
      <c r="M3031" s="50" t="str">
        <f>"WEEK "&amp; IF(ROUNDUP(DAY(tbl_raw_data[[#This Row],[updated_date]])/7,0)=5,4,ROUNDUP(DAY(tbl_raw_data[[#This Row],[updated_date]])/7,0))</f>
        <v>WEEK 1</v>
      </c>
      <c r="N3031" s="50" t="str">
        <f>UPPER(VLOOKUP(tbl_raw_data[[#This Row],[Analyst]],Settiings!$A$2:$B$16,2,0))</f>
        <v>RAJ</v>
      </c>
      <c r="O3031" s="50" t="str">
        <f>TRIM(UPPER(tbl_raw_data[[#This Row],[Outcome]]))</f>
        <v>DECLINE</v>
      </c>
      <c r="P3031" s="50" t="str">
        <f>TRIM(UPPER(tbl_raw_data[[#This Row],[Queue Name]]))</f>
        <v>CONSUMER EXISTING</v>
      </c>
      <c r="Q3031" s="50" t="str">
        <f>IF(tbl_raw_data[[#This Row],[Time taken in min]]&lt;=Settiings!$D$2,"SLA_MET","SLA_NOT_MET")</f>
        <v>SLA_MET</v>
      </c>
      <c r="R3031" s="94"/>
    </row>
    <row r="3032" spans="1:18" x14ac:dyDescent="0.3">
      <c r="A3032" s="23" t="s">
        <v>1786</v>
      </c>
      <c r="B3032" s="9">
        <v>45142.465092592596</v>
      </c>
      <c r="C3032" s="22">
        <v>45142.469282407408</v>
      </c>
      <c r="D3032" s="12" t="s">
        <v>13</v>
      </c>
      <c r="E3032" s="12" t="s">
        <v>9</v>
      </c>
      <c r="F3032" s="12" t="s">
        <v>1228</v>
      </c>
      <c r="G3032" s="12" t="s">
        <v>1787</v>
      </c>
      <c r="H3032" s="81"/>
      <c r="I3032" s="48">
        <f>tbl_raw_data[[#This Row],[Date Actioned]]-tbl_raw_data[[#This Row],[Date Tagged]]</f>
        <v>4.1898148119798861E-3</v>
      </c>
      <c r="J3032" s="46">
        <f>HOUR(tbl_raw_data[[#This Row],[Time_taken]])*60+MINUTE(tbl_raw_data[[#This Row],[Time_taken]])+SECOND(tbl_raw_data[[#This Row],[Time_taken]])/60</f>
        <v>6.0333333333333332</v>
      </c>
      <c r="K3032" s="52">
        <f>DATE(YEAR(tbl_raw_data[[#This Row],[Date Actioned]]),MONTH(tbl_raw_data[[#This Row],[Date Actioned]]),DAY(tbl_raw_data[[#This Row],[Date Actioned]]))</f>
        <v>45142</v>
      </c>
      <c r="L3032" s="50" t="str">
        <f>UPPER(TEXT(tbl_raw_data[[#This Row],[updated_date]],"MMMM"))</f>
        <v>AUGUST</v>
      </c>
      <c r="M3032" s="50" t="str">
        <f>"WEEK "&amp; IF(ROUNDUP(DAY(tbl_raw_data[[#This Row],[updated_date]])/7,0)=5,4,ROUNDUP(DAY(tbl_raw_data[[#This Row],[updated_date]])/7,0))</f>
        <v>WEEK 1</v>
      </c>
      <c r="N3032" s="50" t="str">
        <f>UPPER(VLOOKUP(tbl_raw_data[[#This Row],[Analyst]],Settiings!$A$2:$B$16,2,0))</f>
        <v>RAJ</v>
      </c>
      <c r="O3032" s="50" t="str">
        <f>TRIM(UPPER(tbl_raw_data[[#This Row],[Outcome]]))</f>
        <v>APPROVE</v>
      </c>
      <c r="P3032" s="50" t="str">
        <f>TRIM(UPPER(tbl_raw_data[[#This Row],[Queue Name]]))</f>
        <v>CONSUMER EXISTING</v>
      </c>
      <c r="Q3032" s="50" t="str">
        <f>IF(tbl_raw_data[[#This Row],[Time taken in min]]&lt;=Settiings!$D$2,"SLA_MET","SLA_NOT_MET")</f>
        <v>SLA_MET</v>
      </c>
      <c r="R3032" s="94"/>
    </row>
    <row r="3033" spans="1:18" x14ac:dyDescent="0.3">
      <c r="A3033" s="14" t="s">
        <v>1788</v>
      </c>
      <c r="B3033" s="15">
        <v>45142.467986111114</v>
      </c>
      <c r="C3033" s="16">
        <v>45142.476400462961</v>
      </c>
      <c r="D3033" s="17" t="s">
        <v>17</v>
      </c>
      <c r="E3033" s="18" t="s">
        <v>9</v>
      </c>
      <c r="F3033" s="17" t="s">
        <v>16</v>
      </c>
      <c r="G3033" s="19"/>
      <c r="H3033" s="79"/>
      <c r="I3033" s="48">
        <f>tbl_raw_data[[#This Row],[Date Actioned]]-tbl_raw_data[[#This Row],[Date Tagged]]</f>
        <v>8.4143518470227718E-3</v>
      </c>
      <c r="J3033" s="46">
        <f>HOUR(tbl_raw_data[[#This Row],[Time_taken]])*60+MINUTE(tbl_raw_data[[#This Row],[Time_taken]])+SECOND(tbl_raw_data[[#This Row],[Time_taken]])/60</f>
        <v>12.116666666666667</v>
      </c>
      <c r="K3033" s="52">
        <f>DATE(YEAR(tbl_raw_data[[#This Row],[Date Actioned]]),MONTH(tbl_raw_data[[#This Row],[Date Actioned]]),DAY(tbl_raw_data[[#This Row],[Date Actioned]]))</f>
        <v>45142</v>
      </c>
      <c r="L3033" s="50" t="str">
        <f>UPPER(TEXT(tbl_raw_data[[#This Row],[updated_date]],"MMMM"))</f>
        <v>AUGUST</v>
      </c>
      <c r="M3033" s="50" t="str">
        <f>"WEEK "&amp; IF(ROUNDUP(DAY(tbl_raw_data[[#This Row],[updated_date]])/7,0)=5,4,ROUNDUP(DAY(tbl_raw_data[[#This Row],[updated_date]])/7,0))</f>
        <v>WEEK 1</v>
      </c>
      <c r="N3033" s="50" t="str">
        <f>UPPER(VLOOKUP(tbl_raw_data[[#This Row],[Analyst]],Settiings!$A$2:$B$16,2,0))</f>
        <v>CAMROOON</v>
      </c>
      <c r="O3033" s="50" t="str">
        <f>TRIM(UPPER(tbl_raw_data[[#This Row],[Outcome]]))</f>
        <v>APPROVE</v>
      </c>
      <c r="P3033" s="50" t="str">
        <f>TRIM(UPPER(tbl_raw_data[[#This Row],[Queue Name]]))</f>
        <v>CONSUMER EXISTING</v>
      </c>
      <c r="Q3033" s="50" t="str">
        <f>IF(tbl_raw_data[[#This Row],[Time taken in min]]&lt;=Settiings!$D$2,"SLA_MET","SLA_NOT_MET")</f>
        <v>SLA_MET</v>
      </c>
      <c r="R3033" s="94"/>
    </row>
    <row r="3034" spans="1:18" x14ac:dyDescent="0.3">
      <c r="A3034" s="20" t="s">
        <v>1789</v>
      </c>
      <c r="B3034" s="9">
        <v>45142.469849537039</v>
      </c>
      <c r="C3034" s="22">
        <v>45142.475821759261</v>
      </c>
      <c r="D3034" s="12" t="s">
        <v>13</v>
      </c>
      <c r="E3034" s="12" t="s">
        <v>47</v>
      </c>
      <c r="F3034" s="12" t="s">
        <v>53</v>
      </c>
      <c r="G3034" s="12" t="s">
        <v>77</v>
      </c>
      <c r="H3034" s="81"/>
      <c r="I3034" s="48">
        <f>tbl_raw_data[[#This Row],[Date Actioned]]-tbl_raw_data[[#This Row],[Date Tagged]]</f>
        <v>5.9722222213167697E-3</v>
      </c>
      <c r="J3034" s="46">
        <f>HOUR(tbl_raw_data[[#This Row],[Time_taken]])*60+MINUTE(tbl_raw_data[[#This Row],[Time_taken]])+SECOND(tbl_raw_data[[#This Row],[Time_taken]])/60</f>
        <v>8.6</v>
      </c>
      <c r="K3034" s="52">
        <f>DATE(YEAR(tbl_raw_data[[#This Row],[Date Actioned]]),MONTH(tbl_raw_data[[#This Row],[Date Actioned]]),DAY(tbl_raw_data[[#This Row],[Date Actioned]]))</f>
        <v>45142</v>
      </c>
      <c r="L3034" s="50" t="str">
        <f>UPPER(TEXT(tbl_raw_data[[#This Row],[updated_date]],"MMMM"))</f>
        <v>AUGUST</v>
      </c>
      <c r="M3034" s="50" t="str">
        <f>"WEEK "&amp; IF(ROUNDUP(DAY(tbl_raw_data[[#This Row],[updated_date]])/7,0)=5,4,ROUNDUP(DAY(tbl_raw_data[[#This Row],[updated_date]])/7,0))</f>
        <v>WEEK 1</v>
      </c>
      <c r="N3034" s="50" t="str">
        <f>UPPER(VLOOKUP(tbl_raw_data[[#This Row],[Analyst]],Settiings!$A$2:$B$16,2,0))</f>
        <v>NAVED</v>
      </c>
      <c r="O3034" s="50" t="str">
        <f>TRIM(UPPER(tbl_raw_data[[#This Row],[Outcome]]))</f>
        <v>APPROVE</v>
      </c>
      <c r="P3034" s="50" t="str">
        <f>TRIM(UPPER(tbl_raw_data[[#This Row],[Queue Name]]))</f>
        <v>CONSUMER PRE BUREAU</v>
      </c>
      <c r="Q3034" s="50" t="str">
        <f>IF(tbl_raw_data[[#This Row],[Time taken in min]]&lt;=Settiings!$D$2,"SLA_MET","SLA_NOT_MET")</f>
        <v>SLA_MET</v>
      </c>
      <c r="R3034" s="94"/>
    </row>
    <row r="3035" spans="1:18" x14ac:dyDescent="0.3">
      <c r="A3035" s="23" t="s">
        <v>1790</v>
      </c>
      <c r="B3035" s="15">
        <v>45142.471250000002</v>
      </c>
      <c r="C3035" s="21">
        <v>45142.472708333335</v>
      </c>
      <c r="D3035" s="18" t="s">
        <v>13</v>
      </c>
      <c r="E3035" s="18" t="s">
        <v>9</v>
      </c>
      <c r="F3035" s="18" t="s">
        <v>1228</v>
      </c>
      <c r="G3035" s="18" t="s">
        <v>128</v>
      </c>
      <c r="H3035" s="80"/>
      <c r="I3035" s="48">
        <f>tbl_raw_data[[#This Row],[Date Actioned]]-tbl_raw_data[[#This Row],[Date Tagged]]</f>
        <v>1.4583333322661929E-3</v>
      </c>
      <c r="J3035" s="46">
        <f>HOUR(tbl_raw_data[[#This Row],[Time_taken]])*60+MINUTE(tbl_raw_data[[#This Row],[Time_taken]])+SECOND(tbl_raw_data[[#This Row],[Time_taken]])/60</f>
        <v>2.1</v>
      </c>
      <c r="K3035" s="52">
        <f>DATE(YEAR(tbl_raw_data[[#This Row],[Date Actioned]]),MONTH(tbl_raw_data[[#This Row],[Date Actioned]]),DAY(tbl_raw_data[[#This Row],[Date Actioned]]))</f>
        <v>45142</v>
      </c>
      <c r="L3035" s="50" t="str">
        <f>UPPER(TEXT(tbl_raw_data[[#This Row],[updated_date]],"MMMM"))</f>
        <v>AUGUST</v>
      </c>
      <c r="M3035" s="50" t="str">
        <f>"WEEK "&amp; IF(ROUNDUP(DAY(tbl_raw_data[[#This Row],[updated_date]])/7,0)=5,4,ROUNDUP(DAY(tbl_raw_data[[#This Row],[updated_date]])/7,0))</f>
        <v>WEEK 1</v>
      </c>
      <c r="N3035" s="50" t="str">
        <f>UPPER(VLOOKUP(tbl_raw_data[[#This Row],[Analyst]],Settiings!$A$2:$B$16,2,0))</f>
        <v>RAJ</v>
      </c>
      <c r="O3035" s="50" t="str">
        <f>TRIM(UPPER(tbl_raw_data[[#This Row],[Outcome]]))</f>
        <v>APPROVE</v>
      </c>
      <c r="P3035" s="50" t="str">
        <f>TRIM(UPPER(tbl_raw_data[[#This Row],[Queue Name]]))</f>
        <v>CONSUMER EXISTING</v>
      </c>
      <c r="Q3035" s="50" t="str">
        <f>IF(tbl_raw_data[[#This Row],[Time taken in min]]&lt;=Settiings!$D$2,"SLA_MET","SLA_NOT_MET")</f>
        <v>SLA_MET</v>
      </c>
      <c r="R3035" s="94"/>
    </row>
    <row r="3036" spans="1:18" x14ac:dyDescent="0.3">
      <c r="A3036" s="14" t="s">
        <v>1793</v>
      </c>
      <c r="B3036" s="9">
        <v>45142.481689814813</v>
      </c>
      <c r="C3036" s="22">
        <v>45142.483206018522</v>
      </c>
      <c r="D3036" s="12" t="s">
        <v>13</v>
      </c>
      <c r="E3036" s="12" t="s">
        <v>47</v>
      </c>
      <c r="F3036" s="12" t="s">
        <v>1228</v>
      </c>
      <c r="G3036" s="12" t="s">
        <v>785</v>
      </c>
      <c r="H3036" s="81"/>
      <c r="I3036" s="48">
        <f>tbl_raw_data[[#This Row],[Date Actioned]]-tbl_raw_data[[#This Row],[Date Tagged]]</f>
        <v>1.5162037088884972E-3</v>
      </c>
      <c r="J3036" s="46">
        <f>HOUR(tbl_raw_data[[#This Row],[Time_taken]])*60+MINUTE(tbl_raw_data[[#This Row],[Time_taken]])+SECOND(tbl_raw_data[[#This Row],[Time_taken]])/60</f>
        <v>2.1833333333333331</v>
      </c>
      <c r="K3036" s="52">
        <f>DATE(YEAR(tbl_raw_data[[#This Row],[Date Actioned]]),MONTH(tbl_raw_data[[#This Row],[Date Actioned]]),DAY(tbl_raw_data[[#This Row],[Date Actioned]]))</f>
        <v>45142</v>
      </c>
      <c r="L3036" s="50" t="str">
        <f>UPPER(TEXT(tbl_raw_data[[#This Row],[updated_date]],"MMMM"))</f>
        <v>AUGUST</v>
      </c>
      <c r="M3036" s="50" t="str">
        <f>"WEEK "&amp; IF(ROUNDUP(DAY(tbl_raw_data[[#This Row],[updated_date]])/7,0)=5,4,ROUNDUP(DAY(tbl_raw_data[[#This Row],[updated_date]])/7,0))</f>
        <v>WEEK 1</v>
      </c>
      <c r="N3036" s="50" t="str">
        <f>UPPER(VLOOKUP(tbl_raw_data[[#This Row],[Analyst]],Settiings!$A$2:$B$16,2,0))</f>
        <v>RAJ</v>
      </c>
      <c r="O3036" s="50" t="str">
        <f>TRIM(UPPER(tbl_raw_data[[#This Row],[Outcome]]))</f>
        <v>APPROVE</v>
      </c>
      <c r="P3036" s="50" t="str">
        <f>TRIM(UPPER(tbl_raw_data[[#This Row],[Queue Name]]))</f>
        <v>CONSUMER PRE BUREAU</v>
      </c>
      <c r="Q3036" s="50" t="str">
        <f>IF(tbl_raw_data[[#This Row],[Time taken in min]]&lt;=Settiings!$D$2,"SLA_MET","SLA_NOT_MET")</f>
        <v>SLA_MET</v>
      </c>
      <c r="R3036" s="94"/>
    </row>
    <row r="3037" spans="1:18" x14ac:dyDescent="0.3">
      <c r="A3037" s="20" t="s">
        <v>1796</v>
      </c>
      <c r="B3037" s="15">
        <v>45142.486122685186</v>
      </c>
      <c r="C3037" s="21">
        <v>45142.490162037036</v>
      </c>
      <c r="D3037" s="18" t="s">
        <v>13</v>
      </c>
      <c r="E3037" s="18" t="s">
        <v>19</v>
      </c>
      <c r="F3037" s="18" t="s">
        <v>1228</v>
      </c>
      <c r="G3037" s="18" t="s">
        <v>41</v>
      </c>
      <c r="H3037" s="80"/>
      <c r="I3037" s="48">
        <f>tbl_raw_data[[#This Row],[Date Actioned]]-tbl_raw_data[[#This Row],[Date Tagged]]</f>
        <v>4.0393518502241932E-3</v>
      </c>
      <c r="J3037" s="46">
        <f>HOUR(tbl_raw_data[[#This Row],[Time_taken]])*60+MINUTE(tbl_raw_data[[#This Row],[Time_taken]])+SECOND(tbl_raw_data[[#This Row],[Time_taken]])/60</f>
        <v>5.8166666666666664</v>
      </c>
      <c r="K3037" s="52">
        <f>DATE(YEAR(tbl_raw_data[[#This Row],[Date Actioned]]),MONTH(tbl_raw_data[[#This Row],[Date Actioned]]),DAY(tbl_raw_data[[#This Row],[Date Actioned]]))</f>
        <v>45142</v>
      </c>
      <c r="L3037" s="50" t="str">
        <f>UPPER(TEXT(tbl_raw_data[[#This Row],[updated_date]],"MMMM"))</f>
        <v>AUGUST</v>
      </c>
      <c r="M3037" s="50" t="str">
        <f>"WEEK "&amp; IF(ROUNDUP(DAY(tbl_raw_data[[#This Row],[updated_date]])/7,0)=5,4,ROUNDUP(DAY(tbl_raw_data[[#This Row],[updated_date]])/7,0))</f>
        <v>WEEK 1</v>
      </c>
      <c r="N3037" s="50" t="str">
        <f>UPPER(VLOOKUP(tbl_raw_data[[#This Row],[Analyst]],Settiings!$A$2:$B$16,2,0))</f>
        <v>RAJ</v>
      </c>
      <c r="O3037" s="50" t="str">
        <f>TRIM(UPPER(tbl_raw_data[[#This Row],[Outcome]]))</f>
        <v>APPROVE</v>
      </c>
      <c r="P3037" s="50" t="str">
        <f>TRIM(UPPER(tbl_raw_data[[#This Row],[Queue Name]]))</f>
        <v>CONSUMER POST BUREAU</v>
      </c>
      <c r="Q3037" s="50" t="str">
        <f>IF(tbl_raw_data[[#This Row],[Time taken in min]]&lt;=Settiings!$D$2,"SLA_MET","SLA_NOT_MET")</f>
        <v>SLA_MET</v>
      </c>
      <c r="R3037" s="94"/>
    </row>
    <row r="3038" spans="1:18" x14ac:dyDescent="0.3">
      <c r="A3038" s="23" t="s">
        <v>1798</v>
      </c>
      <c r="B3038" s="9">
        <v>45142.49</v>
      </c>
      <c r="C3038" s="24">
        <v>45142.499363425923</v>
      </c>
      <c r="D3038" s="25" t="s">
        <v>17</v>
      </c>
      <c r="E3038" s="12" t="s">
        <v>9</v>
      </c>
      <c r="F3038" s="25" t="s">
        <v>24</v>
      </c>
      <c r="G3038" s="13"/>
      <c r="H3038" s="78"/>
      <c r="I3038" s="48">
        <f>tbl_raw_data[[#This Row],[Date Actioned]]-tbl_raw_data[[#This Row],[Date Tagged]]</f>
        <v>9.3634259246755391E-3</v>
      </c>
      <c r="J3038" s="46">
        <f>HOUR(tbl_raw_data[[#This Row],[Time_taken]])*60+MINUTE(tbl_raw_data[[#This Row],[Time_taken]])+SECOND(tbl_raw_data[[#This Row],[Time_taken]])/60</f>
        <v>13.483333333333333</v>
      </c>
      <c r="K3038" s="52">
        <f>DATE(YEAR(tbl_raw_data[[#This Row],[Date Actioned]]),MONTH(tbl_raw_data[[#This Row],[Date Actioned]]),DAY(tbl_raw_data[[#This Row],[Date Actioned]]))</f>
        <v>45142</v>
      </c>
      <c r="L3038" s="50" t="str">
        <f>UPPER(TEXT(tbl_raw_data[[#This Row],[updated_date]],"MMMM"))</f>
        <v>AUGUST</v>
      </c>
      <c r="M3038" s="50" t="str">
        <f>"WEEK "&amp; IF(ROUNDUP(DAY(tbl_raw_data[[#This Row],[updated_date]])/7,0)=5,4,ROUNDUP(DAY(tbl_raw_data[[#This Row],[updated_date]])/7,0))</f>
        <v>WEEK 1</v>
      </c>
      <c r="N3038" s="50" t="str">
        <f>UPPER(VLOOKUP(tbl_raw_data[[#This Row],[Analyst]],Settiings!$A$2:$B$16,2,0))</f>
        <v>QUADIR</v>
      </c>
      <c r="O3038" s="50" t="str">
        <f>TRIM(UPPER(tbl_raw_data[[#This Row],[Outcome]]))</f>
        <v>APPROVE</v>
      </c>
      <c r="P3038" s="50" t="str">
        <f>TRIM(UPPER(tbl_raw_data[[#This Row],[Queue Name]]))</f>
        <v>CONSUMER EXISTING</v>
      </c>
      <c r="Q3038" s="50" t="str">
        <f>IF(tbl_raw_data[[#This Row],[Time taken in min]]&lt;=Settiings!$D$2,"SLA_MET","SLA_NOT_MET")</f>
        <v>SLA_MET</v>
      </c>
      <c r="R3038" s="94"/>
    </row>
    <row r="3039" spans="1:18" x14ac:dyDescent="0.3">
      <c r="A3039" s="14" t="s">
        <v>1799</v>
      </c>
      <c r="B3039" s="15">
        <v>45142.493923611109</v>
      </c>
      <c r="C3039" s="21">
        <v>45142.495347222219</v>
      </c>
      <c r="D3039" s="18" t="s">
        <v>13</v>
      </c>
      <c r="E3039" s="18" t="s">
        <v>9</v>
      </c>
      <c r="F3039" s="18" t="s">
        <v>1228</v>
      </c>
      <c r="G3039" s="18" t="s">
        <v>17</v>
      </c>
      <c r="H3039" s="80"/>
      <c r="I3039" s="48">
        <f>tbl_raw_data[[#This Row],[Date Actioned]]-tbl_raw_data[[#This Row],[Date Tagged]]</f>
        <v>1.4236111092031933E-3</v>
      </c>
      <c r="J3039" s="46">
        <f>HOUR(tbl_raw_data[[#This Row],[Time_taken]])*60+MINUTE(tbl_raw_data[[#This Row],[Time_taken]])+SECOND(tbl_raw_data[[#This Row],[Time_taken]])/60</f>
        <v>2.0499999999999998</v>
      </c>
      <c r="K3039" s="52">
        <f>DATE(YEAR(tbl_raw_data[[#This Row],[Date Actioned]]),MONTH(tbl_raw_data[[#This Row],[Date Actioned]]),DAY(tbl_raw_data[[#This Row],[Date Actioned]]))</f>
        <v>45142</v>
      </c>
      <c r="L3039" s="50" t="str">
        <f>UPPER(TEXT(tbl_raw_data[[#This Row],[updated_date]],"MMMM"))</f>
        <v>AUGUST</v>
      </c>
      <c r="M3039" s="50" t="str">
        <f>"WEEK "&amp; IF(ROUNDUP(DAY(tbl_raw_data[[#This Row],[updated_date]])/7,0)=5,4,ROUNDUP(DAY(tbl_raw_data[[#This Row],[updated_date]])/7,0))</f>
        <v>WEEK 1</v>
      </c>
      <c r="N3039" s="50" t="str">
        <f>UPPER(VLOOKUP(tbl_raw_data[[#This Row],[Analyst]],Settiings!$A$2:$B$16,2,0))</f>
        <v>RAJ</v>
      </c>
      <c r="O3039" s="50" t="str">
        <f>TRIM(UPPER(tbl_raw_data[[#This Row],[Outcome]]))</f>
        <v>APPROVE</v>
      </c>
      <c r="P3039" s="50" t="str">
        <f>TRIM(UPPER(tbl_raw_data[[#This Row],[Queue Name]]))</f>
        <v>CONSUMER EXISTING</v>
      </c>
      <c r="Q3039" s="50" t="str">
        <f>IF(tbl_raw_data[[#This Row],[Time taken in min]]&lt;=Settiings!$D$2,"SLA_MET","SLA_NOT_MET")</f>
        <v>SLA_MET</v>
      </c>
      <c r="R3039" s="94"/>
    </row>
    <row r="3040" spans="1:18" x14ac:dyDescent="0.3">
      <c r="A3040" s="20" t="s">
        <v>1800</v>
      </c>
      <c r="B3040" s="9">
        <v>45142.494699074072</v>
      </c>
      <c r="C3040" s="22">
        <v>45142.501608796294</v>
      </c>
      <c r="D3040" s="12" t="s">
        <v>13</v>
      </c>
      <c r="E3040" s="12" t="s">
        <v>9</v>
      </c>
      <c r="F3040" s="12" t="s">
        <v>1222</v>
      </c>
      <c r="G3040" s="12" t="s">
        <v>17</v>
      </c>
      <c r="H3040" s="81"/>
      <c r="I3040" s="48">
        <f>tbl_raw_data[[#This Row],[Date Actioned]]-tbl_raw_data[[#This Row],[Date Tagged]]</f>
        <v>6.9097222221898846E-3</v>
      </c>
      <c r="J3040" s="46">
        <f>HOUR(tbl_raw_data[[#This Row],[Time_taken]])*60+MINUTE(tbl_raw_data[[#This Row],[Time_taken]])+SECOND(tbl_raw_data[[#This Row],[Time_taken]])/60</f>
        <v>9.9499999999999993</v>
      </c>
      <c r="K3040" s="52">
        <f>DATE(YEAR(tbl_raw_data[[#This Row],[Date Actioned]]),MONTH(tbl_raw_data[[#This Row],[Date Actioned]]),DAY(tbl_raw_data[[#This Row],[Date Actioned]]))</f>
        <v>45142</v>
      </c>
      <c r="L3040" s="50" t="str">
        <f>UPPER(TEXT(tbl_raw_data[[#This Row],[updated_date]],"MMMM"))</f>
        <v>AUGUST</v>
      </c>
      <c r="M3040" s="50" t="str">
        <f>"WEEK "&amp; IF(ROUNDUP(DAY(tbl_raw_data[[#This Row],[updated_date]])/7,0)=5,4,ROUNDUP(DAY(tbl_raw_data[[#This Row],[updated_date]])/7,0))</f>
        <v>WEEK 1</v>
      </c>
      <c r="N3040" s="50" t="str">
        <f>UPPER(VLOOKUP(tbl_raw_data[[#This Row],[Analyst]],Settiings!$A$2:$B$16,2,0))</f>
        <v>HARDIK</v>
      </c>
      <c r="O3040" s="50" t="str">
        <f>TRIM(UPPER(tbl_raw_data[[#This Row],[Outcome]]))</f>
        <v>APPROVE</v>
      </c>
      <c r="P3040" s="50" t="str">
        <f>TRIM(UPPER(tbl_raw_data[[#This Row],[Queue Name]]))</f>
        <v>CONSUMER EXISTING</v>
      </c>
      <c r="Q3040" s="50" t="str">
        <f>IF(tbl_raw_data[[#This Row],[Time taken in min]]&lt;=Settiings!$D$2,"SLA_MET","SLA_NOT_MET")</f>
        <v>SLA_MET</v>
      </c>
      <c r="R3040" s="94"/>
    </row>
    <row r="3041" spans="1:18" x14ac:dyDescent="0.3">
      <c r="A3041" s="23" t="s">
        <v>1801</v>
      </c>
      <c r="B3041" s="15">
        <v>45142.498391203706</v>
      </c>
      <c r="C3041" s="21">
        <v>45142.502187500002</v>
      </c>
      <c r="D3041" s="18" t="s">
        <v>13</v>
      </c>
      <c r="E3041" s="18" t="s">
        <v>19</v>
      </c>
      <c r="F3041" s="18" t="s">
        <v>1228</v>
      </c>
      <c r="G3041" s="18" t="s">
        <v>77</v>
      </c>
      <c r="H3041" s="80"/>
      <c r="I3041" s="48">
        <f>tbl_raw_data[[#This Row],[Date Actioned]]-tbl_raw_data[[#This Row],[Date Tagged]]</f>
        <v>3.796296296059154E-3</v>
      </c>
      <c r="J3041" s="46">
        <f>HOUR(tbl_raw_data[[#This Row],[Time_taken]])*60+MINUTE(tbl_raw_data[[#This Row],[Time_taken]])+SECOND(tbl_raw_data[[#This Row],[Time_taken]])/60</f>
        <v>5.4666666666666668</v>
      </c>
      <c r="K3041" s="52">
        <f>DATE(YEAR(tbl_raw_data[[#This Row],[Date Actioned]]),MONTH(tbl_raw_data[[#This Row],[Date Actioned]]),DAY(tbl_raw_data[[#This Row],[Date Actioned]]))</f>
        <v>45142</v>
      </c>
      <c r="L3041" s="50" t="str">
        <f>UPPER(TEXT(tbl_raw_data[[#This Row],[updated_date]],"MMMM"))</f>
        <v>AUGUST</v>
      </c>
      <c r="M3041" s="50" t="str">
        <f>"WEEK "&amp; IF(ROUNDUP(DAY(tbl_raw_data[[#This Row],[updated_date]])/7,0)=5,4,ROUNDUP(DAY(tbl_raw_data[[#This Row],[updated_date]])/7,0))</f>
        <v>WEEK 1</v>
      </c>
      <c r="N3041" s="50" t="str">
        <f>UPPER(VLOOKUP(tbl_raw_data[[#This Row],[Analyst]],Settiings!$A$2:$B$16,2,0))</f>
        <v>RAJ</v>
      </c>
      <c r="O3041" s="50" t="str">
        <f>TRIM(UPPER(tbl_raw_data[[#This Row],[Outcome]]))</f>
        <v>APPROVE</v>
      </c>
      <c r="P3041" s="50" t="str">
        <f>TRIM(UPPER(tbl_raw_data[[#This Row],[Queue Name]]))</f>
        <v>CONSUMER POST BUREAU</v>
      </c>
      <c r="Q3041" s="50" t="str">
        <f>IF(tbl_raw_data[[#This Row],[Time taken in min]]&lt;=Settiings!$D$2,"SLA_MET","SLA_NOT_MET")</f>
        <v>SLA_MET</v>
      </c>
      <c r="R3041" s="94"/>
    </row>
    <row r="3042" spans="1:18" x14ac:dyDescent="0.3">
      <c r="A3042" s="14" t="s">
        <v>1804</v>
      </c>
      <c r="B3042" s="15">
        <v>45142.499513888892</v>
      </c>
      <c r="C3042" s="21">
        <v>45142.506041666667</v>
      </c>
      <c r="D3042" s="18" t="s">
        <v>27</v>
      </c>
      <c r="E3042" s="18" t="s">
        <v>47</v>
      </c>
      <c r="F3042" s="18" t="s">
        <v>50</v>
      </c>
      <c r="G3042" s="18" t="s">
        <v>1805</v>
      </c>
      <c r="H3042" s="80"/>
      <c r="I3042" s="48">
        <f>tbl_raw_data[[#This Row],[Date Actioned]]-tbl_raw_data[[#This Row],[Date Tagged]]</f>
        <v>6.5277777757728472E-3</v>
      </c>
      <c r="J3042" s="46">
        <f>HOUR(tbl_raw_data[[#This Row],[Time_taken]])*60+MINUTE(tbl_raw_data[[#This Row],[Time_taken]])+SECOND(tbl_raw_data[[#This Row],[Time_taken]])/60</f>
        <v>9.4</v>
      </c>
      <c r="K3042" s="52">
        <f>DATE(YEAR(tbl_raw_data[[#This Row],[Date Actioned]]),MONTH(tbl_raw_data[[#This Row],[Date Actioned]]),DAY(tbl_raw_data[[#This Row],[Date Actioned]]))</f>
        <v>45142</v>
      </c>
      <c r="L3042" s="50" t="str">
        <f>UPPER(TEXT(tbl_raw_data[[#This Row],[updated_date]],"MMMM"))</f>
        <v>AUGUST</v>
      </c>
      <c r="M3042" s="50" t="str">
        <f>"WEEK "&amp; IF(ROUNDUP(DAY(tbl_raw_data[[#This Row],[updated_date]])/7,0)=5,4,ROUNDUP(DAY(tbl_raw_data[[#This Row],[updated_date]])/7,0))</f>
        <v>WEEK 1</v>
      </c>
      <c r="N3042" s="50" t="str">
        <f>UPPER(VLOOKUP(tbl_raw_data[[#This Row],[Analyst]],Settiings!$A$2:$B$16,2,0))</f>
        <v>SHAHID</v>
      </c>
      <c r="O3042" s="50" t="str">
        <f>TRIM(UPPER(tbl_raw_data[[#This Row],[Outcome]]))</f>
        <v>DECLINE</v>
      </c>
      <c r="P3042" s="50" t="str">
        <f>TRIM(UPPER(tbl_raw_data[[#This Row],[Queue Name]]))</f>
        <v>CONSUMER PRE BUREAU</v>
      </c>
      <c r="Q3042" s="50" t="str">
        <f>IF(tbl_raw_data[[#This Row],[Time taken in min]]&lt;=Settiings!$D$2,"SLA_MET","SLA_NOT_MET")</f>
        <v>SLA_MET</v>
      </c>
      <c r="R3042" s="94"/>
    </row>
    <row r="3043" spans="1:18" x14ac:dyDescent="0.3">
      <c r="A3043" s="14" t="s">
        <v>1806</v>
      </c>
      <c r="B3043" s="9">
        <v>45142.499861111108</v>
      </c>
      <c r="C3043" s="24">
        <v>45142.508344907408</v>
      </c>
      <c r="D3043" s="25" t="s">
        <v>17</v>
      </c>
      <c r="E3043" s="12" t="s">
        <v>9</v>
      </c>
      <c r="F3043" s="25" t="s">
        <v>16</v>
      </c>
      <c r="G3043" s="13"/>
      <c r="H3043" s="78"/>
      <c r="I3043" s="48">
        <f>tbl_raw_data[[#This Row],[Date Actioned]]-tbl_raw_data[[#This Row],[Date Tagged]]</f>
        <v>8.4837963004247285E-3</v>
      </c>
      <c r="J3043" s="46">
        <f>HOUR(tbl_raw_data[[#This Row],[Time_taken]])*60+MINUTE(tbl_raw_data[[#This Row],[Time_taken]])+SECOND(tbl_raw_data[[#This Row],[Time_taken]])/60</f>
        <v>12.216666666666667</v>
      </c>
      <c r="K3043" s="52">
        <f>DATE(YEAR(tbl_raw_data[[#This Row],[Date Actioned]]),MONTH(tbl_raw_data[[#This Row],[Date Actioned]]),DAY(tbl_raw_data[[#This Row],[Date Actioned]]))</f>
        <v>45142</v>
      </c>
      <c r="L3043" s="50" t="str">
        <f>UPPER(TEXT(tbl_raw_data[[#This Row],[updated_date]],"MMMM"))</f>
        <v>AUGUST</v>
      </c>
      <c r="M3043" s="50" t="str">
        <f>"WEEK "&amp; IF(ROUNDUP(DAY(tbl_raw_data[[#This Row],[updated_date]])/7,0)=5,4,ROUNDUP(DAY(tbl_raw_data[[#This Row],[updated_date]])/7,0))</f>
        <v>WEEK 1</v>
      </c>
      <c r="N3043" s="50" t="str">
        <f>UPPER(VLOOKUP(tbl_raw_data[[#This Row],[Analyst]],Settiings!$A$2:$B$16,2,0))</f>
        <v>CAMROOON</v>
      </c>
      <c r="O3043" s="50" t="str">
        <f>TRIM(UPPER(tbl_raw_data[[#This Row],[Outcome]]))</f>
        <v>APPROVE</v>
      </c>
      <c r="P3043" s="50" t="str">
        <f>TRIM(UPPER(tbl_raw_data[[#This Row],[Queue Name]]))</f>
        <v>CONSUMER EXISTING</v>
      </c>
      <c r="Q3043" s="50" t="str">
        <f>IF(tbl_raw_data[[#This Row],[Time taken in min]]&lt;=Settiings!$D$2,"SLA_MET","SLA_NOT_MET")</f>
        <v>SLA_MET</v>
      </c>
      <c r="R3043" s="94"/>
    </row>
    <row r="3044" spans="1:18" x14ac:dyDescent="0.3">
      <c r="A3044" s="20" t="s">
        <v>1807</v>
      </c>
      <c r="B3044" s="15">
        <v>45142.500127314815</v>
      </c>
      <c r="C3044" s="21">
        <v>45142.504965277774</v>
      </c>
      <c r="D3044" s="18" t="s">
        <v>13</v>
      </c>
      <c r="E3044" s="18" t="s">
        <v>9</v>
      </c>
      <c r="F3044" s="18" t="s">
        <v>1222</v>
      </c>
      <c r="G3044" s="18" t="s">
        <v>17</v>
      </c>
      <c r="H3044" s="80"/>
      <c r="I3044" s="48">
        <f>tbl_raw_data[[#This Row],[Date Actioned]]-tbl_raw_data[[#This Row],[Date Tagged]]</f>
        <v>4.8379629588453099E-3</v>
      </c>
      <c r="J3044" s="46">
        <f>HOUR(tbl_raw_data[[#This Row],[Time_taken]])*60+MINUTE(tbl_raw_data[[#This Row],[Time_taken]])+SECOND(tbl_raw_data[[#This Row],[Time_taken]])/60</f>
        <v>6.9666666666666668</v>
      </c>
      <c r="K3044" s="52">
        <f>DATE(YEAR(tbl_raw_data[[#This Row],[Date Actioned]]),MONTH(tbl_raw_data[[#This Row],[Date Actioned]]),DAY(tbl_raw_data[[#This Row],[Date Actioned]]))</f>
        <v>45142</v>
      </c>
      <c r="L3044" s="50" t="str">
        <f>UPPER(TEXT(tbl_raw_data[[#This Row],[updated_date]],"MMMM"))</f>
        <v>AUGUST</v>
      </c>
      <c r="M3044" s="50" t="str">
        <f>"WEEK "&amp; IF(ROUNDUP(DAY(tbl_raw_data[[#This Row],[updated_date]])/7,0)=5,4,ROUNDUP(DAY(tbl_raw_data[[#This Row],[updated_date]])/7,0))</f>
        <v>WEEK 1</v>
      </c>
      <c r="N3044" s="50" t="str">
        <f>UPPER(VLOOKUP(tbl_raw_data[[#This Row],[Analyst]],Settiings!$A$2:$B$16,2,0))</f>
        <v>HARDIK</v>
      </c>
      <c r="O3044" s="50" t="str">
        <f>TRIM(UPPER(tbl_raw_data[[#This Row],[Outcome]]))</f>
        <v>APPROVE</v>
      </c>
      <c r="P3044" s="50" t="str">
        <f>TRIM(UPPER(tbl_raw_data[[#This Row],[Queue Name]]))</f>
        <v>CONSUMER EXISTING</v>
      </c>
      <c r="Q3044" s="50" t="str">
        <f>IF(tbl_raw_data[[#This Row],[Time taken in min]]&lt;=Settiings!$D$2,"SLA_MET","SLA_NOT_MET")</f>
        <v>SLA_MET</v>
      </c>
      <c r="R3044" s="94"/>
    </row>
    <row r="3045" spans="1:18" x14ac:dyDescent="0.3">
      <c r="A3045" s="23" t="s">
        <v>1808</v>
      </c>
      <c r="B3045" s="9">
        <v>45142.501435185186</v>
      </c>
      <c r="C3045" s="22">
        <v>45142.505937499998</v>
      </c>
      <c r="D3045" s="12" t="s">
        <v>13</v>
      </c>
      <c r="E3045" s="12" t="s">
        <v>9</v>
      </c>
      <c r="F3045" s="12" t="s">
        <v>1228</v>
      </c>
      <c r="G3045" s="12" t="s">
        <v>1809</v>
      </c>
      <c r="H3045" s="81"/>
      <c r="I3045" s="48">
        <f>tbl_raw_data[[#This Row],[Date Actioned]]-tbl_raw_data[[#This Row],[Date Tagged]]</f>
        <v>4.5023148122709244E-3</v>
      </c>
      <c r="J3045" s="46">
        <f>HOUR(tbl_raw_data[[#This Row],[Time_taken]])*60+MINUTE(tbl_raw_data[[#This Row],[Time_taken]])+SECOND(tbl_raw_data[[#This Row],[Time_taken]])/60</f>
        <v>6.4833333333333334</v>
      </c>
      <c r="K3045" s="52">
        <f>DATE(YEAR(tbl_raw_data[[#This Row],[Date Actioned]]),MONTH(tbl_raw_data[[#This Row],[Date Actioned]]),DAY(tbl_raw_data[[#This Row],[Date Actioned]]))</f>
        <v>45142</v>
      </c>
      <c r="L3045" s="50" t="str">
        <f>UPPER(TEXT(tbl_raw_data[[#This Row],[updated_date]],"MMMM"))</f>
        <v>AUGUST</v>
      </c>
      <c r="M3045" s="50" t="str">
        <f>"WEEK "&amp; IF(ROUNDUP(DAY(tbl_raw_data[[#This Row],[updated_date]])/7,0)=5,4,ROUNDUP(DAY(tbl_raw_data[[#This Row],[updated_date]])/7,0))</f>
        <v>WEEK 1</v>
      </c>
      <c r="N3045" s="50" t="str">
        <f>UPPER(VLOOKUP(tbl_raw_data[[#This Row],[Analyst]],Settiings!$A$2:$B$16,2,0))</f>
        <v>RAJ</v>
      </c>
      <c r="O3045" s="50" t="str">
        <f>TRIM(UPPER(tbl_raw_data[[#This Row],[Outcome]]))</f>
        <v>APPROVE</v>
      </c>
      <c r="P3045" s="50" t="str">
        <f>TRIM(UPPER(tbl_raw_data[[#This Row],[Queue Name]]))</f>
        <v>CONSUMER EXISTING</v>
      </c>
      <c r="Q3045" s="50" t="str">
        <f>IF(tbl_raw_data[[#This Row],[Time taken in min]]&lt;=Settiings!$D$2,"SLA_MET","SLA_NOT_MET")</f>
        <v>SLA_MET</v>
      </c>
      <c r="R3045" s="94"/>
    </row>
    <row r="3046" spans="1:18" x14ac:dyDescent="0.3">
      <c r="A3046" s="14" t="s">
        <v>1810</v>
      </c>
      <c r="B3046" s="15">
        <v>45142.506516203706</v>
      </c>
      <c r="C3046" s="21">
        <v>45142.510324074072</v>
      </c>
      <c r="D3046" s="18" t="s">
        <v>13</v>
      </c>
      <c r="E3046" s="18" t="s">
        <v>47</v>
      </c>
      <c r="F3046" s="18" t="s">
        <v>1222</v>
      </c>
      <c r="G3046" s="18" t="s">
        <v>41</v>
      </c>
      <c r="H3046" s="80"/>
      <c r="I3046" s="48">
        <f>tbl_raw_data[[#This Row],[Date Actioned]]-tbl_raw_data[[#This Row],[Date Tagged]]</f>
        <v>3.8078703655628487E-3</v>
      </c>
      <c r="J3046" s="46">
        <f>HOUR(tbl_raw_data[[#This Row],[Time_taken]])*60+MINUTE(tbl_raw_data[[#This Row],[Time_taken]])+SECOND(tbl_raw_data[[#This Row],[Time_taken]])/60</f>
        <v>5.4833333333333334</v>
      </c>
      <c r="K3046" s="52">
        <f>DATE(YEAR(tbl_raw_data[[#This Row],[Date Actioned]]),MONTH(tbl_raw_data[[#This Row],[Date Actioned]]),DAY(tbl_raw_data[[#This Row],[Date Actioned]]))</f>
        <v>45142</v>
      </c>
      <c r="L3046" s="50" t="str">
        <f>UPPER(TEXT(tbl_raw_data[[#This Row],[updated_date]],"MMMM"))</f>
        <v>AUGUST</v>
      </c>
      <c r="M3046" s="50" t="str">
        <f>"WEEK "&amp; IF(ROUNDUP(DAY(tbl_raw_data[[#This Row],[updated_date]])/7,0)=5,4,ROUNDUP(DAY(tbl_raw_data[[#This Row],[updated_date]])/7,0))</f>
        <v>WEEK 1</v>
      </c>
      <c r="N3046" s="50" t="str">
        <f>UPPER(VLOOKUP(tbl_raw_data[[#This Row],[Analyst]],Settiings!$A$2:$B$16,2,0))</f>
        <v>HARDIK</v>
      </c>
      <c r="O3046" s="50" t="str">
        <f>TRIM(UPPER(tbl_raw_data[[#This Row],[Outcome]]))</f>
        <v>APPROVE</v>
      </c>
      <c r="P3046" s="50" t="str">
        <f>TRIM(UPPER(tbl_raw_data[[#This Row],[Queue Name]]))</f>
        <v>CONSUMER PRE BUREAU</v>
      </c>
      <c r="Q3046" s="50" t="str">
        <f>IF(tbl_raw_data[[#This Row],[Time taken in min]]&lt;=Settiings!$D$2,"SLA_MET","SLA_NOT_MET")</f>
        <v>SLA_MET</v>
      </c>
      <c r="R3046" s="94"/>
    </row>
    <row r="3047" spans="1:18" x14ac:dyDescent="0.3">
      <c r="A3047" s="20" t="s">
        <v>1812</v>
      </c>
      <c r="B3047" s="9">
        <v>45142.510578703703</v>
      </c>
      <c r="C3047" s="22">
        <v>45142.514143518521</v>
      </c>
      <c r="D3047" s="12" t="s">
        <v>13</v>
      </c>
      <c r="E3047" s="12" t="s">
        <v>19</v>
      </c>
      <c r="F3047" s="12" t="s">
        <v>1228</v>
      </c>
      <c r="G3047" s="12" t="s">
        <v>17</v>
      </c>
      <c r="H3047" s="81"/>
      <c r="I3047" s="48">
        <f>tbl_raw_data[[#This Row],[Date Actioned]]-tbl_raw_data[[#This Row],[Date Tagged]]</f>
        <v>3.5648148186737671E-3</v>
      </c>
      <c r="J3047" s="46">
        <f>HOUR(tbl_raw_data[[#This Row],[Time_taken]])*60+MINUTE(tbl_raw_data[[#This Row],[Time_taken]])+SECOND(tbl_raw_data[[#This Row],[Time_taken]])/60</f>
        <v>5.1333333333333337</v>
      </c>
      <c r="K3047" s="52">
        <f>DATE(YEAR(tbl_raw_data[[#This Row],[Date Actioned]]),MONTH(tbl_raw_data[[#This Row],[Date Actioned]]),DAY(tbl_raw_data[[#This Row],[Date Actioned]]))</f>
        <v>45142</v>
      </c>
      <c r="L3047" s="50" t="str">
        <f>UPPER(TEXT(tbl_raw_data[[#This Row],[updated_date]],"MMMM"))</f>
        <v>AUGUST</v>
      </c>
      <c r="M3047" s="50" t="str">
        <f>"WEEK "&amp; IF(ROUNDUP(DAY(tbl_raw_data[[#This Row],[updated_date]])/7,0)=5,4,ROUNDUP(DAY(tbl_raw_data[[#This Row],[updated_date]])/7,0))</f>
        <v>WEEK 1</v>
      </c>
      <c r="N3047" s="50" t="str">
        <f>UPPER(VLOOKUP(tbl_raw_data[[#This Row],[Analyst]],Settiings!$A$2:$B$16,2,0))</f>
        <v>RAJ</v>
      </c>
      <c r="O3047" s="50" t="str">
        <f>TRIM(UPPER(tbl_raw_data[[#This Row],[Outcome]]))</f>
        <v>APPROVE</v>
      </c>
      <c r="P3047" s="50" t="str">
        <f>TRIM(UPPER(tbl_raw_data[[#This Row],[Queue Name]]))</f>
        <v>CONSUMER POST BUREAU</v>
      </c>
      <c r="Q3047" s="50" t="str">
        <f>IF(tbl_raw_data[[#This Row],[Time taken in min]]&lt;=Settiings!$D$2,"SLA_MET","SLA_NOT_MET")</f>
        <v>SLA_MET</v>
      </c>
      <c r="R3047" s="94"/>
    </row>
    <row r="3048" spans="1:18" x14ac:dyDescent="0.3">
      <c r="A3048" s="23" t="s">
        <v>1813</v>
      </c>
      <c r="B3048" s="15">
        <v>45142.511990740742</v>
      </c>
      <c r="C3048" s="16">
        <v>45142.525937500002</v>
      </c>
      <c r="D3048" s="17" t="s">
        <v>17</v>
      </c>
      <c r="E3048" s="18" t="s">
        <v>9</v>
      </c>
      <c r="F3048" s="17" t="s">
        <v>24</v>
      </c>
      <c r="G3048" s="19"/>
      <c r="H3048" s="79"/>
      <c r="I3048" s="48">
        <f>tbl_raw_data[[#This Row],[Date Actioned]]-tbl_raw_data[[#This Row],[Date Tagged]]</f>
        <v>1.3946759259852115E-2</v>
      </c>
      <c r="J3048" s="46">
        <f>HOUR(tbl_raw_data[[#This Row],[Time_taken]])*60+MINUTE(tbl_raw_data[[#This Row],[Time_taken]])+SECOND(tbl_raw_data[[#This Row],[Time_taken]])/60</f>
        <v>20.083333333333332</v>
      </c>
      <c r="K3048" s="52">
        <f>DATE(YEAR(tbl_raw_data[[#This Row],[Date Actioned]]),MONTH(tbl_raw_data[[#This Row],[Date Actioned]]),DAY(tbl_raw_data[[#This Row],[Date Actioned]]))</f>
        <v>45142</v>
      </c>
      <c r="L3048" s="50" t="str">
        <f>UPPER(TEXT(tbl_raw_data[[#This Row],[updated_date]],"MMMM"))</f>
        <v>AUGUST</v>
      </c>
      <c r="M3048" s="50" t="str">
        <f>"WEEK "&amp; IF(ROUNDUP(DAY(tbl_raw_data[[#This Row],[updated_date]])/7,0)=5,4,ROUNDUP(DAY(tbl_raw_data[[#This Row],[updated_date]])/7,0))</f>
        <v>WEEK 1</v>
      </c>
      <c r="N3048" s="50" t="str">
        <f>UPPER(VLOOKUP(tbl_raw_data[[#This Row],[Analyst]],Settiings!$A$2:$B$16,2,0))</f>
        <v>QUADIR</v>
      </c>
      <c r="O3048" s="50" t="str">
        <f>TRIM(UPPER(tbl_raw_data[[#This Row],[Outcome]]))</f>
        <v>APPROVE</v>
      </c>
      <c r="P3048" s="50" t="str">
        <f>TRIM(UPPER(tbl_raw_data[[#This Row],[Queue Name]]))</f>
        <v>CONSUMER EXISTING</v>
      </c>
      <c r="Q3048" s="50" t="str">
        <f>IF(tbl_raw_data[[#This Row],[Time taken in min]]&lt;=Settiings!$D$2,"SLA_MET","SLA_NOT_MET")</f>
        <v>SLA_NOT_MET</v>
      </c>
      <c r="R3048" s="94"/>
    </row>
    <row r="3049" spans="1:18" x14ac:dyDescent="0.3">
      <c r="A3049" s="14" t="s">
        <v>1814</v>
      </c>
      <c r="B3049" s="9">
        <v>45142.512245370373</v>
      </c>
      <c r="C3049" s="22">
        <v>45142.522337962961</v>
      </c>
      <c r="D3049" s="12" t="s">
        <v>13</v>
      </c>
      <c r="E3049" s="12" t="s">
        <v>19</v>
      </c>
      <c r="F3049" s="12" t="s">
        <v>1222</v>
      </c>
      <c r="G3049" s="12" t="s">
        <v>41</v>
      </c>
      <c r="H3049" s="81"/>
      <c r="I3049" s="48">
        <f>tbl_raw_data[[#This Row],[Date Actioned]]-tbl_raw_data[[#This Row],[Date Tagged]]</f>
        <v>1.0092592587170657E-2</v>
      </c>
      <c r="J3049" s="46">
        <f>HOUR(tbl_raw_data[[#This Row],[Time_taken]])*60+MINUTE(tbl_raw_data[[#This Row],[Time_taken]])+SECOND(tbl_raw_data[[#This Row],[Time_taken]])/60</f>
        <v>14.533333333333333</v>
      </c>
      <c r="K3049" s="52">
        <f>DATE(YEAR(tbl_raw_data[[#This Row],[Date Actioned]]),MONTH(tbl_raw_data[[#This Row],[Date Actioned]]),DAY(tbl_raw_data[[#This Row],[Date Actioned]]))</f>
        <v>45142</v>
      </c>
      <c r="L3049" s="50" t="str">
        <f>UPPER(TEXT(tbl_raw_data[[#This Row],[updated_date]],"MMMM"))</f>
        <v>AUGUST</v>
      </c>
      <c r="M3049" s="50" t="str">
        <f>"WEEK "&amp; IF(ROUNDUP(DAY(tbl_raw_data[[#This Row],[updated_date]])/7,0)=5,4,ROUNDUP(DAY(tbl_raw_data[[#This Row],[updated_date]])/7,0))</f>
        <v>WEEK 1</v>
      </c>
      <c r="N3049" s="50" t="str">
        <f>UPPER(VLOOKUP(tbl_raw_data[[#This Row],[Analyst]],Settiings!$A$2:$B$16,2,0))</f>
        <v>HARDIK</v>
      </c>
      <c r="O3049" s="50" t="str">
        <f>TRIM(UPPER(tbl_raw_data[[#This Row],[Outcome]]))</f>
        <v>APPROVE</v>
      </c>
      <c r="P3049" s="50" t="str">
        <f>TRIM(UPPER(tbl_raw_data[[#This Row],[Queue Name]]))</f>
        <v>CONSUMER POST BUREAU</v>
      </c>
      <c r="Q3049" s="50" t="str">
        <f>IF(tbl_raw_data[[#This Row],[Time taken in min]]&lt;=Settiings!$D$2,"SLA_MET","SLA_NOT_MET")</f>
        <v>SLA_MET</v>
      </c>
      <c r="R3049" s="94"/>
    </row>
    <row r="3050" spans="1:18" x14ac:dyDescent="0.3">
      <c r="A3050" s="20" t="s">
        <v>1816</v>
      </c>
      <c r="B3050" s="15">
        <v>45142.517291666663</v>
      </c>
      <c r="C3050" s="21">
        <v>45142.519988425927</v>
      </c>
      <c r="D3050" s="18" t="s">
        <v>13</v>
      </c>
      <c r="E3050" s="18" t="s">
        <v>47</v>
      </c>
      <c r="F3050" s="18" t="s">
        <v>1228</v>
      </c>
      <c r="G3050" s="18" t="s">
        <v>785</v>
      </c>
      <c r="H3050" s="80"/>
      <c r="I3050" s="48">
        <f>tbl_raw_data[[#This Row],[Date Actioned]]-tbl_raw_data[[#This Row],[Date Tagged]]</f>
        <v>2.6967592639266513E-3</v>
      </c>
      <c r="J3050" s="46">
        <f>HOUR(tbl_raw_data[[#This Row],[Time_taken]])*60+MINUTE(tbl_raw_data[[#This Row],[Time_taken]])+SECOND(tbl_raw_data[[#This Row],[Time_taken]])/60</f>
        <v>3.8833333333333333</v>
      </c>
      <c r="K3050" s="52">
        <f>DATE(YEAR(tbl_raw_data[[#This Row],[Date Actioned]]),MONTH(tbl_raw_data[[#This Row],[Date Actioned]]),DAY(tbl_raw_data[[#This Row],[Date Actioned]]))</f>
        <v>45142</v>
      </c>
      <c r="L3050" s="50" t="str">
        <f>UPPER(TEXT(tbl_raw_data[[#This Row],[updated_date]],"MMMM"))</f>
        <v>AUGUST</v>
      </c>
      <c r="M3050" s="50" t="str">
        <f>"WEEK "&amp; IF(ROUNDUP(DAY(tbl_raw_data[[#This Row],[updated_date]])/7,0)=5,4,ROUNDUP(DAY(tbl_raw_data[[#This Row],[updated_date]])/7,0))</f>
        <v>WEEK 1</v>
      </c>
      <c r="N3050" s="50" t="str">
        <f>UPPER(VLOOKUP(tbl_raw_data[[#This Row],[Analyst]],Settiings!$A$2:$B$16,2,0))</f>
        <v>RAJ</v>
      </c>
      <c r="O3050" s="50" t="str">
        <f>TRIM(UPPER(tbl_raw_data[[#This Row],[Outcome]]))</f>
        <v>APPROVE</v>
      </c>
      <c r="P3050" s="50" t="str">
        <f>TRIM(UPPER(tbl_raw_data[[#This Row],[Queue Name]]))</f>
        <v>CONSUMER PRE BUREAU</v>
      </c>
      <c r="Q3050" s="50" t="str">
        <f>IF(tbl_raw_data[[#This Row],[Time taken in min]]&lt;=Settiings!$D$2,"SLA_MET","SLA_NOT_MET")</f>
        <v>SLA_MET</v>
      </c>
      <c r="R3050" s="94"/>
    </row>
    <row r="3051" spans="1:18" x14ac:dyDescent="0.3">
      <c r="A3051" s="23" t="s">
        <v>1817</v>
      </c>
      <c r="B3051" s="9">
        <v>45142.520266203705</v>
      </c>
      <c r="C3051" s="22">
        <v>45142.530335648145</v>
      </c>
      <c r="D3051" s="12" t="s">
        <v>13</v>
      </c>
      <c r="E3051" s="12" t="s">
        <v>9</v>
      </c>
      <c r="F3051" s="12" t="s">
        <v>53</v>
      </c>
      <c r="G3051" s="12" t="s">
        <v>77</v>
      </c>
      <c r="H3051" s="81"/>
      <c r="I3051" s="48">
        <f>tbl_raw_data[[#This Row],[Date Actioned]]-tbl_raw_data[[#This Row],[Date Tagged]]</f>
        <v>1.006944444088731E-2</v>
      </c>
      <c r="J3051" s="46">
        <f>HOUR(tbl_raw_data[[#This Row],[Time_taken]])*60+MINUTE(tbl_raw_data[[#This Row],[Time_taken]])+SECOND(tbl_raw_data[[#This Row],[Time_taken]])/60</f>
        <v>14.5</v>
      </c>
      <c r="K3051" s="52">
        <f>DATE(YEAR(tbl_raw_data[[#This Row],[Date Actioned]]),MONTH(tbl_raw_data[[#This Row],[Date Actioned]]),DAY(tbl_raw_data[[#This Row],[Date Actioned]]))</f>
        <v>45142</v>
      </c>
      <c r="L3051" s="50" t="str">
        <f>UPPER(TEXT(tbl_raw_data[[#This Row],[updated_date]],"MMMM"))</f>
        <v>AUGUST</v>
      </c>
      <c r="M3051" s="50" t="str">
        <f>"WEEK "&amp; IF(ROUNDUP(DAY(tbl_raw_data[[#This Row],[updated_date]])/7,0)=5,4,ROUNDUP(DAY(tbl_raw_data[[#This Row],[updated_date]])/7,0))</f>
        <v>WEEK 1</v>
      </c>
      <c r="N3051" s="50" t="str">
        <f>UPPER(VLOOKUP(tbl_raw_data[[#This Row],[Analyst]],Settiings!$A$2:$B$16,2,0))</f>
        <v>NAVED</v>
      </c>
      <c r="O3051" s="50" t="str">
        <f>TRIM(UPPER(tbl_raw_data[[#This Row],[Outcome]]))</f>
        <v>APPROVE</v>
      </c>
      <c r="P3051" s="50" t="str">
        <f>TRIM(UPPER(tbl_raw_data[[#This Row],[Queue Name]]))</f>
        <v>CONSUMER EXISTING</v>
      </c>
      <c r="Q3051" s="50" t="str">
        <f>IF(tbl_raw_data[[#This Row],[Time taken in min]]&lt;=Settiings!$D$2,"SLA_MET","SLA_NOT_MET")</f>
        <v>SLA_MET</v>
      </c>
      <c r="R3051" s="94"/>
    </row>
    <row r="3052" spans="1:18" x14ac:dyDescent="0.3">
      <c r="A3052" s="14" t="s">
        <v>1818</v>
      </c>
      <c r="B3052" s="15">
        <v>45142.521331018521</v>
      </c>
      <c r="C3052" s="16">
        <v>45142.537754629629</v>
      </c>
      <c r="D3052" s="17" t="s">
        <v>17</v>
      </c>
      <c r="E3052" s="18" t="s">
        <v>9</v>
      </c>
      <c r="F3052" s="17" t="s">
        <v>24</v>
      </c>
      <c r="G3052" s="19"/>
      <c r="H3052" s="79"/>
      <c r="I3052" s="48">
        <f>tbl_raw_data[[#This Row],[Date Actioned]]-tbl_raw_data[[#This Row],[Date Tagged]]</f>
        <v>1.6423611108621117E-2</v>
      </c>
      <c r="J3052" s="46">
        <f>HOUR(tbl_raw_data[[#This Row],[Time_taken]])*60+MINUTE(tbl_raw_data[[#This Row],[Time_taken]])+SECOND(tbl_raw_data[[#This Row],[Time_taken]])/60</f>
        <v>23.65</v>
      </c>
      <c r="K3052" s="52">
        <f>DATE(YEAR(tbl_raw_data[[#This Row],[Date Actioned]]),MONTH(tbl_raw_data[[#This Row],[Date Actioned]]),DAY(tbl_raw_data[[#This Row],[Date Actioned]]))</f>
        <v>45142</v>
      </c>
      <c r="L3052" s="50" t="str">
        <f>UPPER(TEXT(tbl_raw_data[[#This Row],[updated_date]],"MMMM"))</f>
        <v>AUGUST</v>
      </c>
      <c r="M3052" s="50" t="str">
        <f>"WEEK "&amp; IF(ROUNDUP(DAY(tbl_raw_data[[#This Row],[updated_date]])/7,0)=5,4,ROUNDUP(DAY(tbl_raw_data[[#This Row],[updated_date]])/7,0))</f>
        <v>WEEK 1</v>
      </c>
      <c r="N3052" s="50" t="str">
        <f>UPPER(VLOOKUP(tbl_raw_data[[#This Row],[Analyst]],Settiings!$A$2:$B$16,2,0))</f>
        <v>QUADIR</v>
      </c>
      <c r="O3052" s="50" t="str">
        <f>TRIM(UPPER(tbl_raw_data[[#This Row],[Outcome]]))</f>
        <v>APPROVE</v>
      </c>
      <c r="P3052" s="50" t="str">
        <f>TRIM(UPPER(tbl_raw_data[[#This Row],[Queue Name]]))</f>
        <v>CONSUMER EXISTING</v>
      </c>
      <c r="Q3052" s="50" t="str">
        <f>IF(tbl_raw_data[[#This Row],[Time taken in min]]&lt;=Settiings!$D$2,"SLA_MET","SLA_NOT_MET")</f>
        <v>SLA_NOT_MET</v>
      </c>
      <c r="R3052" s="94"/>
    </row>
    <row r="3053" spans="1:18" x14ac:dyDescent="0.3">
      <c r="A3053" s="20" t="s">
        <v>1819</v>
      </c>
      <c r="B3053" s="9">
        <v>45142.523865740739</v>
      </c>
      <c r="C3053" s="22">
        <v>45142.528923611113</v>
      </c>
      <c r="D3053" s="12" t="s">
        <v>13</v>
      </c>
      <c r="E3053" s="12" t="s">
        <v>47</v>
      </c>
      <c r="F3053" s="12" t="s">
        <v>1228</v>
      </c>
      <c r="G3053" s="12" t="s">
        <v>17</v>
      </c>
      <c r="H3053" s="81"/>
      <c r="I3053" s="48">
        <f>tbl_raw_data[[#This Row],[Date Actioned]]-tbl_raw_data[[#This Row],[Date Tagged]]</f>
        <v>5.0578703740029596E-3</v>
      </c>
      <c r="J3053" s="46">
        <f>HOUR(tbl_raw_data[[#This Row],[Time_taken]])*60+MINUTE(tbl_raw_data[[#This Row],[Time_taken]])+SECOND(tbl_raw_data[[#This Row],[Time_taken]])/60</f>
        <v>7.2833333333333332</v>
      </c>
      <c r="K3053" s="52">
        <f>DATE(YEAR(tbl_raw_data[[#This Row],[Date Actioned]]),MONTH(tbl_raw_data[[#This Row],[Date Actioned]]),DAY(tbl_raw_data[[#This Row],[Date Actioned]]))</f>
        <v>45142</v>
      </c>
      <c r="L3053" s="50" t="str">
        <f>UPPER(TEXT(tbl_raw_data[[#This Row],[updated_date]],"MMMM"))</f>
        <v>AUGUST</v>
      </c>
      <c r="M3053" s="50" t="str">
        <f>"WEEK "&amp; IF(ROUNDUP(DAY(tbl_raw_data[[#This Row],[updated_date]])/7,0)=5,4,ROUNDUP(DAY(tbl_raw_data[[#This Row],[updated_date]])/7,0))</f>
        <v>WEEK 1</v>
      </c>
      <c r="N3053" s="50" t="str">
        <f>UPPER(VLOOKUP(tbl_raw_data[[#This Row],[Analyst]],Settiings!$A$2:$B$16,2,0))</f>
        <v>RAJ</v>
      </c>
      <c r="O3053" s="50" t="str">
        <f>TRIM(UPPER(tbl_raw_data[[#This Row],[Outcome]]))</f>
        <v>APPROVE</v>
      </c>
      <c r="P3053" s="50" t="str">
        <f>TRIM(UPPER(tbl_raw_data[[#This Row],[Queue Name]]))</f>
        <v>CONSUMER PRE BUREAU</v>
      </c>
      <c r="Q3053" s="50" t="str">
        <f>IF(tbl_raw_data[[#This Row],[Time taken in min]]&lt;=Settiings!$D$2,"SLA_MET","SLA_NOT_MET")</f>
        <v>SLA_MET</v>
      </c>
      <c r="R3053" s="94"/>
    </row>
    <row r="3054" spans="1:18" x14ac:dyDescent="0.3">
      <c r="A3054" s="23" t="s">
        <v>1820</v>
      </c>
      <c r="B3054" s="15">
        <v>45142.523946759262</v>
      </c>
      <c r="C3054" s="16">
        <v>45142.531782407408</v>
      </c>
      <c r="D3054" s="17" t="s">
        <v>17</v>
      </c>
      <c r="E3054" s="18" t="s">
        <v>9</v>
      </c>
      <c r="F3054" s="17" t="s">
        <v>16</v>
      </c>
      <c r="G3054" s="19"/>
      <c r="H3054" s="79"/>
      <c r="I3054" s="48">
        <f>tbl_raw_data[[#This Row],[Date Actioned]]-tbl_raw_data[[#This Row],[Date Tagged]]</f>
        <v>7.8356481462833472E-3</v>
      </c>
      <c r="J3054" s="46">
        <f>HOUR(tbl_raw_data[[#This Row],[Time_taken]])*60+MINUTE(tbl_raw_data[[#This Row],[Time_taken]])+SECOND(tbl_raw_data[[#This Row],[Time_taken]])/60</f>
        <v>11.283333333333333</v>
      </c>
      <c r="K3054" s="52">
        <f>DATE(YEAR(tbl_raw_data[[#This Row],[Date Actioned]]),MONTH(tbl_raw_data[[#This Row],[Date Actioned]]),DAY(tbl_raw_data[[#This Row],[Date Actioned]]))</f>
        <v>45142</v>
      </c>
      <c r="L3054" s="50" t="str">
        <f>UPPER(TEXT(tbl_raw_data[[#This Row],[updated_date]],"MMMM"))</f>
        <v>AUGUST</v>
      </c>
      <c r="M3054" s="50" t="str">
        <f>"WEEK "&amp; IF(ROUNDUP(DAY(tbl_raw_data[[#This Row],[updated_date]])/7,0)=5,4,ROUNDUP(DAY(tbl_raw_data[[#This Row],[updated_date]])/7,0))</f>
        <v>WEEK 1</v>
      </c>
      <c r="N3054" s="50" t="str">
        <f>UPPER(VLOOKUP(tbl_raw_data[[#This Row],[Analyst]],Settiings!$A$2:$B$16,2,0))</f>
        <v>CAMROOON</v>
      </c>
      <c r="O3054" s="50" t="str">
        <f>TRIM(UPPER(tbl_raw_data[[#This Row],[Outcome]]))</f>
        <v>APPROVE</v>
      </c>
      <c r="P3054" s="50" t="str">
        <f>TRIM(UPPER(tbl_raw_data[[#This Row],[Queue Name]]))</f>
        <v>CONSUMER EXISTING</v>
      </c>
      <c r="Q3054" s="50" t="str">
        <f>IF(tbl_raw_data[[#This Row],[Time taken in min]]&lt;=Settiings!$D$2,"SLA_MET","SLA_NOT_MET")</f>
        <v>SLA_MET</v>
      </c>
      <c r="R3054" s="94"/>
    </row>
    <row r="3055" spans="1:18" x14ac:dyDescent="0.3">
      <c r="A3055" s="14" t="s">
        <v>1822</v>
      </c>
      <c r="B3055" s="9">
        <v>45142.528020833335</v>
      </c>
      <c r="C3055" s="24">
        <v>45142.531122685185</v>
      </c>
      <c r="D3055" s="25" t="s">
        <v>17</v>
      </c>
      <c r="E3055" s="12" t="s">
        <v>9</v>
      </c>
      <c r="F3055" s="25" t="s">
        <v>50</v>
      </c>
      <c r="G3055" s="13"/>
      <c r="H3055" s="78"/>
      <c r="I3055" s="48">
        <f>tbl_raw_data[[#This Row],[Date Actioned]]-tbl_raw_data[[#This Row],[Date Tagged]]</f>
        <v>3.1018518493510783E-3</v>
      </c>
      <c r="J3055" s="46">
        <f>HOUR(tbl_raw_data[[#This Row],[Time_taken]])*60+MINUTE(tbl_raw_data[[#This Row],[Time_taken]])+SECOND(tbl_raw_data[[#This Row],[Time_taken]])/60</f>
        <v>4.4666666666666668</v>
      </c>
      <c r="K3055" s="52">
        <f>DATE(YEAR(tbl_raw_data[[#This Row],[Date Actioned]]),MONTH(tbl_raw_data[[#This Row],[Date Actioned]]),DAY(tbl_raw_data[[#This Row],[Date Actioned]]))</f>
        <v>45142</v>
      </c>
      <c r="L3055" s="50" t="str">
        <f>UPPER(TEXT(tbl_raw_data[[#This Row],[updated_date]],"MMMM"))</f>
        <v>AUGUST</v>
      </c>
      <c r="M3055" s="50" t="str">
        <f>"WEEK "&amp; IF(ROUNDUP(DAY(tbl_raw_data[[#This Row],[updated_date]])/7,0)=5,4,ROUNDUP(DAY(tbl_raw_data[[#This Row],[updated_date]])/7,0))</f>
        <v>WEEK 1</v>
      </c>
      <c r="N3055" s="50" t="str">
        <f>UPPER(VLOOKUP(tbl_raw_data[[#This Row],[Analyst]],Settiings!$A$2:$B$16,2,0))</f>
        <v>SHAHID</v>
      </c>
      <c r="O3055" s="50" t="str">
        <f>TRIM(UPPER(tbl_raw_data[[#This Row],[Outcome]]))</f>
        <v>APPROVE</v>
      </c>
      <c r="P3055" s="50" t="str">
        <f>TRIM(UPPER(tbl_raw_data[[#This Row],[Queue Name]]))</f>
        <v>CONSUMER EXISTING</v>
      </c>
      <c r="Q3055" s="50" t="str">
        <f>IF(tbl_raw_data[[#This Row],[Time taken in min]]&lt;=Settiings!$D$2,"SLA_MET","SLA_NOT_MET")</f>
        <v>SLA_MET</v>
      </c>
      <c r="R3055" s="94"/>
    </row>
    <row r="3056" spans="1:18" x14ac:dyDescent="0.3">
      <c r="A3056" s="20" t="s">
        <v>1823</v>
      </c>
      <c r="B3056" s="15">
        <v>45142.528622685182</v>
      </c>
      <c r="C3056" s="16">
        <v>45142.537083333336</v>
      </c>
      <c r="D3056" s="17" t="s">
        <v>17</v>
      </c>
      <c r="E3056" s="18" t="s">
        <v>9</v>
      </c>
      <c r="F3056" s="17" t="s">
        <v>16</v>
      </c>
      <c r="G3056" s="19"/>
      <c r="H3056" s="79"/>
      <c r="I3056" s="48">
        <f>tbl_raw_data[[#This Row],[Date Actioned]]-tbl_raw_data[[#This Row],[Date Tagged]]</f>
        <v>8.4606481541413814E-3</v>
      </c>
      <c r="J3056" s="46">
        <f>HOUR(tbl_raw_data[[#This Row],[Time_taken]])*60+MINUTE(tbl_raw_data[[#This Row],[Time_taken]])+SECOND(tbl_raw_data[[#This Row],[Time_taken]])/60</f>
        <v>12.183333333333334</v>
      </c>
      <c r="K3056" s="52">
        <f>DATE(YEAR(tbl_raw_data[[#This Row],[Date Actioned]]),MONTH(tbl_raw_data[[#This Row],[Date Actioned]]),DAY(tbl_raw_data[[#This Row],[Date Actioned]]))</f>
        <v>45142</v>
      </c>
      <c r="L3056" s="50" t="str">
        <f>UPPER(TEXT(tbl_raw_data[[#This Row],[updated_date]],"MMMM"))</f>
        <v>AUGUST</v>
      </c>
      <c r="M3056" s="50" t="str">
        <f>"WEEK "&amp; IF(ROUNDUP(DAY(tbl_raw_data[[#This Row],[updated_date]])/7,0)=5,4,ROUNDUP(DAY(tbl_raw_data[[#This Row],[updated_date]])/7,0))</f>
        <v>WEEK 1</v>
      </c>
      <c r="N3056" s="50" t="str">
        <f>UPPER(VLOOKUP(tbl_raw_data[[#This Row],[Analyst]],Settiings!$A$2:$B$16,2,0))</f>
        <v>CAMROOON</v>
      </c>
      <c r="O3056" s="50" t="str">
        <f>TRIM(UPPER(tbl_raw_data[[#This Row],[Outcome]]))</f>
        <v>APPROVE</v>
      </c>
      <c r="P3056" s="50" t="str">
        <f>TRIM(UPPER(tbl_raw_data[[#This Row],[Queue Name]]))</f>
        <v>CONSUMER EXISTING</v>
      </c>
      <c r="Q3056" s="50" t="str">
        <f>IF(tbl_raw_data[[#This Row],[Time taken in min]]&lt;=Settiings!$D$2,"SLA_MET","SLA_NOT_MET")</f>
        <v>SLA_MET</v>
      </c>
      <c r="R3056" s="94"/>
    </row>
    <row r="3057" spans="1:18" x14ac:dyDescent="0.3">
      <c r="A3057" s="23" t="s">
        <v>1824</v>
      </c>
      <c r="B3057" s="9">
        <v>45142.530787037038</v>
      </c>
      <c r="C3057" s="22">
        <v>45142.535393518519</v>
      </c>
      <c r="D3057" s="12" t="s">
        <v>13</v>
      </c>
      <c r="E3057" s="12" t="s">
        <v>9</v>
      </c>
      <c r="F3057" s="12" t="s">
        <v>1228</v>
      </c>
      <c r="G3057" s="12" t="s">
        <v>17</v>
      </c>
      <c r="H3057" s="81"/>
      <c r="I3057" s="48">
        <f>tbl_raw_data[[#This Row],[Date Actioned]]-tbl_raw_data[[#This Row],[Date Tagged]]</f>
        <v>4.6064814814599231E-3</v>
      </c>
      <c r="J3057" s="46">
        <f>HOUR(tbl_raw_data[[#This Row],[Time_taken]])*60+MINUTE(tbl_raw_data[[#This Row],[Time_taken]])+SECOND(tbl_raw_data[[#This Row],[Time_taken]])/60</f>
        <v>6.6333333333333329</v>
      </c>
      <c r="K3057" s="52">
        <f>DATE(YEAR(tbl_raw_data[[#This Row],[Date Actioned]]),MONTH(tbl_raw_data[[#This Row],[Date Actioned]]),DAY(tbl_raw_data[[#This Row],[Date Actioned]]))</f>
        <v>45142</v>
      </c>
      <c r="L3057" s="50" t="str">
        <f>UPPER(TEXT(tbl_raw_data[[#This Row],[updated_date]],"MMMM"))</f>
        <v>AUGUST</v>
      </c>
      <c r="M3057" s="50" t="str">
        <f>"WEEK "&amp; IF(ROUNDUP(DAY(tbl_raw_data[[#This Row],[updated_date]])/7,0)=5,4,ROUNDUP(DAY(tbl_raw_data[[#This Row],[updated_date]])/7,0))</f>
        <v>WEEK 1</v>
      </c>
      <c r="N3057" s="50" t="str">
        <f>UPPER(VLOOKUP(tbl_raw_data[[#This Row],[Analyst]],Settiings!$A$2:$B$16,2,0))</f>
        <v>RAJ</v>
      </c>
      <c r="O3057" s="50" t="str">
        <f>TRIM(UPPER(tbl_raw_data[[#This Row],[Outcome]]))</f>
        <v>APPROVE</v>
      </c>
      <c r="P3057" s="50" t="str">
        <f>TRIM(UPPER(tbl_raw_data[[#This Row],[Queue Name]]))</f>
        <v>CONSUMER EXISTING</v>
      </c>
      <c r="Q3057" s="50" t="str">
        <f>IF(tbl_raw_data[[#This Row],[Time taken in min]]&lt;=Settiings!$D$2,"SLA_MET","SLA_NOT_MET")</f>
        <v>SLA_MET</v>
      </c>
      <c r="R3057" s="94"/>
    </row>
    <row r="3058" spans="1:18" x14ac:dyDescent="0.3">
      <c r="A3058" s="14" t="s">
        <v>1827</v>
      </c>
      <c r="B3058" s="15">
        <v>45142.533946759257</v>
      </c>
      <c r="C3058" s="21">
        <v>45142.540127314816</v>
      </c>
      <c r="D3058" s="18" t="s">
        <v>13</v>
      </c>
      <c r="E3058" s="18" t="s">
        <v>9</v>
      </c>
      <c r="F3058" s="18" t="s">
        <v>1222</v>
      </c>
      <c r="G3058" s="18" t="s">
        <v>17</v>
      </c>
      <c r="H3058" s="80"/>
      <c r="I3058" s="48">
        <f>tbl_raw_data[[#This Row],[Date Actioned]]-tbl_raw_data[[#This Row],[Date Tagged]]</f>
        <v>6.180555559694767E-3</v>
      </c>
      <c r="J3058" s="46">
        <f>HOUR(tbl_raw_data[[#This Row],[Time_taken]])*60+MINUTE(tbl_raw_data[[#This Row],[Time_taken]])+SECOND(tbl_raw_data[[#This Row],[Time_taken]])/60</f>
        <v>8.9</v>
      </c>
      <c r="K3058" s="52">
        <f>DATE(YEAR(tbl_raw_data[[#This Row],[Date Actioned]]),MONTH(tbl_raw_data[[#This Row],[Date Actioned]]),DAY(tbl_raw_data[[#This Row],[Date Actioned]]))</f>
        <v>45142</v>
      </c>
      <c r="L3058" s="50" t="str">
        <f>UPPER(TEXT(tbl_raw_data[[#This Row],[updated_date]],"MMMM"))</f>
        <v>AUGUST</v>
      </c>
      <c r="M3058" s="50" t="str">
        <f>"WEEK "&amp; IF(ROUNDUP(DAY(tbl_raw_data[[#This Row],[updated_date]])/7,0)=5,4,ROUNDUP(DAY(tbl_raw_data[[#This Row],[updated_date]])/7,0))</f>
        <v>WEEK 1</v>
      </c>
      <c r="N3058" s="50" t="str">
        <f>UPPER(VLOOKUP(tbl_raw_data[[#This Row],[Analyst]],Settiings!$A$2:$B$16,2,0))</f>
        <v>HARDIK</v>
      </c>
      <c r="O3058" s="50" t="str">
        <f>TRIM(UPPER(tbl_raw_data[[#This Row],[Outcome]]))</f>
        <v>APPROVE</v>
      </c>
      <c r="P3058" s="50" t="str">
        <f>TRIM(UPPER(tbl_raw_data[[#This Row],[Queue Name]]))</f>
        <v>CONSUMER EXISTING</v>
      </c>
      <c r="Q3058" s="50" t="str">
        <f>IF(tbl_raw_data[[#This Row],[Time taken in min]]&lt;=Settiings!$D$2,"SLA_MET","SLA_NOT_MET")</f>
        <v>SLA_MET</v>
      </c>
      <c r="R3058" s="94"/>
    </row>
    <row r="3059" spans="1:18" x14ac:dyDescent="0.3">
      <c r="A3059" s="20" t="s">
        <v>1829</v>
      </c>
      <c r="B3059" s="9">
        <v>45142.538287037038</v>
      </c>
      <c r="C3059" s="22">
        <v>45142.542280092595</v>
      </c>
      <c r="D3059" s="12" t="s">
        <v>13</v>
      </c>
      <c r="E3059" s="12" t="s">
        <v>47</v>
      </c>
      <c r="F3059" s="12" t="s">
        <v>1228</v>
      </c>
      <c r="G3059" s="12" t="s">
        <v>785</v>
      </c>
      <c r="H3059" s="81"/>
      <c r="I3059" s="48">
        <f>tbl_raw_data[[#This Row],[Date Actioned]]-tbl_raw_data[[#This Row],[Date Tagged]]</f>
        <v>3.9930555576574989E-3</v>
      </c>
      <c r="J3059" s="46">
        <f>HOUR(tbl_raw_data[[#This Row],[Time_taken]])*60+MINUTE(tbl_raw_data[[#This Row],[Time_taken]])+SECOND(tbl_raw_data[[#This Row],[Time_taken]])/60</f>
        <v>5.75</v>
      </c>
      <c r="K3059" s="52">
        <f>DATE(YEAR(tbl_raw_data[[#This Row],[Date Actioned]]),MONTH(tbl_raw_data[[#This Row],[Date Actioned]]),DAY(tbl_raw_data[[#This Row],[Date Actioned]]))</f>
        <v>45142</v>
      </c>
      <c r="L3059" s="50" t="str">
        <f>UPPER(TEXT(tbl_raw_data[[#This Row],[updated_date]],"MMMM"))</f>
        <v>AUGUST</v>
      </c>
      <c r="M3059" s="50" t="str">
        <f>"WEEK "&amp; IF(ROUNDUP(DAY(tbl_raw_data[[#This Row],[updated_date]])/7,0)=5,4,ROUNDUP(DAY(tbl_raw_data[[#This Row],[updated_date]])/7,0))</f>
        <v>WEEK 1</v>
      </c>
      <c r="N3059" s="50" t="str">
        <f>UPPER(VLOOKUP(tbl_raw_data[[#This Row],[Analyst]],Settiings!$A$2:$B$16,2,0))</f>
        <v>RAJ</v>
      </c>
      <c r="O3059" s="50" t="str">
        <f>TRIM(UPPER(tbl_raw_data[[#This Row],[Outcome]]))</f>
        <v>APPROVE</v>
      </c>
      <c r="P3059" s="50" t="str">
        <f>TRIM(UPPER(tbl_raw_data[[#This Row],[Queue Name]]))</f>
        <v>CONSUMER PRE BUREAU</v>
      </c>
      <c r="Q3059" s="50" t="str">
        <f>IF(tbl_raw_data[[#This Row],[Time taken in min]]&lt;=Settiings!$D$2,"SLA_MET","SLA_NOT_MET")</f>
        <v>SLA_MET</v>
      </c>
      <c r="R3059" s="94"/>
    </row>
    <row r="3060" spans="1:18" x14ac:dyDescent="0.3">
      <c r="A3060" s="23" t="s">
        <v>1830</v>
      </c>
      <c r="B3060" s="15">
        <v>45142.539884259262</v>
      </c>
      <c r="C3060" s="21">
        <v>45142.543657407405</v>
      </c>
      <c r="D3060" s="18" t="s">
        <v>13</v>
      </c>
      <c r="E3060" s="18" t="s">
        <v>9</v>
      </c>
      <c r="F3060" s="18" t="s">
        <v>1222</v>
      </c>
      <c r="G3060" s="18" t="s">
        <v>17</v>
      </c>
      <c r="H3060" s="80"/>
      <c r="I3060" s="48">
        <f>tbl_raw_data[[#This Row],[Date Actioned]]-tbl_raw_data[[#This Row],[Date Tagged]]</f>
        <v>3.7731481424998492E-3</v>
      </c>
      <c r="J3060" s="46">
        <f>HOUR(tbl_raw_data[[#This Row],[Time_taken]])*60+MINUTE(tbl_raw_data[[#This Row],[Time_taken]])+SECOND(tbl_raw_data[[#This Row],[Time_taken]])/60</f>
        <v>5.4333333333333336</v>
      </c>
      <c r="K3060" s="52">
        <f>DATE(YEAR(tbl_raw_data[[#This Row],[Date Actioned]]),MONTH(tbl_raw_data[[#This Row],[Date Actioned]]),DAY(tbl_raw_data[[#This Row],[Date Actioned]]))</f>
        <v>45142</v>
      </c>
      <c r="L3060" s="50" t="str">
        <f>UPPER(TEXT(tbl_raw_data[[#This Row],[updated_date]],"MMMM"))</f>
        <v>AUGUST</v>
      </c>
      <c r="M3060" s="50" t="str">
        <f>"WEEK "&amp; IF(ROUNDUP(DAY(tbl_raw_data[[#This Row],[updated_date]])/7,0)=5,4,ROUNDUP(DAY(tbl_raw_data[[#This Row],[updated_date]])/7,0))</f>
        <v>WEEK 1</v>
      </c>
      <c r="N3060" s="50" t="str">
        <f>UPPER(VLOOKUP(tbl_raw_data[[#This Row],[Analyst]],Settiings!$A$2:$B$16,2,0))</f>
        <v>HARDIK</v>
      </c>
      <c r="O3060" s="50" t="str">
        <f>TRIM(UPPER(tbl_raw_data[[#This Row],[Outcome]]))</f>
        <v>APPROVE</v>
      </c>
      <c r="P3060" s="50" t="str">
        <f>TRIM(UPPER(tbl_raw_data[[#This Row],[Queue Name]]))</f>
        <v>CONSUMER EXISTING</v>
      </c>
      <c r="Q3060" s="50" t="str">
        <f>IF(tbl_raw_data[[#This Row],[Time taken in min]]&lt;=Settiings!$D$2,"SLA_MET","SLA_NOT_MET")</f>
        <v>SLA_MET</v>
      </c>
      <c r="R3060" s="94"/>
    </row>
    <row r="3061" spans="1:18" x14ac:dyDescent="0.3">
      <c r="A3061" s="14" t="s">
        <v>1831</v>
      </c>
      <c r="B3061" s="9">
        <v>45142.541446759256</v>
      </c>
      <c r="C3061" s="22">
        <v>45142.54451388889</v>
      </c>
      <c r="D3061" s="12" t="s">
        <v>13</v>
      </c>
      <c r="E3061" s="12" t="s">
        <v>9</v>
      </c>
      <c r="F3061" s="12" t="s">
        <v>1228</v>
      </c>
      <c r="G3061" s="12" t="s">
        <v>17</v>
      </c>
      <c r="H3061" s="81"/>
      <c r="I3061" s="48">
        <f>tbl_raw_data[[#This Row],[Date Actioned]]-tbl_raw_data[[#This Row],[Date Tagged]]</f>
        <v>3.0671296335640363E-3</v>
      </c>
      <c r="J3061" s="46">
        <f>HOUR(tbl_raw_data[[#This Row],[Time_taken]])*60+MINUTE(tbl_raw_data[[#This Row],[Time_taken]])+SECOND(tbl_raw_data[[#This Row],[Time_taken]])/60</f>
        <v>4.416666666666667</v>
      </c>
      <c r="K3061" s="52">
        <f>DATE(YEAR(tbl_raw_data[[#This Row],[Date Actioned]]),MONTH(tbl_raw_data[[#This Row],[Date Actioned]]),DAY(tbl_raw_data[[#This Row],[Date Actioned]]))</f>
        <v>45142</v>
      </c>
      <c r="L3061" s="50" t="str">
        <f>UPPER(TEXT(tbl_raw_data[[#This Row],[updated_date]],"MMMM"))</f>
        <v>AUGUST</v>
      </c>
      <c r="M3061" s="50" t="str">
        <f>"WEEK "&amp; IF(ROUNDUP(DAY(tbl_raw_data[[#This Row],[updated_date]])/7,0)=5,4,ROUNDUP(DAY(tbl_raw_data[[#This Row],[updated_date]])/7,0))</f>
        <v>WEEK 1</v>
      </c>
      <c r="N3061" s="50" t="str">
        <f>UPPER(VLOOKUP(tbl_raw_data[[#This Row],[Analyst]],Settiings!$A$2:$B$16,2,0))</f>
        <v>RAJ</v>
      </c>
      <c r="O3061" s="50" t="str">
        <f>TRIM(UPPER(tbl_raw_data[[#This Row],[Outcome]]))</f>
        <v>APPROVE</v>
      </c>
      <c r="P3061" s="50" t="str">
        <f>TRIM(UPPER(tbl_raw_data[[#This Row],[Queue Name]]))</f>
        <v>CONSUMER EXISTING</v>
      </c>
      <c r="Q3061" s="50" t="str">
        <f>IF(tbl_raw_data[[#This Row],[Time taken in min]]&lt;=Settiings!$D$2,"SLA_MET","SLA_NOT_MET")</f>
        <v>SLA_MET</v>
      </c>
      <c r="R3061" s="94"/>
    </row>
    <row r="3062" spans="1:18" x14ac:dyDescent="0.3">
      <c r="A3062" s="20" t="s">
        <v>1833</v>
      </c>
      <c r="B3062" s="15">
        <v>45142.546168981484</v>
      </c>
      <c r="C3062" s="21">
        <v>45142.55028935185</v>
      </c>
      <c r="D3062" s="18" t="s">
        <v>13</v>
      </c>
      <c r="E3062" s="18" t="s">
        <v>9</v>
      </c>
      <c r="F3062" s="18" t="s">
        <v>1222</v>
      </c>
      <c r="G3062" s="18" t="s">
        <v>17</v>
      </c>
      <c r="H3062" s="80"/>
      <c r="I3062" s="48">
        <f>tbl_raw_data[[#This Row],[Date Actioned]]-tbl_raw_data[[#This Row],[Date Tagged]]</f>
        <v>4.1203703658538871E-3</v>
      </c>
      <c r="J3062" s="46">
        <f>HOUR(tbl_raw_data[[#This Row],[Time_taken]])*60+MINUTE(tbl_raw_data[[#This Row],[Time_taken]])+SECOND(tbl_raw_data[[#This Row],[Time_taken]])/60</f>
        <v>5.9333333333333336</v>
      </c>
      <c r="K3062" s="52">
        <f>DATE(YEAR(tbl_raw_data[[#This Row],[Date Actioned]]),MONTH(tbl_raw_data[[#This Row],[Date Actioned]]),DAY(tbl_raw_data[[#This Row],[Date Actioned]]))</f>
        <v>45142</v>
      </c>
      <c r="L3062" s="50" t="str">
        <f>UPPER(TEXT(tbl_raw_data[[#This Row],[updated_date]],"MMMM"))</f>
        <v>AUGUST</v>
      </c>
      <c r="M3062" s="50" t="str">
        <f>"WEEK "&amp; IF(ROUNDUP(DAY(tbl_raw_data[[#This Row],[updated_date]])/7,0)=5,4,ROUNDUP(DAY(tbl_raw_data[[#This Row],[updated_date]])/7,0))</f>
        <v>WEEK 1</v>
      </c>
      <c r="N3062" s="50" t="str">
        <f>UPPER(VLOOKUP(tbl_raw_data[[#This Row],[Analyst]],Settiings!$A$2:$B$16,2,0))</f>
        <v>HARDIK</v>
      </c>
      <c r="O3062" s="50" t="str">
        <f>TRIM(UPPER(tbl_raw_data[[#This Row],[Outcome]]))</f>
        <v>APPROVE</v>
      </c>
      <c r="P3062" s="50" t="str">
        <f>TRIM(UPPER(tbl_raw_data[[#This Row],[Queue Name]]))</f>
        <v>CONSUMER EXISTING</v>
      </c>
      <c r="Q3062" s="50" t="str">
        <f>IF(tbl_raw_data[[#This Row],[Time taken in min]]&lt;=Settiings!$D$2,"SLA_MET","SLA_NOT_MET")</f>
        <v>SLA_MET</v>
      </c>
      <c r="R3062" s="94"/>
    </row>
    <row r="3063" spans="1:18" x14ac:dyDescent="0.3">
      <c r="A3063" s="23" t="s">
        <v>1834</v>
      </c>
      <c r="B3063" s="9">
        <v>45142.554814814815</v>
      </c>
      <c r="C3063" s="24">
        <v>45142.564884259256</v>
      </c>
      <c r="D3063" s="25" t="s">
        <v>17</v>
      </c>
      <c r="E3063" s="12" t="s">
        <v>9</v>
      </c>
      <c r="F3063" s="25" t="s">
        <v>24</v>
      </c>
      <c r="G3063" s="13"/>
      <c r="H3063" s="78"/>
      <c r="I3063" s="48">
        <f>tbl_raw_data[[#This Row],[Date Actioned]]-tbl_raw_data[[#This Row],[Date Tagged]]</f>
        <v>1.006944444088731E-2</v>
      </c>
      <c r="J3063" s="46">
        <f>HOUR(tbl_raw_data[[#This Row],[Time_taken]])*60+MINUTE(tbl_raw_data[[#This Row],[Time_taken]])+SECOND(tbl_raw_data[[#This Row],[Time_taken]])/60</f>
        <v>14.5</v>
      </c>
      <c r="K3063" s="52">
        <f>DATE(YEAR(tbl_raw_data[[#This Row],[Date Actioned]]),MONTH(tbl_raw_data[[#This Row],[Date Actioned]]),DAY(tbl_raw_data[[#This Row],[Date Actioned]]))</f>
        <v>45142</v>
      </c>
      <c r="L3063" s="50" t="str">
        <f>UPPER(TEXT(tbl_raw_data[[#This Row],[updated_date]],"MMMM"))</f>
        <v>AUGUST</v>
      </c>
      <c r="M3063" s="50" t="str">
        <f>"WEEK "&amp; IF(ROUNDUP(DAY(tbl_raw_data[[#This Row],[updated_date]])/7,0)=5,4,ROUNDUP(DAY(tbl_raw_data[[#This Row],[updated_date]])/7,0))</f>
        <v>WEEK 1</v>
      </c>
      <c r="N3063" s="50" t="str">
        <f>UPPER(VLOOKUP(tbl_raw_data[[#This Row],[Analyst]],Settiings!$A$2:$B$16,2,0))</f>
        <v>QUADIR</v>
      </c>
      <c r="O3063" s="50" t="str">
        <f>TRIM(UPPER(tbl_raw_data[[#This Row],[Outcome]]))</f>
        <v>APPROVE</v>
      </c>
      <c r="P3063" s="50" t="str">
        <f>TRIM(UPPER(tbl_raw_data[[#This Row],[Queue Name]]))</f>
        <v>CONSUMER EXISTING</v>
      </c>
      <c r="Q3063" s="50" t="str">
        <f>IF(tbl_raw_data[[#This Row],[Time taken in min]]&lt;=Settiings!$D$2,"SLA_MET","SLA_NOT_MET")</f>
        <v>SLA_MET</v>
      </c>
      <c r="R3063" s="94"/>
    </row>
    <row r="3064" spans="1:18" x14ac:dyDescent="0.3">
      <c r="A3064" s="14" t="s">
        <v>1835</v>
      </c>
      <c r="B3064" s="15">
        <v>45142.556064814817</v>
      </c>
      <c r="C3064" s="21">
        <v>45142.563171296293</v>
      </c>
      <c r="D3064" s="18" t="s">
        <v>13</v>
      </c>
      <c r="E3064" s="18" t="s">
        <v>19</v>
      </c>
      <c r="F3064" s="18" t="s">
        <v>53</v>
      </c>
      <c r="G3064" s="18" t="s">
        <v>17</v>
      </c>
      <c r="H3064" s="80"/>
      <c r="I3064" s="48">
        <f>tbl_raw_data[[#This Row],[Date Actioned]]-tbl_raw_data[[#This Row],[Date Tagged]]</f>
        <v>7.1064814765122719E-3</v>
      </c>
      <c r="J3064" s="46">
        <f>HOUR(tbl_raw_data[[#This Row],[Time_taken]])*60+MINUTE(tbl_raw_data[[#This Row],[Time_taken]])+SECOND(tbl_raw_data[[#This Row],[Time_taken]])/60</f>
        <v>10.233333333333333</v>
      </c>
      <c r="K3064" s="52">
        <f>DATE(YEAR(tbl_raw_data[[#This Row],[Date Actioned]]),MONTH(tbl_raw_data[[#This Row],[Date Actioned]]),DAY(tbl_raw_data[[#This Row],[Date Actioned]]))</f>
        <v>45142</v>
      </c>
      <c r="L3064" s="50" t="str">
        <f>UPPER(TEXT(tbl_raw_data[[#This Row],[updated_date]],"MMMM"))</f>
        <v>AUGUST</v>
      </c>
      <c r="M3064" s="50" t="str">
        <f>"WEEK "&amp; IF(ROUNDUP(DAY(tbl_raw_data[[#This Row],[updated_date]])/7,0)=5,4,ROUNDUP(DAY(tbl_raw_data[[#This Row],[updated_date]])/7,0))</f>
        <v>WEEK 1</v>
      </c>
      <c r="N3064" s="50" t="str">
        <f>UPPER(VLOOKUP(tbl_raw_data[[#This Row],[Analyst]],Settiings!$A$2:$B$16,2,0))</f>
        <v>NAVED</v>
      </c>
      <c r="O3064" s="50" t="str">
        <f>TRIM(UPPER(tbl_raw_data[[#This Row],[Outcome]]))</f>
        <v>APPROVE</v>
      </c>
      <c r="P3064" s="50" t="str">
        <f>TRIM(UPPER(tbl_raw_data[[#This Row],[Queue Name]]))</f>
        <v>CONSUMER POST BUREAU</v>
      </c>
      <c r="Q3064" s="50" t="str">
        <f>IF(tbl_raw_data[[#This Row],[Time taken in min]]&lt;=Settiings!$D$2,"SLA_MET","SLA_NOT_MET")</f>
        <v>SLA_MET</v>
      </c>
      <c r="R3064" s="94"/>
    </row>
    <row r="3065" spans="1:18" x14ac:dyDescent="0.3">
      <c r="A3065" s="20" t="s">
        <v>1836</v>
      </c>
      <c r="B3065" s="9">
        <v>45142.559293981481</v>
      </c>
      <c r="C3065" s="22">
        <v>45142.565381944441</v>
      </c>
      <c r="D3065" s="12" t="s">
        <v>13</v>
      </c>
      <c r="E3065" s="12" t="s">
        <v>9</v>
      </c>
      <c r="F3065" s="12" t="s">
        <v>1222</v>
      </c>
      <c r="G3065" s="12" t="s">
        <v>17</v>
      </c>
      <c r="H3065" s="81"/>
      <c r="I3065" s="48">
        <f>tbl_raw_data[[#This Row],[Date Actioned]]-tbl_raw_data[[#This Row],[Date Tagged]]</f>
        <v>6.0879629600094631E-3</v>
      </c>
      <c r="J3065" s="46">
        <f>HOUR(tbl_raw_data[[#This Row],[Time_taken]])*60+MINUTE(tbl_raw_data[[#This Row],[Time_taken]])+SECOND(tbl_raw_data[[#This Row],[Time_taken]])/60</f>
        <v>8.7666666666666675</v>
      </c>
      <c r="K3065" s="52">
        <f>DATE(YEAR(tbl_raw_data[[#This Row],[Date Actioned]]),MONTH(tbl_raw_data[[#This Row],[Date Actioned]]),DAY(tbl_raw_data[[#This Row],[Date Actioned]]))</f>
        <v>45142</v>
      </c>
      <c r="L3065" s="50" t="str">
        <f>UPPER(TEXT(tbl_raw_data[[#This Row],[updated_date]],"MMMM"))</f>
        <v>AUGUST</v>
      </c>
      <c r="M3065" s="50" t="str">
        <f>"WEEK "&amp; IF(ROUNDUP(DAY(tbl_raw_data[[#This Row],[updated_date]])/7,0)=5,4,ROUNDUP(DAY(tbl_raw_data[[#This Row],[updated_date]])/7,0))</f>
        <v>WEEK 1</v>
      </c>
      <c r="N3065" s="50" t="str">
        <f>UPPER(VLOOKUP(tbl_raw_data[[#This Row],[Analyst]],Settiings!$A$2:$B$16,2,0))</f>
        <v>HARDIK</v>
      </c>
      <c r="O3065" s="50" t="str">
        <f>TRIM(UPPER(tbl_raw_data[[#This Row],[Outcome]]))</f>
        <v>APPROVE</v>
      </c>
      <c r="P3065" s="50" t="str">
        <f>TRIM(UPPER(tbl_raw_data[[#This Row],[Queue Name]]))</f>
        <v>CONSUMER EXISTING</v>
      </c>
      <c r="Q3065" s="50" t="str">
        <f>IF(tbl_raw_data[[#This Row],[Time taken in min]]&lt;=Settiings!$D$2,"SLA_MET","SLA_NOT_MET")</f>
        <v>SLA_MET</v>
      </c>
      <c r="R3065" s="94"/>
    </row>
    <row r="3066" spans="1:18" x14ac:dyDescent="0.3">
      <c r="A3066" s="23" t="s">
        <v>1838</v>
      </c>
      <c r="B3066" s="15">
        <v>45142.560046296298</v>
      </c>
      <c r="C3066" s="21">
        <v>45142.564571759256</v>
      </c>
      <c r="D3066" s="18" t="s">
        <v>13</v>
      </c>
      <c r="E3066" s="18" t="s">
        <v>9</v>
      </c>
      <c r="F3066" s="18" t="s">
        <v>1228</v>
      </c>
      <c r="G3066" s="18" t="s">
        <v>128</v>
      </c>
      <c r="H3066" s="80"/>
      <c r="I3066" s="48">
        <f>tbl_raw_data[[#This Row],[Date Actioned]]-tbl_raw_data[[#This Row],[Date Tagged]]</f>
        <v>4.5254629585542716E-3</v>
      </c>
      <c r="J3066" s="46">
        <f>HOUR(tbl_raw_data[[#This Row],[Time_taken]])*60+MINUTE(tbl_raw_data[[#This Row],[Time_taken]])+SECOND(tbl_raw_data[[#This Row],[Time_taken]])/60</f>
        <v>6.5166666666666666</v>
      </c>
      <c r="K3066" s="52">
        <f>DATE(YEAR(tbl_raw_data[[#This Row],[Date Actioned]]),MONTH(tbl_raw_data[[#This Row],[Date Actioned]]),DAY(tbl_raw_data[[#This Row],[Date Actioned]]))</f>
        <v>45142</v>
      </c>
      <c r="L3066" s="50" t="str">
        <f>UPPER(TEXT(tbl_raw_data[[#This Row],[updated_date]],"MMMM"))</f>
        <v>AUGUST</v>
      </c>
      <c r="M3066" s="50" t="str">
        <f>"WEEK "&amp; IF(ROUNDUP(DAY(tbl_raw_data[[#This Row],[updated_date]])/7,0)=5,4,ROUNDUP(DAY(tbl_raw_data[[#This Row],[updated_date]])/7,0))</f>
        <v>WEEK 1</v>
      </c>
      <c r="N3066" s="50" t="str">
        <f>UPPER(VLOOKUP(tbl_raw_data[[#This Row],[Analyst]],Settiings!$A$2:$B$16,2,0))</f>
        <v>RAJ</v>
      </c>
      <c r="O3066" s="50" t="str">
        <f>TRIM(UPPER(tbl_raw_data[[#This Row],[Outcome]]))</f>
        <v>APPROVE</v>
      </c>
      <c r="P3066" s="50" t="str">
        <f>TRIM(UPPER(tbl_raw_data[[#This Row],[Queue Name]]))</f>
        <v>CONSUMER EXISTING</v>
      </c>
      <c r="Q3066" s="50" t="str">
        <f>IF(tbl_raw_data[[#This Row],[Time taken in min]]&lt;=Settiings!$D$2,"SLA_MET","SLA_NOT_MET")</f>
        <v>SLA_MET</v>
      </c>
      <c r="R3066" s="94"/>
    </row>
    <row r="3067" spans="1:18" x14ac:dyDescent="0.3">
      <c r="A3067" s="14" t="s">
        <v>1839</v>
      </c>
      <c r="B3067" s="9">
        <v>45142.563831018517</v>
      </c>
      <c r="C3067" s="24">
        <v>45142.591631944444</v>
      </c>
      <c r="D3067" s="25" t="s">
        <v>17</v>
      </c>
      <c r="E3067" s="12" t="s">
        <v>19</v>
      </c>
      <c r="F3067" s="25" t="s">
        <v>50</v>
      </c>
      <c r="G3067" s="13"/>
      <c r="H3067" s="78"/>
      <c r="I3067" s="48">
        <f>tbl_raw_data[[#This Row],[Date Actioned]]-tbl_raw_data[[#This Row],[Date Tagged]]</f>
        <v>2.7800925927294884E-2</v>
      </c>
      <c r="J3067" s="46">
        <f>HOUR(tbl_raw_data[[#This Row],[Time_taken]])*60+MINUTE(tbl_raw_data[[#This Row],[Time_taken]])+SECOND(tbl_raw_data[[#This Row],[Time_taken]])/60</f>
        <v>40.033333333333331</v>
      </c>
      <c r="K3067" s="52">
        <f>DATE(YEAR(tbl_raw_data[[#This Row],[Date Actioned]]),MONTH(tbl_raw_data[[#This Row],[Date Actioned]]),DAY(tbl_raw_data[[#This Row],[Date Actioned]]))</f>
        <v>45142</v>
      </c>
      <c r="L3067" s="50" t="str">
        <f>UPPER(TEXT(tbl_raw_data[[#This Row],[updated_date]],"MMMM"))</f>
        <v>AUGUST</v>
      </c>
      <c r="M3067" s="50" t="str">
        <f>"WEEK "&amp; IF(ROUNDUP(DAY(tbl_raw_data[[#This Row],[updated_date]])/7,0)=5,4,ROUNDUP(DAY(tbl_raw_data[[#This Row],[updated_date]])/7,0))</f>
        <v>WEEK 1</v>
      </c>
      <c r="N3067" s="50" t="str">
        <f>UPPER(VLOOKUP(tbl_raw_data[[#This Row],[Analyst]],Settiings!$A$2:$B$16,2,0))</f>
        <v>SHAHID</v>
      </c>
      <c r="O3067" s="50" t="str">
        <f>TRIM(UPPER(tbl_raw_data[[#This Row],[Outcome]]))</f>
        <v>APPROVE</v>
      </c>
      <c r="P3067" s="50" t="str">
        <f>TRIM(UPPER(tbl_raw_data[[#This Row],[Queue Name]]))</f>
        <v>CONSUMER POST BUREAU</v>
      </c>
      <c r="Q3067" s="50" t="str">
        <f>IF(tbl_raw_data[[#This Row],[Time taken in min]]&lt;=Settiings!$D$2,"SLA_MET","SLA_NOT_MET")</f>
        <v>SLA_NOT_MET</v>
      </c>
      <c r="R3067" s="94"/>
    </row>
    <row r="3068" spans="1:18" x14ac:dyDescent="0.3">
      <c r="A3068" s="20" t="s">
        <v>1840</v>
      </c>
      <c r="B3068" s="15">
        <v>45142.565868055557</v>
      </c>
      <c r="C3068" s="16">
        <v>45142.59101851852</v>
      </c>
      <c r="D3068" s="17" t="s">
        <v>17</v>
      </c>
      <c r="E3068" s="18" t="s">
        <v>9</v>
      </c>
      <c r="F3068" s="17" t="s">
        <v>24</v>
      </c>
      <c r="G3068" s="19"/>
      <c r="H3068" s="79"/>
      <c r="I3068" s="48">
        <f>tbl_raw_data[[#This Row],[Date Actioned]]-tbl_raw_data[[#This Row],[Date Tagged]]</f>
        <v>2.5150462963210884E-2</v>
      </c>
      <c r="J3068" s="46">
        <f>HOUR(tbl_raw_data[[#This Row],[Time_taken]])*60+MINUTE(tbl_raw_data[[#This Row],[Time_taken]])+SECOND(tbl_raw_data[[#This Row],[Time_taken]])/60</f>
        <v>36.216666666666669</v>
      </c>
      <c r="K3068" s="52">
        <f>DATE(YEAR(tbl_raw_data[[#This Row],[Date Actioned]]),MONTH(tbl_raw_data[[#This Row],[Date Actioned]]),DAY(tbl_raw_data[[#This Row],[Date Actioned]]))</f>
        <v>45142</v>
      </c>
      <c r="L3068" s="50" t="str">
        <f>UPPER(TEXT(tbl_raw_data[[#This Row],[updated_date]],"MMMM"))</f>
        <v>AUGUST</v>
      </c>
      <c r="M3068" s="50" t="str">
        <f>"WEEK "&amp; IF(ROUNDUP(DAY(tbl_raw_data[[#This Row],[updated_date]])/7,0)=5,4,ROUNDUP(DAY(tbl_raw_data[[#This Row],[updated_date]])/7,0))</f>
        <v>WEEK 1</v>
      </c>
      <c r="N3068" s="50" t="str">
        <f>UPPER(VLOOKUP(tbl_raw_data[[#This Row],[Analyst]],Settiings!$A$2:$B$16,2,0))</f>
        <v>QUADIR</v>
      </c>
      <c r="O3068" s="50" t="str">
        <f>TRIM(UPPER(tbl_raw_data[[#This Row],[Outcome]]))</f>
        <v>APPROVE</v>
      </c>
      <c r="P3068" s="50" t="str">
        <f>TRIM(UPPER(tbl_raw_data[[#This Row],[Queue Name]]))</f>
        <v>CONSUMER EXISTING</v>
      </c>
      <c r="Q3068" s="50" t="str">
        <f>IF(tbl_raw_data[[#This Row],[Time taken in min]]&lt;=Settiings!$D$2,"SLA_MET","SLA_NOT_MET")</f>
        <v>SLA_NOT_MET</v>
      </c>
      <c r="R3068" s="94"/>
    </row>
    <row r="3069" spans="1:18" x14ac:dyDescent="0.3">
      <c r="A3069" s="23" t="s">
        <v>1843</v>
      </c>
      <c r="B3069" s="9">
        <v>45142.567314814813</v>
      </c>
      <c r="C3069" s="24">
        <v>45142.594664351855</v>
      </c>
      <c r="D3069" s="25" t="s">
        <v>17</v>
      </c>
      <c r="E3069" s="12" t="s">
        <v>19</v>
      </c>
      <c r="F3069" s="25" t="s">
        <v>1097</v>
      </c>
      <c r="G3069" s="13"/>
      <c r="H3069" s="78"/>
      <c r="I3069" s="48">
        <f>tbl_raw_data[[#This Row],[Date Actioned]]-tbl_raw_data[[#This Row],[Date Tagged]]</f>
        <v>2.7349537042027805E-2</v>
      </c>
      <c r="J3069" s="46">
        <f>HOUR(tbl_raw_data[[#This Row],[Time_taken]])*60+MINUTE(tbl_raw_data[[#This Row],[Time_taken]])+SECOND(tbl_raw_data[[#This Row],[Time_taken]])/60</f>
        <v>39.383333333333333</v>
      </c>
      <c r="K3069" s="52">
        <f>DATE(YEAR(tbl_raw_data[[#This Row],[Date Actioned]]),MONTH(tbl_raw_data[[#This Row],[Date Actioned]]),DAY(tbl_raw_data[[#This Row],[Date Actioned]]))</f>
        <v>45142</v>
      </c>
      <c r="L3069" s="50" t="str">
        <f>UPPER(TEXT(tbl_raw_data[[#This Row],[updated_date]],"MMMM"))</f>
        <v>AUGUST</v>
      </c>
      <c r="M3069" s="50" t="str">
        <f>"WEEK "&amp; IF(ROUNDUP(DAY(tbl_raw_data[[#This Row],[updated_date]])/7,0)=5,4,ROUNDUP(DAY(tbl_raw_data[[#This Row],[updated_date]])/7,0))</f>
        <v>WEEK 1</v>
      </c>
      <c r="N3069" s="50" t="str">
        <f>UPPER(VLOOKUP(tbl_raw_data[[#This Row],[Analyst]],Settiings!$A$2:$B$16,2,0))</f>
        <v>JULIA</v>
      </c>
      <c r="O3069" s="50" t="str">
        <f>TRIM(UPPER(tbl_raw_data[[#This Row],[Outcome]]))</f>
        <v>APPROVE</v>
      </c>
      <c r="P3069" s="50" t="str">
        <f>TRIM(UPPER(tbl_raw_data[[#This Row],[Queue Name]]))</f>
        <v>CONSUMER POST BUREAU</v>
      </c>
      <c r="Q3069" s="50" t="str">
        <f>IF(tbl_raw_data[[#This Row],[Time taken in min]]&lt;=Settiings!$D$2,"SLA_MET","SLA_NOT_MET")</f>
        <v>SLA_NOT_MET</v>
      </c>
      <c r="R3069" s="94"/>
    </row>
    <row r="3070" spans="1:18" x14ac:dyDescent="0.3">
      <c r="A3070" s="14" t="s">
        <v>1844</v>
      </c>
      <c r="B3070" s="15">
        <v>45142.567361111112</v>
      </c>
      <c r="C3070" s="16">
        <v>45142.598101851851</v>
      </c>
      <c r="D3070" s="17" t="s">
        <v>17</v>
      </c>
      <c r="E3070" s="18" t="s">
        <v>19</v>
      </c>
      <c r="F3070" s="17" t="s">
        <v>24</v>
      </c>
      <c r="G3070" s="19"/>
      <c r="H3070" s="79"/>
      <c r="I3070" s="48">
        <f>tbl_raw_data[[#This Row],[Date Actioned]]-tbl_raw_data[[#This Row],[Date Tagged]]</f>
        <v>3.0740740738110617E-2</v>
      </c>
      <c r="J3070" s="46">
        <f>HOUR(tbl_raw_data[[#This Row],[Time_taken]])*60+MINUTE(tbl_raw_data[[#This Row],[Time_taken]])+SECOND(tbl_raw_data[[#This Row],[Time_taken]])/60</f>
        <v>44.266666666666666</v>
      </c>
      <c r="K3070" s="52">
        <f>DATE(YEAR(tbl_raw_data[[#This Row],[Date Actioned]]),MONTH(tbl_raw_data[[#This Row],[Date Actioned]]),DAY(tbl_raw_data[[#This Row],[Date Actioned]]))</f>
        <v>45142</v>
      </c>
      <c r="L3070" s="50" t="str">
        <f>UPPER(TEXT(tbl_raw_data[[#This Row],[updated_date]],"MMMM"))</f>
        <v>AUGUST</v>
      </c>
      <c r="M3070" s="50" t="str">
        <f>"WEEK "&amp; IF(ROUNDUP(DAY(tbl_raw_data[[#This Row],[updated_date]])/7,0)=5,4,ROUNDUP(DAY(tbl_raw_data[[#This Row],[updated_date]])/7,0))</f>
        <v>WEEK 1</v>
      </c>
      <c r="N3070" s="50" t="str">
        <f>UPPER(VLOOKUP(tbl_raw_data[[#This Row],[Analyst]],Settiings!$A$2:$B$16,2,0))</f>
        <v>QUADIR</v>
      </c>
      <c r="O3070" s="50" t="str">
        <f>TRIM(UPPER(tbl_raw_data[[#This Row],[Outcome]]))</f>
        <v>APPROVE</v>
      </c>
      <c r="P3070" s="50" t="str">
        <f>TRIM(UPPER(tbl_raw_data[[#This Row],[Queue Name]]))</f>
        <v>CONSUMER POST BUREAU</v>
      </c>
      <c r="Q3070" s="50" t="str">
        <f>IF(tbl_raw_data[[#This Row],[Time taken in min]]&lt;=Settiings!$D$2,"SLA_MET","SLA_NOT_MET")</f>
        <v>SLA_NOT_MET</v>
      </c>
      <c r="R3070" s="94"/>
    </row>
    <row r="3071" spans="1:18" x14ac:dyDescent="0.3">
      <c r="A3071" s="20" t="s">
        <v>1845</v>
      </c>
      <c r="B3071" s="9">
        <v>45142.56827546296</v>
      </c>
      <c r="C3071" s="24">
        <v>45142.59983796296</v>
      </c>
      <c r="D3071" s="25" t="s">
        <v>17</v>
      </c>
      <c r="E3071" s="12" t="s">
        <v>9</v>
      </c>
      <c r="F3071" s="25" t="s">
        <v>50</v>
      </c>
      <c r="G3071" s="13"/>
      <c r="H3071" s="78"/>
      <c r="I3071" s="48">
        <f>tbl_raw_data[[#This Row],[Date Actioned]]-tbl_raw_data[[#This Row],[Date Tagged]]</f>
        <v>3.1562500000291038E-2</v>
      </c>
      <c r="J3071" s="46">
        <f>HOUR(tbl_raw_data[[#This Row],[Time_taken]])*60+MINUTE(tbl_raw_data[[#This Row],[Time_taken]])+SECOND(tbl_raw_data[[#This Row],[Time_taken]])/60</f>
        <v>45.45</v>
      </c>
      <c r="K3071" s="52">
        <f>DATE(YEAR(tbl_raw_data[[#This Row],[Date Actioned]]),MONTH(tbl_raw_data[[#This Row],[Date Actioned]]),DAY(tbl_raw_data[[#This Row],[Date Actioned]]))</f>
        <v>45142</v>
      </c>
      <c r="L3071" s="50" t="str">
        <f>UPPER(TEXT(tbl_raw_data[[#This Row],[updated_date]],"MMMM"))</f>
        <v>AUGUST</v>
      </c>
      <c r="M3071" s="50" t="str">
        <f>"WEEK "&amp; IF(ROUNDUP(DAY(tbl_raw_data[[#This Row],[updated_date]])/7,0)=5,4,ROUNDUP(DAY(tbl_raw_data[[#This Row],[updated_date]])/7,0))</f>
        <v>WEEK 1</v>
      </c>
      <c r="N3071" s="50" t="str">
        <f>UPPER(VLOOKUP(tbl_raw_data[[#This Row],[Analyst]],Settiings!$A$2:$B$16,2,0))</f>
        <v>SHAHID</v>
      </c>
      <c r="O3071" s="50" t="str">
        <f>TRIM(UPPER(tbl_raw_data[[#This Row],[Outcome]]))</f>
        <v>APPROVE</v>
      </c>
      <c r="P3071" s="50" t="str">
        <f>TRIM(UPPER(tbl_raw_data[[#This Row],[Queue Name]]))</f>
        <v>CONSUMER EXISTING</v>
      </c>
      <c r="Q3071" s="50" t="str">
        <f>IF(tbl_raw_data[[#This Row],[Time taken in min]]&lt;=Settiings!$D$2,"SLA_MET","SLA_NOT_MET")</f>
        <v>SLA_NOT_MET</v>
      </c>
      <c r="R3071" s="94"/>
    </row>
    <row r="3072" spans="1:18" x14ac:dyDescent="0.3">
      <c r="A3072" s="23" t="s">
        <v>1846</v>
      </c>
      <c r="B3072" s="15">
        <v>45142.569490740738</v>
      </c>
      <c r="C3072" s="21">
        <v>45142.571921296294</v>
      </c>
      <c r="D3072" s="18" t="s">
        <v>13</v>
      </c>
      <c r="E3072" s="18" t="s">
        <v>47</v>
      </c>
      <c r="F3072" s="18" t="s">
        <v>1228</v>
      </c>
      <c r="G3072" s="18" t="s">
        <v>77</v>
      </c>
      <c r="H3072" s="80"/>
      <c r="I3072" s="48">
        <f>tbl_raw_data[[#This Row],[Date Actioned]]-tbl_raw_data[[#This Row],[Date Tagged]]</f>
        <v>2.4305555562023073E-3</v>
      </c>
      <c r="J3072" s="46">
        <f>HOUR(tbl_raw_data[[#This Row],[Time_taken]])*60+MINUTE(tbl_raw_data[[#This Row],[Time_taken]])+SECOND(tbl_raw_data[[#This Row],[Time_taken]])/60</f>
        <v>3.5</v>
      </c>
      <c r="K3072" s="52">
        <f>DATE(YEAR(tbl_raw_data[[#This Row],[Date Actioned]]),MONTH(tbl_raw_data[[#This Row],[Date Actioned]]),DAY(tbl_raw_data[[#This Row],[Date Actioned]]))</f>
        <v>45142</v>
      </c>
      <c r="L3072" s="50" t="str">
        <f>UPPER(TEXT(tbl_raw_data[[#This Row],[updated_date]],"MMMM"))</f>
        <v>AUGUST</v>
      </c>
      <c r="M3072" s="50" t="str">
        <f>"WEEK "&amp; IF(ROUNDUP(DAY(tbl_raw_data[[#This Row],[updated_date]])/7,0)=5,4,ROUNDUP(DAY(tbl_raw_data[[#This Row],[updated_date]])/7,0))</f>
        <v>WEEK 1</v>
      </c>
      <c r="N3072" s="50" t="str">
        <f>UPPER(VLOOKUP(tbl_raw_data[[#This Row],[Analyst]],Settiings!$A$2:$B$16,2,0))</f>
        <v>RAJ</v>
      </c>
      <c r="O3072" s="50" t="str">
        <f>TRIM(UPPER(tbl_raw_data[[#This Row],[Outcome]]))</f>
        <v>APPROVE</v>
      </c>
      <c r="P3072" s="50" t="str">
        <f>TRIM(UPPER(tbl_raw_data[[#This Row],[Queue Name]]))</f>
        <v>CONSUMER PRE BUREAU</v>
      </c>
      <c r="Q3072" s="50" t="str">
        <f>IF(tbl_raw_data[[#This Row],[Time taken in min]]&lt;=Settiings!$D$2,"SLA_MET","SLA_NOT_MET")</f>
        <v>SLA_MET</v>
      </c>
      <c r="R3072" s="94"/>
    </row>
    <row r="3073" spans="1:18" x14ac:dyDescent="0.3">
      <c r="A3073" s="20" t="s">
        <v>1849</v>
      </c>
      <c r="B3073" s="9">
        <v>45142.571111111109</v>
      </c>
      <c r="C3073" s="22">
        <v>45142.575856481482</v>
      </c>
      <c r="D3073" s="12" t="s">
        <v>27</v>
      </c>
      <c r="E3073" s="12" t="s">
        <v>9</v>
      </c>
      <c r="F3073" s="12" t="s">
        <v>53</v>
      </c>
      <c r="G3073" s="12" t="s">
        <v>228</v>
      </c>
      <c r="H3073" s="81"/>
      <c r="I3073" s="48">
        <f>tbl_raw_data[[#This Row],[Date Actioned]]-tbl_raw_data[[#This Row],[Date Tagged]]</f>
        <v>4.7453703737119213E-3</v>
      </c>
      <c r="J3073" s="46">
        <f>HOUR(tbl_raw_data[[#This Row],[Time_taken]])*60+MINUTE(tbl_raw_data[[#This Row],[Time_taken]])+SECOND(tbl_raw_data[[#This Row],[Time_taken]])/60</f>
        <v>6.833333333333333</v>
      </c>
      <c r="K3073" s="52">
        <f>DATE(YEAR(tbl_raw_data[[#This Row],[Date Actioned]]),MONTH(tbl_raw_data[[#This Row],[Date Actioned]]),DAY(tbl_raw_data[[#This Row],[Date Actioned]]))</f>
        <v>45142</v>
      </c>
      <c r="L3073" s="50" t="str">
        <f>UPPER(TEXT(tbl_raw_data[[#This Row],[updated_date]],"MMMM"))</f>
        <v>AUGUST</v>
      </c>
      <c r="M3073" s="50" t="str">
        <f>"WEEK "&amp; IF(ROUNDUP(DAY(tbl_raw_data[[#This Row],[updated_date]])/7,0)=5,4,ROUNDUP(DAY(tbl_raw_data[[#This Row],[updated_date]])/7,0))</f>
        <v>WEEK 1</v>
      </c>
      <c r="N3073" s="50" t="str">
        <f>UPPER(VLOOKUP(tbl_raw_data[[#This Row],[Analyst]],Settiings!$A$2:$B$16,2,0))</f>
        <v>NAVED</v>
      </c>
      <c r="O3073" s="50" t="str">
        <f>TRIM(UPPER(tbl_raw_data[[#This Row],[Outcome]]))</f>
        <v>DECLINE</v>
      </c>
      <c r="P3073" s="50" t="str">
        <f>TRIM(UPPER(tbl_raw_data[[#This Row],[Queue Name]]))</f>
        <v>CONSUMER EXISTING</v>
      </c>
      <c r="Q3073" s="50" t="str">
        <f>IF(tbl_raw_data[[#This Row],[Time taken in min]]&lt;=Settiings!$D$2,"SLA_MET","SLA_NOT_MET")</f>
        <v>SLA_MET</v>
      </c>
      <c r="R3073" s="94"/>
    </row>
    <row r="3074" spans="1:18" x14ac:dyDescent="0.3">
      <c r="A3074" s="14" t="s">
        <v>1850</v>
      </c>
      <c r="B3074" s="9">
        <v>45142.571921296294</v>
      </c>
      <c r="C3074" s="22">
        <v>45142.576643518521</v>
      </c>
      <c r="D3074" s="12" t="s">
        <v>13</v>
      </c>
      <c r="E3074" s="12" t="s">
        <v>9</v>
      </c>
      <c r="F3074" s="12" t="s">
        <v>1228</v>
      </c>
      <c r="G3074" s="12" t="s">
        <v>128</v>
      </c>
      <c r="H3074" s="81"/>
      <c r="I3074" s="48">
        <f>tbl_raw_data[[#This Row],[Date Actioned]]-tbl_raw_data[[#This Row],[Date Tagged]]</f>
        <v>4.7222222274285741E-3</v>
      </c>
      <c r="J3074" s="46">
        <f>HOUR(tbl_raw_data[[#This Row],[Time_taken]])*60+MINUTE(tbl_raw_data[[#This Row],[Time_taken]])+SECOND(tbl_raw_data[[#This Row],[Time_taken]])/60</f>
        <v>6.8</v>
      </c>
      <c r="K3074" s="52">
        <f>DATE(YEAR(tbl_raw_data[[#This Row],[Date Actioned]]),MONTH(tbl_raw_data[[#This Row],[Date Actioned]]),DAY(tbl_raw_data[[#This Row],[Date Actioned]]))</f>
        <v>45142</v>
      </c>
      <c r="L3074" s="50" t="str">
        <f>UPPER(TEXT(tbl_raw_data[[#This Row],[updated_date]],"MMMM"))</f>
        <v>AUGUST</v>
      </c>
      <c r="M3074" s="50" t="str">
        <f>"WEEK "&amp; IF(ROUNDUP(DAY(tbl_raw_data[[#This Row],[updated_date]])/7,0)=5,4,ROUNDUP(DAY(tbl_raw_data[[#This Row],[updated_date]])/7,0))</f>
        <v>WEEK 1</v>
      </c>
      <c r="N3074" s="50" t="str">
        <f>UPPER(VLOOKUP(tbl_raw_data[[#This Row],[Analyst]],Settiings!$A$2:$B$16,2,0))</f>
        <v>RAJ</v>
      </c>
      <c r="O3074" s="50" t="str">
        <f>TRIM(UPPER(tbl_raw_data[[#This Row],[Outcome]]))</f>
        <v>APPROVE</v>
      </c>
      <c r="P3074" s="50" t="str">
        <f>TRIM(UPPER(tbl_raw_data[[#This Row],[Queue Name]]))</f>
        <v>CONSUMER EXISTING</v>
      </c>
      <c r="Q3074" s="50" t="str">
        <f>IF(tbl_raw_data[[#This Row],[Time taken in min]]&lt;=Settiings!$D$2,"SLA_MET","SLA_NOT_MET")</f>
        <v>SLA_MET</v>
      </c>
      <c r="R3074" s="94"/>
    </row>
    <row r="3075" spans="1:18" x14ac:dyDescent="0.3">
      <c r="A3075" s="20" t="s">
        <v>1851</v>
      </c>
      <c r="B3075" s="15">
        <v>45142.572465277779</v>
      </c>
      <c r="C3075" s="16">
        <v>45142.60255787037</v>
      </c>
      <c r="D3075" s="17" t="s">
        <v>17</v>
      </c>
      <c r="E3075" s="18" t="s">
        <v>9</v>
      </c>
      <c r="F3075" s="17" t="s">
        <v>1097</v>
      </c>
      <c r="G3075" s="19"/>
      <c r="H3075" s="79"/>
      <c r="I3075" s="48">
        <f>tbl_raw_data[[#This Row],[Date Actioned]]-tbl_raw_data[[#This Row],[Date Tagged]]</f>
        <v>3.0092592591245193E-2</v>
      </c>
      <c r="J3075" s="46">
        <f>HOUR(tbl_raw_data[[#This Row],[Time_taken]])*60+MINUTE(tbl_raw_data[[#This Row],[Time_taken]])+SECOND(tbl_raw_data[[#This Row],[Time_taken]])/60</f>
        <v>43.333333333333336</v>
      </c>
      <c r="K3075" s="52">
        <f>DATE(YEAR(tbl_raw_data[[#This Row],[Date Actioned]]),MONTH(tbl_raw_data[[#This Row],[Date Actioned]]),DAY(tbl_raw_data[[#This Row],[Date Actioned]]))</f>
        <v>45142</v>
      </c>
      <c r="L3075" s="50" t="str">
        <f>UPPER(TEXT(tbl_raw_data[[#This Row],[updated_date]],"MMMM"))</f>
        <v>AUGUST</v>
      </c>
      <c r="M3075" s="50" t="str">
        <f>"WEEK "&amp; IF(ROUNDUP(DAY(tbl_raw_data[[#This Row],[updated_date]])/7,0)=5,4,ROUNDUP(DAY(tbl_raw_data[[#This Row],[updated_date]])/7,0))</f>
        <v>WEEK 1</v>
      </c>
      <c r="N3075" s="50" t="str">
        <f>UPPER(VLOOKUP(tbl_raw_data[[#This Row],[Analyst]],Settiings!$A$2:$B$16,2,0))</f>
        <v>JULIA</v>
      </c>
      <c r="O3075" s="50" t="str">
        <f>TRIM(UPPER(tbl_raw_data[[#This Row],[Outcome]]))</f>
        <v>APPROVE</v>
      </c>
      <c r="P3075" s="50" t="str">
        <f>TRIM(UPPER(tbl_raw_data[[#This Row],[Queue Name]]))</f>
        <v>CONSUMER EXISTING</v>
      </c>
      <c r="Q3075" s="50" t="str">
        <f>IF(tbl_raw_data[[#This Row],[Time taken in min]]&lt;=Settiings!$D$2,"SLA_MET","SLA_NOT_MET")</f>
        <v>SLA_NOT_MET</v>
      </c>
      <c r="R3075" s="94"/>
    </row>
    <row r="3076" spans="1:18" x14ac:dyDescent="0.3">
      <c r="A3076" s="23" t="s">
        <v>1852</v>
      </c>
      <c r="B3076" s="9">
        <v>45142.572638888887</v>
      </c>
      <c r="C3076" s="22">
        <v>45142.57916666667</v>
      </c>
      <c r="D3076" s="12" t="s">
        <v>13</v>
      </c>
      <c r="E3076" s="12" t="s">
        <v>9</v>
      </c>
      <c r="F3076" s="12" t="s">
        <v>53</v>
      </c>
      <c r="G3076" s="12" t="s">
        <v>128</v>
      </c>
      <c r="H3076" s="81"/>
      <c r="I3076" s="48">
        <f>tbl_raw_data[[#This Row],[Date Actioned]]-tbl_raw_data[[#This Row],[Date Tagged]]</f>
        <v>6.5277777830488048E-3</v>
      </c>
      <c r="J3076" s="46">
        <f>HOUR(tbl_raw_data[[#This Row],[Time_taken]])*60+MINUTE(tbl_raw_data[[#This Row],[Time_taken]])+SECOND(tbl_raw_data[[#This Row],[Time_taken]])/60</f>
        <v>9.4</v>
      </c>
      <c r="K3076" s="52">
        <f>DATE(YEAR(tbl_raw_data[[#This Row],[Date Actioned]]),MONTH(tbl_raw_data[[#This Row],[Date Actioned]]),DAY(tbl_raw_data[[#This Row],[Date Actioned]]))</f>
        <v>45142</v>
      </c>
      <c r="L3076" s="50" t="str">
        <f>UPPER(TEXT(tbl_raw_data[[#This Row],[updated_date]],"MMMM"))</f>
        <v>AUGUST</v>
      </c>
      <c r="M3076" s="50" t="str">
        <f>"WEEK "&amp; IF(ROUNDUP(DAY(tbl_raw_data[[#This Row],[updated_date]])/7,0)=5,4,ROUNDUP(DAY(tbl_raw_data[[#This Row],[updated_date]])/7,0))</f>
        <v>WEEK 1</v>
      </c>
      <c r="N3076" s="50" t="str">
        <f>UPPER(VLOOKUP(tbl_raw_data[[#This Row],[Analyst]],Settiings!$A$2:$B$16,2,0))</f>
        <v>NAVED</v>
      </c>
      <c r="O3076" s="50" t="str">
        <f>TRIM(UPPER(tbl_raw_data[[#This Row],[Outcome]]))</f>
        <v>APPROVE</v>
      </c>
      <c r="P3076" s="50" t="str">
        <f>TRIM(UPPER(tbl_raw_data[[#This Row],[Queue Name]]))</f>
        <v>CONSUMER EXISTING</v>
      </c>
      <c r="Q3076" s="50" t="str">
        <f>IF(tbl_raw_data[[#This Row],[Time taken in min]]&lt;=Settiings!$D$2,"SLA_MET","SLA_NOT_MET")</f>
        <v>SLA_MET</v>
      </c>
      <c r="R3076" s="94"/>
    </row>
    <row r="3077" spans="1:18" x14ac:dyDescent="0.3">
      <c r="A3077" s="14" t="s">
        <v>1853</v>
      </c>
      <c r="B3077" s="15">
        <v>45142.574282407404</v>
      </c>
      <c r="C3077" s="21">
        <v>45142.581620370373</v>
      </c>
      <c r="D3077" s="18" t="s">
        <v>13</v>
      </c>
      <c r="E3077" s="18" t="s">
        <v>9</v>
      </c>
      <c r="F3077" s="18" t="s">
        <v>1228</v>
      </c>
      <c r="G3077" s="18" t="s">
        <v>128</v>
      </c>
      <c r="H3077" s="80"/>
      <c r="I3077" s="48">
        <f>tbl_raw_data[[#This Row],[Date Actioned]]-tbl_raw_data[[#This Row],[Date Tagged]]</f>
        <v>7.337962968449574E-3</v>
      </c>
      <c r="J3077" s="46">
        <f>HOUR(tbl_raw_data[[#This Row],[Time_taken]])*60+MINUTE(tbl_raw_data[[#This Row],[Time_taken]])+SECOND(tbl_raw_data[[#This Row],[Time_taken]])/60</f>
        <v>10.566666666666666</v>
      </c>
      <c r="K3077" s="52">
        <f>DATE(YEAR(tbl_raw_data[[#This Row],[Date Actioned]]),MONTH(tbl_raw_data[[#This Row],[Date Actioned]]),DAY(tbl_raw_data[[#This Row],[Date Actioned]]))</f>
        <v>45142</v>
      </c>
      <c r="L3077" s="50" t="str">
        <f>UPPER(TEXT(tbl_raw_data[[#This Row],[updated_date]],"MMMM"))</f>
        <v>AUGUST</v>
      </c>
      <c r="M3077" s="50" t="str">
        <f>"WEEK "&amp; IF(ROUNDUP(DAY(tbl_raw_data[[#This Row],[updated_date]])/7,0)=5,4,ROUNDUP(DAY(tbl_raw_data[[#This Row],[updated_date]])/7,0))</f>
        <v>WEEK 1</v>
      </c>
      <c r="N3077" s="50" t="str">
        <f>UPPER(VLOOKUP(tbl_raw_data[[#This Row],[Analyst]],Settiings!$A$2:$B$16,2,0))</f>
        <v>RAJ</v>
      </c>
      <c r="O3077" s="50" t="str">
        <f>TRIM(UPPER(tbl_raw_data[[#This Row],[Outcome]]))</f>
        <v>APPROVE</v>
      </c>
      <c r="P3077" s="50" t="str">
        <f>TRIM(UPPER(tbl_raw_data[[#This Row],[Queue Name]]))</f>
        <v>CONSUMER EXISTING</v>
      </c>
      <c r="Q3077" s="50" t="str">
        <f>IF(tbl_raw_data[[#This Row],[Time taken in min]]&lt;=Settiings!$D$2,"SLA_MET","SLA_NOT_MET")</f>
        <v>SLA_MET</v>
      </c>
      <c r="R3077" s="94"/>
    </row>
    <row r="3078" spans="1:18" x14ac:dyDescent="0.3">
      <c r="A3078" s="20" t="s">
        <v>1854</v>
      </c>
      <c r="B3078" s="9">
        <v>45142.574745370373</v>
      </c>
      <c r="C3078" s="24">
        <v>45142.605208333334</v>
      </c>
      <c r="D3078" s="25" t="s">
        <v>17</v>
      </c>
      <c r="E3078" s="12" t="s">
        <v>9</v>
      </c>
      <c r="F3078" s="25" t="s">
        <v>24</v>
      </c>
      <c r="G3078" s="13"/>
      <c r="H3078" s="78"/>
      <c r="I3078" s="48">
        <f>tbl_raw_data[[#This Row],[Date Actioned]]-tbl_raw_data[[#This Row],[Date Tagged]]</f>
        <v>3.0462962960882578E-2</v>
      </c>
      <c r="J3078" s="46">
        <f>HOUR(tbl_raw_data[[#This Row],[Time_taken]])*60+MINUTE(tbl_raw_data[[#This Row],[Time_taken]])+SECOND(tbl_raw_data[[#This Row],[Time_taken]])/60</f>
        <v>43.866666666666667</v>
      </c>
      <c r="K3078" s="52">
        <f>DATE(YEAR(tbl_raw_data[[#This Row],[Date Actioned]]),MONTH(tbl_raw_data[[#This Row],[Date Actioned]]),DAY(tbl_raw_data[[#This Row],[Date Actioned]]))</f>
        <v>45142</v>
      </c>
      <c r="L3078" s="50" t="str">
        <f>UPPER(TEXT(tbl_raw_data[[#This Row],[updated_date]],"MMMM"))</f>
        <v>AUGUST</v>
      </c>
      <c r="M3078" s="50" t="str">
        <f>"WEEK "&amp; IF(ROUNDUP(DAY(tbl_raw_data[[#This Row],[updated_date]])/7,0)=5,4,ROUNDUP(DAY(tbl_raw_data[[#This Row],[updated_date]])/7,0))</f>
        <v>WEEK 1</v>
      </c>
      <c r="N3078" s="50" t="str">
        <f>UPPER(VLOOKUP(tbl_raw_data[[#This Row],[Analyst]],Settiings!$A$2:$B$16,2,0))</f>
        <v>QUADIR</v>
      </c>
      <c r="O3078" s="50" t="str">
        <f>TRIM(UPPER(tbl_raw_data[[#This Row],[Outcome]]))</f>
        <v>APPROVE</v>
      </c>
      <c r="P3078" s="50" t="str">
        <f>TRIM(UPPER(tbl_raw_data[[#This Row],[Queue Name]]))</f>
        <v>CONSUMER EXISTING</v>
      </c>
      <c r="Q3078" s="50" t="str">
        <f>IF(tbl_raw_data[[#This Row],[Time taken in min]]&lt;=Settiings!$D$2,"SLA_MET","SLA_NOT_MET")</f>
        <v>SLA_NOT_MET</v>
      </c>
      <c r="R3078" s="94"/>
    </row>
    <row r="3079" spans="1:18" x14ac:dyDescent="0.3">
      <c r="A3079" s="23" t="s">
        <v>1856</v>
      </c>
      <c r="B3079" s="15">
        <v>45142.575150462966</v>
      </c>
      <c r="C3079" s="21">
        <v>45142.587210648147</v>
      </c>
      <c r="D3079" s="18" t="s">
        <v>13</v>
      </c>
      <c r="E3079" s="18" t="s">
        <v>47</v>
      </c>
      <c r="F3079" s="18" t="s">
        <v>53</v>
      </c>
      <c r="G3079" s="18" t="s">
        <v>41</v>
      </c>
      <c r="H3079" s="80"/>
      <c r="I3079" s="48">
        <f>tbl_raw_data[[#This Row],[Date Actioned]]-tbl_raw_data[[#This Row],[Date Tagged]]</f>
        <v>1.2060185181326233E-2</v>
      </c>
      <c r="J3079" s="46">
        <f>HOUR(tbl_raw_data[[#This Row],[Time_taken]])*60+MINUTE(tbl_raw_data[[#This Row],[Time_taken]])+SECOND(tbl_raw_data[[#This Row],[Time_taken]])/60</f>
        <v>17.366666666666667</v>
      </c>
      <c r="K3079" s="52">
        <f>DATE(YEAR(tbl_raw_data[[#This Row],[Date Actioned]]),MONTH(tbl_raw_data[[#This Row],[Date Actioned]]),DAY(tbl_raw_data[[#This Row],[Date Actioned]]))</f>
        <v>45142</v>
      </c>
      <c r="L3079" s="50" t="str">
        <f>UPPER(TEXT(tbl_raw_data[[#This Row],[updated_date]],"MMMM"))</f>
        <v>AUGUST</v>
      </c>
      <c r="M3079" s="50" t="str">
        <f>"WEEK "&amp; IF(ROUNDUP(DAY(tbl_raw_data[[#This Row],[updated_date]])/7,0)=5,4,ROUNDUP(DAY(tbl_raw_data[[#This Row],[updated_date]])/7,0))</f>
        <v>WEEK 1</v>
      </c>
      <c r="N3079" s="50" t="str">
        <f>UPPER(VLOOKUP(tbl_raw_data[[#This Row],[Analyst]],Settiings!$A$2:$B$16,2,0))</f>
        <v>NAVED</v>
      </c>
      <c r="O3079" s="50" t="str">
        <f>TRIM(UPPER(tbl_raw_data[[#This Row],[Outcome]]))</f>
        <v>APPROVE</v>
      </c>
      <c r="P3079" s="50" t="str">
        <f>TRIM(UPPER(tbl_raw_data[[#This Row],[Queue Name]]))</f>
        <v>CONSUMER PRE BUREAU</v>
      </c>
      <c r="Q3079" s="50" t="str">
        <f>IF(tbl_raw_data[[#This Row],[Time taken in min]]&lt;=Settiings!$D$2,"SLA_MET","SLA_NOT_MET")</f>
        <v>SLA_MET</v>
      </c>
      <c r="R3079" s="94"/>
    </row>
    <row r="3080" spans="1:18" x14ac:dyDescent="0.3">
      <c r="A3080" s="14" t="s">
        <v>1859</v>
      </c>
      <c r="B3080" s="9">
        <v>45142.581041666665</v>
      </c>
      <c r="C3080" s="22">
        <v>45142.586342592593</v>
      </c>
      <c r="D3080" s="12" t="s">
        <v>13</v>
      </c>
      <c r="E3080" s="12" t="s">
        <v>47</v>
      </c>
      <c r="F3080" s="12" t="s">
        <v>1228</v>
      </c>
      <c r="G3080" s="12" t="s">
        <v>255</v>
      </c>
      <c r="H3080" s="81"/>
      <c r="I3080" s="48">
        <f>tbl_raw_data[[#This Row],[Date Actioned]]-tbl_raw_data[[#This Row],[Date Tagged]]</f>
        <v>5.3009259281679988E-3</v>
      </c>
      <c r="J3080" s="46">
        <f>HOUR(tbl_raw_data[[#This Row],[Time_taken]])*60+MINUTE(tbl_raw_data[[#This Row],[Time_taken]])+SECOND(tbl_raw_data[[#This Row],[Time_taken]])/60</f>
        <v>7.6333333333333329</v>
      </c>
      <c r="K3080" s="52">
        <f>DATE(YEAR(tbl_raw_data[[#This Row],[Date Actioned]]),MONTH(tbl_raw_data[[#This Row],[Date Actioned]]),DAY(tbl_raw_data[[#This Row],[Date Actioned]]))</f>
        <v>45142</v>
      </c>
      <c r="L3080" s="50" t="str">
        <f>UPPER(TEXT(tbl_raw_data[[#This Row],[updated_date]],"MMMM"))</f>
        <v>AUGUST</v>
      </c>
      <c r="M3080" s="50" t="str">
        <f>"WEEK "&amp; IF(ROUNDUP(DAY(tbl_raw_data[[#This Row],[updated_date]])/7,0)=5,4,ROUNDUP(DAY(tbl_raw_data[[#This Row],[updated_date]])/7,0))</f>
        <v>WEEK 1</v>
      </c>
      <c r="N3080" s="50" t="str">
        <f>UPPER(VLOOKUP(tbl_raw_data[[#This Row],[Analyst]],Settiings!$A$2:$B$16,2,0))</f>
        <v>RAJ</v>
      </c>
      <c r="O3080" s="50" t="str">
        <f>TRIM(UPPER(tbl_raw_data[[#This Row],[Outcome]]))</f>
        <v>APPROVE</v>
      </c>
      <c r="P3080" s="50" t="str">
        <f>TRIM(UPPER(tbl_raw_data[[#This Row],[Queue Name]]))</f>
        <v>CONSUMER PRE BUREAU</v>
      </c>
      <c r="Q3080" s="50" t="str">
        <f>IF(tbl_raw_data[[#This Row],[Time taken in min]]&lt;=Settiings!$D$2,"SLA_MET","SLA_NOT_MET")</f>
        <v>SLA_MET</v>
      </c>
      <c r="R3080" s="94"/>
    </row>
    <row r="3081" spans="1:18" x14ac:dyDescent="0.3">
      <c r="A3081" s="20" t="s">
        <v>1860</v>
      </c>
      <c r="B3081" s="15">
        <v>45142.581041666665</v>
      </c>
      <c r="C3081" s="21">
        <v>45142.591041666667</v>
      </c>
      <c r="D3081" s="18" t="s">
        <v>13</v>
      </c>
      <c r="E3081" s="18" t="s">
        <v>9</v>
      </c>
      <c r="F3081" s="18" t="s">
        <v>53</v>
      </c>
      <c r="G3081" s="18" t="s">
        <v>17</v>
      </c>
      <c r="H3081" s="80"/>
      <c r="I3081" s="48">
        <f>tbl_raw_data[[#This Row],[Date Actioned]]-tbl_raw_data[[#This Row],[Date Tagged]]</f>
        <v>1.0000000002037268E-2</v>
      </c>
      <c r="J3081" s="46">
        <f>HOUR(tbl_raw_data[[#This Row],[Time_taken]])*60+MINUTE(tbl_raw_data[[#This Row],[Time_taken]])+SECOND(tbl_raw_data[[#This Row],[Time_taken]])/60</f>
        <v>14.4</v>
      </c>
      <c r="K3081" s="52">
        <f>DATE(YEAR(tbl_raw_data[[#This Row],[Date Actioned]]),MONTH(tbl_raw_data[[#This Row],[Date Actioned]]),DAY(tbl_raw_data[[#This Row],[Date Actioned]]))</f>
        <v>45142</v>
      </c>
      <c r="L3081" s="50" t="str">
        <f>UPPER(TEXT(tbl_raw_data[[#This Row],[updated_date]],"MMMM"))</f>
        <v>AUGUST</v>
      </c>
      <c r="M3081" s="50" t="str">
        <f>"WEEK "&amp; IF(ROUNDUP(DAY(tbl_raw_data[[#This Row],[updated_date]])/7,0)=5,4,ROUNDUP(DAY(tbl_raw_data[[#This Row],[updated_date]])/7,0))</f>
        <v>WEEK 1</v>
      </c>
      <c r="N3081" s="50" t="str">
        <f>UPPER(VLOOKUP(tbl_raw_data[[#This Row],[Analyst]],Settiings!$A$2:$B$16,2,0))</f>
        <v>NAVED</v>
      </c>
      <c r="O3081" s="50" t="str">
        <f>TRIM(UPPER(tbl_raw_data[[#This Row],[Outcome]]))</f>
        <v>APPROVE</v>
      </c>
      <c r="P3081" s="50" t="str">
        <f>TRIM(UPPER(tbl_raw_data[[#This Row],[Queue Name]]))</f>
        <v>CONSUMER EXISTING</v>
      </c>
      <c r="Q3081" s="50" t="str">
        <f>IF(tbl_raw_data[[#This Row],[Time taken in min]]&lt;=Settiings!$D$2,"SLA_MET","SLA_NOT_MET")</f>
        <v>SLA_MET</v>
      </c>
      <c r="R3081" s="94"/>
    </row>
    <row r="3082" spans="1:18" x14ac:dyDescent="0.3">
      <c r="A3082" s="23" t="s">
        <v>1864</v>
      </c>
      <c r="B3082" s="9">
        <v>45142.581400462965</v>
      </c>
      <c r="C3082" s="24">
        <v>45142.609444444446</v>
      </c>
      <c r="D3082" s="25" t="s">
        <v>17</v>
      </c>
      <c r="E3082" s="12" t="s">
        <v>19</v>
      </c>
      <c r="F3082" s="25" t="s">
        <v>1097</v>
      </c>
      <c r="G3082" s="13"/>
      <c r="H3082" s="78"/>
      <c r="I3082" s="48">
        <f>tbl_raw_data[[#This Row],[Date Actioned]]-tbl_raw_data[[#This Row],[Date Tagged]]</f>
        <v>2.8043981481459923E-2</v>
      </c>
      <c r="J3082" s="46">
        <f>HOUR(tbl_raw_data[[#This Row],[Time_taken]])*60+MINUTE(tbl_raw_data[[#This Row],[Time_taken]])+SECOND(tbl_raw_data[[#This Row],[Time_taken]])/60</f>
        <v>40.383333333333333</v>
      </c>
      <c r="K3082" s="52">
        <f>DATE(YEAR(tbl_raw_data[[#This Row],[Date Actioned]]),MONTH(tbl_raw_data[[#This Row],[Date Actioned]]),DAY(tbl_raw_data[[#This Row],[Date Actioned]]))</f>
        <v>45142</v>
      </c>
      <c r="L3082" s="50" t="str">
        <f>UPPER(TEXT(tbl_raw_data[[#This Row],[updated_date]],"MMMM"))</f>
        <v>AUGUST</v>
      </c>
      <c r="M3082" s="50" t="str">
        <f>"WEEK "&amp; IF(ROUNDUP(DAY(tbl_raw_data[[#This Row],[updated_date]])/7,0)=5,4,ROUNDUP(DAY(tbl_raw_data[[#This Row],[updated_date]])/7,0))</f>
        <v>WEEK 1</v>
      </c>
      <c r="N3082" s="50" t="str">
        <f>UPPER(VLOOKUP(tbl_raw_data[[#This Row],[Analyst]],Settiings!$A$2:$B$16,2,0))</f>
        <v>JULIA</v>
      </c>
      <c r="O3082" s="50" t="str">
        <f>TRIM(UPPER(tbl_raw_data[[#This Row],[Outcome]]))</f>
        <v>APPROVE</v>
      </c>
      <c r="P3082" s="50" t="str">
        <f>TRIM(UPPER(tbl_raw_data[[#This Row],[Queue Name]]))</f>
        <v>CONSUMER POST BUREAU</v>
      </c>
      <c r="Q3082" s="50" t="str">
        <f>IF(tbl_raw_data[[#This Row],[Time taken in min]]&lt;=Settiings!$D$2,"SLA_MET","SLA_NOT_MET")</f>
        <v>SLA_NOT_MET</v>
      </c>
      <c r="R3082" s="94"/>
    </row>
    <row r="3083" spans="1:18" x14ac:dyDescent="0.3">
      <c r="A3083" s="14" t="s">
        <v>1865</v>
      </c>
      <c r="B3083" s="15">
        <v>45142.582268518519</v>
      </c>
      <c r="C3083" s="16">
        <v>45142.586377314816</v>
      </c>
      <c r="D3083" s="17" t="s">
        <v>17</v>
      </c>
      <c r="E3083" s="18" t="s">
        <v>19</v>
      </c>
      <c r="F3083" s="17" t="s">
        <v>1097</v>
      </c>
      <c r="G3083" s="19"/>
      <c r="H3083" s="79"/>
      <c r="I3083" s="48">
        <f>tbl_raw_data[[#This Row],[Date Actioned]]-tbl_raw_data[[#This Row],[Date Tagged]]</f>
        <v>4.1087962963501923E-3</v>
      </c>
      <c r="J3083" s="46">
        <f>HOUR(tbl_raw_data[[#This Row],[Time_taken]])*60+MINUTE(tbl_raw_data[[#This Row],[Time_taken]])+SECOND(tbl_raw_data[[#This Row],[Time_taken]])/60</f>
        <v>5.916666666666667</v>
      </c>
      <c r="K3083" s="52">
        <f>DATE(YEAR(tbl_raw_data[[#This Row],[Date Actioned]]),MONTH(tbl_raw_data[[#This Row],[Date Actioned]]),DAY(tbl_raw_data[[#This Row],[Date Actioned]]))</f>
        <v>45142</v>
      </c>
      <c r="L3083" s="50" t="str">
        <f>UPPER(TEXT(tbl_raw_data[[#This Row],[updated_date]],"MMMM"))</f>
        <v>AUGUST</v>
      </c>
      <c r="M3083" s="50" t="str">
        <f>"WEEK "&amp; IF(ROUNDUP(DAY(tbl_raw_data[[#This Row],[updated_date]])/7,0)=5,4,ROUNDUP(DAY(tbl_raw_data[[#This Row],[updated_date]])/7,0))</f>
        <v>WEEK 1</v>
      </c>
      <c r="N3083" s="50" t="str">
        <f>UPPER(VLOOKUP(tbl_raw_data[[#This Row],[Analyst]],Settiings!$A$2:$B$16,2,0))</f>
        <v>JULIA</v>
      </c>
      <c r="O3083" s="50" t="str">
        <f>TRIM(UPPER(tbl_raw_data[[#This Row],[Outcome]]))</f>
        <v>APPROVE</v>
      </c>
      <c r="P3083" s="50" t="str">
        <f>TRIM(UPPER(tbl_raw_data[[#This Row],[Queue Name]]))</f>
        <v>CONSUMER POST BUREAU</v>
      </c>
      <c r="Q3083" s="50" t="str">
        <f>IF(tbl_raw_data[[#This Row],[Time taken in min]]&lt;=Settiings!$D$2,"SLA_MET","SLA_NOT_MET")</f>
        <v>SLA_MET</v>
      </c>
      <c r="R3083" s="94"/>
    </row>
    <row r="3084" spans="1:18" x14ac:dyDescent="0.3">
      <c r="A3084" s="20" t="s">
        <v>1868</v>
      </c>
      <c r="B3084" s="9">
        <v>45142.587962962964</v>
      </c>
      <c r="C3084" s="24">
        <v>45142.614328703705</v>
      </c>
      <c r="D3084" s="25" t="s">
        <v>17</v>
      </c>
      <c r="E3084" s="12" t="s">
        <v>9</v>
      </c>
      <c r="F3084" s="25" t="s">
        <v>24</v>
      </c>
      <c r="G3084" s="13"/>
      <c r="H3084" s="78"/>
      <c r="I3084" s="48">
        <f>tbl_raw_data[[#This Row],[Date Actioned]]-tbl_raw_data[[#This Row],[Date Tagged]]</f>
        <v>2.6365740741312038E-2</v>
      </c>
      <c r="J3084" s="46">
        <f>HOUR(tbl_raw_data[[#This Row],[Time_taken]])*60+MINUTE(tbl_raw_data[[#This Row],[Time_taken]])+SECOND(tbl_raw_data[[#This Row],[Time_taken]])/60</f>
        <v>37.966666666666669</v>
      </c>
      <c r="K3084" s="52">
        <f>DATE(YEAR(tbl_raw_data[[#This Row],[Date Actioned]]),MONTH(tbl_raw_data[[#This Row],[Date Actioned]]),DAY(tbl_raw_data[[#This Row],[Date Actioned]]))</f>
        <v>45142</v>
      </c>
      <c r="L3084" s="50" t="str">
        <f>UPPER(TEXT(tbl_raw_data[[#This Row],[updated_date]],"MMMM"))</f>
        <v>AUGUST</v>
      </c>
      <c r="M3084" s="50" t="str">
        <f>"WEEK "&amp; IF(ROUNDUP(DAY(tbl_raw_data[[#This Row],[updated_date]])/7,0)=5,4,ROUNDUP(DAY(tbl_raw_data[[#This Row],[updated_date]])/7,0))</f>
        <v>WEEK 1</v>
      </c>
      <c r="N3084" s="50" t="str">
        <f>UPPER(VLOOKUP(tbl_raw_data[[#This Row],[Analyst]],Settiings!$A$2:$B$16,2,0))</f>
        <v>QUADIR</v>
      </c>
      <c r="O3084" s="50" t="str">
        <f>TRIM(UPPER(tbl_raw_data[[#This Row],[Outcome]]))</f>
        <v>APPROVE</v>
      </c>
      <c r="P3084" s="50" t="str">
        <f>TRIM(UPPER(tbl_raw_data[[#This Row],[Queue Name]]))</f>
        <v>CONSUMER EXISTING</v>
      </c>
      <c r="Q3084" s="50" t="str">
        <f>IF(tbl_raw_data[[#This Row],[Time taken in min]]&lt;=Settiings!$D$2,"SLA_MET","SLA_NOT_MET")</f>
        <v>SLA_NOT_MET</v>
      </c>
      <c r="R3084" s="94"/>
    </row>
    <row r="3085" spans="1:18" x14ac:dyDescent="0.3">
      <c r="A3085" s="23" t="s">
        <v>1869</v>
      </c>
      <c r="B3085" s="15">
        <v>45142.589016203703</v>
      </c>
      <c r="C3085" s="21">
        <v>45142.592303240737</v>
      </c>
      <c r="D3085" s="18" t="s">
        <v>13</v>
      </c>
      <c r="E3085" s="18" t="s">
        <v>47</v>
      </c>
      <c r="F3085" s="18" t="s">
        <v>1228</v>
      </c>
      <c r="G3085" s="18" t="s">
        <v>766</v>
      </c>
      <c r="H3085" s="80"/>
      <c r="I3085" s="48">
        <f>tbl_raw_data[[#This Row],[Date Actioned]]-tbl_raw_data[[#This Row],[Date Tagged]]</f>
        <v>3.2870370341697708E-3</v>
      </c>
      <c r="J3085" s="46">
        <f>HOUR(tbl_raw_data[[#This Row],[Time_taken]])*60+MINUTE(tbl_raw_data[[#This Row],[Time_taken]])+SECOND(tbl_raw_data[[#This Row],[Time_taken]])/60</f>
        <v>4.7333333333333334</v>
      </c>
      <c r="K3085" s="52">
        <f>DATE(YEAR(tbl_raw_data[[#This Row],[Date Actioned]]),MONTH(tbl_raw_data[[#This Row],[Date Actioned]]),DAY(tbl_raw_data[[#This Row],[Date Actioned]]))</f>
        <v>45142</v>
      </c>
      <c r="L3085" s="50" t="str">
        <f>UPPER(TEXT(tbl_raw_data[[#This Row],[updated_date]],"MMMM"))</f>
        <v>AUGUST</v>
      </c>
      <c r="M3085" s="50" t="str">
        <f>"WEEK "&amp; IF(ROUNDUP(DAY(tbl_raw_data[[#This Row],[updated_date]])/7,0)=5,4,ROUNDUP(DAY(tbl_raw_data[[#This Row],[updated_date]])/7,0))</f>
        <v>WEEK 1</v>
      </c>
      <c r="N3085" s="50" t="str">
        <f>UPPER(VLOOKUP(tbl_raw_data[[#This Row],[Analyst]],Settiings!$A$2:$B$16,2,0))</f>
        <v>RAJ</v>
      </c>
      <c r="O3085" s="50" t="str">
        <f>TRIM(UPPER(tbl_raw_data[[#This Row],[Outcome]]))</f>
        <v>APPROVE</v>
      </c>
      <c r="P3085" s="50" t="str">
        <f>TRIM(UPPER(tbl_raw_data[[#This Row],[Queue Name]]))</f>
        <v>CONSUMER PRE BUREAU</v>
      </c>
      <c r="Q3085" s="50" t="str">
        <f>IF(tbl_raw_data[[#This Row],[Time taken in min]]&lt;=Settiings!$D$2,"SLA_MET","SLA_NOT_MET")</f>
        <v>SLA_MET</v>
      </c>
      <c r="R3085" s="94"/>
    </row>
    <row r="3086" spans="1:18" x14ac:dyDescent="0.3">
      <c r="A3086" s="14" t="s">
        <v>1871</v>
      </c>
      <c r="B3086" s="9">
        <v>45142.592627314814</v>
      </c>
      <c r="C3086" s="22">
        <v>45142.604317129626</v>
      </c>
      <c r="D3086" s="12" t="s">
        <v>13</v>
      </c>
      <c r="E3086" s="12" t="s">
        <v>9</v>
      </c>
      <c r="F3086" s="12" t="s">
        <v>53</v>
      </c>
      <c r="G3086" s="12" t="s">
        <v>128</v>
      </c>
      <c r="H3086" s="81"/>
      <c r="I3086" s="48">
        <f>tbl_raw_data[[#This Row],[Date Actioned]]-tbl_raw_data[[#This Row],[Date Tagged]]</f>
        <v>1.1689814811688848E-2</v>
      </c>
      <c r="J3086" s="46">
        <f>HOUR(tbl_raw_data[[#This Row],[Time_taken]])*60+MINUTE(tbl_raw_data[[#This Row],[Time_taken]])+SECOND(tbl_raw_data[[#This Row],[Time_taken]])/60</f>
        <v>16.833333333333332</v>
      </c>
      <c r="K3086" s="52">
        <f>DATE(YEAR(tbl_raw_data[[#This Row],[Date Actioned]]),MONTH(tbl_raw_data[[#This Row],[Date Actioned]]),DAY(tbl_raw_data[[#This Row],[Date Actioned]]))</f>
        <v>45142</v>
      </c>
      <c r="L3086" s="50" t="str">
        <f>UPPER(TEXT(tbl_raw_data[[#This Row],[updated_date]],"MMMM"))</f>
        <v>AUGUST</v>
      </c>
      <c r="M3086" s="50" t="str">
        <f>"WEEK "&amp; IF(ROUNDUP(DAY(tbl_raw_data[[#This Row],[updated_date]])/7,0)=5,4,ROUNDUP(DAY(tbl_raw_data[[#This Row],[updated_date]])/7,0))</f>
        <v>WEEK 1</v>
      </c>
      <c r="N3086" s="50" t="str">
        <f>UPPER(VLOOKUP(tbl_raw_data[[#This Row],[Analyst]],Settiings!$A$2:$B$16,2,0))</f>
        <v>NAVED</v>
      </c>
      <c r="O3086" s="50" t="str">
        <f>TRIM(UPPER(tbl_raw_data[[#This Row],[Outcome]]))</f>
        <v>APPROVE</v>
      </c>
      <c r="P3086" s="50" t="str">
        <f>TRIM(UPPER(tbl_raw_data[[#This Row],[Queue Name]]))</f>
        <v>CONSUMER EXISTING</v>
      </c>
      <c r="Q3086" s="50" t="str">
        <f>IF(tbl_raw_data[[#This Row],[Time taken in min]]&lt;=Settiings!$D$2,"SLA_MET","SLA_NOT_MET")</f>
        <v>SLA_MET</v>
      </c>
      <c r="R3086" s="94"/>
    </row>
    <row r="3087" spans="1:18" x14ac:dyDescent="0.3">
      <c r="A3087" s="20" t="s">
        <v>1876</v>
      </c>
      <c r="B3087" s="15">
        <v>45142.601006944446</v>
      </c>
      <c r="C3087" s="16">
        <v>45142.618981481479</v>
      </c>
      <c r="D3087" s="17" t="s">
        <v>17</v>
      </c>
      <c r="E3087" s="18" t="s">
        <v>19</v>
      </c>
      <c r="F3087" s="17" t="s">
        <v>24</v>
      </c>
      <c r="G3087" s="19"/>
      <c r="H3087" s="79"/>
      <c r="I3087" s="48">
        <f>tbl_raw_data[[#This Row],[Date Actioned]]-tbl_raw_data[[#This Row],[Date Tagged]]</f>
        <v>1.7974537033296656E-2</v>
      </c>
      <c r="J3087" s="46">
        <f>HOUR(tbl_raw_data[[#This Row],[Time_taken]])*60+MINUTE(tbl_raw_data[[#This Row],[Time_taken]])+SECOND(tbl_raw_data[[#This Row],[Time_taken]])/60</f>
        <v>25.883333333333333</v>
      </c>
      <c r="K3087" s="52">
        <f>DATE(YEAR(tbl_raw_data[[#This Row],[Date Actioned]]),MONTH(tbl_raw_data[[#This Row],[Date Actioned]]),DAY(tbl_raw_data[[#This Row],[Date Actioned]]))</f>
        <v>45142</v>
      </c>
      <c r="L3087" s="50" t="str">
        <f>UPPER(TEXT(tbl_raw_data[[#This Row],[updated_date]],"MMMM"))</f>
        <v>AUGUST</v>
      </c>
      <c r="M3087" s="50" t="str">
        <f>"WEEK "&amp; IF(ROUNDUP(DAY(tbl_raw_data[[#This Row],[updated_date]])/7,0)=5,4,ROUNDUP(DAY(tbl_raw_data[[#This Row],[updated_date]])/7,0))</f>
        <v>WEEK 1</v>
      </c>
      <c r="N3087" s="50" t="str">
        <f>UPPER(VLOOKUP(tbl_raw_data[[#This Row],[Analyst]],Settiings!$A$2:$B$16,2,0))</f>
        <v>QUADIR</v>
      </c>
      <c r="O3087" s="50" t="str">
        <f>TRIM(UPPER(tbl_raw_data[[#This Row],[Outcome]]))</f>
        <v>APPROVE</v>
      </c>
      <c r="P3087" s="50" t="str">
        <f>TRIM(UPPER(tbl_raw_data[[#This Row],[Queue Name]]))</f>
        <v>CONSUMER POST BUREAU</v>
      </c>
      <c r="Q3087" s="50" t="str">
        <f>IF(tbl_raw_data[[#This Row],[Time taken in min]]&lt;=Settiings!$D$2,"SLA_MET","SLA_NOT_MET")</f>
        <v>SLA_NOT_MET</v>
      </c>
      <c r="R3087" s="94"/>
    </row>
    <row r="3088" spans="1:18" x14ac:dyDescent="0.3">
      <c r="A3088" s="23" t="s">
        <v>1877</v>
      </c>
      <c r="B3088" s="9">
        <v>45142.601712962962</v>
      </c>
      <c r="C3088" s="22">
        <v>45142.609236111108</v>
      </c>
      <c r="D3088" s="12" t="s">
        <v>13</v>
      </c>
      <c r="E3088" s="12" t="s">
        <v>47</v>
      </c>
      <c r="F3088" s="12" t="s">
        <v>1228</v>
      </c>
      <c r="G3088" s="12" t="s">
        <v>77</v>
      </c>
      <c r="H3088" s="81"/>
      <c r="I3088" s="48">
        <f>tbl_raw_data[[#This Row],[Date Actioned]]-tbl_raw_data[[#This Row],[Date Tagged]]</f>
        <v>7.5231481459923089E-3</v>
      </c>
      <c r="J3088" s="46">
        <f>HOUR(tbl_raw_data[[#This Row],[Time_taken]])*60+MINUTE(tbl_raw_data[[#This Row],[Time_taken]])+SECOND(tbl_raw_data[[#This Row],[Time_taken]])/60</f>
        <v>10.833333333333334</v>
      </c>
      <c r="K3088" s="52">
        <f>DATE(YEAR(tbl_raw_data[[#This Row],[Date Actioned]]),MONTH(tbl_raw_data[[#This Row],[Date Actioned]]),DAY(tbl_raw_data[[#This Row],[Date Actioned]]))</f>
        <v>45142</v>
      </c>
      <c r="L3088" s="50" t="str">
        <f>UPPER(TEXT(tbl_raw_data[[#This Row],[updated_date]],"MMMM"))</f>
        <v>AUGUST</v>
      </c>
      <c r="M3088" s="50" t="str">
        <f>"WEEK "&amp; IF(ROUNDUP(DAY(tbl_raw_data[[#This Row],[updated_date]])/7,0)=5,4,ROUNDUP(DAY(tbl_raw_data[[#This Row],[updated_date]])/7,0))</f>
        <v>WEEK 1</v>
      </c>
      <c r="N3088" s="50" t="str">
        <f>UPPER(VLOOKUP(tbl_raw_data[[#This Row],[Analyst]],Settiings!$A$2:$B$16,2,0))</f>
        <v>RAJ</v>
      </c>
      <c r="O3088" s="50" t="str">
        <f>TRIM(UPPER(tbl_raw_data[[#This Row],[Outcome]]))</f>
        <v>APPROVE</v>
      </c>
      <c r="P3088" s="50" t="str">
        <f>TRIM(UPPER(tbl_raw_data[[#This Row],[Queue Name]]))</f>
        <v>CONSUMER PRE BUREAU</v>
      </c>
      <c r="Q3088" s="50" t="str">
        <f>IF(tbl_raw_data[[#This Row],[Time taken in min]]&lt;=Settiings!$D$2,"SLA_MET","SLA_NOT_MET")</f>
        <v>SLA_MET</v>
      </c>
      <c r="R3088" s="94"/>
    </row>
    <row r="3089" spans="1:18" x14ac:dyDescent="0.3">
      <c r="A3089" s="14" t="s">
        <v>1878</v>
      </c>
      <c r="B3089" s="15">
        <v>45142.606307870374</v>
      </c>
      <c r="C3089" s="16">
        <v>45142.622152777774</v>
      </c>
      <c r="D3089" s="17" t="s">
        <v>17</v>
      </c>
      <c r="E3089" s="18" t="s">
        <v>9</v>
      </c>
      <c r="F3089" s="17" t="s">
        <v>24</v>
      </c>
      <c r="G3089" s="19"/>
      <c r="H3089" s="79"/>
      <c r="I3089" s="48">
        <f>tbl_raw_data[[#This Row],[Date Actioned]]-tbl_raw_data[[#This Row],[Date Tagged]]</f>
        <v>1.5844907400605734E-2</v>
      </c>
      <c r="J3089" s="46">
        <f>HOUR(tbl_raw_data[[#This Row],[Time_taken]])*60+MINUTE(tbl_raw_data[[#This Row],[Time_taken]])+SECOND(tbl_raw_data[[#This Row],[Time_taken]])/60</f>
        <v>22.816666666666666</v>
      </c>
      <c r="K3089" s="52">
        <f>DATE(YEAR(tbl_raw_data[[#This Row],[Date Actioned]]),MONTH(tbl_raw_data[[#This Row],[Date Actioned]]),DAY(tbl_raw_data[[#This Row],[Date Actioned]]))</f>
        <v>45142</v>
      </c>
      <c r="L3089" s="50" t="str">
        <f>UPPER(TEXT(tbl_raw_data[[#This Row],[updated_date]],"MMMM"))</f>
        <v>AUGUST</v>
      </c>
      <c r="M3089" s="50" t="str">
        <f>"WEEK "&amp; IF(ROUNDUP(DAY(tbl_raw_data[[#This Row],[updated_date]])/7,0)=5,4,ROUNDUP(DAY(tbl_raw_data[[#This Row],[updated_date]])/7,0))</f>
        <v>WEEK 1</v>
      </c>
      <c r="N3089" s="50" t="str">
        <f>UPPER(VLOOKUP(tbl_raw_data[[#This Row],[Analyst]],Settiings!$A$2:$B$16,2,0))</f>
        <v>QUADIR</v>
      </c>
      <c r="O3089" s="50" t="str">
        <f>TRIM(UPPER(tbl_raw_data[[#This Row],[Outcome]]))</f>
        <v>APPROVE</v>
      </c>
      <c r="P3089" s="50" t="str">
        <f>TRIM(UPPER(tbl_raw_data[[#This Row],[Queue Name]]))</f>
        <v>CONSUMER EXISTING</v>
      </c>
      <c r="Q3089" s="50" t="str">
        <f>IF(tbl_raw_data[[#This Row],[Time taken in min]]&lt;=Settiings!$D$2,"SLA_MET","SLA_NOT_MET")</f>
        <v>SLA_NOT_MET</v>
      </c>
      <c r="R3089" s="94"/>
    </row>
    <row r="3090" spans="1:18" x14ac:dyDescent="0.3">
      <c r="A3090" s="20" t="s">
        <v>1879</v>
      </c>
      <c r="B3090" s="9">
        <v>45142.606458333335</v>
      </c>
      <c r="C3090" s="22">
        <v>45142.610578703701</v>
      </c>
      <c r="D3090" s="12" t="s">
        <v>13</v>
      </c>
      <c r="E3090" s="12" t="s">
        <v>47</v>
      </c>
      <c r="F3090" s="12" t="s">
        <v>53</v>
      </c>
      <c r="G3090" s="12" t="s">
        <v>41</v>
      </c>
      <c r="H3090" s="81"/>
      <c r="I3090" s="48">
        <f>tbl_raw_data[[#This Row],[Date Actioned]]-tbl_raw_data[[#This Row],[Date Tagged]]</f>
        <v>4.1203703658538871E-3</v>
      </c>
      <c r="J3090" s="46">
        <f>HOUR(tbl_raw_data[[#This Row],[Time_taken]])*60+MINUTE(tbl_raw_data[[#This Row],[Time_taken]])+SECOND(tbl_raw_data[[#This Row],[Time_taken]])/60</f>
        <v>5.9333333333333336</v>
      </c>
      <c r="K3090" s="52">
        <f>DATE(YEAR(tbl_raw_data[[#This Row],[Date Actioned]]),MONTH(tbl_raw_data[[#This Row],[Date Actioned]]),DAY(tbl_raw_data[[#This Row],[Date Actioned]]))</f>
        <v>45142</v>
      </c>
      <c r="L3090" s="50" t="str">
        <f>UPPER(TEXT(tbl_raw_data[[#This Row],[updated_date]],"MMMM"))</f>
        <v>AUGUST</v>
      </c>
      <c r="M3090" s="50" t="str">
        <f>"WEEK "&amp; IF(ROUNDUP(DAY(tbl_raw_data[[#This Row],[updated_date]])/7,0)=5,4,ROUNDUP(DAY(tbl_raw_data[[#This Row],[updated_date]])/7,0))</f>
        <v>WEEK 1</v>
      </c>
      <c r="N3090" s="50" t="str">
        <f>UPPER(VLOOKUP(tbl_raw_data[[#This Row],[Analyst]],Settiings!$A$2:$B$16,2,0))</f>
        <v>NAVED</v>
      </c>
      <c r="O3090" s="50" t="str">
        <f>TRIM(UPPER(tbl_raw_data[[#This Row],[Outcome]]))</f>
        <v>APPROVE</v>
      </c>
      <c r="P3090" s="50" t="str">
        <f>TRIM(UPPER(tbl_raw_data[[#This Row],[Queue Name]]))</f>
        <v>CONSUMER PRE BUREAU</v>
      </c>
      <c r="Q3090" s="50" t="str">
        <f>IF(tbl_raw_data[[#This Row],[Time taken in min]]&lt;=Settiings!$D$2,"SLA_MET","SLA_NOT_MET")</f>
        <v>SLA_MET</v>
      </c>
      <c r="R3090" s="94"/>
    </row>
    <row r="3091" spans="1:18" x14ac:dyDescent="0.3">
      <c r="A3091" s="23" t="s">
        <v>1880</v>
      </c>
      <c r="B3091" s="15">
        <v>45142.606458333335</v>
      </c>
      <c r="C3091" s="21">
        <v>45142.611851851849</v>
      </c>
      <c r="D3091" s="18" t="s">
        <v>13</v>
      </c>
      <c r="E3091" s="18" t="s">
        <v>9</v>
      </c>
      <c r="F3091" s="18" t="s">
        <v>1228</v>
      </c>
      <c r="G3091" s="18" t="s">
        <v>17</v>
      </c>
      <c r="H3091" s="80"/>
      <c r="I3091" s="48">
        <f>tbl_raw_data[[#This Row],[Date Actioned]]-tbl_raw_data[[#This Row],[Date Tagged]]</f>
        <v>5.3935185133013874E-3</v>
      </c>
      <c r="J3091" s="46">
        <f>HOUR(tbl_raw_data[[#This Row],[Time_taken]])*60+MINUTE(tbl_raw_data[[#This Row],[Time_taken]])+SECOND(tbl_raw_data[[#This Row],[Time_taken]])/60</f>
        <v>7.7666666666666666</v>
      </c>
      <c r="K3091" s="52">
        <f>DATE(YEAR(tbl_raw_data[[#This Row],[Date Actioned]]),MONTH(tbl_raw_data[[#This Row],[Date Actioned]]),DAY(tbl_raw_data[[#This Row],[Date Actioned]]))</f>
        <v>45142</v>
      </c>
      <c r="L3091" s="50" t="str">
        <f>UPPER(TEXT(tbl_raw_data[[#This Row],[updated_date]],"MMMM"))</f>
        <v>AUGUST</v>
      </c>
      <c r="M3091" s="50" t="str">
        <f>"WEEK "&amp; IF(ROUNDUP(DAY(tbl_raw_data[[#This Row],[updated_date]])/7,0)=5,4,ROUNDUP(DAY(tbl_raw_data[[#This Row],[updated_date]])/7,0))</f>
        <v>WEEK 1</v>
      </c>
      <c r="N3091" s="50" t="str">
        <f>UPPER(VLOOKUP(tbl_raw_data[[#This Row],[Analyst]],Settiings!$A$2:$B$16,2,0))</f>
        <v>RAJ</v>
      </c>
      <c r="O3091" s="50" t="str">
        <f>TRIM(UPPER(tbl_raw_data[[#This Row],[Outcome]]))</f>
        <v>APPROVE</v>
      </c>
      <c r="P3091" s="50" t="str">
        <f>TRIM(UPPER(tbl_raw_data[[#This Row],[Queue Name]]))</f>
        <v>CONSUMER EXISTING</v>
      </c>
      <c r="Q3091" s="50" t="str">
        <f>IF(tbl_raw_data[[#This Row],[Time taken in min]]&lt;=Settiings!$D$2,"SLA_MET","SLA_NOT_MET")</f>
        <v>SLA_MET</v>
      </c>
      <c r="R3091" s="94"/>
    </row>
    <row r="3092" spans="1:18" x14ac:dyDescent="0.3">
      <c r="A3092" s="14" t="s">
        <v>1882</v>
      </c>
      <c r="B3092" s="9">
        <v>45142.607789351852</v>
      </c>
      <c r="C3092" s="22">
        <v>45142.61446759259</v>
      </c>
      <c r="D3092" s="12" t="s">
        <v>13</v>
      </c>
      <c r="E3092" s="12" t="s">
        <v>47</v>
      </c>
      <c r="F3092" s="12" t="s">
        <v>53</v>
      </c>
      <c r="G3092" s="12" t="s">
        <v>77</v>
      </c>
      <c r="H3092" s="81"/>
      <c r="I3092" s="48">
        <f>tbl_raw_data[[#This Row],[Date Actioned]]-tbl_raw_data[[#This Row],[Date Tagged]]</f>
        <v>6.6782407375285402E-3</v>
      </c>
      <c r="J3092" s="46">
        <f>HOUR(tbl_raw_data[[#This Row],[Time_taken]])*60+MINUTE(tbl_raw_data[[#This Row],[Time_taken]])+SECOND(tbl_raw_data[[#This Row],[Time_taken]])/60</f>
        <v>9.6166666666666671</v>
      </c>
      <c r="K3092" s="52">
        <f>DATE(YEAR(tbl_raw_data[[#This Row],[Date Actioned]]),MONTH(tbl_raw_data[[#This Row],[Date Actioned]]),DAY(tbl_raw_data[[#This Row],[Date Actioned]]))</f>
        <v>45142</v>
      </c>
      <c r="L3092" s="50" t="str">
        <f>UPPER(TEXT(tbl_raw_data[[#This Row],[updated_date]],"MMMM"))</f>
        <v>AUGUST</v>
      </c>
      <c r="M3092" s="50" t="str">
        <f>"WEEK "&amp; IF(ROUNDUP(DAY(tbl_raw_data[[#This Row],[updated_date]])/7,0)=5,4,ROUNDUP(DAY(tbl_raw_data[[#This Row],[updated_date]])/7,0))</f>
        <v>WEEK 1</v>
      </c>
      <c r="N3092" s="50" t="str">
        <f>UPPER(VLOOKUP(tbl_raw_data[[#This Row],[Analyst]],Settiings!$A$2:$B$16,2,0))</f>
        <v>NAVED</v>
      </c>
      <c r="O3092" s="50" t="str">
        <f>TRIM(UPPER(tbl_raw_data[[#This Row],[Outcome]]))</f>
        <v>APPROVE</v>
      </c>
      <c r="P3092" s="50" t="str">
        <f>TRIM(UPPER(tbl_raw_data[[#This Row],[Queue Name]]))</f>
        <v>CONSUMER PRE BUREAU</v>
      </c>
      <c r="Q3092" s="50" t="str">
        <f>IF(tbl_raw_data[[#This Row],[Time taken in min]]&lt;=Settiings!$D$2,"SLA_MET","SLA_NOT_MET")</f>
        <v>SLA_MET</v>
      </c>
      <c r="R3092" s="94"/>
    </row>
    <row r="3093" spans="1:18" x14ac:dyDescent="0.3">
      <c r="A3093" s="20" t="s">
        <v>1885</v>
      </c>
      <c r="B3093" s="15">
        <v>45142.610729166663</v>
      </c>
      <c r="C3093" s="16">
        <v>45142.628101851849</v>
      </c>
      <c r="D3093" s="17" t="s">
        <v>17</v>
      </c>
      <c r="E3093" s="18" t="s">
        <v>19</v>
      </c>
      <c r="F3093" s="17" t="s">
        <v>1097</v>
      </c>
      <c r="G3093" s="19"/>
      <c r="H3093" s="79"/>
      <c r="I3093" s="48">
        <f>tbl_raw_data[[#This Row],[Date Actioned]]-tbl_raw_data[[#This Row],[Date Tagged]]</f>
        <v>1.7372685186273884E-2</v>
      </c>
      <c r="J3093" s="46">
        <f>HOUR(tbl_raw_data[[#This Row],[Time_taken]])*60+MINUTE(tbl_raw_data[[#This Row],[Time_taken]])+SECOND(tbl_raw_data[[#This Row],[Time_taken]])/60</f>
        <v>25.016666666666666</v>
      </c>
      <c r="K3093" s="52">
        <f>DATE(YEAR(tbl_raw_data[[#This Row],[Date Actioned]]),MONTH(tbl_raw_data[[#This Row],[Date Actioned]]),DAY(tbl_raw_data[[#This Row],[Date Actioned]]))</f>
        <v>45142</v>
      </c>
      <c r="L3093" s="50" t="str">
        <f>UPPER(TEXT(tbl_raw_data[[#This Row],[updated_date]],"MMMM"))</f>
        <v>AUGUST</v>
      </c>
      <c r="M3093" s="50" t="str">
        <f>"WEEK "&amp; IF(ROUNDUP(DAY(tbl_raw_data[[#This Row],[updated_date]])/7,0)=5,4,ROUNDUP(DAY(tbl_raw_data[[#This Row],[updated_date]])/7,0))</f>
        <v>WEEK 1</v>
      </c>
      <c r="N3093" s="50" t="str">
        <f>UPPER(VLOOKUP(tbl_raw_data[[#This Row],[Analyst]],Settiings!$A$2:$B$16,2,0))</f>
        <v>JULIA</v>
      </c>
      <c r="O3093" s="50" t="str">
        <f>TRIM(UPPER(tbl_raw_data[[#This Row],[Outcome]]))</f>
        <v>APPROVE</v>
      </c>
      <c r="P3093" s="50" t="str">
        <f>TRIM(UPPER(tbl_raw_data[[#This Row],[Queue Name]]))</f>
        <v>CONSUMER POST BUREAU</v>
      </c>
      <c r="Q3093" s="50" t="str">
        <f>IF(tbl_raw_data[[#This Row],[Time taken in min]]&lt;=Settiings!$D$2,"SLA_MET","SLA_NOT_MET")</f>
        <v>SLA_NOT_MET</v>
      </c>
      <c r="R3093" s="94"/>
    </row>
    <row r="3094" spans="1:18" x14ac:dyDescent="0.3">
      <c r="A3094" s="23" t="s">
        <v>1886</v>
      </c>
      <c r="B3094" s="9">
        <v>45142.611006944448</v>
      </c>
      <c r="C3094" s="22">
        <v>45142.617708333331</v>
      </c>
      <c r="D3094" s="12" t="s">
        <v>13</v>
      </c>
      <c r="E3094" s="12" t="s">
        <v>19</v>
      </c>
      <c r="F3094" s="12" t="s">
        <v>1228</v>
      </c>
      <c r="G3094" s="12" t="s">
        <v>41</v>
      </c>
      <c r="H3094" s="81"/>
      <c r="I3094" s="48">
        <f>tbl_raw_data[[#This Row],[Date Actioned]]-tbl_raw_data[[#This Row],[Date Tagged]]</f>
        <v>6.7013888838118874E-3</v>
      </c>
      <c r="J3094" s="46">
        <f>HOUR(tbl_raw_data[[#This Row],[Time_taken]])*60+MINUTE(tbl_raw_data[[#This Row],[Time_taken]])+SECOND(tbl_raw_data[[#This Row],[Time_taken]])/60</f>
        <v>9.65</v>
      </c>
      <c r="K3094" s="52">
        <f>DATE(YEAR(tbl_raw_data[[#This Row],[Date Actioned]]),MONTH(tbl_raw_data[[#This Row],[Date Actioned]]),DAY(tbl_raw_data[[#This Row],[Date Actioned]]))</f>
        <v>45142</v>
      </c>
      <c r="L3094" s="50" t="str">
        <f>UPPER(TEXT(tbl_raw_data[[#This Row],[updated_date]],"MMMM"))</f>
        <v>AUGUST</v>
      </c>
      <c r="M3094" s="50" t="str">
        <f>"WEEK "&amp; IF(ROUNDUP(DAY(tbl_raw_data[[#This Row],[updated_date]])/7,0)=5,4,ROUNDUP(DAY(tbl_raw_data[[#This Row],[updated_date]])/7,0))</f>
        <v>WEEK 1</v>
      </c>
      <c r="N3094" s="50" t="str">
        <f>UPPER(VLOOKUP(tbl_raw_data[[#This Row],[Analyst]],Settiings!$A$2:$B$16,2,0))</f>
        <v>RAJ</v>
      </c>
      <c r="O3094" s="50" t="str">
        <f>TRIM(UPPER(tbl_raw_data[[#This Row],[Outcome]]))</f>
        <v>APPROVE</v>
      </c>
      <c r="P3094" s="50" t="str">
        <f>TRIM(UPPER(tbl_raw_data[[#This Row],[Queue Name]]))</f>
        <v>CONSUMER POST BUREAU</v>
      </c>
      <c r="Q3094" s="50" t="str">
        <f>IF(tbl_raw_data[[#This Row],[Time taken in min]]&lt;=Settiings!$D$2,"SLA_MET","SLA_NOT_MET")</f>
        <v>SLA_MET</v>
      </c>
      <c r="R3094" s="94"/>
    </row>
    <row r="3095" spans="1:18" x14ac:dyDescent="0.3">
      <c r="A3095" s="23" t="s">
        <v>1887</v>
      </c>
      <c r="B3095" s="15">
        <v>45142.614594907405</v>
      </c>
      <c r="C3095" s="16">
        <v>45142.627615740741</v>
      </c>
      <c r="D3095" s="17" t="s">
        <v>37</v>
      </c>
      <c r="E3095" s="18" t="s">
        <v>19</v>
      </c>
      <c r="F3095" s="17" t="s">
        <v>24</v>
      </c>
      <c r="G3095" s="19"/>
      <c r="H3095" s="79"/>
      <c r="I3095" s="48">
        <f>tbl_raw_data[[#This Row],[Date Actioned]]-tbl_raw_data[[#This Row],[Date Tagged]]</f>
        <v>1.3020833335758653E-2</v>
      </c>
      <c r="J3095" s="46">
        <f>HOUR(tbl_raw_data[[#This Row],[Time_taken]])*60+MINUTE(tbl_raw_data[[#This Row],[Time_taken]])+SECOND(tbl_raw_data[[#This Row],[Time_taken]])/60</f>
        <v>18.75</v>
      </c>
      <c r="K3095" s="52">
        <f>DATE(YEAR(tbl_raw_data[[#This Row],[Date Actioned]]),MONTH(tbl_raw_data[[#This Row],[Date Actioned]]),DAY(tbl_raw_data[[#This Row],[Date Actioned]]))</f>
        <v>45142</v>
      </c>
      <c r="L3095" s="50" t="str">
        <f>UPPER(TEXT(tbl_raw_data[[#This Row],[updated_date]],"MMMM"))</f>
        <v>AUGUST</v>
      </c>
      <c r="M3095" s="50" t="str">
        <f>"WEEK "&amp; IF(ROUNDUP(DAY(tbl_raw_data[[#This Row],[updated_date]])/7,0)=5,4,ROUNDUP(DAY(tbl_raw_data[[#This Row],[updated_date]])/7,0))</f>
        <v>WEEK 1</v>
      </c>
      <c r="N3095" s="50" t="str">
        <f>UPPER(VLOOKUP(tbl_raw_data[[#This Row],[Analyst]],Settiings!$A$2:$B$16,2,0))</f>
        <v>QUADIR</v>
      </c>
      <c r="O3095" s="50" t="str">
        <f>TRIM(UPPER(tbl_raw_data[[#This Row],[Outcome]]))</f>
        <v>DECLINE</v>
      </c>
      <c r="P3095" s="50" t="str">
        <f>TRIM(UPPER(tbl_raw_data[[#This Row],[Queue Name]]))</f>
        <v>CONSUMER POST BUREAU</v>
      </c>
      <c r="Q3095" s="50" t="str">
        <f>IF(tbl_raw_data[[#This Row],[Time taken in min]]&lt;=Settiings!$D$2,"SLA_MET","SLA_NOT_MET")</f>
        <v>SLA_MET</v>
      </c>
      <c r="R3095" s="94"/>
    </row>
    <row r="3096" spans="1:18" x14ac:dyDescent="0.3">
      <c r="A3096" s="14" t="s">
        <v>1888</v>
      </c>
      <c r="B3096" s="15">
        <v>45142.616099537037</v>
      </c>
      <c r="C3096" s="16">
        <v>45142.627187500002</v>
      </c>
      <c r="D3096" s="17" t="s">
        <v>17</v>
      </c>
      <c r="E3096" s="18" t="s">
        <v>9</v>
      </c>
      <c r="F3096" s="17" t="s">
        <v>50</v>
      </c>
      <c r="G3096" s="19"/>
      <c r="H3096" s="79"/>
      <c r="I3096" s="48">
        <f>tbl_raw_data[[#This Row],[Date Actioned]]-tbl_raw_data[[#This Row],[Date Tagged]]</f>
        <v>1.1087962964666076E-2</v>
      </c>
      <c r="J3096" s="46">
        <f>HOUR(tbl_raw_data[[#This Row],[Time_taken]])*60+MINUTE(tbl_raw_data[[#This Row],[Time_taken]])+SECOND(tbl_raw_data[[#This Row],[Time_taken]])/60</f>
        <v>15.966666666666667</v>
      </c>
      <c r="K3096" s="52">
        <f>DATE(YEAR(tbl_raw_data[[#This Row],[Date Actioned]]),MONTH(tbl_raw_data[[#This Row],[Date Actioned]]),DAY(tbl_raw_data[[#This Row],[Date Actioned]]))</f>
        <v>45142</v>
      </c>
      <c r="L3096" s="50" t="str">
        <f>UPPER(TEXT(tbl_raw_data[[#This Row],[updated_date]],"MMMM"))</f>
        <v>AUGUST</v>
      </c>
      <c r="M3096" s="50" t="str">
        <f>"WEEK "&amp; IF(ROUNDUP(DAY(tbl_raw_data[[#This Row],[updated_date]])/7,0)=5,4,ROUNDUP(DAY(tbl_raw_data[[#This Row],[updated_date]])/7,0))</f>
        <v>WEEK 1</v>
      </c>
      <c r="N3096" s="50" t="str">
        <f>UPPER(VLOOKUP(tbl_raw_data[[#This Row],[Analyst]],Settiings!$A$2:$B$16,2,0))</f>
        <v>SHAHID</v>
      </c>
      <c r="O3096" s="50" t="str">
        <f>TRIM(UPPER(tbl_raw_data[[#This Row],[Outcome]]))</f>
        <v>APPROVE</v>
      </c>
      <c r="P3096" s="50" t="str">
        <f>TRIM(UPPER(tbl_raw_data[[#This Row],[Queue Name]]))</f>
        <v>CONSUMER EXISTING</v>
      </c>
      <c r="Q3096" s="50" t="str">
        <f>IF(tbl_raw_data[[#This Row],[Time taken in min]]&lt;=Settiings!$D$2,"SLA_MET","SLA_NOT_MET")</f>
        <v>SLA_MET</v>
      </c>
      <c r="R3096" s="94"/>
    </row>
    <row r="3097" spans="1:18" x14ac:dyDescent="0.3">
      <c r="A3097" s="20" t="s">
        <v>1891</v>
      </c>
      <c r="B3097" s="9">
        <v>45142.616608796299</v>
      </c>
      <c r="C3097" s="24">
        <v>45142.630416666667</v>
      </c>
      <c r="D3097" s="25" t="s">
        <v>17</v>
      </c>
      <c r="E3097" s="12" t="s">
        <v>9</v>
      </c>
      <c r="F3097" s="25" t="s">
        <v>50</v>
      </c>
      <c r="G3097" s="13"/>
      <c r="H3097" s="78"/>
      <c r="I3097" s="48">
        <f>tbl_raw_data[[#This Row],[Date Actioned]]-tbl_raw_data[[#This Row],[Date Tagged]]</f>
        <v>1.3807870367600117E-2</v>
      </c>
      <c r="J3097" s="46">
        <f>HOUR(tbl_raw_data[[#This Row],[Time_taken]])*60+MINUTE(tbl_raw_data[[#This Row],[Time_taken]])+SECOND(tbl_raw_data[[#This Row],[Time_taken]])/60</f>
        <v>19.883333333333333</v>
      </c>
      <c r="K3097" s="52">
        <f>DATE(YEAR(tbl_raw_data[[#This Row],[Date Actioned]]),MONTH(tbl_raw_data[[#This Row],[Date Actioned]]),DAY(tbl_raw_data[[#This Row],[Date Actioned]]))</f>
        <v>45142</v>
      </c>
      <c r="L3097" s="50" t="str">
        <f>UPPER(TEXT(tbl_raw_data[[#This Row],[updated_date]],"MMMM"))</f>
        <v>AUGUST</v>
      </c>
      <c r="M3097" s="50" t="str">
        <f>"WEEK "&amp; IF(ROUNDUP(DAY(tbl_raw_data[[#This Row],[updated_date]])/7,0)=5,4,ROUNDUP(DAY(tbl_raw_data[[#This Row],[updated_date]])/7,0))</f>
        <v>WEEK 1</v>
      </c>
      <c r="N3097" s="50" t="str">
        <f>UPPER(VLOOKUP(tbl_raw_data[[#This Row],[Analyst]],Settiings!$A$2:$B$16,2,0))</f>
        <v>SHAHID</v>
      </c>
      <c r="O3097" s="50" t="str">
        <f>TRIM(UPPER(tbl_raw_data[[#This Row],[Outcome]]))</f>
        <v>APPROVE</v>
      </c>
      <c r="P3097" s="50" t="str">
        <f>TRIM(UPPER(tbl_raw_data[[#This Row],[Queue Name]]))</f>
        <v>CONSUMER EXISTING</v>
      </c>
      <c r="Q3097" s="50" t="str">
        <f>IF(tbl_raw_data[[#This Row],[Time taken in min]]&lt;=Settiings!$D$2,"SLA_MET","SLA_NOT_MET")</f>
        <v>SLA_MET</v>
      </c>
      <c r="R3097" s="94"/>
    </row>
    <row r="3098" spans="1:18" x14ac:dyDescent="0.3">
      <c r="A3098" s="23" t="s">
        <v>1892</v>
      </c>
      <c r="B3098" s="15">
        <v>45142.6172337963</v>
      </c>
      <c r="C3098" s="16">
        <v>45142.634664351855</v>
      </c>
      <c r="D3098" s="17" t="s">
        <v>17</v>
      </c>
      <c r="E3098" s="18" t="s">
        <v>19</v>
      </c>
      <c r="F3098" s="17" t="s">
        <v>1097</v>
      </c>
      <c r="G3098" s="19"/>
      <c r="H3098" s="79"/>
      <c r="I3098" s="48">
        <f>tbl_raw_data[[#This Row],[Date Actioned]]-tbl_raw_data[[#This Row],[Date Tagged]]</f>
        <v>1.7430555555620231E-2</v>
      </c>
      <c r="J3098" s="46">
        <f>HOUR(tbl_raw_data[[#This Row],[Time_taken]])*60+MINUTE(tbl_raw_data[[#This Row],[Time_taken]])+SECOND(tbl_raw_data[[#This Row],[Time_taken]])/60</f>
        <v>25.1</v>
      </c>
      <c r="K3098" s="52">
        <f>DATE(YEAR(tbl_raw_data[[#This Row],[Date Actioned]]),MONTH(tbl_raw_data[[#This Row],[Date Actioned]]),DAY(tbl_raw_data[[#This Row],[Date Actioned]]))</f>
        <v>45142</v>
      </c>
      <c r="L3098" s="50" t="str">
        <f>UPPER(TEXT(tbl_raw_data[[#This Row],[updated_date]],"MMMM"))</f>
        <v>AUGUST</v>
      </c>
      <c r="M3098" s="50" t="str">
        <f>"WEEK "&amp; IF(ROUNDUP(DAY(tbl_raw_data[[#This Row],[updated_date]])/7,0)=5,4,ROUNDUP(DAY(tbl_raw_data[[#This Row],[updated_date]])/7,0))</f>
        <v>WEEK 1</v>
      </c>
      <c r="N3098" s="50" t="str">
        <f>UPPER(VLOOKUP(tbl_raw_data[[#This Row],[Analyst]],Settiings!$A$2:$B$16,2,0))</f>
        <v>JULIA</v>
      </c>
      <c r="O3098" s="50" t="str">
        <f>TRIM(UPPER(tbl_raw_data[[#This Row],[Outcome]]))</f>
        <v>APPROVE</v>
      </c>
      <c r="P3098" s="50" t="str">
        <f>TRIM(UPPER(tbl_raw_data[[#This Row],[Queue Name]]))</f>
        <v>CONSUMER POST BUREAU</v>
      </c>
      <c r="Q3098" s="50" t="str">
        <f>IF(tbl_raw_data[[#This Row],[Time taken in min]]&lt;=Settiings!$D$2,"SLA_MET","SLA_NOT_MET")</f>
        <v>SLA_NOT_MET</v>
      </c>
      <c r="R3098" s="94"/>
    </row>
    <row r="3099" spans="1:18" x14ac:dyDescent="0.3">
      <c r="A3099" s="14" t="s">
        <v>1893</v>
      </c>
      <c r="B3099" s="9">
        <v>45142.6172337963</v>
      </c>
      <c r="C3099" s="24">
        <v>45142.637384259258</v>
      </c>
      <c r="D3099" s="25" t="s">
        <v>37</v>
      </c>
      <c r="E3099" s="12" t="s">
        <v>9</v>
      </c>
      <c r="F3099" s="25" t="s">
        <v>24</v>
      </c>
      <c r="G3099" s="13"/>
      <c r="H3099" s="78"/>
      <c r="I3099" s="48">
        <f>tbl_raw_data[[#This Row],[Date Actioned]]-tbl_raw_data[[#This Row],[Date Tagged]]</f>
        <v>2.0150462958554272E-2</v>
      </c>
      <c r="J3099" s="46">
        <f>HOUR(tbl_raw_data[[#This Row],[Time_taken]])*60+MINUTE(tbl_raw_data[[#This Row],[Time_taken]])+SECOND(tbl_raw_data[[#This Row],[Time_taken]])/60</f>
        <v>29.016666666666666</v>
      </c>
      <c r="K3099" s="52">
        <f>DATE(YEAR(tbl_raw_data[[#This Row],[Date Actioned]]),MONTH(tbl_raw_data[[#This Row],[Date Actioned]]),DAY(tbl_raw_data[[#This Row],[Date Actioned]]))</f>
        <v>45142</v>
      </c>
      <c r="L3099" s="50" t="str">
        <f>UPPER(TEXT(tbl_raw_data[[#This Row],[updated_date]],"MMMM"))</f>
        <v>AUGUST</v>
      </c>
      <c r="M3099" s="50" t="str">
        <f>"WEEK "&amp; IF(ROUNDUP(DAY(tbl_raw_data[[#This Row],[updated_date]])/7,0)=5,4,ROUNDUP(DAY(tbl_raw_data[[#This Row],[updated_date]])/7,0))</f>
        <v>WEEK 1</v>
      </c>
      <c r="N3099" s="50" t="str">
        <f>UPPER(VLOOKUP(tbl_raw_data[[#This Row],[Analyst]],Settiings!$A$2:$B$16,2,0))</f>
        <v>QUADIR</v>
      </c>
      <c r="O3099" s="50" t="str">
        <f>TRIM(UPPER(tbl_raw_data[[#This Row],[Outcome]]))</f>
        <v>DECLINE</v>
      </c>
      <c r="P3099" s="50" t="str">
        <f>TRIM(UPPER(tbl_raw_data[[#This Row],[Queue Name]]))</f>
        <v>CONSUMER EXISTING</v>
      </c>
      <c r="Q3099" s="50" t="str">
        <f>IF(tbl_raw_data[[#This Row],[Time taken in min]]&lt;=Settiings!$D$2,"SLA_MET","SLA_NOT_MET")</f>
        <v>SLA_NOT_MET</v>
      </c>
      <c r="R3099" s="94"/>
    </row>
    <row r="3100" spans="1:18" x14ac:dyDescent="0.3">
      <c r="A3100" s="20" t="s">
        <v>1895</v>
      </c>
      <c r="B3100" s="15">
        <v>45142.618090277778</v>
      </c>
      <c r="C3100" s="21">
        <v>45142.619398148148</v>
      </c>
      <c r="D3100" s="18" t="s">
        <v>27</v>
      </c>
      <c r="E3100" s="18" t="s">
        <v>47</v>
      </c>
      <c r="F3100" s="18" t="s">
        <v>1222</v>
      </c>
      <c r="G3100" s="18" t="s">
        <v>871</v>
      </c>
      <c r="H3100" s="80"/>
      <c r="I3100" s="48">
        <f>tbl_raw_data[[#This Row],[Date Actioned]]-tbl_raw_data[[#This Row],[Date Tagged]]</f>
        <v>1.3078703705104999E-3</v>
      </c>
      <c r="J3100" s="46">
        <f>HOUR(tbl_raw_data[[#This Row],[Time_taken]])*60+MINUTE(tbl_raw_data[[#This Row],[Time_taken]])+SECOND(tbl_raw_data[[#This Row],[Time_taken]])/60</f>
        <v>1.8833333333333333</v>
      </c>
      <c r="K3100" s="52">
        <f>DATE(YEAR(tbl_raw_data[[#This Row],[Date Actioned]]),MONTH(tbl_raw_data[[#This Row],[Date Actioned]]),DAY(tbl_raw_data[[#This Row],[Date Actioned]]))</f>
        <v>45142</v>
      </c>
      <c r="L3100" s="50" t="str">
        <f>UPPER(TEXT(tbl_raw_data[[#This Row],[updated_date]],"MMMM"))</f>
        <v>AUGUST</v>
      </c>
      <c r="M3100" s="50" t="str">
        <f>"WEEK "&amp; IF(ROUNDUP(DAY(tbl_raw_data[[#This Row],[updated_date]])/7,0)=5,4,ROUNDUP(DAY(tbl_raw_data[[#This Row],[updated_date]])/7,0))</f>
        <v>WEEK 1</v>
      </c>
      <c r="N3100" s="50" t="str">
        <f>UPPER(VLOOKUP(tbl_raw_data[[#This Row],[Analyst]],Settiings!$A$2:$B$16,2,0))</f>
        <v>HARDIK</v>
      </c>
      <c r="O3100" s="50" t="str">
        <f>TRIM(UPPER(tbl_raw_data[[#This Row],[Outcome]]))</f>
        <v>DECLINE</v>
      </c>
      <c r="P3100" s="50" t="str">
        <f>TRIM(UPPER(tbl_raw_data[[#This Row],[Queue Name]]))</f>
        <v>CONSUMER PRE BUREAU</v>
      </c>
      <c r="Q3100" s="50" t="str">
        <f>IF(tbl_raw_data[[#This Row],[Time taken in min]]&lt;=Settiings!$D$2,"SLA_MET","SLA_NOT_MET")</f>
        <v>SLA_MET</v>
      </c>
      <c r="R3100" s="94"/>
    </row>
    <row r="3101" spans="1:18" x14ac:dyDescent="0.3">
      <c r="A3101" s="14" t="s">
        <v>1896</v>
      </c>
      <c r="B3101" s="9">
        <v>45142.620613425926</v>
      </c>
      <c r="C3101" s="22">
        <v>45142.623043981483</v>
      </c>
      <c r="D3101" s="12" t="s">
        <v>13</v>
      </c>
      <c r="E3101" s="12" t="s">
        <v>9</v>
      </c>
      <c r="F3101" s="12" t="s">
        <v>1228</v>
      </c>
      <c r="G3101" s="12" t="s">
        <v>17</v>
      </c>
      <c r="H3101" s="81"/>
      <c r="I3101" s="48">
        <f>tbl_raw_data[[#This Row],[Date Actioned]]-tbl_raw_data[[#This Row],[Date Tagged]]</f>
        <v>2.4305555562023073E-3</v>
      </c>
      <c r="J3101" s="46">
        <f>HOUR(tbl_raw_data[[#This Row],[Time_taken]])*60+MINUTE(tbl_raw_data[[#This Row],[Time_taken]])+SECOND(tbl_raw_data[[#This Row],[Time_taken]])/60</f>
        <v>3.5</v>
      </c>
      <c r="K3101" s="52">
        <f>DATE(YEAR(tbl_raw_data[[#This Row],[Date Actioned]]),MONTH(tbl_raw_data[[#This Row],[Date Actioned]]),DAY(tbl_raw_data[[#This Row],[Date Actioned]]))</f>
        <v>45142</v>
      </c>
      <c r="L3101" s="50" t="str">
        <f>UPPER(TEXT(tbl_raw_data[[#This Row],[updated_date]],"MMMM"))</f>
        <v>AUGUST</v>
      </c>
      <c r="M3101" s="50" t="str">
        <f>"WEEK "&amp; IF(ROUNDUP(DAY(tbl_raw_data[[#This Row],[updated_date]])/7,0)=5,4,ROUNDUP(DAY(tbl_raw_data[[#This Row],[updated_date]])/7,0))</f>
        <v>WEEK 1</v>
      </c>
      <c r="N3101" s="50" t="str">
        <f>UPPER(VLOOKUP(tbl_raw_data[[#This Row],[Analyst]],Settiings!$A$2:$B$16,2,0))</f>
        <v>RAJ</v>
      </c>
      <c r="O3101" s="50" t="str">
        <f>TRIM(UPPER(tbl_raw_data[[#This Row],[Outcome]]))</f>
        <v>APPROVE</v>
      </c>
      <c r="P3101" s="50" t="str">
        <f>TRIM(UPPER(tbl_raw_data[[#This Row],[Queue Name]]))</f>
        <v>CONSUMER EXISTING</v>
      </c>
      <c r="Q3101" s="50" t="str">
        <f>IF(tbl_raw_data[[#This Row],[Time taken in min]]&lt;=Settiings!$D$2,"SLA_MET","SLA_NOT_MET")</f>
        <v>SLA_MET</v>
      </c>
      <c r="R3101" s="94"/>
    </row>
    <row r="3102" spans="1:18" x14ac:dyDescent="0.3">
      <c r="A3102" s="20" t="s">
        <v>1897</v>
      </c>
      <c r="B3102" s="15">
        <v>45142.622615740744</v>
      </c>
      <c r="C3102" s="21">
        <v>45142.625520833331</v>
      </c>
      <c r="D3102" s="18" t="s">
        <v>13</v>
      </c>
      <c r="E3102" s="18" t="s">
        <v>9</v>
      </c>
      <c r="F3102" s="18" t="s">
        <v>1228</v>
      </c>
      <c r="G3102" s="18" t="s">
        <v>17</v>
      </c>
      <c r="H3102" s="80"/>
      <c r="I3102" s="48">
        <f>tbl_raw_data[[#This Row],[Date Actioned]]-tbl_raw_data[[#This Row],[Date Tagged]]</f>
        <v>2.9050925877527334E-3</v>
      </c>
      <c r="J3102" s="46">
        <f>HOUR(tbl_raw_data[[#This Row],[Time_taken]])*60+MINUTE(tbl_raw_data[[#This Row],[Time_taken]])+SECOND(tbl_raw_data[[#This Row],[Time_taken]])/60</f>
        <v>4.1833333333333336</v>
      </c>
      <c r="K3102" s="52">
        <f>DATE(YEAR(tbl_raw_data[[#This Row],[Date Actioned]]),MONTH(tbl_raw_data[[#This Row],[Date Actioned]]),DAY(tbl_raw_data[[#This Row],[Date Actioned]]))</f>
        <v>45142</v>
      </c>
      <c r="L3102" s="50" t="str">
        <f>UPPER(TEXT(tbl_raw_data[[#This Row],[updated_date]],"MMMM"))</f>
        <v>AUGUST</v>
      </c>
      <c r="M3102" s="50" t="str">
        <f>"WEEK "&amp; IF(ROUNDUP(DAY(tbl_raw_data[[#This Row],[updated_date]])/7,0)=5,4,ROUNDUP(DAY(tbl_raw_data[[#This Row],[updated_date]])/7,0))</f>
        <v>WEEK 1</v>
      </c>
      <c r="N3102" s="50" t="str">
        <f>UPPER(VLOOKUP(tbl_raw_data[[#This Row],[Analyst]],Settiings!$A$2:$B$16,2,0))</f>
        <v>RAJ</v>
      </c>
      <c r="O3102" s="50" t="str">
        <f>TRIM(UPPER(tbl_raw_data[[#This Row],[Outcome]]))</f>
        <v>APPROVE</v>
      </c>
      <c r="P3102" s="50" t="str">
        <f>TRIM(UPPER(tbl_raw_data[[#This Row],[Queue Name]]))</f>
        <v>CONSUMER EXISTING</v>
      </c>
      <c r="Q3102" s="50" t="str">
        <f>IF(tbl_raw_data[[#This Row],[Time taken in min]]&lt;=Settiings!$D$2,"SLA_MET","SLA_NOT_MET")</f>
        <v>SLA_MET</v>
      </c>
      <c r="R3102" s="94"/>
    </row>
    <row r="3103" spans="1:18" x14ac:dyDescent="0.3">
      <c r="A3103" s="23" t="s">
        <v>1899</v>
      </c>
      <c r="B3103" s="9">
        <v>45142.625578703701</v>
      </c>
      <c r="C3103" s="24">
        <v>45142.63863425926</v>
      </c>
      <c r="D3103" s="25" t="s">
        <v>17</v>
      </c>
      <c r="E3103" s="12" t="s">
        <v>9</v>
      </c>
      <c r="F3103" s="25" t="s">
        <v>16</v>
      </c>
      <c r="G3103" s="13"/>
      <c r="H3103" s="78"/>
      <c r="I3103" s="48">
        <f>tbl_raw_data[[#This Row],[Date Actioned]]-tbl_raw_data[[#This Row],[Date Tagged]]</f>
        <v>1.3055555558821652E-2</v>
      </c>
      <c r="J3103" s="46">
        <f>HOUR(tbl_raw_data[[#This Row],[Time_taken]])*60+MINUTE(tbl_raw_data[[#This Row],[Time_taken]])+SECOND(tbl_raw_data[[#This Row],[Time_taken]])/60</f>
        <v>18.8</v>
      </c>
      <c r="K3103" s="52">
        <f>DATE(YEAR(tbl_raw_data[[#This Row],[Date Actioned]]),MONTH(tbl_raw_data[[#This Row],[Date Actioned]]),DAY(tbl_raw_data[[#This Row],[Date Actioned]]))</f>
        <v>45142</v>
      </c>
      <c r="L3103" s="50" t="str">
        <f>UPPER(TEXT(tbl_raw_data[[#This Row],[updated_date]],"MMMM"))</f>
        <v>AUGUST</v>
      </c>
      <c r="M3103" s="50" t="str">
        <f>"WEEK "&amp; IF(ROUNDUP(DAY(tbl_raw_data[[#This Row],[updated_date]])/7,0)=5,4,ROUNDUP(DAY(tbl_raw_data[[#This Row],[updated_date]])/7,0))</f>
        <v>WEEK 1</v>
      </c>
      <c r="N3103" s="50" t="str">
        <f>UPPER(VLOOKUP(tbl_raw_data[[#This Row],[Analyst]],Settiings!$A$2:$B$16,2,0))</f>
        <v>CAMROOON</v>
      </c>
      <c r="O3103" s="50" t="str">
        <f>TRIM(UPPER(tbl_raw_data[[#This Row],[Outcome]]))</f>
        <v>APPROVE</v>
      </c>
      <c r="P3103" s="50" t="str">
        <f>TRIM(UPPER(tbl_raw_data[[#This Row],[Queue Name]]))</f>
        <v>CONSUMER EXISTING</v>
      </c>
      <c r="Q3103" s="50" t="str">
        <f>IF(tbl_raw_data[[#This Row],[Time taken in min]]&lt;=Settiings!$D$2,"SLA_MET","SLA_NOT_MET")</f>
        <v>SLA_MET</v>
      </c>
      <c r="R3103" s="94"/>
    </row>
    <row r="3104" spans="1:18" x14ac:dyDescent="0.3">
      <c r="A3104" s="23" t="s">
        <v>1900</v>
      </c>
      <c r="B3104" s="9">
        <v>45142.62667824074</v>
      </c>
      <c r="C3104" s="24">
        <v>45142.642743055556</v>
      </c>
      <c r="D3104" s="25" t="s">
        <v>37</v>
      </c>
      <c r="E3104" s="12" t="s">
        <v>19</v>
      </c>
      <c r="F3104" s="25" t="s">
        <v>24</v>
      </c>
      <c r="G3104" s="13"/>
      <c r="H3104" s="78"/>
      <c r="I3104" s="48">
        <f>tbl_raw_data[[#This Row],[Date Actioned]]-tbl_raw_data[[#This Row],[Date Tagged]]</f>
        <v>1.6064814815763384E-2</v>
      </c>
      <c r="J3104" s="46">
        <f>HOUR(tbl_raw_data[[#This Row],[Time_taken]])*60+MINUTE(tbl_raw_data[[#This Row],[Time_taken]])+SECOND(tbl_raw_data[[#This Row],[Time_taken]])/60</f>
        <v>23.133333333333333</v>
      </c>
      <c r="K3104" s="52">
        <f>DATE(YEAR(tbl_raw_data[[#This Row],[Date Actioned]]),MONTH(tbl_raw_data[[#This Row],[Date Actioned]]),DAY(tbl_raw_data[[#This Row],[Date Actioned]]))</f>
        <v>45142</v>
      </c>
      <c r="L3104" s="50" t="str">
        <f>UPPER(TEXT(tbl_raw_data[[#This Row],[updated_date]],"MMMM"))</f>
        <v>AUGUST</v>
      </c>
      <c r="M3104" s="50" t="str">
        <f>"WEEK "&amp; IF(ROUNDUP(DAY(tbl_raw_data[[#This Row],[updated_date]])/7,0)=5,4,ROUNDUP(DAY(tbl_raw_data[[#This Row],[updated_date]])/7,0))</f>
        <v>WEEK 1</v>
      </c>
      <c r="N3104" s="50" t="str">
        <f>UPPER(VLOOKUP(tbl_raw_data[[#This Row],[Analyst]],Settiings!$A$2:$B$16,2,0))</f>
        <v>QUADIR</v>
      </c>
      <c r="O3104" s="50" t="str">
        <f>TRIM(UPPER(tbl_raw_data[[#This Row],[Outcome]]))</f>
        <v>DECLINE</v>
      </c>
      <c r="P3104" s="50" t="str">
        <f>TRIM(UPPER(tbl_raw_data[[#This Row],[Queue Name]]))</f>
        <v>CONSUMER POST BUREAU</v>
      </c>
      <c r="Q3104" s="50" t="str">
        <f>IF(tbl_raw_data[[#This Row],[Time taken in min]]&lt;=Settiings!$D$2,"SLA_MET","SLA_NOT_MET")</f>
        <v>SLA_NOT_MET</v>
      </c>
      <c r="R3104" s="94"/>
    </row>
    <row r="3105" spans="1:18" x14ac:dyDescent="0.3">
      <c r="A3105" s="14" t="s">
        <v>1901</v>
      </c>
      <c r="B3105" s="15">
        <v>45142.630266203705</v>
      </c>
      <c r="C3105" s="21">
        <v>45142.637465277781</v>
      </c>
      <c r="D3105" s="18" t="s">
        <v>13</v>
      </c>
      <c r="E3105" s="18" t="s">
        <v>9</v>
      </c>
      <c r="F3105" s="18" t="s">
        <v>53</v>
      </c>
      <c r="G3105" s="18" t="s">
        <v>17</v>
      </c>
      <c r="H3105" s="80"/>
      <c r="I3105" s="48">
        <f>tbl_raw_data[[#This Row],[Date Actioned]]-tbl_raw_data[[#This Row],[Date Tagged]]</f>
        <v>7.1990740761975758E-3</v>
      </c>
      <c r="J3105" s="46">
        <f>HOUR(tbl_raw_data[[#This Row],[Time_taken]])*60+MINUTE(tbl_raw_data[[#This Row],[Time_taken]])+SECOND(tbl_raw_data[[#This Row],[Time_taken]])/60</f>
        <v>10.366666666666667</v>
      </c>
      <c r="K3105" s="52">
        <f>DATE(YEAR(tbl_raw_data[[#This Row],[Date Actioned]]),MONTH(tbl_raw_data[[#This Row],[Date Actioned]]),DAY(tbl_raw_data[[#This Row],[Date Actioned]]))</f>
        <v>45142</v>
      </c>
      <c r="L3105" s="50" t="str">
        <f>UPPER(TEXT(tbl_raw_data[[#This Row],[updated_date]],"MMMM"))</f>
        <v>AUGUST</v>
      </c>
      <c r="M3105" s="50" t="str">
        <f>"WEEK "&amp; IF(ROUNDUP(DAY(tbl_raw_data[[#This Row],[updated_date]])/7,0)=5,4,ROUNDUP(DAY(tbl_raw_data[[#This Row],[updated_date]])/7,0))</f>
        <v>WEEK 1</v>
      </c>
      <c r="N3105" s="50" t="str">
        <f>UPPER(VLOOKUP(tbl_raw_data[[#This Row],[Analyst]],Settiings!$A$2:$B$16,2,0))</f>
        <v>NAVED</v>
      </c>
      <c r="O3105" s="50" t="str">
        <f>TRIM(UPPER(tbl_raw_data[[#This Row],[Outcome]]))</f>
        <v>APPROVE</v>
      </c>
      <c r="P3105" s="50" t="str">
        <f>TRIM(UPPER(tbl_raw_data[[#This Row],[Queue Name]]))</f>
        <v>CONSUMER EXISTING</v>
      </c>
      <c r="Q3105" s="50" t="str">
        <f>IF(tbl_raw_data[[#This Row],[Time taken in min]]&lt;=Settiings!$D$2,"SLA_MET","SLA_NOT_MET")</f>
        <v>SLA_MET</v>
      </c>
      <c r="R3105" s="94"/>
    </row>
    <row r="3106" spans="1:18" x14ac:dyDescent="0.3">
      <c r="A3106" s="20" t="s">
        <v>1902</v>
      </c>
      <c r="B3106" s="9">
        <v>45142.633460648147</v>
      </c>
      <c r="C3106" s="24">
        <v>45142.645520833335</v>
      </c>
      <c r="D3106" s="25" t="s">
        <v>17</v>
      </c>
      <c r="E3106" s="12" t="s">
        <v>19</v>
      </c>
      <c r="F3106" s="25" t="s">
        <v>50</v>
      </c>
      <c r="G3106" s="13"/>
      <c r="H3106" s="78"/>
      <c r="I3106" s="48">
        <f>tbl_raw_data[[#This Row],[Date Actioned]]-tbl_raw_data[[#This Row],[Date Tagged]]</f>
        <v>1.206018518860219E-2</v>
      </c>
      <c r="J3106" s="46">
        <f>HOUR(tbl_raw_data[[#This Row],[Time_taken]])*60+MINUTE(tbl_raw_data[[#This Row],[Time_taken]])+SECOND(tbl_raw_data[[#This Row],[Time_taken]])/60</f>
        <v>17.366666666666667</v>
      </c>
      <c r="K3106" s="52">
        <f>DATE(YEAR(tbl_raw_data[[#This Row],[Date Actioned]]),MONTH(tbl_raw_data[[#This Row],[Date Actioned]]),DAY(tbl_raw_data[[#This Row],[Date Actioned]]))</f>
        <v>45142</v>
      </c>
      <c r="L3106" s="50" t="str">
        <f>UPPER(TEXT(tbl_raw_data[[#This Row],[updated_date]],"MMMM"))</f>
        <v>AUGUST</v>
      </c>
      <c r="M3106" s="50" t="str">
        <f>"WEEK "&amp; IF(ROUNDUP(DAY(tbl_raw_data[[#This Row],[updated_date]])/7,0)=5,4,ROUNDUP(DAY(tbl_raw_data[[#This Row],[updated_date]])/7,0))</f>
        <v>WEEK 1</v>
      </c>
      <c r="N3106" s="50" t="str">
        <f>UPPER(VLOOKUP(tbl_raw_data[[#This Row],[Analyst]],Settiings!$A$2:$B$16,2,0))</f>
        <v>SHAHID</v>
      </c>
      <c r="O3106" s="50" t="str">
        <f>TRIM(UPPER(tbl_raw_data[[#This Row],[Outcome]]))</f>
        <v>APPROVE</v>
      </c>
      <c r="P3106" s="50" t="str">
        <f>TRIM(UPPER(tbl_raw_data[[#This Row],[Queue Name]]))</f>
        <v>CONSUMER POST BUREAU</v>
      </c>
      <c r="Q3106" s="50" t="str">
        <f>IF(tbl_raw_data[[#This Row],[Time taken in min]]&lt;=Settiings!$D$2,"SLA_MET","SLA_NOT_MET")</f>
        <v>SLA_MET</v>
      </c>
      <c r="R3106" s="94"/>
    </row>
    <row r="3107" spans="1:18" x14ac:dyDescent="0.3">
      <c r="A3107" s="23" t="s">
        <v>1903</v>
      </c>
      <c r="B3107" s="15">
        <v>45142.633564814816</v>
      </c>
      <c r="C3107" s="21">
        <v>45142.635925925926</v>
      </c>
      <c r="D3107" s="18" t="s">
        <v>13</v>
      </c>
      <c r="E3107" s="18" t="s">
        <v>19</v>
      </c>
      <c r="F3107" s="18" t="s">
        <v>1228</v>
      </c>
      <c r="G3107" s="18" t="s">
        <v>17</v>
      </c>
      <c r="H3107" s="80"/>
      <c r="I3107" s="48">
        <f>tbl_raw_data[[#This Row],[Date Actioned]]-tbl_raw_data[[#This Row],[Date Tagged]]</f>
        <v>2.3611111100763083E-3</v>
      </c>
      <c r="J3107" s="46">
        <f>HOUR(tbl_raw_data[[#This Row],[Time_taken]])*60+MINUTE(tbl_raw_data[[#This Row],[Time_taken]])+SECOND(tbl_raw_data[[#This Row],[Time_taken]])/60</f>
        <v>3.4</v>
      </c>
      <c r="K3107" s="52">
        <f>DATE(YEAR(tbl_raw_data[[#This Row],[Date Actioned]]),MONTH(tbl_raw_data[[#This Row],[Date Actioned]]),DAY(tbl_raw_data[[#This Row],[Date Actioned]]))</f>
        <v>45142</v>
      </c>
      <c r="L3107" s="50" t="str">
        <f>UPPER(TEXT(tbl_raw_data[[#This Row],[updated_date]],"MMMM"))</f>
        <v>AUGUST</v>
      </c>
      <c r="M3107" s="50" t="str">
        <f>"WEEK "&amp; IF(ROUNDUP(DAY(tbl_raw_data[[#This Row],[updated_date]])/7,0)=5,4,ROUNDUP(DAY(tbl_raw_data[[#This Row],[updated_date]])/7,0))</f>
        <v>WEEK 1</v>
      </c>
      <c r="N3107" s="50" t="str">
        <f>UPPER(VLOOKUP(tbl_raw_data[[#This Row],[Analyst]],Settiings!$A$2:$B$16,2,0))</f>
        <v>RAJ</v>
      </c>
      <c r="O3107" s="50" t="str">
        <f>TRIM(UPPER(tbl_raw_data[[#This Row],[Outcome]]))</f>
        <v>APPROVE</v>
      </c>
      <c r="P3107" s="50" t="str">
        <f>TRIM(UPPER(tbl_raw_data[[#This Row],[Queue Name]]))</f>
        <v>CONSUMER POST BUREAU</v>
      </c>
      <c r="Q3107" s="50" t="str">
        <f>IF(tbl_raw_data[[#This Row],[Time taken in min]]&lt;=Settiings!$D$2,"SLA_MET","SLA_NOT_MET")</f>
        <v>SLA_MET</v>
      </c>
      <c r="R3107" s="94"/>
    </row>
    <row r="3108" spans="1:18" x14ac:dyDescent="0.3">
      <c r="A3108" s="14" t="s">
        <v>1904</v>
      </c>
      <c r="B3108" s="15">
        <v>45142.633796296293</v>
      </c>
      <c r="C3108" s="16">
        <v>45142.649363425924</v>
      </c>
      <c r="D3108" s="17" t="s">
        <v>37</v>
      </c>
      <c r="E3108" s="18" t="s">
        <v>9</v>
      </c>
      <c r="F3108" s="17" t="s">
        <v>24</v>
      </c>
      <c r="G3108" s="19"/>
      <c r="H3108" s="79"/>
      <c r="I3108" s="48">
        <f>tbl_raw_data[[#This Row],[Date Actioned]]-tbl_raw_data[[#This Row],[Date Tagged]]</f>
        <v>1.5567129630653653E-2</v>
      </c>
      <c r="J3108" s="46">
        <f>HOUR(tbl_raw_data[[#This Row],[Time_taken]])*60+MINUTE(tbl_raw_data[[#This Row],[Time_taken]])+SECOND(tbl_raw_data[[#This Row],[Time_taken]])/60</f>
        <v>22.416666666666668</v>
      </c>
      <c r="K3108" s="52">
        <f>DATE(YEAR(tbl_raw_data[[#This Row],[Date Actioned]]),MONTH(tbl_raw_data[[#This Row],[Date Actioned]]),DAY(tbl_raw_data[[#This Row],[Date Actioned]]))</f>
        <v>45142</v>
      </c>
      <c r="L3108" s="50" t="str">
        <f>UPPER(TEXT(tbl_raw_data[[#This Row],[updated_date]],"MMMM"))</f>
        <v>AUGUST</v>
      </c>
      <c r="M3108" s="50" t="str">
        <f>"WEEK "&amp; IF(ROUNDUP(DAY(tbl_raw_data[[#This Row],[updated_date]])/7,0)=5,4,ROUNDUP(DAY(tbl_raw_data[[#This Row],[updated_date]])/7,0))</f>
        <v>WEEK 1</v>
      </c>
      <c r="N3108" s="50" t="str">
        <f>UPPER(VLOOKUP(tbl_raw_data[[#This Row],[Analyst]],Settiings!$A$2:$B$16,2,0))</f>
        <v>QUADIR</v>
      </c>
      <c r="O3108" s="50" t="str">
        <f>TRIM(UPPER(tbl_raw_data[[#This Row],[Outcome]]))</f>
        <v>DECLINE</v>
      </c>
      <c r="P3108" s="50" t="str">
        <f>TRIM(UPPER(tbl_raw_data[[#This Row],[Queue Name]]))</f>
        <v>CONSUMER EXISTING</v>
      </c>
      <c r="Q3108" s="50" t="str">
        <f>IF(tbl_raw_data[[#This Row],[Time taken in min]]&lt;=Settiings!$D$2,"SLA_MET","SLA_NOT_MET")</f>
        <v>SLA_NOT_MET</v>
      </c>
      <c r="R3108" s="94"/>
    </row>
    <row r="3109" spans="1:18" x14ac:dyDescent="0.3">
      <c r="A3109" s="14" t="s">
        <v>1905</v>
      </c>
      <c r="B3109" s="9">
        <v>45142.635162037041</v>
      </c>
      <c r="C3109" s="22">
        <v>45142.637013888889</v>
      </c>
      <c r="D3109" s="12" t="s">
        <v>13</v>
      </c>
      <c r="E3109" s="12" t="s">
        <v>47</v>
      </c>
      <c r="F3109" s="12" t="s">
        <v>1228</v>
      </c>
      <c r="G3109" s="12" t="s">
        <v>766</v>
      </c>
      <c r="H3109" s="81"/>
      <c r="I3109" s="48">
        <f>tbl_raw_data[[#This Row],[Date Actioned]]-tbl_raw_data[[#This Row],[Date Tagged]]</f>
        <v>1.8518518481869251E-3</v>
      </c>
      <c r="J3109" s="46">
        <f>HOUR(tbl_raw_data[[#This Row],[Time_taken]])*60+MINUTE(tbl_raw_data[[#This Row],[Time_taken]])+SECOND(tbl_raw_data[[#This Row],[Time_taken]])/60</f>
        <v>2.6666666666666665</v>
      </c>
      <c r="K3109" s="52">
        <f>DATE(YEAR(tbl_raw_data[[#This Row],[Date Actioned]]),MONTH(tbl_raw_data[[#This Row],[Date Actioned]]),DAY(tbl_raw_data[[#This Row],[Date Actioned]]))</f>
        <v>45142</v>
      </c>
      <c r="L3109" s="50" t="str">
        <f>UPPER(TEXT(tbl_raw_data[[#This Row],[updated_date]],"MMMM"))</f>
        <v>AUGUST</v>
      </c>
      <c r="M3109" s="50" t="str">
        <f>"WEEK "&amp; IF(ROUNDUP(DAY(tbl_raw_data[[#This Row],[updated_date]])/7,0)=5,4,ROUNDUP(DAY(tbl_raw_data[[#This Row],[updated_date]])/7,0))</f>
        <v>WEEK 1</v>
      </c>
      <c r="N3109" s="50" t="str">
        <f>UPPER(VLOOKUP(tbl_raw_data[[#This Row],[Analyst]],Settiings!$A$2:$B$16,2,0))</f>
        <v>RAJ</v>
      </c>
      <c r="O3109" s="50" t="str">
        <f>TRIM(UPPER(tbl_raw_data[[#This Row],[Outcome]]))</f>
        <v>APPROVE</v>
      </c>
      <c r="P3109" s="50" t="str">
        <f>TRIM(UPPER(tbl_raw_data[[#This Row],[Queue Name]]))</f>
        <v>CONSUMER PRE BUREAU</v>
      </c>
      <c r="Q3109" s="50" t="str">
        <f>IF(tbl_raw_data[[#This Row],[Time taken in min]]&lt;=Settiings!$D$2,"SLA_MET","SLA_NOT_MET")</f>
        <v>SLA_MET</v>
      </c>
      <c r="R3109" s="94"/>
    </row>
    <row r="3110" spans="1:18" x14ac:dyDescent="0.3">
      <c r="A3110" s="20" t="s">
        <v>1906</v>
      </c>
      <c r="B3110" s="15">
        <v>45142.642858796295</v>
      </c>
      <c r="C3110" s="16">
        <v>45142.648425925923</v>
      </c>
      <c r="D3110" s="17" t="s">
        <v>17</v>
      </c>
      <c r="E3110" s="18" t="s">
        <v>9</v>
      </c>
      <c r="F3110" s="17" t="s">
        <v>50</v>
      </c>
      <c r="G3110" s="19"/>
      <c r="H3110" s="79"/>
      <c r="I3110" s="48">
        <f>tbl_raw_data[[#This Row],[Date Actioned]]-tbl_raw_data[[#This Row],[Date Tagged]]</f>
        <v>5.5671296286163852E-3</v>
      </c>
      <c r="J3110" s="46">
        <f>HOUR(tbl_raw_data[[#This Row],[Time_taken]])*60+MINUTE(tbl_raw_data[[#This Row],[Time_taken]])+SECOND(tbl_raw_data[[#This Row],[Time_taken]])/60</f>
        <v>8.0166666666666675</v>
      </c>
      <c r="K3110" s="52">
        <f>DATE(YEAR(tbl_raw_data[[#This Row],[Date Actioned]]),MONTH(tbl_raw_data[[#This Row],[Date Actioned]]),DAY(tbl_raw_data[[#This Row],[Date Actioned]]))</f>
        <v>45142</v>
      </c>
      <c r="L3110" s="50" t="str">
        <f>UPPER(TEXT(tbl_raw_data[[#This Row],[updated_date]],"MMMM"))</f>
        <v>AUGUST</v>
      </c>
      <c r="M3110" s="50" t="str">
        <f>"WEEK "&amp; IF(ROUNDUP(DAY(tbl_raw_data[[#This Row],[updated_date]])/7,0)=5,4,ROUNDUP(DAY(tbl_raw_data[[#This Row],[updated_date]])/7,0))</f>
        <v>WEEK 1</v>
      </c>
      <c r="N3110" s="50" t="str">
        <f>UPPER(VLOOKUP(tbl_raw_data[[#This Row],[Analyst]],Settiings!$A$2:$B$16,2,0))</f>
        <v>SHAHID</v>
      </c>
      <c r="O3110" s="50" t="str">
        <f>TRIM(UPPER(tbl_raw_data[[#This Row],[Outcome]]))</f>
        <v>APPROVE</v>
      </c>
      <c r="P3110" s="50" t="str">
        <f>TRIM(UPPER(tbl_raw_data[[#This Row],[Queue Name]]))</f>
        <v>CONSUMER EXISTING</v>
      </c>
      <c r="Q3110" s="50" t="str">
        <f>IF(tbl_raw_data[[#This Row],[Time taken in min]]&lt;=Settiings!$D$2,"SLA_MET","SLA_NOT_MET")</f>
        <v>SLA_MET</v>
      </c>
      <c r="R3110" s="94"/>
    </row>
    <row r="3111" spans="1:18" x14ac:dyDescent="0.3">
      <c r="A3111" s="23" t="s">
        <v>1907</v>
      </c>
      <c r="B3111" s="9">
        <v>45142.644131944442</v>
      </c>
      <c r="C3111" s="22">
        <v>45142.648078703707</v>
      </c>
      <c r="D3111" s="12" t="s">
        <v>13</v>
      </c>
      <c r="E3111" s="12" t="s">
        <v>19</v>
      </c>
      <c r="F3111" s="12" t="s">
        <v>53</v>
      </c>
      <c r="G3111" s="12" t="s">
        <v>77</v>
      </c>
      <c r="H3111" s="81"/>
      <c r="I3111" s="48">
        <f>tbl_raw_data[[#This Row],[Date Actioned]]-tbl_raw_data[[#This Row],[Date Tagged]]</f>
        <v>3.9467592650908045E-3</v>
      </c>
      <c r="J3111" s="46">
        <f>HOUR(tbl_raw_data[[#This Row],[Time_taken]])*60+MINUTE(tbl_raw_data[[#This Row],[Time_taken]])+SECOND(tbl_raw_data[[#This Row],[Time_taken]])/60</f>
        <v>5.6833333333333336</v>
      </c>
      <c r="K3111" s="52">
        <f>DATE(YEAR(tbl_raw_data[[#This Row],[Date Actioned]]),MONTH(tbl_raw_data[[#This Row],[Date Actioned]]),DAY(tbl_raw_data[[#This Row],[Date Actioned]]))</f>
        <v>45142</v>
      </c>
      <c r="L3111" s="50" t="str">
        <f>UPPER(TEXT(tbl_raw_data[[#This Row],[updated_date]],"MMMM"))</f>
        <v>AUGUST</v>
      </c>
      <c r="M3111" s="50" t="str">
        <f>"WEEK "&amp; IF(ROUNDUP(DAY(tbl_raw_data[[#This Row],[updated_date]])/7,0)=5,4,ROUNDUP(DAY(tbl_raw_data[[#This Row],[updated_date]])/7,0))</f>
        <v>WEEK 1</v>
      </c>
      <c r="N3111" s="50" t="str">
        <f>UPPER(VLOOKUP(tbl_raw_data[[#This Row],[Analyst]],Settiings!$A$2:$B$16,2,0))</f>
        <v>NAVED</v>
      </c>
      <c r="O3111" s="50" t="str">
        <f>TRIM(UPPER(tbl_raw_data[[#This Row],[Outcome]]))</f>
        <v>APPROVE</v>
      </c>
      <c r="P3111" s="50" t="str">
        <f>TRIM(UPPER(tbl_raw_data[[#This Row],[Queue Name]]))</f>
        <v>CONSUMER POST BUREAU</v>
      </c>
      <c r="Q3111" s="50" t="str">
        <f>IF(tbl_raw_data[[#This Row],[Time taken in min]]&lt;=Settiings!$D$2,"SLA_MET","SLA_NOT_MET")</f>
        <v>SLA_MET</v>
      </c>
      <c r="R3111" s="94"/>
    </row>
    <row r="3112" spans="1:18" x14ac:dyDescent="0.3">
      <c r="A3112" s="14" t="s">
        <v>1908</v>
      </c>
      <c r="B3112" s="15">
        <v>45142.64534722222</v>
      </c>
      <c r="C3112" s="21">
        <v>45142.64707175926</v>
      </c>
      <c r="D3112" s="18" t="s">
        <v>13</v>
      </c>
      <c r="E3112" s="18" t="s">
        <v>47</v>
      </c>
      <c r="F3112" s="18" t="s">
        <v>1228</v>
      </c>
      <c r="G3112" s="18" t="s">
        <v>832</v>
      </c>
      <c r="H3112" s="80"/>
      <c r="I3112" s="48">
        <f>tbl_raw_data[[#This Row],[Date Actioned]]-tbl_raw_data[[#This Row],[Date Tagged]]</f>
        <v>1.7245370399905369E-3</v>
      </c>
      <c r="J3112" s="46">
        <f>HOUR(tbl_raw_data[[#This Row],[Time_taken]])*60+MINUTE(tbl_raw_data[[#This Row],[Time_taken]])+SECOND(tbl_raw_data[[#This Row],[Time_taken]])/60</f>
        <v>2.4833333333333334</v>
      </c>
      <c r="K3112" s="52">
        <f>DATE(YEAR(tbl_raw_data[[#This Row],[Date Actioned]]),MONTH(tbl_raw_data[[#This Row],[Date Actioned]]),DAY(tbl_raw_data[[#This Row],[Date Actioned]]))</f>
        <v>45142</v>
      </c>
      <c r="L3112" s="50" t="str">
        <f>UPPER(TEXT(tbl_raw_data[[#This Row],[updated_date]],"MMMM"))</f>
        <v>AUGUST</v>
      </c>
      <c r="M3112" s="50" t="str">
        <f>"WEEK "&amp; IF(ROUNDUP(DAY(tbl_raw_data[[#This Row],[updated_date]])/7,0)=5,4,ROUNDUP(DAY(tbl_raw_data[[#This Row],[updated_date]])/7,0))</f>
        <v>WEEK 1</v>
      </c>
      <c r="N3112" s="50" t="str">
        <f>UPPER(VLOOKUP(tbl_raw_data[[#This Row],[Analyst]],Settiings!$A$2:$B$16,2,0))</f>
        <v>RAJ</v>
      </c>
      <c r="O3112" s="50" t="str">
        <f>TRIM(UPPER(tbl_raw_data[[#This Row],[Outcome]]))</f>
        <v>APPROVE</v>
      </c>
      <c r="P3112" s="50" t="str">
        <f>TRIM(UPPER(tbl_raw_data[[#This Row],[Queue Name]]))</f>
        <v>CONSUMER PRE BUREAU</v>
      </c>
      <c r="Q3112" s="50" t="str">
        <f>IF(tbl_raw_data[[#This Row],[Time taken in min]]&lt;=Settiings!$D$2,"SLA_MET","SLA_NOT_MET")</f>
        <v>SLA_MET</v>
      </c>
      <c r="R3112" s="94"/>
    </row>
    <row r="3113" spans="1:18" x14ac:dyDescent="0.3">
      <c r="A3113" s="20" t="s">
        <v>1909</v>
      </c>
      <c r="B3113" s="9">
        <v>45142.64576388889</v>
      </c>
      <c r="C3113" s="22">
        <v>45142.650567129633</v>
      </c>
      <c r="D3113" s="12" t="s">
        <v>13</v>
      </c>
      <c r="E3113" s="12" t="s">
        <v>9</v>
      </c>
      <c r="F3113" s="12" t="s">
        <v>1228</v>
      </c>
      <c r="G3113" s="12" t="s">
        <v>17</v>
      </c>
      <c r="H3113" s="81"/>
      <c r="I3113" s="48">
        <f>tbl_raw_data[[#This Row],[Date Actioned]]-tbl_raw_data[[#This Row],[Date Tagged]]</f>
        <v>4.803240743058268E-3</v>
      </c>
      <c r="J3113" s="46">
        <f>HOUR(tbl_raw_data[[#This Row],[Time_taken]])*60+MINUTE(tbl_raw_data[[#This Row],[Time_taken]])+SECOND(tbl_raw_data[[#This Row],[Time_taken]])/60</f>
        <v>6.916666666666667</v>
      </c>
      <c r="K3113" s="52">
        <f>DATE(YEAR(tbl_raw_data[[#This Row],[Date Actioned]]),MONTH(tbl_raw_data[[#This Row],[Date Actioned]]),DAY(tbl_raw_data[[#This Row],[Date Actioned]]))</f>
        <v>45142</v>
      </c>
      <c r="L3113" s="50" t="str">
        <f>UPPER(TEXT(tbl_raw_data[[#This Row],[updated_date]],"MMMM"))</f>
        <v>AUGUST</v>
      </c>
      <c r="M3113" s="50" t="str">
        <f>"WEEK "&amp; IF(ROUNDUP(DAY(tbl_raw_data[[#This Row],[updated_date]])/7,0)=5,4,ROUNDUP(DAY(tbl_raw_data[[#This Row],[updated_date]])/7,0))</f>
        <v>WEEK 1</v>
      </c>
      <c r="N3113" s="50" t="str">
        <f>UPPER(VLOOKUP(tbl_raw_data[[#This Row],[Analyst]],Settiings!$A$2:$B$16,2,0))</f>
        <v>RAJ</v>
      </c>
      <c r="O3113" s="50" t="str">
        <f>TRIM(UPPER(tbl_raw_data[[#This Row],[Outcome]]))</f>
        <v>APPROVE</v>
      </c>
      <c r="P3113" s="50" t="str">
        <f>TRIM(UPPER(tbl_raw_data[[#This Row],[Queue Name]]))</f>
        <v>CONSUMER EXISTING</v>
      </c>
      <c r="Q3113" s="50" t="str">
        <f>IF(tbl_raw_data[[#This Row],[Time taken in min]]&lt;=Settiings!$D$2,"SLA_MET","SLA_NOT_MET")</f>
        <v>SLA_MET</v>
      </c>
      <c r="R3113" s="94"/>
    </row>
    <row r="3114" spans="1:18" x14ac:dyDescent="0.3">
      <c r="A3114" s="23" t="s">
        <v>1910</v>
      </c>
      <c r="B3114" s="15">
        <v>45142.647037037037</v>
      </c>
      <c r="C3114" s="21">
        <v>45142.651446759257</v>
      </c>
      <c r="D3114" s="18" t="s">
        <v>13</v>
      </c>
      <c r="E3114" s="18" t="s">
        <v>9</v>
      </c>
      <c r="F3114" s="18" t="s">
        <v>53</v>
      </c>
      <c r="G3114" s="18" t="s">
        <v>77</v>
      </c>
      <c r="H3114" s="80"/>
      <c r="I3114" s="48">
        <f>tbl_raw_data[[#This Row],[Date Actioned]]-tbl_raw_data[[#This Row],[Date Tagged]]</f>
        <v>4.4097222198615782E-3</v>
      </c>
      <c r="J3114" s="46">
        <f>HOUR(tbl_raw_data[[#This Row],[Time_taken]])*60+MINUTE(tbl_raw_data[[#This Row],[Time_taken]])+SECOND(tbl_raw_data[[#This Row],[Time_taken]])/60</f>
        <v>6.35</v>
      </c>
      <c r="K3114" s="52">
        <f>DATE(YEAR(tbl_raw_data[[#This Row],[Date Actioned]]),MONTH(tbl_raw_data[[#This Row],[Date Actioned]]),DAY(tbl_raw_data[[#This Row],[Date Actioned]]))</f>
        <v>45142</v>
      </c>
      <c r="L3114" s="50" t="str">
        <f>UPPER(TEXT(tbl_raw_data[[#This Row],[updated_date]],"MMMM"))</f>
        <v>AUGUST</v>
      </c>
      <c r="M3114" s="50" t="str">
        <f>"WEEK "&amp; IF(ROUNDUP(DAY(tbl_raw_data[[#This Row],[updated_date]])/7,0)=5,4,ROUNDUP(DAY(tbl_raw_data[[#This Row],[updated_date]])/7,0))</f>
        <v>WEEK 1</v>
      </c>
      <c r="N3114" s="50" t="str">
        <f>UPPER(VLOOKUP(tbl_raw_data[[#This Row],[Analyst]],Settiings!$A$2:$B$16,2,0))</f>
        <v>NAVED</v>
      </c>
      <c r="O3114" s="50" t="str">
        <f>TRIM(UPPER(tbl_raw_data[[#This Row],[Outcome]]))</f>
        <v>APPROVE</v>
      </c>
      <c r="P3114" s="50" t="str">
        <f>TRIM(UPPER(tbl_raw_data[[#This Row],[Queue Name]]))</f>
        <v>CONSUMER EXISTING</v>
      </c>
      <c r="Q3114" s="50" t="str">
        <f>IF(tbl_raw_data[[#This Row],[Time taken in min]]&lt;=Settiings!$D$2,"SLA_MET","SLA_NOT_MET")</f>
        <v>SLA_MET</v>
      </c>
      <c r="R3114" s="94"/>
    </row>
    <row r="3115" spans="1:18" x14ac:dyDescent="0.3">
      <c r="A3115" s="14" t="s">
        <v>1911</v>
      </c>
      <c r="B3115" s="9">
        <v>45142.652453703704</v>
      </c>
      <c r="C3115" s="22">
        <v>45142.654872685183</v>
      </c>
      <c r="D3115" s="12" t="s">
        <v>13</v>
      </c>
      <c r="E3115" s="12" t="s">
        <v>47</v>
      </c>
      <c r="F3115" s="12" t="s">
        <v>1228</v>
      </c>
      <c r="G3115" s="12" t="s">
        <v>77</v>
      </c>
      <c r="H3115" s="81"/>
      <c r="I3115" s="48">
        <f>tbl_raw_data[[#This Row],[Date Actioned]]-tbl_raw_data[[#This Row],[Date Tagged]]</f>
        <v>2.418981479422655E-3</v>
      </c>
      <c r="J3115" s="46">
        <f>HOUR(tbl_raw_data[[#This Row],[Time_taken]])*60+MINUTE(tbl_raw_data[[#This Row],[Time_taken]])+SECOND(tbl_raw_data[[#This Row],[Time_taken]])/60</f>
        <v>3.4833333333333334</v>
      </c>
      <c r="K3115" s="52">
        <f>DATE(YEAR(tbl_raw_data[[#This Row],[Date Actioned]]),MONTH(tbl_raw_data[[#This Row],[Date Actioned]]),DAY(tbl_raw_data[[#This Row],[Date Actioned]]))</f>
        <v>45142</v>
      </c>
      <c r="L3115" s="50" t="str">
        <f>UPPER(TEXT(tbl_raw_data[[#This Row],[updated_date]],"MMMM"))</f>
        <v>AUGUST</v>
      </c>
      <c r="M3115" s="50" t="str">
        <f>"WEEK "&amp; IF(ROUNDUP(DAY(tbl_raw_data[[#This Row],[updated_date]])/7,0)=5,4,ROUNDUP(DAY(tbl_raw_data[[#This Row],[updated_date]])/7,0))</f>
        <v>WEEK 1</v>
      </c>
      <c r="N3115" s="50" t="str">
        <f>UPPER(VLOOKUP(tbl_raw_data[[#This Row],[Analyst]],Settiings!$A$2:$B$16,2,0))</f>
        <v>RAJ</v>
      </c>
      <c r="O3115" s="50" t="str">
        <f>TRIM(UPPER(tbl_raw_data[[#This Row],[Outcome]]))</f>
        <v>APPROVE</v>
      </c>
      <c r="P3115" s="50" t="str">
        <f>TRIM(UPPER(tbl_raw_data[[#This Row],[Queue Name]]))</f>
        <v>CONSUMER PRE BUREAU</v>
      </c>
      <c r="Q3115" s="50" t="str">
        <f>IF(tbl_raw_data[[#This Row],[Time taken in min]]&lt;=Settiings!$D$2,"SLA_MET","SLA_NOT_MET")</f>
        <v>SLA_MET</v>
      </c>
      <c r="R3115" s="94"/>
    </row>
    <row r="3116" spans="1:18" x14ac:dyDescent="0.3">
      <c r="A3116" s="20" t="s">
        <v>1913</v>
      </c>
      <c r="B3116" s="15">
        <v>45142.653657407405</v>
      </c>
      <c r="C3116" s="21">
        <v>45142.657210648147</v>
      </c>
      <c r="D3116" s="18" t="s">
        <v>13</v>
      </c>
      <c r="E3116" s="18" t="s">
        <v>9</v>
      </c>
      <c r="F3116" s="18" t="s">
        <v>53</v>
      </c>
      <c r="G3116" s="18" t="s">
        <v>17</v>
      </c>
      <c r="H3116" s="80"/>
      <c r="I3116" s="48">
        <f>tbl_raw_data[[#This Row],[Date Actioned]]-tbl_raw_data[[#This Row],[Date Tagged]]</f>
        <v>3.5532407418941148E-3</v>
      </c>
      <c r="J3116" s="46">
        <f>HOUR(tbl_raw_data[[#This Row],[Time_taken]])*60+MINUTE(tbl_raw_data[[#This Row],[Time_taken]])+SECOND(tbl_raw_data[[#This Row],[Time_taken]])/60</f>
        <v>5.1166666666666663</v>
      </c>
      <c r="K3116" s="52">
        <f>DATE(YEAR(tbl_raw_data[[#This Row],[Date Actioned]]),MONTH(tbl_raw_data[[#This Row],[Date Actioned]]),DAY(tbl_raw_data[[#This Row],[Date Actioned]]))</f>
        <v>45142</v>
      </c>
      <c r="L3116" s="50" t="str">
        <f>UPPER(TEXT(tbl_raw_data[[#This Row],[updated_date]],"MMMM"))</f>
        <v>AUGUST</v>
      </c>
      <c r="M3116" s="50" t="str">
        <f>"WEEK "&amp; IF(ROUNDUP(DAY(tbl_raw_data[[#This Row],[updated_date]])/7,0)=5,4,ROUNDUP(DAY(tbl_raw_data[[#This Row],[updated_date]])/7,0))</f>
        <v>WEEK 1</v>
      </c>
      <c r="N3116" s="50" t="str">
        <f>UPPER(VLOOKUP(tbl_raw_data[[#This Row],[Analyst]],Settiings!$A$2:$B$16,2,0))</f>
        <v>NAVED</v>
      </c>
      <c r="O3116" s="50" t="str">
        <f>TRIM(UPPER(tbl_raw_data[[#This Row],[Outcome]]))</f>
        <v>APPROVE</v>
      </c>
      <c r="P3116" s="50" t="str">
        <f>TRIM(UPPER(tbl_raw_data[[#This Row],[Queue Name]]))</f>
        <v>CONSUMER EXISTING</v>
      </c>
      <c r="Q3116" s="50" t="str">
        <f>IF(tbl_raw_data[[#This Row],[Time taken in min]]&lt;=Settiings!$D$2,"SLA_MET","SLA_NOT_MET")</f>
        <v>SLA_MET</v>
      </c>
      <c r="R3116" s="94"/>
    </row>
    <row r="3117" spans="1:18" x14ac:dyDescent="0.3">
      <c r="A3117" s="23" t="s">
        <v>1914</v>
      </c>
      <c r="B3117" s="9">
        <v>45142.655046296299</v>
      </c>
      <c r="C3117" s="24">
        <v>45142.662222222221</v>
      </c>
      <c r="D3117" s="25" t="s">
        <v>17</v>
      </c>
      <c r="E3117" s="12" t="s">
        <v>19</v>
      </c>
      <c r="F3117" s="25" t="s">
        <v>50</v>
      </c>
      <c r="G3117" s="13"/>
      <c r="H3117" s="78"/>
      <c r="I3117" s="48">
        <f>tbl_raw_data[[#This Row],[Date Actioned]]-tbl_raw_data[[#This Row],[Date Tagged]]</f>
        <v>7.175925922638271E-3</v>
      </c>
      <c r="J3117" s="46">
        <f>HOUR(tbl_raw_data[[#This Row],[Time_taken]])*60+MINUTE(tbl_raw_data[[#This Row],[Time_taken]])+SECOND(tbl_raw_data[[#This Row],[Time_taken]])/60</f>
        <v>10.333333333333334</v>
      </c>
      <c r="K3117" s="52">
        <f>DATE(YEAR(tbl_raw_data[[#This Row],[Date Actioned]]),MONTH(tbl_raw_data[[#This Row],[Date Actioned]]),DAY(tbl_raw_data[[#This Row],[Date Actioned]]))</f>
        <v>45142</v>
      </c>
      <c r="L3117" s="50" t="str">
        <f>UPPER(TEXT(tbl_raw_data[[#This Row],[updated_date]],"MMMM"))</f>
        <v>AUGUST</v>
      </c>
      <c r="M3117" s="50" t="str">
        <f>"WEEK "&amp; IF(ROUNDUP(DAY(tbl_raw_data[[#This Row],[updated_date]])/7,0)=5,4,ROUNDUP(DAY(tbl_raw_data[[#This Row],[updated_date]])/7,0))</f>
        <v>WEEK 1</v>
      </c>
      <c r="N3117" s="50" t="str">
        <f>UPPER(VLOOKUP(tbl_raw_data[[#This Row],[Analyst]],Settiings!$A$2:$B$16,2,0))</f>
        <v>SHAHID</v>
      </c>
      <c r="O3117" s="50" t="str">
        <f>TRIM(UPPER(tbl_raw_data[[#This Row],[Outcome]]))</f>
        <v>APPROVE</v>
      </c>
      <c r="P3117" s="50" t="str">
        <f>TRIM(UPPER(tbl_raw_data[[#This Row],[Queue Name]]))</f>
        <v>CONSUMER POST BUREAU</v>
      </c>
      <c r="Q3117" s="50" t="str">
        <f>IF(tbl_raw_data[[#This Row],[Time taken in min]]&lt;=Settiings!$D$2,"SLA_MET","SLA_NOT_MET")</f>
        <v>SLA_MET</v>
      </c>
      <c r="R3117" s="94"/>
    </row>
    <row r="3118" spans="1:18" x14ac:dyDescent="0.3">
      <c r="A3118" s="14" t="s">
        <v>1915</v>
      </c>
      <c r="B3118" s="15">
        <v>45142.656018518515</v>
      </c>
      <c r="C3118" s="21">
        <v>45142.660081018519</v>
      </c>
      <c r="D3118" s="18" t="s">
        <v>13</v>
      </c>
      <c r="E3118" s="18" t="s">
        <v>9</v>
      </c>
      <c r="F3118" s="18" t="s">
        <v>1222</v>
      </c>
      <c r="G3118" s="18" t="s">
        <v>17</v>
      </c>
      <c r="H3118" s="80"/>
      <c r="I3118" s="48">
        <f>tbl_raw_data[[#This Row],[Date Actioned]]-tbl_raw_data[[#This Row],[Date Tagged]]</f>
        <v>4.062500003783498E-3</v>
      </c>
      <c r="J3118" s="46">
        <f>HOUR(tbl_raw_data[[#This Row],[Time_taken]])*60+MINUTE(tbl_raw_data[[#This Row],[Time_taken]])+SECOND(tbl_raw_data[[#This Row],[Time_taken]])/60</f>
        <v>5.85</v>
      </c>
      <c r="K3118" s="52">
        <f>DATE(YEAR(tbl_raw_data[[#This Row],[Date Actioned]]),MONTH(tbl_raw_data[[#This Row],[Date Actioned]]),DAY(tbl_raw_data[[#This Row],[Date Actioned]]))</f>
        <v>45142</v>
      </c>
      <c r="L3118" s="50" t="str">
        <f>UPPER(TEXT(tbl_raw_data[[#This Row],[updated_date]],"MMMM"))</f>
        <v>AUGUST</v>
      </c>
      <c r="M3118" s="50" t="str">
        <f>"WEEK "&amp; IF(ROUNDUP(DAY(tbl_raw_data[[#This Row],[updated_date]])/7,0)=5,4,ROUNDUP(DAY(tbl_raw_data[[#This Row],[updated_date]])/7,0))</f>
        <v>WEEK 1</v>
      </c>
      <c r="N3118" s="50" t="str">
        <f>UPPER(VLOOKUP(tbl_raw_data[[#This Row],[Analyst]],Settiings!$A$2:$B$16,2,0))</f>
        <v>HARDIK</v>
      </c>
      <c r="O3118" s="50" t="str">
        <f>TRIM(UPPER(tbl_raw_data[[#This Row],[Outcome]]))</f>
        <v>APPROVE</v>
      </c>
      <c r="P3118" s="50" t="str">
        <f>TRIM(UPPER(tbl_raw_data[[#This Row],[Queue Name]]))</f>
        <v>CONSUMER EXISTING</v>
      </c>
      <c r="Q3118" s="50" t="str">
        <f>IF(tbl_raw_data[[#This Row],[Time taken in min]]&lt;=Settiings!$D$2,"SLA_MET","SLA_NOT_MET")</f>
        <v>SLA_MET</v>
      </c>
      <c r="R3118" s="94"/>
    </row>
    <row r="3119" spans="1:18" x14ac:dyDescent="0.3">
      <c r="A3119" s="20" t="s">
        <v>1917</v>
      </c>
      <c r="B3119" s="9">
        <v>45142.657835648148</v>
      </c>
      <c r="C3119" s="22">
        <v>45142.661782407406</v>
      </c>
      <c r="D3119" s="12" t="s">
        <v>13</v>
      </c>
      <c r="E3119" s="12" t="s">
        <v>47</v>
      </c>
      <c r="F3119" s="12" t="s">
        <v>1228</v>
      </c>
      <c r="G3119" s="12" t="s">
        <v>17</v>
      </c>
      <c r="H3119" s="81"/>
      <c r="I3119" s="48">
        <f>tbl_raw_data[[#This Row],[Date Actioned]]-tbl_raw_data[[#This Row],[Date Tagged]]</f>
        <v>3.9467592578148469E-3</v>
      </c>
      <c r="J3119" s="46">
        <f>HOUR(tbl_raw_data[[#This Row],[Time_taken]])*60+MINUTE(tbl_raw_data[[#This Row],[Time_taken]])+SECOND(tbl_raw_data[[#This Row],[Time_taken]])/60</f>
        <v>5.6833333333333336</v>
      </c>
      <c r="K3119" s="52">
        <f>DATE(YEAR(tbl_raw_data[[#This Row],[Date Actioned]]),MONTH(tbl_raw_data[[#This Row],[Date Actioned]]),DAY(tbl_raw_data[[#This Row],[Date Actioned]]))</f>
        <v>45142</v>
      </c>
      <c r="L3119" s="50" t="str">
        <f>UPPER(TEXT(tbl_raw_data[[#This Row],[updated_date]],"MMMM"))</f>
        <v>AUGUST</v>
      </c>
      <c r="M3119" s="50" t="str">
        <f>"WEEK "&amp; IF(ROUNDUP(DAY(tbl_raw_data[[#This Row],[updated_date]])/7,0)=5,4,ROUNDUP(DAY(tbl_raw_data[[#This Row],[updated_date]])/7,0))</f>
        <v>WEEK 1</v>
      </c>
      <c r="N3119" s="50" t="str">
        <f>UPPER(VLOOKUP(tbl_raw_data[[#This Row],[Analyst]],Settiings!$A$2:$B$16,2,0))</f>
        <v>RAJ</v>
      </c>
      <c r="O3119" s="50" t="str">
        <f>TRIM(UPPER(tbl_raw_data[[#This Row],[Outcome]]))</f>
        <v>APPROVE</v>
      </c>
      <c r="P3119" s="50" t="str">
        <f>TRIM(UPPER(tbl_raw_data[[#This Row],[Queue Name]]))</f>
        <v>CONSUMER PRE BUREAU</v>
      </c>
      <c r="Q3119" s="50" t="str">
        <f>IF(tbl_raw_data[[#This Row],[Time taken in min]]&lt;=Settiings!$D$2,"SLA_MET","SLA_NOT_MET")</f>
        <v>SLA_MET</v>
      </c>
      <c r="R3119" s="94"/>
    </row>
    <row r="3120" spans="1:18" x14ac:dyDescent="0.3">
      <c r="A3120" s="23" t="s">
        <v>1918</v>
      </c>
      <c r="B3120" s="15">
        <v>45142.658622685187</v>
      </c>
      <c r="C3120" s="21">
        <v>45142.667569444442</v>
      </c>
      <c r="D3120" s="18" t="s">
        <v>13</v>
      </c>
      <c r="E3120" s="18" t="s">
        <v>19</v>
      </c>
      <c r="F3120" s="18" t="s">
        <v>1222</v>
      </c>
      <c r="G3120" s="18" t="s">
        <v>77</v>
      </c>
      <c r="H3120" s="80"/>
      <c r="I3120" s="48">
        <f>tbl_raw_data[[#This Row],[Date Actioned]]-tbl_raw_data[[#This Row],[Date Tagged]]</f>
        <v>8.9467592551955022E-3</v>
      </c>
      <c r="J3120" s="46">
        <f>HOUR(tbl_raw_data[[#This Row],[Time_taken]])*60+MINUTE(tbl_raw_data[[#This Row],[Time_taken]])+SECOND(tbl_raw_data[[#This Row],[Time_taken]])/60</f>
        <v>12.883333333333333</v>
      </c>
      <c r="K3120" s="52">
        <f>DATE(YEAR(tbl_raw_data[[#This Row],[Date Actioned]]),MONTH(tbl_raw_data[[#This Row],[Date Actioned]]),DAY(tbl_raw_data[[#This Row],[Date Actioned]]))</f>
        <v>45142</v>
      </c>
      <c r="L3120" s="50" t="str">
        <f>UPPER(TEXT(tbl_raw_data[[#This Row],[updated_date]],"MMMM"))</f>
        <v>AUGUST</v>
      </c>
      <c r="M3120" s="50" t="str">
        <f>"WEEK "&amp; IF(ROUNDUP(DAY(tbl_raw_data[[#This Row],[updated_date]])/7,0)=5,4,ROUNDUP(DAY(tbl_raw_data[[#This Row],[updated_date]])/7,0))</f>
        <v>WEEK 1</v>
      </c>
      <c r="N3120" s="50" t="str">
        <f>UPPER(VLOOKUP(tbl_raw_data[[#This Row],[Analyst]],Settiings!$A$2:$B$16,2,0))</f>
        <v>HARDIK</v>
      </c>
      <c r="O3120" s="50" t="str">
        <f>TRIM(UPPER(tbl_raw_data[[#This Row],[Outcome]]))</f>
        <v>APPROVE</v>
      </c>
      <c r="P3120" s="50" t="str">
        <f>TRIM(UPPER(tbl_raw_data[[#This Row],[Queue Name]]))</f>
        <v>CONSUMER POST BUREAU</v>
      </c>
      <c r="Q3120" s="50" t="str">
        <f>IF(tbl_raw_data[[#This Row],[Time taken in min]]&lt;=Settiings!$D$2,"SLA_MET","SLA_NOT_MET")</f>
        <v>SLA_MET</v>
      </c>
      <c r="R3120" s="94"/>
    </row>
    <row r="3121" spans="1:18" x14ac:dyDescent="0.3">
      <c r="A3121" s="14" t="s">
        <v>1919</v>
      </c>
      <c r="B3121" s="9">
        <v>45142.661365740743</v>
      </c>
      <c r="C3121" s="22">
        <v>45142.666273148148</v>
      </c>
      <c r="D3121" s="12" t="s">
        <v>13</v>
      </c>
      <c r="E3121" s="12" t="s">
        <v>19</v>
      </c>
      <c r="F3121" s="12" t="s">
        <v>1228</v>
      </c>
      <c r="G3121" s="12" t="s">
        <v>128</v>
      </c>
      <c r="H3121" s="81"/>
      <c r="I3121" s="48">
        <f>tbl_raw_data[[#This Row],[Date Actioned]]-tbl_raw_data[[#This Row],[Date Tagged]]</f>
        <v>4.907407404971309E-3</v>
      </c>
      <c r="J3121" s="46">
        <f>HOUR(tbl_raw_data[[#This Row],[Time_taken]])*60+MINUTE(tbl_raw_data[[#This Row],[Time_taken]])+SECOND(tbl_raw_data[[#This Row],[Time_taken]])/60</f>
        <v>7.0666666666666664</v>
      </c>
      <c r="K3121" s="52">
        <f>DATE(YEAR(tbl_raw_data[[#This Row],[Date Actioned]]),MONTH(tbl_raw_data[[#This Row],[Date Actioned]]),DAY(tbl_raw_data[[#This Row],[Date Actioned]]))</f>
        <v>45142</v>
      </c>
      <c r="L3121" s="50" t="str">
        <f>UPPER(TEXT(tbl_raw_data[[#This Row],[updated_date]],"MMMM"))</f>
        <v>AUGUST</v>
      </c>
      <c r="M3121" s="50" t="str">
        <f>"WEEK "&amp; IF(ROUNDUP(DAY(tbl_raw_data[[#This Row],[updated_date]])/7,0)=5,4,ROUNDUP(DAY(tbl_raw_data[[#This Row],[updated_date]])/7,0))</f>
        <v>WEEK 1</v>
      </c>
      <c r="N3121" s="50" t="str">
        <f>UPPER(VLOOKUP(tbl_raw_data[[#This Row],[Analyst]],Settiings!$A$2:$B$16,2,0))</f>
        <v>RAJ</v>
      </c>
      <c r="O3121" s="50" t="str">
        <f>TRIM(UPPER(tbl_raw_data[[#This Row],[Outcome]]))</f>
        <v>APPROVE</v>
      </c>
      <c r="P3121" s="50" t="str">
        <f>TRIM(UPPER(tbl_raw_data[[#This Row],[Queue Name]]))</f>
        <v>CONSUMER POST BUREAU</v>
      </c>
      <c r="Q3121" s="50" t="str">
        <f>IF(tbl_raw_data[[#This Row],[Time taken in min]]&lt;=Settiings!$D$2,"SLA_MET","SLA_NOT_MET")</f>
        <v>SLA_MET</v>
      </c>
      <c r="R3121" s="94"/>
    </row>
    <row r="3122" spans="1:18" x14ac:dyDescent="0.3">
      <c r="A3122" s="20" t="s">
        <v>1920</v>
      </c>
      <c r="B3122" s="15">
        <v>45142.664340277777</v>
      </c>
      <c r="C3122" s="21">
        <v>45142.66814814815</v>
      </c>
      <c r="D3122" s="18" t="s">
        <v>13</v>
      </c>
      <c r="E3122" s="18" t="s">
        <v>19</v>
      </c>
      <c r="F3122" s="18" t="s">
        <v>53</v>
      </c>
      <c r="G3122" s="18" t="s">
        <v>17</v>
      </c>
      <c r="H3122" s="80"/>
      <c r="I3122" s="48">
        <f>tbl_raw_data[[#This Row],[Date Actioned]]-tbl_raw_data[[#This Row],[Date Tagged]]</f>
        <v>3.8078703728388064E-3</v>
      </c>
      <c r="J3122" s="46">
        <f>HOUR(tbl_raw_data[[#This Row],[Time_taken]])*60+MINUTE(tbl_raw_data[[#This Row],[Time_taken]])+SECOND(tbl_raw_data[[#This Row],[Time_taken]])/60</f>
        <v>5.4833333333333334</v>
      </c>
      <c r="K3122" s="52">
        <f>DATE(YEAR(tbl_raw_data[[#This Row],[Date Actioned]]),MONTH(tbl_raw_data[[#This Row],[Date Actioned]]),DAY(tbl_raw_data[[#This Row],[Date Actioned]]))</f>
        <v>45142</v>
      </c>
      <c r="L3122" s="50" t="str">
        <f>UPPER(TEXT(tbl_raw_data[[#This Row],[updated_date]],"MMMM"))</f>
        <v>AUGUST</v>
      </c>
      <c r="M3122" s="50" t="str">
        <f>"WEEK "&amp; IF(ROUNDUP(DAY(tbl_raw_data[[#This Row],[updated_date]])/7,0)=5,4,ROUNDUP(DAY(tbl_raw_data[[#This Row],[updated_date]])/7,0))</f>
        <v>WEEK 1</v>
      </c>
      <c r="N3122" s="50" t="str">
        <f>UPPER(VLOOKUP(tbl_raw_data[[#This Row],[Analyst]],Settiings!$A$2:$B$16,2,0))</f>
        <v>NAVED</v>
      </c>
      <c r="O3122" s="50" t="str">
        <f>TRIM(UPPER(tbl_raw_data[[#This Row],[Outcome]]))</f>
        <v>APPROVE</v>
      </c>
      <c r="P3122" s="50" t="str">
        <f>TRIM(UPPER(tbl_raw_data[[#This Row],[Queue Name]]))</f>
        <v>CONSUMER POST BUREAU</v>
      </c>
      <c r="Q3122" s="50" t="str">
        <f>IF(tbl_raw_data[[#This Row],[Time taken in min]]&lt;=Settiings!$D$2,"SLA_MET","SLA_NOT_MET")</f>
        <v>SLA_MET</v>
      </c>
      <c r="R3122" s="94"/>
    </row>
    <row r="3123" spans="1:18" x14ac:dyDescent="0.3">
      <c r="A3123" s="23" t="s">
        <v>1921</v>
      </c>
      <c r="B3123" s="9">
        <v>45142.668124999997</v>
      </c>
      <c r="C3123" s="22">
        <v>45142.673125000001</v>
      </c>
      <c r="D3123" s="12" t="s">
        <v>13</v>
      </c>
      <c r="E3123" s="12" t="s">
        <v>47</v>
      </c>
      <c r="F3123" s="12" t="s">
        <v>1228</v>
      </c>
      <c r="G3123" s="12" t="s">
        <v>17</v>
      </c>
      <c r="H3123" s="81"/>
      <c r="I3123" s="48">
        <f>tbl_raw_data[[#This Row],[Date Actioned]]-tbl_raw_data[[#This Row],[Date Tagged]]</f>
        <v>5.0000000046566129E-3</v>
      </c>
      <c r="J3123" s="46">
        <f>HOUR(tbl_raw_data[[#This Row],[Time_taken]])*60+MINUTE(tbl_raw_data[[#This Row],[Time_taken]])+SECOND(tbl_raw_data[[#This Row],[Time_taken]])/60</f>
        <v>7.2</v>
      </c>
      <c r="K3123" s="52">
        <f>DATE(YEAR(tbl_raw_data[[#This Row],[Date Actioned]]),MONTH(tbl_raw_data[[#This Row],[Date Actioned]]),DAY(tbl_raw_data[[#This Row],[Date Actioned]]))</f>
        <v>45142</v>
      </c>
      <c r="L3123" s="50" t="str">
        <f>UPPER(TEXT(tbl_raw_data[[#This Row],[updated_date]],"MMMM"))</f>
        <v>AUGUST</v>
      </c>
      <c r="M3123" s="50" t="str">
        <f>"WEEK "&amp; IF(ROUNDUP(DAY(tbl_raw_data[[#This Row],[updated_date]])/7,0)=5,4,ROUNDUP(DAY(tbl_raw_data[[#This Row],[updated_date]])/7,0))</f>
        <v>WEEK 1</v>
      </c>
      <c r="N3123" s="50" t="str">
        <f>UPPER(VLOOKUP(tbl_raw_data[[#This Row],[Analyst]],Settiings!$A$2:$B$16,2,0))</f>
        <v>RAJ</v>
      </c>
      <c r="O3123" s="50" t="str">
        <f>TRIM(UPPER(tbl_raw_data[[#This Row],[Outcome]]))</f>
        <v>APPROVE</v>
      </c>
      <c r="P3123" s="50" t="str">
        <f>TRIM(UPPER(tbl_raw_data[[#This Row],[Queue Name]]))</f>
        <v>CONSUMER PRE BUREAU</v>
      </c>
      <c r="Q3123" s="50" t="str">
        <f>IF(tbl_raw_data[[#This Row],[Time taken in min]]&lt;=Settiings!$D$2,"SLA_MET","SLA_NOT_MET")</f>
        <v>SLA_MET</v>
      </c>
      <c r="R3123" s="94"/>
    </row>
    <row r="3124" spans="1:18" x14ac:dyDescent="0.3">
      <c r="A3124" s="14" t="s">
        <v>1923</v>
      </c>
      <c r="B3124" s="15">
        <v>45142.673692129632</v>
      </c>
      <c r="C3124" s="21">
        <v>45142.680972222224</v>
      </c>
      <c r="D3124" s="18" t="s">
        <v>13</v>
      </c>
      <c r="E3124" s="18" t="s">
        <v>9</v>
      </c>
      <c r="F3124" s="18" t="s">
        <v>53</v>
      </c>
      <c r="G3124" s="18" t="s">
        <v>17</v>
      </c>
      <c r="H3124" s="80"/>
      <c r="I3124" s="48">
        <f>tbl_raw_data[[#This Row],[Date Actioned]]-tbl_raw_data[[#This Row],[Date Tagged]]</f>
        <v>7.2800925918272696E-3</v>
      </c>
      <c r="J3124" s="46">
        <f>HOUR(tbl_raw_data[[#This Row],[Time_taken]])*60+MINUTE(tbl_raw_data[[#This Row],[Time_taken]])+SECOND(tbl_raw_data[[#This Row],[Time_taken]])/60</f>
        <v>10.483333333333333</v>
      </c>
      <c r="K3124" s="52">
        <f>DATE(YEAR(tbl_raw_data[[#This Row],[Date Actioned]]),MONTH(tbl_raw_data[[#This Row],[Date Actioned]]),DAY(tbl_raw_data[[#This Row],[Date Actioned]]))</f>
        <v>45142</v>
      </c>
      <c r="L3124" s="50" t="str">
        <f>UPPER(TEXT(tbl_raw_data[[#This Row],[updated_date]],"MMMM"))</f>
        <v>AUGUST</v>
      </c>
      <c r="M3124" s="50" t="str">
        <f>"WEEK "&amp; IF(ROUNDUP(DAY(tbl_raw_data[[#This Row],[updated_date]])/7,0)=5,4,ROUNDUP(DAY(tbl_raw_data[[#This Row],[updated_date]])/7,0))</f>
        <v>WEEK 1</v>
      </c>
      <c r="N3124" s="50" t="str">
        <f>UPPER(VLOOKUP(tbl_raw_data[[#This Row],[Analyst]],Settiings!$A$2:$B$16,2,0))</f>
        <v>NAVED</v>
      </c>
      <c r="O3124" s="50" t="str">
        <f>TRIM(UPPER(tbl_raw_data[[#This Row],[Outcome]]))</f>
        <v>APPROVE</v>
      </c>
      <c r="P3124" s="50" t="str">
        <f>TRIM(UPPER(tbl_raw_data[[#This Row],[Queue Name]]))</f>
        <v>CONSUMER EXISTING</v>
      </c>
      <c r="Q3124" s="50" t="str">
        <f>IF(tbl_raw_data[[#This Row],[Time taken in min]]&lt;=Settiings!$D$2,"SLA_MET","SLA_NOT_MET")</f>
        <v>SLA_MET</v>
      </c>
      <c r="R3124" s="94"/>
    </row>
    <row r="3125" spans="1:18" x14ac:dyDescent="0.3">
      <c r="A3125" s="20" t="s">
        <v>1924</v>
      </c>
      <c r="B3125" s="9">
        <v>45142.675335648149</v>
      </c>
      <c r="C3125" s="22">
        <v>45142.677997685183</v>
      </c>
      <c r="D3125" s="12" t="s">
        <v>27</v>
      </c>
      <c r="E3125" s="12" t="s">
        <v>9</v>
      </c>
      <c r="F3125" s="12" t="s">
        <v>1228</v>
      </c>
      <c r="G3125" s="12" t="s">
        <v>297</v>
      </c>
      <c r="H3125" s="81"/>
      <c r="I3125" s="48">
        <f>tbl_raw_data[[#This Row],[Date Actioned]]-tbl_raw_data[[#This Row],[Date Tagged]]</f>
        <v>2.6620370335876942E-3</v>
      </c>
      <c r="J3125" s="46">
        <f>HOUR(tbl_raw_data[[#This Row],[Time_taken]])*60+MINUTE(tbl_raw_data[[#This Row],[Time_taken]])+SECOND(tbl_raw_data[[#This Row],[Time_taken]])/60</f>
        <v>3.8333333333333335</v>
      </c>
      <c r="K3125" s="52">
        <f>DATE(YEAR(tbl_raw_data[[#This Row],[Date Actioned]]),MONTH(tbl_raw_data[[#This Row],[Date Actioned]]),DAY(tbl_raw_data[[#This Row],[Date Actioned]]))</f>
        <v>45142</v>
      </c>
      <c r="L3125" s="50" t="str">
        <f>UPPER(TEXT(tbl_raw_data[[#This Row],[updated_date]],"MMMM"))</f>
        <v>AUGUST</v>
      </c>
      <c r="M3125" s="50" t="str">
        <f>"WEEK "&amp; IF(ROUNDUP(DAY(tbl_raw_data[[#This Row],[updated_date]])/7,0)=5,4,ROUNDUP(DAY(tbl_raw_data[[#This Row],[updated_date]])/7,0))</f>
        <v>WEEK 1</v>
      </c>
      <c r="N3125" s="50" t="str">
        <f>UPPER(VLOOKUP(tbl_raw_data[[#This Row],[Analyst]],Settiings!$A$2:$B$16,2,0))</f>
        <v>RAJ</v>
      </c>
      <c r="O3125" s="50" t="str">
        <f>TRIM(UPPER(tbl_raw_data[[#This Row],[Outcome]]))</f>
        <v>DECLINE</v>
      </c>
      <c r="P3125" s="50" t="str">
        <f>TRIM(UPPER(tbl_raw_data[[#This Row],[Queue Name]]))</f>
        <v>CONSUMER EXISTING</v>
      </c>
      <c r="Q3125" s="50" t="str">
        <f>IF(tbl_raw_data[[#This Row],[Time taken in min]]&lt;=Settiings!$D$2,"SLA_MET","SLA_NOT_MET")</f>
        <v>SLA_MET</v>
      </c>
      <c r="R3125" s="94"/>
    </row>
    <row r="3126" spans="1:18" x14ac:dyDescent="0.3">
      <c r="A3126" s="23" t="s">
        <v>1925</v>
      </c>
      <c r="B3126" s="15">
        <v>45142.675740740742</v>
      </c>
      <c r="C3126" s="21">
        <v>45142.679027777776</v>
      </c>
      <c r="D3126" s="18" t="s">
        <v>27</v>
      </c>
      <c r="E3126" s="18" t="s">
        <v>9</v>
      </c>
      <c r="F3126" s="18" t="s">
        <v>1222</v>
      </c>
      <c r="G3126" s="18" t="s">
        <v>1926</v>
      </c>
      <c r="H3126" s="80"/>
      <c r="I3126" s="48">
        <f>tbl_raw_data[[#This Row],[Date Actioned]]-tbl_raw_data[[#This Row],[Date Tagged]]</f>
        <v>3.2870370341697708E-3</v>
      </c>
      <c r="J3126" s="46">
        <f>HOUR(tbl_raw_data[[#This Row],[Time_taken]])*60+MINUTE(tbl_raw_data[[#This Row],[Time_taken]])+SECOND(tbl_raw_data[[#This Row],[Time_taken]])/60</f>
        <v>4.7333333333333334</v>
      </c>
      <c r="K3126" s="52">
        <f>DATE(YEAR(tbl_raw_data[[#This Row],[Date Actioned]]),MONTH(tbl_raw_data[[#This Row],[Date Actioned]]),DAY(tbl_raw_data[[#This Row],[Date Actioned]]))</f>
        <v>45142</v>
      </c>
      <c r="L3126" s="50" t="str">
        <f>UPPER(TEXT(tbl_raw_data[[#This Row],[updated_date]],"MMMM"))</f>
        <v>AUGUST</v>
      </c>
      <c r="M3126" s="50" t="str">
        <f>"WEEK "&amp; IF(ROUNDUP(DAY(tbl_raw_data[[#This Row],[updated_date]])/7,0)=5,4,ROUNDUP(DAY(tbl_raw_data[[#This Row],[updated_date]])/7,0))</f>
        <v>WEEK 1</v>
      </c>
      <c r="N3126" s="50" t="str">
        <f>UPPER(VLOOKUP(tbl_raw_data[[#This Row],[Analyst]],Settiings!$A$2:$B$16,2,0))</f>
        <v>HARDIK</v>
      </c>
      <c r="O3126" s="50" t="str">
        <f>TRIM(UPPER(tbl_raw_data[[#This Row],[Outcome]]))</f>
        <v>DECLINE</v>
      </c>
      <c r="P3126" s="50" t="str">
        <f>TRIM(UPPER(tbl_raw_data[[#This Row],[Queue Name]]))</f>
        <v>CONSUMER EXISTING</v>
      </c>
      <c r="Q3126" s="50" t="str">
        <f>IF(tbl_raw_data[[#This Row],[Time taken in min]]&lt;=Settiings!$D$2,"SLA_MET","SLA_NOT_MET")</f>
        <v>SLA_MET</v>
      </c>
      <c r="R3126" s="94"/>
    </row>
    <row r="3127" spans="1:18" x14ac:dyDescent="0.3">
      <c r="A3127" s="14" t="s">
        <v>1927</v>
      </c>
      <c r="B3127" s="9">
        <v>45142.67769675926</v>
      </c>
      <c r="C3127" s="22">
        <v>45142.68476851852</v>
      </c>
      <c r="D3127" s="12" t="s">
        <v>27</v>
      </c>
      <c r="E3127" s="12" t="s">
        <v>9</v>
      </c>
      <c r="F3127" s="12" t="s">
        <v>1228</v>
      </c>
      <c r="G3127" s="12" t="s">
        <v>1016</v>
      </c>
      <c r="H3127" s="81"/>
      <c r="I3127" s="48">
        <f>tbl_raw_data[[#This Row],[Date Actioned]]-tbl_raw_data[[#This Row],[Date Tagged]]</f>
        <v>7.07175926072523E-3</v>
      </c>
      <c r="J3127" s="46">
        <f>HOUR(tbl_raw_data[[#This Row],[Time_taken]])*60+MINUTE(tbl_raw_data[[#This Row],[Time_taken]])+SECOND(tbl_raw_data[[#This Row],[Time_taken]])/60</f>
        <v>10.183333333333334</v>
      </c>
      <c r="K3127" s="52">
        <f>DATE(YEAR(tbl_raw_data[[#This Row],[Date Actioned]]),MONTH(tbl_raw_data[[#This Row],[Date Actioned]]),DAY(tbl_raw_data[[#This Row],[Date Actioned]]))</f>
        <v>45142</v>
      </c>
      <c r="L3127" s="50" t="str">
        <f>UPPER(TEXT(tbl_raw_data[[#This Row],[updated_date]],"MMMM"))</f>
        <v>AUGUST</v>
      </c>
      <c r="M3127" s="50" t="str">
        <f>"WEEK "&amp; IF(ROUNDUP(DAY(tbl_raw_data[[#This Row],[updated_date]])/7,0)=5,4,ROUNDUP(DAY(tbl_raw_data[[#This Row],[updated_date]])/7,0))</f>
        <v>WEEK 1</v>
      </c>
      <c r="N3127" s="50" t="str">
        <f>UPPER(VLOOKUP(tbl_raw_data[[#This Row],[Analyst]],Settiings!$A$2:$B$16,2,0))</f>
        <v>RAJ</v>
      </c>
      <c r="O3127" s="50" t="str">
        <f>TRIM(UPPER(tbl_raw_data[[#This Row],[Outcome]]))</f>
        <v>DECLINE</v>
      </c>
      <c r="P3127" s="50" t="str">
        <f>TRIM(UPPER(tbl_raw_data[[#This Row],[Queue Name]]))</f>
        <v>CONSUMER EXISTING</v>
      </c>
      <c r="Q3127" s="50" t="str">
        <f>IF(tbl_raw_data[[#This Row],[Time taken in min]]&lt;=Settiings!$D$2,"SLA_MET","SLA_NOT_MET")</f>
        <v>SLA_MET</v>
      </c>
      <c r="R3127" s="94"/>
    </row>
    <row r="3128" spans="1:18" x14ac:dyDescent="0.3">
      <c r="A3128" s="20" t="s">
        <v>1929</v>
      </c>
      <c r="B3128" s="9">
        <v>45142.679814814815</v>
      </c>
      <c r="C3128" s="22">
        <v>45142.683761574073</v>
      </c>
      <c r="D3128" s="12" t="s">
        <v>13</v>
      </c>
      <c r="E3128" s="12" t="s">
        <v>9</v>
      </c>
      <c r="F3128" s="12" t="s">
        <v>53</v>
      </c>
      <c r="G3128" s="12" t="s">
        <v>128</v>
      </c>
      <c r="H3128" s="81"/>
      <c r="I3128" s="48">
        <f>tbl_raw_data[[#This Row],[Date Actioned]]-tbl_raw_data[[#This Row],[Date Tagged]]</f>
        <v>3.9467592578148469E-3</v>
      </c>
      <c r="J3128" s="46">
        <f>HOUR(tbl_raw_data[[#This Row],[Time_taken]])*60+MINUTE(tbl_raw_data[[#This Row],[Time_taken]])+SECOND(tbl_raw_data[[#This Row],[Time_taken]])/60</f>
        <v>5.6833333333333336</v>
      </c>
      <c r="K3128" s="52">
        <f>DATE(YEAR(tbl_raw_data[[#This Row],[Date Actioned]]),MONTH(tbl_raw_data[[#This Row],[Date Actioned]]),DAY(tbl_raw_data[[#This Row],[Date Actioned]]))</f>
        <v>45142</v>
      </c>
      <c r="L3128" s="50" t="str">
        <f>UPPER(TEXT(tbl_raw_data[[#This Row],[updated_date]],"MMMM"))</f>
        <v>AUGUST</v>
      </c>
      <c r="M3128" s="50" t="str">
        <f>"WEEK "&amp; IF(ROUNDUP(DAY(tbl_raw_data[[#This Row],[updated_date]])/7,0)=5,4,ROUNDUP(DAY(tbl_raw_data[[#This Row],[updated_date]])/7,0))</f>
        <v>WEEK 1</v>
      </c>
      <c r="N3128" s="50" t="str">
        <f>UPPER(VLOOKUP(tbl_raw_data[[#This Row],[Analyst]],Settiings!$A$2:$B$16,2,0))</f>
        <v>NAVED</v>
      </c>
      <c r="O3128" s="50" t="str">
        <f>TRIM(UPPER(tbl_raw_data[[#This Row],[Outcome]]))</f>
        <v>APPROVE</v>
      </c>
      <c r="P3128" s="50" t="str">
        <f>TRIM(UPPER(tbl_raw_data[[#This Row],[Queue Name]]))</f>
        <v>CONSUMER EXISTING</v>
      </c>
      <c r="Q3128" s="50" t="str">
        <f>IF(tbl_raw_data[[#This Row],[Time taken in min]]&lt;=Settiings!$D$2,"SLA_MET","SLA_NOT_MET")</f>
        <v>SLA_MET</v>
      </c>
      <c r="R3128" s="94"/>
    </row>
    <row r="3129" spans="1:18" x14ac:dyDescent="0.3">
      <c r="A3129" s="23" t="s">
        <v>1931</v>
      </c>
      <c r="B3129" s="15">
        <v>45142.681851851848</v>
      </c>
      <c r="C3129" s="21">
        <v>45142.69</v>
      </c>
      <c r="D3129" s="18" t="s">
        <v>13</v>
      </c>
      <c r="E3129" s="18" t="s">
        <v>9</v>
      </c>
      <c r="F3129" s="18" t="s">
        <v>1222</v>
      </c>
      <c r="G3129" s="18" t="s">
        <v>17</v>
      </c>
      <c r="H3129" s="80"/>
      <c r="I3129" s="48">
        <f>tbl_raw_data[[#This Row],[Date Actioned]]-tbl_raw_data[[#This Row],[Date Tagged]]</f>
        <v>8.1481481538503431E-3</v>
      </c>
      <c r="J3129" s="46">
        <f>HOUR(tbl_raw_data[[#This Row],[Time_taken]])*60+MINUTE(tbl_raw_data[[#This Row],[Time_taken]])+SECOND(tbl_raw_data[[#This Row],[Time_taken]])/60</f>
        <v>11.733333333333333</v>
      </c>
      <c r="K3129" s="52">
        <f>DATE(YEAR(tbl_raw_data[[#This Row],[Date Actioned]]),MONTH(tbl_raw_data[[#This Row],[Date Actioned]]),DAY(tbl_raw_data[[#This Row],[Date Actioned]]))</f>
        <v>45142</v>
      </c>
      <c r="L3129" s="50" t="str">
        <f>UPPER(TEXT(tbl_raw_data[[#This Row],[updated_date]],"MMMM"))</f>
        <v>AUGUST</v>
      </c>
      <c r="M3129" s="50" t="str">
        <f>"WEEK "&amp; IF(ROUNDUP(DAY(tbl_raw_data[[#This Row],[updated_date]])/7,0)=5,4,ROUNDUP(DAY(tbl_raw_data[[#This Row],[updated_date]])/7,0))</f>
        <v>WEEK 1</v>
      </c>
      <c r="N3129" s="50" t="str">
        <f>UPPER(VLOOKUP(tbl_raw_data[[#This Row],[Analyst]],Settiings!$A$2:$B$16,2,0))</f>
        <v>HARDIK</v>
      </c>
      <c r="O3129" s="50" t="str">
        <f>TRIM(UPPER(tbl_raw_data[[#This Row],[Outcome]]))</f>
        <v>APPROVE</v>
      </c>
      <c r="P3129" s="50" t="str">
        <f>TRIM(UPPER(tbl_raw_data[[#This Row],[Queue Name]]))</f>
        <v>CONSUMER EXISTING</v>
      </c>
      <c r="Q3129" s="50" t="str">
        <f>IF(tbl_raw_data[[#This Row],[Time taken in min]]&lt;=Settiings!$D$2,"SLA_MET","SLA_NOT_MET")</f>
        <v>SLA_MET</v>
      </c>
      <c r="R3129" s="94"/>
    </row>
    <row r="3130" spans="1:18" x14ac:dyDescent="0.3">
      <c r="A3130" s="14" t="s">
        <v>1932</v>
      </c>
      <c r="B3130" s="9">
        <v>45142.682662037034</v>
      </c>
      <c r="C3130" s="22">
        <v>45142.688888888886</v>
      </c>
      <c r="D3130" s="12" t="s">
        <v>13</v>
      </c>
      <c r="E3130" s="12" t="s">
        <v>47</v>
      </c>
      <c r="F3130" s="12" t="s">
        <v>53</v>
      </c>
      <c r="G3130" s="12" t="s">
        <v>17</v>
      </c>
      <c r="H3130" s="81"/>
      <c r="I3130" s="48">
        <f>tbl_raw_data[[#This Row],[Date Actioned]]-tbl_raw_data[[#This Row],[Date Tagged]]</f>
        <v>6.2268518522614613E-3</v>
      </c>
      <c r="J3130" s="46">
        <f>HOUR(tbl_raw_data[[#This Row],[Time_taken]])*60+MINUTE(tbl_raw_data[[#This Row],[Time_taken]])+SECOND(tbl_raw_data[[#This Row],[Time_taken]])/60</f>
        <v>8.9666666666666668</v>
      </c>
      <c r="K3130" s="52">
        <f>DATE(YEAR(tbl_raw_data[[#This Row],[Date Actioned]]),MONTH(tbl_raw_data[[#This Row],[Date Actioned]]),DAY(tbl_raw_data[[#This Row],[Date Actioned]]))</f>
        <v>45142</v>
      </c>
      <c r="L3130" s="50" t="str">
        <f>UPPER(TEXT(tbl_raw_data[[#This Row],[updated_date]],"MMMM"))</f>
        <v>AUGUST</v>
      </c>
      <c r="M3130" s="50" t="str">
        <f>"WEEK "&amp; IF(ROUNDUP(DAY(tbl_raw_data[[#This Row],[updated_date]])/7,0)=5,4,ROUNDUP(DAY(tbl_raw_data[[#This Row],[updated_date]])/7,0))</f>
        <v>WEEK 1</v>
      </c>
      <c r="N3130" s="50" t="str">
        <f>UPPER(VLOOKUP(tbl_raw_data[[#This Row],[Analyst]],Settiings!$A$2:$B$16,2,0))</f>
        <v>NAVED</v>
      </c>
      <c r="O3130" s="50" t="str">
        <f>TRIM(UPPER(tbl_raw_data[[#This Row],[Outcome]]))</f>
        <v>APPROVE</v>
      </c>
      <c r="P3130" s="50" t="str">
        <f>TRIM(UPPER(tbl_raw_data[[#This Row],[Queue Name]]))</f>
        <v>CONSUMER PRE BUREAU</v>
      </c>
      <c r="Q3130" s="50" t="str">
        <f>IF(tbl_raw_data[[#This Row],[Time taken in min]]&lt;=Settiings!$D$2,"SLA_MET","SLA_NOT_MET")</f>
        <v>SLA_MET</v>
      </c>
      <c r="R3130" s="94"/>
    </row>
    <row r="3131" spans="1:18" x14ac:dyDescent="0.3">
      <c r="A3131" s="20" t="s">
        <v>1933</v>
      </c>
      <c r="B3131" s="15">
        <v>45142.684733796297</v>
      </c>
      <c r="C3131" s="16">
        <v>45142.710520833331</v>
      </c>
      <c r="D3131" s="17" t="s">
        <v>17</v>
      </c>
      <c r="E3131" s="18" t="s">
        <v>9</v>
      </c>
      <c r="F3131" s="17" t="s">
        <v>24</v>
      </c>
      <c r="G3131" s="19"/>
      <c r="H3131" s="79"/>
      <c r="I3131" s="48">
        <f>tbl_raw_data[[#This Row],[Date Actioned]]-tbl_raw_data[[#This Row],[Date Tagged]]</f>
        <v>2.5787037033296656E-2</v>
      </c>
      <c r="J3131" s="46">
        <f>HOUR(tbl_raw_data[[#This Row],[Time_taken]])*60+MINUTE(tbl_raw_data[[#This Row],[Time_taken]])+SECOND(tbl_raw_data[[#This Row],[Time_taken]])/60</f>
        <v>37.133333333333333</v>
      </c>
      <c r="K3131" s="52">
        <f>DATE(YEAR(tbl_raw_data[[#This Row],[Date Actioned]]),MONTH(tbl_raw_data[[#This Row],[Date Actioned]]),DAY(tbl_raw_data[[#This Row],[Date Actioned]]))</f>
        <v>45142</v>
      </c>
      <c r="L3131" s="50" t="str">
        <f>UPPER(TEXT(tbl_raw_data[[#This Row],[updated_date]],"MMMM"))</f>
        <v>AUGUST</v>
      </c>
      <c r="M3131" s="50" t="str">
        <f>"WEEK "&amp; IF(ROUNDUP(DAY(tbl_raw_data[[#This Row],[updated_date]])/7,0)=5,4,ROUNDUP(DAY(tbl_raw_data[[#This Row],[updated_date]])/7,0))</f>
        <v>WEEK 1</v>
      </c>
      <c r="N3131" s="50" t="str">
        <f>UPPER(VLOOKUP(tbl_raw_data[[#This Row],[Analyst]],Settiings!$A$2:$B$16,2,0))</f>
        <v>QUADIR</v>
      </c>
      <c r="O3131" s="50" t="str">
        <f>TRIM(UPPER(tbl_raw_data[[#This Row],[Outcome]]))</f>
        <v>APPROVE</v>
      </c>
      <c r="P3131" s="50" t="str">
        <f>TRIM(UPPER(tbl_raw_data[[#This Row],[Queue Name]]))</f>
        <v>CONSUMER EXISTING</v>
      </c>
      <c r="Q3131" s="50" t="str">
        <f>IF(tbl_raw_data[[#This Row],[Time taken in min]]&lt;=Settiings!$D$2,"SLA_MET","SLA_NOT_MET")</f>
        <v>SLA_NOT_MET</v>
      </c>
      <c r="R3131" s="94"/>
    </row>
    <row r="3132" spans="1:18" x14ac:dyDescent="0.3">
      <c r="A3132" s="23" t="s">
        <v>1934</v>
      </c>
      <c r="B3132" s="9">
        <v>45142.687199074076</v>
      </c>
      <c r="C3132" s="22">
        <v>45142.688576388886</v>
      </c>
      <c r="D3132" s="12" t="s">
        <v>13</v>
      </c>
      <c r="E3132" s="12" t="s">
        <v>47</v>
      </c>
      <c r="F3132" s="12" t="s">
        <v>1228</v>
      </c>
      <c r="G3132" s="12" t="s">
        <v>785</v>
      </c>
      <c r="H3132" s="81"/>
      <c r="I3132" s="48">
        <f>tbl_raw_data[[#This Row],[Date Actioned]]-tbl_raw_data[[#This Row],[Date Tagged]]</f>
        <v>1.3773148093605414E-3</v>
      </c>
      <c r="J3132" s="46">
        <f>HOUR(tbl_raw_data[[#This Row],[Time_taken]])*60+MINUTE(tbl_raw_data[[#This Row],[Time_taken]])+SECOND(tbl_raw_data[[#This Row],[Time_taken]])/60</f>
        <v>1.9833333333333334</v>
      </c>
      <c r="K3132" s="52">
        <f>DATE(YEAR(tbl_raw_data[[#This Row],[Date Actioned]]),MONTH(tbl_raw_data[[#This Row],[Date Actioned]]),DAY(tbl_raw_data[[#This Row],[Date Actioned]]))</f>
        <v>45142</v>
      </c>
      <c r="L3132" s="50" t="str">
        <f>UPPER(TEXT(tbl_raw_data[[#This Row],[updated_date]],"MMMM"))</f>
        <v>AUGUST</v>
      </c>
      <c r="M3132" s="50" t="str">
        <f>"WEEK "&amp; IF(ROUNDUP(DAY(tbl_raw_data[[#This Row],[updated_date]])/7,0)=5,4,ROUNDUP(DAY(tbl_raw_data[[#This Row],[updated_date]])/7,0))</f>
        <v>WEEK 1</v>
      </c>
      <c r="N3132" s="50" t="str">
        <f>UPPER(VLOOKUP(tbl_raw_data[[#This Row],[Analyst]],Settiings!$A$2:$B$16,2,0))</f>
        <v>RAJ</v>
      </c>
      <c r="O3132" s="50" t="str">
        <f>TRIM(UPPER(tbl_raw_data[[#This Row],[Outcome]]))</f>
        <v>APPROVE</v>
      </c>
      <c r="P3132" s="50" t="str">
        <f>TRIM(UPPER(tbl_raw_data[[#This Row],[Queue Name]]))</f>
        <v>CONSUMER PRE BUREAU</v>
      </c>
      <c r="Q3132" s="50" t="str">
        <f>IF(tbl_raw_data[[#This Row],[Time taken in min]]&lt;=Settiings!$D$2,"SLA_MET","SLA_NOT_MET")</f>
        <v>SLA_MET</v>
      </c>
      <c r="R3132" s="94"/>
    </row>
    <row r="3133" spans="1:18" x14ac:dyDescent="0.3">
      <c r="A3133" s="14" t="s">
        <v>1935</v>
      </c>
      <c r="B3133" s="15">
        <v>45142.687627314815</v>
      </c>
      <c r="C3133" s="21">
        <v>45142.690775462965</v>
      </c>
      <c r="D3133" s="18" t="s">
        <v>13</v>
      </c>
      <c r="E3133" s="18" t="s">
        <v>9</v>
      </c>
      <c r="F3133" s="18" t="s">
        <v>1228</v>
      </c>
      <c r="G3133" s="18" t="s">
        <v>17</v>
      </c>
      <c r="H3133" s="80"/>
      <c r="I3133" s="48">
        <f>tbl_raw_data[[#This Row],[Date Actioned]]-tbl_raw_data[[#This Row],[Date Tagged]]</f>
        <v>3.1481481491937302E-3</v>
      </c>
      <c r="J3133" s="46">
        <f>HOUR(tbl_raw_data[[#This Row],[Time_taken]])*60+MINUTE(tbl_raw_data[[#This Row],[Time_taken]])+SECOND(tbl_raw_data[[#This Row],[Time_taken]])/60</f>
        <v>4.5333333333333332</v>
      </c>
      <c r="K3133" s="52">
        <f>DATE(YEAR(tbl_raw_data[[#This Row],[Date Actioned]]),MONTH(tbl_raw_data[[#This Row],[Date Actioned]]),DAY(tbl_raw_data[[#This Row],[Date Actioned]]))</f>
        <v>45142</v>
      </c>
      <c r="L3133" s="50" t="str">
        <f>UPPER(TEXT(tbl_raw_data[[#This Row],[updated_date]],"MMMM"))</f>
        <v>AUGUST</v>
      </c>
      <c r="M3133" s="50" t="str">
        <f>"WEEK "&amp; IF(ROUNDUP(DAY(tbl_raw_data[[#This Row],[updated_date]])/7,0)=5,4,ROUNDUP(DAY(tbl_raw_data[[#This Row],[updated_date]])/7,0))</f>
        <v>WEEK 1</v>
      </c>
      <c r="N3133" s="50" t="str">
        <f>UPPER(VLOOKUP(tbl_raw_data[[#This Row],[Analyst]],Settiings!$A$2:$B$16,2,0))</f>
        <v>RAJ</v>
      </c>
      <c r="O3133" s="50" t="str">
        <f>TRIM(UPPER(tbl_raw_data[[#This Row],[Outcome]]))</f>
        <v>APPROVE</v>
      </c>
      <c r="P3133" s="50" t="str">
        <f>TRIM(UPPER(tbl_raw_data[[#This Row],[Queue Name]]))</f>
        <v>CONSUMER EXISTING</v>
      </c>
      <c r="Q3133" s="50" t="str">
        <f>IF(tbl_raw_data[[#This Row],[Time taken in min]]&lt;=Settiings!$D$2,"SLA_MET","SLA_NOT_MET")</f>
        <v>SLA_MET</v>
      </c>
      <c r="R3133" s="94"/>
    </row>
    <row r="3134" spans="1:18" x14ac:dyDescent="0.3">
      <c r="A3134" s="20" t="s">
        <v>1938</v>
      </c>
      <c r="B3134" s="15">
        <v>45142.696458333332</v>
      </c>
      <c r="C3134" s="21">
        <v>45142.698645833334</v>
      </c>
      <c r="D3134" s="18" t="s">
        <v>27</v>
      </c>
      <c r="E3134" s="18" t="s">
        <v>47</v>
      </c>
      <c r="F3134" s="18" t="s">
        <v>1222</v>
      </c>
      <c r="G3134" s="18" t="s">
        <v>71</v>
      </c>
      <c r="H3134" s="80"/>
      <c r="I3134" s="48">
        <f>tbl_raw_data[[#This Row],[Date Actioned]]-tbl_raw_data[[#This Row],[Date Tagged]]</f>
        <v>2.1875000020372681E-3</v>
      </c>
      <c r="J3134" s="46">
        <f>HOUR(tbl_raw_data[[#This Row],[Time_taken]])*60+MINUTE(tbl_raw_data[[#This Row],[Time_taken]])+SECOND(tbl_raw_data[[#This Row],[Time_taken]])/60</f>
        <v>3.15</v>
      </c>
      <c r="K3134" s="52">
        <f>DATE(YEAR(tbl_raw_data[[#This Row],[Date Actioned]]),MONTH(tbl_raw_data[[#This Row],[Date Actioned]]),DAY(tbl_raw_data[[#This Row],[Date Actioned]]))</f>
        <v>45142</v>
      </c>
      <c r="L3134" s="50" t="str">
        <f>UPPER(TEXT(tbl_raw_data[[#This Row],[updated_date]],"MMMM"))</f>
        <v>AUGUST</v>
      </c>
      <c r="M3134" s="50" t="str">
        <f>"WEEK "&amp; IF(ROUNDUP(DAY(tbl_raw_data[[#This Row],[updated_date]])/7,0)=5,4,ROUNDUP(DAY(tbl_raw_data[[#This Row],[updated_date]])/7,0))</f>
        <v>WEEK 1</v>
      </c>
      <c r="N3134" s="50" t="str">
        <f>UPPER(VLOOKUP(tbl_raw_data[[#This Row],[Analyst]],Settiings!$A$2:$B$16,2,0))</f>
        <v>HARDIK</v>
      </c>
      <c r="O3134" s="50" t="str">
        <f>TRIM(UPPER(tbl_raw_data[[#This Row],[Outcome]]))</f>
        <v>DECLINE</v>
      </c>
      <c r="P3134" s="50" t="str">
        <f>TRIM(UPPER(tbl_raw_data[[#This Row],[Queue Name]]))</f>
        <v>CONSUMER PRE BUREAU</v>
      </c>
      <c r="Q3134" s="50" t="str">
        <f>IF(tbl_raw_data[[#This Row],[Time taken in min]]&lt;=Settiings!$D$2,"SLA_MET","SLA_NOT_MET")</f>
        <v>SLA_MET</v>
      </c>
      <c r="R3134" s="94"/>
    </row>
    <row r="3135" spans="1:18" x14ac:dyDescent="0.3">
      <c r="A3135" s="20" t="s">
        <v>1940</v>
      </c>
      <c r="B3135" s="9">
        <v>45142.69804398148</v>
      </c>
      <c r="C3135" s="22">
        <v>45142.704861111109</v>
      </c>
      <c r="D3135" s="12" t="s">
        <v>13</v>
      </c>
      <c r="E3135" s="12" t="s">
        <v>47</v>
      </c>
      <c r="F3135" s="12" t="s">
        <v>1222</v>
      </c>
      <c r="G3135" s="12" t="s">
        <v>832</v>
      </c>
      <c r="H3135" s="81"/>
      <c r="I3135" s="48">
        <f>tbl_raw_data[[#This Row],[Date Actioned]]-tbl_raw_data[[#This Row],[Date Tagged]]</f>
        <v>6.8171296297805384E-3</v>
      </c>
      <c r="J3135" s="46">
        <f>HOUR(tbl_raw_data[[#This Row],[Time_taken]])*60+MINUTE(tbl_raw_data[[#This Row],[Time_taken]])+SECOND(tbl_raw_data[[#This Row],[Time_taken]])/60</f>
        <v>9.8166666666666664</v>
      </c>
      <c r="K3135" s="52">
        <f>DATE(YEAR(tbl_raw_data[[#This Row],[Date Actioned]]),MONTH(tbl_raw_data[[#This Row],[Date Actioned]]),DAY(tbl_raw_data[[#This Row],[Date Actioned]]))</f>
        <v>45142</v>
      </c>
      <c r="L3135" s="50" t="str">
        <f>UPPER(TEXT(tbl_raw_data[[#This Row],[updated_date]],"MMMM"))</f>
        <v>AUGUST</v>
      </c>
      <c r="M3135" s="50" t="str">
        <f>"WEEK "&amp; IF(ROUNDUP(DAY(tbl_raw_data[[#This Row],[updated_date]])/7,0)=5,4,ROUNDUP(DAY(tbl_raw_data[[#This Row],[updated_date]])/7,0))</f>
        <v>WEEK 1</v>
      </c>
      <c r="N3135" s="50" t="str">
        <f>UPPER(VLOOKUP(tbl_raw_data[[#This Row],[Analyst]],Settiings!$A$2:$B$16,2,0))</f>
        <v>HARDIK</v>
      </c>
      <c r="O3135" s="50" t="str">
        <f>TRIM(UPPER(tbl_raw_data[[#This Row],[Outcome]]))</f>
        <v>APPROVE</v>
      </c>
      <c r="P3135" s="50" t="str">
        <f>TRIM(UPPER(tbl_raw_data[[#This Row],[Queue Name]]))</f>
        <v>CONSUMER PRE BUREAU</v>
      </c>
      <c r="Q3135" s="50" t="str">
        <f>IF(tbl_raw_data[[#This Row],[Time taken in min]]&lt;=Settiings!$D$2,"SLA_MET","SLA_NOT_MET")</f>
        <v>SLA_MET</v>
      </c>
      <c r="R3135" s="94"/>
    </row>
    <row r="3136" spans="1:18" x14ac:dyDescent="0.3">
      <c r="A3136" s="23" t="s">
        <v>1941</v>
      </c>
      <c r="B3136" s="15">
        <v>45142.699189814812</v>
      </c>
      <c r="C3136" s="21">
        <v>45142.704409722224</v>
      </c>
      <c r="D3136" s="18" t="s">
        <v>13</v>
      </c>
      <c r="E3136" s="18" t="s">
        <v>47</v>
      </c>
      <c r="F3136" s="18" t="s">
        <v>53</v>
      </c>
      <c r="G3136" s="18" t="s">
        <v>766</v>
      </c>
      <c r="H3136" s="80"/>
      <c r="I3136" s="48">
        <f>tbl_raw_data[[#This Row],[Date Actioned]]-tbl_raw_data[[#This Row],[Date Tagged]]</f>
        <v>5.2199074125383049E-3</v>
      </c>
      <c r="J3136" s="46">
        <f>HOUR(tbl_raw_data[[#This Row],[Time_taken]])*60+MINUTE(tbl_raw_data[[#This Row],[Time_taken]])+SECOND(tbl_raw_data[[#This Row],[Time_taken]])/60</f>
        <v>7.5166666666666666</v>
      </c>
      <c r="K3136" s="52">
        <f>DATE(YEAR(tbl_raw_data[[#This Row],[Date Actioned]]),MONTH(tbl_raw_data[[#This Row],[Date Actioned]]),DAY(tbl_raw_data[[#This Row],[Date Actioned]]))</f>
        <v>45142</v>
      </c>
      <c r="L3136" s="50" t="str">
        <f>UPPER(TEXT(tbl_raw_data[[#This Row],[updated_date]],"MMMM"))</f>
        <v>AUGUST</v>
      </c>
      <c r="M3136" s="50" t="str">
        <f>"WEEK "&amp; IF(ROUNDUP(DAY(tbl_raw_data[[#This Row],[updated_date]])/7,0)=5,4,ROUNDUP(DAY(tbl_raw_data[[#This Row],[updated_date]])/7,0))</f>
        <v>WEEK 1</v>
      </c>
      <c r="N3136" s="50" t="str">
        <f>UPPER(VLOOKUP(tbl_raw_data[[#This Row],[Analyst]],Settiings!$A$2:$B$16,2,0))</f>
        <v>NAVED</v>
      </c>
      <c r="O3136" s="50" t="str">
        <f>TRIM(UPPER(tbl_raw_data[[#This Row],[Outcome]]))</f>
        <v>APPROVE</v>
      </c>
      <c r="P3136" s="50" t="str">
        <f>TRIM(UPPER(tbl_raw_data[[#This Row],[Queue Name]]))</f>
        <v>CONSUMER PRE BUREAU</v>
      </c>
      <c r="Q3136" s="50" t="str">
        <f>IF(tbl_raw_data[[#This Row],[Time taken in min]]&lt;=Settiings!$D$2,"SLA_MET","SLA_NOT_MET")</f>
        <v>SLA_MET</v>
      </c>
      <c r="R3136" s="94"/>
    </row>
    <row r="3137" spans="1:18" x14ac:dyDescent="0.3">
      <c r="A3137" s="23" t="s">
        <v>1942</v>
      </c>
      <c r="B3137" s="9">
        <v>45142.699930555558</v>
      </c>
      <c r="C3137" s="22">
        <v>45142.704027777778</v>
      </c>
      <c r="D3137" s="12" t="s">
        <v>27</v>
      </c>
      <c r="E3137" s="12" t="s">
        <v>9</v>
      </c>
      <c r="F3137" s="12" t="s">
        <v>1228</v>
      </c>
      <c r="G3137" s="12" t="s">
        <v>228</v>
      </c>
      <c r="H3137" s="81"/>
      <c r="I3137" s="48">
        <f>tbl_raw_data[[#This Row],[Date Actioned]]-tbl_raw_data[[#This Row],[Date Tagged]]</f>
        <v>4.0972222195705399E-3</v>
      </c>
      <c r="J3137" s="46">
        <f>HOUR(tbl_raw_data[[#This Row],[Time_taken]])*60+MINUTE(tbl_raw_data[[#This Row],[Time_taken]])+SECOND(tbl_raw_data[[#This Row],[Time_taken]])/60</f>
        <v>5.9</v>
      </c>
      <c r="K3137" s="52">
        <f>DATE(YEAR(tbl_raw_data[[#This Row],[Date Actioned]]),MONTH(tbl_raw_data[[#This Row],[Date Actioned]]),DAY(tbl_raw_data[[#This Row],[Date Actioned]]))</f>
        <v>45142</v>
      </c>
      <c r="L3137" s="50" t="str">
        <f>UPPER(TEXT(tbl_raw_data[[#This Row],[updated_date]],"MMMM"))</f>
        <v>AUGUST</v>
      </c>
      <c r="M3137" s="50" t="str">
        <f>"WEEK "&amp; IF(ROUNDUP(DAY(tbl_raw_data[[#This Row],[updated_date]])/7,0)=5,4,ROUNDUP(DAY(tbl_raw_data[[#This Row],[updated_date]])/7,0))</f>
        <v>WEEK 1</v>
      </c>
      <c r="N3137" s="50" t="str">
        <f>UPPER(VLOOKUP(tbl_raw_data[[#This Row],[Analyst]],Settiings!$A$2:$B$16,2,0))</f>
        <v>RAJ</v>
      </c>
      <c r="O3137" s="50" t="str">
        <f>TRIM(UPPER(tbl_raw_data[[#This Row],[Outcome]]))</f>
        <v>DECLINE</v>
      </c>
      <c r="P3137" s="50" t="str">
        <f>TRIM(UPPER(tbl_raw_data[[#This Row],[Queue Name]]))</f>
        <v>CONSUMER EXISTING</v>
      </c>
      <c r="Q3137" s="50" t="str">
        <f>IF(tbl_raw_data[[#This Row],[Time taken in min]]&lt;=Settiings!$D$2,"SLA_MET","SLA_NOT_MET")</f>
        <v>SLA_MET</v>
      </c>
      <c r="R3137" s="94"/>
    </row>
    <row r="3138" spans="1:18" x14ac:dyDescent="0.3">
      <c r="A3138" s="14" t="s">
        <v>1945</v>
      </c>
      <c r="B3138" s="9">
        <v>45142.704305555555</v>
      </c>
      <c r="C3138" s="22">
        <v>45142.712268518517</v>
      </c>
      <c r="D3138" s="12" t="s">
        <v>13</v>
      </c>
      <c r="E3138" s="12" t="s">
        <v>19</v>
      </c>
      <c r="F3138" s="12" t="s">
        <v>53</v>
      </c>
      <c r="G3138" s="12" t="s">
        <v>17</v>
      </c>
      <c r="H3138" s="81"/>
      <c r="I3138" s="48">
        <f>tbl_raw_data[[#This Row],[Date Actioned]]-tbl_raw_data[[#This Row],[Date Tagged]]</f>
        <v>7.962962961755693E-3</v>
      </c>
      <c r="J3138" s="46">
        <f>HOUR(tbl_raw_data[[#This Row],[Time_taken]])*60+MINUTE(tbl_raw_data[[#This Row],[Time_taken]])+SECOND(tbl_raw_data[[#This Row],[Time_taken]])/60</f>
        <v>11.466666666666667</v>
      </c>
      <c r="K3138" s="52">
        <f>DATE(YEAR(tbl_raw_data[[#This Row],[Date Actioned]]),MONTH(tbl_raw_data[[#This Row],[Date Actioned]]),DAY(tbl_raw_data[[#This Row],[Date Actioned]]))</f>
        <v>45142</v>
      </c>
      <c r="L3138" s="50" t="str">
        <f>UPPER(TEXT(tbl_raw_data[[#This Row],[updated_date]],"MMMM"))</f>
        <v>AUGUST</v>
      </c>
      <c r="M3138" s="50" t="str">
        <f>"WEEK "&amp; IF(ROUNDUP(DAY(tbl_raw_data[[#This Row],[updated_date]])/7,0)=5,4,ROUNDUP(DAY(tbl_raw_data[[#This Row],[updated_date]])/7,0))</f>
        <v>WEEK 1</v>
      </c>
      <c r="N3138" s="50" t="str">
        <f>UPPER(VLOOKUP(tbl_raw_data[[#This Row],[Analyst]],Settiings!$A$2:$B$16,2,0))</f>
        <v>NAVED</v>
      </c>
      <c r="O3138" s="50" t="str">
        <f>TRIM(UPPER(tbl_raw_data[[#This Row],[Outcome]]))</f>
        <v>APPROVE</v>
      </c>
      <c r="P3138" s="50" t="str">
        <f>TRIM(UPPER(tbl_raw_data[[#This Row],[Queue Name]]))</f>
        <v>CONSUMER POST BUREAU</v>
      </c>
      <c r="Q3138" s="50" t="str">
        <f>IF(tbl_raw_data[[#This Row],[Time taken in min]]&lt;=Settiings!$D$2,"SLA_MET","SLA_NOT_MET")</f>
        <v>SLA_MET</v>
      </c>
      <c r="R3138" s="94"/>
    </row>
    <row r="3139" spans="1:18" x14ac:dyDescent="0.3">
      <c r="A3139" s="20" t="s">
        <v>1946</v>
      </c>
      <c r="B3139" s="15">
        <v>45142.706678240742</v>
      </c>
      <c r="C3139" s="21">
        <v>45142.707789351851</v>
      </c>
      <c r="D3139" s="18" t="s">
        <v>13</v>
      </c>
      <c r="E3139" s="18" t="s">
        <v>47</v>
      </c>
      <c r="F3139" s="18" t="s">
        <v>1228</v>
      </c>
      <c r="G3139" s="18" t="s">
        <v>785</v>
      </c>
      <c r="H3139" s="80"/>
      <c r="I3139" s="48">
        <f>tbl_raw_data[[#This Row],[Date Actioned]]-tbl_raw_data[[#This Row],[Date Tagged]]</f>
        <v>1.111111108912155E-3</v>
      </c>
      <c r="J3139" s="46">
        <f>HOUR(tbl_raw_data[[#This Row],[Time_taken]])*60+MINUTE(tbl_raw_data[[#This Row],[Time_taken]])+SECOND(tbl_raw_data[[#This Row],[Time_taken]])/60</f>
        <v>1.6</v>
      </c>
      <c r="K3139" s="52">
        <f>DATE(YEAR(tbl_raw_data[[#This Row],[Date Actioned]]),MONTH(tbl_raw_data[[#This Row],[Date Actioned]]),DAY(tbl_raw_data[[#This Row],[Date Actioned]]))</f>
        <v>45142</v>
      </c>
      <c r="L3139" s="50" t="str">
        <f>UPPER(TEXT(tbl_raw_data[[#This Row],[updated_date]],"MMMM"))</f>
        <v>AUGUST</v>
      </c>
      <c r="M3139" s="50" t="str">
        <f>"WEEK "&amp; IF(ROUNDUP(DAY(tbl_raw_data[[#This Row],[updated_date]])/7,0)=5,4,ROUNDUP(DAY(tbl_raw_data[[#This Row],[updated_date]])/7,0))</f>
        <v>WEEK 1</v>
      </c>
      <c r="N3139" s="50" t="str">
        <f>UPPER(VLOOKUP(tbl_raw_data[[#This Row],[Analyst]],Settiings!$A$2:$B$16,2,0))</f>
        <v>RAJ</v>
      </c>
      <c r="O3139" s="50" t="str">
        <f>TRIM(UPPER(tbl_raw_data[[#This Row],[Outcome]]))</f>
        <v>APPROVE</v>
      </c>
      <c r="P3139" s="50" t="str">
        <f>TRIM(UPPER(tbl_raw_data[[#This Row],[Queue Name]]))</f>
        <v>CONSUMER PRE BUREAU</v>
      </c>
      <c r="Q3139" s="50" t="str">
        <f>IF(tbl_raw_data[[#This Row],[Time taken in min]]&lt;=Settiings!$D$2,"SLA_MET","SLA_NOT_MET")</f>
        <v>SLA_MET</v>
      </c>
      <c r="R3139" s="94"/>
    </row>
    <row r="3140" spans="1:18" x14ac:dyDescent="0.3">
      <c r="A3140" s="23" t="s">
        <v>1947</v>
      </c>
      <c r="B3140" s="9">
        <v>45142.712094907409</v>
      </c>
      <c r="C3140" s="22">
        <v>45142.725208333337</v>
      </c>
      <c r="D3140" s="12" t="s">
        <v>13</v>
      </c>
      <c r="E3140" s="12" t="s">
        <v>19</v>
      </c>
      <c r="F3140" s="12" t="s">
        <v>1222</v>
      </c>
      <c r="G3140" s="12" t="s">
        <v>17</v>
      </c>
      <c r="H3140" s="81"/>
      <c r="I3140" s="48">
        <f>tbl_raw_data[[#This Row],[Date Actioned]]-tbl_raw_data[[#This Row],[Date Tagged]]</f>
        <v>1.3113425928167999E-2</v>
      </c>
      <c r="J3140" s="46">
        <f>HOUR(tbl_raw_data[[#This Row],[Time_taken]])*60+MINUTE(tbl_raw_data[[#This Row],[Time_taken]])+SECOND(tbl_raw_data[[#This Row],[Time_taken]])/60</f>
        <v>18.883333333333333</v>
      </c>
      <c r="K3140" s="52">
        <f>DATE(YEAR(tbl_raw_data[[#This Row],[Date Actioned]]),MONTH(tbl_raw_data[[#This Row],[Date Actioned]]),DAY(tbl_raw_data[[#This Row],[Date Actioned]]))</f>
        <v>45142</v>
      </c>
      <c r="L3140" s="50" t="str">
        <f>UPPER(TEXT(tbl_raw_data[[#This Row],[updated_date]],"MMMM"))</f>
        <v>AUGUST</v>
      </c>
      <c r="M3140" s="50" t="str">
        <f>"WEEK "&amp; IF(ROUNDUP(DAY(tbl_raw_data[[#This Row],[updated_date]])/7,0)=5,4,ROUNDUP(DAY(tbl_raw_data[[#This Row],[updated_date]])/7,0))</f>
        <v>WEEK 1</v>
      </c>
      <c r="N3140" s="50" t="str">
        <f>UPPER(VLOOKUP(tbl_raw_data[[#This Row],[Analyst]],Settiings!$A$2:$B$16,2,0))</f>
        <v>HARDIK</v>
      </c>
      <c r="O3140" s="50" t="str">
        <f>TRIM(UPPER(tbl_raw_data[[#This Row],[Outcome]]))</f>
        <v>APPROVE</v>
      </c>
      <c r="P3140" s="50" t="str">
        <f>TRIM(UPPER(tbl_raw_data[[#This Row],[Queue Name]]))</f>
        <v>CONSUMER POST BUREAU</v>
      </c>
      <c r="Q3140" s="50" t="str">
        <f>IF(tbl_raw_data[[#This Row],[Time taken in min]]&lt;=Settiings!$D$2,"SLA_MET","SLA_NOT_MET")</f>
        <v>SLA_MET</v>
      </c>
      <c r="R3140" s="94"/>
    </row>
    <row r="3141" spans="1:18" x14ac:dyDescent="0.3">
      <c r="A3141" s="14" t="s">
        <v>1948</v>
      </c>
      <c r="B3141" s="15">
        <v>45142.712476851855</v>
      </c>
      <c r="C3141" s="21">
        <v>45142.717442129629</v>
      </c>
      <c r="D3141" s="18" t="s">
        <v>13</v>
      </c>
      <c r="E3141" s="18" t="s">
        <v>47</v>
      </c>
      <c r="F3141" s="18" t="s">
        <v>53</v>
      </c>
      <c r="G3141" s="18" t="s">
        <v>17</v>
      </c>
      <c r="H3141" s="80"/>
      <c r="I3141" s="48">
        <f>tbl_raw_data[[#This Row],[Date Actioned]]-tbl_raw_data[[#This Row],[Date Tagged]]</f>
        <v>4.9652777743176557E-3</v>
      </c>
      <c r="J3141" s="46">
        <f>HOUR(tbl_raw_data[[#This Row],[Time_taken]])*60+MINUTE(tbl_raw_data[[#This Row],[Time_taken]])+SECOND(tbl_raw_data[[#This Row],[Time_taken]])/60</f>
        <v>7.15</v>
      </c>
      <c r="K3141" s="52">
        <f>DATE(YEAR(tbl_raw_data[[#This Row],[Date Actioned]]),MONTH(tbl_raw_data[[#This Row],[Date Actioned]]),DAY(tbl_raw_data[[#This Row],[Date Actioned]]))</f>
        <v>45142</v>
      </c>
      <c r="L3141" s="50" t="str">
        <f>UPPER(TEXT(tbl_raw_data[[#This Row],[updated_date]],"MMMM"))</f>
        <v>AUGUST</v>
      </c>
      <c r="M3141" s="50" t="str">
        <f>"WEEK "&amp; IF(ROUNDUP(DAY(tbl_raw_data[[#This Row],[updated_date]])/7,0)=5,4,ROUNDUP(DAY(tbl_raw_data[[#This Row],[updated_date]])/7,0))</f>
        <v>WEEK 1</v>
      </c>
      <c r="N3141" s="50" t="str">
        <f>UPPER(VLOOKUP(tbl_raw_data[[#This Row],[Analyst]],Settiings!$A$2:$B$16,2,0))</f>
        <v>NAVED</v>
      </c>
      <c r="O3141" s="50" t="str">
        <f>TRIM(UPPER(tbl_raw_data[[#This Row],[Outcome]]))</f>
        <v>APPROVE</v>
      </c>
      <c r="P3141" s="50" t="str">
        <f>TRIM(UPPER(tbl_raw_data[[#This Row],[Queue Name]]))</f>
        <v>CONSUMER PRE BUREAU</v>
      </c>
      <c r="Q3141" s="50" t="str">
        <f>IF(tbl_raw_data[[#This Row],[Time taken in min]]&lt;=Settiings!$D$2,"SLA_MET","SLA_NOT_MET")</f>
        <v>SLA_MET</v>
      </c>
      <c r="R3141" s="94"/>
    </row>
    <row r="3142" spans="1:18" x14ac:dyDescent="0.3">
      <c r="A3142" s="20" t="s">
        <v>1951</v>
      </c>
      <c r="B3142" s="9">
        <v>45142.720879629633</v>
      </c>
      <c r="C3142" s="22">
        <v>45142.724895833337</v>
      </c>
      <c r="D3142" s="12" t="s">
        <v>13</v>
      </c>
      <c r="E3142" s="12" t="s">
        <v>47</v>
      </c>
      <c r="F3142" s="12" t="s">
        <v>53</v>
      </c>
      <c r="G3142" s="12" t="s">
        <v>17</v>
      </c>
      <c r="H3142" s="81"/>
      <c r="I3142" s="48">
        <f>tbl_raw_data[[#This Row],[Date Actioned]]-tbl_raw_data[[#This Row],[Date Tagged]]</f>
        <v>4.016203703940846E-3</v>
      </c>
      <c r="J3142" s="46">
        <f>HOUR(tbl_raw_data[[#This Row],[Time_taken]])*60+MINUTE(tbl_raw_data[[#This Row],[Time_taken]])+SECOND(tbl_raw_data[[#This Row],[Time_taken]])/60</f>
        <v>5.7833333333333332</v>
      </c>
      <c r="K3142" s="52">
        <f>DATE(YEAR(tbl_raw_data[[#This Row],[Date Actioned]]),MONTH(tbl_raw_data[[#This Row],[Date Actioned]]),DAY(tbl_raw_data[[#This Row],[Date Actioned]]))</f>
        <v>45142</v>
      </c>
      <c r="L3142" s="50" t="str">
        <f>UPPER(TEXT(tbl_raw_data[[#This Row],[updated_date]],"MMMM"))</f>
        <v>AUGUST</v>
      </c>
      <c r="M3142" s="50" t="str">
        <f>"WEEK "&amp; IF(ROUNDUP(DAY(tbl_raw_data[[#This Row],[updated_date]])/7,0)=5,4,ROUNDUP(DAY(tbl_raw_data[[#This Row],[updated_date]])/7,0))</f>
        <v>WEEK 1</v>
      </c>
      <c r="N3142" s="50" t="str">
        <f>UPPER(VLOOKUP(tbl_raw_data[[#This Row],[Analyst]],Settiings!$A$2:$B$16,2,0))</f>
        <v>NAVED</v>
      </c>
      <c r="O3142" s="50" t="str">
        <f>TRIM(UPPER(tbl_raw_data[[#This Row],[Outcome]]))</f>
        <v>APPROVE</v>
      </c>
      <c r="P3142" s="50" t="str">
        <f>TRIM(UPPER(tbl_raw_data[[#This Row],[Queue Name]]))</f>
        <v>CONSUMER PRE BUREAU</v>
      </c>
      <c r="Q3142" s="50" t="str">
        <f>IF(tbl_raw_data[[#This Row],[Time taken in min]]&lt;=Settiings!$D$2,"SLA_MET","SLA_NOT_MET")</f>
        <v>SLA_MET</v>
      </c>
      <c r="R3142" s="94"/>
    </row>
    <row r="3143" spans="1:18" x14ac:dyDescent="0.3">
      <c r="A3143" s="23" t="s">
        <v>1952</v>
      </c>
      <c r="B3143" s="15">
        <v>45142.72278935185</v>
      </c>
      <c r="C3143" s="21">
        <v>45142.726736111108</v>
      </c>
      <c r="D3143" s="18" t="s">
        <v>13</v>
      </c>
      <c r="E3143" s="18" t="s">
        <v>9</v>
      </c>
      <c r="F3143" s="18" t="s">
        <v>1228</v>
      </c>
      <c r="G3143" s="18" t="s">
        <v>17</v>
      </c>
      <c r="H3143" s="80"/>
      <c r="I3143" s="48">
        <f>tbl_raw_data[[#This Row],[Date Actioned]]-tbl_raw_data[[#This Row],[Date Tagged]]</f>
        <v>3.9467592578148469E-3</v>
      </c>
      <c r="J3143" s="46">
        <f>HOUR(tbl_raw_data[[#This Row],[Time_taken]])*60+MINUTE(tbl_raw_data[[#This Row],[Time_taken]])+SECOND(tbl_raw_data[[#This Row],[Time_taken]])/60</f>
        <v>5.6833333333333336</v>
      </c>
      <c r="K3143" s="52">
        <f>DATE(YEAR(tbl_raw_data[[#This Row],[Date Actioned]]),MONTH(tbl_raw_data[[#This Row],[Date Actioned]]),DAY(tbl_raw_data[[#This Row],[Date Actioned]]))</f>
        <v>45142</v>
      </c>
      <c r="L3143" s="50" t="str">
        <f>UPPER(TEXT(tbl_raw_data[[#This Row],[updated_date]],"MMMM"))</f>
        <v>AUGUST</v>
      </c>
      <c r="M3143" s="50" t="str">
        <f>"WEEK "&amp; IF(ROUNDUP(DAY(tbl_raw_data[[#This Row],[updated_date]])/7,0)=5,4,ROUNDUP(DAY(tbl_raw_data[[#This Row],[updated_date]])/7,0))</f>
        <v>WEEK 1</v>
      </c>
      <c r="N3143" s="50" t="str">
        <f>UPPER(VLOOKUP(tbl_raw_data[[#This Row],[Analyst]],Settiings!$A$2:$B$16,2,0))</f>
        <v>RAJ</v>
      </c>
      <c r="O3143" s="50" t="str">
        <f>TRIM(UPPER(tbl_raw_data[[#This Row],[Outcome]]))</f>
        <v>APPROVE</v>
      </c>
      <c r="P3143" s="50" t="str">
        <f>TRIM(UPPER(tbl_raw_data[[#This Row],[Queue Name]]))</f>
        <v>CONSUMER EXISTING</v>
      </c>
      <c r="Q3143" s="50" t="str">
        <f>IF(tbl_raw_data[[#This Row],[Time taken in min]]&lt;=Settiings!$D$2,"SLA_MET","SLA_NOT_MET")</f>
        <v>SLA_MET</v>
      </c>
      <c r="R3143" s="94"/>
    </row>
    <row r="3144" spans="1:18" x14ac:dyDescent="0.3">
      <c r="A3144" s="14" t="s">
        <v>1953</v>
      </c>
      <c r="B3144" s="9">
        <v>45142.734247685185</v>
      </c>
      <c r="C3144" s="24">
        <v>45142.737222222226</v>
      </c>
      <c r="D3144" s="25" t="s">
        <v>17</v>
      </c>
      <c r="E3144" s="12" t="s">
        <v>9</v>
      </c>
      <c r="F3144" s="25" t="s">
        <v>50</v>
      </c>
      <c r="G3144" s="13"/>
      <c r="H3144" s="78"/>
      <c r="I3144" s="48">
        <f>tbl_raw_data[[#This Row],[Date Actioned]]-tbl_raw_data[[#This Row],[Date Tagged]]</f>
        <v>2.9745370411546901E-3</v>
      </c>
      <c r="J3144" s="46">
        <f>HOUR(tbl_raw_data[[#This Row],[Time_taken]])*60+MINUTE(tbl_raw_data[[#This Row],[Time_taken]])+SECOND(tbl_raw_data[[#This Row],[Time_taken]])/60</f>
        <v>4.2833333333333332</v>
      </c>
      <c r="K3144" s="52">
        <f>DATE(YEAR(tbl_raw_data[[#This Row],[Date Actioned]]),MONTH(tbl_raw_data[[#This Row],[Date Actioned]]),DAY(tbl_raw_data[[#This Row],[Date Actioned]]))</f>
        <v>45142</v>
      </c>
      <c r="L3144" s="50" t="str">
        <f>UPPER(TEXT(tbl_raw_data[[#This Row],[updated_date]],"MMMM"))</f>
        <v>AUGUST</v>
      </c>
      <c r="M3144" s="50" t="str">
        <f>"WEEK "&amp; IF(ROUNDUP(DAY(tbl_raw_data[[#This Row],[updated_date]])/7,0)=5,4,ROUNDUP(DAY(tbl_raw_data[[#This Row],[updated_date]])/7,0))</f>
        <v>WEEK 1</v>
      </c>
      <c r="N3144" s="50" t="str">
        <f>UPPER(VLOOKUP(tbl_raw_data[[#This Row],[Analyst]],Settiings!$A$2:$B$16,2,0))</f>
        <v>SHAHID</v>
      </c>
      <c r="O3144" s="50" t="str">
        <f>TRIM(UPPER(tbl_raw_data[[#This Row],[Outcome]]))</f>
        <v>APPROVE</v>
      </c>
      <c r="P3144" s="50" t="str">
        <f>TRIM(UPPER(tbl_raw_data[[#This Row],[Queue Name]]))</f>
        <v>CONSUMER EXISTING</v>
      </c>
      <c r="Q3144" s="50" t="str">
        <f>IF(tbl_raw_data[[#This Row],[Time taken in min]]&lt;=Settiings!$D$2,"SLA_MET","SLA_NOT_MET")</f>
        <v>SLA_MET</v>
      </c>
      <c r="R3144" s="94"/>
    </row>
    <row r="3145" spans="1:18" x14ac:dyDescent="0.3">
      <c r="A3145" s="20" t="s">
        <v>1954</v>
      </c>
      <c r="B3145" s="15">
        <v>45142.740219907406</v>
      </c>
      <c r="C3145" s="21">
        <v>45142.74318287037</v>
      </c>
      <c r="D3145" s="18" t="s">
        <v>13</v>
      </c>
      <c r="E3145" s="18" t="s">
        <v>9</v>
      </c>
      <c r="F3145" s="18" t="s">
        <v>53</v>
      </c>
      <c r="G3145" s="18" t="s">
        <v>17</v>
      </c>
      <c r="H3145" s="80"/>
      <c r="I3145" s="48">
        <f>tbl_raw_data[[#This Row],[Date Actioned]]-tbl_raw_data[[#This Row],[Date Tagged]]</f>
        <v>2.9629629643750377E-3</v>
      </c>
      <c r="J3145" s="46">
        <f>HOUR(tbl_raw_data[[#This Row],[Time_taken]])*60+MINUTE(tbl_raw_data[[#This Row],[Time_taken]])+SECOND(tbl_raw_data[[#This Row],[Time_taken]])/60</f>
        <v>4.2666666666666666</v>
      </c>
      <c r="K3145" s="52">
        <f>DATE(YEAR(tbl_raw_data[[#This Row],[Date Actioned]]),MONTH(tbl_raw_data[[#This Row],[Date Actioned]]),DAY(tbl_raw_data[[#This Row],[Date Actioned]]))</f>
        <v>45142</v>
      </c>
      <c r="L3145" s="50" t="str">
        <f>UPPER(TEXT(tbl_raw_data[[#This Row],[updated_date]],"MMMM"))</f>
        <v>AUGUST</v>
      </c>
      <c r="M3145" s="50" t="str">
        <f>"WEEK "&amp; IF(ROUNDUP(DAY(tbl_raw_data[[#This Row],[updated_date]])/7,0)=5,4,ROUNDUP(DAY(tbl_raw_data[[#This Row],[updated_date]])/7,0))</f>
        <v>WEEK 1</v>
      </c>
      <c r="N3145" s="50" t="str">
        <f>UPPER(VLOOKUP(tbl_raw_data[[#This Row],[Analyst]],Settiings!$A$2:$B$16,2,0))</f>
        <v>NAVED</v>
      </c>
      <c r="O3145" s="50" t="str">
        <f>TRIM(UPPER(tbl_raw_data[[#This Row],[Outcome]]))</f>
        <v>APPROVE</v>
      </c>
      <c r="P3145" s="50" t="str">
        <f>TRIM(UPPER(tbl_raw_data[[#This Row],[Queue Name]]))</f>
        <v>CONSUMER EXISTING</v>
      </c>
      <c r="Q3145" s="50" t="str">
        <f>IF(tbl_raw_data[[#This Row],[Time taken in min]]&lt;=Settiings!$D$2,"SLA_MET","SLA_NOT_MET")</f>
        <v>SLA_MET</v>
      </c>
      <c r="R3145" s="94"/>
    </row>
    <row r="3146" spans="1:18" x14ac:dyDescent="0.3">
      <c r="A3146" s="23" t="s">
        <v>1955</v>
      </c>
      <c r="B3146" s="9">
        <v>45142.743888888886</v>
      </c>
      <c r="C3146" s="22">
        <v>45142.746122685188</v>
      </c>
      <c r="D3146" s="12" t="s">
        <v>13</v>
      </c>
      <c r="E3146" s="12" t="s">
        <v>19</v>
      </c>
      <c r="F3146" s="12" t="s">
        <v>1228</v>
      </c>
      <c r="G3146" s="12" t="s">
        <v>77</v>
      </c>
      <c r="H3146" s="81"/>
      <c r="I3146" s="48">
        <f>tbl_raw_data[[#This Row],[Date Actioned]]-tbl_raw_data[[#This Row],[Date Tagged]]</f>
        <v>2.2337963018799201E-3</v>
      </c>
      <c r="J3146" s="46">
        <f>HOUR(tbl_raw_data[[#This Row],[Time_taken]])*60+MINUTE(tbl_raw_data[[#This Row],[Time_taken]])+SECOND(tbl_raw_data[[#This Row],[Time_taken]])/60</f>
        <v>3.2166666666666668</v>
      </c>
      <c r="K3146" s="52">
        <f>DATE(YEAR(tbl_raw_data[[#This Row],[Date Actioned]]),MONTH(tbl_raw_data[[#This Row],[Date Actioned]]),DAY(tbl_raw_data[[#This Row],[Date Actioned]]))</f>
        <v>45142</v>
      </c>
      <c r="L3146" s="50" t="str">
        <f>UPPER(TEXT(tbl_raw_data[[#This Row],[updated_date]],"MMMM"))</f>
        <v>AUGUST</v>
      </c>
      <c r="M3146" s="50" t="str">
        <f>"WEEK "&amp; IF(ROUNDUP(DAY(tbl_raw_data[[#This Row],[updated_date]])/7,0)=5,4,ROUNDUP(DAY(tbl_raw_data[[#This Row],[updated_date]])/7,0))</f>
        <v>WEEK 1</v>
      </c>
      <c r="N3146" s="50" t="str">
        <f>UPPER(VLOOKUP(tbl_raw_data[[#This Row],[Analyst]],Settiings!$A$2:$B$16,2,0))</f>
        <v>RAJ</v>
      </c>
      <c r="O3146" s="50" t="str">
        <f>TRIM(UPPER(tbl_raw_data[[#This Row],[Outcome]]))</f>
        <v>APPROVE</v>
      </c>
      <c r="P3146" s="50" t="str">
        <f>TRIM(UPPER(tbl_raw_data[[#This Row],[Queue Name]]))</f>
        <v>CONSUMER POST BUREAU</v>
      </c>
      <c r="Q3146" s="50" t="str">
        <f>IF(tbl_raw_data[[#This Row],[Time taken in min]]&lt;=Settiings!$D$2,"SLA_MET","SLA_NOT_MET")</f>
        <v>SLA_MET</v>
      </c>
      <c r="R3146" s="94"/>
    </row>
    <row r="3147" spans="1:18" x14ac:dyDescent="0.3">
      <c r="A3147" s="14" t="s">
        <v>1956</v>
      </c>
      <c r="B3147" s="15">
        <v>45142.746701388889</v>
      </c>
      <c r="C3147" s="21">
        <v>45142.74931712963</v>
      </c>
      <c r="D3147" s="18" t="s">
        <v>13</v>
      </c>
      <c r="E3147" s="18" t="s">
        <v>9</v>
      </c>
      <c r="F3147" s="18" t="s">
        <v>1222</v>
      </c>
      <c r="G3147" s="18" t="s">
        <v>17</v>
      </c>
      <c r="H3147" s="80"/>
      <c r="I3147" s="48">
        <f>tbl_raw_data[[#This Row],[Date Actioned]]-tbl_raw_data[[#This Row],[Date Tagged]]</f>
        <v>2.6157407410209998E-3</v>
      </c>
      <c r="J3147" s="46">
        <f>HOUR(tbl_raw_data[[#This Row],[Time_taken]])*60+MINUTE(tbl_raw_data[[#This Row],[Time_taken]])+SECOND(tbl_raw_data[[#This Row],[Time_taken]])/60</f>
        <v>3.7666666666666666</v>
      </c>
      <c r="K3147" s="52">
        <f>DATE(YEAR(tbl_raw_data[[#This Row],[Date Actioned]]),MONTH(tbl_raw_data[[#This Row],[Date Actioned]]),DAY(tbl_raw_data[[#This Row],[Date Actioned]]))</f>
        <v>45142</v>
      </c>
      <c r="L3147" s="50" t="str">
        <f>UPPER(TEXT(tbl_raw_data[[#This Row],[updated_date]],"MMMM"))</f>
        <v>AUGUST</v>
      </c>
      <c r="M3147" s="50" t="str">
        <f>"WEEK "&amp; IF(ROUNDUP(DAY(tbl_raw_data[[#This Row],[updated_date]])/7,0)=5,4,ROUNDUP(DAY(tbl_raw_data[[#This Row],[updated_date]])/7,0))</f>
        <v>WEEK 1</v>
      </c>
      <c r="N3147" s="50" t="str">
        <f>UPPER(VLOOKUP(tbl_raw_data[[#This Row],[Analyst]],Settiings!$A$2:$B$16,2,0))</f>
        <v>HARDIK</v>
      </c>
      <c r="O3147" s="50" t="str">
        <f>TRIM(UPPER(tbl_raw_data[[#This Row],[Outcome]]))</f>
        <v>APPROVE</v>
      </c>
      <c r="P3147" s="50" t="str">
        <f>TRIM(UPPER(tbl_raw_data[[#This Row],[Queue Name]]))</f>
        <v>CONSUMER EXISTING</v>
      </c>
      <c r="Q3147" s="50" t="str">
        <f>IF(tbl_raw_data[[#This Row],[Time taken in min]]&lt;=Settiings!$D$2,"SLA_MET","SLA_NOT_MET")</f>
        <v>SLA_MET</v>
      </c>
      <c r="R3147" s="94"/>
    </row>
    <row r="3148" spans="1:18" x14ac:dyDescent="0.3">
      <c r="A3148" s="14" t="s">
        <v>1958</v>
      </c>
      <c r="B3148" s="15">
        <v>45142.760601851849</v>
      </c>
      <c r="C3148" s="21">
        <v>45142.76494212963</v>
      </c>
      <c r="D3148" s="18" t="s">
        <v>27</v>
      </c>
      <c r="E3148" s="18" t="s">
        <v>19</v>
      </c>
      <c r="F3148" s="18" t="s">
        <v>1228</v>
      </c>
      <c r="G3148" s="18" t="s">
        <v>1959</v>
      </c>
      <c r="H3148" s="80"/>
      <c r="I3148" s="48">
        <f>tbl_raw_data[[#This Row],[Date Actioned]]-tbl_raw_data[[#This Row],[Date Tagged]]</f>
        <v>4.3402777810115367E-3</v>
      </c>
      <c r="J3148" s="46">
        <f>HOUR(tbl_raw_data[[#This Row],[Time_taken]])*60+MINUTE(tbl_raw_data[[#This Row],[Time_taken]])+SECOND(tbl_raw_data[[#This Row],[Time_taken]])/60</f>
        <v>6.25</v>
      </c>
      <c r="K3148" s="52">
        <f>DATE(YEAR(tbl_raw_data[[#This Row],[Date Actioned]]),MONTH(tbl_raw_data[[#This Row],[Date Actioned]]),DAY(tbl_raw_data[[#This Row],[Date Actioned]]))</f>
        <v>45142</v>
      </c>
      <c r="L3148" s="50" t="str">
        <f>UPPER(TEXT(tbl_raw_data[[#This Row],[updated_date]],"MMMM"))</f>
        <v>AUGUST</v>
      </c>
      <c r="M3148" s="50" t="str">
        <f>"WEEK "&amp; IF(ROUNDUP(DAY(tbl_raw_data[[#This Row],[updated_date]])/7,0)=5,4,ROUNDUP(DAY(tbl_raw_data[[#This Row],[updated_date]])/7,0))</f>
        <v>WEEK 1</v>
      </c>
      <c r="N3148" s="50" t="str">
        <f>UPPER(VLOOKUP(tbl_raw_data[[#This Row],[Analyst]],Settiings!$A$2:$B$16,2,0))</f>
        <v>RAJ</v>
      </c>
      <c r="O3148" s="50" t="str">
        <f>TRIM(UPPER(tbl_raw_data[[#This Row],[Outcome]]))</f>
        <v>DECLINE</v>
      </c>
      <c r="P3148" s="50" t="str">
        <f>TRIM(UPPER(tbl_raw_data[[#This Row],[Queue Name]]))</f>
        <v>CONSUMER POST BUREAU</v>
      </c>
      <c r="Q3148" s="50" t="str">
        <f>IF(tbl_raw_data[[#This Row],[Time taken in min]]&lt;=Settiings!$D$2,"SLA_MET","SLA_NOT_MET")</f>
        <v>SLA_MET</v>
      </c>
      <c r="R3148" s="94"/>
    </row>
    <row r="3149" spans="1:18" x14ac:dyDescent="0.3">
      <c r="A3149" s="20" t="s">
        <v>1962</v>
      </c>
      <c r="B3149" s="9">
        <v>45142.790451388886</v>
      </c>
      <c r="C3149" s="22">
        <v>45142.797835648147</v>
      </c>
      <c r="D3149" s="12" t="s">
        <v>13</v>
      </c>
      <c r="E3149" s="12" t="s">
        <v>19</v>
      </c>
      <c r="F3149" s="12" t="s">
        <v>53</v>
      </c>
      <c r="G3149" s="12" t="s">
        <v>77</v>
      </c>
      <c r="H3149" s="81"/>
      <c r="I3149" s="48">
        <f>tbl_raw_data[[#This Row],[Date Actioned]]-tbl_raw_data[[#This Row],[Date Tagged]]</f>
        <v>7.3842592610162683E-3</v>
      </c>
      <c r="J3149" s="46">
        <f>HOUR(tbl_raw_data[[#This Row],[Time_taken]])*60+MINUTE(tbl_raw_data[[#This Row],[Time_taken]])+SECOND(tbl_raw_data[[#This Row],[Time_taken]])/60</f>
        <v>10.633333333333333</v>
      </c>
      <c r="K3149" s="52">
        <f>DATE(YEAR(tbl_raw_data[[#This Row],[Date Actioned]]),MONTH(tbl_raw_data[[#This Row],[Date Actioned]]),DAY(tbl_raw_data[[#This Row],[Date Actioned]]))</f>
        <v>45142</v>
      </c>
      <c r="L3149" s="50" t="str">
        <f>UPPER(TEXT(tbl_raw_data[[#This Row],[updated_date]],"MMMM"))</f>
        <v>AUGUST</v>
      </c>
      <c r="M3149" s="50" t="str">
        <f>"WEEK "&amp; IF(ROUNDUP(DAY(tbl_raw_data[[#This Row],[updated_date]])/7,0)=5,4,ROUNDUP(DAY(tbl_raw_data[[#This Row],[updated_date]])/7,0))</f>
        <v>WEEK 1</v>
      </c>
      <c r="N3149" s="50" t="str">
        <f>UPPER(VLOOKUP(tbl_raw_data[[#This Row],[Analyst]],Settiings!$A$2:$B$16,2,0))</f>
        <v>NAVED</v>
      </c>
      <c r="O3149" s="50" t="str">
        <f>TRIM(UPPER(tbl_raw_data[[#This Row],[Outcome]]))</f>
        <v>APPROVE</v>
      </c>
      <c r="P3149" s="50" t="str">
        <f>TRIM(UPPER(tbl_raw_data[[#This Row],[Queue Name]]))</f>
        <v>CONSUMER POST BUREAU</v>
      </c>
      <c r="Q3149" s="50" t="str">
        <f>IF(tbl_raw_data[[#This Row],[Time taken in min]]&lt;=Settiings!$D$2,"SLA_MET","SLA_NOT_MET")</f>
        <v>SLA_MET</v>
      </c>
      <c r="R3149" s="94"/>
    </row>
    <row r="3150" spans="1:18" x14ac:dyDescent="0.3">
      <c r="A3150" s="20" t="s">
        <v>1964</v>
      </c>
      <c r="B3150" s="15">
        <v>45143.415046296293</v>
      </c>
      <c r="C3150" s="21">
        <v>45143.420960648145</v>
      </c>
      <c r="D3150" s="18" t="s">
        <v>13</v>
      </c>
      <c r="E3150" s="18" t="s">
        <v>9</v>
      </c>
      <c r="F3150" s="18" t="s">
        <v>1222</v>
      </c>
      <c r="G3150" s="18" t="s">
        <v>128</v>
      </c>
      <c r="H3150" s="80"/>
      <c r="I3150" s="48">
        <f>tbl_raw_data[[#This Row],[Date Actioned]]-tbl_raw_data[[#This Row],[Date Tagged]]</f>
        <v>5.914351851970423E-3</v>
      </c>
      <c r="J3150" s="46">
        <f>HOUR(tbl_raw_data[[#This Row],[Time_taken]])*60+MINUTE(tbl_raw_data[[#This Row],[Time_taken]])+SECOND(tbl_raw_data[[#This Row],[Time_taken]])/60</f>
        <v>8.5166666666666675</v>
      </c>
      <c r="K3150" s="52">
        <f>DATE(YEAR(tbl_raw_data[[#This Row],[Date Actioned]]),MONTH(tbl_raw_data[[#This Row],[Date Actioned]]),DAY(tbl_raw_data[[#This Row],[Date Actioned]]))</f>
        <v>45143</v>
      </c>
      <c r="L3150" s="50" t="str">
        <f>UPPER(TEXT(tbl_raw_data[[#This Row],[updated_date]],"MMMM"))</f>
        <v>AUGUST</v>
      </c>
      <c r="M3150" s="50" t="str">
        <f>"WEEK "&amp; IF(ROUNDUP(DAY(tbl_raw_data[[#This Row],[updated_date]])/7,0)=5,4,ROUNDUP(DAY(tbl_raw_data[[#This Row],[updated_date]])/7,0))</f>
        <v>WEEK 1</v>
      </c>
      <c r="N3150" s="50" t="str">
        <f>UPPER(VLOOKUP(tbl_raw_data[[#This Row],[Analyst]],Settiings!$A$2:$B$16,2,0))</f>
        <v>HARDIK</v>
      </c>
      <c r="O3150" s="50" t="str">
        <f>TRIM(UPPER(tbl_raw_data[[#This Row],[Outcome]]))</f>
        <v>APPROVE</v>
      </c>
      <c r="P3150" s="50" t="str">
        <f>TRIM(UPPER(tbl_raw_data[[#This Row],[Queue Name]]))</f>
        <v>CONSUMER EXISTING</v>
      </c>
      <c r="Q3150" s="50" t="str">
        <f>IF(tbl_raw_data[[#This Row],[Time taken in min]]&lt;=Settiings!$D$2,"SLA_MET","SLA_NOT_MET")</f>
        <v>SLA_MET</v>
      </c>
      <c r="R3150" s="94"/>
    </row>
    <row r="3151" spans="1:18" x14ac:dyDescent="0.3">
      <c r="A3151" s="23" t="s">
        <v>1967</v>
      </c>
      <c r="B3151" s="9">
        <v>45143.427430555559</v>
      </c>
      <c r="C3151" s="22">
        <v>45143.430555555555</v>
      </c>
      <c r="D3151" s="12" t="s">
        <v>13</v>
      </c>
      <c r="E3151" s="12" t="s">
        <v>47</v>
      </c>
      <c r="F3151" s="12" t="s">
        <v>1222</v>
      </c>
      <c r="G3151" s="12" t="s">
        <v>832</v>
      </c>
      <c r="H3151" s="81"/>
      <c r="I3151" s="48">
        <f>tbl_raw_data[[#This Row],[Date Actioned]]-tbl_raw_data[[#This Row],[Date Tagged]]</f>
        <v>3.1249999956344254E-3</v>
      </c>
      <c r="J3151" s="46">
        <f>HOUR(tbl_raw_data[[#This Row],[Time_taken]])*60+MINUTE(tbl_raw_data[[#This Row],[Time_taken]])+SECOND(tbl_raw_data[[#This Row],[Time_taken]])/60</f>
        <v>4.5</v>
      </c>
      <c r="K3151" s="52">
        <f>DATE(YEAR(tbl_raw_data[[#This Row],[Date Actioned]]),MONTH(tbl_raw_data[[#This Row],[Date Actioned]]),DAY(tbl_raw_data[[#This Row],[Date Actioned]]))</f>
        <v>45143</v>
      </c>
      <c r="L3151" s="50" t="str">
        <f>UPPER(TEXT(tbl_raw_data[[#This Row],[updated_date]],"MMMM"))</f>
        <v>AUGUST</v>
      </c>
      <c r="M3151" s="50" t="str">
        <f>"WEEK "&amp; IF(ROUNDUP(DAY(tbl_raw_data[[#This Row],[updated_date]])/7,0)=5,4,ROUNDUP(DAY(tbl_raw_data[[#This Row],[updated_date]])/7,0))</f>
        <v>WEEK 1</v>
      </c>
      <c r="N3151" s="50" t="str">
        <f>UPPER(VLOOKUP(tbl_raw_data[[#This Row],[Analyst]],Settiings!$A$2:$B$16,2,0))</f>
        <v>HARDIK</v>
      </c>
      <c r="O3151" s="50" t="str">
        <f>TRIM(UPPER(tbl_raw_data[[#This Row],[Outcome]]))</f>
        <v>APPROVE</v>
      </c>
      <c r="P3151" s="50" t="str">
        <f>TRIM(UPPER(tbl_raw_data[[#This Row],[Queue Name]]))</f>
        <v>CONSUMER PRE BUREAU</v>
      </c>
      <c r="Q3151" s="50" t="str">
        <f>IF(tbl_raw_data[[#This Row],[Time taken in min]]&lt;=Settiings!$D$2,"SLA_MET","SLA_NOT_MET")</f>
        <v>SLA_MET</v>
      </c>
      <c r="R3151" s="94"/>
    </row>
    <row r="3152" spans="1:18" x14ac:dyDescent="0.3">
      <c r="A3152" s="14" t="s">
        <v>1970</v>
      </c>
      <c r="B3152" s="15">
        <v>45143.447013888886</v>
      </c>
      <c r="C3152" s="21">
        <v>45143.453796296293</v>
      </c>
      <c r="D3152" s="18" t="s">
        <v>13</v>
      </c>
      <c r="E3152" s="18" t="s">
        <v>47</v>
      </c>
      <c r="F3152" s="18" t="s">
        <v>1222</v>
      </c>
      <c r="G3152" s="18" t="s">
        <v>255</v>
      </c>
      <c r="H3152" s="80"/>
      <c r="I3152" s="48">
        <f>tbl_raw_data[[#This Row],[Date Actioned]]-tbl_raw_data[[#This Row],[Date Tagged]]</f>
        <v>6.7824074067175388E-3</v>
      </c>
      <c r="J3152" s="46">
        <f>HOUR(tbl_raw_data[[#This Row],[Time_taken]])*60+MINUTE(tbl_raw_data[[#This Row],[Time_taken]])+SECOND(tbl_raw_data[[#This Row],[Time_taken]])/60</f>
        <v>9.7666666666666675</v>
      </c>
      <c r="K3152" s="52">
        <f>DATE(YEAR(tbl_raw_data[[#This Row],[Date Actioned]]),MONTH(tbl_raw_data[[#This Row],[Date Actioned]]),DAY(tbl_raw_data[[#This Row],[Date Actioned]]))</f>
        <v>45143</v>
      </c>
      <c r="L3152" s="50" t="str">
        <f>UPPER(TEXT(tbl_raw_data[[#This Row],[updated_date]],"MMMM"))</f>
        <v>AUGUST</v>
      </c>
      <c r="M3152" s="50" t="str">
        <f>"WEEK "&amp; IF(ROUNDUP(DAY(tbl_raw_data[[#This Row],[updated_date]])/7,0)=5,4,ROUNDUP(DAY(tbl_raw_data[[#This Row],[updated_date]])/7,0))</f>
        <v>WEEK 1</v>
      </c>
      <c r="N3152" s="50" t="str">
        <f>UPPER(VLOOKUP(tbl_raw_data[[#This Row],[Analyst]],Settiings!$A$2:$B$16,2,0))</f>
        <v>HARDIK</v>
      </c>
      <c r="O3152" s="50" t="str">
        <f>TRIM(UPPER(tbl_raw_data[[#This Row],[Outcome]]))</f>
        <v>APPROVE</v>
      </c>
      <c r="P3152" s="50" t="str">
        <f>TRIM(UPPER(tbl_raw_data[[#This Row],[Queue Name]]))</f>
        <v>CONSUMER PRE BUREAU</v>
      </c>
      <c r="Q3152" s="50" t="str">
        <f>IF(tbl_raw_data[[#This Row],[Time taken in min]]&lt;=Settiings!$D$2,"SLA_MET","SLA_NOT_MET")</f>
        <v>SLA_MET</v>
      </c>
      <c r="R3152" s="94"/>
    </row>
    <row r="3153" spans="1:18" x14ac:dyDescent="0.3">
      <c r="A3153" s="20" t="s">
        <v>1972</v>
      </c>
      <c r="B3153" s="9">
        <v>45143.460046296299</v>
      </c>
      <c r="C3153" s="24">
        <v>45143.466666666667</v>
      </c>
      <c r="D3153" s="25" t="s">
        <v>17</v>
      </c>
      <c r="E3153" s="12" t="s">
        <v>19</v>
      </c>
      <c r="F3153" s="25" t="s">
        <v>70</v>
      </c>
      <c r="G3153" s="13"/>
      <c r="H3153" s="78"/>
      <c r="I3153" s="48">
        <f>tbl_raw_data[[#This Row],[Date Actioned]]-tbl_raw_data[[#This Row],[Date Tagged]]</f>
        <v>6.6203703681821935E-3</v>
      </c>
      <c r="J3153" s="46">
        <f>HOUR(tbl_raw_data[[#This Row],[Time_taken]])*60+MINUTE(tbl_raw_data[[#This Row],[Time_taken]])+SECOND(tbl_raw_data[[#This Row],[Time_taken]])/60</f>
        <v>9.5333333333333332</v>
      </c>
      <c r="K3153" s="52">
        <f>DATE(YEAR(tbl_raw_data[[#This Row],[Date Actioned]]),MONTH(tbl_raw_data[[#This Row],[Date Actioned]]),DAY(tbl_raw_data[[#This Row],[Date Actioned]]))</f>
        <v>45143</v>
      </c>
      <c r="L3153" s="50" t="str">
        <f>UPPER(TEXT(tbl_raw_data[[#This Row],[updated_date]],"MMMM"))</f>
        <v>AUGUST</v>
      </c>
      <c r="M3153" s="50" t="str">
        <f>"WEEK "&amp; IF(ROUNDUP(DAY(tbl_raw_data[[#This Row],[updated_date]])/7,0)=5,4,ROUNDUP(DAY(tbl_raw_data[[#This Row],[updated_date]])/7,0))</f>
        <v>WEEK 1</v>
      </c>
      <c r="N3153" s="50" t="str">
        <f>UPPER(VLOOKUP(tbl_raw_data[[#This Row],[Analyst]],Settiings!$A$2:$B$16,2,0))</f>
        <v>ASIF</v>
      </c>
      <c r="O3153" s="50" t="str">
        <f>TRIM(UPPER(tbl_raw_data[[#This Row],[Outcome]]))</f>
        <v>APPROVE</v>
      </c>
      <c r="P3153" s="50" t="str">
        <f>TRIM(UPPER(tbl_raw_data[[#This Row],[Queue Name]]))</f>
        <v>CONSUMER POST BUREAU</v>
      </c>
      <c r="Q3153" s="50" t="str">
        <f>IF(tbl_raw_data[[#This Row],[Time taken in min]]&lt;=Settiings!$D$2,"SLA_MET","SLA_NOT_MET")</f>
        <v>SLA_MET</v>
      </c>
      <c r="R3153" s="94"/>
    </row>
    <row r="3154" spans="1:18" x14ac:dyDescent="0.3">
      <c r="A3154" s="23" t="s">
        <v>1973</v>
      </c>
      <c r="B3154" s="15">
        <v>45143.46130787037</v>
      </c>
      <c r="C3154" s="16">
        <v>45143.469131944446</v>
      </c>
      <c r="D3154" s="17" t="s">
        <v>17</v>
      </c>
      <c r="E3154" s="18" t="s">
        <v>9</v>
      </c>
      <c r="F3154" s="17" t="s">
        <v>70</v>
      </c>
      <c r="G3154" s="19"/>
      <c r="H3154" s="79"/>
      <c r="I3154" s="48">
        <f>tbl_raw_data[[#This Row],[Date Actioned]]-tbl_raw_data[[#This Row],[Date Tagged]]</f>
        <v>7.8240740767796524E-3</v>
      </c>
      <c r="J3154" s="46">
        <f>HOUR(tbl_raw_data[[#This Row],[Time_taken]])*60+MINUTE(tbl_raw_data[[#This Row],[Time_taken]])+SECOND(tbl_raw_data[[#This Row],[Time_taken]])/60</f>
        <v>11.266666666666667</v>
      </c>
      <c r="K3154" s="52">
        <f>DATE(YEAR(tbl_raw_data[[#This Row],[Date Actioned]]),MONTH(tbl_raw_data[[#This Row],[Date Actioned]]),DAY(tbl_raw_data[[#This Row],[Date Actioned]]))</f>
        <v>45143</v>
      </c>
      <c r="L3154" s="50" t="str">
        <f>UPPER(TEXT(tbl_raw_data[[#This Row],[updated_date]],"MMMM"))</f>
        <v>AUGUST</v>
      </c>
      <c r="M3154" s="50" t="str">
        <f>"WEEK "&amp; IF(ROUNDUP(DAY(tbl_raw_data[[#This Row],[updated_date]])/7,0)=5,4,ROUNDUP(DAY(tbl_raw_data[[#This Row],[updated_date]])/7,0))</f>
        <v>WEEK 1</v>
      </c>
      <c r="N3154" s="50" t="str">
        <f>UPPER(VLOOKUP(tbl_raw_data[[#This Row],[Analyst]],Settiings!$A$2:$B$16,2,0))</f>
        <v>ASIF</v>
      </c>
      <c r="O3154" s="50" t="str">
        <f>TRIM(UPPER(tbl_raw_data[[#This Row],[Outcome]]))</f>
        <v>APPROVE</v>
      </c>
      <c r="P3154" s="50" t="str">
        <f>TRIM(UPPER(tbl_raw_data[[#This Row],[Queue Name]]))</f>
        <v>CONSUMER EXISTING</v>
      </c>
      <c r="Q3154" s="50" t="str">
        <f>IF(tbl_raw_data[[#This Row],[Time taken in min]]&lt;=Settiings!$D$2,"SLA_MET","SLA_NOT_MET")</f>
        <v>SLA_MET</v>
      </c>
      <c r="R3154" s="94"/>
    </row>
    <row r="3155" spans="1:18" x14ac:dyDescent="0.3">
      <c r="A3155" s="14" t="s">
        <v>1974</v>
      </c>
      <c r="B3155" s="9">
        <v>45143.461817129632</v>
      </c>
      <c r="C3155" s="24">
        <v>45143.472974537035</v>
      </c>
      <c r="D3155" s="25" t="s">
        <v>17</v>
      </c>
      <c r="E3155" s="12" t="s">
        <v>9</v>
      </c>
      <c r="F3155" s="25" t="s">
        <v>686</v>
      </c>
      <c r="G3155" s="13"/>
      <c r="H3155" s="78"/>
      <c r="I3155" s="48">
        <f>tbl_raw_data[[#This Row],[Date Actioned]]-tbl_raw_data[[#This Row],[Date Tagged]]</f>
        <v>1.1157407403516117E-2</v>
      </c>
      <c r="J3155" s="46">
        <f>HOUR(tbl_raw_data[[#This Row],[Time_taken]])*60+MINUTE(tbl_raw_data[[#This Row],[Time_taken]])+SECOND(tbl_raw_data[[#This Row],[Time_taken]])/60</f>
        <v>16.066666666666666</v>
      </c>
      <c r="K3155" s="52">
        <f>DATE(YEAR(tbl_raw_data[[#This Row],[Date Actioned]]),MONTH(tbl_raw_data[[#This Row],[Date Actioned]]),DAY(tbl_raw_data[[#This Row],[Date Actioned]]))</f>
        <v>45143</v>
      </c>
      <c r="L3155" s="50" t="str">
        <f>UPPER(TEXT(tbl_raw_data[[#This Row],[updated_date]],"MMMM"))</f>
        <v>AUGUST</v>
      </c>
      <c r="M3155" s="50" t="str">
        <f>"WEEK "&amp; IF(ROUNDUP(DAY(tbl_raw_data[[#This Row],[updated_date]])/7,0)=5,4,ROUNDUP(DAY(tbl_raw_data[[#This Row],[updated_date]])/7,0))</f>
        <v>WEEK 1</v>
      </c>
      <c r="N3155" s="50" t="str">
        <f>UPPER(VLOOKUP(tbl_raw_data[[#This Row],[Analyst]],Settiings!$A$2:$B$16,2,0))</f>
        <v>FARDIN</v>
      </c>
      <c r="O3155" s="50" t="str">
        <f>TRIM(UPPER(tbl_raw_data[[#This Row],[Outcome]]))</f>
        <v>APPROVE</v>
      </c>
      <c r="P3155" s="50" t="str">
        <f>TRIM(UPPER(tbl_raw_data[[#This Row],[Queue Name]]))</f>
        <v>CONSUMER EXISTING</v>
      </c>
      <c r="Q3155" s="50" t="str">
        <f>IF(tbl_raw_data[[#This Row],[Time taken in min]]&lt;=Settiings!$D$2,"SLA_MET","SLA_NOT_MET")</f>
        <v>SLA_MET</v>
      </c>
      <c r="R3155" s="94"/>
    </row>
    <row r="3156" spans="1:18" x14ac:dyDescent="0.3">
      <c r="A3156" s="20" t="s">
        <v>1975</v>
      </c>
      <c r="B3156" s="15">
        <v>45143.465682870374</v>
      </c>
      <c r="C3156" s="21">
        <v>45143.46733796296</v>
      </c>
      <c r="D3156" s="18" t="s">
        <v>13</v>
      </c>
      <c r="E3156" s="18" t="s">
        <v>9</v>
      </c>
      <c r="F3156" s="18" t="s">
        <v>1228</v>
      </c>
      <c r="G3156" s="18" t="s">
        <v>17</v>
      </c>
      <c r="H3156" s="80"/>
      <c r="I3156" s="48">
        <f>tbl_raw_data[[#This Row],[Date Actioned]]-tbl_raw_data[[#This Row],[Date Tagged]]</f>
        <v>1.6550925865885802E-3</v>
      </c>
      <c r="J3156" s="46">
        <f>HOUR(tbl_raw_data[[#This Row],[Time_taken]])*60+MINUTE(tbl_raw_data[[#This Row],[Time_taken]])+SECOND(tbl_raw_data[[#This Row],[Time_taken]])/60</f>
        <v>2.3833333333333333</v>
      </c>
      <c r="K3156" s="52">
        <f>DATE(YEAR(tbl_raw_data[[#This Row],[Date Actioned]]),MONTH(tbl_raw_data[[#This Row],[Date Actioned]]),DAY(tbl_raw_data[[#This Row],[Date Actioned]]))</f>
        <v>45143</v>
      </c>
      <c r="L3156" s="50" t="str">
        <f>UPPER(TEXT(tbl_raw_data[[#This Row],[updated_date]],"MMMM"))</f>
        <v>AUGUST</v>
      </c>
      <c r="M3156" s="50" t="str">
        <f>"WEEK "&amp; IF(ROUNDUP(DAY(tbl_raw_data[[#This Row],[updated_date]])/7,0)=5,4,ROUNDUP(DAY(tbl_raw_data[[#This Row],[updated_date]])/7,0))</f>
        <v>WEEK 1</v>
      </c>
      <c r="N3156" s="50" t="str">
        <f>UPPER(VLOOKUP(tbl_raw_data[[#This Row],[Analyst]],Settiings!$A$2:$B$16,2,0))</f>
        <v>RAJ</v>
      </c>
      <c r="O3156" s="50" t="str">
        <f>TRIM(UPPER(tbl_raw_data[[#This Row],[Outcome]]))</f>
        <v>APPROVE</v>
      </c>
      <c r="P3156" s="50" t="str">
        <f>TRIM(UPPER(tbl_raw_data[[#This Row],[Queue Name]]))</f>
        <v>CONSUMER EXISTING</v>
      </c>
      <c r="Q3156" s="50" t="str">
        <f>IF(tbl_raw_data[[#This Row],[Time taken in min]]&lt;=Settiings!$D$2,"SLA_MET","SLA_NOT_MET")</f>
        <v>SLA_MET</v>
      </c>
      <c r="R3156" s="94"/>
    </row>
    <row r="3157" spans="1:18" x14ac:dyDescent="0.3">
      <c r="A3157" s="23" t="s">
        <v>1976</v>
      </c>
      <c r="B3157" s="9">
        <v>45143.469467592593</v>
      </c>
      <c r="C3157" s="24">
        <v>45143.476886574077</v>
      </c>
      <c r="D3157" s="25" t="s">
        <v>17</v>
      </c>
      <c r="E3157" s="12" t="s">
        <v>9</v>
      </c>
      <c r="F3157" s="25" t="s">
        <v>70</v>
      </c>
      <c r="G3157" s="13"/>
      <c r="H3157" s="78"/>
      <c r="I3157" s="48">
        <f>tbl_raw_data[[#This Row],[Date Actioned]]-tbl_raw_data[[#This Row],[Date Tagged]]</f>
        <v>7.4189814840792678E-3</v>
      </c>
      <c r="J3157" s="46">
        <f>HOUR(tbl_raw_data[[#This Row],[Time_taken]])*60+MINUTE(tbl_raw_data[[#This Row],[Time_taken]])+SECOND(tbl_raw_data[[#This Row],[Time_taken]])/60</f>
        <v>10.683333333333334</v>
      </c>
      <c r="K3157" s="52">
        <f>DATE(YEAR(tbl_raw_data[[#This Row],[Date Actioned]]),MONTH(tbl_raw_data[[#This Row],[Date Actioned]]),DAY(tbl_raw_data[[#This Row],[Date Actioned]]))</f>
        <v>45143</v>
      </c>
      <c r="L3157" s="50" t="str">
        <f>UPPER(TEXT(tbl_raw_data[[#This Row],[updated_date]],"MMMM"))</f>
        <v>AUGUST</v>
      </c>
      <c r="M3157" s="50" t="str">
        <f>"WEEK "&amp; IF(ROUNDUP(DAY(tbl_raw_data[[#This Row],[updated_date]])/7,0)=5,4,ROUNDUP(DAY(tbl_raw_data[[#This Row],[updated_date]])/7,0))</f>
        <v>WEEK 1</v>
      </c>
      <c r="N3157" s="50" t="str">
        <f>UPPER(VLOOKUP(tbl_raw_data[[#This Row],[Analyst]],Settiings!$A$2:$B$16,2,0))</f>
        <v>ASIF</v>
      </c>
      <c r="O3157" s="50" t="str">
        <f>TRIM(UPPER(tbl_raw_data[[#This Row],[Outcome]]))</f>
        <v>APPROVE</v>
      </c>
      <c r="P3157" s="50" t="str">
        <f>TRIM(UPPER(tbl_raw_data[[#This Row],[Queue Name]]))</f>
        <v>CONSUMER EXISTING</v>
      </c>
      <c r="Q3157" s="50" t="str">
        <f>IF(tbl_raw_data[[#This Row],[Time taken in min]]&lt;=Settiings!$D$2,"SLA_MET","SLA_NOT_MET")</f>
        <v>SLA_MET</v>
      </c>
      <c r="R3157" s="94"/>
    </row>
    <row r="3158" spans="1:18" x14ac:dyDescent="0.3">
      <c r="A3158" s="14" t="s">
        <v>1978</v>
      </c>
      <c r="B3158" s="15">
        <v>45143.478703703702</v>
      </c>
      <c r="C3158" s="16">
        <v>45143.481076388889</v>
      </c>
      <c r="D3158" s="17" t="s">
        <v>17</v>
      </c>
      <c r="E3158" s="18" t="s">
        <v>9</v>
      </c>
      <c r="F3158" s="17" t="s">
        <v>24</v>
      </c>
      <c r="G3158" s="19"/>
      <c r="H3158" s="79"/>
      <c r="I3158" s="48">
        <f>tbl_raw_data[[#This Row],[Date Actioned]]-tbl_raw_data[[#This Row],[Date Tagged]]</f>
        <v>2.3726851868559606E-3</v>
      </c>
      <c r="J3158" s="46">
        <f>HOUR(tbl_raw_data[[#This Row],[Time_taken]])*60+MINUTE(tbl_raw_data[[#This Row],[Time_taken]])+SECOND(tbl_raw_data[[#This Row],[Time_taken]])/60</f>
        <v>3.4166666666666665</v>
      </c>
      <c r="K3158" s="52">
        <f>DATE(YEAR(tbl_raw_data[[#This Row],[Date Actioned]]),MONTH(tbl_raw_data[[#This Row],[Date Actioned]]),DAY(tbl_raw_data[[#This Row],[Date Actioned]]))</f>
        <v>45143</v>
      </c>
      <c r="L3158" s="50" t="str">
        <f>UPPER(TEXT(tbl_raw_data[[#This Row],[updated_date]],"MMMM"))</f>
        <v>AUGUST</v>
      </c>
      <c r="M3158" s="50" t="str">
        <f>"WEEK "&amp; IF(ROUNDUP(DAY(tbl_raw_data[[#This Row],[updated_date]])/7,0)=5,4,ROUNDUP(DAY(tbl_raw_data[[#This Row],[updated_date]])/7,0))</f>
        <v>WEEK 1</v>
      </c>
      <c r="N3158" s="50" t="str">
        <f>UPPER(VLOOKUP(tbl_raw_data[[#This Row],[Analyst]],Settiings!$A$2:$B$16,2,0))</f>
        <v>QUADIR</v>
      </c>
      <c r="O3158" s="50" t="str">
        <f>TRIM(UPPER(tbl_raw_data[[#This Row],[Outcome]]))</f>
        <v>APPROVE</v>
      </c>
      <c r="P3158" s="50" t="str">
        <f>TRIM(UPPER(tbl_raw_data[[#This Row],[Queue Name]]))</f>
        <v>CONSUMER EXISTING</v>
      </c>
      <c r="Q3158" s="50" t="str">
        <f>IF(tbl_raw_data[[#This Row],[Time taken in min]]&lt;=Settiings!$D$2,"SLA_MET","SLA_NOT_MET")</f>
        <v>SLA_MET</v>
      </c>
      <c r="R3158" s="94"/>
    </row>
    <row r="3159" spans="1:18" x14ac:dyDescent="0.3">
      <c r="A3159" s="20" t="s">
        <v>1979</v>
      </c>
      <c r="B3159" s="9">
        <v>45143.48265046296</v>
      </c>
      <c r="C3159" s="22">
        <v>45143.484583333331</v>
      </c>
      <c r="D3159" s="12" t="s">
        <v>13</v>
      </c>
      <c r="E3159" s="12" t="s">
        <v>9</v>
      </c>
      <c r="F3159" s="12" t="s">
        <v>1222</v>
      </c>
      <c r="G3159" s="12" t="s">
        <v>17</v>
      </c>
      <c r="H3159" s="81"/>
      <c r="I3159" s="48">
        <f>tbl_raw_data[[#This Row],[Date Actioned]]-tbl_raw_data[[#This Row],[Date Tagged]]</f>
        <v>1.9328703710925765E-3</v>
      </c>
      <c r="J3159" s="46">
        <f>HOUR(tbl_raw_data[[#This Row],[Time_taken]])*60+MINUTE(tbl_raw_data[[#This Row],[Time_taken]])+SECOND(tbl_raw_data[[#This Row],[Time_taken]])/60</f>
        <v>2.7833333333333332</v>
      </c>
      <c r="K3159" s="52">
        <f>DATE(YEAR(tbl_raw_data[[#This Row],[Date Actioned]]),MONTH(tbl_raw_data[[#This Row],[Date Actioned]]),DAY(tbl_raw_data[[#This Row],[Date Actioned]]))</f>
        <v>45143</v>
      </c>
      <c r="L3159" s="50" t="str">
        <f>UPPER(TEXT(tbl_raw_data[[#This Row],[updated_date]],"MMMM"))</f>
        <v>AUGUST</v>
      </c>
      <c r="M3159" s="50" t="str">
        <f>"WEEK "&amp; IF(ROUNDUP(DAY(tbl_raw_data[[#This Row],[updated_date]])/7,0)=5,4,ROUNDUP(DAY(tbl_raw_data[[#This Row],[updated_date]])/7,0))</f>
        <v>WEEK 1</v>
      </c>
      <c r="N3159" s="50" t="str">
        <f>UPPER(VLOOKUP(tbl_raw_data[[#This Row],[Analyst]],Settiings!$A$2:$B$16,2,0))</f>
        <v>HARDIK</v>
      </c>
      <c r="O3159" s="50" t="str">
        <f>TRIM(UPPER(tbl_raw_data[[#This Row],[Outcome]]))</f>
        <v>APPROVE</v>
      </c>
      <c r="P3159" s="50" t="str">
        <f>TRIM(UPPER(tbl_raw_data[[#This Row],[Queue Name]]))</f>
        <v>CONSUMER EXISTING</v>
      </c>
      <c r="Q3159" s="50" t="str">
        <f>IF(tbl_raw_data[[#This Row],[Time taken in min]]&lt;=Settiings!$D$2,"SLA_MET","SLA_NOT_MET")</f>
        <v>SLA_MET</v>
      </c>
      <c r="R3159" s="94"/>
    </row>
    <row r="3160" spans="1:18" x14ac:dyDescent="0.3">
      <c r="A3160" s="20" t="s">
        <v>1981</v>
      </c>
      <c r="B3160" s="15">
        <v>45143.489085648151</v>
      </c>
      <c r="C3160" s="16">
        <v>45143.498923611114</v>
      </c>
      <c r="D3160" s="17" t="s">
        <v>37</v>
      </c>
      <c r="E3160" s="18" t="s">
        <v>19</v>
      </c>
      <c r="F3160" s="17" t="s">
        <v>686</v>
      </c>
      <c r="G3160" s="19"/>
      <c r="H3160" s="79"/>
      <c r="I3160" s="48">
        <f>tbl_raw_data[[#This Row],[Date Actioned]]-tbl_raw_data[[#This Row],[Date Tagged]]</f>
        <v>9.8379629635019228E-3</v>
      </c>
      <c r="J3160" s="46">
        <f>HOUR(tbl_raw_data[[#This Row],[Time_taken]])*60+MINUTE(tbl_raw_data[[#This Row],[Time_taken]])+SECOND(tbl_raw_data[[#This Row],[Time_taken]])/60</f>
        <v>14.166666666666666</v>
      </c>
      <c r="K3160" s="52">
        <f>DATE(YEAR(tbl_raw_data[[#This Row],[Date Actioned]]),MONTH(tbl_raw_data[[#This Row],[Date Actioned]]),DAY(tbl_raw_data[[#This Row],[Date Actioned]]))</f>
        <v>45143</v>
      </c>
      <c r="L3160" s="50" t="str">
        <f>UPPER(TEXT(tbl_raw_data[[#This Row],[updated_date]],"MMMM"))</f>
        <v>AUGUST</v>
      </c>
      <c r="M3160" s="50" t="str">
        <f>"WEEK "&amp; IF(ROUNDUP(DAY(tbl_raw_data[[#This Row],[updated_date]])/7,0)=5,4,ROUNDUP(DAY(tbl_raw_data[[#This Row],[updated_date]])/7,0))</f>
        <v>WEEK 1</v>
      </c>
      <c r="N3160" s="50" t="str">
        <f>UPPER(VLOOKUP(tbl_raw_data[[#This Row],[Analyst]],Settiings!$A$2:$B$16,2,0))</f>
        <v>FARDIN</v>
      </c>
      <c r="O3160" s="50" t="str">
        <f>TRIM(UPPER(tbl_raw_data[[#This Row],[Outcome]]))</f>
        <v>DECLINE</v>
      </c>
      <c r="P3160" s="50" t="str">
        <f>TRIM(UPPER(tbl_raw_data[[#This Row],[Queue Name]]))</f>
        <v>CONSUMER POST BUREAU</v>
      </c>
      <c r="Q3160" s="50" t="str">
        <f>IF(tbl_raw_data[[#This Row],[Time taken in min]]&lt;=Settiings!$D$2,"SLA_MET","SLA_NOT_MET")</f>
        <v>SLA_MET</v>
      </c>
      <c r="R3160" s="94"/>
    </row>
    <row r="3161" spans="1:18" x14ac:dyDescent="0.3">
      <c r="A3161" s="23" t="s">
        <v>1982</v>
      </c>
      <c r="B3161" s="15">
        <v>45143.491400462961</v>
      </c>
      <c r="C3161" s="21">
        <v>45143.493437500001</v>
      </c>
      <c r="D3161" s="18" t="s">
        <v>13</v>
      </c>
      <c r="E3161" s="18" t="s">
        <v>9</v>
      </c>
      <c r="F3161" s="18" t="s">
        <v>1228</v>
      </c>
      <c r="G3161" s="18" t="s">
        <v>17</v>
      </c>
      <c r="H3161" s="80"/>
      <c r="I3161" s="48">
        <f>tbl_raw_data[[#This Row],[Date Actioned]]-tbl_raw_data[[#This Row],[Date Tagged]]</f>
        <v>2.0370370402815752E-3</v>
      </c>
      <c r="J3161" s="46">
        <f>HOUR(tbl_raw_data[[#This Row],[Time_taken]])*60+MINUTE(tbl_raw_data[[#This Row],[Time_taken]])+SECOND(tbl_raw_data[[#This Row],[Time_taken]])/60</f>
        <v>2.9333333333333336</v>
      </c>
      <c r="K3161" s="52">
        <f>DATE(YEAR(tbl_raw_data[[#This Row],[Date Actioned]]),MONTH(tbl_raw_data[[#This Row],[Date Actioned]]),DAY(tbl_raw_data[[#This Row],[Date Actioned]]))</f>
        <v>45143</v>
      </c>
      <c r="L3161" s="50" t="str">
        <f>UPPER(TEXT(tbl_raw_data[[#This Row],[updated_date]],"MMMM"))</f>
        <v>AUGUST</v>
      </c>
      <c r="M3161" s="50" t="str">
        <f>"WEEK "&amp; IF(ROUNDUP(DAY(tbl_raw_data[[#This Row],[updated_date]])/7,0)=5,4,ROUNDUP(DAY(tbl_raw_data[[#This Row],[updated_date]])/7,0))</f>
        <v>WEEK 1</v>
      </c>
      <c r="N3161" s="50" t="str">
        <f>UPPER(VLOOKUP(tbl_raw_data[[#This Row],[Analyst]],Settiings!$A$2:$B$16,2,0))</f>
        <v>RAJ</v>
      </c>
      <c r="O3161" s="50" t="str">
        <f>TRIM(UPPER(tbl_raw_data[[#This Row],[Outcome]]))</f>
        <v>APPROVE</v>
      </c>
      <c r="P3161" s="50" t="str">
        <f>TRIM(UPPER(tbl_raw_data[[#This Row],[Queue Name]]))</f>
        <v>CONSUMER EXISTING</v>
      </c>
      <c r="Q3161" s="50" t="str">
        <f>IF(tbl_raw_data[[#This Row],[Time taken in min]]&lt;=Settiings!$D$2,"SLA_MET","SLA_NOT_MET")</f>
        <v>SLA_MET</v>
      </c>
      <c r="R3161" s="94"/>
    </row>
    <row r="3162" spans="1:18" x14ac:dyDescent="0.3">
      <c r="A3162" s="14" t="s">
        <v>1983</v>
      </c>
      <c r="B3162" s="9">
        <v>45143.492847222224</v>
      </c>
      <c r="C3162" s="22">
        <v>45143.496851851851</v>
      </c>
      <c r="D3162" s="12" t="s">
        <v>13</v>
      </c>
      <c r="E3162" s="12" t="s">
        <v>47</v>
      </c>
      <c r="F3162" s="12" t="s">
        <v>1222</v>
      </c>
      <c r="G3162" s="12" t="s">
        <v>41</v>
      </c>
      <c r="H3162" s="81"/>
      <c r="I3162" s="48">
        <f>tbl_raw_data[[#This Row],[Date Actioned]]-tbl_raw_data[[#This Row],[Date Tagged]]</f>
        <v>4.0046296271611936E-3</v>
      </c>
      <c r="J3162" s="46">
        <f>HOUR(tbl_raw_data[[#This Row],[Time_taken]])*60+MINUTE(tbl_raw_data[[#This Row],[Time_taken]])+SECOND(tbl_raw_data[[#This Row],[Time_taken]])/60</f>
        <v>5.7666666666666666</v>
      </c>
      <c r="K3162" s="52">
        <f>DATE(YEAR(tbl_raw_data[[#This Row],[Date Actioned]]),MONTH(tbl_raw_data[[#This Row],[Date Actioned]]),DAY(tbl_raw_data[[#This Row],[Date Actioned]]))</f>
        <v>45143</v>
      </c>
      <c r="L3162" s="50" t="str">
        <f>UPPER(TEXT(tbl_raw_data[[#This Row],[updated_date]],"MMMM"))</f>
        <v>AUGUST</v>
      </c>
      <c r="M3162" s="50" t="str">
        <f>"WEEK "&amp; IF(ROUNDUP(DAY(tbl_raw_data[[#This Row],[updated_date]])/7,0)=5,4,ROUNDUP(DAY(tbl_raw_data[[#This Row],[updated_date]])/7,0))</f>
        <v>WEEK 1</v>
      </c>
      <c r="N3162" s="50" t="str">
        <f>UPPER(VLOOKUP(tbl_raw_data[[#This Row],[Analyst]],Settiings!$A$2:$B$16,2,0))</f>
        <v>HARDIK</v>
      </c>
      <c r="O3162" s="50" t="str">
        <f>TRIM(UPPER(tbl_raw_data[[#This Row],[Outcome]]))</f>
        <v>APPROVE</v>
      </c>
      <c r="P3162" s="50" t="str">
        <f>TRIM(UPPER(tbl_raw_data[[#This Row],[Queue Name]]))</f>
        <v>CONSUMER PRE BUREAU</v>
      </c>
      <c r="Q3162" s="50" t="str">
        <f>IF(tbl_raw_data[[#This Row],[Time taken in min]]&lt;=Settiings!$D$2,"SLA_MET","SLA_NOT_MET")</f>
        <v>SLA_MET</v>
      </c>
      <c r="R3162" s="94"/>
    </row>
    <row r="3163" spans="1:18" x14ac:dyDescent="0.3">
      <c r="A3163" s="20" t="s">
        <v>1984</v>
      </c>
      <c r="B3163" s="15">
        <v>45143.498969907407</v>
      </c>
      <c r="C3163" s="16">
        <v>45143.502314814818</v>
      </c>
      <c r="D3163" s="17" t="s">
        <v>17</v>
      </c>
      <c r="E3163" s="18" t="s">
        <v>9</v>
      </c>
      <c r="F3163" s="17" t="s">
        <v>50</v>
      </c>
      <c r="G3163" s="19"/>
      <c r="H3163" s="79"/>
      <c r="I3163" s="48">
        <f>tbl_raw_data[[#This Row],[Date Actioned]]-tbl_raw_data[[#This Row],[Date Tagged]]</f>
        <v>3.3449074107920751E-3</v>
      </c>
      <c r="J3163" s="46">
        <f>HOUR(tbl_raw_data[[#This Row],[Time_taken]])*60+MINUTE(tbl_raw_data[[#This Row],[Time_taken]])+SECOND(tbl_raw_data[[#This Row],[Time_taken]])/60</f>
        <v>4.8166666666666664</v>
      </c>
      <c r="K3163" s="52">
        <f>DATE(YEAR(tbl_raw_data[[#This Row],[Date Actioned]]),MONTH(tbl_raw_data[[#This Row],[Date Actioned]]),DAY(tbl_raw_data[[#This Row],[Date Actioned]]))</f>
        <v>45143</v>
      </c>
      <c r="L3163" s="50" t="str">
        <f>UPPER(TEXT(tbl_raw_data[[#This Row],[updated_date]],"MMMM"))</f>
        <v>AUGUST</v>
      </c>
      <c r="M3163" s="50" t="str">
        <f>"WEEK "&amp; IF(ROUNDUP(DAY(tbl_raw_data[[#This Row],[updated_date]])/7,0)=5,4,ROUNDUP(DAY(tbl_raw_data[[#This Row],[updated_date]])/7,0))</f>
        <v>WEEK 1</v>
      </c>
      <c r="N3163" s="50" t="str">
        <f>UPPER(VLOOKUP(tbl_raw_data[[#This Row],[Analyst]],Settiings!$A$2:$B$16,2,0))</f>
        <v>SHAHID</v>
      </c>
      <c r="O3163" s="50" t="str">
        <f>TRIM(UPPER(tbl_raw_data[[#This Row],[Outcome]]))</f>
        <v>APPROVE</v>
      </c>
      <c r="P3163" s="50" t="str">
        <f>TRIM(UPPER(tbl_raw_data[[#This Row],[Queue Name]]))</f>
        <v>CONSUMER EXISTING</v>
      </c>
      <c r="Q3163" s="50" t="str">
        <f>IF(tbl_raw_data[[#This Row],[Time taken in min]]&lt;=Settiings!$D$2,"SLA_MET","SLA_NOT_MET")</f>
        <v>SLA_MET</v>
      </c>
      <c r="R3163" s="94"/>
    </row>
    <row r="3164" spans="1:18" x14ac:dyDescent="0.3">
      <c r="A3164" s="23" t="s">
        <v>1987</v>
      </c>
      <c r="B3164" s="9">
        <v>45143.503530092596</v>
      </c>
      <c r="C3164" s="24">
        <v>45143.512060185189</v>
      </c>
      <c r="D3164" s="25" t="s">
        <v>17</v>
      </c>
      <c r="E3164" s="12" t="s">
        <v>9</v>
      </c>
      <c r="F3164" s="25" t="s">
        <v>686</v>
      </c>
      <c r="G3164" s="13"/>
      <c r="H3164" s="78"/>
      <c r="I3164" s="48">
        <f>tbl_raw_data[[#This Row],[Date Actioned]]-tbl_raw_data[[#This Row],[Date Tagged]]</f>
        <v>8.5300925929914229E-3</v>
      </c>
      <c r="J3164" s="46">
        <f>HOUR(tbl_raw_data[[#This Row],[Time_taken]])*60+MINUTE(tbl_raw_data[[#This Row],[Time_taken]])+SECOND(tbl_raw_data[[#This Row],[Time_taken]])/60</f>
        <v>12.283333333333333</v>
      </c>
      <c r="K3164" s="52">
        <f>DATE(YEAR(tbl_raw_data[[#This Row],[Date Actioned]]),MONTH(tbl_raw_data[[#This Row],[Date Actioned]]),DAY(tbl_raw_data[[#This Row],[Date Actioned]]))</f>
        <v>45143</v>
      </c>
      <c r="L3164" s="50" t="str">
        <f>UPPER(TEXT(tbl_raw_data[[#This Row],[updated_date]],"MMMM"))</f>
        <v>AUGUST</v>
      </c>
      <c r="M3164" s="50" t="str">
        <f>"WEEK "&amp; IF(ROUNDUP(DAY(tbl_raw_data[[#This Row],[updated_date]])/7,0)=5,4,ROUNDUP(DAY(tbl_raw_data[[#This Row],[updated_date]])/7,0))</f>
        <v>WEEK 1</v>
      </c>
      <c r="N3164" s="50" t="str">
        <f>UPPER(VLOOKUP(tbl_raw_data[[#This Row],[Analyst]],Settiings!$A$2:$B$16,2,0))</f>
        <v>FARDIN</v>
      </c>
      <c r="O3164" s="50" t="str">
        <f>TRIM(UPPER(tbl_raw_data[[#This Row],[Outcome]]))</f>
        <v>APPROVE</v>
      </c>
      <c r="P3164" s="50" t="str">
        <f>TRIM(UPPER(tbl_raw_data[[#This Row],[Queue Name]]))</f>
        <v>CONSUMER EXISTING</v>
      </c>
      <c r="Q3164" s="50" t="str">
        <f>IF(tbl_raw_data[[#This Row],[Time taken in min]]&lt;=Settiings!$D$2,"SLA_MET","SLA_NOT_MET")</f>
        <v>SLA_MET</v>
      </c>
      <c r="R3164" s="94"/>
    </row>
    <row r="3165" spans="1:18" x14ac:dyDescent="0.3">
      <c r="A3165" s="14" t="s">
        <v>1988</v>
      </c>
      <c r="B3165" s="15">
        <v>45143.503750000003</v>
      </c>
      <c r="C3165" s="21">
        <v>45143.505428240744</v>
      </c>
      <c r="D3165" s="18" t="s">
        <v>13</v>
      </c>
      <c r="E3165" s="18" t="s">
        <v>47</v>
      </c>
      <c r="F3165" s="18" t="s">
        <v>70</v>
      </c>
      <c r="G3165" s="18" t="s">
        <v>255</v>
      </c>
      <c r="H3165" s="80"/>
      <c r="I3165" s="48">
        <f>tbl_raw_data[[#This Row],[Date Actioned]]-tbl_raw_data[[#This Row],[Date Tagged]]</f>
        <v>1.6782407401478849E-3</v>
      </c>
      <c r="J3165" s="46">
        <f>HOUR(tbl_raw_data[[#This Row],[Time_taken]])*60+MINUTE(tbl_raw_data[[#This Row],[Time_taken]])+SECOND(tbl_raw_data[[#This Row],[Time_taken]])/60</f>
        <v>2.4166666666666665</v>
      </c>
      <c r="K3165" s="52">
        <f>DATE(YEAR(tbl_raw_data[[#This Row],[Date Actioned]]),MONTH(tbl_raw_data[[#This Row],[Date Actioned]]),DAY(tbl_raw_data[[#This Row],[Date Actioned]]))</f>
        <v>45143</v>
      </c>
      <c r="L3165" s="50" t="str">
        <f>UPPER(TEXT(tbl_raw_data[[#This Row],[updated_date]],"MMMM"))</f>
        <v>AUGUST</v>
      </c>
      <c r="M3165" s="50" t="str">
        <f>"WEEK "&amp; IF(ROUNDUP(DAY(tbl_raw_data[[#This Row],[updated_date]])/7,0)=5,4,ROUNDUP(DAY(tbl_raw_data[[#This Row],[updated_date]])/7,0))</f>
        <v>WEEK 1</v>
      </c>
      <c r="N3165" s="50" t="str">
        <f>UPPER(VLOOKUP(tbl_raw_data[[#This Row],[Analyst]],Settiings!$A$2:$B$16,2,0))</f>
        <v>ASIF</v>
      </c>
      <c r="O3165" s="50" t="str">
        <f>TRIM(UPPER(tbl_raw_data[[#This Row],[Outcome]]))</f>
        <v>APPROVE</v>
      </c>
      <c r="P3165" s="50" t="str">
        <f>TRIM(UPPER(tbl_raw_data[[#This Row],[Queue Name]]))</f>
        <v>CONSUMER PRE BUREAU</v>
      </c>
      <c r="Q3165" s="50" t="str">
        <f>IF(tbl_raw_data[[#This Row],[Time taken in min]]&lt;=Settiings!$D$2,"SLA_MET","SLA_NOT_MET")</f>
        <v>SLA_MET</v>
      </c>
      <c r="R3165" s="94"/>
    </row>
    <row r="3166" spans="1:18" x14ac:dyDescent="0.3">
      <c r="A3166" s="20" t="s">
        <v>1989</v>
      </c>
      <c r="B3166" s="9">
        <v>45143.505208333336</v>
      </c>
      <c r="C3166" s="22">
        <v>45143.509004629632</v>
      </c>
      <c r="D3166" s="12" t="s">
        <v>13</v>
      </c>
      <c r="E3166" s="12" t="s">
        <v>9</v>
      </c>
      <c r="F3166" s="12" t="s">
        <v>1222</v>
      </c>
      <c r="G3166" s="12" t="s">
        <v>17</v>
      </c>
      <c r="H3166" s="81"/>
      <c r="I3166" s="48">
        <f>tbl_raw_data[[#This Row],[Date Actioned]]-tbl_raw_data[[#This Row],[Date Tagged]]</f>
        <v>3.796296296059154E-3</v>
      </c>
      <c r="J3166" s="46">
        <f>HOUR(tbl_raw_data[[#This Row],[Time_taken]])*60+MINUTE(tbl_raw_data[[#This Row],[Time_taken]])+SECOND(tbl_raw_data[[#This Row],[Time_taken]])/60</f>
        <v>5.4666666666666668</v>
      </c>
      <c r="K3166" s="52">
        <f>DATE(YEAR(tbl_raw_data[[#This Row],[Date Actioned]]),MONTH(tbl_raw_data[[#This Row],[Date Actioned]]),DAY(tbl_raw_data[[#This Row],[Date Actioned]]))</f>
        <v>45143</v>
      </c>
      <c r="L3166" s="50" t="str">
        <f>UPPER(TEXT(tbl_raw_data[[#This Row],[updated_date]],"MMMM"))</f>
        <v>AUGUST</v>
      </c>
      <c r="M3166" s="50" t="str">
        <f>"WEEK "&amp; IF(ROUNDUP(DAY(tbl_raw_data[[#This Row],[updated_date]])/7,0)=5,4,ROUNDUP(DAY(tbl_raw_data[[#This Row],[updated_date]])/7,0))</f>
        <v>WEEK 1</v>
      </c>
      <c r="N3166" s="50" t="str">
        <f>UPPER(VLOOKUP(tbl_raw_data[[#This Row],[Analyst]],Settiings!$A$2:$B$16,2,0))</f>
        <v>HARDIK</v>
      </c>
      <c r="O3166" s="50" t="str">
        <f>TRIM(UPPER(tbl_raw_data[[#This Row],[Outcome]]))</f>
        <v>APPROVE</v>
      </c>
      <c r="P3166" s="50" t="str">
        <f>TRIM(UPPER(tbl_raw_data[[#This Row],[Queue Name]]))</f>
        <v>CONSUMER EXISTING</v>
      </c>
      <c r="Q3166" s="50" t="str">
        <f>IF(tbl_raw_data[[#This Row],[Time taken in min]]&lt;=Settiings!$D$2,"SLA_MET","SLA_NOT_MET")</f>
        <v>SLA_MET</v>
      </c>
      <c r="R3166" s="94"/>
    </row>
    <row r="3167" spans="1:18" x14ac:dyDescent="0.3">
      <c r="A3167" s="23" t="s">
        <v>1990</v>
      </c>
      <c r="B3167" s="15">
        <v>45143.509745370371</v>
      </c>
      <c r="C3167" s="21">
        <v>45143.513796296298</v>
      </c>
      <c r="D3167" s="18" t="s">
        <v>13</v>
      </c>
      <c r="E3167" s="18" t="s">
        <v>9</v>
      </c>
      <c r="F3167" s="18" t="s">
        <v>1222</v>
      </c>
      <c r="G3167" s="18" t="s">
        <v>17</v>
      </c>
      <c r="H3167" s="80"/>
      <c r="I3167" s="48">
        <f>tbl_raw_data[[#This Row],[Date Actioned]]-tbl_raw_data[[#This Row],[Date Tagged]]</f>
        <v>4.0509259270038456E-3</v>
      </c>
      <c r="J3167" s="46">
        <f>HOUR(tbl_raw_data[[#This Row],[Time_taken]])*60+MINUTE(tbl_raw_data[[#This Row],[Time_taken]])+SECOND(tbl_raw_data[[#This Row],[Time_taken]])/60</f>
        <v>5.833333333333333</v>
      </c>
      <c r="K3167" s="52">
        <f>DATE(YEAR(tbl_raw_data[[#This Row],[Date Actioned]]),MONTH(tbl_raw_data[[#This Row],[Date Actioned]]),DAY(tbl_raw_data[[#This Row],[Date Actioned]]))</f>
        <v>45143</v>
      </c>
      <c r="L3167" s="50" t="str">
        <f>UPPER(TEXT(tbl_raw_data[[#This Row],[updated_date]],"MMMM"))</f>
        <v>AUGUST</v>
      </c>
      <c r="M3167" s="50" t="str">
        <f>"WEEK "&amp; IF(ROUNDUP(DAY(tbl_raw_data[[#This Row],[updated_date]])/7,0)=5,4,ROUNDUP(DAY(tbl_raw_data[[#This Row],[updated_date]])/7,0))</f>
        <v>WEEK 1</v>
      </c>
      <c r="N3167" s="50" t="str">
        <f>UPPER(VLOOKUP(tbl_raw_data[[#This Row],[Analyst]],Settiings!$A$2:$B$16,2,0))</f>
        <v>HARDIK</v>
      </c>
      <c r="O3167" s="50" t="str">
        <f>TRIM(UPPER(tbl_raw_data[[#This Row],[Outcome]]))</f>
        <v>APPROVE</v>
      </c>
      <c r="P3167" s="50" t="str">
        <f>TRIM(UPPER(tbl_raw_data[[#This Row],[Queue Name]]))</f>
        <v>CONSUMER EXISTING</v>
      </c>
      <c r="Q3167" s="50" t="str">
        <f>IF(tbl_raw_data[[#This Row],[Time taken in min]]&lt;=Settiings!$D$2,"SLA_MET","SLA_NOT_MET")</f>
        <v>SLA_MET</v>
      </c>
      <c r="R3167" s="94"/>
    </row>
    <row r="3168" spans="1:18" x14ac:dyDescent="0.3">
      <c r="A3168" s="23" t="s">
        <v>1991</v>
      </c>
      <c r="B3168" s="9">
        <v>45143.512233796297</v>
      </c>
      <c r="C3168" s="24">
        <v>45143.522893518515</v>
      </c>
      <c r="D3168" s="25" t="s">
        <v>37</v>
      </c>
      <c r="E3168" s="12" t="s">
        <v>19</v>
      </c>
      <c r="F3168" s="25" t="s">
        <v>686</v>
      </c>
      <c r="G3168" s="13"/>
      <c r="H3168" s="78"/>
      <c r="I3168" s="48">
        <f>tbl_raw_data[[#This Row],[Date Actioned]]-tbl_raw_data[[#This Row],[Date Tagged]]</f>
        <v>1.0659722218406387E-2</v>
      </c>
      <c r="J3168" s="46">
        <f>HOUR(tbl_raw_data[[#This Row],[Time_taken]])*60+MINUTE(tbl_raw_data[[#This Row],[Time_taken]])+SECOND(tbl_raw_data[[#This Row],[Time_taken]])/60</f>
        <v>15.35</v>
      </c>
      <c r="K3168" s="52">
        <f>DATE(YEAR(tbl_raw_data[[#This Row],[Date Actioned]]),MONTH(tbl_raw_data[[#This Row],[Date Actioned]]),DAY(tbl_raw_data[[#This Row],[Date Actioned]]))</f>
        <v>45143</v>
      </c>
      <c r="L3168" s="50" t="str">
        <f>UPPER(TEXT(tbl_raw_data[[#This Row],[updated_date]],"MMMM"))</f>
        <v>AUGUST</v>
      </c>
      <c r="M3168" s="50" t="str">
        <f>"WEEK "&amp; IF(ROUNDUP(DAY(tbl_raw_data[[#This Row],[updated_date]])/7,0)=5,4,ROUNDUP(DAY(tbl_raw_data[[#This Row],[updated_date]])/7,0))</f>
        <v>WEEK 1</v>
      </c>
      <c r="N3168" s="50" t="str">
        <f>UPPER(VLOOKUP(tbl_raw_data[[#This Row],[Analyst]],Settiings!$A$2:$B$16,2,0))</f>
        <v>FARDIN</v>
      </c>
      <c r="O3168" s="50" t="str">
        <f>TRIM(UPPER(tbl_raw_data[[#This Row],[Outcome]]))</f>
        <v>DECLINE</v>
      </c>
      <c r="P3168" s="50" t="str">
        <f>TRIM(UPPER(tbl_raw_data[[#This Row],[Queue Name]]))</f>
        <v>CONSUMER POST BUREAU</v>
      </c>
      <c r="Q3168" s="50" t="str">
        <f>IF(tbl_raw_data[[#This Row],[Time taken in min]]&lt;=Settiings!$D$2,"SLA_MET","SLA_NOT_MET")</f>
        <v>SLA_MET</v>
      </c>
      <c r="R3168" s="94"/>
    </row>
    <row r="3169" spans="1:18" x14ac:dyDescent="0.3">
      <c r="A3169" s="14" t="s">
        <v>1993</v>
      </c>
      <c r="B3169" s="9">
        <v>45143.516238425924</v>
      </c>
      <c r="C3169" s="22">
        <v>45143.524467592593</v>
      </c>
      <c r="D3169" s="12" t="s">
        <v>13</v>
      </c>
      <c r="E3169" s="12" t="s">
        <v>47</v>
      </c>
      <c r="F3169" s="12" t="s">
        <v>1222</v>
      </c>
      <c r="G3169" s="12" t="s">
        <v>17</v>
      </c>
      <c r="H3169" s="81"/>
      <c r="I3169" s="48">
        <f>tbl_raw_data[[#This Row],[Date Actioned]]-tbl_raw_data[[#This Row],[Date Tagged]]</f>
        <v>8.2291666694800369E-3</v>
      </c>
      <c r="J3169" s="46">
        <f>HOUR(tbl_raw_data[[#This Row],[Time_taken]])*60+MINUTE(tbl_raw_data[[#This Row],[Time_taken]])+SECOND(tbl_raw_data[[#This Row],[Time_taken]])/60</f>
        <v>11.85</v>
      </c>
      <c r="K3169" s="52">
        <f>DATE(YEAR(tbl_raw_data[[#This Row],[Date Actioned]]),MONTH(tbl_raw_data[[#This Row],[Date Actioned]]),DAY(tbl_raw_data[[#This Row],[Date Actioned]]))</f>
        <v>45143</v>
      </c>
      <c r="L3169" s="50" t="str">
        <f>UPPER(TEXT(tbl_raw_data[[#This Row],[updated_date]],"MMMM"))</f>
        <v>AUGUST</v>
      </c>
      <c r="M3169" s="50" t="str">
        <f>"WEEK "&amp; IF(ROUNDUP(DAY(tbl_raw_data[[#This Row],[updated_date]])/7,0)=5,4,ROUNDUP(DAY(tbl_raw_data[[#This Row],[updated_date]])/7,0))</f>
        <v>WEEK 1</v>
      </c>
      <c r="N3169" s="50" t="str">
        <f>UPPER(VLOOKUP(tbl_raw_data[[#This Row],[Analyst]],Settiings!$A$2:$B$16,2,0))</f>
        <v>HARDIK</v>
      </c>
      <c r="O3169" s="50" t="str">
        <f>TRIM(UPPER(tbl_raw_data[[#This Row],[Outcome]]))</f>
        <v>APPROVE</v>
      </c>
      <c r="P3169" s="50" t="str">
        <f>TRIM(UPPER(tbl_raw_data[[#This Row],[Queue Name]]))</f>
        <v>CONSUMER PRE BUREAU</v>
      </c>
      <c r="Q3169" s="50" t="str">
        <f>IF(tbl_raw_data[[#This Row],[Time taken in min]]&lt;=Settiings!$D$2,"SLA_MET","SLA_NOT_MET")</f>
        <v>SLA_MET</v>
      </c>
      <c r="R3169" s="94"/>
    </row>
    <row r="3170" spans="1:18" x14ac:dyDescent="0.3">
      <c r="A3170" s="20" t="s">
        <v>1994</v>
      </c>
      <c r="B3170" s="15">
        <v>45143.519189814811</v>
      </c>
      <c r="C3170" s="16">
        <v>45143.524155092593</v>
      </c>
      <c r="D3170" s="17" t="s">
        <v>17</v>
      </c>
      <c r="E3170" s="18" t="s">
        <v>9</v>
      </c>
      <c r="F3170" s="17" t="s">
        <v>50</v>
      </c>
      <c r="G3170" s="19"/>
      <c r="H3170" s="79"/>
      <c r="I3170" s="48">
        <f>tbl_raw_data[[#This Row],[Date Actioned]]-tbl_raw_data[[#This Row],[Date Tagged]]</f>
        <v>4.9652777815936133E-3</v>
      </c>
      <c r="J3170" s="46">
        <f>HOUR(tbl_raw_data[[#This Row],[Time_taken]])*60+MINUTE(tbl_raw_data[[#This Row],[Time_taken]])+SECOND(tbl_raw_data[[#This Row],[Time_taken]])/60</f>
        <v>7.15</v>
      </c>
      <c r="K3170" s="52">
        <f>DATE(YEAR(tbl_raw_data[[#This Row],[Date Actioned]]),MONTH(tbl_raw_data[[#This Row],[Date Actioned]]),DAY(tbl_raw_data[[#This Row],[Date Actioned]]))</f>
        <v>45143</v>
      </c>
      <c r="L3170" s="50" t="str">
        <f>UPPER(TEXT(tbl_raw_data[[#This Row],[updated_date]],"MMMM"))</f>
        <v>AUGUST</v>
      </c>
      <c r="M3170" s="50" t="str">
        <f>"WEEK "&amp; IF(ROUNDUP(DAY(tbl_raw_data[[#This Row],[updated_date]])/7,0)=5,4,ROUNDUP(DAY(tbl_raw_data[[#This Row],[updated_date]])/7,0))</f>
        <v>WEEK 1</v>
      </c>
      <c r="N3170" s="50" t="str">
        <f>UPPER(VLOOKUP(tbl_raw_data[[#This Row],[Analyst]],Settiings!$A$2:$B$16,2,0))</f>
        <v>SHAHID</v>
      </c>
      <c r="O3170" s="50" t="str">
        <f>TRIM(UPPER(tbl_raw_data[[#This Row],[Outcome]]))</f>
        <v>APPROVE</v>
      </c>
      <c r="P3170" s="50" t="str">
        <f>TRIM(UPPER(tbl_raw_data[[#This Row],[Queue Name]]))</f>
        <v>CONSUMER EXISTING</v>
      </c>
      <c r="Q3170" s="50" t="str">
        <f>IF(tbl_raw_data[[#This Row],[Time taken in min]]&lt;=Settiings!$D$2,"SLA_MET","SLA_NOT_MET")</f>
        <v>SLA_MET</v>
      </c>
      <c r="R3170" s="94"/>
    </row>
    <row r="3171" spans="1:18" x14ac:dyDescent="0.3">
      <c r="A3171" s="23" t="s">
        <v>1995</v>
      </c>
      <c r="B3171" s="9">
        <v>45143.52076388889</v>
      </c>
      <c r="C3171" s="22">
        <v>45143.525138888886</v>
      </c>
      <c r="D3171" s="12" t="s">
        <v>13</v>
      </c>
      <c r="E3171" s="12" t="s">
        <v>9</v>
      </c>
      <c r="F3171" s="12" t="s">
        <v>70</v>
      </c>
      <c r="G3171" s="12" t="s">
        <v>17</v>
      </c>
      <c r="H3171" s="81"/>
      <c r="I3171" s="48">
        <f>tbl_raw_data[[#This Row],[Date Actioned]]-tbl_raw_data[[#This Row],[Date Tagged]]</f>
        <v>4.3749999967985786E-3</v>
      </c>
      <c r="J3171" s="46">
        <f>HOUR(tbl_raw_data[[#This Row],[Time_taken]])*60+MINUTE(tbl_raw_data[[#This Row],[Time_taken]])+SECOND(tbl_raw_data[[#This Row],[Time_taken]])/60</f>
        <v>6.3</v>
      </c>
      <c r="K3171" s="52">
        <f>DATE(YEAR(tbl_raw_data[[#This Row],[Date Actioned]]),MONTH(tbl_raw_data[[#This Row],[Date Actioned]]),DAY(tbl_raw_data[[#This Row],[Date Actioned]]))</f>
        <v>45143</v>
      </c>
      <c r="L3171" s="50" t="str">
        <f>UPPER(TEXT(tbl_raw_data[[#This Row],[updated_date]],"MMMM"))</f>
        <v>AUGUST</v>
      </c>
      <c r="M3171" s="50" t="str">
        <f>"WEEK "&amp; IF(ROUNDUP(DAY(tbl_raw_data[[#This Row],[updated_date]])/7,0)=5,4,ROUNDUP(DAY(tbl_raw_data[[#This Row],[updated_date]])/7,0))</f>
        <v>WEEK 1</v>
      </c>
      <c r="N3171" s="50" t="str">
        <f>UPPER(VLOOKUP(tbl_raw_data[[#This Row],[Analyst]],Settiings!$A$2:$B$16,2,0))</f>
        <v>ASIF</v>
      </c>
      <c r="O3171" s="50" t="str">
        <f>TRIM(UPPER(tbl_raw_data[[#This Row],[Outcome]]))</f>
        <v>APPROVE</v>
      </c>
      <c r="P3171" s="50" t="str">
        <f>TRIM(UPPER(tbl_raw_data[[#This Row],[Queue Name]]))</f>
        <v>CONSUMER EXISTING</v>
      </c>
      <c r="Q3171" s="50" t="str">
        <f>IF(tbl_raw_data[[#This Row],[Time taken in min]]&lt;=Settiings!$D$2,"SLA_MET","SLA_NOT_MET")</f>
        <v>SLA_MET</v>
      </c>
      <c r="R3171" s="94"/>
    </row>
    <row r="3172" spans="1:18" x14ac:dyDescent="0.3">
      <c r="A3172" s="14" t="s">
        <v>1997</v>
      </c>
      <c r="B3172" s="15">
        <v>45143.522835648146</v>
      </c>
      <c r="C3172" s="16">
        <v>45143.525578703702</v>
      </c>
      <c r="D3172" s="17" t="s">
        <v>17</v>
      </c>
      <c r="E3172" s="18" t="s">
        <v>9</v>
      </c>
      <c r="F3172" s="17" t="s">
        <v>24</v>
      </c>
      <c r="G3172" s="19"/>
      <c r="H3172" s="79"/>
      <c r="I3172" s="48">
        <f>tbl_raw_data[[#This Row],[Date Actioned]]-tbl_raw_data[[#This Row],[Date Tagged]]</f>
        <v>2.7430555564933456E-3</v>
      </c>
      <c r="J3172" s="46">
        <f>HOUR(tbl_raw_data[[#This Row],[Time_taken]])*60+MINUTE(tbl_raw_data[[#This Row],[Time_taken]])+SECOND(tbl_raw_data[[#This Row],[Time_taken]])/60</f>
        <v>3.95</v>
      </c>
      <c r="K3172" s="52">
        <f>DATE(YEAR(tbl_raw_data[[#This Row],[Date Actioned]]),MONTH(tbl_raw_data[[#This Row],[Date Actioned]]),DAY(tbl_raw_data[[#This Row],[Date Actioned]]))</f>
        <v>45143</v>
      </c>
      <c r="L3172" s="50" t="str">
        <f>UPPER(TEXT(tbl_raw_data[[#This Row],[updated_date]],"MMMM"))</f>
        <v>AUGUST</v>
      </c>
      <c r="M3172" s="50" t="str">
        <f>"WEEK "&amp; IF(ROUNDUP(DAY(tbl_raw_data[[#This Row],[updated_date]])/7,0)=5,4,ROUNDUP(DAY(tbl_raw_data[[#This Row],[updated_date]])/7,0))</f>
        <v>WEEK 1</v>
      </c>
      <c r="N3172" s="50" t="str">
        <f>UPPER(VLOOKUP(tbl_raw_data[[#This Row],[Analyst]],Settiings!$A$2:$B$16,2,0))</f>
        <v>QUADIR</v>
      </c>
      <c r="O3172" s="50" t="str">
        <f>TRIM(UPPER(tbl_raw_data[[#This Row],[Outcome]]))</f>
        <v>APPROVE</v>
      </c>
      <c r="P3172" s="50" t="str">
        <f>TRIM(UPPER(tbl_raw_data[[#This Row],[Queue Name]]))</f>
        <v>CONSUMER EXISTING</v>
      </c>
      <c r="Q3172" s="50" t="str">
        <f>IF(tbl_raw_data[[#This Row],[Time taken in min]]&lt;=Settiings!$D$2,"SLA_MET","SLA_NOT_MET")</f>
        <v>SLA_MET</v>
      </c>
      <c r="R3172" s="94"/>
    </row>
    <row r="3173" spans="1:18" x14ac:dyDescent="0.3">
      <c r="A3173" s="20" t="s">
        <v>1999</v>
      </c>
      <c r="B3173" s="9">
        <v>45143.524340277778</v>
      </c>
      <c r="C3173" s="24">
        <v>45143.53324074074</v>
      </c>
      <c r="D3173" s="25" t="s">
        <v>17</v>
      </c>
      <c r="E3173" s="12" t="s">
        <v>9</v>
      </c>
      <c r="F3173" s="25" t="s">
        <v>686</v>
      </c>
      <c r="G3173" s="13"/>
      <c r="H3173" s="78"/>
      <c r="I3173" s="48">
        <f>tbl_raw_data[[#This Row],[Date Actioned]]-tbl_raw_data[[#This Row],[Date Tagged]]</f>
        <v>8.9004629626288079E-3</v>
      </c>
      <c r="J3173" s="46">
        <f>HOUR(tbl_raw_data[[#This Row],[Time_taken]])*60+MINUTE(tbl_raw_data[[#This Row],[Time_taken]])+SECOND(tbl_raw_data[[#This Row],[Time_taken]])/60</f>
        <v>12.816666666666666</v>
      </c>
      <c r="K3173" s="52">
        <f>DATE(YEAR(tbl_raw_data[[#This Row],[Date Actioned]]),MONTH(tbl_raw_data[[#This Row],[Date Actioned]]),DAY(tbl_raw_data[[#This Row],[Date Actioned]]))</f>
        <v>45143</v>
      </c>
      <c r="L3173" s="50" t="str">
        <f>UPPER(TEXT(tbl_raw_data[[#This Row],[updated_date]],"MMMM"))</f>
        <v>AUGUST</v>
      </c>
      <c r="M3173" s="50" t="str">
        <f>"WEEK "&amp; IF(ROUNDUP(DAY(tbl_raw_data[[#This Row],[updated_date]])/7,0)=5,4,ROUNDUP(DAY(tbl_raw_data[[#This Row],[updated_date]])/7,0))</f>
        <v>WEEK 1</v>
      </c>
      <c r="N3173" s="50" t="str">
        <f>UPPER(VLOOKUP(tbl_raw_data[[#This Row],[Analyst]],Settiings!$A$2:$B$16,2,0))</f>
        <v>FARDIN</v>
      </c>
      <c r="O3173" s="50" t="str">
        <f>TRIM(UPPER(tbl_raw_data[[#This Row],[Outcome]]))</f>
        <v>APPROVE</v>
      </c>
      <c r="P3173" s="50" t="str">
        <f>TRIM(UPPER(tbl_raw_data[[#This Row],[Queue Name]]))</f>
        <v>CONSUMER EXISTING</v>
      </c>
      <c r="Q3173" s="50" t="str">
        <f>IF(tbl_raw_data[[#This Row],[Time taken in min]]&lt;=Settiings!$D$2,"SLA_MET","SLA_NOT_MET")</f>
        <v>SLA_MET</v>
      </c>
      <c r="R3173" s="94"/>
    </row>
    <row r="3174" spans="1:18" x14ac:dyDescent="0.3">
      <c r="A3174" s="23" t="s">
        <v>2000</v>
      </c>
      <c r="B3174" s="15">
        <v>45143.524537037039</v>
      </c>
      <c r="C3174" s="21">
        <v>45143.527870370373</v>
      </c>
      <c r="D3174" s="18" t="s">
        <v>13</v>
      </c>
      <c r="E3174" s="18" t="s">
        <v>9</v>
      </c>
      <c r="F3174" s="18" t="s">
        <v>1228</v>
      </c>
      <c r="G3174" s="18" t="s">
        <v>17</v>
      </c>
      <c r="H3174" s="80"/>
      <c r="I3174" s="48">
        <f>tbl_raw_data[[#This Row],[Date Actioned]]-tbl_raw_data[[#This Row],[Date Tagged]]</f>
        <v>3.3333333340124227E-3</v>
      </c>
      <c r="J3174" s="46">
        <f>HOUR(tbl_raw_data[[#This Row],[Time_taken]])*60+MINUTE(tbl_raw_data[[#This Row],[Time_taken]])+SECOND(tbl_raw_data[[#This Row],[Time_taken]])/60</f>
        <v>4.8</v>
      </c>
      <c r="K3174" s="52">
        <f>DATE(YEAR(tbl_raw_data[[#This Row],[Date Actioned]]),MONTH(tbl_raw_data[[#This Row],[Date Actioned]]),DAY(tbl_raw_data[[#This Row],[Date Actioned]]))</f>
        <v>45143</v>
      </c>
      <c r="L3174" s="50" t="str">
        <f>UPPER(TEXT(tbl_raw_data[[#This Row],[updated_date]],"MMMM"))</f>
        <v>AUGUST</v>
      </c>
      <c r="M3174" s="50" t="str">
        <f>"WEEK "&amp; IF(ROUNDUP(DAY(tbl_raw_data[[#This Row],[updated_date]])/7,0)=5,4,ROUNDUP(DAY(tbl_raw_data[[#This Row],[updated_date]])/7,0))</f>
        <v>WEEK 1</v>
      </c>
      <c r="N3174" s="50" t="str">
        <f>UPPER(VLOOKUP(tbl_raw_data[[#This Row],[Analyst]],Settiings!$A$2:$B$16,2,0))</f>
        <v>RAJ</v>
      </c>
      <c r="O3174" s="50" t="str">
        <f>TRIM(UPPER(tbl_raw_data[[#This Row],[Outcome]]))</f>
        <v>APPROVE</v>
      </c>
      <c r="P3174" s="50" t="str">
        <f>TRIM(UPPER(tbl_raw_data[[#This Row],[Queue Name]]))</f>
        <v>CONSUMER EXISTING</v>
      </c>
      <c r="Q3174" s="50" t="str">
        <f>IF(tbl_raw_data[[#This Row],[Time taken in min]]&lt;=Settiings!$D$2,"SLA_MET","SLA_NOT_MET")</f>
        <v>SLA_MET</v>
      </c>
      <c r="R3174" s="94"/>
    </row>
    <row r="3175" spans="1:18" x14ac:dyDescent="0.3">
      <c r="A3175" s="14" t="s">
        <v>2002</v>
      </c>
      <c r="B3175" s="9">
        <v>45143.530300925922</v>
      </c>
      <c r="C3175" s="24">
        <v>45143.536562499998</v>
      </c>
      <c r="D3175" s="25" t="s">
        <v>17</v>
      </c>
      <c r="E3175" s="12" t="s">
        <v>9</v>
      </c>
      <c r="F3175" s="25" t="s">
        <v>70</v>
      </c>
      <c r="G3175" s="13"/>
      <c r="H3175" s="78"/>
      <c r="I3175" s="48">
        <f>tbl_raw_data[[#This Row],[Date Actioned]]-tbl_raw_data[[#This Row],[Date Tagged]]</f>
        <v>6.2615740753244609E-3</v>
      </c>
      <c r="J3175" s="46">
        <f>HOUR(tbl_raw_data[[#This Row],[Time_taken]])*60+MINUTE(tbl_raw_data[[#This Row],[Time_taken]])+SECOND(tbl_raw_data[[#This Row],[Time_taken]])/60</f>
        <v>9.0166666666666675</v>
      </c>
      <c r="K3175" s="52">
        <f>DATE(YEAR(tbl_raw_data[[#This Row],[Date Actioned]]),MONTH(tbl_raw_data[[#This Row],[Date Actioned]]),DAY(tbl_raw_data[[#This Row],[Date Actioned]]))</f>
        <v>45143</v>
      </c>
      <c r="L3175" s="50" t="str">
        <f>UPPER(TEXT(tbl_raw_data[[#This Row],[updated_date]],"MMMM"))</f>
        <v>AUGUST</v>
      </c>
      <c r="M3175" s="50" t="str">
        <f>"WEEK "&amp; IF(ROUNDUP(DAY(tbl_raw_data[[#This Row],[updated_date]])/7,0)=5,4,ROUNDUP(DAY(tbl_raw_data[[#This Row],[updated_date]])/7,0))</f>
        <v>WEEK 1</v>
      </c>
      <c r="N3175" s="50" t="str">
        <f>UPPER(VLOOKUP(tbl_raw_data[[#This Row],[Analyst]],Settiings!$A$2:$B$16,2,0))</f>
        <v>ASIF</v>
      </c>
      <c r="O3175" s="50" t="str">
        <f>TRIM(UPPER(tbl_raw_data[[#This Row],[Outcome]]))</f>
        <v>APPROVE</v>
      </c>
      <c r="P3175" s="50" t="str">
        <f>TRIM(UPPER(tbl_raw_data[[#This Row],[Queue Name]]))</f>
        <v>CONSUMER EXISTING</v>
      </c>
      <c r="Q3175" s="50" t="str">
        <f>IF(tbl_raw_data[[#This Row],[Time taken in min]]&lt;=Settiings!$D$2,"SLA_MET","SLA_NOT_MET")</f>
        <v>SLA_MET</v>
      </c>
      <c r="R3175" s="94"/>
    </row>
    <row r="3176" spans="1:18" x14ac:dyDescent="0.3">
      <c r="A3176" s="20" t="s">
        <v>2003</v>
      </c>
      <c r="B3176" s="15">
        <v>45143.535428240742</v>
      </c>
      <c r="C3176" s="21">
        <v>45143.537303240744</v>
      </c>
      <c r="D3176" s="18" t="s">
        <v>13</v>
      </c>
      <c r="E3176" s="18" t="s">
        <v>47</v>
      </c>
      <c r="F3176" s="18" t="s">
        <v>1228</v>
      </c>
      <c r="G3176" s="18" t="s">
        <v>41</v>
      </c>
      <c r="H3176" s="80"/>
      <c r="I3176" s="48">
        <f>tbl_raw_data[[#This Row],[Date Actioned]]-tbl_raw_data[[#This Row],[Date Tagged]]</f>
        <v>1.8750000017462298E-3</v>
      </c>
      <c r="J3176" s="46">
        <f>HOUR(tbl_raw_data[[#This Row],[Time_taken]])*60+MINUTE(tbl_raw_data[[#This Row],[Time_taken]])+SECOND(tbl_raw_data[[#This Row],[Time_taken]])/60</f>
        <v>2.7</v>
      </c>
      <c r="K3176" s="52">
        <f>DATE(YEAR(tbl_raw_data[[#This Row],[Date Actioned]]),MONTH(tbl_raw_data[[#This Row],[Date Actioned]]),DAY(tbl_raw_data[[#This Row],[Date Actioned]]))</f>
        <v>45143</v>
      </c>
      <c r="L3176" s="50" t="str">
        <f>UPPER(TEXT(tbl_raw_data[[#This Row],[updated_date]],"MMMM"))</f>
        <v>AUGUST</v>
      </c>
      <c r="M3176" s="50" t="str">
        <f>"WEEK "&amp; IF(ROUNDUP(DAY(tbl_raw_data[[#This Row],[updated_date]])/7,0)=5,4,ROUNDUP(DAY(tbl_raw_data[[#This Row],[updated_date]])/7,0))</f>
        <v>WEEK 1</v>
      </c>
      <c r="N3176" s="50" t="str">
        <f>UPPER(VLOOKUP(tbl_raw_data[[#This Row],[Analyst]],Settiings!$A$2:$B$16,2,0))</f>
        <v>RAJ</v>
      </c>
      <c r="O3176" s="50" t="str">
        <f>TRIM(UPPER(tbl_raw_data[[#This Row],[Outcome]]))</f>
        <v>APPROVE</v>
      </c>
      <c r="P3176" s="50" t="str">
        <f>TRIM(UPPER(tbl_raw_data[[#This Row],[Queue Name]]))</f>
        <v>CONSUMER PRE BUREAU</v>
      </c>
      <c r="Q3176" s="50" t="str">
        <f>IF(tbl_raw_data[[#This Row],[Time taken in min]]&lt;=Settiings!$D$2,"SLA_MET","SLA_NOT_MET")</f>
        <v>SLA_MET</v>
      </c>
      <c r="R3176" s="94"/>
    </row>
    <row r="3177" spans="1:18" x14ac:dyDescent="0.3">
      <c r="A3177" s="23" t="s">
        <v>2006</v>
      </c>
      <c r="B3177" s="9">
        <v>45143.537719907406</v>
      </c>
      <c r="C3177" s="24">
        <v>45143.540173611109</v>
      </c>
      <c r="D3177" s="25" t="s">
        <v>17</v>
      </c>
      <c r="E3177" s="12" t="s">
        <v>19</v>
      </c>
      <c r="F3177" s="25" t="s">
        <v>50</v>
      </c>
      <c r="G3177" s="13"/>
      <c r="H3177" s="78"/>
      <c r="I3177" s="48">
        <f>tbl_raw_data[[#This Row],[Date Actioned]]-tbl_raw_data[[#This Row],[Date Tagged]]</f>
        <v>2.4537037024856545E-3</v>
      </c>
      <c r="J3177" s="46">
        <f>HOUR(tbl_raw_data[[#This Row],[Time_taken]])*60+MINUTE(tbl_raw_data[[#This Row],[Time_taken]])+SECOND(tbl_raw_data[[#This Row],[Time_taken]])/60</f>
        <v>3.5333333333333332</v>
      </c>
      <c r="K3177" s="52">
        <f>DATE(YEAR(tbl_raw_data[[#This Row],[Date Actioned]]),MONTH(tbl_raw_data[[#This Row],[Date Actioned]]),DAY(tbl_raw_data[[#This Row],[Date Actioned]]))</f>
        <v>45143</v>
      </c>
      <c r="L3177" s="50" t="str">
        <f>UPPER(TEXT(tbl_raw_data[[#This Row],[updated_date]],"MMMM"))</f>
        <v>AUGUST</v>
      </c>
      <c r="M3177" s="50" t="str">
        <f>"WEEK "&amp; IF(ROUNDUP(DAY(tbl_raw_data[[#This Row],[updated_date]])/7,0)=5,4,ROUNDUP(DAY(tbl_raw_data[[#This Row],[updated_date]])/7,0))</f>
        <v>WEEK 1</v>
      </c>
      <c r="N3177" s="50" t="str">
        <f>UPPER(VLOOKUP(tbl_raw_data[[#This Row],[Analyst]],Settiings!$A$2:$B$16,2,0))</f>
        <v>SHAHID</v>
      </c>
      <c r="O3177" s="50" t="str">
        <f>TRIM(UPPER(tbl_raw_data[[#This Row],[Outcome]]))</f>
        <v>APPROVE</v>
      </c>
      <c r="P3177" s="50" t="str">
        <f>TRIM(UPPER(tbl_raw_data[[#This Row],[Queue Name]]))</f>
        <v>CONSUMER POST BUREAU</v>
      </c>
      <c r="Q3177" s="50" t="str">
        <f>IF(tbl_raw_data[[#This Row],[Time taken in min]]&lt;=Settiings!$D$2,"SLA_MET","SLA_NOT_MET")</f>
        <v>SLA_MET</v>
      </c>
      <c r="R3177" s="94"/>
    </row>
    <row r="3178" spans="1:18" x14ac:dyDescent="0.3">
      <c r="A3178" s="14" t="s">
        <v>2007</v>
      </c>
      <c r="B3178" s="15">
        <v>45143.542511574073</v>
      </c>
      <c r="C3178" s="21">
        <v>45143.54650462963</v>
      </c>
      <c r="D3178" s="18" t="s">
        <v>13</v>
      </c>
      <c r="E3178" s="18" t="s">
        <v>47</v>
      </c>
      <c r="F3178" s="18" t="s">
        <v>70</v>
      </c>
      <c r="G3178" s="18" t="s">
        <v>17</v>
      </c>
      <c r="H3178" s="80"/>
      <c r="I3178" s="48">
        <f>tbl_raw_data[[#This Row],[Date Actioned]]-tbl_raw_data[[#This Row],[Date Tagged]]</f>
        <v>3.9930555576574989E-3</v>
      </c>
      <c r="J3178" s="46">
        <f>HOUR(tbl_raw_data[[#This Row],[Time_taken]])*60+MINUTE(tbl_raw_data[[#This Row],[Time_taken]])+SECOND(tbl_raw_data[[#This Row],[Time_taken]])/60</f>
        <v>5.75</v>
      </c>
      <c r="K3178" s="52">
        <f>DATE(YEAR(tbl_raw_data[[#This Row],[Date Actioned]]),MONTH(tbl_raw_data[[#This Row],[Date Actioned]]),DAY(tbl_raw_data[[#This Row],[Date Actioned]]))</f>
        <v>45143</v>
      </c>
      <c r="L3178" s="50" t="str">
        <f>UPPER(TEXT(tbl_raw_data[[#This Row],[updated_date]],"MMMM"))</f>
        <v>AUGUST</v>
      </c>
      <c r="M3178" s="50" t="str">
        <f>"WEEK "&amp; IF(ROUNDUP(DAY(tbl_raw_data[[#This Row],[updated_date]])/7,0)=5,4,ROUNDUP(DAY(tbl_raw_data[[#This Row],[updated_date]])/7,0))</f>
        <v>WEEK 1</v>
      </c>
      <c r="N3178" s="50" t="str">
        <f>UPPER(VLOOKUP(tbl_raw_data[[#This Row],[Analyst]],Settiings!$A$2:$B$16,2,0))</f>
        <v>ASIF</v>
      </c>
      <c r="O3178" s="50" t="str">
        <f>TRIM(UPPER(tbl_raw_data[[#This Row],[Outcome]]))</f>
        <v>APPROVE</v>
      </c>
      <c r="P3178" s="50" t="str">
        <f>TRIM(UPPER(tbl_raw_data[[#This Row],[Queue Name]]))</f>
        <v>CONSUMER PRE BUREAU</v>
      </c>
      <c r="Q3178" s="50" t="str">
        <f>IF(tbl_raw_data[[#This Row],[Time taken in min]]&lt;=Settiings!$D$2,"SLA_MET","SLA_NOT_MET")</f>
        <v>SLA_MET</v>
      </c>
      <c r="R3178" s="94"/>
    </row>
    <row r="3179" spans="1:18" x14ac:dyDescent="0.3">
      <c r="A3179" s="20" t="s">
        <v>2008</v>
      </c>
      <c r="B3179" s="9">
        <v>45143.543726851851</v>
      </c>
      <c r="C3179" s="24">
        <v>45143.553252314814</v>
      </c>
      <c r="D3179" s="25" t="s">
        <v>17</v>
      </c>
      <c r="E3179" s="12" t="s">
        <v>9</v>
      </c>
      <c r="F3179" s="25" t="s">
        <v>686</v>
      </c>
      <c r="G3179" s="13"/>
      <c r="H3179" s="78"/>
      <c r="I3179" s="48">
        <f>tbl_raw_data[[#This Row],[Date Actioned]]-tbl_raw_data[[#This Row],[Date Tagged]]</f>
        <v>9.5254629632108845E-3</v>
      </c>
      <c r="J3179" s="46">
        <f>HOUR(tbl_raw_data[[#This Row],[Time_taken]])*60+MINUTE(tbl_raw_data[[#This Row],[Time_taken]])+SECOND(tbl_raw_data[[#This Row],[Time_taken]])/60</f>
        <v>13.716666666666667</v>
      </c>
      <c r="K3179" s="52">
        <f>DATE(YEAR(tbl_raw_data[[#This Row],[Date Actioned]]),MONTH(tbl_raw_data[[#This Row],[Date Actioned]]),DAY(tbl_raw_data[[#This Row],[Date Actioned]]))</f>
        <v>45143</v>
      </c>
      <c r="L3179" s="50" t="str">
        <f>UPPER(TEXT(tbl_raw_data[[#This Row],[updated_date]],"MMMM"))</f>
        <v>AUGUST</v>
      </c>
      <c r="M3179" s="50" t="str">
        <f>"WEEK "&amp; IF(ROUNDUP(DAY(tbl_raw_data[[#This Row],[updated_date]])/7,0)=5,4,ROUNDUP(DAY(tbl_raw_data[[#This Row],[updated_date]])/7,0))</f>
        <v>WEEK 1</v>
      </c>
      <c r="N3179" s="50" t="str">
        <f>UPPER(VLOOKUP(tbl_raw_data[[#This Row],[Analyst]],Settiings!$A$2:$B$16,2,0))</f>
        <v>FARDIN</v>
      </c>
      <c r="O3179" s="50" t="str">
        <f>TRIM(UPPER(tbl_raw_data[[#This Row],[Outcome]]))</f>
        <v>APPROVE</v>
      </c>
      <c r="P3179" s="50" t="str">
        <f>TRIM(UPPER(tbl_raw_data[[#This Row],[Queue Name]]))</f>
        <v>CONSUMER EXISTING</v>
      </c>
      <c r="Q3179" s="50" t="str">
        <f>IF(tbl_raw_data[[#This Row],[Time taken in min]]&lt;=Settiings!$D$2,"SLA_MET","SLA_NOT_MET")</f>
        <v>SLA_MET</v>
      </c>
      <c r="R3179" s="94"/>
    </row>
    <row r="3180" spans="1:18" x14ac:dyDescent="0.3">
      <c r="A3180" s="23" t="s">
        <v>2009</v>
      </c>
      <c r="B3180" s="15">
        <v>45143.552037037036</v>
      </c>
      <c r="C3180" s="16">
        <v>45143.559837962966</v>
      </c>
      <c r="D3180" s="17" t="s">
        <v>17</v>
      </c>
      <c r="E3180" s="18" t="s">
        <v>9</v>
      </c>
      <c r="F3180" s="17" t="s">
        <v>686</v>
      </c>
      <c r="G3180" s="19"/>
      <c r="H3180" s="79"/>
      <c r="I3180" s="48">
        <f>tbl_raw_data[[#This Row],[Date Actioned]]-tbl_raw_data[[#This Row],[Date Tagged]]</f>
        <v>7.8009259304963052E-3</v>
      </c>
      <c r="J3180" s="46">
        <f>HOUR(tbl_raw_data[[#This Row],[Time_taken]])*60+MINUTE(tbl_raw_data[[#This Row],[Time_taken]])+SECOND(tbl_raw_data[[#This Row],[Time_taken]])/60</f>
        <v>11.233333333333333</v>
      </c>
      <c r="K3180" s="52">
        <f>DATE(YEAR(tbl_raw_data[[#This Row],[Date Actioned]]),MONTH(tbl_raw_data[[#This Row],[Date Actioned]]),DAY(tbl_raw_data[[#This Row],[Date Actioned]]))</f>
        <v>45143</v>
      </c>
      <c r="L3180" s="50" t="str">
        <f>UPPER(TEXT(tbl_raw_data[[#This Row],[updated_date]],"MMMM"))</f>
        <v>AUGUST</v>
      </c>
      <c r="M3180" s="50" t="str">
        <f>"WEEK "&amp; IF(ROUNDUP(DAY(tbl_raw_data[[#This Row],[updated_date]])/7,0)=5,4,ROUNDUP(DAY(tbl_raw_data[[#This Row],[updated_date]])/7,0))</f>
        <v>WEEK 1</v>
      </c>
      <c r="N3180" s="50" t="str">
        <f>UPPER(VLOOKUP(tbl_raw_data[[#This Row],[Analyst]],Settiings!$A$2:$B$16,2,0))</f>
        <v>FARDIN</v>
      </c>
      <c r="O3180" s="50" t="str">
        <f>TRIM(UPPER(tbl_raw_data[[#This Row],[Outcome]]))</f>
        <v>APPROVE</v>
      </c>
      <c r="P3180" s="50" t="str">
        <f>TRIM(UPPER(tbl_raw_data[[#This Row],[Queue Name]]))</f>
        <v>CONSUMER EXISTING</v>
      </c>
      <c r="Q3180" s="50" t="str">
        <f>IF(tbl_raw_data[[#This Row],[Time taken in min]]&lt;=Settiings!$D$2,"SLA_MET","SLA_NOT_MET")</f>
        <v>SLA_MET</v>
      </c>
      <c r="R3180" s="94"/>
    </row>
    <row r="3181" spans="1:18" x14ac:dyDescent="0.3">
      <c r="A3181" s="14" t="s">
        <v>2012</v>
      </c>
      <c r="B3181" s="9">
        <v>45143.556041666663</v>
      </c>
      <c r="C3181" s="22">
        <v>45143.559293981481</v>
      </c>
      <c r="D3181" s="12" t="s">
        <v>13</v>
      </c>
      <c r="E3181" s="12" t="s">
        <v>9</v>
      </c>
      <c r="F3181" s="12" t="s">
        <v>1222</v>
      </c>
      <c r="G3181" s="12" t="s">
        <v>17</v>
      </c>
      <c r="H3181" s="81"/>
      <c r="I3181" s="48">
        <f>tbl_raw_data[[#This Row],[Date Actioned]]-tbl_raw_data[[#This Row],[Date Tagged]]</f>
        <v>3.2523148183827288E-3</v>
      </c>
      <c r="J3181" s="46">
        <f>HOUR(tbl_raw_data[[#This Row],[Time_taken]])*60+MINUTE(tbl_raw_data[[#This Row],[Time_taken]])+SECOND(tbl_raw_data[[#This Row],[Time_taken]])/60</f>
        <v>4.6833333333333336</v>
      </c>
      <c r="K3181" s="52">
        <f>DATE(YEAR(tbl_raw_data[[#This Row],[Date Actioned]]),MONTH(tbl_raw_data[[#This Row],[Date Actioned]]),DAY(tbl_raw_data[[#This Row],[Date Actioned]]))</f>
        <v>45143</v>
      </c>
      <c r="L3181" s="50" t="str">
        <f>UPPER(TEXT(tbl_raw_data[[#This Row],[updated_date]],"MMMM"))</f>
        <v>AUGUST</v>
      </c>
      <c r="M3181" s="50" t="str">
        <f>"WEEK "&amp; IF(ROUNDUP(DAY(tbl_raw_data[[#This Row],[updated_date]])/7,0)=5,4,ROUNDUP(DAY(tbl_raw_data[[#This Row],[updated_date]])/7,0))</f>
        <v>WEEK 1</v>
      </c>
      <c r="N3181" s="50" t="str">
        <f>UPPER(VLOOKUP(tbl_raw_data[[#This Row],[Analyst]],Settiings!$A$2:$B$16,2,0))</f>
        <v>HARDIK</v>
      </c>
      <c r="O3181" s="50" t="str">
        <f>TRIM(UPPER(tbl_raw_data[[#This Row],[Outcome]]))</f>
        <v>APPROVE</v>
      </c>
      <c r="P3181" s="50" t="str">
        <f>TRIM(UPPER(tbl_raw_data[[#This Row],[Queue Name]]))</f>
        <v>CONSUMER EXISTING</v>
      </c>
      <c r="Q3181" s="50" t="str">
        <f>IF(tbl_raw_data[[#This Row],[Time taken in min]]&lt;=Settiings!$D$2,"SLA_MET","SLA_NOT_MET")</f>
        <v>SLA_MET</v>
      </c>
      <c r="R3181" s="94"/>
    </row>
    <row r="3182" spans="1:18" x14ac:dyDescent="0.3">
      <c r="A3182" s="20" t="s">
        <v>2014</v>
      </c>
      <c r="B3182" s="15">
        <v>45143.562777777777</v>
      </c>
      <c r="C3182" s="21">
        <v>45143.564780092594</v>
      </c>
      <c r="D3182" s="18" t="s">
        <v>13</v>
      </c>
      <c r="E3182" s="18" t="s">
        <v>9</v>
      </c>
      <c r="F3182" s="18" t="s">
        <v>1228</v>
      </c>
      <c r="G3182" s="18" t="s">
        <v>17</v>
      </c>
      <c r="H3182" s="80"/>
      <c r="I3182" s="48">
        <f>tbl_raw_data[[#This Row],[Date Actioned]]-tbl_raw_data[[#This Row],[Date Tagged]]</f>
        <v>2.0023148172185756E-3</v>
      </c>
      <c r="J3182" s="46">
        <f>HOUR(tbl_raw_data[[#This Row],[Time_taken]])*60+MINUTE(tbl_raw_data[[#This Row],[Time_taken]])+SECOND(tbl_raw_data[[#This Row],[Time_taken]])/60</f>
        <v>2.8833333333333333</v>
      </c>
      <c r="K3182" s="52">
        <f>DATE(YEAR(tbl_raw_data[[#This Row],[Date Actioned]]),MONTH(tbl_raw_data[[#This Row],[Date Actioned]]),DAY(tbl_raw_data[[#This Row],[Date Actioned]]))</f>
        <v>45143</v>
      </c>
      <c r="L3182" s="50" t="str">
        <f>UPPER(TEXT(tbl_raw_data[[#This Row],[updated_date]],"MMMM"))</f>
        <v>AUGUST</v>
      </c>
      <c r="M3182" s="50" t="str">
        <f>"WEEK "&amp; IF(ROUNDUP(DAY(tbl_raw_data[[#This Row],[updated_date]])/7,0)=5,4,ROUNDUP(DAY(tbl_raw_data[[#This Row],[updated_date]])/7,0))</f>
        <v>WEEK 1</v>
      </c>
      <c r="N3182" s="50" t="str">
        <f>UPPER(VLOOKUP(tbl_raw_data[[#This Row],[Analyst]],Settiings!$A$2:$B$16,2,0))</f>
        <v>RAJ</v>
      </c>
      <c r="O3182" s="50" t="str">
        <f>TRIM(UPPER(tbl_raw_data[[#This Row],[Outcome]]))</f>
        <v>APPROVE</v>
      </c>
      <c r="P3182" s="50" t="str">
        <f>TRIM(UPPER(tbl_raw_data[[#This Row],[Queue Name]]))</f>
        <v>CONSUMER EXISTING</v>
      </c>
      <c r="Q3182" s="50" t="str">
        <f>IF(tbl_raw_data[[#This Row],[Time taken in min]]&lt;=Settiings!$D$2,"SLA_MET","SLA_NOT_MET")</f>
        <v>SLA_MET</v>
      </c>
      <c r="R3182" s="94"/>
    </row>
    <row r="3183" spans="1:18" x14ac:dyDescent="0.3">
      <c r="A3183" s="23" t="s">
        <v>2015</v>
      </c>
      <c r="B3183" s="9">
        <v>45143.565682870372</v>
      </c>
      <c r="C3183" s="24">
        <v>45143.573437500003</v>
      </c>
      <c r="D3183" s="25" t="s">
        <v>17</v>
      </c>
      <c r="E3183" s="12" t="s">
        <v>9</v>
      </c>
      <c r="F3183" s="25" t="s">
        <v>686</v>
      </c>
      <c r="G3183" s="13"/>
      <c r="H3183" s="78"/>
      <c r="I3183" s="48">
        <f>tbl_raw_data[[#This Row],[Date Actioned]]-tbl_raw_data[[#This Row],[Date Tagged]]</f>
        <v>7.7546296306536533E-3</v>
      </c>
      <c r="J3183" s="46">
        <f>HOUR(tbl_raw_data[[#This Row],[Time_taken]])*60+MINUTE(tbl_raw_data[[#This Row],[Time_taken]])+SECOND(tbl_raw_data[[#This Row],[Time_taken]])/60</f>
        <v>11.166666666666666</v>
      </c>
      <c r="K3183" s="52">
        <f>DATE(YEAR(tbl_raw_data[[#This Row],[Date Actioned]]),MONTH(tbl_raw_data[[#This Row],[Date Actioned]]),DAY(tbl_raw_data[[#This Row],[Date Actioned]]))</f>
        <v>45143</v>
      </c>
      <c r="L3183" s="50" t="str">
        <f>UPPER(TEXT(tbl_raw_data[[#This Row],[updated_date]],"MMMM"))</f>
        <v>AUGUST</v>
      </c>
      <c r="M3183" s="50" t="str">
        <f>"WEEK "&amp; IF(ROUNDUP(DAY(tbl_raw_data[[#This Row],[updated_date]])/7,0)=5,4,ROUNDUP(DAY(tbl_raw_data[[#This Row],[updated_date]])/7,0))</f>
        <v>WEEK 1</v>
      </c>
      <c r="N3183" s="50" t="str">
        <f>UPPER(VLOOKUP(tbl_raw_data[[#This Row],[Analyst]],Settiings!$A$2:$B$16,2,0))</f>
        <v>FARDIN</v>
      </c>
      <c r="O3183" s="50" t="str">
        <f>TRIM(UPPER(tbl_raw_data[[#This Row],[Outcome]]))</f>
        <v>APPROVE</v>
      </c>
      <c r="P3183" s="50" t="str">
        <f>TRIM(UPPER(tbl_raw_data[[#This Row],[Queue Name]]))</f>
        <v>CONSUMER EXISTING</v>
      </c>
      <c r="Q3183" s="50" t="str">
        <f>IF(tbl_raw_data[[#This Row],[Time taken in min]]&lt;=Settiings!$D$2,"SLA_MET","SLA_NOT_MET")</f>
        <v>SLA_MET</v>
      </c>
      <c r="R3183" s="94"/>
    </row>
    <row r="3184" spans="1:18" x14ac:dyDescent="0.3">
      <c r="A3184" s="14" t="s">
        <v>2016</v>
      </c>
      <c r="B3184" s="15">
        <v>45143.566331018519</v>
      </c>
      <c r="C3184" s="21">
        <v>45143.572048611109</v>
      </c>
      <c r="D3184" s="18" t="s">
        <v>13</v>
      </c>
      <c r="E3184" s="18" t="s">
        <v>47</v>
      </c>
      <c r="F3184" s="18" t="s">
        <v>70</v>
      </c>
      <c r="G3184" s="18" t="s">
        <v>41</v>
      </c>
      <c r="H3184" s="80"/>
      <c r="I3184" s="48">
        <f>tbl_raw_data[[#This Row],[Date Actioned]]-tbl_raw_data[[#This Row],[Date Tagged]]</f>
        <v>5.7175925903720781E-3</v>
      </c>
      <c r="J3184" s="46">
        <f>HOUR(tbl_raw_data[[#This Row],[Time_taken]])*60+MINUTE(tbl_raw_data[[#This Row],[Time_taken]])+SECOND(tbl_raw_data[[#This Row],[Time_taken]])/60</f>
        <v>8.2333333333333325</v>
      </c>
      <c r="K3184" s="52">
        <f>DATE(YEAR(tbl_raw_data[[#This Row],[Date Actioned]]),MONTH(tbl_raw_data[[#This Row],[Date Actioned]]),DAY(tbl_raw_data[[#This Row],[Date Actioned]]))</f>
        <v>45143</v>
      </c>
      <c r="L3184" s="50" t="str">
        <f>UPPER(TEXT(tbl_raw_data[[#This Row],[updated_date]],"MMMM"))</f>
        <v>AUGUST</v>
      </c>
      <c r="M3184" s="50" t="str">
        <f>"WEEK "&amp; IF(ROUNDUP(DAY(tbl_raw_data[[#This Row],[updated_date]])/7,0)=5,4,ROUNDUP(DAY(tbl_raw_data[[#This Row],[updated_date]])/7,0))</f>
        <v>WEEK 1</v>
      </c>
      <c r="N3184" s="50" t="str">
        <f>UPPER(VLOOKUP(tbl_raw_data[[#This Row],[Analyst]],Settiings!$A$2:$B$16,2,0))</f>
        <v>ASIF</v>
      </c>
      <c r="O3184" s="50" t="str">
        <f>TRIM(UPPER(tbl_raw_data[[#This Row],[Outcome]]))</f>
        <v>APPROVE</v>
      </c>
      <c r="P3184" s="50" t="str">
        <f>TRIM(UPPER(tbl_raw_data[[#This Row],[Queue Name]]))</f>
        <v>CONSUMER PRE BUREAU</v>
      </c>
      <c r="Q3184" s="50" t="str">
        <f>IF(tbl_raw_data[[#This Row],[Time taken in min]]&lt;=Settiings!$D$2,"SLA_MET","SLA_NOT_MET")</f>
        <v>SLA_MET</v>
      </c>
      <c r="R3184" s="94"/>
    </row>
    <row r="3185" spans="1:18" x14ac:dyDescent="0.3">
      <c r="A3185" s="20" t="s">
        <v>2017</v>
      </c>
      <c r="B3185" s="9">
        <v>45143.566562499997</v>
      </c>
      <c r="C3185" s="24">
        <v>45143.571597222224</v>
      </c>
      <c r="D3185" s="25" t="s">
        <v>17</v>
      </c>
      <c r="E3185" s="12" t="s">
        <v>9</v>
      </c>
      <c r="F3185" s="25" t="s">
        <v>24</v>
      </c>
      <c r="G3185" s="13"/>
      <c r="H3185" s="78"/>
      <c r="I3185" s="48">
        <f>tbl_raw_data[[#This Row],[Date Actioned]]-tbl_raw_data[[#This Row],[Date Tagged]]</f>
        <v>5.0347222277196124E-3</v>
      </c>
      <c r="J3185" s="46">
        <f>HOUR(tbl_raw_data[[#This Row],[Time_taken]])*60+MINUTE(tbl_raw_data[[#This Row],[Time_taken]])+SECOND(tbl_raw_data[[#This Row],[Time_taken]])/60</f>
        <v>7.25</v>
      </c>
      <c r="K3185" s="52">
        <f>DATE(YEAR(tbl_raw_data[[#This Row],[Date Actioned]]),MONTH(tbl_raw_data[[#This Row],[Date Actioned]]),DAY(tbl_raw_data[[#This Row],[Date Actioned]]))</f>
        <v>45143</v>
      </c>
      <c r="L3185" s="50" t="str">
        <f>UPPER(TEXT(tbl_raw_data[[#This Row],[updated_date]],"MMMM"))</f>
        <v>AUGUST</v>
      </c>
      <c r="M3185" s="50" t="str">
        <f>"WEEK "&amp; IF(ROUNDUP(DAY(tbl_raw_data[[#This Row],[updated_date]])/7,0)=5,4,ROUNDUP(DAY(tbl_raw_data[[#This Row],[updated_date]])/7,0))</f>
        <v>WEEK 1</v>
      </c>
      <c r="N3185" s="50" t="str">
        <f>UPPER(VLOOKUP(tbl_raw_data[[#This Row],[Analyst]],Settiings!$A$2:$B$16,2,0))</f>
        <v>QUADIR</v>
      </c>
      <c r="O3185" s="50" t="str">
        <f>TRIM(UPPER(tbl_raw_data[[#This Row],[Outcome]]))</f>
        <v>APPROVE</v>
      </c>
      <c r="P3185" s="50" t="str">
        <f>TRIM(UPPER(tbl_raw_data[[#This Row],[Queue Name]]))</f>
        <v>CONSUMER EXISTING</v>
      </c>
      <c r="Q3185" s="50" t="str">
        <f>IF(tbl_raw_data[[#This Row],[Time taken in min]]&lt;=Settiings!$D$2,"SLA_MET","SLA_NOT_MET")</f>
        <v>SLA_MET</v>
      </c>
      <c r="R3185" s="94"/>
    </row>
    <row r="3186" spans="1:18" x14ac:dyDescent="0.3">
      <c r="A3186" s="23" t="s">
        <v>2018</v>
      </c>
      <c r="B3186" s="15">
        <v>45143.571828703702</v>
      </c>
      <c r="C3186" s="21">
        <v>45143.573067129626</v>
      </c>
      <c r="D3186" s="18" t="s">
        <v>13</v>
      </c>
      <c r="E3186" s="18" t="s">
        <v>9</v>
      </c>
      <c r="F3186" s="18" t="s">
        <v>1228</v>
      </c>
      <c r="G3186" s="18" t="s">
        <v>17</v>
      </c>
      <c r="H3186" s="80"/>
      <c r="I3186" s="48">
        <f>tbl_raw_data[[#This Row],[Date Actioned]]-tbl_raw_data[[#This Row],[Date Tagged]]</f>
        <v>1.2384259243845008E-3</v>
      </c>
      <c r="J3186" s="46">
        <f>HOUR(tbl_raw_data[[#This Row],[Time_taken]])*60+MINUTE(tbl_raw_data[[#This Row],[Time_taken]])+SECOND(tbl_raw_data[[#This Row],[Time_taken]])/60</f>
        <v>1.7833333333333332</v>
      </c>
      <c r="K3186" s="52">
        <f>DATE(YEAR(tbl_raw_data[[#This Row],[Date Actioned]]),MONTH(tbl_raw_data[[#This Row],[Date Actioned]]),DAY(tbl_raw_data[[#This Row],[Date Actioned]]))</f>
        <v>45143</v>
      </c>
      <c r="L3186" s="50" t="str">
        <f>UPPER(TEXT(tbl_raw_data[[#This Row],[updated_date]],"MMMM"))</f>
        <v>AUGUST</v>
      </c>
      <c r="M3186" s="50" t="str">
        <f>"WEEK "&amp; IF(ROUNDUP(DAY(tbl_raw_data[[#This Row],[updated_date]])/7,0)=5,4,ROUNDUP(DAY(tbl_raw_data[[#This Row],[updated_date]])/7,0))</f>
        <v>WEEK 1</v>
      </c>
      <c r="N3186" s="50" t="str">
        <f>UPPER(VLOOKUP(tbl_raw_data[[#This Row],[Analyst]],Settiings!$A$2:$B$16,2,0))</f>
        <v>RAJ</v>
      </c>
      <c r="O3186" s="50" t="str">
        <f>TRIM(UPPER(tbl_raw_data[[#This Row],[Outcome]]))</f>
        <v>APPROVE</v>
      </c>
      <c r="P3186" s="50" t="str">
        <f>TRIM(UPPER(tbl_raw_data[[#This Row],[Queue Name]]))</f>
        <v>CONSUMER EXISTING</v>
      </c>
      <c r="Q3186" s="50" t="str">
        <f>IF(tbl_raw_data[[#This Row],[Time taken in min]]&lt;=Settiings!$D$2,"SLA_MET","SLA_NOT_MET")</f>
        <v>SLA_MET</v>
      </c>
      <c r="R3186" s="94"/>
    </row>
    <row r="3187" spans="1:18" x14ac:dyDescent="0.3">
      <c r="A3187" s="14" t="s">
        <v>2019</v>
      </c>
      <c r="B3187" s="9">
        <v>45143.576388888891</v>
      </c>
      <c r="C3187" s="22">
        <v>45143.578773148147</v>
      </c>
      <c r="D3187" s="12" t="s">
        <v>13</v>
      </c>
      <c r="E3187" s="12" t="s">
        <v>9</v>
      </c>
      <c r="F3187" s="12" t="s">
        <v>1222</v>
      </c>
      <c r="G3187" s="12" t="s">
        <v>17</v>
      </c>
      <c r="H3187" s="81"/>
      <c r="I3187" s="48">
        <f>tbl_raw_data[[#This Row],[Date Actioned]]-tbl_raw_data[[#This Row],[Date Tagged]]</f>
        <v>2.3842592563596554E-3</v>
      </c>
      <c r="J3187" s="46">
        <f>HOUR(tbl_raw_data[[#This Row],[Time_taken]])*60+MINUTE(tbl_raw_data[[#This Row],[Time_taken]])+SECOND(tbl_raw_data[[#This Row],[Time_taken]])/60</f>
        <v>3.4333333333333336</v>
      </c>
      <c r="K3187" s="52">
        <f>DATE(YEAR(tbl_raw_data[[#This Row],[Date Actioned]]),MONTH(tbl_raw_data[[#This Row],[Date Actioned]]),DAY(tbl_raw_data[[#This Row],[Date Actioned]]))</f>
        <v>45143</v>
      </c>
      <c r="L3187" s="50" t="str">
        <f>UPPER(TEXT(tbl_raw_data[[#This Row],[updated_date]],"MMMM"))</f>
        <v>AUGUST</v>
      </c>
      <c r="M3187" s="50" t="str">
        <f>"WEEK "&amp; IF(ROUNDUP(DAY(tbl_raw_data[[#This Row],[updated_date]])/7,0)=5,4,ROUNDUP(DAY(tbl_raw_data[[#This Row],[updated_date]])/7,0))</f>
        <v>WEEK 1</v>
      </c>
      <c r="N3187" s="50" t="str">
        <f>UPPER(VLOOKUP(tbl_raw_data[[#This Row],[Analyst]],Settiings!$A$2:$B$16,2,0))</f>
        <v>HARDIK</v>
      </c>
      <c r="O3187" s="50" t="str">
        <f>TRIM(UPPER(tbl_raw_data[[#This Row],[Outcome]]))</f>
        <v>APPROVE</v>
      </c>
      <c r="P3187" s="50" t="str">
        <f>TRIM(UPPER(tbl_raw_data[[#This Row],[Queue Name]]))</f>
        <v>CONSUMER EXISTING</v>
      </c>
      <c r="Q3187" s="50" t="str">
        <f>IF(tbl_raw_data[[#This Row],[Time taken in min]]&lt;=Settiings!$D$2,"SLA_MET","SLA_NOT_MET")</f>
        <v>SLA_MET</v>
      </c>
      <c r="R3187" s="94"/>
    </row>
    <row r="3188" spans="1:18" x14ac:dyDescent="0.3">
      <c r="A3188" s="14" t="s">
        <v>2020</v>
      </c>
      <c r="B3188" s="15">
        <v>45143.576388888891</v>
      </c>
      <c r="C3188" s="21">
        <v>45143.579062500001</v>
      </c>
      <c r="D3188" s="18" t="s">
        <v>27</v>
      </c>
      <c r="E3188" s="18" t="s">
        <v>9</v>
      </c>
      <c r="F3188" s="18" t="s">
        <v>70</v>
      </c>
      <c r="G3188" s="18" t="s">
        <v>113</v>
      </c>
      <c r="H3188" s="80"/>
      <c r="I3188" s="48">
        <f>tbl_raw_data[[#This Row],[Date Actioned]]-tbl_raw_data[[#This Row],[Date Tagged]]</f>
        <v>2.6736111103673466E-3</v>
      </c>
      <c r="J3188" s="46">
        <f>HOUR(tbl_raw_data[[#This Row],[Time_taken]])*60+MINUTE(tbl_raw_data[[#This Row],[Time_taken]])+SECOND(tbl_raw_data[[#This Row],[Time_taken]])/60</f>
        <v>3.85</v>
      </c>
      <c r="K3188" s="52">
        <f>DATE(YEAR(tbl_raw_data[[#This Row],[Date Actioned]]),MONTH(tbl_raw_data[[#This Row],[Date Actioned]]),DAY(tbl_raw_data[[#This Row],[Date Actioned]]))</f>
        <v>45143</v>
      </c>
      <c r="L3188" s="50" t="str">
        <f>UPPER(TEXT(tbl_raw_data[[#This Row],[updated_date]],"MMMM"))</f>
        <v>AUGUST</v>
      </c>
      <c r="M3188" s="50" t="str">
        <f>"WEEK "&amp; IF(ROUNDUP(DAY(tbl_raw_data[[#This Row],[updated_date]])/7,0)=5,4,ROUNDUP(DAY(tbl_raw_data[[#This Row],[updated_date]])/7,0))</f>
        <v>WEEK 1</v>
      </c>
      <c r="N3188" s="50" t="str">
        <f>UPPER(VLOOKUP(tbl_raw_data[[#This Row],[Analyst]],Settiings!$A$2:$B$16,2,0))</f>
        <v>ASIF</v>
      </c>
      <c r="O3188" s="50" t="str">
        <f>TRIM(UPPER(tbl_raw_data[[#This Row],[Outcome]]))</f>
        <v>DECLINE</v>
      </c>
      <c r="P3188" s="50" t="str">
        <f>TRIM(UPPER(tbl_raw_data[[#This Row],[Queue Name]]))</f>
        <v>CONSUMER EXISTING</v>
      </c>
      <c r="Q3188" s="50" t="str">
        <f>IF(tbl_raw_data[[#This Row],[Time taken in min]]&lt;=Settiings!$D$2,"SLA_MET","SLA_NOT_MET")</f>
        <v>SLA_MET</v>
      </c>
      <c r="R3188" s="94"/>
    </row>
    <row r="3189" spans="1:18" x14ac:dyDescent="0.3">
      <c r="A3189" s="20" t="s">
        <v>2021</v>
      </c>
      <c r="B3189" s="15">
        <v>45143.580405092594</v>
      </c>
      <c r="C3189" s="21">
        <v>45143.58253472222</v>
      </c>
      <c r="D3189" s="18" t="s">
        <v>13</v>
      </c>
      <c r="E3189" s="18" t="s">
        <v>9</v>
      </c>
      <c r="F3189" s="18" t="s">
        <v>1222</v>
      </c>
      <c r="G3189" s="18" t="s">
        <v>17</v>
      </c>
      <c r="H3189" s="80"/>
      <c r="I3189" s="48">
        <f>tbl_raw_data[[#This Row],[Date Actioned]]-tbl_raw_data[[#This Row],[Date Tagged]]</f>
        <v>2.1296296254149638E-3</v>
      </c>
      <c r="J3189" s="46">
        <f>HOUR(tbl_raw_data[[#This Row],[Time_taken]])*60+MINUTE(tbl_raw_data[[#This Row],[Time_taken]])+SECOND(tbl_raw_data[[#This Row],[Time_taken]])/60</f>
        <v>3.0666666666666669</v>
      </c>
      <c r="K3189" s="52">
        <f>DATE(YEAR(tbl_raw_data[[#This Row],[Date Actioned]]),MONTH(tbl_raw_data[[#This Row],[Date Actioned]]),DAY(tbl_raw_data[[#This Row],[Date Actioned]]))</f>
        <v>45143</v>
      </c>
      <c r="L3189" s="50" t="str">
        <f>UPPER(TEXT(tbl_raw_data[[#This Row],[updated_date]],"MMMM"))</f>
        <v>AUGUST</v>
      </c>
      <c r="M3189" s="50" t="str">
        <f>"WEEK "&amp; IF(ROUNDUP(DAY(tbl_raw_data[[#This Row],[updated_date]])/7,0)=5,4,ROUNDUP(DAY(tbl_raw_data[[#This Row],[updated_date]])/7,0))</f>
        <v>WEEK 1</v>
      </c>
      <c r="N3189" s="50" t="str">
        <f>UPPER(VLOOKUP(tbl_raw_data[[#This Row],[Analyst]],Settiings!$A$2:$B$16,2,0))</f>
        <v>HARDIK</v>
      </c>
      <c r="O3189" s="50" t="str">
        <f>TRIM(UPPER(tbl_raw_data[[#This Row],[Outcome]]))</f>
        <v>APPROVE</v>
      </c>
      <c r="P3189" s="50" t="str">
        <f>TRIM(UPPER(tbl_raw_data[[#This Row],[Queue Name]]))</f>
        <v>CONSUMER EXISTING</v>
      </c>
      <c r="Q3189" s="50" t="str">
        <f>IF(tbl_raw_data[[#This Row],[Time taken in min]]&lt;=Settiings!$D$2,"SLA_MET","SLA_NOT_MET")</f>
        <v>SLA_MET</v>
      </c>
      <c r="R3189" s="94"/>
    </row>
    <row r="3190" spans="1:18" x14ac:dyDescent="0.3">
      <c r="A3190" s="23" t="s">
        <v>2022</v>
      </c>
      <c r="B3190" s="9">
        <v>45143.581979166665</v>
      </c>
      <c r="C3190" s="24">
        <v>45143.584687499999</v>
      </c>
      <c r="D3190" s="25" t="s">
        <v>17</v>
      </c>
      <c r="E3190" s="12" t="s">
        <v>19</v>
      </c>
      <c r="F3190" s="25" t="s">
        <v>50</v>
      </c>
      <c r="G3190" s="13"/>
      <c r="H3190" s="78"/>
      <c r="I3190" s="48">
        <f>tbl_raw_data[[#This Row],[Date Actioned]]-tbl_raw_data[[#This Row],[Date Tagged]]</f>
        <v>2.7083333334303461E-3</v>
      </c>
      <c r="J3190" s="46">
        <f>HOUR(tbl_raw_data[[#This Row],[Time_taken]])*60+MINUTE(tbl_raw_data[[#This Row],[Time_taken]])+SECOND(tbl_raw_data[[#This Row],[Time_taken]])/60</f>
        <v>3.9</v>
      </c>
      <c r="K3190" s="52">
        <f>DATE(YEAR(tbl_raw_data[[#This Row],[Date Actioned]]),MONTH(tbl_raw_data[[#This Row],[Date Actioned]]),DAY(tbl_raw_data[[#This Row],[Date Actioned]]))</f>
        <v>45143</v>
      </c>
      <c r="L3190" s="50" t="str">
        <f>UPPER(TEXT(tbl_raw_data[[#This Row],[updated_date]],"MMMM"))</f>
        <v>AUGUST</v>
      </c>
      <c r="M3190" s="50" t="str">
        <f>"WEEK "&amp; IF(ROUNDUP(DAY(tbl_raw_data[[#This Row],[updated_date]])/7,0)=5,4,ROUNDUP(DAY(tbl_raw_data[[#This Row],[updated_date]])/7,0))</f>
        <v>WEEK 1</v>
      </c>
      <c r="N3190" s="50" t="str">
        <f>UPPER(VLOOKUP(tbl_raw_data[[#This Row],[Analyst]],Settiings!$A$2:$B$16,2,0))</f>
        <v>SHAHID</v>
      </c>
      <c r="O3190" s="50" t="str">
        <f>TRIM(UPPER(tbl_raw_data[[#This Row],[Outcome]]))</f>
        <v>APPROVE</v>
      </c>
      <c r="P3190" s="50" t="str">
        <f>TRIM(UPPER(tbl_raw_data[[#This Row],[Queue Name]]))</f>
        <v>CONSUMER POST BUREAU</v>
      </c>
      <c r="Q3190" s="50" t="str">
        <f>IF(tbl_raw_data[[#This Row],[Time taken in min]]&lt;=Settiings!$D$2,"SLA_MET","SLA_NOT_MET")</f>
        <v>SLA_MET</v>
      </c>
      <c r="R3190" s="94"/>
    </row>
    <row r="3191" spans="1:18" x14ac:dyDescent="0.3">
      <c r="A3191" s="14" t="s">
        <v>2023</v>
      </c>
      <c r="B3191" s="15">
        <v>45143.582696759258</v>
      </c>
      <c r="C3191" s="21">
        <v>45143.58353009259</v>
      </c>
      <c r="D3191" s="18" t="s">
        <v>13</v>
      </c>
      <c r="E3191" s="18" t="s">
        <v>47</v>
      </c>
      <c r="F3191" s="18" t="s">
        <v>1228</v>
      </c>
      <c r="G3191" s="18" t="s">
        <v>785</v>
      </c>
      <c r="H3191" s="80"/>
      <c r="I3191" s="48">
        <f>tbl_raw_data[[#This Row],[Date Actioned]]-tbl_raw_data[[#This Row],[Date Tagged]]</f>
        <v>8.3333333168411627E-4</v>
      </c>
      <c r="J3191" s="46">
        <f>HOUR(tbl_raw_data[[#This Row],[Time_taken]])*60+MINUTE(tbl_raw_data[[#This Row],[Time_taken]])+SECOND(tbl_raw_data[[#This Row],[Time_taken]])/60</f>
        <v>1.2</v>
      </c>
      <c r="K3191" s="52">
        <f>DATE(YEAR(tbl_raw_data[[#This Row],[Date Actioned]]),MONTH(tbl_raw_data[[#This Row],[Date Actioned]]),DAY(tbl_raw_data[[#This Row],[Date Actioned]]))</f>
        <v>45143</v>
      </c>
      <c r="L3191" s="50" t="str">
        <f>UPPER(TEXT(tbl_raw_data[[#This Row],[updated_date]],"MMMM"))</f>
        <v>AUGUST</v>
      </c>
      <c r="M3191" s="50" t="str">
        <f>"WEEK "&amp; IF(ROUNDUP(DAY(tbl_raw_data[[#This Row],[updated_date]])/7,0)=5,4,ROUNDUP(DAY(tbl_raw_data[[#This Row],[updated_date]])/7,0))</f>
        <v>WEEK 1</v>
      </c>
      <c r="N3191" s="50" t="str">
        <f>UPPER(VLOOKUP(tbl_raw_data[[#This Row],[Analyst]],Settiings!$A$2:$B$16,2,0))</f>
        <v>RAJ</v>
      </c>
      <c r="O3191" s="50" t="str">
        <f>TRIM(UPPER(tbl_raw_data[[#This Row],[Outcome]]))</f>
        <v>APPROVE</v>
      </c>
      <c r="P3191" s="50" t="str">
        <f>TRIM(UPPER(tbl_raw_data[[#This Row],[Queue Name]]))</f>
        <v>CONSUMER PRE BUREAU</v>
      </c>
      <c r="Q3191" s="50" t="str">
        <f>IF(tbl_raw_data[[#This Row],[Time taken in min]]&lt;=Settiings!$D$2,"SLA_MET","SLA_NOT_MET")</f>
        <v>SLA_MET</v>
      </c>
      <c r="R3191" s="94"/>
    </row>
    <row r="3192" spans="1:18" x14ac:dyDescent="0.3">
      <c r="A3192" s="20" t="s">
        <v>2024</v>
      </c>
      <c r="B3192" s="9">
        <v>45143.582696759258</v>
      </c>
      <c r="C3192" s="22">
        <v>45143.585648148146</v>
      </c>
      <c r="D3192" s="12" t="s">
        <v>13</v>
      </c>
      <c r="E3192" s="12" t="s">
        <v>9</v>
      </c>
      <c r="F3192" s="12" t="s">
        <v>70</v>
      </c>
      <c r="G3192" s="12" t="s">
        <v>17</v>
      </c>
      <c r="H3192" s="81"/>
      <c r="I3192" s="48">
        <f>tbl_raw_data[[#This Row],[Date Actioned]]-tbl_raw_data[[#This Row],[Date Tagged]]</f>
        <v>2.9513888875953853E-3</v>
      </c>
      <c r="J3192" s="46">
        <f>HOUR(tbl_raw_data[[#This Row],[Time_taken]])*60+MINUTE(tbl_raw_data[[#This Row],[Time_taken]])+SECOND(tbl_raw_data[[#This Row],[Time_taken]])/60</f>
        <v>4.25</v>
      </c>
      <c r="K3192" s="52">
        <f>DATE(YEAR(tbl_raw_data[[#This Row],[Date Actioned]]),MONTH(tbl_raw_data[[#This Row],[Date Actioned]]),DAY(tbl_raw_data[[#This Row],[Date Actioned]]))</f>
        <v>45143</v>
      </c>
      <c r="L3192" s="50" t="str">
        <f>UPPER(TEXT(tbl_raw_data[[#This Row],[updated_date]],"MMMM"))</f>
        <v>AUGUST</v>
      </c>
      <c r="M3192" s="50" t="str">
        <f>"WEEK "&amp; IF(ROUNDUP(DAY(tbl_raw_data[[#This Row],[updated_date]])/7,0)=5,4,ROUNDUP(DAY(tbl_raw_data[[#This Row],[updated_date]])/7,0))</f>
        <v>WEEK 1</v>
      </c>
      <c r="N3192" s="50" t="str">
        <f>UPPER(VLOOKUP(tbl_raw_data[[#This Row],[Analyst]],Settiings!$A$2:$B$16,2,0))</f>
        <v>ASIF</v>
      </c>
      <c r="O3192" s="50" t="str">
        <f>TRIM(UPPER(tbl_raw_data[[#This Row],[Outcome]]))</f>
        <v>APPROVE</v>
      </c>
      <c r="P3192" s="50" t="str">
        <f>TRIM(UPPER(tbl_raw_data[[#This Row],[Queue Name]]))</f>
        <v>CONSUMER EXISTING</v>
      </c>
      <c r="Q3192" s="50" t="str">
        <f>IF(tbl_raw_data[[#This Row],[Time taken in min]]&lt;=Settiings!$D$2,"SLA_MET","SLA_NOT_MET")</f>
        <v>SLA_MET</v>
      </c>
      <c r="R3192" s="94"/>
    </row>
    <row r="3193" spans="1:18" x14ac:dyDescent="0.3">
      <c r="A3193" s="23" t="s">
        <v>2025</v>
      </c>
      <c r="B3193" s="15">
        <v>45143.58320601852</v>
      </c>
      <c r="C3193" s="16">
        <v>45143.589189814818</v>
      </c>
      <c r="D3193" s="17" t="s">
        <v>17</v>
      </c>
      <c r="E3193" s="18" t="s">
        <v>9</v>
      </c>
      <c r="F3193" s="17" t="s">
        <v>686</v>
      </c>
      <c r="G3193" s="19"/>
      <c r="H3193" s="79"/>
      <c r="I3193" s="48">
        <f>tbl_raw_data[[#This Row],[Date Actioned]]-tbl_raw_data[[#This Row],[Date Tagged]]</f>
        <v>5.9837962980964221E-3</v>
      </c>
      <c r="J3193" s="46">
        <f>HOUR(tbl_raw_data[[#This Row],[Time_taken]])*60+MINUTE(tbl_raw_data[[#This Row],[Time_taken]])+SECOND(tbl_raw_data[[#This Row],[Time_taken]])/60</f>
        <v>8.6166666666666671</v>
      </c>
      <c r="K3193" s="52">
        <f>DATE(YEAR(tbl_raw_data[[#This Row],[Date Actioned]]),MONTH(tbl_raw_data[[#This Row],[Date Actioned]]),DAY(tbl_raw_data[[#This Row],[Date Actioned]]))</f>
        <v>45143</v>
      </c>
      <c r="L3193" s="50" t="str">
        <f>UPPER(TEXT(tbl_raw_data[[#This Row],[updated_date]],"MMMM"))</f>
        <v>AUGUST</v>
      </c>
      <c r="M3193" s="50" t="str">
        <f>"WEEK "&amp; IF(ROUNDUP(DAY(tbl_raw_data[[#This Row],[updated_date]])/7,0)=5,4,ROUNDUP(DAY(tbl_raw_data[[#This Row],[updated_date]])/7,0))</f>
        <v>WEEK 1</v>
      </c>
      <c r="N3193" s="50" t="str">
        <f>UPPER(VLOOKUP(tbl_raw_data[[#This Row],[Analyst]],Settiings!$A$2:$B$16,2,0))</f>
        <v>FARDIN</v>
      </c>
      <c r="O3193" s="50" t="str">
        <f>TRIM(UPPER(tbl_raw_data[[#This Row],[Outcome]]))</f>
        <v>APPROVE</v>
      </c>
      <c r="P3193" s="50" t="str">
        <f>TRIM(UPPER(tbl_raw_data[[#This Row],[Queue Name]]))</f>
        <v>CONSUMER EXISTING</v>
      </c>
      <c r="Q3193" s="50" t="str">
        <f>IF(tbl_raw_data[[#This Row],[Time taken in min]]&lt;=Settiings!$D$2,"SLA_MET","SLA_NOT_MET")</f>
        <v>SLA_MET</v>
      </c>
      <c r="R3193" s="94"/>
    </row>
    <row r="3194" spans="1:18" x14ac:dyDescent="0.3">
      <c r="A3194" s="14" t="s">
        <v>2027</v>
      </c>
      <c r="B3194" s="9">
        <v>45143.588240740741</v>
      </c>
      <c r="C3194" s="22">
        <v>45143.590821759259</v>
      </c>
      <c r="D3194" s="12" t="s">
        <v>13</v>
      </c>
      <c r="E3194" s="12" t="s">
        <v>9</v>
      </c>
      <c r="F3194" s="12" t="s">
        <v>1228</v>
      </c>
      <c r="G3194" s="12" t="s">
        <v>17</v>
      </c>
      <c r="H3194" s="81"/>
      <c r="I3194" s="48">
        <f>tbl_raw_data[[#This Row],[Date Actioned]]-tbl_raw_data[[#This Row],[Date Tagged]]</f>
        <v>2.5810185179580003E-3</v>
      </c>
      <c r="J3194" s="46">
        <f>HOUR(tbl_raw_data[[#This Row],[Time_taken]])*60+MINUTE(tbl_raw_data[[#This Row],[Time_taken]])+SECOND(tbl_raw_data[[#This Row],[Time_taken]])/60</f>
        <v>3.7166666666666668</v>
      </c>
      <c r="K3194" s="52">
        <f>DATE(YEAR(tbl_raw_data[[#This Row],[Date Actioned]]),MONTH(tbl_raw_data[[#This Row],[Date Actioned]]),DAY(tbl_raw_data[[#This Row],[Date Actioned]]))</f>
        <v>45143</v>
      </c>
      <c r="L3194" s="50" t="str">
        <f>UPPER(TEXT(tbl_raw_data[[#This Row],[updated_date]],"MMMM"))</f>
        <v>AUGUST</v>
      </c>
      <c r="M3194" s="50" t="str">
        <f>"WEEK "&amp; IF(ROUNDUP(DAY(tbl_raw_data[[#This Row],[updated_date]])/7,0)=5,4,ROUNDUP(DAY(tbl_raw_data[[#This Row],[updated_date]])/7,0))</f>
        <v>WEEK 1</v>
      </c>
      <c r="N3194" s="50" t="str">
        <f>UPPER(VLOOKUP(tbl_raw_data[[#This Row],[Analyst]],Settiings!$A$2:$B$16,2,0))</f>
        <v>RAJ</v>
      </c>
      <c r="O3194" s="50" t="str">
        <f>TRIM(UPPER(tbl_raw_data[[#This Row],[Outcome]]))</f>
        <v>APPROVE</v>
      </c>
      <c r="P3194" s="50" t="str">
        <f>TRIM(UPPER(tbl_raw_data[[#This Row],[Queue Name]]))</f>
        <v>CONSUMER EXISTING</v>
      </c>
      <c r="Q3194" s="50" t="str">
        <f>IF(tbl_raw_data[[#This Row],[Time taken in min]]&lt;=Settiings!$D$2,"SLA_MET","SLA_NOT_MET")</f>
        <v>SLA_MET</v>
      </c>
      <c r="R3194" s="94"/>
    </row>
    <row r="3195" spans="1:18" x14ac:dyDescent="0.3">
      <c r="A3195" s="20" t="s">
        <v>2029</v>
      </c>
      <c r="B3195" s="15">
        <v>45143.591724537036</v>
      </c>
      <c r="C3195" s="21">
        <v>45143.594351851854</v>
      </c>
      <c r="D3195" s="18" t="s">
        <v>13</v>
      </c>
      <c r="E3195" s="18" t="s">
        <v>9</v>
      </c>
      <c r="F3195" s="18" t="s">
        <v>1222</v>
      </c>
      <c r="G3195" s="18" t="s">
        <v>17</v>
      </c>
      <c r="H3195" s="80"/>
      <c r="I3195" s="48">
        <f>tbl_raw_data[[#This Row],[Date Actioned]]-tbl_raw_data[[#This Row],[Date Tagged]]</f>
        <v>2.6273148178006522E-3</v>
      </c>
      <c r="J3195" s="46">
        <f>HOUR(tbl_raw_data[[#This Row],[Time_taken]])*60+MINUTE(tbl_raw_data[[#This Row],[Time_taken]])+SECOND(tbl_raw_data[[#This Row],[Time_taken]])/60</f>
        <v>3.7833333333333332</v>
      </c>
      <c r="K3195" s="52">
        <f>DATE(YEAR(tbl_raw_data[[#This Row],[Date Actioned]]),MONTH(tbl_raw_data[[#This Row],[Date Actioned]]),DAY(tbl_raw_data[[#This Row],[Date Actioned]]))</f>
        <v>45143</v>
      </c>
      <c r="L3195" s="50" t="str">
        <f>UPPER(TEXT(tbl_raw_data[[#This Row],[updated_date]],"MMMM"))</f>
        <v>AUGUST</v>
      </c>
      <c r="M3195" s="50" t="str">
        <f>"WEEK "&amp; IF(ROUNDUP(DAY(tbl_raw_data[[#This Row],[updated_date]])/7,0)=5,4,ROUNDUP(DAY(tbl_raw_data[[#This Row],[updated_date]])/7,0))</f>
        <v>WEEK 1</v>
      </c>
      <c r="N3195" s="50" t="str">
        <f>UPPER(VLOOKUP(tbl_raw_data[[#This Row],[Analyst]],Settiings!$A$2:$B$16,2,0))</f>
        <v>HARDIK</v>
      </c>
      <c r="O3195" s="50" t="str">
        <f>TRIM(UPPER(tbl_raw_data[[#This Row],[Outcome]]))</f>
        <v>APPROVE</v>
      </c>
      <c r="P3195" s="50" t="str">
        <f>TRIM(UPPER(tbl_raw_data[[#This Row],[Queue Name]]))</f>
        <v>CONSUMER EXISTING</v>
      </c>
      <c r="Q3195" s="50" t="str">
        <f>IF(tbl_raw_data[[#This Row],[Time taken in min]]&lt;=Settiings!$D$2,"SLA_MET","SLA_NOT_MET")</f>
        <v>SLA_MET</v>
      </c>
      <c r="R3195" s="94"/>
    </row>
    <row r="3196" spans="1:18" x14ac:dyDescent="0.3">
      <c r="A3196" s="23" t="s">
        <v>2034</v>
      </c>
      <c r="B3196" s="9">
        <v>45143.597777777781</v>
      </c>
      <c r="C3196" s="22">
        <v>45143.599537037036</v>
      </c>
      <c r="D3196" s="12" t="s">
        <v>13</v>
      </c>
      <c r="E3196" s="12" t="s">
        <v>9</v>
      </c>
      <c r="F3196" s="12" t="s">
        <v>1228</v>
      </c>
      <c r="G3196" s="12" t="s">
        <v>128</v>
      </c>
      <c r="H3196" s="81"/>
      <c r="I3196" s="48">
        <f>tbl_raw_data[[#This Row],[Date Actioned]]-tbl_raw_data[[#This Row],[Date Tagged]]</f>
        <v>1.7592592557775788E-3</v>
      </c>
      <c r="J3196" s="46">
        <f>HOUR(tbl_raw_data[[#This Row],[Time_taken]])*60+MINUTE(tbl_raw_data[[#This Row],[Time_taken]])+SECOND(tbl_raw_data[[#This Row],[Time_taken]])/60</f>
        <v>2.5333333333333332</v>
      </c>
      <c r="K3196" s="52">
        <f>DATE(YEAR(tbl_raw_data[[#This Row],[Date Actioned]]),MONTH(tbl_raw_data[[#This Row],[Date Actioned]]),DAY(tbl_raw_data[[#This Row],[Date Actioned]]))</f>
        <v>45143</v>
      </c>
      <c r="L3196" s="50" t="str">
        <f>UPPER(TEXT(tbl_raw_data[[#This Row],[updated_date]],"MMMM"))</f>
        <v>AUGUST</v>
      </c>
      <c r="M3196" s="50" t="str">
        <f>"WEEK "&amp; IF(ROUNDUP(DAY(tbl_raw_data[[#This Row],[updated_date]])/7,0)=5,4,ROUNDUP(DAY(tbl_raw_data[[#This Row],[updated_date]])/7,0))</f>
        <v>WEEK 1</v>
      </c>
      <c r="N3196" s="50" t="str">
        <f>UPPER(VLOOKUP(tbl_raw_data[[#This Row],[Analyst]],Settiings!$A$2:$B$16,2,0))</f>
        <v>RAJ</v>
      </c>
      <c r="O3196" s="50" t="str">
        <f>TRIM(UPPER(tbl_raw_data[[#This Row],[Outcome]]))</f>
        <v>APPROVE</v>
      </c>
      <c r="P3196" s="50" t="str">
        <f>TRIM(UPPER(tbl_raw_data[[#This Row],[Queue Name]]))</f>
        <v>CONSUMER EXISTING</v>
      </c>
      <c r="Q3196" s="50" t="str">
        <f>IF(tbl_raw_data[[#This Row],[Time taken in min]]&lt;=Settiings!$D$2,"SLA_MET","SLA_NOT_MET")</f>
        <v>SLA_MET</v>
      </c>
      <c r="R3196" s="94"/>
    </row>
    <row r="3197" spans="1:18" x14ac:dyDescent="0.3">
      <c r="A3197" s="20" t="s">
        <v>2035</v>
      </c>
      <c r="B3197" s="9">
        <v>45143.60119212963</v>
      </c>
      <c r="C3197" s="22">
        <v>45143.604502314818</v>
      </c>
      <c r="D3197" s="12" t="s">
        <v>27</v>
      </c>
      <c r="E3197" s="12" t="s">
        <v>19</v>
      </c>
      <c r="F3197" s="12" t="s">
        <v>1228</v>
      </c>
      <c r="G3197" s="12" t="s">
        <v>2036</v>
      </c>
      <c r="H3197" s="81"/>
      <c r="I3197" s="48">
        <f>tbl_raw_data[[#This Row],[Date Actioned]]-tbl_raw_data[[#This Row],[Date Tagged]]</f>
        <v>3.3101851877290756E-3</v>
      </c>
      <c r="J3197" s="46">
        <f>HOUR(tbl_raw_data[[#This Row],[Time_taken]])*60+MINUTE(tbl_raw_data[[#This Row],[Time_taken]])+SECOND(tbl_raw_data[[#This Row],[Time_taken]])/60</f>
        <v>4.7666666666666666</v>
      </c>
      <c r="K3197" s="52">
        <f>DATE(YEAR(tbl_raw_data[[#This Row],[Date Actioned]]),MONTH(tbl_raw_data[[#This Row],[Date Actioned]]),DAY(tbl_raw_data[[#This Row],[Date Actioned]]))</f>
        <v>45143</v>
      </c>
      <c r="L3197" s="50" t="str">
        <f>UPPER(TEXT(tbl_raw_data[[#This Row],[updated_date]],"MMMM"))</f>
        <v>AUGUST</v>
      </c>
      <c r="M3197" s="50" t="str">
        <f>"WEEK "&amp; IF(ROUNDUP(DAY(tbl_raw_data[[#This Row],[updated_date]])/7,0)=5,4,ROUNDUP(DAY(tbl_raw_data[[#This Row],[updated_date]])/7,0))</f>
        <v>WEEK 1</v>
      </c>
      <c r="N3197" s="50" t="str">
        <f>UPPER(VLOOKUP(tbl_raw_data[[#This Row],[Analyst]],Settiings!$A$2:$B$16,2,0))</f>
        <v>RAJ</v>
      </c>
      <c r="O3197" s="50" t="str">
        <f>TRIM(UPPER(tbl_raw_data[[#This Row],[Outcome]]))</f>
        <v>DECLINE</v>
      </c>
      <c r="P3197" s="50" t="str">
        <f>TRIM(UPPER(tbl_raw_data[[#This Row],[Queue Name]]))</f>
        <v>CONSUMER POST BUREAU</v>
      </c>
      <c r="Q3197" s="50" t="str">
        <f>IF(tbl_raw_data[[#This Row],[Time taken in min]]&lt;=Settiings!$D$2,"SLA_MET","SLA_NOT_MET")</f>
        <v>SLA_MET</v>
      </c>
      <c r="R3197" s="94"/>
    </row>
    <row r="3198" spans="1:18" x14ac:dyDescent="0.3">
      <c r="A3198" s="23" t="s">
        <v>2038</v>
      </c>
      <c r="B3198" s="15">
        <v>45143.604583333334</v>
      </c>
      <c r="C3198" s="16">
        <v>45143.614791666667</v>
      </c>
      <c r="D3198" s="17" t="s">
        <v>37</v>
      </c>
      <c r="E3198" s="18" t="s">
        <v>9</v>
      </c>
      <c r="F3198" s="17" t="s">
        <v>686</v>
      </c>
      <c r="G3198" s="19"/>
      <c r="H3198" s="79"/>
      <c r="I3198" s="48">
        <f>tbl_raw_data[[#This Row],[Date Actioned]]-tbl_raw_data[[#This Row],[Date Tagged]]</f>
        <v>1.0208333333139308E-2</v>
      </c>
      <c r="J3198" s="46">
        <f>HOUR(tbl_raw_data[[#This Row],[Time_taken]])*60+MINUTE(tbl_raw_data[[#This Row],[Time_taken]])+SECOND(tbl_raw_data[[#This Row],[Time_taken]])/60</f>
        <v>14.7</v>
      </c>
      <c r="K3198" s="52">
        <f>DATE(YEAR(tbl_raw_data[[#This Row],[Date Actioned]]),MONTH(tbl_raw_data[[#This Row],[Date Actioned]]),DAY(tbl_raw_data[[#This Row],[Date Actioned]]))</f>
        <v>45143</v>
      </c>
      <c r="L3198" s="50" t="str">
        <f>UPPER(TEXT(tbl_raw_data[[#This Row],[updated_date]],"MMMM"))</f>
        <v>AUGUST</v>
      </c>
      <c r="M3198" s="50" t="str">
        <f>"WEEK "&amp; IF(ROUNDUP(DAY(tbl_raw_data[[#This Row],[updated_date]])/7,0)=5,4,ROUNDUP(DAY(tbl_raw_data[[#This Row],[updated_date]])/7,0))</f>
        <v>WEEK 1</v>
      </c>
      <c r="N3198" s="50" t="str">
        <f>UPPER(VLOOKUP(tbl_raw_data[[#This Row],[Analyst]],Settiings!$A$2:$B$16,2,0))</f>
        <v>FARDIN</v>
      </c>
      <c r="O3198" s="50" t="str">
        <f>TRIM(UPPER(tbl_raw_data[[#This Row],[Outcome]]))</f>
        <v>DECLINE</v>
      </c>
      <c r="P3198" s="50" t="str">
        <f>TRIM(UPPER(tbl_raw_data[[#This Row],[Queue Name]]))</f>
        <v>CONSUMER EXISTING</v>
      </c>
      <c r="Q3198" s="50" t="str">
        <f>IF(tbl_raw_data[[#This Row],[Time taken in min]]&lt;=Settiings!$D$2,"SLA_MET","SLA_NOT_MET")</f>
        <v>SLA_MET</v>
      </c>
      <c r="R3198" s="94"/>
    </row>
    <row r="3199" spans="1:18" x14ac:dyDescent="0.3">
      <c r="A3199" s="14" t="s">
        <v>2040</v>
      </c>
      <c r="B3199" s="15">
        <v>45143.605000000003</v>
      </c>
      <c r="C3199" s="21">
        <v>45143.612256944441</v>
      </c>
      <c r="D3199" s="18" t="s">
        <v>13</v>
      </c>
      <c r="E3199" s="18" t="s">
        <v>9</v>
      </c>
      <c r="F3199" s="18" t="s">
        <v>1228</v>
      </c>
      <c r="G3199" s="18" t="s">
        <v>17</v>
      </c>
      <c r="H3199" s="80"/>
      <c r="I3199" s="48">
        <f>tbl_raw_data[[#This Row],[Date Actioned]]-tbl_raw_data[[#This Row],[Date Tagged]]</f>
        <v>7.2569444382679649E-3</v>
      </c>
      <c r="J3199" s="46">
        <f>HOUR(tbl_raw_data[[#This Row],[Time_taken]])*60+MINUTE(tbl_raw_data[[#This Row],[Time_taken]])+SECOND(tbl_raw_data[[#This Row],[Time_taken]])/60</f>
        <v>10.45</v>
      </c>
      <c r="K3199" s="52">
        <f>DATE(YEAR(tbl_raw_data[[#This Row],[Date Actioned]]),MONTH(tbl_raw_data[[#This Row],[Date Actioned]]),DAY(tbl_raw_data[[#This Row],[Date Actioned]]))</f>
        <v>45143</v>
      </c>
      <c r="L3199" s="50" t="str">
        <f>UPPER(TEXT(tbl_raw_data[[#This Row],[updated_date]],"MMMM"))</f>
        <v>AUGUST</v>
      </c>
      <c r="M3199" s="50" t="str">
        <f>"WEEK "&amp; IF(ROUNDUP(DAY(tbl_raw_data[[#This Row],[updated_date]])/7,0)=5,4,ROUNDUP(DAY(tbl_raw_data[[#This Row],[updated_date]])/7,0))</f>
        <v>WEEK 1</v>
      </c>
      <c r="N3199" s="50" t="str">
        <f>UPPER(VLOOKUP(tbl_raw_data[[#This Row],[Analyst]],Settiings!$A$2:$B$16,2,0))</f>
        <v>RAJ</v>
      </c>
      <c r="O3199" s="50" t="str">
        <f>TRIM(UPPER(tbl_raw_data[[#This Row],[Outcome]]))</f>
        <v>APPROVE</v>
      </c>
      <c r="P3199" s="50" t="str">
        <f>TRIM(UPPER(tbl_raw_data[[#This Row],[Queue Name]]))</f>
        <v>CONSUMER EXISTING</v>
      </c>
      <c r="Q3199" s="50" t="str">
        <f>IF(tbl_raw_data[[#This Row],[Time taken in min]]&lt;=Settiings!$D$2,"SLA_MET","SLA_NOT_MET")</f>
        <v>SLA_MET</v>
      </c>
      <c r="R3199" s="94"/>
    </row>
    <row r="3200" spans="1:18" x14ac:dyDescent="0.3">
      <c r="A3200" s="20" t="s">
        <v>2041</v>
      </c>
      <c r="B3200" s="9">
        <v>45143.605636574073</v>
      </c>
      <c r="C3200" s="24">
        <v>45143.610856481479</v>
      </c>
      <c r="D3200" s="25" t="s">
        <v>17</v>
      </c>
      <c r="E3200" s="12" t="s">
        <v>19</v>
      </c>
      <c r="F3200" s="25" t="s">
        <v>50</v>
      </c>
      <c r="G3200" s="13"/>
      <c r="H3200" s="78"/>
      <c r="I3200" s="48">
        <f>tbl_raw_data[[#This Row],[Date Actioned]]-tbl_raw_data[[#This Row],[Date Tagged]]</f>
        <v>5.2199074052623473E-3</v>
      </c>
      <c r="J3200" s="46">
        <f>HOUR(tbl_raw_data[[#This Row],[Time_taken]])*60+MINUTE(tbl_raw_data[[#This Row],[Time_taken]])+SECOND(tbl_raw_data[[#This Row],[Time_taken]])/60</f>
        <v>7.5166666666666666</v>
      </c>
      <c r="K3200" s="52">
        <f>DATE(YEAR(tbl_raw_data[[#This Row],[Date Actioned]]),MONTH(tbl_raw_data[[#This Row],[Date Actioned]]),DAY(tbl_raw_data[[#This Row],[Date Actioned]]))</f>
        <v>45143</v>
      </c>
      <c r="L3200" s="50" t="str">
        <f>UPPER(TEXT(tbl_raw_data[[#This Row],[updated_date]],"MMMM"))</f>
        <v>AUGUST</v>
      </c>
      <c r="M3200" s="50" t="str">
        <f>"WEEK "&amp; IF(ROUNDUP(DAY(tbl_raw_data[[#This Row],[updated_date]])/7,0)=5,4,ROUNDUP(DAY(tbl_raw_data[[#This Row],[updated_date]])/7,0))</f>
        <v>WEEK 1</v>
      </c>
      <c r="N3200" s="50" t="str">
        <f>UPPER(VLOOKUP(tbl_raw_data[[#This Row],[Analyst]],Settiings!$A$2:$B$16,2,0))</f>
        <v>SHAHID</v>
      </c>
      <c r="O3200" s="50" t="str">
        <f>TRIM(UPPER(tbl_raw_data[[#This Row],[Outcome]]))</f>
        <v>APPROVE</v>
      </c>
      <c r="P3200" s="50" t="str">
        <f>TRIM(UPPER(tbl_raw_data[[#This Row],[Queue Name]]))</f>
        <v>CONSUMER POST BUREAU</v>
      </c>
      <c r="Q3200" s="50" t="str">
        <f>IF(tbl_raw_data[[#This Row],[Time taken in min]]&lt;=Settiings!$D$2,"SLA_MET","SLA_NOT_MET")</f>
        <v>SLA_MET</v>
      </c>
      <c r="R3200" s="94"/>
    </row>
    <row r="3201" spans="1:18" x14ac:dyDescent="0.3">
      <c r="A3201" s="23" t="s">
        <v>2042</v>
      </c>
      <c r="B3201" s="15">
        <v>45143.612187500003</v>
      </c>
      <c r="C3201" s="21">
        <v>45143.613680555558</v>
      </c>
      <c r="D3201" s="18" t="s">
        <v>13</v>
      </c>
      <c r="E3201" s="18" t="s">
        <v>9</v>
      </c>
      <c r="F3201" s="18" t="s">
        <v>1228</v>
      </c>
      <c r="G3201" s="18" t="s">
        <v>17</v>
      </c>
      <c r="H3201" s="80"/>
      <c r="I3201" s="48">
        <f>tbl_raw_data[[#This Row],[Date Actioned]]-tbl_raw_data[[#This Row],[Date Tagged]]</f>
        <v>1.4930555553291924E-3</v>
      </c>
      <c r="J3201" s="46">
        <f>HOUR(tbl_raw_data[[#This Row],[Time_taken]])*60+MINUTE(tbl_raw_data[[#This Row],[Time_taken]])+SECOND(tbl_raw_data[[#This Row],[Time_taken]])/60</f>
        <v>2.15</v>
      </c>
      <c r="K3201" s="52">
        <f>DATE(YEAR(tbl_raw_data[[#This Row],[Date Actioned]]),MONTH(tbl_raw_data[[#This Row],[Date Actioned]]),DAY(tbl_raw_data[[#This Row],[Date Actioned]]))</f>
        <v>45143</v>
      </c>
      <c r="L3201" s="50" t="str">
        <f>UPPER(TEXT(tbl_raw_data[[#This Row],[updated_date]],"MMMM"))</f>
        <v>AUGUST</v>
      </c>
      <c r="M3201" s="50" t="str">
        <f>"WEEK "&amp; IF(ROUNDUP(DAY(tbl_raw_data[[#This Row],[updated_date]])/7,0)=5,4,ROUNDUP(DAY(tbl_raw_data[[#This Row],[updated_date]])/7,0))</f>
        <v>WEEK 1</v>
      </c>
      <c r="N3201" s="50" t="str">
        <f>UPPER(VLOOKUP(tbl_raw_data[[#This Row],[Analyst]],Settiings!$A$2:$B$16,2,0))</f>
        <v>RAJ</v>
      </c>
      <c r="O3201" s="50" t="str">
        <f>TRIM(UPPER(tbl_raw_data[[#This Row],[Outcome]]))</f>
        <v>APPROVE</v>
      </c>
      <c r="P3201" s="50" t="str">
        <f>TRIM(UPPER(tbl_raw_data[[#This Row],[Queue Name]]))</f>
        <v>CONSUMER EXISTING</v>
      </c>
      <c r="Q3201" s="50" t="str">
        <f>IF(tbl_raw_data[[#This Row],[Time taken in min]]&lt;=Settiings!$D$2,"SLA_MET","SLA_NOT_MET")</f>
        <v>SLA_MET</v>
      </c>
      <c r="R3201" s="94"/>
    </row>
    <row r="3202" spans="1:18" x14ac:dyDescent="0.3">
      <c r="A3202" s="14" t="s">
        <v>2043</v>
      </c>
      <c r="B3202" s="9">
        <v>45143.613703703704</v>
      </c>
      <c r="C3202" s="22">
        <v>45143.615833333337</v>
      </c>
      <c r="D3202" s="12" t="s">
        <v>13</v>
      </c>
      <c r="E3202" s="12" t="s">
        <v>9</v>
      </c>
      <c r="F3202" s="12" t="s">
        <v>1222</v>
      </c>
      <c r="G3202" s="12" t="s">
        <v>17</v>
      </c>
      <c r="H3202" s="81"/>
      <c r="I3202" s="48">
        <f>tbl_raw_data[[#This Row],[Date Actioned]]-tbl_raw_data[[#This Row],[Date Tagged]]</f>
        <v>2.1296296326909214E-3</v>
      </c>
      <c r="J3202" s="46">
        <f>HOUR(tbl_raw_data[[#This Row],[Time_taken]])*60+MINUTE(tbl_raw_data[[#This Row],[Time_taken]])+SECOND(tbl_raw_data[[#This Row],[Time_taken]])/60</f>
        <v>3.0666666666666669</v>
      </c>
      <c r="K3202" s="52">
        <f>DATE(YEAR(tbl_raw_data[[#This Row],[Date Actioned]]),MONTH(tbl_raw_data[[#This Row],[Date Actioned]]),DAY(tbl_raw_data[[#This Row],[Date Actioned]]))</f>
        <v>45143</v>
      </c>
      <c r="L3202" s="50" t="str">
        <f>UPPER(TEXT(tbl_raw_data[[#This Row],[updated_date]],"MMMM"))</f>
        <v>AUGUST</v>
      </c>
      <c r="M3202" s="50" t="str">
        <f>"WEEK "&amp; IF(ROUNDUP(DAY(tbl_raw_data[[#This Row],[updated_date]])/7,0)=5,4,ROUNDUP(DAY(tbl_raw_data[[#This Row],[updated_date]])/7,0))</f>
        <v>WEEK 1</v>
      </c>
      <c r="N3202" s="50" t="str">
        <f>UPPER(VLOOKUP(tbl_raw_data[[#This Row],[Analyst]],Settiings!$A$2:$B$16,2,0))</f>
        <v>HARDIK</v>
      </c>
      <c r="O3202" s="50" t="str">
        <f>TRIM(UPPER(tbl_raw_data[[#This Row],[Outcome]]))</f>
        <v>APPROVE</v>
      </c>
      <c r="P3202" s="50" t="str">
        <f>TRIM(UPPER(tbl_raw_data[[#This Row],[Queue Name]]))</f>
        <v>CONSUMER EXISTING</v>
      </c>
      <c r="Q3202" s="50" t="str">
        <f>IF(tbl_raw_data[[#This Row],[Time taken in min]]&lt;=Settiings!$D$2,"SLA_MET","SLA_NOT_MET")</f>
        <v>SLA_MET</v>
      </c>
      <c r="R3202" s="94"/>
    </row>
    <row r="3203" spans="1:18" x14ac:dyDescent="0.3">
      <c r="A3203" s="20" t="s">
        <v>2044</v>
      </c>
      <c r="B3203" s="15">
        <v>45143.614282407405</v>
      </c>
      <c r="C3203" s="21">
        <v>45143.616550925923</v>
      </c>
      <c r="D3203" s="18" t="s">
        <v>13</v>
      </c>
      <c r="E3203" s="18" t="s">
        <v>9</v>
      </c>
      <c r="F3203" s="18" t="s">
        <v>1228</v>
      </c>
      <c r="G3203" s="18" t="s">
        <v>17</v>
      </c>
      <c r="H3203" s="80"/>
      <c r="I3203" s="48">
        <f>tbl_raw_data[[#This Row],[Date Actioned]]-tbl_raw_data[[#This Row],[Date Tagged]]</f>
        <v>2.268518517666962E-3</v>
      </c>
      <c r="J3203" s="46">
        <f>HOUR(tbl_raw_data[[#This Row],[Time_taken]])*60+MINUTE(tbl_raw_data[[#This Row],[Time_taken]])+SECOND(tbl_raw_data[[#This Row],[Time_taken]])/60</f>
        <v>3.2666666666666666</v>
      </c>
      <c r="K3203" s="52">
        <f>DATE(YEAR(tbl_raw_data[[#This Row],[Date Actioned]]),MONTH(tbl_raw_data[[#This Row],[Date Actioned]]),DAY(tbl_raw_data[[#This Row],[Date Actioned]]))</f>
        <v>45143</v>
      </c>
      <c r="L3203" s="50" t="str">
        <f>UPPER(TEXT(tbl_raw_data[[#This Row],[updated_date]],"MMMM"))</f>
        <v>AUGUST</v>
      </c>
      <c r="M3203" s="50" t="str">
        <f>"WEEK "&amp; IF(ROUNDUP(DAY(tbl_raw_data[[#This Row],[updated_date]])/7,0)=5,4,ROUNDUP(DAY(tbl_raw_data[[#This Row],[updated_date]])/7,0))</f>
        <v>WEEK 1</v>
      </c>
      <c r="N3203" s="50" t="str">
        <f>UPPER(VLOOKUP(tbl_raw_data[[#This Row],[Analyst]],Settiings!$A$2:$B$16,2,0))</f>
        <v>RAJ</v>
      </c>
      <c r="O3203" s="50" t="str">
        <f>TRIM(UPPER(tbl_raw_data[[#This Row],[Outcome]]))</f>
        <v>APPROVE</v>
      </c>
      <c r="P3203" s="50" t="str">
        <f>TRIM(UPPER(tbl_raw_data[[#This Row],[Queue Name]]))</f>
        <v>CONSUMER EXISTING</v>
      </c>
      <c r="Q3203" s="50" t="str">
        <f>IF(tbl_raw_data[[#This Row],[Time taken in min]]&lt;=Settiings!$D$2,"SLA_MET","SLA_NOT_MET")</f>
        <v>SLA_MET</v>
      </c>
      <c r="R3203" s="94"/>
    </row>
    <row r="3204" spans="1:18" x14ac:dyDescent="0.3">
      <c r="A3204" s="23" t="s">
        <v>2045</v>
      </c>
      <c r="B3204" s="9">
        <v>45143.618460648147</v>
      </c>
      <c r="C3204" s="24">
        <v>45143.621712962966</v>
      </c>
      <c r="D3204" s="25" t="s">
        <v>17</v>
      </c>
      <c r="E3204" s="12" t="s">
        <v>9</v>
      </c>
      <c r="F3204" s="25" t="s">
        <v>50</v>
      </c>
      <c r="G3204" s="13"/>
      <c r="H3204" s="78"/>
      <c r="I3204" s="48">
        <f>tbl_raw_data[[#This Row],[Date Actioned]]-tbl_raw_data[[#This Row],[Date Tagged]]</f>
        <v>3.2523148183827288E-3</v>
      </c>
      <c r="J3204" s="46">
        <f>HOUR(tbl_raw_data[[#This Row],[Time_taken]])*60+MINUTE(tbl_raw_data[[#This Row],[Time_taken]])+SECOND(tbl_raw_data[[#This Row],[Time_taken]])/60</f>
        <v>4.6833333333333336</v>
      </c>
      <c r="K3204" s="52">
        <f>DATE(YEAR(tbl_raw_data[[#This Row],[Date Actioned]]),MONTH(tbl_raw_data[[#This Row],[Date Actioned]]),DAY(tbl_raw_data[[#This Row],[Date Actioned]]))</f>
        <v>45143</v>
      </c>
      <c r="L3204" s="50" t="str">
        <f>UPPER(TEXT(tbl_raw_data[[#This Row],[updated_date]],"MMMM"))</f>
        <v>AUGUST</v>
      </c>
      <c r="M3204" s="50" t="str">
        <f>"WEEK "&amp; IF(ROUNDUP(DAY(tbl_raw_data[[#This Row],[updated_date]])/7,0)=5,4,ROUNDUP(DAY(tbl_raw_data[[#This Row],[updated_date]])/7,0))</f>
        <v>WEEK 1</v>
      </c>
      <c r="N3204" s="50" t="str">
        <f>UPPER(VLOOKUP(tbl_raw_data[[#This Row],[Analyst]],Settiings!$A$2:$B$16,2,0))</f>
        <v>SHAHID</v>
      </c>
      <c r="O3204" s="50" t="str">
        <f>TRIM(UPPER(tbl_raw_data[[#This Row],[Outcome]]))</f>
        <v>APPROVE</v>
      </c>
      <c r="P3204" s="50" t="str">
        <f>TRIM(UPPER(tbl_raw_data[[#This Row],[Queue Name]]))</f>
        <v>CONSUMER EXISTING</v>
      </c>
      <c r="Q3204" s="50" t="str">
        <f>IF(tbl_raw_data[[#This Row],[Time taken in min]]&lt;=Settiings!$D$2,"SLA_MET","SLA_NOT_MET")</f>
        <v>SLA_MET</v>
      </c>
      <c r="R3204" s="94"/>
    </row>
    <row r="3205" spans="1:18" x14ac:dyDescent="0.3">
      <c r="A3205" s="14" t="s">
        <v>2047</v>
      </c>
      <c r="B3205" s="15">
        <v>45143.623148148145</v>
      </c>
      <c r="C3205" s="21">
        <v>45143.625543981485</v>
      </c>
      <c r="D3205" s="18" t="s">
        <v>13</v>
      </c>
      <c r="E3205" s="18" t="s">
        <v>9</v>
      </c>
      <c r="F3205" s="18" t="s">
        <v>1228</v>
      </c>
      <c r="G3205" s="18" t="s">
        <v>17</v>
      </c>
      <c r="H3205" s="80"/>
      <c r="I3205" s="48">
        <f>tbl_raw_data[[#This Row],[Date Actioned]]-tbl_raw_data[[#This Row],[Date Tagged]]</f>
        <v>2.3958333404152654E-3</v>
      </c>
      <c r="J3205" s="46">
        <f>HOUR(tbl_raw_data[[#This Row],[Time_taken]])*60+MINUTE(tbl_raw_data[[#This Row],[Time_taken]])+SECOND(tbl_raw_data[[#This Row],[Time_taken]])/60</f>
        <v>3.45</v>
      </c>
      <c r="K3205" s="52">
        <f>DATE(YEAR(tbl_raw_data[[#This Row],[Date Actioned]]),MONTH(tbl_raw_data[[#This Row],[Date Actioned]]),DAY(tbl_raw_data[[#This Row],[Date Actioned]]))</f>
        <v>45143</v>
      </c>
      <c r="L3205" s="50" t="str">
        <f>UPPER(TEXT(tbl_raw_data[[#This Row],[updated_date]],"MMMM"))</f>
        <v>AUGUST</v>
      </c>
      <c r="M3205" s="50" t="str">
        <f>"WEEK "&amp; IF(ROUNDUP(DAY(tbl_raw_data[[#This Row],[updated_date]])/7,0)=5,4,ROUNDUP(DAY(tbl_raw_data[[#This Row],[updated_date]])/7,0))</f>
        <v>WEEK 1</v>
      </c>
      <c r="N3205" s="50" t="str">
        <f>UPPER(VLOOKUP(tbl_raw_data[[#This Row],[Analyst]],Settiings!$A$2:$B$16,2,0))</f>
        <v>RAJ</v>
      </c>
      <c r="O3205" s="50" t="str">
        <f>TRIM(UPPER(tbl_raw_data[[#This Row],[Outcome]]))</f>
        <v>APPROVE</v>
      </c>
      <c r="P3205" s="50" t="str">
        <f>TRIM(UPPER(tbl_raw_data[[#This Row],[Queue Name]]))</f>
        <v>CONSUMER EXISTING</v>
      </c>
      <c r="Q3205" s="50" t="str">
        <f>IF(tbl_raw_data[[#This Row],[Time taken in min]]&lt;=Settiings!$D$2,"SLA_MET","SLA_NOT_MET")</f>
        <v>SLA_MET</v>
      </c>
      <c r="R3205" s="94"/>
    </row>
    <row r="3206" spans="1:18" x14ac:dyDescent="0.3">
      <c r="A3206" s="20" t="s">
        <v>2048</v>
      </c>
      <c r="B3206" s="9">
        <v>45143.623148148145</v>
      </c>
      <c r="C3206" s="22">
        <v>45143.625902777778</v>
      </c>
      <c r="D3206" s="12" t="s">
        <v>13</v>
      </c>
      <c r="E3206" s="12" t="s">
        <v>9</v>
      </c>
      <c r="F3206" s="12" t="s">
        <v>1222</v>
      </c>
      <c r="G3206" s="12" t="s">
        <v>17</v>
      </c>
      <c r="H3206" s="81"/>
      <c r="I3206" s="48">
        <f>tbl_raw_data[[#This Row],[Date Actioned]]-tbl_raw_data[[#This Row],[Date Tagged]]</f>
        <v>2.754629633272998E-3</v>
      </c>
      <c r="J3206" s="46">
        <f>HOUR(tbl_raw_data[[#This Row],[Time_taken]])*60+MINUTE(tbl_raw_data[[#This Row],[Time_taken]])+SECOND(tbl_raw_data[[#This Row],[Time_taken]])/60</f>
        <v>3.9666666666666668</v>
      </c>
      <c r="K3206" s="52">
        <f>DATE(YEAR(tbl_raw_data[[#This Row],[Date Actioned]]),MONTH(tbl_raw_data[[#This Row],[Date Actioned]]),DAY(tbl_raw_data[[#This Row],[Date Actioned]]))</f>
        <v>45143</v>
      </c>
      <c r="L3206" s="50" t="str">
        <f>UPPER(TEXT(tbl_raw_data[[#This Row],[updated_date]],"MMMM"))</f>
        <v>AUGUST</v>
      </c>
      <c r="M3206" s="50" t="str">
        <f>"WEEK "&amp; IF(ROUNDUP(DAY(tbl_raw_data[[#This Row],[updated_date]])/7,0)=5,4,ROUNDUP(DAY(tbl_raw_data[[#This Row],[updated_date]])/7,0))</f>
        <v>WEEK 1</v>
      </c>
      <c r="N3206" s="50" t="str">
        <f>UPPER(VLOOKUP(tbl_raw_data[[#This Row],[Analyst]],Settiings!$A$2:$B$16,2,0))</f>
        <v>HARDIK</v>
      </c>
      <c r="O3206" s="50" t="str">
        <f>TRIM(UPPER(tbl_raw_data[[#This Row],[Outcome]]))</f>
        <v>APPROVE</v>
      </c>
      <c r="P3206" s="50" t="str">
        <f>TRIM(UPPER(tbl_raw_data[[#This Row],[Queue Name]]))</f>
        <v>CONSUMER EXISTING</v>
      </c>
      <c r="Q3206" s="50" t="str">
        <f>IF(tbl_raw_data[[#This Row],[Time taken in min]]&lt;=Settiings!$D$2,"SLA_MET","SLA_NOT_MET")</f>
        <v>SLA_MET</v>
      </c>
      <c r="R3206" s="94"/>
    </row>
    <row r="3207" spans="1:18" x14ac:dyDescent="0.3">
      <c r="A3207" s="23" t="s">
        <v>2049</v>
      </c>
      <c r="B3207" s="15">
        <v>45143.624282407407</v>
      </c>
      <c r="C3207" s="21">
        <v>45143.628460648149</v>
      </c>
      <c r="D3207" s="18" t="s">
        <v>13</v>
      </c>
      <c r="E3207" s="18" t="s">
        <v>9</v>
      </c>
      <c r="F3207" s="18" t="s">
        <v>70</v>
      </c>
      <c r="G3207" s="18" t="s">
        <v>17</v>
      </c>
      <c r="H3207" s="80"/>
      <c r="I3207" s="48">
        <f>tbl_raw_data[[#This Row],[Date Actioned]]-tbl_raw_data[[#This Row],[Date Tagged]]</f>
        <v>4.1782407424761914E-3</v>
      </c>
      <c r="J3207" s="46">
        <f>HOUR(tbl_raw_data[[#This Row],[Time_taken]])*60+MINUTE(tbl_raw_data[[#This Row],[Time_taken]])+SECOND(tbl_raw_data[[#This Row],[Time_taken]])/60</f>
        <v>6.0166666666666666</v>
      </c>
      <c r="K3207" s="52">
        <f>DATE(YEAR(tbl_raw_data[[#This Row],[Date Actioned]]),MONTH(tbl_raw_data[[#This Row],[Date Actioned]]),DAY(tbl_raw_data[[#This Row],[Date Actioned]]))</f>
        <v>45143</v>
      </c>
      <c r="L3207" s="50" t="str">
        <f>UPPER(TEXT(tbl_raw_data[[#This Row],[updated_date]],"MMMM"))</f>
        <v>AUGUST</v>
      </c>
      <c r="M3207" s="50" t="str">
        <f>"WEEK "&amp; IF(ROUNDUP(DAY(tbl_raw_data[[#This Row],[updated_date]])/7,0)=5,4,ROUNDUP(DAY(tbl_raw_data[[#This Row],[updated_date]])/7,0))</f>
        <v>WEEK 1</v>
      </c>
      <c r="N3207" s="50" t="str">
        <f>UPPER(VLOOKUP(tbl_raw_data[[#This Row],[Analyst]],Settiings!$A$2:$B$16,2,0))</f>
        <v>ASIF</v>
      </c>
      <c r="O3207" s="50" t="str">
        <f>TRIM(UPPER(tbl_raw_data[[#This Row],[Outcome]]))</f>
        <v>APPROVE</v>
      </c>
      <c r="P3207" s="50" t="str">
        <f>TRIM(UPPER(tbl_raw_data[[#This Row],[Queue Name]]))</f>
        <v>CONSUMER EXISTING</v>
      </c>
      <c r="Q3207" s="50" t="str">
        <f>IF(tbl_raw_data[[#This Row],[Time taken in min]]&lt;=Settiings!$D$2,"SLA_MET","SLA_NOT_MET")</f>
        <v>SLA_MET</v>
      </c>
      <c r="R3207" s="94"/>
    </row>
    <row r="3208" spans="1:18" x14ac:dyDescent="0.3">
      <c r="A3208" s="14" t="s">
        <v>2058</v>
      </c>
      <c r="B3208" s="9">
        <v>45143.628599537034</v>
      </c>
      <c r="C3208" s="24">
        <v>45143.634594907409</v>
      </c>
      <c r="D3208" s="25" t="s">
        <v>17</v>
      </c>
      <c r="E3208" s="12" t="s">
        <v>9</v>
      </c>
      <c r="F3208" s="25" t="s">
        <v>686</v>
      </c>
      <c r="G3208" s="13"/>
      <c r="H3208" s="78"/>
      <c r="I3208" s="48">
        <f>tbl_raw_data[[#This Row],[Date Actioned]]-tbl_raw_data[[#This Row],[Date Tagged]]</f>
        <v>5.9953703748760745E-3</v>
      </c>
      <c r="J3208" s="46">
        <f>HOUR(tbl_raw_data[[#This Row],[Time_taken]])*60+MINUTE(tbl_raw_data[[#This Row],[Time_taken]])+SECOND(tbl_raw_data[[#This Row],[Time_taken]])/60</f>
        <v>8.6333333333333329</v>
      </c>
      <c r="K3208" s="52">
        <f>DATE(YEAR(tbl_raw_data[[#This Row],[Date Actioned]]),MONTH(tbl_raw_data[[#This Row],[Date Actioned]]),DAY(tbl_raw_data[[#This Row],[Date Actioned]]))</f>
        <v>45143</v>
      </c>
      <c r="L3208" s="50" t="str">
        <f>UPPER(TEXT(tbl_raw_data[[#This Row],[updated_date]],"MMMM"))</f>
        <v>AUGUST</v>
      </c>
      <c r="M3208" s="50" t="str">
        <f>"WEEK "&amp; IF(ROUNDUP(DAY(tbl_raw_data[[#This Row],[updated_date]])/7,0)=5,4,ROUNDUP(DAY(tbl_raw_data[[#This Row],[updated_date]])/7,0))</f>
        <v>WEEK 1</v>
      </c>
      <c r="N3208" s="50" t="str">
        <f>UPPER(VLOOKUP(tbl_raw_data[[#This Row],[Analyst]],Settiings!$A$2:$B$16,2,0))</f>
        <v>FARDIN</v>
      </c>
      <c r="O3208" s="50" t="str">
        <f>TRIM(UPPER(tbl_raw_data[[#This Row],[Outcome]]))</f>
        <v>APPROVE</v>
      </c>
      <c r="P3208" s="50" t="str">
        <f>TRIM(UPPER(tbl_raw_data[[#This Row],[Queue Name]]))</f>
        <v>CONSUMER EXISTING</v>
      </c>
      <c r="Q3208" s="50" t="str">
        <f>IF(tbl_raw_data[[#This Row],[Time taken in min]]&lt;=Settiings!$D$2,"SLA_MET","SLA_NOT_MET")</f>
        <v>SLA_MET</v>
      </c>
      <c r="R3208" s="94"/>
    </row>
    <row r="3209" spans="1:18" x14ac:dyDescent="0.3">
      <c r="A3209" s="14" t="s">
        <v>2059</v>
      </c>
      <c r="B3209" s="9">
        <v>45143.629548611112</v>
      </c>
      <c r="C3209" s="24">
        <v>45143.632696759261</v>
      </c>
      <c r="D3209" s="25" t="s">
        <v>37</v>
      </c>
      <c r="E3209" s="12" t="s">
        <v>19</v>
      </c>
      <c r="F3209" s="25" t="s">
        <v>50</v>
      </c>
      <c r="G3209" s="13"/>
      <c r="H3209" s="78"/>
      <c r="I3209" s="48">
        <f>tbl_raw_data[[#This Row],[Date Actioned]]-tbl_raw_data[[#This Row],[Date Tagged]]</f>
        <v>3.1481481491937302E-3</v>
      </c>
      <c r="J3209" s="46">
        <f>HOUR(tbl_raw_data[[#This Row],[Time_taken]])*60+MINUTE(tbl_raw_data[[#This Row],[Time_taken]])+SECOND(tbl_raw_data[[#This Row],[Time_taken]])/60</f>
        <v>4.5333333333333332</v>
      </c>
      <c r="K3209" s="52">
        <f>DATE(YEAR(tbl_raw_data[[#This Row],[Date Actioned]]),MONTH(tbl_raw_data[[#This Row],[Date Actioned]]),DAY(tbl_raw_data[[#This Row],[Date Actioned]]))</f>
        <v>45143</v>
      </c>
      <c r="L3209" s="50" t="str">
        <f>UPPER(TEXT(tbl_raw_data[[#This Row],[updated_date]],"MMMM"))</f>
        <v>AUGUST</v>
      </c>
      <c r="M3209" s="50" t="str">
        <f>"WEEK "&amp; IF(ROUNDUP(DAY(tbl_raw_data[[#This Row],[updated_date]])/7,0)=5,4,ROUNDUP(DAY(tbl_raw_data[[#This Row],[updated_date]])/7,0))</f>
        <v>WEEK 1</v>
      </c>
      <c r="N3209" s="50" t="str">
        <f>UPPER(VLOOKUP(tbl_raw_data[[#This Row],[Analyst]],Settiings!$A$2:$B$16,2,0))</f>
        <v>SHAHID</v>
      </c>
      <c r="O3209" s="50" t="str">
        <f>TRIM(UPPER(tbl_raw_data[[#This Row],[Outcome]]))</f>
        <v>DECLINE</v>
      </c>
      <c r="P3209" s="50" t="str">
        <f>TRIM(UPPER(tbl_raw_data[[#This Row],[Queue Name]]))</f>
        <v>CONSUMER POST BUREAU</v>
      </c>
      <c r="Q3209" s="50" t="str">
        <f>IF(tbl_raw_data[[#This Row],[Time taken in min]]&lt;=Settiings!$D$2,"SLA_MET","SLA_NOT_MET")</f>
        <v>SLA_MET</v>
      </c>
      <c r="R3209" s="94"/>
    </row>
    <row r="3210" spans="1:18" x14ac:dyDescent="0.3">
      <c r="A3210" s="20" t="s">
        <v>2060</v>
      </c>
      <c r="B3210" s="15">
        <v>45143.636886574073</v>
      </c>
      <c r="C3210" s="21">
        <v>45143.642187500001</v>
      </c>
      <c r="D3210" s="18" t="s">
        <v>27</v>
      </c>
      <c r="E3210" s="18" t="s">
        <v>9</v>
      </c>
      <c r="F3210" s="18" t="s">
        <v>1222</v>
      </c>
      <c r="G3210" s="18" t="s">
        <v>871</v>
      </c>
      <c r="H3210" s="80"/>
      <c r="I3210" s="48">
        <f>tbl_raw_data[[#This Row],[Date Actioned]]-tbl_raw_data[[#This Row],[Date Tagged]]</f>
        <v>5.3009259281679988E-3</v>
      </c>
      <c r="J3210" s="46">
        <f>HOUR(tbl_raw_data[[#This Row],[Time_taken]])*60+MINUTE(tbl_raw_data[[#This Row],[Time_taken]])+SECOND(tbl_raw_data[[#This Row],[Time_taken]])/60</f>
        <v>7.6333333333333329</v>
      </c>
      <c r="K3210" s="52">
        <f>DATE(YEAR(tbl_raw_data[[#This Row],[Date Actioned]]),MONTH(tbl_raw_data[[#This Row],[Date Actioned]]),DAY(tbl_raw_data[[#This Row],[Date Actioned]]))</f>
        <v>45143</v>
      </c>
      <c r="L3210" s="50" t="str">
        <f>UPPER(TEXT(tbl_raw_data[[#This Row],[updated_date]],"MMMM"))</f>
        <v>AUGUST</v>
      </c>
      <c r="M3210" s="50" t="str">
        <f>"WEEK "&amp; IF(ROUNDUP(DAY(tbl_raw_data[[#This Row],[updated_date]])/7,0)=5,4,ROUNDUP(DAY(tbl_raw_data[[#This Row],[updated_date]])/7,0))</f>
        <v>WEEK 1</v>
      </c>
      <c r="N3210" s="50" t="str">
        <f>UPPER(VLOOKUP(tbl_raw_data[[#This Row],[Analyst]],Settiings!$A$2:$B$16,2,0))</f>
        <v>HARDIK</v>
      </c>
      <c r="O3210" s="50" t="str">
        <f>TRIM(UPPER(tbl_raw_data[[#This Row],[Outcome]]))</f>
        <v>DECLINE</v>
      </c>
      <c r="P3210" s="50" t="str">
        <f>TRIM(UPPER(tbl_raw_data[[#This Row],[Queue Name]]))</f>
        <v>CONSUMER EXISTING</v>
      </c>
      <c r="Q3210" s="50" t="str">
        <f>IF(tbl_raw_data[[#This Row],[Time taken in min]]&lt;=Settiings!$D$2,"SLA_MET","SLA_NOT_MET")</f>
        <v>SLA_MET</v>
      </c>
      <c r="R3210" s="94"/>
    </row>
    <row r="3211" spans="1:18" x14ac:dyDescent="0.3">
      <c r="A3211" s="23" t="s">
        <v>2061</v>
      </c>
      <c r="B3211" s="9">
        <v>45143.637256944443</v>
      </c>
      <c r="C3211" s="22">
        <v>45143.638344907406</v>
      </c>
      <c r="D3211" s="12" t="s">
        <v>27</v>
      </c>
      <c r="E3211" s="12" t="s">
        <v>47</v>
      </c>
      <c r="F3211" s="12" t="s">
        <v>1228</v>
      </c>
      <c r="G3211" s="12" t="s">
        <v>871</v>
      </c>
      <c r="H3211" s="81"/>
      <c r="I3211" s="48">
        <f>tbl_raw_data[[#This Row],[Date Actioned]]-tbl_raw_data[[#This Row],[Date Tagged]]</f>
        <v>1.0879629626288079E-3</v>
      </c>
      <c r="J3211" s="46">
        <f>HOUR(tbl_raw_data[[#This Row],[Time_taken]])*60+MINUTE(tbl_raw_data[[#This Row],[Time_taken]])+SECOND(tbl_raw_data[[#This Row],[Time_taken]])/60</f>
        <v>1.5666666666666667</v>
      </c>
      <c r="K3211" s="52">
        <f>DATE(YEAR(tbl_raw_data[[#This Row],[Date Actioned]]),MONTH(tbl_raw_data[[#This Row],[Date Actioned]]),DAY(tbl_raw_data[[#This Row],[Date Actioned]]))</f>
        <v>45143</v>
      </c>
      <c r="L3211" s="50" t="str">
        <f>UPPER(TEXT(tbl_raw_data[[#This Row],[updated_date]],"MMMM"))</f>
        <v>AUGUST</v>
      </c>
      <c r="M3211" s="50" t="str">
        <f>"WEEK "&amp; IF(ROUNDUP(DAY(tbl_raw_data[[#This Row],[updated_date]])/7,0)=5,4,ROUNDUP(DAY(tbl_raw_data[[#This Row],[updated_date]])/7,0))</f>
        <v>WEEK 1</v>
      </c>
      <c r="N3211" s="50" t="str">
        <f>UPPER(VLOOKUP(tbl_raw_data[[#This Row],[Analyst]],Settiings!$A$2:$B$16,2,0))</f>
        <v>RAJ</v>
      </c>
      <c r="O3211" s="50" t="str">
        <f>TRIM(UPPER(tbl_raw_data[[#This Row],[Outcome]]))</f>
        <v>DECLINE</v>
      </c>
      <c r="P3211" s="50" t="str">
        <f>TRIM(UPPER(tbl_raw_data[[#This Row],[Queue Name]]))</f>
        <v>CONSUMER PRE BUREAU</v>
      </c>
      <c r="Q3211" s="50" t="str">
        <f>IF(tbl_raw_data[[#This Row],[Time taken in min]]&lt;=Settiings!$D$2,"SLA_MET","SLA_NOT_MET")</f>
        <v>SLA_MET</v>
      </c>
      <c r="R3211" s="94"/>
    </row>
    <row r="3212" spans="1:18" x14ac:dyDescent="0.3">
      <c r="A3212" s="20" t="s">
        <v>2062</v>
      </c>
      <c r="B3212" s="15">
        <v>45143.637974537036</v>
      </c>
      <c r="C3212" s="21">
        <v>45143.640381944446</v>
      </c>
      <c r="D3212" s="18" t="s">
        <v>13</v>
      </c>
      <c r="E3212" s="18" t="s">
        <v>9</v>
      </c>
      <c r="F3212" s="18" t="s">
        <v>1228</v>
      </c>
      <c r="G3212" s="18" t="s">
        <v>2063</v>
      </c>
      <c r="H3212" s="80"/>
      <c r="I3212" s="48">
        <f>tbl_raw_data[[#This Row],[Date Actioned]]-tbl_raw_data[[#This Row],[Date Tagged]]</f>
        <v>2.4074074099189602E-3</v>
      </c>
      <c r="J3212" s="46">
        <f>HOUR(tbl_raw_data[[#This Row],[Time_taken]])*60+MINUTE(tbl_raw_data[[#This Row],[Time_taken]])+SECOND(tbl_raw_data[[#This Row],[Time_taken]])/60</f>
        <v>3.4666666666666668</v>
      </c>
      <c r="K3212" s="52">
        <f>DATE(YEAR(tbl_raw_data[[#This Row],[Date Actioned]]),MONTH(tbl_raw_data[[#This Row],[Date Actioned]]),DAY(tbl_raw_data[[#This Row],[Date Actioned]]))</f>
        <v>45143</v>
      </c>
      <c r="L3212" s="50" t="str">
        <f>UPPER(TEXT(tbl_raw_data[[#This Row],[updated_date]],"MMMM"))</f>
        <v>AUGUST</v>
      </c>
      <c r="M3212" s="50" t="str">
        <f>"WEEK "&amp; IF(ROUNDUP(DAY(tbl_raw_data[[#This Row],[updated_date]])/7,0)=5,4,ROUNDUP(DAY(tbl_raw_data[[#This Row],[updated_date]])/7,0))</f>
        <v>WEEK 1</v>
      </c>
      <c r="N3212" s="50" t="str">
        <f>UPPER(VLOOKUP(tbl_raw_data[[#This Row],[Analyst]],Settiings!$A$2:$B$16,2,0))</f>
        <v>RAJ</v>
      </c>
      <c r="O3212" s="50" t="str">
        <f>TRIM(UPPER(tbl_raw_data[[#This Row],[Outcome]]))</f>
        <v>APPROVE</v>
      </c>
      <c r="P3212" s="50" t="str">
        <f>TRIM(UPPER(tbl_raw_data[[#This Row],[Queue Name]]))</f>
        <v>CONSUMER EXISTING</v>
      </c>
      <c r="Q3212" s="50" t="str">
        <f>IF(tbl_raw_data[[#This Row],[Time taken in min]]&lt;=Settiings!$D$2,"SLA_MET","SLA_NOT_MET")</f>
        <v>SLA_MET</v>
      </c>
      <c r="R3212" s="94"/>
    </row>
    <row r="3213" spans="1:18" x14ac:dyDescent="0.3">
      <c r="A3213" s="23" t="s">
        <v>2066</v>
      </c>
      <c r="B3213" s="9">
        <v>45143.638981481483</v>
      </c>
      <c r="C3213" s="22">
        <v>45143.641261574077</v>
      </c>
      <c r="D3213" s="12" t="s">
        <v>13</v>
      </c>
      <c r="E3213" s="12" t="s">
        <v>47</v>
      </c>
      <c r="F3213" s="12" t="s">
        <v>1228</v>
      </c>
      <c r="G3213" s="12" t="s">
        <v>785</v>
      </c>
      <c r="H3213" s="81"/>
      <c r="I3213" s="48">
        <f>tbl_raw_data[[#This Row],[Date Actioned]]-tbl_raw_data[[#This Row],[Date Tagged]]</f>
        <v>2.2800925944466144E-3</v>
      </c>
      <c r="J3213" s="46">
        <f>HOUR(tbl_raw_data[[#This Row],[Time_taken]])*60+MINUTE(tbl_raw_data[[#This Row],[Time_taken]])+SECOND(tbl_raw_data[[#This Row],[Time_taken]])/60</f>
        <v>3.2833333333333332</v>
      </c>
      <c r="K3213" s="52">
        <f>DATE(YEAR(tbl_raw_data[[#This Row],[Date Actioned]]),MONTH(tbl_raw_data[[#This Row],[Date Actioned]]),DAY(tbl_raw_data[[#This Row],[Date Actioned]]))</f>
        <v>45143</v>
      </c>
      <c r="L3213" s="50" t="str">
        <f>UPPER(TEXT(tbl_raw_data[[#This Row],[updated_date]],"MMMM"))</f>
        <v>AUGUST</v>
      </c>
      <c r="M3213" s="50" t="str">
        <f>"WEEK "&amp; IF(ROUNDUP(DAY(tbl_raw_data[[#This Row],[updated_date]])/7,0)=5,4,ROUNDUP(DAY(tbl_raw_data[[#This Row],[updated_date]])/7,0))</f>
        <v>WEEK 1</v>
      </c>
      <c r="N3213" s="50" t="str">
        <f>UPPER(VLOOKUP(tbl_raw_data[[#This Row],[Analyst]],Settiings!$A$2:$B$16,2,0))</f>
        <v>RAJ</v>
      </c>
      <c r="O3213" s="50" t="str">
        <f>TRIM(UPPER(tbl_raw_data[[#This Row],[Outcome]]))</f>
        <v>APPROVE</v>
      </c>
      <c r="P3213" s="50" t="str">
        <f>TRIM(UPPER(tbl_raw_data[[#This Row],[Queue Name]]))</f>
        <v>CONSUMER PRE BUREAU</v>
      </c>
      <c r="Q3213" s="50" t="str">
        <f>IF(tbl_raw_data[[#This Row],[Time taken in min]]&lt;=Settiings!$D$2,"SLA_MET","SLA_NOT_MET")</f>
        <v>SLA_MET</v>
      </c>
      <c r="R3213" s="94"/>
    </row>
    <row r="3214" spans="1:18" x14ac:dyDescent="0.3">
      <c r="A3214" s="14" t="s">
        <v>2067</v>
      </c>
      <c r="B3214" s="15">
        <v>45143.639768518522</v>
      </c>
      <c r="C3214" s="16">
        <v>45143.650821759256</v>
      </c>
      <c r="D3214" s="17" t="s">
        <v>17</v>
      </c>
      <c r="E3214" s="18" t="s">
        <v>9</v>
      </c>
      <c r="F3214" s="17" t="s">
        <v>24</v>
      </c>
      <c r="G3214" s="19"/>
      <c r="H3214" s="79"/>
      <c r="I3214" s="48">
        <f>tbl_raw_data[[#This Row],[Date Actioned]]-tbl_raw_data[[#This Row],[Date Tagged]]</f>
        <v>1.1053240734327119E-2</v>
      </c>
      <c r="J3214" s="46">
        <f>HOUR(tbl_raw_data[[#This Row],[Time_taken]])*60+MINUTE(tbl_raw_data[[#This Row],[Time_taken]])+SECOND(tbl_raw_data[[#This Row],[Time_taken]])/60</f>
        <v>15.916666666666666</v>
      </c>
      <c r="K3214" s="52">
        <f>DATE(YEAR(tbl_raw_data[[#This Row],[Date Actioned]]),MONTH(tbl_raw_data[[#This Row],[Date Actioned]]),DAY(tbl_raw_data[[#This Row],[Date Actioned]]))</f>
        <v>45143</v>
      </c>
      <c r="L3214" s="50" t="str">
        <f>UPPER(TEXT(tbl_raw_data[[#This Row],[updated_date]],"MMMM"))</f>
        <v>AUGUST</v>
      </c>
      <c r="M3214" s="50" t="str">
        <f>"WEEK "&amp; IF(ROUNDUP(DAY(tbl_raw_data[[#This Row],[updated_date]])/7,0)=5,4,ROUNDUP(DAY(tbl_raw_data[[#This Row],[updated_date]])/7,0))</f>
        <v>WEEK 1</v>
      </c>
      <c r="N3214" s="50" t="str">
        <f>UPPER(VLOOKUP(tbl_raw_data[[#This Row],[Analyst]],Settiings!$A$2:$B$16,2,0))</f>
        <v>QUADIR</v>
      </c>
      <c r="O3214" s="50" t="str">
        <f>TRIM(UPPER(tbl_raw_data[[#This Row],[Outcome]]))</f>
        <v>APPROVE</v>
      </c>
      <c r="P3214" s="50" t="str">
        <f>TRIM(UPPER(tbl_raw_data[[#This Row],[Queue Name]]))</f>
        <v>CONSUMER EXISTING</v>
      </c>
      <c r="Q3214" s="50" t="str">
        <f>IF(tbl_raw_data[[#This Row],[Time taken in min]]&lt;=Settiings!$D$2,"SLA_MET","SLA_NOT_MET")</f>
        <v>SLA_MET</v>
      </c>
      <c r="R3214" s="94"/>
    </row>
    <row r="3215" spans="1:18" x14ac:dyDescent="0.3">
      <c r="A3215" s="14" t="s">
        <v>2069</v>
      </c>
      <c r="B3215" s="15">
        <v>45143.643391203703</v>
      </c>
      <c r="C3215" s="21">
        <v>45143.657557870371</v>
      </c>
      <c r="D3215" s="18" t="s">
        <v>27</v>
      </c>
      <c r="E3215" s="18" t="s">
        <v>9</v>
      </c>
      <c r="F3215" s="18" t="s">
        <v>1222</v>
      </c>
      <c r="G3215" s="18" t="s">
        <v>28</v>
      </c>
      <c r="H3215" s="80"/>
      <c r="I3215" s="48">
        <f>tbl_raw_data[[#This Row],[Date Actioned]]-tbl_raw_data[[#This Row],[Date Tagged]]</f>
        <v>1.4166666667733807E-2</v>
      </c>
      <c r="J3215" s="46">
        <f>HOUR(tbl_raw_data[[#This Row],[Time_taken]])*60+MINUTE(tbl_raw_data[[#This Row],[Time_taken]])+SECOND(tbl_raw_data[[#This Row],[Time_taken]])/60</f>
        <v>20.399999999999999</v>
      </c>
      <c r="K3215" s="52">
        <f>DATE(YEAR(tbl_raw_data[[#This Row],[Date Actioned]]),MONTH(tbl_raw_data[[#This Row],[Date Actioned]]),DAY(tbl_raw_data[[#This Row],[Date Actioned]]))</f>
        <v>45143</v>
      </c>
      <c r="L3215" s="50" t="str">
        <f>UPPER(TEXT(tbl_raw_data[[#This Row],[updated_date]],"MMMM"))</f>
        <v>AUGUST</v>
      </c>
      <c r="M3215" s="50" t="str">
        <f>"WEEK "&amp; IF(ROUNDUP(DAY(tbl_raw_data[[#This Row],[updated_date]])/7,0)=5,4,ROUNDUP(DAY(tbl_raw_data[[#This Row],[updated_date]])/7,0))</f>
        <v>WEEK 1</v>
      </c>
      <c r="N3215" s="50" t="str">
        <f>UPPER(VLOOKUP(tbl_raw_data[[#This Row],[Analyst]],Settiings!$A$2:$B$16,2,0))</f>
        <v>HARDIK</v>
      </c>
      <c r="O3215" s="50" t="str">
        <f>TRIM(UPPER(tbl_raw_data[[#This Row],[Outcome]]))</f>
        <v>DECLINE</v>
      </c>
      <c r="P3215" s="50" t="str">
        <f>TRIM(UPPER(tbl_raw_data[[#This Row],[Queue Name]]))</f>
        <v>CONSUMER EXISTING</v>
      </c>
      <c r="Q3215" s="50" t="str">
        <f>IF(tbl_raw_data[[#This Row],[Time taken in min]]&lt;=Settiings!$D$2,"SLA_MET","SLA_NOT_MET")</f>
        <v>SLA_NOT_MET</v>
      </c>
      <c r="R3215" s="94"/>
    </row>
    <row r="3216" spans="1:18" x14ac:dyDescent="0.3">
      <c r="A3216" s="20" t="s">
        <v>2071</v>
      </c>
      <c r="B3216" s="9">
        <v>45143.649826388886</v>
      </c>
      <c r="C3216" s="22">
        <v>45143.654016203705</v>
      </c>
      <c r="D3216" s="12" t="s">
        <v>13</v>
      </c>
      <c r="E3216" s="12" t="s">
        <v>9</v>
      </c>
      <c r="F3216" s="12" t="s">
        <v>70</v>
      </c>
      <c r="G3216" s="12" t="s">
        <v>17</v>
      </c>
      <c r="H3216" s="81"/>
      <c r="I3216" s="48">
        <f>tbl_raw_data[[#This Row],[Date Actioned]]-tbl_raw_data[[#This Row],[Date Tagged]]</f>
        <v>4.1898148192558438E-3</v>
      </c>
      <c r="J3216" s="46">
        <f>HOUR(tbl_raw_data[[#This Row],[Time_taken]])*60+MINUTE(tbl_raw_data[[#This Row],[Time_taken]])+SECOND(tbl_raw_data[[#This Row],[Time_taken]])/60</f>
        <v>6.0333333333333332</v>
      </c>
      <c r="K3216" s="52">
        <f>DATE(YEAR(tbl_raw_data[[#This Row],[Date Actioned]]),MONTH(tbl_raw_data[[#This Row],[Date Actioned]]),DAY(tbl_raw_data[[#This Row],[Date Actioned]]))</f>
        <v>45143</v>
      </c>
      <c r="L3216" s="50" t="str">
        <f>UPPER(TEXT(tbl_raw_data[[#This Row],[updated_date]],"MMMM"))</f>
        <v>AUGUST</v>
      </c>
      <c r="M3216" s="50" t="str">
        <f>"WEEK "&amp; IF(ROUNDUP(DAY(tbl_raw_data[[#This Row],[updated_date]])/7,0)=5,4,ROUNDUP(DAY(tbl_raw_data[[#This Row],[updated_date]])/7,0))</f>
        <v>WEEK 1</v>
      </c>
      <c r="N3216" s="50" t="str">
        <f>UPPER(VLOOKUP(tbl_raw_data[[#This Row],[Analyst]],Settiings!$A$2:$B$16,2,0))</f>
        <v>ASIF</v>
      </c>
      <c r="O3216" s="50" t="str">
        <f>TRIM(UPPER(tbl_raw_data[[#This Row],[Outcome]]))</f>
        <v>APPROVE</v>
      </c>
      <c r="P3216" s="50" t="str">
        <f>TRIM(UPPER(tbl_raw_data[[#This Row],[Queue Name]]))</f>
        <v>CONSUMER EXISTING</v>
      </c>
      <c r="Q3216" s="50" t="str">
        <f>IF(tbl_raw_data[[#This Row],[Time taken in min]]&lt;=Settiings!$D$2,"SLA_MET","SLA_NOT_MET")</f>
        <v>SLA_MET</v>
      </c>
      <c r="R3216" s="94"/>
    </row>
    <row r="3217" spans="1:18" x14ac:dyDescent="0.3">
      <c r="A3217" s="20" t="s">
        <v>2075</v>
      </c>
      <c r="B3217" s="9">
        <v>45143.656875000001</v>
      </c>
      <c r="C3217" s="22">
        <v>45143.671909722223</v>
      </c>
      <c r="D3217" s="12" t="s">
        <v>27</v>
      </c>
      <c r="E3217" s="12" t="s">
        <v>9</v>
      </c>
      <c r="F3217" s="12" t="s">
        <v>70</v>
      </c>
      <c r="G3217" s="12" t="s">
        <v>113</v>
      </c>
      <c r="H3217" s="81"/>
      <c r="I3217" s="48">
        <f>tbl_raw_data[[#This Row],[Date Actioned]]-tbl_raw_data[[#This Row],[Date Tagged]]</f>
        <v>1.5034722222480923E-2</v>
      </c>
      <c r="J3217" s="46">
        <f>HOUR(tbl_raw_data[[#This Row],[Time_taken]])*60+MINUTE(tbl_raw_data[[#This Row],[Time_taken]])+SECOND(tbl_raw_data[[#This Row],[Time_taken]])/60</f>
        <v>21.65</v>
      </c>
      <c r="K3217" s="52">
        <f>DATE(YEAR(tbl_raw_data[[#This Row],[Date Actioned]]),MONTH(tbl_raw_data[[#This Row],[Date Actioned]]),DAY(tbl_raw_data[[#This Row],[Date Actioned]]))</f>
        <v>45143</v>
      </c>
      <c r="L3217" s="50" t="str">
        <f>UPPER(TEXT(tbl_raw_data[[#This Row],[updated_date]],"MMMM"))</f>
        <v>AUGUST</v>
      </c>
      <c r="M3217" s="50" t="str">
        <f>"WEEK "&amp; IF(ROUNDUP(DAY(tbl_raw_data[[#This Row],[updated_date]])/7,0)=5,4,ROUNDUP(DAY(tbl_raw_data[[#This Row],[updated_date]])/7,0))</f>
        <v>WEEK 1</v>
      </c>
      <c r="N3217" s="50" t="str">
        <f>UPPER(VLOOKUP(tbl_raw_data[[#This Row],[Analyst]],Settiings!$A$2:$B$16,2,0))</f>
        <v>ASIF</v>
      </c>
      <c r="O3217" s="50" t="str">
        <f>TRIM(UPPER(tbl_raw_data[[#This Row],[Outcome]]))</f>
        <v>DECLINE</v>
      </c>
      <c r="P3217" s="50" t="str">
        <f>TRIM(UPPER(tbl_raw_data[[#This Row],[Queue Name]]))</f>
        <v>CONSUMER EXISTING</v>
      </c>
      <c r="Q3217" s="50" t="str">
        <f>IF(tbl_raw_data[[#This Row],[Time taken in min]]&lt;=Settiings!$D$2,"SLA_MET","SLA_NOT_MET")</f>
        <v>SLA_NOT_MET</v>
      </c>
      <c r="R3217" s="94"/>
    </row>
    <row r="3218" spans="1:18" x14ac:dyDescent="0.3">
      <c r="A3218" s="23" t="s">
        <v>2078</v>
      </c>
      <c r="B3218" s="15">
        <v>45143.664201388892</v>
      </c>
      <c r="C3218" s="21">
        <v>45143.674085648148</v>
      </c>
      <c r="D3218" s="18" t="s">
        <v>13</v>
      </c>
      <c r="E3218" s="18" t="s">
        <v>9</v>
      </c>
      <c r="F3218" s="18" t="s">
        <v>1222</v>
      </c>
      <c r="G3218" s="18" t="s">
        <v>946</v>
      </c>
      <c r="H3218" s="80"/>
      <c r="I3218" s="48">
        <f>tbl_raw_data[[#This Row],[Date Actioned]]-tbl_raw_data[[#This Row],[Date Tagged]]</f>
        <v>9.8842592560686171E-3</v>
      </c>
      <c r="J3218" s="46">
        <f>HOUR(tbl_raw_data[[#This Row],[Time_taken]])*60+MINUTE(tbl_raw_data[[#This Row],[Time_taken]])+SECOND(tbl_raw_data[[#This Row],[Time_taken]])/60</f>
        <v>14.233333333333333</v>
      </c>
      <c r="K3218" s="52">
        <f>DATE(YEAR(tbl_raw_data[[#This Row],[Date Actioned]]),MONTH(tbl_raw_data[[#This Row],[Date Actioned]]),DAY(tbl_raw_data[[#This Row],[Date Actioned]]))</f>
        <v>45143</v>
      </c>
      <c r="L3218" s="50" t="str">
        <f>UPPER(TEXT(tbl_raw_data[[#This Row],[updated_date]],"MMMM"))</f>
        <v>AUGUST</v>
      </c>
      <c r="M3218" s="50" t="str">
        <f>"WEEK "&amp; IF(ROUNDUP(DAY(tbl_raw_data[[#This Row],[updated_date]])/7,0)=5,4,ROUNDUP(DAY(tbl_raw_data[[#This Row],[updated_date]])/7,0))</f>
        <v>WEEK 1</v>
      </c>
      <c r="N3218" s="50" t="str">
        <f>UPPER(VLOOKUP(tbl_raw_data[[#This Row],[Analyst]],Settiings!$A$2:$B$16,2,0))</f>
        <v>HARDIK</v>
      </c>
      <c r="O3218" s="50" t="str">
        <f>TRIM(UPPER(tbl_raw_data[[#This Row],[Outcome]]))</f>
        <v>APPROVE</v>
      </c>
      <c r="P3218" s="50" t="str">
        <f>TRIM(UPPER(tbl_raw_data[[#This Row],[Queue Name]]))</f>
        <v>CONSUMER EXISTING</v>
      </c>
      <c r="Q3218" s="50" t="str">
        <f>IF(tbl_raw_data[[#This Row],[Time taken in min]]&lt;=Settiings!$D$2,"SLA_MET","SLA_NOT_MET")</f>
        <v>SLA_MET</v>
      </c>
      <c r="R3218" s="94"/>
    </row>
    <row r="3219" spans="1:18" x14ac:dyDescent="0.3">
      <c r="A3219" s="14" t="s">
        <v>2080</v>
      </c>
      <c r="B3219" s="9">
        <v>45143.678831018522</v>
      </c>
      <c r="C3219" s="22">
        <v>45143.68068287037</v>
      </c>
      <c r="D3219" s="12" t="s">
        <v>13</v>
      </c>
      <c r="E3219" s="12" t="s">
        <v>47</v>
      </c>
      <c r="F3219" s="12" t="s">
        <v>1228</v>
      </c>
      <c r="G3219" s="12" t="s">
        <v>17</v>
      </c>
      <c r="H3219" s="81"/>
      <c r="I3219" s="48">
        <f>tbl_raw_data[[#This Row],[Date Actioned]]-tbl_raw_data[[#This Row],[Date Tagged]]</f>
        <v>1.8518518481869251E-3</v>
      </c>
      <c r="J3219" s="46">
        <f>HOUR(tbl_raw_data[[#This Row],[Time_taken]])*60+MINUTE(tbl_raw_data[[#This Row],[Time_taken]])+SECOND(tbl_raw_data[[#This Row],[Time_taken]])/60</f>
        <v>2.6666666666666665</v>
      </c>
      <c r="K3219" s="52">
        <f>DATE(YEAR(tbl_raw_data[[#This Row],[Date Actioned]]),MONTH(tbl_raw_data[[#This Row],[Date Actioned]]),DAY(tbl_raw_data[[#This Row],[Date Actioned]]))</f>
        <v>45143</v>
      </c>
      <c r="L3219" s="50" t="str">
        <f>UPPER(TEXT(tbl_raw_data[[#This Row],[updated_date]],"MMMM"))</f>
        <v>AUGUST</v>
      </c>
      <c r="M3219" s="50" t="str">
        <f>"WEEK "&amp; IF(ROUNDUP(DAY(tbl_raw_data[[#This Row],[updated_date]])/7,0)=5,4,ROUNDUP(DAY(tbl_raw_data[[#This Row],[updated_date]])/7,0))</f>
        <v>WEEK 1</v>
      </c>
      <c r="N3219" s="50" t="str">
        <f>UPPER(VLOOKUP(tbl_raw_data[[#This Row],[Analyst]],Settiings!$A$2:$B$16,2,0))</f>
        <v>RAJ</v>
      </c>
      <c r="O3219" s="50" t="str">
        <f>TRIM(UPPER(tbl_raw_data[[#This Row],[Outcome]]))</f>
        <v>APPROVE</v>
      </c>
      <c r="P3219" s="50" t="str">
        <f>TRIM(UPPER(tbl_raw_data[[#This Row],[Queue Name]]))</f>
        <v>CONSUMER PRE BUREAU</v>
      </c>
      <c r="Q3219" s="50" t="str">
        <f>IF(tbl_raw_data[[#This Row],[Time taken in min]]&lt;=Settiings!$D$2,"SLA_MET","SLA_NOT_MET")</f>
        <v>SLA_MET</v>
      </c>
      <c r="R3219" s="94"/>
    </row>
    <row r="3220" spans="1:18" x14ac:dyDescent="0.3">
      <c r="A3220" s="20" t="s">
        <v>2081</v>
      </c>
      <c r="B3220" s="15">
        <v>45143.680358796293</v>
      </c>
      <c r="C3220" s="21">
        <v>45143.682743055557</v>
      </c>
      <c r="D3220" s="18" t="s">
        <v>13</v>
      </c>
      <c r="E3220" s="18" t="s">
        <v>9</v>
      </c>
      <c r="F3220" s="18" t="s">
        <v>1222</v>
      </c>
      <c r="G3220" s="18" t="s">
        <v>17</v>
      </c>
      <c r="H3220" s="80"/>
      <c r="I3220" s="48">
        <f>tbl_raw_data[[#This Row],[Date Actioned]]-tbl_raw_data[[#This Row],[Date Tagged]]</f>
        <v>2.384259263635613E-3</v>
      </c>
      <c r="J3220" s="46">
        <f>HOUR(tbl_raw_data[[#This Row],[Time_taken]])*60+MINUTE(tbl_raw_data[[#This Row],[Time_taken]])+SECOND(tbl_raw_data[[#This Row],[Time_taken]])/60</f>
        <v>3.4333333333333336</v>
      </c>
      <c r="K3220" s="52">
        <f>DATE(YEAR(tbl_raw_data[[#This Row],[Date Actioned]]),MONTH(tbl_raw_data[[#This Row],[Date Actioned]]),DAY(tbl_raw_data[[#This Row],[Date Actioned]]))</f>
        <v>45143</v>
      </c>
      <c r="L3220" s="50" t="str">
        <f>UPPER(TEXT(tbl_raw_data[[#This Row],[updated_date]],"MMMM"))</f>
        <v>AUGUST</v>
      </c>
      <c r="M3220" s="50" t="str">
        <f>"WEEK "&amp; IF(ROUNDUP(DAY(tbl_raw_data[[#This Row],[updated_date]])/7,0)=5,4,ROUNDUP(DAY(tbl_raw_data[[#This Row],[updated_date]])/7,0))</f>
        <v>WEEK 1</v>
      </c>
      <c r="N3220" s="50" t="str">
        <f>UPPER(VLOOKUP(tbl_raw_data[[#This Row],[Analyst]],Settiings!$A$2:$B$16,2,0))</f>
        <v>HARDIK</v>
      </c>
      <c r="O3220" s="50" t="str">
        <f>TRIM(UPPER(tbl_raw_data[[#This Row],[Outcome]]))</f>
        <v>APPROVE</v>
      </c>
      <c r="P3220" s="50" t="str">
        <f>TRIM(UPPER(tbl_raw_data[[#This Row],[Queue Name]]))</f>
        <v>CONSUMER EXISTING</v>
      </c>
      <c r="Q3220" s="50" t="str">
        <f>IF(tbl_raw_data[[#This Row],[Time taken in min]]&lt;=Settiings!$D$2,"SLA_MET","SLA_NOT_MET")</f>
        <v>SLA_MET</v>
      </c>
      <c r="R3220" s="94"/>
    </row>
    <row r="3221" spans="1:18" x14ac:dyDescent="0.3">
      <c r="A3221" s="23" t="s">
        <v>2084</v>
      </c>
      <c r="B3221" s="9">
        <v>45143.688761574071</v>
      </c>
      <c r="C3221" s="22">
        <v>45143.693796296298</v>
      </c>
      <c r="D3221" s="12" t="s">
        <v>13</v>
      </c>
      <c r="E3221" s="12" t="s">
        <v>47</v>
      </c>
      <c r="F3221" s="12" t="s">
        <v>1222</v>
      </c>
      <c r="G3221" s="12" t="s">
        <v>17</v>
      </c>
      <c r="H3221" s="81"/>
      <c r="I3221" s="48">
        <f>tbl_raw_data[[#This Row],[Date Actioned]]-tbl_raw_data[[#This Row],[Date Tagged]]</f>
        <v>5.0347222277196124E-3</v>
      </c>
      <c r="J3221" s="46">
        <f>HOUR(tbl_raw_data[[#This Row],[Time_taken]])*60+MINUTE(tbl_raw_data[[#This Row],[Time_taken]])+SECOND(tbl_raw_data[[#This Row],[Time_taken]])/60</f>
        <v>7.25</v>
      </c>
      <c r="K3221" s="52">
        <f>DATE(YEAR(tbl_raw_data[[#This Row],[Date Actioned]]),MONTH(tbl_raw_data[[#This Row],[Date Actioned]]),DAY(tbl_raw_data[[#This Row],[Date Actioned]]))</f>
        <v>45143</v>
      </c>
      <c r="L3221" s="50" t="str">
        <f>UPPER(TEXT(tbl_raw_data[[#This Row],[updated_date]],"MMMM"))</f>
        <v>AUGUST</v>
      </c>
      <c r="M3221" s="50" t="str">
        <f>"WEEK "&amp; IF(ROUNDUP(DAY(tbl_raw_data[[#This Row],[updated_date]])/7,0)=5,4,ROUNDUP(DAY(tbl_raw_data[[#This Row],[updated_date]])/7,0))</f>
        <v>WEEK 1</v>
      </c>
      <c r="N3221" s="50" t="str">
        <f>UPPER(VLOOKUP(tbl_raw_data[[#This Row],[Analyst]],Settiings!$A$2:$B$16,2,0))</f>
        <v>HARDIK</v>
      </c>
      <c r="O3221" s="50" t="str">
        <f>TRIM(UPPER(tbl_raw_data[[#This Row],[Outcome]]))</f>
        <v>APPROVE</v>
      </c>
      <c r="P3221" s="50" t="str">
        <f>TRIM(UPPER(tbl_raw_data[[#This Row],[Queue Name]]))</f>
        <v>CONSUMER PRE BUREAU</v>
      </c>
      <c r="Q3221" s="50" t="str">
        <f>IF(tbl_raw_data[[#This Row],[Time taken in min]]&lt;=Settiings!$D$2,"SLA_MET","SLA_NOT_MET")</f>
        <v>SLA_MET</v>
      </c>
      <c r="R3221" s="94"/>
    </row>
    <row r="3222" spans="1:18" x14ac:dyDescent="0.3">
      <c r="A3222" s="14" t="s">
        <v>2085</v>
      </c>
      <c r="B3222" s="15">
        <v>45143.692476851851</v>
      </c>
      <c r="C3222" s="21">
        <v>45143.695497685185</v>
      </c>
      <c r="D3222" s="18" t="s">
        <v>13</v>
      </c>
      <c r="E3222" s="18" t="s">
        <v>47</v>
      </c>
      <c r="F3222" s="18" t="s">
        <v>70</v>
      </c>
      <c r="G3222" s="18" t="s">
        <v>255</v>
      </c>
      <c r="H3222" s="80"/>
      <c r="I3222" s="48">
        <f>tbl_raw_data[[#This Row],[Date Actioned]]-tbl_raw_data[[#This Row],[Date Tagged]]</f>
        <v>3.0208333337213844E-3</v>
      </c>
      <c r="J3222" s="46">
        <f>HOUR(tbl_raw_data[[#This Row],[Time_taken]])*60+MINUTE(tbl_raw_data[[#This Row],[Time_taken]])+SECOND(tbl_raw_data[[#This Row],[Time_taken]])/60</f>
        <v>4.3499999999999996</v>
      </c>
      <c r="K3222" s="52">
        <f>DATE(YEAR(tbl_raw_data[[#This Row],[Date Actioned]]),MONTH(tbl_raw_data[[#This Row],[Date Actioned]]),DAY(tbl_raw_data[[#This Row],[Date Actioned]]))</f>
        <v>45143</v>
      </c>
      <c r="L3222" s="50" t="str">
        <f>UPPER(TEXT(tbl_raw_data[[#This Row],[updated_date]],"MMMM"))</f>
        <v>AUGUST</v>
      </c>
      <c r="M3222" s="50" t="str">
        <f>"WEEK "&amp; IF(ROUNDUP(DAY(tbl_raw_data[[#This Row],[updated_date]])/7,0)=5,4,ROUNDUP(DAY(tbl_raw_data[[#This Row],[updated_date]])/7,0))</f>
        <v>WEEK 1</v>
      </c>
      <c r="N3222" s="50" t="str">
        <f>UPPER(VLOOKUP(tbl_raw_data[[#This Row],[Analyst]],Settiings!$A$2:$B$16,2,0))</f>
        <v>ASIF</v>
      </c>
      <c r="O3222" s="50" t="str">
        <f>TRIM(UPPER(tbl_raw_data[[#This Row],[Outcome]]))</f>
        <v>APPROVE</v>
      </c>
      <c r="P3222" s="50" t="str">
        <f>TRIM(UPPER(tbl_raw_data[[#This Row],[Queue Name]]))</f>
        <v>CONSUMER PRE BUREAU</v>
      </c>
      <c r="Q3222" s="50" t="str">
        <f>IF(tbl_raw_data[[#This Row],[Time taken in min]]&lt;=Settiings!$D$2,"SLA_MET","SLA_NOT_MET")</f>
        <v>SLA_MET</v>
      </c>
      <c r="R3222" s="94"/>
    </row>
    <row r="3223" spans="1:18" x14ac:dyDescent="0.3">
      <c r="A3223" s="20" t="s">
        <v>2086</v>
      </c>
      <c r="B3223" s="9">
        <v>45143.697870370372</v>
      </c>
      <c r="C3223" s="22">
        <v>45143.700636574074</v>
      </c>
      <c r="D3223" s="12" t="s">
        <v>13</v>
      </c>
      <c r="E3223" s="12" t="s">
        <v>47</v>
      </c>
      <c r="F3223" s="12" t="s">
        <v>1228</v>
      </c>
      <c r="G3223" s="12" t="s">
        <v>17</v>
      </c>
      <c r="H3223" s="81"/>
      <c r="I3223" s="48">
        <f>tbl_raw_data[[#This Row],[Date Actioned]]-tbl_raw_data[[#This Row],[Date Tagged]]</f>
        <v>2.7662037027766928E-3</v>
      </c>
      <c r="J3223" s="46">
        <f>HOUR(tbl_raw_data[[#This Row],[Time_taken]])*60+MINUTE(tbl_raw_data[[#This Row],[Time_taken]])+SECOND(tbl_raw_data[[#This Row],[Time_taken]])/60</f>
        <v>3.9833333333333334</v>
      </c>
      <c r="K3223" s="52">
        <f>DATE(YEAR(tbl_raw_data[[#This Row],[Date Actioned]]),MONTH(tbl_raw_data[[#This Row],[Date Actioned]]),DAY(tbl_raw_data[[#This Row],[Date Actioned]]))</f>
        <v>45143</v>
      </c>
      <c r="L3223" s="50" t="str">
        <f>UPPER(TEXT(tbl_raw_data[[#This Row],[updated_date]],"MMMM"))</f>
        <v>AUGUST</v>
      </c>
      <c r="M3223" s="50" t="str">
        <f>"WEEK "&amp; IF(ROUNDUP(DAY(tbl_raw_data[[#This Row],[updated_date]])/7,0)=5,4,ROUNDUP(DAY(tbl_raw_data[[#This Row],[updated_date]])/7,0))</f>
        <v>WEEK 1</v>
      </c>
      <c r="N3223" s="50" t="str">
        <f>UPPER(VLOOKUP(tbl_raw_data[[#This Row],[Analyst]],Settiings!$A$2:$B$16,2,0))</f>
        <v>RAJ</v>
      </c>
      <c r="O3223" s="50" t="str">
        <f>TRIM(UPPER(tbl_raw_data[[#This Row],[Outcome]]))</f>
        <v>APPROVE</v>
      </c>
      <c r="P3223" s="50" t="str">
        <f>TRIM(UPPER(tbl_raw_data[[#This Row],[Queue Name]]))</f>
        <v>CONSUMER PRE BUREAU</v>
      </c>
      <c r="Q3223" s="50" t="str">
        <f>IF(tbl_raw_data[[#This Row],[Time taken in min]]&lt;=Settiings!$D$2,"SLA_MET","SLA_NOT_MET")</f>
        <v>SLA_MET</v>
      </c>
      <c r="R3223" s="94"/>
    </row>
    <row r="3224" spans="1:18" x14ac:dyDescent="0.3">
      <c r="A3224" s="23" t="s">
        <v>2088</v>
      </c>
      <c r="B3224" s="15">
        <v>45143.704675925925</v>
      </c>
      <c r="C3224" s="21">
        <v>45143.70585648148</v>
      </c>
      <c r="D3224" s="18" t="s">
        <v>13</v>
      </c>
      <c r="E3224" s="18" t="s">
        <v>9</v>
      </c>
      <c r="F3224" s="18" t="s">
        <v>1228</v>
      </c>
      <c r="G3224" s="18" t="s">
        <v>128</v>
      </c>
      <c r="H3224" s="80"/>
      <c r="I3224" s="48">
        <f>tbl_raw_data[[#This Row],[Date Actioned]]-tbl_raw_data[[#This Row],[Date Tagged]]</f>
        <v>1.1805555550381541E-3</v>
      </c>
      <c r="J3224" s="46">
        <f>HOUR(tbl_raw_data[[#This Row],[Time_taken]])*60+MINUTE(tbl_raw_data[[#This Row],[Time_taken]])+SECOND(tbl_raw_data[[#This Row],[Time_taken]])/60</f>
        <v>1.7</v>
      </c>
      <c r="K3224" s="52">
        <f>DATE(YEAR(tbl_raw_data[[#This Row],[Date Actioned]]),MONTH(tbl_raw_data[[#This Row],[Date Actioned]]),DAY(tbl_raw_data[[#This Row],[Date Actioned]]))</f>
        <v>45143</v>
      </c>
      <c r="L3224" s="50" t="str">
        <f>UPPER(TEXT(tbl_raw_data[[#This Row],[updated_date]],"MMMM"))</f>
        <v>AUGUST</v>
      </c>
      <c r="M3224" s="50" t="str">
        <f>"WEEK "&amp; IF(ROUNDUP(DAY(tbl_raw_data[[#This Row],[updated_date]])/7,0)=5,4,ROUNDUP(DAY(tbl_raw_data[[#This Row],[updated_date]])/7,0))</f>
        <v>WEEK 1</v>
      </c>
      <c r="N3224" s="50" t="str">
        <f>UPPER(VLOOKUP(tbl_raw_data[[#This Row],[Analyst]],Settiings!$A$2:$B$16,2,0))</f>
        <v>RAJ</v>
      </c>
      <c r="O3224" s="50" t="str">
        <f>TRIM(UPPER(tbl_raw_data[[#This Row],[Outcome]]))</f>
        <v>APPROVE</v>
      </c>
      <c r="P3224" s="50" t="str">
        <f>TRIM(UPPER(tbl_raw_data[[#This Row],[Queue Name]]))</f>
        <v>CONSUMER EXISTING</v>
      </c>
      <c r="Q3224" s="50" t="str">
        <f>IF(tbl_raw_data[[#This Row],[Time taken in min]]&lt;=Settiings!$D$2,"SLA_MET","SLA_NOT_MET")</f>
        <v>SLA_MET</v>
      </c>
      <c r="R3224" s="94"/>
    </row>
    <row r="3225" spans="1:18" x14ac:dyDescent="0.3">
      <c r="A3225" s="14" t="s">
        <v>2090</v>
      </c>
      <c r="B3225" s="9">
        <v>45143.706296296295</v>
      </c>
      <c r="C3225" s="22">
        <v>45143.708923611113</v>
      </c>
      <c r="D3225" s="12" t="s">
        <v>13</v>
      </c>
      <c r="E3225" s="12" t="s">
        <v>19</v>
      </c>
      <c r="F3225" s="12" t="s">
        <v>1222</v>
      </c>
      <c r="G3225" s="12" t="s">
        <v>77</v>
      </c>
      <c r="H3225" s="81"/>
      <c r="I3225" s="48">
        <f>tbl_raw_data[[#This Row],[Date Actioned]]-tbl_raw_data[[#This Row],[Date Tagged]]</f>
        <v>2.6273148178006522E-3</v>
      </c>
      <c r="J3225" s="46">
        <f>HOUR(tbl_raw_data[[#This Row],[Time_taken]])*60+MINUTE(tbl_raw_data[[#This Row],[Time_taken]])+SECOND(tbl_raw_data[[#This Row],[Time_taken]])/60</f>
        <v>3.7833333333333332</v>
      </c>
      <c r="K3225" s="52">
        <f>DATE(YEAR(tbl_raw_data[[#This Row],[Date Actioned]]),MONTH(tbl_raw_data[[#This Row],[Date Actioned]]),DAY(tbl_raw_data[[#This Row],[Date Actioned]]))</f>
        <v>45143</v>
      </c>
      <c r="L3225" s="50" t="str">
        <f>UPPER(TEXT(tbl_raw_data[[#This Row],[updated_date]],"MMMM"))</f>
        <v>AUGUST</v>
      </c>
      <c r="M3225" s="50" t="str">
        <f>"WEEK "&amp; IF(ROUNDUP(DAY(tbl_raw_data[[#This Row],[updated_date]])/7,0)=5,4,ROUNDUP(DAY(tbl_raw_data[[#This Row],[updated_date]])/7,0))</f>
        <v>WEEK 1</v>
      </c>
      <c r="N3225" s="50" t="str">
        <f>UPPER(VLOOKUP(tbl_raw_data[[#This Row],[Analyst]],Settiings!$A$2:$B$16,2,0))</f>
        <v>HARDIK</v>
      </c>
      <c r="O3225" s="50" t="str">
        <f>TRIM(UPPER(tbl_raw_data[[#This Row],[Outcome]]))</f>
        <v>APPROVE</v>
      </c>
      <c r="P3225" s="50" t="str">
        <f>TRIM(UPPER(tbl_raw_data[[#This Row],[Queue Name]]))</f>
        <v>CONSUMER POST BUREAU</v>
      </c>
      <c r="Q3225" s="50" t="str">
        <f>IF(tbl_raw_data[[#This Row],[Time taken in min]]&lt;=Settiings!$D$2,"SLA_MET","SLA_NOT_MET")</f>
        <v>SLA_MET</v>
      </c>
      <c r="R3225" s="94"/>
    </row>
    <row r="3226" spans="1:18" x14ac:dyDescent="0.3">
      <c r="A3226" s="20" t="s">
        <v>2091</v>
      </c>
      <c r="B3226" s="15">
        <v>45143.706655092596</v>
      </c>
      <c r="C3226" s="21">
        <v>45143.709768518522</v>
      </c>
      <c r="D3226" s="18" t="s">
        <v>13</v>
      </c>
      <c r="E3226" s="18" t="s">
        <v>47</v>
      </c>
      <c r="F3226" s="18" t="s">
        <v>1228</v>
      </c>
      <c r="G3226" s="18" t="s">
        <v>255</v>
      </c>
      <c r="H3226" s="80"/>
      <c r="I3226" s="48">
        <f>tbl_raw_data[[#This Row],[Date Actioned]]-tbl_raw_data[[#This Row],[Date Tagged]]</f>
        <v>3.1134259261307307E-3</v>
      </c>
      <c r="J3226" s="46">
        <f>HOUR(tbl_raw_data[[#This Row],[Time_taken]])*60+MINUTE(tbl_raw_data[[#This Row],[Time_taken]])+SECOND(tbl_raw_data[[#This Row],[Time_taken]])/60</f>
        <v>4.4833333333333334</v>
      </c>
      <c r="K3226" s="52">
        <f>DATE(YEAR(tbl_raw_data[[#This Row],[Date Actioned]]),MONTH(tbl_raw_data[[#This Row],[Date Actioned]]),DAY(tbl_raw_data[[#This Row],[Date Actioned]]))</f>
        <v>45143</v>
      </c>
      <c r="L3226" s="50" t="str">
        <f>UPPER(TEXT(tbl_raw_data[[#This Row],[updated_date]],"MMMM"))</f>
        <v>AUGUST</v>
      </c>
      <c r="M3226" s="50" t="str">
        <f>"WEEK "&amp; IF(ROUNDUP(DAY(tbl_raw_data[[#This Row],[updated_date]])/7,0)=5,4,ROUNDUP(DAY(tbl_raw_data[[#This Row],[updated_date]])/7,0))</f>
        <v>WEEK 1</v>
      </c>
      <c r="N3226" s="50" t="str">
        <f>UPPER(VLOOKUP(tbl_raw_data[[#This Row],[Analyst]],Settiings!$A$2:$B$16,2,0))</f>
        <v>RAJ</v>
      </c>
      <c r="O3226" s="50" t="str">
        <f>TRIM(UPPER(tbl_raw_data[[#This Row],[Outcome]]))</f>
        <v>APPROVE</v>
      </c>
      <c r="P3226" s="50" t="str">
        <f>TRIM(UPPER(tbl_raw_data[[#This Row],[Queue Name]]))</f>
        <v>CONSUMER PRE BUREAU</v>
      </c>
      <c r="Q3226" s="50" t="str">
        <f>IF(tbl_raw_data[[#This Row],[Time taken in min]]&lt;=Settiings!$D$2,"SLA_MET","SLA_NOT_MET")</f>
        <v>SLA_MET</v>
      </c>
      <c r="R3226" s="94"/>
    </row>
    <row r="3227" spans="1:18" x14ac:dyDescent="0.3">
      <c r="A3227" s="23" t="s">
        <v>2092</v>
      </c>
      <c r="B3227" s="9">
        <v>45143.710925925923</v>
      </c>
      <c r="C3227" s="24">
        <v>45143.716840277775</v>
      </c>
      <c r="D3227" s="25" t="s">
        <v>17</v>
      </c>
      <c r="E3227" s="12" t="s">
        <v>9</v>
      </c>
      <c r="F3227" s="25" t="s">
        <v>686</v>
      </c>
      <c r="G3227" s="13"/>
      <c r="H3227" s="78"/>
      <c r="I3227" s="48">
        <f>tbl_raw_data[[#This Row],[Date Actioned]]-tbl_raw_data[[#This Row],[Date Tagged]]</f>
        <v>5.914351851970423E-3</v>
      </c>
      <c r="J3227" s="46">
        <f>HOUR(tbl_raw_data[[#This Row],[Time_taken]])*60+MINUTE(tbl_raw_data[[#This Row],[Time_taken]])+SECOND(tbl_raw_data[[#This Row],[Time_taken]])/60</f>
        <v>8.5166666666666675</v>
      </c>
      <c r="K3227" s="52">
        <f>DATE(YEAR(tbl_raw_data[[#This Row],[Date Actioned]]),MONTH(tbl_raw_data[[#This Row],[Date Actioned]]),DAY(tbl_raw_data[[#This Row],[Date Actioned]]))</f>
        <v>45143</v>
      </c>
      <c r="L3227" s="50" t="str">
        <f>UPPER(TEXT(tbl_raw_data[[#This Row],[updated_date]],"MMMM"))</f>
        <v>AUGUST</v>
      </c>
      <c r="M3227" s="50" t="str">
        <f>"WEEK "&amp; IF(ROUNDUP(DAY(tbl_raw_data[[#This Row],[updated_date]])/7,0)=5,4,ROUNDUP(DAY(tbl_raw_data[[#This Row],[updated_date]])/7,0))</f>
        <v>WEEK 1</v>
      </c>
      <c r="N3227" s="50" t="str">
        <f>UPPER(VLOOKUP(tbl_raw_data[[#This Row],[Analyst]],Settiings!$A$2:$B$16,2,0))</f>
        <v>FARDIN</v>
      </c>
      <c r="O3227" s="50" t="str">
        <f>TRIM(UPPER(tbl_raw_data[[#This Row],[Outcome]]))</f>
        <v>APPROVE</v>
      </c>
      <c r="P3227" s="50" t="str">
        <f>TRIM(UPPER(tbl_raw_data[[#This Row],[Queue Name]]))</f>
        <v>CONSUMER EXISTING</v>
      </c>
      <c r="Q3227" s="50" t="str">
        <f>IF(tbl_raw_data[[#This Row],[Time taken in min]]&lt;=Settiings!$D$2,"SLA_MET","SLA_NOT_MET")</f>
        <v>SLA_MET</v>
      </c>
      <c r="R3227" s="94"/>
    </row>
    <row r="3228" spans="1:18" x14ac:dyDescent="0.3">
      <c r="A3228" s="14" t="s">
        <v>2093</v>
      </c>
      <c r="B3228" s="15">
        <v>45143.714108796295</v>
      </c>
      <c r="C3228" s="21">
        <v>45143.717048611114</v>
      </c>
      <c r="D3228" s="18" t="s">
        <v>13</v>
      </c>
      <c r="E3228" s="18" t="s">
        <v>47</v>
      </c>
      <c r="F3228" s="18" t="s">
        <v>1228</v>
      </c>
      <c r="G3228" s="18" t="s">
        <v>17</v>
      </c>
      <c r="H3228" s="80"/>
      <c r="I3228" s="48">
        <f>tbl_raw_data[[#This Row],[Date Actioned]]-tbl_raw_data[[#This Row],[Date Tagged]]</f>
        <v>2.9398148180916905E-3</v>
      </c>
      <c r="J3228" s="46">
        <f>HOUR(tbl_raw_data[[#This Row],[Time_taken]])*60+MINUTE(tbl_raw_data[[#This Row],[Time_taken]])+SECOND(tbl_raw_data[[#This Row],[Time_taken]])/60</f>
        <v>4.2333333333333334</v>
      </c>
      <c r="K3228" s="52">
        <f>DATE(YEAR(tbl_raw_data[[#This Row],[Date Actioned]]),MONTH(tbl_raw_data[[#This Row],[Date Actioned]]),DAY(tbl_raw_data[[#This Row],[Date Actioned]]))</f>
        <v>45143</v>
      </c>
      <c r="L3228" s="50" t="str">
        <f>UPPER(TEXT(tbl_raw_data[[#This Row],[updated_date]],"MMMM"))</f>
        <v>AUGUST</v>
      </c>
      <c r="M3228" s="50" t="str">
        <f>"WEEK "&amp; IF(ROUNDUP(DAY(tbl_raw_data[[#This Row],[updated_date]])/7,0)=5,4,ROUNDUP(DAY(tbl_raw_data[[#This Row],[updated_date]])/7,0))</f>
        <v>WEEK 1</v>
      </c>
      <c r="N3228" s="50" t="str">
        <f>UPPER(VLOOKUP(tbl_raw_data[[#This Row],[Analyst]],Settiings!$A$2:$B$16,2,0))</f>
        <v>RAJ</v>
      </c>
      <c r="O3228" s="50" t="str">
        <f>TRIM(UPPER(tbl_raw_data[[#This Row],[Outcome]]))</f>
        <v>APPROVE</v>
      </c>
      <c r="P3228" s="50" t="str">
        <f>TRIM(UPPER(tbl_raw_data[[#This Row],[Queue Name]]))</f>
        <v>CONSUMER PRE BUREAU</v>
      </c>
      <c r="Q3228" s="50" t="str">
        <f>IF(tbl_raw_data[[#This Row],[Time taken in min]]&lt;=Settiings!$D$2,"SLA_MET","SLA_NOT_MET")</f>
        <v>SLA_MET</v>
      </c>
      <c r="R3228" s="94"/>
    </row>
    <row r="3229" spans="1:18" x14ac:dyDescent="0.3">
      <c r="A3229" s="20" t="s">
        <v>2094</v>
      </c>
      <c r="B3229" s="9">
        <v>45143.728275462963</v>
      </c>
      <c r="C3229" s="22">
        <v>45143.729803240742</v>
      </c>
      <c r="D3229" s="12" t="s">
        <v>13</v>
      </c>
      <c r="E3229" s="12" t="s">
        <v>9</v>
      </c>
      <c r="F3229" s="12" t="s">
        <v>1228</v>
      </c>
      <c r="G3229" s="12" t="s">
        <v>128</v>
      </c>
      <c r="H3229" s="81"/>
      <c r="I3229" s="48">
        <f>tbl_raw_data[[#This Row],[Date Actioned]]-tbl_raw_data[[#This Row],[Date Tagged]]</f>
        <v>1.527777778392192E-3</v>
      </c>
      <c r="J3229" s="46">
        <f>HOUR(tbl_raw_data[[#This Row],[Time_taken]])*60+MINUTE(tbl_raw_data[[#This Row],[Time_taken]])+SECOND(tbl_raw_data[[#This Row],[Time_taken]])/60</f>
        <v>2.2000000000000002</v>
      </c>
      <c r="K3229" s="52">
        <f>DATE(YEAR(tbl_raw_data[[#This Row],[Date Actioned]]),MONTH(tbl_raw_data[[#This Row],[Date Actioned]]),DAY(tbl_raw_data[[#This Row],[Date Actioned]]))</f>
        <v>45143</v>
      </c>
      <c r="L3229" s="50" t="str">
        <f>UPPER(TEXT(tbl_raw_data[[#This Row],[updated_date]],"MMMM"))</f>
        <v>AUGUST</v>
      </c>
      <c r="M3229" s="50" t="str">
        <f>"WEEK "&amp; IF(ROUNDUP(DAY(tbl_raw_data[[#This Row],[updated_date]])/7,0)=5,4,ROUNDUP(DAY(tbl_raw_data[[#This Row],[updated_date]])/7,0))</f>
        <v>WEEK 1</v>
      </c>
      <c r="N3229" s="50" t="str">
        <f>UPPER(VLOOKUP(tbl_raw_data[[#This Row],[Analyst]],Settiings!$A$2:$B$16,2,0))</f>
        <v>RAJ</v>
      </c>
      <c r="O3229" s="50" t="str">
        <f>TRIM(UPPER(tbl_raw_data[[#This Row],[Outcome]]))</f>
        <v>APPROVE</v>
      </c>
      <c r="P3229" s="50" t="str">
        <f>TRIM(UPPER(tbl_raw_data[[#This Row],[Queue Name]]))</f>
        <v>CONSUMER EXISTING</v>
      </c>
      <c r="Q3229" s="50" t="str">
        <f>IF(tbl_raw_data[[#This Row],[Time taken in min]]&lt;=Settiings!$D$2,"SLA_MET","SLA_NOT_MET")</f>
        <v>SLA_MET</v>
      </c>
      <c r="R3229" s="94"/>
    </row>
    <row r="3230" spans="1:18" x14ac:dyDescent="0.3">
      <c r="A3230" s="23" t="s">
        <v>2097</v>
      </c>
      <c r="B3230" s="15">
        <v>45143.737766203703</v>
      </c>
      <c r="C3230" s="21">
        <v>45143.740532407406</v>
      </c>
      <c r="D3230" s="18" t="s">
        <v>13</v>
      </c>
      <c r="E3230" s="18" t="s">
        <v>19</v>
      </c>
      <c r="F3230" s="18" t="s">
        <v>1228</v>
      </c>
      <c r="G3230" s="18" t="s">
        <v>41</v>
      </c>
      <c r="H3230" s="80"/>
      <c r="I3230" s="48">
        <f>tbl_raw_data[[#This Row],[Date Actioned]]-tbl_raw_data[[#This Row],[Date Tagged]]</f>
        <v>2.7662037027766928E-3</v>
      </c>
      <c r="J3230" s="46">
        <f>HOUR(tbl_raw_data[[#This Row],[Time_taken]])*60+MINUTE(tbl_raw_data[[#This Row],[Time_taken]])+SECOND(tbl_raw_data[[#This Row],[Time_taken]])/60</f>
        <v>3.9833333333333334</v>
      </c>
      <c r="K3230" s="52">
        <f>DATE(YEAR(tbl_raw_data[[#This Row],[Date Actioned]]),MONTH(tbl_raw_data[[#This Row],[Date Actioned]]),DAY(tbl_raw_data[[#This Row],[Date Actioned]]))</f>
        <v>45143</v>
      </c>
      <c r="L3230" s="50" t="str">
        <f>UPPER(TEXT(tbl_raw_data[[#This Row],[updated_date]],"MMMM"))</f>
        <v>AUGUST</v>
      </c>
      <c r="M3230" s="50" t="str">
        <f>"WEEK "&amp; IF(ROUNDUP(DAY(tbl_raw_data[[#This Row],[updated_date]])/7,0)=5,4,ROUNDUP(DAY(tbl_raw_data[[#This Row],[updated_date]])/7,0))</f>
        <v>WEEK 1</v>
      </c>
      <c r="N3230" s="50" t="str">
        <f>UPPER(VLOOKUP(tbl_raw_data[[#This Row],[Analyst]],Settiings!$A$2:$B$16,2,0))</f>
        <v>RAJ</v>
      </c>
      <c r="O3230" s="50" t="str">
        <f>TRIM(UPPER(tbl_raw_data[[#This Row],[Outcome]]))</f>
        <v>APPROVE</v>
      </c>
      <c r="P3230" s="50" t="str">
        <f>TRIM(UPPER(tbl_raw_data[[#This Row],[Queue Name]]))</f>
        <v>CONSUMER POST BUREAU</v>
      </c>
      <c r="Q3230" s="50" t="str">
        <f>IF(tbl_raw_data[[#This Row],[Time taken in min]]&lt;=Settiings!$D$2,"SLA_MET","SLA_NOT_MET")</f>
        <v>SLA_MET</v>
      </c>
      <c r="R3230" s="94"/>
    </row>
    <row r="3231" spans="1:18" x14ac:dyDescent="0.3">
      <c r="A3231" s="14" t="s">
        <v>2098</v>
      </c>
      <c r="B3231" s="9">
        <v>45143.796469907407</v>
      </c>
      <c r="C3231" s="24">
        <v>45143.803668981483</v>
      </c>
      <c r="D3231" s="25" t="s">
        <v>17</v>
      </c>
      <c r="E3231" s="12" t="s">
        <v>19</v>
      </c>
      <c r="F3231" s="25" t="s">
        <v>70</v>
      </c>
      <c r="G3231" s="13"/>
      <c r="H3231" s="78"/>
      <c r="I3231" s="48">
        <f>tbl_raw_data[[#This Row],[Date Actioned]]-tbl_raw_data[[#This Row],[Date Tagged]]</f>
        <v>7.1990740761975758E-3</v>
      </c>
      <c r="J3231" s="46">
        <f>HOUR(tbl_raw_data[[#This Row],[Time_taken]])*60+MINUTE(tbl_raw_data[[#This Row],[Time_taken]])+SECOND(tbl_raw_data[[#This Row],[Time_taken]])/60</f>
        <v>10.366666666666667</v>
      </c>
      <c r="K3231" s="52">
        <f>DATE(YEAR(tbl_raw_data[[#This Row],[Date Actioned]]),MONTH(tbl_raw_data[[#This Row],[Date Actioned]]),DAY(tbl_raw_data[[#This Row],[Date Actioned]]))</f>
        <v>45143</v>
      </c>
      <c r="L3231" s="50" t="str">
        <f>UPPER(TEXT(tbl_raw_data[[#This Row],[updated_date]],"MMMM"))</f>
        <v>AUGUST</v>
      </c>
      <c r="M3231" s="50" t="str">
        <f>"WEEK "&amp; IF(ROUNDUP(DAY(tbl_raw_data[[#This Row],[updated_date]])/7,0)=5,4,ROUNDUP(DAY(tbl_raw_data[[#This Row],[updated_date]])/7,0))</f>
        <v>WEEK 1</v>
      </c>
      <c r="N3231" s="50" t="str">
        <f>UPPER(VLOOKUP(tbl_raw_data[[#This Row],[Analyst]],Settiings!$A$2:$B$16,2,0))</f>
        <v>ASIF</v>
      </c>
      <c r="O3231" s="50" t="str">
        <f>TRIM(UPPER(tbl_raw_data[[#This Row],[Outcome]]))</f>
        <v>APPROVE</v>
      </c>
      <c r="P3231" s="50" t="str">
        <f>TRIM(UPPER(tbl_raw_data[[#This Row],[Queue Name]]))</f>
        <v>CONSUMER POST BUREAU</v>
      </c>
      <c r="Q3231" s="50" t="str">
        <f>IF(tbl_raw_data[[#This Row],[Time taken in min]]&lt;=Settiings!$D$2,"SLA_MET","SLA_NOT_MET")</f>
        <v>SLA_MET</v>
      </c>
      <c r="R3231" s="94"/>
    </row>
    <row r="3232" spans="1:18" x14ac:dyDescent="0.3">
      <c r="A3232" s="23" t="s">
        <v>2099</v>
      </c>
      <c r="B3232" s="15">
        <v>45144.352500000001</v>
      </c>
      <c r="C3232" s="16">
        <v>45144.360821759263</v>
      </c>
      <c r="D3232" s="17" t="s">
        <v>17</v>
      </c>
      <c r="E3232" s="18" t="s">
        <v>19</v>
      </c>
      <c r="F3232" s="17" t="s">
        <v>16</v>
      </c>
      <c r="G3232" s="19"/>
      <c r="H3232" s="79"/>
      <c r="I3232" s="48">
        <f>tbl_raw_data[[#This Row],[Date Actioned]]-tbl_raw_data[[#This Row],[Date Tagged]]</f>
        <v>8.3217592618893832E-3</v>
      </c>
      <c r="J3232" s="46">
        <f>HOUR(tbl_raw_data[[#This Row],[Time_taken]])*60+MINUTE(tbl_raw_data[[#This Row],[Time_taken]])+SECOND(tbl_raw_data[[#This Row],[Time_taken]])/60</f>
        <v>11.983333333333333</v>
      </c>
      <c r="K3232" s="52">
        <f>DATE(YEAR(tbl_raw_data[[#This Row],[Date Actioned]]),MONTH(tbl_raw_data[[#This Row],[Date Actioned]]),DAY(tbl_raw_data[[#This Row],[Date Actioned]]))</f>
        <v>45144</v>
      </c>
      <c r="L3232" s="50" t="str">
        <f>UPPER(TEXT(tbl_raw_data[[#This Row],[updated_date]],"MMMM"))</f>
        <v>AUGUST</v>
      </c>
      <c r="M3232" s="50" t="str">
        <f>"WEEK "&amp; IF(ROUNDUP(DAY(tbl_raw_data[[#This Row],[updated_date]])/7,0)=5,4,ROUNDUP(DAY(tbl_raw_data[[#This Row],[updated_date]])/7,0))</f>
        <v>WEEK 1</v>
      </c>
      <c r="N3232" s="50" t="str">
        <f>UPPER(VLOOKUP(tbl_raw_data[[#This Row],[Analyst]],Settiings!$A$2:$B$16,2,0))</f>
        <v>CAMROOON</v>
      </c>
      <c r="O3232" s="50" t="str">
        <f>TRIM(UPPER(tbl_raw_data[[#This Row],[Outcome]]))</f>
        <v>APPROVE</v>
      </c>
      <c r="P3232" s="50" t="str">
        <f>TRIM(UPPER(tbl_raw_data[[#This Row],[Queue Name]]))</f>
        <v>CONSUMER POST BUREAU</v>
      </c>
      <c r="Q3232" s="50" t="str">
        <f>IF(tbl_raw_data[[#This Row],[Time taken in min]]&lt;=Settiings!$D$2,"SLA_MET","SLA_NOT_MET")</f>
        <v>SLA_MET</v>
      </c>
      <c r="R3232" s="94"/>
    </row>
    <row r="3233" spans="1:18" x14ac:dyDescent="0.3">
      <c r="A3233" s="14" t="s">
        <v>2102</v>
      </c>
      <c r="B3233" s="9">
        <v>45144.372696759259</v>
      </c>
      <c r="C3233" s="24">
        <v>45144.374884259261</v>
      </c>
      <c r="D3233" s="25" t="s">
        <v>13</v>
      </c>
      <c r="E3233" s="25" t="s">
        <v>47</v>
      </c>
      <c r="F3233" s="25" t="s">
        <v>1222</v>
      </c>
      <c r="G3233" s="25" t="s">
        <v>255</v>
      </c>
      <c r="H3233" s="82"/>
      <c r="I3233" s="48">
        <f>tbl_raw_data[[#This Row],[Date Actioned]]-tbl_raw_data[[#This Row],[Date Tagged]]</f>
        <v>2.1875000020372681E-3</v>
      </c>
      <c r="J3233" s="46">
        <f>HOUR(tbl_raw_data[[#This Row],[Time_taken]])*60+MINUTE(tbl_raw_data[[#This Row],[Time_taken]])+SECOND(tbl_raw_data[[#This Row],[Time_taken]])/60</f>
        <v>3.15</v>
      </c>
      <c r="K3233" s="52">
        <f>DATE(YEAR(tbl_raw_data[[#This Row],[Date Actioned]]),MONTH(tbl_raw_data[[#This Row],[Date Actioned]]),DAY(tbl_raw_data[[#This Row],[Date Actioned]]))</f>
        <v>45144</v>
      </c>
      <c r="L3233" s="50" t="str">
        <f>UPPER(TEXT(tbl_raw_data[[#This Row],[updated_date]],"MMMM"))</f>
        <v>AUGUST</v>
      </c>
      <c r="M3233" s="50" t="str">
        <f>"WEEK "&amp; IF(ROUNDUP(DAY(tbl_raw_data[[#This Row],[updated_date]])/7,0)=5,4,ROUNDUP(DAY(tbl_raw_data[[#This Row],[updated_date]])/7,0))</f>
        <v>WEEK 1</v>
      </c>
      <c r="N3233" s="50" t="str">
        <f>UPPER(VLOOKUP(tbl_raw_data[[#This Row],[Analyst]],Settiings!$A$2:$B$16,2,0))</f>
        <v>HARDIK</v>
      </c>
      <c r="O3233" s="50" t="str">
        <f>TRIM(UPPER(tbl_raw_data[[#This Row],[Outcome]]))</f>
        <v>APPROVE</v>
      </c>
      <c r="P3233" s="50" t="str">
        <f>TRIM(UPPER(tbl_raw_data[[#This Row],[Queue Name]]))</f>
        <v>CONSUMER PRE BUREAU</v>
      </c>
      <c r="Q3233" s="50" t="str">
        <f>IF(tbl_raw_data[[#This Row],[Time taken in min]]&lt;=Settiings!$D$2,"SLA_MET","SLA_NOT_MET")</f>
        <v>SLA_MET</v>
      </c>
      <c r="R3233" s="94"/>
    </row>
    <row r="3234" spans="1:18" x14ac:dyDescent="0.3">
      <c r="A3234" s="20" t="s">
        <v>2103</v>
      </c>
      <c r="B3234" s="15">
        <v>45144.389918981484</v>
      </c>
      <c r="C3234" s="16">
        <v>45144.392847222225</v>
      </c>
      <c r="D3234" s="17" t="s">
        <v>13</v>
      </c>
      <c r="E3234" s="17" t="s">
        <v>9</v>
      </c>
      <c r="F3234" s="17" t="s">
        <v>1222</v>
      </c>
      <c r="G3234" s="17" t="s">
        <v>17</v>
      </c>
      <c r="H3234" s="83"/>
      <c r="I3234" s="48">
        <f>tbl_raw_data[[#This Row],[Date Actioned]]-tbl_raw_data[[#This Row],[Date Tagged]]</f>
        <v>2.9282407413120382E-3</v>
      </c>
      <c r="J3234" s="46">
        <f>HOUR(tbl_raw_data[[#This Row],[Time_taken]])*60+MINUTE(tbl_raw_data[[#This Row],[Time_taken]])+SECOND(tbl_raw_data[[#This Row],[Time_taken]])/60</f>
        <v>4.2166666666666668</v>
      </c>
      <c r="K3234" s="52">
        <f>DATE(YEAR(tbl_raw_data[[#This Row],[Date Actioned]]),MONTH(tbl_raw_data[[#This Row],[Date Actioned]]),DAY(tbl_raw_data[[#This Row],[Date Actioned]]))</f>
        <v>45144</v>
      </c>
      <c r="L3234" s="50" t="str">
        <f>UPPER(TEXT(tbl_raw_data[[#This Row],[updated_date]],"MMMM"))</f>
        <v>AUGUST</v>
      </c>
      <c r="M3234" s="50" t="str">
        <f>"WEEK "&amp; IF(ROUNDUP(DAY(tbl_raw_data[[#This Row],[updated_date]])/7,0)=5,4,ROUNDUP(DAY(tbl_raw_data[[#This Row],[updated_date]])/7,0))</f>
        <v>WEEK 1</v>
      </c>
      <c r="N3234" s="50" t="str">
        <f>UPPER(VLOOKUP(tbl_raw_data[[#This Row],[Analyst]],Settiings!$A$2:$B$16,2,0))</f>
        <v>HARDIK</v>
      </c>
      <c r="O3234" s="50" t="str">
        <f>TRIM(UPPER(tbl_raw_data[[#This Row],[Outcome]]))</f>
        <v>APPROVE</v>
      </c>
      <c r="P3234" s="50" t="str">
        <f>TRIM(UPPER(tbl_raw_data[[#This Row],[Queue Name]]))</f>
        <v>CONSUMER EXISTING</v>
      </c>
      <c r="Q3234" s="50" t="str">
        <f>IF(tbl_raw_data[[#This Row],[Time taken in min]]&lt;=Settiings!$D$2,"SLA_MET","SLA_NOT_MET")</f>
        <v>SLA_MET</v>
      </c>
      <c r="R3234" s="94"/>
    </row>
    <row r="3235" spans="1:18" x14ac:dyDescent="0.3">
      <c r="A3235" s="23" t="s">
        <v>2104</v>
      </c>
      <c r="B3235" s="9">
        <v>45144.392118055555</v>
      </c>
      <c r="C3235" s="24">
        <v>45144.398877314816</v>
      </c>
      <c r="D3235" s="25" t="s">
        <v>13</v>
      </c>
      <c r="E3235" s="25" t="s">
        <v>9</v>
      </c>
      <c r="F3235" s="25" t="s">
        <v>1222</v>
      </c>
      <c r="G3235" s="25" t="s">
        <v>17</v>
      </c>
      <c r="H3235" s="82"/>
      <c r="I3235" s="48">
        <f>tbl_raw_data[[#This Row],[Date Actioned]]-tbl_raw_data[[#This Row],[Date Tagged]]</f>
        <v>6.7592592604341917E-3</v>
      </c>
      <c r="J3235" s="46">
        <f>HOUR(tbl_raw_data[[#This Row],[Time_taken]])*60+MINUTE(tbl_raw_data[[#This Row],[Time_taken]])+SECOND(tbl_raw_data[[#This Row],[Time_taken]])/60</f>
        <v>9.7333333333333325</v>
      </c>
      <c r="K3235" s="52">
        <f>DATE(YEAR(tbl_raw_data[[#This Row],[Date Actioned]]),MONTH(tbl_raw_data[[#This Row],[Date Actioned]]),DAY(tbl_raw_data[[#This Row],[Date Actioned]]))</f>
        <v>45144</v>
      </c>
      <c r="L3235" s="50" t="str">
        <f>UPPER(TEXT(tbl_raw_data[[#This Row],[updated_date]],"MMMM"))</f>
        <v>AUGUST</v>
      </c>
      <c r="M3235" s="50" t="str">
        <f>"WEEK "&amp; IF(ROUNDUP(DAY(tbl_raw_data[[#This Row],[updated_date]])/7,0)=5,4,ROUNDUP(DAY(tbl_raw_data[[#This Row],[updated_date]])/7,0))</f>
        <v>WEEK 1</v>
      </c>
      <c r="N3235" s="50" t="str">
        <f>UPPER(VLOOKUP(tbl_raw_data[[#This Row],[Analyst]],Settiings!$A$2:$B$16,2,0))</f>
        <v>HARDIK</v>
      </c>
      <c r="O3235" s="50" t="str">
        <f>TRIM(UPPER(tbl_raw_data[[#This Row],[Outcome]]))</f>
        <v>APPROVE</v>
      </c>
      <c r="P3235" s="50" t="str">
        <f>TRIM(UPPER(tbl_raw_data[[#This Row],[Queue Name]]))</f>
        <v>CONSUMER EXISTING</v>
      </c>
      <c r="Q3235" s="50" t="str">
        <f>IF(tbl_raw_data[[#This Row],[Time taken in min]]&lt;=Settiings!$D$2,"SLA_MET","SLA_NOT_MET")</f>
        <v>SLA_MET</v>
      </c>
      <c r="R3235" s="94"/>
    </row>
    <row r="3236" spans="1:18" x14ac:dyDescent="0.3">
      <c r="A3236" s="14" t="s">
        <v>2106</v>
      </c>
      <c r="B3236" s="15">
        <v>45144.401469907411</v>
      </c>
      <c r="C3236" s="16">
        <v>45144.404687499999</v>
      </c>
      <c r="D3236" s="17" t="s">
        <v>13</v>
      </c>
      <c r="E3236" s="17" t="s">
        <v>9</v>
      </c>
      <c r="F3236" s="17" t="s">
        <v>1222</v>
      </c>
      <c r="G3236" s="17" t="s">
        <v>17</v>
      </c>
      <c r="H3236" s="83"/>
      <c r="I3236" s="48">
        <f>tbl_raw_data[[#This Row],[Date Actioned]]-tbl_raw_data[[#This Row],[Date Tagged]]</f>
        <v>3.2175925880437717E-3</v>
      </c>
      <c r="J3236" s="46">
        <f>HOUR(tbl_raw_data[[#This Row],[Time_taken]])*60+MINUTE(tbl_raw_data[[#This Row],[Time_taken]])+SECOND(tbl_raw_data[[#This Row],[Time_taken]])/60</f>
        <v>4.6333333333333329</v>
      </c>
      <c r="K3236" s="52">
        <f>DATE(YEAR(tbl_raw_data[[#This Row],[Date Actioned]]),MONTH(tbl_raw_data[[#This Row],[Date Actioned]]),DAY(tbl_raw_data[[#This Row],[Date Actioned]]))</f>
        <v>45144</v>
      </c>
      <c r="L3236" s="50" t="str">
        <f>UPPER(TEXT(tbl_raw_data[[#This Row],[updated_date]],"MMMM"))</f>
        <v>AUGUST</v>
      </c>
      <c r="M3236" s="50" t="str">
        <f>"WEEK "&amp; IF(ROUNDUP(DAY(tbl_raw_data[[#This Row],[updated_date]])/7,0)=5,4,ROUNDUP(DAY(tbl_raw_data[[#This Row],[updated_date]])/7,0))</f>
        <v>WEEK 1</v>
      </c>
      <c r="N3236" s="50" t="str">
        <f>UPPER(VLOOKUP(tbl_raw_data[[#This Row],[Analyst]],Settiings!$A$2:$B$16,2,0))</f>
        <v>HARDIK</v>
      </c>
      <c r="O3236" s="50" t="str">
        <f>TRIM(UPPER(tbl_raw_data[[#This Row],[Outcome]]))</f>
        <v>APPROVE</v>
      </c>
      <c r="P3236" s="50" t="str">
        <f>TRIM(UPPER(tbl_raw_data[[#This Row],[Queue Name]]))</f>
        <v>CONSUMER EXISTING</v>
      </c>
      <c r="Q3236" s="50" t="str">
        <f>IF(tbl_raw_data[[#This Row],[Time taken in min]]&lt;=Settiings!$D$2,"SLA_MET","SLA_NOT_MET")</f>
        <v>SLA_MET</v>
      </c>
      <c r="R3236" s="94"/>
    </row>
    <row r="3237" spans="1:18" x14ac:dyDescent="0.3">
      <c r="A3237" s="20" t="s">
        <v>2107</v>
      </c>
      <c r="B3237" s="9">
        <v>45144.403356481482</v>
      </c>
      <c r="C3237" s="24">
        <v>45144.407442129632</v>
      </c>
      <c r="D3237" s="25" t="s">
        <v>27</v>
      </c>
      <c r="E3237" s="25" t="s">
        <v>9</v>
      </c>
      <c r="F3237" s="25" t="s">
        <v>43</v>
      </c>
      <c r="G3237" s="25" t="s">
        <v>297</v>
      </c>
      <c r="H3237" s="82"/>
      <c r="I3237" s="48">
        <f>tbl_raw_data[[#This Row],[Date Actioned]]-tbl_raw_data[[#This Row],[Date Tagged]]</f>
        <v>4.0856481500668451E-3</v>
      </c>
      <c r="J3237" s="46">
        <f>HOUR(tbl_raw_data[[#This Row],[Time_taken]])*60+MINUTE(tbl_raw_data[[#This Row],[Time_taken]])+SECOND(tbl_raw_data[[#This Row],[Time_taken]])/60</f>
        <v>5.8833333333333329</v>
      </c>
      <c r="K3237" s="52">
        <f>DATE(YEAR(tbl_raw_data[[#This Row],[Date Actioned]]),MONTH(tbl_raw_data[[#This Row],[Date Actioned]]),DAY(tbl_raw_data[[#This Row],[Date Actioned]]))</f>
        <v>45144</v>
      </c>
      <c r="L3237" s="50" t="str">
        <f>UPPER(TEXT(tbl_raw_data[[#This Row],[updated_date]],"MMMM"))</f>
        <v>AUGUST</v>
      </c>
      <c r="M3237" s="50" t="str">
        <f>"WEEK "&amp; IF(ROUNDUP(DAY(tbl_raw_data[[#This Row],[updated_date]])/7,0)=5,4,ROUNDUP(DAY(tbl_raw_data[[#This Row],[updated_date]])/7,0))</f>
        <v>WEEK 1</v>
      </c>
      <c r="N3237" s="50" t="str">
        <f>UPPER(VLOOKUP(tbl_raw_data[[#This Row],[Analyst]],Settiings!$A$2:$B$16,2,0))</f>
        <v>MERCEDES</v>
      </c>
      <c r="O3237" s="50" t="str">
        <f>TRIM(UPPER(tbl_raw_data[[#This Row],[Outcome]]))</f>
        <v>DECLINE</v>
      </c>
      <c r="P3237" s="50" t="str">
        <f>TRIM(UPPER(tbl_raw_data[[#This Row],[Queue Name]]))</f>
        <v>CONSUMER EXISTING</v>
      </c>
      <c r="Q3237" s="50" t="str">
        <f>IF(tbl_raw_data[[#This Row],[Time taken in min]]&lt;=Settiings!$D$2,"SLA_MET","SLA_NOT_MET")</f>
        <v>SLA_MET</v>
      </c>
      <c r="R3237" s="94"/>
    </row>
    <row r="3238" spans="1:18" x14ac:dyDescent="0.3">
      <c r="A3238" s="23" t="s">
        <v>2108</v>
      </c>
      <c r="B3238" s="15">
        <v>45144.41196759259</v>
      </c>
      <c r="C3238" s="16">
        <v>45144.414375</v>
      </c>
      <c r="D3238" s="17" t="s">
        <v>27</v>
      </c>
      <c r="E3238" s="17" t="s">
        <v>9</v>
      </c>
      <c r="F3238" s="17" t="s">
        <v>1222</v>
      </c>
      <c r="G3238" s="17" t="s">
        <v>871</v>
      </c>
      <c r="H3238" s="83"/>
      <c r="I3238" s="48">
        <f>tbl_raw_data[[#This Row],[Date Actioned]]-tbl_raw_data[[#This Row],[Date Tagged]]</f>
        <v>2.4074074099189602E-3</v>
      </c>
      <c r="J3238" s="46">
        <f>HOUR(tbl_raw_data[[#This Row],[Time_taken]])*60+MINUTE(tbl_raw_data[[#This Row],[Time_taken]])+SECOND(tbl_raw_data[[#This Row],[Time_taken]])/60</f>
        <v>3.4666666666666668</v>
      </c>
      <c r="K3238" s="52">
        <f>DATE(YEAR(tbl_raw_data[[#This Row],[Date Actioned]]),MONTH(tbl_raw_data[[#This Row],[Date Actioned]]),DAY(tbl_raw_data[[#This Row],[Date Actioned]]))</f>
        <v>45144</v>
      </c>
      <c r="L3238" s="50" t="str">
        <f>UPPER(TEXT(tbl_raw_data[[#This Row],[updated_date]],"MMMM"))</f>
        <v>AUGUST</v>
      </c>
      <c r="M3238" s="50" t="str">
        <f>"WEEK "&amp; IF(ROUNDUP(DAY(tbl_raw_data[[#This Row],[updated_date]])/7,0)=5,4,ROUNDUP(DAY(tbl_raw_data[[#This Row],[updated_date]])/7,0))</f>
        <v>WEEK 1</v>
      </c>
      <c r="N3238" s="50" t="str">
        <f>UPPER(VLOOKUP(tbl_raw_data[[#This Row],[Analyst]],Settiings!$A$2:$B$16,2,0))</f>
        <v>HARDIK</v>
      </c>
      <c r="O3238" s="50" t="str">
        <f>TRIM(UPPER(tbl_raw_data[[#This Row],[Outcome]]))</f>
        <v>DECLINE</v>
      </c>
      <c r="P3238" s="50" t="str">
        <f>TRIM(UPPER(tbl_raw_data[[#This Row],[Queue Name]]))</f>
        <v>CONSUMER EXISTING</v>
      </c>
      <c r="Q3238" s="50" t="str">
        <f>IF(tbl_raw_data[[#This Row],[Time taken in min]]&lt;=Settiings!$D$2,"SLA_MET","SLA_NOT_MET")</f>
        <v>SLA_MET</v>
      </c>
      <c r="R3238" s="94"/>
    </row>
    <row r="3239" spans="1:18" x14ac:dyDescent="0.3">
      <c r="A3239" s="20" t="s">
        <v>2109</v>
      </c>
      <c r="B3239" s="9">
        <v>45144.416527777779</v>
      </c>
      <c r="C3239" s="24">
        <v>45144.418611111112</v>
      </c>
      <c r="D3239" s="25" t="s">
        <v>13</v>
      </c>
      <c r="E3239" s="25" t="s">
        <v>9</v>
      </c>
      <c r="F3239" s="25" t="s">
        <v>1222</v>
      </c>
      <c r="G3239" s="25" t="s">
        <v>17</v>
      </c>
      <c r="H3239" s="82"/>
      <c r="I3239" s="48">
        <f>tbl_raw_data[[#This Row],[Date Actioned]]-tbl_raw_data[[#This Row],[Date Tagged]]</f>
        <v>2.0833333328482695E-3</v>
      </c>
      <c r="J3239" s="46">
        <f>HOUR(tbl_raw_data[[#This Row],[Time_taken]])*60+MINUTE(tbl_raw_data[[#This Row],[Time_taken]])+SECOND(tbl_raw_data[[#This Row],[Time_taken]])/60</f>
        <v>3</v>
      </c>
      <c r="K3239" s="52">
        <f>DATE(YEAR(tbl_raw_data[[#This Row],[Date Actioned]]),MONTH(tbl_raw_data[[#This Row],[Date Actioned]]),DAY(tbl_raw_data[[#This Row],[Date Actioned]]))</f>
        <v>45144</v>
      </c>
      <c r="L3239" s="50" t="str">
        <f>UPPER(TEXT(tbl_raw_data[[#This Row],[updated_date]],"MMMM"))</f>
        <v>AUGUST</v>
      </c>
      <c r="M3239" s="50" t="str">
        <f>"WEEK "&amp; IF(ROUNDUP(DAY(tbl_raw_data[[#This Row],[updated_date]])/7,0)=5,4,ROUNDUP(DAY(tbl_raw_data[[#This Row],[updated_date]])/7,0))</f>
        <v>WEEK 1</v>
      </c>
      <c r="N3239" s="50" t="str">
        <f>UPPER(VLOOKUP(tbl_raw_data[[#This Row],[Analyst]],Settiings!$A$2:$B$16,2,0))</f>
        <v>HARDIK</v>
      </c>
      <c r="O3239" s="50" t="str">
        <f>TRIM(UPPER(tbl_raw_data[[#This Row],[Outcome]]))</f>
        <v>APPROVE</v>
      </c>
      <c r="P3239" s="50" t="str">
        <f>TRIM(UPPER(tbl_raw_data[[#This Row],[Queue Name]]))</f>
        <v>CONSUMER EXISTING</v>
      </c>
      <c r="Q3239" s="50" t="str">
        <f>IF(tbl_raw_data[[#This Row],[Time taken in min]]&lt;=Settiings!$D$2,"SLA_MET","SLA_NOT_MET")</f>
        <v>SLA_MET</v>
      </c>
      <c r="R3239" s="94"/>
    </row>
    <row r="3240" spans="1:18" x14ac:dyDescent="0.3">
      <c r="A3240" s="23" t="s">
        <v>2111</v>
      </c>
      <c r="B3240" s="15">
        <v>45144.422106481485</v>
      </c>
      <c r="C3240" s="16">
        <v>45144.431076388886</v>
      </c>
      <c r="D3240" s="17" t="s">
        <v>17</v>
      </c>
      <c r="E3240" s="18" t="s">
        <v>19</v>
      </c>
      <c r="F3240" s="17" t="s">
        <v>686</v>
      </c>
      <c r="G3240" s="19"/>
      <c r="H3240" s="79"/>
      <c r="I3240" s="48">
        <f>tbl_raw_data[[#This Row],[Date Actioned]]-tbl_raw_data[[#This Row],[Date Tagged]]</f>
        <v>8.9699074014788494E-3</v>
      </c>
      <c r="J3240" s="46">
        <f>HOUR(tbl_raw_data[[#This Row],[Time_taken]])*60+MINUTE(tbl_raw_data[[#This Row],[Time_taken]])+SECOND(tbl_raw_data[[#This Row],[Time_taken]])/60</f>
        <v>12.916666666666666</v>
      </c>
      <c r="K3240" s="52">
        <f>DATE(YEAR(tbl_raw_data[[#This Row],[Date Actioned]]),MONTH(tbl_raw_data[[#This Row],[Date Actioned]]),DAY(tbl_raw_data[[#This Row],[Date Actioned]]))</f>
        <v>45144</v>
      </c>
      <c r="L3240" s="50" t="str">
        <f>UPPER(TEXT(tbl_raw_data[[#This Row],[updated_date]],"MMMM"))</f>
        <v>AUGUST</v>
      </c>
      <c r="M3240" s="50" t="str">
        <f>"WEEK "&amp; IF(ROUNDUP(DAY(tbl_raw_data[[#This Row],[updated_date]])/7,0)=5,4,ROUNDUP(DAY(tbl_raw_data[[#This Row],[updated_date]])/7,0))</f>
        <v>WEEK 1</v>
      </c>
      <c r="N3240" s="50" t="str">
        <f>UPPER(VLOOKUP(tbl_raw_data[[#This Row],[Analyst]],Settiings!$A$2:$B$16,2,0))</f>
        <v>FARDIN</v>
      </c>
      <c r="O3240" s="50" t="str">
        <f>TRIM(UPPER(tbl_raw_data[[#This Row],[Outcome]]))</f>
        <v>APPROVE</v>
      </c>
      <c r="P3240" s="50" t="str">
        <f>TRIM(UPPER(tbl_raw_data[[#This Row],[Queue Name]]))</f>
        <v>CONSUMER POST BUREAU</v>
      </c>
      <c r="Q3240" s="50" t="str">
        <f>IF(tbl_raw_data[[#This Row],[Time taken in min]]&lt;=Settiings!$D$2,"SLA_MET","SLA_NOT_MET")</f>
        <v>SLA_MET</v>
      </c>
      <c r="R3240" s="94"/>
    </row>
    <row r="3241" spans="1:18" x14ac:dyDescent="0.3">
      <c r="A3241" s="14" t="s">
        <v>2114</v>
      </c>
      <c r="B3241" s="9">
        <v>45144.423946759256</v>
      </c>
      <c r="C3241" s="24">
        <v>45144.428738425922</v>
      </c>
      <c r="D3241" s="25" t="s">
        <v>27</v>
      </c>
      <c r="E3241" s="25" t="s">
        <v>47</v>
      </c>
      <c r="F3241" s="25" t="s">
        <v>1222</v>
      </c>
      <c r="G3241" s="25" t="s">
        <v>2115</v>
      </c>
      <c r="H3241" s="82"/>
      <c r="I3241" s="48">
        <f>tbl_raw_data[[#This Row],[Date Actioned]]-tbl_raw_data[[#This Row],[Date Tagged]]</f>
        <v>4.7916666662786156E-3</v>
      </c>
      <c r="J3241" s="46">
        <f>HOUR(tbl_raw_data[[#This Row],[Time_taken]])*60+MINUTE(tbl_raw_data[[#This Row],[Time_taken]])+SECOND(tbl_raw_data[[#This Row],[Time_taken]])/60</f>
        <v>6.9</v>
      </c>
      <c r="K3241" s="52">
        <f>DATE(YEAR(tbl_raw_data[[#This Row],[Date Actioned]]),MONTH(tbl_raw_data[[#This Row],[Date Actioned]]),DAY(tbl_raw_data[[#This Row],[Date Actioned]]))</f>
        <v>45144</v>
      </c>
      <c r="L3241" s="50" t="str">
        <f>UPPER(TEXT(tbl_raw_data[[#This Row],[updated_date]],"MMMM"))</f>
        <v>AUGUST</v>
      </c>
      <c r="M3241" s="50" t="str">
        <f>"WEEK "&amp; IF(ROUNDUP(DAY(tbl_raw_data[[#This Row],[updated_date]])/7,0)=5,4,ROUNDUP(DAY(tbl_raw_data[[#This Row],[updated_date]])/7,0))</f>
        <v>WEEK 1</v>
      </c>
      <c r="N3241" s="50" t="str">
        <f>UPPER(VLOOKUP(tbl_raw_data[[#This Row],[Analyst]],Settiings!$A$2:$B$16,2,0))</f>
        <v>HARDIK</v>
      </c>
      <c r="O3241" s="50" t="str">
        <f>TRIM(UPPER(tbl_raw_data[[#This Row],[Outcome]]))</f>
        <v>DECLINE</v>
      </c>
      <c r="P3241" s="50" t="str">
        <f>TRIM(UPPER(tbl_raw_data[[#This Row],[Queue Name]]))</f>
        <v>CONSUMER PRE BUREAU</v>
      </c>
      <c r="Q3241" s="50" t="str">
        <f>IF(tbl_raw_data[[#This Row],[Time taken in min]]&lt;=Settiings!$D$2,"SLA_MET","SLA_NOT_MET")</f>
        <v>SLA_MET</v>
      </c>
      <c r="R3241" s="94"/>
    </row>
    <row r="3242" spans="1:18" x14ac:dyDescent="0.3">
      <c r="A3242" s="14" t="s">
        <v>2116</v>
      </c>
      <c r="B3242" s="9">
        <v>45144.425555555557</v>
      </c>
      <c r="C3242" s="24">
        <v>45144.429548611108</v>
      </c>
      <c r="D3242" s="25" t="s">
        <v>17</v>
      </c>
      <c r="E3242" s="12" t="s">
        <v>9</v>
      </c>
      <c r="F3242" s="25" t="s">
        <v>16</v>
      </c>
      <c r="G3242" s="13"/>
      <c r="H3242" s="78"/>
      <c r="I3242" s="48">
        <f>tbl_raw_data[[#This Row],[Date Actioned]]-tbl_raw_data[[#This Row],[Date Tagged]]</f>
        <v>3.9930555503815413E-3</v>
      </c>
      <c r="J3242" s="46">
        <f>HOUR(tbl_raw_data[[#This Row],[Time_taken]])*60+MINUTE(tbl_raw_data[[#This Row],[Time_taken]])+SECOND(tbl_raw_data[[#This Row],[Time_taken]])/60</f>
        <v>5.75</v>
      </c>
      <c r="K3242" s="52">
        <f>DATE(YEAR(tbl_raw_data[[#This Row],[Date Actioned]]),MONTH(tbl_raw_data[[#This Row],[Date Actioned]]),DAY(tbl_raw_data[[#This Row],[Date Actioned]]))</f>
        <v>45144</v>
      </c>
      <c r="L3242" s="50" t="str">
        <f>UPPER(TEXT(tbl_raw_data[[#This Row],[updated_date]],"MMMM"))</f>
        <v>AUGUST</v>
      </c>
      <c r="M3242" s="50" t="str">
        <f>"WEEK "&amp; IF(ROUNDUP(DAY(tbl_raw_data[[#This Row],[updated_date]])/7,0)=5,4,ROUNDUP(DAY(tbl_raw_data[[#This Row],[updated_date]])/7,0))</f>
        <v>WEEK 1</v>
      </c>
      <c r="N3242" s="50" t="str">
        <f>UPPER(VLOOKUP(tbl_raw_data[[#This Row],[Analyst]],Settiings!$A$2:$B$16,2,0))</f>
        <v>CAMROOON</v>
      </c>
      <c r="O3242" s="50" t="str">
        <f>TRIM(UPPER(tbl_raw_data[[#This Row],[Outcome]]))</f>
        <v>APPROVE</v>
      </c>
      <c r="P3242" s="50" t="str">
        <f>TRIM(UPPER(tbl_raw_data[[#This Row],[Queue Name]]))</f>
        <v>CONSUMER EXISTING</v>
      </c>
      <c r="Q3242" s="50" t="str">
        <f>IF(tbl_raw_data[[#This Row],[Time taken in min]]&lt;=Settiings!$D$2,"SLA_MET","SLA_NOT_MET")</f>
        <v>SLA_MET</v>
      </c>
      <c r="R3242" s="94"/>
    </row>
    <row r="3243" spans="1:18" x14ac:dyDescent="0.3">
      <c r="A3243" s="20" t="s">
        <v>2117</v>
      </c>
      <c r="B3243" s="15">
        <v>45144.436435185184</v>
      </c>
      <c r="C3243" s="16">
        <v>45144.439791666664</v>
      </c>
      <c r="D3243" s="17" t="s">
        <v>27</v>
      </c>
      <c r="E3243" s="17" t="s">
        <v>9</v>
      </c>
      <c r="F3243" s="17" t="s">
        <v>43</v>
      </c>
      <c r="G3243" s="17" t="s">
        <v>297</v>
      </c>
      <c r="H3243" s="83"/>
      <c r="I3243" s="48">
        <f>tbl_raw_data[[#This Row],[Date Actioned]]-tbl_raw_data[[#This Row],[Date Tagged]]</f>
        <v>3.3564814802957699E-3</v>
      </c>
      <c r="J3243" s="46">
        <f>HOUR(tbl_raw_data[[#This Row],[Time_taken]])*60+MINUTE(tbl_raw_data[[#This Row],[Time_taken]])+SECOND(tbl_raw_data[[#This Row],[Time_taken]])/60</f>
        <v>4.833333333333333</v>
      </c>
      <c r="K3243" s="52">
        <f>DATE(YEAR(tbl_raw_data[[#This Row],[Date Actioned]]),MONTH(tbl_raw_data[[#This Row],[Date Actioned]]),DAY(tbl_raw_data[[#This Row],[Date Actioned]]))</f>
        <v>45144</v>
      </c>
      <c r="L3243" s="50" t="str">
        <f>UPPER(TEXT(tbl_raw_data[[#This Row],[updated_date]],"MMMM"))</f>
        <v>AUGUST</v>
      </c>
      <c r="M3243" s="50" t="str">
        <f>"WEEK "&amp; IF(ROUNDUP(DAY(tbl_raw_data[[#This Row],[updated_date]])/7,0)=5,4,ROUNDUP(DAY(tbl_raw_data[[#This Row],[updated_date]])/7,0))</f>
        <v>WEEK 1</v>
      </c>
      <c r="N3243" s="50" t="str">
        <f>UPPER(VLOOKUP(tbl_raw_data[[#This Row],[Analyst]],Settiings!$A$2:$B$16,2,0))</f>
        <v>MERCEDES</v>
      </c>
      <c r="O3243" s="50" t="str">
        <f>TRIM(UPPER(tbl_raw_data[[#This Row],[Outcome]]))</f>
        <v>DECLINE</v>
      </c>
      <c r="P3243" s="50" t="str">
        <f>TRIM(UPPER(tbl_raw_data[[#This Row],[Queue Name]]))</f>
        <v>CONSUMER EXISTING</v>
      </c>
      <c r="Q3243" s="50" t="str">
        <f>IF(tbl_raw_data[[#This Row],[Time taken in min]]&lt;=Settiings!$D$2,"SLA_MET","SLA_NOT_MET")</f>
        <v>SLA_MET</v>
      </c>
      <c r="R3243" s="94"/>
    </row>
    <row r="3244" spans="1:18" x14ac:dyDescent="0.3">
      <c r="A3244" s="20" t="s">
        <v>2118</v>
      </c>
      <c r="B3244" s="15">
        <v>45144.443124999998</v>
      </c>
      <c r="C3244" s="16">
        <v>45144.451180555552</v>
      </c>
      <c r="D3244" s="17" t="s">
        <v>17</v>
      </c>
      <c r="E3244" s="18" t="s">
        <v>19</v>
      </c>
      <c r="F3244" s="17" t="s">
        <v>50</v>
      </c>
      <c r="G3244" s="19"/>
      <c r="H3244" s="79"/>
      <c r="I3244" s="48">
        <f>tbl_raw_data[[#This Row],[Date Actioned]]-tbl_raw_data[[#This Row],[Date Tagged]]</f>
        <v>8.0555555541650392E-3</v>
      </c>
      <c r="J3244" s="46">
        <f>HOUR(tbl_raw_data[[#This Row],[Time_taken]])*60+MINUTE(tbl_raw_data[[#This Row],[Time_taken]])+SECOND(tbl_raw_data[[#This Row],[Time_taken]])/60</f>
        <v>11.6</v>
      </c>
      <c r="K3244" s="52">
        <f>DATE(YEAR(tbl_raw_data[[#This Row],[Date Actioned]]),MONTH(tbl_raw_data[[#This Row],[Date Actioned]]),DAY(tbl_raw_data[[#This Row],[Date Actioned]]))</f>
        <v>45144</v>
      </c>
      <c r="L3244" s="50" t="str">
        <f>UPPER(TEXT(tbl_raw_data[[#This Row],[updated_date]],"MMMM"))</f>
        <v>AUGUST</v>
      </c>
      <c r="M3244" s="50" t="str">
        <f>"WEEK "&amp; IF(ROUNDUP(DAY(tbl_raw_data[[#This Row],[updated_date]])/7,0)=5,4,ROUNDUP(DAY(tbl_raw_data[[#This Row],[updated_date]])/7,0))</f>
        <v>WEEK 1</v>
      </c>
      <c r="N3244" s="50" t="str">
        <f>UPPER(VLOOKUP(tbl_raw_data[[#This Row],[Analyst]],Settiings!$A$2:$B$16,2,0))</f>
        <v>SHAHID</v>
      </c>
      <c r="O3244" s="50" t="str">
        <f>TRIM(UPPER(tbl_raw_data[[#This Row],[Outcome]]))</f>
        <v>APPROVE</v>
      </c>
      <c r="P3244" s="50" t="str">
        <f>TRIM(UPPER(tbl_raw_data[[#This Row],[Queue Name]]))</f>
        <v>CONSUMER POST BUREAU</v>
      </c>
      <c r="Q3244" s="50" t="str">
        <f>IF(tbl_raw_data[[#This Row],[Time taken in min]]&lt;=Settiings!$D$2,"SLA_MET","SLA_NOT_MET")</f>
        <v>SLA_MET</v>
      </c>
      <c r="R3244" s="94"/>
    </row>
    <row r="3245" spans="1:18" x14ac:dyDescent="0.3">
      <c r="A3245" s="23" t="s">
        <v>2119</v>
      </c>
      <c r="B3245" s="9">
        <v>45144.443993055553</v>
      </c>
      <c r="C3245" s="24">
        <v>45144.454699074071</v>
      </c>
      <c r="D3245" s="25" t="s">
        <v>17</v>
      </c>
      <c r="E3245" s="12" t="s">
        <v>19</v>
      </c>
      <c r="F3245" s="25" t="s">
        <v>16</v>
      </c>
      <c r="G3245" s="13"/>
      <c r="H3245" s="78"/>
      <c r="I3245" s="48">
        <f>tbl_raw_data[[#This Row],[Date Actioned]]-tbl_raw_data[[#This Row],[Date Tagged]]</f>
        <v>1.0706018518249039E-2</v>
      </c>
      <c r="J3245" s="46">
        <f>HOUR(tbl_raw_data[[#This Row],[Time_taken]])*60+MINUTE(tbl_raw_data[[#This Row],[Time_taken]])+SECOND(tbl_raw_data[[#This Row],[Time_taken]])/60</f>
        <v>15.416666666666666</v>
      </c>
      <c r="K3245" s="52">
        <f>DATE(YEAR(tbl_raw_data[[#This Row],[Date Actioned]]),MONTH(tbl_raw_data[[#This Row],[Date Actioned]]),DAY(tbl_raw_data[[#This Row],[Date Actioned]]))</f>
        <v>45144</v>
      </c>
      <c r="L3245" s="50" t="str">
        <f>UPPER(TEXT(tbl_raw_data[[#This Row],[updated_date]],"MMMM"))</f>
        <v>AUGUST</v>
      </c>
      <c r="M3245" s="50" t="str">
        <f>"WEEK "&amp; IF(ROUNDUP(DAY(tbl_raw_data[[#This Row],[updated_date]])/7,0)=5,4,ROUNDUP(DAY(tbl_raw_data[[#This Row],[updated_date]])/7,0))</f>
        <v>WEEK 1</v>
      </c>
      <c r="N3245" s="50" t="str">
        <f>UPPER(VLOOKUP(tbl_raw_data[[#This Row],[Analyst]],Settiings!$A$2:$B$16,2,0))</f>
        <v>CAMROOON</v>
      </c>
      <c r="O3245" s="50" t="str">
        <f>TRIM(UPPER(tbl_raw_data[[#This Row],[Outcome]]))</f>
        <v>APPROVE</v>
      </c>
      <c r="P3245" s="50" t="str">
        <f>TRIM(UPPER(tbl_raw_data[[#This Row],[Queue Name]]))</f>
        <v>CONSUMER POST BUREAU</v>
      </c>
      <c r="Q3245" s="50" t="str">
        <f>IF(tbl_raw_data[[#This Row],[Time taken in min]]&lt;=Settiings!$D$2,"SLA_MET","SLA_NOT_MET")</f>
        <v>SLA_MET</v>
      </c>
      <c r="R3245" s="94"/>
    </row>
    <row r="3246" spans="1:18" x14ac:dyDescent="0.3">
      <c r="A3246" s="14" t="s">
        <v>2123</v>
      </c>
      <c r="B3246" s="15">
        <v>45144.448865740742</v>
      </c>
      <c r="C3246" s="16">
        <v>45144.453506944446</v>
      </c>
      <c r="D3246" s="17" t="s">
        <v>13</v>
      </c>
      <c r="E3246" s="17" t="s">
        <v>47</v>
      </c>
      <c r="F3246" s="17" t="s">
        <v>43</v>
      </c>
      <c r="G3246" s="17" t="s">
        <v>785</v>
      </c>
      <c r="H3246" s="83"/>
      <c r="I3246" s="48">
        <f>tbl_raw_data[[#This Row],[Date Actioned]]-tbl_raw_data[[#This Row],[Date Tagged]]</f>
        <v>4.6412037045229226E-3</v>
      </c>
      <c r="J3246" s="46">
        <f>HOUR(tbl_raw_data[[#This Row],[Time_taken]])*60+MINUTE(tbl_raw_data[[#This Row],[Time_taken]])+SECOND(tbl_raw_data[[#This Row],[Time_taken]])/60</f>
        <v>6.6833333333333336</v>
      </c>
      <c r="K3246" s="52">
        <f>DATE(YEAR(tbl_raw_data[[#This Row],[Date Actioned]]),MONTH(tbl_raw_data[[#This Row],[Date Actioned]]),DAY(tbl_raw_data[[#This Row],[Date Actioned]]))</f>
        <v>45144</v>
      </c>
      <c r="L3246" s="50" t="str">
        <f>UPPER(TEXT(tbl_raw_data[[#This Row],[updated_date]],"MMMM"))</f>
        <v>AUGUST</v>
      </c>
      <c r="M3246" s="50" t="str">
        <f>"WEEK "&amp; IF(ROUNDUP(DAY(tbl_raw_data[[#This Row],[updated_date]])/7,0)=5,4,ROUNDUP(DAY(tbl_raw_data[[#This Row],[updated_date]])/7,0))</f>
        <v>WEEK 1</v>
      </c>
      <c r="N3246" s="50" t="str">
        <f>UPPER(VLOOKUP(tbl_raw_data[[#This Row],[Analyst]],Settiings!$A$2:$B$16,2,0))</f>
        <v>MERCEDES</v>
      </c>
      <c r="O3246" s="50" t="str">
        <f>TRIM(UPPER(tbl_raw_data[[#This Row],[Outcome]]))</f>
        <v>APPROVE</v>
      </c>
      <c r="P3246" s="50" t="str">
        <f>TRIM(UPPER(tbl_raw_data[[#This Row],[Queue Name]]))</f>
        <v>CONSUMER PRE BUREAU</v>
      </c>
      <c r="Q3246" s="50" t="str">
        <f>IF(tbl_raw_data[[#This Row],[Time taken in min]]&lt;=Settiings!$D$2,"SLA_MET","SLA_NOT_MET")</f>
        <v>SLA_MET</v>
      </c>
      <c r="R3246" s="94"/>
    </row>
    <row r="3247" spans="1:18" x14ac:dyDescent="0.3">
      <c r="A3247" s="20" t="s">
        <v>2124</v>
      </c>
      <c r="B3247" s="9">
        <v>45144.44976851852</v>
      </c>
      <c r="C3247" s="24">
        <v>45144.459328703706</v>
      </c>
      <c r="D3247" s="25" t="s">
        <v>13</v>
      </c>
      <c r="E3247" s="25" t="s">
        <v>9</v>
      </c>
      <c r="F3247" s="25" t="s">
        <v>65</v>
      </c>
      <c r="G3247" s="25" t="s">
        <v>946</v>
      </c>
      <c r="H3247" s="82"/>
      <c r="I3247" s="48">
        <f>tbl_raw_data[[#This Row],[Date Actioned]]-tbl_raw_data[[#This Row],[Date Tagged]]</f>
        <v>9.560185186273884E-3</v>
      </c>
      <c r="J3247" s="46">
        <f>HOUR(tbl_raw_data[[#This Row],[Time_taken]])*60+MINUTE(tbl_raw_data[[#This Row],[Time_taken]])+SECOND(tbl_raw_data[[#This Row],[Time_taken]])/60</f>
        <v>13.766666666666667</v>
      </c>
      <c r="K3247" s="52">
        <f>DATE(YEAR(tbl_raw_data[[#This Row],[Date Actioned]]),MONTH(tbl_raw_data[[#This Row],[Date Actioned]]),DAY(tbl_raw_data[[#This Row],[Date Actioned]]))</f>
        <v>45144</v>
      </c>
      <c r="L3247" s="50" t="str">
        <f>UPPER(TEXT(tbl_raw_data[[#This Row],[updated_date]],"MMMM"))</f>
        <v>AUGUST</v>
      </c>
      <c r="M3247" s="50" t="str">
        <f>"WEEK "&amp; IF(ROUNDUP(DAY(tbl_raw_data[[#This Row],[updated_date]])/7,0)=5,4,ROUNDUP(DAY(tbl_raw_data[[#This Row],[updated_date]])/7,0))</f>
        <v>WEEK 1</v>
      </c>
      <c r="N3247" s="50" t="str">
        <f>UPPER(VLOOKUP(tbl_raw_data[[#This Row],[Analyst]],Settiings!$A$2:$B$16,2,0))</f>
        <v>SAM</v>
      </c>
      <c r="O3247" s="50" t="str">
        <f>TRIM(UPPER(tbl_raw_data[[#This Row],[Outcome]]))</f>
        <v>APPROVE</v>
      </c>
      <c r="P3247" s="50" t="str">
        <f>TRIM(UPPER(tbl_raw_data[[#This Row],[Queue Name]]))</f>
        <v>CONSUMER EXISTING</v>
      </c>
      <c r="Q3247" s="50" t="str">
        <f>IF(tbl_raw_data[[#This Row],[Time taken in min]]&lt;=Settiings!$D$2,"SLA_MET","SLA_NOT_MET")</f>
        <v>SLA_MET</v>
      </c>
      <c r="R3247" s="94"/>
    </row>
    <row r="3248" spans="1:18" x14ac:dyDescent="0.3">
      <c r="A3248" s="23" t="s">
        <v>2126</v>
      </c>
      <c r="B3248" s="15">
        <v>45144.457060185188</v>
      </c>
      <c r="C3248" s="16">
        <v>45144.462071759262</v>
      </c>
      <c r="D3248" s="17" t="s">
        <v>17</v>
      </c>
      <c r="E3248" s="18" t="s">
        <v>9</v>
      </c>
      <c r="F3248" s="17" t="s">
        <v>50</v>
      </c>
      <c r="G3248" s="19"/>
      <c r="H3248" s="79"/>
      <c r="I3248" s="48">
        <f>tbl_raw_data[[#This Row],[Date Actioned]]-tbl_raw_data[[#This Row],[Date Tagged]]</f>
        <v>5.0115740741603076E-3</v>
      </c>
      <c r="J3248" s="46">
        <f>HOUR(tbl_raw_data[[#This Row],[Time_taken]])*60+MINUTE(tbl_raw_data[[#This Row],[Time_taken]])+SECOND(tbl_raw_data[[#This Row],[Time_taken]])/60</f>
        <v>7.2166666666666668</v>
      </c>
      <c r="K3248" s="52">
        <f>DATE(YEAR(tbl_raw_data[[#This Row],[Date Actioned]]),MONTH(tbl_raw_data[[#This Row],[Date Actioned]]),DAY(tbl_raw_data[[#This Row],[Date Actioned]]))</f>
        <v>45144</v>
      </c>
      <c r="L3248" s="50" t="str">
        <f>UPPER(TEXT(tbl_raw_data[[#This Row],[updated_date]],"MMMM"))</f>
        <v>AUGUST</v>
      </c>
      <c r="M3248" s="50" t="str">
        <f>"WEEK "&amp; IF(ROUNDUP(DAY(tbl_raw_data[[#This Row],[updated_date]])/7,0)=5,4,ROUNDUP(DAY(tbl_raw_data[[#This Row],[updated_date]])/7,0))</f>
        <v>WEEK 1</v>
      </c>
      <c r="N3248" s="50" t="str">
        <f>UPPER(VLOOKUP(tbl_raw_data[[#This Row],[Analyst]],Settiings!$A$2:$B$16,2,0))</f>
        <v>SHAHID</v>
      </c>
      <c r="O3248" s="50" t="str">
        <f>TRIM(UPPER(tbl_raw_data[[#This Row],[Outcome]]))</f>
        <v>APPROVE</v>
      </c>
      <c r="P3248" s="50" t="str">
        <f>TRIM(UPPER(tbl_raw_data[[#This Row],[Queue Name]]))</f>
        <v>CONSUMER EXISTING</v>
      </c>
      <c r="Q3248" s="50" t="str">
        <f>IF(tbl_raw_data[[#This Row],[Time taken in min]]&lt;=Settiings!$D$2,"SLA_MET","SLA_NOT_MET")</f>
        <v>SLA_MET</v>
      </c>
      <c r="R3248" s="94"/>
    </row>
    <row r="3249" spans="1:18" x14ac:dyDescent="0.3">
      <c r="A3249" s="14" t="s">
        <v>2127</v>
      </c>
      <c r="B3249" s="9">
        <v>45144.460601851853</v>
      </c>
      <c r="C3249" s="24">
        <v>45144.464780092596</v>
      </c>
      <c r="D3249" s="25" t="s">
        <v>13</v>
      </c>
      <c r="E3249" s="25" t="s">
        <v>9</v>
      </c>
      <c r="F3249" s="25" t="s">
        <v>53</v>
      </c>
      <c r="G3249" s="25" t="s">
        <v>77</v>
      </c>
      <c r="H3249" s="82"/>
      <c r="I3249" s="48">
        <f>tbl_raw_data[[#This Row],[Date Actioned]]-tbl_raw_data[[#This Row],[Date Tagged]]</f>
        <v>4.1782407424761914E-3</v>
      </c>
      <c r="J3249" s="46">
        <f>HOUR(tbl_raw_data[[#This Row],[Time_taken]])*60+MINUTE(tbl_raw_data[[#This Row],[Time_taken]])+SECOND(tbl_raw_data[[#This Row],[Time_taken]])/60</f>
        <v>6.0166666666666666</v>
      </c>
      <c r="K3249" s="52">
        <f>DATE(YEAR(tbl_raw_data[[#This Row],[Date Actioned]]),MONTH(tbl_raw_data[[#This Row],[Date Actioned]]),DAY(tbl_raw_data[[#This Row],[Date Actioned]]))</f>
        <v>45144</v>
      </c>
      <c r="L3249" s="50" t="str">
        <f>UPPER(TEXT(tbl_raw_data[[#This Row],[updated_date]],"MMMM"))</f>
        <v>AUGUST</v>
      </c>
      <c r="M3249" s="50" t="str">
        <f>"WEEK "&amp; IF(ROUNDUP(DAY(tbl_raw_data[[#This Row],[updated_date]])/7,0)=5,4,ROUNDUP(DAY(tbl_raw_data[[#This Row],[updated_date]])/7,0))</f>
        <v>WEEK 1</v>
      </c>
      <c r="N3249" s="50" t="str">
        <f>UPPER(VLOOKUP(tbl_raw_data[[#This Row],[Analyst]],Settiings!$A$2:$B$16,2,0))</f>
        <v>NAVED</v>
      </c>
      <c r="O3249" s="50" t="str">
        <f>TRIM(UPPER(tbl_raw_data[[#This Row],[Outcome]]))</f>
        <v>APPROVE</v>
      </c>
      <c r="P3249" s="50" t="str">
        <f>TRIM(UPPER(tbl_raw_data[[#This Row],[Queue Name]]))</f>
        <v>CONSUMER EXISTING</v>
      </c>
      <c r="Q3249" s="50" t="str">
        <f>IF(tbl_raw_data[[#This Row],[Time taken in min]]&lt;=Settiings!$D$2,"SLA_MET","SLA_NOT_MET")</f>
        <v>SLA_MET</v>
      </c>
      <c r="R3249" s="94"/>
    </row>
    <row r="3250" spans="1:18" x14ac:dyDescent="0.3">
      <c r="A3250" s="20" t="s">
        <v>2130</v>
      </c>
      <c r="B3250" s="15">
        <v>45144.463842592595</v>
      </c>
      <c r="C3250" s="16">
        <v>45144.46974537037</v>
      </c>
      <c r="D3250" s="17" t="s">
        <v>17</v>
      </c>
      <c r="E3250" s="18" t="s">
        <v>9</v>
      </c>
      <c r="F3250" s="17" t="s">
        <v>50</v>
      </c>
      <c r="G3250" s="19"/>
      <c r="H3250" s="79"/>
      <c r="I3250" s="48">
        <f>tbl_raw_data[[#This Row],[Date Actioned]]-tbl_raw_data[[#This Row],[Date Tagged]]</f>
        <v>5.9027777751907706E-3</v>
      </c>
      <c r="J3250" s="46">
        <f>HOUR(tbl_raw_data[[#This Row],[Time_taken]])*60+MINUTE(tbl_raw_data[[#This Row],[Time_taken]])+SECOND(tbl_raw_data[[#This Row],[Time_taken]])/60</f>
        <v>8.5</v>
      </c>
      <c r="K3250" s="52">
        <f>DATE(YEAR(tbl_raw_data[[#This Row],[Date Actioned]]),MONTH(tbl_raw_data[[#This Row],[Date Actioned]]),DAY(tbl_raw_data[[#This Row],[Date Actioned]]))</f>
        <v>45144</v>
      </c>
      <c r="L3250" s="50" t="str">
        <f>UPPER(TEXT(tbl_raw_data[[#This Row],[updated_date]],"MMMM"))</f>
        <v>AUGUST</v>
      </c>
      <c r="M3250" s="50" t="str">
        <f>"WEEK "&amp; IF(ROUNDUP(DAY(tbl_raw_data[[#This Row],[updated_date]])/7,0)=5,4,ROUNDUP(DAY(tbl_raw_data[[#This Row],[updated_date]])/7,0))</f>
        <v>WEEK 1</v>
      </c>
      <c r="N3250" s="50" t="str">
        <f>UPPER(VLOOKUP(tbl_raw_data[[#This Row],[Analyst]],Settiings!$A$2:$B$16,2,0))</f>
        <v>SHAHID</v>
      </c>
      <c r="O3250" s="50" t="str">
        <f>TRIM(UPPER(tbl_raw_data[[#This Row],[Outcome]]))</f>
        <v>APPROVE</v>
      </c>
      <c r="P3250" s="50" t="str">
        <f>TRIM(UPPER(tbl_raw_data[[#This Row],[Queue Name]]))</f>
        <v>CONSUMER EXISTING</v>
      </c>
      <c r="Q3250" s="50" t="str">
        <f>IF(tbl_raw_data[[#This Row],[Time taken in min]]&lt;=Settiings!$D$2,"SLA_MET","SLA_NOT_MET")</f>
        <v>SLA_MET</v>
      </c>
      <c r="R3250" s="94"/>
    </row>
    <row r="3251" spans="1:18" x14ac:dyDescent="0.3">
      <c r="A3251" s="23" t="s">
        <v>2134</v>
      </c>
      <c r="B3251" s="9">
        <v>45144.467222222222</v>
      </c>
      <c r="C3251" s="24">
        <v>45144.476041666669</v>
      </c>
      <c r="D3251" s="25" t="s">
        <v>17</v>
      </c>
      <c r="E3251" s="12" t="s">
        <v>9</v>
      </c>
      <c r="F3251" s="25" t="s">
        <v>686</v>
      </c>
      <c r="G3251" s="13"/>
      <c r="H3251" s="78"/>
      <c r="I3251" s="48">
        <f>tbl_raw_data[[#This Row],[Date Actioned]]-tbl_raw_data[[#This Row],[Date Tagged]]</f>
        <v>8.819444446999114E-3</v>
      </c>
      <c r="J3251" s="46">
        <f>HOUR(tbl_raw_data[[#This Row],[Time_taken]])*60+MINUTE(tbl_raw_data[[#This Row],[Time_taken]])+SECOND(tbl_raw_data[[#This Row],[Time_taken]])/60</f>
        <v>12.7</v>
      </c>
      <c r="K3251" s="52">
        <f>DATE(YEAR(tbl_raw_data[[#This Row],[Date Actioned]]),MONTH(tbl_raw_data[[#This Row],[Date Actioned]]),DAY(tbl_raw_data[[#This Row],[Date Actioned]]))</f>
        <v>45144</v>
      </c>
      <c r="L3251" s="50" t="str">
        <f>UPPER(TEXT(tbl_raw_data[[#This Row],[updated_date]],"MMMM"))</f>
        <v>AUGUST</v>
      </c>
      <c r="M3251" s="50" t="str">
        <f>"WEEK "&amp; IF(ROUNDUP(DAY(tbl_raw_data[[#This Row],[updated_date]])/7,0)=5,4,ROUNDUP(DAY(tbl_raw_data[[#This Row],[updated_date]])/7,0))</f>
        <v>WEEK 1</v>
      </c>
      <c r="N3251" s="50" t="str">
        <f>UPPER(VLOOKUP(tbl_raw_data[[#This Row],[Analyst]],Settiings!$A$2:$B$16,2,0))</f>
        <v>FARDIN</v>
      </c>
      <c r="O3251" s="50" t="str">
        <f>TRIM(UPPER(tbl_raw_data[[#This Row],[Outcome]]))</f>
        <v>APPROVE</v>
      </c>
      <c r="P3251" s="50" t="str">
        <f>TRIM(UPPER(tbl_raw_data[[#This Row],[Queue Name]]))</f>
        <v>CONSUMER EXISTING</v>
      </c>
      <c r="Q3251" s="50" t="str">
        <f>IF(tbl_raw_data[[#This Row],[Time taken in min]]&lt;=Settiings!$D$2,"SLA_MET","SLA_NOT_MET")</f>
        <v>SLA_MET</v>
      </c>
      <c r="R3251" s="94"/>
    </row>
    <row r="3252" spans="1:18" x14ac:dyDescent="0.3">
      <c r="A3252" s="14" t="s">
        <v>2135</v>
      </c>
      <c r="B3252" s="15">
        <v>45144.4684837963</v>
      </c>
      <c r="C3252" s="16">
        <v>45144.472997685189</v>
      </c>
      <c r="D3252" s="17" t="s">
        <v>17</v>
      </c>
      <c r="E3252" s="18" t="s">
        <v>9</v>
      </c>
      <c r="F3252" s="17" t="s">
        <v>50</v>
      </c>
      <c r="G3252" s="19"/>
      <c r="H3252" s="79"/>
      <c r="I3252" s="48">
        <f>tbl_raw_data[[#This Row],[Date Actioned]]-tbl_raw_data[[#This Row],[Date Tagged]]</f>
        <v>4.5138888890505768E-3</v>
      </c>
      <c r="J3252" s="46">
        <f>HOUR(tbl_raw_data[[#This Row],[Time_taken]])*60+MINUTE(tbl_raw_data[[#This Row],[Time_taken]])+SECOND(tbl_raw_data[[#This Row],[Time_taken]])/60</f>
        <v>6.5</v>
      </c>
      <c r="K3252" s="52">
        <f>DATE(YEAR(tbl_raw_data[[#This Row],[Date Actioned]]),MONTH(tbl_raw_data[[#This Row],[Date Actioned]]),DAY(tbl_raw_data[[#This Row],[Date Actioned]]))</f>
        <v>45144</v>
      </c>
      <c r="L3252" s="50" t="str">
        <f>UPPER(TEXT(tbl_raw_data[[#This Row],[updated_date]],"MMMM"))</f>
        <v>AUGUST</v>
      </c>
      <c r="M3252" s="50" t="str">
        <f>"WEEK "&amp; IF(ROUNDUP(DAY(tbl_raw_data[[#This Row],[updated_date]])/7,0)=5,4,ROUNDUP(DAY(tbl_raw_data[[#This Row],[updated_date]])/7,0))</f>
        <v>WEEK 1</v>
      </c>
      <c r="N3252" s="50" t="str">
        <f>UPPER(VLOOKUP(tbl_raw_data[[#This Row],[Analyst]],Settiings!$A$2:$B$16,2,0))</f>
        <v>SHAHID</v>
      </c>
      <c r="O3252" s="50" t="str">
        <f>TRIM(UPPER(tbl_raw_data[[#This Row],[Outcome]]))</f>
        <v>APPROVE</v>
      </c>
      <c r="P3252" s="50" t="str">
        <f>TRIM(UPPER(tbl_raw_data[[#This Row],[Queue Name]]))</f>
        <v>CONSUMER EXISTING</v>
      </c>
      <c r="Q3252" s="50" t="str">
        <f>IF(tbl_raw_data[[#This Row],[Time taken in min]]&lt;=Settiings!$D$2,"SLA_MET","SLA_NOT_MET")</f>
        <v>SLA_MET</v>
      </c>
      <c r="R3252" s="94"/>
    </row>
    <row r="3253" spans="1:18" x14ac:dyDescent="0.3">
      <c r="A3253" s="20" t="s">
        <v>2138</v>
      </c>
      <c r="B3253" s="9">
        <v>45144.480081018519</v>
      </c>
      <c r="C3253" s="24">
        <v>45144.483796296299</v>
      </c>
      <c r="D3253" s="25" t="s">
        <v>13</v>
      </c>
      <c r="E3253" s="25" t="s">
        <v>47</v>
      </c>
      <c r="F3253" s="25" t="s">
        <v>1222</v>
      </c>
      <c r="G3253" s="25" t="s">
        <v>17</v>
      </c>
      <c r="H3253" s="82"/>
      <c r="I3253" s="48">
        <f>tbl_raw_data[[#This Row],[Date Actioned]]-tbl_raw_data[[#This Row],[Date Tagged]]</f>
        <v>3.7152777804294601E-3</v>
      </c>
      <c r="J3253" s="46">
        <f>HOUR(tbl_raw_data[[#This Row],[Time_taken]])*60+MINUTE(tbl_raw_data[[#This Row],[Time_taken]])+SECOND(tbl_raw_data[[#This Row],[Time_taken]])/60</f>
        <v>5.35</v>
      </c>
      <c r="K3253" s="52">
        <f>DATE(YEAR(tbl_raw_data[[#This Row],[Date Actioned]]),MONTH(tbl_raw_data[[#This Row],[Date Actioned]]),DAY(tbl_raw_data[[#This Row],[Date Actioned]]))</f>
        <v>45144</v>
      </c>
      <c r="L3253" s="50" t="str">
        <f>UPPER(TEXT(tbl_raw_data[[#This Row],[updated_date]],"MMMM"))</f>
        <v>AUGUST</v>
      </c>
      <c r="M3253" s="50" t="str">
        <f>"WEEK "&amp; IF(ROUNDUP(DAY(tbl_raw_data[[#This Row],[updated_date]])/7,0)=5,4,ROUNDUP(DAY(tbl_raw_data[[#This Row],[updated_date]])/7,0))</f>
        <v>WEEK 1</v>
      </c>
      <c r="N3253" s="50" t="str">
        <f>UPPER(VLOOKUP(tbl_raw_data[[#This Row],[Analyst]],Settiings!$A$2:$B$16,2,0))</f>
        <v>HARDIK</v>
      </c>
      <c r="O3253" s="50" t="str">
        <f>TRIM(UPPER(tbl_raw_data[[#This Row],[Outcome]]))</f>
        <v>APPROVE</v>
      </c>
      <c r="P3253" s="50" t="str">
        <f>TRIM(UPPER(tbl_raw_data[[#This Row],[Queue Name]]))</f>
        <v>CONSUMER PRE BUREAU</v>
      </c>
      <c r="Q3253" s="50" t="str">
        <f>IF(tbl_raw_data[[#This Row],[Time taken in min]]&lt;=Settiings!$D$2,"SLA_MET","SLA_NOT_MET")</f>
        <v>SLA_MET</v>
      </c>
      <c r="R3253" s="94"/>
    </row>
    <row r="3254" spans="1:18" x14ac:dyDescent="0.3">
      <c r="A3254" s="23" t="s">
        <v>2139</v>
      </c>
      <c r="B3254" s="15">
        <v>45144.481689814813</v>
      </c>
      <c r="C3254" s="16">
        <v>45144.490729166668</v>
      </c>
      <c r="D3254" s="17" t="s">
        <v>13</v>
      </c>
      <c r="E3254" s="17" t="s">
        <v>9</v>
      </c>
      <c r="F3254" s="17" t="s">
        <v>53</v>
      </c>
      <c r="G3254" s="17" t="s">
        <v>17</v>
      </c>
      <c r="H3254" s="83"/>
      <c r="I3254" s="48">
        <f>tbl_raw_data[[#This Row],[Date Actioned]]-tbl_raw_data[[#This Row],[Date Tagged]]</f>
        <v>9.0393518548808061E-3</v>
      </c>
      <c r="J3254" s="46">
        <f>HOUR(tbl_raw_data[[#This Row],[Time_taken]])*60+MINUTE(tbl_raw_data[[#This Row],[Time_taken]])+SECOND(tbl_raw_data[[#This Row],[Time_taken]])/60</f>
        <v>13.016666666666667</v>
      </c>
      <c r="K3254" s="52">
        <f>DATE(YEAR(tbl_raw_data[[#This Row],[Date Actioned]]),MONTH(tbl_raw_data[[#This Row],[Date Actioned]]),DAY(tbl_raw_data[[#This Row],[Date Actioned]]))</f>
        <v>45144</v>
      </c>
      <c r="L3254" s="50" t="str">
        <f>UPPER(TEXT(tbl_raw_data[[#This Row],[updated_date]],"MMMM"))</f>
        <v>AUGUST</v>
      </c>
      <c r="M3254" s="50" t="str">
        <f>"WEEK "&amp; IF(ROUNDUP(DAY(tbl_raw_data[[#This Row],[updated_date]])/7,0)=5,4,ROUNDUP(DAY(tbl_raw_data[[#This Row],[updated_date]])/7,0))</f>
        <v>WEEK 1</v>
      </c>
      <c r="N3254" s="50" t="str">
        <f>UPPER(VLOOKUP(tbl_raw_data[[#This Row],[Analyst]],Settiings!$A$2:$B$16,2,0))</f>
        <v>NAVED</v>
      </c>
      <c r="O3254" s="50" t="str">
        <f>TRIM(UPPER(tbl_raw_data[[#This Row],[Outcome]]))</f>
        <v>APPROVE</v>
      </c>
      <c r="P3254" s="50" t="str">
        <f>TRIM(UPPER(tbl_raw_data[[#This Row],[Queue Name]]))</f>
        <v>CONSUMER EXISTING</v>
      </c>
      <c r="Q3254" s="50" t="str">
        <f>IF(tbl_raw_data[[#This Row],[Time taken in min]]&lt;=Settiings!$D$2,"SLA_MET","SLA_NOT_MET")</f>
        <v>SLA_MET</v>
      </c>
      <c r="R3254" s="94"/>
    </row>
    <row r="3255" spans="1:18" x14ac:dyDescent="0.3">
      <c r="A3255" s="14" t="s">
        <v>2140</v>
      </c>
      <c r="B3255" s="9">
        <v>45144.482106481482</v>
      </c>
      <c r="C3255" s="24">
        <v>45144.484432870369</v>
      </c>
      <c r="D3255" s="25" t="s">
        <v>13</v>
      </c>
      <c r="E3255" s="25" t="s">
        <v>9</v>
      </c>
      <c r="F3255" s="25" t="s">
        <v>70</v>
      </c>
      <c r="G3255" s="25" t="s">
        <v>17</v>
      </c>
      <c r="H3255" s="82"/>
      <c r="I3255" s="48">
        <f>tbl_raw_data[[#This Row],[Date Actioned]]-tbl_raw_data[[#This Row],[Date Tagged]]</f>
        <v>2.3263888870133087E-3</v>
      </c>
      <c r="J3255" s="46">
        <f>HOUR(tbl_raw_data[[#This Row],[Time_taken]])*60+MINUTE(tbl_raw_data[[#This Row],[Time_taken]])+SECOND(tbl_raw_data[[#This Row],[Time_taken]])/60</f>
        <v>3.35</v>
      </c>
      <c r="K3255" s="52">
        <f>DATE(YEAR(tbl_raw_data[[#This Row],[Date Actioned]]),MONTH(tbl_raw_data[[#This Row],[Date Actioned]]),DAY(tbl_raw_data[[#This Row],[Date Actioned]]))</f>
        <v>45144</v>
      </c>
      <c r="L3255" s="50" t="str">
        <f>UPPER(TEXT(tbl_raw_data[[#This Row],[updated_date]],"MMMM"))</f>
        <v>AUGUST</v>
      </c>
      <c r="M3255" s="50" t="str">
        <f>"WEEK "&amp; IF(ROUNDUP(DAY(tbl_raw_data[[#This Row],[updated_date]])/7,0)=5,4,ROUNDUP(DAY(tbl_raw_data[[#This Row],[updated_date]])/7,0))</f>
        <v>WEEK 1</v>
      </c>
      <c r="N3255" s="50" t="str">
        <f>UPPER(VLOOKUP(tbl_raw_data[[#This Row],[Analyst]],Settiings!$A$2:$B$16,2,0))</f>
        <v>ASIF</v>
      </c>
      <c r="O3255" s="50" t="str">
        <f>TRIM(UPPER(tbl_raw_data[[#This Row],[Outcome]]))</f>
        <v>APPROVE</v>
      </c>
      <c r="P3255" s="50" t="str">
        <f>TRIM(UPPER(tbl_raw_data[[#This Row],[Queue Name]]))</f>
        <v>CONSUMER EXISTING</v>
      </c>
      <c r="Q3255" s="50" t="str">
        <f>IF(tbl_raw_data[[#This Row],[Time taken in min]]&lt;=Settiings!$D$2,"SLA_MET","SLA_NOT_MET")</f>
        <v>SLA_MET</v>
      </c>
      <c r="R3255" s="94"/>
    </row>
    <row r="3256" spans="1:18" x14ac:dyDescent="0.3">
      <c r="A3256" s="20" t="s">
        <v>2141</v>
      </c>
      <c r="B3256" s="15">
        <v>45144.483726851853</v>
      </c>
      <c r="C3256" s="16">
        <v>45144.487083333333</v>
      </c>
      <c r="D3256" s="17" t="s">
        <v>13</v>
      </c>
      <c r="E3256" s="17" t="s">
        <v>9</v>
      </c>
      <c r="F3256" s="17" t="s">
        <v>65</v>
      </c>
      <c r="G3256" s="17" t="s">
        <v>128</v>
      </c>
      <c r="H3256" s="83"/>
      <c r="I3256" s="48">
        <f>tbl_raw_data[[#This Row],[Date Actioned]]-tbl_raw_data[[#This Row],[Date Tagged]]</f>
        <v>3.3564814802957699E-3</v>
      </c>
      <c r="J3256" s="46">
        <f>HOUR(tbl_raw_data[[#This Row],[Time_taken]])*60+MINUTE(tbl_raw_data[[#This Row],[Time_taken]])+SECOND(tbl_raw_data[[#This Row],[Time_taken]])/60</f>
        <v>4.833333333333333</v>
      </c>
      <c r="K3256" s="52">
        <f>DATE(YEAR(tbl_raw_data[[#This Row],[Date Actioned]]),MONTH(tbl_raw_data[[#This Row],[Date Actioned]]),DAY(tbl_raw_data[[#This Row],[Date Actioned]]))</f>
        <v>45144</v>
      </c>
      <c r="L3256" s="50" t="str">
        <f>UPPER(TEXT(tbl_raw_data[[#This Row],[updated_date]],"MMMM"))</f>
        <v>AUGUST</v>
      </c>
      <c r="M3256" s="50" t="str">
        <f>"WEEK "&amp; IF(ROUNDUP(DAY(tbl_raw_data[[#This Row],[updated_date]])/7,0)=5,4,ROUNDUP(DAY(tbl_raw_data[[#This Row],[updated_date]])/7,0))</f>
        <v>WEEK 1</v>
      </c>
      <c r="N3256" s="50" t="str">
        <f>UPPER(VLOOKUP(tbl_raw_data[[#This Row],[Analyst]],Settiings!$A$2:$B$16,2,0))</f>
        <v>SAM</v>
      </c>
      <c r="O3256" s="50" t="str">
        <f>TRIM(UPPER(tbl_raw_data[[#This Row],[Outcome]]))</f>
        <v>APPROVE</v>
      </c>
      <c r="P3256" s="50" t="str">
        <f>TRIM(UPPER(tbl_raw_data[[#This Row],[Queue Name]]))</f>
        <v>CONSUMER EXISTING</v>
      </c>
      <c r="Q3256" s="50" t="str">
        <f>IF(tbl_raw_data[[#This Row],[Time taken in min]]&lt;=Settiings!$D$2,"SLA_MET","SLA_NOT_MET")</f>
        <v>SLA_MET</v>
      </c>
      <c r="R3256" s="94"/>
    </row>
    <row r="3257" spans="1:18" x14ac:dyDescent="0.3">
      <c r="A3257" s="23" t="s">
        <v>2142</v>
      </c>
      <c r="B3257" s="9">
        <v>45144.484502314815</v>
      </c>
      <c r="C3257" s="24">
        <v>45144.490659722222</v>
      </c>
      <c r="D3257" s="25" t="s">
        <v>13</v>
      </c>
      <c r="E3257" s="25" t="s">
        <v>47</v>
      </c>
      <c r="F3257" s="25" t="s">
        <v>76</v>
      </c>
      <c r="G3257" s="25" t="s">
        <v>17</v>
      </c>
      <c r="H3257" s="82"/>
      <c r="I3257" s="48">
        <f>tbl_raw_data[[#This Row],[Date Actioned]]-tbl_raw_data[[#This Row],[Date Tagged]]</f>
        <v>6.1574074061354622E-3</v>
      </c>
      <c r="J3257" s="46">
        <f>HOUR(tbl_raw_data[[#This Row],[Time_taken]])*60+MINUTE(tbl_raw_data[[#This Row],[Time_taken]])+SECOND(tbl_raw_data[[#This Row],[Time_taken]])/60</f>
        <v>8.8666666666666671</v>
      </c>
      <c r="K3257" s="52">
        <f>DATE(YEAR(tbl_raw_data[[#This Row],[Date Actioned]]),MONTH(tbl_raw_data[[#This Row],[Date Actioned]]),DAY(tbl_raw_data[[#This Row],[Date Actioned]]))</f>
        <v>45144</v>
      </c>
      <c r="L3257" s="50" t="str">
        <f>UPPER(TEXT(tbl_raw_data[[#This Row],[updated_date]],"MMMM"))</f>
        <v>AUGUST</v>
      </c>
      <c r="M3257" s="50" t="str">
        <f>"WEEK "&amp; IF(ROUNDUP(DAY(tbl_raw_data[[#This Row],[updated_date]])/7,0)=5,4,ROUNDUP(DAY(tbl_raw_data[[#This Row],[updated_date]])/7,0))</f>
        <v>WEEK 1</v>
      </c>
      <c r="N3257" s="50" t="str">
        <f>UPPER(VLOOKUP(tbl_raw_data[[#This Row],[Analyst]],Settiings!$A$2:$B$16,2,0))</f>
        <v>ROHAN</v>
      </c>
      <c r="O3257" s="50" t="str">
        <f>TRIM(UPPER(tbl_raw_data[[#This Row],[Outcome]]))</f>
        <v>APPROVE</v>
      </c>
      <c r="P3257" s="50" t="str">
        <f>TRIM(UPPER(tbl_raw_data[[#This Row],[Queue Name]]))</f>
        <v>CONSUMER PRE BUREAU</v>
      </c>
      <c r="Q3257" s="50" t="str">
        <f>IF(tbl_raw_data[[#This Row],[Time taken in min]]&lt;=Settiings!$D$2,"SLA_MET","SLA_NOT_MET")</f>
        <v>SLA_MET</v>
      </c>
      <c r="R3257" s="94"/>
    </row>
    <row r="3258" spans="1:18" x14ac:dyDescent="0.3">
      <c r="A3258" s="14" t="s">
        <v>2143</v>
      </c>
      <c r="B3258" s="15">
        <v>45144.489027777781</v>
      </c>
      <c r="C3258" s="16">
        <v>45144.496851851851</v>
      </c>
      <c r="D3258" s="17" t="s">
        <v>17</v>
      </c>
      <c r="E3258" s="18" t="s">
        <v>19</v>
      </c>
      <c r="F3258" s="17" t="s">
        <v>686</v>
      </c>
      <c r="G3258" s="19"/>
      <c r="H3258" s="79"/>
      <c r="I3258" s="48">
        <f>tbl_raw_data[[#This Row],[Date Actioned]]-tbl_raw_data[[#This Row],[Date Tagged]]</f>
        <v>7.8240740695036948E-3</v>
      </c>
      <c r="J3258" s="46">
        <f>HOUR(tbl_raw_data[[#This Row],[Time_taken]])*60+MINUTE(tbl_raw_data[[#This Row],[Time_taken]])+SECOND(tbl_raw_data[[#This Row],[Time_taken]])/60</f>
        <v>11.266666666666667</v>
      </c>
      <c r="K3258" s="52">
        <f>DATE(YEAR(tbl_raw_data[[#This Row],[Date Actioned]]),MONTH(tbl_raw_data[[#This Row],[Date Actioned]]),DAY(tbl_raw_data[[#This Row],[Date Actioned]]))</f>
        <v>45144</v>
      </c>
      <c r="L3258" s="50" t="str">
        <f>UPPER(TEXT(tbl_raw_data[[#This Row],[updated_date]],"MMMM"))</f>
        <v>AUGUST</v>
      </c>
      <c r="M3258" s="50" t="str">
        <f>"WEEK "&amp; IF(ROUNDUP(DAY(tbl_raw_data[[#This Row],[updated_date]])/7,0)=5,4,ROUNDUP(DAY(tbl_raw_data[[#This Row],[updated_date]])/7,0))</f>
        <v>WEEK 1</v>
      </c>
      <c r="N3258" s="50" t="str">
        <f>UPPER(VLOOKUP(tbl_raw_data[[#This Row],[Analyst]],Settiings!$A$2:$B$16,2,0))</f>
        <v>FARDIN</v>
      </c>
      <c r="O3258" s="50" t="str">
        <f>TRIM(UPPER(tbl_raw_data[[#This Row],[Outcome]]))</f>
        <v>APPROVE</v>
      </c>
      <c r="P3258" s="50" t="str">
        <f>TRIM(UPPER(tbl_raw_data[[#This Row],[Queue Name]]))</f>
        <v>CONSUMER POST BUREAU</v>
      </c>
      <c r="Q3258" s="50" t="str">
        <f>IF(tbl_raw_data[[#This Row],[Time taken in min]]&lt;=Settiings!$D$2,"SLA_MET","SLA_NOT_MET")</f>
        <v>SLA_MET</v>
      </c>
      <c r="R3258" s="94"/>
    </row>
    <row r="3259" spans="1:18" x14ac:dyDescent="0.3">
      <c r="A3259" s="20" t="s">
        <v>2144</v>
      </c>
      <c r="B3259" s="9">
        <v>45144.490277777775</v>
      </c>
      <c r="C3259" s="24">
        <v>45144.494050925925</v>
      </c>
      <c r="D3259" s="25" t="s">
        <v>13</v>
      </c>
      <c r="E3259" s="25" t="s">
        <v>47</v>
      </c>
      <c r="F3259" s="25" t="s">
        <v>43</v>
      </c>
      <c r="G3259" s="25" t="s">
        <v>17</v>
      </c>
      <c r="H3259" s="82"/>
      <c r="I3259" s="48">
        <f>tbl_raw_data[[#This Row],[Date Actioned]]-tbl_raw_data[[#This Row],[Date Tagged]]</f>
        <v>3.7731481497758068E-3</v>
      </c>
      <c r="J3259" s="46">
        <f>HOUR(tbl_raw_data[[#This Row],[Time_taken]])*60+MINUTE(tbl_raw_data[[#This Row],[Time_taken]])+SECOND(tbl_raw_data[[#This Row],[Time_taken]])/60</f>
        <v>5.4333333333333336</v>
      </c>
      <c r="K3259" s="52">
        <f>DATE(YEAR(tbl_raw_data[[#This Row],[Date Actioned]]),MONTH(tbl_raw_data[[#This Row],[Date Actioned]]),DAY(tbl_raw_data[[#This Row],[Date Actioned]]))</f>
        <v>45144</v>
      </c>
      <c r="L3259" s="50" t="str">
        <f>UPPER(TEXT(tbl_raw_data[[#This Row],[updated_date]],"MMMM"))</f>
        <v>AUGUST</v>
      </c>
      <c r="M3259" s="50" t="str">
        <f>"WEEK "&amp; IF(ROUNDUP(DAY(tbl_raw_data[[#This Row],[updated_date]])/7,0)=5,4,ROUNDUP(DAY(tbl_raw_data[[#This Row],[updated_date]])/7,0))</f>
        <v>WEEK 1</v>
      </c>
      <c r="N3259" s="50" t="str">
        <f>UPPER(VLOOKUP(tbl_raw_data[[#This Row],[Analyst]],Settiings!$A$2:$B$16,2,0))</f>
        <v>MERCEDES</v>
      </c>
      <c r="O3259" s="50" t="str">
        <f>TRIM(UPPER(tbl_raw_data[[#This Row],[Outcome]]))</f>
        <v>APPROVE</v>
      </c>
      <c r="P3259" s="50" t="str">
        <f>TRIM(UPPER(tbl_raw_data[[#This Row],[Queue Name]]))</f>
        <v>CONSUMER PRE BUREAU</v>
      </c>
      <c r="Q3259" s="50" t="str">
        <f>IF(tbl_raw_data[[#This Row],[Time taken in min]]&lt;=Settiings!$D$2,"SLA_MET","SLA_NOT_MET")</f>
        <v>SLA_MET</v>
      </c>
      <c r="R3259" s="94"/>
    </row>
    <row r="3260" spans="1:18" x14ac:dyDescent="0.3">
      <c r="A3260" s="23" t="s">
        <v>2147</v>
      </c>
      <c r="B3260" s="9">
        <v>45144.492430555554</v>
      </c>
      <c r="C3260" s="24">
        <v>45144.495532407411</v>
      </c>
      <c r="D3260" s="25" t="s">
        <v>27</v>
      </c>
      <c r="E3260" s="25" t="s">
        <v>9</v>
      </c>
      <c r="F3260" s="25" t="s">
        <v>1228</v>
      </c>
      <c r="G3260" s="25" t="s">
        <v>71</v>
      </c>
      <c r="H3260" s="82"/>
      <c r="I3260" s="48">
        <f>tbl_raw_data[[#This Row],[Date Actioned]]-tbl_raw_data[[#This Row],[Date Tagged]]</f>
        <v>3.1018518566270359E-3</v>
      </c>
      <c r="J3260" s="46">
        <f>HOUR(tbl_raw_data[[#This Row],[Time_taken]])*60+MINUTE(tbl_raw_data[[#This Row],[Time_taken]])+SECOND(tbl_raw_data[[#This Row],[Time_taken]])/60</f>
        <v>4.4666666666666668</v>
      </c>
      <c r="K3260" s="52">
        <f>DATE(YEAR(tbl_raw_data[[#This Row],[Date Actioned]]),MONTH(tbl_raw_data[[#This Row],[Date Actioned]]),DAY(tbl_raw_data[[#This Row],[Date Actioned]]))</f>
        <v>45144</v>
      </c>
      <c r="L3260" s="50" t="str">
        <f>UPPER(TEXT(tbl_raw_data[[#This Row],[updated_date]],"MMMM"))</f>
        <v>AUGUST</v>
      </c>
      <c r="M3260" s="50" t="str">
        <f>"WEEK "&amp; IF(ROUNDUP(DAY(tbl_raw_data[[#This Row],[updated_date]])/7,0)=5,4,ROUNDUP(DAY(tbl_raw_data[[#This Row],[updated_date]])/7,0))</f>
        <v>WEEK 1</v>
      </c>
      <c r="N3260" s="50" t="str">
        <f>UPPER(VLOOKUP(tbl_raw_data[[#This Row],[Analyst]],Settiings!$A$2:$B$16,2,0))</f>
        <v>RAJ</v>
      </c>
      <c r="O3260" s="50" t="str">
        <f>TRIM(UPPER(tbl_raw_data[[#This Row],[Outcome]]))</f>
        <v>DECLINE</v>
      </c>
      <c r="P3260" s="50" t="str">
        <f>TRIM(UPPER(tbl_raw_data[[#This Row],[Queue Name]]))</f>
        <v>CONSUMER EXISTING</v>
      </c>
      <c r="Q3260" s="50" t="str">
        <f>IF(tbl_raw_data[[#This Row],[Time taken in min]]&lt;=Settiings!$D$2,"SLA_MET","SLA_NOT_MET")</f>
        <v>SLA_MET</v>
      </c>
      <c r="R3260" s="94"/>
    </row>
    <row r="3261" spans="1:18" x14ac:dyDescent="0.3">
      <c r="A3261" s="23" t="s">
        <v>2148</v>
      </c>
      <c r="B3261" s="15">
        <v>45144.498217592591</v>
      </c>
      <c r="C3261" s="16">
        <v>45144.50105324074</v>
      </c>
      <c r="D3261" s="17" t="s">
        <v>13</v>
      </c>
      <c r="E3261" s="17" t="s">
        <v>9</v>
      </c>
      <c r="F3261" s="17" t="s">
        <v>1222</v>
      </c>
      <c r="G3261" s="17" t="s">
        <v>17</v>
      </c>
      <c r="H3261" s="83"/>
      <c r="I3261" s="48">
        <f>tbl_raw_data[[#This Row],[Date Actioned]]-tbl_raw_data[[#This Row],[Date Tagged]]</f>
        <v>2.8356481489026919E-3</v>
      </c>
      <c r="J3261" s="46">
        <f>HOUR(tbl_raw_data[[#This Row],[Time_taken]])*60+MINUTE(tbl_raw_data[[#This Row],[Time_taken]])+SECOND(tbl_raw_data[[#This Row],[Time_taken]])/60</f>
        <v>4.083333333333333</v>
      </c>
      <c r="K3261" s="52">
        <f>DATE(YEAR(tbl_raw_data[[#This Row],[Date Actioned]]),MONTH(tbl_raw_data[[#This Row],[Date Actioned]]),DAY(tbl_raw_data[[#This Row],[Date Actioned]]))</f>
        <v>45144</v>
      </c>
      <c r="L3261" s="50" t="str">
        <f>UPPER(TEXT(tbl_raw_data[[#This Row],[updated_date]],"MMMM"))</f>
        <v>AUGUST</v>
      </c>
      <c r="M3261" s="50" t="str">
        <f>"WEEK "&amp; IF(ROUNDUP(DAY(tbl_raw_data[[#This Row],[updated_date]])/7,0)=5,4,ROUNDUP(DAY(tbl_raw_data[[#This Row],[updated_date]])/7,0))</f>
        <v>WEEK 1</v>
      </c>
      <c r="N3261" s="50" t="str">
        <f>UPPER(VLOOKUP(tbl_raw_data[[#This Row],[Analyst]],Settiings!$A$2:$B$16,2,0))</f>
        <v>HARDIK</v>
      </c>
      <c r="O3261" s="50" t="str">
        <f>TRIM(UPPER(tbl_raw_data[[#This Row],[Outcome]]))</f>
        <v>APPROVE</v>
      </c>
      <c r="P3261" s="50" t="str">
        <f>TRIM(UPPER(tbl_raw_data[[#This Row],[Queue Name]]))</f>
        <v>CONSUMER EXISTING</v>
      </c>
      <c r="Q3261" s="50" t="str">
        <f>IF(tbl_raw_data[[#This Row],[Time taken in min]]&lt;=Settiings!$D$2,"SLA_MET","SLA_NOT_MET")</f>
        <v>SLA_MET</v>
      </c>
      <c r="R3261" s="94"/>
    </row>
    <row r="3262" spans="1:18" x14ac:dyDescent="0.3">
      <c r="A3262" s="14" t="s">
        <v>2149</v>
      </c>
      <c r="B3262" s="9">
        <v>45144.501354166663</v>
      </c>
      <c r="C3262" s="24">
        <v>45144.507314814815</v>
      </c>
      <c r="D3262" s="25" t="s">
        <v>13</v>
      </c>
      <c r="E3262" s="25" t="s">
        <v>9</v>
      </c>
      <c r="F3262" s="25" t="s">
        <v>70</v>
      </c>
      <c r="G3262" s="25" t="s">
        <v>17</v>
      </c>
      <c r="H3262" s="82"/>
      <c r="I3262" s="48">
        <f>tbl_raw_data[[#This Row],[Date Actioned]]-tbl_raw_data[[#This Row],[Date Tagged]]</f>
        <v>5.9606481518130749E-3</v>
      </c>
      <c r="J3262" s="46">
        <f>HOUR(tbl_raw_data[[#This Row],[Time_taken]])*60+MINUTE(tbl_raw_data[[#This Row],[Time_taken]])+SECOND(tbl_raw_data[[#This Row],[Time_taken]])/60</f>
        <v>8.5833333333333339</v>
      </c>
      <c r="K3262" s="52">
        <f>DATE(YEAR(tbl_raw_data[[#This Row],[Date Actioned]]),MONTH(tbl_raw_data[[#This Row],[Date Actioned]]),DAY(tbl_raw_data[[#This Row],[Date Actioned]]))</f>
        <v>45144</v>
      </c>
      <c r="L3262" s="50" t="str">
        <f>UPPER(TEXT(tbl_raw_data[[#This Row],[updated_date]],"MMMM"))</f>
        <v>AUGUST</v>
      </c>
      <c r="M3262" s="50" t="str">
        <f>"WEEK "&amp; IF(ROUNDUP(DAY(tbl_raw_data[[#This Row],[updated_date]])/7,0)=5,4,ROUNDUP(DAY(tbl_raw_data[[#This Row],[updated_date]])/7,0))</f>
        <v>WEEK 1</v>
      </c>
      <c r="N3262" s="50" t="str">
        <f>UPPER(VLOOKUP(tbl_raw_data[[#This Row],[Analyst]],Settiings!$A$2:$B$16,2,0))</f>
        <v>ASIF</v>
      </c>
      <c r="O3262" s="50" t="str">
        <f>TRIM(UPPER(tbl_raw_data[[#This Row],[Outcome]]))</f>
        <v>APPROVE</v>
      </c>
      <c r="P3262" s="50" t="str">
        <f>TRIM(UPPER(tbl_raw_data[[#This Row],[Queue Name]]))</f>
        <v>CONSUMER EXISTING</v>
      </c>
      <c r="Q3262" s="50" t="str">
        <f>IF(tbl_raw_data[[#This Row],[Time taken in min]]&lt;=Settiings!$D$2,"SLA_MET","SLA_NOT_MET")</f>
        <v>SLA_MET</v>
      </c>
      <c r="R3262" s="94"/>
    </row>
    <row r="3263" spans="1:18" x14ac:dyDescent="0.3">
      <c r="A3263" s="20" t="s">
        <v>2150</v>
      </c>
      <c r="B3263" s="15">
        <v>45144.501944444448</v>
      </c>
      <c r="C3263" s="16">
        <v>45144.508344907408</v>
      </c>
      <c r="D3263" s="17" t="s">
        <v>13</v>
      </c>
      <c r="E3263" s="17" t="s">
        <v>9</v>
      </c>
      <c r="F3263" s="17" t="s">
        <v>65</v>
      </c>
      <c r="G3263" s="17" t="s">
        <v>17</v>
      </c>
      <c r="H3263" s="83"/>
      <c r="I3263" s="48">
        <f>tbl_raw_data[[#This Row],[Date Actioned]]-tbl_raw_data[[#This Row],[Date Tagged]]</f>
        <v>6.4004629603005014E-3</v>
      </c>
      <c r="J3263" s="46">
        <f>HOUR(tbl_raw_data[[#This Row],[Time_taken]])*60+MINUTE(tbl_raw_data[[#This Row],[Time_taken]])+SECOND(tbl_raw_data[[#This Row],[Time_taken]])/60</f>
        <v>9.2166666666666668</v>
      </c>
      <c r="K3263" s="52">
        <f>DATE(YEAR(tbl_raw_data[[#This Row],[Date Actioned]]),MONTH(tbl_raw_data[[#This Row],[Date Actioned]]),DAY(tbl_raw_data[[#This Row],[Date Actioned]]))</f>
        <v>45144</v>
      </c>
      <c r="L3263" s="50" t="str">
        <f>UPPER(TEXT(tbl_raw_data[[#This Row],[updated_date]],"MMMM"))</f>
        <v>AUGUST</v>
      </c>
      <c r="M3263" s="50" t="str">
        <f>"WEEK "&amp; IF(ROUNDUP(DAY(tbl_raw_data[[#This Row],[updated_date]])/7,0)=5,4,ROUNDUP(DAY(tbl_raw_data[[#This Row],[updated_date]])/7,0))</f>
        <v>WEEK 1</v>
      </c>
      <c r="N3263" s="50" t="str">
        <f>UPPER(VLOOKUP(tbl_raw_data[[#This Row],[Analyst]],Settiings!$A$2:$B$16,2,0))</f>
        <v>SAM</v>
      </c>
      <c r="O3263" s="50" t="str">
        <f>TRIM(UPPER(tbl_raw_data[[#This Row],[Outcome]]))</f>
        <v>APPROVE</v>
      </c>
      <c r="P3263" s="50" t="str">
        <f>TRIM(UPPER(tbl_raw_data[[#This Row],[Queue Name]]))</f>
        <v>CONSUMER EXISTING</v>
      </c>
      <c r="Q3263" s="50" t="str">
        <f>IF(tbl_raw_data[[#This Row],[Time taken in min]]&lt;=Settiings!$D$2,"SLA_MET","SLA_NOT_MET")</f>
        <v>SLA_MET</v>
      </c>
      <c r="R3263" s="94"/>
    </row>
    <row r="3264" spans="1:18" x14ac:dyDescent="0.3">
      <c r="A3264" s="14" t="s">
        <v>2152</v>
      </c>
      <c r="B3264" s="15">
        <v>45144.513506944444</v>
      </c>
      <c r="C3264" s="16">
        <v>45144.523379629631</v>
      </c>
      <c r="D3264" s="17" t="s">
        <v>27</v>
      </c>
      <c r="E3264" s="17" t="s">
        <v>9</v>
      </c>
      <c r="F3264" s="17" t="s">
        <v>53</v>
      </c>
      <c r="G3264" s="17" t="s">
        <v>297</v>
      </c>
      <c r="H3264" s="83"/>
      <c r="I3264" s="48">
        <f>tbl_raw_data[[#This Row],[Date Actioned]]-tbl_raw_data[[#This Row],[Date Tagged]]</f>
        <v>9.8726851865649223E-3</v>
      </c>
      <c r="J3264" s="46">
        <f>HOUR(tbl_raw_data[[#This Row],[Time_taken]])*60+MINUTE(tbl_raw_data[[#This Row],[Time_taken]])+SECOND(tbl_raw_data[[#This Row],[Time_taken]])/60</f>
        <v>14.216666666666667</v>
      </c>
      <c r="K3264" s="52">
        <f>DATE(YEAR(tbl_raw_data[[#This Row],[Date Actioned]]),MONTH(tbl_raw_data[[#This Row],[Date Actioned]]),DAY(tbl_raw_data[[#This Row],[Date Actioned]]))</f>
        <v>45144</v>
      </c>
      <c r="L3264" s="50" t="str">
        <f>UPPER(TEXT(tbl_raw_data[[#This Row],[updated_date]],"MMMM"))</f>
        <v>AUGUST</v>
      </c>
      <c r="M3264" s="50" t="str">
        <f>"WEEK "&amp; IF(ROUNDUP(DAY(tbl_raw_data[[#This Row],[updated_date]])/7,0)=5,4,ROUNDUP(DAY(tbl_raw_data[[#This Row],[updated_date]])/7,0))</f>
        <v>WEEK 1</v>
      </c>
      <c r="N3264" s="50" t="str">
        <f>UPPER(VLOOKUP(tbl_raw_data[[#This Row],[Analyst]],Settiings!$A$2:$B$16,2,0))</f>
        <v>NAVED</v>
      </c>
      <c r="O3264" s="50" t="str">
        <f>TRIM(UPPER(tbl_raw_data[[#This Row],[Outcome]]))</f>
        <v>DECLINE</v>
      </c>
      <c r="P3264" s="50" t="str">
        <f>TRIM(UPPER(tbl_raw_data[[#This Row],[Queue Name]]))</f>
        <v>CONSUMER EXISTING</v>
      </c>
      <c r="Q3264" s="50" t="str">
        <f>IF(tbl_raw_data[[#This Row],[Time taken in min]]&lt;=Settiings!$D$2,"SLA_MET","SLA_NOT_MET")</f>
        <v>SLA_MET</v>
      </c>
      <c r="R3264" s="94"/>
    </row>
    <row r="3265" spans="1:18" x14ac:dyDescent="0.3">
      <c r="A3265" s="23" t="s">
        <v>2153</v>
      </c>
      <c r="B3265" s="9">
        <v>45144.513912037037</v>
      </c>
      <c r="C3265" s="24">
        <v>45144.519803240742</v>
      </c>
      <c r="D3265" s="25" t="s">
        <v>13</v>
      </c>
      <c r="E3265" s="25" t="s">
        <v>9</v>
      </c>
      <c r="F3265" s="25" t="s">
        <v>70</v>
      </c>
      <c r="G3265" s="25" t="s">
        <v>17</v>
      </c>
      <c r="H3265" s="82"/>
      <c r="I3265" s="48">
        <f>tbl_raw_data[[#This Row],[Date Actioned]]-tbl_raw_data[[#This Row],[Date Tagged]]</f>
        <v>5.8912037056870759E-3</v>
      </c>
      <c r="J3265" s="46">
        <f>HOUR(tbl_raw_data[[#This Row],[Time_taken]])*60+MINUTE(tbl_raw_data[[#This Row],[Time_taken]])+SECOND(tbl_raw_data[[#This Row],[Time_taken]])/60</f>
        <v>8.4833333333333325</v>
      </c>
      <c r="K3265" s="52">
        <f>DATE(YEAR(tbl_raw_data[[#This Row],[Date Actioned]]),MONTH(tbl_raw_data[[#This Row],[Date Actioned]]),DAY(tbl_raw_data[[#This Row],[Date Actioned]]))</f>
        <v>45144</v>
      </c>
      <c r="L3265" s="50" t="str">
        <f>UPPER(TEXT(tbl_raw_data[[#This Row],[updated_date]],"MMMM"))</f>
        <v>AUGUST</v>
      </c>
      <c r="M3265" s="50" t="str">
        <f>"WEEK "&amp; IF(ROUNDUP(DAY(tbl_raw_data[[#This Row],[updated_date]])/7,0)=5,4,ROUNDUP(DAY(tbl_raw_data[[#This Row],[updated_date]])/7,0))</f>
        <v>WEEK 1</v>
      </c>
      <c r="N3265" s="50" t="str">
        <f>UPPER(VLOOKUP(tbl_raw_data[[#This Row],[Analyst]],Settiings!$A$2:$B$16,2,0))</f>
        <v>ASIF</v>
      </c>
      <c r="O3265" s="50" t="str">
        <f>TRIM(UPPER(tbl_raw_data[[#This Row],[Outcome]]))</f>
        <v>APPROVE</v>
      </c>
      <c r="P3265" s="50" t="str">
        <f>TRIM(UPPER(tbl_raw_data[[#This Row],[Queue Name]]))</f>
        <v>CONSUMER EXISTING</v>
      </c>
      <c r="Q3265" s="50" t="str">
        <f>IF(tbl_raw_data[[#This Row],[Time taken in min]]&lt;=Settiings!$D$2,"SLA_MET","SLA_NOT_MET")</f>
        <v>SLA_MET</v>
      </c>
      <c r="R3265" s="94"/>
    </row>
    <row r="3266" spans="1:18" x14ac:dyDescent="0.3">
      <c r="A3266" s="14" t="s">
        <v>2154</v>
      </c>
      <c r="B3266" s="15">
        <v>45144.516377314816</v>
      </c>
      <c r="C3266" s="16">
        <v>45144.525104166663</v>
      </c>
      <c r="D3266" s="17" t="s">
        <v>17</v>
      </c>
      <c r="E3266" s="18" t="s">
        <v>9</v>
      </c>
      <c r="F3266" s="17" t="s">
        <v>65</v>
      </c>
      <c r="G3266" s="19"/>
      <c r="H3266" s="79"/>
      <c r="I3266" s="48">
        <f>tbl_raw_data[[#This Row],[Date Actioned]]-tbl_raw_data[[#This Row],[Date Tagged]]</f>
        <v>8.7268518473138101E-3</v>
      </c>
      <c r="J3266" s="46">
        <f>HOUR(tbl_raw_data[[#This Row],[Time_taken]])*60+MINUTE(tbl_raw_data[[#This Row],[Time_taken]])+SECOND(tbl_raw_data[[#This Row],[Time_taken]])/60</f>
        <v>12.566666666666666</v>
      </c>
      <c r="K3266" s="52">
        <f>DATE(YEAR(tbl_raw_data[[#This Row],[Date Actioned]]),MONTH(tbl_raw_data[[#This Row],[Date Actioned]]),DAY(tbl_raw_data[[#This Row],[Date Actioned]]))</f>
        <v>45144</v>
      </c>
      <c r="L3266" s="50" t="str">
        <f>UPPER(TEXT(tbl_raw_data[[#This Row],[updated_date]],"MMMM"))</f>
        <v>AUGUST</v>
      </c>
      <c r="M3266" s="50" t="str">
        <f>"WEEK "&amp; IF(ROUNDUP(DAY(tbl_raw_data[[#This Row],[updated_date]])/7,0)=5,4,ROUNDUP(DAY(tbl_raw_data[[#This Row],[updated_date]])/7,0))</f>
        <v>WEEK 1</v>
      </c>
      <c r="N3266" s="50" t="str">
        <f>UPPER(VLOOKUP(tbl_raw_data[[#This Row],[Analyst]],Settiings!$A$2:$B$16,2,0))</f>
        <v>SAM</v>
      </c>
      <c r="O3266" s="50" t="str">
        <f>TRIM(UPPER(tbl_raw_data[[#This Row],[Outcome]]))</f>
        <v>APPROVE</v>
      </c>
      <c r="P3266" s="50" t="str">
        <f>TRIM(UPPER(tbl_raw_data[[#This Row],[Queue Name]]))</f>
        <v>CONSUMER EXISTING</v>
      </c>
      <c r="Q3266" s="50" t="str">
        <f>IF(tbl_raw_data[[#This Row],[Time taken in min]]&lt;=Settiings!$D$2,"SLA_MET","SLA_NOT_MET")</f>
        <v>SLA_MET</v>
      </c>
      <c r="R3266" s="94"/>
    </row>
    <row r="3267" spans="1:18" x14ac:dyDescent="0.3">
      <c r="A3267" s="20" t="s">
        <v>2155</v>
      </c>
      <c r="B3267" s="9">
        <v>45144.519837962966</v>
      </c>
      <c r="C3267" s="24">
        <v>45144.528969907406</v>
      </c>
      <c r="D3267" s="25" t="s">
        <v>37</v>
      </c>
      <c r="E3267" s="12" t="s">
        <v>19</v>
      </c>
      <c r="F3267" s="25" t="s">
        <v>686</v>
      </c>
      <c r="G3267" s="13"/>
      <c r="H3267" s="78"/>
      <c r="I3267" s="48">
        <f>tbl_raw_data[[#This Row],[Date Actioned]]-tbl_raw_data[[#This Row],[Date Tagged]]</f>
        <v>9.1319444400141947E-3</v>
      </c>
      <c r="J3267" s="46">
        <f>HOUR(tbl_raw_data[[#This Row],[Time_taken]])*60+MINUTE(tbl_raw_data[[#This Row],[Time_taken]])+SECOND(tbl_raw_data[[#This Row],[Time_taken]])/60</f>
        <v>13.15</v>
      </c>
      <c r="K3267" s="52">
        <f>DATE(YEAR(tbl_raw_data[[#This Row],[Date Actioned]]),MONTH(tbl_raw_data[[#This Row],[Date Actioned]]),DAY(tbl_raw_data[[#This Row],[Date Actioned]]))</f>
        <v>45144</v>
      </c>
      <c r="L3267" s="50" t="str">
        <f>UPPER(TEXT(tbl_raw_data[[#This Row],[updated_date]],"MMMM"))</f>
        <v>AUGUST</v>
      </c>
      <c r="M3267" s="50" t="str">
        <f>"WEEK "&amp; IF(ROUNDUP(DAY(tbl_raw_data[[#This Row],[updated_date]])/7,0)=5,4,ROUNDUP(DAY(tbl_raw_data[[#This Row],[updated_date]])/7,0))</f>
        <v>WEEK 1</v>
      </c>
      <c r="N3267" s="50" t="str">
        <f>UPPER(VLOOKUP(tbl_raw_data[[#This Row],[Analyst]],Settiings!$A$2:$B$16,2,0))</f>
        <v>FARDIN</v>
      </c>
      <c r="O3267" s="50" t="str">
        <f>TRIM(UPPER(tbl_raw_data[[#This Row],[Outcome]]))</f>
        <v>DECLINE</v>
      </c>
      <c r="P3267" s="50" t="str">
        <f>TRIM(UPPER(tbl_raw_data[[#This Row],[Queue Name]]))</f>
        <v>CONSUMER POST BUREAU</v>
      </c>
      <c r="Q3267" s="50" t="str">
        <f>IF(tbl_raw_data[[#This Row],[Time taken in min]]&lt;=Settiings!$D$2,"SLA_MET","SLA_NOT_MET")</f>
        <v>SLA_MET</v>
      </c>
      <c r="R3267" s="94"/>
    </row>
    <row r="3268" spans="1:18" x14ac:dyDescent="0.3">
      <c r="A3268" s="20" t="s">
        <v>2158</v>
      </c>
      <c r="B3268" s="9">
        <v>45144.524050925924</v>
      </c>
      <c r="C3268" s="24">
        <v>45144.529027777775</v>
      </c>
      <c r="D3268" s="25" t="s">
        <v>13</v>
      </c>
      <c r="E3268" s="25" t="s">
        <v>9</v>
      </c>
      <c r="F3268" s="25" t="s">
        <v>1222</v>
      </c>
      <c r="G3268" s="25" t="s">
        <v>17</v>
      </c>
      <c r="H3268" s="82"/>
      <c r="I3268" s="48">
        <f>tbl_raw_data[[#This Row],[Date Actioned]]-tbl_raw_data[[#This Row],[Date Tagged]]</f>
        <v>4.9768518510973081E-3</v>
      </c>
      <c r="J3268" s="46">
        <f>HOUR(tbl_raw_data[[#This Row],[Time_taken]])*60+MINUTE(tbl_raw_data[[#This Row],[Time_taken]])+SECOND(tbl_raw_data[[#This Row],[Time_taken]])/60</f>
        <v>7.166666666666667</v>
      </c>
      <c r="K3268" s="52">
        <f>DATE(YEAR(tbl_raw_data[[#This Row],[Date Actioned]]),MONTH(tbl_raw_data[[#This Row],[Date Actioned]]),DAY(tbl_raw_data[[#This Row],[Date Actioned]]))</f>
        <v>45144</v>
      </c>
      <c r="L3268" s="50" t="str">
        <f>UPPER(TEXT(tbl_raw_data[[#This Row],[updated_date]],"MMMM"))</f>
        <v>AUGUST</v>
      </c>
      <c r="M3268" s="50" t="str">
        <f>"WEEK "&amp; IF(ROUNDUP(DAY(tbl_raw_data[[#This Row],[updated_date]])/7,0)=5,4,ROUNDUP(DAY(tbl_raw_data[[#This Row],[updated_date]])/7,0))</f>
        <v>WEEK 1</v>
      </c>
      <c r="N3268" s="50" t="str">
        <f>UPPER(VLOOKUP(tbl_raw_data[[#This Row],[Analyst]],Settiings!$A$2:$B$16,2,0))</f>
        <v>HARDIK</v>
      </c>
      <c r="O3268" s="50" t="str">
        <f>TRIM(UPPER(tbl_raw_data[[#This Row],[Outcome]]))</f>
        <v>APPROVE</v>
      </c>
      <c r="P3268" s="50" t="str">
        <f>TRIM(UPPER(tbl_raw_data[[#This Row],[Queue Name]]))</f>
        <v>CONSUMER EXISTING</v>
      </c>
      <c r="Q3268" s="50" t="str">
        <f>IF(tbl_raw_data[[#This Row],[Time taken in min]]&lt;=Settiings!$D$2,"SLA_MET","SLA_NOT_MET")</f>
        <v>SLA_MET</v>
      </c>
      <c r="R3268" s="94"/>
    </row>
    <row r="3269" spans="1:18" x14ac:dyDescent="0.3">
      <c r="A3269" s="23" t="s">
        <v>2159</v>
      </c>
      <c r="B3269" s="15">
        <v>45144.524097222224</v>
      </c>
      <c r="C3269" s="16">
        <v>45144.528993055559</v>
      </c>
      <c r="D3269" s="17" t="s">
        <v>17</v>
      </c>
      <c r="E3269" s="18" t="s">
        <v>9</v>
      </c>
      <c r="F3269" s="17" t="s">
        <v>65</v>
      </c>
      <c r="G3269" s="19"/>
      <c r="H3269" s="79"/>
      <c r="I3269" s="48">
        <f>tbl_raw_data[[#This Row],[Date Actioned]]-tbl_raw_data[[#This Row],[Date Tagged]]</f>
        <v>4.8958333354676142E-3</v>
      </c>
      <c r="J3269" s="46">
        <f>HOUR(tbl_raw_data[[#This Row],[Time_taken]])*60+MINUTE(tbl_raw_data[[#This Row],[Time_taken]])+SECOND(tbl_raw_data[[#This Row],[Time_taken]])/60</f>
        <v>7.05</v>
      </c>
      <c r="K3269" s="52">
        <f>DATE(YEAR(tbl_raw_data[[#This Row],[Date Actioned]]),MONTH(tbl_raw_data[[#This Row],[Date Actioned]]),DAY(tbl_raw_data[[#This Row],[Date Actioned]]))</f>
        <v>45144</v>
      </c>
      <c r="L3269" s="50" t="str">
        <f>UPPER(TEXT(tbl_raw_data[[#This Row],[updated_date]],"MMMM"))</f>
        <v>AUGUST</v>
      </c>
      <c r="M3269" s="50" t="str">
        <f>"WEEK "&amp; IF(ROUNDUP(DAY(tbl_raw_data[[#This Row],[updated_date]])/7,0)=5,4,ROUNDUP(DAY(tbl_raw_data[[#This Row],[updated_date]])/7,0))</f>
        <v>WEEK 1</v>
      </c>
      <c r="N3269" s="50" t="str">
        <f>UPPER(VLOOKUP(tbl_raw_data[[#This Row],[Analyst]],Settiings!$A$2:$B$16,2,0))</f>
        <v>SAM</v>
      </c>
      <c r="O3269" s="50" t="str">
        <f>TRIM(UPPER(tbl_raw_data[[#This Row],[Outcome]]))</f>
        <v>APPROVE</v>
      </c>
      <c r="P3269" s="50" t="str">
        <f>TRIM(UPPER(tbl_raw_data[[#This Row],[Queue Name]]))</f>
        <v>CONSUMER EXISTING</v>
      </c>
      <c r="Q3269" s="50" t="str">
        <f>IF(tbl_raw_data[[#This Row],[Time taken in min]]&lt;=Settiings!$D$2,"SLA_MET","SLA_NOT_MET")</f>
        <v>SLA_MET</v>
      </c>
      <c r="R3269" s="94"/>
    </row>
    <row r="3270" spans="1:18" x14ac:dyDescent="0.3">
      <c r="A3270" s="14" t="s">
        <v>2162</v>
      </c>
      <c r="B3270" s="9">
        <v>45144.526377314818</v>
      </c>
      <c r="C3270" s="24">
        <v>45144.532430555555</v>
      </c>
      <c r="D3270" s="25" t="s">
        <v>13</v>
      </c>
      <c r="E3270" s="25" t="s">
        <v>9</v>
      </c>
      <c r="F3270" s="25" t="s">
        <v>70</v>
      </c>
      <c r="G3270" s="25" t="s">
        <v>77</v>
      </c>
      <c r="H3270" s="82"/>
      <c r="I3270" s="48">
        <f>tbl_raw_data[[#This Row],[Date Actioned]]-tbl_raw_data[[#This Row],[Date Tagged]]</f>
        <v>6.0532407369464636E-3</v>
      </c>
      <c r="J3270" s="46">
        <f>HOUR(tbl_raw_data[[#This Row],[Time_taken]])*60+MINUTE(tbl_raw_data[[#This Row],[Time_taken]])+SECOND(tbl_raw_data[[#This Row],[Time_taken]])/60</f>
        <v>8.7166666666666668</v>
      </c>
      <c r="K3270" s="52">
        <f>DATE(YEAR(tbl_raw_data[[#This Row],[Date Actioned]]),MONTH(tbl_raw_data[[#This Row],[Date Actioned]]),DAY(tbl_raw_data[[#This Row],[Date Actioned]]))</f>
        <v>45144</v>
      </c>
      <c r="L3270" s="50" t="str">
        <f>UPPER(TEXT(tbl_raw_data[[#This Row],[updated_date]],"MMMM"))</f>
        <v>AUGUST</v>
      </c>
      <c r="M3270" s="50" t="str">
        <f>"WEEK "&amp; IF(ROUNDUP(DAY(tbl_raw_data[[#This Row],[updated_date]])/7,0)=5,4,ROUNDUP(DAY(tbl_raw_data[[#This Row],[updated_date]])/7,0))</f>
        <v>WEEK 1</v>
      </c>
      <c r="N3270" s="50" t="str">
        <f>UPPER(VLOOKUP(tbl_raw_data[[#This Row],[Analyst]],Settiings!$A$2:$B$16,2,0))</f>
        <v>ASIF</v>
      </c>
      <c r="O3270" s="50" t="str">
        <f>TRIM(UPPER(tbl_raw_data[[#This Row],[Outcome]]))</f>
        <v>APPROVE</v>
      </c>
      <c r="P3270" s="50" t="str">
        <f>TRIM(UPPER(tbl_raw_data[[#This Row],[Queue Name]]))</f>
        <v>CONSUMER EXISTING</v>
      </c>
      <c r="Q3270" s="50" t="str">
        <f>IF(tbl_raw_data[[#This Row],[Time taken in min]]&lt;=Settiings!$D$2,"SLA_MET","SLA_NOT_MET")</f>
        <v>SLA_MET</v>
      </c>
      <c r="R3270" s="94"/>
    </row>
    <row r="3271" spans="1:18" x14ac:dyDescent="0.3">
      <c r="A3271" s="20" t="s">
        <v>2163</v>
      </c>
      <c r="B3271" s="15">
        <v>45144.52715277778</v>
      </c>
      <c r="C3271" s="16">
        <v>45144.542685185188</v>
      </c>
      <c r="D3271" s="17" t="s">
        <v>13</v>
      </c>
      <c r="E3271" s="17" t="s">
        <v>9</v>
      </c>
      <c r="F3271" s="17" t="s">
        <v>65</v>
      </c>
      <c r="G3271" s="17" t="s">
        <v>128</v>
      </c>
      <c r="H3271" s="83"/>
      <c r="I3271" s="48">
        <f>tbl_raw_data[[#This Row],[Date Actioned]]-tbl_raw_data[[#This Row],[Date Tagged]]</f>
        <v>1.5532407407590654E-2</v>
      </c>
      <c r="J3271" s="46">
        <f>HOUR(tbl_raw_data[[#This Row],[Time_taken]])*60+MINUTE(tbl_raw_data[[#This Row],[Time_taken]])+SECOND(tbl_raw_data[[#This Row],[Time_taken]])/60</f>
        <v>22.366666666666667</v>
      </c>
      <c r="K3271" s="52">
        <f>DATE(YEAR(tbl_raw_data[[#This Row],[Date Actioned]]),MONTH(tbl_raw_data[[#This Row],[Date Actioned]]),DAY(tbl_raw_data[[#This Row],[Date Actioned]]))</f>
        <v>45144</v>
      </c>
      <c r="L3271" s="50" t="str">
        <f>UPPER(TEXT(tbl_raw_data[[#This Row],[updated_date]],"MMMM"))</f>
        <v>AUGUST</v>
      </c>
      <c r="M3271" s="50" t="str">
        <f>"WEEK "&amp; IF(ROUNDUP(DAY(tbl_raw_data[[#This Row],[updated_date]])/7,0)=5,4,ROUNDUP(DAY(tbl_raw_data[[#This Row],[updated_date]])/7,0))</f>
        <v>WEEK 1</v>
      </c>
      <c r="N3271" s="50" t="str">
        <f>UPPER(VLOOKUP(tbl_raw_data[[#This Row],[Analyst]],Settiings!$A$2:$B$16,2,0))</f>
        <v>SAM</v>
      </c>
      <c r="O3271" s="50" t="str">
        <f>TRIM(UPPER(tbl_raw_data[[#This Row],[Outcome]]))</f>
        <v>APPROVE</v>
      </c>
      <c r="P3271" s="50" t="str">
        <f>TRIM(UPPER(tbl_raw_data[[#This Row],[Queue Name]]))</f>
        <v>CONSUMER EXISTING</v>
      </c>
      <c r="Q3271" s="50" t="str">
        <f>IF(tbl_raw_data[[#This Row],[Time taken in min]]&lt;=Settiings!$D$2,"SLA_MET","SLA_NOT_MET")</f>
        <v>SLA_NOT_MET</v>
      </c>
      <c r="R3271" s="94"/>
    </row>
    <row r="3272" spans="1:18" x14ac:dyDescent="0.3">
      <c r="A3272" s="23" t="s">
        <v>2164</v>
      </c>
      <c r="B3272" s="9">
        <v>45144.533993055556</v>
      </c>
      <c r="C3272" s="24">
        <v>45144.537407407406</v>
      </c>
      <c r="D3272" s="25" t="s">
        <v>13</v>
      </c>
      <c r="E3272" s="25" t="s">
        <v>9</v>
      </c>
      <c r="F3272" s="25" t="s">
        <v>70</v>
      </c>
      <c r="G3272" s="25" t="s">
        <v>128</v>
      </c>
      <c r="H3272" s="82"/>
      <c r="I3272" s="48">
        <f>tbl_raw_data[[#This Row],[Date Actioned]]-tbl_raw_data[[#This Row],[Date Tagged]]</f>
        <v>3.4143518496421166E-3</v>
      </c>
      <c r="J3272" s="46">
        <f>HOUR(tbl_raw_data[[#This Row],[Time_taken]])*60+MINUTE(tbl_raw_data[[#This Row],[Time_taken]])+SECOND(tbl_raw_data[[#This Row],[Time_taken]])/60</f>
        <v>4.916666666666667</v>
      </c>
      <c r="K3272" s="52">
        <f>DATE(YEAR(tbl_raw_data[[#This Row],[Date Actioned]]),MONTH(tbl_raw_data[[#This Row],[Date Actioned]]),DAY(tbl_raw_data[[#This Row],[Date Actioned]]))</f>
        <v>45144</v>
      </c>
      <c r="L3272" s="50" t="str">
        <f>UPPER(TEXT(tbl_raw_data[[#This Row],[updated_date]],"MMMM"))</f>
        <v>AUGUST</v>
      </c>
      <c r="M3272" s="50" t="str">
        <f>"WEEK "&amp; IF(ROUNDUP(DAY(tbl_raw_data[[#This Row],[updated_date]])/7,0)=5,4,ROUNDUP(DAY(tbl_raw_data[[#This Row],[updated_date]])/7,0))</f>
        <v>WEEK 1</v>
      </c>
      <c r="N3272" s="50" t="str">
        <f>UPPER(VLOOKUP(tbl_raw_data[[#This Row],[Analyst]],Settiings!$A$2:$B$16,2,0))</f>
        <v>ASIF</v>
      </c>
      <c r="O3272" s="50" t="str">
        <f>TRIM(UPPER(tbl_raw_data[[#This Row],[Outcome]]))</f>
        <v>APPROVE</v>
      </c>
      <c r="P3272" s="50" t="str">
        <f>TRIM(UPPER(tbl_raw_data[[#This Row],[Queue Name]]))</f>
        <v>CONSUMER EXISTING</v>
      </c>
      <c r="Q3272" s="50" t="str">
        <f>IF(tbl_raw_data[[#This Row],[Time taken in min]]&lt;=Settiings!$D$2,"SLA_MET","SLA_NOT_MET")</f>
        <v>SLA_MET</v>
      </c>
      <c r="R3272" s="94"/>
    </row>
    <row r="3273" spans="1:18" x14ac:dyDescent="0.3">
      <c r="A3273" s="14" t="s">
        <v>2166</v>
      </c>
      <c r="B3273" s="15">
        <v>45144.536400462966</v>
      </c>
      <c r="C3273" s="16">
        <v>45144.549560185187</v>
      </c>
      <c r="D3273" s="17" t="s">
        <v>17</v>
      </c>
      <c r="E3273" s="18" t="s">
        <v>9</v>
      </c>
      <c r="F3273" s="17" t="s">
        <v>50</v>
      </c>
      <c r="G3273" s="19"/>
      <c r="H3273" s="79"/>
      <c r="I3273" s="48">
        <f>tbl_raw_data[[#This Row],[Date Actioned]]-tbl_raw_data[[#This Row],[Date Tagged]]</f>
        <v>1.3159722220734693E-2</v>
      </c>
      <c r="J3273" s="46">
        <f>HOUR(tbl_raw_data[[#This Row],[Time_taken]])*60+MINUTE(tbl_raw_data[[#This Row],[Time_taken]])+SECOND(tbl_raw_data[[#This Row],[Time_taken]])/60</f>
        <v>18.95</v>
      </c>
      <c r="K3273" s="52">
        <f>DATE(YEAR(tbl_raw_data[[#This Row],[Date Actioned]]),MONTH(tbl_raw_data[[#This Row],[Date Actioned]]),DAY(tbl_raw_data[[#This Row],[Date Actioned]]))</f>
        <v>45144</v>
      </c>
      <c r="L3273" s="50" t="str">
        <f>UPPER(TEXT(tbl_raw_data[[#This Row],[updated_date]],"MMMM"))</f>
        <v>AUGUST</v>
      </c>
      <c r="M3273" s="50" t="str">
        <f>"WEEK "&amp; IF(ROUNDUP(DAY(tbl_raw_data[[#This Row],[updated_date]])/7,0)=5,4,ROUNDUP(DAY(tbl_raw_data[[#This Row],[updated_date]])/7,0))</f>
        <v>WEEK 1</v>
      </c>
      <c r="N3273" s="50" t="str">
        <f>UPPER(VLOOKUP(tbl_raw_data[[#This Row],[Analyst]],Settiings!$A$2:$B$16,2,0))</f>
        <v>SHAHID</v>
      </c>
      <c r="O3273" s="50" t="str">
        <f>TRIM(UPPER(tbl_raw_data[[#This Row],[Outcome]]))</f>
        <v>APPROVE</v>
      </c>
      <c r="P3273" s="50" t="str">
        <f>TRIM(UPPER(tbl_raw_data[[#This Row],[Queue Name]]))</f>
        <v>CONSUMER EXISTING</v>
      </c>
      <c r="Q3273" s="50" t="str">
        <f>IF(tbl_raw_data[[#This Row],[Time taken in min]]&lt;=Settiings!$D$2,"SLA_MET","SLA_NOT_MET")</f>
        <v>SLA_MET</v>
      </c>
      <c r="R3273" s="94"/>
    </row>
    <row r="3274" spans="1:18" x14ac:dyDescent="0.3">
      <c r="A3274" s="23" t="s">
        <v>2167</v>
      </c>
      <c r="B3274" s="15">
        <v>45144.538182870368</v>
      </c>
      <c r="C3274" s="16">
        <v>45144.547164351854</v>
      </c>
      <c r="D3274" s="17" t="s">
        <v>27</v>
      </c>
      <c r="E3274" s="17" t="s">
        <v>9</v>
      </c>
      <c r="F3274" s="17" t="s">
        <v>53</v>
      </c>
      <c r="G3274" s="17" t="s">
        <v>297</v>
      </c>
      <c r="H3274" s="83"/>
      <c r="I3274" s="48">
        <f>tbl_raw_data[[#This Row],[Date Actioned]]-tbl_raw_data[[#This Row],[Date Tagged]]</f>
        <v>8.9814814855344594E-3</v>
      </c>
      <c r="J3274" s="46">
        <f>HOUR(tbl_raw_data[[#This Row],[Time_taken]])*60+MINUTE(tbl_raw_data[[#This Row],[Time_taken]])+SECOND(tbl_raw_data[[#This Row],[Time_taken]])/60</f>
        <v>12.933333333333334</v>
      </c>
      <c r="K3274" s="52">
        <f>DATE(YEAR(tbl_raw_data[[#This Row],[Date Actioned]]),MONTH(tbl_raw_data[[#This Row],[Date Actioned]]),DAY(tbl_raw_data[[#This Row],[Date Actioned]]))</f>
        <v>45144</v>
      </c>
      <c r="L3274" s="50" t="str">
        <f>UPPER(TEXT(tbl_raw_data[[#This Row],[updated_date]],"MMMM"))</f>
        <v>AUGUST</v>
      </c>
      <c r="M3274" s="50" t="str">
        <f>"WEEK "&amp; IF(ROUNDUP(DAY(tbl_raw_data[[#This Row],[updated_date]])/7,0)=5,4,ROUNDUP(DAY(tbl_raw_data[[#This Row],[updated_date]])/7,0))</f>
        <v>WEEK 1</v>
      </c>
      <c r="N3274" s="50" t="str">
        <f>UPPER(VLOOKUP(tbl_raw_data[[#This Row],[Analyst]],Settiings!$A$2:$B$16,2,0))</f>
        <v>NAVED</v>
      </c>
      <c r="O3274" s="50" t="str">
        <f>TRIM(UPPER(tbl_raw_data[[#This Row],[Outcome]]))</f>
        <v>DECLINE</v>
      </c>
      <c r="P3274" s="50" t="str">
        <f>TRIM(UPPER(tbl_raw_data[[#This Row],[Queue Name]]))</f>
        <v>CONSUMER EXISTING</v>
      </c>
      <c r="Q3274" s="50" t="str">
        <f>IF(tbl_raw_data[[#This Row],[Time taken in min]]&lt;=Settiings!$D$2,"SLA_MET","SLA_NOT_MET")</f>
        <v>SLA_MET</v>
      </c>
      <c r="R3274" s="94"/>
    </row>
    <row r="3275" spans="1:18" x14ac:dyDescent="0.3">
      <c r="A3275" s="14" t="s">
        <v>2168</v>
      </c>
      <c r="B3275" s="9">
        <v>45144.54515046296</v>
      </c>
      <c r="C3275" s="24">
        <v>45144.54923611111</v>
      </c>
      <c r="D3275" s="25" t="s">
        <v>27</v>
      </c>
      <c r="E3275" s="25" t="s">
        <v>9</v>
      </c>
      <c r="F3275" s="25" t="s">
        <v>65</v>
      </c>
      <c r="G3275" s="25" t="s">
        <v>228</v>
      </c>
      <c r="H3275" s="82"/>
      <c r="I3275" s="48">
        <f>tbl_raw_data[[#This Row],[Date Actioned]]-tbl_raw_data[[#This Row],[Date Tagged]]</f>
        <v>4.0856481500668451E-3</v>
      </c>
      <c r="J3275" s="46">
        <f>HOUR(tbl_raw_data[[#This Row],[Time_taken]])*60+MINUTE(tbl_raw_data[[#This Row],[Time_taken]])+SECOND(tbl_raw_data[[#This Row],[Time_taken]])/60</f>
        <v>5.8833333333333329</v>
      </c>
      <c r="K3275" s="52">
        <f>DATE(YEAR(tbl_raw_data[[#This Row],[Date Actioned]]),MONTH(tbl_raw_data[[#This Row],[Date Actioned]]),DAY(tbl_raw_data[[#This Row],[Date Actioned]]))</f>
        <v>45144</v>
      </c>
      <c r="L3275" s="50" t="str">
        <f>UPPER(TEXT(tbl_raw_data[[#This Row],[updated_date]],"MMMM"))</f>
        <v>AUGUST</v>
      </c>
      <c r="M3275" s="50" t="str">
        <f>"WEEK "&amp; IF(ROUNDUP(DAY(tbl_raw_data[[#This Row],[updated_date]])/7,0)=5,4,ROUNDUP(DAY(tbl_raw_data[[#This Row],[updated_date]])/7,0))</f>
        <v>WEEK 1</v>
      </c>
      <c r="N3275" s="50" t="str">
        <f>UPPER(VLOOKUP(tbl_raw_data[[#This Row],[Analyst]],Settiings!$A$2:$B$16,2,0))</f>
        <v>SAM</v>
      </c>
      <c r="O3275" s="50" t="str">
        <f>TRIM(UPPER(tbl_raw_data[[#This Row],[Outcome]]))</f>
        <v>DECLINE</v>
      </c>
      <c r="P3275" s="50" t="str">
        <f>TRIM(UPPER(tbl_raw_data[[#This Row],[Queue Name]]))</f>
        <v>CONSUMER EXISTING</v>
      </c>
      <c r="Q3275" s="50" t="str">
        <f>IF(tbl_raw_data[[#This Row],[Time taken in min]]&lt;=Settiings!$D$2,"SLA_MET","SLA_NOT_MET")</f>
        <v>SLA_MET</v>
      </c>
      <c r="R3275" s="94"/>
    </row>
    <row r="3276" spans="1:18" x14ac:dyDescent="0.3">
      <c r="A3276" s="20" t="s">
        <v>2169</v>
      </c>
      <c r="B3276" s="9">
        <v>45144.548125000001</v>
      </c>
      <c r="C3276" s="24">
        <v>45144.551388888889</v>
      </c>
      <c r="D3276" s="25" t="s">
        <v>13</v>
      </c>
      <c r="E3276" s="25" t="s">
        <v>47</v>
      </c>
      <c r="F3276" s="25" t="s">
        <v>70</v>
      </c>
      <c r="G3276" s="25" t="s">
        <v>785</v>
      </c>
      <c r="H3276" s="82"/>
      <c r="I3276" s="48">
        <f>tbl_raw_data[[#This Row],[Date Actioned]]-tbl_raw_data[[#This Row],[Date Tagged]]</f>
        <v>3.2638888878864236E-3</v>
      </c>
      <c r="J3276" s="46">
        <f>HOUR(tbl_raw_data[[#This Row],[Time_taken]])*60+MINUTE(tbl_raw_data[[#This Row],[Time_taken]])+SECOND(tbl_raw_data[[#This Row],[Time_taken]])/60</f>
        <v>4.7</v>
      </c>
      <c r="K3276" s="52">
        <f>DATE(YEAR(tbl_raw_data[[#This Row],[Date Actioned]]),MONTH(tbl_raw_data[[#This Row],[Date Actioned]]),DAY(tbl_raw_data[[#This Row],[Date Actioned]]))</f>
        <v>45144</v>
      </c>
      <c r="L3276" s="50" t="str">
        <f>UPPER(TEXT(tbl_raw_data[[#This Row],[updated_date]],"MMMM"))</f>
        <v>AUGUST</v>
      </c>
      <c r="M3276" s="50" t="str">
        <f>"WEEK "&amp; IF(ROUNDUP(DAY(tbl_raw_data[[#This Row],[updated_date]])/7,0)=5,4,ROUNDUP(DAY(tbl_raw_data[[#This Row],[updated_date]])/7,0))</f>
        <v>WEEK 1</v>
      </c>
      <c r="N3276" s="50" t="str">
        <f>UPPER(VLOOKUP(tbl_raw_data[[#This Row],[Analyst]],Settiings!$A$2:$B$16,2,0))</f>
        <v>ASIF</v>
      </c>
      <c r="O3276" s="50" t="str">
        <f>TRIM(UPPER(tbl_raw_data[[#This Row],[Outcome]]))</f>
        <v>APPROVE</v>
      </c>
      <c r="P3276" s="50" t="str">
        <f>TRIM(UPPER(tbl_raw_data[[#This Row],[Queue Name]]))</f>
        <v>CONSUMER PRE BUREAU</v>
      </c>
      <c r="Q3276" s="50" t="str">
        <f>IF(tbl_raw_data[[#This Row],[Time taken in min]]&lt;=Settiings!$D$2,"SLA_MET","SLA_NOT_MET")</f>
        <v>SLA_MET</v>
      </c>
      <c r="R3276" s="94"/>
    </row>
    <row r="3277" spans="1:18" x14ac:dyDescent="0.3">
      <c r="A3277" s="23" t="s">
        <v>2171</v>
      </c>
      <c r="B3277" s="15">
        <v>45144.555949074071</v>
      </c>
      <c r="C3277" s="16">
        <v>45144.564027777778</v>
      </c>
      <c r="D3277" s="17" t="s">
        <v>17</v>
      </c>
      <c r="E3277" s="18" t="s">
        <v>9</v>
      </c>
      <c r="F3277" s="17" t="s">
        <v>50</v>
      </c>
      <c r="G3277" s="19"/>
      <c r="H3277" s="79"/>
      <c r="I3277" s="48">
        <f>tbl_raw_data[[#This Row],[Date Actioned]]-tbl_raw_data[[#This Row],[Date Tagged]]</f>
        <v>8.078703707724344E-3</v>
      </c>
      <c r="J3277" s="46">
        <f>HOUR(tbl_raw_data[[#This Row],[Time_taken]])*60+MINUTE(tbl_raw_data[[#This Row],[Time_taken]])+SECOND(tbl_raw_data[[#This Row],[Time_taken]])/60</f>
        <v>11.633333333333333</v>
      </c>
      <c r="K3277" s="52">
        <f>DATE(YEAR(tbl_raw_data[[#This Row],[Date Actioned]]),MONTH(tbl_raw_data[[#This Row],[Date Actioned]]),DAY(tbl_raw_data[[#This Row],[Date Actioned]]))</f>
        <v>45144</v>
      </c>
      <c r="L3277" s="50" t="str">
        <f>UPPER(TEXT(tbl_raw_data[[#This Row],[updated_date]],"MMMM"))</f>
        <v>AUGUST</v>
      </c>
      <c r="M3277" s="50" t="str">
        <f>"WEEK "&amp; IF(ROUNDUP(DAY(tbl_raw_data[[#This Row],[updated_date]])/7,0)=5,4,ROUNDUP(DAY(tbl_raw_data[[#This Row],[updated_date]])/7,0))</f>
        <v>WEEK 1</v>
      </c>
      <c r="N3277" s="50" t="str">
        <f>UPPER(VLOOKUP(tbl_raw_data[[#This Row],[Analyst]],Settiings!$A$2:$B$16,2,0))</f>
        <v>SHAHID</v>
      </c>
      <c r="O3277" s="50" t="str">
        <f>TRIM(UPPER(tbl_raw_data[[#This Row],[Outcome]]))</f>
        <v>APPROVE</v>
      </c>
      <c r="P3277" s="50" t="str">
        <f>TRIM(UPPER(tbl_raw_data[[#This Row],[Queue Name]]))</f>
        <v>CONSUMER EXISTING</v>
      </c>
      <c r="Q3277" s="50" t="str">
        <f>IF(tbl_raw_data[[#This Row],[Time taken in min]]&lt;=Settiings!$D$2,"SLA_MET","SLA_NOT_MET")</f>
        <v>SLA_MET</v>
      </c>
      <c r="R3277" s="94"/>
    </row>
    <row r="3278" spans="1:18" x14ac:dyDescent="0.3">
      <c r="A3278" s="14" t="s">
        <v>2175</v>
      </c>
      <c r="B3278" s="9">
        <v>45144.559247685182</v>
      </c>
      <c r="C3278" s="24">
        <v>45144.57644675926</v>
      </c>
      <c r="D3278" s="25" t="s">
        <v>17</v>
      </c>
      <c r="E3278" s="12" t="s">
        <v>19</v>
      </c>
      <c r="F3278" s="25" t="s">
        <v>50</v>
      </c>
      <c r="G3278" s="13"/>
      <c r="H3278" s="78"/>
      <c r="I3278" s="48">
        <f>tbl_raw_data[[#This Row],[Date Actioned]]-tbl_raw_data[[#This Row],[Date Tagged]]</f>
        <v>1.7199074078234844E-2</v>
      </c>
      <c r="J3278" s="46">
        <f>HOUR(tbl_raw_data[[#This Row],[Time_taken]])*60+MINUTE(tbl_raw_data[[#This Row],[Time_taken]])+SECOND(tbl_raw_data[[#This Row],[Time_taken]])/60</f>
        <v>24.766666666666666</v>
      </c>
      <c r="K3278" s="52">
        <f>DATE(YEAR(tbl_raw_data[[#This Row],[Date Actioned]]),MONTH(tbl_raw_data[[#This Row],[Date Actioned]]),DAY(tbl_raw_data[[#This Row],[Date Actioned]]))</f>
        <v>45144</v>
      </c>
      <c r="L3278" s="50" t="str">
        <f>UPPER(TEXT(tbl_raw_data[[#This Row],[updated_date]],"MMMM"))</f>
        <v>AUGUST</v>
      </c>
      <c r="M3278" s="50" t="str">
        <f>"WEEK "&amp; IF(ROUNDUP(DAY(tbl_raw_data[[#This Row],[updated_date]])/7,0)=5,4,ROUNDUP(DAY(tbl_raw_data[[#This Row],[updated_date]])/7,0))</f>
        <v>WEEK 1</v>
      </c>
      <c r="N3278" s="50" t="str">
        <f>UPPER(VLOOKUP(tbl_raw_data[[#This Row],[Analyst]],Settiings!$A$2:$B$16,2,0))</f>
        <v>SHAHID</v>
      </c>
      <c r="O3278" s="50" t="str">
        <f>TRIM(UPPER(tbl_raw_data[[#This Row],[Outcome]]))</f>
        <v>APPROVE</v>
      </c>
      <c r="P3278" s="50" t="str">
        <f>TRIM(UPPER(tbl_raw_data[[#This Row],[Queue Name]]))</f>
        <v>CONSUMER POST BUREAU</v>
      </c>
      <c r="Q3278" s="50" t="str">
        <f>IF(tbl_raw_data[[#This Row],[Time taken in min]]&lt;=Settiings!$D$2,"SLA_MET","SLA_NOT_MET")</f>
        <v>SLA_NOT_MET</v>
      </c>
      <c r="R3278" s="94"/>
    </row>
    <row r="3279" spans="1:18" x14ac:dyDescent="0.3">
      <c r="A3279" s="20" t="s">
        <v>2176</v>
      </c>
      <c r="B3279" s="15">
        <v>45144.559340277781</v>
      </c>
      <c r="C3279" s="16">
        <v>45144.564722222225</v>
      </c>
      <c r="D3279" s="17" t="s">
        <v>13</v>
      </c>
      <c r="E3279" s="17" t="s">
        <v>9</v>
      </c>
      <c r="F3279" s="17" t="s">
        <v>1222</v>
      </c>
      <c r="G3279" s="17" t="s">
        <v>17</v>
      </c>
      <c r="H3279" s="83"/>
      <c r="I3279" s="48">
        <f>tbl_raw_data[[#This Row],[Date Actioned]]-tbl_raw_data[[#This Row],[Date Tagged]]</f>
        <v>5.3819444437976927E-3</v>
      </c>
      <c r="J3279" s="46">
        <f>HOUR(tbl_raw_data[[#This Row],[Time_taken]])*60+MINUTE(tbl_raw_data[[#This Row],[Time_taken]])+SECOND(tbl_raw_data[[#This Row],[Time_taken]])/60</f>
        <v>7.75</v>
      </c>
      <c r="K3279" s="52">
        <f>DATE(YEAR(tbl_raw_data[[#This Row],[Date Actioned]]),MONTH(tbl_raw_data[[#This Row],[Date Actioned]]),DAY(tbl_raw_data[[#This Row],[Date Actioned]]))</f>
        <v>45144</v>
      </c>
      <c r="L3279" s="50" t="str">
        <f>UPPER(TEXT(tbl_raw_data[[#This Row],[updated_date]],"MMMM"))</f>
        <v>AUGUST</v>
      </c>
      <c r="M3279" s="50" t="str">
        <f>"WEEK "&amp; IF(ROUNDUP(DAY(tbl_raw_data[[#This Row],[updated_date]])/7,0)=5,4,ROUNDUP(DAY(tbl_raw_data[[#This Row],[updated_date]])/7,0))</f>
        <v>WEEK 1</v>
      </c>
      <c r="N3279" s="50" t="str">
        <f>UPPER(VLOOKUP(tbl_raw_data[[#This Row],[Analyst]],Settiings!$A$2:$B$16,2,0))</f>
        <v>HARDIK</v>
      </c>
      <c r="O3279" s="50" t="str">
        <f>TRIM(UPPER(tbl_raw_data[[#This Row],[Outcome]]))</f>
        <v>APPROVE</v>
      </c>
      <c r="P3279" s="50" t="str">
        <f>TRIM(UPPER(tbl_raw_data[[#This Row],[Queue Name]]))</f>
        <v>CONSUMER EXISTING</v>
      </c>
      <c r="Q3279" s="50" t="str">
        <f>IF(tbl_raw_data[[#This Row],[Time taken in min]]&lt;=Settiings!$D$2,"SLA_MET","SLA_NOT_MET")</f>
        <v>SLA_MET</v>
      </c>
      <c r="R3279" s="94"/>
    </row>
    <row r="3280" spans="1:18" x14ac:dyDescent="0.3">
      <c r="A3280" s="20" t="s">
        <v>2177</v>
      </c>
      <c r="B3280" s="15">
        <v>45144.559363425928</v>
      </c>
      <c r="C3280" s="16">
        <v>45144.570914351854</v>
      </c>
      <c r="D3280" s="17" t="s">
        <v>27</v>
      </c>
      <c r="E3280" s="17" t="s">
        <v>9</v>
      </c>
      <c r="F3280" s="17" t="s">
        <v>76</v>
      </c>
      <c r="G3280" s="17" t="s">
        <v>228</v>
      </c>
      <c r="H3280" s="83"/>
      <c r="I3280" s="48">
        <f>tbl_raw_data[[#This Row],[Date Actioned]]-tbl_raw_data[[#This Row],[Date Tagged]]</f>
        <v>1.1550925926712807E-2</v>
      </c>
      <c r="J3280" s="46">
        <f>HOUR(tbl_raw_data[[#This Row],[Time_taken]])*60+MINUTE(tbl_raw_data[[#This Row],[Time_taken]])+SECOND(tbl_raw_data[[#This Row],[Time_taken]])/60</f>
        <v>16.633333333333333</v>
      </c>
      <c r="K3280" s="52">
        <f>DATE(YEAR(tbl_raw_data[[#This Row],[Date Actioned]]),MONTH(tbl_raw_data[[#This Row],[Date Actioned]]),DAY(tbl_raw_data[[#This Row],[Date Actioned]]))</f>
        <v>45144</v>
      </c>
      <c r="L3280" s="50" t="str">
        <f>UPPER(TEXT(tbl_raw_data[[#This Row],[updated_date]],"MMMM"))</f>
        <v>AUGUST</v>
      </c>
      <c r="M3280" s="50" t="str">
        <f>"WEEK "&amp; IF(ROUNDUP(DAY(tbl_raw_data[[#This Row],[updated_date]])/7,0)=5,4,ROUNDUP(DAY(tbl_raw_data[[#This Row],[updated_date]])/7,0))</f>
        <v>WEEK 1</v>
      </c>
      <c r="N3280" s="50" t="str">
        <f>UPPER(VLOOKUP(tbl_raw_data[[#This Row],[Analyst]],Settiings!$A$2:$B$16,2,0))</f>
        <v>ROHAN</v>
      </c>
      <c r="O3280" s="50" t="str">
        <f>TRIM(UPPER(tbl_raw_data[[#This Row],[Outcome]]))</f>
        <v>DECLINE</v>
      </c>
      <c r="P3280" s="50" t="str">
        <f>TRIM(UPPER(tbl_raw_data[[#This Row],[Queue Name]]))</f>
        <v>CONSUMER EXISTING</v>
      </c>
      <c r="Q3280" s="50" t="str">
        <f>IF(tbl_raw_data[[#This Row],[Time taken in min]]&lt;=Settiings!$D$2,"SLA_MET","SLA_NOT_MET")</f>
        <v>SLA_MET</v>
      </c>
      <c r="R3280" s="94"/>
    </row>
    <row r="3281" spans="1:18" x14ac:dyDescent="0.3">
      <c r="A3281" s="23" t="s">
        <v>2180</v>
      </c>
      <c r="B3281" s="9">
        <v>45144.563125000001</v>
      </c>
      <c r="C3281" s="24">
        <v>45144.569444444445</v>
      </c>
      <c r="D3281" s="25" t="s">
        <v>13</v>
      </c>
      <c r="E3281" s="25" t="s">
        <v>9</v>
      </c>
      <c r="F3281" s="25" t="s">
        <v>65</v>
      </c>
      <c r="G3281" s="25" t="s">
        <v>128</v>
      </c>
      <c r="H3281" s="82"/>
      <c r="I3281" s="48">
        <f>tbl_raw_data[[#This Row],[Date Actioned]]-tbl_raw_data[[#This Row],[Date Tagged]]</f>
        <v>6.3194444446708076E-3</v>
      </c>
      <c r="J3281" s="46">
        <f>HOUR(tbl_raw_data[[#This Row],[Time_taken]])*60+MINUTE(tbl_raw_data[[#This Row],[Time_taken]])+SECOND(tbl_raw_data[[#This Row],[Time_taken]])/60</f>
        <v>9.1</v>
      </c>
      <c r="K3281" s="52">
        <f>DATE(YEAR(tbl_raw_data[[#This Row],[Date Actioned]]),MONTH(tbl_raw_data[[#This Row],[Date Actioned]]),DAY(tbl_raw_data[[#This Row],[Date Actioned]]))</f>
        <v>45144</v>
      </c>
      <c r="L3281" s="50" t="str">
        <f>UPPER(TEXT(tbl_raw_data[[#This Row],[updated_date]],"MMMM"))</f>
        <v>AUGUST</v>
      </c>
      <c r="M3281" s="50" t="str">
        <f>"WEEK "&amp; IF(ROUNDUP(DAY(tbl_raw_data[[#This Row],[updated_date]])/7,0)=5,4,ROUNDUP(DAY(tbl_raw_data[[#This Row],[updated_date]])/7,0))</f>
        <v>WEEK 1</v>
      </c>
      <c r="N3281" s="50" t="str">
        <f>UPPER(VLOOKUP(tbl_raw_data[[#This Row],[Analyst]],Settiings!$A$2:$B$16,2,0))</f>
        <v>SAM</v>
      </c>
      <c r="O3281" s="50" t="str">
        <f>TRIM(UPPER(tbl_raw_data[[#This Row],[Outcome]]))</f>
        <v>APPROVE</v>
      </c>
      <c r="P3281" s="50" t="str">
        <f>TRIM(UPPER(tbl_raw_data[[#This Row],[Queue Name]]))</f>
        <v>CONSUMER EXISTING</v>
      </c>
      <c r="Q3281" s="50" t="str">
        <f>IF(tbl_raw_data[[#This Row],[Time taken in min]]&lt;=Settiings!$D$2,"SLA_MET","SLA_NOT_MET")</f>
        <v>SLA_MET</v>
      </c>
      <c r="R3281" s="94"/>
    </row>
    <row r="3282" spans="1:18" x14ac:dyDescent="0.3">
      <c r="A3282" s="23" t="s">
        <v>2181</v>
      </c>
      <c r="B3282" s="9">
        <v>45144.568993055553</v>
      </c>
      <c r="C3282" s="24">
        <v>45144.575555555559</v>
      </c>
      <c r="D3282" s="25" t="s">
        <v>27</v>
      </c>
      <c r="E3282" s="25" t="s">
        <v>47</v>
      </c>
      <c r="F3282" s="25" t="s">
        <v>65</v>
      </c>
      <c r="G3282" s="25" t="s">
        <v>113</v>
      </c>
      <c r="H3282" s="82"/>
      <c r="I3282" s="48">
        <f>tbl_raw_data[[#This Row],[Date Actioned]]-tbl_raw_data[[#This Row],[Date Tagged]]</f>
        <v>6.5625000061118044E-3</v>
      </c>
      <c r="J3282" s="46">
        <f>HOUR(tbl_raw_data[[#This Row],[Time_taken]])*60+MINUTE(tbl_raw_data[[#This Row],[Time_taken]])+SECOND(tbl_raw_data[[#This Row],[Time_taken]])/60</f>
        <v>9.4499999999999993</v>
      </c>
      <c r="K3282" s="52">
        <f>DATE(YEAR(tbl_raw_data[[#This Row],[Date Actioned]]),MONTH(tbl_raw_data[[#This Row],[Date Actioned]]),DAY(tbl_raw_data[[#This Row],[Date Actioned]]))</f>
        <v>45144</v>
      </c>
      <c r="L3282" s="50" t="str">
        <f>UPPER(TEXT(tbl_raw_data[[#This Row],[updated_date]],"MMMM"))</f>
        <v>AUGUST</v>
      </c>
      <c r="M3282" s="50" t="str">
        <f>"WEEK "&amp; IF(ROUNDUP(DAY(tbl_raw_data[[#This Row],[updated_date]])/7,0)=5,4,ROUNDUP(DAY(tbl_raw_data[[#This Row],[updated_date]])/7,0))</f>
        <v>WEEK 1</v>
      </c>
      <c r="N3282" s="50" t="str">
        <f>UPPER(VLOOKUP(tbl_raw_data[[#This Row],[Analyst]],Settiings!$A$2:$B$16,2,0))</f>
        <v>SAM</v>
      </c>
      <c r="O3282" s="50" t="str">
        <f>TRIM(UPPER(tbl_raw_data[[#This Row],[Outcome]]))</f>
        <v>DECLINE</v>
      </c>
      <c r="P3282" s="50" t="str">
        <f>TRIM(UPPER(tbl_raw_data[[#This Row],[Queue Name]]))</f>
        <v>CONSUMER PRE BUREAU</v>
      </c>
      <c r="Q3282" s="50" t="str">
        <f>IF(tbl_raw_data[[#This Row],[Time taken in min]]&lt;=Settiings!$D$2,"SLA_MET","SLA_NOT_MET")</f>
        <v>SLA_MET</v>
      </c>
      <c r="R3282" s="94"/>
    </row>
    <row r="3283" spans="1:18" x14ac:dyDescent="0.3">
      <c r="A3283" s="14" t="s">
        <v>2182</v>
      </c>
      <c r="B3283" s="15">
        <v>45144.571342592593</v>
      </c>
      <c r="C3283" s="16">
        <v>45144.575914351852</v>
      </c>
      <c r="D3283" s="17" t="s">
        <v>27</v>
      </c>
      <c r="E3283" s="17" t="s">
        <v>9</v>
      </c>
      <c r="F3283" s="17" t="s">
        <v>1228</v>
      </c>
      <c r="G3283" s="17" t="s">
        <v>228</v>
      </c>
      <c r="H3283" s="83"/>
      <c r="I3283" s="48">
        <f>tbl_raw_data[[#This Row],[Date Actioned]]-tbl_raw_data[[#This Row],[Date Tagged]]</f>
        <v>4.5717592583969235E-3</v>
      </c>
      <c r="J3283" s="46">
        <f>HOUR(tbl_raw_data[[#This Row],[Time_taken]])*60+MINUTE(tbl_raw_data[[#This Row],[Time_taken]])+SECOND(tbl_raw_data[[#This Row],[Time_taken]])/60</f>
        <v>6.583333333333333</v>
      </c>
      <c r="K3283" s="52">
        <f>DATE(YEAR(tbl_raw_data[[#This Row],[Date Actioned]]),MONTH(tbl_raw_data[[#This Row],[Date Actioned]]),DAY(tbl_raw_data[[#This Row],[Date Actioned]]))</f>
        <v>45144</v>
      </c>
      <c r="L3283" s="50" t="str">
        <f>UPPER(TEXT(tbl_raw_data[[#This Row],[updated_date]],"MMMM"))</f>
        <v>AUGUST</v>
      </c>
      <c r="M3283" s="50" t="str">
        <f>"WEEK "&amp; IF(ROUNDUP(DAY(tbl_raw_data[[#This Row],[updated_date]])/7,0)=5,4,ROUNDUP(DAY(tbl_raw_data[[#This Row],[updated_date]])/7,0))</f>
        <v>WEEK 1</v>
      </c>
      <c r="N3283" s="50" t="str">
        <f>UPPER(VLOOKUP(tbl_raw_data[[#This Row],[Analyst]],Settiings!$A$2:$B$16,2,0))</f>
        <v>RAJ</v>
      </c>
      <c r="O3283" s="50" t="str">
        <f>TRIM(UPPER(tbl_raw_data[[#This Row],[Outcome]]))</f>
        <v>DECLINE</v>
      </c>
      <c r="P3283" s="50" t="str">
        <f>TRIM(UPPER(tbl_raw_data[[#This Row],[Queue Name]]))</f>
        <v>CONSUMER EXISTING</v>
      </c>
      <c r="Q3283" s="50" t="str">
        <f>IF(tbl_raw_data[[#This Row],[Time taken in min]]&lt;=Settiings!$D$2,"SLA_MET","SLA_NOT_MET")</f>
        <v>SLA_MET</v>
      </c>
      <c r="R3283" s="94"/>
    </row>
    <row r="3284" spans="1:18" x14ac:dyDescent="0.3">
      <c r="A3284" s="20" t="s">
        <v>2187</v>
      </c>
      <c r="B3284" s="9">
        <v>45144.582384259258</v>
      </c>
      <c r="C3284" s="24">
        <v>45144.585289351853</v>
      </c>
      <c r="D3284" s="25" t="s">
        <v>37</v>
      </c>
      <c r="E3284" s="12" t="s">
        <v>9</v>
      </c>
      <c r="F3284" s="25" t="s">
        <v>70</v>
      </c>
      <c r="G3284" s="13"/>
      <c r="H3284" s="78"/>
      <c r="I3284" s="48">
        <f>tbl_raw_data[[#This Row],[Date Actioned]]-tbl_raw_data[[#This Row],[Date Tagged]]</f>
        <v>2.905092595028691E-3</v>
      </c>
      <c r="J3284" s="46">
        <f>HOUR(tbl_raw_data[[#This Row],[Time_taken]])*60+MINUTE(tbl_raw_data[[#This Row],[Time_taken]])+SECOND(tbl_raw_data[[#This Row],[Time_taken]])/60</f>
        <v>4.1833333333333336</v>
      </c>
      <c r="K3284" s="52">
        <f>DATE(YEAR(tbl_raw_data[[#This Row],[Date Actioned]]),MONTH(tbl_raw_data[[#This Row],[Date Actioned]]),DAY(tbl_raw_data[[#This Row],[Date Actioned]]))</f>
        <v>45144</v>
      </c>
      <c r="L3284" s="50" t="str">
        <f>UPPER(TEXT(tbl_raw_data[[#This Row],[updated_date]],"MMMM"))</f>
        <v>AUGUST</v>
      </c>
      <c r="M3284" s="50" t="str">
        <f>"WEEK "&amp; IF(ROUNDUP(DAY(tbl_raw_data[[#This Row],[updated_date]])/7,0)=5,4,ROUNDUP(DAY(tbl_raw_data[[#This Row],[updated_date]])/7,0))</f>
        <v>WEEK 1</v>
      </c>
      <c r="N3284" s="50" t="str">
        <f>UPPER(VLOOKUP(tbl_raw_data[[#This Row],[Analyst]],Settiings!$A$2:$B$16,2,0))</f>
        <v>ASIF</v>
      </c>
      <c r="O3284" s="50" t="str">
        <f>TRIM(UPPER(tbl_raw_data[[#This Row],[Outcome]]))</f>
        <v>DECLINE</v>
      </c>
      <c r="P3284" s="50" t="str">
        <f>TRIM(UPPER(tbl_raw_data[[#This Row],[Queue Name]]))</f>
        <v>CONSUMER EXISTING</v>
      </c>
      <c r="Q3284" s="50" t="str">
        <f>IF(tbl_raw_data[[#This Row],[Time taken in min]]&lt;=Settiings!$D$2,"SLA_MET","SLA_NOT_MET")</f>
        <v>SLA_MET</v>
      </c>
      <c r="R3284" s="94"/>
    </row>
    <row r="3285" spans="1:18" x14ac:dyDescent="0.3">
      <c r="A3285" s="23" t="s">
        <v>2188</v>
      </c>
      <c r="B3285" s="15">
        <v>45144.583715277775</v>
      </c>
      <c r="C3285" s="16">
        <v>45144.586342592593</v>
      </c>
      <c r="D3285" s="17" t="s">
        <v>27</v>
      </c>
      <c r="E3285" s="17" t="s">
        <v>9</v>
      </c>
      <c r="F3285" s="17" t="s">
        <v>1222</v>
      </c>
      <c r="G3285" s="17" t="s">
        <v>2189</v>
      </c>
      <c r="H3285" s="83"/>
      <c r="I3285" s="48">
        <f>tbl_raw_data[[#This Row],[Date Actioned]]-tbl_raw_data[[#This Row],[Date Tagged]]</f>
        <v>2.6273148178006522E-3</v>
      </c>
      <c r="J3285" s="46">
        <f>HOUR(tbl_raw_data[[#This Row],[Time_taken]])*60+MINUTE(tbl_raw_data[[#This Row],[Time_taken]])+SECOND(tbl_raw_data[[#This Row],[Time_taken]])/60</f>
        <v>3.7833333333333332</v>
      </c>
      <c r="K3285" s="52">
        <f>DATE(YEAR(tbl_raw_data[[#This Row],[Date Actioned]]),MONTH(tbl_raw_data[[#This Row],[Date Actioned]]),DAY(tbl_raw_data[[#This Row],[Date Actioned]]))</f>
        <v>45144</v>
      </c>
      <c r="L3285" s="50" t="str">
        <f>UPPER(TEXT(tbl_raw_data[[#This Row],[updated_date]],"MMMM"))</f>
        <v>AUGUST</v>
      </c>
      <c r="M3285" s="50" t="str">
        <f>"WEEK "&amp; IF(ROUNDUP(DAY(tbl_raw_data[[#This Row],[updated_date]])/7,0)=5,4,ROUNDUP(DAY(tbl_raw_data[[#This Row],[updated_date]])/7,0))</f>
        <v>WEEK 1</v>
      </c>
      <c r="N3285" s="50" t="str">
        <f>UPPER(VLOOKUP(tbl_raw_data[[#This Row],[Analyst]],Settiings!$A$2:$B$16,2,0))</f>
        <v>HARDIK</v>
      </c>
      <c r="O3285" s="50" t="str">
        <f>TRIM(UPPER(tbl_raw_data[[#This Row],[Outcome]]))</f>
        <v>DECLINE</v>
      </c>
      <c r="P3285" s="50" t="str">
        <f>TRIM(UPPER(tbl_raw_data[[#This Row],[Queue Name]]))</f>
        <v>CONSUMER EXISTING</v>
      </c>
      <c r="Q3285" s="50" t="str">
        <f>IF(tbl_raw_data[[#This Row],[Time taken in min]]&lt;=Settiings!$D$2,"SLA_MET","SLA_NOT_MET")</f>
        <v>SLA_MET</v>
      </c>
      <c r="R3285" s="94"/>
    </row>
    <row r="3286" spans="1:18" x14ac:dyDescent="0.3">
      <c r="A3286" s="14" t="s">
        <v>2192</v>
      </c>
      <c r="B3286" s="15">
        <v>45144.585358796299</v>
      </c>
      <c r="C3286" s="16">
        <v>45144.591249999998</v>
      </c>
      <c r="D3286" s="17" t="s">
        <v>13</v>
      </c>
      <c r="E3286" s="17" t="s">
        <v>9</v>
      </c>
      <c r="F3286" s="17" t="s">
        <v>76</v>
      </c>
      <c r="G3286" s="17" t="s">
        <v>128</v>
      </c>
      <c r="H3286" s="83"/>
      <c r="I3286" s="48">
        <f>tbl_raw_data[[#This Row],[Date Actioned]]-tbl_raw_data[[#This Row],[Date Tagged]]</f>
        <v>5.8912036984111182E-3</v>
      </c>
      <c r="J3286" s="46">
        <f>HOUR(tbl_raw_data[[#This Row],[Time_taken]])*60+MINUTE(tbl_raw_data[[#This Row],[Time_taken]])+SECOND(tbl_raw_data[[#This Row],[Time_taken]])/60</f>
        <v>8.4833333333333325</v>
      </c>
      <c r="K3286" s="52">
        <f>DATE(YEAR(tbl_raw_data[[#This Row],[Date Actioned]]),MONTH(tbl_raw_data[[#This Row],[Date Actioned]]),DAY(tbl_raw_data[[#This Row],[Date Actioned]]))</f>
        <v>45144</v>
      </c>
      <c r="L3286" s="50" t="str">
        <f>UPPER(TEXT(tbl_raw_data[[#This Row],[updated_date]],"MMMM"))</f>
        <v>AUGUST</v>
      </c>
      <c r="M3286" s="50" t="str">
        <f>"WEEK "&amp; IF(ROUNDUP(DAY(tbl_raw_data[[#This Row],[updated_date]])/7,0)=5,4,ROUNDUP(DAY(tbl_raw_data[[#This Row],[updated_date]])/7,0))</f>
        <v>WEEK 1</v>
      </c>
      <c r="N3286" s="50" t="str">
        <f>UPPER(VLOOKUP(tbl_raw_data[[#This Row],[Analyst]],Settiings!$A$2:$B$16,2,0))</f>
        <v>ROHAN</v>
      </c>
      <c r="O3286" s="50" t="str">
        <f>TRIM(UPPER(tbl_raw_data[[#This Row],[Outcome]]))</f>
        <v>APPROVE</v>
      </c>
      <c r="P3286" s="50" t="str">
        <f>TRIM(UPPER(tbl_raw_data[[#This Row],[Queue Name]]))</f>
        <v>CONSUMER EXISTING</v>
      </c>
      <c r="Q3286" s="50" t="str">
        <f>IF(tbl_raw_data[[#This Row],[Time taken in min]]&lt;=Settiings!$D$2,"SLA_MET","SLA_NOT_MET")</f>
        <v>SLA_MET</v>
      </c>
      <c r="R3286" s="94"/>
    </row>
    <row r="3287" spans="1:18" x14ac:dyDescent="0.3">
      <c r="A3287" s="20" t="s">
        <v>2194</v>
      </c>
      <c r="B3287" s="9">
        <v>45144.587708333333</v>
      </c>
      <c r="C3287" s="24">
        <v>45144.592939814815</v>
      </c>
      <c r="D3287" s="25" t="s">
        <v>13</v>
      </c>
      <c r="E3287" s="25" t="s">
        <v>9</v>
      </c>
      <c r="F3287" s="25" t="s">
        <v>70</v>
      </c>
      <c r="G3287" s="25" t="s">
        <v>17</v>
      </c>
      <c r="H3287" s="82"/>
      <c r="I3287" s="48">
        <f>tbl_raw_data[[#This Row],[Date Actioned]]-tbl_raw_data[[#This Row],[Date Tagged]]</f>
        <v>5.2314814820419997E-3</v>
      </c>
      <c r="J3287" s="46">
        <f>HOUR(tbl_raw_data[[#This Row],[Time_taken]])*60+MINUTE(tbl_raw_data[[#This Row],[Time_taken]])+SECOND(tbl_raw_data[[#This Row],[Time_taken]])/60</f>
        <v>7.5333333333333332</v>
      </c>
      <c r="K3287" s="52">
        <f>DATE(YEAR(tbl_raw_data[[#This Row],[Date Actioned]]),MONTH(tbl_raw_data[[#This Row],[Date Actioned]]),DAY(tbl_raw_data[[#This Row],[Date Actioned]]))</f>
        <v>45144</v>
      </c>
      <c r="L3287" s="50" t="str">
        <f>UPPER(TEXT(tbl_raw_data[[#This Row],[updated_date]],"MMMM"))</f>
        <v>AUGUST</v>
      </c>
      <c r="M3287" s="50" t="str">
        <f>"WEEK "&amp; IF(ROUNDUP(DAY(tbl_raw_data[[#This Row],[updated_date]])/7,0)=5,4,ROUNDUP(DAY(tbl_raw_data[[#This Row],[updated_date]])/7,0))</f>
        <v>WEEK 1</v>
      </c>
      <c r="N3287" s="50" t="str">
        <f>UPPER(VLOOKUP(tbl_raw_data[[#This Row],[Analyst]],Settiings!$A$2:$B$16,2,0))</f>
        <v>ASIF</v>
      </c>
      <c r="O3287" s="50" t="str">
        <f>TRIM(UPPER(tbl_raw_data[[#This Row],[Outcome]]))</f>
        <v>APPROVE</v>
      </c>
      <c r="P3287" s="50" t="str">
        <f>TRIM(UPPER(tbl_raw_data[[#This Row],[Queue Name]]))</f>
        <v>CONSUMER EXISTING</v>
      </c>
      <c r="Q3287" s="50" t="str">
        <f>IF(tbl_raw_data[[#This Row],[Time taken in min]]&lt;=Settiings!$D$2,"SLA_MET","SLA_NOT_MET")</f>
        <v>SLA_MET</v>
      </c>
      <c r="R3287" s="94"/>
    </row>
    <row r="3288" spans="1:18" x14ac:dyDescent="0.3">
      <c r="A3288" s="23" t="s">
        <v>2196</v>
      </c>
      <c r="B3288" s="15">
        <v>45144.590439814812</v>
      </c>
      <c r="C3288" s="16">
        <v>45144.592210648145</v>
      </c>
      <c r="D3288" s="17" t="s">
        <v>13</v>
      </c>
      <c r="E3288" s="17" t="s">
        <v>9</v>
      </c>
      <c r="F3288" s="17" t="s">
        <v>1228</v>
      </c>
      <c r="G3288" s="17" t="s">
        <v>17</v>
      </c>
      <c r="H3288" s="83"/>
      <c r="I3288" s="48">
        <f>tbl_raw_data[[#This Row],[Date Actioned]]-tbl_raw_data[[#This Row],[Date Tagged]]</f>
        <v>1.7708333325572312E-3</v>
      </c>
      <c r="J3288" s="46">
        <f>HOUR(tbl_raw_data[[#This Row],[Time_taken]])*60+MINUTE(tbl_raw_data[[#This Row],[Time_taken]])+SECOND(tbl_raw_data[[#This Row],[Time_taken]])/60</f>
        <v>2.5499999999999998</v>
      </c>
      <c r="K3288" s="52">
        <f>DATE(YEAR(tbl_raw_data[[#This Row],[Date Actioned]]),MONTH(tbl_raw_data[[#This Row],[Date Actioned]]),DAY(tbl_raw_data[[#This Row],[Date Actioned]]))</f>
        <v>45144</v>
      </c>
      <c r="L3288" s="50" t="str">
        <f>UPPER(TEXT(tbl_raw_data[[#This Row],[updated_date]],"MMMM"))</f>
        <v>AUGUST</v>
      </c>
      <c r="M3288" s="50" t="str">
        <f>"WEEK "&amp; IF(ROUNDUP(DAY(tbl_raw_data[[#This Row],[updated_date]])/7,0)=5,4,ROUNDUP(DAY(tbl_raw_data[[#This Row],[updated_date]])/7,0))</f>
        <v>WEEK 1</v>
      </c>
      <c r="N3288" s="50" t="str">
        <f>UPPER(VLOOKUP(tbl_raw_data[[#This Row],[Analyst]],Settiings!$A$2:$B$16,2,0))</f>
        <v>RAJ</v>
      </c>
      <c r="O3288" s="50" t="str">
        <f>TRIM(UPPER(tbl_raw_data[[#This Row],[Outcome]]))</f>
        <v>APPROVE</v>
      </c>
      <c r="P3288" s="50" t="str">
        <f>TRIM(UPPER(tbl_raw_data[[#This Row],[Queue Name]]))</f>
        <v>CONSUMER EXISTING</v>
      </c>
      <c r="Q3288" s="50" t="str">
        <f>IF(tbl_raw_data[[#This Row],[Time taken in min]]&lt;=Settiings!$D$2,"SLA_MET","SLA_NOT_MET")</f>
        <v>SLA_MET</v>
      </c>
      <c r="R3288" s="94"/>
    </row>
    <row r="3289" spans="1:18" x14ac:dyDescent="0.3">
      <c r="A3289" s="14" t="s">
        <v>2198</v>
      </c>
      <c r="B3289" s="9">
        <v>45144.59542824074</v>
      </c>
      <c r="C3289" s="24">
        <v>45144.603819444441</v>
      </c>
      <c r="D3289" s="25" t="s">
        <v>13</v>
      </c>
      <c r="E3289" s="25" t="s">
        <v>19</v>
      </c>
      <c r="F3289" s="25" t="s">
        <v>70</v>
      </c>
      <c r="G3289" s="25" t="s">
        <v>77</v>
      </c>
      <c r="H3289" s="82"/>
      <c r="I3289" s="48">
        <f>tbl_raw_data[[#This Row],[Date Actioned]]-tbl_raw_data[[#This Row],[Date Tagged]]</f>
        <v>8.3912037007394247E-3</v>
      </c>
      <c r="J3289" s="46">
        <f>HOUR(tbl_raw_data[[#This Row],[Time_taken]])*60+MINUTE(tbl_raw_data[[#This Row],[Time_taken]])+SECOND(tbl_raw_data[[#This Row],[Time_taken]])/60</f>
        <v>12.083333333333334</v>
      </c>
      <c r="K3289" s="52">
        <f>DATE(YEAR(tbl_raw_data[[#This Row],[Date Actioned]]),MONTH(tbl_raw_data[[#This Row],[Date Actioned]]),DAY(tbl_raw_data[[#This Row],[Date Actioned]]))</f>
        <v>45144</v>
      </c>
      <c r="L3289" s="50" t="str">
        <f>UPPER(TEXT(tbl_raw_data[[#This Row],[updated_date]],"MMMM"))</f>
        <v>AUGUST</v>
      </c>
      <c r="M3289" s="50" t="str">
        <f>"WEEK "&amp; IF(ROUNDUP(DAY(tbl_raw_data[[#This Row],[updated_date]])/7,0)=5,4,ROUNDUP(DAY(tbl_raw_data[[#This Row],[updated_date]])/7,0))</f>
        <v>WEEK 1</v>
      </c>
      <c r="N3289" s="50" t="str">
        <f>UPPER(VLOOKUP(tbl_raw_data[[#This Row],[Analyst]],Settiings!$A$2:$B$16,2,0))</f>
        <v>ASIF</v>
      </c>
      <c r="O3289" s="50" t="str">
        <f>TRIM(UPPER(tbl_raw_data[[#This Row],[Outcome]]))</f>
        <v>APPROVE</v>
      </c>
      <c r="P3289" s="50" t="str">
        <f>TRIM(UPPER(tbl_raw_data[[#This Row],[Queue Name]]))</f>
        <v>CONSUMER POST BUREAU</v>
      </c>
      <c r="Q3289" s="50" t="str">
        <f>IF(tbl_raw_data[[#This Row],[Time taken in min]]&lt;=Settiings!$D$2,"SLA_MET","SLA_NOT_MET")</f>
        <v>SLA_MET</v>
      </c>
      <c r="R3289" s="94"/>
    </row>
    <row r="3290" spans="1:18" x14ac:dyDescent="0.3">
      <c r="A3290" s="20" t="s">
        <v>2199</v>
      </c>
      <c r="B3290" s="15">
        <v>45144.599305555559</v>
      </c>
      <c r="C3290" s="16">
        <v>45144.602314814816</v>
      </c>
      <c r="D3290" s="17" t="s">
        <v>13</v>
      </c>
      <c r="E3290" s="17" t="s">
        <v>47</v>
      </c>
      <c r="F3290" s="17" t="s">
        <v>1228</v>
      </c>
      <c r="G3290" s="17" t="s">
        <v>41</v>
      </c>
      <c r="H3290" s="83"/>
      <c r="I3290" s="48">
        <f>tbl_raw_data[[#This Row],[Date Actioned]]-tbl_raw_data[[#This Row],[Date Tagged]]</f>
        <v>3.009259256941732E-3</v>
      </c>
      <c r="J3290" s="46">
        <f>HOUR(tbl_raw_data[[#This Row],[Time_taken]])*60+MINUTE(tbl_raw_data[[#This Row],[Time_taken]])+SECOND(tbl_raw_data[[#This Row],[Time_taken]])/60</f>
        <v>4.333333333333333</v>
      </c>
      <c r="K3290" s="52">
        <f>DATE(YEAR(tbl_raw_data[[#This Row],[Date Actioned]]),MONTH(tbl_raw_data[[#This Row],[Date Actioned]]),DAY(tbl_raw_data[[#This Row],[Date Actioned]]))</f>
        <v>45144</v>
      </c>
      <c r="L3290" s="50" t="str">
        <f>UPPER(TEXT(tbl_raw_data[[#This Row],[updated_date]],"MMMM"))</f>
        <v>AUGUST</v>
      </c>
      <c r="M3290" s="50" t="str">
        <f>"WEEK "&amp; IF(ROUNDUP(DAY(tbl_raw_data[[#This Row],[updated_date]])/7,0)=5,4,ROUNDUP(DAY(tbl_raw_data[[#This Row],[updated_date]])/7,0))</f>
        <v>WEEK 1</v>
      </c>
      <c r="N3290" s="50" t="str">
        <f>UPPER(VLOOKUP(tbl_raw_data[[#This Row],[Analyst]],Settiings!$A$2:$B$16,2,0))</f>
        <v>RAJ</v>
      </c>
      <c r="O3290" s="50" t="str">
        <f>TRIM(UPPER(tbl_raw_data[[#This Row],[Outcome]]))</f>
        <v>APPROVE</v>
      </c>
      <c r="P3290" s="50" t="str">
        <f>TRIM(UPPER(tbl_raw_data[[#This Row],[Queue Name]]))</f>
        <v>CONSUMER PRE BUREAU</v>
      </c>
      <c r="Q3290" s="50" t="str">
        <f>IF(tbl_raw_data[[#This Row],[Time taken in min]]&lt;=Settiings!$D$2,"SLA_MET","SLA_NOT_MET")</f>
        <v>SLA_MET</v>
      </c>
      <c r="R3290" s="94"/>
    </row>
    <row r="3291" spans="1:18" x14ac:dyDescent="0.3">
      <c r="A3291" s="23" t="s">
        <v>2200</v>
      </c>
      <c r="B3291" s="9">
        <v>45144.601898148147</v>
      </c>
      <c r="C3291" s="24">
        <v>45144.607893518521</v>
      </c>
      <c r="D3291" s="25" t="s">
        <v>13</v>
      </c>
      <c r="E3291" s="25" t="s">
        <v>9</v>
      </c>
      <c r="F3291" s="25" t="s">
        <v>53</v>
      </c>
      <c r="G3291" s="25" t="s">
        <v>77</v>
      </c>
      <c r="H3291" s="82"/>
      <c r="I3291" s="48">
        <f>tbl_raw_data[[#This Row],[Date Actioned]]-tbl_raw_data[[#This Row],[Date Tagged]]</f>
        <v>5.9953703748760745E-3</v>
      </c>
      <c r="J3291" s="46">
        <f>HOUR(tbl_raw_data[[#This Row],[Time_taken]])*60+MINUTE(tbl_raw_data[[#This Row],[Time_taken]])+SECOND(tbl_raw_data[[#This Row],[Time_taken]])/60</f>
        <v>8.6333333333333329</v>
      </c>
      <c r="K3291" s="52">
        <f>DATE(YEAR(tbl_raw_data[[#This Row],[Date Actioned]]),MONTH(tbl_raw_data[[#This Row],[Date Actioned]]),DAY(tbl_raw_data[[#This Row],[Date Actioned]]))</f>
        <v>45144</v>
      </c>
      <c r="L3291" s="50" t="str">
        <f>UPPER(TEXT(tbl_raw_data[[#This Row],[updated_date]],"MMMM"))</f>
        <v>AUGUST</v>
      </c>
      <c r="M3291" s="50" t="str">
        <f>"WEEK "&amp; IF(ROUNDUP(DAY(tbl_raw_data[[#This Row],[updated_date]])/7,0)=5,4,ROUNDUP(DAY(tbl_raw_data[[#This Row],[updated_date]])/7,0))</f>
        <v>WEEK 1</v>
      </c>
      <c r="N3291" s="50" t="str">
        <f>UPPER(VLOOKUP(tbl_raw_data[[#This Row],[Analyst]],Settiings!$A$2:$B$16,2,0))</f>
        <v>NAVED</v>
      </c>
      <c r="O3291" s="50" t="str">
        <f>TRIM(UPPER(tbl_raw_data[[#This Row],[Outcome]]))</f>
        <v>APPROVE</v>
      </c>
      <c r="P3291" s="50" t="str">
        <f>TRIM(UPPER(tbl_raw_data[[#This Row],[Queue Name]]))</f>
        <v>CONSUMER EXISTING</v>
      </c>
      <c r="Q3291" s="50" t="str">
        <f>IF(tbl_raw_data[[#This Row],[Time taken in min]]&lt;=Settiings!$D$2,"SLA_MET","SLA_NOT_MET")</f>
        <v>SLA_MET</v>
      </c>
      <c r="R3291" s="94"/>
    </row>
    <row r="3292" spans="1:18" x14ac:dyDescent="0.3">
      <c r="A3292" s="14" t="s">
        <v>2201</v>
      </c>
      <c r="B3292" s="15">
        <v>45144.604259259257</v>
      </c>
      <c r="C3292" s="16">
        <v>45144.611319444448</v>
      </c>
      <c r="D3292" s="17" t="s">
        <v>17</v>
      </c>
      <c r="E3292" s="18" t="s">
        <v>19</v>
      </c>
      <c r="F3292" s="17" t="s">
        <v>686</v>
      </c>
      <c r="G3292" s="19"/>
      <c r="H3292" s="79"/>
      <c r="I3292" s="48">
        <f>tbl_raw_data[[#This Row],[Date Actioned]]-tbl_raw_data[[#This Row],[Date Tagged]]</f>
        <v>7.0601851912215352E-3</v>
      </c>
      <c r="J3292" s="46">
        <f>HOUR(tbl_raw_data[[#This Row],[Time_taken]])*60+MINUTE(tbl_raw_data[[#This Row],[Time_taken]])+SECOND(tbl_raw_data[[#This Row],[Time_taken]])/60</f>
        <v>10.166666666666666</v>
      </c>
      <c r="K3292" s="52">
        <f>DATE(YEAR(tbl_raw_data[[#This Row],[Date Actioned]]),MONTH(tbl_raw_data[[#This Row],[Date Actioned]]),DAY(tbl_raw_data[[#This Row],[Date Actioned]]))</f>
        <v>45144</v>
      </c>
      <c r="L3292" s="50" t="str">
        <f>UPPER(TEXT(tbl_raw_data[[#This Row],[updated_date]],"MMMM"))</f>
        <v>AUGUST</v>
      </c>
      <c r="M3292" s="50" t="str">
        <f>"WEEK "&amp; IF(ROUNDUP(DAY(tbl_raw_data[[#This Row],[updated_date]])/7,0)=5,4,ROUNDUP(DAY(tbl_raw_data[[#This Row],[updated_date]])/7,0))</f>
        <v>WEEK 1</v>
      </c>
      <c r="N3292" s="50" t="str">
        <f>UPPER(VLOOKUP(tbl_raw_data[[#This Row],[Analyst]],Settiings!$A$2:$B$16,2,0))</f>
        <v>FARDIN</v>
      </c>
      <c r="O3292" s="50" t="str">
        <f>TRIM(UPPER(tbl_raw_data[[#This Row],[Outcome]]))</f>
        <v>APPROVE</v>
      </c>
      <c r="P3292" s="50" t="str">
        <f>TRIM(UPPER(tbl_raw_data[[#This Row],[Queue Name]]))</f>
        <v>CONSUMER POST BUREAU</v>
      </c>
      <c r="Q3292" s="50" t="str">
        <f>IF(tbl_raw_data[[#This Row],[Time taken in min]]&lt;=Settiings!$D$2,"SLA_MET","SLA_NOT_MET")</f>
        <v>SLA_MET</v>
      </c>
      <c r="R3292" s="94"/>
    </row>
    <row r="3293" spans="1:18" x14ac:dyDescent="0.3">
      <c r="A3293" s="20" t="s">
        <v>2202</v>
      </c>
      <c r="B3293" s="9">
        <v>45144.619317129633</v>
      </c>
      <c r="C3293" s="24">
        <v>45144.621516203704</v>
      </c>
      <c r="D3293" s="25" t="s">
        <v>13</v>
      </c>
      <c r="E3293" s="25" t="s">
        <v>9</v>
      </c>
      <c r="F3293" s="25" t="s">
        <v>1222</v>
      </c>
      <c r="G3293" s="25" t="s">
        <v>17</v>
      </c>
      <c r="H3293" s="82"/>
      <c r="I3293" s="48">
        <f>tbl_raw_data[[#This Row],[Date Actioned]]-tbl_raw_data[[#This Row],[Date Tagged]]</f>
        <v>2.1990740715409629E-3</v>
      </c>
      <c r="J3293" s="46">
        <f>HOUR(tbl_raw_data[[#This Row],[Time_taken]])*60+MINUTE(tbl_raw_data[[#This Row],[Time_taken]])+SECOND(tbl_raw_data[[#This Row],[Time_taken]])/60</f>
        <v>3.1666666666666665</v>
      </c>
      <c r="K3293" s="52">
        <f>DATE(YEAR(tbl_raw_data[[#This Row],[Date Actioned]]),MONTH(tbl_raw_data[[#This Row],[Date Actioned]]),DAY(tbl_raw_data[[#This Row],[Date Actioned]]))</f>
        <v>45144</v>
      </c>
      <c r="L3293" s="50" t="str">
        <f>UPPER(TEXT(tbl_raw_data[[#This Row],[updated_date]],"MMMM"))</f>
        <v>AUGUST</v>
      </c>
      <c r="M3293" s="50" t="str">
        <f>"WEEK "&amp; IF(ROUNDUP(DAY(tbl_raw_data[[#This Row],[updated_date]])/7,0)=5,4,ROUNDUP(DAY(tbl_raw_data[[#This Row],[updated_date]])/7,0))</f>
        <v>WEEK 1</v>
      </c>
      <c r="N3293" s="50" t="str">
        <f>UPPER(VLOOKUP(tbl_raw_data[[#This Row],[Analyst]],Settiings!$A$2:$B$16,2,0))</f>
        <v>HARDIK</v>
      </c>
      <c r="O3293" s="50" t="str">
        <f>TRIM(UPPER(tbl_raw_data[[#This Row],[Outcome]]))</f>
        <v>APPROVE</v>
      </c>
      <c r="P3293" s="50" t="str">
        <f>TRIM(UPPER(tbl_raw_data[[#This Row],[Queue Name]]))</f>
        <v>CONSUMER EXISTING</v>
      </c>
      <c r="Q3293" s="50" t="str">
        <f>IF(tbl_raw_data[[#This Row],[Time taken in min]]&lt;=Settiings!$D$2,"SLA_MET","SLA_NOT_MET")</f>
        <v>SLA_MET</v>
      </c>
      <c r="R3293" s="94"/>
    </row>
    <row r="3294" spans="1:18" x14ac:dyDescent="0.3">
      <c r="A3294" s="23" t="s">
        <v>2207</v>
      </c>
      <c r="B3294" s="15">
        <v>45144.632418981484</v>
      </c>
      <c r="C3294" s="16">
        <v>45144.637928240743</v>
      </c>
      <c r="D3294" s="17" t="s">
        <v>13</v>
      </c>
      <c r="E3294" s="17" t="s">
        <v>47</v>
      </c>
      <c r="F3294" s="17" t="s">
        <v>76</v>
      </c>
      <c r="G3294" s="17" t="s">
        <v>41</v>
      </c>
      <c r="H3294" s="83"/>
      <c r="I3294" s="48">
        <f>tbl_raw_data[[#This Row],[Date Actioned]]-tbl_raw_data[[#This Row],[Date Tagged]]</f>
        <v>5.5092592592700385E-3</v>
      </c>
      <c r="J3294" s="46">
        <f>HOUR(tbl_raw_data[[#This Row],[Time_taken]])*60+MINUTE(tbl_raw_data[[#This Row],[Time_taken]])+SECOND(tbl_raw_data[[#This Row],[Time_taken]])/60</f>
        <v>7.9333333333333336</v>
      </c>
      <c r="K3294" s="52">
        <f>DATE(YEAR(tbl_raw_data[[#This Row],[Date Actioned]]),MONTH(tbl_raw_data[[#This Row],[Date Actioned]]),DAY(tbl_raw_data[[#This Row],[Date Actioned]]))</f>
        <v>45144</v>
      </c>
      <c r="L3294" s="50" t="str">
        <f>UPPER(TEXT(tbl_raw_data[[#This Row],[updated_date]],"MMMM"))</f>
        <v>AUGUST</v>
      </c>
      <c r="M3294" s="50" t="str">
        <f>"WEEK "&amp; IF(ROUNDUP(DAY(tbl_raw_data[[#This Row],[updated_date]])/7,0)=5,4,ROUNDUP(DAY(tbl_raw_data[[#This Row],[updated_date]])/7,0))</f>
        <v>WEEK 1</v>
      </c>
      <c r="N3294" s="50" t="str">
        <f>UPPER(VLOOKUP(tbl_raw_data[[#This Row],[Analyst]],Settiings!$A$2:$B$16,2,0))</f>
        <v>ROHAN</v>
      </c>
      <c r="O3294" s="50" t="str">
        <f>TRIM(UPPER(tbl_raw_data[[#This Row],[Outcome]]))</f>
        <v>APPROVE</v>
      </c>
      <c r="P3294" s="50" t="str">
        <f>TRIM(UPPER(tbl_raw_data[[#This Row],[Queue Name]]))</f>
        <v>CONSUMER PRE BUREAU</v>
      </c>
      <c r="Q3294" s="50" t="str">
        <f>IF(tbl_raw_data[[#This Row],[Time taken in min]]&lt;=Settiings!$D$2,"SLA_MET","SLA_NOT_MET")</f>
        <v>SLA_MET</v>
      </c>
      <c r="R3294" s="94"/>
    </row>
    <row r="3295" spans="1:18" x14ac:dyDescent="0.3">
      <c r="A3295" s="14" t="s">
        <v>2209</v>
      </c>
      <c r="B3295" s="9">
        <v>45144.640543981484</v>
      </c>
      <c r="C3295" s="24">
        <v>45144.64607638889</v>
      </c>
      <c r="D3295" s="25" t="s">
        <v>17</v>
      </c>
      <c r="E3295" s="12" t="s">
        <v>19</v>
      </c>
      <c r="F3295" s="25" t="s">
        <v>16</v>
      </c>
      <c r="G3295" s="13"/>
      <c r="H3295" s="78"/>
      <c r="I3295" s="48">
        <f>tbl_raw_data[[#This Row],[Date Actioned]]-tbl_raw_data[[#This Row],[Date Tagged]]</f>
        <v>5.5324074055533856E-3</v>
      </c>
      <c r="J3295" s="46">
        <f>HOUR(tbl_raw_data[[#This Row],[Time_taken]])*60+MINUTE(tbl_raw_data[[#This Row],[Time_taken]])+SECOND(tbl_raw_data[[#This Row],[Time_taken]])/60</f>
        <v>7.9666666666666668</v>
      </c>
      <c r="K3295" s="52">
        <f>DATE(YEAR(tbl_raw_data[[#This Row],[Date Actioned]]),MONTH(tbl_raw_data[[#This Row],[Date Actioned]]),DAY(tbl_raw_data[[#This Row],[Date Actioned]]))</f>
        <v>45144</v>
      </c>
      <c r="L3295" s="50" t="str">
        <f>UPPER(TEXT(tbl_raw_data[[#This Row],[updated_date]],"MMMM"))</f>
        <v>AUGUST</v>
      </c>
      <c r="M3295" s="50" t="str">
        <f>"WEEK "&amp; IF(ROUNDUP(DAY(tbl_raw_data[[#This Row],[updated_date]])/7,0)=5,4,ROUNDUP(DAY(tbl_raw_data[[#This Row],[updated_date]])/7,0))</f>
        <v>WEEK 1</v>
      </c>
      <c r="N3295" s="50" t="str">
        <f>UPPER(VLOOKUP(tbl_raw_data[[#This Row],[Analyst]],Settiings!$A$2:$B$16,2,0))</f>
        <v>CAMROOON</v>
      </c>
      <c r="O3295" s="50" t="str">
        <f>TRIM(UPPER(tbl_raw_data[[#This Row],[Outcome]]))</f>
        <v>APPROVE</v>
      </c>
      <c r="P3295" s="50" t="str">
        <f>TRIM(UPPER(tbl_raw_data[[#This Row],[Queue Name]]))</f>
        <v>CONSUMER POST BUREAU</v>
      </c>
      <c r="Q3295" s="50" t="str">
        <f>IF(tbl_raw_data[[#This Row],[Time taken in min]]&lt;=Settiings!$D$2,"SLA_MET","SLA_NOT_MET")</f>
        <v>SLA_MET</v>
      </c>
      <c r="R3295" s="94"/>
    </row>
    <row r="3296" spans="1:18" x14ac:dyDescent="0.3">
      <c r="A3296" s="20" t="s">
        <v>2210</v>
      </c>
      <c r="B3296" s="15">
        <v>45144.643437500003</v>
      </c>
      <c r="C3296" s="16">
        <v>45144.649895833332</v>
      </c>
      <c r="D3296" s="17" t="s">
        <v>17</v>
      </c>
      <c r="E3296" s="18" t="s">
        <v>9</v>
      </c>
      <c r="F3296" s="17" t="s">
        <v>70</v>
      </c>
      <c r="G3296" s="19"/>
      <c r="H3296" s="79"/>
      <c r="I3296" s="48">
        <f>tbl_raw_data[[#This Row],[Date Actioned]]-tbl_raw_data[[#This Row],[Date Tagged]]</f>
        <v>6.4583333296468481E-3</v>
      </c>
      <c r="J3296" s="46">
        <f>HOUR(tbl_raw_data[[#This Row],[Time_taken]])*60+MINUTE(tbl_raw_data[[#This Row],[Time_taken]])+SECOND(tbl_raw_data[[#This Row],[Time_taken]])/60</f>
        <v>9.3000000000000007</v>
      </c>
      <c r="K3296" s="52">
        <f>DATE(YEAR(tbl_raw_data[[#This Row],[Date Actioned]]),MONTH(tbl_raw_data[[#This Row],[Date Actioned]]),DAY(tbl_raw_data[[#This Row],[Date Actioned]]))</f>
        <v>45144</v>
      </c>
      <c r="L3296" s="50" t="str">
        <f>UPPER(TEXT(tbl_raw_data[[#This Row],[updated_date]],"MMMM"))</f>
        <v>AUGUST</v>
      </c>
      <c r="M3296" s="50" t="str">
        <f>"WEEK "&amp; IF(ROUNDUP(DAY(tbl_raw_data[[#This Row],[updated_date]])/7,0)=5,4,ROUNDUP(DAY(tbl_raw_data[[#This Row],[updated_date]])/7,0))</f>
        <v>WEEK 1</v>
      </c>
      <c r="N3296" s="50" t="str">
        <f>UPPER(VLOOKUP(tbl_raw_data[[#This Row],[Analyst]],Settiings!$A$2:$B$16,2,0))</f>
        <v>ASIF</v>
      </c>
      <c r="O3296" s="50" t="str">
        <f>TRIM(UPPER(tbl_raw_data[[#This Row],[Outcome]]))</f>
        <v>APPROVE</v>
      </c>
      <c r="P3296" s="50" t="str">
        <f>TRIM(UPPER(tbl_raw_data[[#This Row],[Queue Name]]))</f>
        <v>CONSUMER EXISTING</v>
      </c>
      <c r="Q3296" s="50" t="str">
        <f>IF(tbl_raw_data[[#This Row],[Time taken in min]]&lt;=Settiings!$D$2,"SLA_MET","SLA_NOT_MET")</f>
        <v>SLA_MET</v>
      </c>
      <c r="R3296" s="94"/>
    </row>
    <row r="3297" spans="1:18" x14ac:dyDescent="0.3">
      <c r="A3297" s="23" t="s">
        <v>2211</v>
      </c>
      <c r="B3297" s="9">
        <v>45144.648402777777</v>
      </c>
      <c r="C3297" s="24">
        <v>45144.659872685188</v>
      </c>
      <c r="D3297" s="25" t="s">
        <v>17</v>
      </c>
      <c r="E3297" s="12" t="s">
        <v>19</v>
      </c>
      <c r="F3297" s="25" t="s">
        <v>686</v>
      </c>
      <c r="G3297" s="13"/>
      <c r="H3297" s="78"/>
      <c r="I3297" s="48">
        <f>tbl_raw_data[[#This Row],[Date Actioned]]-tbl_raw_data[[#This Row],[Date Tagged]]</f>
        <v>1.1469907411083113E-2</v>
      </c>
      <c r="J3297" s="46">
        <f>HOUR(tbl_raw_data[[#This Row],[Time_taken]])*60+MINUTE(tbl_raw_data[[#This Row],[Time_taken]])+SECOND(tbl_raw_data[[#This Row],[Time_taken]])/60</f>
        <v>16.516666666666666</v>
      </c>
      <c r="K3297" s="52">
        <f>DATE(YEAR(tbl_raw_data[[#This Row],[Date Actioned]]),MONTH(tbl_raw_data[[#This Row],[Date Actioned]]),DAY(tbl_raw_data[[#This Row],[Date Actioned]]))</f>
        <v>45144</v>
      </c>
      <c r="L3297" s="50" t="str">
        <f>UPPER(TEXT(tbl_raw_data[[#This Row],[updated_date]],"MMMM"))</f>
        <v>AUGUST</v>
      </c>
      <c r="M3297" s="50" t="str">
        <f>"WEEK "&amp; IF(ROUNDUP(DAY(tbl_raw_data[[#This Row],[updated_date]])/7,0)=5,4,ROUNDUP(DAY(tbl_raw_data[[#This Row],[updated_date]])/7,0))</f>
        <v>WEEK 1</v>
      </c>
      <c r="N3297" s="50" t="str">
        <f>UPPER(VLOOKUP(tbl_raw_data[[#This Row],[Analyst]],Settiings!$A$2:$B$16,2,0))</f>
        <v>FARDIN</v>
      </c>
      <c r="O3297" s="50" t="str">
        <f>TRIM(UPPER(tbl_raw_data[[#This Row],[Outcome]]))</f>
        <v>APPROVE</v>
      </c>
      <c r="P3297" s="50" t="str">
        <f>TRIM(UPPER(tbl_raw_data[[#This Row],[Queue Name]]))</f>
        <v>CONSUMER POST BUREAU</v>
      </c>
      <c r="Q3297" s="50" t="str">
        <f>IF(tbl_raw_data[[#This Row],[Time taken in min]]&lt;=Settiings!$D$2,"SLA_MET","SLA_NOT_MET")</f>
        <v>SLA_MET</v>
      </c>
      <c r="R3297" s="94"/>
    </row>
    <row r="3298" spans="1:18" x14ac:dyDescent="0.3">
      <c r="A3298" s="14" t="s">
        <v>2212</v>
      </c>
      <c r="B3298" s="15">
        <v>45144.648900462962</v>
      </c>
      <c r="C3298" s="16">
        <v>45144.654918981483</v>
      </c>
      <c r="D3298" s="17" t="s">
        <v>17</v>
      </c>
      <c r="E3298" s="18" t="s">
        <v>9</v>
      </c>
      <c r="F3298" s="17" t="s">
        <v>70</v>
      </c>
      <c r="G3298" s="19"/>
      <c r="H3298" s="79"/>
      <c r="I3298" s="48">
        <f>tbl_raw_data[[#This Row],[Date Actioned]]-tbl_raw_data[[#This Row],[Date Tagged]]</f>
        <v>6.0185185211594217E-3</v>
      </c>
      <c r="J3298" s="46">
        <f>HOUR(tbl_raw_data[[#This Row],[Time_taken]])*60+MINUTE(tbl_raw_data[[#This Row],[Time_taken]])+SECOND(tbl_raw_data[[#This Row],[Time_taken]])/60</f>
        <v>8.6666666666666661</v>
      </c>
      <c r="K3298" s="52">
        <f>DATE(YEAR(tbl_raw_data[[#This Row],[Date Actioned]]),MONTH(tbl_raw_data[[#This Row],[Date Actioned]]),DAY(tbl_raw_data[[#This Row],[Date Actioned]]))</f>
        <v>45144</v>
      </c>
      <c r="L3298" s="50" t="str">
        <f>UPPER(TEXT(tbl_raw_data[[#This Row],[updated_date]],"MMMM"))</f>
        <v>AUGUST</v>
      </c>
      <c r="M3298" s="50" t="str">
        <f>"WEEK "&amp; IF(ROUNDUP(DAY(tbl_raw_data[[#This Row],[updated_date]])/7,0)=5,4,ROUNDUP(DAY(tbl_raw_data[[#This Row],[updated_date]])/7,0))</f>
        <v>WEEK 1</v>
      </c>
      <c r="N3298" s="50" t="str">
        <f>UPPER(VLOOKUP(tbl_raw_data[[#This Row],[Analyst]],Settiings!$A$2:$B$16,2,0))</f>
        <v>ASIF</v>
      </c>
      <c r="O3298" s="50" t="str">
        <f>TRIM(UPPER(tbl_raw_data[[#This Row],[Outcome]]))</f>
        <v>APPROVE</v>
      </c>
      <c r="P3298" s="50" t="str">
        <f>TRIM(UPPER(tbl_raw_data[[#This Row],[Queue Name]]))</f>
        <v>CONSUMER EXISTING</v>
      </c>
      <c r="Q3298" s="50" t="str">
        <f>IF(tbl_raw_data[[#This Row],[Time taken in min]]&lt;=Settiings!$D$2,"SLA_MET","SLA_NOT_MET")</f>
        <v>SLA_MET</v>
      </c>
      <c r="R3298" s="94"/>
    </row>
    <row r="3299" spans="1:18" x14ac:dyDescent="0.3">
      <c r="A3299" s="20" t="s">
        <v>2213</v>
      </c>
      <c r="B3299" s="9">
        <v>45144.659270833334</v>
      </c>
      <c r="C3299" s="24">
        <v>45144.665208333332</v>
      </c>
      <c r="D3299" s="25" t="s">
        <v>17</v>
      </c>
      <c r="E3299" s="12" t="s">
        <v>19</v>
      </c>
      <c r="F3299" s="25" t="s">
        <v>70</v>
      </c>
      <c r="G3299" s="13"/>
      <c r="H3299" s="78"/>
      <c r="I3299" s="48">
        <f>tbl_raw_data[[#This Row],[Date Actioned]]-tbl_raw_data[[#This Row],[Date Tagged]]</f>
        <v>5.9374999982537702E-3</v>
      </c>
      <c r="J3299" s="46">
        <f>HOUR(tbl_raw_data[[#This Row],[Time_taken]])*60+MINUTE(tbl_raw_data[[#This Row],[Time_taken]])+SECOND(tbl_raw_data[[#This Row],[Time_taken]])/60</f>
        <v>8.5500000000000007</v>
      </c>
      <c r="K3299" s="52">
        <f>DATE(YEAR(tbl_raw_data[[#This Row],[Date Actioned]]),MONTH(tbl_raw_data[[#This Row],[Date Actioned]]),DAY(tbl_raw_data[[#This Row],[Date Actioned]]))</f>
        <v>45144</v>
      </c>
      <c r="L3299" s="50" t="str">
        <f>UPPER(TEXT(tbl_raw_data[[#This Row],[updated_date]],"MMMM"))</f>
        <v>AUGUST</v>
      </c>
      <c r="M3299" s="50" t="str">
        <f>"WEEK "&amp; IF(ROUNDUP(DAY(tbl_raw_data[[#This Row],[updated_date]])/7,0)=5,4,ROUNDUP(DAY(tbl_raw_data[[#This Row],[updated_date]])/7,0))</f>
        <v>WEEK 1</v>
      </c>
      <c r="N3299" s="50" t="str">
        <f>UPPER(VLOOKUP(tbl_raw_data[[#This Row],[Analyst]],Settiings!$A$2:$B$16,2,0))</f>
        <v>ASIF</v>
      </c>
      <c r="O3299" s="50" t="str">
        <f>TRIM(UPPER(tbl_raw_data[[#This Row],[Outcome]]))</f>
        <v>APPROVE</v>
      </c>
      <c r="P3299" s="50" t="str">
        <f>TRIM(UPPER(tbl_raw_data[[#This Row],[Queue Name]]))</f>
        <v>CONSUMER POST BUREAU</v>
      </c>
      <c r="Q3299" s="50" t="str">
        <f>IF(tbl_raw_data[[#This Row],[Time taken in min]]&lt;=Settiings!$D$2,"SLA_MET","SLA_NOT_MET")</f>
        <v>SLA_MET</v>
      </c>
      <c r="R3299" s="94"/>
    </row>
    <row r="3300" spans="1:18" x14ac:dyDescent="0.3">
      <c r="A3300" s="14" t="s">
        <v>2214</v>
      </c>
      <c r="B3300" s="9">
        <v>45144.664409722223</v>
      </c>
      <c r="C3300" s="24">
        <v>45144.673148148147</v>
      </c>
      <c r="D3300" s="25" t="s">
        <v>27</v>
      </c>
      <c r="E3300" s="25" t="s">
        <v>9</v>
      </c>
      <c r="F3300" s="25" t="s">
        <v>1222</v>
      </c>
      <c r="G3300" s="25" t="s">
        <v>1926</v>
      </c>
      <c r="H3300" s="82"/>
      <c r="I3300" s="48">
        <f>tbl_raw_data[[#This Row],[Date Actioned]]-tbl_raw_data[[#This Row],[Date Tagged]]</f>
        <v>8.7384259240934625E-3</v>
      </c>
      <c r="J3300" s="46">
        <f>HOUR(tbl_raw_data[[#This Row],[Time_taken]])*60+MINUTE(tbl_raw_data[[#This Row],[Time_taken]])+SECOND(tbl_raw_data[[#This Row],[Time_taken]])/60</f>
        <v>12.583333333333334</v>
      </c>
      <c r="K3300" s="52">
        <f>DATE(YEAR(tbl_raw_data[[#This Row],[Date Actioned]]),MONTH(tbl_raw_data[[#This Row],[Date Actioned]]),DAY(tbl_raw_data[[#This Row],[Date Actioned]]))</f>
        <v>45144</v>
      </c>
      <c r="L3300" s="50" t="str">
        <f>UPPER(TEXT(tbl_raw_data[[#This Row],[updated_date]],"MMMM"))</f>
        <v>AUGUST</v>
      </c>
      <c r="M3300" s="50" t="str">
        <f>"WEEK "&amp; IF(ROUNDUP(DAY(tbl_raw_data[[#This Row],[updated_date]])/7,0)=5,4,ROUNDUP(DAY(tbl_raw_data[[#This Row],[updated_date]])/7,0))</f>
        <v>WEEK 1</v>
      </c>
      <c r="N3300" s="50" t="str">
        <f>UPPER(VLOOKUP(tbl_raw_data[[#This Row],[Analyst]],Settiings!$A$2:$B$16,2,0))</f>
        <v>HARDIK</v>
      </c>
      <c r="O3300" s="50" t="str">
        <f>TRIM(UPPER(tbl_raw_data[[#This Row],[Outcome]]))</f>
        <v>DECLINE</v>
      </c>
      <c r="P3300" s="50" t="str">
        <f>TRIM(UPPER(tbl_raw_data[[#This Row],[Queue Name]]))</f>
        <v>CONSUMER EXISTING</v>
      </c>
      <c r="Q3300" s="50" t="str">
        <f>IF(tbl_raw_data[[#This Row],[Time taken in min]]&lt;=Settiings!$D$2,"SLA_MET","SLA_NOT_MET")</f>
        <v>SLA_MET</v>
      </c>
      <c r="R3300" s="94"/>
    </row>
    <row r="3301" spans="1:18" x14ac:dyDescent="0.3">
      <c r="A3301" s="23" t="s">
        <v>2215</v>
      </c>
      <c r="B3301" s="15">
        <v>45144.66443287037</v>
      </c>
      <c r="C3301" s="16">
        <v>45144.669733796298</v>
      </c>
      <c r="D3301" s="17" t="s">
        <v>13</v>
      </c>
      <c r="E3301" s="17" t="s">
        <v>9</v>
      </c>
      <c r="F3301" s="17" t="s">
        <v>76</v>
      </c>
      <c r="G3301" s="17" t="s">
        <v>77</v>
      </c>
      <c r="H3301" s="83"/>
      <c r="I3301" s="48">
        <f>tbl_raw_data[[#This Row],[Date Actioned]]-tbl_raw_data[[#This Row],[Date Tagged]]</f>
        <v>5.3009259281679988E-3</v>
      </c>
      <c r="J3301" s="46">
        <f>HOUR(tbl_raw_data[[#This Row],[Time_taken]])*60+MINUTE(tbl_raw_data[[#This Row],[Time_taken]])+SECOND(tbl_raw_data[[#This Row],[Time_taken]])/60</f>
        <v>7.6333333333333329</v>
      </c>
      <c r="K3301" s="52">
        <f>DATE(YEAR(tbl_raw_data[[#This Row],[Date Actioned]]),MONTH(tbl_raw_data[[#This Row],[Date Actioned]]),DAY(tbl_raw_data[[#This Row],[Date Actioned]]))</f>
        <v>45144</v>
      </c>
      <c r="L3301" s="50" t="str">
        <f>UPPER(TEXT(tbl_raw_data[[#This Row],[updated_date]],"MMMM"))</f>
        <v>AUGUST</v>
      </c>
      <c r="M3301" s="50" t="str">
        <f>"WEEK "&amp; IF(ROUNDUP(DAY(tbl_raw_data[[#This Row],[updated_date]])/7,0)=5,4,ROUNDUP(DAY(tbl_raw_data[[#This Row],[updated_date]])/7,0))</f>
        <v>WEEK 1</v>
      </c>
      <c r="N3301" s="50" t="str">
        <f>UPPER(VLOOKUP(tbl_raw_data[[#This Row],[Analyst]],Settiings!$A$2:$B$16,2,0))</f>
        <v>ROHAN</v>
      </c>
      <c r="O3301" s="50" t="str">
        <f>TRIM(UPPER(tbl_raw_data[[#This Row],[Outcome]]))</f>
        <v>APPROVE</v>
      </c>
      <c r="P3301" s="50" t="str">
        <f>TRIM(UPPER(tbl_raw_data[[#This Row],[Queue Name]]))</f>
        <v>CONSUMER EXISTING</v>
      </c>
      <c r="Q3301" s="50" t="str">
        <f>IF(tbl_raw_data[[#This Row],[Time taken in min]]&lt;=Settiings!$D$2,"SLA_MET","SLA_NOT_MET")</f>
        <v>SLA_MET</v>
      </c>
      <c r="R3301" s="94"/>
    </row>
    <row r="3302" spans="1:18" x14ac:dyDescent="0.3">
      <c r="A3302" s="14" t="s">
        <v>2216</v>
      </c>
      <c r="B3302" s="9">
        <v>45144.664571759262</v>
      </c>
      <c r="C3302" s="24">
        <v>45144.668136574073</v>
      </c>
      <c r="D3302" s="25" t="s">
        <v>13</v>
      </c>
      <c r="E3302" s="25" t="s">
        <v>9</v>
      </c>
      <c r="F3302" s="25" t="s">
        <v>70</v>
      </c>
      <c r="G3302" s="25" t="s">
        <v>128</v>
      </c>
      <c r="H3302" s="82"/>
      <c r="I3302" s="48">
        <f>tbl_raw_data[[#This Row],[Date Actioned]]-tbl_raw_data[[#This Row],[Date Tagged]]</f>
        <v>3.5648148113978095E-3</v>
      </c>
      <c r="J3302" s="46">
        <f>HOUR(tbl_raw_data[[#This Row],[Time_taken]])*60+MINUTE(tbl_raw_data[[#This Row],[Time_taken]])+SECOND(tbl_raw_data[[#This Row],[Time_taken]])/60</f>
        <v>5.1333333333333337</v>
      </c>
      <c r="K3302" s="52">
        <f>DATE(YEAR(tbl_raw_data[[#This Row],[Date Actioned]]),MONTH(tbl_raw_data[[#This Row],[Date Actioned]]),DAY(tbl_raw_data[[#This Row],[Date Actioned]]))</f>
        <v>45144</v>
      </c>
      <c r="L3302" s="50" t="str">
        <f>UPPER(TEXT(tbl_raw_data[[#This Row],[updated_date]],"MMMM"))</f>
        <v>AUGUST</v>
      </c>
      <c r="M3302" s="50" t="str">
        <f>"WEEK "&amp; IF(ROUNDUP(DAY(tbl_raw_data[[#This Row],[updated_date]])/7,0)=5,4,ROUNDUP(DAY(tbl_raw_data[[#This Row],[updated_date]])/7,0))</f>
        <v>WEEK 1</v>
      </c>
      <c r="N3302" s="50" t="str">
        <f>UPPER(VLOOKUP(tbl_raw_data[[#This Row],[Analyst]],Settiings!$A$2:$B$16,2,0))</f>
        <v>ASIF</v>
      </c>
      <c r="O3302" s="50" t="str">
        <f>TRIM(UPPER(tbl_raw_data[[#This Row],[Outcome]]))</f>
        <v>APPROVE</v>
      </c>
      <c r="P3302" s="50" t="str">
        <f>TRIM(UPPER(tbl_raw_data[[#This Row],[Queue Name]]))</f>
        <v>CONSUMER EXISTING</v>
      </c>
      <c r="Q3302" s="50" t="str">
        <f>IF(tbl_raw_data[[#This Row],[Time taken in min]]&lt;=Settiings!$D$2,"SLA_MET","SLA_NOT_MET")</f>
        <v>SLA_MET</v>
      </c>
      <c r="R3302" s="94"/>
    </row>
    <row r="3303" spans="1:18" x14ac:dyDescent="0.3">
      <c r="A3303" s="20" t="s">
        <v>2217</v>
      </c>
      <c r="B3303" s="15">
        <v>45144.671111111114</v>
      </c>
      <c r="C3303" s="16">
        <v>45144.677372685182</v>
      </c>
      <c r="D3303" s="17" t="s">
        <v>13</v>
      </c>
      <c r="E3303" s="17" t="s">
        <v>9</v>
      </c>
      <c r="F3303" s="17" t="s">
        <v>76</v>
      </c>
      <c r="G3303" s="17" t="s">
        <v>77</v>
      </c>
      <c r="H3303" s="83"/>
      <c r="I3303" s="48">
        <f>tbl_raw_data[[#This Row],[Date Actioned]]-tbl_raw_data[[#This Row],[Date Tagged]]</f>
        <v>6.2615740680485032E-3</v>
      </c>
      <c r="J3303" s="46">
        <f>HOUR(tbl_raw_data[[#This Row],[Time_taken]])*60+MINUTE(tbl_raw_data[[#This Row],[Time_taken]])+SECOND(tbl_raw_data[[#This Row],[Time_taken]])/60</f>
        <v>9.0166666666666675</v>
      </c>
      <c r="K3303" s="52">
        <f>DATE(YEAR(tbl_raw_data[[#This Row],[Date Actioned]]),MONTH(tbl_raw_data[[#This Row],[Date Actioned]]),DAY(tbl_raw_data[[#This Row],[Date Actioned]]))</f>
        <v>45144</v>
      </c>
      <c r="L3303" s="50" t="str">
        <f>UPPER(TEXT(tbl_raw_data[[#This Row],[updated_date]],"MMMM"))</f>
        <v>AUGUST</v>
      </c>
      <c r="M3303" s="50" t="str">
        <f>"WEEK "&amp; IF(ROUNDUP(DAY(tbl_raw_data[[#This Row],[updated_date]])/7,0)=5,4,ROUNDUP(DAY(tbl_raw_data[[#This Row],[updated_date]])/7,0))</f>
        <v>WEEK 1</v>
      </c>
      <c r="N3303" s="50" t="str">
        <f>UPPER(VLOOKUP(tbl_raw_data[[#This Row],[Analyst]],Settiings!$A$2:$B$16,2,0))</f>
        <v>ROHAN</v>
      </c>
      <c r="O3303" s="50" t="str">
        <f>TRIM(UPPER(tbl_raw_data[[#This Row],[Outcome]]))</f>
        <v>APPROVE</v>
      </c>
      <c r="P3303" s="50" t="str">
        <f>TRIM(UPPER(tbl_raw_data[[#This Row],[Queue Name]]))</f>
        <v>CONSUMER EXISTING</v>
      </c>
      <c r="Q3303" s="50" t="str">
        <f>IF(tbl_raw_data[[#This Row],[Time taken in min]]&lt;=Settiings!$D$2,"SLA_MET","SLA_NOT_MET")</f>
        <v>SLA_MET</v>
      </c>
      <c r="R3303" s="94"/>
    </row>
    <row r="3304" spans="1:18" x14ac:dyDescent="0.3">
      <c r="A3304" s="20" t="s">
        <v>2219</v>
      </c>
      <c r="B3304" s="15">
        <v>45144.675069444442</v>
      </c>
      <c r="C3304" s="16">
        <v>45144.682349537034</v>
      </c>
      <c r="D3304" s="17" t="s">
        <v>27</v>
      </c>
      <c r="E3304" s="17" t="s">
        <v>9</v>
      </c>
      <c r="F3304" s="17" t="s">
        <v>53</v>
      </c>
      <c r="G3304" s="17" t="s">
        <v>228</v>
      </c>
      <c r="H3304" s="83"/>
      <c r="I3304" s="48">
        <f>tbl_raw_data[[#This Row],[Date Actioned]]-tbl_raw_data[[#This Row],[Date Tagged]]</f>
        <v>7.2800925918272696E-3</v>
      </c>
      <c r="J3304" s="46">
        <f>HOUR(tbl_raw_data[[#This Row],[Time_taken]])*60+MINUTE(tbl_raw_data[[#This Row],[Time_taken]])+SECOND(tbl_raw_data[[#This Row],[Time_taken]])/60</f>
        <v>10.483333333333333</v>
      </c>
      <c r="K3304" s="52">
        <f>DATE(YEAR(tbl_raw_data[[#This Row],[Date Actioned]]),MONTH(tbl_raw_data[[#This Row],[Date Actioned]]),DAY(tbl_raw_data[[#This Row],[Date Actioned]]))</f>
        <v>45144</v>
      </c>
      <c r="L3304" s="50" t="str">
        <f>UPPER(TEXT(tbl_raw_data[[#This Row],[updated_date]],"MMMM"))</f>
        <v>AUGUST</v>
      </c>
      <c r="M3304" s="50" t="str">
        <f>"WEEK "&amp; IF(ROUNDUP(DAY(tbl_raw_data[[#This Row],[updated_date]])/7,0)=5,4,ROUNDUP(DAY(tbl_raw_data[[#This Row],[updated_date]])/7,0))</f>
        <v>WEEK 1</v>
      </c>
      <c r="N3304" s="50" t="str">
        <f>UPPER(VLOOKUP(tbl_raw_data[[#This Row],[Analyst]],Settiings!$A$2:$B$16,2,0))</f>
        <v>NAVED</v>
      </c>
      <c r="O3304" s="50" t="str">
        <f>TRIM(UPPER(tbl_raw_data[[#This Row],[Outcome]]))</f>
        <v>DECLINE</v>
      </c>
      <c r="P3304" s="50" t="str">
        <f>TRIM(UPPER(tbl_raw_data[[#This Row],[Queue Name]]))</f>
        <v>CONSUMER EXISTING</v>
      </c>
      <c r="Q3304" s="50" t="str">
        <f>IF(tbl_raw_data[[#This Row],[Time taken in min]]&lt;=Settiings!$D$2,"SLA_MET","SLA_NOT_MET")</f>
        <v>SLA_MET</v>
      </c>
      <c r="R3304" s="94"/>
    </row>
    <row r="3305" spans="1:18" x14ac:dyDescent="0.3">
      <c r="A3305" s="23" t="s">
        <v>2220</v>
      </c>
      <c r="B3305" s="9">
        <v>45144.675115740742</v>
      </c>
      <c r="C3305" s="24">
        <v>45144.684537037036</v>
      </c>
      <c r="D3305" s="25" t="s">
        <v>17</v>
      </c>
      <c r="E3305" s="12" t="s">
        <v>9</v>
      </c>
      <c r="F3305" s="25" t="s">
        <v>70</v>
      </c>
      <c r="G3305" s="13"/>
      <c r="H3305" s="78"/>
      <c r="I3305" s="48">
        <f>tbl_raw_data[[#This Row],[Date Actioned]]-tbl_raw_data[[#This Row],[Date Tagged]]</f>
        <v>9.4212962940218858E-3</v>
      </c>
      <c r="J3305" s="46">
        <f>HOUR(tbl_raw_data[[#This Row],[Time_taken]])*60+MINUTE(tbl_raw_data[[#This Row],[Time_taken]])+SECOND(tbl_raw_data[[#This Row],[Time_taken]])/60</f>
        <v>13.566666666666666</v>
      </c>
      <c r="K3305" s="52">
        <f>DATE(YEAR(tbl_raw_data[[#This Row],[Date Actioned]]),MONTH(tbl_raw_data[[#This Row],[Date Actioned]]),DAY(tbl_raw_data[[#This Row],[Date Actioned]]))</f>
        <v>45144</v>
      </c>
      <c r="L3305" s="50" t="str">
        <f>UPPER(TEXT(tbl_raw_data[[#This Row],[updated_date]],"MMMM"))</f>
        <v>AUGUST</v>
      </c>
      <c r="M3305" s="50" t="str">
        <f>"WEEK "&amp; IF(ROUNDUP(DAY(tbl_raw_data[[#This Row],[updated_date]])/7,0)=5,4,ROUNDUP(DAY(tbl_raw_data[[#This Row],[updated_date]])/7,0))</f>
        <v>WEEK 1</v>
      </c>
      <c r="N3305" s="50" t="str">
        <f>UPPER(VLOOKUP(tbl_raw_data[[#This Row],[Analyst]],Settiings!$A$2:$B$16,2,0))</f>
        <v>ASIF</v>
      </c>
      <c r="O3305" s="50" t="str">
        <f>TRIM(UPPER(tbl_raw_data[[#This Row],[Outcome]]))</f>
        <v>APPROVE</v>
      </c>
      <c r="P3305" s="50" t="str">
        <f>TRIM(UPPER(tbl_raw_data[[#This Row],[Queue Name]]))</f>
        <v>CONSUMER EXISTING</v>
      </c>
      <c r="Q3305" s="50" t="str">
        <f>IF(tbl_raw_data[[#This Row],[Time taken in min]]&lt;=Settiings!$D$2,"SLA_MET","SLA_NOT_MET")</f>
        <v>SLA_MET</v>
      </c>
      <c r="R3305" s="94"/>
    </row>
    <row r="3306" spans="1:18" x14ac:dyDescent="0.3">
      <c r="A3306" s="14" t="s">
        <v>2221</v>
      </c>
      <c r="B3306" s="15">
        <v>45144.681909722225</v>
      </c>
      <c r="C3306" s="16">
        <v>45144.687349537038</v>
      </c>
      <c r="D3306" s="17" t="s">
        <v>13</v>
      </c>
      <c r="E3306" s="17" t="s">
        <v>9</v>
      </c>
      <c r="F3306" s="17" t="s">
        <v>76</v>
      </c>
      <c r="G3306" s="17" t="s">
        <v>17</v>
      </c>
      <c r="H3306" s="83"/>
      <c r="I3306" s="48">
        <f>tbl_raw_data[[#This Row],[Date Actioned]]-tbl_raw_data[[#This Row],[Date Tagged]]</f>
        <v>5.4398148131440394E-3</v>
      </c>
      <c r="J3306" s="46">
        <f>HOUR(tbl_raw_data[[#This Row],[Time_taken]])*60+MINUTE(tbl_raw_data[[#This Row],[Time_taken]])+SECOND(tbl_raw_data[[#This Row],[Time_taken]])/60</f>
        <v>7.833333333333333</v>
      </c>
      <c r="K3306" s="52">
        <f>DATE(YEAR(tbl_raw_data[[#This Row],[Date Actioned]]),MONTH(tbl_raw_data[[#This Row],[Date Actioned]]),DAY(tbl_raw_data[[#This Row],[Date Actioned]]))</f>
        <v>45144</v>
      </c>
      <c r="L3306" s="50" t="str">
        <f>UPPER(TEXT(tbl_raw_data[[#This Row],[updated_date]],"MMMM"))</f>
        <v>AUGUST</v>
      </c>
      <c r="M3306" s="50" t="str">
        <f>"WEEK "&amp; IF(ROUNDUP(DAY(tbl_raw_data[[#This Row],[updated_date]])/7,0)=5,4,ROUNDUP(DAY(tbl_raw_data[[#This Row],[updated_date]])/7,0))</f>
        <v>WEEK 1</v>
      </c>
      <c r="N3306" s="50" t="str">
        <f>UPPER(VLOOKUP(tbl_raw_data[[#This Row],[Analyst]],Settiings!$A$2:$B$16,2,0))</f>
        <v>ROHAN</v>
      </c>
      <c r="O3306" s="50" t="str">
        <f>TRIM(UPPER(tbl_raw_data[[#This Row],[Outcome]]))</f>
        <v>APPROVE</v>
      </c>
      <c r="P3306" s="50" t="str">
        <f>TRIM(UPPER(tbl_raw_data[[#This Row],[Queue Name]]))</f>
        <v>CONSUMER EXISTING</v>
      </c>
      <c r="Q3306" s="50" t="str">
        <f>IF(tbl_raw_data[[#This Row],[Time taken in min]]&lt;=Settiings!$D$2,"SLA_MET","SLA_NOT_MET")</f>
        <v>SLA_MET</v>
      </c>
      <c r="R3306" s="94"/>
    </row>
    <row r="3307" spans="1:18" x14ac:dyDescent="0.3">
      <c r="A3307" s="20" t="s">
        <v>2222</v>
      </c>
      <c r="B3307" s="9">
        <v>45144.682083333333</v>
      </c>
      <c r="C3307" s="24">
        <v>45144.686608796299</v>
      </c>
      <c r="D3307" s="25" t="s">
        <v>13</v>
      </c>
      <c r="E3307" s="25" t="s">
        <v>19</v>
      </c>
      <c r="F3307" s="25" t="s">
        <v>70</v>
      </c>
      <c r="G3307" s="25" t="s">
        <v>128</v>
      </c>
      <c r="H3307" s="82"/>
      <c r="I3307" s="48">
        <f>tbl_raw_data[[#This Row],[Date Actioned]]-tbl_raw_data[[#This Row],[Date Tagged]]</f>
        <v>4.5254629658302292E-3</v>
      </c>
      <c r="J3307" s="46">
        <f>HOUR(tbl_raw_data[[#This Row],[Time_taken]])*60+MINUTE(tbl_raw_data[[#This Row],[Time_taken]])+SECOND(tbl_raw_data[[#This Row],[Time_taken]])/60</f>
        <v>6.5166666666666666</v>
      </c>
      <c r="K3307" s="52">
        <f>DATE(YEAR(tbl_raw_data[[#This Row],[Date Actioned]]),MONTH(tbl_raw_data[[#This Row],[Date Actioned]]),DAY(tbl_raw_data[[#This Row],[Date Actioned]]))</f>
        <v>45144</v>
      </c>
      <c r="L3307" s="50" t="str">
        <f>UPPER(TEXT(tbl_raw_data[[#This Row],[updated_date]],"MMMM"))</f>
        <v>AUGUST</v>
      </c>
      <c r="M3307" s="50" t="str">
        <f>"WEEK "&amp; IF(ROUNDUP(DAY(tbl_raw_data[[#This Row],[updated_date]])/7,0)=5,4,ROUNDUP(DAY(tbl_raw_data[[#This Row],[updated_date]])/7,0))</f>
        <v>WEEK 1</v>
      </c>
      <c r="N3307" s="50" t="str">
        <f>UPPER(VLOOKUP(tbl_raw_data[[#This Row],[Analyst]],Settiings!$A$2:$B$16,2,0))</f>
        <v>ASIF</v>
      </c>
      <c r="O3307" s="50" t="str">
        <f>TRIM(UPPER(tbl_raw_data[[#This Row],[Outcome]]))</f>
        <v>APPROVE</v>
      </c>
      <c r="P3307" s="50" t="str">
        <f>TRIM(UPPER(tbl_raw_data[[#This Row],[Queue Name]]))</f>
        <v>CONSUMER POST BUREAU</v>
      </c>
      <c r="Q3307" s="50" t="str">
        <f>IF(tbl_raw_data[[#This Row],[Time taken in min]]&lt;=Settiings!$D$2,"SLA_MET","SLA_NOT_MET")</f>
        <v>SLA_MET</v>
      </c>
      <c r="R3307" s="94"/>
    </row>
    <row r="3308" spans="1:18" x14ac:dyDescent="0.3">
      <c r="A3308" s="23" t="s">
        <v>2225</v>
      </c>
      <c r="B3308" s="15">
        <v>45144.685381944444</v>
      </c>
      <c r="C3308" s="16">
        <v>45144.688877314817</v>
      </c>
      <c r="D3308" s="17" t="s">
        <v>13</v>
      </c>
      <c r="E3308" s="17" t="s">
        <v>19</v>
      </c>
      <c r="F3308" s="17" t="s">
        <v>1228</v>
      </c>
      <c r="G3308" s="17" t="s">
        <v>41</v>
      </c>
      <c r="H3308" s="83"/>
      <c r="I3308" s="48">
        <f>tbl_raw_data[[#This Row],[Date Actioned]]-tbl_raw_data[[#This Row],[Date Tagged]]</f>
        <v>3.4953703725477681E-3</v>
      </c>
      <c r="J3308" s="46">
        <f>HOUR(tbl_raw_data[[#This Row],[Time_taken]])*60+MINUTE(tbl_raw_data[[#This Row],[Time_taken]])+SECOND(tbl_raw_data[[#This Row],[Time_taken]])/60</f>
        <v>5.0333333333333332</v>
      </c>
      <c r="K3308" s="52">
        <f>DATE(YEAR(tbl_raw_data[[#This Row],[Date Actioned]]),MONTH(tbl_raw_data[[#This Row],[Date Actioned]]),DAY(tbl_raw_data[[#This Row],[Date Actioned]]))</f>
        <v>45144</v>
      </c>
      <c r="L3308" s="50" t="str">
        <f>UPPER(TEXT(tbl_raw_data[[#This Row],[updated_date]],"MMMM"))</f>
        <v>AUGUST</v>
      </c>
      <c r="M3308" s="50" t="str">
        <f>"WEEK "&amp; IF(ROUNDUP(DAY(tbl_raw_data[[#This Row],[updated_date]])/7,0)=5,4,ROUNDUP(DAY(tbl_raw_data[[#This Row],[updated_date]])/7,0))</f>
        <v>WEEK 1</v>
      </c>
      <c r="N3308" s="50" t="str">
        <f>UPPER(VLOOKUP(tbl_raw_data[[#This Row],[Analyst]],Settiings!$A$2:$B$16,2,0))</f>
        <v>RAJ</v>
      </c>
      <c r="O3308" s="50" t="str">
        <f>TRIM(UPPER(tbl_raw_data[[#This Row],[Outcome]]))</f>
        <v>APPROVE</v>
      </c>
      <c r="P3308" s="50" t="str">
        <f>TRIM(UPPER(tbl_raw_data[[#This Row],[Queue Name]]))</f>
        <v>CONSUMER POST BUREAU</v>
      </c>
      <c r="Q3308" s="50" t="str">
        <f>IF(tbl_raw_data[[#This Row],[Time taken in min]]&lt;=Settiings!$D$2,"SLA_MET","SLA_NOT_MET")</f>
        <v>SLA_MET</v>
      </c>
      <c r="R3308" s="94"/>
    </row>
    <row r="3309" spans="1:18" x14ac:dyDescent="0.3">
      <c r="A3309" s="14" t="s">
        <v>2226</v>
      </c>
      <c r="B3309" s="9">
        <v>45144.687037037038</v>
      </c>
      <c r="C3309" s="24">
        <v>45144.693599537037</v>
      </c>
      <c r="D3309" s="25" t="s">
        <v>13</v>
      </c>
      <c r="E3309" s="25" t="s">
        <v>19</v>
      </c>
      <c r="F3309" s="25" t="s">
        <v>70</v>
      </c>
      <c r="G3309" s="25" t="s">
        <v>77</v>
      </c>
      <c r="H3309" s="82"/>
      <c r="I3309" s="48">
        <f>tbl_raw_data[[#This Row],[Date Actioned]]-tbl_raw_data[[#This Row],[Date Tagged]]</f>
        <v>6.5624999988358468E-3</v>
      </c>
      <c r="J3309" s="46">
        <f>HOUR(tbl_raw_data[[#This Row],[Time_taken]])*60+MINUTE(tbl_raw_data[[#This Row],[Time_taken]])+SECOND(tbl_raw_data[[#This Row],[Time_taken]])/60</f>
        <v>9.4499999999999993</v>
      </c>
      <c r="K3309" s="52">
        <f>DATE(YEAR(tbl_raw_data[[#This Row],[Date Actioned]]),MONTH(tbl_raw_data[[#This Row],[Date Actioned]]),DAY(tbl_raw_data[[#This Row],[Date Actioned]]))</f>
        <v>45144</v>
      </c>
      <c r="L3309" s="50" t="str">
        <f>UPPER(TEXT(tbl_raw_data[[#This Row],[updated_date]],"MMMM"))</f>
        <v>AUGUST</v>
      </c>
      <c r="M3309" s="50" t="str">
        <f>"WEEK "&amp; IF(ROUNDUP(DAY(tbl_raw_data[[#This Row],[updated_date]])/7,0)=5,4,ROUNDUP(DAY(tbl_raw_data[[#This Row],[updated_date]])/7,0))</f>
        <v>WEEK 1</v>
      </c>
      <c r="N3309" s="50" t="str">
        <f>UPPER(VLOOKUP(tbl_raw_data[[#This Row],[Analyst]],Settiings!$A$2:$B$16,2,0))</f>
        <v>ASIF</v>
      </c>
      <c r="O3309" s="50" t="str">
        <f>TRIM(UPPER(tbl_raw_data[[#This Row],[Outcome]]))</f>
        <v>APPROVE</v>
      </c>
      <c r="P3309" s="50" t="str">
        <f>TRIM(UPPER(tbl_raw_data[[#This Row],[Queue Name]]))</f>
        <v>CONSUMER POST BUREAU</v>
      </c>
      <c r="Q3309" s="50" t="str">
        <f>IF(tbl_raw_data[[#This Row],[Time taken in min]]&lt;=Settiings!$D$2,"SLA_MET","SLA_NOT_MET")</f>
        <v>SLA_MET</v>
      </c>
      <c r="R3309" s="94"/>
    </row>
    <row r="3310" spans="1:18" x14ac:dyDescent="0.3">
      <c r="A3310" s="20" t="s">
        <v>2227</v>
      </c>
      <c r="B3310" s="15">
        <v>45144.687210648146</v>
      </c>
      <c r="C3310" s="16">
        <v>45144.693460648145</v>
      </c>
      <c r="D3310" s="17" t="s">
        <v>17</v>
      </c>
      <c r="E3310" s="18" t="s">
        <v>9</v>
      </c>
      <c r="F3310" s="17" t="s">
        <v>16</v>
      </c>
      <c r="G3310" s="19"/>
      <c r="H3310" s="79"/>
      <c r="I3310" s="48">
        <f>tbl_raw_data[[#This Row],[Date Actioned]]-tbl_raw_data[[#This Row],[Date Tagged]]</f>
        <v>6.2499999985448085E-3</v>
      </c>
      <c r="J3310" s="46">
        <f>HOUR(tbl_raw_data[[#This Row],[Time_taken]])*60+MINUTE(tbl_raw_data[[#This Row],[Time_taken]])+SECOND(tbl_raw_data[[#This Row],[Time_taken]])/60</f>
        <v>9</v>
      </c>
      <c r="K3310" s="52">
        <f>DATE(YEAR(tbl_raw_data[[#This Row],[Date Actioned]]),MONTH(tbl_raw_data[[#This Row],[Date Actioned]]),DAY(tbl_raw_data[[#This Row],[Date Actioned]]))</f>
        <v>45144</v>
      </c>
      <c r="L3310" s="50" t="str">
        <f>UPPER(TEXT(tbl_raw_data[[#This Row],[updated_date]],"MMMM"))</f>
        <v>AUGUST</v>
      </c>
      <c r="M3310" s="50" t="str">
        <f>"WEEK "&amp; IF(ROUNDUP(DAY(tbl_raw_data[[#This Row],[updated_date]])/7,0)=5,4,ROUNDUP(DAY(tbl_raw_data[[#This Row],[updated_date]])/7,0))</f>
        <v>WEEK 1</v>
      </c>
      <c r="N3310" s="50" t="str">
        <f>UPPER(VLOOKUP(tbl_raw_data[[#This Row],[Analyst]],Settiings!$A$2:$B$16,2,0))</f>
        <v>CAMROOON</v>
      </c>
      <c r="O3310" s="50" t="str">
        <f>TRIM(UPPER(tbl_raw_data[[#This Row],[Outcome]]))</f>
        <v>APPROVE</v>
      </c>
      <c r="P3310" s="50" t="str">
        <f>TRIM(UPPER(tbl_raw_data[[#This Row],[Queue Name]]))</f>
        <v>CONSUMER EXISTING</v>
      </c>
      <c r="Q3310" s="50" t="str">
        <f>IF(tbl_raw_data[[#This Row],[Time taken in min]]&lt;=Settiings!$D$2,"SLA_MET","SLA_NOT_MET")</f>
        <v>SLA_MET</v>
      </c>
      <c r="R3310" s="94"/>
    </row>
    <row r="3311" spans="1:18" x14ac:dyDescent="0.3">
      <c r="A3311" s="23" t="s">
        <v>2228</v>
      </c>
      <c r="B3311" s="9">
        <v>45144.687662037039</v>
      </c>
      <c r="C3311" s="24">
        <v>45144.694687499999</v>
      </c>
      <c r="D3311" s="25" t="s">
        <v>17</v>
      </c>
      <c r="E3311" s="12" t="s">
        <v>19</v>
      </c>
      <c r="F3311" s="25" t="s">
        <v>50</v>
      </c>
      <c r="G3311" s="13"/>
      <c r="H3311" s="78"/>
      <c r="I3311" s="48">
        <f>tbl_raw_data[[#This Row],[Date Actioned]]-tbl_raw_data[[#This Row],[Date Tagged]]</f>
        <v>7.025462960882578E-3</v>
      </c>
      <c r="J3311" s="46">
        <f>HOUR(tbl_raw_data[[#This Row],[Time_taken]])*60+MINUTE(tbl_raw_data[[#This Row],[Time_taken]])+SECOND(tbl_raw_data[[#This Row],[Time_taken]])/60</f>
        <v>10.116666666666667</v>
      </c>
      <c r="K3311" s="52">
        <f>DATE(YEAR(tbl_raw_data[[#This Row],[Date Actioned]]),MONTH(tbl_raw_data[[#This Row],[Date Actioned]]),DAY(tbl_raw_data[[#This Row],[Date Actioned]]))</f>
        <v>45144</v>
      </c>
      <c r="L3311" s="50" t="str">
        <f>UPPER(TEXT(tbl_raw_data[[#This Row],[updated_date]],"MMMM"))</f>
        <v>AUGUST</v>
      </c>
      <c r="M3311" s="50" t="str">
        <f>"WEEK "&amp; IF(ROUNDUP(DAY(tbl_raw_data[[#This Row],[updated_date]])/7,0)=5,4,ROUNDUP(DAY(tbl_raw_data[[#This Row],[updated_date]])/7,0))</f>
        <v>WEEK 1</v>
      </c>
      <c r="N3311" s="50" t="str">
        <f>UPPER(VLOOKUP(tbl_raw_data[[#This Row],[Analyst]],Settiings!$A$2:$B$16,2,0))</f>
        <v>SHAHID</v>
      </c>
      <c r="O3311" s="50" t="str">
        <f>TRIM(UPPER(tbl_raw_data[[#This Row],[Outcome]]))</f>
        <v>APPROVE</v>
      </c>
      <c r="P3311" s="50" t="str">
        <f>TRIM(UPPER(tbl_raw_data[[#This Row],[Queue Name]]))</f>
        <v>CONSUMER POST BUREAU</v>
      </c>
      <c r="Q3311" s="50" t="str">
        <f>IF(tbl_raw_data[[#This Row],[Time taken in min]]&lt;=Settiings!$D$2,"SLA_MET","SLA_NOT_MET")</f>
        <v>SLA_MET</v>
      </c>
      <c r="R3311" s="94"/>
    </row>
    <row r="3312" spans="1:18" x14ac:dyDescent="0.3">
      <c r="A3312" s="14" t="s">
        <v>2230</v>
      </c>
      <c r="B3312" s="15">
        <v>45144.688564814816</v>
      </c>
      <c r="C3312" s="16">
        <v>45144.692349537036</v>
      </c>
      <c r="D3312" s="17" t="s">
        <v>13</v>
      </c>
      <c r="E3312" s="17" t="s">
        <v>9</v>
      </c>
      <c r="F3312" s="17" t="s">
        <v>76</v>
      </c>
      <c r="G3312" s="17" t="s">
        <v>128</v>
      </c>
      <c r="H3312" s="83"/>
      <c r="I3312" s="48">
        <f>tbl_raw_data[[#This Row],[Date Actioned]]-tbl_raw_data[[#This Row],[Date Tagged]]</f>
        <v>3.7847222192795016E-3</v>
      </c>
      <c r="J3312" s="46">
        <f>HOUR(tbl_raw_data[[#This Row],[Time_taken]])*60+MINUTE(tbl_raw_data[[#This Row],[Time_taken]])+SECOND(tbl_raw_data[[#This Row],[Time_taken]])/60</f>
        <v>5.45</v>
      </c>
      <c r="K3312" s="52">
        <f>DATE(YEAR(tbl_raw_data[[#This Row],[Date Actioned]]),MONTH(tbl_raw_data[[#This Row],[Date Actioned]]),DAY(tbl_raw_data[[#This Row],[Date Actioned]]))</f>
        <v>45144</v>
      </c>
      <c r="L3312" s="50" t="str">
        <f>UPPER(TEXT(tbl_raw_data[[#This Row],[updated_date]],"MMMM"))</f>
        <v>AUGUST</v>
      </c>
      <c r="M3312" s="50" t="str">
        <f>"WEEK "&amp; IF(ROUNDUP(DAY(tbl_raw_data[[#This Row],[updated_date]])/7,0)=5,4,ROUNDUP(DAY(tbl_raw_data[[#This Row],[updated_date]])/7,0))</f>
        <v>WEEK 1</v>
      </c>
      <c r="N3312" s="50" t="str">
        <f>UPPER(VLOOKUP(tbl_raw_data[[#This Row],[Analyst]],Settiings!$A$2:$B$16,2,0))</f>
        <v>ROHAN</v>
      </c>
      <c r="O3312" s="50" t="str">
        <f>TRIM(UPPER(tbl_raw_data[[#This Row],[Outcome]]))</f>
        <v>APPROVE</v>
      </c>
      <c r="P3312" s="50" t="str">
        <f>TRIM(UPPER(tbl_raw_data[[#This Row],[Queue Name]]))</f>
        <v>CONSUMER EXISTING</v>
      </c>
      <c r="Q3312" s="50" t="str">
        <f>IF(tbl_raw_data[[#This Row],[Time taken in min]]&lt;=Settiings!$D$2,"SLA_MET","SLA_NOT_MET")</f>
        <v>SLA_MET</v>
      </c>
      <c r="R3312" s="94"/>
    </row>
    <row r="3313" spans="1:18" x14ac:dyDescent="0.3">
      <c r="A3313" s="20" t="s">
        <v>2232</v>
      </c>
      <c r="B3313" s="9">
        <v>45144.689259259256</v>
      </c>
      <c r="C3313" s="24">
        <v>45144.691944444443</v>
      </c>
      <c r="D3313" s="25" t="s">
        <v>13</v>
      </c>
      <c r="E3313" s="25" t="s">
        <v>9</v>
      </c>
      <c r="F3313" s="25" t="s">
        <v>1228</v>
      </c>
      <c r="G3313" s="25" t="s">
        <v>17</v>
      </c>
      <c r="H3313" s="82"/>
      <c r="I3313" s="48">
        <f>tbl_raw_data[[#This Row],[Date Actioned]]-tbl_raw_data[[#This Row],[Date Tagged]]</f>
        <v>2.6851851871469989E-3</v>
      </c>
      <c r="J3313" s="46">
        <f>HOUR(tbl_raw_data[[#This Row],[Time_taken]])*60+MINUTE(tbl_raw_data[[#This Row],[Time_taken]])+SECOND(tbl_raw_data[[#This Row],[Time_taken]])/60</f>
        <v>3.8666666666666667</v>
      </c>
      <c r="K3313" s="52">
        <f>DATE(YEAR(tbl_raw_data[[#This Row],[Date Actioned]]),MONTH(tbl_raw_data[[#This Row],[Date Actioned]]),DAY(tbl_raw_data[[#This Row],[Date Actioned]]))</f>
        <v>45144</v>
      </c>
      <c r="L3313" s="50" t="str">
        <f>UPPER(TEXT(tbl_raw_data[[#This Row],[updated_date]],"MMMM"))</f>
        <v>AUGUST</v>
      </c>
      <c r="M3313" s="50" t="str">
        <f>"WEEK "&amp; IF(ROUNDUP(DAY(tbl_raw_data[[#This Row],[updated_date]])/7,0)=5,4,ROUNDUP(DAY(tbl_raw_data[[#This Row],[updated_date]])/7,0))</f>
        <v>WEEK 1</v>
      </c>
      <c r="N3313" s="50" t="str">
        <f>UPPER(VLOOKUP(tbl_raw_data[[#This Row],[Analyst]],Settiings!$A$2:$B$16,2,0))</f>
        <v>RAJ</v>
      </c>
      <c r="O3313" s="50" t="str">
        <f>TRIM(UPPER(tbl_raw_data[[#This Row],[Outcome]]))</f>
        <v>APPROVE</v>
      </c>
      <c r="P3313" s="50" t="str">
        <f>TRIM(UPPER(tbl_raw_data[[#This Row],[Queue Name]]))</f>
        <v>CONSUMER EXISTING</v>
      </c>
      <c r="Q3313" s="50" t="str">
        <f>IF(tbl_raw_data[[#This Row],[Time taken in min]]&lt;=Settiings!$D$2,"SLA_MET","SLA_NOT_MET")</f>
        <v>SLA_MET</v>
      </c>
      <c r="R3313" s="94"/>
    </row>
    <row r="3314" spans="1:18" x14ac:dyDescent="0.3">
      <c r="A3314" s="23" t="s">
        <v>2233</v>
      </c>
      <c r="B3314" s="15">
        <v>45144.68990740741</v>
      </c>
      <c r="C3314" s="16">
        <v>45144.693541666667</v>
      </c>
      <c r="D3314" s="17" t="s">
        <v>13</v>
      </c>
      <c r="E3314" s="17" t="s">
        <v>9</v>
      </c>
      <c r="F3314" s="17" t="s">
        <v>53</v>
      </c>
      <c r="G3314" s="17" t="s">
        <v>77</v>
      </c>
      <c r="H3314" s="83"/>
      <c r="I3314" s="48">
        <f>tbl_raw_data[[#This Row],[Date Actioned]]-tbl_raw_data[[#This Row],[Date Tagged]]</f>
        <v>3.6342592575238086E-3</v>
      </c>
      <c r="J3314" s="46">
        <f>HOUR(tbl_raw_data[[#This Row],[Time_taken]])*60+MINUTE(tbl_raw_data[[#This Row],[Time_taken]])+SECOND(tbl_raw_data[[#This Row],[Time_taken]])/60</f>
        <v>5.2333333333333334</v>
      </c>
      <c r="K3314" s="52">
        <f>DATE(YEAR(tbl_raw_data[[#This Row],[Date Actioned]]),MONTH(tbl_raw_data[[#This Row],[Date Actioned]]),DAY(tbl_raw_data[[#This Row],[Date Actioned]]))</f>
        <v>45144</v>
      </c>
      <c r="L3314" s="50" t="str">
        <f>UPPER(TEXT(tbl_raw_data[[#This Row],[updated_date]],"MMMM"))</f>
        <v>AUGUST</v>
      </c>
      <c r="M3314" s="50" t="str">
        <f>"WEEK "&amp; IF(ROUNDUP(DAY(tbl_raw_data[[#This Row],[updated_date]])/7,0)=5,4,ROUNDUP(DAY(tbl_raw_data[[#This Row],[updated_date]])/7,0))</f>
        <v>WEEK 1</v>
      </c>
      <c r="N3314" s="50" t="str">
        <f>UPPER(VLOOKUP(tbl_raw_data[[#This Row],[Analyst]],Settiings!$A$2:$B$16,2,0))</f>
        <v>NAVED</v>
      </c>
      <c r="O3314" s="50" t="str">
        <f>TRIM(UPPER(tbl_raw_data[[#This Row],[Outcome]]))</f>
        <v>APPROVE</v>
      </c>
      <c r="P3314" s="50" t="str">
        <f>TRIM(UPPER(tbl_raw_data[[#This Row],[Queue Name]]))</f>
        <v>CONSUMER EXISTING</v>
      </c>
      <c r="Q3314" s="50" t="str">
        <f>IF(tbl_raw_data[[#This Row],[Time taken in min]]&lt;=Settiings!$D$2,"SLA_MET","SLA_NOT_MET")</f>
        <v>SLA_MET</v>
      </c>
      <c r="R3314" s="94"/>
    </row>
    <row r="3315" spans="1:18" x14ac:dyDescent="0.3">
      <c r="A3315" s="14" t="s">
        <v>2234</v>
      </c>
      <c r="B3315" s="9">
        <v>45144.69017361111</v>
      </c>
      <c r="C3315" s="24">
        <v>45144.69358796296</v>
      </c>
      <c r="D3315" s="25" t="s">
        <v>13</v>
      </c>
      <c r="E3315" s="25" t="s">
        <v>19</v>
      </c>
      <c r="F3315" s="25" t="s">
        <v>1228</v>
      </c>
      <c r="G3315" s="25" t="s">
        <v>77</v>
      </c>
      <c r="H3315" s="82"/>
      <c r="I3315" s="48">
        <f>tbl_raw_data[[#This Row],[Date Actioned]]-tbl_raw_data[[#This Row],[Date Tagged]]</f>
        <v>3.4143518496421166E-3</v>
      </c>
      <c r="J3315" s="46">
        <f>HOUR(tbl_raw_data[[#This Row],[Time_taken]])*60+MINUTE(tbl_raw_data[[#This Row],[Time_taken]])+SECOND(tbl_raw_data[[#This Row],[Time_taken]])/60</f>
        <v>4.916666666666667</v>
      </c>
      <c r="K3315" s="52">
        <f>DATE(YEAR(tbl_raw_data[[#This Row],[Date Actioned]]),MONTH(tbl_raw_data[[#This Row],[Date Actioned]]),DAY(tbl_raw_data[[#This Row],[Date Actioned]]))</f>
        <v>45144</v>
      </c>
      <c r="L3315" s="50" t="str">
        <f>UPPER(TEXT(tbl_raw_data[[#This Row],[updated_date]],"MMMM"))</f>
        <v>AUGUST</v>
      </c>
      <c r="M3315" s="50" t="str">
        <f>"WEEK "&amp; IF(ROUNDUP(DAY(tbl_raw_data[[#This Row],[updated_date]])/7,0)=5,4,ROUNDUP(DAY(tbl_raw_data[[#This Row],[updated_date]])/7,0))</f>
        <v>WEEK 1</v>
      </c>
      <c r="N3315" s="50" t="str">
        <f>UPPER(VLOOKUP(tbl_raw_data[[#This Row],[Analyst]],Settiings!$A$2:$B$16,2,0))</f>
        <v>RAJ</v>
      </c>
      <c r="O3315" s="50" t="str">
        <f>TRIM(UPPER(tbl_raw_data[[#This Row],[Outcome]]))</f>
        <v>APPROVE</v>
      </c>
      <c r="P3315" s="50" t="str">
        <f>TRIM(UPPER(tbl_raw_data[[#This Row],[Queue Name]]))</f>
        <v>CONSUMER POST BUREAU</v>
      </c>
      <c r="Q3315" s="50" t="str">
        <f>IF(tbl_raw_data[[#This Row],[Time taken in min]]&lt;=Settiings!$D$2,"SLA_MET","SLA_NOT_MET")</f>
        <v>SLA_MET</v>
      </c>
      <c r="R3315" s="94"/>
    </row>
    <row r="3316" spans="1:18" x14ac:dyDescent="0.3">
      <c r="A3316" s="20" t="s">
        <v>2238</v>
      </c>
      <c r="B3316" s="15">
        <v>45144.690821759257</v>
      </c>
      <c r="C3316" s="16">
        <v>45144.695335648146</v>
      </c>
      <c r="D3316" s="17" t="s">
        <v>13</v>
      </c>
      <c r="E3316" s="17" t="s">
        <v>9</v>
      </c>
      <c r="F3316" s="17" t="s">
        <v>1222</v>
      </c>
      <c r="G3316" s="17" t="s">
        <v>17</v>
      </c>
      <c r="H3316" s="83"/>
      <c r="I3316" s="48">
        <f>tbl_raw_data[[#This Row],[Date Actioned]]-tbl_raw_data[[#This Row],[Date Tagged]]</f>
        <v>4.5138888890505768E-3</v>
      </c>
      <c r="J3316" s="46">
        <f>HOUR(tbl_raw_data[[#This Row],[Time_taken]])*60+MINUTE(tbl_raw_data[[#This Row],[Time_taken]])+SECOND(tbl_raw_data[[#This Row],[Time_taken]])/60</f>
        <v>6.5</v>
      </c>
      <c r="K3316" s="52">
        <f>DATE(YEAR(tbl_raw_data[[#This Row],[Date Actioned]]),MONTH(tbl_raw_data[[#This Row],[Date Actioned]]),DAY(tbl_raw_data[[#This Row],[Date Actioned]]))</f>
        <v>45144</v>
      </c>
      <c r="L3316" s="50" t="str">
        <f>UPPER(TEXT(tbl_raw_data[[#This Row],[updated_date]],"MMMM"))</f>
        <v>AUGUST</v>
      </c>
      <c r="M3316" s="50" t="str">
        <f>"WEEK "&amp; IF(ROUNDUP(DAY(tbl_raw_data[[#This Row],[updated_date]])/7,0)=5,4,ROUNDUP(DAY(tbl_raw_data[[#This Row],[updated_date]])/7,0))</f>
        <v>WEEK 1</v>
      </c>
      <c r="N3316" s="50" t="str">
        <f>UPPER(VLOOKUP(tbl_raw_data[[#This Row],[Analyst]],Settiings!$A$2:$B$16,2,0))</f>
        <v>HARDIK</v>
      </c>
      <c r="O3316" s="50" t="str">
        <f>TRIM(UPPER(tbl_raw_data[[#This Row],[Outcome]]))</f>
        <v>APPROVE</v>
      </c>
      <c r="P3316" s="50" t="str">
        <f>TRIM(UPPER(tbl_raw_data[[#This Row],[Queue Name]]))</f>
        <v>CONSUMER EXISTING</v>
      </c>
      <c r="Q3316" s="50" t="str">
        <f>IF(tbl_raw_data[[#This Row],[Time taken in min]]&lt;=Settiings!$D$2,"SLA_MET","SLA_NOT_MET")</f>
        <v>SLA_MET</v>
      </c>
      <c r="R3316" s="94"/>
    </row>
    <row r="3317" spans="1:18" x14ac:dyDescent="0.3">
      <c r="A3317" s="23" t="s">
        <v>2239</v>
      </c>
      <c r="B3317" s="9">
        <v>45144.691261574073</v>
      </c>
      <c r="C3317" s="24">
        <v>45144.695914351854</v>
      </c>
      <c r="D3317" s="25" t="s">
        <v>13</v>
      </c>
      <c r="E3317" s="25" t="s">
        <v>19</v>
      </c>
      <c r="F3317" s="25" t="s">
        <v>76</v>
      </c>
      <c r="G3317" s="25" t="s">
        <v>17</v>
      </c>
      <c r="H3317" s="82"/>
      <c r="I3317" s="48">
        <f>tbl_raw_data[[#This Row],[Date Actioned]]-tbl_raw_data[[#This Row],[Date Tagged]]</f>
        <v>4.652777781302575E-3</v>
      </c>
      <c r="J3317" s="46">
        <f>HOUR(tbl_raw_data[[#This Row],[Time_taken]])*60+MINUTE(tbl_raw_data[[#This Row],[Time_taken]])+SECOND(tbl_raw_data[[#This Row],[Time_taken]])/60</f>
        <v>6.7</v>
      </c>
      <c r="K3317" s="52">
        <f>DATE(YEAR(tbl_raw_data[[#This Row],[Date Actioned]]),MONTH(tbl_raw_data[[#This Row],[Date Actioned]]),DAY(tbl_raw_data[[#This Row],[Date Actioned]]))</f>
        <v>45144</v>
      </c>
      <c r="L3317" s="50" t="str">
        <f>UPPER(TEXT(tbl_raw_data[[#This Row],[updated_date]],"MMMM"))</f>
        <v>AUGUST</v>
      </c>
      <c r="M3317" s="50" t="str">
        <f>"WEEK "&amp; IF(ROUNDUP(DAY(tbl_raw_data[[#This Row],[updated_date]])/7,0)=5,4,ROUNDUP(DAY(tbl_raw_data[[#This Row],[updated_date]])/7,0))</f>
        <v>WEEK 1</v>
      </c>
      <c r="N3317" s="50" t="str">
        <f>UPPER(VLOOKUP(tbl_raw_data[[#This Row],[Analyst]],Settiings!$A$2:$B$16,2,0))</f>
        <v>ROHAN</v>
      </c>
      <c r="O3317" s="50" t="str">
        <f>TRIM(UPPER(tbl_raw_data[[#This Row],[Outcome]]))</f>
        <v>APPROVE</v>
      </c>
      <c r="P3317" s="50" t="str">
        <f>TRIM(UPPER(tbl_raw_data[[#This Row],[Queue Name]]))</f>
        <v>CONSUMER POST BUREAU</v>
      </c>
      <c r="Q3317" s="50" t="str">
        <f>IF(tbl_raw_data[[#This Row],[Time taken in min]]&lt;=Settiings!$D$2,"SLA_MET","SLA_NOT_MET")</f>
        <v>SLA_MET</v>
      </c>
      <c r="R3317" s="94"/>
    </row>
    <row r="3318" spans="1:18" x14ac:dyDescent="0.3">
      <c r="A3318" s="14" t="s">
        <v>2240</v>
      </c>
      <c r="B3318" s="15">
        <v>45144.692187499997</v>
      </c>
      <c r="C3318" s="16">
        <v>45144.695324074077</v>
      </c>
      <c r="D3318" s="17" t="s">
        <v>13</v>
      </c>
      <c r="E3318" s="17" t="s">
        <v>19</v>
      </c>
      <c r="F3318" s="17" t="s">
        <v>1228</v>
      </c>
      <c r="G3318" s="17" t="s">
        <v>17</v>
      </c>
      <c r="H3318" s="83"/>
      <c r="I3318" s="48">
        <f>tbl_raw_data[[#This Row],[Date Actioned]]-tbl_raw_data[[#This Row],[Date Tagged]]</f>
        <v>3.1365740796900354E-3</v>
      </c>
      <c r="J3318" s="46">
        <f>HOUR(tbl_raw_data[[#This Row],[Time_taken]])*60+MINUTE(tbl_raw_data[[#This Row],[Time_taken]])+SECOND(tbl_raw_data[[#This Row],[Time_taken]])/60</f>
        <v>4.5166666666666666</v>
      </c>
      <c r="K3318" s="52">
        <f>DATE(YEAR(tbl_raw_data[[#This Row],[Date Actioned]]),MONTH(tbl_raw_data[[#This Row],[Date Actioned]]),DAY(tbl_raw_data[[#This Row],[Date Actioned]]))</f>
        <v>45144</v>
      </c>
      <c r="L3318" s="50" t="str">
        <f>UPPER(TEXT(tbl_raw_data[[#This Row],[updated_date]],"MMMM"))</f>
        <v>AUGUST</v>
      </c>
      <c r="M3318" s="50" t="str">
        <f>"WEEK "&amp; IF(ROUNDUP(DAY(tbl_raw_data[[#This Row],[updated_date]])/7,0)=5,4,ROUNDUP(DAY(tbl_raw_data[[#This Row],[updated_date]])/7,0))</f>
        <v>WEEK 1</v>
      </c>
      <c r="N3318" s="50" t="str">
        <f>UPPER(VLOOKUP(tbl_raw_data[[#This Row],[Analyst]],Settiings!$A$2:$B$16,2,0))</f>
        <v>RAJ</v>
      </c>
      <c r="O3318" s="50" t="str">
        <f>TRIM(UPPER(tbl_raw_data[[#This Row],[Outcome]]))</f>
        <v>APPROVE</v>
      </c>
      <c r="P3318" s="50" t="str">
        <f>TRIM(UPPER(tbl_raw_data[[#This Row],[Queue Name]]))</f>
        <v>CONSUMER POST BUREAU</v>
      </c>
      <c r="Q3318" s="50" t="str">
        <f>IF(tbl_raw_data[[#This Row],[Time taken in min]]&lt;=Settiings!$D$2,"SLA_MET","SLA_NOT_MET")</f>
        <v>SLA_MET</v>
      </c>
      <c r="R3318" s="94"/>
    </row>
    <row r="3319" spans="1:18" x14ac:dyDescent="0.3">
      <c r="A3319" s="20" t="s">
        <v>2242</v>
      </c>
      <c r="B3319" s="9">
        <v>45144.69290509259</v>
      </c>
      <c r="C3319" s="24">
        <v>45144.697141203702</v>
      </c>
      <c r="D3319" s="25" t="s">
        <v>13</v>
      </c>
      <c r="E3319" s="25" t="s">
        <v>9</v>
      </c>
      <c r="F3319" s="25" t="s">
        <v>53</v>
      </c>
      <c r="G3319" s="25" t="s">
        <v>77</v>
      </c>
      <c r="H3319" s="82"/>
      <c r="I3319" s="48">
        <f>tbl_raw_data[[#This Row],[Date Actioned]]-tbl_raw_data[[#This Row],[Date Tagged]]</f>
        <v>4.2361111118225381E-3</v>
      </c>
      <c r="J3319" s="46">
        <f>HOUR(tbl_raw_data[[#This Row],[Time_taken]])*60+MINUTE(tbl_raw_data[[#This Row],[Time_taken]])+SECOND(tbl_raw_data[[#This Row],[Time_taken]])/60</f>
        <v>6.1</v>
      </c>
      <c r="K3319" s="52">
        <f>DATE(YEAR(tbl_raw_data[[#This Row],[Date Actioned]]),MONTH(tbl_raw_data[[#This Row],[Date Actioned]]),DAY(tbl_raw_data[[#This Row],[Date Actioned]]))</f>
        <v>45144</v>
      </c>
      <c r="L3319" s="50" t="str">
        <f>UPPER(TEXT(tbl_raw_data[[#This Row],[updated_date]],"MMMM"))</f>
        <v>AUGUST</v>
      </c>
      <c r="M3319" s="50" t="str">
        <f>"WEEK "&amp; IF(ROUNDUP(DAY(tbl_raw_data[[#This Row],[updated_date]])/7,0)=5,4,ROUNDUP(DAY(tbl_raw_data[[#This Row],[updated_date]])/7,0))</f>
        <v>WEEK 1</v>
      </c>
      <c r="N3319" s="50" t="str">
        <f>UPPER(VLOOKUP(tbl_raw_data[[#This Row],[Analyst]],Settiings!$A$2:$B$16,2,0))</f>
        <v>NAVED</v>
      </c>
      <c r="O3319" s="50" t="str">
        <f>TRIM(UPPER(tbl_raw_data[[#This Row],[Outcome]]))</f>
        <v>APPROVE</v>
      </c>
      <c r="P3319" s="50" t="str">
        <f>TRIM(UPPER(tbl_raw_data[[#This Row],[Queue Name]]))</f>
        <v>CONSUMER EXISTING</v>
      </c>
      <c r="Q3319" s="50" t="str">
        <f>IF(tbl_raw_data[[#This Row],[Time taken in min]]&lt;=Settiings!$D$2,"SLA_MET","SLA_NOT_MET")</f>
        <v>SLA_MET</v>
      </c>
      <c r="R3319" s="94"/>
    </row>
    <row r="3320" spans="1:18" x14ac:dyDescent="0.3">
      <c r="A3320" s="23" t="s">
        <v>2245</v>
      </c>
      <c r="B3320" s="15">
        <v>45144.694861111115</v>
      </c>
      <c r="C3320" s="16">
        <v>45144.696597222224</v>
      </c>
      <c r="D3320" s="17" t="s">
        <v>13</v>
      </c>
      <c r="E3320" s="17" t="s">
        <v>9</v>
      </c>
      <c r="F3320" s="17" t="s">
        <v>1228</v>
      </c>
      <c r="G3320" s="17" t="s">
        <v>17</v>
      </c>
      <c r="H3320" s="83"/>
      <c r="I3320" s="48">
        <f>tbl_raw_data[[#This Row],[Date Actioned]]-tbl_raw_data[[#This Row],[Date Tagged]]</f>
        <v>1.7361111094942316E-3</v>
      </c>
      <c r="J3320" s="46">
        <f>HOUR(tbl_raw_data[[#This Row],[Time_taken]])*60+MINUTE(tbl_raw_data[[#This Row],[Time_taken]])+SECOND(tbl_raw_data[[#This Row],[Time_taken]])/60</f>
        <v>2.5</v>
      </c>
      <c r="K3320" s="52">
        <f>DATE(YEAR(tbl_raw_data[[#This Row],[Date Actioned]]),MONTH(tbl_raw_data[[#This Row],[Date Actioned]]),DAY(tbl_raw_data[[#This Row],[Date Actioned]]))</f>
        <v>45144</v>
      </c>
      <c r="L3320" s="50" t="str">
        <f>UPPER(TEXT(tbl_raw_data[[#This Row],[updated_date]],"MMMM"))</f>
        <v>AUGUST</v>
      </c>
      <c r="M3320" s="50" t="str">
        <f>"WEEK "&amp; IF(ROUNDUP(DAY(tbl_raw_data[[#This Row],[updated_date]])/7,0)=5,4,ROUNDUP(DAY(tbl_raw_data[[#This Row],[updated_date]])/7,0))</f>
        <v>WEEK 1</v>
      </c>
      <c r="N3320" s="50" t="str">
        <f>UPPER(VLOOKUP(tbl_raw_data[[#This Row],[Analyst]],Settiings!$A$2:$B$16,2,0))</f>
        <v>RAJ</v>
      </c>
      <c r="O3320" s="50" t="str">
        <f>TRIM(UPPER(tbl_raw_data[[#This Row],[Outcome]]))</f>
        <v>APPROVE</v>
      </c>
      <c r="P3320" s="50" t="str">
        <f>TRIM(UPPER(tbl_raw_data[[#This Row],[Queue Name]]))</f>
        <v>CONSUMER EXISTING</v>
      </c>
      <c r="Q3320" s="50" t="str">
        <f>IF(tbl_raw_data[[#This Row],[Time taken in min]]&lt;=Settiings!$D$2,"SLA_MET","SLA_NOT_MET")</f>
        <v>SLA_MET</v>
      </c>
      <c r="R3320" s="94"/>
    </row>
    <row r="3321" spans="1:18" x14ac:dyDescent="0.3">
      <c r="A3321" s="14" t="s">
        <v>2246</v>
      </c>
      <c r="B3321" s="9">
        <v>45144.695300925923</v>
      </c>
      <c r="C3321" s="24">
        <v>45144.697256944448</v>
      </c>
      <c r="D3321" s="25" t="s">
        <v>13</v>
      </c>
      <c r="E3321" s="25" t="s">
        <v>9</v>
      </c>
      <c r="F3321" s="25" t="s">
        <v>1222</v>
      </c>
      <c r="G3321" s="25" t="s">
        <v>17</v>
      </c>
      <c r="H3321" s="82"/>
      <c r="I3321" s="48">
        <f>tbl_raw_data[[#This Row],[Date Actioned]]-tbl_raw_data[[#This Row],[Date Tagged]]</f>
        <v>1.9560185246518813E-3</v>
      </c>
      <c r="J3321" s="46">
        <f>HOUR(tbl_raw_data[[#This Row],[Time_taken]])*60+MINUTE(tbl_raw_data[[#This Row],[Time_taken]])+SECOND(tbl_raw_data[[#This Row],[Time_taken]])/60</f>
        <v>2.8166666666666664</v>
      </c>
      <c r="K3321" s="52">
        <f>DATE(YEAR(tbl_raw_data[[#This Row],[Date Actioned]]),MONTH(tbl_raw_data[[#This Row],[Date Actioned]]),DAY(tbl_raw_data[[#This Row],[Date Actioned]]))</f>
        <v>45144</v>
      </c>
      <c r="L3321" s="50" t="str">
        <f>UPPER(TEXT(tbl_raw_data[[#This Row],[updated_date]],"MMMM"))</f>
        <v>AUGUST</v>
      </c>
      <c r="M3321" s="50" t="str">
        <f>"WEEK "&amp; IF(ROUNDUP(DAY(tbl_raw_data[[#This Row],[updated_date]])/7,0)=5,4,ROUNDUP(DAY(tbl_raw_data[[#This Row],[updated_date]])/7,0))</f>
        <v>WEEK 1</v>
      </c>
      <c r="N3321" s="50" t="str">
        <f>UPPER(VLOOKUP(tbl_raw_data[[#This Row],[Analyst]],Settiings!$A$2:$B$16,2,0))</f>
        <v>HARDIK</v>
      </c>
      <c r="O3321" s="50" t="str">
        <f>TRIM(UPPER(tbl_raw_data[[#This Row],[Outcome]]))</f>
        <v>APPROVE</v>
      </c>
      <c r="P3321" s="50" t="str">
        <f>TRIM(UPPER(tbl_raw_data[[#This Row],[Queue Name]]))</f>
        <v>CONSUMER EXISTING</v>
      </c>
      <c r="Q3321" s="50" t="str">
        <f>IF(tbl_raw_data[[#This Row],[Time taken in min]]&lt;=Settiings!$D$2,"SLA_MET","SLA_NOT_MET")</f>
        <v>SLA_MET</v>
      </c>
      <c r="R3321" s="94"/>
    </row>
    <row r="3322" spans="1:18" x14ac:dyDescent="0.3">
      <c r="A3322" s="20" t="s">
        <v>2247</v>
      </c>
      <c r="B3322" s="15">
        <v>45144.696666666663</v>
      </c>
      <c r="C3322" s="16">
        <v>45144.69935185185</v>
      </c>
      <c r="D3322" s="17" t="s">
        <v>13</v>
      </c>
      <c r="E3322" s="17" t="s">
        <v>9</v>
      </c>
      <c r="F3322" s="17" t="s">
        <v>43</v>
      </c>
      <c r="G3322" s="17" t="s">
        <v>17</v>
      </c>
      <c r="H3322" s="83"/>
      <c r="I3322" s="48">
        <f>tbl_raw_data[[#This Row],[Date Actioned]]-tbl_raw_data[[#This Row],[Date Tagged]]</f>
        <v>2.6851851871469989E-3</v>
      </c>
      <c r="J3322" s="46">
        <f>HOUR(tbl_raw_data[[#This Row],[Time_taken]])*60+MINUTE(tbl_raw_data[[#This Row],[Time_taken]])+SECOND(tbl_raw_data[[#This Row],[Time_taken]])/60</f>
        <v>3.8666666666666667</v>
      </c>
      <c r="K3322" s="52">
        <f>DATE(YEAR(tbl_raw_data[[#This Row],[Date Actioned]]),MONTH(tbl_raw_data[[#This Row],[Date Actioned]]),DAY(tbl_raw_data[[#This Row],[Date Actioned]]))</f>
        <v>45144</v>
      </c>
      <c r="L3322" s="50" t="str">
        <f>UPPER(TEXT(tbl_raw_data[[#This Row],[updated_date]],"MMMM"))</f>
        <v>AUGUST</v>
      </c>
      <c r="M3322" s="50" t="str">
        <f>"WEEK "&amp; IF(ROUNDUP(DAY(tbl_raw_data[[#This Row],[updated_date]])/7,0)=5,4,ROUNDUP(DAY(tbl_raw_data[[#This Row],[updated_date]])/7,0))</f>
        <v>WEEK 1</v>
      </c>
      <c r="N3322" s="50" t="str">
        <f>UPPER(VLOOKUP(tbl_raw_data[[#This Row],[Analyst]],Settiings!$A$2:$B$16,2,0))</f>
        <v>MERCEDES</v>
      </c>
      <c r="O3322" s="50" t="str">
        <f>TRIM(UPPER(tbl_raw_data[[#This Row],[Outcome]]))</f>
        <v>APPROVE</v>
      </c>
      <c r="P3322" s="50" t="str">
        <f>TRIM(UPPER(tbl_raw_data[[#This Row],[Queue Name]]))</f>
        <v>CONSUMER EXISTING</v>
      </c>
      <c r="Q3322" s="50" t="str">
        <f>IF(tbl_raw_data[[#This Row],[Time taken in min]]&lt;=Settiings!$D$2,"SLA_MET","SLA_NOT_MET")</f>
        <v>SLA_MET</v>
      </c>
      <c r="R3322" s="94"/>
    </row>
    <row r="3323" spans="1:18" x14ac:dyDescent="0.3">
      <c r="A3323" s="23" t="s">
        <v>2250</v>
      </c>
      <c r="B3323" s="9">
        <v>45144.69740740741</v>
      </c>
      <c r="C3323" s="24">
        <v>45144.700601851851</v>
      </c>
      <c r="D3323" s="25" t="s">
        <v>13</v>
      </c>
      <c r="E3323" s="25" t="s">
        <v>47</v>
      </c>
      <c r="F3323" s="25" t="s">
        <v>1222</v>
      </c>
      <c r="G3323" s="25" t="s">
        <v>77</v>
      </c>
      <c r="H3323" s="82"/>
      <c r="I3323" s="48">
        <f>tbl_raw_data[[#This Row],[Date Actioned]]-tbl_raw_data[[#This Row],[Date Tagged]]</f>
        <v>3.1944444417604245E-3</v>
      </c>
      <c r="J3323" s="46">
        <f>HOUR(tbl_raw_data[[#This Row],[Time_taken]])*60+MINUTE(tbl_raw_data[[#This Row],[Time_taken]])+SECOND(tbl_raw_data[[#This Row],[Time_taken]])/60</f>
        <v>4.5999999999999996</v>
      </c>
      <c r="K3323" s="52">
        <f>DATE(YEAR(tbl_raw_data[[#This Row],[Date Actioned]]),MONTH(tbl_raw_data[[#This Row],[Date Actioned]]),DAY(tbl_raw_data[[#This Row],[Date Actioned]]))</f>
        <v>45144</v>
      </c>
      <c r="L3323" s="50" t="str">
        <f>UPPER(TEXT(tbl_raw_data[[#This Row],[updated_date]],"MMMM"))</f>
        <v>AUGUST</v>
      </c>
      <c r="M3323" s="50" t="str">
        <f>"WEEK "&amp; IF(ROUNDUP(DAY(tbl_raw_data[[#This Row],[updated_date]])/7,0)=5,4,ROUNDUP(DAY(tbl_raw_data[[#This Row],[updated_date]])/7,0))</f>
        <v>WEEK 1</v>
      </c>
      <c r="N3323" s="50" t="str">
        <f>UPPER(VLOOKUP(tbl_raw_data[[#This Row],[Analyst]],Settiings!$A$2:$B$16,2,0))</f>
        <v>HARDIK</v>
      </c>
      <c r="O3323" s="50" t="str">
        <f>TRIM(UPPER(tbl_raw_data[[#This Row],[Outcome]]))</f>
        <v>APPROVE</v>
      </c>
      <c r="P3323" s="50" t="str">
        <f>TRIM(UPPER(tbl_raw_data[[#This Row],[Queue Name]]))</f>
        <v>CONSUMER PRE BUREAU</v>
      </c>
      <c r="Q3323" s="50" t="str">
        <f>IF(tbl_raw_data[[#This Row],[Time taken in min]]&lt;=Settiings!$D$2,"SLA_MET","SLA_NOT_MET")</f>
        <v>SLA_MET</v>
      </c>
      <c r="R3323" s="94"/>
    </row>
    <row r="3324" spans="1:18" x14ac:dyDescent="0.3">
      <c r="A3324" s="14" t="s">
        <v>2251</v>
      </c>
      <c r="B3324" s="15">
        <v>45144.697557870371</v>
      </c>
      <c r="C3324" s="16">
        <v>45144.702557870369</v>
      </c>
      <c r="D3324" s="17" t="s">
        <v>17</v>
      </c>
      <c r="E3324" s="18" t="s">
        <v>19</v>
      </c>
      <c r="F3324" s="17" t="s">
        <v>50</v>
      </c>
      <c r="G3324" s="19"/>
      <c r="H3324" s="79"/>
      <c r="I3324" s="48">
        <f>tbl_raw_data[[#This Row],[Date Actioned]]-tbl_raw_data[[#This Row],[Date Tagged]]</f>
        <v>4.9999999973806553E-3</v>
      </c>
      <c r="J3324" s="46">
        <f>HOUR(tbl_raw_data[[#This Row],[Time_taken]])*60+MINUTE(tbl_raw_data[[#This Row],[Time_taken]])+SECOND(tbl_raw_data[[#This Row],[Time_taken]])/60</f>
        <v>7.2</v>
      </c>
      <c r="K3324" s="52">
        <f>DATE(YEAR(tbl_raw_data[[#This Row],[Date Actioned]]),MONTH(tbl_raw_data[[#This Row],[Date Actioned]]),DAY(tbl_raw_data[[#This Row],[Date Actioned]]))</f>
        <v>45144</v>
      </c>
      <c r="L3324" s="50" t="str">
        <f>UPPER(TEXT(tbl_raw_data[[#This Row],[updated_date]],"MMMM"))</f>
        <v>AUGUST</v>
      </c>
      <c r="M3324" s="50" t="str">
        <f>"WEEK "&amp; IF(ROUNDUP(DAY(tbl_raw_data[[#This Row],[updated_date]])/7,0)=5,4,ROUNDUP(DAY(tbl_raw_data[[#This Row],[updated_date]])/7,0))</f>
        <v>WEEK 1</v>
      </c>
      <c r="N3324" s="50" t="str">
        <f>UPPER(VLOOKUP(tbl_raw_data[[#This Row],[Analyst]],Settiings!$A$2:$B$16,2,0))</f>
        <v>SHAHID</v>
      </c>
      <c r="O3324" s="50" t="str">
        <f>TRIM(UPPER(tbl_raw_data[[#This Row],[Outcome]]))</f>
        <v>APPROVE</v>
      </c>
      <c r="P3324" s="50" t="str">
        <f>TRIM(UPPER(tbl_raw_data[[#This Row],[Queue Name]]))</f>
        <v>CONSUMER POST BUREAU</v>
      </c>
      <c r="Q3324" s="50" t="str">
        <f>IF(tbl_raw_data[[#This Row],[Time taken in min]]&lt;=Settiings!$D$2,"SLA_MET","SLA_NOT_MET")</f>
        <v>SLA_MET</v>
      </c>
      <c r="R3324" s="94"/>
    </row>
    <row r="3325" spans="1:18" x14ac:dyDescent="0.3">
      <c r="A3325" s="20" t="s">
        <v>2252</v>
      </c>
      <c r="B3325" s="9">
        <v>45144.698333333334</v>
      </c>
      <c r="C3325" s="24">
        <v>45144.703738425924</v>
      </c>
      <c r="D3325" s="25" t="s">
        <v>13</v>
      </c>
      <c r="E3325" s="25" t="s">
        <v>19</v>
      </c>
      <c r="F3325" s="25" t="s">
        <v>76</v>
      </c>
      <c r="G3325" s="25" t="s">
        <v>77</v>
      </c>
      <c r="H3325" s="82"/>
      <c r="I3325" s="48">
        <f>tbl_raw_data[[#This Row],[Date Actioned]]-tbl_raw_data[[#This Row],[Date Tagged]]</f>
        <v>5.4050925900810398E-3</v>
      </c>
      <c r="J3325" s="46">
        <f>HOUR(tbl_raw_data[[#This Row],[Time_taken]])*60+MINUTE(tbl_raw_data[[#This Row],[Time_taken]])+SECOND(tbl_raw_data[[#This Row],[Time_taken]])/60</f>
        <v>7.7833333333333332</v>
      </c>
      <c r="K3325" s="52">
        <f>DATE(YEAR(tbl_raw_data[[#This Row],[Date Actioned]]),MONTH(tbl_raw_data[[#This Row],[Date Actioned]]),DAY(tbl_raw_data[[#This Row],[Date Actioned]]))</f>
        <v>45144</v>
      </c>
      <c r="L3325" s="50" t="str">
        <f>UPPER(TEXT(tbl_raw_data[[#This Row],[updated_date]],"MMMM"))</f>
        <v>AUGUST</v>
      </c>
      <c r="M3325" s="50" t="str">
        <f>"WEEK "&amp; IF(ROUNDUP(DAY(tbl_raw_data[[#This Row],[updated_date]])/7,0)=5,4,ROUNDUP(DAY(tbl_raw_data[[#This Row],[updated_date]])/7,0))</f>
        <v>WEEK 1</v>
      </c>
      <c r="N3325" s="50" t="str">
        <f>UPPER(VLOOKUP(tbl_raw_data[[#This Row],[Analyst]],Settiings!$A$2:$B$16,2,0))</f>
        <v>ROHAN</v>
      </c>
      <c r="O3325" s="50" t="str">
        <f>TRIM(UPPER(tbl_raw_data[[#This Row],[Outcome]]))</f>
        <v>APPROVE</v>
      </c>
      <c r="P3325" s="50" t="str">
        <f>TRIM(UPPER(tbl_raw_data[[#This Row],[Queue Name]]))</f>
        <v>CONSUMER POST BUREAU</v>
      </c>
      <c r="Q3325" s="50" t="str">
        <f>IF(tbl_raw_data[[#This Row],[Time taken in min]]&lt;=Settiings!$D$2,"SLA_MET","SLA_NOT_MET")</f>
        <v>SLA_MET</v>
      </c>
      <c r="R3325" s="94"/>
    </row>
    <row r="3326" spans="1:18" x14ac:dyDescent="0.3">
      <c r="A3326" s="23" t="s">
        <v>2253</v>
      </c>
      <c r="B3326" s="15">
        <v>45144.698819444442</v>
      </c>
      <c r="C3326" s="16">
        <v>45144.69972222222</v>
      </c>
      <c r="D3326" s="17" t="s">
        <v>13</v>
      </c>
      <c r="E3326" s="17" t="s">
        <v>9</v>
      </c>
      <c r="F3326" s="17" t="s">
        <v>1228</v>
      </c>
      <c r="G3326" s="17" t="s">
        <v>17</v>
      </c>
      <c r="H3326" s="83"/>
      <c r="I3326" s="48">
        <f>tbl_raw_data[[#This Row],[Date Actioned]]-tbl_raw_data[[#This Row],[Date Tagged]]</f>
        <v>9.0277777781011537E-4</v>
      </c>
      <c r="J3326" s="46">
        <f>HOUR(tbl_raw_data[[#This Row],[Time_taken]])*60+MINUTE(tbl_raw_data[[#This Row],[Time_taken]])+SECOND(tbl_raw_data[[#This Row],[Time_taken]])/60</f>
        <v>1.3</v>
      </c>
      <c r="K3326" s="52">
        <f>DATE(YEAR(tbl_raw_data[[#This Row],[Date Actioned]]),MONTH(tbl_raw_data[[#This Row],[Date Actioned]]),DAY(tbl_raw_data[[#This Row],[Date Actioned]]))</f>
        <v>45144</v>
      </c>
      <c r="L3326" s="50" t="str">
        <f>UPPER(TEXT(tbl_raw_data[[#This Row],[updated_date]],"MMMM"))</f>
        <v>AUGUST</v>
      </c>
      <c r="M3326" s="50" t="str">
        <f>"WEEK "&amp; IF(ROUNDUP(DAY(tbl_raw_data[[#This Row],[updated_date]])/7,0)=5,4,ROUNDUP(DAY(tbl_raw_data[[#This Row],[updated_date]])/7,0))</f>
        <v>WEEK 1</v>
      </c>
      <c r="N3326" s="50" t="str">
        <f>UPPER(VLOOKUP(tbl_raw_data[[#This Row],[Analyst]],Settiings!$A$2:$B$16,2,0))</f>
        <v>RAJ</v>
      </c>
      <c r="O3326" s="50" t="str">
        <f>TRIM(UPPER(tbl_raw_data[[#This Row],[Outcome]]))</f>
        <v>APPROVE</v>
      </c>
      <c r="P3326" s="50" t="str">
        <f>TRIM(UPPER(tbl_raw_data[[#This Row],[Queue Name]]))</f>
        <v>CONSUMER EXISTING</v>
      </c>
      <c r="Q3326" s="50" t="str">
        <f>IF(tbl_raw_data[[#This Row],[Time taken in min]]&lt;=Settiings!$D$2,"SLA_MET","SLA_NOT_MET")</f>
        <v>SLA_MET</v>
      </c>
      <c r="R3326" s="94"/>
    </row>
    <row r="3327" spans="1:18" x14ac:dyDescent="0.3">
      <c r="A3327" s="14" t="s">
        <v>2254</v>
      </c>
      <c r="B3327" s="9">
        <v>45144.698993055557</v>
      </c>
      <c r="C3327" s="24">
        <v>45144.702800925923</v>
      </c>
      <c r="D3327" s="25" t="s">
        <v>13</v>
      </c>
      <c r="E3327" s="25" t="s">
        <v>9</v>
      </c>
      <c r="F3327" s="25" t="s">
        <v>70</v>
      </c>
      <c r="G3327" s="25" t="s">
        <v>128</v>
      </c>
      <c r="H3327" s="82"/>
      <c r="I3327" s="48">
        <f>tbl_raw_data[[#This Row],[Date Actioned]]-tbl_raw_data[[#This Row],[Date Tagged]]</f>
        <v>3.8078703655628487E-3</v>
      </c>
      <c r="J3327" s="46">
        <f>HOUR(tbl_raw_data[[#This Row],[Time_taken]])*60+MINUTE(tbl_raw_data[[#This Row],[Time_taken]])+SECOND(tbl_raw_data[[#This Row],[Time_taken]])/60</f>
        <v>5.4833333333333334</v>
      </c>
      <c r="K3327" s="52">
        <f>DATE(YEAR(tbl_raw_data[[#This Row],[Date Actioned]]),MONTH(tbl_raw_data[[#This Row],[Date Actioned]]),DAY(tbl_raw_data[[#This Row],[Date Actioned]]))</f>
        <v>45144</v>
      </c>
      <c r="L3327" s="50" t="str">
        <f>UPPER(TEXT(tbl_raw_data[[#This Row],[updated_date]],"MMMM"))</f>
        <v>AUGUST</v>
      </c>
      <c r="M3327" s="50" t="str">
        <f>"WEEK "&amp; IF(ROUNDUP(DAY(tbl_raw_data[[#This Row],[updated_date]])/7,0)=5,4,ROUNDUP(DAY(tbl_raw_data[[#This Row],[updated_date]])/7,0))</f>
        <v>WEEK 1</v>
      </c>
      <c r="N3327" s="50" t="str">
        <f>UPPER(VLOOKUP(tbl_raw_data[[#This Row],[Analyst]],Settiings!$A$2:$B$16,2,0))</f>
        <v>ASIF</v>
      </c>
      <c r="O3327" s="50" t="str">
        <f>TRIM(UPPER(tbl_raw_data[[#This Row],[Outcome]]))</f>
        <v>APPROVE</v>
      </c>
      <c r="P3327" s="50" t="str">
        <f>TRIM(UPPER(tbl_raw_data[[#This Row],[Queue Name]]))</f>
        <v>CONSUMER EXISTING</v>
      </c>
      <c r="Q3327" s="50" t="str">
        <f>IF(tbl_raw_data[[#This Row],[Time taken in min]]&lt;=Settiings!$D$2,"SLA_MET","SLA_NOT_MET")</f>
        <v>SLA_MET</v>
      </c>
      <c r="R3327" s="94"/>
    </row>
    <row r="3328" spans="1:18" x14ac:dyDescent="0.3">
      <c r="A3328" s="20" t="s">
        <v>2255</v>
      </c>
      <c r="B3328" s="15">
        <v>45144.699247685188</v>
      </c>
      <c r="C3328" s="16">
        <v>45144.704976851855</v>
      </c>
      <c r="D3328" s="17" t="s">
        <v>13</v>
      </c>
      <c r="E3328" s="17" t="s">
        <v>9</v>
      </c>
      <c r="F3328" s="17" t="s">
        <v>43</v>
      </c>
      <c r="G3328" s="17" t="s">
        <v>946</v>
      </c>
      <c r="H3328" s="83"/>
      <c r="I3328" s="48">
        <f>tbl_raw_data[[#This Row],[Date Actioned]]-tbl_raw_data[[#This Row],[Date Tagged]]</f>
        <v>5.7291666671517305E-3</v>
      </c>
      <c r="J3328" s="46">
        <f>HOUR(tbl_raw_data[[#This Row],[Time_taken]])*60+MINUTE(tbl_raw_data[[#This Row],[Time_taken]])+SECOND(tbl_raw_data[[#This Row],[Time_taken]])/60</f>
        <v>8.25</v>
      </c>
      <c r="K3328" s="52">
        <f>DATE(YEAR(tbl_raw_data[[#This Row],[Date Actioned]]),MONTH(tbl_raw_data[[#This Row],[Date Actioned]]),DAY(tbl_raw_data[[#This Row],[Date Actioned]]))</f>
        <v>45144</v>
      </c>
      <c r="L3328" s="50" t="str">
        <f>UPPER(TEXT(tbl_raw_data[[#This Row],[updated_date]],"MMMM"))</f>
        <v>AUGUST</v>
      </c>
      <c r="M3328" s="50" t="str">
        <f>"WEEK "&amp; IF(ROUNDUP(DAY(tbl_raw_data[[#This Row],[updated_date]])/7,0)=5,4,ROUNDUP(DAY(tbl_raw_data[[#This Row],[updated_date]])/7,0))</f>
        <v>WEEK 1</v>
      </c>
      <c r="N3328" s="50" t="str">
        <f>UPPER(VLOOKUP(tbl_raw_data[[#This Row],[Analyst]],Settiings!$A$2:$B$16,2,0))</f>
        <v>MERCEDES</v>
      </c>
      <c r="O3328" s="50" t="str">
        <f>TRIM(UPPER(tbl_raw_data[[#This Row],[Outcome]]))</f>
        <v>APPROVE</v>
      </c>
      <c r="P3328" s="50" t="str">
        <f>TRIM(UPPER(tbl_raw_data[[#This Row],[Queue Name]]))</f>
        <v>CONSUMER EXISTING</v>
      </c>
      <c r="Q3328" s="50" t="str">
        <f>IF(tbl_raw_data[[#This Row],[Time taken in min]]&lt;=Settiings!$D$2,"SLA_MET","SLA_NOT_MET")</f>
        <v>SLA_MET</v>
      </c>
      <c r="R3328" s="94"/>
    </row>
    <row r="3329" spans="1:18" x14ac:dyDescent="0.3">
      <c r="A3329" s="23" t="s">
        <v>2256</v>
      </c>
      <c r="B3329" s="9">
        <v>45144.700543981482</v>
      </c>
      <c r="C3329" s="24">
        <v>45144.701990740738</v>
      </c>
      <c r="D3329" s="25" t="s">
        <v>13</v>
      </c>
      <c r="E3329" s="25" t="s">
        <v>9</v>
      </c>
      <c r="F3329" s="25" t="s">
        <v>1228</v>
      </c>
      <c r="G3329" s="25" t="s">
        <v>17</v>
      </c>
      <c r="H3329" s="82"/>
      <c r="I3329" s="48">
        <f>tbl_raw_data[[#This Row],[Date Actioned]]-tbl_raw_data[[#This Row],[Date Tagged]]</f>
        <v>1.4467592554865405E-3</v>
      </c>
      <c r="J3329" s="46">
        <f>HOUR(tbl_raw_data[[#This Row],[Time_taken]])*60+MINUTE(tbl_raw_data[[#This Row],[Time_taken]])+SECOND(tbl_raw_data[[#This Row],[Time_taken]])/60</f>
        <v>2.0833333333333335</v>
      </c>
      <c r="K3329" s="52">
        <f>DATE(YEAR(tbl_raw_data[[#This Row],[Date Actioned]]),MONTH(tbl_raw_data[[#This Row],[Date Actioned]]),DAY(tbl_raw_data[[#This Row],[Date Actioned]]))</f>
        <v>45144</v>
      </c>
      <c r="L3329" s="50" t="str">
        <f>UPPER(TEXT(tbl_raw_data[[#This Row],[updated_date]],"MMMM"))</f>
        <v>AUGUST</v>
      </c>
      <c r="M3329" s="50" t="str">
        <f>"WEEK "&amp; IF(ROUNDUP(DAY(tbl_raw_data[[#This Row],[updated_date]])/7,0)=5,4,ROUNDUP(DAY(tbl_raw_data[[#This Row],[updated_date]])/7,0))</f>
        <v>WEEK 1</v>
      </c>
      <c r="N3329" s="50" t="str">
        <f>UPPER(VLOOKUP(tbl_raw_data[[#This Row],[Analyst]],Settiings!$A$2:$B$16,2,0))</f>
        <v>RAJ</v>
      </c>
      <c r="O3329" s="50" t="str">
        <f>TRIM(UPPER(tbl_raw_data[[#This Row],[Outcome]]))</f>
        <v>APPROVE</v>
      </c>
      <c r="P3329" s="50" t="str">
        <f>TRIM(UPPER(tbl_raw_data[[#This Row],[Queue Name]]))</f>
        <v>CONSUMER EXISTING</v>
      </c>
      <c r="Q3329" s="50" t="str">
        <f>IF(tbl_raw_data[[#This Row],[Time taken in min]]&lt;=Settiings!$D$2,"SLA_MET","SLA_NOT_MET")</f>
        <v>SLA_MET</v>
      </c>
      <c r="R3329" s="94"/>
    </row>
    <row r="3330" spans="1:18" x14ac:dyDescent="0.3">
      <c r="A3330" s="23" t="s">
        <v>2257</v>
      </c>
      <c r="B3330" s="9">
        <v>45144.700972222221</v>
      </c>
      <c r="C3330" s="24">
        <v>45144.708460648151</v>
      </c>
      <c r="D3330" s="25" t="s">
        <v>27</v>
      </c>
      <c r="E3330" s="25" t="s">
        <v>47</v>
      </c>
      <c r="F3330" s="25" t="s">
        <v>53</v>
      </c>
      <c r="G3330" s="25" t="s">
        <v>71</v>
      </c>
      <c r="H3330" s="82"/>
      <c r="I3330" s="48">
        <f>tbl_raw_data[[#This Row],[Date Actioned]]-tbl_raw_data[[#This Row],[Date Tagged]]</f>
        <v>7.4884259302052669E-3</v>
      </c>
      <c r="J3330" s="46">
        <f>HOUR(tbl_raw_data[[#This Row],[Time_taken]])*60+MINUTE(tbl_raw_data[[#This Row],[Time_taken]])+SECOND(tbl_raw_data[[#This Row],[Time_taken]])/60</f>
        <v>10.783333333333333</v>
      </c>
      <c r="K3330" s="52">
        <f>DATE(YEAR(tbl_raw_data[[#This Row],[Date Actioned]]),MONTH(tbl_raw_data[[#This Row],[Date Actioned]]),DAY(tbl_raw_data[[#This Row],[Date Actioned]]))</f>
        <v>45144</v>
      </c>
      <c r="L3330" s="50" t="str">
        <f>UPPER(TEXT(tbl_raw_data[[#This Row],[updated_date]],"MMMM"))</f>
        <v>AUGUST</v>
      </c>
      <c r="M3330" s="50" t="str">
        <f>"WEEK "&amp; IF(ROUNDUP(DAY(tbl_raw_data[[#This Row],[updated_date]])/7,0)=5,4,ROUNDUP(DAY(tbl_raw_data[[#This Row],[updated_date]])/7,0))</f>
        <v>WEEK 1</v>
      </c>
      <c r="N3330" s="50" t="str">
        <f>UPPER(VLOOKUP(tbl_raw_data[[#This Row],[Analyst]],Settiings!$A$2:$B$16,2,0))</f>
        <v>NAVED</v>
      </c>
      <c r="O3330" s="50" t="str">
        <f>TRIM(UPPER(tbl_raw_data[[#This Row],[Outcome]]))</f>
        <v>DECLINE</v>
      </c>
      <c r="P3330" s="50" t="str">
        <f>TRIM(UPPER(tbl_raw_data[[#This Row],[Queue Name]]))</f>
        <v>CONSUMER PRE BUREAU</v>
      </c>
      <c r="Q3330" s="50" t="str">
        <f>IF(tbl_raw_data[[#This Row],[Time taken in min]]&lt;=Settiings!$D$2,"SLA_MET","SLA_NOT_MET")</f>
        <v>SLA_MET</v>
      </c>
      <c r="R3330" s="94"/>
    </row>
    <row r="3331" spans="1:18" x14ac:dyDescent="0.3">
      <c r="A3331" s="14" t="s">
        <v>2258</v>
      </c>
      <c r="B3331" s="15">
        <v>45144.701851851853</v>
      </c>
      <c r="C3331" s="16">
        <v>45144.704201388886</v>
      </c>
      <c r="D3331" s="17" t="s">
        <v>13</v>
      </c>
      <c r="E3331" s="17" t="s">
        <v>47</v>
      </c>
      <c r="F3331" s="17" t="s">
        <v>1228</v>
      </c>
      <c r="G3331" s="17" t="s">
        <v>77</v>
      </c>
      <c r="H3331" s="83"/>
      <c r="I3331" s="48">
        <f>tbl_raw_data[[#This Row],[Date Actioned]]-tbl_raw_data[[#This Row],[Date Tagged]]</f>
        <v>2.3495370332966559E-3</v>
      </c>
      <c r="J3331" s="46">
        <f>HOUR(tbl_raw_data[[#This Row],[Time_taken]])*60+MINUTE(tbl_raw_data[[#This Row],[Time_taken]])+SECOND(tbl_raw_data[[#This Row],[Time_taken]])/60</f>
        <v>3.3833333333333333</v>
      </c>
      <c r="K3331" s="52">
        <f>DATE(YEAR(tbl_raw_data[[#This Row],[Date Actioned]]),MONTH(tbl_raw_data[[#This Row],[Date Actioned]]),DAY(tbl_raw_data[[#This Row],[Date Actioned]]))</f>
        <v>45144</v>
      </c>
      <c r="L3331" s="50" t="str">
        <f>UPPER(TEXT(tbl_raw_data[[#This Row],[updated_date]],"MMMM"))</f>
        <v>AUGUST</v>
      </c>
      <c r="M3331" s="50" t="str">
        <f>"WEEK "&amp; IF(ROUNDUP(DAY(tbl_raw_data[[#This Row],[updated_date]])/7,0)=5,4,ROUNDUP(DAY(tbl_raw_data[[#This Row],[updated_date]])/7,0))</f>
        <v>WEEK 1</v>
      </c>
      <c r="N3331" s="50" t="str">
        <f>UPPER(VLOOKUP(tbl_raw_data[[#This Row],[Analyst]],Settiings!$A$2:$B$16,2,0))</f>
        <v>RAJ</v>
      </c>
      <c r="O3331" s="50" t="str">
        <f>TRIM(UPPER(tbl_raw_data[[#This Row],[Outcome]]))</f>
        <v>APPROVE</v>
      </c>
      <c r="P3331" s="50" t="str">
        <f>TRIM(UPPER(tbl_raw_data[[#This Row],[Queue Name]]))</f>
        <v>CONSUMER PRE BUREAU</v>
      </c>
      <c r="Q3331" s="50" t="str">
        <f>IF(tbl_raw_data[[#This Row],[Time taken in min]]&lt;=Settiings!$D$2,"SLA_MET","SLA_NOT_MET")</f>
        <v>SLA_MET</v>
      </c>
      <c r="R3331" s="94"/>
    </row>
    <row r="3332" spans="1:18" x14ac:dyDescent="0.3">
      <c r="A3332" s="20" t="s">
        <v>2261</v>
      </c>
      <c r="B3332" s="9">
        <v>45144.702326388891</v>
      </c>
      <c r="C3332" s="24">
        <v>45144.710277777776</v>
      </c>
      <c r="D3332" s="25" t="s">
        <v>13</v>
      </c>
      <c r="E3332" s="25" t="s">
        <v>9</v>
      </c>
      <c r="F3332" s="25" t="s">
        <v>686</v>
      </c>
      <c r="G3332" s="25" t="s">
        <v>128</v>
      </c>
      <c r="H3332" s="82"/>
      <c r="I3332" s="48">
        <f>tbl_raw_data[[#This Row],[Date Actioned]]-tbl_raw_data[[#This Row],[Date Tagged]]</f>
        <v>7.9513888849760406E-3</v>
      </c>
      <c r="J3332" s="46">
        <f>HOUR(tbl_raw_data[[#This Row],[Time_taken]])*60+MINUTE(tbl_raw_data[[#This Row],[Time_taken]])+SECOND(tbl_raw_data[[#This Row],[Time_taken]])/60</f>
        <v>11.45</v>
      </c>
      <c r="K3332" s="52">
        <f>DATE(YEAR(tbl_raw_data[[#This Row],[Date Actioned]]),MONTH(tbl_raw_data[[#This Row],[Date Actioned]]),DAY(tbl_raw_data[[#This Row],[Date Actioned]]))</f>
        <v>45144</v>
      </c>
      <c r="L3332" s="50" t="str">
        <f>UPPER(TEXT(tbl_raw_data[[#This Row],[updated_date]],"MMMM"))</f>
        <v>AUGUST</v>
      </c>
      <c r="M3332" s="50" t="str">
        <f>"WEEK "&amp; IF(ROUNDUP(DAY(tbl_raw_data[[#This Row],[updated_date]])/7,0)=5,4,ROUNDUP(DAY(tbl_raw_data[[#This Row],[updated_date]])/7,0))</f>
        <v>WEEK 1</v>
      </c>
      <c r="N3332" s="50" t="str">
        <f>UPPER(VLOOKUP(tbl_raw_data[[#This Row],[Analyst]],Settiings!$A$2:$B$16,2,0))</f>
        <v>FARDIN</v>
      </c>
      <c r="O3332" s="50" t="str">
        <f>TRIM(UPPER(tbl_raw_data[[#This Row],[Outcome]]))</f>
        <v>APPROVE</v>
      </c>
      <c r="P3332" s="50" t="str">
        <f>TRIM(UPPER(tbl_raw_data[[#This Row],[Queue Name]]))</f>
        <v>CONSUMER EXISTING</v>
      </c>
      <c r="Q3332" s="50" t="str">
        <f>IF(tbl_raw_data[[#This Row],[Time taken in min]]&lt;=Settiings!$D$2,"SLA_MET","SLA_NOT_MET")</f>
        <v>SLA_MET</v>
      </c>
      <c r="R3332" s="94"/>
    </row>
    <row r="3333" spans="1:18" x14ac:dyDescent="0.3">
      <c r="A3333" s="23" t="s">
        <v>2265</v>
      </c>
      <c r="B3333" s="15">
        <v>45144.703645833331</v>
      </c>
      <c r="C3333" s="16">
        <v>45144.708877314813</v>
      </c>
      <c r="D3333" s="17" t="s">
        <v>13</v>
      </c>
      <c r="E3333" s="17" t="s">
        <v>19</v>
      </c>
      <c r="F3333" s="17" t="s">
        <v>1222</v>
      </c>
      <c r="G3333" s="17" t="s">
        <v>17</v>
      </c>
      <c r="H3333" s="83"/>
      <c r="I3333" s="48">
        <f>tbl_raw_data[[#This Row],[Date Actioned]]-tbl_raw_data[[#This Row],[Date Tagged]]</f>
        <v>5.2314814820419997E-3</v>
      </c>
      <c r="J3333" s="46">
        <f>HOUR(tbl_raw_data[[#This Row],[Time_taken]])*60+MINUTE(tbl_raw_data[[#This Row],[Time_taken]])+SECOND(tbl_raw_data[[#This Row],[Time_taken]])/60</f>
        <v>7.5333333333333332</v>
      </c>
      <c r="K3333" s="52">
        <f>DATE(YEAR(tbl_raw_data[[#This Row],[Date Actioned]]),MONTH(tbl_raw_data[[#This Row],[Date Actioned]]),DAY(tbl_raw_data[[#This Row],[Date Actioned]]))</f>
        <v>45144</v>
      </c>
      <c r="L3333" s="50" t="str">
        <f>UPPER(TEXT(tbl_raw_data[[#This Row],[updated_date]],"MMMM"))</f>
        <v>AUGUST</v>
      </c>
      <c r="M3333" s="50" t="str">
        <f>"WEEK "&amp; IF(ROUNDUP(DAY(tbl_raw_data[[#This Row],[updated_date]])/7,0)=5,4,ROUNDUP(DAY(tbl_raw_data[[#This Row],[updated_date]])/7,0))</f>
        <v>WEEK 1</v>
      </c>
      <c r="N3333" s="50" t="str">
        <f>UPPER(VLOOKUP(tbl_raw_data[[#This Row],[Analyst]],Settiings!$A$2:$B$16,2,0))</f>
        <v>HARDIK</v>
      </c>
      <c r="O3333" s="50" t="str">
        <f>TRIM(UPPER(tbl_raw_data[[#This Row],[Outcome]]))</f>
        <v>APPROVE</v>
      </c>
      <c r="P3333" s="50" t="str">
        <f>TRIM(UPPER(tbl_raw_data[[#This Row],[Queue Name]]))</f>
        <v>CONSUMER POST BUREAU</v>
      </c>
      <c r="Q3333" s="50" t="str">
        <f>IF(tbl_raw_data[[#This Row],[Time taken in min]]&lt;=Settiings!$D$2,"SLA_MET","SLA_NOT_MET")</f>
        <v>SLA_MET</v>
      </c>
      <c r="R3333" s="94"/>
    </row>
    <row r="3334" spans="1:18" x14ac:dyDescent="0.3">
      <c r="A3334" s="14" t="s">
        <v>2266</v>
      </c>
      <c r="B3334" s="9">
        <v>45144.704745370371</v>
      </c>
      <c r="C3334" s="24">
        <v>45144.710185185184</v>
      </c>
      <c r="D3334" s="25" t="s">
        <v>13</v>
      </c>
      <c r="E3334" s="25" t="s">
        <v>19</v>
      </c>
      <c r="F3334" s="25" t="s">
        <v>43</v>
      </c>
      <c r="G3334" s="25" t="s">
        <v>17</v>
      </c>
      <c r="H3334" s="82"/>
      <c r="I3334" s="48">
        <f>tbl_raw_data[[#This Row],[Date Actioned]]-tbl_raw_data[[#This Row],[Date Tagged]]</f>
        <v>5.4398148131440394E-3</v>
      </c>
      <c r="J3334" s="46">
        <f>HOUR(tbl_raw_data[[#This Row],[Time_taken]])*60+MINUTE(tbl_raw_data[[#This Row],[Time_taken]])+SECOND(tbl_raw_data[[#This Row],[Time_taken]])/60</f>
        <v>7.833333333333333</v>
      </c>
      <c r="K3334" s="52">
        <f>DATE(YEAR(tbl_raw_data[[#This Row],[Date Actioned]]),MONTH(tbl_raw_data[[#This Row],[Date Actioned]]),DAY(tbl_raw_data[[#This Row],[Date Actioned]]))</f>
        <v>45144</v>
      </c>
      <c r="L3334" s="50" t="str">
        <f>UPPER(TEXT(tbl_raw_data[[#This Row],[updated_date]],"MMMM"))</f>
        <v>AUGUST</v>
      </c>
      <c r="M3334" s="50" t="str">
        <f>"WEEK "&amp; IF(ROUNDUP(DAY(tbl_raw_data[[#This Row],[updated_date]])/7,0)=5,4,ROUNDUP(DAY(tbl_raw_data[[#This Row],[updated_date]])/7,0))</f>
        <v>WEEK 1</v>
      </c>
      <c r="N3334" s="50" t="str">
        <f>UPPER(VLOOKUP(tbl_raw_data[[#This Row],[Analyst]],Settiings!$A$2:$B$16,2,0))</f>
        <v>MERCEDES</v>
      </c>
      <c r="O3334" s="50" t="str">
        <f>TRIM(UPPER(tbl_raw_data[[#This Row],[Outcome]]))</f>
        <v>APPROVE</v>
      </c>
      <c r="P3334" s="50" t="str">
        <f>TRIM(UPPER(tbl_raw_data[[#This Row],[Queue Name]]))</f>
        <v>CONSUMER POST BUREAU</v>
      </c>
      <c r="Q3334" s="50" t="str">
        <f>IF(tbl_raw_data[[#This Row],[Time taken in min]]&lt;=Settiings!$D$2,"SLA_MET","SLA_NOT_MET")</f>
        <v>SLA_MET</v>
      </c>
      <c r="R3334" s="94"/>
    </row>
    <row r="3335" spans="1:18" x14ac:dyDescent="0.3">
      <c r="A3335" s="14" t="s">
        <v>2267</v>
      </c>
      <c r="B3335" s="15">
        <v>45144.704745370371</v>
      </c>
      <c r="C3335" s="16">
        <v>45144.71670138889</v>
      </c>
      <c r="D3335" s="17" t="s">
        <v>27</v>
      </c>
      <c r="E3335" s="17" t="s">
        <v>47</v>
      </c>
      <c r="F3335" s="17" t="s">
        <v>70</v>
      </c>
      <c r="G3335" s="17" t="s">
        <v>2268</v>
      </c>
      <c r="H3335" s="83"/>
      <c r="I3335" s="48">
        <f>tbl_raw_data[[#This Row],[Date Actioned]]-tbl_raw_data[[#This Row],[Date Tagged]]</f>
        <v>1.1956018519413192E-2</v>
      </c>
      <c r="J3335" s="46">
        <f>HOUR(tbl_raw_data[[#This Row],[Time_taken]])*60+MINUTE(tbl_raw_data[[#This Row],[Time_taken]])+SECOND(tbl_raw_data[[#This Row],[Time_taken]])/60</f>
        <v>17.216666666666665</v>
      </c>
      <c r="K3335" s="52">
        <f>DATE(YEAR(tbl_raw_data[[#This Row],[Date Actioned]]),MONTH(tbl_raw_data[[#This Row],[Date Actioned]]),DAY(tbl_raw_data[[#This Row],[Date Actioned]]))</f>
        <v>45144</v>
      </c>
      <c r="L3335" s="50" t="str">
        <f>UPPER(TEXT(tbl_raw_data[[#This Row],[updated_date]],"MMMM"))</f>
        <v>AUGUST</v>
      </c>
      <c r="M3335" s="50" t="str">
        <f>"WEEK "&amp; IF(ROUNDUP(DAY(tbl_raw_data[[#This Row],[updated_date]])/7,0)=5,4,ROUNDUP(DAY(tbl_raw_data[[#This Row],[updated_date]])/7,0))</f>
        <v>WEEK 1</v>
      </c>
      <c r="N3335" s="50" t="str">
        <f>UPPER(VLOOKUP(tbl_raw_data[[#This Row],[Analyst]],Settiings!$A$2:$B$16,2,0))</f>
        <v>ASIF</v>
      </c>
      <c r="O3335" s="50" t="str">
        <f>TRIM(UPPER(tbl_raw_data[[#This Row],[Outcome]]))</f>
        <v>DECLINE</v>
      </c>
      <c r="P3335" s="50" t="str">
        <f>TRIM(UPPER(tbl_raw_data[[#This Row],[Queue Name]]))</f>
        <v>CONSUMER PRE BUREAU</v>
      </c>
      <c r="Q3335" s="50" t="str">
        <f>IF(tbl_raw_data[[#This Row],[Time taken in min]]&lt;=Settiings!$D$2,"SLA_MET","SLA_NOT_MET")</f>
        <v>SLA_MET</v>
      </c>
      <c r="R3335" s="94"/>
    </row>
    <row r="3336" spans="1:18" x14ac:dyDescent="0.3">
      <c r="A3336" s="20" t="s">
        <v>2269</v>
      </c>
      <c r="B3336" s="15">
        <v>45144.706307870372</v>
      </c>
      <c r="C3336" s="16">
        <v>45144.710393518515</v>
      </c>
      <c r="D3336" s="17" t="s">
        <v>13</v>
      </c>
      <c r="E3336" s="17" t="s">
        <v>47</v>
      </c>
      <c r="F3336" s="17" t="s">
        <v>1228</v>
      </c>
      <c r="G3336" s="17" t="s">
        <v>718</v>
      </c>
      <c r="H3336" s="83"/>
      <c r="I3336" s="48">
        <f>tbl_raw_data[[#This Row],[Date Actioned]]-tbl_raw_data[[#This Row],[Date Tagged]]</f>
        <v>4.0856481427908875E-3</v>
      </c>
      <c r="J3336" s="46">
        <f>HOUR(tbl_raw_data[[#This Row],[Time_taken]])*60+MINUTE(tbl_raw_data[[#This Row],[Time_taken]])+SECOND(tbl_raw_data[[#This Row],[Time_taken]])/60</f>
        <v>5.8833333333333329</v>
      </c>
      <c r="K3336" s="52">
        <f>DATE(YEAR(tbl_raw_data[[#This Row],[Date Actioned]]),MONTH(tbl_raw_data[[#This Row],[Date Actioned]]),DAY(tbl_raw_data[[#This Row],[Date Actioned]]))</f>
        <v>45144</v>
      </c>
      <c r="L3336" s="50" t="str">
        <f>UPPER(TEXT(tbl_raw_data[[#This Row],[updated_date]],"MMMM"))</f>
        <v>AUGUST</v>
      </c>
      <c r="M3336" s="50" t="str">
        <f>"WEEK "&amp; IF(ROUNDUP(DAY(tbl_raw_data[[#This Row],[updated_date]])/7,0)=5,4,ROUNDUP(DAY(tbl_raw_data[[#This Row],[updated_date]])/7,0))</f>
        <v>WEEK 1</v>
      </c>
      <c r="N3336" s="50" t="str">
        <f>UPPER(VLOOKUP(tbl_raw_data[[#This Row],[Analyst]],Settiings!$A$2:$B$16,2,0))</f>
        <v>RAJ</v>
      </c>
      <c r="O3336" s="50" t="str">
        <f>TRIM(UPPER(tbl_raw_data[[#This Row],[Outcome]]))</f>
        <v>APPROVE</v>
      </c>
      <c r="P3336" s="50" t="str">
        <f>TRIM(UPPER(tbl_raw_data[[#This Row],[Queue Name]]))</f>
        <v>CONSUMER PRE BUREAU</v>
      </c>
      <c r="Q3336" s="50" t="str">
        <f>IF(tbl_raw_data[[#This Row],[Time taken in min]]&lt;=Settiings!$D$2,"SLA_MET","SLA_NOT_MET")</f>
        <v>SLA_MET</v>
      </c>
      <c r="R3336" s="94"/>
    </row>
    <row r="3337" spans="1:18" x14ac:dyDescent="0.3">
      <c r="A3337" s="23" t="s">
        <v>2273</v>
      </c>
      <c r="B3337" s="9">
        <v>45144.707245370373</v>
      </c>
      <c r="C3337" s="24">
        <v>45144.717858796299</v>
      </c>
      <c r="D3337" s="25" t="s">
        <v>13</v>
      </c>
      <c r="E3337" s="25" t="s">
        <v>9</v>
      </c>
      <c r="F3337" s="25" t="s">
        <v>65</v>
      </c>
      <c r="G3337" s="25" t="s">
        <v>17</v>
      </c>
      <c r="H3337" s="82"/>
      <c r="I3337" s="48">
        <f>tbl_raw_data[[#This Row],[Date Actioned]]-tbl_raw_data[[#This Row],[Date Tagged]]</f>
        <v>1.0613425925839692E-2</v>
      </c>
      <c r="J3337" s="46">
        <f>HOUR(tbl_raw_data[[#This Row],[Time_taken]])*60+MINUTE(tbl_raw_data[[#This Row],[Time_taken]])+SECOND(tbl_raw_data[[#This Row],[Time_taken]])/60</f>
        <v>15.283333333333333</v>
      </c>
      <c r="K3337" s="52">
        <f>DATE(YEAR(tbl_raw_data[[#This Row],[Date Actioned]]),MONTH(tbl_raw_data[[#This Row],[Date Actioned]]),DAY(tbl_raw_data[[#This Row],[Date Actioned]]))</f>
        <v>45144</v>
      </c>
      <c r="L3337" s="50" t="str">
        <f>UPPER(TEXT(tbl_raw_data[[#This Row],[updated_date]],"MMMM"))</f>
        <v>AUGUST</v>
      </c>
      <c r="M3337" s="50" t="str">
        <f>"WEEK "&amp; IF(ROUNDUP(DAY(tbl_raw_data[[#This Row],[updated_date]])/7,0)=5,4,ROUNDUP(DAY(tbl_raw_data[[#This Row],[updated_date]])/7,0))</f>
        <v>WEEK 1</v>
      </c>
      <c r="N3337" s="50" t="str">
        <f>UPPER(VLOOKUP(tbl_raw_data[[#This Row],[Analyst]],Settiings!$A$2:$B$16,2,0))</f>
        <v>SAM</v>
      </c>
      <c r="O3337" s="50" t="str">
        <f>TRIM(UPPER(tbl_raw_data[[#This Row],[Outcome]]))</f>
        <v>APPROVE</v>
      </c>
      <c r="P3337" s="50" t="str">
        <f>TRIM(UPPER(tbl_raw_data[[#This Row],[Queue Name]]))</f>
        <v>CONSUMER EXISTING</v>
      </c>
      <c r="Q3337" s="50" t="str">
        <f>IF(tbl_raw_data[[#This Row],[Time taken in min]]&lt;=Settiings!$D$2,"SLA_MET","SLA_NOT_MET")</f>
        <v>SLA_MET</v>
      </c>
      <c r="R3337" s="94"/>
    </row>
    <row r="3338" spans="1:18" x14ac:dyDescent="0.3">
      <c r="A3338" s="14" t="s">
        <v>2277</v>
      </c>
      <c r="B3338" s="15">
        <v>45144.71193287037</v>
      </c>
      <c r="C3338" s="16">
        <v>45144.720821759256</v>
      </c>
      <c r="D3338" s="17" t="s">
        <v>13</v>
      </c>
      <c r="E3338" s="17" t="s">
        <v>9</v>
      </c>
      <c r="F3338" s="17" t="s">
        <v>686</v>
      </c>
      <c r="G3338" s="17" t="s">
        <v>17</v>
      </c>
      <c r="H3338" s="83"/>
      <c r="I3338" s="48">
        <f>tbl_raw_data[[#This Row],[Date Actioned]]-tbl_raw_data[[#This Row],[Date Tagged]]</f>
        <v>8.8888888858491555E-3</v>
      </c>
      <c r="J3338" s="46">
        <f>HOUR(tbl_raw_data[[#This Row],[Time_taken]])*60+MINUTE(tbl_raw_data[[#This Row],[Time_taken]])+SECOND(tbl_raw_data[[#This Row],[Time_taken]])/60</f>
        <v>12.8</v>
      </c>
      <c r="K3338" s="52">
        <f>DATE(YEAR(tbl_raw_data[[#This Row],[Date Actioned]]),MONTH(tbl_raw_data[[#This Row],[Date Actioned]]),DAY(tbl_raw_data[[#This Row],[Date Actioned]]))</f>
        <v>45144</v>
      </c>
      <c r="L3338" s="50" t="str">
        <f>UPPER(TEXT(tbl_raw_data[[#This Row],[updated_date]],"MMMM"))</f>
        <v>AUGUST</v>
      </c>
      <c r="M3338" s="50" t="str">
        <f>"WEEK "&amp; IF(ROUNDUP(DAY(tbl_raw_data[[#This Row],[updated_date]])/7,0)=5,4,ROUNDUP(DAY(tbl_raw_data[[#This Row],[updated_date]])/7,0))</f>
        <v>WEEK 1</v>
      </c>
      <c r="N3338" s="50" t="str">
        <f>UPPER(VLOOKUP(tbl_raw_data[[#This Row],[Analyst]],Settiings!$A$2:$B$16,2,0))</f>
        <v>FARDIN</v>
      </c>
      <c r="O3338" s="50" t="str">
        <f>TRIM(UPPER(tbl_raw_data[[#This Row],[Outcome]]))</f>
        <v>APPROVE</v>
      </c>
      <c r="P3338" s="50" t="str">
        <f>TRIM(UPPER(tbl_raw_data[[#This Row],[Queue Name]]))</f>
        <v>CONSUMER EXISTING</v>
      </c>
      <c r="Q3338" s="50" t="str">
        <f>IF(tbl_raw_data[[#This Row],[Time taken in min]]&lt;=Settiings!$D$2,"SLA_MET","SLA_NOT_MET")</f>
        <v>SLA_MET</v>
      </c>
      <c r="R3338" s="94"/>
    </row>
    <row r="3339" spans="1:18" x14ac:dyDescent="0.3">
      <c r="A3339" s="20" t="s">
        <v>2278</v>
      </c>
      <c r="B3339" s="9">
        <v>45144.712060185186</v>
      </c>
      <c r="C3339" s="24">
        <v>45144.722430555557</v>
      </c>
      <c r="D3339" s="25" t="s">
        <v>17</v>
      </c>
      <c r="E3339" s="12" t="s">
        <v>9</v>
      </c>
      <c r="F3339" s="25" t="s">
        <v>16</v>
      </c>
      <c r="G3339" s="13"/>
      <c r="H3339" s="78"/>
      <c r="I3339" s="48">
        <f>tbl_raw_data[[#This Row],[Date Actioned]]-tbl_raw_data[[#This Row],[Date Tagged]]</f>
        <v>1.0370370371674653E-2</v>
      </c>
      <c r="J3339" s="46">
        <f>HOUR(tbl_raw_data[[#This Row],[Time_taken]])*60+MINUTE(tbl_raw_data[[#This Row],[Time_taken]])+SECOND(tbl_raw_data[[#This Row],[Time_taken]])/60</f>
        <v>14.933333333333334</v>
      </c>
      <c r="K3339" s="52">
        <f>DATE(YEAR(tbl_raw_data[[#This Row],[Date Actioned]]),MONTH(tbl_raw_data[[#This Row],[Date Actioned]]),DAY(tbl_raw_data[[#This Row],[Date Actioned]]))</f>
        <v>45144</v>
      </c>
      <c r="L3339" s="50" t="str">
        <f>UPPER(TEXT(tbl_raw_data[[#This Row],[updated_date]],"MMMM"))</f>
        <v>AUGUST</v>
      </c>
      <c r="M3339" s="50" t="str">
        <f>"WEEK "&amp; IF(ROUNDUP(DAY(tbl_raw_data[[#This Row],[updated_date]])/7,0)=5,4,ROUNDUP(DAY(tbl_raw_data[[#This Row],[updated_date]])/7,0))</f>
        <v>WEEK 1</v>
      </c>
      <c r="N3339" s="50" t="str">
        <f>UPPER(VLOOKUP(tbl_raw_data[[#This Row],[Analyst]],Settiings!$A$2:$B$16,2,0))</f>
        <v>CAMROOON</v>
      </c>
      <c r="O3339" s="50" t="str">
        <f>TRIM(UPPER(tbl_raw_data[[#This Row],[Outcome]]))</f>
        <v>APPROVE</v>
      </c>
      <c r="P3339" s="50" t="str">
        <f>TRIM(UPPER(tbl_raw_data[[#This Row],[Queue Name]]))</f>
        <v>CONSUMER EXISTING</v>
      </c>
      <c r="Q3339" s="50" t="str">
        <f>IF(tbl_raw_data[[#This Row],[Time taken in min]]&lt;=Settiings!$D$2,"SLA_MET","SLA_NOT_MET")</f>
        <v>SLA_MET</v>
      </c>
      <c r="R3339" s="94"/>
    </row>
    <row r="3340" spans="1:18" x14ac:dyDescent="0.3">
      <c r="A3340" s="23" t="s">
        <v>2279</v>
      </c>
      <c r="B3340" s="15">
        <v>45144.712812500002</v>
      </c>
      <c r="C3340" s="16">
        <v>45144.71770833333</v>
      </c>
      <c r="D3340" s="17" t="s">
        <v>13</v>
      </c>
      <c r="E3340" s="17" t="s">
        <v>9</v>
      </c>
      <c r="F3340" s="17" t="s">
        <v>1228</v>
      </c>
      <c r="G3340" s="17" t="s">
        <v>128</v>
      </c>
      <c r="H3340" s="83"/>
      <c r="I3340" s="48">
        <f>tbl_raw_data[[#This Row],[Date Actioned]]-tbl_raw_data[[#This Row],[Date Tagged]]</f>
        <v>4.8958333281916566E-3</v>
      </c>
      <c r="J3340" s="46">
        <f>HOUR(tbl_raw_data[[#This Row],[Time_taken]])*60+MINUTE(tbl_raw_data[[#This Row],[Time_taken]])+SECOND(tbl_raw_data[[#This Row],[Time_taken]])/60</f>
        <v>7.05</v>
      </c>
      <c r="K3340" s="52">
        <f>DATE(YEAR(tbl_raw_data[[#This Row],[Date Actioned]]),MONTH(tbl_raw_data[[#This Row],[Date Actioned]]),DAY(tbl_raw_data[[#This Row],[Date Actioned]]))</f>
        <v>45144</v>
      </c>
      <c r="L3340" s="50" t="str">
        <f>UPPER(TEXT(tbl_raw_data[[#This Row],[updated_date]],"MMMM"))</f>
        <v>AUGUST</v>
      </c>
      <c r="M3340" s="50" t="str">
        <f>"WEEK "&amp; IF(ROUNDUP(DAY(tbl_raw_data[[#This Row],[updated_date]])/7,0)=5,4,ROUNDUP(DAY(tbl_raw_data[[#This Row],[updated_date]])/7,0))</f>
        <v>WEEK 1</v>
      </c>
      <c r="N3340" s="50" t="str">
        <f>UPPER(VLOOKUP(tbl_raw_data[[#This Row],[Analyst]],Settiings!$A$2:$B$16,2,0))</f>
        <v>RAJ</v>
      </c>
      <c r="O3340" s="50" t="str">
        <f>TRIM(UPPER(tbl_raw_data[[#This Row],[Outcome]]))</f>
        <v>APPROVE</v>
      </c>
      <c r="P3340" s="50" t="str">
        <f>TRIM(UPPER(tbl_raw_data[[#This Row],[Queue Name]]))</f>
        <v>CONSUMER EXISTING</v>
      </c>
      <c r="Q3340" s="50" t="str">
        <f>IF(tbl_raw_data[[#This Row],[Time taken in min]]&lt;=Settiings!$D$2,"SLA_MET","SLA_NOT_MET")</f>
        <v>SLA_MET</v>
      </c>
      <c r="R3340" s="94"/>
    </row>
    <row r="3341" spans="1:18" x14ac:dyDescent="0.3">
      <c r="A3341" s="14" t="s">
        <v>2281</v>
      </c>
      <c r="B3341" s="9">
        <v>45144.714097222219</v>
      </c>
      <c r="C3341" s="24">
        <v>45144.720196759263</v>
      </c>
      <c r="D3341" s="25" t="s">
        <v>13</v>
      </c>
      <c r="E3341" s="25" t="s">
        <v>47</v>
      </c>
      <c r="F3341" s="25" t="s">
        <v>1222</v>
      </c>
      <c r="G3341" s="25" t="s">
        <v>41</v>
      </c>
      <c r="H3341" s="82"/>
      <c r="I3341" s="48">
        <f>tbl_raw_data[[#This Row],[Date Actioned]]-tbl_raw_data[[#This Row],[Date Tagged]]</f>
        <v>6.0995370440650731E-3</v>
      </c>
      <c r="J3341" s="46">
        <f>HOUR(tbl_raw_data[[#This Row],[Time_taken]])*60+MINUTE(tbl_raw_data[[#This Row],[Time_taken]])+SECOND(tbl_raw_data[[#This Row],[Time_taken]])/60</f>
        <v>8.7833333333333332</v>
      </c>
      <c r="K3341" s="52">
        <f>DATE(YEAR(tbl_raw_data[[#This Row],[Date Actioned]]),MONTH(tbl_raw_data[[#This Row],[Date Actioned]]),DAY(tbl_raw_data[[#This Row],[Date Actioned]]))</f>
        <v>45144</v>
      </c>
      <c r="L3341" s="50" t="str">
        <f>UPPER(TEXT(tbl_raw_data[[#This Row],[updated_date]],"MMMM"))</f>
        <v>AUGUST</v>
      </c>
      <c r="M3341" s="50" t="str">
        <f>"WEEK "&amp; IF(ROUNDUP(DAY(tbl_raw_data[[#This Row],[updated_date]])/7,0)=5,4,ROUNDUP(DAY(tbl_raw_data[[#This Row],[updated_date]])/7,0))</f>
        <v>WEEK 1</v>
      </c>
      <c r="N3341" s="50" t="str">
        <f>UPPER(VLOOKUP(tbl_raw_data[[#This Row],[Analyst]],Settiings!$A$2:$B$16,2,0))</f>
        <v>HARDIK</v>
      </c>
      <c r="O3341" s="50" t="str">
        <f>TRIM(UPPER(tbl_raw_data[[#This Row],[Outcome]]))</f>
        <v>APPROVE</v>
      </c>
      <c r="P3341" s="50" t="str">
        <f>TRIM(UPPER(tbl_raw_data[[#This Row],[Queue Name]]))</f>
        <v>CONSUMER PRE BUREAU</v>
      </c>
      <c r="Q3341" s="50" t="str">
        <f>IF(tbl_raw_data[[#This Row],[Time taken in min]]&lt;=Settiings!$D$2,"SLA_MET","SLA_NOT_MET")</f>
        <v>SLA_MET</v>
      </c>
      <c r="R3341" s="94"/>
    </row>
    <row r="3342" spans="1:18" x14ac:dyDescent="0.3">
      <c r="A3342" s="20" t="s">
        <v>2282</v>
      </c>
      <c r="B3342" s="9">
        <v>45144.71634259259</v>
      </c>
      <c r="C3342" s="24">
        <v>45144.719189814816</v>
      </c>
      <c r="D3342" s="25" t="s">
        <v>27</v>
      </c>
      <c r="E3342" s="25" t="s">
        <v>9</v>
      </c>
      <c r="F3342" s="25" t="s">
        <v>70</v>
      </c>
      <c r="G3342" s="25" t="s">
        <v>228</v>
      </c>
      <c r="H3342" s="82"/>
      <c r="I3342" s="48">
        <f>tbl_raw_data[[#This Row],[Date Actioned]]-tbl_raw_data[[#This Row],[Date Tagged]]</f>
        <v>2.8472222256823443E-3</v>
      </c>
      <c r="J3342" s="46">
        <f>HOUR(tbl_raw_data[[#This Row],[Time_taken]])*60+MINUTE(tbl_raw_data[[#This Row],[Time_taken]])+SECOND(tbl_raw_data[[#This Row],[Time_taken]])/60</f>
        <v>4.0999999999999996</v>
      </c>
      <c r="K3342" s="52">
        <f>DATE(YEAR(tbl_raw_data[[#This Row],[Date Actioned]]),MONTH(tbl_raw_data[[#This Row],[Date Actioned]]),DAY(tbl_raw_data[[#This Row],[Date Actioned]]))</f>
        <v>45144</v>
      </c>
      <c r="L3342" s="50" t="str">
        <f>UPPER(TEXT(tbl_raw_data[[#This Row],[updated_date]],"MMMM"))</f>
        <v>AUGUST</v>
      </c>
      <c r="M3342" s="50" t="str">
        <f>"WEEK "&amp; IF(ROUNDUP(DAY(tbl_raw_data[[#This Row],[updated_date]])/7,0)=5,4,ROUNDUP(DAY(tbl_raw_data[[#This Row],[updated_date]])/7,0))</f>
        <v>WEEK 1</v>
      </c>
      <c r="N3342" s="50" t="str">
        <f>UPPER(VLOOKUP(tbl_raw_data[[#This Row],[Analyst]],Settiings!$A$2:$B$16,2,0))</f>
        <v>ASIF</v>
      </c>
      <c r="O3342" s="50" t="str">
        <f>TRIM(UPPER(tbl_raw_data[[#This Row],[Outcome]]))</f>
        <v>DECLINE</v>
      </c>
      <c r="P3342" s="50" t="str">
        <f>TRIM(UPPER(tbl_raw_data[[#This Row],[Queue Name]]))</f>
        <v>CONSUMER EXISTING</v>
      </c>
      <c r="Q3342" s="50" t="str">
        <f>IF(tbl_raw_data[[#This Row],[Time taken in min]]&lt;=Settiings!$D$2,"SLA_MET","SLA_NOT_MET")</f>
        <v>SLA_MET</v>
      </c>
      <c r="R3342" s="94"/>
    </row>
    <row r="3343" spans="1:18" x14ac:dyDescent="0.3">
      <c r="A3343" s="20" t="s">
        <v>2283</v>
      </c>
      <c r="B3343" s="15">
        <v>45144.716782407406</v>
      </c>
      <c r="C3343" s="16">
        <v>45144.722592592596</v>
      </c>
      <c r="D3343" s="17" t="s">
        <v>13</v>
      </c>
      <c r="E3343" s="17" t="s">
        <v>47</v>
      </c>
      <c r="F3343" s="17" t="s">
        <v>76</v>
      </c>
      <c r="G3343" s="17" t="s">
        <v>17</v>
      </c>
      <c r="H3343" s="83"/>
      <c r="I3343" s="48">
        <f>tbl_raw_data[[#This Row],[Date Actioned]]-tbl_raw_data[[#This Row],[Date Tagged]]</f>
        <v>5.810185190057382E-3</v>
      </c>
      <c r="J3343" s="46">
        <f>HOUR(tbl_raw_data[[#This Row],[Time_taken]])*60+MINUTE(tbl_raw_data[[#This Row],[Time_taken]])+SECOND(tbl_raw_data[[#This Row],[Time_taken]])/60</f>
        <v>8.3666666666666671</v>
      </c>
      <c r="K3343" s="52">
        <f>DATE(YEAR(tbl_raw_data[[#This Row],[Date Actioned]]),MONTH(tbl_raw_data[[#This Row],[Date Actioned]]),DAY(tbl_raw_data[[#This Row],[Date Actioned]]))</f>
        <v>45144</v>
      </c>
      <c r="L3343" s="50" t="str">
        <f>UPPER(TEXT(tbl_raw_data[[#This Row],[updated_date]],"MMMM"))</f>
        <v>AUGUST</v>
      </c>
      <c r="M3343" s="50" t="str">
        <f>"WEEK "&amp; IF(ROUNDUP(DAY(tbl_raw_data[[#This Row],[updated_date]])/7,0)=5,4,ROUNDUP(DAY(tbl_raw_data[[#This Row],[updated_date]])/7,0))</f>
        <v>WEEK 1</v>
      </c>
      <c r="N3343" s="50" t="str">
        <f>UPPER(VLOOKUP(tbl_raw_data[[#This Row],[Analyst]],Settiings!$A$2:$B$16,2,0))</f>
        <v>ROHAN</v>
      </c>
      <c r="O3343" s="50" t="str">
        <f>TRIM(UPPER(tbl_raw_data[[#This Row],[Outcome]]))</f>
        <v>APPROVE</v>
      </c>
      <c r="P3343" s="50" t="str">
        <f>TRIM(UPPER(tbl_raw_data[[#This Row],[Queue Name]]))</f>
        <v>CONSUMER PRE BUREAU</v>
      </c>
      <c r="Q3343" s="50" t="str">
        <f>IF(tbl_raw_data[[#This Row],[Time taken in min]]&lt;=Settiings!$D$2,"SLA_MET","SLA_NOT_MET")</f>
        <v>SLA_MET</v>
      </c>
      <c r="R3343" s="94"/>
    </row>
    <row r="3344" spans="1:18" x14ac:dyDescent="0.3">
      <c r="A3344" s="23" t="s">
        <v>2284</v>
      </c>
      <c r="B3344" s="9">
        <v>45144.71769675926</v>
      </c>
      <c r="C3344" s="24">
        <v>45144.719675925924</v>
      </c>
      <c r="D3344" s="25" t="s">
        <v>13</v>
      </c>
      <c r="E3344" s="25" t="s">
        <v>47</v>
      </c>
      <c r="F3344" s="25" t="s">
        <v>1228</v>
      </c>
      <c r="G3344" s="25" t="s">
        <v>41</v>
      </c>
      <c r="H3344" s="82"/>
      <c r="I3344" s="48">
        <f>tbl_raw_data[[#This Row],[Date Actioned]]-tbl_raw_data[[#This Row],[Date Tagged]]</f>
        <v>1.9791666636592709E-3</v>
      </c>
      <c r="J3344" s="46">
        <f>HOUR(tbl_raw_data[[#This Row],[Time_taken]])*60+MINUTE(tbl_raw_data[[#This Row],[Time_taken]])+SECOND(tbl_raw_data[[#This Row],[Time_taken]])/60</f>
        <v>2.85</v>
      </c>
      <c r="K3344" s="52">
        <f>DATE(YEAR(tbl_raw_data[[#This Row],[Date Actioned]]),MONTH(tbl_raw_data[[#This Row],[Date Actioned]]),DAY(tbl_raw_data[[#This Row],[Date Actioned]]))</f>
        <v>45144</v>
      </c>
      <c r="L3344" s="50" t="str">
        <f>UPPER(TEXT(tbl_raw_data[[#This Row],[updated_date]],"MMMM"))</f>
        <v>AUGUST</v>
      </c>
      <c r="M3344" s="50" t="str">
        <f>"WEEK "&amp; IF(ROUNDUP(DAY(tbl_raw_data[[#This Row],[updated_date]])/7,0)=5,4,ROUNDUP(DAY(tbl_raw_data[[#This Row],[updated_date]])/7,0))</f>
        <v>WEEK 1</v>
      </c>
      <c r="N3344" s="50" t="str">
        <f>UPPER(VLOOKUP(tbl_raw_data[[#This Row],[Analyst]],Settiings!$A$2:$B$16,2,0))</f>
        <v>RAJ</v>
      </c>
      <c r="O3344" s="50" t="str">
        <f>TRIM(UPPER(tbl_raw_data[[#This Row],[Outcome]]))</f>
        <v>APPROVE</v>
      </c>
      <c r="P3344" s="50" t="str">
        <f>TRIM(UPPER(tbl_raw_data[[#This Row],[Queue Name]]))</f>
        <v>CONSUMER PRE BUREAU</v>
      </c>
      <c r="Q3344" s="50" t="str">
        <f>IF(tbl_raw_data[[#This Row],[Time taken in min]]&lt;=Settiings!$D$2,"SLA_MET","SLA_NOT_MET")</f>
        <v>SLA_MET</v>
      </c>
      <c r="R3344" s="94"/>
    </row>
    <row r="3345" spans="1:18" x14ac:dyDescent="0.3">
      <c r="A3345" s="14" t="s">
        <v>2285</v>
      </c>
      <c r="B3345" s="15">
        <v>45144.71769675926</v>
      </c>
      <c r="C3345" s="16">
        <v>45144.72216435185</v>
      </c>
      <c r="D3345" s="17" t="s">
        <v>13</v>
      </c>
      <c r="E3345" s="17" t="s">
        <v>19</v>
      </c>
      <c r="F3345" s="17" t="s">
        <v>65</v>
      </c>
      <c r="G3345" s="17" t="s">
        <v>17</v>
      </c>
      <c r="H3345" s="83"/>
      <c r="I3345" s="48">
        <f>tbl_raw_data[[#This Row],[Date Actioned]]-tbl_raw_data[[#This Row],[Date Tagged]]</f>
        <v>4.4675925892079249E-3</v>
      </c>
      <c r="J3345" s="46">
        <f>HOUR(tbl_raw_data[[#This Row],[Time_taken]])*60+MINUTE(tbl_raw_data[[#This Row],[Time_taken]])+SECOND(tbl_raw_data[[#This Row],[Time_taken]])/60</f>
        <v>6.4333333333333336</v>
      </c>
      <c r="K3345" s="52">
        <f>DATE(YEAR(tbl_raw_data[[#This Row],[Date Actioned]]),MONTH(tbl_raw_data[[#This Row],[Date Actioned]]),DAY(tbl_raw_data[[#This Row],[Date Actioned]]))</f>
        <v>45144</v>
      </c>
      <c r="L3345" s="50" t="str">
        <f>UPPER(TEXT(tbl_raw_data[[#This Row],[updated_date]],"MMMM"))</f>
        <v>AUGUST</v>
      </c>
      <c r="M3345" s="50" t="str">
        <f>"WEEK "&amp; IF(ROUNDUP(DAY(tbl_raw_data[[#This Row],[updated_date]])/7,0)=5,4,ROUNDUP(DAY(tbl_raw_data[[#This Row],[updated_date]])/7,0))</f>
        <v>WEEK 1</v>
      </c>
      <c r="N3345" s="50" t="str">
        <f>UPPER(VLOOKUP(tbl_raw_data[[#This Row],[Analyst]],Settiings!$A$2:$B$16,2,0))</f>
        <v>SAM</v>
      </c>
      <c r="O3345" s="50" t="str">
        <f>TRIM(UPPER(tbl_raw_data[[#This Row],[Outcome]]))</f>
        <v>APPROVE</v>
      </c>
      <c r="P3345" s="50" t="str">
        <f>TRIM(UPPER(tbl_raw_data[[#This Row],[Queue Name]]))</f>
        <v>CONSUMER POST BUREAU</v>
      </c>
      <c r="Q3345" s="50" t="str">
        <f>IF(tbl_raw_data[[#This Row],[Time taken in min]]&lt;=Settiings!$D$2,"SLA_MET","SLA_NOT_MET")</f>
        <v>SLA_MET</v>
      </c>
      <c r="R3345" s="94"/>
    </row>
    <row r="3346" spans="1:18" x14ac:dyDescent="0.3">
      <c r="A3346" s="20" t="s">
        <v>2287</v>
      </c>
      <c r="B3346" s="9">
        <v>45144.721678240741</v>
      </c>
      <c r="C3346" s="24">
        <v>45144.724988425929</v>
      </c>
      <c r="D3346" s="25" t="s">
        <v>13</v>
      </c>
      <c r="E3346" s="25" t="s">
        <v>9</v>
      </c>
      <c r="F3346" s="25" t="s">
        <v>1222</v>
      </c>
      <c r="G3346" s="25" t="s">
        <v>17</v>
      </c>
      <c r="H3346" s="82"/>
      <c r="I3346" s="48">
        <f>tbl_raw_data[[#This Row],[Date Actioned]]-tbl_raw_data[[#This Row],[Date Tagged]]</f>
        <v>3.3101851877290756E-3</v>
      </c>
      <c r="J3346" s="46">
        <f>HOUR(tbl_raw_data[[#This Row],[Time_taken]])*60+MINUTE(tbl_raw_data[[#This Row],[Time_taken]])+SECOND(tbl_raw_data[[#This Row],[Time_taken]])/60</f>
        <v>4.7666666666666666</v>
      </c>
      <c r="K3346" s="52">
        <f>DATE(YEAR(tbl_raw_data[[#This Row],[Date Actioned]]),MONTH(tbl_raw_data[[#This Row],[Date Actioned]]),DAY(tbl_raw_data[[#This Row],[Date Actioned]]))</f>
        <v>45144</v>
      </c>
      <c r="L3346" s="50" t="str">
        <f>UPPER(TEXT(tbl_raw_data[[#This Row],[updated_date]],"MMMM"))</f>
        <v>AUGUST</v>
      </c>
      <c r="M3346" s="50" t="str">
        <f>"WEEK "&amp; IF(ROUNDUP(DAY(tbl_raw_data[[#This Row],[updated_date]])/7,0)=5,4,ROUNDUP(DAY(tbl_raw_data[[#This Row],[updated_date]])/7,0))</f>
        <v>WEEK 1</v>
      </c>
      <c r="N3346" s="50" t="str">
        <f>UPPER(VLOOKUP(tbl_raw_data[[#This Row],[Analyst]],Settiings!$A$2:$B$16,2,0))</f>
        <v>HARDIK</v>
      </c>
      <c r="O3346" s="50" t="str">
        <f>TRIM(UPPER(tbl_raw_data[[#This Row],[Outcome]]))</f>
        <v>APPROVE</v>
      </c>
      <c r="P3346" s="50" t="str">
        <f>TRIM(UPPER(tbl_raw_data[[#This Row],[Queue Name]]))</f>
        <v>CONSUMER EXISTING</v>
      </c>
      <c r="Q3346" s="50" t="str">
        <f>IF(tbl_raw_data[[#This Row],[Time taken in min]]&lt;=Settiings!$D$2,"SLA_MET","SLA_NOT_MET")</f>
        <v>SLA_MET</v>
      </c>
      <c r="R3346" s="94"/>
    </row>
    <row r="3347" spans="1:18" x14ac:dyDescent="0.3">
      <c r="A3347" s="23" t="s">
        <v>2290</v>
      </c>
      <c r="B3347" s="15">
        <v>45144.725069444445</v>
      </c>
      <c r="C3347" s="16">
        <v>45144.729884259257</v>
      </c>
      <c r="D3347" s="17" t="s">
        <v>13</v>
      </c>
      <c r="E3347" s="17" t="s">
        <v>47</v>
      </c>
      <c r="F3347" s="17" t="s">
        <v>65</v>
      </c>
      <c r="G3347" s="17" t="s">
        <v>721</v>
      </c>
      <c r="H3347" s="83"/>
      <c r="I3347" s="48">
        <f>tbl_raw_data[[#This Row],[Date Actioned]]-tbl_raw_data[[#This Row],[Date Tagged]]</f>
        <v>4.8148148125619628E-3</v>
      </c>
      <c r="J3347" s="46">
        <f>HOUR(tbl_raw_data[[#This Row],[Time_taken]])*60+MINUTE(tbl_raw_data[[#This Row],[Time_taken]])+SECOND(tbl_raw_data[[#This Row],[Time_taken]])/60</f>
        <v>6.9333333333333336</v>
      </c>
      <c r="K3347" s="52">
        <f>DATE(YEAR(tbl_raw_data[[#This Row],[Date Actioned]]),MONTH(tbl_raw_data[[#This Row],[Date Actioned]]),DAY(tbl_raw_data[[#This Row],[Date Actioned]]))</f>
        <v>45144</v>
      </c>
      <c r="L3347" s="50" t="str">
        <f>UPPER(TEXT(tbl_raw_data[[#This Row],[updated_date]],"MMMM"))</f>
        <v>AUGUST</v>
      </c>
      <c r="M3347" s="50" t="str">
        <f>"WEEK "&amp; IF(ROUNDUP(DAY(tbl_raw_data[[#This Row],[updated_date]])/7,0)=5,4,ROUNDUP(DAY(tbl_raw_data[[#This Row],[updated_date]])/7,0))</f>
        <v>WEEK 1</v>
      </c>
      <c r="N3347" s="50" t="str">
        <f>UPPER(VLOOKUP(tbl_raw_data[[#This Row],[Analyst]],Settiings!$A$2:$B$16,2,0))</f>
        <v>SAM</v>
      </c>
      <c r="O3347" s="50" t="str">
        <f>TRIM(UPPER(tbl_raw_data[[#This Row],[Outcome]]))</f>
        <v>APPROVE</v>
      </c>
      <c r="P3347" s="50" t="str">
        <f>TRIM(UPPER(tbl_raw_data[[#This Row],[Queue Name]]))</f>
        <v>CONSUMER PRE BUREAU</v>
      </c>
      <c r="Q3347" s="50" t="str">
        <f>IF(tbl_raw_data[[#This Row],[Time taken in min]]&lt;=Settiings!$D$2,"SLA_MET","SLA_NOT_MET")</f>
        <v>SLA_MET</v>
      </c>
      <c r="R3347" s="94"/>
    </row>
    <row r="3348" spans="1:18" x14ac:dyDescent="0.3">
      <c r="A3348" s="14" t="s">
        <v>2291</v>
      </c>
      <c r="B3348" s="9">
        <v>45144.725081018521</v>
      </c>
      <c r="C3348" s="24">
        <v>45144.731724537036</v>
      </c>
      <c r="D3348" s="25" t="s">
        <v>13</v>
      </c>
      <c r="E3348" s="25" t="s">
        <v>47</v>
      </c>
      <c r="F3348" s="25" t="s">
        <v>53</v>
      </c>
      <c r="G3348" s="25" t="s">
        <v>41</v>
      </c>
      <c r="H3348" s="82"/>
      <c r="I3348" s="48">
        <f>tbl_raw_data[[#This Row],[Date Actioned]]-tbl_raw_data[[#This Row],[Date Tagged]]</f>
        <v>6.6435185144655406E-3</v>
      </c>
      <c r="J3348" s="46">
        <f>HOUR(tbl_raw_data[[#This Row],[Time_taken]])*60+MINUTE(tbl_raw_data[[#This Row],[Time_taken]])+SECOND(tbl_raw_data[[#This Row],[Time_taken]])/60</f>
        <v>9.5666666666666664</v>
      </c>
      <c r="K3348" s="52">
        <f>DATE(YEAR(tbl_raw_data[[#This Row],[Date Actioned]]),MONTH(tbl_raw_data[[#This Row],[Date Actioned]]),DAY(tbl_raw_data[[#This Row],[Date Actioned]]))</f>
        <v>45144</v>
      </c>
      <c r="L3348" s="50" t="str">
        <f>UPPER(TEXT(tbl_raw_data[[#This Row],[updated_date]],"MMMM"))</f>
        <v>AUGUST</v>
      </c>
      <c r="M3348" s="50" t="str">
        <f>"WEEK "&amp; IF(ROUNDUP(DAY(tbl_raw_data[[#This Row],[updated_date]])/7,0)=5,4,ROUNDUP(DAY(tbl_raw_data[[#This Row],[updated_date]])/7,0))</f>
        <v>WEEK 1</v>
      </c>
      <c r="N3348" s="50" t="str">
        <f>UPPER(VLOOKUP(tbl_raw_data[[#This Row],[Analyst]],Settiings!$A$2:$B$16,2,0))</f>
        <v>NAVED</v>
      </c>
      <c r="O3348" s="50" t="str">
        <f>TRIM(UPPER(tbl_raw_data[[#This Row],[Outcome]]))</f>
        <v>APPROVE</v>
      </c>
      <c r="P3348" s="50" t="str">
        <f>TRIM(UPPER(tbl_raw_data[[#This Row],[Queue Name]]))</f>
        <v>CONSUMER PRE BUREAU</v>
      </c>
      <c r="Q3348" s="50" t="str">
        <f>IF(tbl_raw_data[[#This Row],[Time taken in min]]&lt;=Settiings!$D$2,"SLA_MET","SLA_NOT_MET")</f>
        <v>SLA_MET</v>
      </c>
      <c r="R3348" s="94"/>
    </row>
    <row r="3349" spans="1:18" x14ac:dyDescent="0.3">
      <c r="A3349" s="20" t="s">
        <v>2296</v>
      </c>
      <c r="B3349" s="15">
        <v>45144.731377314813</v>
      </c>
      <c r="C3349" s="16">
        <v>45144.739548611113</v>
      </c>
      <c r="D3349" s="17" t="s">
        <v>17</v>
      </c>
      <c r="E3349" s="18" t="s">
        <v>19</v>
      </c>
      <c r="F3349" s="17" t="s">
        <v>76</v>
      </c>
      <c r="G3349" s="19"/>
      <c r="H3349" s="79"/>
      <c r="I3349" s="48">
        <f>tbl_raw_data[[#This Row],[Date Actioned]]-tbl_raw_data[[#This Row],[Date Tagged]]</f>
        <v>8.1712963001336902E-3</v>
      </c>
      <c r="J3349" s="46">
        <f>HOUR(tbl_raw_data[[#This Row],[Time_taken]])*60+MINUTE(tbl_raw_data[[#This Row],[Time_taken]])+SECOND(tbl_raw_data[[#This Row],[Time_taken]])/60</f>
        <v>11.766666666666667</v>
      </c>
      <c r="K3349" s="52">
        <f>DATE(YEAR(tbl_raw_data[[#This Row],[Date Actioned]]),MONTH(tbl_raw_data[[#This Row],[Date Actioned]]),DAY(tbl_raw_data[[#This Row],[Date Actioned]]))</f>
        <v>45144</v>
      </c>
      <c r="L3349" s="50" t="str">
        <f>UPPER(TEXT(tbl_raw_data[[#This Row],[updated_date]],"MMMM"))</f>
        <v>AUGUST</v>
      </c>
      <c r="M3349" s="50" t="str">
        <f>"WEEK "&amp; IF(ROUNDUP(DAY(tbl_raw_data[[#This Row],[updated_date]])/7,0)=5,4,ROUNDUP(DAY(tbl_raw_data[[#This Row],[updated_date]])/7,0))</f>
        <v>WEEK 1</v>
      </c>
      <c r="N3349" s="50" t="str">
        <f>UPPER(VLOOKUP(tbl_raw_data[[#This Row],[Analyst]],Settiings!$A$2:$B$16,2,0))</f>
        <v>ROHAN</v>
      </c>
      <c r="O3349" s="50" t="str">
        <f>TRIM(UPPER(tbl_raw_data[[#This Row],[Outcome]]))</f>
        <v>APPROVE</v>
      </c>
      <c r="P3349" s="50" t="str">
        <f>TRIM(UPPER(tbl_raw_data[[#This Row],[Queue Name]]))</f>
        <v>CONSUMER POST BUREAU</v>
      </c>
      <c r="Q3349" s="50" t="str">
        <f>IF(tbl_raw_data[[#This Row],[Time taken in min]]&lt;=Settiings!$D$2,"SLA_MET","SLA_NOT_MET")</f>
        <v>SLA_MET</v>
      </c>
      <c r="R3349" s="94"/>
    </row>
    <row r="3350" spans="1:18" x14ac:dyDescent="0.3">
      <c r="A3350" s="23" t="s">
        <v>2301</v>
      </c>
      <c r="B3350" s="9">
        <v>45144.746261574073</v>
      </c>
      <c r="C3350" s="24">
        <v>45144.750462962962</v>
      </c>
      <c r="D3350" s="25" t="s">
        <v>13</v>
      </c>
      <c r="E3350" s="25" t="s">
        <v>47</v>
      </c>
      <c r="F3350" s="25" t="s">
        <v>53</v>
      </c>
      <c r="G3350" s="25" t="s">
        <v>17</v>
      </c>
      <c r="H3350" s="82"/>
      <c r="I3350" s="48">
        <f>tbl_raw_data[[#This Row],[Date Actioned]]-tbl_raw_data[[#This Row],[Date Tagged]]</f>
        <v>4.2013888887595385E-3</v>
      </c>
      <c r="J3350" s="46">
        <f>HOUR(tbl_raw_data[[#This Row],[Time_taken]])*60+MINUTE(tbl_raw_data[[#This Row],[Time_taken]])+SECOND(tbl_raw_data[[#This Row],[Time_taken]])/60</f>
        <v>6.05</v>
      </c>
      <c r="K3350" s="52">
        <f>DATE(YEAR(tbl_raw_data[[#This Row],[Date Actioned]]),MONTH(tbl_raw_data[[#This Row],[Date Actioned]]),DAY(tbl_raw_data[[#This Row],[Date Actioned]]))</f>
        <v>45144</v>
      </c>
      <c r="L3350" s="50" t="str">
        <f>UPPER(TEXT(tbl_raw_data[[#This Row],[updated_date]],"MMMM"))</f>
        <v>AUGUST</v>
      </c>
      <c r="M3350" s="50" t="str">
        <f>"WEEK "&amp; IF(ROUNDUP(DAY(tbl_raw_data[[#This Row],[updated_date]])/7,0)=5,4,ROUNDUP(DAY(tbl_raw_data[[#This Row],[updated_date]])/7,0))</f>
        <v>WEEK 1</v>
      </c>
      <c r="N3350" s="50" t="str">
        <f>UPPER(VLOOKUP(tbl_raw_data[[#This Row],[Analyst]],Settiings!$A$2:$B$16,2,0))</f>
        <v>NAVED</v>
      </c>
      <c r="O3350" s="50" t="str">
        <f>TRIM(UPPER(tbl_raw_data[[#This Row],[Outcome]]))</f>
        <v>APPROVE</v>
      </c>
      <c r="P3350" s="50" t="str">
        <f>TRIM(UPPER(tbl_raw_data[[#This Row],[Queue Name]]))</f>
        <v>CONSUMER PRE BUREAU</v>
      </c>
      <c r="Q3350" s="50" t="str">
        <f>IF(tbl_raw_data[[#This Row],[Time taken in min]]&lt;=Settiings!$D$2,"SLA_MET","SLA_NOT_MET")</f>
        <v>SLA_MET</v>
      </c>
      <c r="R3350" s="94"/>
    </row>
    <row r="3351" spans="1:18" x14ac:dyDescent="0.3">
      <c r="A3351" s="23" t="s">
        <v>2302</v>
      </c>
      <c r="B3351" s="15">
        <v>45144.747476851851</v>
      </c>
      <c r="C3351" s="16">
        <v>45144.753182870372</v>
      </c>
      <c r="D3351" s="17" t="s">
        <v>27</v>
      </c>
      <c r="E3351" s="17" t="s">
        <v>19</v>
      </c>
      <c r="F3351" s="17" t="s">
        <v>65</v>
      </c>
      <c r="G3351" s="17" t="s">
        <v>207</v>
      </c>
      <c r="H3351" s="83"/>
      <c r="I3351" s="48">
        <f>tbl_raw_data[[#This Row],[Date Actioned]]-tbl_raw_data[[#This Row],[Date Tagged]]</f>
        <v>5.7060185208683833E-3</v>
      </c>
      <c r="J3351" s="46">
        <f>HOUR(tbl_raw_data[[#This Row],[Time_taken]])*60+MINUTE(tbl_raw_data[[#This Row],[Time_taken]])+SECOND(tbl_raw_data[[#This Row],[Time_taken]])/60</f>
        <v>8.2166666666666668</v>
      </c>
      <c r="K3351" s="52">
        <f>DATE(YEAR(tbl_raw_data[[#This Row],[Date Actioned]]),MONTH(tbl_raw_data[[#This Row],[Date Actioned]]),DAY(tbl_raw_data[[#This Row],[Date Actioned]]))</f>
        <v>45144</v>
      </c>
      <c r="L3351" s="50" t="str">
        <f>UPPER(TEXT(tbl_raw_data[[#This Row],[updated_date]],"MMMM"))</f>
        <v>AUGUST</v>
      </c>
      <c r="M3351" s="50" t="str">
        <f>"WEEK "&amp; IF(ROUNDUP(DAY(tbl_raw_data[[#This Row],[updated_date]])/7,0)=5,4,ROUNDUP(DAY(tbl_raw_data[[#This Row],[updated_date]])/7,0))</f>
        <v>WEEK 1</v>
      </c>
      <c r="N3351" s="50" t="str">
        <f>UPPER(VLOOKUP(tbl_raw_data[[#This Row],[Analyst]],Settiings!$A$2:$B$16,2,0))</f>
        <v>SAM</v>
      </c>
      <c r="O3351" s="50" t="str">
        <f>TRIM(UPPER(tbl_raw_data[[#This Row],[Outcome]]))</f>
        <v>DECLINE</v>
      </c>
      <c r="P3351" s="50" t="str">
        <f>TRIM(UPPER(tbl_raw_data[[#This Row],[Queue Name]]))</f>
        <v>CONSUMER POST BUREAU</v>
      </c>
      <c r="Q3351" s="50" t="str">
        <f>IF(tbl_raw_data[[#This Row],[Time taken in min]]&lt;=Settiings!$D$2,"SLA_MET","SLA_NOT_MET")</f>
        <v>SLA_MET</v>
      </c>
      <c r="R3351" s="94"/>
    </row>
    <row r="3352" spans="1:18" x14ac:dyDescent="0.3">
      <c r="A3352" s="14" t="s">
        <v>2303</v>
      </c>
      <c r="B3352" s="15">
        <v>45144.749583333331</v>
      </c>
      <c r="C3352" s="16">
        <v>45144.75509259259</v>
      </c>
      <c r="D3352" s="17" t="s">
        <v>13</v>
      </c>
      <c r="E3352" s="17" t="s">
        <v>19</v>
      </c>
      <c r="F3352" s="17" t="s">
        <v>686</v>
      </c>
      <c r="G3352" s="17" t="s">
        <v>41</v>
      </c>
      <c r="H3352" s="83"/>
      <c r="I3352" s="48">
        <f>tbl_raw_data[[#This Row],[Date Actioned]]-tbl_raw_data[[#This Row],[Date Tagged]]</f>
        <v>5.5092592592700385E-3</v>
      </c>
      <c r="J3352" s="46">
        <f>HOUR(tbl_raw_data[[#This Row],[Time_taken]])*60+MINUTE(tbl_raw_data[[#This Row],[Time_taken]])+SECOND(tbl_raw_data[[#This Row],[Time_taken]])/60</f>
        <v>7.9333333333333336</v>
      </c>
      <c r="K3352" s="52">
        <f>DATE(YEAR(tbl_raw_data[[#This Row],[Date Actioned]]),MONTH(tbl_raw_data[[#This Row],[Date Actioned]]),DAY(tbl_raw_data[[#This Row],[Date Actioned]]))</f>
        <v>45144</v>
      </c>
      <c r="L3352" s="50" t="str">
        <f>UPPER(TEXT(tbl_raw_data[[#This Row],[updated_date]],"MMMM"))</f>
        <v>AUGUST</v>
      </c>
      <c r="M3352" s="50" t="str">
        <f>"WEEK "&amp; IF(ROUNDUP(DAY(tbl_raw_data[[#This Row],[updated_date]])/7,0)=5,4,ROUNDUP(DAY(tbl_raw_data[[#This Row],[updated_date]])/7,0))</f>
        <v>WEEK 1</v>
      </c>
      <c r="N3352" s="50" t="str">
        <f>UPPER(VLOOKUP(tbl_raw_data[[#This Row],[Analyst]],Settiings!$A$2:$B$16,2,0))</f>
        <v>FARDIN</v>
      </c>
      <c r="O3352" s="50" t="str">
        <f>TRIM(UPPER(tbl_raw_data[[#This Row],[Outcome]]))</f>
        <v>APPROVE</v>
      </c>
      <c r="P3352" s="50" t="str">
        <f>TRIM(UPPER(tbl_raw_data[[#This Row],[Queue Name]]))</f>
        <v>CONSUMER POST BUREAU</v>
      </c>
      <c r="Q3352" s="50" t="str">
        <f>IF(tbl_raw_data[[#This Row],[Time taken in min]]&lt;=Settiings!$D$2,"SLA_MET","SLA_NOT_MET")</f>
        <v>SLA_MET</v>
      </c>
      <c r="R3352" s="94"/>
    </row>
    <row r="3353" spans="1:18" x14ac:dyDescent="0.3">
      <c r="A3353" s="20" t="s">
        <v>2304</v>
      </c>
      <c r="B3353" s="9">
        <v>45144.751226851855</v>
      </c>
      <c r="C3353" s="24">
        <v>45144.756631944445</v>
      </c>
      <c r="D3353" s="25" t="s">
        <v>13</v>
      </c>
      <c r="E3353" s="25" t="s">
        <v>9</v>
      </c>
      <c r="F3353" s="25" t="s">
        <v>53</v>
      </c>
      <c r="G3353" s="25" t="s">
        <v>77</v>
      </c>
      <c r="H3353" s="82"/>
      <c r="I3353" s="48">
        <f>tbl_raw_data[[#This Row],[Date Actioned]]-tbl_raw_data[[#This Row],[Date Tagged]]</f>
        <v>5.4050925900810398E-3</v>
      </c>
      <c r="J3353" s="46">
        <f>HOUR(tbl_raw_data[[#This Row],[Time_taken]])*60+MINUTE(tbl_raw_data[[#This Row],[Time_taken]])+SECOND(tbl_raw_data[[#This Row],[Time_taken]])/60</f>
        <v>7.7833333333333332</v>
      </c>
      <c r="K3353" s="52">
        <f>DATE(YEAR(tbl_raw_data[[#This Row],[Date Actioned]]),MONTH(tbl_raw_data[[#This Row],[Date Actioned]]),DAY(tbl_raw_data[[#This Row],[Date Actioned]]))</f>
        <v>45144</v>
      </c>
      <c r="L3353" s="50" t="str">
        <f>UPPER(TEXT(tbl_raw_data[[#This Row],[updated_date]],"MMMM"))</f>
        <v>AUGUST</v>
      </c>
      <c r="M3353" s="50" t="str">
        <f>"WEEK "&amp; IF(ROUNDUP(DAY(tbl_raw_data[[#This Row],[updated_date]])/7,0)=5,4,ROUNDUP(DAY(tbl_raw_data[[#This Row],[updated_date]])/7,0))</f>
        <v>WEEK 1</v>
      </c>
      <c r="N3353" s="50" t="str">
        <f>UPPER(VLOOKUP(tbl_raw_data[[#This Row],[Analyst]],Settiings!$A$2:$B$16,2,0))</f>
        <v>NAVED</v>
      </c>
      <c r="O3353" s="50" t="str">
        <f>TRIM(UPPER(tbl_raw_data[[#This Row],[Outcome]]))</f>
        <v>APPROVE</v>
      </c>
      <c r="P3353" s="50" t="str">
        <f>TRIM(UPPER(tbl_raw_data[[#This Row],[Queue Name]]))</f>
        <v>CONSUMER EXISTING</v>
      </c>
      <c r="Q3353" s="50" t="str">
        <f>IF(tbl_raw_data[[#This Row],[Time taken in min]]&lt;=Settiings!$D$2,"SLA_MET","SLA_NOT_MET")</f>
        <v>SLA_MET</v>
      </c>
      <c r="R3353" s="94"/>
    </row>
    <row r="3354" spans="1:18" x14ac:dyDescent="0.3">
      <c r="A3354" s="23" t="s">
        <v>2305</v>
      </c>
      <c r="B3354" s="15">
        <v>45144.754479166666</v>
      </c>
      <c r="C3354" s="16">
        <v>45144.761284722219</v>
      </c>
      <c r="D3354" s="17" t="s">
        <v>13</v>
      </c>
      <c r="E3354" s="17" t="s">
        <v>19</v>
      </c>
      <c r="F3354" s="17" t="s">
        <v>65</v>
      </c>
      <c r="G3354" s="17" t="s">
        <v>77</v>
      </c>
      <c r="H3354" s="83"/>
      <c r="I3354" s="48">
        <f>tbl_raw_data[[#This Row],[Date Actioned]]-tbl_raw_data[[#This Row],[Date Tagged]]</f>
        <v>6.805555553000886E-3</v>
      </c>
      <c r="J3354" s="46">
        <f>HOUR(tbl_raw_data[[#This Row],[Time_taken]])*60+MINUTE(tbl_raw_data[[#This Row],[Time_taken]])+SECOND(tbl_raw_data[[#This Row],[Time_taken]])/60</f>
        <v>9.8000000000000007</v>
      </c>
      <c r="K3354" s="52">
        <f>DATE(YEAR(tbl_raw_data[[#This Row],[Date Actioned]]),MONTH(tbl_raw_data[[#This Row],[Date Actioned]]),DAY(tbl_raw_data[[#This Row],[Date Actioned]]))</f>
        <v>45144</v>
      </c>
      <c r="L3354" s="50" t="str">
        <f>UPPER(TEXT(tbl_raw_data[[#This Row],[updated_date]],"MMMM"))</f>
        <v>AUGUST</v>
      </c>
      <c r="M3354" s="50" t="str">
        <f>"WEEK "&amp; IF(ROUNDUP(DAY(tbl_raw_data[[#This Row],[updated_date]])/7,0)=5,4,ROUNDUP(DAY(tbl_raw_data[[#This Row],[updated_date]])/7,0))</f>
        <v>WEEK 1</v>
      </c>
      <c r="N3354" s="50" t="str">
        <f>UPPER(VLOOKUP(tbl_raw_data[[#This Row],[Analyst]],Settiings!$A$2:$B$16,2,0))</f>
        <v>SAM</v>
      </c>
      <c r="O3354" s="50" t="str">
        <f>TRIM(UPPER(tbl_raw_data[[#This Row],[Outcome]]))</f>
        <v>APPROVE</v>
      </c>
      <c r="P3354" s="50" t="str">
        <f>TRIM(UPPER(tbl_raw_data[[#This Row],[Queue Name]]))</f>
        <v>CONSUMER POST BUREAU</v>
      </c>
      <c r="Q3354" s="50" t="str">
        <f>IF(tbl_raw_data[[#This Row],[Time taken in min]]&lt;=Settiings!$D$2,"SLA_MET","SLA_NOT_MET")</f>
        <v>SLA_MET</v>
      </c>
      <c r="R3354" s="94"/>
    </row>
    <row r="3355" spans="1:18" x14ac:dyDescent="0.3">
      <c r="A3355" s="14" t="s">
        <v>2306</v>
      </c>
      <c r="B3355" s="9">
        <v>45144.7580787037</v>
      </c>
      <c r="C3355" s="24">
        <v>45144.771909722222</v>
      </c>
      <c r="D3355" s="25" t="s">
        <v>13</v>
      </c>
      <c r="E3355" s="25" t="s">
        <v>47</v>
      </c>
      <c r="F3355" s="25" t="s">
        <v>686</v>
      </c>
      <c r="G3355" s="25" t="s">
        <v>17</v>
      </c>
      <c r="H3355" s="82"/>
      <c r="I3355" s="48">
        <f>tbl_raw_data[[#This Row],[Date Actioned]]-tbl_raw_data[[#This Row],[Date Tagged]]</f>
        <v>1.3831018521159422E-2</v>
      </c>
      <c r="J3355" s="46">
        <f>HOUR(tbl_raw_data[[#This Row],[Time_taken]])*60+MINUTE(tbl_raw_data[[#This Row],[Time_taken]])+SECOND(tbl_raw_data[[#This Row],[Time_taken]])/60</f>
        <v>19.916666666666668</v>
      </c>
      <c r="K3355" s="52">
        <f>DATE(YEAR(tbl_raw_data[[#This Row],[Date Actioned]]),MONTH(tbl_raw_data[[#This Row],[Date Actioned]]),DAY(tbl_raw_data[[#This Row],[Date Actioned]]))</f>
        <v>45144</v>
      </c>
      <c r="L3355" s="50" t="str">
        <f>UPPER(TEXT(tbl_raw_data[[#This Row],[updated_date]],"MMMM"))</f>
        <v>AUGUST</v>
      </c>
      <c r="M3355" s="50" t="str">
        <f>"WEEK "&amp; IF(ROUNDUP(DAY(tbl_raw_data[[#This Row],[updated_date]])/7,0)=5,4,ROUNDUP(DAY(tbl_raw_data[[#This Row],[updated_date]])/7,0))</f>
        <v>WEEK 1</v>
      </c>
      <c r="N3355" s="50" t="str">
        <f>UPPER(VLOOKUP(tbl_raw_data[[#This Row],[Analyst]],Settiings!$A$2:$B$16,2,0))</f>
        <v>FARDIN</v>
      </c>
      <c r="O3355" s="50" t="str">
        <f>TRIM(UPPER(tbl_raw_data[[#This Row],[Outcome]]))</f>
        <v>APPROVE</v>
      </c>
      <c r="P3355" s="50" t="str">
        <f>TRIM(UPPER(tbl_raw_data[[#This Row],[Queue Name]]))</f>
        <v>CONSUMER PRE BUREAU</v>
      </c>
      <c r="Q3355" s="50" t="str">
        <f>IF(tbl_raw_data[[#This Row],[Time taken in min]]&lt;=Settiings!$D$2,"SLA_MET","SLA_NOT_MET")</f>
        <v>SLA_MET</v>
      </c>
      <c r="R3355" s="94"/>
    </row>
    <row r="3356" spans="1:18" x14ac:dyDescent="0.3">
      <c r="A3356" s="20" t="s">
        <v>2307</v>
      </c>
      <c r="B3356" s="15">
        <v>45144.760833333334</v>
      </c>
      <c r="C3356" s="16">
        <v>45144.767210648148</v>
      </c>
      <c r="D3356" s="17" t="s">
        <v>13</v>
      </c>
      <c r="E3356" s="17" t="s">
        <v>47</v>
      </c>
      <c r="F3356" s="17" t="s">
        <v>686</v>
      </c>
      <c r="G3356" s="17" t="s">
        <v>17</v>
      </c>
      <c r="H3356" s="83"/>
      <c r="I3356" s="48">
        <f>tbl_raw_data[[#This Row],[Date Actioned]]-tbl_raw_data[[#This Row],[Date Tagged]]</f>
        <v>6.3773148140171543E-3</v>
      </c>
      <c r="J3356" s="46">
        <f>HOUR(tbl_raw_data[[#This Row],[Time_taken]])*60+MINUTE(tbl_raw_data[[#This Row],[Time_taken]])+SECOND(tbl_raw_data[[#This Row],[Time_taken]])/60</f>
        <v>9.1833333333333336</v>
      </c>
      <c r="K3356" s="52">
        <f>DATE(YEAR(tbl_raw_data[[#This Row],[Date Actioned]]),MONTH(tbl_raw_data[[#This Row],[Date Actioned]]),DAY(tbl_raw_data[[#This Row],[Date Actioned]]))</f>
        <v>45144</v>
      </c>
      <c r="L3356" s="50" t="str">
        <f>UPPER(TEXT(tbl_raw_data[[#This Row],[updated_date]],"MMMM"))</f>
        <v>AUGUST</v>
      </c>
      <c r="M3356" s="50" t="str">
        <f>"WEEK "&amp; IF(ROUNDUP(DAY(tbl_raw_data[[#This Row],[updated_date]])/7,0)=5,4,ROUNDUP(DAY(tbl_raw_data[[#This Row],[updated_date]])/7,0))</f>
        <v>WEEK 1</v>
      </c>
      <c r="N3356" s="50" t="str">
        <f>UPPER(VLOOKUP(tbl_raw_data[[#This Row],[Analyst]],Settiings!$A$2:$B$16,2,0))</f>
        <v>FARDIN</v>
      </c>
      <c r="O3356" s="50" t="str">
        <f>TRIM(UPPER(tbl_raw_data[[#This Row],[Outcome]]))</f>
        <v>APPROVE</v>
      </c>
      <c r="P3356" s="50" t="str">
        <f>TRIM(UPPER(tbl_raw_data[[#This Row],[Queue Name]]))</f>
        <v>CONSUMER PRE BUREAU</v>
      </c>
      <c r="Q3356" s="50" t="str">
        <f>IF(tbl_raw_data[[#This Row],[Time taken in min]]&lt;=Settiings!$D$2,"SLA_MET","SLA_NOT_MET")</f>
        <v>SLA_MET</v>
      </c>
      <c r="R3356" s="94"/>
    </row>
    <row r="3357" spans="1:18" x14ac:dyDescent="0.3">
      <c r="A3357" s="14" t="s">
        <v>2308</v>
      </c>
      <c r="B3357" s="9">
        <v>45144.760833333334</v>
      </c>
      <c r="C3357" s="24">
        <v>45144.771157407406</v>
      </c>
      <c r="D3357" s="25" t="s">
        <v>27</v>
      </c>
      <c r="E3357" s="25" t="s">
        <v>9</v>
      </c>
      <c r="F3357" s="25" t="s">
        <v>65</v>
      </c>
      <c r="G3357" s="25" t="s">
        <v>2309</v>
      </c>
      <c r="H3357" s="82"/>
      <c r="I3357" s="48">
        <f>tbl_raw_data[[#This Row],[Date Actioned]]-tbl_raw_data[[#This Row],[Date Tagged]]</f>
        <v>1.0324074071832001E-2</v>
      </c>
      <c r="J3357" s="46">
        <f>HOUR(tbl_raw_data[[#This Row],[Time_taken]])*60+MINUTE(tbl_raw_data[[#This Row],[Time_taken]])+SECOND(tbl_raw_data[[#This Row],[Time_taken]])/60</f>
        <v>14.866666666666667</v>
      </c>
      <c r="K3357" s="52">
        <f>DATE(YEAR(tbl_raw_data[[#This Row],[Date Actioned]]),MONTH(tbl_raw_data[[#This Row],[Date Actioned]]),DAY(tbl_raw_data[[#This Row],[Date Actioned]]))</f>
        <v>45144</v>
      </c>
      <c r="L3357" s="50" t="str">
        <f>UPPER(TEXT(tbl_raw_data[[#This Row],[updated_date]],"MMMM"))</f>
        <v>AUGUST</v>
      </c>
      <c r="M3357" s="50" t="str">
        <f>"WEEK "&amp; IF(ROUNDUP(DAY(tbl_raw_data[[#This Row],[updated_date]])/7,0)=5,4,ROUNDUP(DAY(tbl_raw_data[[#This Row],[updated_date]])/7,0))</f>
        <v>WEEK 1</v>
      </c>
      <c r="N3357" s="50" t="str">
        <f>UPPER(VLOOKUP(tbl_raw_data[[#This Row],[Analyst]],Settiings!$A$2:$B$16,2,0))</f>
        <v>SAM</v>
      </c>
      <c r="O3357" s="50" t="str">
        <f>TRIM(UPPER(tbl_raw_data[[#This Row],[Outcome]]))</f>
        <v>DECLINE</v>
      </c>
      <c r="P3357" s="50" t="str">
        <f>TRIM(UPPER(tbl_raw_data[[#This Row],[Queue Name]]))</f>
        <v>CONSUMER EXISTING</v>
      </c>
      <c r="Q3357" s="50" t="str">
        <f>IF(tbl_raw_data[[#This Row],[Time taken in min]]&lt;=Settiings!$D$2,"SLA_MET","SLA_NOT_MET")</f>
        <v>SLA_MET</v>
      </c>
      <c r="R3357" s="94"/>
    </row>
    <row r="3358" spans="1:18" x14ac:dyDescent="0.3">
      <c r="A3358" s="23" t="s">
        <v>2310</v>
      </c>
      <c r="B3358" s="9">
        <v>45144.762384259258</v>
      </c>
      <c r="C3358" s="24">
        <v>45144.767604166664</v>
      </c>
      <c r="D3358" s="25" t="s">
        <v>13</v>
      </c>
      <c r="E3358" s="25" t="s">
        <v>47</v>
      </c>
      <c r="F3358" s="25" t="s">
        <v>1228</v>
      </c>
      <c r="G3358" s="25" t="s">
        <v>17</v>
      </c>
      <c r="H3358" s="82"/>
      <c r="I3358" s="48">
        <f>tbl_raw_data[[#This Row],[Date Actioned]]-tbl_raw_data[[#This Row],[Date Tagged]]</f>
        <v>5.2199074052623473E-3</v>
      </c>
      <c r="J3358" s="46">
        <f>HOUR(tbl_raw_data[[#This Row],[Time_taken]])*60+MINUTE(tbl_raw_data[[#This Row],[Time_taken]])+SECOND(tbl_raw_data[[#This Row],[Time_taken]])/60</f>
        <v>7.5166666666666666</v>
      </c>
      <c r="K3358" s="52">
        <f>DATE(YEAR(tbl_raw_data[[#This Row],[Date Actioned]]),MONTH(tbl_raw_data[[#This Row],[Date Actioned]]),DAY(tbl_raw_data[[#This Row],[Date Actioned]]))</f>
        <v>45144</v>
      </c>
      <c r="L3358" s="50" t="str">
        <f>UPPER(TEXT(tbl_raw_data[[#This Row],[updated_date]],"MMMM"))</f>
        <v>AUGUST</v>
      </c>
      <c r="M3358" s="50" t="str">
        <f>"WEEK "&amp; IF(ROUNDUP(DAY(tbl_raw_data[[#This Row],[updated_date]])/7,0)=5,4,ROUNDUP(DAY(tbl_raw_data[[#This Row],[updated_date]])/7,0))</f>
        <v>WEEK 1</v>
      </c>
      <c r="N3358" s="50" t="str">
        <f>UPPER(VLOOKUP(tbl_raw_data[[#This Row],[Analyst]],Settiings!$A$2:$B$16,2,0))</f>
        <v>RAJ</v>
      </c>
      <c r="O3358" s="50" t="str">
        <f>TRIM(UPPER(tbl_raw_data[[#This Row],[Outcome]]))</f>
        <v>APPROVE</v>
      </c>
      <c r="P3358" s="50" t="str">
        <f>TRIM(UPPER(tbl_raw_data[[#This Row],[Queue Name]]))</f>
        <v>CONSUMER PRE BUREAU</v>
      </c>
      <c r="Q3358" s="50" t="str">
        <f>IF(tbl_raw_data[[#This Row],[Time taken in min]]&lt;=Settiings!$D$2,"SLA_MET","SLA_NOT_MET")</f>
        <v>SLA_MET</v>
      </c>
      <c r="R3358" s="94"/>
    </row>
    <row r="3359" spans="1:18" x14ac:dyDescent="0.3">
      <c r="A3359" s="14" t="s">
        <v>2311</v>
      </c>
      <c r="B3359" s="15">
        <v>45144.763101851851</v>
      </c>
      <c r="C3359" s="16">
        <v>45144.769131944442</v>
      </c>
      <c r="D3359" s="17" t="s">
        <v>17</v>
      </c>
      <c r="E3359" s="18" t="s">
        <v>19</v>
      </c>
      <c r="F3359" s="17" t="s">
        <v>70</v>
      </c>
      <c r="G3359" s="19"/>
      <c r="H3359" s="79"/>
      <c r="I3359" s="48">
        <f>tbl_raw_data[[#This Row],[Date Actioned]]-tbl_raw_data[[#This Row],[Date Tagged]]</f>
        <v>6.0300925906631164E-3</v>
      </c>
      <c r="J3359" s="46">
        <f>HOUR(tbl_raw_data[[#This Row],[Time_taken]])*60+MINUTE(tbl_raw_data[[#This Row],[Time_taken]])+SECOND(tbl_raw_data[[#This Row],[Time_taken]])/60</f>
        <v>8.6833333333333336</v>
      </c>
      <c r="K3359" s="52">
        <f>DATE(YEAR(tbl_raw_data[[#This Row],[Date Actioned]]),MONTH(tbl_raw_data[[#This Row],[Date Actioned]]),DAY(tbl_raw_data[[#This Row],[Date Actioned]]))</f>
        <v>45144</v>
      </c>
      <c r="L3359" s="50" t="str">
        <f>UPPER(TEXT(tbl_raw_data[[#This Row],[updated_date]],"MMMM"))</f>
        <v>AUGUST</v>
      </c>
      <c r="M3359" s="50" t="str">
        <f>"WEEK "&amp; IF(ROUNDUP(DAY(tbl_raw_data[[#This Row],[updated_date]])/7,0)=5,4,ROUNDUP(DAY(tbl_raw_data[[#This Row],[updated_date]])/7,0))</f>
        <v>WEEK 1</v>
      </c>
      <c r="N3359" s="50" t="str">
        <f>UPPER(VLOOKUP(tbl_raw_data[[#This Row],[Analyst]],Settiings!$A$2:$B$16,2,0))</f>
        <v>ASIF</v>
      </c>
      <c r="O3359" s="50" t="str">
        <f>TRIM(UPPER(tbl_raw_data[[#This Row],[Outcome]]))</f>
        <v>APPROVE</v>
      </c>
      <c r="P3359" s="50" t="str">
        <f>TRIM(UPPER(tbl_raw_data[[#This Row],[Queue Name]]))</f>
        <v>CONSUMER POST BUREAU</v>
      </c>
      <c r="Q3359" s="50" t="str">
        <f>IF(tbl_raw_data[[#This Row],[Time taken in min]]&lt;=Settiings!$D$2,"SLA_MET","SLA_NOT_MET")</f>
        <v>SLA_MET</v>
      </c>
      <c r="R3359" s="94"/>
    </row>
    <row r="3360" spans="1:18" x14ac:dyDescent="0.3">
      <c r="A3360" s="20" t="s">
        <v>2314</v>
      </c>
      <c r="B3360" s="9">
        <v>45144.770312499997</v>
      </c>
      <c r="C3360" s="24">
        <v>45144.776006944441</v>
      </c>
      <c r="D3360" s="25" t="s">
        <v>13</v>
      </c>
      <c r="E3360" s="25" t="s">
        <v>9</v>
      </c>
      <c r="F3360" s="25" t="s">
        <v>65</v>
      </c>
      <c r="G3360" s="25" t="s">
        <v>77</v>
      </c>
      <c r="H3360" s="82"/>
      <c r="I3360" s="48">
        <f>tbl_raw_data[[#This Row],[Date Actioned]]-tbl_raw_data[[#This Row],[Date Tagged]]</f>
        <v>5.694444444088731E-3</v>
      </c>
      <c r="J3360" s="46">
        <f>HOUR(tbl_raw_data[[#This Row],[Time_taken]])*60+MINUTE(tbl_raw_data[[#This Row],[Time_taken]])+SECOND(tbl_raw_data[[#This Row],[Time_taken]])/60</f>
        <v>8.1999999999999993</v>
      </c>
      <c r="K3360" s="52">
        <f>DATE(YEAR(tbl_raw_data[[#This Row],[Date Actioned]]),MONTH(tbl_raw_data[[#This Row],[Date Actioned]]),DAY(tbl_raw_data[[#This Row],[Date Actioned]]))</f>
        <v>45144</v>
      </c>
      <c r="L3360" s="50" t="str">
        <f>UPPER(TEXT(tbl_raw_data[[#This Row],[updated_date]],"MMMM"))</f>
        <v>AUGUST</v>
      </c>
      <c r="M3360" s="50" t="str">
        <f>"WEEK "&amp; IF(ROUNDUP(DAY(tbl_raw_data[[#This Row],[updated_date]])/7,0)=5,4,ROUNDUP(DAY(tbl_raw_data[[#This Row],[updated_date]])/7,0))</f>
        <v>WEEK 1</v>
      </c>
      <c r="N3360" s="50" t="str">
        <f>UPPER(VLOOKUP(tbl_raw_data[[#This Row],[Analyst]],Settiings!$A$2:$B$16,2,0))</f>
        <v>SAM</v>
      </c>
      <c r="O3360" s="50" t="str">
        <f>TRIM(UPPER(tbl_raw_data[[#This Row],[Outcome]]))</f>
        <v>APPROVE</v>
      </c>
      <c r="P3360" s="50" t="str">
        <f>TRIM(UPPER(tbl_raw_data[[#This Row],[Queue Name]]))</f>
        <v>CONSUMER EXISTING</v>
      </c>
      <c r="Q3360" s="50" t="str">
        <f>IF(tbl_raw_data[[#This Row],[Time taken in min]]&lt;=Settiings!$D$2,"SLA_MET","SLA_NOT_MET")</f>
        <v>SLA_MET</v>
      </c>
      <c r="R3360" s="94"/>
    </row>
    <row r="3361" spans="1:18" x14ac:dyDescent="0.3">
      <c r="A3361" s="23" t="s">
        <v>2315</v>
      </c>
      <c r="B3361" s="15">
        <v>45144.777997685182</v>
      </c>
      <c r="C3361" s="16">
        <v>45144.78466435185</v>
      </c>
      <c r="D3361" s="17" t="s">
        <v>17</v>
      </c>
      <c r="E3361" s="18" t="s">
        <v>19</v>
      </c>
      <c r="F3361" s="17" t="s">
        <v>70</v>
      </c>
      <c r="G3361" s="19"/>
      <c r="H3361" s="79"/>
      <c r="I3361" s="48">
        <f>tbl_raw_data[[#This Row],[Date Actioned]]-tbl_raw_data[[#This Row],[Date Tagged]]</f>
        <v>6.6666666680248454E-3</v>
      </c>
      <c r="J3361" s="46">
        <f>HOUR(tbl_raw_data[[#This Row],[Time_taken]])*60+MINUTE(tbl_raw_data[[#This Row],[Time_taken]])+SECOND(tbl_raw_data[[#This Row],[Time_taken]])/60</f>
        <v>9.6</v>
      </c>
      <c r="K3361" s="52">
        <f>DATE(YEAR(tbl_raw_data[[#This Row],[Date Actioned]]),MONTH(tbl_raw_data[[#This Row],[Date Actioned]]),DAY(tbl_raw_data[[#This Row],[Date Actioned]]))</f>
        <v>45144</v>
      </c>
      <c r="L3361" s="50" t="str">
        <f>UPPER(TEXT(tbl_raw_data[[#This Row],[updated_date]],"MMMM"))</f>
        <v>AUGUST</v>
      </c>
      <c r="M3361" s="50" t="str">
        <f>"WEEK "&amp; IF(ROUNDUP(DAY(tbl_raw_data[[#This Row],[updated_date]])/7,0)=5,4,ROUNDUP(DAY(tbl_raw_data[[#This Row],[updated_date]])/7,0))</f>
        <v>WEEK 1</v>
      </c>
      <c r="N3361" s="50" t="str">
        <f>UPPER(VLOOKUP(tbl_raw_data[[#This Row],[Analyst]],Settiings!$A$2:$B$16,2,0))</f>
        <v>ASIF</v>
      </c>
      <c r="O3361" s="50" t="str">
        <f>TRIM(UPPER(tbl_raw_data[[#This Row],[Outcome]]))</f>
        <v>APPROVE</v>
      </c>
      <c r="P3361" s="50" t="str">
        <f>TRIM(UPPER(tbl_raw_data[[#This Row],[Queue Name]]))</f>
        <v>CONSUMER POST BUREAU</v>
      </c>
      <c r="Q3361" s="50" t="str">
        <f>IF(tbl_raw_data[[#This Row],[Time taken in min]]&lt;=Settiings!$D$2,"SLA_MET","SLA_NOT_MET")</f>
        <v>SLA_MET</v>
      </c>
      <c r="R3361" s="94"/>
    </row>
    <row r="3362" spans="1:18" x14ac:dyDescent="0.3">
      <c r="A3362" s="14" t="s">
        <v>2318</v>
      </c>
      <c r="B3362" s="9">
        <v>45144.783680555556</v>
      </c>
      <c r="C3362" s="24">
        <v>45144.787465277775</v>
      </c>
      <c r="D3362" s="25" t="s">
        <v>13</v>
      </c>
      <c r="E3362" s="25" t="s">
        <v>47</v>
      </c>
      <c r="F3362" s="25" t="s">
        <v>65</v>
      </c>
      <c r="G3362" s="25" t="s">
        <v>832</v>
      </c>
      <c r="H3362" s="82"/>
      <c r="I3362" s="48">
        <f>tbl_raw_data[[#This Row],[Date Actioned]]-tbl_raw_data[[#This Row],[Date Tagged]]</f>
        <v>3.7847222192795016E-3</v>
      </c>
      <c r="J3362" s="46">
        <f>HOUR(tbl_raw_data[[#This Row],[Time_taken]])*60+MINUTE(tbl_raw_data[[#This Row],[Time_taken]])+SECOND(tbl_raw_data[[#This Row],[Time_taken]])/60</f>
        <v>5.45</v>
      </c>
      <c r="K3362" s="52">
        <f>DATE(YEAR(tbl_raw_data[[#This Row],[Date Actioned]]),MONTH(tbl_raw_data[[#This Row],[Date Actioned]]),DAY(tbl_raw_data[[#This Row],[Date Actioned]]))</f>
        <v>45144</v>
      </c>
      <c r="L3362" s="50" t="str">
        <f>UPPER(TEXT(tbl_raw_data[[#This Row],[updated_date]],"MMMM"))</f>
        <v>AUGUST</v>
      </c>
      <c r="M3362" s="50" t="str">
        <f>"WEEK "&amp; IF(ROUNDUP(DAY(tbl_raw_data[[#This Row],[updated_date]])/7,0)=5,4,ROUNDUP(DAY(tbl_raw_data[[#This Row],[updated_date]])/7,0))</f>
        <v>WEEK 1</v>
      </c>
      <c r="N3362" s="50" t="str">
        <f>UPPER(VLOOKUP(tbl_raw_data[[#This Row],[Analyst]],Settiings!$A$2:$B$16,2,0))</f>
        <v>SAM</v>
      </c>
      <c r="O3362" s="50" t="str">
        <f>TRIM(UPPER(tbl_raw_data[[#This Row],[Outcome]]))</f>
        <v>APPROVE</v>
      </c>
      <c r="P3362" s="50" t="str">
        <f>TRIM(UPPER(tbl_raw_data[[#This Row],[Queue Name]]))</f>
        <v>CONSUMER PRE BUREAU</v>
      </c>
      <c r="Q3362" s="50" t="str">
        <f>IF(tbl_raw_data[[#This Row],[Time taken in min]]&lt;=Settiings!$D$2,"SLA_MET","SLA_NOT_MET")</f>
        <v>SLA_MET</v>
      </c>
      <c r="R3362" s="94"/>
    </row>
    <row r="3363" spans="1:18" x14ac:dyDescent="0.3">
      <c r="A3363" s="20" t="s">
        <v>2319</v>
      </c>
      <c r="B3363" s="15">
        <v>45144.797129629631</v>
      </c>
      <c r="C3363" s="16">
        <v>45144.799826388888</v>
      </c>
      <c r="D3363" s="17" t="s">
        <v>27</v>
      </c>
      <c r="E3363" s="17" t="s">
        <v>9</v>
      </c>
      <c r="F3363" s="17" t="s">
        <v>65</v>
      </c>
      <c r="G3363" s="17" t="s">
        <v>871</v>
      </c>
      <c r="H3363" s="83"/>
      <c r="I3363" s="48">
        <f>tbl_raw_data[[#This Row],[Date Actioned]]-tbl_raw_data[[#This Row],[Date Tagged]]</f>
        <v>2.6967592566506937E-3</v>
      </c>
      <c r="J3363" s="46">
        <f>HOUR(tbl_raw_data[[#This Row],[Time_taken]])*60+MINUTE(tbl_raw_data[[#This Row],[Time_taken]])+SECOND(tbl_raw_data[[#This Row],[Time_taken]])/60</f>
        <v>3.8833333333333333</v>
      </c>
      <c r="K3363" s="52">
        <f>DATE(YEAR(tbl_raw_data[[#This Row],[Date Actioned]]),MONTH(tbl_raw_data[[#This Row],[Date Actioned]]),DAY(tbl_raw_data[[#This Row],[Date Actioned]]))</f>
        <v>45144</v>
      </c>
      <c r="L3363" s="50" t="str">
        <f>UPPER(TEXT(tbl_raw_data[[#This Row],[updated_date]],"MMMM"))</f>
        <v>AUGUST</v>
      </c>
      <c r="M3363" s="50" t="str">
        <f>"WEEK "&amp; IF(ROUNDUP(DAY(tbl_raw_data[[#This Row],[updated_date]])/7,0)=5,4,ROUNDUP(DAY(tbl_raw_data[[#This Row],[updated_date]])/7,0))</f>
        <v>WEEK 1</v>
      </c>
      <c r="N3363" s="50" t="str">
        <f>UPPER(VLOOKUP(tbl_raw_data[[#This Row],[Analyst]],Settiings!$A$2:$B$16,2,0))</f>
        <v>SAM</v>
      </c>
      <c r="O3363" s="50" t="str">
        <f>TRIM(UPPER(tbl_raw_data[[#This Row],[Outcome]]))</f>
        <v>DECLINE</v>
      </c>
      <c r="P3363" s="50" t="str">
        <f>TRIM(UPPER(tbl_raw_data[[#This Row],[Queue Name]]))</f>
        <v>CONSUMER EXISTING</v>
      </c>
      <c r="Q3363" s="50" t="str">
        <f>IF(tbl_raw_data[[#This Row],[Time taken in min]]&lt;=Settiings!$D$2,"SLA_MET","SLA_NOT_MET")</f>
        <v>SLA_MET</v>
      </c>
      <c r="R3363" s="94"/>
    </row>
    <row r="3364" spans="1:18" x14ac:dyDescent="0.3">
      <c r="A3364" s="20" t="s">
        <v>2320</v>
      </c>
      <c r="B3364" s="15">
        <v>45144.798344907409</v>
      </c>
      <c r="C3364" s="16">
        <v>45144.803263888891</v>
      </c>
      <c r="D3364" s="17" t="s">
        <v>13</v>
      </c>
      <c r="E3364" s="17" t="s">
        <v>47</v>
      </c>
      <c r="F3364" s="17" t="s">
        <v>1228</v>
      </c>
      <c r="G3364" s="17" t="s">
        <v>17</v>
      </c>
      <c r="H3364" s="83"/>
      <c r="I3364" s="48">
        <f>tbl_raw_data[[#This Row],[Date Actioned]]-tbl_raw_data[[#This Row],[Date Tagged]]</f>
        <v>4.9189814817509614E-3</v>
      </c>
      <c r="J3364" s="46">
        <f>HOUR(tbl_raw_data[[#This Row],[Time_taken]])*60+MINUTE(tbl_raw_data[[#This Row],[Time_taken]])+SECOND(tbl_raw_data[[#This Row],[Time_taken]])/60</f>
        <v>7.083333333333333</v>
      </c>
      <c r="K3364" s="52">
        <f>DATE(YEAR(tbl_raw_data[[#This Row],[Date Actioned]]),MONTH(tbl_raw_data[[#This Row],[Date Actioned]]),DAY(tbl_raw_data[[#This Row],[Date Actioned]]))</f>
        <v>45144</v>
      </c>
      <c r="L3364" s="50" t="str">
        <f>UPPER(TEXT(tbl_raw_data[[#This Row],[updated_date]],"MMMM"))</f>
        <v>AUGUST</v>
      </c>
      <c r="M3364" s="50" t="str">
        <f>"WEEK "&amp; IF(ROUNDUP(DAY(tbl_raw_data[[#This Row],[updated_date]])/7,0)=5,4,ROUNDUP(DAY(tbl_raw_data[[#This Row],[updated_date]])/7,0))</f>
        <v>WEEK 1</v>
      </c>
      <c r="N3364" s="50" t="str">
        <f>UPPER(VLOOKUP(tbl_raw_data[[#This Row],[Analyst]],Settiings!$A$2:$B$16,2,0))</f>
        <v>RAJ</v>
      </c>
      <c r="O3364" s="50" t="str">
        <f>TRIM(UPPER(tbl_raw_data[[#This Row],[Outcome]]))</f>
        <v>APPROVE</v>
      </c>
      <c r="P3364" s="50" t="str">
        <f>TRIM(UPPER(tbl_raw_data[[#This Row],[Queue Name]]))</f>
        <v>CONSUMER PRE BUREAU</v>
      </c>
      <c r="Q3364" s="50" t="str">
        <f>IF(tbl_raw_data[[#This Row],[Time taken in min]]&lt;=Settiings!$D$2,"SLA_MET","SLA_NOT_MET")</f>
        <v>SLA_MET</v>
      </c>
      <c r="R3364" s="94"/>
    </row>
    <row r="3365" spans="1:18" x14ac:dyDescent="0.3">
      <c r="A3365" s="23" t="s">
        <v>2321</v>
      </c>
      <c r="B3365" s="9">
        <v>45144.798726851855</v>
      </c>
      <c r="C3365" s="24">
        <v>45144.805208333331</v>
      </c>
      <c r="D3365" s="25" t="s">
        <v>27</v>
      </c>
      <c r="E3365" s="25" t="s">
        <v>9</v>
      </c>
      <c r="F3365" s="25" t="s">
        <v>76</v>
      </c>
      <c r="G3365" s="25" t="s">
        <v>228</v>
      </c>
      <c r="H3365" s="82"/>
      <c r="I3365" s="48">
        <f>tbl_raw_data[[#This Row],[Date Actioned]]-tbl_raw_data[[#This Row],[Date Tagged]]</f>
        <v>6.4814814759301953E-3</v>
      </c>
      <c r="J3365" s="46">
        <f>HOUR(tbl_raw_data[[#This Row],[Time_taken]])*60+MINUTE(tbl_raw_data[[#This Row],[Time_taken]])+SECOND(tbl_raw_data[[#This Row],[Time_taken]])/60</f>
        <v>9.3333333333333339</v>
      </c>
      <c r="K3365" s="52">
        <f>DATE(YEAR(tbl_raw_data[[#This Row],[Date Actioned]]),MONTH(tbl_raw_data[[#This Row],[Date Actioned]]),DAY(tbl_raw_data[[#This Row],[Date Actioned]]))</f>
        <v>45144</v>
      </c>
      <c r="L3365" s="50" t="str">
        <f>UPPER(TEXT(tbl_raw_data[[#This Row],[updated_date]],"MMMM"))</f>
        <v>AUGUST</v>
      </c>
      <c r="M3365" s="50" t="str">
        <f>"WEEK "&amp; IF(ROUNDUP(DAY(tbl_raw_data[[#This Row],[updated_date]])/7,0)=5,4,ROUNDUP(DAY(tbl_raw_data[[#This Row],[updated_date]])/7,0))</f>
        <v>WEEK 1</v>
      </c>
      <c r="N3365" s="50" t="str">
        <f>UPPER(VLOOKUP(tbl_raw_data[[#This Row],[Analyst]],Settiings!$A$2:$B$16,2,0))</f>
        <v>ROHAN</v>
      </c>
      <c r="O3365" s="50" t="str">
        <f>TRIM(UPPER(tbl_raw_data[[#This Row],[Outcome]]))</f>
        <v>DECLINE</v>
      </c>
      <c r="P3365" s="50" t="str">
        <f>TRIM(UPPER(tbl_raw_data[[#This Row],[Queue Name]]))</f>
        <v>CONSUMER EXISTING</v>
      </c>
      <c r="Q3365" s="50" t="str">
        <f>IF(tbl_raw_data[[#This Row],[Time taken in min]]&lt;=Settiings!$D$2,"SLA_MET","SLA_NOT_MET")</f>
        <v>SLA_MET</v>
      </c>
      <c r="R3365" s="94"/>
    </row>
    <row r="3366" spans="1:18" x14ac:dyDescent="0.3">
      <c r="A3366" s="14" t="s">
        <v>2322</v>
      </c>
      <c r="B3366" s="15">
        <v>45144.79896990741</v>
      </c>
      <c r="C3366" s="16">
        <v>45144.805254629631</v>
      </c>
      <c r="D3366" s="17" t="s">
        <v>37</v>
      </c>
      <c r="E3366" s="18" t="s">
        <v>9</v>
      </c>
      <c r="F3366" s="17" t="s">
        <v>10</v>
      </c>
      <c r="G3366" s="19"/>
      <c r="H3366" s="79"/>
      <c r="I3366" s="48">
        <f>tbl_raw_data[[#This Row],[Date Actioned]]-tbl_raw_data[[#This Row],[Date Tagged]]</f>
        <v>6.284722221607808E-3</v>
      </c>
      <c r="J3366" s="46">
        <f>HOUR(tbl_raw_data[[#This Row],[Time_taken]])*60+MINUTE(tbl_raw_data[[#This Row],[Time_taken]])+SECOND(tbl_raw_data[[#This Row],[Time_taken]])/60</f>
        <v>9.0500000000000007</v>
      </c>
      <c r="K3366" s="52">
        <f>DATE(YEAR(tbl_raw_data[[#This Row],[Date Actioned]]),MONTH(tbl_raw_data[[#This Row],[Date Actioned]]),DAY(tbl_raw_data[[#This Row],[Date Actioned]]))</f>
        <v>45144</v>
      </c>
      <c r="L3366" s="50" t="str">
        <f>UPPER(TEXT(tbl_raw_data[[#This Row],[updated_date]],"MMMM"))</f>
        <v>AUGUST</v>
      </c>
      <c r="M3366" s="50" t="str">
        <f>"WEEK "&amp; IF(ROUNDUP(DAY(tbl_raw_data[[#This Row],[updated_date]])/7,0)=5,4,ROUNDUP(DAY(tbl_raw_data[[#This Row],[updated_date]])/7,0))</f>
        <v>WEEK 1</v>
      </c>
      <c r="N3366" s="50" t="str">
        <f>UPPER(VLOOKUP(tbl_raw_data[[#This Row],[Analyst]],Settiings!$A$2:$B$16,2,0))</f>
        <v>NITESH</v>
      </c>
      <c r="O3366" s="50" t="str">
        <f>TRIM(UPPER(tbl_raw_data[[#This Row],[Outcome]]))</f>
        <v>DECLINE</v>
      </c>
      <c r="P3366" s="50" t="str">
        <f>TRIM(UPPER(tbl_raw_data[[#This Row],[Queue Name]]))</f>
        <v>CONSUMER EXISTING</v>
      </c>
      <c r="Q3366" s="50" t="str">
        <f>IF(tbl_raw_data[[#This Row],[Time taken in min]]&lt;=Settiings!$D$2,"SLA_MET","SLA_NOT_MET")</f>
        <v>SLA_MET</v>
      </c>
      <c r="R3366" s="94"/>
    </row>
    <row r="3367" spans="1:18" x14ac:dyDescent="0.3">
      <c r="A3367" s="20" t="s">
        <v>2323</v>
      </c>
      <c r="B3367" s="9">
        <v>45144.804756944446</v>
      </c>
      <c r="C3367" s="24">
        <v>45144.807268518518</v>
      </c>
      <c r="D3367" s="25" t="s">
        <v>27</v>
      </c>
      <c r="E3367" s="25" t="s">
        <v>9</v>
      </c>
      <c r="F3367" s="25" t="s">
        <v>53</v>
      </c>
      <c r="G3367" s="25" t="s">
        <v>871</v>
      </c>
      <c r="H3367" s="82"/>
      <c r="I3367" s="48">
        <f>tbl_raw_data[[#This Row],[Date Actioned]]-tbl_raw_data[[#This Row],[Date Tagged]]</f>
        <v>2.5115740718320012E-3</v>
      </c>
      <c r="J3367" s="46">
        <f>HOUR(tbl_raw_data[[#This Row],[Time_taken]])*60+MINUTE(tbl_raw_data[[#This Row],[Time_taken]])+SECOND(tbl_raw_data[[#This Row],[Time_taken]])/60</f>
        <v>3.6166666666666667</v>
      </c>
      <c r="K3367" s="52">
        <f>DATE(YEAR(tbl_raw_data[[#This Row],[Date Actioned]]),MONTH(tbl_raw_data[[#This Row],[Date Actioned]]),DAY(tbl_raw_data[[#This Row],[Date Actioned]]))</f>
        <v>45144</v>
      </c>
      <c r="L3367" s="50" t="str">
        <f>UPPER(TEXT(tbl_raw_data[[#This Row],[updated_date]],"MMMM"))</f>
        <v>AUGUST</v>
      </c>
      <c r="M3367" s="50" t="str">
        <f>"WEEK "&amp; IF(ROUNDUP(DAY(tbl_raw_data[[#This Row],[updated_date]])/7,0)=5,4,ROUNDUP(DAY(tbl_raw_data[[#This Row],[updated_date]])/7,0))</f>
        <v>WEEK 1</v>
      </c>
      <c r="N3367" s="50" t="str">
        <f>UPPER(VLOOKUP(tbl_raw_data[[#This Row],[Analyst]],Settiings!$A$2:$B$16,2,0))</f>
        <v>NAVED</v>
      </c>
      <c r="O3367" s="50" t="str">
        <f>TRIM(UPPER(tbl_raw_data[[#This Row],[Outcome]]))</f>
        <v>DECLINE</v>
      </c>
      <c r="P3367" s="50" t="str">
        <f>TRIM(UPPER(tbl_raw_data[[#This Row],[Queue Name]]))</f>
        <v>CONSUMER EXISTING</v>
      </c>
      <c r="Q3367" s="50" t="str">
        <f>IF(tbl_raw_data[[#This Row],[Time taken in min]]&lt;=Settiings!$D$2,"SLA_MET","SLA_NOT_MET")</f>
        <v>SLA_MET</v>
      </c>
      <c r="R3367" s="94"/>
    </row>
    <row r="3368" spans="1:18" x14ac:dyDescent="0.3">
      <c r="A3368" s="23" t="s">
        <v>2324</v>
      </c>
      <c r="B3368" s="9">
        <v>45144.806122685186</v>
      </c>
      <c r="C3368" s="24">
        <v>45144.81858796296</v>
      </c>
      <c r="D3368" s="25" t="s">
        <v>13</v>
      </c>
      <c r="E3368" s="25" t="s">
        <v>9</v>
      </c>
      <c r="F3368" s="25" t="s">
        <v>65</v>
      </c>
      <c r="G3368" s="25" t="s">
        <v>17</v>
      </c>
      <c r="H3368" s="82"/>
      <c r="I3368" s="48">
        <f>tbl_raw_data[[#This Row],[Date Actioned]]-tbl_raw_data[[#This Row],[Date Tagged]]</f>
        <v>1.2465277774026617E-2</v>
      </c>
      <c r="J3368" s="46">
        <f>HOUR(tbl_raw_data[[#This Row],[Time_taken]])*60+MINUTE(tbl_raw_data[[#This Row],[Time_taken]])+SECOND(tbl_raw_data[[#This Row],[Time_taken]])/60</f>
        <v>17.95</v>
      </c>
      <c r="K3368" s="52">
        <f>DATE(YEAR(tbl_raw_data[[#This Row],[Date Actioned]]),MONTH(tbl_raw_data[[#This Row],[Date Actioned]]),DAY(tbl_raw_data[[#This Row],[Date Actioned]]))</f>
        <v>45144</v>
      </c>
      <c r="L3368" s="50" t="str">
        <f>UPPER(TEXT(tbl_raw_data[[#This Row],[updated_date]],"MMMM"))</f>
        <v>AUGUST</v>
      </c>
      <c r="M3368" s="50" t="str">
        <f>"WEEK "&amp; IF(ROUNDUP(DAY(tbl_raw_data[[#This Row],[updated_date]])/7,0)=5,4,ROUNDUP(DAY(tbl_raw_data[[#This Row],[updated_date]])/7,0))</f>
        <v>WEEK 1</v>
      </c>
      <c r="N3368" s="50" t="str">
        <f>UPPER(VLOOKUP(tbl_raw_data[[#This Row],[Analyst]],Settiings!$A$2:$B$16,2,0))</f>
        <v>SAM</v>
      </c>
      <c r="O3368" s="50" t="str">
        <f>TRIM(UPPER(tbl_raw_data[[#This Row],[Outcome]]))</f>
        <v>APPROVE</v>
      </c>
      <c r="P3368" s="50" t="str">
        <f>TRIM(UPPER(tbl_raw_data[[#This Row],[Queue Name]]))</f>
        <v>CONSUMER EXISTING</v>
      </c>
      <c r="Q3368" s="50" t="str">
        <f>IF(tbl_raw_data[[#This Row],[Time taken in min]]&lt;=Settiings!$D$2,"SLA_MET","SLA_NOT_MET")</f>
        <v>SLA_MET</v>
      </c>
      <c r="R3368" s="94"/>
    </row>
    <row r="3369" spans="1:18" x14ac:dyDescent="0.3">
      <c r="A3369" s="14" t="s">
        <v>2325</v>
      </c>
      <c r="B3369" s="15">
        <v>45144.820173611108</v>
      </c>
      <c r="C3369" s="16">
        <v>45144.822314814817</v>
      </c>
      <c r="D3369" s="17" t="s">
        <v>13</v>
      </c>
      <c r="E3369" s="17" t="s">
        <v>9</v>
      </c>
      <c r="F3369" s="17" t="s">
        <v>1228</v>
      </c>
      <c r="G3369" s="17" t="s">
        <v>17</v>
      </c>
      <c r="H3369" s="83"/>
      <c r="I3369" s="48">
        <f>tbl_raw_data[[#This Row],[Date Actioned]]-tbl_raw_data[[#This Row],[Date Tagged]]</f>
        <v>2.1412037094705738E-3</v>
      </c>
      <c r="J3369" s="46">
        <f>HOUR(tbl_raw_data[[#This Row],[Time_taken]])*60+MINUTE(tbl_raw_data[[#This Row],[Time_taken]])+SECOND(tbl_raw_data[[#This Row],[Time_taken]])/60</f>
        <v>3.0833333333333335</v>
      </c>
      <c r="K3369" s="52">
        <f>DATE(YEAR(tbl_raw_data[[#This Row],[Date Actioned]]),MONTH(tbl_raw_data[[#This Row],[Date Actioned]]),DAY(tbl_raw_data[[#This Row],[Date Actioned]]))</f>
        <v>45144</v>
      </c>
      <c r="L3369" s="50" t="str">
        <f>UPPER(TEXT(tbl_raw_data[[#This Row],[updated_date]],"MMMM"))</f>
        <v>AUGUST</v>
      </c>
      <c r="M3369" s="50" t="str">
        <f>"WEEK "&amp; IF(ROUNDUP(DAY(tbl_raw_data[[#This Row],[updated_date]])/7,0)=5,4,ROUNDUP(DAY(tbl_raw_data[[#This Row],[updated_date]])/7,0))</f>
        <v>WEEK 1</v>
      </c>
      <c r="N3369" s="50" t="str">
        <f>UPPER(VLOOKUP(tbl_raw_data[[#This Row],[Analyst]],Settiings!$A$2:$B$16,2,0))</f>
        <v>RAJ</v>
      </c>
      <c r="O3369" s="50" t="str">
        <f>TRIM(UPPER(tbl_raw_data[[#This Row],[Outcome]]))</f>
        <v>APPROVE</v>
      </c>
      <c r="P3369" s="50" t="str">
        <f>TRIM(UPPER(tbl_raw_data[[#This Row],[Queue Name]]))</f>
        <v>CONSUMER EXISTING</v>
      </c>
      <c r="Q3369" s="50" t="str">
        <f>IF(tbl_raw_data[[#This Row],[Time taken in min]]&lt;=Settiings!$D$2,"SLA_MET","SLA_NOT_MET")</f>
        <v>SLA_MET</v>
      </c>
      <c r="R3369" s="94"/>
    </row>
    <row r="3370" spans="1:18" x14ac:dyDescent="0.3">
      <c r="A3370" s="20" t="s">
        <v>2326</v>
      </c>
      <c r="B3370" s="9">
        <v>45144.834618055553</v>
      </c>
      <c r="C3370" s="24">
        <v>45144.83834490741</v>
      </c>
      <c r="D3370" s="25" t="s">
        <v>13</v>
      </c>
      <c r="E3370" s="25" t="s">
        <v>9</v>
      </c>
      <c r="F3370" s="25" t="s">
        <v>1228</v>
      </c>
      <c r="G3370" s="25" t="s">
        <v>17</v>
      </c>
      <c r="H3370" s="82"/>
      <c r="I3370" s="48">
        <f>tbl_raw_data[[#This Row],[Date Actioned]]-tbl_raw_data[[#This Row],[Date Tagged]]</f>
        <v>3.7268518572091125E-3</v>
      </c>
      <c r="J3370" s="46">
        <f>HOUR(tbl_raw_data[[#This Row],[Time_taken]])*60+MINUTE(tbl_raw_data[[#This Row],[Time_taken]])+SECOND(tbl_raw_data[[#This Row],[Time_taken]])/60</f>
        <v>5.3666666666666663</v>
      </c>
      <c r="K3370" s="52">
        <f>DATE(YEAR(tbl_raw_data[[#This Row],[Date Actioned]]),MONTH(tbl_raw_data[[#This Row],[Date Actioned]]),DAY(tbl_raw_data[[#This Row],[Date Actioned]]))</f>
        <v>45144</v>
      </c>
      <c r="L3370" s="50" t="str">
        <f>UPPER(TEXT(tbl_raw_data[[#This Row],[updated_date]],"MMMM"))</f>
        <v>AUGUST</v>
      </c>
      <c r="M3370" s="50" t="str">
        <f>"WEEK "&amp; IF(ROUNDUP(DAY(tbl_raw_data[[#This Row],[updated_date]])/7,0)=5,4,ROUNDUP(DAY(tbl_raw_data[[#This Row],[updated_date]])/7,0))</f>
        <v>WEEK 1</v>
      </c>
      <c r="N3370" s="50" t="str">
        <f>UPPER(VLOOKUP(tbl_raw_data[[#This Row],[Analyst]],Settiings!$A$2:$B$16,2,0))</f>
        <v>RAJ</v>
      </c>
      <c r="O3370" s="50" t="str">
        <f>TRIM(UPPER(tbl_raw_data[[#This Row],[Outcome]]))</f>
        <v>APPROVE</v>
      </c>
      <c r="P3370" s="50" t="str">
        <f>TRIM(UPPER(tbl_raw_data[[#This Row],[Queue Name]]))</f>
        <v>CONSUMER EXISTING</v>
      </c>
      <c r="Q3370" s="50" t="str">
        <f>IF(tbl_raw_data[[#This Row],[Time taken in min]]&lt;=Settiings!$D$2,"SLA_MET","SLA_NOT_MET")</f>
        <v>SLA_MET</v>
      </c>
      <c r="R3370" s="94"/>
    </row>
    <row r="3371" spans="1:18" x14ac:dyDescent="0.3">
      <c r="A3371" s="23" t="s">
        <v>2327</v>
      </c>
      <c r="B3371" s="15">
        <v>45144.837604166663</v>
      </c>
      <c r="C3371" s="16">
        <v>45144.843854166669</v>
      </c>
      <c r="D3371" s="17" t="s">
        <v>27</v>
      </c>
      <c r="E3371" s="17" t="s">
        <v>9</v>
      </c>
      <c r="F3371" s="17" t="s">
        <v>70</v>
      </c>
      <c r="G3371" s="17" t="s">
        <v>113</v>
      </c>
      <c r="H3371" s="83"/>
      <c r="I3371" s="48">
        <f>tbl_raw_data[[#This Row],[Date Actioned]]-tbl_raw_data[[#This Row],[Date Tagged]]</f>
        <v>6.2500000058207661E-3</v>
      </c>
      <c r="J3371" s="46">
        <f>HOUR(tbl_raw_data[[#This Row],[Time_taken]])*60+MINUTE(tbl_raw_data[[#This Row],[Time_taken]])+SECOND(tbl_raw_data[[#This Row],[Time_taken]])/60</f>
        <v>9</v>
      </c>
      <c r="K3371" s="52">
        <f>DATE(YEAR(tbl_raw_data[[#This Row],[Date Actioned]]),MONTH(tbl_raw_data[[#This Row],[Date Actioned]]),DAY(tbl_raw_data[[#This Row],[Date Actioned]]))</f>
        <v>45144</v>
      </c>
      <c r="L3371" s="50" t="str">
        <f>UPPER(TEXT(tbl_raw_data[[#This Row],[updated_date]],"MMMM"))</f>
        <v>AUGUST</v>
      </c>
      <c r="M3371" s="50" t="str">
        <f>"WEEK "&amp; IF(ROUNDUP(DAY(tbl_raw_data[[#This Row],[updated_date]])/7,0)=5,4,ROUNDUP(DAY(tbl_raw_data[[#This Row],[updated_date]])/7,0))</f>
        <v>WEEK 1</v>
      </c>
      <c r="N3371" s="50" t="str">
        <f>UPPER(VLOOKUP(tbl_raw_data[[#This Row],[Analyst]],Settiings!$A$2:$B$16,2,0))</f>
        <v>ASIF</v>
      </c>
      <c r="O3371" s="50" t="str">
        <f>TRIM(UPPER(tbl_raw_data[[#This Row],[Outcome]]))</f>
        <v>DECLINE</v>
      </c>
      <c r="P3371" s="50" t="str">
        <f>TRIM(UPPER(tbl_raw_data[[#This Row],[Queue Name]]))</f>
        <v>CONSUMER EXISTING</v>
      </c>
      <c r="Q3371" s="50" t="str">
        <f>IF(tbl_raw_data[[#This Row],[Time taken in min]]&lt;=Settiings!$D$2,"SLA_MET","SLA_NOT_MET")</f>
        <v>SLA_MET</v>
      </c>
      <c r="R3371" s="94"/>
    </row>
    <row r="3372" spans="1:18" x14ac:dyDescent="0.3">
      <c r="A3372" s="23" t="s">
        <v>2328</v>
      </c>
      <c r="B3372" s="15">
        <v>45144.842928240738</v>
      </c>
      <c r="C3372" s="16">
        <v>45144.847199074073</v>
      </c>
      <c r="D3372" s="17" t="s">
        <v>17</v>
      </c>
      <c r="E3372" s="18" t="s">
        <v>19</v>
      </c>
      <c r="F3372" s="17" t="s">
        <v>10</v>
      </c>
      <c r="G3372" s="19"/>
      <c r="H3372" s="79"/>
      <c r="I3372" s="48">
        <f>tbl_raw_data[[#This Row],[Date Actioned]]-tbl_raw_data[[#This Row],[Date Tagged]]</f>
        <v>4.2708333348855376E-3</v>
      </c>
      <c r="J3372" s="46">
        <f>HOUR(tbl_raw_data[[#This Row],[Time_taken]])*60+MINUTE(tbl_raw_data[[#This Row],[Time_taken]])+SECOND(tbl_raw_data[[#This Row],[Time_taken]])/60</f>
        <v>6.15</v>
      </c>
      <c r="K3372" s="52">
        <f>DATE(YEAR(tbl_raw_data[[#This Row],[Date Actioned]]),MONTH(tbl_raw_data[[#This Row],[Date Actioned]]),DAY(tbl_raw_data[[#This Row],[Date Actioned]]))</f>
        <v>45144</v>
      </c>
      <c r="L3372" s="50" t="str">
        <f>UPPER(TEXT(tbl_raw_data[[#This Row],[updated_date]],"MMMM"))</f>
        <v>AUGUST</v>
      </c>
      <c r="M3372" s="50" t="str">
        <f>"WEEK "&amp; IF(ROUNDUP(DAY(tbl_raw_data[[#This Row],[updated_date]])/7,0)=5,4,ROUNDUP(DAY(tbl_raw_data[[#This Row],[updated_date]])/7,0))</f>
        <v>WEEK 1</v>
      </c>
      <c r="N3372" s="50" t="str">
        <f>UPPER(VLOOKUP(tbl_raw_data[[#This Row],[Analyst]],Settiings!$A$2:$B$16,2,0))</f>
        <v>NITESH</v>
      </c>
      <c r="O3372" s="50" t="str">
        <f>TRIM(UPPER(tbl_raw_data[[#This Row],[Outcome]]))</f>
        <v>APPROVE</v>
      </c>
      <c r="P3372" s="50" t="str">
        <f>TRIM(UPPER(tbl_raw_data[[#This Row],[Queue Name]]))</f>
        <v>CONSUMER POST BUREAU</v>
      </c>
      <c r="Q3372" s="50" t="str">
        <f>IF(tbl_raw_data[[#This Row],[Time taken in min]]&lt;=Settiings!$D$2,"SLA_MET","SLA_NOT_MET")</f>
        <v>SLA_MET</v>
      </c>
      <c r="R3372" s="94"/>
    </row>
    <row r="3373" spans="1:18" x14ac:dyDescent="0.3">
      <c r="A3373" s="14" t="s">
        <v>2329</v>
      </c>
      <c r="B3373" s="9">
        <v>45144.846655092595</v>
      </c>
      <c r="C3373" s="24">
        <v>45144.851527777777</v>
      </c>
      <c r="D3373" s="25" t="s">
        <v>13</v>
      </c>
      <c r="E3373" s="25" t="s">
        <v>9</v>
      </c>
      <c r="F3373" s="25" t="s">
        <v>1228</v>
      </c>
      <c r="G3373" s="25" t="s">
        <v>17</v>
      </c>
      <c r="H3373" s="82"/>
      <c r="I3373" s="48">
        <f>tbl_raw_data[[#This Row],[Date Actioned]]-tbl_raw_data[[#This Row],[Date Tagged]]</f>
        <v>4.8726851819083095E-3</v>
      </c>
      <c r="J3373" s="46">
        <f>HOUR(tbl_raw_data[[#This Row],[Time_taken]])*60+MINUTE(tbl_raw_data[[#This Row],[Time_taken]])+SECOND(tbl_raw_data[[#This Row],[Time_taken]])/60</f>
        <v>7.0166666666666666</v>
      </c>
      <c r="K3373" s="52">
        <f>DATE(YEAR(tbl_raw_data[[#This Row],[Date Actioned]]),MONTH(tbl_raw_data[[#This Row],[Date Actioned]]),DAY(tbl_raw_data[[#This Row],[Date Actioned]]))</f>
        <v>45144</v>
      </c>
      <c r="L3373" s="50" t="str">
        <f>UPPER(TEXT(tbl_raw_data[[#This Row],[updated_date]],"MMMM"))</f>
        <v>AUGUST</v>
      </c>
      <c r="M3373" s="50" t="str">
        <f>"WEEK "&amp; IF(ROUNDUP(DAY(tbl_raw_data[[#This Row],[updated_date]])/7,0)=5,4,ROUNDUP(DAY(tbl_raw_data[[#This Row],[updated_date]])/7,0))</f>
        <v>WEEK 1</v>
      </c>
      <c r="N3373" s="50" t="str">
        <f>UPPER(VLOOKUP(tbl_raw_data[[#This Row],[Analyst]],Settiings!$A$2:$B$16,2,0))</f>
        <v>RAJ</v>
      </c>
      <c r="O3373" s="50" t="str">
        <f>TRIM(UPPER(tbl_raw_data[[#This Row],[Outcome]]))</f>
        <v>APPROVE</v>
      </c>
      <c r="P3373" s="50" t="str">
        <f>TRIM(UPPER(tbl_raw_data[[#This Row],[Queue Name]]))</f>
        <v>CONSUMER EXISTING</v>
      </c>
      <c r="Q3373" s="50" t="str">
        <f>IF(tbl_raw_data[[#This Row],[Time taken in min]]&lt;=Settiings!$D$2,"SLA_MET","SLA_NOT_MET")</f>
        <v>SLA_MET</v>
      </c>
      <c r="R3373" s="94"/>
    </row>
    <row r="3374" spans="1:18" x14ac:dyDescent="0.3">
      <c r="A3374" s="20" t="s">
        <v>2330</v>
      </c>
      <c r="B3374" s="15">
        <v>45144.851458333331</v>
      </c>
      <c r="C3374" s="16">
        <v>45145.44635416667</v>
      </c>
      <c r="D3374" s="17" t="s">
        <v>17</v>
      </c>
      <c r="E3374" s="18" t="s">
        <v>19</v>
      </c>
      <c r="F3374" s="17" t="s">
        <v>43</v>
      </c>
      <c r="G3374" s="19"/>
      <c r="H3374" s="79"/>
      <c r="I3374" s="48">
        <f>tbl_raw_data[[#This Row],[Date Actioned]]-tbl_raw_data[[#This Row],[Date Tagged]]</f>
        <v>0.59489583333925111</v>
      </c>
      <c r="J3374" s="46">
        <f>HOUR(tbl_raw_data[[#This Row],[Time_taken]])*60+MINUTE(tbl_raw_data[[#This Row],[Time_taken]])+SECOND(tbl_raw_data[[#This Row],[Time_taken]])/60</f>
        <v>856.65</v>
      </c>
      <c r="K3374" s="52">
        <f>DATE(YEAR(tbl_raw_data[[#This Row],[Date Actioned]]),MONTH(tbl_raw_data[[#This Row],[Date Actioned]]),DAY(tbl_raw_data[[#This Row],[Date Actioned]]))</f>
        <v>45145</v>
      </c>
      <c r="L3374" s="50" t="str">
        <f>UPPER(TEXT(tbl_raw_data[[#This Row],[updated_date]],"MMMM"))</f>
        <v>AUGUST</v>
      </c>
      <c r="M3374" s="50" t="str">
        <f>"WEEK "&amp; IF(ROUNDUP(DAY(tbl_raw_data[[#This Row],[updated_date]])/7,0)=5,4,ROUNDUP(DAY(tbl_raw_data[[#This Row],[updated_date]])/7,0))</f>
        <v>WEEK 1</v>
      </c>
      <c r="N3374" s="50" t="str">
        <f>UPPER(VLOOKUP(tbl_raw_data[[#This Row],[Analyst]],Settiings!$A$2:$B$16,2,0))</f>
        <v>MERCEDES</v>
      </c>
      <c r="O3374" s="50" t="str">
        <f>TRIM(UPPER(tbl_raw_data[[#This Row],[Outcome]]))</f>
        <v>APPROVE</v>
      </c>
      <c r="P3374" s="50" t="str">
        <f>TRIM(UPPER(tbl_raw_data[[#This Row],[Queue Name]]))</f>
        <v>CONSUMER POST BUREAU</v>
      </c>
      <c r="Q3374" s="50" t="str">
        <f>IF(tbl_raw_data[[#This Row],[Time taken in min]]&lt;=Settiings!$D$2,"SLA_MET","SLA_NOT_MET")</f>
        <v>SLA_NOT_MET</v>
      </c>
      <c r="R3374" s="94"/>
    </row>
    <row r="3375" spans="1:18" x14ac:dyDescent="0.3">
      <c r="A3375" s="23" t="s">
        <v>2331</v>
      </c>
      <c r="B3375" s="9">
        <v>45144.86074074074</v>
      </c>
      <c r="C3375" s="24">
        <v>45145.450150462966</v>
      </c>
      <c r="D3375" s="25" t="s">
        <v>17</v>
      </c>
      <c r="E3375" s="12" t="s">
        <v>19</v>
      </c>
      <c r="F3375" s="25" t="s">
        <v>43</v>
      </c>
      <c r="G3375" s="13"/>
      <c r="H3375" s="78"/>
      <c r="I3375" s="48">
        <f>tbl_raw_data[[#This Row],[Date Actioned]]-tbl_raw_data[[#This Row],[Date Tagged]]</f>
        <v>0.58940972222626442</v>
      </c>
      <c r="J3375" s="46">
        <f>HOUR(tbl_raw_data[[#This Row],[Time_taken]])*60+MINUTE(tbl_raw_data[[#This Row],[Time_taken]])+SECOND(tbl_raw_data[[#This Row],[Time_taken]])/60</f>
        <v>848.75</v>
      </c>
      <c r="K3375" s="52">
        <f>DATE(YEAR(tbl_raw_data[[#This Row],[Date Actioned]]),MONTH(tbl_raw_data[[#This Row],[Date Actioned]]),DAY(tbl_raw_data[[#This Row],[Date Actioned]]))</f>
        <v>45145</v>
      </c>
      <c r="L3375" s="50" t="str">
        <f>UPPER(TEXT(tbl_raw_data[[#This Row],[updated_date]],"MMMM"))</f>
        <v>AUGUST</v>
      </c>
      <c r="M3375" s="50" t="str">
        <f>"WEEK "&amp; IF(ROUNDUP(DAY(tbl_raw_data[[#This Row],[updated_date]])/7,0)=5,4,ROUNDUP(DAY(tbl_raw_data[[#This Row],[updated_date]])/7,0))</f>
        <v>WEEK 1</v>
      </c>
      <c r="N3375" s="50" t="str">
        <f>UPPER(VLOOKUP(tbl_raw_data[[#This Row],[Analyst]],Settiings!$A$2:$B$16,2,0))</f>
        <v>MERCEDES</v>
      </c>
      <c r="O3375" s="50" t="str">
        <f>TRIM(UPPER(tbl_raw_data[[#This Row],[Outcome]]))</f>
        <v>APPROVE</v>
      </c>
      <c r="P3375" s="50" t="str">
        <f>TRIM(UPPER(tbl_raw_data[[#This Row],[Queue Name]]))</f>
        <v>CONSUMER POST BUREAU</v>
      </c>
      <c r="Q3375" s="50" t="str">
        <f>IF(tbl_raw_data[[#This Row],[Time taken in min]]&lt;=Settiings!$D$2,"SLA_MET","SLA_NOT_MET")</f>
        <v>SLA_NOT_MET</v>
      </c>
      <c r="R3375" s="94"/>
    </row>
    <row r="3376" spans="1:18" x14ac:dyDescent="0.3">
      <c r="A3376" s="14" t="s">
        <v>2334</v>
      </c>
      <c r="B3376" s="15">
        <v>45144.983900462961</v>
      </c>
      <c r="C3376" s="16">
        <v>45145.465752314813</v>
      </c>
      <c r="D3376" s="17" t="s">
        <v>17</v>
      </c>
      <c r="E3376" s="18" t="s">
        <v>19</v>
      </c>
      <c r="F3376" s="17" t="s">
        <v>43</v>
      </c>
      <c r="G3376" s="19"/>
      <c r="H3376" s="79"/>
      <c r="I3376" s="48">
        <f>tbl_raw_data[[#This Row],[Date Actioned]]-tbl_raw_data[[#This Row],[Date Tagged]]</f>
        <v>0.48185185185138835</v>
      </c>
      <c r="J3376" s="46">
        <f>HOUR(tbl_raw_data[[#This Row],[Time_taken]])*60+MINUTE(tbl_raw_data[[#This Row],[Time_taken]])+SECOND(tbl_raw_data[[#This Row],[Time_taken]])/60</f>
        <v>693.86666666666667</v>
      </c>
      <c r="K3376" s="52">
        <f>DATE(YEAR(tbl_raw_data[[#This Row],[Date Actioned]]),MONTH(tbl_raw_data[[#This Row],[Date Actioned]]),DAY(tbl_raw_data[[#This Row],[Date Actioned]]))</f>
        <v>45145</v>
      </c>
      <c r="L3376" s="50" t="str">
        <f>UPPER(TEXT(tbl_raw_data[[#This Row],[updated_date]],"MMMM"))</f>
        <v>AUGUST</v>
      </c>
      <c r="M3376" s="50" t="str">
        <f>"WEEK "&amp; IF(ROUNDUP(DAY(tbl_raw_data[[#This Row],[updated_date]])/7,0)=5,4,ROUNDUP(DAY(tbl_raw_data[[#This Row],[updated_date]])/7,0))</f>
        <v>WEEK 1</v>
      </c>
      <c r="N3376" s="50" t="str">
        <f>UPPER(VLOOKUP(tbl_raw_data[[#This Row],[Analyst]],Settiings!$A$2:$B$16,2,0))</f>
        <v>MERCEDES</v>
      </c>
      <c r="O3376" s="50" t="str">
        <f>TRIM(UPPER(tbl_raw_data[[#This Row],[Outcome]]))</f>
        <v>APPROVE</v>
      </c>
      <c r="P3376" s="50" t="str">
        <f>TRIM(UPPER(tbl_raw_data[[#This Row],[Queue Name]]))</f>
        <v>CONSUMER POST BUREAU</v>
      </c>
      <c r="Q3376" s="50" t="str">
        <f>IF(tbl_raw_data[[#This Row],[Time taken in min]]&lt;=Settiings!$D$2,"SLA_MET","SLA_NOT_MET")</f>
        <v>SLA_NOT_MET</v>
      </c>
      <c r="R3376" s="94"/>
    </row>
    <row r="3377" spans="1:18" x14ac:dyDescent="0.3">
      <c r="A3377" s="20" t="s">
        <v>2337</v>
      </c>
      <c r="B3377" s="15">
        <v>45145.09715277778</v>
      </c>
      <c r="C3377" s="16">
        <v>45145.368333333332</v>
      </c>
      <c r="D3377" s="17" t="s">
        <v>17</v>
      </c>
      <c r="E3377" s="18" t="s">
        <v>19</v>
      </c>
      <c r="F3377" s="17" t="s">
        <v>76</v>
      </c>
      <c r="G3377" s="19"/>
      <c r="H3377" s="79"/>
      <c r="I3377" s="48">
        <f>tbl_raw_data[[#This Row],[Date Actioned]]-tbl_raw_data[[#This Row],[Date Tagged]]</f>
        <v>0.27118055555183673</v>
      </c>
      <c r="J3377" s="46">
        <f>HOUR(tbl_raw_data[[#This Row],[Time_taken]])*60+MINUTE(tbl_raw_data[[#This Row],[Time_taken]])+SECOND(tbl_raw_data[[#This Row],[Time_taken]])/60</f>
        <v>390.5</v>
      </c>
      <c r="K3377" s="52">
        <f>DATE(YEAR(tbl_raw_data[[#This Row],[Date Actioned]]),MONTH(tbl_raw_data[[#This Row],[Date Actioned]]),DAY(tbl_raw_data[[#This Row],[Date Actioned]]))</f>
        <v>45145</v>
      </c>
      <c r="L3377" s="50" t="str">
        <f>UPPER(TEXT(tbl_raw_data[[#This Row],[updated_date]],"MMMM"))</f>
        <v>AUGUST</v>
      </c>
      <c r="M3377" s="50" t="str">
        <f>"WEEK "&amp; IF(ROUNDUP(DAY(tbl_raw_data[[#This Row],[updated_date]])/7,0)=5,4,ROUNDUP(DAY(tbl_raw_data[[#This Row],[updated_date]])/7,0))</f>
        <v>WEEK 1</v>
      </c>
      <c r="N3377" s="50" t="str">
        <f>UPPER(VLOOKUP(tbl_raw_data[[#This Row],[Analyst]],Settiings!$A$2:$B$16,2,0))</f>
        <v>ROHAN</v>
      </c>
      <c r="O3377" s="50" t="str">
        <f>TRIM(UPPER(tbl_raw_data[[#This Row],[Outcome]]))</f>
        <v>APPROVE</v>
      </c>
      <c r="P3377" s="50" t="str">
        <f>TRIM(UPPER(tbl_raw_data[[#This Row],[Queue Name]]))</f>
        <v>CONSUMER POST BUREAU</v>
      </c>
      <c r="Q3377" s="50" t="str">
        <f>IF(tbl_raw_data[[#This Row],[Time taken in min]]&lt;=Settiings!$D$2,"SLA_MET","SLA_NOT_MET")</f>
        <v>SLA_NOT_MET</v>
      </c>
      <c r="R3377" s="94"/>
    </row>
    <row r="3378" spans="1:18" x14ac:dyDescent="0.3">
      <c r="A3378" s="14" t="s">
        <v>2338</v>
      </c>
      <c r="B3378" s="15">
        <v>45145.147905092592</v>
      </c>
      <c r="C3378" s="16">
        <v>45145.383935185186</v>
      </c>
      <c r="D3378" s="17" t="s">
        <v>37</v>
      </c>
      <c r="E3378" s="18" t="s">
        <v>19</v>
      </c>
      <c r="F3378" s="17" t="s">
        <v>76</v>
      </c>
      <c r="G3378" s="19"/>
      <c r="H3378" s="79"/>
      <c r="I3378" s="48">
        <f>tbl_raw_data[[#This Row],[Date Actioned]]-tbl_raw_data[[#This Row],[Date Tagged]]</f>
        <v>0.23603009259386454</v>
      </c>
      <c r="J3378" s="46">
        <f>HOUR(tbl_raw_data[[#This Row],[Time_taken]])*60+MINUTE(tbl_raw_data[[#This Row],[Time_taken]])+SECOND(tbl_raw_data[[#This Row],[Time_taken]])/60</f>
        <v>339.88333333333333</v>
      </c>
      <c r="K3378" s="52">
        <f>DATE(YEAR(tbl_raw_data[[#This Row],[Date Actioned]]),MONTH(tbl_raw_data[[#This Row],[Date Actioned]]),DAY(tbl_raw_data[[#This Row],[Date Actioned]]))</f>
        <v>45145</v>
      </c>
      <c r="L3378" s="50" t="str">
        <f>UPPER(TEXT(tbl_raw_data[[#This Row],[updated_date]],"MMMM"))</f>
        <v>AUGUST</v>
      </c>
      <c r="M3378" s="50" t="str">
        <f>"WEEK "&amp; IF(ROUNDUP(DAY(tbl_raw_data[[#This Row],[updated_date]])/7,0)=5,4,ROUNDUP(DAY(tbl_raw_data[[#This Row],[updated_date]])/7,0))</f>
        <v>WEEK 1</v>
      </c>
      <c r="N3378" s="50" t="str">
        <f>UPPER(VLOOKUP(tbl_raw_data[[#This Row],[Analyst]],Settiings!$A$2:$B$16,2,0))</f>
        <v>ROHAN</v>
      </c>
      <c r="O3378" s="50" t="str">
        <f>TRIM(UPPER(tbl_raw_data[[#This Row],[Outcome]]))</f>
        <v>DECLINE</v>
      </c>
      <c r="P3378" s="50" t="str">
        <f>TRIM(UPPER(tbl_raw_data[[#This Row],[Queue Name]]))</f>
        <v>CONSUMER POST BUREAU</v>
      </c>
      <c r="Q3378" s="50" t="str">
        <f>IF(tbl_raw_data[[#This Row],[Time taken in min]]&lt;=Settiings!$D$2,"SLA_MET","SLA_NOT_MET")</f>
        <v>SLA_NOT_MET</v>
      </c>
      <c r="R3378" s="94"/>
    </row>
    <row r="3379" spans="1:18" x14ac:dyDescent="0.3">
      <c r="A3379" s="23" t="s">
        <v>2341</v>
      </c>
      <c r="B3379" s="9">
        <v>45145.350925925923</v>
      </c>
      <c r="C3379" s="24">
        <v>45145.38685185185</v>
      </c>
      <c r="D3379" s="25" t="s">
        <v>17</v>
      </c>
      <c r="E3379" s="12" t="s">
        <v>19</v>
      </c>
      <c r="F3379" s="25" t="s">
        <v>76</v>
      </c>
      <c r="G3379" s="13"/>
      <c r="H3379" s="78"/>
      <c r="I3379" s="48">
        <f>tbl_raw_data[[#This Row],[Date Actioned]]-tbl_raw_data[[#This Row],[Date Tagged]]</f>
        <v>3.5925925927585922E-2</v>
      </c>
      <c r="J3379" s="46">
        <f>HOUR(tbl_raw_data[[#This Row],[Time_taken]])*60+MINUTE(tbl_raw_data[[#This Row],[Time_taken]])+SECOND(tbl_raw_data[[#This Row],[Time_taken]])/60</f>
        <v>51.733333333333334</v>
      </c>
      <c r="K3379" s="52">
        <f>DATE(YEAR(tbl_raw_data[[#This Row],[Date Actioned]]),MONTH(tbl_raw_data[[#This Row],[Date Actioned]]),DAY(tbl_raw_data[[#This Row],[Date Actioned]]))</f>
        <v>45145</v>
      </c>
      <c r="L3379" s="50" t="str">
        <f>UPPER(TEXT(tbl_raw_data[[#This Row],[updated_date]],"MMMM"))</f>
        <v>AUGUST</v>
      </c>
      <c r="M3379" s="50" t="str">
        <f>"WEEK "&amp; IF(ROUNDUP(DAY(tbl_raw_data[[#This Row],[updated_date]])/7,0)=5,4,ROUNDUP(DAY(tbl_raw_data[[#This Row],[updated_date]])/7,0))</f>
        <v>WEEK 1</v>
      </c>
      <c r="N3379" s="50" t="str">
        <f>UPPER(VLOOKUP(tbl_raw_data[[#This Row],[Analyst]],Settiings!$A$2:$B$16,2,0))</f>
        <v>ROHAN</v>
      </c>
      <c r="O3379" s="50" t="str">
        <f>TRIM(UPPER(tbl_raw_data[[#This Row],[Outcome]]))</f>
        <v>APPROVE</v>
      </c>
      <c r="P3379" s="50" t="str">
        <f>TRIM(UPPER(tbl_raw_data[[#This Row],[Queue Name]]))</f>
        <v>CONSUMER POST BUREAU</v>
      </c>
      <c r="Q3379" s="50" t="str">
        <f>IF(tbl_raw_data[[#This Row],[Time taken in min]]&lt;=Settiings!$D$2,"SLA_MET","SLA_NOT_MET")</f>
        <v>SLA_NOT_MET</v>
      </c>
      <c r="R3379" s="94"/>
    </row>
    <row r="3380" spans="1:18" x14ac:dyDescent="0.3">
      <c r="A3380" s="14" t="s">
        <v>2345</v>
      </c>
      <c r="B3380" s="15">
        <v>45145.378391203703</v>
      </c>
      <c r="C3380" s="16">
        <v>45145.380659722221</v>
      </c>
      <c r="D3380" s="17" t="s">
        <v>13</v>
      </c>
      <c r="E3380" s="17" t="s">
        <v>9</v>
      </c>
      <c r="F3380" s="17" t="s">
        <v>1222</v>
      </c>
      <c r="G3380" s="17" t="s">
        <v>17</v>
      </c>
      <c r="H3380" s="83"/>
      <c r="I3380" s="48">
        <f>tbl_raw_data[[#This Row],[Date Actioned]]-tbl_raw_data[[#This Row],[Date Tagged]]</f>
        <v>2.268518517666962E-3</v>
      </c>
      <c r="J3380" s="46">
        <f>HOUR(tbl_raw_data[[#This Row],[Time_taken]])*60+MINUTE(tbl_raw_data[[#This Row],[Time_taken]])+SECOND(tbl_raw_data[[#This Row],[Time_taken]])/60</f>
        <v>3.2666666666666666</v>
      </c>
      <c r="K3380" s="52">
        <f>DATE(YEAR(tbl_raw_data[[#This Row],[Date Actioned]]),MONTH(tbl_raw_data[[#This Row],[Date Actioned]]),DAY(tbl_raw_data[[#This Row],[Date Actioned]]))</f>
        <v>45145</v>
      </c>
      <c r="L3380" s="50" t="str">
        <f>UPPER(TEXT(tbl_raw_data[[#This Row],[updated_date]],"MMMM"))</f>
        <v>AUGUST</v>
      </c>
      <c r="M3380" s="50" t="str">
        <f>"WEEK "&amp; IF(ROUNDUP(DAY(tbl_raw_data[[#This Row],[updated_date]])/7,0)=5,4,ROUNDUP(DAY(tbl_raw_data[[#This Row],[updated_date]])/7,0))</f>
        <v>WEEK 1</v>
      </c>
      <c r="N3380" s="50" t="str">
        <f>UPPER(VLOOKUP(tbl_raw_data[[#This Row],[Analyst]],Settiings!$A$2:$B$16,2,0))</f>
        <v>HARDIK</v>
      </c>
      <c r="O3380" s="50" t="str">
        <f>TRIM(UPPER(tbl_raw_data[[#This Row],[Outcome]]))</f>
        <v>APPROVE</v>
      </c>
      <c r="P3380" s="50" t="str">
        <f>TRIM(UPPER(tbl_raw_data[[#This Row],[Queue Name]]))</f>
        <v>CONSUMER EXISTING</v>
      </c>
      <c r="Q3380" s="50" t="str">
        <f>IF(tbl_raw_data[[#This Row],[Time taken in min]]&lt;=Settiings!$D$2,"SLA_MET","SLA_NOT_MET")</f>
        <v>SLA_MET</v>
      </c>
      <c r="R3380" s="94"/>
    </row>
    <row r="3381" spans="1:18" x14ac:dyDescent="0.3">
      <c r="A3381" s="20" t="s">
        <v>2346</v>
      </c>
      <c r="B3381" s="9">
        <v>45145.381932870368</v>
      </c>
      <c r="C3381" s="24">
        <v>45145.389328703706</v>
      </c>
      <c r="D3381" s="25" t="s">
        <v>13</v>
      </c>
      <c r="E3381" s="25" t="s">
        <v>9</v>
      </c>
      <c r="F3381" s="25" t="s">
        <v>1222</v>
      </c>
      <c r="G3381" s="25" t="s">
        <v>17</v>
      </c>
      <c r="H3381" s="82"/>
      <c r="I3381" s="48">
        <f>tbl_raw_data[[#This Row],[Date Actioned]]-tbl_raw_data[[#This Row],[Date Tagged]]</f>
        <v>7.3958333377959207E-3</v>
      </c>
      <c r="J3381" s="46">
        <f>HOUR(tbl_raw_data[[#This Row],[Time_taken]])*60+MINUTE(tbl_raw_data[[#This Row],[Time_taken]])+SECOND(tbl_raw_data[[#This Row],[Time_taken]])/60</f>
        <v>10.65</v>
      </c>
      <c r="K3381" s="52">
        <f>DATE(YEAR(tbl_raw_data[[#This Row],[Date Actioned]]),MONTH(tbl_raw_data[[#This Row],[Date Actioned]]),DAY(tbl_raw_data[[#This Row],[Date Actioned]]))</f>
        <v>45145</v>
      </c>
      <c r="L3381" s="50" t="str">
        <f>UPPER(TEXT(tbl_raw_data[[#This Row],[updated_date]],"MMMM"))</f>
        <v>AUGUST</v>
      </c>
      <c r="M3381" s="50" t="str">
        <f>"WEEK "&amp; IF(ROUNDUP(DAY(tbl_raw_data[[#This Row],[updated_date]])/7,0)=5,4,ROUNDUP(DAY(tbl_raw_data[[#This Row],[updated_date]])/7,0))</f>
        <v>WEEK 1</v>
      </c>
      <c r="N3381" s="50" t="str">
        <f>UPPER(VLOOKUP(tbl_raw_data[[#This Row],[Analyst]],Settiings!$A$2:$B$16,2,0))</f>
        <v>HARDIK</v>
      </c>
      <c r="O3381" s="50" t="str">
        <f>TRIM(UPPER(tbl_raw_data[[#This Row],[Outcome]]))</f>
        <v>APPROVE</v>
      </c>
      <c r="P3381" s="50" t="str">
        <f>TRIM(UPPER(tbl_raw_data[[#This Row],[Queue Name]]))</f>
        <v>CONSUMER EXISTING</v>
      </c>
      <c r="Q3381" s="50" t="str">
        <f>IF(tbl_raw_data[[#This Row],[Time taken in min]]&lt;=Settiings!$D$2,"SLA_MET","SLA_NOT_MET")</f>
        <v>SLA_MET</v>
      </c>
      <c r="R3381" s="94"/>
    </row>
    <row r="3382" spans="1:18" x14ac:dyDescent="0.3">
      <c r="A3382" s="23" t="s">
        <v>2347</v>
      </c>
      <c r="B3382" s="15">
        <v>45145.384525462963</v>
      </c>
      <c r="C3382" s="16">
        <v>45145.389027777775</v>
      </c>
      <c r="D3382" s="17" t="s">
        <v>17</v>
      </c>
      <c r="E3382" s="18" t="s">
        <v>19</v>
      </c>
      <c r="F3382" s="17" t="s">
        <v>76</v>
      </c>
      <c r="G3382" s="19"/>
      <c r="H3382" s="79"/>
      <c r="I3382" s="48">
        <f>tbl_raw_data[[#This Row],[Date Actioned]]-tbl_raw_data[[#This Row],[Date Tagged]]</f>
        <v>4.5023148122709244E-3</v>
      </c>
      <c r="J3382" s="46">
        <f>HOUR(tbl_raw_data[[#This Row],[Time_taken]])*60+MINUTE(tbl_raw_data[[#This Row],[Time_taken]])+SECOND(tbl_raw_data[[#This Row],[Time_taken]])/60</f>
        <v>6.4833333333333334</v>
      </c>
      <c r="K3382" s="52">
        <f>DATE(YEAR(tbl_raw_data[[#This Row],[Date Actioned]]),MONTH(tbl_raw_data[[#This Row],[Date Actioned]]),DAY(tbl_raw_data[[#This Row],[Date Actioned]]))</f>
        <v>45145</v>
      </c>
      <c r="L3382" s="50" t="str">
        <f>UPPER(TEXT(tbl_raw_data[[#This Row],[updated_date]],"MMMM"))</f>
        <v>AUGUST</v>
      </c>
      <c r="M3382" s="50" t="str">
        <f>"WEEK "&amp; IF(ROUNDUP(DAY(tbl_raw_data[[#This Row],[updated_date]])/7,0)=5,4,ROUNDUP(DAY(tbl_raw_data[[#This Row],[updated_date]])/7,0))</f>
        <v>WEEK 1</v>
      </c>
      <c r="N3382" s="50" t="str">
        <f>UPPER(VLOOKUP(tbl_raw_data[[#This Row],[Analyst]],Settiings!$A$2:$B$16,2,0))</f>
        <v>ROHAN</v>
      </c>
      <c r="O3382" s="50" t="str">
        <f>TRIM(UPPER(tbl_raw_data[[#This Row],[Outcome]]))</f>
        <v>APPROVE</v>
      </c>
      <c r="P3382" s="50" t="str">
        <f>TRIM(UPPER(tbl_raw_data[[#This Row],[Queue Name]]))</f>
        <v>CONSUMER POST BUREAU</v>
      </c>
      <c r="Q3382" s="50" t="str">
        <f>IF(tbl_raw_data[[#This Row],[Time taken in min]]&lt;=Settiings!$D$2,"SLA_MET","SLA_NOT_MET")</f>
        <v>SLA_MET</v>
      </c>
      <c r="R3382" s="94"/>
    </row>
    <row r="3383" spans="1:18" x14ac:dyDescent="0.3">
      <c r="A3383" s="14" t="s">
        <v>2350</v>
      </c>
      <c r="B3383" s="9">
        <v>45145.397187499999</v>
      </c>
      <c r="C3383" s="24">
        <v>45145.403773148151</v>
      </c>
      <c r="D3383" s="25" t="s">
        <v>17</v>
      </c>
      <c r="E3383" s="12" t="s">
        <v>19</v>
      </c>
      <c r="F3383" s="25" t="s">
        <v>76</v>
      </c>
      <c r="G3383" s="13"/>
      <c r="H3383" s="78"/>
      <c r="I3383" s="48">
        <f>tbl_raw_data[[#This Row],[Date Actioned]]-tbl_raw_data[[#This Row],[Date Tagged]]</f>
        <v>6.5856481523951516E-3</v>
      </c>
      <c r="J3383" s="46">
        <f>HOUR(tbl_raw_data[[#This Row],[Time_taken]])*60+MINUTE(tbl_raw_data[[#This Row],[Time_taken]])+SECOND(tbl_raw_data[[#This Row],[Time_taken]])/60</f>
        <v>9.4833333333333325</v>
      </c>
      <c r="K3383" s="52">
        <f>DATE(YEAR(tbl_raw_data[[#This Row],[Date Actioned]]),MONTH(tbl_raw_data[[#This Row],[Date Actioned]]),DAY(tbl_raw_data[[#This Row],[Date Actioned]]))</f>
        <v>45145</v>
      </c>
      <c r="L3383" s="50" t="str">
        <f>UPPER(TEXT(tbl_raw_data[[#This Row],[updated_date]],"MMMM"))</f>
        <v>AUGUST</v>
      </c>
      <c r="M3383" s="50" t="str">
        <f>"WEEK "&amp; IF(ROUNDUP(DAY(tbl_raw_data[[#This Row],[updated_date]])/7,0)=5,4,ROUNDUP(DAY(tbl_raw_data[[#This Row],[updated_date]])/7,0))</f>
        <v>WEEK 1</v>
      </c>
      <c r="N3383" s="50" t="str">
        <f>UPPER(VLOOKUP(tbl_raw_data[[#This Row],[Analyst]],Settiings!$A$2:$B$16,2,0))</f>
        <v>ROHAN</v>
      </c>
      <c r="O3383" s="50" t="str">
        <f>TRIM(UPPER(tbl_raw_data[[#This Row],[Outcome]]))</f>
        <v>APPROVE</v>
      </c>
      <c r="P3383" s="50" t="str">
        <f>TRIM(UPPER(tbl_raw_data[[#This Row],[Queue Name]]))</f>
        <v>CONSUMER POST BUREAU</v>
      </c>
      <c r="Q3383" s="50" t="str">
        <f>IF(tbl_raw_data[[#This Row],[Time taken in min]]&lt;=Settiings!$D$2,"SLA_MET","SLA_NOT_MET")</f>
        <v>SLA_MET</v>
      </c>
      <c r="R3383" s="94"/>
    </row>
    <row r="3384" spans="1:18" x14ac:dyDescent="0.3">
      <c r="A3384" s="20" t="s">
        <v>2353</v>
      </c>
      <c r="B3384" s="15">
        <v>45145.399143518516</v>
      </c>
      <c r="C3384" s="16">
        <v>45145.407777777778</v>
      </c>
      <c r="D3384" s="17" t="s">
        <v>13</v>
      </c>
      <c r="E3384" s="17" t="s">
        <v>47</v>
      </c>
      <c r="F3384" s="17" t="s">
        <v>43</v>
      </c>
      <c r="G3384" s="17" t="s">
        <v>832</v>
      </c>
      <c r="H3384" s="83"/>
      <c r="I3384" s="48">
        <f>tbl_raw_data[[#This Row],[Date Actioned]]-tbl_raw_data[[#This Row],[Date Tagged]]</f>
        <v>8.6342592621804215E-3</v>
      </c>
      <c r="J3384" s="46">
        <f>HOUR(tbl_raw_data[[#This Row],[Time_taken]])*60+MINUTE(tbl_raw_data[[#This Row],[Time_taken]])+SECOND(tbl_raw_data[[#This Row],[Time_taken]])/60</f>
        <v>12.433333333333334</v>
      </c>
      <c r="K3384" s="52">
        <f>DATE(YEAR(tbl_raw_data[[#This Row],[Date Actioned]]),MONTH(tbl_raw_data[[#This Row],[Date Actioned]]),DAY(tbl_raw_data[[#This Row],[Date Actioned]]))</f>
        <v>45145</v>
      </c>
      <c r="L3384" s="50" t="str">
        <f>UPPER(TEXT(tbl_raw_data[[#This Row],[updated_date]],"MMMM"))</f>
        <v>AUGUST</v>
      </c>
      <c r="M3384" s="50" t="str">
        <f>"WEEK "&amp; IF(ROUNDUP(DAY(tbl_raw_data[[#This Row],[updated_date]])/7,0)=5,4,ROUNDUP(DAY(tbl_raw_data[[#This Row],[updated_date]])/7,0))</f>
        <v>WEEK 1</v>
      </c>
      <c r="N3384" s="50" t="str">
        <f>UPPER(VLOOKUP(tbl_raw_data[[#This Row],[Analyst]],Settiings!$A$2:$B$16,2,0))</f>
        <v>MERCEDES</v>
      </c>
      <c r="O3384" s="50" t="str">
        <f>TRIM(UPPER(tbl_raw_data[[#This Row],[Outcome]]))</f>
        <v>APPROVE</v>
      </c>
      <c r="P3384" s="50" t="str">
        <f>TRIM(UPPER(tbl_raw_data[[#This Row],[Queue Name]]))</f>
        <v>CONSUMER PRE BUREAU</v>
      </c>
      <c r="Q3384" s="50" t="str">
        <f>IF(tbl_raw_data[[#This Row],[Time taken in min]]&lt;=Settiings!$D$2,"SLA_MET","SLA_NOT_MET")</f>
        <v>SLA_MET</v>
      </c>
      <c r="R3384" s="94"/>
    </row>
    <row r="3385" spans="1:18" x14ac:dyDescent="0.3">
      <c r="A3385" s="23" t="s">
        <v>2354</v>
      </c>
      <c r="B3385" s="9">
        <v>45145.403043981481</v>
      </c>
      <c r="C3385" s="24">
        <v>45145.409212962964</v>
      </c>
      <c r="D3385" s="25" t="s">
        <v>13</v>
      </c>
      <c r="E3385" s="25" t="s">
        <v>9</v>
      </c>
      <c r="F3385" s="25" t="s">
        <v>1222</v>
      </c>
      <c r="G3385" s="25" t="s">
        <v>17</v>
      </c>
      <c r="H3385" s="82"/>
      <c r="I3385" s="48">
        <f>tbl_raw_data[[#This Row],[Date Actioned]]-tbl_raw_data[[#This Row],[Date Tagged]]</f>
        <v>6.1689814829151146E-3</v>
      </c>
      <c r="J3385" s="46">
        <f>HOUR(tbl_raw_data[[#This Row],[Time_taken]])*60+MINUTE(tbl_raw_data[[#This Row],[Time_taken]])+SECOND(tbl_raw_data[[#This Row],[Time_taken]])/60</f>
        <v>8.8833333333333329</v>
      </c>
      <c r="K3385" s="52">
        <f>DATE(YEAR(tbl_raw_data[[#This Row],[Date Actioned]]),MONTH(tbl_raw_data[[#This Row],[Date Actioned]]),DAY(tbl_raw_data[[#This Row],[Date Actioned]]))</f>
        <v>45145</v>
      </c>
      <c r="L3385" s="50" t="str">
        <f>UPPER(TEXT(tbl_raw_data[[#This Row],[updated_date]],"MMMM"))</f>
        <v>AUGUST</v>
      </c>
      <c r="M3385" s="50" t="str">
        <f>"WEEK "&amp; IF(ROUNDUP(DAY(tbl_raw_data[[#This Row],[updated_date]])/7,0)=5,4,ROUNDUP(DAY(tbl_raw_data[[#This Row],[updated_date]])/7,0))</f>
        <v>WEEK 1</v>
      </c>
      <c r="N3385" s="50" t="str">
        <f>UPPER(VLOOKUP(tbl_raw_data[[#This Row],[Analyst]],Settiings!$A$2:$B$16,2,0))</f>
        <v>HARDIK</v>
      </c>
      <c r="O3385" s="50" t="str">
        <f>TRIM(UPPER(tbl_raw_data[[#This Row],[Outcome]]))</f>
        <v>APPROVE</v>
      </c>
      <c r="P3385" s="50" t="str">
        <f>TRIM(UPPER(tbl_raw_data[[#This Row],[Queue Name]]))</f>
        <v>CONSUMER EXISTING</v>
      </c>
      <c r="Q3385" s="50" t="str">
        <f>IF(tbl_raw_data[[#This Row],[Time taken in min]]&lt;=Settiings!$D$2,"SLA_MET","SLA_NOT_MET")</f>
        <v>SLA_MET</v>
      </c>
      <c r="R3385" s="94"/>
    </row>
    <row r="3386" spans="1:18" x14ac:dyDescent="0.3">
      <c r="A3386" s="20" t="s">
        <v>2355</v>
      </c>
      <c r="B3386" s="9">
        <v>45145.413460648146</v>
      </c>
      <c r="C3386" s="24">
        <v>45145.423437500001</v>
      </c>
      <c r="D3386" s="25" t="s">
        <v>27</v>
      </c>
      <c r="E3386" s="25" t="s">
        <v>47</v>
      </c>
      <c r="F3386" s="25" t="s">
        <v>1222</v>
      </c>
      <c r="G3386" s="25" t="s">
        <v>2115</v>
      </c>
      <c r="H3386" s="82"/>
      <c r="I3386" s="48">
        <f>tbl_raw_data[[#This Row],[Date Actioned]]-tbl_raw_data[[#This Row],[Date Tagged]]</f>
        <v>9.976851855753921E-3</v>
      </c>
      <c r="J3386" s="46">
        <f>HOUR(tbl_raw_data[[#This Row],[Time_taken]])*60+MINUTE(tbl_raw_data[[#This Row],[Time_taken]])+SECOND(tbl_raw_data[[#This Row],[Time_taken]])/60</f>
        <v>14.366666666666667</v>
      </c>
      <c r="K3386" s="52">
        <f>DATE(YEAR(tbl_raw_data[[#This Row],[Date Actioned]]),MONTH(tbl_raw_data[[#This Row],[Date Actioned]]),DAY(tbl_raw_data[[#This Row],[Date Actioned]]))</f>
        <v>45145</v>
      </c>
      <c r="L3386" s="50" t="str">
        <f>UPPER(TEXT(tbl_raw_data[[#This Row],[updated_date]],"MMMM"))</f>
        <v>AUGUST</v>
      </c>
      <c r="M3386" s="50" t="str">
        <f>"WEEK "&amp; IF(ROUNDUP(DAY(tbl_raw_data[[#This Row],[updated_date]])/7,0)=5,4,ROUNDUP(DAY(tbl_raw_data[[#This Row],[updated_date]])/7,0))</f>
        <v>WEEK 1</v>
      </c>
      <c r="N3386" s="50" t="str">
        <f>UPPER(VLOOKUP(tbl_raw_data[[#This Row],[Analyst]],Settiings!$A$2:$B$16,2,0))</f>
        <v>HARDIK</v>
      </c>
      <c r="O3386" s="50" t="str">
        <f>TRIM(UPPER(tbl_raw_data[[#This Row],[Outcome]]))</f>
        <v>DECLINE</v>
      </c>
      <c r="P3386" s="50" t="str">
        <f>TRIM(UPPER(tbl_raw_data[[#This Row],[Queue Name]]))</f>
        <v>CONSUMER PRE BUREAU</v>
      </c>
      <c r="Q3386" s="50" t="str">
        <f>IF(tbl_raw_data[[#This Row],[Time taken in min]]&lt;=Settiings!$D$2,"SLA_MET","SLA_NOT_MET")</f>
        <v>SLA_MET</v>
      </c>
      <c r="R3386" s="94"/>
    </row>
    <row r="3387" spans="1:18" x14ac:dyDescent="0.3">
      <c r="A3387" s="23" t="s">
        <v>2357</v>
      </c>
      <c r="B3387" s="15">
        <v>45145.418067129627</v>
      </c>
      <c r="C3387" s="16">
        <v>45145.422534722224</v>
      </c>
      <c r="D3387" s="17" t="s">
        <v>27</v>
      </c>
      <c r="E3387" s="17" t="s">
        <v>9</v>
      </c>
      <c r="F3387" s="17" t="s">
        <v>43</v>
      </c>
      <c r="G3387" s="17" t="s">
        <v>71</v>
      </c>
      <c r="H3387" s="83"/>
      <c r="I3387" s="48">
        <f>tbl_raw_data[[#This Row],[Date Actioned]]-tbl_raw_data[[#This Row],[Date Tagged]]</f>
        <v>4.4675925964838825E-3</v>
      </c>
      <c r="J3387" s="46">
        <f>HOUR(tbl_raw_data[[#This Row],[Time_taken]])*60+MINUTE(tbl_raw_data[[#This Row],[Time_taken]])+SECOND(tbl_raw_data[[#This Row],[Time_taken]])/60</f>
        <v>6.4333333333333336</v>
      </c>
      <c r="K3387" s="52">
        <f>DATE(YEAR(tbl_raw_data[[#This Row],[Date Actioned]]),MONTH(tbl_raw_data[[#This Row],[Date Actioned]]),DAY(tbl_raw_data[[#This Row],[Date Actioned]]))</f>
        <v>45145</v>
      </c>
      <c r="L3387" s="50" t="str">
        <f>UPPER(TEXT(tbl_raw_data[[#This Row],[updated_date]],"MMMM"))</f>
        <v>AUGUST</v>
      </c>
      <c r="M3387" s="50" t="str">
        <f>"WEEK "&amp; IF(ROUNDUP(DAY(tbl_raw_data[[#This Row],[updated_date]])/7,0)=5,4,ROUNDUP(DAY(tbl_raw_data[[#This Row],[updated_date]])/7,0))</f>
        <v>WEEK 1</v>
      </c>
      <c r="N3387" s="50" t="str">
        <f>UPPER(VLOOKUP(tbl_raw_data[[#This Row],[Analyst]],Settiings!$A$2:$B$16,2,0))</f>
        <v>MERCEDES</v>
      </c>
      <c r="O3387" s="50" t="str">
        <f>TRIM(UPPER(tbl_raw_data[[#This Row],[Outcome]]))</f>
        <v>DECLINE</v>
      </c>
      <c r="P3387" s="50" t="str">
        <f>TRIM(UPPER(tbl_raw_data[[#This Row],[Queue Name]]))</f>
        <v>CONSUMER EXISTING</v>
      </c>
      <c r="Q3387" s="50" t="str">
        <f>IF(tbl_raw_data[[#This Row],[Time taken in min]]&lt;=Settiings!$D$2,"SLA_MET","SLA_NOT_MET")</f>
        <v>SLA_MET</v>
      </c>
      <c r="R3387" s="94"/>
    </row>
    <row r="3388" spans="1:18" x14ac:dyDescent="0.3">
      <c r="A3388" s="14" t="s">
        <v>2360</v>
      </c>
      <c r="B3388" s="15">
        <v>45145.432268518518</v>
      </c>
      <c r="C3388" s="16">
        <v>45145.436550925922</v>
      </c>
      <c r="D3388" s="17" t="s">
        <v>13</v>
      </c>
      <c r="E3388" s="17" t="s">
        <v>9</v>
      </c>
      <c r="F3388" s="17" t="s">
        <v>1222</v>
      </c>
      <c r="G3388" s="17" t="s">
        <v>17</v>
      </c>
      <c r="H3388" s="83"/>
      <c r="I3388" s="48">
        <f>tbl_raw_data[[#This Row],[Date Actioned]]-tbl_raw_data[[#This Row],[Date Tagged]]</f>
        <v>4.2824074043892324E-3</v>
      </c>
      <c r="J3388" s="46">
        <f>HOUR(tbl_raw_data[[#This Row],[Time_taken]])*60+MINUTE(tbl_raw_data[[#This Row],[Time_taken]])+SECOND(tbl_raw_data[[#This Row],[Time_taken]])/60</f>
        <v>6.166666666666667</v>
      </c>
      <c r="K3388" s="52">
        <f>DATE(YEAR(tbl_raw_data[[#This Row],[Date Actioned]]),MONTH(tbl_raw_data[[#This Row],[Date Actioned]]),DAY(tbl_raw_data[[#This Row],[Date Actioned]]))</f>
        <v>45145</v>
      </c>
      <c r="L3388" s="50" t="str">
        <f>UPPER(TEXT(tbl_raw_data[[#This Row],[updated_date]],"MMMM"))</f>
        <v>AUGUST</v>
      </c>
      <c r="M3388" s="50" t="str">
        <f>"WEEK "&amp; IF(ROUNDUP(DAY(tbl_raw_data[[#This Row],[updated_date]])/7,0)=5,4,ROUNDUP(DAY(tbl_raw_data[[#This Row],[updated_date]])/7,0))</f>
        <v>WEEK 1</v>
      </c>
      <c r="N3388" s="50" t="str">
        <f>UPPER(VLOOKUP(tbl_raw_data[[#This Row],[Analyst]],Settiings!$A$2:$B$16,2,0))</f>
        <v>HARDIK</v>
      </c>
      <c r="O3388" s="50" t="str">
        <f>TRIM(UPPER(tbl_raw_data[[#This Row],[Outcome]]))</f>
        <v>APPROVE</v>
      </c>
      <c r="P3388" s="50" t="str">
        <f>TRIM(UPPER(tbl_raw_data[[#This Row],[Queue Name]]))</f>
        <v>CONSUMER EXISTING</v>
      </c>
      <c r="Q3388" s="50" t="str">
        <f>IF(tbl_raw_data[[#This Row],[Time taken in min]]&lt;=Settiings!$D$2,"SLA_MET","SLA_NOT_MET")</f>
        <v>SLA_MET</v>
      </c>
      <c r="R3388" s="94"/>
    </row>
    <row r="3389" spans="1:18" x14ac:dyDescent="0.3">
      <c r="A3389" s="20" t="s">
        <v>2361</v>
      </c>
      <c r="B3389" s="9">
        <v>45145.434039351851</v>
      </c>
      <c r="C3389" s="24">
        <v>45145.441307870373</v>
      </c>
      <c r="D3389" s="25" t="s">
        <v>13</v>
      </c>
      <c r="E3389" s="25" t="s">
        <v>47</v>
      </c>
      <c r="F3389" s="25" t="s">
        <v>65</v>
      </c>
      <c r="G3389" s="25" t="s">
        <v>17</v>
      </c>
      <c r="H3389" s="82"/>
      <c r="I3389" s="48">
        <f>tbl_raw_data[[#This Row],[Date Actioned]]-tbl_raw_data[[#This Row],[Date Tagged]]</f>
        <v>7.2685185223235749E-3</v>
      </c>
      <c r="J3389" s="46">
        <f>HOUR(tbl_raw_data[[#This Row],[Time_taken]])*60+MINUTE(tbl_raw_data[[#This Row],[Time_taken]])+SECOND(tbl_raw_data[[#This Row],[Time_taken]])/60</f>
        <v>10.466666666666667</v>
      </c>
      <c r="K3389" s="52">
        <f>DATE(YEAR(tbl_raw_data[[#This Row],[Date Actioned]]),MONTH(tbl_raw_data[[#This Row],[Date Actioned]]),DAY(tbl_raw_data[[#This Row],[Date Actioned]]))</f>
        <v>45145</v>
      </c>
      <c r="L3389" s="50" t="str">
        <f>UPPER(TEXT(tbl_raw_data[[#This Row],[updated_date]],"MMMM"))</f>
        <v>AUGUST</v>
      </c>
      <c r="M3389" s="50" t="str">
        <f>"WEEK "&amp; IF(ROUNDUP(DAY(tbl_raw_data[[#This Row],[updated_date]])/7,0)=5,4,ROUNDUP(DAY(tbl_raw_data[[#This Row],[updated_date]])/7,0))</f>
        <v>WEEK 1</v>
      </c>
      <c r="N3389" s="50" t="str">
        <f>UPPER(VLOOKUP(tbl_raw_data[[#This Row],[Analyst]],Settiings!$A$2:$B$16,2,0))</f>
        <v>SAM</v>
      </c>
      <c r="O3389" s="50" t="str">
        <f>TRIM(UPPER(tbl_raw_data[[#This Row],[Outcome]]))</f>
        <v>APPROVE</v>
      </c>
      <c r="P3389" s="50" t="str">
        <f>TRIM(UPPER(tbl_raw_data[[#This Row],[Queue Name]]))</f>
        <v>CONSUMER PRE BUREAU</v>
      </c>
      <c r="Q3389" s="50" t="str">
        <f>IF(tbl_raw_data[[#This Row],[Time taken in min]]&lt;=Settiings!$D$2,"SLA_MET","SLA_NOT_MET")</f>
        <v>SLA_MET</v>
      </c>
      <c r="R3389" s="94"/>
    </row>
    <row r="3390" spans="1:18" x14ac:dyDescent="0.3">
      <c r="A3390" s="14" t="s">
        <v>2362</v>
      </c>
      <c r="B3390" s="9">
        <v>45145.434861111113</v>
      </c>
      <c r="C3390" s="24">
        <v>45145.439363425925</v>
      </c>
      <c r="D3390" s="25" t="s">
        <v>37</v>
      </c>
      <c r="E3390" s="12" t="s">
        <v>19</v>
      </c>
      <c r="F3390" s="25" t="s">
        <v>76</v>
      </c>
      <c r="G3390" s="13"/>
      <c r="H3390" s="78"/>
      <c r="I3390" s="48">
        <f>tbl_raw_data[[#This Row],[Date Actioned]]-tbl_raw_data[[#This Row],[Date Tagged]]</f>
        <v>4.5023148122709244E-3</v>
      </c>
      <c r="J3390" s="46">
        <f>HOUR(tbl_raw_data[[#This Row],[Time_taken]])*60+MINUTE(tbl_raw_data[[#This Row],[Time_taken]])+SECOND(tbl_raw_data[[#This Row],[Time_taken]])/60</f>
        <v>6.4833333333333334</v>
      </c>
      <c r="K3390" s="52">
        <f>DATE(YEAR(tbl_raw_data[[#This Row],[Date Actioned]]),MONTH(tbl_raw_data[[#This Row],[Date Actioned]]),DAY(tbl_raw_data[[#This Row],[Date Actioned]]))</f>
        <v>45145</v>
      </c>
      <c r="L3390" s="50" t="str">
        <f>UPPER(TEXT(tbl_raw_data[[#This Row],[updated_date]],"MMMM"))</f>
        <v>AUGUST</v>
      </c>
      <c r="M3390" s="50" t="str">
        <f>"WEEK "&amp; IF(ROUNDUP(DAY(tbl_raw_data[[#This Row],[updated_date]])/7,0)=5,4,ROUNDUP(DAY(tbl_raw_data[[#This Row],[updated_date]])/7,0))</f>
        <v>WEEK 1</v>
      </c>
      <c r="N3390" s="50" t="str">
        <f>UPPER(VLOOKUP(tbl_raw_data[[#This Row],[Analyst]],Settiings!$A$2:$B$16,2,0))</f>
        <v>ROHAN</v>
      </c>
      <c r="O3390" s="50" t="str">
        <f>TRIM(UPPER(tbl_raw_data[[#This Row],[Outcome]]))</f>
        <v>DECLINE</v>
      </c>
      <c r="P3390" s="50" t="str">
        <f>TRIM(UPPER(tbl_raw_data[[#This Row],[Queue Name]]))</f>
        <v>CONSUMER POST BUREAU</v>
      </c>
      <c r="Q3390" s="50" t="str">
        <f>IF(tbl_raw_data[[#This Row],[Time taken in min]]&lt;=Settiings!$D$2,"SLA_MET","SLA_NOT_MET")</f>
        <v>SLA_MET</v>
      </c>
      <c r="R3390" s="94"/>
    </row>
    <row r="3391" spans="1:18" x14ac:dyDescent="0.3">
      <c r="A3391" s="23" t="s">
        <v>2363</v>
      </c>
      <c r="B3391" s="15">
        <v>45145.438043981485</v>
      </c>
      <c r="C3391" s="16">
        <v>45145.44091435185</v>
      </c>
      <c r="D3391" s="17" t="s">
        <v>13</v>
      </c>
      <c r="E3391" s="17" t="s">
        <v>9</v>
      </c>
      <c r="F3391" s="17" t="s">
        <v>1222</v>
      </c>
      <c r="G3391" s="17" t="s">
        <v>17</v>
      </c>
      <c r="H3391" s="83"/>
      <c r="I3391" s="48">
        <f>tbl_raw_data[[#This Row],[Date Actioned]]-tbl_raw_data[[#This Row],[Date Tagged]]</f>
        <v>2.8703703646897338E-3</v>
      </c>
      <c r="J3391" s="46">
        <f>HOUR(tbl_raw_data[[#This Row],[Time_taken]])*60+MINUTE(tbl_raw_data[[#This Row],[Time_taken]])+SECOND(tbl_raw_data[[#This Row],[Time_taken]])/60</f>
        <v>4.1333333333333337</v>
      </c>
      <c r="K3391" s="52">
        <f>DATE(YEAR(tbl_raw_data[[#This Row],[Date Actioned]]),MONTH(tbl_raw_data[[#This Row],[Date Actioned]]),DAY(tbl_raw_data[[#This Row],[Date Actioned]]))</f>
        <v>45145</v>
      </c>
      <c r="L3391" s="50" t="str">
        <f>UPPER(TEXT(tbl_raw_data[[#This Row],[updated_date]],"MMMM"))</f>
        <v>AUGUST</v>
      </c>
      <c r="M3391" s="50" t="str">
        <f>"WEEK "&amp; IF(ROUNDUP(DAY(tbl_raw_data[[#This Row],[updated_date]])/7,0)=5,4,ROUNDUP(DAY(tbl_raw_data[[#This Row],[updated_date]])/7,0))</f>
        <v>WEEK 1</v>
      </c>
      <c r="N3391" s="50" t="str">
        <f>UPPER(VLOOKUP(tbl_raw_data[[#This Row],[Analyst]],Settiings!$A$2:$B$16,2,0))</f>
        <v>HARDIK</v>
      </c>
      <c r="O3391" s="50" t="str">
        <f>TRIM(UPPER(tbl_raw_data[[#This Row],[Outcome]]))</f>
        <v>APPROVE</v>
      </c>
      <c r="P3391" s="50" t="str">
        <f>TRIM(UPPER(tbl_raw_data[[#This Row],[Queue Name]]))</f>
        <v>CONSUMER EXISTING</v>
      </c>
      <c r="Q3391" s="50" t="str">
        <f>IF(tbl_raw_data[[#This Row],[Time taken in min]]&lt;=Settiings!$D$2,"SLA_MET","SLA_NOT_MET")</f>
        <v>SLA_MET</v>
      </c>
      <c r="R3391" s="94"/>
    </row>
    <row r="3392" spans="1:18" x14ac:dyDescent="0.3">
      <c r="A3392" s="14" t="s">
        <v>2365</v>
      </c>
      <c r="B3392" s="9">
        <v>45145.441111111111</v>
      </c>
      <c r="C3392" s="24">
        <v>45145.45244212963</v>
      </c>
      <c r="D3392" s="25" t="s">
        <v>17</v>
      </c>
      <c r="E3392" s="12" t="s">
        <v>9</v>
      </c>
      <c r="F3392" s="25" t="s">
        <v>65</v>
      </c>
      <c r="G3392" s="13"/>
      <c r="H3392" s="78"/>
      <c r="I3392" s="48">
        <f>tbl_raw_data[[#This Row],[Date Actioned]]-tbl_raw_data[[#This Row],[Date Tagged]]</f>
        <v>1.1331018518831115E-2</v>
      </c>
      <c r="J3392" s="46">
        <f>HOUR(tbl_raw_data[[#This Row],[Time_taken]])*60+MINUTE(tbl_raw_data[[#This Row],[Time_taken]])+SECOND(tbl_raw_data[[#This Row],[Time_taken]])/60</f>
        <v>16.316666666666666</v>
      </c>
      <c r="K3392" s="52">
        <f>DATE(YEAR(tbl_raw_data[[#This Row],[Date Actioned]]),MONTH(tbl_raw_data[[#This Row],[Date Actioned]]),DAY(tbl_raw_data[[#This Row],[Date Actioned]]))</f>
        <v>45145</v>
      </c>
      <c r="L3392" s="50" t="str">
        <f>UPPER(TEXT(tbl_raw_data[[#This Row],[updated_date]],"MMMM"))</f>
        <v>AUGUST</v>
      </c>
      <c r="M3392" s="50" t="str">
        <f>"WEEK "&amp; IF(ROUNDUP(DAY(tbl_raw_data[[#This Row],[updated_date]])/7,0)=5,4,ROUNDUP(DAY(tbl_raw_data[[#This Row],[updated_date]])/7,0))</f>
        <v>WEEK 1</v>
      </c>
      <c r="N3392" s="50" t="str">
        <f>UPPER(VLOOKUP(tbl_raw_data[[#This Row],[Analyst]],Settiings!$A$2:$B$16,2,0))</f>
        <v>SAM</v>
      </c>
      <c r="O3392" s="50" t="str">
        <f>TRIM(UPPER(tbl_raw_data[[#This Row],[Outcome]]))</f>
        <v>APPROVE</v>
      </c>
      <c r="P3392" s="50" t="str">
        <f>TRIM(UPPER(tbl_raw_data[[#This Row],[Queue Name]]))</f>
        <v>CONSUMER EXISTING</v>
      </c>
      <c r="Q3392" s="50" t="str">
        <f>IF(tbl_raw_data[[#This Row],[Time taken in min]]&lt;=Settiings!$D$2,"SLA_MET","SLA_NOT_MET")</f>
        <v>SLA_MET</v>
      </c>
      <c r="R3392" s="94"/>
    </row>
    <row r="3393" spans="1:18" x14ac:dyDescent="0.3">
      <c r="A3393" s="20" t="s">
        <v>2366</v>
      </c>
      <c r="B3393" s="15">
        <v>45145.448645833334</v>
      </c>
      <c r="C3393" s="16">
        <v>45145.457361111112</v>
      </c>
      <c r="D3393" s="17" t="s">
        <v>37</v>
      </c>
      <c r="E3393" s="18" t="s">
        <v>9</v>
      </c>
      <c r="F3393" s="17" t="s">
        <v>65</v>
      </c>
      <c r="G3393" s="19"/>
      <c r="H3393" s="79"/>
      <c r="I3393" s="48">
        <f>tbl_raw_data[[#This Row],[Date Actioned]]-tbl_raw_data[[#This Row],[Date Tagged]]</f>
        <v>8.7152777778101154E-3</v>
      </c>
      <c r="J3393" s="46">
        <f>HOUR(tbl_raw_data[[#This Row],[Time_taken]])*60+MINUTE(tbl_raw_data[[#This Row],[Time_taken]])+SECOND(tbl_raw_data[[#This Row],[Time_taken]])/60</f>
        <v>12.55</v>
      </c>
      <c r="K3393" s="52">
        <f>DATE(YEAR(tbl_raw_data[[#This Row],[Date Actioned]]),MONTH(tbl_raw_data[[#This Row],[Date Actioned]]),DAY(tbl_raw_data[[#This Row],[Date Actioned]]))</f>
        <v>45145</v>
      </c>
      <c r="L3393" s="50" t="str">
        <f>UPPER(TEXT(tbl_raw_data[[#This Row],[updated_date]],"MMMM"))</f>
        <v>AUGUST</v>
      </c>
      <c r="M3393" s="50" t="str">
        <f>"WEEK "&amp; IF(ROUNDUP(DAY(tbl_raw_data[[#This Row],[updated_date]])/7,0)=5,4,ROUNDUP(DAY(tbl_raw_data[[#This Row],[updated_date]])/7,0))</f>
        <v>WEEK 1</v>
      </c>
      <c r="N3393" s="50" t="str">
        <f>UPPER(VLOOKUP(tbl_raw_data[[#This Row],[Analyst]],Settiings!$A$2:$B$16,2,0))</f>
        <v>SAM</v>
      </c>
      <c r="O3393" s="50" t="str">
        <f>TRIM(UPPER(tbl_raw_data[[#This Row],[Outcome]]))</f>
        <v>DECLINE</v>
      </c>
      <c r="P3393" s="50" t="str">
        <f>TRIM(UPPER(tbl_raw_data[[#This Row],[Queue Name]]))</f>
        <v>CONSUMER EXISTING</v>
      </c>
      <c r="Q3393" s="50" t="str">
        <f>IF(tbl_raw_data[[#This Row],[Time taken in min]]&lt;=Settiings!$D$2,"SLA_MET","SLA_NOT_MET")</f>
        <v>SLA_MET</v>
      </c>
      <c r="R3393" s="94"/>
    </row>
    <row r="3394" spans="1:18" x14ac:dyDescent="0.3">
      <c r="A3394" s="20" t="s">
        <v>2370</v>
      </c>
      <c r="B3394" s="15">
        <v>45145.463819444441</v>
      </c>
      <c r="C3394" s="16">
        <v>45145.470497685186</v>
      </c>
      <c r="D3394" s="17" t="s">
        <v>17</v>
      </c>
      <c r="E3394" s="18" t="s">
        <v>19</v>
      </c>
      <c r="F3394" s="17" t="s">
        <v>65</v>
      </c>
      <c r="G3394" s="19"/>
      <c r="H3394" s="79"/>
      <c r="I3394" s="48">
        <f>tbl_raw_data[[#This Row],[Date Actioned]]-tbl_raw_data[[#This Row],[Date Tagged]]</f>
        <v>6.6782407448044978E-3</v>
      </c>
      <c r="J3394" s="46">
        <f>HOUR(tbl_raw_data[[#This Row],[Time_taken]])*60+MINUTE(tbl_raw_data[[#This Row],[Time_taken]])+SECOND(tbl_raw_data[[#This Row],[Time_taken]])/60</f>
        <v>9.6166666666666671</v>
      </c>
      <c r="K3394" s="52">
        <f>DATE(YEAR(tbl_raw_data[[#This Row],[Date Actioned]]),MONTH(tbl_raw_data[[#This Row],[Date Actioned]]),DAY(tbl_raw_data[[#This Row],[Date Actioned]]))</f>
        <v>45145</v>
      </c>
      <c r="L3394" s="50" t="str">
        <f>UPPER(TEXT(tbl_raw_data[[#This Row],[updated_date]],"MMMM"))</f>
        <v>AUGUST</v>
      </c>
      <c r="M3394" s="50" t="str">
        <f>"WEEK "&amp; IF(ROUNDUP(DAY(tbl_raw_data[[#This Row],[updated_date]])/7,0)=5,4,ROUNDUP(DAY(tbl_raw_data[[#This Row],[updated_date]])/7,0))</f>
        <v>WEEK 1</v>
      </c>
      <c r="N3394" s="50" t="str">
        <f>UPPER(VLOOKUP(tbl_raw_data[[#This Row],[Analyst]],Settiings!$A$2:$B$16,2,0))</f>
        <v>SAM</v>
      </c>
      <c r="O3394" s="50" t="str">
        <f>TRIM(UPPER(tbl_raw_data[[#This Row],[Outcome]]))</f>
        <v>APPROVE</v>
      </c>
      <c r="P3394" s="50" t="str">
        <f>TRIM(UPPER(tbl_raw_data[[#This Row],[Queue Name]]))</f>
        <v>CONSUMER POST BUREAU</v>
      </c>
      <c r="Q3394" s="50" t="str">
        <f>IF(tbl_raw_data[[#This Row],[Time taken in min]]&lt;=Settiings!$D$2,"SLA_MET","SLA_NOT_MET")</f>
        <v>SLA_MET</v>
      </c>
      <c r="R3394" s="94"/>
    </row>
    <row r="3395" spans="1:18" x14ac:dyDescent="0.3">
      <c r="A3395" s="23" t="s">
        <v>2371</v>
      </c>
      <c r="B3395" s="9">
        <v>45145.466585648152</v>
      </c>
      <c r="C3395" s="24">
        <v>45145.469409722224</v>
      </c>
      <c r="D3395" s="25" t="s">
        <v>13</v>
      </c>
      <c r="E3395" s="25" t="s">
        <v>9</v>
      </c>
      <c r="F3395" s="25" t="s">
        <v>1228</v>
      </c>
      <c r="G3395" s="25" t="s">
        <v>17</v>
      </c>
      <c r="H3395" s="82"/>
      <c r="I3395" s="48">
        <f>tbl_raw_data[[#This Row],[Date Actioned]]-tbl_raw_data[[#This Row],[Date Tagged]]</f>
        <v>2.8240740721230395E-3</v>
      </c>
      <c r="J3395" s="46">
        <f>HOUR(tbl_raw_data[[#This Row],[Time_taken]])*60+MINUTE(tbl_raw_data[[#This Row],[Time_taken]])+SECOND(tbl_raw_data[[#This Row],[Time_taken]])/60</f>
        <v>4.0666666666666664</v>
      </c>
      <c r="K3395" s="52">
        <f>DATE(YEAR(tbl_raw_data[[#This Row],[Date Actioned]]),MONTH(tbl_raw_data[[#This Row],[Date Actioned]]),DAY(tbl_raw_data[[#This Row],[Date Actioned]]))</f>
        <v>45145</v>
      </c>
      <c r="L3395" s="50" t="str">
        <f>UPPER(TEXT(tbl_raw_data[[#This Row],[updated_date]],"MMMM"))</f>
        <v>AUGUST</v>
      </c>
      <c r="M3395" s="50" t="str">
        <f>"WEEK "&amp; IF(ROUNDUP(DAY(tbl_raw_data[[#This Row],[updated_date]])/7,0)=5,4,ROUNDUP(DAY(tbl_raw_data[[#This Row],[updated_date]])/7,0))</f>
        <v>WEEK 1</v>
      </c>
      <c r="N3395" s="50" t="str">
        <f>UPPER(VLOOKUP(tbl_raw_data[[#This Row],[Analyst]],Settiings!$A$2:$B$16,2,0))</f>
        <v>RAJ</v>
      </c>
      <c r="O3395" s="50" t="str">
        <f>TRIM(UPPER(tbl_raw_data[[#This Row],[Outcome]]))</f>
        <v>APPROVE</v>
      </c>
      <c r="P3395" s="50" t="str">
        <f>TRIM(UPPER(tbl_raw_data[[#This Row],[Queue Name]]))</f>
        <v>CONSUMER EXISTING</v>
      </c>
      <c r="Q3395" s="50" t="str">
        <f>IF(tbl_raw_data[[#This Row],[Time taken in min]]&lt;=Settiings!$D$2,"SLA_MET","SLA_NOT_MET")</f>
        <v>SLA_MET</v>
      </c>
      <c r="R3395" s="94"/>
    </row>
    <row r="3396" spans="1:18" x14ac:dyDescent="0.3">
      <c r="A3396" s="14" t="s">
        <v>2372</v>
      </c>
      <c r="B3396" s="15">
        <v>45145.46671296296</v>
      </c>
      <c r="C3396" s="16">
        <v>45145.472233796296</v>
      </c>
      <c r="D3396" s="17" t="s">
        <v>17</v>
      </c>
      <c r="E3396" s="18" t="s">
        <v>9</v>
      </c>
      <c r="F3396" s="17" t="s">
        <v>43</v>
      </c>
      <c r="G3396" s="19"/>
      <c r="H3396" s="79"/>
      <c r="I3396" s="48">
        <f>tbl_raw_data[[#This Row],[Date Actioned]]-tbl_raw_data[[#This Row],[Date Tagged]]</f>
        <v>5.5208333360496908E-3</v>
      </c>
      <c r="J3396" s="46">
        <f>HOUR(tbl_raw_data[[#This Row],[Time_taken]])*60+MINUTE(tbl_raw_data[[#This Row],[Time_taken]])+SECOND(tbl_raw_data[[#This Row],[Time_taken]])/60</f>
        <v>7.95</v>
      </c>
      <c r="K3396" s="52">
        <f>DATE(YEAR(tbl_raw_data[[#This Row],[Date Actioned]]),MONTH(tbl_raw_data[[#This Row],[Date Actioned]]),DAY(tbl_raw_data[[#This Row],[Date Actioned]]))</f>
        <v>45145</v>
      </c>
      <c r="L3396" s="50" t="str">
        <f>UPPER(TEXT(tbl_raw_data[[#This Row],[updated_date]],"MMMM"))</f>
        <v>AUGUST</v>
      </c>
      <c r="M3396" s="50" t="str">
        <f>"WEEK "&amp; IF(ROUNDUP(DAY(tbl_raw_data[[#This Row],[updated_date]])/7,0)=5,4,ROUNDUP(DAY(tbl_raw_data[[#This Row],[updated_date]])/7,0))</f>
        <v>WEEK 1</v>
      </c>
      <c r="N3396" s="50" t="str">
        <f>UPPER(VLOOKUP(tbl_raw_data[[#This Row],[Analyst]],Settiings!$A$2:$B$16,2,0))</f>
        <v>MERCEDES</v>
      </c>
      <c r="O3396" s="50" t="str">
        <f>TRIM(UPPER(tbl_raw_data[[#This Row],[Outcome]]))</f>
        <v>APPROVE</v>
      </c>
      <c r="P3396" s="50" t="str">
        <f>TRIM(UPPER(tbl_raw_data[[#This Row],[Queue Name]]))</f>
        <v>CONSUMER EXISTING</v>
      </c>
      <c r="Q3396" s="50" t="str">
        <f>IF(tbl_raw_data[[#This Row],[Time taken in min]]&lt;=Settiings!$D$2,"SLA_MET","SLA_NOT_MET")</f>
        <v>SLA_MET</v>
      </c>
      <c r="R3396" s="94"/>
    </row>
    <row r="3397" spans="1:18" x14ac:dyDescent="0.3">
      <c r="A3397" s="20" t="s">
        <v>2373</v>
      </c>
      <c r="B3397" s="9">
        <v>45145.467905092592</v>
      </c>
      <c r="C3397" s="24">
        <v>45145.476504629631</v>
      </c>
      <c r="D3397" s="25" t="s">
        <v>17</v>
      </c>
      <c r="E3397" s="12" t="s">
        <v>19</v>
      </c>
      <c r="F3397" s="25" t="s">
        <v>76</v>
      </c>
      <c r="G3397" s="13"/>
      <c r="H3397" s="78"/>
      <c r="I3397" s="48">
        <f>tbl_raw_data[[#This Row],[Date Actioned]]-tbl_raw_data[[#This Row],[Date Tagged]]</f>
        <v>8.599537039117422E-3</v>
      </c>
      <c r="J3397" s="46">
        <f>HOUR(tbl_raw_data[[#This Row],[Time_taken]])*60+MINUTE(tbl_raw_data[[#This Row],[Time_taken]])+SECOND(tbl_raw_data[[#This Row],[Time_taken]])/60</f>
        <v>12.383333333333333</v>
      </c>
      <c r="K3397" s="52">
        <f>DATE(YEAR(tbl_raw_data[[#This Row],[Date Actioned]]),MONTH(tbl_raw_data[[#This Row],[Date Actioned]]),DAY(tbl_raw_data[[#This Row],[Date Actioned]]))</f>
        <v>45145</v>
      </c>
      <c r="L3397" s="50" t="str">
        <f>UPPER(TEXT(tbl_raw_data[[#This Row],[updated_date]],"MMMM"))</f>
        <v>AUGUST</v>
      </c>
      <c r="M3397" s="50" t="str">
        <f>"WEEK "&amp; IF(ROUNDUP(DAY(tbl_raw_data[[#This Row],[updated_date]])/7,0)=5,4,ROUNDUP(DAY(tbl_raw_data[[#This Row],[updated_date]])/7,0))</f>
        <v>WEEK 1</v>
      </c>
      <c r="N3397" s="50" t="str">
        <f>UPPER(VLOOKUP(tbl_raw_data[[#This Row],[Analyst]],Settiings!$A$2:$B$16,2,0))</f>
        <v>ROHAN</v>
      </c>
      <c r="O3397" s="50" t="str">
        <f>TRIM(UPPER(tbl_raw_data[[#This Row],[Outcome]]))</f>
        <v>APPROVE</v>
      </c>
      <c r="P3397" s="50" t="str">
        <f>TRIM(UPPER(tbl_raw_data[[#This Row],[Queue Name]]))</f>
        <v>CONSUMER POST BUREAU</v>
      </c>
      <c r="Q3397" s="50" t="str">
        <f>IF(tbl_raw_data[[#This Row],[Time taken in min]]&lt;=Settiings!$D$2,"SLA_MET","SLA_NOT_MET")</f>
        <v>SLA_MET</v>
      </c>
      <c r="R3397" s="94"/>
    </row>
    <row r="3398" spans="1:18" x14ac:dyDescent="0.3">
      <c r="A3398" s="23" t="s">
        <v>2374</v>
      </c>
      <c r="B3398" s="15">
        <v>45145.468078703707</v>
      </c>
      <c r="C3398" s="16">
        <v>45145.472754629627</v>
      </c>
      <c r="D3398" s="17" t="s">
        <v>13</v>
      </c>
      <c r="E3398" s="17" t="s">
        <v>9</v>
      </c>
      <c r="F3398" s="17" t="s">
        <v>1222</v>
      </c>
      <c r="G3398" s="17" t="s">
        <v>17</v>
      </c>
      <c r="H3398" s="83"/>
      <c r="I3398" s="48">
        <f>tbl_raw_data[[#This Row],[Date Actioned]]-tbl_raw_data[[#This Row],[Date Tagged]]</f>
        <v>4.6759259203099646E-3</v>
      </c>
      <c r="J3398" s="46">
        <f>HOUR(tbl_raw_data[[#This Row],[Time_taken]])*60+MINUTE(tbl_raw_data[[#This Row],[Time_taken]])+SECOND(tbl_raw_data[[#This Row],[Time_taken]])/60</f>
        <v>6.7333333333333334</v>
      </c>
      <c r="K3398" s="52">
        <f>DATE(YEAR(tbl_raw_data[[#This Row],[Date Actioned]]),MONTH(tbl_raw_data[[#This Row],[Date Actioned]]),DAY(tbl_raw_data[[#This Row],[Date Actioned]]))</f>
        <v>45145</v>
      </c>
      <c r="L3398" s="50" t="str">
        <f>UPPER(TEXT(tbl_raw_data[[#This Row],[updated_date]],"MMMM"))</f>
        <v>AUGUST</v>
      </c>
      <c r="M3398" s="50" t="str">
        <f>"WEEK "&amp; IF(ROUNDUP(DAY(tbl_raw_data[[#This Row],[updated_date]])/7,0)=5,4,ROUNDUP(DAY(tbl_raw_data[[#This Row],[updated_date]])/7,0))</f>
        <v>WEEK 1</v>
      </c>
      <c r="N3398" s="50" t="str">
        <f>UPPER(VLOOKUP(tbl_raw_data[[#This Row],[Analyst]],Settiings!$A$2:$B$16,2,0))</f>
        <v>HARDIK</v>
      </c>
      <c r="O3398" s="50" t="str">
        <f>TRIM(UPPER(tbl_raw_data[[#This Row],[Outcome]]))</f>
        <v>APPROVE</v>
      </c>
      <c r="P3398" s="50" t="str">
        <f>TRIM(UPPER(tbl_raw_data[[#This Row],[Queue Name]]))</f>
        <v>CONSUMER EXISTING</v>
      </c>
      <c r="Q3398" s="50" t="str">
        <f>IF(tbl_raw_data[[#This Row],[Time taken in min]]&lt;=Settiings!$D$2,"SLA_MET","SLA_NOT_MET")</f>
        <v>SLA_MET</v>
      </c>
      <c r="R3398" s="94"/>
    </row>
    <row r="3399" spans="1:18" x14ac:dyDescent="0.3">
      <c r="A3399" s="14" t="s">
        <v>2375</v>
      </c>
      <c r="B3399" s="9">
        <v>45145.469594907408</v>
      </c>
      <c r="C3399" s="24">
        <v>45145.473668981482</v>
      </c>
      <c r="D3399" s="25" t="s">
        <v>13</v>
      </c>
      <c r="E3399" s="25" t="s">
        <v>9</v>
      </c>
      <c r="F3399" s="25" t="s">
        <v>1228</v>
      </c>
      <c r="G3399" s="25" t="s">
        <v>17</v>
      </c>
      <c r="H3399" s="82"/>
      <c r="I3399" s="48">
        <f>tbl_raw_data[[#This Row],[Date Actioned]]-tbl_raw_data[[#This Row],[Date Tagged]]</f>
        <v>4.0740740732871927E-3</v>
      </c>
      <c r="J3399" s="46">
        <f>HOUR(tbl_raw_data[[#This Row],[Time_taken]])*60+MINUTE(tbl_raw_data[[#This Row],[Time_taken]])+SECOND(tbl_raw_data[[#This Row],[Time_taken]])/60</f>
        <v>5.8666666666666671</v>
      </c>
      <c r="K3399" s="52">
        <f>DATE(YEAR(tbl_raw_data[[#This Row],[Date Actioned]]),MONTH(tbl_raw_data[[#This Row],[Date Actioned]]),DAY(tbl_raw_data[[#This Row],[Date Actioned]]))</f>
        <v>45145</v>
      </c>
      <c r="L3399" s="50" t="str">
        <f>UPPER(TEXT(tbl_raw_data[[#This Row],[updated_date]],"MMMM"))</f>
        <v>AUGUST</v>
      </c>
      <c r="M3399" s="50" t="str">
        <f>"WEEK "&amp; IF(ROUNDUP(DAY(tbl_raw_data[[#This Row],[updated_date]])/7,0)=5,4,ROUNDUP(DAY(tbl_raw_data[[#This Row],[updated_date]])/7,0))</f>
        <v>WEEK 1</v>
      </c>
      <c r="N3399" s="50" t="str">
        <f>UPPER(VLOOKUP(tbl_raw_data[[#This Row],[Analyst]],Settiings!$A$2:$B$16,2,0))</f>
        <v>RAJ</v>
      </c>
      <c r="O3399" s="50" t="str">
        <f>TRIM(UPPER(tbl_raw_data[[#This Row],[Outcome]]))</f>
        <v>APPROVE</v>
      </c>
      <c r="P3399" s="50" t="str">
        <f>TRIM(UPPER(tbl_raw_data[[#This Row],[Queue Name]]))</f>
        <v>CONSUMER EXISTING</v>
      </c>
      <c r="Q3399" s="50" t="str">
        <f>IF(tbl_raw_data[[#This Row],[Time taken in min]]&lt;=Settiings!$D$2,"SLA_MET","SLA_NOT_MET")</f>
        <v>SLA_MET</v>
      </c>
      <c r="R3399" s="94"/>
    </row>
    <row r="3400" spans="1:18" x14ac:dyDescent="0.3">
      <c r="A3400" s="20" t="s">
        <v>2378</v>
      </c>
      <c r="B3400" s="15">
        <v>45145.485625000001</v>
      </c>
      <c r="C3400" s="16">
        <v>45145.49181712963</v>
      </c>
      <c r="D3400" s="17" t="s">
        <v>17</v>
      </c>
      <c r="E3400" s="18" t="s">
        <v>9</v>
      </c>
      <c r="F3400" s="17" t="s">
        <v>43</v>
      </c>
      <c r="G3400" s="19"/>
      <c r="H3400" s="79"/>
      <c r="I3400" s="48">
        <f>tbl_raw_data[[#This Row],[Date Actioned]]-tbl_raw_data[[#This Row],[Date Tagged]]</f>
        <v>6.1921296291984618E-3</v>
      </c>
      <c r="J3400" s="46">
        <f>HOUR(tbl_raw_data[[#This Row],[Time_taken]])*60+MINUTE(tbl_raw_data[[#This Row],[Time_taken]])+SECOND(tbl_raw_data[[#This Row],[Time_taken]])/60</f>
        <v>8.9166666666666661</v>
      </c>
      <c r="K3400" s="52">
        <f>DATE(YEAR(tbl_raw_data[[#This Row],[Date Actioned]]),MONTH(tbl_raw_data[[#This Row],[Date Actioned]]),DAY(tbl_raw_data[[#This Row],[Date Actioned]]))</f>
        <v>45145</v>
      </c>
      <c r="L3400" s="50" t="str">
        <f>UPPER(TEXT(tbl_raw_data[[#This Row],[updated_date]],"MMMM"))</f>
        <v>AUGUST</v>
      </c>
      <c r="M3400" s="50" t="str">
        <f>"WEEK "&amp; IF(ROUNDUP(DAY(tbl_raw_data[[#This Row],[updated_date]])/7,0)=5,4,ROUNDUP(DAY(tbl_raw_data[[#This Row],[updated_date]])/7,0))</f>
        <v>WEEK 1</v>
      </c>
      <c r="N3400" s="50" t="str">
        <f>UPPER(VLOOKUP(tbl_raw_data[[#This Row],[Analyst]],Settiings!$A$2:$B$16,2,0))</f>
        <v>MERCEDES</v>
      </c>
      <c r="O3400" s="50" t="str">
        <f>TRIM(UPPER(tbl_raw_data[[#This Row],[Outcome]]))</f>
        <v>APPROVE</v>
      </c>
      <c r="P3400" s="50" t="str">
        <f>TRIM(UPPER(tbl_raw_data[[#This Row],[Queue Name]]))</f>
        <v>CONSUMER EXISTING</v>
      </c>
      <c r="Q3400" s="50" t="str">
        <f>IF(tbl_raw_data[[#This Row],[Time taken in min]]&lt;=Settiings!$D$2,"SLA_MET","SLA_NOT_MET")</f>
        <v>SLA_MET</v>
      </c>
      <c r="R3400" s="94"/>
    </row>
    <row r="3401" spans="1:18" x14ac:dyDescent="0.3">
      <c r="A3401" s="23" t="s">
        <v>2379</v>
      </c>
      <c r="B3401" s="9">
        <v>45145.491689814815</v>
      </c>
      <c r="C3401" s="24">
        <v>45145.494733796295</v>
      </c>
      <c r="D3401" s="25" t="s">
        <v>13</v>
      </c>
      <c r="E3401" s="25" t="s">
        <v>47</v>
      </c>
      <c r="F3401" s="25" t="s">
        <v>1228</v>
      </c>
      <c r="G3401" s="25" t="s">
        <v>17</v>
      </c>
      <c r="H3401" s="82"/>
      <c r="I3401" s="48">
        <f>tbl_raw_data[[#This Row],[Date Actioned]]-tbl_raw_data[[#This Row],[Date Tagged]]</f>
        <v>3.0439814800047316E-3</v>
      </c>
      <c r="J3401" s="46">
        <f>HOUR(tbl_raw_data[[#This Row],[Time_taken]])*60+MINUTE(tbl_raw_data[[#This Row],[Time_taken]])+SECOND(tbl_raw_data[[#This Row],[Time_taken]])/60</f>
        <v>4.3833333333333337</v>
      </c>
      <c r="K3401" s="52">
        <f>DATE(YEAR(tbl_raw_data[[#This Row],[Date Actioned]]),MONTH(tbl_raw_data[[#This Row],[Date Actioned]]),DAY(tbl_raw_data[[#This Row],[Date Actioned]]))</f>
        <v>45145</v>
      </c>
      <c r="L3401" s="50" t="str">
        <f>UPPER(TEXT(tbl_raw_data[[#This Row],[updated_date]],"MMMM"))</f>
        <v>AUGUST</v>
      </c>
      <c r="M3401" s="50" t="str">
        <f>"WEEK "&amp; IF(ROUNDUP(DAY(tbl_raw_data[[#This Row],[updated_date]])/7,0)=5,4,ROUNDUP(DAY(tbl_raw_data[[#This Row],[updated_date]])/7,0))</f>
        <v>WEEK 1</v>
      </c>
      <c r="N3401" s="50" t="str">
        <f>UPPER(VLOOKUP(tbl_raw_data[[#This Row],[Analyst]],Settiings!$A$2:$B$16,2,0))</f>
        <v>RAJ</v>
      </c>
      <c r="O3401" s="50" t="str">
        <f>TRIM(UPPER(tbl_raw_data[[#This Row],[Outcome]]))</f>
        <v>APPROVE</v>
      </c>
      <c r="P3401" s="50" t="str">
        <f>TRIM(UPPER(tbl_raw_data[[#This Row],[Queue Name]]))</f>
        <v>CONSUMER PRE BUREAU</v>
      </c>
      <c r="Q3401" s="50" t="str">
        <f>IF(tbl_raw_data[[#This Row],[Time taken in min]]&lt;=Settiings!$D$2,"SLA_MET","SLA_NOT_MET")</f>
        <v>SLA_MET</v>
      </c>
      <c r="R3401" s="94"/>
    </row>
    <row r="3402" spans="1:18" x14ac:dyDescent="0.3">
      <c r="A3402" s="14" t="s">
        <v>2380</v>
      </c>
      <c r="B3402" s="15">
        <v>45145.493206018517</v>
      </c>
      <c r="C3402" s="16">
        <v>45145.496874999997</v>
      </c>
      <c r="D3402" s="17" t="s">
        <v>13</v>
      </c>
      <c r="E3402" s="17" t="s">
        <v>9</v>
      </c>
      <c r="F3402" s="17" t="s">
        <v>24</v>
      </c>
      <c r="G3402" s="17" t="s">
        <v>17</v>
      </c>
      <c r="H3402" s="83"/>
      <c r="I3402" s="48">
        <f>tbl_raw_data[[#This Row],[Date Actioned]]-tbl_raw_data[[#This Row],[Date Tagged]]</f>
        <v>3.6689814805868082E-3</v>
      </c>
      <c r="J3402" s="46">
        <f>HOUR(tbl_raw_data[[#This Row],[Time_taken]])*60+MINUTE(tbl_raw_data[[#This Row],[Time_taken]])+SECOND(tbl_raw_data[[#This Row],[Time_taken]])/60</f>
        <v>5.2833333333333332</v>
      </c>
      <c r="K3402" s="52">
        <f>DATE(YEAR(tbl_raw_data[[#This Row],[Date Actioned]]),MONTH(tbl_raw_data[[#This Row],[Date Actioned]]),DAY(tbl_raw_data[[#This Row],[Date Actioned]]))</f>
        <v>45145</v>
      </c>
      <c r="L3402" s="50" t="str">
        <f>UPPER(TEXT(tbl_raw_data[[#This Row],[updated_date]],"MMMM"))</f>
        <v>AUGUST</v>
      </c>
      <c r="M3402" s="50" t="str">
        <f>"WEEK "&amp; IF(ROUNDUP(DAY(tbl_raw_data[[#This Row],[updated_date]])/7,0)=5,4,ROUNDUP(DAY(tbl_raw_data[[#This Row],[updated_date]])/7,0))</f>
        <v>WEEK 1</v>
      </c>
      <c r="N3402" s="50" t="str">
        <f>UPPER(VLOOKUP(tbl_raw_data[[#This Row],[Analyst]],Settiings!$A$2:$B$16,2,0))</f>
        <v>QUADIR</v>
      </c>
      <c r="O3402" s="50" t="str">
        <f>TRIM(UPPER(tbl_raw_data[[#This Row],[Outcome]]))</f>
        <v>APPROVE</v>
      </c>
      <c r="P3402" s="50" t="str">
        <f>TRIM(UPPER(tbl_raw_data[[#This Row],[Queue Name]]))</f>
        <v>CONSUMER EXISTING</v>
      </c>
      <c r="Q3402" s="50" t="str">
        <f>IF(tbl_raw_data[[#This Row],[Time taken in min]]&lt;=Settiings!$D$2,"SLA_MET","SLA_NOT_MET")</f>
        <v>SLA_MET</v>
      </c>
      <c r="R3402" s="94"/>
    </row>
    <row r="3403" spans="1:18" x14ac:dyDescent="0.3">
      <c r="A3403" s="20" t="s">
        <v>2381</v>
      </c>
      <c r="B3403" s="9">
        <v>45145.493958333333</v>
      </c>
      <c r="C3403" s="24">
        <v>45145.499722222223</v>
      </c>
      <c r="D3403" s="25" t="s">
        <v>13</v>
      </c>
      <c r="E3403" s="25" t="s">
        <v>9</v>
      </c>
      <c r="F3403" s="25" t="s">
        <v>1222</v>
      </c>
      <c r="G3403" s="25" t="s">
        <v>17</v>
      </c>
      <c r="H3403" s="82"/>
      <c r="I3403" s="48">
        <f>tbl_raw_data[[#This Row],[Date Actioned]]-tbl_raw_data[[#This Row],[Date Tagged]]</f>
        <v>5.7638888902147301E-3</v>
      </c>
      <c r="J3403" s="46">
        <f>HOUR(tbl_raw_data[[#This Row],[Time_taken]])*60+MINUTE(tbl_raw_data[[#This Row],[Time_taken]])+SECOND(tbl_raw_data[[#This Row],[Time_taken]])/60</f>
        <v>8.3000000000000007</v>
      </c>
      <c r="K3403" s="52">
        <f>DATE(YEAR(tbl_raw_data[[#This Row],[Date Actioned]]),MONTH(tbl_raw_data[[#This Row],[Date Actioned]]),DAY(tbl_raw_data[[#This Row],[Date Actioned]]))</f>
        <v>45145</v>
      </c>
      <c r="L3403" s="50" t="str">
        <f>UPPER(TEXT(tbl_raw_data[[#This Row],[updated_date]],"MMMM"))</f>
        <v>AUGUST</v>
      </c>
      <c r="M3403" s="50" t="str">
        <f>"WEEK "&amp; IF(ROUNDUP(DAY(tbl_raw_data[[#This Row],[updated_date]])/7,0)=5,4,ROUNDUP(DAY(tbl_raw_data[[#This Row],[updated_date]])/7,0))</f>
        <v>WEEK 1</v>
      </c>
      <c r="N3403" s="50" t="str">
        <f>UPPER(VLOOKUP(tbl_raw_data[[#This Row],[Analyst]],Settiings!$A$2:$B$16,2,0))</f>
        <v>HARDIK</v>
      </c>
      <c r="O3403" s="50" t="str">
        <f>TRIM(UPPER(tbl_raw_data[[#This Row],[Outcome]]))</f>
        <v>APPROVE</v>
      </c>
      <c r="P3403" s="50" t="str">
        <f>TRIM(UPPER(tbl_raw_data[[#This Row],[Queue Name]]))</f>
        <v>CONSUMER EXISTING</v>
      </c>
      <c r="Q3403" s="50" t="str">
        <f>IF(tbl_raw_data[[#This Row],[Time taken in min]]&lt;=Settiings!$D$2,"SLA_MET","SLA_NOT_MET")</f>
        <v>SLA_MET</v>
      </c>
      <c r="R3403" s="94"/>
    </row>
    <row r="3404" spans="1:18" x14ac:dyDescent="0.3">
      <c r="A3404" s="23" t="s">
        <v>2382</v>
      </c>
      <c r="B3404" s="15">
        <v>45145.498483796298</v>
      </c>
      <c r="C3404" s="16">
        <v>45145.500740740739</v>
      </c>
      <c r="D3404" s="17" t="s">
        <v>13</v>
      </c>
      <c r="E3404" s="17" t="s">
        <v>9</v>
      </c>
      <c r="F3404" s="17" t="s">
        <v>1228</v>
      </c>
      <c r="G3404" s="17" t="s">
        <v>77</v>
      </c>
      <c r="H3404" s="83"/>
      <c r="I3404" s="48">
        <f>tbl_raw_data[[#This Row],[Date Actioned]]-tbl_raw_data[[#This Row],[Date Tagged]]</f>
        <v>2.2569444408873096E-3</v>
      </c>
      <c r="J3404" s="46">
        <f>HOUR(tbl_raw_data[[#This Row],[Time_taken]])*60+MINUTE(tbl_raw_data[[#This Row],[Time_taken]])+SECOND(tbl_raw_data[[#This Row],[Time_taken]])/60</f>
        <v>3.25</v>
      </c>
      <c r="K3404" s="52">
        <f>DATE(YEAR(tbl_raw_data[[#This Row],[Date Actioned]]),MONTH(tbl_raw_data[[#This Row],[Date Actioned]]),DAY(tbl_raw_data[[#This Row],[Date Actioned]]))</f>
        <v>45145</v>
      </c>
      <c r="L3404" s="50" t="str">
        <f>UPPER(TEXT(tbl_raw_data[[#This Row],[updated_date]],"MMMM"))</f>
        <v>AUGUST</v>
      </c>
      <c r="M3404" s="50" t="str">
        <f>"WEEK "&amp; IF(ROUNDUP(DAY(tbl_raw_data[[#This Row],[updated_date]])/7,0)=5,4,ROUNDUP(DAY(tbl_raw_data[[#This Row],[updated_date]])/7,0))</f>
        <v>WEEK 1</v>
      </c>
      <c r="N3404" s="50" t="str">
        <f>UPPER(VLOOKUP(tbl_raw_data[[#This Row],[Analyst]],Settiings!$A$2:$B$16,2,0))</f>
        <v>RAJ</v>
      </c>
      <c r="O3404" s="50" t="str">
        <f>TRIM(UPPER(tbl_raw_data[[#This Row],[Outcome]]))</f>
        <v>APPROVE</v>
      </c>
      <c r="P3404" s="50" t="str">
        <f>TRIM(UPPER(tbl_raw_data[[#This Row],[Queue Name]]))</f>
        <v>CONSUMER EXISTING</v>
      </c>
      <c r="Q3404" s="50" t="str">
        <f>IF(tbl_raw_data[[#This Row],[Time taken in min]]&lt;=Settiings!$D$2,"SLA_MET","SLA_NOT_MET")</f>
        <v>SLA_MET</v>
      </c>
      <c r="R3404" s="94"/>
    </row>
    <row r="3405" spans="1:18" x14ac:dyDescent="0.3">
      <c r="A3405" s="14" t="s">
        <v>2383</v>
      </c>
      <c r="B3405" s="9">
        <v>45145.498611111114</v>
      </c>
      <c r="C3405" s="24">
        <v>45145.504664351851</v>
      </c>
      <c r="D3405" s="25" t="s">
        <v>17</v>
      </c>
      <c r="E3405" s="12" t="s">
        <v>9</v>
      </c>
      <c r="F3405" s="25" t="s">
        <v>76</v>
      </c>
      <c r="G3405" s="13"/>
      <c r="H3405" s="78"/>
      <c r="I3405" s="48">
        <f>tbl_raw_data[[#This Row],[Date Actioned]]-tbl_raw_data[[#This Row],[Date Tagged]]</f>
        <v>6.0532407369464636E-3</v>
      </c>
      <c r="J3405" s="46">
        <f>HOUR(tbl_raw_data[[#This Row],[Time_taken]])*60+MINUTE(tbl_raw_data[[#This Row],[Time_taken]])+SECOND(tbl_raw_data[[#This Row],[Time_taken]])/60</f>
        <v>8.7166666666666668</v>
      </c>
      <c r="K3405" s="52">
        <f>DATE(YEAR(tbl_raw_data[[#This Row],[Date Actioned]]),MONTH(tbl_raw_data[[#This Row],[Date Actioned]]),DAY(tbl_raw_data[[#This Row],[Date Actioned]]))</f>
        <v>45145</v>
      </c>
      <c r="L3405" s="50" t="str">
        <f>UPPER(TEXT(tbl_raw_data[[#This Row],[updated_date]],"MMMM"))</f>
        <v>AUGUST</v>
      </c>
      <c r="M3405" s="50" t="str">
        <f>"WEEK "&amp; IF(ROUNDUP(DAY(tbl_raw_data[[#This Row],[updated_date]])/7,0)=5,4,ROUNDUP(DAY(tbl_raw_data[[#This Row],[updated_date]])/7,0))</f>
        <v>WEEK 1</v>
      </c>
      <c r="N3405" s="50" t="str">
        <f>UPPER(VLOOKUP(tbl_raw_data[[#This Row],[Analyst]],Settiings!$A$2:$B$16,2,0))</f>
        <v>ROHAN</v>
      </c>
      <c r="O3405" s="50" t="str">
        <f>TRIM(UPPER(tbl_raw_data[[#This Row],[Outcome]]))</f>
        <v>APPROVE</v>
      </c>
      <c r="P3405" s="50" t="str">
        <f>TRIM(UPPER(tbl_raw_data[[#This Row],[Queue Name]]))</f>
        <v>CONSUMER EXISTING</v>
      </c>
      <c r="Q3405" s="50" t="str">
        <f>IF(tbl_raw_data[[#This Row],[Time taken in min]]&lt;=Settiings!$D$2,"SLA_MET","SLA_NOT_MET")</f>
        <v>SLA_MET</v>
      </c>
      <c r="R3405" s="94"/>
    </row>
    <row r="3406" spans="1:18" x14ac:dyDescent="0.3">
      <c r="A3406" s="20" t="s">
        <v>2386</v>
      </c>
      <c r="B3406" s="15">
        <v>45145.504016203704</v>
      </c>
      <c r="C3406" s="16">
        <v>45145.510011574072</v>
      </c>
      <c r="D3406" s="17" t="s">
        <v>17</v>
      </c>
      <c r="E3406" s="18" t="s">
        <v>9</v>
      </c>
      <c r="F3406" s="17" t="s">
        <v>10</v>
      </c>
      <c r="G3406" s="19"/>
      <c r="H3406" s="79"/>
      <c r="I3406" s="48">
        <f>tbl_raw_data[[#This Row],[Date Actioned]]-tbl_raw_data[[#This Row],[Date Tagged]]</f>
        <v>5.9953703676001169E-3</v>
      </c>
      <c r="J3406" s="46">
        <f>HOUR(tbl_raw_data[[#This Row],[Time_taken]])*60+MINUTE(tbl_raw_data[[#This Row],[Time_taken]])+SECOND(tbl_raw_data[[#This Row],[Time_taken]])/60</f>
        <v>8.6333333333333329</v>
      </c>
      <c r="K3406" s="52">
        <f>DATE(YEAR(tbl_raw_data[[#This Row],[Date Actioned]]),MONTH(tbl_raw_data[[#This Row],[Date Actioned]]),DAY(tbl_raw_data[[#This Row],[Date Actioned]]))</f>
        <v>45145</v>
      </c>
      <c r="L3406" s="50" t="str">
        <f>UPPER(TEXT(tbl_raw_data[[#This Row],[updated_date]],"MMMM"))</f>
        <v>AUGUST</v>
      </c>
      <c r="M3406" s="50" t="str">
        <f>"WEEK "&amp; IF(ROUNDUP(DAY(tbl_raw_data[[#This Row],[updated_date]])/7,0)=5,4,ROUNDUP(DAY(tbl_raw_data[[#This Row],[updated_date]])/7,0))</f>
        <v>WEEK 1</v>
      </c>
      <c r="N3406" s="50" t="str">
        <f>UPPER(VLOOKUP(tbl_raw_data[[#This Row],[Analyst]],Settiings!$A$2:$B$16,2,0))</f>
        <v>NITESH</v>
      </c>
      <c r="O3406" s="50" t="str">
        <f>TRIM(UPPER(tbl_raw_data[[#This Row],[Outcome]]))</f>
        <v>APPROVE</v>
      </c>
      <c r="P3406" s="50" t="str">
        <f>TRIM(UPPER(tbl_raw_data[[#This Row],[Queue Name]]))</f>
        <v>CONSUMER EXISTING</v>
      </c>
      <c r="Q3406" s="50" t="str">
        <f>IF(tbl_raw_data[[#This Row],[Time taken in min]]&lt;=Settiings!$D$2,"SLA_MET","SLA_NOT_MET")</f>
        <v>SLA_MET</v>
      </c>
      <c r="R3406" s="94"/>
    </row>
    <row r="3407" spans="1:18" x14ac:dyDescent="0.3">
      <c r="A3407" s="23" t="s">
        <v>2388</v>
      </c>
      <c r="B3407" s="9">
        <v>45145.508923611109</v>
      </c>
      <c r="C3407" s="24">
        <v>45145.519444444442</v>
      </c>
      <c r="D3407" s="25" t="s">
        <v>17</v>
      </c>
      <c r="E3407" s="12" t="s">
        <v>9</v>
      </c>
      <c r="F3407" s="25" t="s">
        <v>10</v>
      </c>
      <c r="G3407" s="13"/>
      <c r="H3407" s="78"/>
      <c r="I3407" s="48">
        <f>tbl_raw_data[[#This Row],[Date Actioned]]-tbl_raw_data[[#This Row],[Date Tagged]]</f>
        <v>1.0520833333430346E-2</v>
      </c>
      <c r="J3407" s="46">
        <f>HOUR(tbl_raw_data[[#This Row],[Time_taken]])*60+MINUTE(tbl_raw_data[[#This Row],[Time_taken]])+SECOND(tbl_raw_data[[#This Row],[Time_taken]])/60</f>
        <v>15.15</v>
      </c>
      <c r="K3407" s="52">
        <f>DATE(YEAR(tbl_raw_data[[#This Row],[Date Actioned]]),MONTH(tbl_raw_data[[#This Row],[Date Actioned]]),DAY(tbl_raw_data[[#This Row],[Date Actioned]]))</f>
        <v>45145</v>
      </c>
      <c r="L3407" s="50" t="str">
        <f>UPPER(TEXT(tbl_raw_data[[#This Row],[updated_date]],"MMMM"))</f>
        <v>AUGUST</v>
      </c>
      <c r="M3407" s="50" t="str">
        <f>"WEEK "&amp; IF(ROUNDUP(DAY(tbl_raw_data[[#This Row],[updated_date]])/7,0)=5,4,ROUNDUP(DAY(tbl_raw_data[[#This Row],[updated_date]])/7,0))</f>
        <v>WEEK 1</v>
      </c>
      <c r="N3407" s="50" t="str">
        <f>UPPER(VLOOKUP(tbl_raw_data[[#This Row],[Analyst]],Settiings!$A$2:$B$16,2,0))</f>
        <v>NITESH</v>
      </c>
      <c r="O3407" s="50" t="str">
        <f>TRIM(UPPER(tbl_raw_data[[#This Row],[Outcome]]))</f>
        <v>APPROVE</v>
      </c>
      <c r="P3407" s="50" t="str">
        <f>TRIM(UPPER(tbl_raw_data[[#This Row],[Queue Name]]))</f>
        <v>CONSUMER EXISTING</v>
      </c>
      <c r="Q3407" s="50" t="str">
        <f>IF(tbl_raw_data[[#This Row],[Time taken in min]]&lt;=Settiings!$D$2,"SLA_MET","SLA_NOT_MET")</f>
        <v>SLA_MET</v>
      </c>
      <c r="R3407" s="94"/>
    </row>
    <row r="3408" spans="1:18" x14ac:dyDescent="0.3">
      <c r="A3408" s="14" t="s">
        <v>2389</v>
      </c>
      <c r="B3408" s="15">
        <v>45145.509189814817</v>
      </c>
      <c r="C3408" s="16">
        <v>45145.51630787037</v>
      </c>
      <c r="D3408" s="17" t="s">
        <v>13</v>
      </c>
      <c r="E3408" s="17" t="s">
        <v>47</v>
      </c>
      <c r="F3408" s="17" t="s">
        <v>24</v>
      </c>
      <c r="G3408" s="17" t="s">
        <v>17</v>
      </c>
      <c r="H3408" s="83"/>
      <c r="I3408" s="48">
        <f>tbl_raw_data[[#This Row],[Date Actioned]]-tbl_raw_data[[#This Row],[Date Tagged]]</f>
        <v>7.1180555532919243E-3</v>
      </c>
      <c r="J3408" s="46">
        <f>HOUR(tbl_raw_data[[#This Row],[Time_taken]])*60+MINUTE(tbl_raw_data[[#This Row],[Time_taken]])+SECOND(tbl_raw_data[[#This Row],[Time_taken]])/60</f>
        <v>10.25</v>
      </c>
      <c r="K3408" s="52">
        <f>DATE(YEAR(tbl_raw_data[[#This Row],[Date Actioned]]),MONTH(tbl_raw_data[[#This Row],[Date Actioned]]),DAY(tbl_raw_data[[#This Row],[Date Actioned]]))</f>
        <v>45145</v>
      </c>
      <c r="L3408" s="50" t="str">
        <f>UPPER(TEXT(tbl_raw_data[[#This Row],[updated_date]],"MMMM"))</f>
        <v>AUGUST</v>
      </c>
      <c r="M3408" s="50" t="str">
        <f>"WEEK "&amp; IF(ROUNDUP(DAY(tbl_raw_data[[#This Row],[updated_date]])/7,0)=5,4,ROUNDUP(DAY(tbl_raw_data[[#This Row],[updated_date]])/7,0))</f>
        <v>WEEK 1</v>
      </c>
      <c r="N3408" s="50" t="str">
        <f>UPPER(VLOOKUP(tbl_raw_data[[#This Row],[Analyst]],Settiings!$A$2:$B$16,2,0))</f>
        <v>QUADIR</v>
      </c>
      <c r="O3408" s="50" t="str">
        <f>TRIM(UPPER(tbl_raw_data[[#This Row],[Outcome]]))</f>
        <v>APPROVE</v>
      </c>
      <c r="P3408" s="50" t="str">
        <f>TRIM(UPPER(tbl_raw_data[[#This Row],[Queue Name]]))</f>
        <v>CONSUMER PRE BUREAU</v>
      </c>
      <c r="Q3408" s="50" t="str">
        <f>IF(tbl_raw_data[[#This Row],[Time taken in min]]&lt;=Settiings!$D$2,"SLA_MET","SLA_NOT_MET")</f>
        <v>SLA_MET</v>
      </c>
      <c r="R3408" s="94"/>
    </row>
    <row r="3409" spans="1:18" x14ac:dyDescent="0.3">
      <c r="A3409" s="20" t="s">
        <v>2393</v>
      </c>
      <c r="B3409" s="9">
        <v>45145.517326388886</v>
      </c>
      <c r="C3409" s="24">
        <v>45145.519606481481</v>
      </c>
      <c r="D3409" s="25" t="s">
        <v>13</v>
      </c>
      <c r="E3409" s="25" t="s">
        <v>9</v>
      </c>
      <c r="F3409" s="25" t="s">
        <v>24</v>
      </c>
      <c r="G3409" s="25" t="s">
        <v>17</v>
      </c>
      <c r="H3409" s="82"/>
      <c r="I3409" s="48">
        <f>tbl_raw_data[[#This Row],[Date Actioned]]-tbl_raw_data[[#This Row],[Date Tagged]]</f>
        <v>2.2800925944466144E-3</v>
      </c>
      <c r="J3409" s="46">
        <f>HOUR(tbl_raw_data[[#This Row],[Time_taken]])*60+MINUTE(tbl_raw_data[[#This Row],[Time_taken]])+SECOND(tbl_raw_data[[#This Row],[Time_taken]])/60</f>
        <v>3.2833333333333332</v>
      </c>
      <c r="K3409" s="52">
        <f>DATE(YEAR(tbl_raw_data[[#This Row],[Date Actioned]]),MONTH(tbl_raw_data[[#This Row],[Date Actioned]]),DAY(tbl_raw_data[[#This Row],[Date Actioned]]))</f>
        <v>45145</v>
      </c>
      <c r="L3409" s="50" t="str">
        <f>UPPER(TEXT(tbl_raw_data[[#This Row],[updated_date]],"MMMM"))</f>
        <v>AUGUST</v>
      </c>
      <c r="M3409" s="50" t="str">
        <f>"WEEK "&amp; IF(ROUNDUP(DAY(tbl_raw_data[[#This Row],[updated_date]])/7,0)=5,4,ROUNDUP(DAY(tbl_raw_data[[#This Row],[updated_date]])/7,0))</f>
        <v>WEEK 1</v>
      </c>
      <c r="N3409" s="50" t="str">
        <f>UPPER(VLOOKUP(tbl_raw_data[[#This Row],[Analyst]],Settiings!$A$2:$B$16,2,0))</f>
        <v>QUADIR</v>
      </c>
      <c r="O3409" s="50" t="str">
        <f>TRIM(UPPER(tbl_raw_data[[#This Row],[Outcome]]))</f>
        <v>APPROVE</v>
      </c>
      <c r="P3409" s="50" t="str">
        <f>TRIM(UPPER(tbl_raw_data[[#This Row],[Queue Name]]))</f>
        <v>CONSUMER EXISTING</v>
      </c>
      <c r="Q3409" s="50" t="str">
        <f>IF(tbl_raw_data[[#This Row],[Time taken in min]]&lt;=Settiings!$D$2,"SLA_MET","SLA_NOT_MET")</f>
        <v>SLA_MET</v>
      </c>
      <c r="R3409" s="94"/>
    </row>
    <row r="3410" spans="1:18" x14ac:dyDescent="0.3">
      <c r="A3410" s="23" t="s">
        <v>2395</v>
      </c>
      <c r="B3410" s="15">
        <v>45145.519479166665</v>
      </c>
      <c r="C3410" s="16">
        <v>45145.521886574075</v>
      </c>
      <c r="D3410" s="17" t="s">
        <v>13</v>
      </c>
      <c r="E3410" s="17" t="s">
        <v>9</v>
      </c>
      <c r="F3410" s="17" t="s">
        <v>24</v>
      </c>
      <c r="G3410" s="17" t="s">
        <v>17</v>
      </c>
      <c r="H3410" s="83"/>
      <c r="I3410" s="48">
        <f>tbl_raw_data[[#This Row],[Date Actioned]]-tbl_raw_data[[#This Row],[Date Tagged]]</f>
        <v>2.4074074099189602E-3</v>
      </c>
      <c r="J3410" s="46">
        <f>HOUR(tbl_raw_data[[#This Row],[Time_taken]])*60+MINUTE(tbl_raw_data[[#This Row],[Time_taken]])+SECOND(tbl_raw_data[[#This Row],[Time_taken]])/60</f>
        <v>3.4666666666666668</v>
      </c>
      <c r="K3410" s="52">
        <f>DATE(YEAR(tbl_raw_data[[#This Row],[Date Actioned]]),MONTH(tbl_raw_data[[#This Row],[Date Actioned]]),DAY(tbl_raw_data[[#This Row],[Date Actioned]]))</f>
        <v>45145</v>
      </c>
      <c r="L3410" s="50" t="str">
        <f>UPPER(TEXT(tbl_raw_data[[#This Row],[updated_date]],"MMMM"))</f>
        <v>AUGUST</v>
      </c>
      <c r="M3410" s="50" t="str">
        <f>"WEEK "&amp; IF(ROUNDUP(DAY(tbl_raw_data[[#This Row],[updated_date]])/7,0)=5,4,ROUNDUP(DAY(tbl_raw_data[[#This Row],[updated_date]])/7,0))</f>
        <v>WEEK 1</v>
      </c>
      <c r="N3410" s="50" t="str">
        <f>UPPER(VLOOKUP(tbl_raw_data[[#This Row],[Analyst]],Settiings!$A$2:$B$16,2,0))</f>
        <v>QUADIR</v>
      </c>
      <c r="O3410" s="50" t="str">
        <f>TRIM(UPPER(tbl_raw_data[[#This Row],[Outcome]]))</f>
        <v>APPROVE</v>
      </c>
      <c r="P3410" s="50" t="str">
        <f>TRIM(UPPER(tbl_raw_data[[#This Row],[Queue Name]]))</f>
        <v>CONSUMER EXISTING</v>
      </c>
      <c r="Q3410" s="50" t="str">
        <f>IF(tbl_raw_data[[#This Row],[Time taken in min]]&lt;=Settiings!$D$2,"SLA_MET","SLA_NOT_MET")</f>
        <v>SLA_MET</v>
      </c>
      <c r="R3410" s="94"/>
    </row>
    <row r="3411" spans="1:18" x14ac:dyDescent="0.3">
      <c r="A3411" s="14" t="s">
        <v>2396</v>
      </c>
      <c r="B3411" s="9">
        <v>45145.521979166668</v>
      </c>
      <c r="C3411" s="24">
        <v>45145.527638888889</v>
      </c>
      <c r="D3411" s="25" t="s">
        <v>17</v>
      </c>
      <c r="E3411" s="12" t="s">
        <v>9</v>
      </c>
      <c r="F3411" s="25" t="s">
        <v>76</v>
      </c>
      <c r="G3411" s="13"/>
      <c r="H3411" s="78"/>
      <c r="I3411" s="48">
        <f>tbl_raw_data[[#This Row],[Date Actioned]]-tbl_raw_data[[#This Row],[Date Tagged]]</f>
        <v>5.6597222210257314E-3</v>
      </c>
      <c r="J3411" s="46">
        <f>HOUR(tbl_raw_data[[#This Row],[Time_taken]])*60+MINUTE(tbl_raw_data[[#This Row],[Time_taken]])+SECOND(tbl_raw_data[[#This Row],[Time_taken]])/60</f>
        <v>8.15</v>
      </c>
      <c r="K3411" s="52">
        <f>DATE(YEAR(tbl_raw_data[[#This Row],[Date Actioned]]),MONTH(tbl_raw_data[[#This Row],[Date Actioned]]),DAY(tbl_raw_data[[#This Row],[Date Actioned]]))</f>
        <v>45145</v>
      </c>
      <c r="L3411" s="50" t="str">
        <f>UPPER(TEXT(tbl_raw_data[[#This Row],[updated_date]],"MMMM"))</f>
        <v>AUGUST</v>
      </c>
      <c r="M3411" s="50" t="str">
        <f>"WEEK "&amp; IF(ROUNDUP(DAY(tbl_raw_data[[#This Row],[updated_date]])/7,0)=5,4,ROUNDUP(DAY(tbl_raw_data[[#This Row],[updated_date]])/7,0))</f>
        <v>WEEK 1</v>
      </c>
      <c r="N3411" s="50" t="str">
        <f>UPPER(VLOOKUP(tbl_raw_data[[#This Row],[Analyst]],Settiings!$A$2:$B$16,2,0))</f>
        <v>ROHAN</v>
      </c>
      <c r="O3411" s="50" t="str">
        <f>TRIM(UPPER(tbl_raw_data[[#This Row],[Outcome]]))</f>
        <v>APPROVE</v>
      </c>
      <c r="P3411" s="50" t="str">
        <f>TRIM(UPPER(tbl_raw_data[[#This Row],[Queue Name]]))</f>
        <v>CONSUMER EXISTING</v>
      </c>
      <c r="Q3411" s="50" t="str">
        <f>IF(tbl_raw_data[[#This Row],[Time taken in min]]&lt;=Settiings!$D$2,"SLA_MET","SLA_NOT_MET")</f>
        <v>SLA_MET</v>
      </c>
      <c r="R3411" s="94"/>
    </row>
    <row r="3412" spans="1:18" x14ac:dyDescent="0.3">
      <c r="A3412" s="20" t="s">
        <v>2399</v>
      </c>
      <c r="B3412" s="15">
        <v>45145.525011574071</v>
      </c>
      <c r="C3412" s="16">
        <v>45145.530347222222</v>
      </c>
      <c r="D3412" s="17" t="s">
        <v>13</v>
      </c>
      <c r="E3412" s="17" t="s">
        <v>47</v>
      </c>
      <c r="F3412" s="17" t="s">
        <v>24</v>
      </c>
      <c r="G3412" s="17" t="s">
        <v>17</v>
      </c>
      <c r="H3412" s="83"/>
      <c r="I3412" s="48">
        <f>tbl_raw_data[[#This Row],[Date Actioned]]-tbl_raw_data[[#This Row],[Date Tagged]]</f>
        <v>5.3356481512309983E-3</v>
      </c>
      <c r="J3412" s="46">
        <f>HOUR(tbl_raw_data[[#This Row],[Time_taken]])*60+MINUTE(tbl_raw_data[[#This Row],[Time_taken]])+SECOND(tbl_raw_data[[#This Row],[Time_taken]])/60</f>
        <v>7.6833333333333336</v>
      </c>
      <c r="K3412" s="52">
        <f>DATE(YEAR(tbl_raw_data[[#This Row],[Date Actioned]]),MONTH(tbl_raw_data[[#This Row],[Date Actioned]]),DAY(tbl_raw_data[[#This Row],[Date Actioned]]))</f>
        <v>45145</v>
      </c>
      <c r="L3412" s="50" t="str">
        <f>UPPER(TEXT(tbl_raw_data[[#This Row],[updated_date]],"MMMM"))</f>
        <v>AUGUST</v>
      </c>
      <c r="M3412" s="50" t="str">
        <f>"WEEK "&amp; IF(ROUNDUP(DAY(tbl_raw_data[[#This Row],[updated_date]])/7,0)=5,4,ROUNDUP(DAY(tbl_raw_data[[#This Row],[updated_date]])/7,0))</f>
        <v>WEEK 1</v>
      </c>
      <c r="N3412" s="50" t="str">
        <f>UPPER(VLOOKUP(tbl_raw_data[[#This Row],[Analyst]],Settiings!$A$2:$B$16,2,0))</f>
        <v>QUADIR</v>
      </c>
      <c r="O3412" s="50" t="str">
        <f>TRIM(UPPER(tbl_raw_data[[#This Row],[Outcome]]))</f>
        <v>APPROVE</v>
      </c>
      <c r="P3412" s="50" t="str">
        <f>TRIM(UPPER(tbl_raw_data[[#This Row],[Queue Name]]))</f>
        <v>CONSUMER PRE BUREAU</v>
      </c>
      <c r="Q3412" s="50" t="str">
        <f>IF(tbl_raw_data[[#This Row],[Time taken in min]]&lt;=Settiings!$D$2,"SLA_MET","SLA_NOT_MET")</f>
        <v>SLA_MET</v>
      </c>
      <c r="R3412" s="94"/>
    </row>
    <row r="3413" spans="1:18" x14ac:dyDescent="0.3">
      <c r="A3413" s="23" t="s">
        <v>2400</v>
      </c>
      <c r="B3413" s="9">
        <v>45145.526666666665</v>
      </c>
      <c r="C3413" s="24">
        <v>45145.531018518515</v>
      </c>
      <c r="D3413" s="25" t="s">
        <v>13</v>
      </c>
      <c r="E3413" s="25" t="s">
        <v>47</v>
      </c>
      <c r="F3413" s="25" t="s">
        <v>70</v>
      </c>
      <c r="G3413" s="25" t="s">
        <v>255</v>
      </c>
      <c r="H3413" s="82"/>
      <c r="I3413" s="48">
        <f>tbl_raw_data[[#This Row],[Date Actioned]]-tbl_raw_data[[#This Row],[Date Tagged]]</f>
        <v>4.3518518505152315E-3</v>
      </c>
      <c r="J3413" s="46">
        <f>HOUR(tbl_raw_data[[#This Row],[Time_taken]])*60+MINUTE(tbl_raw_data[[#This Row],[Time_taken]])+SECOND(tbl_raw_data[[#This Row],[Time_taken]])/60</f>
        <v>6.2666666666666666</v>
      </c>
      <c r="K3413" s="52">
        <f>DATE(YEAR(tbl_raw_data[[#This Row],[Date Actioned]]),MONTH(tbl_raw_data[[#This Row],[Date Actioned]]),DAY(tbl_raw_data[[#This Row],[Date Actioned]]))</f>
        <v>45145</v>
      </c>
      <c r="L3413" s="50" t="str">
        <f>UPPER(TEXT(tbl_raw_data[[#This Row],[updated_date]],"MMMM"))</f>
        <v>AUGUST</v>
      </c>
      <c r="M3413" s="50" t="str">
        <f>"WEEK "&amp; IF(ROUNDUP(DAY(tbl_raw_data[[#This Row],[updated_date]])/7,0)=5,4,ROUNDUP(DAY(tbl_raw_data[[#This Row],[updated_date]])/7,0))</f>
        <v>WEEK 1</v>
      </c>
      <c r="N3413" s="50" t="str">
        <f>UPPER(VLOOKUP(tbl_raw_data[[#This Row],[Analyst]],Settiings!$A$2:$B$16,2,0))</f>
        <v>ASIF</v>
      </c>
      <c r="O3413" s="50" t="str">
        <f>TRIM(UPPER(tbl_raw_data[[#This Row],[Outcome]]))</f>
        <v>APPROVE</v>
      </c>
      <c r="P3413" s="50" t="str">
        <f>TRIM(UPPER(tbl_raw_data[[#This Row],[Queue Name]]))</f>
        <v>CONSUMER PRE BUREAU</v>
      </c>
      <c r="Q3413" s="50" t="str">
        <f>IF(tbl_raw_data[[#This Row],[Time taken in min]]&lt;=Settiings!$D$2,"SLA_MET","SLA_NOT_MET")</f>
        <v>SLA_MET</v>
      </c>
      <c r="R3413" s="94"/>
    </row>
    <row r="3414" spans="1:18" x14ac:dyDescent="0.3">
      <c r="A3414" s="14" t="s">
        <v>2401</v>
      </c>
      <c r="B3414" s="15">
        <v>45145.527858796297</v>
      </c>
      <c r="C3414" s="16">
        <v>45145.548495370371</v>
      </c>
      <c r="D3414" s="17" t="s">
        <v>17</v>
      </c>
      <c r="E3414" s="18" t="s">
        <v>19</v>
      </c>
      <c r="F3414" s="17" t="s">
        <v>10</v>
      </c>
      <c r="G3414" s="19"/>
      <c r="H3414" s="79"/>
      <c r="I3414" s="48">
        <f>tbl_raw_data[[#This Row],[Date Actioned]]-tbl_raw_data[[#This Row],[Date Tagged]]</f>
        <v>2.0636574074160308E-2</v>
      </c>
      <c r="J3414" s="46">
        <f>HOUR(tbl_raw_data[[#This Row],[Time_taken]])*60+MINUTE(tbl_raw_data[[#This Row],[Time_taken]])+SECOND(tbl_raw_data[[#This Row],[Time_taken]])/60</f>
        <v>29.716666666666665</v>
      </c>
      <c r="K3414" s="52">
        <f>DATE(YEAR(tbl_raw_data[[#This Row],[Date Actioned]]),MONTH(tbl_raw_data[[#This Row],[Date Actioned]]),DAY(tbl_raw_data[[#This Row],[Date Actioned]]))</f>
        <v>45145</v>
      </c>
      <c r="L3414" s="50" t="str">
        <f>UPPER(TEXT(tbl_raw_data[[#This Row],[updated_date]],"MMMM"))</f>
        <v>AUGUST</v>
      </c>
      <c r="M3414" s="50" t="str">
        <f>"WEEK "&amp; IF(ROUNDUP(DAY(tbl_raw_data[[#This Row],[updated_date]])/7,0)=5,4,ROUNDUP(DAY(tbl_raw_data[[#This Row],[updated_date]])/7,0))</f>
        <v>WEEK 1</v>
      </c>
      <c r="N3414" s="50" t="str">
        <f>UPPER(VLOOKUP(tbl_raw_data[[#This Row],[Analyst]],Settiings!$A$2:$B$16,2,0))</f>
        <v>NITESH</v>
      </c>
      <c r="O3414" s="50" t="str">
        <f>TRIM(UPPER(tbl_raw_data[[#This Row],[Outcome]]))</f>
        <v>APPROVE</v>
      </c>
      <c r="P3414" s="50" t="str">
        <f>TRIM(UPPER(tbl_raw_data[[#This Row],[Queue Name]]))</f>
        <v>CONSUMER POST BUREAU</v>
      </c>
      <c r="Q3414" s="50" t="str">
        <f>IF(tbl_raw_data[[#This Row],[Time taken in min]]&lt;=Settiings!$D$2,"SLA_MET","SLA_NOT_MET")</f>
        <v>SLA_NOT_MET</v>
      </c>
      <c r="R3414" s="94"/>
    </row>
    <row r="3415" spans="1:18" x14ac:dyDescent="0.3">
      <c r="A3415" s="20" t="s">
        <v>2404</v>
      </c>
      <c r="B3415" s="9">
        <v>45145.53125</v>
      </c>
      <c r="C3415" s="24">
        <v>45145.53802083333</v>
      </c>
      <c r="D3415" s="25" t="s">
        <v>13</v>
      </c>
      <c r="E3415" s="25" t="s">
        <v>47</v>
      </c>
      <c r="F3415" s="25" t="s">
        <v>70</v>
      </c>
      <c r="G3415" s="25" t="s">
        <v>832</v>
      </c>
      <c r="H3415" s="82"/>
      <c r="I3415" s="48">
        <f>tbl_raw_data[[#This Row],[Date Actioned]]-tbl_raw_data[[#This Row],[Date Tagged]]</f>
        <v>6.7708333299378864E-3</v>
      </c>
      <c r="J3415" s="46">
        <f>HOUR(tbl_raw_data[[#This Row],[Time_taken]])*60+MINUTE(tbl_raw_data[[#This Row],[Time_taken]])+SECOND(tbl_raw_data[[#This Row],[Time_taken]])/60</f>
        <v>9.75</v>
      </c>
      <c r="K3415" s="52">
        <f>DATE(YEAR(tbl_raw_data[[#This Row],[Date Actioned]]),MONTH(tbl_raw_data[[#This Row],[Date Actioned]]),DAY(tbl_raw_data[[#This Row],[Date Actioned]]))</f>
        <v>45145</v>
      </c>
      <c r="L3415" s="50" t="str">
        <f>UPPER(TEXT(tbl_raw_data[[#This Row],[updated_date]],"MMMM"))</f>
        <v>AUGUST</v>
      </c>
      <c r="M3415" s="50" t="str">
        <f>"WEEK "&amp; IF(ROUNDUP(DAY(tbl_raw_data[[#This Row],[updated_date]])/7,0)=5,4,ROUNDUP(DAY(tbl_raw_data[[#This Row],[updated_date]])/7,0))</f>
        <v>WEEK 1</v>
      </c>
      <c r="N3415" s="50" t="str">
        <f>UPPER(VLOOKUP(tbl_raw_data[[#This Row],[Analyst]],Settiings!$A$2:$B$16,2,0))</f>
        <v>ASIF</v>
      </c>
      <c r="O3415" s="50" t="str">
        <f>TRIM(UPPER(tbl_raw_data[[#This Row],[Outcome]]))</f>
        <v>APPROVE</v>
      </c>
      <c r="P3415" s="50" t="str">
        <f>TRIM(UPPER(tbl_raw_data[[#This Row],[Queue Name]]))</f>
        <v>CONSUMER PRE BUREAU</v>
      </c>
      <c r="Q3415" s="50" t="str">
        <f>IF(tbl_raw_data[[#This Row],[Time taken in min]]&lt;=Settiings!$D$2,"SLA_MET","SLA_NOT_MET")</f>
        <v>SLA_MET</v>
      </c>
      <c r="R3415" s="94"/>
    </row>
    <row r="3416" spans="1:18" x14ac:dyDescent="0.3">
      <c r="A3416" s="23" t="s">
        <v>2405</v>
      </c>
      <c r="B3416" s="15">
        <v>45145.531828703701</v>
      </c>
      <c r="C3416" s="16">
        <v>45145.535254629627</v>
      </c>
      <c r="D3416" s="17" t="s">
        <v>13</v>
      </c>
      <c r="E3416" s="17" t="s">
        <v>9</v>
      </c>
      <c r="F3416" s="17" t="s">
        <v>1222</v>
      </c>
      <c r="G3416" s="17" t="s">
        <v>17</v>
      </c>
      <c r="H3416" s="83"/>
      <c r="I3416" s="48">
        <f>tbl_raw_data[[#This Row],[Date Actioned]]-tbl_raw_data[[#This Row],[Date Tagged]]</f>
        <v>3.425925926421769E-3</v>
      </c>
      <c r="J3416" s="46">
        <f>HOUR(tbl_raw_data[[#This Row],[Time_taken]])*60+MINUTE(tbl_raw_data[[#This Row],[Time_taken]])+SECOND(tbl_raw_data[[#This Row],[Time_taken]])/60</f>
        <v>4.9333333333333336</v>
      </c>
      <c r="K3416" s="52">
        <f>DATE(YEAR(tbl_raw_data[[#This Row],[Date Actioned]]),MONTH(tbl_raw_data[[#This Row],[Date Actioned]]),DAY(tbl_raw_data[[#This Row],[Date Actioned]]))</f>
        <v>45145</v>
      </c>
      <c r="L3416" s="50" t="str">
        <f>UPPER(TEXT(tbl_raw_data[[#This Row],[updated_date]],"MMMM"))</f>
        <v>AUGUST</v>
      </c>
      <c r="M3416" s="50" t="str">
        <f>"WEEK "&amp; IF(ROUNDUP(DAY(tbl_raw_data[[#This Row],[updated_date]])/7,0)=5,4,ROUNDUP(DAY(tbl_raw_data[[#This Row],[updated_date]])/7,0))</f>
        <v>WEEK 1</v>
      </c>
      <c r="N3416" s="50" t="str">
        <f>UPPER(VLOOKUP(tbl_raw_data[[#This Row],[Analyst]],Settiings!$A$2:$B$16,2,0))</f>
        <v>HARDIK</v>
      </c>
      <c r="O3416" s="50" t="str">
        <f>TRIM(UPPER(tbl_raw_data[[#This Row],[Outcome]]))</f>
        <v>APPROVE</v>
      </c>
      <c r="P3416" s="50" t="str">
        <f>TRIM(UPPER(tbl_raw_data[[#This Row],[Queue Name]]))</f>
        <v>CONSUMER EXISTING</v>
      </c>
      <c r="Q3416" s="50" t="str">
        <f>IF(tbl_raw_data[[#This Row],[Time taken in min]]&lt;=Settiings!$D$2,"SLA_MET","SLA_NOT_MET")</f>
        <v>SLA_MET</v>
      </c>
      <c r="R3416" s="94"/>
    </row>
    <row r="3417" spans="1:18" x14ac:dyDescent="0.3">
      <c r="A3417" s="14" t="s">
        <v>2406</v>
      </c>
      <c r="B3417" s="9">
        <v>45145.532199074078</v>
      </c>
      <c r="C3417" s="24">
        <v>45145.540613425925</v>
      </c>
      <c r="D3417" s="25" t="s">
        <v>13</v>
      </c>
      <c r="E3417" s="25" t="s">
        <v>19</v>
      </c>
      <c r="F3417" s="25" t="s">
        <v>65</v>
      </c>
      <c r="G3417" s="25" t="s">
        <v>17</v>
      </c>
      <c r="H3417" s="82"/>
      <c r="I3417" s="48">
        <f>tbl_raw_data[[#This Row],[Date Actioned]]-tbl_raw_data[[#This Row],[Date Tagged]]</f>
        <v>8.4143518470227718E-3</v>
      </c>
      <c r="J3417" s="46">
        <f>HOUR(tbl_raw_data[[#This Row],[Time_taken]])*60+MINUTE(tbl_raw_data[[#This Row],[Time_taken]])+SECOND(tbl_raw_data[[#This Row],[Time_taken]])/60</f>
        <v>12.116666666666667</v>
      </c>
      <c r="K3417" s="52">
        <f>DATE(YEAR(tbl_raw_data[[#This Row],[Date Actioned]]),MONTH(tbl_raw_data[[#This Row],[Date Actioned]]),DAY(tbl_raw_data[[#This Row],[Date Actioned]]))</f>
        <v>45145</v>
      </c>
      <c r="L3417" s="50" t="str">
        <f>UPPER(TEXT(tbl_raw_data[[#This Row],[updated_date]],"MMMM"))</f>
        <v>AUGUST</v>
      </c>
      <c r="M3417" s="50" t="str">
        <f>"WEEK "&amp; IF(ROUNDUP(DAY(tbl_raw_data[[#This Row],[updated_date]])/7,0)=5,4,ROUNDUP(DAY(tbl_raw_data[[#This Row],[updated_date]])/7,0))</f>
        <v>WEEK 1</v>
      </c>
      <c r="N3417" s="50" t="str">
        <f>UPPER(VLOOKUP(tbl_raw_data[[#This Row],[Analyst]],Settiings!$A$2:$B$16,2,0))</f>
        <v>SAM</v>
      </c>
      <c r="O3417" s="50" t="str">
        <f>TRIM(UPPER(tbl_raw_data[[#This Row],[Outcome]]))</f>
        <v>APPROVE</v>
      </c>
      <c r="P3417" s="50" t="str">
        <f>TRIM(UPPER(tbl_raw_data[[#This Row],[Queue Name]]))</f>
        <v>CONSUMER POST BUREAU</v>
      </c>
      <c r="Q3417" s="50" t="str">
        <f>IF(tbl_raw_data[[#This Row],[Time taken in min]]&lt;=Settiings!$D$2,"SLA_MET","SLA_NOT_MET")</f>
        <v>SLA_MET</v>
      </c>
      <c r="R3417" s="94"/>
    </row>
    <row r="3418" spans="1:18" x14ac:dyDescent="0.3">
      <c r="A3418" s="23" t="s">
        <v>2407</v>
      </c>
      <c r="B3418" s="9">
        <v>45145.532199074078</v>
      </c>
      <c r="C3418" s="24">
        <v>45145.542974537035</v>
      </c>
      <c r="D3418" s="25" t="s">
        <v>27</v>
      </c>
      <c r="E3418" s="25" t="s">
        <v>19</v>
      </c>
      <c r="F3418" s="25" t="s">
        <v>1222</v>
      </c>
      <c r="G3418" s="25" t="s">
        <v>2408</v>
      </c>
      <c r="H3418" s="82"/>
      <c r="I3418" s="48">
        <f>tbl_raw_data[[#This Row],[Date Actioned]]-tbl_raw_data[[#This Row],[Date Tagged]]</f>
        <v>1.077546295709908E-2</v>
      </c>
      <c r="J3418" s="46">
        <f>HOUR(tbl_raw_data[[#This Row],[Time_taken]])*60+MINUTE(tbl_raw_data[[#This Row],[Time_taken]])+SECOND(tbl_raw_data[[#This Row],[Time_taken]])/60</f>
        <v>15.516666666666667</v>
      </c>
      <c r="K3418" s="52">
        <f>DATE(YEAR(tbl_raw_data[[#This Row],[Date Actioned]]),MONTH(tbl_raw_data[[#This Row],[Date Actioned]]),DAY(tbl_raw_data[[#This Row],[Date Actioned]]))</f>
        <v>45145</v>
      </c>
      <c r="L3418" s="50" t="str">
        <f>UPPER(TEXT(tbl_raw_data[[#This Row],[updated_date]],"MMMM"))</f>
        <v>AUGUST</v>
      </c>
      <c r="M3418" s="50" t="str">
        <f>"WEEK "&amp; IF(ROUNDUP(DAY(tbl_raw_data[[#This Row],[updated_date]])/7,0)=5,4,ROUNDUP(DAY(tbl_raw_data[[#This Row],[updated_date]])/7,0))</f>
        <v>WEEK 1</v>
      </c>
      <c r="N3418" s="50" t="str">
        <f>UPPER(VLOOKUP(tbl_raw_data[[#This Row],[Analyst]],Settiings!$A$2:$B$16,2,0))</f>
        <v>HARDIK</v>
      </c>
      <c r="O3418" s="50" t="str">
        <f>TRIM(UPPER(tbl_raw_data[[#This Row],[Outcome]]))</f>
        <v>DECLINE</v>
      </c>
      <c r="P3418" s="50" t="str">
        <f>TRIM(UPPER(tbl_raw_data[[#This Row],[Queue Name]]))</f>
        <v>CONSUMER POST BUREAU</v>
      </c>
      <c r="Q3418" s="50" t="str">
        <f>IF(tbl_raw_data[[#This Row],[Time taken in min]]&lt;=Settiings!$D$2,"SLA_MET","SLA_NOT_MET")</f>
        <v>SLA_MET</v>
      </c>
      <c r="R3418" s="94"/>
    </row>
    <row r="3419" spans="1:18" x14ac:dyDescent="0.3">
      <c r="A3419" s="20" t="s">
        <v>2409</v>
      </c>
      <c r="B3419" s="15">
        <v>45145.533148148148</v>
      </c>
      <c r="C3419" s="16">
        <v>45145.538981481484</v>
      </c>
      <c r="D3419" s="17" t="s">
        <v>13</v>
      </c>
      <c r="E3419" s="17" t="s">
        <v>19</v>
      </c>
      <c r="F3419" s="17" t="s">
        <v>1228</v>
      </c>
      <c r="G3419" s="17" t="s">
        <v>1262</v>
      </c>
      <c r="H3419" s="83"/>
      <c r="I3419" s="48">
        <f>tbl_raw_data[[#This Row],[Date Actioned]]-tbl_raw_data[[#This Row],[Date Tagged]]</f>
        <v>5.8333333363407291E-3</v>
      </c>
      <c r="J3419" s="46">
        <f>HOUR(tbl_raw_data[[#This Row],[Time_taken]])*60+MINUTE(tbl_raw_data[[#This Row],[Time_taken]])+SECOND(tbl_raw_data[[#This Row],[Time_taken]])/60</f>
        <v>8.4</v>
      </c>
      <c r="K3419" s="52">
        <f>DATE(YEAR(tbl_raw_data[[#This Row],[Date Actioned]]),MONTH(tbl_raw_data[[#This Row],[Date Actioned]]),DAY(tbl_raw_data[[#This Row],[Date Actioned]]))</f>
        <v>45145</v>
      </c>
      <c r="L3419" s="50" t="str">
        <f>UPPER(TEXT(tbl_raw_data[[#This Row],[updated_date]],"MMMM"))</f>
        <v>AUGUST</v>
      </c>
      <c r="M3419" s="50" t="str">
        <f>"WEEK "&amp; IF(ROUNDUP(DAY(tbl_raw_data[[#This Row],[updated_date]])/7,0)=5,4,ROUNDUP(DAY(tbl_raw_data[[#This Row],[updated_date]])/7,0))</f>
        <v>WEEK 1</v>
      </c>
      <c r="N3419" s="50" t="str">
        <f>UPPER(VLOOKUP(tbl_raw_data[[#This Row],[Analyst]],Settiings!$A$2:$B$16,2,0))</f>
        <v>RAJ</v>
      </c>
      <c r="O3419" s="50" t="str">
        <f>TRIM(UPPER(tbl_raw_data[[#This Row],[Outcome]]))</f>
        <v>APPROVE</v>
      </c>
      <c r="P3419" s="50" t="str">
        <f>TRIM(UPPER(tbl_raw_data[[#This Row],[Queue Name]]))</f>
        <v>CONSUMER POST BUREAU</v>
      </c>
      <c r="Q3419" s="50" t="str">
        <f>IF(tbl_raw_data[[#This Row],[Time taken in min]]&lt;=Settiings!$D$2,"SLA_MET","SLA_NOT_MET")</f>
        <v>SLA_MET</v>
      </c>
      <c r="R3419" s="94"/>
    </row>
    <row r="3420" spans="1:18" x14ac:dyDescent="0.3">
      <c r="A3420" s="14" t="s">
        <v>2410</v>
      </c>
      <c r="B3420" s="15">
        <v>45145.534456018519</v>
      </c>
      <c r="C3420" s="16">
        <v>45145.542442129627</v>
      </c>
      <c r="D3420" s="17" t="s">
        <v>27</v>
      </c>
      <c r="E3420" s="17" t="s">
        <v>47</v>
      </c>
      <c r="F3420" s="17" t="s">
        <v>1228</v>
      </c>
      <c r="G3420" s="17" t="s">
        <v>2411</v>
      </c>
      <c r="H3420" s="83"/>
      <c r="I3420" s="48">
        <f>tbl_raw_data[[#This Row],[Date Actioned]]-tbl_raw_data[[#This Row],[Date Tagged]]</f>
        <v>7.9861111080390401E-3</v>
      </c>
      <c r="J3420" s="46">
        <f>HOUR(tbl_raw_data[[#This Row],[Time_taken]])*60+MINUTE(tbl_raw_data[[#This Row],[Time_taken]])+SECOND(tbl_raw_data[[#This Row],[Time_taken]])/60</f>
        <v>11.5</v>
      </c>
      <c r="K3420" s="52">
        <f>DATE(YEAR(tbl_raw_data[[#This Row],[Date Actioned]]),MONTH(tbl_raw_data[[#This Row],[Date Actioned]]),DAY(tbl_raw_data[[#This Row],[Date Actioned]]))</f>
        <v>45145</v>
      </c>
      <c r="L3420" s="50" t="str">
        <f>UPPER(TEXT(tbl_raw_data[[#This Row],[updated_date]],"MMMM"))</f>
        <v>AUGUST</v>
      </c>
      <c r="M3420" s="50" t="str">
        <f>"WEEK "&amp; IF(ROUNDUP(DAY(tbl_raw_data[[#This Row],[updated_date]])/7,0)=5,4,ROUNDUP(DAY(tbl_raw_data[[#This Row],[updated_date]])/7,0))</f>
        <v>WEEK 1</v>
      </c>
      <c r="N3420" s="50" t="str">
        <f>UPPER(VLOOKUP(tbl_raw_data[[#This Row],[Analyst]],Settiings!$A$2:$B$16,2,0))</f>
        <v>RAJ</v>
      </c>
      <c r="O3420" s="50" t="str">
        <f>TRIM(UPPER(tbl_raw_data[[#This Row],[Outcome]]))</f>
        <v>DECLINE</v>
      </c>
      <c r="P3420" s="50" t="str">
        <f>TRIM(UPPER(tbl_raw_data[[#This Row],[Queue Name]]))</f>
        <v>CONSUMER PRE BUREAU</v>
      </c>
      <c r="Q3420" s="50" t="str">
        <f>IF(tbl_raw_data[[#This Row],[Time taken in min]]&lt;=Settiings!$D$2,"SLA_MET","SLA_NOT_MET")</f>
        <v>SLA_MET</v>
      </c>
      <c r="R3420" s="94"/>
    </row>
    <row r="3421" spans="1:18" x14ac:dyDescent="0.3">
      <c r="A3421" s="23" t="s">
        <v>2414</v>
      </c>
      <c r="B3421" s="9">
        <v>45145.541400462964</v>
      </c>
      <c r="C3421" s="24">
        <v>45145.547291666669</v>
      </c>
      <c r="D3421" s="25" t="s">
        <v>13</v>
      </c>
      <c r="E3421" s="25" t="s">
        <v>19</v>
      </c>
      <c r="F3421" s="25" t="s">
        <v>70</v>
      </c>
      <c r="G3421" s="25" t="s">
        <v>41</v>
      </c>
      <c r="H3421" s="82"/>
      <c r="I3421" s="48">
        <f>tbl_raw_data[[#This Row],[Date Actioned]]-tbl_raw_data[[#This Row],[Date Tagged]]</f>
        <v>5.8912037056870759E-3</v>
      </c>
      <c r="J3421" s="46">
        <f>HOUR(tbl_raw_data[[#This Row],[Time_taken]])*60+MINUTE(tbl_raw_data[[#This Row],[Time_taken]])+SECOND(tbl_raw_data[[#This Row],[Time_taken]])/60</f>
        <v>8.4833333333333325</v>
      </c>
      <c r="K3421" s="52">
        <f>DATE(YEAR(tbl_raw_data[[#This Row],[Date Actioned]]),MONTH(tbl_raw_data[[#This Row],[Date Actioned]]),DAY(tbl_raw_data[[#This Row],[Date Actioned]]))</f>
        <v>45145</v>
      </c>
      <c r="L3421" s="50" t="str">
        <f>UPPER(TEXT(tbl_raw_data[[#This Row],[updated_date]],"MMMM"))</f>
        <v>AUGUST</v>
      </c>
      <c r="M3421" s="50" t="str">
        <f>"WEEK "&amp; IF(ROUNDUP(DAY(tbl_raw_data[[#This Row],[updated_date]])/7,0)=5,4,ROUNDUP(DAY(tbl_raw_data[[#This Row],[updated_date]])/7,0))</f>
        <v>WEEK 1</v>
      </c>
      <c r="N3421" s="50" t="str">
        <f>UPPER(VLOOKUP(tbl_raw_data[[#This Row],[Analyst]],Settiings!$A$2:$B$16,2,0))</f>
        <v>ASIF</v>
      </c>
      <c r="O3421" s="50" t="str">
        <f>TRIM(UPPER(tbl_raw_data[[#This Row],[Outcome]]))</f>
        <v>APPROVE</v>
      </c>
      <c r="P3421" s="50" t="str">
        <f>TRIM(UPPER(tbl_raw_data[[#This Row],[Queue Name]]))</f>
        <v>CONSUMER POST BUREAU</v>
      </c>
      <c r="Q3421" s="50" t="str">
        <f>IF(tbl_raw_data[[#This Row],[Time taken in min]]&lt;=Settiings!$D$2,"SLA_MET","SLA_NOT_MET")</f>
        <v>SLA_MET</v>
      </c>
      <c r="R3421" s="94"/>
    </row>
    <row r="3422" spans="1:18" x14ac:dyDescent="0.3">
      <c r="A3422" s="14" t="s">
        <v>2415</v>
      </c>
      <c r="B3422" s="15">
        <v>45145.541666666664</v>
      </c>
      <c r="C3422" s="16">
        <v>45145.555706018517</v>
      </c>
      <c r="D3422" s="17" t="s">
        <v>17</v>
      </c>
      <c r="E3422" s="18" t="s">
        <v>19</v>
      </c>
      <c r="F3422" s="17" t="s">
        <v>65</v>
      </c>
      <c r="G3422" s="19"/>
      <c r="H3422" s="79"/>
      <c r="I3422" s="48">
        <f>tbl_raw_data[[#This Row],[Date Actioned]]-tbl_raw_data[[#This Row],[Date Tagged]]</f>
        <v>1.4039351852261461E-2</v>
      </c>
      <c r="J3422" s="46">
        <f>HOUR(tbl_raw_data[[#This Row],[Time_taken]])*60+MINUTE(tbl_raw_data[[#This Row],[Time_taken]])+SECOND(tbl_raw_data[[#This Row],[Time_taken]])/60</f>
        <v>20.216666666666665</v>
      </c>
      <c r="K3422" s="52">
        <f>DATE(YEAR(tbl_raw_data[[#This Row],[Date Actioned]]),MONTH(tbl_raw_data[[#This Row],[Date Actioned]]),DAY(tbl_raw_data[[#This Row],[Date Actioned]]))</f>
        <v>45145</v>
      </c>
      <c r="L3422" s="50" t="str">
        <f>UPPER(TEXT(tbl_raw_data[[#This Row],[updated_date]],"MMMM"))</f>
        <v>AUGUST</v>
      </c>
      <c r="M3422" s="50" t="str">
        <f>"WEEK "&amp; IF(ROUNDUP(DAY(tbl_raw_data[[#This Row],[updated_date]])/7,0)=5,4,ROUNDUP(DAY(tbl_raw_data[[#This Row],[updated_date]])/7,0))</f>
        <v>WEEK 1</v>
      </c>
      <c r="N3422" s="50" t="str">
        <f>UPPER(VLOOKUP(tbl_raw_data[[#This Row],[Analyst]],Settiings!$A$2:$B$16,2,0))</f>
        <v>SAM</v>
      </c>
      <c r="O3422" s="50" t="str">
        <f>TRIM(UPPER(tbl_raw_data[[#This Row],[Outcome]]))</f>
        <v>APPROVE</v>
      </c>
      <c r="P3422" s="50" t="str">
        <f>TRIM(UPPER(tbl_raw_data[[#This Row],[Queue Name]]))</f>
        <v>CONSUMER POST BUREAU</v>
      </c>
      <c r="Q3422" s="50" t="str">
        <f>IF(tbl_raw_data[[#This Row],[Time taken in min]]&lt;=Settiings!$D$2,"SLA_MET","SLA_NOT_MET")</f>
        <v>SLA_NOT_MET</v>
      </c>
      <c r="R3422" s="94"/>
    </row>
    <row r="3423" spans="1:18" x14ac:dyDescent="0.3">
      <c r="A3423" s="20" t="s">
        <v>2416</v>
      </c>
      <c r="B3423" s="9">
        <v>45145.544120370374</v>
      </c>
      <c r="C3423" s="24">
        <v>45145.551365740743</v>
      </c>
      <c r="D3423" s="25" t="s">
        <v>37</v>
      </c>
      <c r="E3423" s="12" t="s">
        <v>19</v>
      </c>
      <c r="F3423" s="25" t="s">
        <v>70</v>
      </c>
      <c r="G3423" s="13"/>
      <c r="H3423" s="78"/>
      <c r="I3423" s="48">
        <f>tbl_raw_data[[#This Row],[Date Actioned]]-tbl_raw_data[[#This Row],[Date Tagged]]</f>
        <v>7.2453703687642701E-3</v>
      </c>
      <c r="J3423" s="46">
        <f>HOUR(tbl_raw_data[[#This Row],[Time_taken]])*60+MINUTE(tbl_raw_data[[#This Row],[Time_taken]])+SECOND(tbl_raw_data[[#This Row],[Time_taken]])/60</f>
        <v>10.433333333333334</v>
      </c>
      <c r="K3423" s="52">
        <f>DATE(YEAR(tbl_raw_data[[#This Row],[Date Actioned]]),MONTH(tbl_raw_data[[#This Row],[Date Actioned]]),DAY(tbl_raw_data[[#This Row],[Date Actioned]]))</f>
        <v>45145</v>
      </c>
      <c r="L3423" s="50" t="str">
        <f>UPPER(TEXT(tbl_raw_data[[#This Row],[updated_date]],"MMMM"))</f>
        <v>AUGUST</v>
      </c>
      <c r="M3423" s="50" t="str">
        <f>"WEEK "&amp; IF(ROUNDUP(DAY(tbl_raw_data[[#This Row],[updated_date]])/7,0)=5,4,ROUNDUP(DAY(tbl_raw_data[[#This Row],[updated_date]])/7,0))</f>
        <v>WEEK 1</v>
      </c>
      <c r="N3423" s="50" t="str">
        <f>UPPER(VLOOKUP(tbl_raw_data[[#This Row],[Analyst]],Settiings!$A$2:$B$16,2,0))</f>
        <v>ASIF</v>
      </c>
      <c r="O3423" s="50" t="str">
        <f>TRIM(UPPER(tbl_raw_data[[#This Row],[Outcome]]))</f>
        <v>DECLINE</v>
      </c>
      <c r="P3423" s="50" t="str">
        <f>TRIM(UPPER(tbl_raw_data[[#This Row],[Queue Name]]))</f>
        <v>CONSUMER POST BUREAU</v>
      </c>
      <c r="Q3423" s="50" t="str">
        <f>IF(tbl_raw_data[[#This Row],[Time taken in min]]&lt;=Settiings!$D$2,"SLA_MET","SLA_NOT_MET")</f>
        <v>SLA_MET</v>
      </c>
      <c r="R3423" s="94"/>
    </row>
    <row r="3424" spans="1:18" x14ac:dyDescent="0.3">
      <c r="A3424" s="23" t="s">
        <v>2418</v>
      </c>
      <c r="B3424" s="15">
        <v>45145.545763888891</v>
      </c>
      <c r="C3424" s="16">
        <v>45145.561180555553</v>
      </c>
      <c r="D3424" s="17" t="s">
        <v>37</v>
      </c>
      <c r="E3424" s="18" t="s">
        <v>19</v>
      </c>
      <c r="F3424" s="17" t="s">
        <v>10</v>
      </c>
      <c r="G3424" s="19"/>
      <c r="H3424" s="79"/>
      <c r="I3424" s="48">
        <f>tbl_raw_data[[#This Row],[Date Actioned]]-tbl_raw_data[[#This Row],[Date Tagged]]</f>
        <v>1.5416666661622003E-2</v>
      </c>
      <c r="J3424" s="46">
        <f>HOUR(tbl_raw_data[[#This Row],[Time_taken]])*60+MINUTE(tbl_raw_data[[#This Row],[Time_taken]])+SECOND(tbl_raw_data[[#This Row],[Time_taken]])/60</f>
        <v>22.2</v>
      </c>
      <c r="K3424" s="52">
        <f>DATE(YEAR(tbl_raw_data[[#This Row],[Date Actioned]]),MONTH(tbl_raw_data[[#This Row],[Date Actioned]]),DAY(tbl_raw_data[[#This Row],[Date Actioned]]))</f>
        <v>45145</v>
      </c>
      <c r="L3424" s="50" t="str">
        <f>UPPER(TEXT(tbl_raw_data[[#This Row],[updated_date]],"MMMM"))</f>
        <v>AUGUST</v>
      </c>
      <c r="M3424" s="50" t="str">
        <f>"WEEK "&amp; IF(ROUNDUP(DAY(tbl_raw_data[[#This Row],[updated_date]])/7,0)=5,4,ROUNDUP(DAY(tbl_raw_data[[#This Row],[updated_date]])/7,0))</f>
        <v>WEEK 1</v>
      </c>
      <c r="N3424" s="50" t="str">
        <f>UPPER(VLOOKUP(tbl_raw_data[[#This Row],[Analyst]],Settiings!$A$2:$B$16,2,0))</f>
        <v>NITESH</v>
      </c>
      <c r="O3424" s="50" t="str">
        <f>TRIM(UPPER(tbl_raw_data[[#This Row],[Outcome]]))</f>
        <v>DECLINE</v>
      </c>
      <c r="P3424" s="50" t="str">
        <f>TRIM(UPPER(tbl_raw_data[[#This Row],[Queue Name]]))</f>
        <v>CONSUMER POST BUREAU</v>
      </c>
      <c r="Q3424" s="50" t="str">
        <f>IF(tbl_raw_data[[#This Row],[Time taken in min]]&lt;=Settiings!$D$2,"SLA_MET","SLA_NOT_MET")</f>
        <v>SLA_NOT_MET</v>
      </c>
      <c r="R3424" s="94"/>
    </row>
    <row r="3425" spans="1:18" x14ac:dyDescent="0.3">
      <c r="A3425" s="20" t="s">
        <v>2419</v>
      </c>
      <c r="B3425" s="9">
        <v>45145.550659722219</v>
      </c>
      <c r="C3425" s="24">
        <v>45145.559027777781</v>
      </c>
      <c r="D3425" s="25" t="s">
        <v>13</v>
      </c>
      <c r="E3425" s="25" t="s">
        <v>47</v>
      </c>
      <c r="F3425" s="25" t="s">
        <v>1222</v>
      </c>
      <c r="G3425" s="25" t="s">
        <v>832</v>
      </c>
      <c r="H3425" s="82"/>
      <c r="I3425" s="48">
        <f>tbl_raw_data[[#This Row],[Date Actioned]]-tbl_raw_data[[#This Row],[Date Tagged]]</f>
        <v>8.3680555617320351E-3</v>
      </c>
      <c r="J3425" s="46">
        <f>HOUR(tbl_raw_data[[#This Row],[Time_taken]])*60+MINUTE(tbl_raw_data[[#This Row],[Time_taken]])+SECOND(tbl_raw_data[[#This Row],[Time_taken]])/60</f>
        <v>12.05</v>
      </c>
      <c r="K3425" s="52">
        <f>DATE(YEAR(tbl_raw_data[[#This Row],[Date Actioned]]),MONTH(tbl_raw_data[[#This Row],[Date Actioned]]),DAY(tbl_raw_data[[#This Row],[Date Actioned]]))</f>
        <v>45145</v>
      </c>
      <c r="L3425" s="50" t="str">
        <f>UPPER(TEXT(tbl_raw_data[[#This Row],[updated_date]],"MMMM"))</f>
        <v>AUGUST</v>
      </c>
      <c r="M3425" s="50" t="str">
        <f>"WEEK "&amp; IF(ROUNDUP(DAY(tbl_raw_data[[#This Row],[updated_date]])/7,0)=5,4,ROUNDUP(DAY(tbl_raw_data[[#This Row],[updated_date]])/7,0))</f>
        <v>WEEK 1</v>
      </c>
      <c r="N3425" s="50" t="str">
        <f>UPPER(VLOOKUP(tbl_raw_data[[#This Row],[Analyst]],Settiings!$A$2:$B$16,2,0))</f>
        <v>HARDIK</v>
      </c>
      <c r="O3425" s="50" t="str">
        <f>TRIM(UPPER(tbl_raw_data[[#This Row],[Outcome]]))</f>
        <v>APPROVE</v>
      </c>
      <c r="P3425" s="50" t="str">
        <f>TRIM(UPPER(tbl_raw_data[[#This Row],[Queue Name]]))</f>
        <v>CONSUMER PRE BUREAU</v>
      </c>
      <c r="Q3425" s="50" t="str">
        <f>IF(tbl_raw_data[[#This Row],[Time taken in min]]&lt;=Settiings!$D$2,"SLA_MET","SLA_NOT_MET")</f>
        <v>SLA_MET</v>
      </c>
      <c r="R3425" s="94"/>
    </row>
    <row r="3426" spans="1:18" x14ac:dyDescent="0.3">
      <c r="A3426" s="23" t="s">
        <v>2420</v>
      </c>
      <c r="B3426" s="15">
        <v>45145.55127314815</v>
      </c>
      <c r="C3426" s="16">
        <v>45145.554629629631</v>
      </c>
      <c r="D3426" s="17" t="s">
        <v>13</v>
      </c>
      <c r="E3426" s="17" t="s">
        <v>9</v>
      </c>
      <c r="F3426" s="17" t="s">
        <v>1228</v>
      </c>
      <c r="G3426" s="17" t="s">
        <v>17</v>
      </c>
      <c r="H3426" s="83"/>
      <c r="I3426" s="48">
        <f>tbl_raw_data[[#This Row],[Date Actioned]]-tbl_raw_data[[#This Row],[Date Tagged]]</f>
        <v>3.3564814802957699E-3</v>
      </c>
      <c r="J3426" s="46">
        <f>HOUR(tbl_raw_data[[#This Row],[Time_taken]])*60+MINUTE(tbl_raw_data[[#This Row],[Time_taken]])+SECOND(tbl_raw_data[[#This Row],[Time_taken]])/60</f>
        <v>4.833333333333333</v>
      </c>
      <c r="K3426" s="52">
        <f>DATE(YEAR(tbl_raw_data[[#This Row],[Date Actioned]]),MONTH(tbl_raw_data[[#This Row],[Date Actioned]]),DAY(tbl_raw_data[[#This Row],[Date Actioned]]))</f>
        <v>45145</v>
      </c>
      <c r="L3426" s="50" t="str">
        <f>UPPER(TEXT(tbl_raw_data[[#This Row],[updated_date]],"MMMM"))</f>
        <v>AUGUST</v>
      </c>
      <c r="M3426" s="50" t="str">
        <f>"WEEK "&amp; IF(ROUNDUP(DAY(tbl_raw_data[[#This Row],[updated_date]])/7,0)=5,4,ROUNDUP(DAY(tbl_raw_data[[#This Row],[updated_date]])/7,0))</f>
        <v>WEEK 1</v>
      </c>
      <c r="N3426" s="50" t="str">
        <f>UPPER(VLOOKUP(tbl_raw_data[[#This Row],[Analyst]],Settiings!$A$2:$B$16,2,0))</f>
        <v>RAJ</v>
      </c>
      <c r="O3426" s="50" t="str">
        <f>TRIM(UPPER(tbl_raw_data[[#This Row],[Outcome]]))</f>
        <v>APPROVE</v>
      </c>
      <c r="P3426" s="50" t="str">
        <f>TRIM(UPPER(tbl_raw_data[[#This Row],[Queue Name]]))</f>
        <v>CONSUMER EXISTING</v>
      </c>
      <c r="Q3426" s="50" t="str">
        <f>IF(tbl_raw_data[[#This Row],[Time taken in min]]&lt;=Settiings!$D$2,"SLA_MET","SLA_NOT_MET")</f>
        <v>SLA_MET</v>
      </c>
      <c r="R3426" s="94"/>
    </row>
    <row r="3427" spans="1:18" x14ac:dyDescent="0.3">
      <c r="A3427" s="14" t="s">
        <v>2421</v>
      </c>
      <c r="B3427" s="9">
        <v>45145.553969907407</v>
      </c>
      <c r="C3427" s="24">
        <v>45145.56994212963</v>
      </c>
      <c r="D3427" s="25" t="s">
        <v>27</v>
      </c>
      <c r="E3427" s="25" t="s">
        <v>9</v>
      </c>
      <c r="F3427" s="25" t="s">
        <v>70</v>
      </c>
      <c r="G3427" s="25" t="s">
        <v>228</v>
      </c>
      <c r="H3427" s="82"/>
      <c r="I3427" s="48">
        <f>tbl_raw_data[[#This Row],[Date Actioned]]-tbl_raw_data[[#This Row],[Date Tagged]]</f>
        <v>1.5972222223354038E-2</v>
      </c>
      <c r="J3427" s="46">
        <f>HOUR(tbl_raw_data[[#This Row],[Time_taken]])*60+MINUTE(tbl_raw_data[[#This Row],[Time_taken]])+SECOND(tbl_raw_data[[#This Row],[Time_taken]])/60</f>
        <v>23</v>
      </c>
      <c r="K3427" s="52">
        <f>DATE(YEAR(tbl_raw_data[[#This Row],[Date Actioned]]),MONTH(tbl_raw_data[[#This Row],[Date Actioned]]),DAY(tbl_raw_data[[#This Row],[Date Actioned]]))</f>
        <v>45145</v>
      </c>
      <c r="L3427" s="50" t="str">
        <f>UPPER(TEXT(tbl_raw_data[[#This Row],[updated_date]],"MMMM"))</f>
        <v>AUGUST</v>
      </c>
      <c r="M3427" s="50" t="str">
        <f>"WEEK "&amp; IF(ROUNDUP(DAY(tbl_raw_data[[#This Row],[updated_date]])/7,0)=5,4,ROUNDUP(DAY(tbl_raw_data[[#This Row],[updated_date]])/7,0))</f>
        <v>WEEK 1</v>
      </c>
      <c r="N3427" s="50" t="str">
        <f>UPPER(VLOOKUP(tbl_raw_data[[#This Row],[Analyst]],Settiings!$A$2:$B$16,2,0))</f>
        <v>ASIF</v>
      </c>
      <c r="O3427" s="50" t="str">
        <f>TRIM(UPPER(tbl_raw_data[[#This Row],[Outcome]]))</f>
        <v>DECLINE</v>
      </c>
      <c r="P3427" s="50" t="str">
        <f>TRIM(UPPER(tbl_raw_data[[#This Row],[Queue Name]]))</f>
        <v>CONSUMER EXISTING</v>
      </c>
      <c r="Q3427" s="50" t="str">
        <f>IF(tbl_raw_data[[#This Row],[Time taken in min]]&lt;=Settiings!$D$2,"SLA_MET","SLA_NOT_MET")</f>
        <v>SLA_NOT_MET</v>
      </c>
      <c r="R3427" s="94"/>
    </row>
    <row r="3428" spans="1:18" x14ac:dyDescent="0.3">
      <c r="A3428" s="14" t="s">
        <v>2422</v>
      </c>
      <c r="B3428" s="9">
        <v>45145.555289351854</v>
      </c>
      <c r="C3428" s="24">
        <v>45145.564004629632</v>
      </c>
      <c r="D3428" s="25" t="s">
        <v>17</v>
      </c>
      <c r="E3428" s="12" t="s">
        <v>19</v>
      </c>
      <c r="F3428" s="25" t="s">
        <v>65</v>
      </c>
      <c r="G3428" s="13"/>
      <c r="H3428" s="78"/>
      <c r="I3428" s="48">
        <f>tbl_raw_data[[#This Row],[Date Actioned]]-tbl_raw_data[[#This Row],[Date Tagged]]</f>
        <v>8.7152777778101154E-3</v>
      </c>
      <c r="J3428" s="46">
        <f>HOUR(tbl_raw_data[[#This Row],[Time_taken]])*60+MINUTE(tbl_raw_data[[#This Row],[Time_taken]])+SECOND(tbl_raw_data[[#This Row],[Time_taken]])/60</f>
        <v>12.55</v>
      </c>
      <c r="K3428" s="52">
        <f>DATE(YEAR(tbl_raw_data[[#This Row],[Date Actioned]]),MONTH(tbl_raw_data[[#This Row],[Date Actioned]]),DAY(tbl_raw_data[[#This Row],[Date Actioned]]))</f>
        <v>45145</v>
      </c>
      <c r="L3428" s="50" t="str">
        <f>UPPER(TEXT(tbl_raw_data[[#This Row],[updated_date]],"MMMM"))</f>
        <v>AUGUST</v>
      </c>
      <c r="M3428" s="50" t="str">
        <f>"WEEK "&amp; IF(ROUNDUP(DAY(tbl_raw_data[[#This Row],[updated_date]])/7,0)=5,4,ROUNDUP(DAY(tbl_raw_data[[#This Row],[updated_date]])/7,0))</f>
        <v>WEEK 1</v>
      </c>
      <c r="N3428" s="50" t="str">
        <f>UPPER(VLOOKUP(tbl_raw_data[[#This Row],[Analyst]],Settiings!$A$2:$B$16,2,0))</f>
        <v>SAM</v>
      </c>
      <c r="O3428" s="50" t="str">
        <f>TRIM(UPPER(tbl_raw_data[[#This Row],[Outcome]]))</f>
        <v>APPROVE</v>
      </c>
      <c r="P3428" s="50" t="str">
        <f>TRIM(UPPER(tbl_raw_data[[#This Row],[Queue Name]]))</f>
        <v>CONSUMER POST BUREAU</v>
      </c>
      <c r="Q3428" s="50" t="str">
        <f>IF(tbl_raw_data[[#This Row],[Time taken in min]]&lt;=Settiings!$D$2,"SLA_MET","SLA_NOT_MET")</f>
        <v>SLA_MET</v>
      </c>
      <c r="R3428" s="94"/>
    </row>
    <row r="3429" spans="1:18" x14ac:dyDescent="0.3">
      <c r="A3429" s="20" t="s">
        <v>2423</v>
      </c>
      <c r="B3429" s="15">
        <v>45145.555810185186</v>
      </c>
      <c r="C3429" s="16">
        <v>45145.567129629628</v>
      </c>
      <c r="D3429" s="17" t="s">
        <v>17</v>
      </c>
      <c r="E3429" s="18" t="s">
        <v>19</v>
      </c>
      <c r="F3429" s="17" t="s">
        <v>1222</v>
      </c>
      <c r="G3429" s="19"/>
      <c r="H3429" s="79"/>
      <c r="I3429" s="48">
        <f>tbl_raw_data[[#This Row],[Date Actioned]]-tbl_raw_data[[#This Row],[Date Tagged]]</f>
        <v>1.1319444442051463E-2</v>
      </c>
      <c r="J3429" s="46">
        <f>HOUR(tbl_raw_data[[#This Row],[Time_taken]])*60+MINUTE(tbl_raw_data[[#This Row],[Time_taken]])+SECOND(tbl_raw_data[[#This Row],[Time_taken]])/60</f>
        <v>16.3</v>
      </c>
      <c r="K3429" s="52">
        <f>DATE(YEAR(tbl_raw_data[[#This Row],[Date Actioned]]),MONTH(tbl_raw_data[[#This Row],[Date Actioned]]),DAY(tbl_raw_data[[#This Row],[Date Actioned]]))</f>
        <v>45145</v>
      </c>
      <c r="L3429" s="50" t="str">
        <f>UPPER(TEXT(tbl_raw_data[[#This Row],[updated_date]],"MMMM"))</f>
        <v>AUGUST</v>
      </c>
      <c r="M3429" s="50" t="str">
        <f>"WEEK "&amp; IF(ROUNDUP(DAY(tbl_raw_data[[#This Row],[updated_date]])/7,0)=5,4,ROUNDUP(DAY(tbl_raw_data[[#This Row],[updated_date]])/7,0))</f>
        <v>WEEK 1</v>
      </c>
      <c r="N3429" s="50" t="str">
        <f>UPPER(VLOOKUP(tbl_raw_data[[#This Row],[Analyst]],Settiings!$A$2:$B$16,2,0))</f>
        <v>HARDIK</v>
      </c>
      <c r="O3429" s="50" t="str">
        <f>TRIM(UPPER(tbl_raw_data[[#This Row],[Outcome]]))</f>
        <v>APPROVE</v>
      </c>
      <c r="P3429" s="50" t="str">
        <f>TRIM(UPPER(tbl_raw_data[[#This Row],[Queue Name]]))</f>
        <v>CONSUMER POST BUREAU</v>
      </c>
      <c r="Q3429" s="50" t="str">
        <f>IF(tbl_raw_data[[#This Row],[Time taken in min]]&lt;=Settiings!$D$2,"SLA_MET","SLA_NOT_MET")</f>
        <v>SLA_MET</v>
      </c>
      <c r="R3429" s="94"/>
    </row>
    <row r="3430" spans="1:18" x14ac:dyDescent="0.3">
      <c r="A3430" s="23" t="s">
        <v>2424</v>
      </c>
      <c r="B3430" s="9">
        <v>45145.558738425927</v>
      </c>
      <c r="C3430" s="24">
        <v>45145.573414351849</v>
      </c>
      <c r="D3430" s="25" t="s">
        <v>17</v>
      </c>
      <c r="E3430" s="12" t="s">
        <v>19</v>
      </c>
      <c r="F3430" s="25" t="s">
        <v>65</v>
      </c>
      <c r="G3430" s="13"/>
      <c r="H3430" s="78"/>
      <c r="I3430" s="48">
        <f>tbl_raw_data[[#This Row],[Date Actioned]]-tbl_raw_data[[#This Row],[Date Tagged]]</f>
        <v>1.4675925922347233E-2</v>
      </c>
      <c r="J3430" s="46">
        <f>HOUR(tbl_raw_data[[#This Row],[Time_taken]])*60+MINUTE(tbl_raw_data[[#This Row],[Time_taken]])+SECOND(tbl_raw_data[[#This Row],[Time_taken]])/60</f>
        <v>21.133333333333333</v>
      </c>
      <c r="K3430" s="52">
        <f>DATE(YEAR(tbl_raw_data[[#This Row],[Date Actioned]]),MONTH(tbl_raw_data[[#This Row],[Date Actioned]]),DAY(tbl_raw_data[[#This Row],[Date Actioned]]))</f>
        <v>45145</v>
      </c>
      <c r="L3430" s="50" t="str">
        <f>UPPER(TEXT(tbl_raw_data[[#This Row],[updated_date]],"MMMM"))</f>
        <v>AUGUST</v>
      </c>
      <c r="M3430" s="50" t="str">
        <f>"WEEK "&amp; IF(ROUNDUP(DAY(tbl_raw_data[[#This Row],[updated_date]])/7,0)=5,4,ROUNDUP(DAY(tbl_raw_data[[#This Row],[updated_date]])/7,0))</f>
        <v>WEEK 1</v>
      </c>
      <c r="N3430" s="50" t="str">
        <f>UPPER(VLOOKUP(tbl_raw_data[[#This Row],[Analyst]],Settiings!$A$2:$B$16,2,0))</f>
        <v>SAM</v>
      </c>
      <c r="O3430" s="50" t="str">
        <f>TRIM(UPPER(tbl_raw_data[[#This Row],[Outcome]]))</f>
        <v>APPROVE</v>
      </c>
      <c r="P3430" s="50" t="str">
        <f>TRIM(UPPER(tbl_raw_data[[#This Row],[Queue Name]]))</f>
        <v>CONSUMER POST BUREAU</v>
      </c>
      <c r="Q3430" s="50" t="str">
        <f>IF(tbl_raw_data[[#This Row],[Time taken in min]]&lt;=Settiings!$D$2,"SLA_MET","SLA_NOT_MET")</f>
        <v>SLA_NOT_MET</v>
      </c>
      <c r="R3430" s="94"/>
    </row>
    <row r="3431" spans="1:18" x14ac:dyDescent="0.3">
      <c r="A3431" s="14" t="s">
        <v>2427</v>
      </c>
      <c r="B3431" s="15">
        <v>45145.563645833332</v>
      </c>
      <c r="C3431" s="16">
        <v>45145.568761574075</v>
      </c>
      <c r="D3431" s="17" t="s">
        <v>13</v>
      </c>
      <c r="E3431" s="17" t="s">
        <v>47</v>
      </c>
      <c r="F3431" s="17" t="s">
        <v>24</v>
      </c>
      <c r="G3431" s="17" t="s">
        <v>17</v>
      </c>
      <c r="H3431" s="83"/>
      <c r="I3431" s="48">
        <f>tbl_raw_data[[#This Row],[Date Actioned]]-tbl_raw_data[[#This Row],[Date Tagged]]</f>
        <v>5.1157407433493063E-3</v>
      </c>
      <c r="J3431" s="46">
        <f>HOUR(tbl_raw_data[[#This Row],[Time_taken]])*60+MINUTE(tbl_raw_data[[#This Row],[Time_taken]])+SECOND(tbl_raw_data[[#This Row],[Time_taken]])/60</f>
        <v>7.3666666666666663</v>
      </c>
      <c r="K3431" s="52">
        <f>DATE(YEAR(tbl_raw_data[[#This Row],[Date Actioned]]),MONTH(tbl_raw_data[[#This Row],[Date Actioned]]),DAY(tbl_raw_data[[#This Row],[Date Actioned]]))</f>
        <v>45145</v>
      </c>
      <c r="L3431" s="50" t="str">
        <f>UPPER(TEXT(tbl_raw_data[[#This Row],[updated_date]],"MMMM"))</f>
        <v>AUGUST</v>
      </c>
      <c r="M3431" s="50" t="str">
        <f>"WEEK "&amp; IF(ROUNDUP(DAY(tbl_raw_data[[#This Row],[updated_date]])/7,0)=5,4,ROUNDUP(DAY(tbl_raw_data[[#This Row],[updated_date]])/7,0))</f>
        <v>WEEK 1</v>
      </c>
      <c r="N3431" s="50" t="str">
        <f>UPPER(VLOOKUP(tbl_raw_data[[#This Row],[Analyst]],Settiings!$A$2:$B$16,2,0))</f>
        <v>QUADIR</v>
      </c>
      <c r="O3431" s="50" t="str">
        <f>TRIM(UPPER(tbl_raw_data[[#This Row],[Outcome]]))</f>
        <v>APPROVE</v>
      </c>
      <c r="P3431" s="50" t="str">
        <f>TRIM(UPPER(tbl_raw_data[[#This Row],[Queue Name]]))</f>
        <v>CONSUMER PRE BUREAU</v>
      </c>
      <c r="Q3431" s="50" t="str">
        <f>IF(tbl_raw_data[[#This Row],[Time taken in min]]&lt;=Settiings!$D$2,"SLA_MET","SLA_NOT_MET")</f>
        <v>SLA_MET</v>
      </c>
      <c r="R3431" s="94"/>
    </row>
    <row r="3432" spans="1:18" x14ac:dyDescent="0.3">
      <c r="A3432" s="20" t="s">
        <v>2428</v>
      </c>
      <c r="B3432" s="9">
        <v>45145.568993055553</v>
      </c>
      <c r="C3432" s="24">
        <v>45145.575370370374</v>
      </c>
      <c r="D3432" s="25" t="s">
        <v>13</v>
      </c>
      <c r="E3432" s="25" t="s">
        <v>19</v>
      </c>
      <c r="F3432" s="25" t="s">
        <v>24</v>
      </c>
      <c r="G3432" s="25" t="s">
        <v>17</v>
      </c>
      <c r="H3432" s="82"/>
      <c r="I3432" s="48">
        <f>tbl_raw_data[[#This Row],[Date Actioned]]-tbl_raw_data[[#This Row],[Date Tagged]]</f>
        <v>6.3773148212931119E-3</v>
      </c>
      <c r="J3432" s="46">
        <f>HOUR(tbl_raw_data[[#This Row],[Time_taken]])*60+MINUTE(tbl_raw_data[[#This Row],[Time_taken]])+SECOND(tbl_raw_data[[#This Row],[Time_taken]])/60</f>
        <v>9.1833333333333336</v>
      </c>
      <c r="K3432" s="52">
        <f>DATE(YEAR(tbl_raw_data[[#This Row],[Date Actioned]]),MONTH(tbl_raw_data[[#This Row],[Date Actioned]]),DAY(tbl_raw_data[[#This Row],[Date Actioned]]))</f>
        <v>45145</v>
      </c>
      <c r="L3432" s="50" t="str">
        <f>UPPER(TEXT(tbl_raw_data[[#This Row],[updated_date]],"MMMM"))</f>
        <v>AUGUST</v>
      </c>
      <c r="M3432" s="50" t="str">
        <f>"WEEK "&amp; IF(ROUNDUP(DAY(tbl_raw_data[[#This Row],[updated_date]])/7,0)=5,4,ROUNDUP(DAY(tbl_raw_data[[#This Row],[updated_date]])/7,0))</f>
        <v>WEEK 1</v>
      </c>
      <c r="N3432" s="50" t="str">
        <f>UPPER(VLOOKUP(tbl_raw_data[[#This Row],[Analyst]],Settiings!$A$2:$B$16,2,0))</f>
        <v>QUADIR</v>
      </c>
      <c r="O3432" s="50" t="str">
        <f>TRIM(UPPER(tbl_raw_data[[#This Row],[Outcome]]))</f>
        <v>APPROVE</v>
      </c>
      <c r="P3432" s="50" t="str">
        <f>TRIM(UPPER(tbl_raw_data[[#This Row],[Queue Name]]))</f>
        <v>CONSUMER POST BUREAU</v>
      </c>
      <c r="Q3432" s="50" t="str">
        <f>IF(tbl_raw_data[[#This Row],[Time taken in min]]&lt;=Settiings!$D$2,"SLA_MET","SLA_NOT_MET")</f>
        <v>SLA_MET</v>
      </c>
      <c r="R3432" s="94"/>
    </row>
    <row r="3433" spans="1:18" x14ac:dyDescent="0.3">
      <c r="A3433" s="23" t="s">
        <v>2429</v>
      </c>
      <c r="B3433" s="15">
        <v>45145.574270833335</v>
      </c>
      <c r="C3433" s="16">
        <v>45145.582083333335</v>
      </c>
      <c r="D3433" s="17" t="s">
        <v>17</v>
      </c>
      <c r="E3433" s="18" t="s">
        <v>19</v>
      </c>
      <c r="F3433" s="17" t="s">
        <v>1222</v>
      </c>
      <c r="G3433" s="19"/>
      <c r="H3433" s="79"/>
      <c r="I3433" s="48">
        <f>tbl_raw_data[[#This Row],[Date Actioned]]-tbl_raw_data[[#This Row],[Date Tagged]]</f>
        <v>7.8125E-3</v>
      </c>
      <c r="J3433" s="46">
        <f>HOUR(tbl_raw_data[[#This Row],[Time_taken]])*60+MINUTE(tbl_raw_data[[#This Row],[Time_taken]])+SECOND(tbl_raw_data[[#This Row],[Time_taken]])/60</f>
        <v>11.25</v>
      </c>
      <c r="K3433" s="52">
        <f>DATE(YEAR(tbl_raw_data[[#This Row],[Date Actioned]]),MONTH(tbl_raw_data[[#This Row],[Date Actioned]]),DAY(tbl_raw_data[[#This Row],[Date Actioned]]))</f>
        <v>45145</v>
      </c>
      <c r="L3433" s="50" t="str">
        <f>UPPER(TEXT(tbl_raw_data[[#This Row],[updated_date]],"MMMM"))</f>
        <v>AUGUST</v>
      </c>
      <c r="M3433" s="50" t="str">
        <f>"WEEK "&amp; IF(ROUNDUP(DAY(tbl_raw_data[[#This Row],[updated_date]])/7,0)=5,4,ROUNDUP(DAY(tbl_raw_data[[#This Row],[updated_date]])/7,0))</f>
        <v>WEEK 1</v>
      </c>
      <c r="N3433" s="50" t="str">
        <f>UPPER(VLOOKUP(tbl_raw_data[[#This Row],[Analyst]],Settiings!$A$2:$B$16,2,0))</f>
        <v>HARDIK</v>
      </c>
      <c r="O3433" s="50" t="str">
        <f>TRIM(UPPER(tbl_raw_data[[#This Row],[Outcome]]))</f>
        <v>APPROVE</v>
      </c>
      <c r="P3433" s="50" t="str">
        <f>TRIM(UPPER(tbl_raw_data[[#This Row],[Queue Name]]))</f>
        <v>CONSUMER POST BUREAU</v>
      </c>
      <c r="Q3433" s="50" t="str">
        <f>IF(tbl_raw_data[[#This Row],[Time taken in min]]&lt;=Settiings!$D$2,"SLA_MET","SLA_NOT_MET")</f>
        <v>SLA_MET</v>
      </c>
      <c r="R3433" s="94"/>
    </row>
    <row r="3434" spans="1:18" x14ac:dyDescent="0.3">
      <c r="A3434" s="14" t="s">
        <v>2430</v>
      </c>
      <c r="B3434" s="9">
        <v>45145.574502314812</v>
      </c>
      <c r="C3434" s="24">
        <v>45145.578067129631</v>
      </c>
      <c r="D3434" s="25" t="s">
        <v>13</v>
      </c>
      <c r="E3434" s="25" t="s">
        <v>9</v>
      </c>
      <c r="F3434" s="25" t="s">
        <v>24</v>
      </c>
      <c r="G3434" s="25" t="s">
        <v>17</v>
      </c>
      <c r="H3434" s="82"/>
      <c r="I3434" s="48">
        <f>tbl_raw_data[[#This Row],[Date Actioned]]-tbl_raw_data[[#This Row],[Date Tagged]]</f>
        <v>3.5648148186737671E-3</v>
      </c>
      <c r="J3434" s="46">
        <f>HOUR(tbl_raw_data[[#This Row],[Time_taken]])*60+MINUTE(tbl_raw_data[[#This Row],[Time_taken]])+SECOND(tbl_raw_data[[#This Row],[Time_taken]])/60</f>
        <v>5.1333333333333337</v>
      </c>
      <c r="K3434" s="52">
        <f>DATE(YEAR(tbl_raw_data[[#This Row],[Date Actioned]]),MONTH(tbl_raw_data[[#This Row],[Date Actioned]]),DAY(tbl_raw_data[[#This Row],[Date Actioned]]))</f>
        <v>45145</v>
      </c>
      <c r="L3434" s="50" t="str">
        <f>UPPER(TEXT(tbl_raw_data[[#This Row],[updated_date]],"MMMM"))</f>
        <v>AUGUST</v>
      </c>
      <c r="M3434" s="50" t="str">
        <f>"WEEK "&amp; IF(ROUNDUP(DAY(tbl_raw_data[[#This Row],[updated_date]])/7,0)=5,4,ROUNDUP(DAY(tbl_raw_data[[#This Row],[updated_date]])/7,0))</f>
        <v>WEEK 1</v>
      </c>
      <c r="N3434" s="50" t="str">
        <f>UPPER(VLOOKUP(tbl_raw_data[[#This Row],[Analyst]],Settiings!$A$2:$B$16,2,0))</f>
        <v>QUADIR</v>
      </c>
      <c r="O3434" s="50" t="str">
        <f>TRIM(UPPER(tbl_raw_data[[#This Row],[Outcome]]))</f>
        <v>APPROVE</v>
      </c>
      <c r="P3434" s="50" t="str">
        <f>TRIM(UPPER(tbl_raw_data[[#This Row],[Queue Name]]))</f>
        <v>CONSUMER EXISTING</v>
      </c>
      <c r="Q3434" s="50" t="str">
        <f>IF(tbl_raw_data[[#This Row],[Time taken in min]]&lt;=Settiings!$D$2,"SLA_MET","SLA_NOT_MET")</f>
        <v>SLA_MET</v>
      </c>
      <c r="R3434" s="94"/>
    </row>
    <row r="3435" spans="1:18" x14ac:dyDescent="0.3">
      <c r="A3435" s="20" t="s">
        <v>2431</v>
      </c>
      <c r="B3435" s="15">
        <v>45145.575532407405</v>
      </c>
      <c r="C3435" s="16">
        <v>45145.582187499997</v>
      </c>
      <c r="D3435" s="17" t="s">
        <v>27</v>
      </c>
      <c r="E3435" s="17" t="s">
        <v>9</v>
      </c>
      <c r="F3435" s="17" t="s">
        <v>1228</v>
      </c>
      <c r="G3435" s="17" t="s">
        <v>228</v>
      </c>
      <c r="H3435" s="83"/>
      <c r="I3435" s="48">
        <f>tbl_raw_data[[#This Row],[Date Actioned]]-tbl_raw_data[[#This Row],[Date Tagged]]</f>
        <v>6.655092591245193E-3</v>
      </c>
      <c r="J3435" s="46">
        <f>HOUR(tbl_raw_data[[#This Row],[Time_taken]])*60+MINUTE(tbl_raw_data[[#This Row],[Time_taken]])+SECOND(tbl_raw_data[[#This Row],[Time_taken]])/60</f>
        <v>9.5833333333333339</v>
      </c>
      <c r="K3435" s="52">
        <f>DATE(YEAR(tbl_raw_data[[#This Row],[Date Actioned]]),MONTH(tbl_raw_data[[#This Row],[Date Actioned]]),DAY(tbl_raw_data[[#This Row],[Date Actioned]]))</f>
        <v>45145</v>
      </c>
      <c r="L3435" s="50" t="str">
        <f>UPPER(TEXT(tbl_raw_data[[#This Row],[updated_date]],"MMMM"))</f>
        <v>AUGUST</v>
      </c>
      <c r="M3435" s="50" t="str">
        <f>"WEEK "&amp; IF(ROUNDUP(DAY(tbl_raw_data[[#This Row],[updated_date]])/7,0)=5,4,ROUNDUP(DAY(tbl_raw_data[[#This Row],[updated_date]])/7,0))</f>
        <v>WEEK 1</v>
      </c>
      <c r="N3435" s="50" t="str">
        <f>UPPER(VLOOKUP(tbl_raw_data[[#This Row],[Analyst]],Settiings!$A$2:$B$16,2,0))</f>
        <v>RAJ</v>
      </c>
      <c r="O3435" s="50" t="str">
        <f>TRIM(UPPER(tbl_raw_data[[#This Row],[Outcome]]))</f>
        <v>DECLINE</v>
      </c>
      <c r="P3435" s="50" t="str">
        <f>TRIM(UPPER(tbl_raw_data[[#This Row],[Queue Name]]))</f>
        <v>CONSUMER EXISTING</v>
      </c>
      <c r="Q3435" s="50" t="str">
        <f>IF(tbl_raw_data[[#This Row],[Time taken in min]]&lt;=Settiings!$D$2,"SLA_MET","SLA_NOT_MET")</f>
        <v>SLA_MET</v>
      </c>
      <c r="R3435" s="94"/>
    </row>
    <row r="3436" spans="1:18" x14ac:dyDescent="0.3">
      <c r="A3436" s="20" t="s">
        <v>2432</v>
      </c>
      <c r="B3436" s="15">
        <v>45145.575775462959</v>
      </c>
      <c r="C3436" s="16">
        <v>45145.582986111112</v>
      </c>
      <c r="D3436" s="17" t="s">
        <v>13</v>
      </c>
      <c r="E3436" s="17" t="s">
        <v>9</v>
      </c>
      <c r="F3436" s="17" t="s">
        <v>24</v>
      </c>
      <c r="G3436" s="17" t="s">
        <v>17</v>
      </c>
      <c r="H3436" s="83"/>
      <c r="I3436" s="48">
        <f>tbl_raw_data[[#This Row],[Date Actioned]]-tbl_raw_data[[#This Row],[Date Tagged]]</f>
        <v>7.2106481529772282E-3</v>
      </c>
      <c r="J3436" s="46">
        <f>HOUR(tbl_raw_data[[#This Row],[Time_taken]])*60+MINUTE(tbl_raw_data[[#This Row],[Time_taken]])+SECOND(tbl_raw_data[[#This Row],[Time_taken]])/60</f>
        <v>10.383333333333333</v>
      </c>
      <c r="K3436" s="52">
        <f>DATE(YEAR(tbl_raw_data[[#This Row],[Date Actioned]]),MONTH(tbl_raw_data[[#This Row],[Date Actioned]]),DAY(tbl_raw_data[[#This Row],[Date Actioned]]))</f>
        <v>45145</v>
      </c>
      <c r="L3436" s="50" t="str">
        <f>UPPER(TEXT(tbl_raw_data[[#This Row],[updated_date]],"MMMM"))</f>
        <v>AUGUST</v>
      </c>
      <c r="M3436" s="50" t="str">
        <f>"WEEK "&amp; IF(ROUNDUP(DAY(tbl_raw_data[[#This Row],[updated_date]])/7,0)=5,4,ROUNDUP(DAY(tbl_raw_data[[#This Row],[updated_date]])/7,0))</f>
        <v>WEEK 1</v>
      </c>
      <c r="N3436" s="50" t="str">
        <f>UPPER(VLOOKUP(tbl_raw_data[[#This Row],[Analyst]],Settiings!$A$2:$B$16,2,0))</f>
        <v>QUADIR</v>
      </c>
      <c r="O3436" s="50" t="str">
        <f>TRIM(UPPER(tbl_raw_data[[#This Row],[Outcome]]))</f>
        <v>APPROVE</v>
      </c>
      <c r="P3436" s="50" t="str">
        <f>TRIM(UPPER(tbl_raw_data[[#This Row],[Queue Name]]))</f>
        <v>CONSUMER EXISTING</v>
      </c>
      <c r="Q3436" s="50" t="str">
        <f>IF(tbl_raw_data[[#This Row],[Time taken in min]]&lt;=Settiings!$D$2,"SLA_MET","SLA_NOT_MET")</f>
        <v>SLA_MET</v>
      </c>
      <c r="R3436" s="94"/>
    </row>
    <row r="3437" spans="1:18" x14ac:dyDescent="0.3">
      <c r="A3437" s="23" t="s">
        <v>2434</v>
      </c>
      <c r="B3437" s="9">
        <v>45145.58258101852</v>
      </c>
      <c r="C3437" s="24">
        <v>45145.587164351855</v>
      </c>
      <c r="D3437" s="25" t="s">
        <v>27</v>
      </c>
      <c r="E3437" s="25" t="s">
        <v>19</v>
      </c>
      <c r="F3437" s="25" t="s">
        <v>1228</v>
      </c>
      <c r="G3437" s="25" t="s">
        <v>2435</v>
      </c>
      <c r="H3437" s="82"/>
      <c r="I3437" s="48">
        <f>tbl_raw_data[[#This Row],[Date Actioned]]-tbl_raw_data[[#This Row],[Date Tagged]]</f>
        <v>4.5833333351765759E-3</v>
      </c>
      <c r="J3437" s="46">
        <f>HOUR(tbl_raw_data[[#This Row],[Time_taken]])*60+MINUTE(tbl_raw_data[[#This Row],[Time_taken]])+SECOND(tbl_raw_data[[#This Row],[Time_taken]])/60</f>
        <v>6.6</v>
      </c>
      <c r="K3437" s="52">
        <f>DATE(YEAR(tbl_raw_data[[#This Row],[Date Actioned]]),MONTH(tbl_raw_data[[#This Row],[Date Actioned]]),DAY(tbl_raw_data[[#This Row],[Date Actioned]]))</f>
        <v>45145</v>
      </c>
      <c r="L3437" s="50" t="str">
        <f>UPPER(TEXT(tbl_raw_data[[#This Row],[updated_date]],"MMMM"))</f>
        <v>AUGUST</v>
      </c>
      <c r="M3437" s="50" t="str">
        <f>"WEEK "&amp; IF(ROUNDUP(DAY(tbl_raw_data[[#This Row],[updated_date]])/7,0)=5,4,ROUNDUP(DAY(tbl_raw_data[[#This Row],[updated_date]])/7,0))</f>
        <v>WEEK 1</v>
      </c>
      <c r="N3437" s="50" t="str">
        <f>UPPER(VLOOKUP(tbl_raw_data[[#This Row],[Analyst]],Settiings!$A$2:$B$16,2,0))</f>
        <v>RAJ</v>
      </c>
      <c r="O3437" s="50" t="str">
        <f>TRIM(UPPER(tbl_raw_data[[#This Row],[Outcome]]))</f>
        <v>DECLINE</v>
      </c>
      <c r="P3437" s="50" t="str">
        <f>TRIM(UPPER(tbl_raw_data[[#This Row],[Queue Name]]))</f>
        <v>CONSUMER POST BUREAU</v>
      </c>
      <c r="Q3437" s="50" t="str">
        <f>IF(tbl_raw_data[[#This Row],[Time taken in min]]&lt;=Settiings!$D$2,"SLA_MET","SLA_NOT_MET")</f>
        <v>SLA_MET</v>
      </c>
      <c r="R3437" s="94"/>
    </row>
    <row r="3438" spans="1:18" x14ac:dyDescent="0.3">
      <c r="A3438" s="14" t="s">
        <v>2436</v>
      </c>
      <c r="B3438" s="15">
        <v>45145.583287037036</v>
      </c>
      <c r="C3438" s="16">
        <v>45145.593460648146</v>
      </c>
      <c r="D3438" s="17" t="s">
        <v>37</v>
      </c>
      <c r="E3438" s="18" t="s">
        <v>9</v>
      </c>
      <c r="F3438" s="17" t="s">
        <v>10</v>
      </c>
      <c r="G3438" s="19"/>
      <c r="H3438" s="79"/>
      <c r="I3438" s="48">
        <f>tbl_raw_data[[#This Row],[Date Actioned]]-tbl_raw_data[[#This Row],[Date Tagged]]</f>
        <v>1.0173611110076308E-2</v>
      </c>
      <c r="J3438" s="46">
        <f>HOUR(tbl_raw_data[[#This Row],[Time_taken]])*60+MINUTE(tbl_raw_data[[#This Row],[Time_taken]])+SECOND(tbl_raw_data[[#This Row],[Time_taken]])/60</f>
        <v>14.65</v>
      </c>
      <c r="K3438" s="52">
        <f>DATE(YEAR(tbl_raw_data[[#This Row],[Date Actioned]]),MONTH(tbl_raw_data[[#This Row],[Date Actioned]]),DAY(tbl_raw_data[[#This Row],[Date Actioned]]))</f>
        <v>45145</v>
      </c>
      <c r="L3438" s="50" t="str">
        <f>UPPER(TEXT(tbl_raw_data[[#This Row],[updated_date]],"MMMM"))</f>
        <v>AUGUST</v>
      </c>
      <c r="M3438" s="50" t="str">
        <f>"WEEK "&amp; IF(ROUNDUP(DAY(tbl_raw_data[[#This Row],[updated_date]])/7,0)=5,4,ROUNDUP(DAY(tbl_raw_data[[#This Row],[updated_date]])/7,0))</f>
        <v>WEEK 1</v>
      </c>
      <c r="N3438" s="50" t="str">
        <f>UPPER(VLOOKUP(tbl_raw_data[[#This Row],[Analyst]],Settiings!$A$2:$B$16,2,0))</f>
        <v>NITESH</v>
      </c>
      <c r="O3438" s="50" t="str">
        <f>TRIM(UPPER(tbl_raw_data[[#This Row],[Outcome]]))</f>
        <v>DECLINE</v>
      </c>
      <c r="P3438" s="50" t="str">
        <f>TRIM(UPPER(tbl_raw_data[[#This Row],[Queue Name]]))</f>
        <v>CONSUMER EXISTING</v>
      </c>
      <c r="Q3438" s="50" t="str">
        <f>IF(tbl_raw_data[[#This Row],[Time taken in min]]&lt;=Settiings!$D$2,"SLA_MET","SLA_NOT_MET")</f>
        <v>SLA_MET</v>
      </c>
      <c r="R3438" s="94"/>
    </row>
    <row r="3439" spans="1:18" x14ac:dyDescent="0.3">
      <c r="A3439" s="23" t="s">
        <v>2437</v>
      </c>
      <c r="B3439" s="9">
        <v>45145.594363425924</v>
      </c>
      <c r="C3439" s="24">
        <v>45145.59747685185</v>
      </c>
      <c r="D3439" s="25" t="s">
        <v>13</v>
      </c>
      <c r="E3439" s="25" t="s">
        <v>47</v>
      </c>
      <c r="F3439" s="25" t="s">
        <v>70</v>
      </c>
      <c r="G3439" s="25" t="s">
        <v>77</v>
      </c>
      <c r="H3439" s="82"/>
      <c r="I3439" s="48">
        <f>tbl_raw_data[[#This Row],[Date Actioned]]-tbl_raw_data[[#This Row],[Date Tagged]]</f>
        <v>3.1134259261307307E-3</v>
      </c>
      <c r="J3439" s="46">
        <f>HOUR(tbl_raw_data[[#This Row],[Time_taken]])*60+MINUTE(tbl_raw_data[[#This Row],[Time_taken]])+SECOND(tbl_raw_data[[#This Row],[Time_taken]])/60</f>
        <v>4.4833333333333334</v>
      </c>
      <c r="K3439" s="52">
        <f>DATE(YEAR(tbl_raw_data[[#This Row],[Date Actioned]]),MONTH(tbl_raw_data[[#This Row],[Date Actioned]]),DAY(tbl_raw_data[[#This Row],[Date Actioned]]))</f>
        <v>45145</v>
      </c>
      <c r="L3439" s="50" t="str">
        <f>UPPER(TEXT(tbl_raw_data[[#This Row],[updated_date]],"MMMM"))</f>
        <v>AUGUST</v>
      </c>
      <c r="M3439" s="50" t="str">
        <f>"WEEK "&amp; IF(ROUNDUP(DAY(tbl_raw_data[[#This Row],[updated_date]])/7,0)=5,4,ROUNDUP(DAY(tbl_raw_data[[#This Row],[updated_date]])/7,0))</f>
        <v>WEEK 1</v>
      </c>
      <c r="N3439" s="50" t="str">
        <f>UPPER(VLOOKUP(tbl_raw_data[[#This Row],[Analyst]],Settiings!$A$2:$B$16,2,0))</f>
        <v>ASIF</v>
      </c>
      <c r="O3439" s="50" t="str">
        <f>TRIM(UPPER(tbl_raw_data[[#This Row],[Outcome]]))</f>
        <v>APPROVE</v>
      </c>
      <c r="P3439" s="50" t="str">
        <f>TRIM(UPPER(tbl_raw_data[[#This Row],[Queue Name]]))</f>
        <v>CONSUMER PRE BUREAU</v>
      </c>
      <c r="Q3439" s="50" t="str">
        <f>IF(tbl_raw_data[[#This Row],[Time taken in min]]&lt;=Settiings!$D$2,"SLA_MET","SLA_NOT_MET")</f>
        <v>SLA_MET</v>
      </c>
      <c r="R3439" s="94"/>
    </row>
    <row r="3440" spans="1:18" x14ac:dyDescent="0.3">
      <c r="A3440" s="14" t="s">
        <v>2440</v>
      </c>
      <c r="B3440" s="15">
        <v>45145.603541666664</v>
      </c>
      <c r="C3440" s="16">
        <v>45145.608194444445</v>
      </c>
      <c r="D3440" s="17" t="s">
        <v>13</v>
      </c>
      <c r="E3440" s="17" t="s">
        <v>47</v>
      </c>
      <c r="F3440" s="17" t="s">
        <v>1228</v>
      </c>
      <c r="G3440" s="17" t="s">
        <v>721</v>
      </c>
      <c r="H3440" s="83"/>
      <c r="I3440" s="48">
        <f>tbl_raw_data[[#This Row],[Date Actioned]]-tbl_raw_data[[#This Row],[Date Tagged]]</f>
        <v>4.652777781302575E-3</v>
      </c>
      <c r="J3440" s="46">
        <f>HOUR(tbl_raw_data[[#This Row],[Time_taken]])*60+MINUTE(tbl_raw_data[[#This Row],[Time_taken]])+SECOND(tbl_raw_data[[#This Row],[Time_taken]])/60</f>
        <v>6.7</v>
      </c>
      <c r="K3440" s="52">
        <f>DATE(YEAR(tbl_raw_data[[#This Row],[Date Actioned]]),MONTH(tbl_raw_data[[#This Row],[Date Actioned]]),DAY(tbl_raw_data[[#This Row],[Date Actioned]]))</f>
        <v>45145</v>
      </c>
      <c r="L3440" s="50" t="str">
        <f>UPPER(TEXT(tbl_raw_data[[#This Row],[updated_date]],"MMMM"))</f>
        <v>AUGUST</v>
      </c>
      <c r="M3440" s="50" t="str">
        <f>"WEEK "&amp; IF(ROUNDUP(DAY(tbl_raw_data[[#This Row],[updated_date]])/7,0)=5,4,ROUNDUP(DAY(tbl_raw_data[[#This Row],[updated_date]])/7,0))</f>
        <v>WEEK 1</v>
      </c>
      <c r="N3440" s="50" t="str">
        <f>UPPER(VLOOKUP(tbl_raw_data[[#This Row],[Analyst]],Settiings!$A$2:$B$16,2,0))</f>
        <v>RAJ</v>
      </c>
      <c r="O3440" s="50" t="str">
        <f>TRIM(UPPER(tbl_raw_data[[#This Row],[Outcome]]))</f>
        <v>APPROVE</v>
      </c>
      <c r="P3440" s="50" t="str">
        <f>TRIM(UPPER(tbl_raw_data[[#This Row],[Queue Name]]))</f>
        <v>CONSUMER PRE BUREAU</v>
      </c>
      <c r="Q3440" s="50" t="str">
        <f>IF(tbl_raw_data[[#This Row],[Time taken in min]]&lt;=Settiings!$D$2,"SLA_MET","SLA_NOT_MET")</f>
        <v>SLA_MET</v>
      </c>
      <c r="R3440" s="94"/>
    </row>
    <row r="3441" spans="1:18" x14ac:dyDescent="0.3">
      <c r="A3441" s="20" t="s">
        <v>2442</v>
      </c>
      <c r="B3441" s="9">
        <v>45145.604942129627</v>
      </c>
      <c r="C3441" s="24">
        <v>45145.625439814816</v>
      </c>
      <c r="D3441" s="25" t="s">
        <v>13</v>
      </c>
      <c r="E3441" s="25" t="s">
        <v>19</v>
      </c>
      <c r="F3441" s="25" t="s">
        <v>65</v>
      </c>
      <c r="G3441" s="25" t="s">
        <v>77</v>
      </c>
      <c r="H3441" s="82"/>
      <c r="I3441" s="48">
        <f>tbl_raw_data[[#This Row],[Date Actioned]]-tbl_raw_data[[#This Row],[Date Tagged]]</f>
        <v>2.0497685189184267E-2</v>
      </c>
      <c r="J3441" s="46">
        <f>HOUR(tbl_raw_data[[#This Row],[Time_taken]])*60+MINUTE(tbl_raw_data[[#This Row],[Time_taken]])+SECOND(tbl_raw_data[[#This Row],[Time_taken]])/60</f>
        <v>29.516666666666666</v>
      </c>
      <c r="K3441" s="52">
        <f>DATE(YEAR(tbl_raw_data[[#This Row],[Date Actioned]]),MONTH(tbl_raw_data[[#This Row],[Date Actioned]]),DAY(tbl_raw_data[[#This Row],[Date Actioned]]))</f>
        <v>45145</v>
      </c>
      <c r="L3441" s="50" t="str">
        <f>UPPER(TEXT(tbl_raw_data[[#This Row],[updated_date]],"MMMM"))</f>
        <v>AUGUST</v>
      </c>
      <c r="M3441" s="50" t="str">
        <f>"WEEK "&amp; IF(ROUNDUP(DAY(tbl_raw_data[[#This Row],[updated_date]])/7,0)=5,4,ROUNDUP(DAY(tbl_raw_data[[#This Row],[updated_date]])/7,0))</f>
        <v>WEEK 1</v>
      </c>
      <c r="N3441" s="50" t="str">
        <f>UPPER(VLOOKUP(tbl_raw_data[[#This Row],[Analyst]],Settiings!$A$2:$B$16,2,0))</f>
        <v>SAM</v>
      </c>
      <c r="O3441" s="50" t="str">
        <f>TRIM(UPPER(tbl_raw_data[[#This Row],[Outcome]]))</f>
        <v>APPROVE</v>
      </c>
      <c r="P3441" s="50" t="str">
        <f>TRIM(UPPER(tbl_raw_data[[#This Row],[Queue Name]]))</f>
        <v>CONSUMER POST BUREAU</v>
      </c>
      <c r="Q3441" s="50" t="str">
        <f>IF(tbl_raw_data[[#This Row],[Time taken in min]]&lt;=Settiings!$D$2,"SLA_MET","SLA_NOT_MET")</f>
        <v>SLA_NOT_MET</v>
      </c>
      <c r="R3441" s="94"/>
    </row>
    <row r="3442" spans="1:18" x14ac:dyDescent="0.3">
      <c r="A3442" s="23" t="s">
        <v>2443</v>
      </c>
      <c r="B3442" s="15">
        <v>45145.609085648146</v>
      </c>
      <c r="C3442" s="16">
        <v>45145.617812500001</v>
      </c>
      <c r="D3442" s="17" t="s">
        <v>13</v>
      </c>
      <c r="E3442" s="17" t="s">
        <v>47</v>
      </c>
      <c r="F3442" s="17" t="s">
        <v>1222</v>
      </c>
      <c r="G3442" s="17" t="s">
        <v>832</v>
      </c>
      <c r="H3442" s="83"/>
      <c r="I3442" s="48">
        <f>tbl_raw_data[[#This Row],[Date Actioned]]-tbl_raw_data[[#This Row],[Date Tagged]]</f>
        <v>8.7268518545897678E-3</v>
      </c>
      <c r="J3442" s="46">
        <f>HOUR(tbl_raw_data[[#This Row],[Time_taken]])*60+MINUTE(tbl_raw_data[[#This Row],[Time_taken]])+SECOND(tbl_raw_data[[#This Row],[Time_taken]])/60</f>
        <v>12.566666666666666</v>
      </c>
      <c r="K3442" s="52">
        <f>DATE(YEAR(tbl_raw_data[[#This Row],[Date Actioned]]),MONTH(tbl_raw_data[[#This Row],[Date Actioned]]),DAY(tbl_raw_data[[#This Row],[Date Actioned]]))</f>
        <v>45145</v>
      </c>
      <c r="L3442" s="50" t="str">
        <f>UPPER(TEXT(tbl_raw_data[[#This Row],[updated_date]],"MMMM"))</f>
        <v>AUGUST</v>
      </c>
      <c r="M3442" s="50" t="str">
        <f>"WEEK "&amp; IF(ROUNDUP(DAY(tbl_raw_data[[#This Row],[updated_date]])/7,0)=5,4,ROUNDUP(DAY(tbl_raw_data[[#This Row],[updated_date]])/7,0))</f>
        <v>WEEK 1</v>
      </c>
      <c r="N3442" s="50" t="str">
        <f>UPPER(VLOOKUP(tbl_raw_data[[#This Row],[Analyst]],Settiings!$A$2:$B$16,2,0))</f>
        <v>HARDIK</v>
      </c>
      <c r="O3442" s="50" t="str">
        <f>TRIM(UPPER(tbl_raw_data[[#This Row],[Outcome]]))</f>
        <v>APPROVE</v>
      </c>
      <c r="P3442" s="50" t="str">
        <f>TRIM(UPPER(tbl_raw_data[[#This Row],[Queue Name]]))</f>
        <v>CONSUMER PRE BUREAU</v>
      </c>
      <c r="Q3442" s="50" t="str">
        <f>IF(tbl_raw_data[[#This Row],[Time taken in min]]&lt;=Settiings!$D$2,"SLA_MET","SLA_NOT_MET")</f>
        <v>SLA_MET</v>
      </c>
      <c r="R3442" s="94"/>
    </row>
    <row r="3443" spans="1:18" x14ac:dyDescent="0.3">
      <c r="A3443" s="20" t="s">
        <v>2444</v>
      </c>
      <c r="B3443" s="9">
        <v>45145.611215277779</v>
      </c>
      <c r="C3443" s="24">
        <v>45145.623877314814</v>
      </c>
      <c r="D3443" s="25" t="s">
        <v>27</v>
      </c>
      <c r="E3443" s="25" t="s">
        <v>47</v>
      </c>
      <c r="F3443" s="25" t="s">
        <v>1228</v>
      </c>
      <c r="G3443" s="25" t="s">
        <v>71</v>
      </c>
      <c r="H3443" s="82"/>
      <c r="I3443" s="48">
        <f>tbl_raw_data[[#This Row],[Date Actioned]]-tbl_raw_data[[#This Row],[Date Tagged]]</f>
        <v>1.2662037035624962E-2</v>
      </c>
      <c r="J3443" s="46">
        <f>HOUR(tbl_raw_data[[#This Row],[Time_taken]])*60+MINUTE(tbl_raw_data[[#This Row],[Time_taken]])+SECOND(tbl_raw_data[[#This Row],[Time_taken]])/60</f>
        <v>18.233333333333334</v>
      </c>
      <c r="K3443" s="52">
        <f>DATE(YEAR(tbl_raw_data[[#This Row],[Date Actioned]]),MONTH(tbl_raw_data[[#This Row],[Date Actioned]]),DAY(tbl_raw_data[[#This Row],[Date Actioned]]))</f>
        <v>45145</v>
      </c>
      <c r="L3443" s="50" t="str">
        <f>UPPER(TEXT(tbl_raw_data[[#This Row],[updated_date]],"MMMM"))</f>
        <v>AUGUST</v>
      </c>
      <c r="M3443" s="50" t="str">
        <f>"WEEK "&amp; IF(ROUNDUP(DAY(tbl_raw_data[[#This Row],[updated_date]])/7,0)=5,4,ROUNDUP(DAY(tbl_raw_data[[#This Row],[updated_date]])/7,0))</f>
        <v>WEEK 1</v>
      </c>
      <c r="N3443" s="50" t="str">
        <f>UPPER(VLOOKUP(tbl_raw_data[[#This Row],[Analyst]],Settiings!$A$2:$B$16,2,0))</f>
        <v>RAJ</v>
      </c>
      <c r="O3443" s="50" t="str">
        <f>TRIM(UPPER(tbl_raw_data[[#This Row],[Outcome]]))</f>
        <v>DECLINE</v>
      </c>
      <c r="P3443" s="50" t="str">
        <f>TRIM(UPPER(tbl_raw_data[[#This Row],[Queue Name]]))</f>
        <v>CONSUMER PRE BUREAU</v>
      </c>
      <c r="Q3443" s="50" t="str">
        <f>IF(tbl_raw_data[[#This Row],[Time taken in min]]&lt;=Settiings!$D$2,"SLA_MET","SLA_NOT_MET")</f>
        <v>SLA_MET</v>
      </c>
      <c r="R3443" s="94"/>
    </row>
    <row r="3444" spans="1:18" x14ac:dyDescent="0.3">
      <c r="A3444" s="14" t="s">
        <v>2448</v>
      </c>
      <c r="B3444" s="9">
        <v>45145.619201388887</v>
      </c>
      <c r="C3444" s="24">
        <v>45145.626863425925</v>
      </c>
      <c r="D3444" s="25" t="s">
        <v>13</v>
      </c>
      <c r="E3444" s="25" t="s">
        <v>47</v>
      </c>
      <c r="F3444" s="25" t="s">
        <v>1222</v>
      </c>
      <c r="G3444" s="25" t="s">
        <v>41</v>
      </c>
      <c r="H3444" s="82"/>
      <c r="I3444" s="48">
        <f>tbl_raw_data[[#This Row],[Date Actioned]]-tbl_raw_data[[#This Row],[Date Tagged]]</f>
        <v>7.662037038244307E-3</v>
      </c>
      <c r="J3444" s="46">
        <f>HOUR(tbl_raw_data[[#This Row],[Time_taken]])*60+MINUTE(tbl_raw_data[[#This Row],[Time_taken]])+SECOND(tbl_raw_data[[#This Row],[Time_taken]])/60</f>
        <v>11.033333333333333</v>
      </c>
      <c r="K3444" s="52">
        <f>DATE(YEAR(tbl_raw_data[[#This Row],[Date Actioned]]),MONTH(tbl_raw_data[[#This Row],[Date Actioned]]),DAY(tbl_raw_data[[#This Row],[Date Actioned]]))</f>
        <v>45145</v>
      </c>
      <c r="L3444" s="50" t="str">
        <f>UPPER(TEXT(tbl_raw_data[[#This Row],[updated_date]],"MMMM"))</f>
        <v>AUGUST</v>
      </c>
      <c r="M3444" s="50" t="str">
        <f>"WEEK "&amp; IF(ROUNDUP(DAY(tbl_raw_data[[#This Row],[updated_date]])/7,0)=5,4,ROUNDUP(DAY(tbl_raw_data[[#This Row],[updated_date]])/7,0))</f>
        <v>WEEK 1</v>
      </c>
      <c r="N3444" s="50" t="str">
        <f>UPPER(VLOOKUP(tbl_raw_data[[#This Row],[Analyst]],Settiings!$A$2:$B$16,2,0))</f>
        <v>HARDIK</v>
      </c>
      <c r="O3444" s="50" t="str">
        <f>TRIM(UPPER(tbl_raw_data[[#This Row],[Outcome]]))</f>
        <v>APPROVE</v>
      </c>
      <c r="P3444" s="50" t="str">
        <f>TRIM(UPPER(tbl_raw_data[[#This Row],[Queue Name]]))</f>
        <v>CONSUMER PRE BUREAU</v>
      </c>
      <c r="Q3444" s="50" t="str">
        <f>IF(tbl_raw_data[[#This Row],[Time taken in min]]&lt;=Settiings!$D$2,"SLA_MET","SLA_NOT_MET")</f>
        <v>SLA_MET</v>
      </c>
      <c r="R3444" s="94"/>
    </row>
    <row r="3445" spans="1:18" x14ac:dyDescent="0.3">
      <c r="A3445" s="20" t="s">
        <v>2449</v>
      </c>
      <c r="B3445" s="15">
        <v>45145.621064814812</v>
      </c>
      <c r="C3445" s="16">
        <v>45145.629976851851</v>
      </c>
      <c r="D3445" s="17" t="s">
        <v>17</v>
      </c>
      <c r="E3445" s="18" t="s">
        <v>9</v>
      </c>
      <c r="F3445" s="17" t="s">
        <v>24</v>
      </c>
      <c r="G3445" s="19"/>
      <c r="H3445" s="79"/>
      <c r="I3445" s="48">
        <f>tbl_raw_data[[#This Row],[Date Actioned]]-tbl_raw_data[[#This Row],[Date Tagged]]</f>
        <v>8.9120370394084603E-3</v>
      </c>
      <c r="J3445" s="46">
        <f>HOUR(tbl_raw_data[[#This Row],[Time_taken]])*60+MINUTE(tbl_raw_data[[#This Row],[Time_taken]])+SECOND(tbl_raw_data[[#This Row],[Time_taken]])/60</f>
        <v>12.833333333333334</v>
      </c>
      <c r="K3445" s="52">
        <f>DATE(YEAR(tbl_raw_data[[#This Row],[Date Actioned]]),MONTH(tbl_raw_data[[#This Row],[Date Actioned]]),DAY(tbl_raw_data[[#This Row],[Date Actioned]]))</f>
        <v>45145</v>
      </c>
      <c r="L3445" s="50" t="str">
        <f>UPPER(TEXT(tbl_raw_data[[#This Row],[updated_date]],"MMMM"))</f>
        <v>AUGUST</v>
      </c>
      <c r="M3445" s="50" t="str">
        <f>"WEEK "&amp; IF(ROUNDUP(DAY(tbl_raw_data[[#This Row],[updated_date]])/7,0)=5,4,ROUNDUP(DAY(tbl_raw_data[[#This Row],[updated_date]])/7,0))</f>
        <v>WEEK 1</v>
      </c>
      <c r="N3445" s="50" t="str">
        <f>UPPER(VLOOKUP(tbl_raw_data[[#This Row],[Analyst]],Settiings!$A$2:$B$16,2,0))</f>
        <v>QUADIR</v>
      </c>
      <c r="O3445" s="50" t="str">
        <f>TRIM(UPPER(tbl_raw_data[[#This Row],[Outcome]]))</f>
        <v>APPROVE</v>
      </c>
      <c r="P3445" s="50" t="str">
        <f>TRIM(UPPER(tbl_raw_data[[#This Row],[Queue Name]]))</f>
        <v>CONSUMER EXISTING</v>
      </c>
      <c r="Q3445" s="50" t="str">
        <f>IF(tbl_raw_data[[#This Row],[Time taken in min]]&lt;=Settiings!$D$2,"SLA_MET","SLA_NOT_MET")</f>
        <v>SLA_MET</v>
      </c>
      <c r="R3445" s="94"/>
    </row>
    <row r="3446" spans="1:18" x14ac:dyDescent="0.3">
      <c r="A3446" s="23" t="s">
        <v>2452</v>
      </c>
      <c r="B3446" s="15">
        <v>45145.62295138889</v>
      </c>
      <c r="C3446" s="16">
        <v>45145.631967592592</v>
      </c>
      <c r="D3446" s="17" t="s">
        <v>37</v>
      </c>
      <c r="E3446" s="18" t="s">
        <v>9</v>
      </c>
      <c r="F3446" s="17" t="s">
        <v>65</v>
      </c>
      <c r="G3446" s="19"/>
      <c r="H3446" s="79"/>
      <c r="I3446" s="48">
        <f>tbl_raw_data[[#This Row],[Date Actioned]]-tbl_raw_data[[#This Row],[Date Tagged]]</f>
        <v>9.0162037013215013E-3</v>
      </c>
      <c r="J3446" s="46">
        <f>HOUR(tbl_raw_data[[#This Row],[Time_taken]])*60+MINUTE(tbl_raw_data[[#This Row],[Time_taken]])+SECOND(tbl_raw_data[[#This Row],[Time_taken]])/60</f>
        <v>12.983333333333333</v>
      </c>
      <c r="K3446" s="52">
        <f>DATE(YEAR(tbl_raw_data[[#This Row],[Date Actioned]]),MONTH(tbl_raw_data[[#This Row],[Date Actioned]]),DAY(tbl_raw_data[[#This Row],[Date Actioned]]))</f>
        <v>45145</v>
      </c>
      <c r="L3446" s="50" t="str">
        <f>UPPER(TEXT(tbl_raw_data[[#This Row],[updated_date]],"MMMM"))</f>
        <v>AUGUST</v>
      </c>
      <c r="M3446" s="50" t="str">
        <f>"WEEK "&amp; IF(ROUNDUP(DAY(tbl_raw_data[[#This Row],[updated_date]])/7,0)=5,4,ROUNDUP(DAY(tbl_raw_data[[#This Row],[updated_date]])/7,0))</f>
        <v>WEEK 1</v>
      </c>
      <c r="N3446" s="50" t="str">
        <f>UPPER(VLOOKUP(tbl_raw_data[[#This Row],[Analyst]],Settiings!$A$2:$B$16,2,0))</f>
        <v>SAM</v>
      </c>
      <c r="O3446" s="50" t="str">
        <f>TRIM(UPPER(tbl_raw_data[[#This Row],[Outcome]]))</f>
        <v>DECLINE</v>
      </c>
      <c r="P3446" s="50" t="str">
        <f>TRIM(UPPER(tbl_raw_data[[#This Row],[Queue Name]]))</f>
        <v>CONSUMER EXISTING</v>
      </c>
      <c r="Q3446" s="50" t="str">
        <f>IF(tbl_raw_data[[#This Row],[Time taken in min]]&lt;=Settiings!$D$2,"SLA_MET","SLA_NOT_MET")</f>
        <v>SLA_MET</v>
      </c>
      <c r="R3446" s="94"/>
    </row>
    <row r="3447" spans="1:18" x14ac:dyDescent="0.3">
      <c r="A3447" s="23" t="s">
        <v>2453</v>
      </c>
      <c r="B3447" s="9">
        <v>45145.623379629629</v>
      </c>
      <c r="C3447" s="24">
        <v>45145.635613425926</v>
      </c>
      <c r="D3447" s="25" t="s">
        <v>17</v>
      </c>
      <c r="E3447" s="12" t="s">
        <v>19</v>
      </c>
      <c r="F3447" s="25" t="s">
        <v>10</v>
      </c>
      <c r="G3447" s="13"/>
      <c r="H3447" s="78"/>
      <c r="I3447" s="48">
        <f>tbl_raw_data[[#This Row],[Date Actioned]]-tbl_raw_data[[#This Row],[Date Tagged]]</f>
        <v>1.2233796296641231E-2</v>
      </c>
      <c r="J3447" s="46">
        <f>HOUR(tbl_raw_data[[#This Row],[Time_taken]])*60+MINUTE(tbl_raw_data[[#This Row],[Time_taken]])+SECOND(tbl_raw_data[[#This Row],[Time_taken]])/60</f>
        <v>17.616666666666667</v>
      </c>
      <c r="K3447" s="52">
        <f>DATE(YEAR(tbl_raw_data[[#This Row],[Date Actioned]]),MONTH(tbl_raw_data[[#This Row],[Date Actioned]]),DAY(tbl_raw_data[[#This Row],[Date Actioned]]))</f>
        <v>45145</v>
      </c>
      <c r="L3447" s="50" t="str">
        <f>UPPER(TEXT(tbl_raw_data[[#This Row],[updated_date]],"MMMM"))</f>
        <v>AUGUST</v>
      </c>
      <c r="M3447" s="50" t="str">
        <f>"WEEK "&amp; IF(ROUNDUP(DAY(tbl_raw_data[[#This Row],[updated_date]])/7,0)=5,4,ROUNDUP(DAY(tbl_raw_data[[#This Row],[updated_date]])/7,0))</f>
        <v>WEEK 1</v>
      </c>
      <c r="N3447" s="50" t="str">
        <f>UPPER(VLOOKUP(tbl_raw_data[[#This Row],[Analyst]],Settiings!$A$2:$B$16,2,0))</f>
        <v>NITESH</v>
      </c>
      <c r="O3447" s="50" t="str">
        <f>TRIM(UPPER(tbl_raw_data[[#This Row],[Outcome]]))</f>
        <v>APPROVE</v>
      </c>
      <c r="P3447" s="50" t="str">
        <f>TRIM(UPPER(tbl_raw_data[[#This Row],[Queue Name]]))</f>
        <v>CONSUMER POST BUREAU</v>
      </c>
      <c r="Q3447" s="50" t="str">
        <f>IF(tbl_raw_data[[#This Row],[Time taken in min]]&lt;=Settiings!$D$2,"SLA_MET","SLA_NOT_MET")</f>
        <v>SLA_MET</v>
      </c>
      <c r="R3447" s="94"/>
    </row>
    <row r="3448" spans="1:18" x14ac:dyDescent="0.3">
      <c r="A3448" s="14" t="s">
        <v>2454</v>
      </c>
      <c r="B3448" s="15">
        <v>45145.624224537038</v>
      </c>
      <c r="C3448" s="16">
        <v>45145.625937500001</v>
      </c>
      <c r="D3448" s="17" t="s">
        <v>13</v>
      </c>
      <c r="E3448" s="17" t="s">
        <v>47</v>
      </c>
      <c r="F3448" s="17" t="s">
        <v>1228</v>
      </c>
      <c r="G3448" s="17" t="s">
        <v>255</v>
      </c>
      <c r="H3448" s="83"/>
      <c r="I3448" s="48">
        <f>tbl_raw_data[[#This Row],[Date Actioned]]-tbl_raw_data[[#This Row],[Date Tagged]]</f>
        <v>1.7129629632108845E-3</v>
      </c>
      <c r="J3448" s="46">
        <f>HOUR(tbl_raw_data[[#This Row],[Time_taken]])*60+MINUTE(tbl_raw_data[[#This Row],[Time_taken]])+SECOND(tbl_raw_data[[#This Row],[Time_taken]])/60</f>
        <v>2.4666666666666668</v>
      </c>
      <c r="K3448" s="52">
        <f>DATE(YEAR(tbl_raw_data[[#This Row],[Date Actioned]]),MONTH(tbl_raw_data[[#This Row],[Date Actioned]]),DAY(tbl_raw_data[[#This Row],[Date Actioned]]))</f>
        <v>45145</v>
      </c>
      <c r="L3448" s="50" t="str">
        <f>UPPER(TEXT(tbl_raw_data[[#This Row],[updated_date]],"MMMM"))</f>
        <v>AUGUST</v>
      </c>
      <c r="M3448" s="50" t="str">
        <f>"WEEK "&amp; IF(ROUNDUP(DAY(tbl_raw_data[[#This Row],[updated_date]])/7,0)=5,4,ROUNDUP(DAY(tbl_raw_data[[#This Row],[updated_date]])/7,0))</f>
        <v>WEEK 1</v>
      </c>
      <c r="N3448" s="50" t="str">
        <f>UPPER(VLOOKUP(tbl_raw_data[[#This Row],[Analyst]],Settiings!$A$2:$B$16,2,0))</f>
        <v>RAJ</v>
      </c>
      <c r="O3448" s="50" t="str">
        <f>TRIM(UPPER(tbl_raw_data[[#This Row],[Outcome]]))</f>
        <v>APPROVE</v>
      </c>
      <c r="P3448" s="50" t="str">
        <f>TRIM(UPPER(tbl_raw_data[[#This Row],[Queue Name]]))</f>
        <v>CONSUMER PRE BUREAU</v>
      </c>
      <c r="Q3448" s="50" t="str">
        <f>IF(tbl_raw_data[[#This Row],[Time taken in min]]&lt;=Settiings!$D$2,"SLA_MET","SLA_NOT_MET")</f>
        <v>SLA_MET</v>
      </c>
      <c r="R3448" s="94"/>
    </row>
    <row r="3449" spans="1:18" x14ac:dyDescent="0.3">
      <c r="A3449" s="20" t="s">
        <v>2455</v>
      </c>
      <c r="B3449" s="9">
        <v>45145.626319444447</v>
      </c>
      <c r="C3449" s="24">
        <v>45145.629710648151</v>
      </c>
      <c r="D3449" s="25" t="s">
        <v>13</v>
      </c>
      <c r="E3449" s="25" t="s">
        <v>9</v>
      </c>
      <c r="F3449" s="25" t="s">
        <v>1228</v>
      </c>
      <c r="G3449" s="25" t="s">
        <v>17</v>
      </c>
      <c r="H3449" s="82"/>
      <c r="I3449" s="48">
        <f>tbl_raw_data[[#This Row],[Date Actioned]]-tbl_raw_data[[#This Row],[Date Tagged]]</f>
        <v>3.3912037033587694E-3</v>
      </c>
      <c r="J3449" s="46">
        <f>HOUR(tbl_raw_data[[#This Row],[Time_taken]])*60+MINUTE(tbl_raw_data[[#This Row],[Time_taken]])+SECOND(tbl_raw_data[[#This Row],[Time_taken]])/60</f>
        <v>4.8833333333333329</v>
      </c>
      <c r="K3449" s="52">
        <f>DATE(YEAR(tbl_raw_data[[#This Row],[Date Actioned]]),MONTH(tbl_raw_data[[#This Row],[Date Actioned]]),DAY(tbl_raw_data[[#This Row],[Date Actioned]]))</f>
        <v>45145</v>
      </c>
      <c r="L3449" s="50" t="str">
        <f>UPPER(TEXT(tbl_raw_data[[#This Row],[updated_date]],"MMMM"))</f>
        <v>AUGUST</v>
      </c>
      <c r="M3449" s="50" t="str">
        <f>"WEEK "&amp; IF(ROUNDUP(DAY(tbl_raw_data[[#This Row],[updated_date]])/7,0)=5,4,ROUNDUP(DAY(tbl_raw_data[[#This Row],[updated_date]])/7,0))</f>
        <v>WEEK 1</v>
      </c>
      <c r="N3449" s="50" t="str">
        <f>UPPER(VLOOKUP(tbl_raw_data[[#This Row],[Analyst]],Settiings!$A$2:$B$16,2,0))</f>
        <v>RAJ</v>
      </c>
      <c r="O3449" s="50" t="str">
        <f>TRIM(UPPER(tbl_raw_data[[#This Row],[Outcome]]))</f>
        <v>APPROVE</v>
      </c>
      <c r="P3449" s="50" t="str">
        <f>TRIM(UPPER(tbl_raw_data[[#This Row],[Queue Name]]))</f>
        <v>CONSUMER EXISTING</v>
      </c>
      <c r="Q3449" s="50" t="str">
        <f>IF(tbl_raw_data[[#This Row],[Time taken in min]]&lt;=Settiings!$D$2,"SLA_MET","SLA_NOT_MET")</f>
        <v>SLA_MET</v>
      </c>
      <c r="R3449" s="94"/>
    </row>
    <row r="3450" spans="1:18" x14ac:dyDescent="0.3">
      <c r="A3450" s="23" t="s">
        <v>2456</v>
      </c>
      <c r="B3450" s="15">
        <v>45145.627106481479</v>
      </c>
      <c r="C3450" s="16">
        <v>45145.633645833332</v>
      </c>
      <c r="D3450" s="17" t="s">
        <v>13</v>
      </c>
      <c r="E3450" s="17" t="s">
        <v>47</v>
      </c>
      <c r="F3450" s="17" t="s">
        <v>1222</v>
      </c>
      <c r="G3450" s="17" t="s">
        <v>41</v>
      </c>
      <c r="H3450" s="83"/>
      <c r="I3450" s="48">
        <f>tbl_raw_data[[#This Row],[Date Actioned]]-tbl_raw_data[[#This Row],[Date Tagged]]</f>
        <v>6.5393518525524996E-3</v>
      </c>
      <c r="J3450" s="46">
        <f>HOUR(tbl_raw_data[[#This Row],[Time_taken]])*60+MINUTE(tbl_raw_data[[#This Row],[Time_taken]])+SECOND(tbl_raw_data[[#This Row],[Time_taken]])/60</f>
        <v>9.4166666666666661</v>
      </c>
      <c r="K3450" s="52">
        <f>DATE(YEAR(tbl_raw_data[[#This Row],[Date Actioned]]),MONTH(tbl_raw_data[[#This Row],[Date Actioned]]),DAY(tbl_raw_data[[#This Row],[Date Actioned]]))</f>
        <v>45145</v>
      </c>
      <c r="L3450" s="50" t="str">
        <f>UPPER(TEXT(tbl_raw_data[[#This Row],[updated_date]],"MMMM"))</f>
        <v>AUGUST</v>
      </c>
      <c r="M3450" s="50" t="str">
        <f>"WEEK "&amp; IF(ROUNDUP(DAY(tbl_raw_data[[#This Row],[updated_date]])/7,0)=5,4,ROUNDUP(DAY(tbl_raw_data[[#This Row],[updated_date]])/7,0))</f>
        <v>WEEK 1</v>
      </c>
      <c r="N3450" s="50" t="str">
        <f>UPPER(VLOOKUP(tbl_raw_data[[#This Row],[Analyst]],Settiings!$A$2:$B$16,2,0))</f>
        <v>HARDIK</v>
      </c>
      <c r="O3450" s="50" t="str">
        <f>TRIM(UPPER(tbl_raw_data[[#This Row],[Outcome]]))</f>
        <v>APPROVE</v>
      </c>
      <c r="P3450" s="50" t="str">
        <f>TRIM(UPPER(tbl_raw_data[[#This Row],[Queue Name]]))</f>
        <v>CONSUMER PRE BUREAU</v>
      </c>
      <c r="Q3450" s="50" t="str">
        <f>IF(tbl_raw_data[[#This Row],[Time taken in min]]&lt;=Settiings!$D$2,"SLA_MET","SLA_NOT_MET")</f>
        <v>SLA_MET</v>
      </c>
      <c r="R3450" s="94"/>
    </row>
    <row r="3451" spans="1:18" x14ac:dyDescent="0.3">
      <c r="A3451" s="14" t="s">
        <v>2457</v>
      </c>
      <c r="B3451" s="9">
        <v>45145.631192129629</v>
      </c>
      <c r="C3451" s="24">
        <v>45145.633506944447</v>
      </c>
      <c r="D3451" s="25" t="s">
        <v>13</v>
      </c>
      <c r="E3451" s="25" t="s">
        <v>47</v>
      </c>
      <c r="F3451" s="25" t="s">
        <v>70</v>
      </c>
      <c r="G3451" s="25" t="s">
        <v>17</v>
      </c>
      <c r="H3451" s="82"/>
      <c r="I3451" s="48">
        <f>tbl_raw_data[[#This Row],[Date Actioned]]-tbl_raw_data[[#This Row],[Date Tagged]]</f>
        <v>2.3148148175096139E-3</v>
      </c>
      <c r="J3451" s="46">
        <f>HOUR(tbl_raw_data[[#This Row],[Time_taken]])*60+MINUTE(tbl_raw_data[[#This Row],[Time_taken]])+SECOND(tbl_raw_data[[#This Row],[Time_taken]])/60</f>
        <v>3.3333333333333335</v>
      </c>
      <c r="K3451" s="52">
        <f>DATE(YEAR(tbl_raw_data[[#This Row],[Date Actioned]]),MONTH(tbl_raw_data[[#This Row],[Date Actioned]]),DAY(tbl_raw_data[[#This Row],[Date Actioned]]))</f>
        <v>45145</v>
      </c>
      <c r="L3451" s="50" t="str">
        <f>UPPER(TEXT(tbl_raw_data[[#This Row],[updated_date]],"MMMM"))</f>
        <v>AUGUST</v>
      </c>
      <c r="M3451" s="50" t="str">
        <f>"WEEK "&amp; IF(ROUNDUP(DAY(tbl_raw_data[[#This Row],[updated_date]])/7,0)=5,4,ROUNDUP(DAY(tbl_raw_data[[#This Row],[updated_date]])/7,0))</f>
        <v>WEEK 1</v>
      </c>
      <c r="N3451" s="50" t="str">
        <f>UPPER(VLOOKUP(tbl_raw_data[[#This Row],[Analyst]],Settiings!$A$2:$B$16,2,0))</f>
        <v>ASIF</v>
      </c>
      <c r="O3451" s="50" t="str">
        <f>TRIM(UPPER(tbl_raw_data[[#This Row],[Outcome]]))</f>
        <v>APPROVE</v>
      </c>
      <c r="P3451" s="50" t="str">
        <f>TRIM(UPPER(tbl_raw_data[[#This Row],[Queue Name]]))</f>
        <v>CONSUMER PRE BUREAU</v>
      </c>
      <c r="Q3451" s="50" t="str">
        <f>IF(tbl_raw_data[[#This Row],[Time taken in min]]&lt;=Settiings!$D$2,"SLA_MET","SLA_NOT_MET")</f>
        <v>SLA_MET</v>
      </c>
      <c r="R3451" s="94"/>
    </row>
    <row r="3452" spans="1:18" x14ac:dyDescent="0.3">
      <c r="A3452" s="14" t="s">
        <v>2461</v>
      </c>
      <c r="B3452" s="9">
        <v>45145.636238425926</v>
      </c>
      <c r="C3452" s="24">
        <v>45145.640173611115</v>
      </c>
      <c r="D3452" s="25" t="s">
        <v>27</v>
      </c>
      <c r="E3452" s="25" t="s">
        <v>9</v>
      </c>
      <c r="F3452" s="25" t="s">
        <v>1222</v>
      </c>
      <c r="G3452" s="25" t="s">
        <v>228</v>
      </c>
      <c r="H3452" s="82"/>
      <c r="I3452" s="48">
        <f>tbl_raw_data[[#This Row],[Date Actioned]]-tbl_raw_data[[#This Row],[Date Tagged]]</f>
        <v>3.9351851883111522E-3</v>
      </c>
      <c r="J3452" s="46">
        <f>HOUR(tbl_raw_data[[#This Row],[Time_taken]])*60+MINUTE(tbl_raw_data[[#This Row],[Time_taken]])+SECOND(tbl_raw_data[[#This Row],[Time_taken]])/60</f>
        <v>5.666666666666667</v>
      </c>
      <c r="K3452" s="52">
        <f>DATE(YEAR(tbl_raw_data[[#This Row],[Date Actioned]]),MONTH(tbl_raw_data[[#This Row],[Date Actioned]]),DAY(tbl_raw_data[[#This Row],[Date Actioned]]))</f>
        <v>45145</v>
      </c>
      <c r="L3452" s="50" t="str">
        <f>UPPER(TEXT(tbl_raw_data[[#This Row],[updated_date]],"MMMM"))</f>
        <v>AUGUST</v>
      </c>
      <c r="M3452" s="50" t="str">
        <f>"WEEK "&amp; IF(ROUNDUP(DAY(tbl_raw_data[[#This Row],[updated_date]])/7,0)=5,4,ROUNDUP(DAY(tbl_raw_data[[#This Row],[updated_date]])/7,0))</f>
        <v>WEEK 1</v>
      </c>
      <c r="N3452" s="50" t="str">
        <f>UPPER(VLOOKUP(tbl_raw_data[[#This Row],[Analyst]],Settiings!$A$2:$B$16,2,0))</f>
        <v>HARDIK</v>
      </c>
      <c r="O3452" s="50" t="str">
        <f>TRIM(UPPER(tbl_raw_data[[#This Row],[Outcome]]))</f>
        <v>DECLINE</v>
      </c>
      <c r="P3452" s="50" t="str">
        <f>TRIM(UPPER(tbl_raw_data[[#This Row],[Queue Name]]))</f>
        <v>CONSUMER EXISTING</v>
      </c>
      <c r="Q3452" s="50" t="str">
        <f>IF(tbl_raw_data[[#This Row],[Time taken in min]]&lt;=Settiings!$D$2,"SLA_MET","SLA_NOT_MET")</f>
        <v>SLA_MET</v>
      </c>
      <c r="R3452" s="94"/>
    </row>
    <row r="3453" spans="1:18" x14ac:dyDescent="0.3">
      <c r="A3453" s="20" t="s">
        <v>2465</v>
      </c>
      <c r="B3453" s="15">
        <v>45145.642372685186</v>
      </c>
      <c r="C3453" s="16">
        <v>45145.647141203706</v>
      </c>
      <c r="D3453" s="17" t="s">
        <v>13</v>
      </c>
      <c r="E3453" s="17" t="s">
        <v>9</v>
      </c>
      <c r="F3453" s="17" t="s">
        <v>70</v>
      </c>
      <c r="G3453" s="17" t="s">
        <v>77</v>
      </c>
      <c r="H3453" s="83"/>
      <c r="I3453" s="48">
        <f>tbl_raw_data[[#This Row],[Date Actioned]]-tbl_raw_data[[#This Row],[Date Tagged]]</f>
        <v>4.7685185199952684E-3</v>
      </c>
      <c r="J3453" s="46">
        <f>HOUR(tbl_raw_data[[#This Row],[Time_taken]])*60+MINUTE(tbl_raw_data[[#This Row],[Time_taken]])+SECOND(tbl_raw_data[[#This Row],[Time_taken]])/60</f>
        <v>6.8666666666666671</v>
      </c>
      <c r="K3453" s="52">
        <f>DATE(YEAR(tbl_raw_data[[#This Row],[Date Actioned]]),MONTH(tbl_raw_data[[#This Row],[Date Actioned]]),DAY(tbl_raw_data[[#This Row],[Date Actioned]]))</f>
        <v>45145</v>
      </c>
      <c r="L3453" s="50" t="str">
        <f>UPPER(TEXT(tbl_raw_data[[#This Row],[updated_date]],"MMMM"))</f>
        <v>AUGUST</v>
      </c>
      <c r="M3453" s="50" t="str">
        <f>"WEEK "&amp; IF(ROUNDUP(DAY(tbl_raw_data[[#This Row],[updated_date]])/7,0)=5,4,ROUNDUP(DAY(tbl_raw_data[[#This Row],[updated_date]])/7,0))</f>
        <v>WEEK 1</v>
      </c>
      <c r="N3453" s="50" t="str">
        <f>UPPER(VLOOKUP(tbl_raw_data[[#This Row],[Analyst]],Settiings!$A$2:$B$16,2,0))</f>
        <v>ASIF</v>
      </c>
      <c r="O3453" s="50" t="str">
        <f>TRIM(UPPER(tbl_raw_data[[#This Row],[Outcome]]))</f>
        <v>APPROVE</v>
      </c>
      <c r="P3453" s="50" t="str">
        <f>TRIM(UPPER(tbl_raw_data[[#This Row],[Queue Name]]))</f>
        <v>CONSUMER EXISTING</v>
      </c>
      <c r="Q3453" s="50" t="str">
        <f>IF(tbl_raw_data[[#This Row],[Time taken in min]]&lt;=Settiings!$D$2,"SLA_MET","SLA_NOT_MET")</f>
        <v>SLA_MET</v>
      </c>
      <c r="R3453" s="94"/>
    </row>
    <row r="3454" spans="1:18" x14ac:dyDescent="0.3">
      <c r="A3454" s="23" t="s">
        <v>2466</v>
      </c>
      <c r="B3454" s="9">
        <v>45145.645127314812</v>
      </c>
      <c r="C3454" s="24">
        <v>45145.653032407405</v>
      </c>
      <c r="D3454" s="25" t="s">
        <v>17</v>
      </c>
      <c r="E3454" s="12" t="s">
        <v>19</v>
      </c>
      <c r="F3454" s="25" t="s">
        <v>65</v>
      </c>
      <c r="G3454" s="13"/>
      <c r="H3454" s="78"/>
      <c r="I3454" s="48">
        <f>tbl_raw_data[[#This Row],[Date Actioned]]-tbl_raw_data[[#This Row],[Date Tagged]]</f>
        <v>7.9050925924093463E-3</v>
      </c>
      <c r="J3454" s="46">
        <f>HOUR(tbl_raw_data[[#This Row],[Time_taken]])*60+MINUTE(tbl_raw_data[[#This Row],[Time_taken]])+SECOND(tbl_raw_data[[#This Row],[Time_taken]])/60</f>
        <v>11.383333333333333</v>
      </c>
      <c r="K3454" s="52">
        <f>DATE(YEAR(tbl_raw_data[[#This Row],[Date Actioned]]),MONTH(tbl_raw_data[[#This Row],[Date Actioned]]),DAY(tbl_raw_data[[#This Row],[Date Actioned]]))</f>
        <v>45145</v>
      </c>
      <c r="L3454" s="50" t="str">
        <f>UPPER(TEXT(tbl_raw_data[[#This Row],[updated_date]],"MMMM"))</f>
        <v>AUGUST</v>
      </c>
      <c r="M3454" s="50" t="str">
        <f>"WEEK "&amp; IF(ROUNDUP(DAY(tbl_raw_data[[#This Row],[updated_date]])/7,0)=5,4,ROUNDUP(DAY(tbl_raw_data[[#This Row],[updated_date]])/7,0))</f>
        <v>WEEK 1</v>
      </c>
      <c r="N3454" s="50" t="str">
        <f>UPPER(VLOOKUP(tbl_raw_data[[#This Row],[Analyst]],Settiings!$A$2:$B$16,2,0))</f>
        <v>SAM</v>
      </c>
      <c r="O3454" s="50" t="str">
        <f>TRIM(UPPER(tbl_raw_data[[#This Row],[Outcome]]))</f>
        <v>APPROVE</v>
      </c>
      <c r="P3454" s="50" t="str">
        <f>TRIM(UPPER(tbl_raw_data[[#This Row],[Queue Name]]))</f>
        <v>CONSUMER POST BUREAU</v>
      </c>
      <c r="Q3454" s="50" t="str">
        <f>IF(tbl_raw_data[[#This Row],[Time taken in min]]&lt;=Settiings!$D$2,"SLA_MET","SLA_NOT_MET")</f>
        <v>SLA_MET</v>
      </c>
      <c r="R3454" s="94"/>
    </row>
    <row r="3455" spans="1:18" x14ac:dyDescent="0.3">
      <c r="A3455" s="14" t="s">
        <v>2467</v>
      </c>
      <c r="B3455" s="15">
        <v>45145.649351851855</v>
      </c>
      <c r="C3455" s="16">
        <v>45145.656539351854</v>
      </c>
      <c r="D3455" s="17" t="s">
        <v>13</v>
      </c>
      <c r="E3455" s="17" t="s">
        <v>9</v>
      </c>
      <c r="F3455" s="17" t="s">
        <v>70</v>
      </c>
      <c r="G3455" s="17" t="s">
        <v>946</v>
      </c>
      <c r="H3455" s="83"/>
      <c r="I3455" s="48">
        <f>tbl_raw_data[[#This Row],[Date Actioned]]-tbl_raw_data[[#This Row],[Date Tagged]]</f>
        <v>7.1874999994179234E-3</v>
      </c>
      <c r="J3455" s="46">
        <f>HOUR(tbl_raw_data[[#This Row],[Time_taken]])*60+MINUTE(tbl_raw_data[[#This Row],[Time_taken]])+SECOND(tbl_raw_data[[#This Row],[Time_taken]])/60</f>
        <v>10.35</v>
      </c>
      <c r="K3455" s="52">
        <f>DATE(YEAR(tbl_raw_data[[#This Row],[Date Actioned]]),MONTH(tbl_raw_data[[#This Row],[Date Actioned]]),DAY(tbl_raw_data[[#This Row],[Date Actioned]]))</f>
        <v>45145</v>
      </c>
      <c r="L3455" s="50" t="str">
        <f>UPPER(TEXT(tbl_raw_data[[#This Row],[updated_date]],"MMMM"))</f>
        <v>AUGUST</v>
      </c>
      <c r="M3455" s="50" t="str">
        <f>"WEEK "&amp; IF(ROUNDUP(DAY(tbl_raw_data[[#This Row],[updated_date]])/7,0)=5,4,ROUNDUP(DAY(tbl_raw_data[[#This Row],[updated_date]])/7,0))</f>
        <v>WEEK 1</v>
      </c>
      <c r="N3455" s="50" t="str">
        <f>UPPER(VLOOKUP(tbl_raw_data[[#This Row],[Analyst]],Settiings!$A$2:$B$16,2,0))</f>
        <v>ASIF</v>
      </c>
      <c r="O3455" s="50" t="str">
        <f>TRIM(UPPER(tbl_raw_data[[#This Row],[Outcome]]))</f>
        <v>APPROVE</v>
      </c>
      <c r="P3455" s="50" t="str">
        <f>TRIM(UPPER(tbl_raw_data[[#This Row],[Queue Name]]))</f>
        <v>CONSUMER EXISTING</v>
      </c>
      <c r="Q3455" s="50" t="str">
        <f>IF(tbl_raw_data[[#This Row],[Time taken in min]]&lt;=Settiings!$D$2,"SLA_MET","SLA_NOT_MET")</f>
        <v>SLA_MET</v>
      </c>
      <c r="R3455" s="94"/>
    </row>
    <row r="3456" spans="1:18" x14ac:dyDescent="0.3">
      <c r="A3456" s="20" t="s">
        <v>2468</v>
      </c>
      <c r="B3456" s="15">
        <v>45145.653865740744</v>
      </c>
      <c r="C3456" s="16">
        <v>45145.660717592589</v>
      </c>
      <c r="D3456" s="17" t="s">
        <v>27</v>
      </c>
      <c r="E3456" s="17" t="s">
        <v>9</v>
      </c>
      <c r="F3456" s="17" t="s">
        <v>1222</v>
      </c>
      <c r="G3456" s="17" t="s">
        <v>297</v>
      </c>
      <c r="H3456" s="83"/>
      <c r="I3456" s="48">
        <f>tbl_raw_data[[#This Row],[Date Actioned]]-tbl_raw_data[[#This Row],[Date Tagged]]</f>
        <v>6.8518518455675803E-3</v>
      </c>
      <c r="J3456" s="46">
        <f>HOUR(tbl_raw_data[[#This Row],[Time_taken]])*60+MINUTE(tbl_raw_data[[#This Row],[Time_taken]])+SECOND(tbl_raw_data[[#This Row],[Time_taken]])/60</f>
        <v>9.8666666666666671</v>
      </c>
      <c r="K3456" s="52">
        <f>DATE(YEAR(tbl_raw_data[[#This Row],[Date Actioned]]),MONTH(tbl_raw_data[[#This Row],[Date Actioned]]),DAY(tbl_raw_data[[#This Row],[Date Actioned]]))</f>
        <v>45145</v>
      </c>
      <c r="L3456" s="50" t="str">
        <f>UPPER(TEXT(tbl_raw_data[[#This Row],[updated_date]],"MMMM"))</f>
        <v>AUGUST</v>
      </c>
      <c r="M3456" s="50" t="str">
        <f>"WEEK "&amp; IF(ROUNDUP(DAY(tbl_raw_data[[#This Row],[updated_date]])/7,0)=5,4,ROUNDUP(DAY(tbl_raw_data[[#This Row],[updated_date]])/7,0))</f>
        <v>WEEK 1</v>
      </c>
      <c r="N3456" s="50" t="str">
        <f>UPPER(VLOOKUP(tbl_raw_data[[#This Row],[Analyst]],Settiings!$A$2:$B$16,2,0))</f>
        <v>HARDIK</v>
      </c>
      <c r="O3456" s="50" t="str">
        <f>TRIM(UPPER(tbl_raw_data[[#This Row],[Outcome]]))</f>
        <v>DECLINE</v>
      </c>
      <c r="P3456" s="50" t="str">
        <f>TRIM(UPPER(tbl_raw_data[[#This Row],[Queue Name]]))</f>
        <v>CONSUMER EXISTING</v>
      </c>
      <c r="Q3456" s="50" t="str">
        <f>IF(tbl_raw_data[[#This Row],[Time taken in min]]&lt;=Settiings!$D$2,"SLA_MET","SLA_NOT_MET")</f>
        <v>SLA_MET</v>
      </c>
      <c r="R3456" s="94"/>
    </row>
    <row r="3457" spans="1:18" x14ac:dyDescent="0.3">
      <c r="A3457" s="20" t="s">
        <v>2469</v>
      </c>
      <c r="B3457" s="9">
        <v>45145.655138888891</v>
      </c>
      <c r="C3457" s="24">
        <v>45145.65896990741</v>
      </c>
      <c r="D3457" s="25" t="s">
        <v>13</v>
      </c>
      <c r="E3457" s="25" t="s">
        <v>9</v>
      </c>
      <c r="F3457" s="25" t="s">
        <v>76</v>
      </c>
      <c r="G3457" s="25" t="s">
        <v>17</v>
      </c>
      <c r="H3457" s="82"/>
      <c r="I3457" s="48">
        <f>tbl_raw_data[[#This Row],[Date Actioned]]-tbl_raw_data[[#This Row],[Date Tagged]]</f>
        <v>3.8310185191221535E-3</v>
      </c>
      <c r="J3457" s="46">
        <f>HOUR(tbl_raw_data[[#This Row],[Time_taken]])*60+MINUTE(tbl_raw_data[[#This Row],[Time_taken]])+SECOND(tbl_raw_data[[#This Row],[Time_taken]])/60</f>
        <v>5.5166666666666666</v>
      </c>
      <c r="K3457" s="52">
        <f>DATE(YEAR(tbl_raw_data[[#This Row],[Date Actioned]]),MONTH(tbl_raw_data[[#This Row],[Date Actioned]]),DAY(tbl_raw_data[[#This Row],[Date Actioned]]))</f>
        <v>45145</v>
      </c>
      <c r="L3457" s="50" t="str">
        <f>UPPER(TEXT(tbl_raw_data[[#This Row],[updated_date]],"MMMM"))</f>
        <v>AUGUST</v>
      </c>
      <c r="M3457" s="50" t="str">
        <f>"WEEK "&amp; IF(ROUNDUP(DAY(tbl_raw_data[[#This Row],[updated_date]])/7,0)=5,4,ROUNDUP(DAY(tbl_raw_data[[#This Row],[updated_date]])/7,0))</f>
        <v>WEEK 1</v>
      </c>
      <c r="N3457" s="50" t="str">
        <f>UPPER(VLOOKUP(tbl_raw_data[[#This Row],[Analyst]],Settiings!$A$2:$B$16,2,0))</f>
        <v>ROHAN</v>
      </c>
      <c r="O3457" s="50" t="str">
        <f>TRIM(UPPER(tbl_raw_data[[#This Row],[Outcome]]))</f>
        <v>APPROVE</v>
      </c>
      <c r="P3457" s="50" t="str">
        <f>TRIM(UPPER(tbl_raw_data[[#This Row],[Queue Name]]))</f>
        <v>CONSUMER EXISTING</v>
      </c>
      <c r="Q3457" s="50" t="str">
        <f>IF(tbl_raw_data[[#This Row],[Time taken in min]]&lt;=Settiings!$D$2,"SLA_MET","SLA_NOT_MET")</f>
        <v>SLA_MET</v>
      </c>
      <c r="R3457" s="94"/>
    </row>
    <row r="3458" spans="1:18" x14ac:dyDescent="0.3">
      <c r="A3458" s="23" t="s">
        <v>2470</v>
      </c>
      <c r="B3458" s="15">
        <v>45145.656712962962</v>
      </c>
      <c r="C3458" s="16">
        <v>45145.662673611114</v>
      </c>
      <c r="D3458" s="17" t="s">
        <v>13</v>
      </c>
      <c r="E3458" s="17" t="s">
        <v>9</v>
      </c>
      <c r="F3458" s="17" t="s">
        <v>70</v>
      </c>
      <c r="G3458" s="17" t="s">
        <v>17</v>
      </c>
      <c r="H3458" s="83"/>
      <c r="I3458" s="48">
        <f>tbl_raw_data[[#This Row],[Date Actioned]]-tbl_raw_data[[#This Row],[Date Tagged]]</f>
        <v>5.9606481518130749E-3</v>
      </c>
      <c r="J3458" s="46">
        <f>HOUR(tbl_raw_data[[#This Row],[Time_taken]])*60+MINUTE(tbl_raw_data[[#This Row],[Time_taken]])+SECOND(tbl_raw_data[[#This Row],[Time_taken]])/60</f>
        <v>8.5833333333333339</v>
      </c>
      <c r="K3458" s="52">
        <f>DATE(YEAR(tbl_raw_data[[#This Row],[Date Actioned]]),MONTH(tbl_raw_data[[#This Row],[Date Actioned]]),DAY(tbl_raw_data[[#This Row],[Date Actioned]]))</f>
        <v>45145</v>
      </c>
      <c r="L3458" s="50" t="str">
        <f>UPPER(TEXT(tbl_raw_data[[#This Row],[updated_date]],"MMMM"))</f>
        <v>AUGUST</v>
      </c>
      <c r="M3458" s="50" t="str">
        <f>"WEEK "&amp; IF(ROUNDUP(DAY(tbl_raw_data[[#This Row],[updated_date]])/7,0)=5,4,ROUNDUP(DAY(tbl_raw_data[[#This Row],[updated_date]])/7,0))</f>
        <v>WEEK 1</v>
      </c>
      <c r="N3458" s="50" t="str">
        <f>UPPER(VLOOKUP(tbl_raw_data[[#This Row],[Analyst]],Settiings!$A$2:$B$16,2,0))</f>
        <v>ASIF</v>
      </c>
      <c r="O3458" s="50" t="str">
        <f>TRIM(UPPER(tbl_raw_data[[#This Row],[Outcome]]))</f>
        <v>APPROVE</v>
      </c>
      <c r="P3458" s="50" t="str">
        <f>TRIM(UPPER(tbl_raw_data[[#This Row],[Queue Name]]))</f>
        <v>CONSUMER EXISTING</v>
      </c>
      <c r="Q3458" s="50" t="str">
        <f>IF(tbl_raw_data[[#This Row],[Time taken in min]]&lt;=Settiings!$D$2,"SLA_MET","SLA_NOT_MET")</f>
        <v>SLA_MET</v>
      </c>
      <c r="R3458" s="94"/>
    </row>
    <row r="3459" spans="1:18" x14ac:dyDescent="0.3">
      <c r="A3459" s="14" t="s">
        <v>2471</v>
      </c>
      <c r="B3459" s="9">
        <v>45145.657222222224</v>
      </c>
      <c r="C3459" s="24">
        <v>45145.660844907405</v>
      </c>
      <c r="D3459" s="25" t="s">
        <v>13</v>
      </c>
      <c r="E3459" s="25" t="s">
        <v>47</v>
      </c>
      <c r="F3459" s="25" t="s">
        <v>1228</v>
      </c>
      <c r="G3459" s="25" t="s">
        <v>17</v>
      </c>
      <c r="H3459" s="82"/>
      <c r="I3459" s="48">
        <f>tbl_raw_data[[#This Row],[Date Actioned]]-tbl_raw_data[[#This Row],[Date Tagged]]</f>
        <v>3.6226851807441562E-3</v>
      </c>
      <c r="J3459" s="46">
        <f>HOUR(tbl_raw_data[[#This Row],[Time_taken]])*60+MINUTE(tbl_raw_data[[#This Row],[Time_taken]])+SECOND(tbl_raw_data[[#This Row],[Time_taken]])/60</f>
        <v>5.2166666666666668</v>
      </c>
      <c r="K3459" s="52">
        <f>DATE(YEAR(tbl_raw_data[[#This Row],[Date Actioned]]),MONTH(tbl_raw_data[[#This Row],[Date Actioned]]),DAY(tbl_raw_data[[#This Row],[Date Actioned]]))</f>
        <v>45145</v>
      </c>
      <c r="L3459" s="50" t="str">
        <f>UPPER(TEXT(tbl_raw_data[[#This Row],[updated_date]],"MMMM"))</f>
        <v>AUGUST</v>
      </c>
      <c r="M3459" s="50" t="str">
        <f>"WEEK "&amp; IF(ROUNDUP(DAY(tbl_raw_data[[#This Row],[updated_date]])/7,0)=5,4,ROUNDUP(DAY(tbl_raw_data[[#This Row],[updated_date]])/7,0))</f>
        <v>WEEK 1</v>
      </c>
      <c r="N3459" s="50" t="str">
        <f>UPPER(VLOOKUP(tbl_raw_data[[#This Row],[Analyst]],Settiings!$A$2:$B$16,2,0))</f>
        <v>RAJ</v>
      </c>
      <c r="O3459" s="50" t="str">
        <f>TRIM(UPPER(tbl_raw_data[[#This Row],[Outcome]]))</f>
        <v>APPROVE</v>
      </c>
      <c r="P3459" s="50" t="str">
        <f>TRIM(UPPER(tbl_raw_data[[#This Row],[Queue Name]]))</f>
        <v>CONSUMER PRE BUREAU</v>
      </c>
      <c r="Q3459" s="50" t="str">
        <f>IF(tbl_raw_data[[#This Row],[Time taken in min]]&lt;=Settiings!$D$2,"SLA_MET","SLA_NOT_MET")</f>
        <v>SLA_MET</v>
      </c>
      <c r="R3459" s="94"/>
    </row>
    <row r="3460" spans="1:18" x14ac:dyDescent="0.3">
      <c r="A3460" s="23" t="s">
        <v>2472</v>
      </c>
      <c r="B3460" s="9">
        <v>45145.659722222219</v>
      </c>
      <c r="C3460" s="24">
        <v>45145.666342592594</v>
      </c>
      <c r="D3460" s="25" t="s">
        <v>27</v>
      </c>
      <c r="E3460" s="25" t="s">
        <v>9</v>
      </c>
      <c r="F3460" s="25" t="s">
        <v>76</v>
      </c>
      <c r="G3460" s="25" t="s">
        <v>1926</v>
      </c>
      <c r="H3460" s="82"/>
      <c r="I3460" s="48">
        <f>tbl_raw_data[[#This Row],[Date Actioned]]-tbl_raw_data[[#This Row],[Date Tagged]]</f>
        <v>6.6203703754581511E-3</v>
      </c>
      <c r="J3460" s="46">
        <f>HOUR(tbl_raw_data[[#This Row],[Time_taken]])*60+MINUTE(tbl_raw_data[[#This Row],[Time_taken]])+SECOND(tbl_raw_data[[#This Row],[Time_taken]])/60</f>
        <v>9.5333333333333332</v>
      </c>
      <c r="K3460" s="52">
        <f>DATE(YEAR(tbl_raw_data[[#This Row],[Date Actioned]]),MONTH(tbl_raw_data[[#This Row],[Date Actioned]]),DAY(tbl_raw_data[[#This Row],[Date Actioned]]))</f>
        <v>45145</v>
      </c>
      <c r="L3460" s="50" t="str">
        <f>UPPER(TEXT(tbl_raw_data[[#This Row],[updated_date]],"MMMM"))</f>
        <v>AUGUST</v>
      </c>
      <c r="M3460" s="50" t="str">
        <f>"WEEK "&amp; IF(ROUNDUP(DAY(tbl_raw_data[[#This Row],[updated_date]])/7,0)=5,4,ROUNDUP(DAY(tbl_raw_data[[#This Row],[updated_date]])/7,0))</f>
        <v>WEEK 1</v>
      </c>
      <c r="N3460" s="50" t="str">
        <f>UPPER(VLOOKUP(tbl_raw_data[[#This Row],[Analyst]],Settiings!$A$2:$B$16,2,0))</f>
        <v>ROHAN</v>
      </c>
      <c r="O3460" s="50" t="str">
        <f>TRIM(UPPER(tbl_raw_data[[#This Row],[Outcome]]))</f>
        <v>DECLINE</v>
      </c>
      <c r="P3460" s="50" t="str">
        <f>TRIM(UPPER(tbl_raw_data[[#This Row],[Queue Name]]))</f>
        <v>CONSUMER EXISTING</v>
      </c>
      <c r="Q3460" s="50" t="str">
        <f>IF(tbl_raw_data[[#This Row],[Time taken in min]]&lt;=Settiings!$D$2,"SLA_MET","SLA_NOT_MET")</f>
        <v>SLA_MET</v>
      </c>
      <c r="R3460" s="94"/>
    </row>
    <row r="3461" spans="1:18" x14ac:dyDescent="0.3">
      <c r="A3461" s="20" t="s">
        <v>2475</v>
      </c>
      <c r="B3461" s="15">
        <v>45145.662627314814</v>
      </c>
      <c r="C3461" s="16">
        <v>45145.671585648146</v>
      </c>
      <c r="D3461" s="17" t="s">
        <v>17</v>
      </c>
      <c r="E3461" s="18" t="s">
        <v>19</v>
      </c>
      <c r="F3461" s="17" t="s">
        <v>65</v>
      </c>
      <c r="G3461" s="19"/>
      <c r="H3461" s="79"/>
      <c r="I3461" s="48">
        <f>tbl_raw_data[[#This Row],[Date Actioned]]-tbl_raw_data[[#This Row],[Date Tagged]]</f>
        <v>8.9583333319751546E-3</v>
      </c>
      <c r="J3461" s="46">
        <f>HOUR(tbl_raw_data[[#This Row],[Time_taken]])*60+MINUTE(tbl_raw_data[[#This Row],[Time_taken]])+SECOND(tbl_raw_data[[#This Row],[Time_taken]])/60</f>
        <v>12.9</v>
      </c>
      <c r="K3461" s="52">
        <f>DATE(YEAR(tbl_raw_data[[#This Row],[Date Actioned]]),MONTH(tbl_raw_data[[#This Row],[Date Actioned]]),DAY(tbl_raw_data[[#This Row],[Date Actioned]]))</f>
        <v>45145</v>
      </c>
      <c r="L3461" s="50" t="str">
        <f>UPPER(TEXT(tbl_raw_data[[#This Row],[updated_date]],"MMMM"))</f>
        <v>AUGUST</v>
      </c>
      <c r="M3461" s="50" t="str">
        <f>"WEEK "&amp; IF(ROUNDUP(DAY(tbl_raw_data[[#This Row],[updated_date]])/7,0)=5,4,ROUNDUP(DAY(tbl_raw_data[[#This Row],[updated_date]])/7,0))</f>
        <v>WEEK 1</v>
      </c>
      <c r="N3461" s="50" t="str">
        <f>UPPER(VLOOKUP(tbl_raw_data[[#This Row],[Analyst]],Settiings!$A$2:$B$16,2,0))</f>
        <v>SAM</v>
      </c>
      <c r="O3461" s="50" t="str">
        <f>TRIM(UPPER(tbl_raw_data[[#This Row],[Outcome]]))</f>
        <v>APPROVE</v>
      </c>
      <c r="P3461" s="50" t="str">
        <f>TRIM(UPPER(tbl_raw_data[[#This Row],[Queue Name]]))</f>
        <v>CONSUMER POST BUREAU</v>
      </c>
      <c r="Q3461" s="50" t="str">
        <f>IF(tbl_raw_data[[#This Row],[Time taken in min]]&lt;=Settiings!$D$2,"SLA_MET","SLA_NOT_MET")</f>
        <v>SLA_MET</v>
      </c>
      <c r="R3461" s="94"/>
    </row>
    <row r="3462" spans="1:18" x14ac:dyDescent="0.3">
      <c r="A3462" s="23" t="s">
        <v>2476</v>
      </c>
      <c r="B3462" s="9">
        <v>45145.662766203706</v>
      </c>
      <c r="C3462" s="24">
        <v>45145.671226851853</v>
      </c>
      <c r="D3462" s="25" t="s">
        <v>13</v>
      </c>
      <c r="E3462" s="25" t="s">
        <v>9</v>
      </c>
      <c r="F3462" s="25" t="s">
        <v>70</v>
      </c>
      <c r="G3462" s="25" t="s">
        <v>17</v>
      </c>
      <c r="H3462" s="82"/>
      <c r="I3462" s="48">
        <f>tbl_raw_data[[#This Row],[Date Actioned]]-tbl_raw_data[[#This Row],[Date Tagged]]</f>
        <v>8.4606481468654238E-3</v>
      </c>
      <c r="J3462" s="46">
        <f>HOUR(tbl_raw_data[[#This Row],[Time_taken]])*60+MINUTE(tbl_raw_data[[#This Row],[Time_taken]])+SECOND(tbl_raw_data[[#This Row],[Time_taken]])/60</f>
        <v>12.183333333333334</v>
      </c>
      <c r="K3462" s="52">
        <f>DATE(YEAR(tbl_raw_data[[#This Row],[Date Actioned]]),MONTH(tbl_raw_data[[#This Row],[Date Actioned]]),DAY(tbl_raw_data[[#This Row],[Date Actioned]]))</f>
        <v>45145</v>
      </c>
      <c r="L3462" s="50" t="str">
        <f>UPPER(TEXT(tbl_raw_data[[#This Row],[updated_date]],"MMMM"))</f>
        <v>AUGUST</v>
      </c>
      <c r="M3462" s="50" t="str">
        <f>"WEEK "&amp; IF(ROUNDUP(DAY(tbl_raw_data[[#This Row],[updated_date]])/7,0)=5,4,ROUNDUP(DAY(tbl_raw_data[[#This Row],[updated_date]])/7,0))</f>
        <v>WEEK 1</v>
      </c>
      <c r="N3462" s="50" t="str">
        <f>UPPER(VLOOKUP(tbl_raw_data[[#This Row],[Analyst]],Settiings!$A$2:$B$16,2,0))</f>
        <v>ASIF</v>
      </c>
      <c r="O3462" s="50" t="str">
        <f>TRIM(UPPER(tbl_raw_data[[#This Row],[Outcome]]))</f>
        <v>APPROVE</v>
      </c>
      <c r="P3462" s="50" t="str">
        <f>TRIM(UPPER(tbl_raw_data[[#This Row],[Queue Name]]))</f>
        <v>CONSUMER EXISTING</v>
      </c>
      <c r="Q3462" s="50" t="str">
        <f>IF(tbl_raw_data[[#This Row],[Time taken in min]]&lt;=Settiings!$D$2,"SLA_MET","SLA_NOT_MET")</f>
        <v>SLA_MET</v>
      </c>
      <c r="R3462" s="94"/>
    </row>
    <row r="3463" spans="1:18" x14ac:dyDescent="0.3">
      <c r="A3463" s="14" t="s">
        <v>2477</v>
      </c>
      <c r="B3463" s="15">
        <v>45145.664583333331</v>
      </c>
      <c r="C3463" s="16">
        <v>45145.669710648152</v>
      </c>
      <c r="D3463" s="17" t="s">
        <v>13</v>
      </c>
      <c r="E3463" s="17" t="s">
        <v>47</v>
      </c>
      <c r="F3463" s="17" t="s">
        <v>1222</v>
      </c>
      <c r="G3463" s="17" t="s">
        <v>17</v>
      </c>
      <c r="H3463" s="83"/>
      <c r="I3463" s="48">
        <f>tbl_raw_data[[#This Row],[Date Actioned]]-tbl_raw_data[[#This Row],[Date Tagged]]</f>
        <v>5.1273148201289587E-3</v>
      </c>
      <c r="J3463" s="46">
        <f>HOUR(tbl_raw_data[[#This Row],[Time_taken]])*60+MINUTE(tbl_raw_data[[#This Row],[Time_taken]])+SECOND(tbl_raw_data[[#This Row],[Time_taken]])/60</f>
        <v>7.3833333333333337</v>
      </c>
      <c r="K3463" s="52">
        <f>DATE(YEAR(tbl_raw_data[[#This Row],[Date Actioned]]),MONTH(tbl_raw_data[[#This Row],[Date Actioned]]),DAY(tbl_raw_data[[#This Row],[Date Actioned]]))</f>
        <v>45145</v>
      </c>
      <c r="L3463" s="50" t="str">
        <f>UPPER(TEXT(tbl_raw_data[[#This Row],[updated_date]],"MMMM"))</f>
        <v>AUGUST</v>
      </c>
      <c r="M3463" s="50" t="str">
        <f>"WEEK "&amp; IF(ROUNDUP(DAY(tbl_raw_data[[#This Row],[updated_date]])/7,0)=5,4,ROUNDUP(DAY(tbl_raw_data[[#This Row],[updated_date]])/7,0))</f>
        <v>WEEK 1</v>
      </c>
      <c r="N3463" s="50" t="str">
        <f>UPPER(VLOOKUP(tbl_raw_data[[#This Row],[Analyst]],Settiings!$A$2:$B$16,2,0))</f>
        <v>HARDIK</v>
      </c>
      <c r="O3463" s="50" t="str">
        <f>TRIM(UPPER(tbl_raw_data[[#This Row],[Outcome]]))</f>
        <v>APPROVE</v>
      </c>
      <c r="P3463" s="50" t="str">
        <f>TRIM(UPPER(tbl_raw_data[[#This Row],[Queue Name]]))</f>
        <v>CONSUMER PRE BUREAU</v>
      </c>
      <c r="Q3463" s="50" t="str">
        <f>IF(tbl_raw_data[[#This Row],[Time taken in min]]&lt;=Settiings!$D$2,"SLA_MET","SLA_NOT_MET")</f>
        <v>SLA_MET</v>
      </c>
      <c r="R3463" s="94"/>
    </row>
    <row r="3464" spans="1:18" x14ac:dyDescent="0.3">
      <c r="A3464" s="20" t="s">
        <v>2478</v>
      </c>
      <c r="B3464" s="9">
        <v>45145.667118055557</v>
      </c>
      <c r="C3464" s="24">
        <v>45145.673564814817</v>
      </c>
      <c r="D3464" s="25" t="s">
        <v>13</v>
      </c>
      <c r="E3464" s="25" t="s">
        <v>19</v>
      </c>
      <c r="F3464" s="25" t="s">
        <v>76</v>
      </c>
      <c r="G3464" s="25" t="s">
        <v>17</v>
      </c>
      <c r="H3464" s="82"/>
      <c r="I3464" s="48">
        <f>tbl_raw_data[[#This Row],[Date Actioned]]-tbl_raw_data[[#This Row],[Date Tagged]]</f>
        <v>6.4467592601431534E-3</v>
      </c>
      <c r="J3464" s="46">
        <f>HOUR(tbl_raw_data[[#This Row],[Time_taken]])*60+MINUTE(tbl_raw_data[[#This Row],[Time_taken]])+SECOND(tbl_raw_data[[#This Row],[Time_taken]])/60</f>
        <v>9.2833333333333332</v>
      </c>
      <c r="K3464" s="52">
        <f>DATE(YEAR(tbl_raw_data[[#This Row],[Date Actioned]]),MONTH(tbl_raw_data[[#This Row],[Date Actioned]]),DAY(tbl_raw_data[[#This Row],[Date Actioned]]))</f>
        <v>45145</v>
      </c>
      <c r="L3464" s="50" t="str">
        <f>UPPER(TEXT(tbl_raw_data[[#This Row],[updated_date]],"MMMM"))</f>
        <v>AUGUST</v>
      </c>
      <c r="M3464" s="50" t="str">
        <f>"WEEK "&amp; IF(ROUNDUP(DAY(tbl_raw_data[[#This Row],[updated_date]])/7,0)=5,4,ROUNDUP(DAY(tbl_raw_data[[#This Row],[updated_date]])/7,0))</f>
        <v>WEEK 1</v>
      </c>
      <c r="N3464" s="50" t="str">
        <f>UPPER(VLOOKUP(tbl_raw_data[[#This Row],[Analyst]],Settiings!$A$2:$B$16,2,0))</f>
        <v>ROHAN</v>
      </c>
      <c r="O3464" s="50" t="str">
        <f>TRIM(UPPER(tbl_raw_data[[#This Row],[Outcome]]))</f>
        <v>APPROVE</v>
      </c>
      <c r="P3464" s="50" t="str">
        <f>TRIM(UPPER(tbl_raw_data[[#This Row],[Queue Name]]))</f>
        <v>CONSUMER POST BUREAU</v>
      </c>
      <c r="Q3464" s="50" t="str">
        <f>IF(tbl_raw_data[[#This Row],[Time taken in min]]&lt;=Settiings!$D$2,"SLA_MET","SLA_NOT_MET")</f>
        <v>SLA_MET</v>
      </c>
      <c r="R3464" s="94"/>
    </row>
    <row r="3465" spans="1:18" x14ac:dyDescent="0.3">
      <c r="A3465" s="23" t="s">
        <v>2479</v>
      </c>
      <c r="B3465" s="15">
        <v>45145.667164351849</v>
      </c>
      <c r="C3465" s="16">
        <v>45145.675081018519</v>
      </c>
      <c r="D3465" s="17" t="s">
        <v>17</v>
      </c>
      <c r="E3465" s="18" t="s">
        <v>19</v>
      </c>
      <c r="F3465" s="17" t="s">
        <v>10</v>
      </c>
      <c r="G3465" s="19"/>
      <c r="H3465" s="79"/>
      <c r="I3465" s="48">
        <f>tbl_raw_data[[#This Row],[Date Actioned]]-tbl_raw_data[[#This Row],[Date Tagged]]</f>
        <v>7.9166666691889986E-3</v>
      </c>
      <c r="J3465" s="46">
        <f>HOUR(tbl_raw_data[[#This Row],[Time_taken]])*60+MINUTE(tbl_raw_data[[#This Row],[Time_taken]])+SECOND(tbl_raw_data[[#This Row],[Time_taken]])/60</f>
        <v>11.4</v>
      </c>
      <c r="K3465" s="52">
        <f>DATE(YEAR(tbl_raw_data[[#This Row],[Date Actioned]]),MONTH(tbl_raw_data[[#This Row],[Date Actioned]]),DAY(tbl_raw_data[[#This Row],[Date Actioned]]))</f>
        <v>45145</v>
      </c>
      <c r="L3465" s="50" t="str">
        <f>UPPER(TEXT(tbl_raw_data[[#This Row],[updated_date]],"MMMM"))</f>
        <v>AUGUST</v>
      </c>
      <c r="M3465" s="50" t="str">
        <f>"WEEK "&amp; IF(ROUNDUP(DAY(tbl_raw_data[[#This Row],[updated_date]])/7,0)=5,4,ROUNDUP(DAY(tbl_raw_data[[#This Row],[updated_date]])/7,0))</f>
        <v>WEEK 1</v>
      </c>
      <c r="N3465" s="50" t="str">
        <f>UPPER(VLOOKUP(tbl_raw_data[[#This Row],[Analyst]],Settiings!$A$2:$B$16,2,0))</f>
        <v>NITESH</v>
      </c>
      <c r="O3465" s="50" t="str">
        <f>TRIM(UPPER(tbl_raw_data[[#This Row],[Outcome]]))</f>
        <v>APPROVE</v>
      </c>
      <c r="P3465" s="50" t="str">
        <f>TRIM(UPPER(tbl_raw_data[[#This Row],[Queue Name]]))</f>
        <v>CONSUMER POST BUREAU</v>
      </c>
      <c r="Q3465" s="50" t="str">
        <f>IF(tbl_raw_data[[#This Row],[Time taken in min]]&lt;=Settiings!$D$2,"SLA_MET","SLA_NOT_MET")</f>
        <v>SLA_MET</v>
      </c>
      <c r="R3465" s="94"/>
    </row>
    <row r="3466" spans="1:18" x14ac:dyDescent="0.3">
      <c r="A3466" s="14" t="s">
        <v>2480</v>
      </c>
      <c r="B3466" s="9">
        <v>45145.668969907405</v>
      </c>
      <c r="C3466" s="24">
        <v>45145.6871875</v>
      </c>
      <c r="D3466" s="25" t="s">
        <v>17</v>
      </c>
      <c r="E3466" s="12" t="s">
        <v>19</v>
      </c>
      <c r="F3466" s="25" t="s">
        <v>65</v>
      </c>
      <c r="G3466" s="13"/>
      <c r="H3466" s="78"/>
      <c r="I3466" s="48">
        <f>tbl_raw_data[[#This Row],[Date Actioned]]-tbl_raw_data[[#This Row],[Date Tagged]]</f>
        <v>1.8217592594737653E-2</v>
      </c>
      <c r="J3466" s="46">
        <f>HOUR(tbl_raw_data[[#This Row],[Time_taken]])*60+MINUTE(tbl_raw_data[[#This Row],[Time_taken]])+SECOND(tbl_raw_data[[#This Row],[Time_taken]])/60</f>
        <v>26.233333333333334</v>
      </c>
      <c r="K3466" s="52">
        <f>DATE(YEAR(tbl_raw_data[[#This Row],[Date Actioned]]),MONTH(tbl_raw_data[[#This Row],[Date Actioned]]),DAY(tbl_raw_data[[#This Row],[Date Actioned]]))</f>
        <v>45145</v>
      </c>
      <c r="L3466" s="50" t="str">
        <f>UPPER(TEXT(tbl_raw_data[[#This Row],[updated_date]],"MMMM"))</f>
        <v>AUGUST</v>
      </c>
      <c r="M3466" s="50" t="str">
        <f>"WEEK "&amp; IF(ROUNDUP(DAY(tbl_raw_data[[#This Row],[updated_date]])/7,0)=5,4,ROUNDUP(DAY(tbl_raw_data[[#This Row],[updated_date]])/7,0))</f>
        <v>WEEK 1</v>
      </c>
      <c r="N3466" s="50" t="str">
        <f>UPPER(VLOOKUP(tbl_raw_data[[#This Row],[Analyst]],Settiings!$A$2:$B$16,2,0))</f>
        <v>SAM</v>
      </c>
      <c r="O3466" s="50" t="str">
        <f>TRIM(UPPER(tbl_raw_data[[#This Row],[Outcome]]))</f>
        <v>APPROVE</v>
      </c>
      <c r="P3466" s="50" t="str">
        <f>TRIM(UPPER(tbl_raw_data[[#This Row],[Queue Name]]))</f>
        <v>CONSUMER POST BUREAU</v>
      </c>
      <c r="Q3466" s="50" t="str">
        <f>IF(tbl_raw_data[[#This Row],[Time taken in min]]&lt;=Settiings!$D$2,"SLA_MET","SLA_NOT_MET")</f>
        <v>SLA_NOT_MET</v>
      </c>
      <c r="R3466" s="94"/>
    </row>
    <row r="3467" spans="1:18" x14ac:dyDescent="0.3">
      <c r="A3467" s="20" t="s">
        <v>2481</v>
      </c>
      <c r="B3467" s="15">
        <v>45145.669062499997</v>
      </c>
      <c r="C3467" s="16">
        <v>45145.675659722219</v>
      </c>
      <c r="D3467" s="17" t="s">
        <v>13</v>
      </c>
      <c r="E3467" s="17" t="s">
        <v>47</v>
      </c>
      <c r="F3467" s="17" t="s">
        <v>1228</v>
      </c>
      <c r="G3467" s="17" t="s">
        <v>41</v>
      </c>
      <c r="H3467" s="83"/>
      <c r="I3467" s="48">
        <f>tbl_raw_data[[#This Row],[Date Actioned]]-tbl_raw_data[[#This Row],[Date Tagged]]</f>
        <v>6.5972222218988463E-3</v>
      </c>
      <c r="J3467" s="46">
        <f>HOUR(tbl_raw_data[[#This Row],[Time_taken]])*60+MINUTE(tbl_raw_data[[#This Row],[Time_taken]])+SECOND(tbl_raw_data[[#This Row],[Time_taken]])/60</f>
        <v>9.5</v>
      </c>
      <c r="K3467" s="52">
        <f>DATE(YEAR(tbl_raw_data[[#This Row],[Date Actioned]]),MONTH(tbl_raw_data[[#This Row],[Date Actioned]]),DAY(tbl_raw_data[[#This Row],[Date Actioned]]))</f>
        <v>45145</v>
      </c>
      <c r="L3467" s="50" t="str">
        <f>UPPER(TEXT(tbl_raw_data[[#This Row],[updated_date]],"MMMM"))</f>
        <v>AUGUST</v>
      </c>
      <c r="M3467" s="50" t="str">
        <f>"WEEK "&amp; IF(ROUNDUP(DAY(tbl_raw_data[[#This Row],[updated_date]])/7,0)=5,4,ROUNDUP(DAY(tbl_raw_data[[#This Row],[updated_date]])/7,0))</f>
        <v>WEEK 1</v>
      </c>
      <c r="N3467" s="50" t="str">
        <f>UPPER(VLOOKUP(tbl_raw_data[[#This Row],[Analyst]],Settiings!$A$2:$B$16,2,0))</f>
        <v>RAJ</v>
      </c>
      <c r="O3467" s="50" t="str">
        <f>TRIM(UPPER(tbl_raw_data[[#This Row],[Outcome]]))</f>
        <v>APPROVE</v>
      </c>
      <c r="P3467" s="50" t="str">
        <f>TRIM(UPPER(tbl_raw_data[[#This Row],[Queue Name]]))</f>
        <v>CONSUMER PRE BUREAU</v>
      </c>
      <c r="Q3467" s="50" t="str">
        <f>IF(tbl_raw_data[[#This Row],[Time taken in min]]&lt;=Settiings!$D$2,"SLA_MET","SLA_NOT_MET")</f>
        <v>SLA_MET</v>
      </c>
      <c r="R3467" s="94"/>
    </row>
    <row r="3468" spans="1:18" x14ac:dyDescent="0.3">
      <c r="A3468" s="14" t="s">
        <v>2482</v>
      </c>
      <c r="B3468" s="15">
        <v>45145.676527777781</v>
      </c>
      <c r="C3468" s="16">
        <v>45145.691504629627</v>
      </c>
      <c r="D3468" s="17" t="s">
        <v>37</v>
      </c>
      <c r="E3468" s="18" t="s">
        <v>9</v>
      </c>
      <c r="F3468" s="17" t="s">
        <v>10</v>
      </c>
      <c r="G3468" s="19"/>
      <c r="H3468" s="79"/>
      <c r="I3468" s="48">
        <f>tbl_raw_data[[#This Row],[Date Actioned]]-tbl_raw_data[[#This Row],[Date Tagged]]</f>
        <v>1.4976851845858619E-2</v>
      </c>
      <c r="J3468" s="46">
        <f>HOUR(tbl_raw_data[[#This Row],[Time_taken]])*60+MINUTE(tbl_raw_data[[#This Row],[Time_taken]])+SECOND(tbl_raw_data[[#This Row],[Time_taken]])/60</f>
        <v>21.566666666666666</v>
      </c>
      <c r="K3468" s="52">
        <f>DATE(YEAR(tbl_raw_data[[#This Row],[Date Actioned]]),MONTH(tbl_raw_data[[#This Row],[Date Actioned]]),DAY(tbl_raw_data[[#This Row],[Date Actioned]]))</f>
        <v>45145</v>
      </c>
      <c r="L3468" s="50" t="str">
        <f>UPPER(TEXT(tbl_raw_data[[#This Row],[updated_date]],"MMMM"))</f>
        <v>AUGUST</v>
      </c>
      <c r="M3468" s="50" t="str">
        <f>"WEEK "&amp; IF(ROUNDUP(DAY(tbl_raw_data[[#This Row],[updated_date]])/7,0)=5,4,ROUNDUP(DAY(tbl_raw_data[[#This Row],[updated_date]])/7,0))</f>
        <v>WEEK 1</v>
      </c>
      <c r="N3468" s="50" t="str">
        <f>UPPER(VLOOKUP(tbl_raw_data[[#This Row],[Analyst]],Settiings!$A$2:$B$16,2,0))</f>
        <v>NITESH</v>
      </c>
      <c r="O3468" s="50" t="str">
        <f>TRIM(UPPER(tbl_raw_data[[#This Row],[Outcome]]))</f>
        <v>DECLINE</v>
      </c>
      <c r="P3468" s="50" t="str">
        <f>TRIM(UPPER(tbl_raw_data[[#This Row],[Queue Name]]))</f>
        <v>CONSUMER EXISTING</v>
      </c>
      <c r="Q3468" s="50" t="str">
        <f>IF(tbl_raw_data[[#This Row],[Time taken in min]]&lt;=Settiings!$D$2,"SLA_MET","SLA_NOT_MET")</f>
        <v>SLA_NOT_MET</v>
      </c>
      <c r="R3468" s="94"/>
    </row>
    <row r="3469" spans="1:18" x14ac:dyDescent="0.3">
      <c r="A3469" s="23" t="s">
        <v>2484</v>
      </c>
      <c r="B3469" s="9">
        <v>45145.681793981479</v>
      </c>
      <c r="C3469" s="24">
        <v>45145.686909722222</v>
      </c>
      <c r="D3469" s="25" t="s">
        <v>13</v>
      </c>
      <c r="E3469" s="25" t="s">
        <v>9</v>
      </c>
      <c r="F3469" s="25" t="s">
        <v>70</v>
      </c>
      <c r="G3469" s="25" t="s">
        <v>128</v>
      </c>
      <c r="H3469" s="82"/>
      <c r="I3469" s="48">
        <f>tbl_raw_data[[#This Row],[Date Actioned]]-tbl_raw_data[[#This Row],[Date Tagged]]</f>
        <v>5.1157407433493063E-3</v>
      </c>
      <c r="J3469" s="46">
        <f>HOUR(tbl_raw_data[[#This Row],[Time_taken]])*60+MINUTE(tbl_raw_data[[#This Row],[Time_taken]])+SECOND(tbl_raw_data[[#This Row],[Time_taken]])/60</f>
        <v>7.3666666666666663</v>
      </c>
      <c r="K3469" s="52">
        <f>DATE(YEAR(tbl_raw_data[[#This Row],[Date Actioned]]),MONTH(tbl_raw_data[[#This Row],[Date Actioned]]),DAY(tbl_raw_data[[#This Row],[Date Actioned]]))</f>
        <v>45145</v>
      </c>
      <c r="L3469" s="50" t="str">
        <f>UPPER(TEXT(tbl_raw_data[[#This Row],[updated_date]],"MMMM"))</f>
        <v>AUGUST</v>
      </c>
      <c r="M3469" s="50" t="str">
        <f>"WEEK "&amp; IF(ROUNDUP(DAY(tbl_raw_data[[#This Row],[updated_date]])/7,0)=5,4,ROUNDUP(DAY(tbl_raw_data[[#This Row],[updated_date]])/7,0))</f>
        <v>WEEK 1</v>
      </c>
      <c r="N3469" s="50" t="str">
        <f>UPPER(VLOOKUP(tbl_raw_data[[#This Row],[Analyst]],Settiings!$A$2:$B$16,2,0))</f>
        <v>ASIF</v>
      </c>
      <c r="O3469" s="50" t="str">
        <f>TRIM(UPPER(tbl_raw_data[[#This Row],[Outcome]]))</f>
        <v>APPROVE</v>
      </c>
      <c r="P3469" s="50" t="str">
        <f>TRIM(UPPER(tbl_raw_data[[#This Row],[Queue Name]]))</f>
        <v>CONSUMER EXISTING</v>
      </c>
      <c r="Q3469" s="50" t="str">
        <f>IF(tbl_raw_data[[#This Row],[Time taken in min]]&lt;=Settiings!$D$2,"SLA_MET","SLA_NOT_MET")</f>
        <v>SLA_MET</v>
      </c>
      <c r="R3469" s="94"/>
    </row>
    <row r="3470" spans="1:18" x14ac:dyDescent="0.3">
      <c r="A3470" s="14" t="s">
        <v>2485</v>
      </c>
      <c r="B3470" s="15">
        <v>45145.683611111112</v>
      </c>
      <c r="C3470" s="16">
        <v>45145.691782407404</v>
      </c>
      <c r="D3470" s="17" t="s">
        <v>13</v>
      </c>
      <c r="E3470" s="17" t="s">
        <v>19</v>
      </c>
      <c r="F3470" s="17" t="s">
        <v>1228</v>
      </c>
      <c r="G3470" s="17" t="s">
        <v>77</v>
      </c>
      <c r="H3470" s="83"/>
      <c r="I3470" s="48">
        <f>tbl_raw_data[[#This Row],[Date Actioned]]-tbl_raw_data[[#This Row],[Date Tagged]]</f>
        <v>8.1712962928577326E-3</v>
      </c>
      <c r="J3470" s="46">
        <f>HOUR(tbl_raw_data[[#This Row],[Time_taken]])*60+MINUTE(tbl_raw_data[[#This Row],[Time_taken]])+SECOND(tbl_raw_data[[#This Row],[Time_taken]])/60</f>
        <v>11.766666666666667</v>
      </c>
      <c r="K3470" s="52">
        <f>DATE(YEAR(tbl_raw_data[[#This Row],[Date Actioned]]),MONTH(tbl_raw_data[[#This Row],[Date Actioned]]),DAY(tbl_raw_data[[#This Row],[Date Actioned]]))</f>
        <v>45145</v>
      </c>
      <c r="L3470" s="50" t="str">
        <f>UPPER(TEXT(tbl_raw_data[[#This Row],[updated_date]],"MMMM"))</f>
        <v>AUGUST</v>
      </c>
      <c r="M3470" s="50" t="str">
        <f>"WEEK "&amp; IF(ROUNDUP(DAY(tbl_raw_data[[#This Row],[updated_date]])/7,0)=5,4,ROUNDUP(DAY(tbl_raw_data[[#This Row],[updated_date]])/7,0))</f>
        <v>WEEK 1</v>
      </c>
      <c r="N3470" s="50" t="str">
        <f>UPPER(VLOOKUP(tbl_raw_data[[#This Row],[Analyst]],Settiings!$A$2:$B$16,2,0))</f>
        <v>RAJ</v>
      </c>
      <c r="O3470" s="50" t="str">
        <f>TRIM(UPPER(tbl_raw_data[[#This Row],[Outcome]]))</f>
        <v>APPROVE</v>
      </c>
      <c r="P3470" s="50" t="str">
        <f>TRIM(UPPER(tbl_raw_data[[#This Row],[Queue Name]]))</f>
        <v>CONSUMER POST BUREAU</v>
      </c>
      <c r="Q3470" s="50" t="str">
        <f>IF(tbl_raw_data[[#This Row],[Time taken in min]]&lt;=Settiings!$D$2,"SLA_MET","SLA_NOT_MET")</f>
        <v>SLA_MET</v>
      </c>
      <c r="R3470" s="94"/>
    </row>
    <row r="3471" spans="1:18" x14ac:dyDescent="0.3">
      <c r="A3471" s="20" t="s">
        <v>2486</v>
      </c>
      <c r="B3471" s="9">
        <v>45145.68408564815</v>
      </c>
      <c r="C3471" s="24">
        <v>45145.691087962965</v>
      </c>
      <c r="D3471" s="25" t="s">
        <v>13</v>
      </c>
      <c r="E3471" s="25" t="s">
        <v>19</v>
      </c>
      <c r="F3471" s="25" t="s">
        <v>1222</v>
      </c>
      <c r="G3471" s="25" t="s">
        <v>17</v>
      </c>
      <c r="H3471" s="82"/>
      <c r="I3471" s="48">
        <f>tbl_raw_data[[#This Row],[Date Actioned]]-tbl_raw_data[[#This Row],[Date Tagged]]</f>
        <v>7.0023148145992309E-3</v>
      </c>
      <c r="J3471" s="46">
        <f>HOUR(tbl_raw_data[[#This Row],[Time_taken]])*60+MINUTE(tbl_raw_data[[#This Row],[Time_taken]])+SECOND(tbl_raw_data[[#This Row],[Time_taken]])/60</f>
        <v>10.083333333333334</v>
      </c>
      <c r="K3471" s="52">
        <f>DATE(YEAR(tbl_raw_data[[#This Row],[Date Actioned]]),MONTH(tbl_raw_data[[#This Row],[Date Actioned]]),DAY(tbl_raw_data[[#This Row],[Date Actioned]]))</f>
        <v>45145</v>
      </c>
      <c r="L3471" s="50" t="str">
        <f>UPPER(TEXT(tbl_raw_data[[#This Row],[updated_date]],"MMMM"))</f>
        <v>AUGUST</v>
      </c>
      <c r="M3471" s="50" t="str">
        <f>"WEEK "&amp; IF(ROUNDUP(DAY(tbl_raw_data[[#This Row],[updated_date]])/7,0)=5,4,ROUNDUP(DAY(tbl_raw_data[[#This Row],[updated_date]])/7,0))</f>
        <v>WEEK 1</v>
      </c>
      <c r="N3471" s="50" t="str">
        <f>UPPER(VLOOKUP(tbl_raw_data[[#This Row],[Analyst]],Settiings!$A$2:$B$16,2,0))</f>
        <v>HARDIK</v>
      </c>
      <c r="O3471" s="50" t="str">
        <f>TRIM(UPPER(tbl_raw_data[[#This Row],[Outcome]]))</f>
        <v>APPROVE</v>
      </c>
      <c r="P3471" s="50" t="str">
        <f>TRIM(UPPER(tbl_raw_data[[#This Row],[Queue Name]]))</f>
        <v>CONSUMER POST BUREAU</v>
      </c>
      <c r="Q3471" s="50" t="str">
        <f>IF(tbl_raw_data[[#This Row],[Time taken in min]]&lt;=Settiings!$D$2,"SLA_MET","SLA_NOT_MET")</f>
        <v>SLA_MET</v>
      </c>
      <c r="R3471" s="94"/>
    </row>
    <row r="3472" spans="1:18" x14ac:dyDescent="0.3">
      <c r="A3472" s="23" t="s">
        <v>2487</v>
      </c>
      <c r="B3472" s="15">
        <v>45145.688379629632</v>
      </c>
      <c r="C3472" s="16">
        <v>45145.695381944446</v>
      </c>
      <c r="D3472" s="17" t="s">
        <v>13</v>
      </c>
      <c r="E3472" s="17" t="s">
        <v>47</v>
      </c>
      <c r="F3472" s="17" t="s">
        <v>70</v>
      </c>
      <c r="G3472" s="17" t="s">
        <v>77</v>
      </c>
      <c r="H3472" s="83"/>
      <c r="I3472" s="48">
        <f>tbl_raw_data[[#This Row],[Date Actioned]]-tbl_raw_data[[#This Row],[Date Tagged]]</f>
        <v>7.0023148145992309E-3</v>
      </c>
      <c r="J3472" s="46">
        <f>HOUR(tbl_raw_data[[#This Row],[Time_taken]])*60+MINUTE(tbl_raw_data[[#This Row],[Time_taken]])+SECOND(tbl_raw_data[[#This Row],[Time_taken]])/60</f>
        <v>10.083333333333334</v>
      </c>
      <c r="K3472" s="52">
        <f>DATE(YEAR(tbl_raw_data[[#This Row],[Date Actioned]]),MONTH(tbl_raw_data[[#This Row],[Date Actioned]]),DAY(tbl_raw_data[[#This Row],[Date Actioned]]))</f>
        <v>45145</v>
      </c>
      <c r="L3472" s="50" t="str">
        <f>UPPER(TEXT(tbl_raw_data[[#This Row],[updated_date]],"MMMM"))</f>
        <v>AUGUST</v>
      </c>
      <c r="M3472" s="50" t="str">
        <f>"WEEK "&amp; IF(ROUNDUP(DAY(tbl_raw_data[[#This Row],[updated_date]])/7,0)=5,4,ROUNDUP(DAY(tbl_raw_data[[#This Row],[updated_date]])/7,0))</f>
        <v>WEEK 1</v>
      </c>
      <c r="N3472" s="50" t="str">
        <f>UPPER(VLOOKUP(tbl_raw_data[[#This Row],[Analyst]],Settiings!$A$2:$B$16,2,0))</f>
        <v>ASIF</v>
      </c>
      <c r="O3472" s="50" t="str">
        <f>TRIM(UPPER(tbl_raw_data[[#This Row],[Outcome]]))</f>
        <v>APPROVE</v>
      </c>
      <c r="P3472" s="50" t="str">
        <f>TRIM(UPPER(tbl_raw_data[[#This Row],[Queue Name]]))</f>
        <v>CONSUMER PRE BUREAU</v>
      </c>
      <c r="Q3472" s="50" t="str">
        <f>IF(tbl_raw_data[[#This Row],[Time taken in min]]&lt;=Settiings!$D$2,"SLA_MET","SLA_NOT_MET")</f>
        <v>SLA_MET</v>
      </c>
      <c r="R3472" s="94"/>
    </row>
    <row r="3473" spans="1:18" x14ac:dyDescent="0.3">
      <c r="A3473" s="14" t="s">
        <v>2488</v>
      </c>
      <c r="B3473" s="9">
        <v>45145.688854166663</v>
      </c>
      <c r="C3473" s="24">
        <v>45145.699143518519</v>
      </c>
      <c r="D3473" s="25" t="s">
        <v>17</v>
      </c>
      <c r="E3473" s="12" t="s">
        <v>19</v>
      </c>
      <c r="F3473" s="25" t="s">
        <v>10</v>
      </c>
      <c r="G3473" s="13"/>
      <c r="H3473" s="78"/>
      <c r="I3473" s="48">
        <f>tbl_raw_data[[#This Row],[Date Actioned]]-tbl_raw_data[[#This Row],[Date Tagged]]</f>
        <v>1.0289351856044959E-2</v>
      </c>
      <c r="J3473" s="46">
        <f>HOUR(tbl_raw_data[[#This Row],[Time_taken]])*60+MINUTE(tbl_raw_data[[#This Row],[Time_taken]])+SECOND(tbl_raw_data[[#This Row],[Time_taken]])/60</f>
        <v>14.816666666666666</v>
      </c>
      <c r="K3473" s="52">
        <f>DATE(YEAR(tbl_raw_data[[#This Row],[Date Actioned]]),MONTH(tbl_raw_data[[#This Row],[Date Actioned]]),DAY(tbl_raw_data[[#This Row],[Date Actioned]]))</f>
        <v>45145</v>
      </c>
      <c r="L3473" s="50" t="str">
        <f>UPPER(TEXT(tbl_raw_data[[#This Row],[updated_date]],"MMMM"))</f>
        <v>AUGUST</v>
      </c>
      <c r="M3473" s="50" t="str">
        <f>"WEEK "&amp; IF(ROUNDUP(DAY(tbl_raw_data[[#This Row],[updated_date]])/7,0)=5,4,ROUNDUP(DAY(tbl_raw_data[[#This Row],[updated_date]])/7,0))</f>
        <v>WEEK 1</v>
      </c>
      <c r="N3473" s="50" t="str">
        <f>UPPER(VLOOKUP(tbl_raw_data[[#This Row],[Analyst]],Settiings!$A$2:$B$16,2,0))</f>
        <v>NITESH</v>
      </c>
      <c r="O3473" s="50" t="str">
        <f>TRIM(UPPER(tbl_raw_data[[#This Row],[Outcome]]))</f>
        <v>APPROVE</v>
      </c>
      <c r="P3473" s="50" t="str">
        <f>TRIM(UPPER(tbl_raw_data[[#This Row],[Queue Name]]))</f>
        <v>CONSUMER POST BUREAU</v>
      </c>
      <c r="Q3473" s="50" t="str">
        <f>IF(tbl_raw_data[[#This Row],[Time taken in min]]&lt;=Settiings!$D$2,"SLA_MET","SLA_NOT_MET")</f>
        <v>SLA_MET</v>
      </c>
      <c r="R3473" s="94"/>
    </row>
    <row r="3474" spans="1:18" x14ac:dyDescent="0.3">
      <c r="A3474" s="20" t="s">
        <v>2489</v>
      </c>
      <c r="B3474" s="15">
        <v>45145.689293981479</v>
      </c>
      <c r="C3474" s="16">
        <v>45145.701388888891</v>
      </c>
      <c r="D3474" s="17" t="s">
        <v>17</v>
      </c>
      <c r="E3474" s="18" t="s">
        <v>19</v>
      </c>
      <c r="F3474" s="17" t="s">
        <v>70</v>
      </c>
      <c r="G3474" s="19"/>
      <c r="H3474" s="79"/>
      <c r="I3474" s="48">
        <f>tbl_raw_data[[#This Row],[Date Actioned]]-tbl_raw_data[[#This Row],[Date Tagged]]</f>
        <v>1.209490741166519E-2</v>
      </c>
      <c r="J3474" s="46">
        <f>HOUR(tbl_raw_data[[#This Row],[Time_taken]])*60+MINUTE(tbl_raw_data[[#This Row],[Time_taken]])+SECOND(tbl_raw_data[[#This Row],[Time_taken]])/60</f>
        <v>17.416666666666668</v>
      </c>
      <c r="K3474" s="52">
        <f>DATE(YEAR(tbl_raw_data[[#This Row],[Date Actioned]]),MONTH(tbl_raw_data[[#This Row],[Date Actioned]]),DAY(tbl_raw_data[[#This Row],[Date Actioned]]))</f>
        <v>45145</v>
      </c>
      <c r="L3474" s="50" t="str">
        <f>UPPER(TEXT(tbl_raw_data[[#This Row],[updated_date]],"MMMM"))</f>
        <v>AUGUST</v>
      </c>
      <c r="M3474" s="50" t="str">
        <f>"WEEK "&amp; IF(ROUNDUP(DAY(tbl_raw_data[[#This Row],[updated_date]])/7,0)=5,4,ROUNDUP(DAY(tbl_raw_data[[#This Row],[updated_date]])/7,0))</f>
        <v>WEEK 1</v>
      </c>
      <c r="N3474" s="50" t="str">
        <f>UPPER(VLOOKUP(tbl_raw_data[[#This Row],[Analyst]],Settiings!$A$2:$B$16,2,0))</f>
        <v>ASIF</v>
      </c>
      <c r="O3474" s="50" t="str">
        <f>TRIM(UPPER(tbl_raw_data[[#This Row],[Outcome]]))</f>
        <v>APPROVE</v>
      </c>
      <c r="P3474" s="50" t="str">
        <f>TRIM(UPPER(tbl_raw_data[[#This Row],[Queue Name]]))</f>
        <v>CONSUMER POST BUREAU</v>
      </c>
      <c r="Q3474" s="50" t="str">
        <f>IF(tbl_raw_data[[#This Row],[Time taken in min]]&lt;=Settiings!$D$2,"SLA_MET","SLA_NOT_MET")</f>
        <v>SLA_MET</v>
      </c>
      <c r="R3474" s="94"/>
    </row>
    <row r="3475" spans="1:18" x14ac:dyDescent="0.3">
      <c r="A3475" s="23" t="s">
        <v>2492</v>
      </c>
      <c r="B3475" s="9">
        <v>45145.695370370369</v>
      </c>
      <c r="C3475" s="24">
        <v>45145.713206018518</v>
      </c>
      <c r="D3475" s="25" t="s">
        <v>17</v>
      </c>
      <c r="E3475" s="12" t="s">
        <v>19</v>
      </c>
      <c r="F3475" s="25" t="s">
        <v>10</v>
      </c>
      <c r="G3475" s="13"/>
      <c r="H3475" s="78"/>
      <c r="I3475" s="48">
        <f>tbl_raw_data[[#This Row],[Date Actioned]]-tbl_raw_data[[#This Row],[Date Tagged]]</f>
        <v>1.7835648148320615E-2</v>
      </c>
      <c r="J3475" s="46">
        <f>HOUR(tbl_raw_data[[#This Row],[Time_taken]])*60+MINUTE(tbl_raw_data[[#This Row],[Time_taken]])+SECOND(tbl_raw_data[[#This Row],[Time_taken]])/60</f>
        <v>25.683333333333334</v>
      </c>
      <c r="K3475" s="52">
        <f>DATE(YEAR(tbl_raw_data[[#This Row],[Date Actioned]]),MONTH(tbl_raw_data[[#This Row],[Date Actioned]]),DAY(tbl_raw_data[[#This Row],[Date Actioned]]))</f>
        <v>45145</v>
      </c>
      <c r="L3475" s="50" t="str">
        <f>UPPER(TEXT(tbl_raw_data[[#This Row],[updated_date]],"MMMM"))</f>
        <v>AUGUST</v>
      </c>
      <c r="M3475" s="50" t="str">
        <f>"WEEK "&amp; IF(ROUNDUP(DAY(tbl_raw_data[[#This Row],[updated_date]])/7,0)=5,4,ROUNDUP(DAY(tbl_raw_data[[#This Row],[updated_date]])/7,0))</f>
        <v>WEEK 1</v>
      </c>
      <c r="N3475" s="50" t="str">
        <f>UPPER(VLOOKUP(tbl_raw_data[[#This Row],[Analyst]],Settiings!$A$2:$B$16,2,0))</f>
        <v>NITESH</v>
      </c>
      <c r="O3475" s="50" t="str">
        <f>TRIM(UPPER(tbl_raw_data[[#This Row],[Outcome]]))</f>
        <v>APPROVE</v>
      </c>
      <c r="P3475" s="50" t="str">
        <f>TRIM(UPPER(tbl_raw_data[[#This Row],[Queue Name]]))</f>
        <v>CONSUMER POST BUREAU</v>
      </c>
      <c r="Q3475" s="50" t="str">
        <f>IF(tbl_raw_data[[#This Row],[Time taken in min]]&lt;=Settiings!$D$2,"SLA_MET","SLA_NOT_MET")</f>
        <v>SLA_NOT_MET</v>
      </c>
      <c r="R3475" s="94"/>
    </row>
    <row r="3476" spans="1:18" x14ac:dyDescent="0.3">
      <c r="A3476" s="14" t="s">
        <v>2493</v>
      </c>
      <c r="B3476" s="15">
        <v>45145.698009259257</v>
      </c>
      <c r="C3476" s="16">
        <v>45145.704143518517</v>
      </c>
      <c r="D3476" s="17" t="s">
        <v>13</v>
      </c>
      <c r="E3476" s="17" t="s">
        <v>47</v>
      </c>
      <c r="F3476" s="17" t="s">
        <v>1222</v>
      </c>
      <c r="G3476" s="17" t="s">
        <v>17</v>
      </c>
      <c r="H3476" s="83"/>
      <c r="I3476" s="48">
        <f>tbl_raw_data[[#This Row],[Date Actioned]]-tbl_raw_data[[#This Row],[Date Tagged]]</f>
        <v>6.1342592598521151E-3</v>
      </c>
      <c r="J3476" s="46">
        <f>HOUR(tbl_raw_data[[#This Row],[Time_taken]])*60+MINUTE(tbl_raw_data[[#This Row],[Time_taken]])+SECOND(tbl_raw_data[[#This Row],[Time_taken]])/60</f>
        <v>8.8333333333333339</v>
      </c>
      <c r="K3476" s="52">
        <f>DATE(YEAR(tbl_raw_data[[#This Row],[Date Actioned]]),MONTH(tbl_raw_data[[#This Row],[Date Actioned]]),DAY(tbl_raw_data[[#This Row],[Date Actioned]]))</f>
        <v>45145</v>
      </c>
      <c r="L3476" s="50" t="str">
        <f>UPPER(TEXT(tbl_raw_data[[#This Row],[updated_date]],"MMMM"))</f>
        <v>AUGUST</v>
      </c>
      <c r="M3476" s="50" t="str">
        <f>"WEEK "&amp; IF(ROUNDUP(DAY(tbl_raw_data[[#This Row],[updated_date]])/7,0)=5,4,ROUNDUP(DAY(tbl_raw_data[[#This Row],[updated_date]])/7,0))</f>
        <v>WEEK 1</v>
      </c>
      <c r="N3476" s="50" t="str">
        <f>UPPER(VLOOKUP(tbl_raw_data[[#This Row],[Analyst]],Settiings!$A$2:$B$16,2,0))</f>
        <v>HARDIK</v>
      </c>
      <c r="O3476" s="50" t="str">
        <f>TRIM(UPPER(tbl_raw_data[[#This Row],[Outcome]]))</f>
        <v>APPROVE</v>
      </c>
      <c r="P3476" s="50" t="str">
        <f>TRIM(UPPER(tbl_raw_data[[#This Row],[Queue Name]]))</f>
        <v>CONSUMER PRE BUREAU</v>
      </c>
      <c r="Q3476" s="50" t="str">
        <f>IF(tbl_raw_data[[#This Row],[Time taken in min]]&lt;=Settiings!$D$2,"SLA_MET","SLA_NOT_MET")</f>
        <v>SLA_MET</v>
      </c>
      <c r="R3476" s="94"/>
    </row>
    <row r="3477" spans="1:18" x14ac:dyDescent="0.3">
      <c r="A3477" s="20" t="s">
        <v>2496</v>
      </c>
      <c r="B3477" s="9">
        <v>45145.704502314817</v>
      </c>
      <c r="C3477" s="24">
        <v>45145.707569444443</v>
      </c>
      <c r="D3477" s="25" t="s">
        <v>13</v>
      </c>
      <c r="E3477" s="25" t="s">
        <v>9</v>
      </c>
      <c r="F3477" s="25" t="s">
        <v>1222</v>
      </c>
      <c r="G3477" s="25" t="s">
        <v>17</v>
      </c>
      <c r="H3477" s="82"/>
      <c r="I3477" s="48">
        <f>tbl_raw_data[[#This Row],[Date Actioned]]-tbl_raw_data[[#This Row],[Date Tagged]]</f>
        <v>3.0671296262880787E-3</v>
      </c>
      <c r="J3477" s="46">
        <f>HOUR(tbl_raw_data[[#This Row],[Time_taken]])*60+MINUTE(tbl_raw_data[[#This Row],[Time_taken]])+SECOND(tbl_raw_data[[#This Row],[Time_taken]])/60</f>
        <v>4.416666666666667</v>
      </c>
      <c r="K3477" s="52">
        <f>DATE(YEAR(tbl_raw_data[[#This Row],[Date Actioned]]),MONTH(tbl_raw_data[[#This Row],[Date Actioned]]),DAY(tbl_raw_data[[#This Row],[Date Actioned]]))</f>
        <v>45145</v>
      </c>
      <c r="L3477" s="50" t="str">
        <f>UPPER(TEXT(tbl_raw_data[[#This Row],[updated_date]],"MMMM"))</f>
        <v>AUGUST</v>
      </c>
      <c r="M3477" s="50" t="str">
        <f>"WEEK "&amp; IF(ROUNDUP(DAY(tbl_raw_data[[#This Row],[updated_date]])/7,0)=5,4,ROUNDUP(DAY(tbl_raw_data[[#This Row],[updated_date]])/7,0))</f>
        <v>WEEK 1</v>
      </c>
      <c r="N3477" s="50" t="str">
        <f>UPPER(VLOOKUP(tbl_raw_data[[#This Row],[Analyst]],Settiings!$A$2:$B$16,2,0))</f>
        <v>HARDIK</v>
      </c>
      <c r="O3477" s="50" t="str">
        <f>TRIM(UPPER(tbl_raw_data[[#This Row],[Outcome]]))</f>
        <v>APPROVE</v>
      </c>
      <c r="P3477" s="50" t="str">
        <f>TRIM(UPPER(tbl_raw_data[[#This Row],[Queue Name]]))</f>
        <v>CONSUMER EXISTING</v>
      </c>
      <c r="Q3477" s="50" t="str">
        <f>IF(tbl_raw_data[[#This Row],[Time taken in min]]&lt;=Settiings!$D$2,"SLA_MET","SLA_NOT_MET")</f>
        <v>SLA_MET</v>
      </c>
      <c r="R3477" s="94"/>
    </row>
    <row r="3478" spans="1:18" x14ac:dyDescent="0.3">
      <c r="A3478" s="20" t="s">
        <v>2505</v>
      </c>
      <c r="B3478" s="9">
        <v>45145.714131944442</v>
      </c>
      <c r="C3478" s="24">
        <v>45145.71875</v>
      </c>
      <c r="D3478" s="25" t="s">
        <v>27</v>
      </c>
      <c r="E3478" s="25" t="s">
        <v>9</v>
      </c>
      <c r="F3478" s="25" t="s">
        <v>1222</v>
      </c>
      <c r="G3478" s="25" t="s">
        <v>297</v>
      </c>
      <c r="H3478" s="82"/>
      <c r="I3478" s="48">
        <f>tbl_raw_data[[#This Row],[Date Actioned]]-tbl_raw_data[[#This Row],[Date Tagged]]</f>
        <v>4.6180555582395755E-3</v>
      </c>
      <c r="J3478" s="46">
        <f>HOUR(tbl_raw_data[[#This Row],[Time_taken]])*60+MINUTE(tbl_raw_data[[#This Row],[Time_taken]])+SECOND(tbl_raw_data[[#This Row],[Time_taken]])/60</f>
        <v>6.65</v>
      </c>
      <c r="K3478" s="52">
        <f>DATE(YEAR(tbl_raw_data[[#This Row],[Date Actioned]]),MONTH(tbl_raw_data[[#This Row],[Date Actioned]]),DAY(tbl_raw_data[[#This Row],[Date Actioned]]))</f>
        <v>45145</v>
      </c>
      <c r="L3478" s="50" t="str">
        <f>UPPER(TEXT(tbl_raw_data[[#This Row],[updated_date]],"MMMM"))</f>
        <v>AUGUST</v>
      </c>
      <c r="M3478" s="50" t="str">
        <f>"WEEK "&amp; IF(ROUNDUP(DAY(tbl_raw_data[[#This Row],[updated_date]])/7,0)=5,4,ROUNDUP(DAY(tbl_raw_data[[#This Row],[updated_date]])/7,0))</f>
        <v>WEEK 1</v>
      </c>
      <c r="N3478" s="50" t="str">
        <f>UPPER(VLOOKUP(tbl_raw_data[[#This Row],[Analyst]],Settiings!$A$2:$B$16,2,0))</f>
        <v>HARDIK</v>
      </c>
      <c r="O3478" s="50" t="str">
        <f>TRIM(UPPER(tbl_raw_data[[#This Row],[Outcome]]))</f>
        <v>DECLINE</v>
      </c>
      <c r="P3478" s="50" t="str">
        <f>TRIM(UPPER(tbl_raw_data[[#This Row],[Queue Name]]))</f>
        <v>CONSUMER EXISTING</v>
      </c>
      <c r="Q3478" s="50" t="str">
        <f>IF(tbl_raw_data[[#This Row],[Time taken in min]]&lt;=Settiings!$D$2,"SLA_MET","SLA_NOT_MET")</f>
        <v>SLA_MET</v>
      </c>
      <c r="R3478" s="94"/>
    </row>
    <row r="3479" spans="1:18" x14ac:dyDescent="0.3">
      <c r="A3479" s="23" t="s">
        <v>2506</v>
      </c>
      <c r="B3479" s="15">
        <v>45145.715254629627</v>
      </c>
      <c r="C3479" s="16">
        <v>45145.723263888889</v>
      </c>
      <c r="D3479" s="17" t="s">
        <v>13</v>
      </c>
      <c r="E3479" s="17" t="s">
        <v>19</v>
      </c>
      <c r="F3479" s="17" t="s">
        <v>70</v>
      </c>
      <c r="G3479" s="17" t="s">
        <v>77</v>
      </c>
      <c r="H3479" s="83"/>
      <c r="I3479" s="48">
        <f>tbl_raw_data[[#This Row],[Date Actioned]]-tbl_raw_data[[#This Row],[Date Tagged]]</f>
        <v>8.0092592615983449E-3</v>
      </c>
      <c r="J3479" s="46">
        <f>HOUR(tbl_raw_data[[#This Row],[Time_taken]])*60+MINUTE(tbl_raw_data[[#This Row],[Time_taken]])+SECOND(tbl_raw_data[[#This Row],[Time_taken]])/60</f>
        <v>11.533333333333333</v>
      </c>
      <c r="K3479" s="52">
        <f>DATE(YEAR(tbl_raw_data[[#This Row],[Date Actioned]]),MONTH(tbl_raw_data[[#This Row],[Date Actioned]]),DAY(tbl_raw_data[[#This Row],[Date Actioned]]))</f>
        <v>45145</v>
      </c>
      <c r="L3479" s="50" t="str">
        <f>UPPER(TEXT(tbl_raw_data[[#This Row],[updated_date]],"MMMM"))</f>
        <v>AUGUST</v>
      </c>
      <c r="M3479" s="50" t="str">
        <f>"WEEK "&amp; IF(ROUNDUP(DAY(tbl_raw_data[[#This Row],[updated_date]])/7,0)=5,4,ROUNDUP(DAY(tbl_raw_data[[#This Row],[updated_date]])/7,0))</f>
        <v>WEEK 1</v>
      </c>
      <c r="N3479" s="50" t="str">
        <f>UPPER(VLOOKUP(tbl_raw_data[[#This Row],[Analyst]],Settiings!$A$2:$B$16,2,0))</f>
        <v>ASIF</v>
      </c>
      <c r="O3479" s="50" t="str">
        <f>TRIM(UPPER(tbl_raw_data[[#This Row],[Outcome]]))</f>
        <v>APPROVE</v>
      </c>
      <c r="P3479" s="50" t="str">
        <f>TRIM(UPPER(tbl_raw_data[[#This Row],[Queue Name]]))</f>
        <v>CONSUMER POST BUREAU</v>
      </c>
      <c r="Q3479" s="50" t="str">
        <f>IF(tbl_raw_data[[#This Row],[Time taken in min]]&lt;=Settiings!$D$2,"SLA_MET","SLA_NOT_MET")</f>
        <v>SLA_MET</v>
      </c>
      <c r="R3479" s="94"/>
    </row>
    <row r="3480" spans="1:18" x14ac:dyDescent="0.3">
      <c r="A3480" s="14" t="s">
        <v>2511</v>
      </c>
      <c r="B3480" s="9">
        <v>45145.720949074072</v>
      </c>
      <c r="C3480" s="24">
        <v>45145.724756944444</v>
      </c>
      <c r="D3480" s="25" t="s">
        <v>13</v>
      </c>
      <c r="E3480" s="25" t="s">
        <v>9</v>
      </c>
      <c r="F3480" s="25" t="s">
        <v>1228</v>
      </c>
      <c r="G3480" s="25" t="s">
        <v>17</v>
      </c>
      <c r="H3480" s="82"/>
      <c r="I3480" s="48">
        <f>tbl_raw_data[[#This Row],[Date Actioned]]-tbl_raw_data[[#This Row],[Date Tagged]]</f>
        <v>3.8078703728388064E-3</v>
      </c>
      <c r="J3480" s="46">
        <f>HOUR(tbl_raw_data[[#This Row],[Time_taken]])*60+MINUTE(tbl_raw_data[[#This Row],[Time_taken]])+SECOND(tbl_raw_data[[#This Row],[Time_taken]])/60</f>
        <v>5.4833333333333334</v>
      </c>
      <c r="K3480" s="52">
        <f>DATE(YEAR(tbl_raw_data[[#This Row],[Date Actioned]]),MONTH(tbl_raw_data[[#This Row],[Date Actioned]]),DAY(tbl_raw_data[[#This Row],[Date Actioned]]))</f>
        <v>45145</v>
      </c>
      <c r="L3480" s="50" t="str">
        <f>UPPER(TEXT(tbl_raw_data[[#This Row],[updated_date]],"MMMM"))</f>
        <v>AUGUST</v>
      </c>
      <c r="M3480" s="50" t="str">
        <f>"WEEK "&amp; IF(ROUNDUP(DAY(tbl_raw_data[[#This Row],[updated_date]])/7,0)=5,4,ROUNDUP(DAY(tbl_raw_data[[#This Row],[updated_date]])/7,0))</f>
        <v>WEEK 1</v>
      </c>
      <c r="N3480" s="50" t="str">
        <f>UPPER(VLOOKUP(tbl_raw_data[[#This Row],[Analyst]],Settiings!$A$2:$B$16,2,0))</f>
        <v>RAJ</v>
      </c>
      <c r="O3480" s="50" t="str">
        <f>TRIM(UPPER(tbl_raw_data[[#This Row],[Outcome]]))</f>
        <v>APPROVE</v>
      </c>
      <c r="P3480" s="50" t="str">
        <f>TRIM(UPPER(tbl_raw_data[[#This Row],[Queue Name]]))</f>
        <v>CONSUMER EXISTING</v>
      </c>
      <c r="Q3480" s="50" t="str">
        <f>IF(tbl_raw_data[[#This Row],[Time taken in min]]&lt;=Settiings!$D$2,"SLA_MET","SLA_NOT_MET")</f>
        <v>SLA_MET</v>
      </c>
      <c r="R3480" s="94"/>
    </row>
    <row r="3481" spans="1:18" x14ac:dyDescent="0.3">
      <c r="A3481" s="20" t="s">
        <v>2512</v>
      </c>
      <c r="B3481" s="15">
        <v>45145.721574074072</v>
      </c>
      <c r="C3481" s="16">
        <v>45145.727523148147</v>
      </c>
      <c r="D3481" s="17" t="s">
        <v>13</v>
      </c>
      <c r="E3481" s="17" t="s">
        <v>19</v>
      </c>
      <c r="F3481" s="17" t="s">
        <v>70</v>
      </c>
      <c r="G3481" s="17" t="s">
        <v>77</v>
      </c>
      <c r="H3481" s="83"/>
      <c r="I3481" s="48">
        <f>tbl_raw_data[[#This Row],[Date Actioned]]-tbl_raw_data[[#This Row],[Date Tagged]]</f>
        <v>5.9490740750334226E-3</v>
      </c>
      <c r="J3481" s="46">
        <f>HOUR(tbl_raw_data[[#This Row],[Time_taken]])*60+MINUTE(tbl_raw_data[[#This Row],[Time_taken]])+SECOND(tbl_raw_data[[#This Row],[Time_taken]])/60</f>
        <v>8.5666666666666664</v>
      </c>
      <c r="K3481" s="52">
        <f>DATE(YEAR(tbl_raw_data[[#This Row],[Date Actioned]]),MONTH(tbl_raw_data[[#This Row],[Date Actioned]]),DAY(tbl_raw_data[[#This Row],[Date Actioned]]))</f>
        <v>45145</v>
      </c>
      <c r="L3481" s="50" t="str">
        <f>UPPER(TEXT(tbl_raw_data[[#This Row],[updated_date]],"MMMM"))</f>
        <v>AUGUST</v>
      </c>
      <c r="M3481" s="50" t="str">
        <f>"WEEK "&amp; IF(ROUNDUP(DAY(tbl_raw_data[[#This Row],[updated_date]])/7,0)=5,4,ROUNDUP(DAY(tbl_raw_data[[#This Row],[updated_date]])/7,0))</f>
        <v>WEEK 1</v>
      </c>
      <c r="N3481" s="50" t="str">
        <f>UPPER(VLOOKUP(tbl_raw_data[[#This Row],[Analyst]],Settiings!$A$2:$B$16,2,0))</f>
        <v>ASIF</v>
      </c>
      <c r="O3481" s="50" t="str">
        <f>TRIM(UPPER(tbl_raw_data[[#This Row],[Outcome]]))</f>
        <v>APPROVE</v>
      </c>
      <c r="P3481" s="50" t="str">
        <f>TRIM(UPPER(tbl_raw_data[[#This Row],[Queue Name]]))</f>
        <v>CONSUMER POST BUREAU</v>
      </c>
      <c r="Q3481" s="50" t="str">
        <f>IF(tbl_raw_data[[#This Row],[Time taken in min]]&lt;=Settiings!$D$2,"SLA_MET","SLA_NOT_MET")</f>
        <v>SLA_MET</v>
      </c>
      <c r="R3481" s="94"/>
    </row>
    <row r="3482" spans="1:18" x14ac:dyDescent="0.3">
      <c r="A3482" s="23" t="s">
        <v>2513</v>
      </c>
      <c r="B3482" s="9">
        <v>45145.721631944441</v>
      </c>
      <c r="C3482" s="24">
        <v>45145.73064814815</v>
      </c>
      <c r="D3482" s="25" t="s">
        <v>13</v>
      </c>
      <c r="E3482" s="25" t="s">
        <v>9</v>
      </c>
      <c r="F3482" s="25" t="s">
        <v>1228</v>
      </c>
      <c r="G3482" s="25" t="s">
        <v>128</v>
      </c>
      <c r="H3482" s="82"/>
      <c r="I3482" s="48">
        <f>tbl_raw_data[[#This Row],[Date Actioned]]-tbl_raw_data[[#This Row],[Date Tagged]]</f>
        <v>9.0162037085974589E-3</v>
      </c>
      <c r="J3482" s="46">
        <f>HOUR(tbl_raw_data[[#This Row],[Time_taken]])*60+MINUTE(tbl_raw_data[[#This Row],[Time_taken]])+SECOND(tbl_raw_data[[#This Row],[Time_taken]])/60</f>
        <v>12.983333333333333</v>
      </c>
      <c r="K3482" s="52">
        <f>DATE(YEAR(tbl_raw_data[[#This Row],[Date Actioned]]),MONTH(tbl_raw_data[[#This Row],[Date Actioned]]),DAY(tbl_raw_data[[#This Row],[Date Actioned]]))</f>
        <v>45145</v>
      </c>
      <c r="L3482" s="50" t="str">
        <f>UPPER(TEXT(tbl_raw_data[[#This Row],[updated_date]],"MMMM"))</f>
        <v>AUGUST</v>
      </c>
      <c r="M3482" s="50" t="str">
        <f>"WEEK "&amp; IF(ROUNDUP(DAY(tbl_raw_data[[#This Row],[updated_date]])/7,0)=5,4,ROUNDUP(DAY(tbl_raw_data[[#This Row],[updated_date]])/7,0))</f>
        <v>WEEK 1</v>
      </c>
      <c r="N3482" s="50" t="str">
        <f>UPPER(VLOOKUP(tbl_raw_data[[#This Row],[Analyst]],Settiings!$A$2:$B$16,2,0))</f>
        <v>RAJ</v>
      </c>
      <c r="O3482" s="50" t="str">
        <f>TRIM(UPPER(tbl_raw_data[[#This Row],[Outcome]]))</f>
        <v>APPROVE</v>
      </c>
      <c r="P3482" s="50" t="str">
        <f>TRIM(UPPER(tbl_raw_data[[#This Row],[Queue Name]]))</f>
        <v>CONSUMER EXISTING</v>
      </c>
      <c r="Q3482" s="50" t="str">
        <f>IF(tbl_raw_data[[#This Row],[Time taken in min]]&lt;=Settiings!$D$2,"SLA_MET","SLA_NOT_MET")</f>
        <v>SLA_MET</v>
      </c>
      <c r="R3482" s="94"/>
    </row>
    <row r="3483" spans="1:18" x14ac:dyDescent="0.3">
      <c r="A3483" s="14" t="s">
        <v>2514</v>
      </c>
      <c r="B3483" s="15">
        <v>45145.723252314812</v>
      </c>
      <c r="C3483" s="16">
        <v>45145.728773148148</v>
      </c>
      <c r="D3483" s="17" t="s">
        <v>13</v>
      </c>
      <c r="E3483" s="17" t="s">
        <v>47</v>
      </c>
      <c r="F3483" s="17" t="s">
        <v>1222</v>
      </c>
      <c r="G3483" s="17" t="s">
        <v>255</v>
      </c>
      <c r="H3483" s="83"/>
      <c r="I3483" s="48">
        <f>tbl_raw_data[[#This Row],[Date Actioned]]-tbl_raw_data[[#This Row],[Date Tagged]]</f>
        <v>5.5208333360496908E-3</v>
      </c>
      <c r="J3483" s="46">
        <f>HOUR(tbl_raw_data[[#This Row],[Time_taken]])*60+MINUTE(tbl_raw_data[[#This Row],[Time_taken]])+SECOND(tbl_raw_data[[#This Row],[Time_taken]])/60</f>
        <v>7.95</v>
      </c>
      <c r="K3483" s="52">
        <f>DATE(YEAR(tbl_raw_data[[#This Row],[Date Actioned]]),MONTH(tbl_raw_data[[#This Row],[Date Actioned]]),DAY(tbl_raw_data[[#This Row],[Date Actioned]]))</f>
        <v>45145</v>
      </c>
      <c r="L3483" s="50" t="str">
        <f>UPPER(TEXT(tbl_raw_data[[#This Row],[updated_date]],"MMMM"))</f>
        <v>AUGUST</v>
      </c>
      <c r="M3483" s="50" t="str">
        <f>"WEEK "&amp; IF(ROUNDUP(DAY(tbl_raw_data[[#This Row],[updated_date]])/7,0)=5,4,ROUNDUP(DAY(tbl_raw_data[[#This Row],[updated_date]])/7,0))</f>
        <v>WEEK 1</v>
      </c>
      <c r="N3483" s="50" t="str">
        <f>UPPER(VLOOKUP(tbl_raw_data[[#This Row],[Analyst]],Settiings!$A$2:$B$16,2,0))</f>
        <v>HARDIK</v>
      </c>
      <c r="O3483" s="50" t="str">
        <f>TRIM(UPPER(tbl_raw_data[[#This Row],[Outcome]]))</f>
        <v>APPROVE</v>
      </c>
      <c r="P3483" s="50" t="str">
        <f>TRIM(UPPER(tbl_raw_data[[#This Row],[Queue Name]]))</f>
        <v>CONSUMER PRE BUREAU</v>
      </c>
      <c r="Q3483" s="50" t="str">
        <f>IF(tbl_raw_data[[#This Row],[Time taken in min]]&lt;=Settiings!$D$2,"SLA_MET","SLA_NOT_MET")</f>
        <v>SLA_MET</v>
      </c>
      <c r="R3483" s="94"/>
    </row>
    <row r="3484" spans="1:18" x14ac:dyDescent="0.3">
      <c r="A3484" s="20" t="s">
        <v>2515</v>
      </c>
      <c r="B3484" s="9">
        <v>45145.725763888891</v>
      </c>
      <c r="C3484" s="24">
        <v>45145.73678240741</v>
      </c>
      <c r="D3484" s="25" t="s">
        <v>13</v>
      </c>
      <c r="E3484" s="25" t="s">
        <v>19</v>
      </c>
      <c r="F3484" s="25" t="s">
        <v>65</v>
      </c>
      <c r="G3484" s="25" t="s">
        <v>41</v>
      </c>
      <c r="H3484" s="82"/>
      <c r="I3484" s="48">
        <f>tbl_raw_data[[#This Row],[Date Actioned]]-tbl_raw_data[[#This Row],[Date Tagged]]</f>
        <v>1.1018518518540077E-2</v>
      </c>
      <c r="J3484" s="46">
        <f>HOUR(tbl_raw_data[[#This Row],[Time_taken]])*60+MINUTE(tbl_raw_data[[#This Row],[Time_taken]])+SECOND(tbl_raw_data[[#This Row],[Time_taken]])/60</f>
        <v>15.866666666666667</v>
      </c>
      <c r="K3484" s="52">
        <f>DATE(YEAR(tbl_raw_data[[#This Row],[Date Actioned]]),MONTH(tbl_raw_data[[#This Row],[Date Actioned]]),DAY(tbl_raw_data[[#This Row],[Date Actioned]]))</f>
        <v>45145</v>
      </c>
      <c r="L3484" s="50" t="str">
        <f>UPPER(TEXT(tbl_raw_data[[#This Row],[updated_date]],"MMMM"))</f>
        <v>AUGUST</v>
      </c>
      <c r="M3484" s="50" t="str">
        <f>"WEEK "&amp; IF(ROUNDUP(DAY(tbl_raw_data[[#This Row],[updated_date]])/7,0)=5,4,ROUNDUP(DAY(tbl_raw_data[[#This Row],[updated_date]])/7,0))</f>
        <v>WEEK 1</v>
      </c>
      <c r="N3484" s="50" t="str">
        <f>UPPER(VLOOKUP(tbl_raw_data[[#This Row],[Analyst]],Settiings!$A$2:$B$16,2,0))</f>
        <v>SAM</v>
      </c>
      <c r="O3484" s="50" t="str">
        <f>TRIM(UPPER(tbl_raw_data[[#This Row],[Outcome]]))</f>
        <v>APPROVE</v>
      </c>
      <c r="P3484" s="50" t="str">
        <f>TRIM(UPPER(tbl_raw_data[[#This Row],[Queue Name]]))</f>
        <v>CONSUMER POST BUREAU</v>
      </c>
      <c r="Q3484" s="50" t="str">
        <f>IF(tbl_raw_data[[#This Row],[Time taken in min]]&lt;=Settiings!$D$2,"SLA_MET","SLA_NOT_MET")</f>
        <v>SLA_MET</v>
      </c>
      <c r="R3484" s="94"/>
    </row>
    <row r="3485" spans="1:18" x14ac:dyDescent="0.3">
      <c r="A3485" s="23" t="s">
        <v>2518</v>
      </c>
      <c r="B3485" s="15">
        <v>45145.731412037036</v>
      </c>
      <c r="C3485" s="16">
        <v>45145.738113425927</v>
      </c>
      <c r="D3485" s="17" t="s">
        <v>13</v>
      </c>
      <c r="E3485" s="17" t="s">
        <v>47</v>
      </c>
      <c r="F3485" s="17" t="s">
        <v>1228</v>
      </c>
      <c r="G3485" s="17" t="s">
        <v>17</v>
      </c>
      <c r="H3485" s="83"/>
      <c r="I3485" s="48">
        <f>tbl_raw_data[[#This Row],[Date Actioned]]-tbl_raw_data[[#This Row],[Date Tagged]]</f>
        <v>6.701388891087845E-3</v>
      </c>
      <c r="J3485" s="46">
        <f>HOUR(tbl_raw_data[[#This Row],[Time_taken]])*60+MINUTE(tbl_raw_data[[#This Row],[Time_taken]])+SECOND(tbl_raw_data[[#This Row],[Time_taken]])/60</f>
        <v>9.65</v>
      </c>
      <c r="K3485" s="52">
        <f>DATE(YEAR(tbl_raw_data[[#This Row],[Date Actioned]]),MONTH(tbl_raw_data[[#This Row],[Date Actioned]]),DAY(tbl_raw_data[[#This Row],[Date Actioned]]))</f>
        <v>45145</v>
      </c>
      <c r="L3485" s="50" t="str">
        <f>UPPER(TEXT(tbl_raw_data[[#This Row],[updated_date]],"MMMM"))</f>
        <v>AUGUST</v>
      </c>
      <c r="M3485" s="50" t="str">
        <f>"WEEK "&amp; IF(ROUNDUP(DAY(tbl_raw_data[[#This Row],[updated_date]])/7,0)=5,4,ROUNDUP(DAY(tbl_raw_data[[#This Row],[updated_date]])/7,0))</f>
        <v>WEEK 1</v>
      </c>
      <c r="N3485" s="50" t="str">
        <f>UPPER(VLOOKUP(tbl_raw_data[[#This Row],[Analyst]],Settiings!$A$2:$B$16,2,0))</f>
        <v>RAJ</v>
      </c>
      <c r="O3485" s="50" t="str">
        <f>TRIM(UPPER(tbl_raw_data[[#This Row],[Outcome]]))</f>
        <v>APPROVE</v>
      </c>
      <c r="P3485" s="50" t="str">
        <f>TRIM(UPPER(tbl_raw_data[[#This Row],[Queue Name]]))</f>
        <v>CONSUMER PRE BUREAU</v>
      </c>
      <c r="Q3485" s="50" t="str">
        <f>IF(tbl_raw_data[[#This Row],[Time taken in min]]&lt;=Settiings!$D$2,"SLA_MET","SLA_NOT_MET")</f>
        <v>SLA_MET</v>
      </c>
      <c r="R3485" s="94"/>
    </row>
    <row r="3486" spans="1:18" x14ac:dyDescent="0.3">
      <c r="A3486" s="23" t="s">
        <v>2519</v>
      </c>
      <c r="B3486" s="15">
        <v>45145.733622685184</v>
      </c>
      <c r="C3486" s="16">
        <v>45145.741354166668</v>
      </c>
      <c r="D3486" s="17" t="s">
        <v>27</v>
      </c>
      <c r="E3486" s="17" t="s">
        <v>47</v>
      </c>
      <c r="F3486" s="17" t="s">
        <v>65</v>
      </c>
      <c r="G3486" s="17" t="s">
        <v>806</v>
      </c>
      <c r="H3486" s="83"/>
      <c r="I3486" s="48">
        <f>tbl_raw_data[[#This Row],[Date Actioned]]-tbl_raw_data[[#This Row],[Date Tagged]]</f>
        <v>7.7314814843703061E-3</v>
      </c>
      <c r="J3486" s="46">
        <f>HOUR(tbl_raw_data[[#This Row],[Time_taken]])*60+MINUTE(tbl_raw_data[[#This Row],[Time_taken]])+SECOND(tbl_raw_data[[#This Row],[Time_taken]])/60</f>
        <v>11.133333333333333</v>
      </c>
      <c r="K3486" s="52">
        <f>DATE(YEAR(tbl_raw_data[[#This Row],[Date Actioned]]),MONTH(tbl_raw_data[[#This Row],[Date Actioned]]),DAY(tbl_raw_data[[#This Row],[Date Actioned]]))</f>
        <v>45145</v>
      </c>
      <c r="L3486" s="50" t="str">
        <f>UPPER(TEXT(tbl_raw_data[[#This Row],[updated_date]],"MMMM"))</f>
        <v>AUGUST</v>
      </c>
      <c r="M3486" s="50" t="str">
        <f>"WEEK "&amp; IF(ROUNDUP(DAY(tbl_raw_data[[#This Row],[updated_date]])/7,0)=5,4,ROUNDUP(DAY(tbl_raw_data[[#This Row],[updated_date]])/7,0))</f>
        <v>WEEK 1</v>
      </c>
      <c r="N3486" s="50" t="str">
        <f>UPPER(VLOOKUP(tbl_raw_data[[#This Row],[Analyst]],Settiings!$A$2:$B$16,2,0))</f>
        <v>SAM</v>
      </c>
      <c r="O3486" s="50" t="str">
        <f>TRIM(UPPER(tbl_raw_data[[#This Row],[Outcome]]))</f>
        <v>DECLINE</v>
      </c>
      <c r="P3486" s="50" t="str">
        <f>TRIM(UPPER(tbl_raw_data[[#This Row],[Queue Name]]))</f>
        <v>CONSUMER PRE BUREAU</v>
      </c>
      <c r="Q3486" s="50" t="str">
        <f>IF(tbl_raw_data[[#This Row],[Time taken in min]]&lt;=Settiings!$D$2,"SLA_MET","SLA_NOT_MET")</f>
        <v>SLA_MET</v>
      </c>
      <c r="R3486" s="94"/>
    </row>
    <row r="3487" spans="1:18" x14ac:dyDescent="0.3">
      <c r="A3487" s="14" t="s">
        <v>2520</v>
      </c>
      <c r="B3487" s="9">
        <v>45145.734537037039</v>
      </c>
      <c r="C3487" s="24">
        <v>45145.740937499999</v>
      </c>
      <c r="D3487" s="25" t="s">
        <v>13</v>
      </c>
      <c r="E3487" s="25" t="s">
        <v>9</v>
      </c>
      <c r="F3487" s="25" t="s">
        <v>70</v>
      </c>
      <c r="G3487" s="25" t="s">
        <v>17</v>
      </c>
      <c r="H3487" s="82"/>
      <c r="I3487" s="48">
        <f>tbl_raw_data[[#This Row],[Date Actioned]]-tbl_raw_data[[#This Row],[Date Tagged]]</f>
        <v>6.4004629603005014E-3</v>
      </c>
      <c r="J3487" s="46">
        <f>HOUR(tbl_raw_data[[#This Row],[Time_taken]])*60+MINUTE(tbl_raw_data[[#This Row],[Time_taken]])+SECOND(tbl_raw_data[[#This Row],[Time_taken]])/60</f>
        <v>9.2166666666666668</v>
      </c>
      <c r="K3487" s="52">
        <f>DATE(YEAR(tbl_raw_data[[#This Row],[Date Actioned]]),MONTH(tbl_raw_data[[#This Row],[Date Actioned]]),DAY(tbl_raw_data[[#This Row],[Date Actioned]]))</f>
        <v>45145</v>
      </c>
      <c r="L3487" s="50" t="str">
        <f>UPPER(TEXT(tbl_raw_data[[#This Row],[updated_date]],"MMMM"))</f>
        <v>AUGUST</v>
      </c>
      <c r="M3487" s="50" t="str">
        <f>"WEEK "&amp; IF(ROUNDUP(DAY(tbl_raw_data[[#This Row],[updated_date]])/7,0)=5,4,ROUNDUP(DAY(tbl_raw_data[[#This Row],[updated_date]])/7,0))</f>
        <v>WEEK 1</v>
      </c>
      <c r="N3487" s="50" t="str">
        <f>UPPER(VLOOKUP(tbl_raw_data[[#This Row],[Analyst]],Settiings!$A$2:$B$16,2,0))</f>
        <v>ASIF</v>
      </c>
      <c r="O3487" s="50" t="str">
        <f>TRIM(UPPER(tbl_raw_data[[#This Row],[Outcome]]))</f>
        <v>APPROVE</v>
      </c>
      <c r="P3487" s="50" t="str">
        <f>TRIM(UPPER(tbl_raw_data[[#This Row],[Queue Name]]))</f>
        <v>CONSUMER EXISTING</v>
      </c>
      <c r="Q3487" s="50" t="str">
        <f>IF(tbl_raw_data[[#This Row],[Time taken in min]]&lt;=Settiings!$D$2,"SLA_MET","SLA_NOT_MET")</f>
        <v>SLA_MET</v>
      </c>
      <c r="R3487" s="94"/>
    </row>
    <row r="3488" spans="1:18" x14ac:dyDescent="0.3">
      <c r="A3488" s="20" t="s">
        <v>2522</v>
      </c>
      <c r="B3488" s="15">
        <v>45145.747083333335</v>
      </c>
      <c r="C3488" s="16">
        <v>45145.761006944442</v>
      </c>
      <c r="D3488" s="17" t="s">
        <v>13</v>
      </c>
      <c r="E3488" s="17" t="s">
        <v>9</v>
      </c>
      <c r="F3488" s="17" t="s">
        <v>10</v>
      </c>
      <c r="G3488" s="17" t="s">
        <v>77</v>
      </c>
      <c r="H3488" s="83"/>
      <c r="I3488" s="48">
        <f>tbl_raw_data[[#This Row],[Date Actioned]]-tbl_raw_data[[#This Row],[Date Tagged]]</f>
        <v>1.392361110629281E-2</v>
      </c>
      <c r="J3488" s="46">
        <f>HOUR(tbl_raw_data[[#This Row],[Time_taken]])*60+MINUTE(tbl_raw_data[[#This Row],[Time_taken]])+SECOND(tbl_raw_data[[#This Row],[Time_taken]])/60</f>
        <v>20.05</v>
      </c>
      <c r="K3488" s="52">
        <f>DATE(YEAR(tbl_raw_data[[#This Row],[Date Actioned]]),MONTH(tbl_raw_data[[#This Row],[Date Actioned]]),DAY(tbl_raw_data[[#This Row],[Date Actioned]]))</f>
        <v>45145</v>
      </c>
      <c r="L3488" s="50" t="str">
        <f>UPPER(TEXT(tbl_raw_data[[#This Row],[updated_date]],"MMMM"))</f>
        <v>AUGUST</v>
      </c>
      <c r="M3488" s="50" t="str">
        <f>"WEEK "&amp; IF(ROUNDUP(DAY(tbl_raw_data[[#This Row],[updated_date]])/7,0)=5,4,ROUNDUP(DAY(tbl_raw_data[[#This Row],[updated_date]])/7,0))</f>
        <v>WEEK 1</v>
      </c>
      <c r="N3488" s="50" t="str">
        <f>UPPER(VLOOKUP(tbl_raw_data[[#This Row],[Analyst]],Settiings!$A$2:$B$16,2,0))</f>
        <v>NITESH</v>
      </c>
      <c r="O3488" s="50" t="str">
        <f>TRIM(UPPER(tbl_raw_data[[#This Row],[Outcome]]))</f>
        <v>APPROVE</v>
      </c>
      <c r="P3488" s="50" t="str">
        <f>TRIM(UPPER(tbl_raw_data[[#This Row],[Queue Name]]))</f>
        <v>CONSUMER EXISTING</v>
      </c>
      <c r="Q3488" s="50" t="str">
        <f>IF(tbl_raw_data[[#This Row],[Time taken in min]]&lt;=Settiings!$D$2,"SLA_MET","SLA_NOT_MET")</f>
        <v>SLA_NOT_MET</v>
      </c>
      <c r="R3488" s="94"/>
    </row>
    <row r="3489" spans="1:18" x14ac:dyDescent="0.3">
      <c r="A3489" s="23" t="s">
        <v>2527</v>
      </c>
      <c r="B3489" s="9">
        <v>45145.754178240742</v>
      </c>
      <c r="C3489" s="24">
        <v>45145.76635416667</v>
      </c>
      <c r="D3489" s="25" t="s">
        <v>13</v>
      </c>
      <c r="E3489" s="25" t="s">
        <v>9</v>
      </c>
      <c r="F3489" s="25" t="s">
        <v>43</v>
      </c>
      <c r="G3489" s="25" t="s">
        <v>77</v>
      </c>
      <c r="H3489" s="82"/>
      <c r="I3489" s="48">
        <f>tbl_raw_data[[#This Row],[Date Actioned]]-tbl_raw_data[[#This Row],[Date Tagged]]</f>
        <v>1.2175925927294884E-2</v>
      </c>
      <c r="J3489" s="46">
        <f>HOUR(tbl_raw_data[[#This Row],[Time_taken]])*60+MINUTE(tbl_raw_data[[#This Row],[Time_taken]])+SECOND(tbl_raw_data[[#This Row],[Time_taken]])/60</f>
        <v>17.533333333333335</v>
      </c>
      <c r="K3489" s="52">
        <f>DATE(YEAR(tbl_raw_data[[#This Row],[Date Actioned]]),MONTH(tbl_raw_data[[#This Row],[Date Actioned]]),DAY(tbl_raw_data[[#This Row],[Date Actioned]]))</f>
        <v>45145</v>
      </c>
      <c r="L3489" s="50" t="str">
        <f>UPPER(TEXT(tbl_raw_data[[#This Row],[updated_date]],"MMMM"))</f>
        <v>AUGUST</v>
      </c>
      <c r="M3489" s="50" t="str">
        <f>"WEEK "&amp; IF(ROUNDUP(DAY(tbl_raw_data[[#This Row],[updated_date]])/7,0)=5,4,ROUNDUP(DAY(tbl_raw_data[[#This Row],[updated_date]])/7,0))</f>
        <v>WEEK 1</v>
      </c>
      <c r="N3489" s="50" t="str">
        <f>UPPER(VLOOKUP(tbl_raw_data[[#This Row],[Analyst]],Settiings!$A$2:$B$16,2,0))</f>
        <v>MERCEDES</v>
      </c>
      <c r="O3489" s="50" t="str">
        <f>TRIM(UPPER(tbl_raw_data[[#This Row],[Outcome]]))</f>
        <v>APPROVE</v>
      </c>
      <c r="P3489" s="50" t="str">
        <f>TRIM(UPPER(tbl_raw_data[[#This Row],[Queue Name]]))</f>
        <v>CONSUMER EXISTING</v>
      </c>
      <c r="Q3489" s="50" t="str">
        <f>IF(tbl_raw_data[[#This Row],[Time taken in min]]&lt;=Settiings!$D$2,"SLA_MET","SLA_NOT_MET")</f>
        <v>SLA_MET</v>
      </c>
      <c r="R3489" s="94"/>
    </row>
    <row r="3490" spans="1:18" x14ac:dyDescent="0.3">
      <c r="A3490" s="14" t="s">
        <v>2529</v>
      </c>
      <c r="B3490" s="15">
        <v>45145.766597222224</v>
      </c>
      <c r="C3490" s="16">
        <v>45145.772615740738</v>
      </c>
      <c r="D3490" s="17" t="s">
        <v>13</v>
      </c>
      <c r="E3490" s="17" t="s">
        <v>47</v>
      </c>
      <c r="F3490" s="17" t="s">
        <v>1228</v>
      </c>
      <c r="G3490" s="17" t="s">
        <v>17</v>
      </c>
      <c r="H3490" s="83"/>
      <c r="I3490" s="48">
        <f>tbl_raw_data[[#This Row],[Date Actioned]]-tbl_raw_data[[#This Row],[Date Tagged]]</f>
        <v>6.018518513883464E-3</v>
      </c>
      <c r="J3490" s="46">
        <f>HOUR(tbl_raw_data[[#This Row],[Time_taken]])*60+MINUTE(tbl_raw_data[[#This Row],[Time_taken]])+SECOND(tbl_raw_data[[#This Row],[Time_taken]])/60</f>
        <v>8.6666666666666661</v>
      </c>
      <c r="K3490" s="52">
        <f>DATE(YEAR(tbl_raw_data[[#This Row],[Date Actioned]]),MONTH(tbl_raw_data[[#This Row],[Date Actioned]]),DAY(tbl_raw_data[[#This Row],[Date Actioned]]))</f>
        <v>45145</v>
      </c>
      <c r="L3490" s="50" t="str">
        <f>UPPER(TEXT(tbl_raw_data[[#This Row],[updated_date]],"MMMM"))</f>
        <v>AUGUST</v>
      </c>
      <c r="M3490" s="50" t="str">
        <f>"WEEK "&amp; IF(ROUNDUP(DAY(tbl_raw_data[[#This Row],[updated_date]])/7,0)=5,4,ROUNDUP(DAY(tbl_raw_data[[#This Row],[updated_date]])/7,0))</f>
        <v>WEEK 1</v>
      </c>
      <c r="N3490" s="50" t="str">
        <f>UPPER(VLOOKUP(tbl_raw_data[[#This Row],[Analyst]],Settiings!$A$2:$B$16,2,0))</f>
        <v>RAJ</v>
      </c>
      <c r="O3490" s="50" t="str">
        <f>TRIM(UPPER(tbl_raw_data[[#This Row],[Outcome]]))</f>
        <v>APPROVE</v>
      </c>
      <c r="P3490" s="50" t="str">
        <f>TRIM(UPPER(tbl_raw_data[[#This Row],[Queue Name]]))</f>
        <v>CONSUMER PRE BUREAU</v>
      </c>
      <c r="Q3490" s="50" t="str">
        <f>IF(tbl_raw_data[[#This Row],[Time taken in min]]&lt;=Settiings!$D$2,"SLA_MET","SLA_NOT_MET")</f>
        <v>SLA_MET</v>
      </c>
      <c r="R3490" s="94"/>
    </row>
    <row r="3491" spans="1:18" x14ac:dyDescent="0.3">
      <c r="A3491" s="20" t="s">
        <v>2531</v>
      </c>
      <c r="B3491" s="9">
        <v>45145.771701388891</v>
      </c>
      <c r="C3491" s="24">
        <v>45145.778321759259</v>
      </c>
      <c r="D3491" s="25" t="s">
        <v>17</v>
      </c>
      <c r="E3491" s="12" t="s">
        <v>19</v>
      </c>
      <c r="F3491" s="25" t="s">
        <v>70</v>
      </c>
      <c r="G3491" s="13"/>
      <c r="H3491" s="78"/>
      <c r="I3491" s="48">
        <f>tbl_raw_data[[#This Row],[Date Actioned]]-tbl_raw_data[[#This Row],[Date Tagged]]</f>
        <v>6.6203703681821935E-3</v>
      </c>
      <c r="J3491" s="46">
        <f>HOUR(tbl_raw_data[[#This Row],[Time_taken]])*60+MINUTE(tbl_raw_data[[#This Row],[Time_taken]])+SECOND(tbl_raw_data[[#This Row],[Time_taken]])/60</f>
        <v>9.5333333333333332</v>
      </c>
      <c r="K3491" s="52">
        <f>DATE(YEAR(tbl_raw_data[[#This Row],[Date Actioned]]),MONTH(tbl_raw_data[[#This Row],[Date Actioned]]),DAY(tbl_raw_data[[#This Row],[Date Actioned]]))</f>
        <v>45145</v>
      </c>
      <c r="L3491" s="50" t="str">
        <f>UPPER(TEXT(tbl_raw_data[[#This Row],[updated_date]],"MMMM"))</f>
        <v>AUGUST</v>
      </c>
      <c r="M3491" s="50" t="str">
        <f>"WEEK "&amp; IF(ROUNDUP(DAY(tbl_raw_data[[#This Row],[updated_date]])/7,0)=5,4,ROUNDUP(DAY(tbl_raw_data[[#This Row],[updated_date]])/7,0))</f>
        <v>WEEK 1</v>
      </c>
      <c r="N3491" s="50" t="str">
        <f>UPPER(VLOOKUP(tbl_raw_data[[#This Row],[Analyst]],Settiings!$A$2:$B$16,2,0))</f>
        <v>ASIF</v>
      </c>
      <c r="O3491" s="50" t="str">
        <f>TRIM(UPPER(tbl_raw_data[[#This Row],[Outcome]]))</f>
        <v>APPROVE</v>
      </c>
      <c r="P3491" s="50" t="str">
        <f>TRIM(UPPER(tbl_raw_data[[#This Row],[Queue Name]]))</f>
        <v>CONSUMER POST BUREAU</v>
      </c>
      <c r="Q3491" s="50" t="str">
        <f>IF(tbl_raw_data[[#This Row],[Time taken in min]]&lt;=Settiings!$D$2,"SLA_MET","SLA_NOT_MET")</f>
        <v>SLA_MET</v>
      </c>
      <c r="R3491" s="94"/>
    </row>
    <row r="3492" spans="1:18" x14ac:dyDescent="0.3">
      <c r="A3492" s="14" t="s">
        <v>2532</v>
      </c>
      <c r="B3492" s="9">
        <v>45145.774583333332</v>
      </c>
      <c r="C3492" s="24">
        <v>45145.777430555558</v>
      </c>
      <c r="D3492" s="25" t="s">
        <v>27</v>
      </c>
      <c r="E3492" s="25" t="s">
        <v>9</v>
      </c>
      <c r="F3492" s="25" t="s">
        <v>65</v>
      </c>
      <c r="G3492" s="25" t="s">
        <v>2533</v>
      </c>
      <c r="H3492" s="82"/>
      <c r="I3492" s="48">
        <f>tbl_raw_data[[#This Row],[Date Actioned]]-tbl_raw_data[[#This Row],[Date Tagged]]</f>
        <v>2.8472222256823443E-3</v>
      </c>
      <c r="J3492" s="46">
        <f>HOUR(tbl_raw_data[[#This Row],[Time_taken]])*60+MINUTE(tbl_raw_data[[#This Row],[Time_taken]])+SECOND(tbl_raw_data[[#This Row],[Time_taken]])/60</f>
        <v>4.0999999999999996</v>
      </c>
      <c r="K3492" s="52">
        <f>DATE(YEAR(tbl_raw_data[[#This Row],[Date Actioned]]),MONTH(tbl_raw_data[[#This Row],[Date Actioned]]),DAY(tbl_raw_data[[#This Row],[Date Actioned]]))</f>
        <v>45145</v>
      </c>
      <c r="L3492" s="50" t="str">
        <f>UPPER(TEXT(tbl_raw_data[[#This Row],[updated_date]],"MMMM"))</f>
        <v>AUGUST</v>
      </c>
      <c r="M3492" s="50" t="str">
        <f>"WEEK "&amp; IF(ROUNDUP(DAY(tbl_raw_data[[#This Row],[updated_date]])/7,0)=5,4,ROUNDUP(DAY(tbl_raw_data[[#This Row],[updated_date]])/7,0))</f>
        <v>WEEK 1</v>
      </c>
      <c r="N3492" s="50" t="str">
        <f>UPPER(VLOOKUP(tbl_raw_data[[#This Row],[Analyst]],Settiings!$A$2:$B$16,2,0))</f>
        <v>SAM</v>
      </c>
      <c r="O3492" s="50" t="str">
        <f>TRIM(UPPER(tbl_raw_data[[#This Row],[Outcome]]))</f>
        <v>DECLINE</v>
      </c>
      <c r="P3492" s="50" t="str">
        <f>TRIM(UPPER(tbl_raw_data[[#This Row],[Queue Name]]))</f>
        <v>CONSUMER EXISTING</v>
      </c>
      <c r="Q3492" s="50" t="str">
        <f>IF(tbl_raw_data[[#This Row],[Time taken in min]]&lt;=Settiings!$D$2,"SLA_MET","SLA_NOT_MET")</f>
        <v>SLA_MET</v>
      </c>
      <c r="R3492" s="94"/>
    </row>
    <row r="3493" spans="1:18" x14ac:dyDescent="0.3">
      <c r="A3493" s="23" t="s">
        <v>2536</v>
      </c>
      <c r="B3493" s="15">
        <v>45145.780231481483</v>
      </c>
      <c r="C3493" s="16">
        <v>45145.782395833332</v>
      </c>
      <c r="D3493" s="17" t="s">
        <v>13</v>
      </c>
      <c r="E3493" s="17" t="s">
        <v>9</v>
      </c>
      <c r="F3493" s="17" t="s">
        <v>1228</v>
      </c>
      <c r="G3493" s="17" t="s">
        <v>17</v>
      </c>
      <c r="H3493" s="83"/>
      <c r="I3493" s="48">
        <f>tbl_raw_data[[#This Row],[Date Actioned]]-tbl_raw_data[[#This Row],[Date Tagged]]</f>
        <v>2.1643518484779634E-3</v>
      </c>
      <c r="J3493" s="46">
        <f>HOUR(tbl_raw_data[[#This Row],[Time_taken]])*60+MINUTE(tbl_raw_data[[#This Row],[Time_taken]])+SECOND(tbl_raw_data[[#This Row],[Time_taken]])/60</f>
        <v>3.1166666666666667</v>
      </c>
      <c r="K3493" s="52">
        <f>DATE(YEAR(tbl_raw_data[[#This Row],[Date Actioned]]),MONTH(tbl_raw_data[[#This Row],[Date Actioned]]),DAY(tbl_raw_data[[#This Row],[Date Actioned]]))</f>
        <v>45145</v>
      </c>
      <c r="L3493" s="50" t="str">
        <f>UPPER(TEXT(tbl_raw_data[[#This Row],[updated_date]],"MMMM"))</f>
        <v>AUGUST</v>
      </c>
      <c r="M3493" s="50" t="str">
        <f>"WEEK "&amp; IF(ROUNDUP(DAY(tbl_raw_data[[#This Row],[updated_date]])/7,0)=5,4,ROUNDUP(DAY(tbl_raw_data[[#This Row],[updated_date]])/7,0))</f>
        <v>WEEK 1</v>
      </c>
      <c r="N3493" s="50" t="str">
        <f>UPPER(VLOOKUP(tbl_raw_data[[#This Row],[Analyst]],Settiings!$A$2:$B$16,2,0))</f>
        <v>RAJ</v>
      </c>
      <c r="O3493" s="50" t="str">
        <f>TRIM(UPPER(tbl_raw_data[[#This Row],[Outcome]]))</f>
        <v>APPROVE</v>
      </c>
      <c r="P3493" s="50" t="str">
        <f>TRIM(UPPER(tbl_raw_data[[#This Row],[Queue Name]]))</f>
        <v>CONSUMER EXISTING</v>
      </c>
      <c r="Q3493" s="50" t="str">
        <f>IF(tbl_raw_data[[#This Row],[Time taken in min]]&lt;=Settiings!$D$2,"SLA_MET","SLA_NOT_MET")</f>
        <v>SLA_MET</v>
      </c>
      <c r="R3493" s="94"/>
    </row>
    <row r="3494" spans="1:18" x14ac:dyDescent="0.3">
      <c r="A3494" s="14" t="s">
        <v>2537</v>
      </c>
      <c r="B3494" s="9">
        <v>45145.78361111111</v>
      </c>
      <c r="C3494" s="24">
        <v>45145.787303240744</v>
      </c>
      <c r="D3494" s="25" t="s">
        <v>13</v>
      </c>
      <c r="E3494" s="25" t="s">
        <v>9</v>
      </c>
      <c r="F3494" s="25" t="s">
        <v>70</v>
      </c>
      <c r="G3494" s="25" t="s">
        <v>17</v>
      </c>
      <c r="H3494" s="82"/>
      <c r="I3494" s="48">
        <f>tbl_raw_data[[#This Row],[Date Actioned]]-tbl_raw_data[[#This Row],[Date Tagged]]</f>
        <v>3.6921296341461129E-3</v>
      </c>
      <c r="J3494" s="46">
        <f>HOUR(tbl_raw_data[[#This Row],[Time_taken]])*60+MINUTE(tbl_raw_data[[#This Row],[Time_taken]])+SECOND(tbl_raw_data[[#This Row],[Time_taken]])/60</f>
        <v>5.3166666666666664</v>
      </c>
      <c r="K3494" s="52">
        <f>DATE(YEAR(tbl_raw_data[[#This Row],[Date Actioned]]),MONTH(tbl_raw_data[[#This Row],[Date Actioned]]),DAY(tbl_raw_data[[#This Row],[Date Actioned]]))</f>
        <v>45145</v>
      </c>
      <c r="L3494" s="50" t="str">
        <f>UPPER(TEXT(tbl_raw_data[[#This Row],[updated_date]],"MMMM"))</f>
        <v>AUGUST</v>
      </c>
      <c r="M3494" s="50" t="str">
        <f>"WEEK "&amp; IF(ROUNDUP(DAY(tbl_raw_data[[#This Row],[updated_date]])/7,0)=5,4,ROUNDUP(DAY(tbl_raw_data[[#This Row],[updated_date]])/7,0))</f>
        <v>WEEK 1</v>
      </c>
      <c r="N3494" s="50" t="str">
        <f>UPPER(VLOOKUP(tbl_raw_data[[#This Row],[Analyst]],Settiings!$A$2:$B$16,2,0))</f>
        <v>ASIF</v>
      </c>
      <c r="O3494" s="50" t="str">
        <f>TRIM(UPPER(tbl_raw_data[[#This Row],[Outcome]]))</f>
        <v>APPROVE</v>
      </c>
      <c r="P3494" s="50" t="str">
        <f>TRIM(UPPER(tbl_raw_data[[#This Row],[Queue Name]]))</f>
        <v>CONSUMER EXISTING</v>
      </c>
      <c r="Q3494" s="50" t="str">
        <f>IF(tbl_raw_data[[#This Row],[Time taken in min]]&lt;=Settiings!$D$2,"SLA_MET","SLA_NOT_MET")</f>
        <v>SLA_MET</v>
      </c>
      <c r="R3494" s="94"/>
    </row>
    <row r="3495" spans="1:18" x14ac:dyDescent="0.3">
      <c r="A3495" s="20" t="s">
        <v>2538</v>
      </c>
      <c r="B3495" s="15">
        <v>45145.786909722221</v>
      </c>
      <c r="C3495" s="16">
        <v>45145.799166666664</v>
      </c>
      <c r="D3495" s="17" t="s">
        <v>17</v>
      </c>
      <c r="E3495" s="18" t="s">
        <v>19</v>
      </c>
      <c r="F3495" s="17" t="s">
        <v>65</v>
      </c>
      <c r="G3495" s="19"/>
      <c r="H3495" s="79"/>
      <c r="I3495" s="48">
        <f>tbl_raw_data[[#This Row],[Date Actioned]]-tbl_raw_data[[#This Row],[Date Tagged]]</f>
        <v>1.2256944442924578E-2</v>
      </c>
      <c r="J3495" s="46">
        <f>HOUR(tbl_raw_data[[#This Row],[Time_taken]])*60+MINUTE(tbl_raw_data[[#This Row],[Time_taken]])+SECOND(tbl_raw_data[[#This Row],[Time_taken]])/60</f>
        <v>17.649999999999999</v>
      </c>
      <c r="K3495" s="52">
        <f>DATE(YEAR(tbl_raw_data[[#This Row],[Date Actioned]]),MONTH(tbl_raw_data[[#This Row],[Date Actioned]]),DAY(tbl_raw_data[[#This Row],[Date Actioned]]))</f>
        <v>45145</v>
      </c>
      <c r="L3495" s="50" t="str">
        <f>UPPER(TEXT(tbl_raw_data[[#This Row],[updated_date]],"MMMM"))</f>
        <v>AUGUST</v>
      </c>
      <c r="M3495" s="50" t="str">
        <f>"WEEK "&amp; IF(ROUNDUP(DAY(tbl_raw_data[[#This Row],[updated_date]])/7,0)=5,4,ROUNDUP(DAY(tbl_raw_data[[#This Row],[updated_date]])/7,0))</f>
        <v>WEEK 1</v>
      </c>
      <c r="N3495" s="50" t="str">
        <f>UPPER(VLOOKUP(tbl_raw_data[[#This Row],[Analyst]],Settiings!$A$2:$B$16,2,0))</f>
        <v>SAM</v>
      </c>
      <c r="O3495" s="50" t="str">
        <f>TRIM(UPPER(tbl_raw_data[[#This Row],[Outcome]]))</f>
        <v>APPROVE</v>
      </c>
      <c r="P3495" s="50" t="str">
        <f>TRIM(UPPER(tbl_raw_data[[#This Row],[Queue Name]]))</f>
        <v>CONSUMER POST BUREAU</v>
      </c>
      <c r="Q3495" s="50" t="str">
        <f>IF(tbl_raw_data[[#This Row],[Time taken in min]]&lt;=Settiings!$D$2,"SLA_MET","SLA_NOT_MET")</f>
        <v>SLA_MET</v>
      </c>
      <c r="R3495" s="94"/>
    </row>
    <row r="3496" spans="1:18" x14ac:dyDescent="0.3">
      <c r="A3496" s="23" t="s">
        <v>2539</v>
      </c>
      <c r="B3496" s="9">
        <v>45145.786990740744</v>
      </c>
      <c r="C3496" s="24">
        <v>45145.804872685185</v>
      </c>
      <c r="D3496" s="25" t="s">
        <v>17</v>
      </c>
      <c r="E3496" s="12" t="s">
        <v>19</v>
      </c>
      <c r="F3496" s="25" t="s">
        <v>24</v>
      </c>
      <c r="G3496" s="13"/>
      <c r="H3496" s="78"/>
      <c r="I3496" s="48">
        <f>tbl_raw_data[[#This Row],[Date Actioned]]-tbl_raw_data[[#This Row],[Date Tagged]]</f>
        <v>1.788194444088731E-2</v>
      </c>
      <c r="J3496" s="46">
        <f>HOUR(tbl_raw_data[[#This Row],[Time_taken]])*60+MINUTE(tbl_raw_data[[#This Row],[Time_taken]])+SECOND(tbl_raw_data[[#This Row],[Time_taken]])/60</f>
        <v>25.75</v>
      </c>
      <c r="K3496" s="52">
        <f>DATE(YEAR(tbl_raw_data[[#This Row],[Date Actioned]]),MONTH(tbl_raw_data[[#This Row],[Date Actioned]]),DAY(tbl_raw_data[[#This Row],[Date Actioned]]))</f>
        <v>45145</v>
      </c>
      <c r="L3496" s="50" t="str">
        <f>UPPER(TEXT(tbl_raw_data[[#This Row],[updated_date]],"MMMM"))</f>
        <v>AUGUST</v>
      </c>
      <c r="M3496" s="50" t="str">
        <f>"WEEK "&amp; IF(ROUNDUP(DAY(tbl_raw_data[[#This Row],[updated_date]])/7,0)=5,4,ROUNDUP(DAY(tbl_raw_data[[#This Row],[updated_date]])/7,0))</f>
        <v>WEEK 1</v>
      </c>
      <c r="N3496" s="50" t="str">
        <f>UPPER(VLOOKUP(tbl_raw_data[[#This Row],[Analyst]],Settiings!$A$2:$B$16,2,0))</f>
        <v>QUADIR</v>
      </c>
      <c r="O3496" s="50" t="str">
        <f>TRIM(UPPER(tbl_raw_data[[#This Row],[Outcome]]))</f>
        <v>APPROVE</v>
      </c>
      <c r="P3496" s="50" t="str">
        <f>TRIM(UPPER(tbl_raw_data[[#This Row],[Queue Name]]))</f>
        <v>CONSUMER POST BUREAU</v>
      </c>
      <c r="Q3496" s="50" t="str">
        <f>IF(tbl_raw_data[[#This Row],[Time taken in min]]&lt;=Settiings!$D$2,"SLA_MET","SLA_NOT_MET")</f>
        <v>SLA_NOT_MET</v>
      </c>
      <c r="R3496" s="94"/>
    </row>
    <row r="3497" spans="1:18" x14ac:dyDescent="0.3">
      <c r="A3497" s="14" t="s">
        <v>2541</v>
      </c>
      <c r="B3497" s="15">
        <v>45145.790613425925</v>
      </c>
      <c r="C3497" s="16">
        <v>45145.810104166667</v>
      </c>
      <c r="D3497" s="17" t="s">
        <v>17</v>
      </c>
      <c r="E3497" s="18" t="s">
        <v>9</v>
      </c>
      <c r="F3497" s="17" t="s">
        <v>70</v>
      </c>
      <c r="G3497" s="19"/>
      <c r="H3497" s="79"/>
      <c r="I3497" s="48">
        <f>tbl_raw_data[[#This Row],[Date Actioned]]-tbl_raw_data[[#This Row],[Date Tagged]]</f>
        <v>1.9490740742185153E-2</v>
      </c>
      <c r="J3497" s="46">
        <f>HOUR(tbl_raw_data[[#This Row],[Time_taken]])*60+MINUTE(tbl_raw_data[[#This Row],[Time_taken]])+SECOND(tbl_raw_data[[#This Row],[Time_taken]])/60</f>
        <v>28.066666666666666</v>
      </c>
      <c r="K3497" s="52">
        <f>DATE(YEAR(tbl_raw_data[[#This Row],[Date Actioned]]),MONTH(tbl_raw_data[[#This Row],[Date Actioned]]),DAY(tbl_raw_data[[#This Row],[Date Actioned]]))</f>
        <v>45145</v>
      </c>
      <c r="L3497" s="50" t="str">
        <f>UPPER(TEXT(tbl_raw_data[[#This Row],[updated_date]],"MMMM"))</f>
        <v>AUGUST</v>
      </c>
      <c r="M3497" s="50" t="str">
        <f>"WEEK "&amp; IF(ROUNDUP(DAY(tbl_raw_data[[#This Row],[updated_date]])/7,0)=5,4,ROUNDUP(DAY(tbl_raw_data[[#This Row],[updated_date]])/7,0))</f>
        <v>WEEK 1</v>
      </c>
      <c r="N3497" s="50" t="str">
        <f>UPPER(VLOOKUP(tbl_raw_data[[#This Row],[Analyst]],Settiings!$A$2:$B$16,2,0))</f>
        <v>ASIF</v>
      </c>
      <c r="O3497" s="50" t="str">
        <f>TRIM(UPPER(tbl_raw_data[[#This Row],[Outcome]]))</f>
        <v>APPROVE</v>
      </c>
      <c r="P3497" s="50" t="str">
        <f>TRIM(UPPER(tbl_raw_data[[#This Row],[Queue Name]]))</f>
        <v>CONSUMER EXISTING</v>
      </c>
      <c r="Q3497" s="50" t="str">
        <f>IF(tbl_raw_data[[#This Row],[Time taken in min]]&lt;=Settiings!$D$2,"SLA_MET","SLA_NOT_MET")</f>
        <v>SLA_NOT_MET</v>
      </c>
      <c r="R3497" s="94"/>
    </row>
    <row r="3498" spans="1:18" x14ac:dyDescent="0.3">
      <c r="A3498" s="20" t="s">
        <v>2542</v>
      </c>
      <c r="B3498" s="9">
        <v>45145.791516203702</v>
      </c>
      <c r="C3498" s="24">
        <v>45145.796412037038</v>
      </c>
      <c r="D3498" s="25" t="s">
        <v>13</v>
      </c>
      <c r="E3498" s="25" t="s">
        <v>9</v>
      </c>
      <c r="F3498" s="25" t="s">
        <v>1228</v>
      </c>
      <c r="G3498" s="25" t="s">
        <v>17</v>
      </c>
      <c r="H3498" s="82"/>
      <c r="I3498" s="48">
        <f>tbl_raw_data[[#This Row],[Date Actioned]]-tbl_raw_data[[#This Row],[Date Tagged]]</f>
        <v>4.8958333354676142E-3</v>
      </c>
      <c r="J3498" s="46">
        <f>HOUR(tbl_raw_data[[#This Row],[Time_taken]])*60+MINUTE(tbl_raw_data[[#This Row],[Time_taken]])+SECOND(tbl_raw_data[[#This Row],[Time_taken]])/60</f>
        <v>7.05</v>
      </c>
      <c r="K3498" s="52">
        <f>DATE(YEAR(tbl_raw_data[[#This Row],[Date Actioned]]),MONTH(tbl_raw_data[[#This Row],[Date Actioned]]),DAY(tbl_raw_data[[#This Row],[Date Actioned]]))</f>
        <v>45145</v>
      </c>
      <c r="L3498" s="50" t="str">
        <f>UPPER(TEXT(tbl_raw_data[[#This Row],[updated_date]],"MMMM"))</f>
        <v>AUGUST</v>
      </c>
      <c r="M3498" s="50" t="str">
        <f>"WEEK "&amp; IF(ROUNDUP(DAY(tbl_raw_data[[#This Row],[updated_date]])/7,0)=5,4,ROUNDUP(DAY(tbl_raw_data[[#This Row],[updated_date]])/7,0))</f>
        <v>WEEK 1</v>
      </c>
      <c r="N3498" s="50" t="str">
        <f>UPPER(VLOOKUP(tbl_raw_data[[#This Row],[Analyst]],Settiings!$A$2:$B$16,2,0))</f>
        <v>RAJ</v>
      </c>
      <c r="O3498" s="50" t="str">
        <f>TRIM(UPPER(tbl_raw_data[[#This Row],[Outcome]]))</f>
        <v>APPROVE</v>
      </c>
      <c r="P3498" s="50" t="str">
        <f>TRIM(UPPER(tbl_raw_data[[#This Row],[Queue Name]]))</f>
        <v>CONSUMER EXISTING</v>
      </c>
      <c r="Q3498" s="50" t="str">
        <f>IF(tbl_raw_data[[#This Row],[Time taken in min]]&lt;=Settiings!$D$2,"SLA_MET","SLA_NOT_MET")</f>
        <v>SLA_MET</v>
      </c>
      <c r="R3498" s="94"/>
    </row>
    <row r="3499" spans="1:18" x14ac:dyDescent="0.3">
      <c r="A3499" s="23" t="s">
        <v>2545</v>
      </c>
      <c r="B3499" s="15">
        <v>45145.824571759258</v>
      </c>
      <c r="C3499" s="16">
        <v>45145.828101851854</v>
      </c>
      <c r="D3499" s="17" t="s">
        <v>13</v>
      </c>
      <c r="E3499" s="17" t="s">
        <v>47</v>
      </c>
      <c r="F3499" s="17" t="s">
        <v>70</v>
      </c>
      <c r="G3499" s="17" t="s">
        <v>832</v>
      </c>
      <c r="H3499" s="83"/>
      <c r="I3499" s="48">
        <f>tbl_raw_data[[#This Row],[Date Actioned]]-tbl_raw_data[[#This Row],[Date Tagged]]</f>
        <v>3.5300925956107676E-3</v>
      </c>
      <c r="J3499" s="46">
        <f>HOUR(tbl_raw_data[[#This Row],[Time_taken]])*60+MINUTE(tbl_raw_data[[#This Row],[Time_taken]])+SECOND(tbl_raw_data[[#This Row],[Time_taken]])/60</f>
        <v>5.083333333333333</v>
      </c>
      <c r="K3499" s="52">
        <f>DATE(YEAR(tbl_raw_data[[#This Row],[Date Actioned]]),MONTH(tbl_raw_data[[#This Row],[Date Actioned]]),DAY(tbl_raw_data[[#This Row],[Date Actioned]]))</f>
        <v>45145</v>
      </c>
      <c r="L3499" s="50" t="str">
        <f>UPPER(TEXT(tbl_raw_data[[#This Row],[updated_date]],"MMMM"))</f>
        <v>AUGUST</v>
      </c>
      <c r="M3499" s="50" t="str">
        <f>"WEEK "&amp; IF(ROUNDUP(DAY(tbl_raw_data[[#This Row],[updated_date]])/7,0)=5,4,ROUNDUP(DAY(tbl_raw_data[[#This Row],[updated_date]])/7,0))</f>
        <v>WEEK 1</v>
      </c>
      <c r="N3499" s="50" t="str">
        <f>UPPER(VLOOKUP(tbl_raw_data[[#This Row],[Analyst]],Settiings!$A$2:$B$16,2,0))</f>
        <v>ASIF</v>
      </c>
      <c r="O3499" s="50" t="str">
        <f>TRIM(UPPER(tbl_raw_data[[#This Row],[Outcome]]))</f>
        <v>APPROVE</v>
      </c>
      <c r="P3499" s="50" t="str">
        <f>TRIM(UPPER(tbl_raw_data[[#This Row],[Queue Name]]))</f>
        <v>CONSUMER PRE BUREAU</v>
      </c>
      <c r="Q3499" s="50" t="str">
        <f>IF(tbl_raw_data[[#This Row],[Time taken in min]]&lt;=Settiings!$D$2,"SLA_MET","SLA_NOT_MET")</f>
        <v>SLA_MET</v>
      </c>
      <c r="R3499" s="94"/>
    </row>
    <row r="3500" spans="1:18" x14ac:dyDescent="0.3">
      <c r="A3500" s="14" t="s">
        <v>2552</v>
      </c>
      <c r="B3500" s="9">
        <v>45145.844907407409</v>
      </c>
      <c r="C3500" s="24">
        <v>45146.357361111113</v>
      </c>
      <c r="D3500" s="25" t="s">
        <v>17</v>
      </c>
      <c r="E3500" s="12" t="s">
        <v>9</v>
      </c>
      <c r="F3500" s="25" t="s">
        <v>43</v>
      </c>
      <c r="G3500" s="13"/>
      <c r="H3500" s="78"/>
      <c r="I3500" s="48">
        <f>tbl_raw_data[[#This Row],[Date Actioned]]-tbl_raw_data[[#This Row],[Date Tagged]]</f>
        <v>0.51245370370452292</v>
      </c>
      <c r="J3500" s="46">
        <f>HOUR(tbl_raw_data[[#This Row],[Time_taken]])*60+MINUTE(tbl_raw_data[[#This Row],[Time_taken]])+SECOND(tbl_raw_data[[#This Row],[Time_taken]])/60</f>
        <v>737.93333333333328</v>
      </c>
      <c r="K3500" s="52">
        <f>DATE(YEAR(tbl_raw_data[[#This Row],[Date Actioned]]),MONTH(tbl_raw_data[[#This Row],[Date Actioned]]),DAY(tbl_raw_data[[#This Row],[Date Actioned]]))</f>
        <v>45146</v>
      </c>
      <c r="L3500" s="50" t="str">
        <f>UPPER(TEXT(tbl_raw_data[[#This Row],[updated_date]],"MMMM"))</f>
        <v>AUGUST</v>
      </c>
      <c r="M3500" s="50" t="str">
        <f>"WEEK "&amp; IF(ROUNDUP(DAY(tbl_raw_data[[#This Row],[updated_date]])/7,0)=5,4,ROUNDUP(DAY(tbl_raw_data[[#This Row],[updated_date]])/7,0))</f>
        <v>WEEK 2</v>
      </c>
      <c r="N3500" s="50" t="str">
        <f>UPPER(VLOOKUP(tbl_raw_data[[#This Row],[Analyst]],Settiings!$A$2:$B$16,2,0))</f>
        <v>MERCEDES</v>
      </c>
      <c r="O3500" s="50" t="str">
        <f>TRIM(UPPER(tbl_raw_data[[#This Row],[Outcome]]))</f>
        <v>APPROVE</v>
      </c>
      <c r="P3500" s="50" t="str">
        <f>TRIM(UPPER(tbl_raw_data[[#This Row],[Queue Name]]))</f>
        <v>CONSUMER EXISTING</v>
      </c>
      <c r="Q3500" s="50" t="str">
        <f>IF(tbl_raw_data[[#This Row],[Time taken in min]]&lt;=Settiings!$D$2,"SLA_MET","SLA_NOT_MET")</f>
        <v>SLA_NOT_MET</v>
      </c>
      <c r="R3500" s="94"/>
    </row>
    <row r="3501" spans="1:18" x14ac:dyDescent="0.3">
      <c r="A3501" s="20" t="s">
        <v>2554</v>
      </c>
      <c r="B3501" s="15">
        <v>45145.858344907407</v>
      </c>
      <c r="C3501" s="16">
        <v>45146.37091435185</v>
      </c>
      <c r="D3501" s="17" t="s">
        <v>17</v>
      </c>
      <c r="E3501" s="18" t="s">
        <v>19</v>
      </c>
      <c r="F3501" s="17" t="s">
        <v>43</v>
      </c>
      <c r="G3501" s="19"/>
      <c r="H3501" s="79"/>
      <c r="I3501" s="48">
        <f>tbl_raw_data[[#This Row],[Date Actioned]]-tbl_raw_data[[#This Row],[Date Tagged]]</f>
        <v>0.51256944444321562</v>
      </c>
      <c r="J3501" s="46">
        <f>HOUR(tbl_raw_data[[#This Row],[Time_taken]])*60+MINUTE(tbl_raw_data[[#This Row],[Time_taken]])+SECOND(tbl_raw_data[[#This Row],[Time_taken]])/60</f>
        <v>738.1</v>
      </c>
      <c r="K3501" s="52">
        <f>DATE(YEAR(tbl_raw_data[[#This Row],[Date Actioned]]),MONTH(tbl_raw_data[[#This Row],[Date Actioned]]),DAY(tbl_raw_data[[#This Row],[Date Actioned]]))</f>
        <v>45146</v>
      </c>
      <c r="L3501" s="50" t="str">
        <f>UPPER(TEXT(tbl_raw_data[[#This Row],[updated_date]],"MMMM"))</f>
        <v>AUGUST</v>
      </c>
      <c r="M3501" s="50" t="str">
        <f>"WEEK "&amp; IF(ROUNDUP(DAY(tbl_raw_data[[#This Row],[updated_date]])/7,0)=5,4,ROUNDUP(DAY(tbl_raw_data[[#This Row],[updated_date]])/7,0))</f>
        <v>WEEK 2</v>
      </c>
      <c r="N3501" s="50" t="str">
        <f>UPPER(VLOOKUP(tbl_raw_data[[#This Row],[Analyst]],Settiings!$A$2:$B$16,2,0))</f>
        <v>MERCEDES</v>
      </c>
      <c r="O3501" s="50" t="str">
        <f>TRIM(UPPER(tbl_raw_data[[#This Row],[Outcome]]))</f>
        <v>APPROVE</v>
      </c>
      <c r="P3501" s="50" t="str">
        <f>TRIM(UPPER(tbl_raw_data[[#This Row],[Queue Name]]))</f>
        <v>CONSUMER POST BUREAU</v>
      </c>
      <c r="Q3501" s="50" t="str">
        <f>IF(tbl_raw_data[[#This Row],[Time taken in min]]&lt;=Settiings!$D$2,"SLA_MET","SLA_NOT_MET")</f>
        <v>SLA_NOT_MET</v>
      </c>
      <c r="R3501" s="94"/>
    </row>
    <row r="3502" spans="1:18" x14ac:dyDescent="0.3">
      <c r="A3502" s="23" t="s">
        <v>2555</v>
      </c>
      <c r="B3502" s="9">
        <v>45145.883877314816</v>
      </c>
      <c r="C3502" s="24">
        <v>45146.377824074072</v>
      </c>
      <c r="D3502" s="25" t="s">
        <v>17</v>
      </c>
      <c r="E3502" s="12" t="s">
        <v>19</v>
      </c>
      <c r="F3502" s="25" t="s">
        <v>43</v>
      </c>
      <c r="G3502" s="13"/>
      <c r="H3502" s="78"/>
      <c r="I3502" s="48">
        <f>tbl_raw_data[[#This Row],[Date Actioned]]-tbl_raw_data[[#This Row],[Date Tagged]]</f>
        <v>0.49394675925577758</v>
      </c>
      <c r="J3502" s="46">
        <f>HOUR(tbl_raw_data[[#This Row],[Time_taken]])*60+MINUTE(tbl_raw_data[[#This Row],[Time_taken]])+SECOND(tbl_raw_data[[#This Row],[Time_taken]])/60</f>
        <v>711.2833333333333</v>
      </c>
      <c r="K3502" s="52">
        <f>DATE(YEAR(tbl_raw_data[[#This Row],[Date Actioned]]),MONTH(tbl_raw_data[[#This Row],[Date Actioned]]),DAY(tbl_raw_data[[#This Row],[Date Actioned]]))</f>
        <v>45146</v>
      </c>
      <c r="L3502" s="50" t="str">
        <f>UPPER(TEXT(tbl_raw_data[[#This Row],[updated_date]],"MMMM"))</f>
        <v>AUGUST</v>
      </c>
      <c r="M3502" s="50" t="str">
        <f>"WEEK "&amp; IF(ROUNDUP(DAY(tbl_raw_data[[#This Row],[updated_date]])/7,0)=5,4,ROUNDUP(DAY(tbl_raw_data[[#This Row],[updated_date]])/7,0))</f>
        <v>WEEK 2</v>
      </c>
      <c r="N3502" s="50" t="str">
        <f>UPPER(VLOOKUP(tbl_raw_data[[#This Row],[Analyst]],Settiings!$A$2:$B$16,2,0))</f>
        <v>MERCEDES</v>
      </c>
      <c r="O3502" s="50" t="str">
        <f>TRIM(UPPER(tbl_raw_data[[#This Row],[Outcome]]))</f>
        <v>APPROVE</v>
      </c>
      <c r="P3502" s="50" t="str">
        <f>TRIM(UPPER(tbl_raw_data[[#This Row],[Queue Name]]))</f>
        <v>CONSUMER POST BUREAU</v>
      </c>
      <c r="Q3502" s="50" t="str">
        <f>IF(tbl_raw_data[[#This Row],[Time taken in min]]&lt;=Settiings!$D$2,"SLA_MET","SLA_NOT_MET")</f>
        <v>SLA_NOT_MET</v>
      </c>
      <c r="R3502" s="94"/>
    </row>
    <row r="3503" spans="1:18" x14ac:dyDescent="0.3">
      <c r="A3503" s="23" t="s">
        <v>2558</v>
      </c>
      <c r="B3503" s="9">
        <v>45146.344398148147</v>
      </c>
      <c r="C3503" s="24">
        <v>45146.35696759259</v>
      </c>
      <c r="D3503" s="25" t="s">
        <v>13</v>
      </c>
      <c r="E3503" s="25" t="s">
        <v>9</v>
      </c>
      <c r="F3503" s="25" t="s">
        <v>1222</v>
      </c>
      <c r="G3503" s="25" t="s">
        <v>128</v>
      </c>
      <c r="H3503" s="82"/>
      <c r="I3503" s="48">
        <f>tbl_raw_data[[#This Row],[Date Actioned]]-tbl_raw_data[[#This Row],[Date Tagged]]</f>
        <v>1.2569444443215616E-2</v>
      </c>
      <c r="J3503" s="46">
        <f>HOUR(tbl_raw_data[[#This Row],[Time_taken]])*60+MINUTE(tbl_raw_data[[#This Row],[Time_taken]])+SECOND(tbl_raw_data[[#This Row],[Time_taken]])/60</f>
        <v>18.100000000000001</v>
      </c>
      <c r="K3503" s="52">
        <f>DATE(YEAR(tbl_raw_data[[#This Row],[Date Actioned]]),MONTH(tbl_raw_data[[#This Row],[Date Actioned]]),DAY(tbl_raw_data[[#This Row],[Date Actioned]]))</f>
        <v>45146</v>
      </c>
      <c r="L3503" s="50" t="str">
        <f>UPPER(TEXT(tbl_raw_data[[#This Row],[updated_date]],"MMMM"))</f>
        <v>AUGUST</v>
      </c>
      <c r="M3503" s="50" t="str">
        <f>"WEEK "&amp; IF(ROUNDUP(DAY(tbl_raw_data[[#This Row],[updated_date]])/7,0)=5,4,ROUNDUP(DAY(tbl_raw_data[[#This Row],[updated_date]])/7,0))</f>
        <v>WEEK 2</v>
      </c>
      <c r="N3503" s="50" t="str">
        <f>UPPER(VLOOKUP(tbl_raw_data[[#This Row],[Analyst]],Settiings!$A$2:$B$16,2,0))</f>
        <v>HARDIK</v>
      </c>
      <c r="O3503" s="50" t="str">
        <f>TRIM(UPPER(tbl_raw_data[[#This Row],[Outcome]]))</f>
        <v>APPROVE</v>
      </c>
      <c r="P3503" s="50" t="str">
        <f>TRIM(UPPER(tbl_raw_data[[#This Row],[Queue Name]]))</f>
        <v>CONSUMER EXISTING</v>
      </c>
      <c r="Q3503" s="50" t="str">
        <f>IF(tbl_raw_data[[#This Row],[Time taken in min]]&lt;=Settiings!$D$2,"SLA_MET","SLA_NOT_MET")</f>
        <v>SLA_MET</v>
      </c>
      <c r="R3503" s="94"/>
    </row>
    <row r="3504" spans="1:18" x14ac:dyDescent="0.3">
      <c r="A3504" s="14" t="s">
        <v>2561</v>
      </c>
      <c r="B3504" s="15">
        <v>45146.380428240744</v>
      </c>
      <c r="C3504" s="16">
        <v>45146.386284722219</v>
      </c>
      <c r="D3504" s="17" t="s">
        <v>13</v>
      </c>
      <c r="E3504" s="17" t="s">
        <v>9</v>
      </c>
      <c r="F3504" s="17" t="s">
        <v>1222</v>
      </c>
      <c r="G3504" s="17" t="s">
        <v>17</v>
      </c>
      <c r="H3504" s="83"/>
      <c r="I3504" s="48">
        <f>tbl_raw_data[[#This Row],[Date Actioned]]-tbl_raw_data[[#This Row],[Date Tagged]]</f>
        <v>5.8564814753481187E-3</v>
      </c>
      <c r="J3504" s="46">
        <f>HOUR(tbl_raw_data[[#This Row],[Time_taken]])*60+MINUTE(tbl_raw_data[[#This Row],[Time_taken]])+SECOND(tbl_raw_data[[#This Row],[Time_taken]])/60</f>
        <v>8.4333333333333336</v>
      </c>
      <c r="K3504" s="52">
        <f>DATE(YEAR(tbl_raw_data[[#This Row],[Date Actioned]]),MONTH(tbl_raw_data[[#This Row],[Date Actioned]]),DAY(tbl_raw_data[[#This Row],[Date Actioned]]))</f>
        <v>45146</v>
      </c>
      <c r="L3504" s="50" t="str">
        <f>UPPER(TEXT(tbl_raw_data[[#This Row],[updated_date]],"MMMM"))</f>
        <v>AUGUST</v>
      </c>
      <c r="M3504" s="50" t="str">
        <f>"WEEK "&amp; IF(ROUNDUP(DAY(tbl_raw_data[[#This Row],[updated_date]])/7,0)=5,4,ROUNDUP(DAY(tbl_raw_data[[#This Row],[updated_date]])/7,0))</f>
        <v>WEEK 2</v>
      </c>
      <c r="N3504" s="50" t="str">
        <f>UPPER(VLOOKUP(tbl_raw_data[[#This Row],[Analyst]],Settiings!$A$2:$B$16,2,0))</f>
        <v>HARDIK</v>
      </c>
      <c r="O3504" s="50" t="str">
        <f>TRIM(UPPER(tbl_raw_data[[#This Row],[Outcome]]))</f>
        <v>APPROVE</v>
      </c>
      <c r="P3504" s="50" t="str">
        <f>TRIM(UPPER(tbl_raw_data[[#This Row],[Queue Name]]))</f>
        <v>CONSUMER EXISTING</v>
      </c>
      <c r="Q3504" s="50" t="str">
        <f>IF(tbl_raw_data[[#This Row],[Time taken in min]]&lt;=Settiings!$D$2,"SLA_MET","SLA_NOT_MET")</f>
        <v>SLA_MET</v>
      </c>
      <c r="R3504" s="94"/>
    </row>
    <row r="3505" spans="1:18" x14ac:dyDescent="0.3">
      <c r="A3505" s="20" t="s">
        <v>2564</v>
      </c>
      <c r="B3505" s="9">
        <v>45146.403587962966</v>
      </c>
      <c r="C3505" s="24">
        <v>45146.41238425926</v>
      </c>
      <c r="D3505" s="25" t="s">
        <v>13</v>
      </c>
      <c r="E3505" s="25" t="s">
        <v>9</v>
      </c>
      <c r="F3505" s="25" t="s">
        <v>686</v>
      </c>
      <c r="G3505" s="25" t="s">
        <v>17</v>
      </c>
      <c r="H3505" s="82"/>
      <c r="I3505" s="48">
        <f>tbl_raw_data[[#This Row],[Date Actioned]]-tbl_raw_data[[#This Row],[Date Tagged]]</f>
        <v>8.7962962934398092E-3</v>
      </c>
      <c r="J3505" s="46">
        <f>HOUR(tbl_raw_data[[#This Row],[Time_taken]])*60+MINUTE(tbl_raw_data[[#This Row],[Time_taken]])+SECOND(tbl_raw_data[[#This Row],[Time_taken]])/60</f>
        <v>12.666666666666666</v>
      </c>
      <c r="K3505" s="52">
        <f>DATE(YEAR(tbl_raw_data[[#This Row],[Date Actioned]]),MONTH(tbl_raw_data[[#This Row],[Date Actioned]]),DAY(tbl_raw_data[[#This Row],[Date Actioned]]))</f>
        <v>45146</v>
      </c>
      <c r="L3505" s="50" t="str">
        <f>UPPER(TEXT(tbl_raw_data[[#This Row],[updated_date]],"MMMM"))</f>
        <v>AUGUST</v>
      </c>
      <c r="M3505" s="50" t="str">
        <f>"WEEK "&amp; IF(ROUNDUP(DAY(tbl_raw_data[[#This Row],[updated_date]])/7,0)=5,4,ROUNDUP(DAY(tbl_raw_data[[#This Row],[updated_date]])/7,0))</f>
        <v>WEEK 2</v>
      </c>
      <c r="N3505" s="50" t="str">
        <f>UPPER(VLOOKUP(tbl_raw_data[[#This Row],[Analyst]],Settiings!$A$2:$B$16,2,0))</f>
        <v>FARDIN</v>
      </c>
      <c r="O3505" s="50" t="str">
        <f>TRIM(UPPER(tbl_raw_data[[#This Row],[Outcome]]))</f>
        <v>APPROVE</v>
      </c>
      <c r="P3505" s="50" t="str">
        <f>TRIM(UPPER(tbl_raw_data[[#This Row],[Queue Name]]))</f>
        <v>CONSUMER EXISTING</v>
      </c>
      <c r="Q3505" s="50" t="str">
        <f>IF(tbl_raw_data[[#This Row],[Time taken in min]]&lt;=Settiings!$D$2,"SLA_MET","SLA_NOT_MET")</f>
        <v>SLA_MET</v>
      </c>
      <c r="R3505" s="94"/>
    </row>
    <row r="3506" spans="1:18" x14ac:dyDescent="0.3">
      <c r="A3506" s="23" t="s">
        <v>2565</v>
      </c>
      <c r="B3506" s="15">
        <v>45146.403680555559</v>
      </c>
      <c r="C3506" s="16">
        <v>45146.411805555559</v>
      </c>
      <c r="D3506" s="17" t="s">
        <v>13</v>
      </c>
      <c r="E3506" s="17" t="s">
        <v>47</v>
      </c>
      <c r="F3506" s="17" t="s">
        <v>1222</v>
      </c>
      <c r="G3506" s="17" t="s">
        <v>255</v>
      </c>
      <c r="H3506" s="83"/>
      <c r="I3506" s="48">
        <f>tbl_raw_data[[#This Row],[Date Actioned]]-tbl_raw_data[[#This Row],[Date Tagged]]</f>
        <v>8.1250000002910383E-3</v>
      </c>
      <c r="J3506" s="46">
        <f>HOUR(tbl_raw_data[[#This Row],[Time_taken]])*60+MINUTE(tbl_raw_data[[#This Row],[Time_taken]])+SECOND(tbl_raw_data[[#This Row],[Time_taken]])/60</f>
        <v>11.7</v>
      </c>
      <c r="K3506" s="52">
        <f>DATE(YEAR(tbl_raw_data[[#This Row],[Date Actioned]]),MONTH(tbl_raw_data[[#This Row],[Date Actioned]]),DAY(tbl_raw_data[[#This Row],[Date Actioned]]))</f>
        <v>45146</v>
      </c>
      <c r="L3506" s="50" t="str">
        <f>UPPER(TEXT(tbl_raw_data[[#This Row],[updated_date]],"MMMM"))</f>
        <v>AUGUST</v>
      </c>
      <c r="M3506" s="50" t="str">
        <f>"WEEK "&amp; IF(ROUNDUP(DAY(tbl_raw_data[[#This Row],[updated_date]])/7,0)=5,4,ROUNDUP(DAY(tbl_raw_data[[#This Row],[updated_date]])/7,0))</f>
        <v>WEEK 2</v>
      </c>
      <c r="N3506" s="50" t="str">
        <f>UPPER(VLOOKUP(tbl_raw_data[[#This Row],[Analyst]],Settiings!$A$2:$B$16,2,0))</f>
        <v>HARDIK</v>
      </c>
      <c r="O3506" s="50" t="str">
        <f>TRIM(UPPER(tbl_raw_data[[#This Row],[Outcome]]))</f>
        <v>APPROVE</v>
      </c>
      <c r="P3506" s="50" t="str">
        <f>TRIM(UPPER(tbl_raw_data[[#This Row],[Queue Name]]))</f>
        <v>CONSUMER PRE BUREAU</v>
      </c>
      <c r="Q3506" s="50" t="str">
        <f>IF(tbl_raw_data[[#This Row],[Time taken in min]]&lt;=Settiings!$D$2,"SLA_MET","SLA_NOT_MET")</f>
        <v>SLA_MET</v>
      </c>
      <c r="R3506" s="94"/>
    </row>
    <row r="3507" spans="1:18" x14ac:dyDescent="0.3">
      <c r="A3507" s="14" t="s">
        <v>2566</v>
      </c>
      <c r="B3507" s="9">
        <v>45146.418043981481</v>
      </c>
      <c r="C3507" s="24">
        <v>45146.422685185185</v>
      </c>
      <c r="D3507" s="25" t="s">
        <v>13</v>
      </c>
      <c r="E3507" s="25" t="s">
        <v>19</v>
      </c>
      <c r="F3507" s="25" t="s">
        <v>1222</v>
      </c>
      <c r="G3507" s="25" t="s">
        <v>17</v>
      </c>
      <c r="H3507" s="82"/>
      <c r="I3507" s="48">
        <f>tbl_raw_data[[#This Row],[Date Actioned]]-tbl_raw_data[[#This Row],[Date Tagged]]</f>
        <v>4.6412037045229226E-3</v>
      </c>
      <c r="J3507" s="46">
        <f>HOUR(tbl_raw_data[[#This Row],[Time_taken]])*60+MINUTE(tbl_raw_data[[#This Row],[Time_taken]])+SECOND(tbl_raw_data[[#This Row],[Time_taken]])/60</f>
        <v>6.6833333333333336</v>
      </c>
      <c r="K3507" s="52">
        <f>DATE(YEAR(tbl_raw_data[[#This Row],[Date Actioned]]),MONTH(tbl_raw_data[[#This Row],[Date Actioned]]),DAY(tbl_raw_data[[#This Row],[Date Actioned]]))</f>
        <v>45146</v>
      </c>
      <c r="L3507" s="50" t="str">
        <f>UPPER(TEXT(tbl_raw_data[[#This Row],[updated_date]],"MMMM"))</f>
        <v>AUGUST</v>
      </c>
      <c r="M3507" s="50" t="str">
        <f>"WEEK "&amp; IF(ROUNDUP(DAY(tbl_raw_data[[#This Row],[updated_date]])/7,0)=5,4,ROUNDUP(DAY(tbl_raw_data[[#This Row],[updated_date]])/7,0))</f>
        <v>WEEK 2</v>
      </c>
      <c r="N3507" s="50" t="str">
        <f>UPPER(VLOOKUP(tbl_raw_data[[#This Row],[Analyst]],Settiings!$A$2:$B$16,2,0))</f>
        <v>HARDIK</v>
      </c>
      <c r="O3507" s="50" t="str">
        <f>TRIM(UPPER(tbl_raw_data[[#This Row],[Outcome]]))</f>
        <v>APPROVE</v>
      </c>
      <c r="P3507" s="50" t="str">
        <f>TRIM(UPPER(tbl_raw_data[[#This Row],[Queue Name]]))</f>
        <v>CONSUMER POST BUREAU</v>
      </c>
      <c r="Q3507" s="50" t="str">
        <f>IF(tbl_raw_data[[#This Row],[Time taken in min]]&lt;=Settiings!$D$2,"SLA_MET","SLA_NOT_MET")</f>
        <v>SLA_MET</v>
      </c>
      <c r="R3507" s="94"/>
    </row>
    <row r="3508" spans="1:18" x14ac:dyDescent="0.3">
      <c r="A3508" s="23" t="s">
        <v>2570</v>
      </c>
      <c r="B3508" s="9">
        <v>45146.431273148148</v>
      </c>
      <c r="C3508" s="24">
        <v>45146.44363425926</v>
      </c>
      <c r="D3508" s="25" t="s">
        <v>37</v>
      </c>
      <c r="E3508" s="12" t="s">
        <v>9</v>
      </c>
      <c r="F3508" s="25" t="s">
        <v>43</v>
      </c>
      <c r="G3508" s="13"/>
      <c r="H3508" s="78"/>
      <c r="I3508" s="48">
        <f>tbl_raw_data[[#This Row],[Date Actioned]]-tbl_raw_data[[#This Row],[Date Tagged]]</f>
        <v>1.2361111112113576E-2</v>
      </c>
      <c r="J3508" s="46">
        <f>HOUR(tbl_raw_data[[#This Row],[Time_taken]])*60+MINUTE(tbl_raw_data[[#This Row],[Time_taken]])+SECOND(tbl_raw_data[[#This Row],[Time_taken]])/60</f>
        <v>17.8</v>
      </c>
      <c r="K3508" s="52">
        <f>DATE(YEAR(tbl_raw_data[[#This Row],[Date Actioned]]),MONTH(tbl_raw_data[[#This Row],[Date Actioned]]),DAY(tbl_raw_data[[#This Row],[Date Actioned]]))</f>
        <v>45146</v>
      </c>
      <c r="L3508" s="50" t="str">
        <f>UPPER(TEXT(tbl_raw_data[[#This Row],[updated_date]],"MMMM"))</f>
        <v>AUGUST</v>
      </c>
      <c r="M3508" s="50" t="str">
        <f>"WEEK "&amp; IF(ROUNDUP(DAY(tbl_raw_data[[#This Row],[updated_date]])/7,0)=5,4,ROUNDUP(DAY(tbl_raw_data[[#This Row],[updated_date]])/7,0))</f>
        <v>WEEK 2</v>
      </c>
      <c r="N3508" s="50" t="str">
        <f>UPPER(VLOOKUP(tbl_raw_data[[#This Row],[Analyst]],Settiings!$A$2:$B$16,2,0))</f>
        <v>MERCEDES</v>
      </c>
      <c r="O3508" s="50" t="str">
        <f>TRIM(UPPER(tbl_raw_data[[#This Row],[Outcome]]))</f>
        <v>DECLINE</v>
      </c>
      <c r="P3508" s="50" t="str">
        <f>TRIM(UPPER(tbl_raw_data[[#This Row],[Queue Name]]))</f>
        <v>CONSUMER EXISTING</v>
      </c>
      <c r="Q3508" s="50" t="str">
        <f>IF(tbl_raw_data[[#This Row],[Time taken in min]]&lt;=Settiings!$D$2,"SLA_MET","SLA_NOT_MET")</f>
        <v>SLA_MET</v>
      </c>
      <c r="R3508" s="94"/>
    </row>
    <row r="3509" spans="1:18" x14ac:dyDescent="0.3">
      <c r="A3509" s="20" t="s">
        <v>2571</v>
      </c>
      <c r="B3509" s="15">
        <v>45146.431898148148</v>
      </c>
      <c r="C3509" s="16">
        <v>45146.437488425923</v>
      </c>
      <c r="D3509" s="17" t="s">
        <v>13</v>
      </c>
      <c r="E3509" s="17" t="s">
        <v>47</v>
      </c>
      <c r="F3509" s="17" t="s">
        <v>1222</v>
      </c>
      <c r="G3509" s="17" t="s">
        <v>17</v>
      </c>
      <c r="H3509" s="83"/>
      <c r="I3509" s="48">
        <f>tbl_raw_data[[#This Row],[Date Actioned]]-tbl_raw_data[[#This Row],[Date Tagged]]</f>
        <v>5.5902777748997323E-3</v>
      </c>
      <c r="J3509" s="46">
        <f>HOUR(tbl_raw_data[[#This Row],[Time_taken]])*60+MINUTE(tbl_raw_data[[#This Row],[Time_taken]])+SECOND(tbl_raw_data[[#This Row],[Time_taken]])/60</f>
        <v>8.0500000000000007</v>
      </c>
      <c r="K3509" s="52">
        <f>DATE(YEAR(tbl_raw_data[[#This Row],[Date Actioned]]),MONTH(tbl_raw_data[[#This Row],[Date Actioned]]),DAY(tbl_raw_data[[#This Row],[Date Actioned]]))</f>
        <v>45146</v>
      </c>
      <c r="L3509" s="50" t="str">
        <f>UPPER(TEXT(tbl_raw_data[[#This Row],[updated_date]],"MMMM"))</f>
        <v>AUGUST</v>
      </c>
      <c r="M3509" s="50" t="str">
        <f>"WEEK "&amp; IF(ROUNDUP(DAY(tbl_raw_data[[#This Row],[updated_date]])/7,0)=5,4,ROUNDUP(DAY(tbl_raw_data[[#This Row],[updated_date]])/7,0))</f>
        <v>WEEK 2</v>
      </c>
      <c r="N3509" s="50" t="str">
        <f>UPPER(VLOOKUP(tbl_raw_data[[#This Row],[Analyst]],Settiings!$A$2:$B$16,2,0))</f>
        <v>HARDIK</v>
      </c>
      <c r="O3509" s="50" t="str">
        <f>TRIM(UPPER(tbl_raw_data[[#This Row],[Outcome]]))</f>
        <v>APPROVE</v>
      </c>
      <c r="P3509" s="50" t="str">
        <f>TRIM(UPPER(tbl_raw_data[[#This Row],[Queue Name]]))</f>
        <v>CONSUMER PRE BUREAU</v>
      </c>
      <c r="Q3509" s="50" t="str">
        <f>IF(tbl_raw_data[[#This Row],[Time taken in min]]&lt;=Settiings!$D$2,"SLA_MET","SLA_NOT_MET")</f>
        <v>SLA_MET</v>
      </c>
      <c r="R3509" s="94"/>
    </row>
    <row r="3510" spans="1:18" x14ac:dyDescent="0.3">
      <c r="A3510" s="23" t="s">
        <v>2573</v>
      </c>
      <c r="B3510" s="9">
        <v>45146.443495370368</v>
      </c>
      <c r="C3510" s="24">
        <v>45146.447326388887</v>
      </c>
      <c r="D3510" s="25" t="s">
        <v>17</v>
      </c>
      <c r="E3510" s="12" t="s">
        <v>19</v>
      </c>
      <c r="F3510" s="25" t="s">
        <v>43</v>
      </c>
      <c r="G3510" s="13"/>
      <c r="H3510" s="78"/>
      <c r="I3510" s="48">
        <f>tbl_raw_data[[#This Row],[Date Actioned]]-tbl_raw_data[[#This Row],[Date Tagged]]</f>
        <v>3.8310185191221535E-3</v>
      </c>
      <c r="J3510" s="46">
        <f>HOUR(tbl_raw_data[[#This Row],[Time_taken]])*60+MINUTE(tbl_raw_data[[#This Row],[Time_taken]])+SECOND(tbl_raw_data[[#This Row],[Time_taken]])/60</f>
        <v>5.5166666666666666</v>
      </c>
      <c r="K3510" s="52">
        <f>DATE(YEAR(tbl_raw_data[[#This Row],[Date Actioned]]),MONTH(tbl_raw_data[[#This Row],[Date Actioned]]),DAY(tbl_raw_data[[#This Row],[Date Actioned]]))</f>
        <v>45146</v>
      </c>
      <c r="L3510" s="50" t="str">
        <f>UPPER(TEXT(tbl_raw_data[[#This Row],[updated_date]],"MMMM"))</f>
        <v>AUGUST</v>
      </c>
      <c r="M3510" s="50" t="str">
        <f>"WEEK "&amp; IF(ROUNDUP(DAY(tbl_raw_data[[#This Row],[updated_date]])/7,0)=5,4,ROUNDUP(DAY(tbl_raw_data[[#This Row],[updated_date]])/7,0))</f>
        <v>WEEK 2</v>
      </c>
      <c r="N3510" s="50" t="str">
        <f>UPPER(VLOOKUP(tbl_raw_data[[#This Row],[Analyst]],Settiings!$A$2:$B$16,2,0))</f>
        <v>MERCEDES</v>
      </c>
      <c r="O3510" s="50" t="str">
        <f>TRIM(UPPER(tbl_raw_data[[#This Row],[Outcome]]))</f>
        <v>APPROVE</v>
      </c>
      <c r="P3510" s="50" t="str">
        <f>TRIM(UPPER(tbl_raw_data[[#This Row],[Queue Name]]))</f>
        <v>CONSUMER POST BUREAU</v>
      </c>
      <c r="Q3510" s="50" t="str">
        <f>IF(tbl_raw_data[[#This Row],[Time taken in min]]&lt;=Settiings!$D$2,"SLA_MET","SLA_NOT_MET")</f>
        <v>SLA_MET</v>
      </c>
      <c r="R3510" s="94"/>
    </row>
    <row r="3511" spans="1:18" x14ac:dyDescent="0.3">
      <c r="A3511" s="14" t="s">
        <v>2576</v>
      </c>
      <c r="B3511" s="15">
        <v>45146.451782407406</v>
      </c>
      <c r="C3511" s="16">
        <v>45146.456759259258</v>
      </c>
      <c r="D3511" s="17" t="s">
        <v>13</v>
      </c>
      <c r="E3511" s="17" t="s">
        <v>9</v>
      </c>
      <c r="F3511" s="17" t="s">
        <v>70</v>
      </c>
      <c r="G3511" s="17" t="s">
        <v>17</v>
      </c>
      <c r="H3511" s="83"/>
      <c r="I3511" s="48">
        <f>tbl_raw_data[[#This Row],[Date Actioned]]-tbl_raw_data[[#This Row],[Date Tagged]]</f>
        <v>4.9768518510973081E-3</v>
      </c>
      <c r="J3511" s="46">
        <f>HOUR(tbl_raw_data[[#This Row],[Time_taken]])*60+MINUTE(tbl_raw_data[[#This Row],[Time_taken]])+SECOND(tbl_raw_data[[#This Row],[Time_taken]])/60</f>
        <v>7.166666666666667</v>
      </c>
      <c r="K3511" s="52">
        <f>DATE(YEAR(tbl_raw_data[[#This Row],[Date Actioned]]),MONTH(tbl_raw_data[[#This Row],[Date Actioned]]),DAY(tbl_raw_data[[#This Row],[Date Actioned]]))</f>
        <v>45146</v>
      </c>
      <c r="L3511" s="50" t="str">
        <f>UPPER(TEXT(tbl_raw_data[[#This Row],[updated_date]],"MMMM"))</f>
        <v>AUGUST</v>
      </c>
      <c r="M3511" s="50" t="str">
        <f>"WEEK "&amp; IF(ROUNDUP(DAY(tbl_raw_data[[#This Row],[updated_date]])/7,0)=5,4,ROUNDUP(DAY(tbl_raw_data[[#This Row],[updated_date]])/7,0))</f>
        <v>WEEK 2</v>
      </c>
      <c r="N3511" s="50" t="str">
        <f>UPPER(VLOOKUP(tbl_raw_data[[#This Row],[Analyst]],Settiings!$A$2:$B$16,2,0))</f>
        <v>ASIF</v>
      </c>
      <c r="O3511" s="50" t="str">
        <f>TRIM(UPPER(tbl_raw_data[[#This Row],[Outcome]]))</f>
        <v>APPROVE</v>
      </c>
      <c r="P3511" s="50" t="str">
        <f>TRIM(UPPER(tbl_raw_data[[#This Row],[Queue Name]]))</f>
        <v>CONSUMER EXISTING</v>
      </c>
      <c r="Q3511" s="50" t="str">
        <f>IF(tbl_raw_data[[#This Row],[Time taken in min]]&lt;=Settiings!$D$2,"SLA_MET","SLA_NOT_MET")</f>
        <v>SLA_MET</v>
      </c>
      <c r="R3511" s="94"/>
    </row>
    <row r="3512" spans="1:18" x14ac:dyDescent="0.3">
      <c r="A3512" s="20" t="s">
        <v>2577</v>
      </c>
      <c r="B3512" s="9">
        <v>45146.453217592592</v>
      </c>
      <c r="C3512" s="24">
        <v>45146.45553240741</v>
      </c>
      <c r="D3512" s="25" t="s">
        <v>13</v>
      </c>
      <c r="E3512" s="25" t="s">
        <v>9</v>
      </c>
      <c r="F3512" s="25" t="s">
        <v>1228</v>
      </c>
      <c r="G3512" s="25" t="s">
        <v>17</v>
      </c>
      <c r="H3512" s="82"/>
      <c r="I3512" s="48">
        <f>tbl_raw_data[[#This Row],[Date Actioned]]-tbl_raw_data[[#This Row],[Date Tagged]]</f>
        <v>2.3148148175096139E-3</v>
      </c>
      <c r="J3512" s="46">
        <f>HOUR(tbl_raw_data[[#This Row],[Time_taken]])*60+MINUTE(tbl_raw_data[[#This Row],[Time_taken]])+SECOND(tbl_raw_data[[#This Row],[Time_taken]])/60</f>
        <v>3.3333333333333335</v>
      </c>
      <c r="K3512" s="52">
        <f>DATE(YEAR(tbl_raw_data[[#This Row],[Date Actioned]]),MONTH(tbl_raw_data[[#This Row],[Date Actioned]]),DAY(tbl_raw_data[[#This Row],[Date Actioned]]))</f>
        <v>45146</v>
      </c>
      <c r="L3512" s="50" t="str">
        <f>UPPER(TEXT(tbl_raw_data[[#This Row],[updated_date]],"MMMM"))</f>
        <v>AUGUST</v>
      </c>
      <c r="M3512" s="50" t="str">
        <f>"WEEK "&amp; IF(ROUNDUP(DAY(tbl_raw_data[[#This Row],[updated_date]])/7,0)=5,4,ROUNDUP(DAY(tbl_raw_data[[#This Row],[updated_date]])/7,0))</f>
        <v>WEEK 2</v>
      </c>
      <c r="N3512" s="50" t="str">
        <f>UPPER(VLOOKUP(tbl_raw_data[[#This Row],[Analyst]],Settiings!$A$2:$B$16,2,0))</f>
        <v>RAJ</v>
      </c>
      <c r="O3512" s="50" t="str">
        <f>TRIM(UPPER(tbl_raw_data[[#This Row],[Outcome]]))</f>
        <v>APPROVE</v>
      </c>
      <c r="P3512" s="50" t="str">
        <f>TRIM(UPPER(tbl_raw_data[[#This Row],[Queue Name]]))</f>
        <v>CONSUMER EXISTING</v>
      </c>
      <c r="Q3512" s="50" t="str">
        <f>IF(tbl_raw_data[[#This Row],[Time taken in min]]&lt;=Settiings!$D$2,"SLA_MET","SLA_NOT_MET")</f>
        <v>SLA_MET</v>
      </c>
      <c r="R3512" s="94"/>
    </row>
    <row r="3513" spans="1:18" x14ac:dyDescent="0.3">
      <c r="A3513" s="23" t="s">
        <v>2578</v>
      </c>
      <c r="B3513" s="15">
        <v>45146.456805555557</v>
      </c>
      <c r="C3513" s="16">
        <v>45146.461400462962</v>
      </c>
      <c r="D3513" s="17" t="s">
        <v>13</v>
      </c>
      <c r="E3513" s="17" t="s">
        <v>9</v>
      </c>
      <c r="F3513" s="17" t="s">
        <v>686</v>
      </c>
      <c r="G3513" s="17" t="s">
        <v>17</v>
      </c>
      <c r="H3513" s="83"/>
      <c r="I3513" s="48">
        <f>tbl_raw_data[[#This Row],[Date Actioned]]-tbl_raw_data[[#This Row],[Date Tagged]]</f>
        <v>4.5949074046802707E-3</v>
      </c>
      <c r="J3513" s="46">
        <f>HOUR(tbl_raw_data[[#This Row],[Time_taken]])*60+MINUTE(tbl_raw_data[[#This Row],[Time_taken]])+SECOND(tbl_raw_data[[#This Row],[Time_taken]])/60</f>
        <v>6.6166666666666671</v>
      </c>
      <c r="K3513" s="52">
        <f>DATE(YEAR(tbl_raw_data[[#This Row],[Date Actioned]]),MONTH(tbl_raw_data[[#This Row],[Date Actioned]]),DAY(tbl_raw_data[[#This Row],[Date Actioned]]))</f>
        <v>45146</v>
      </c>
      <c r="L3513" s="50" t="str">
        <f>UPPER(TEXT(tbl_raw_data[[#This Row],[updated_date]],"MMMM"))</f>
        <v>AUGUST</v>
      </c>
      <c r="M3513" s="50" t="str">
        <f>"WEEK "&amp; IF(ROUNDUP(DAY(tbl_raw_data[[#This Row],[updated_date]])/7,0)=5,4,ROUNDUP(DAY(tbl_raw_data[[#This Row],[updated_date]])/7,0))</f>
        <v>WEEK 2</v>
      </c>
      <c r="N3513" s="50" t="str">
        <f>UPPER(VLOOKUP(tbl_raw_data[[#This Row],[Analyst]],Settiings!$A$2:$B$16,2,0))</f>
        <v>FARDIN</v>
      </c>
      <c r="O3513" s="50" t="str">
        <f>TRIM(UPPER(tbl_raw_data[[#This Row],[Outcome]]))</f>
        <v>APPROVE</v>
      </c>
      <c r="P3513" s="50" t="str">
        <f>TRIM(UPPER(tbl_raw_data[[#This Row],[Queue Name]]))</f>
        <v>CONSUMER EXISTING</v>
      </c>
      <c r="Q3513" s="50" t="str">
        <f>IF(tbl_raw_data[[#This Row],[Time taken in min]]&lt;=Settiings!$D$2,"SLA_MET","SLA_NOT_MET")</f>
        <v>SLA_MET</v>
      </c>
      <c r="R3513" s="94"/>
    </row>
    <row r="3514" spans="1:18" x14ac:dyDescent="0.3">
      <c r="A3514" s="14" t="s">
        <v>2579</v>
      </c>
      <c r="B3514" s="9">
        <v>45146.459444444445</v>
      </c>
      <c r="C3514" s="24">
        <v>45146.467442129629</v>
      </c>
      <c r="D3514" s="25" t="s">
        <v>13</v>
      </c>
      <c r="E3514" s="25" t="s">
        <v>47</v>
      </c>
      <c r="F3514" s="25" t="s">
        <v>1222</v>
      </c>
      <c r="G3514" s="25" t="s">
        <v>77</v>
      </c>
      <c r="H3514" s="82"/>
      <c r="I3514" s="48">
        <f>tbl_raw_data[[#This Row],[Date Actioned]]-tbl_raw_data[[#This Row],[Date Tagged]]</f>
        <v>7.9976851848186925E-3</v>
      </c>
      <c r="J3514" s="46">
        <f>HOUR(tbl_raw_data[[#This Row],[Time_taken]])*60+MINUTE(tbl_raw_data[[#This Row],[Time_taken]])+SECOND(tbl_raw_data[[#This Row],[Time_taken]])/60</f>
        <v>11.516666666666667</v>
      </c>
      <c r="K3514" s="52">
        <f>DATE(YEAR(tbl_raw_data[[#This Row],[Date Actioned]]),MONTH(tbl_raw_data[[#This Row],[Date Actioned]]),DAY(tbl_raw_data[[#This Row],[Date Actioned]]))</f>
        <v>45146</v>
      </c>
      <c r="L3514" s="50" t="str">
        <f>UPPER(TEXT(tbl_raw_data[[#This Row],[updated_date]],"MMMM"))</f>
        <v>AUGUST</v>
      </c>
      <c r="M3514" s="50" t="str">
        <f>"WEEK "&amp; IF(ROUNDUP(DAY(tbl_raw_data[[#This Row],[updated_date]])/7,0)=5,4,ROUNDUP(DAY(tbl_raw_data[[#This Row],[updated_date]])/7,0))</f>
        <v>WEEK 2</v>
      </c>
      <c r="N3514" s="50" t="str">
        <f>UPPER(VLOOKUP(tbl_raw_data[[#This Row],[Analyst]],Settiings!$A$2:$B$16,2,0))</f>
        <v>HARDIK</v>
      </c>
      <c r="O3514" s="50" t="str">
        <f>TRIM(UPPER(tbl_raw_data[[#This Row],[Outcome]]))</f>
        <v>APPROVE</v>
      </c>
      <c r="P3514" s="50" t="str">
        <f>TRIM(UPPER(tbl_raw_data[[#This Row],[Queue Name]]))</f>
        <v>CONSUMER PRE BUREAU</v>
      </c>
      <c r="Q3514" s="50" t="str">
        <f>IF(tbl_raw_data[[#This Row],[Time taken in min]]&lt;=Settiings!$D$2,"SLA_MET","SLA_NOT_MET")</f>
        <v>SLA_MET</v>
      </c>
      <c r="R3514" s="94"/>
    </row>
    <row r="3515" spans="1:18" x14ac:dyDescent="0.3">
      <c r="A3515" s="20" t="s">
        <v>2580</v>
      </c>
      <c r="B3515" s="15">
        <v>45146.462233796294</v>
      </c>
      <c r="C3515" s="16">
        <v>45146.465729166666</v>
      </c>
      <c r="D3515" s="17" t="s">
        <v>13</v>
      </c>
      <c r="E3515" s="17" t="s">
        <v>9</v>
      </c>
      <c r="F3515" s="17" t="s">
        <v>70</v>
      </c>
      <c r="G3515" s="17" t="s">
        <v>17</v>
      </c>
      <c r="H3515" s="83"/>
      <c r="I3515" s="48">
        <f>tbl_raw_data[[#This Row],[Date Actioned]]-tbl_raw_data[[#This Row],[Date Tagged]]</f>
        <v>3.4953703725477681E-3</v>
      </c>
      <c r="J3515" s="46">
        <f>HOUR(tbl_raw_data[[#This Row],[Time_taken]])*60+MINUTE(tbl_raw_data[[#This Row],[Time_taken]])+SECOND(tbl_raw_data[[#This Row],[Time_taken]])/60</f>
        <v>5.0333333333333332</v>
      </c>
      <c r="K3515" s="52">
        <f>DATE(YEAR(tbl_raw_data[[#This Row],[Date Actioned]]),MONTH(tbl_raw_data[[#This Row],[Date Actioned]]),DAY(tbl_raw_data[[#This Row],[Date Actioned]]))</f>
        <v>45146</v>
      </c>
      <c r="L3515" s="50" t="str">
        <f>UPPER(TEXT(tbl_raw_data[[#This Row],[updated_date]],"MMMM"))</f>
        <v>AUGUST</v>
      </c>
      <c r="M3515" s="50" t="str">
        <f>"WEEK "&amp; IF(ROUNDUP(DAY(tbl_raw_data[[#This Row],[updated_date]])/7,0)=5,4,ROUNDUP(DAY(tbl_raw_data[[#This Row],[updated_date]])/7,0))</f>
        <v>WEEK 2</v>
      </c>
      <c r="N3515" s="50" t="str">
        <f>UPPER(VLOOKUP(tbl_raw_data[[#This Row],[Analyst]],Settiings!$A$2:$B$16,2,0))</f>
        <v>ASIF</v>
      </c>
      <c r="O3515" s="50" t="str">
        <f>TRIM(UPPER(tbl_raw_data[[#This Row],[Outcome]]))</f>
        <v>APPROVE</v>
      </c>
      <c r="P3515" s="50" t="str">
        <f>TRIM(UPPER(tbl_raw_data[[#This Row],[Queue Name]]))</f>
        <v>CONSUMER EXISTING</v>
      </c>
      <c r="Q3515" s="50" t="str">
        <f>IF(tbl_raw_data[[#This Row],[Time taken in min]]&lt;=Settiings!$D$2,"SLA_MET","SLA_NOT_MET")</f>
        <v>SLA_MET</v>
      </c>
      <c r="R3515" s="94"/>
    </row>
    <row r="3516" spans="1:18" x14ac:dyDescent="0.3">
      <c r="A3516" s="23" t="s">
        <v>2581</v>
      </c>
      <c r="B3516" s="9">
        <v>45146.468240740738</v>
      </c>
      <c r="C3516" s="24">
        <v>45146.472592592596</v>
      </c>
      <c r="D3516" s="25" t="s">
        <v>13</v>
      </c>
      <c r="E3516" s="25" t="s">
        <v>9</v>
      </c>
      <c r="F3516" s="25" t="s">
        <v>1228</v>
      </c>
      <c r="G3516" s="25" t="s">
        <v>17</v>
      </c>
      <c r="H3516" s="82"/>
      <c r="I3516" s="48">
        <f>tbl_raw_data[[#This Row],[Date Actioned]]-tbl_raw_data[[#This Row],[Date Tagged]]</f>
        <v>4.3518518577911891E-3</v>
      </c>
      <c r="J3516" s="46">
        <f>HOUR(tbl_raw_data[[#This Row],[Time_taken]])*60+MINUTE(tbl_raw_data[[#This Row],[Time_taken]])+SECOND(tbl_raw_data[[#This Row],[Time_taken]])/60</f>
        <v>6.2666666666666666</v>
      </c>
      <c r="K3516" s="52">
        <f>DATE(YEAR(tbl_raw_data[[#This Row],[Date Actioned]]),MONTH(tbl_raw_data[[#This Row],[Date Actioned]]),DAY(tbl_raw_data[[#This Row],[Date Actioned]]))</f>
        <v>45146</v>
      </c>
      <c r="L3516" s="50" t="str">
        <f>UPPER(TEXT(tbl_raw_data[[#This Row],[updated_date]],"MMMM"))</f>
        <v>AUGUST</v>
      </c>
      <c r="M3516" s="50" t="str">
        <f>"WEEK "&amp; IF(ROUNDUP(DAY(tbl_raw_data[[#This Row],[updated_date]])/7,0)=5,4,ROUNDUP(DAY(tbl_raw_data[[#This Row],[updated_date]])/7,0))</f>
        <v>WEEK 2</v>
      </c>
      <c r="N3516" s="50" t="str">
        <f>UPPER(VLOOKUP(tbl_raw_data[[#This Row],[Analyst]],Settiings!$A$2:$B$16,2,0))</f>
        <v>RAJ</v>
      </c>
      <c r="O3516" s="50" t="str">
        <f>TRIM(UPPER(tbl_raw_data[[#This Row],[Outcome]]))</f>
        <v>APPROVE</v>
      </c>
      <c r="P3516" s="50" t="str">
        <f>TRIM(UPPER(tbl_raw_data[[#This Row],[Queue Name]]))</f>
        <v>CONSUMER EXISTING</v>
      </c>
      <c r="Q3516" s="50" t="str">
        <f>IF(tbl_raw_data[[#This Row],[Time taken in min]]&lt;=Settiings!$D$2,"SLA_MET","SLA_NOT_MET")</f>
        <v>SLA_MET</v>
      </c>
      <c r="R3516" s="94"/>
    </row>
    <row r="3517" spans="1:18" x14ac:dyDescent="0.3">
      <c r="A3517" s="14" t="s">
        <v>2584</v>
      </c>
      <c r="B3517" s="15">
        <v>45146.472928240742</v>
      </c>
      <c r="C3517" s="16">
        <v>45146.481273148151</v>
      </c>
      <c r="D3517" s="17" t="s">
        <v>17</v>
      </c>
      <c r="E3517" s="18" t="s">
        <v>19</v>
      </c>
      <c r="F3517" s="17" t="s">
        <v>686</v>
      </c>
      <c r="G3517" s="19"/>
      <c r="H3517" s="79"/>
      <c r="I3517" s="48">
        <f>tbl_raw_data[[#This Row],[Date Actioned]]-tbl_raw_data[[#This Row],[Date Tagged]]</f>
        <v>8.3449074081727304E-3</v>
      </c>
      <c r="J3517" s="46">
        <f>HOUR(tbl_raw_data[[#This Row],[Time_taken]])*60+MINUTE(tbl_raw_data[[#This Row],[Time_taken]])+SECOND(tbl_raw_data[[#This Row],[Time_taken]])/60</f>
        <v>12.016666666666667</v>
      </c>
      <c r="K3517" s="52">
        <f>DATE(YEAR(tbl_raw_data[[#This Row],[Date Actioned]]),MONTH(tbl_raw_data[[#This Row],[Date Actioned]]),DAY(tbl_raw_data[[#This Row],[Date Actioned]]))</f>
        <v>45146</v>
      </c>
      <c r="L3517" s="50" t="str">
        <f>UPPER(TEXT(tbl_raw_data[[#This Row],[updated_date]],"MMMM"))</f>
        <v>AUGUST</v>
      </c>
      <c r="M3517" s="50" t="str">
        <f>"WEEK "&amp; IF(ROUNDUP(DAY(tbl_raw_data[[#This Row],[updated_date]])/7,0)=5,4,ROUNDUP(DAY(tbl_raw_data[[#This Row],[updated_date]])/7,0))</f>
        <v>WEEK 2</v>
      </c>
      <c r="N3517" s="50" t="str">
        <f>UPPER(VLOOKUP(tbl_raw_data[[#This Row],[Analyst]],Settiings!$A$2:$B$16,2,0))</f>
        <v>FARDIN</v>
      </c>
      <c r="O3517" s="50" t="str">
        <f>TRIM(UPPER(tbl_raw_data[[#This Row],[Outcome]]))</f>
        <v>APPROVE</v>
      </c>
      <c r="P3517" s="50" t="str">
        <f>TRIM(UPPER(tbl_raw_data[[#This Row],[Queue Name]]))</f>
        <v>CONSUMER POST BUREAU</v>
      </c>
      <c r="Q3517" s="50" t="str">
        <f>IF(tbl_raw_data[[#This Row],[Time taken in min]]&lt;=Settiings!$D$2,"SLA_MET","SLA_NOT_MET")</f>
        <v>SLA_MET</v>
      </c>
      <c r="R3517" s="94"/>
    </row>
    <row r="3518" spans="1:18" x14ac:dyDescent="0.3">
      <c r="A3518" s="20" t="s">
        <v>2585</v>
      </c>
      <c r="B3518" s="9">
        <v>45146.476400462961</v>
      </c>
      <c r="C3518" s="24">
        <v>45146.480219907404</v>
      </c>
      <c r="D3518" s="25" t="s">
        <v>13</v>
      </c>
      <c r="E3518" s="25" t="s">
        <v>9</v>
      </c>
      <c r="F3518" s="25" t="s">
        <v>53</v>
      </c>
      <c r="G3518" s="25" t="s">
        <v>128</v>
      </c>
      <c r="H3518" s="82"/>
      <c r="I3518" s="48">
        <f>tbl_raw_data[[#This Row],[Date Actioned]]-tbl_raw_data[[#This Row],[Date Tagged]]</f>
        <v>3.8194444423425011E-3</v>
      </c>
      <c r="J3518" s="46">
        <f>HOUR(tbl_raw_data[[#This Row],[Time_taken]])*60+MINUTE(tbl_raw_data[[#This Row],[Time_taken]])+SECOND(tbl_raw_data[[#This Row],[Time_taken]])/60</f>
        <v>5.5</v>
      </c>
      <c r="K3518" s="52">
        <f>DATE(YEAR(tbl_raw_data[[#This Row],[Date Actioned]]),MONTH(tbl_raw_data[[#This Row],[Date Actioned]]),DAY(tbl_raw_data[[#This Row],[Date Actioned]]))</f>
        <v>45146</v>
      </c>
      <c r="L3518" s="50" t="str">
        <f>UPPER(TEXT(tbl_raw_data[[#This Row],[updated_date]],"MMMM"))</f>
        <v>AUGUST</v>
      </c>
      <c r="M3518" s="50" t="str">
        <f>"WEEK "&amp; IF(ROUNDUP(DAY(tbl_raw_data[[#This Row],[updated_date]])/7,0)=5,4,ROUNDUP(DAY(tbl_raw_data[[#This Row],[updated_date]])/7,0))</f>
        <v>WEEK 2</v>
      </c>
      <c r="N3518" s="50" t="str">
        <f>UPPER(VLOOKUP(tbl_raw_data[[#This Row],[Analyst]],Settiings!$A$2:$B$16,2,0))</f>
        <v>NAVED</v>
      </c>
      <c r="O3518" s="50" t="str">
        <f>TRIM(UPPER(tbl_raw_data[[#This Row],[Outcome]]))</f>
        <v>APPROVE</v>
      </c>
      <c r="P3518" s="50" t="str">
        <f>TRIM(UPPER(tbl_raw_data[[#This Row],[Queue Name]]))</f>
        <v>CONSUMER EXISTING</v>
      </c>
      <c r="Q3518" s="50" t="str">
        <f>IF(tbl_raw_data[[#This Row],[Time taken in min]]&lt;=Settiings!$D$2,"SLA_MET","SLA_NOT_MET")</f>
        <v>SLA_MET</v>
      </c>
      <c r="R3518" s="94"/>
    </row>
    <row r="3519" spans="1:18" x14ac:dyDescent="0.3">
      <c r="A3519" s="23" t="s">
        <v>2586</v>
      </c>
      <c r="B3519" s="15">
        <v>45146.478055555555</v>
      </c>
      <c r="C3519" s="16">
        <v>45146.482349537036</v>
      </c>
      <c r="D3519" s="17" t="s">
        <v>13</v>
      </c>
      <c r="E3519" s="17" t="s">
        <v>9</v>
      </c>
      <c r="F3519" s="17" t="s">
        <v>50</v>
      </c>
      <c r="G3519" s="17" t="s">
        <v>17</v>
      </c>
      <c r="H3519" s="83"/>
      <c r="I3519" s="48">
        <f>tbl_raw_data[[#This Row],[Date Actioned]]-tbl_raw_data[[#This Row],[Date Tagged]]</f>
        <v>4.2939814811688848E-3</v>
      </c>
      <c r="J3519" s="46">
        <f>HOUR(tbl_raw_data[[#This Row],[Time_taken]])*60+MINUTE(tbl_raw_data[[#This Row],[Time_taken]])+SECOND(tbl_raw_data[[#This Row],[Time_taken]])/60</f>
        <v>6.1833333333333336</v>
      </c>
      <c r="K3519" s="52">
        <f>DATE(YEAR(tbl_raw_data[[#This Row],[Date Actioned]]),MONTH(tbl_raw_data[[#This Row],[Date Actioned]]),DAY(tbl_raw_data[[#This Row],[Date Actioned]]))</f>
        <v>45146</v>
      </c>
      <c r="L3519" s="50" t="str">
        <f>UPPER(TEXT(tbl_raw_data[[#This Row],[updated_date]],"MMMM"))</f>
        <v>AUGUST</v>
      </c>
      <c r="M3519" s="50" t="str">
        <f>"WEEK "&amp; IF(ROUNDUP(DAY(tbl_raw_data[[#This Row],[updated_date]])/7,0)=5,4,ROUNDUP(DAY(tbl_raw_data[[#This Row],[updated_date]])/7,0))</f>
        <v>WEEK 2</v>
      </c>
      <c r="N3519" s="50" t="str">
        <f>UPPER(VLOOKUP(tbl_raw_data[[#This Row],[Analyst]],Settiings!$A$2:$B$16,2,0))</f>
        <v>SHAHID</v>
      </c>
      <c r="O3519" s="50" t="str">
        <f>TRIM(UPPER(tbl_raw_data[[#This Row],[Outcome]]))</f>
        <v>APPROVE</v>
      </c>
      <c r="P3519" s="50" t="str">
        <f>TRIM(UPPER(tbl_raw_data[[#This Row],[Queue Name]]))</f>
        <v>CONSUMER EXISTING</v>
      </c>
      <c r="Q3519" s="50" t="str">
        <f>IF(tbl_raw_data[[#This Row],[Time taken in min]]&lt;=Settiings!$D$2,"SLA_MET","SLA_NOT_MET")</f>
        <v>SLA_MET</v>
      </c>
      <c r="R3519" s="94"/>
    </row>
    <row r="3520" spans="1:18" x14ac:dyDescent="0.3">
      <c r="A3520" s="14" t="s">
        <v>2589</v>
      </c>
      <c r="B3520" s="15">
        <v>45146.484351851854</v>
      </c>
      <c r="C3520" s="16">
        <v>45146.489606481482</v>
      </c>
      <c r="D3520" s="17" t="s">
        <v>27</v>
      </c>
      <c r="E3520" s="17" t="s">
        <v>9</v>
      </c>
      <c r="F3520" s="17" t="s">
        <v>1222</v>
      </c>
      <c r="G3520" s="17" t="s">
        <v>1926</v>
      </c>
      <c r="H3520" s="83"/>
      <c r="I3520" s="48">
        <f>tbl_raw_data[[#This Row],[Date Actioned]]-tbl_raw_data[[#This Row],[Date Tagged]]</f>
        <v>5.2546296283253469E-3</v>
      </c>
      <c r="J3520" s="46">
        <f>HOUR(tbl_raw_data[[#This Row],[Time_taken]])*60+MINUTE(tbl_raw_data[[#This Row],[Time_taken]])+SECOND(tbl_raw_data[[#This Row],[Time_taken]])/60</f>
        <v>7.5666666666666664</v>
      </c>
      <c r="K3520" s="52">
        <f>DATE(YEAR(tbl_raw_data[[#This Row],[Date Actioned]]),MONTH(tbl_raw_data[[#This Row],[Date Actioned]]),DAY(tbl_raw_data[[#This Row],[Date Actioned]]))</f>
        <v>45146</v>
      </c>
      <c r="L3520" s="50" t="str">
        <f>UPPER(TEXT(tbl_raw_data[[#This Row],[updated_date]],"MMMM"))</f>
        <v>AUGUST</v>
      </c>
      <c r="M3520" s="50" t="str">
        <f>"WEEK "&amp; IF(ROUNDUP(DAY(tbl_raw_data[[#This Row],[updated_date]])/7,0)=5,4,ROUNDUP(DAY(tbl_raw_data[[#This Row],[updated_date]])/7,0))</f>
        <v>WEEK 2</v>
      </c>
      <c r="N3520" s="50" t="str">
        <f>UPPER(VLOOKUP(tbl_raw_data[[#This Row],[Analyst]],Settiings!$A$2:$B$16,2,0))</f>
        <v>HARDIK</v>
      </c>
      <c r="O3520" s="50" t="str">
        <f>TRIM(UPPER(tbl_raw_data[[#This Row],[Outcome]]))</f>
        <v>DECLINE</v>
      </c>
      <c r="P3520" s="50" t="str">
        <f>TRIM(UPPER(tbl_raw_data[[#This Row],[Queue Name]]))</f>
        <v>CONSUMER EXISTING</v>
      </c>
      <c r="Q3520" s="50" t="str">
        <f>IF(tbl_raw_data[[#This Row],[Time taken in min]]&lt;=Settiings!$D$2,"SLA_MET","SLA_NOT_MET")</f>
        <v>SLA_MET</v>
      </c>
      <c r="R3520" s="94"/>
    </row>
    <row r="3521" spans="1:18" x14ac:dyDescent="0.3">
      <c r="A3521" s="14" t="s">
        <v>2590</v>
      </c>
      <c r="B3521" s="9">
        <v>45146.487858796296</v>
      </c>
      <c r="C3521" s="24">
        <v>45146.493414351855</v>
      </c>
      <c r="D3521" s="25" t="s">
        <v>13</v>
      </c>
      <c r="E3521" s="25" t="s">
        <v>9</v>
      </c>
      <c r="F3521" s="25" t="s">
        <v>1228</v>
      </c>
      <c r="G3521" s="25" t="s">
        <v>17</v>
      </c>
      <c r="H3521" s="82"/>
      <c r="I3521" s="48">
        <f>tbl_raw_data[[#This Row],[Date Actioned]]-tbl_raw_data[[#This Row],[Date Tagged]]</f>
        <v>5.5555555591126904E-3</v>
      </c>
      <c r="J3521" s="46">
        <f>HOUR(tbl_raw_data[[#This Row],[Time_taken]])*60+MINUTE(tbl_raw_data[[#This Row],[Time_taken]])+SECOND(tbl_raw_data[[#This Row],[Time_taken]])/60</f>
        <v>8</v>
      </c>
      <c r="K3521" s="52">
        <f>DATE(YEAR(tbl_raw_data[[#This Row],[Date Actioned]]),MONTH(tbl_raw_data[[#This Row],[Date Actioned]]),DAY(tbl_raw_data[[#This Row],[Date Actioned]]))</f>
        <v>45146</v>
      </c>
      <c r="L3521" s="50" t="str">
        <f>UPPER(TEXT(tbl_raw_data[[#This Row],[updated_date]],"MMMM"))</f>
        <v>AUGUST</v>
      </c>
      <c r="M3521" s="50" t="str">
        <f>"WEEK "&amp; IF(ROUNDUP(DAY(tbl_raw_data[[#This Row],[updated_date]])/7,0)=5,4,ROUNDUP(DAY(tbl_raw_data[[#This Row],[updated_date]])/7,0))</f>
        <v>WEEK 2</v>
      </c>
      <c r="N3521" s="50" t="str">
        <f>UPPER(VLOOKUP(tbl_raw_data[[#This Row],[Analyst]],Settiings!$A$2:$B$16,2,0))</f>
        <v>RAJ</v>
      </c>
      <c r="O3521" s="50" t="str">
        <f>TRIM(UPPER(tbl_raw_data[[#This Row],[Outcome]]))</f>
        <v>APPROVE</v>
      </c>
      <c r="P3521" s="50" t="str">
        <f>TRIM(UPPER(tbl_raw_data[[#This Row],[Queue Name]]))</f>
        <v>CONSUMER EXISTING</v>
      </c>
      <c r="Q3521" s="50" t="str">
        <f>IF(tbl_raw_data[[#This Row],[Time taken in min]]&lt;=Settiings!$D$2,"SLA_MET","SLA_NOT_MET")</f>
        <v>SLA_MET</v>
      </c>
      <c r="R3521" s="94"/>
    </row>
    <row r="3522" spans="1:18" x14ac:dyDescent="0.3">
      <c r="A3522" s="20" t="s">
        <v>2591</v>
      </c>
      <c r="B3522" s="15">
        <v>45146.489016203705</v>
      </c>
      <c r="C3522" s="16">
        <v>45146.49664351852</v>
      </c>
      <c r="D3522" s="17" t="s">
        <v>17</v>
      </c>
      <c r="E3522" s="18" t="s">
        <v>19</v>
      </c>
      <c r="F3522" s="17" t="s">
        <v>10</v>
      </c>
      <c r="G3522" s="19"/>
      <c r="H3522" s="79"/>
      <c r="I3522" s="48">
        <f>tbl_raw_data[[#This Row],[Date Actioned]]-tbl_raw_data[[#This Row],[Date Tagged]]</f>
        <v>7.6273148151813075E-3</v>
      </c>
      <c r="J3522" s="46">
        <f>HOUR(tbl_raw_data[[#This Row],[Time_taken]])*60+MINUTE(tbl_raw_data[[#This Row],[Time_taken]])+SECOND(tbl_raw_data[[#This Row],[Time_taken]])/60</f>
        <v>10.983333333333333</v>
      </c>
      <c r="K3522" s="52">
        <f>DATE(YEAR(tbl_raw_data[[#This Row],[Date Actioned]]),MONTH(tbl_raw_data[[#This Row],[Date Actioned]]),DAY(tbl_raw_data[[#This Row],[Date Actioned]]))</f>
        <v>45146</v>
      </c>
      <c r="L3522" s="50" t="str">
        <f>UPPER(TEXT(tbl_raw_data[[#This Row],[updated_date]],"MMMM"))</f>
        <v>AUGUST</v>
      </c>
      <c r="M3522" s="50" t="str">
        <f>"WEEK "&amp; IF(ROUNDUP(DAY(tbl_raw_data[[#This Row],[updated_date]])/7,0)=5,4,ROUNDUP(DAY(tbl_raw_data[[#This Row],[updated_date]])/7,0))</f>
        <v>WEEK 2</v>
      </c>
      <c r="N3522" s="50" t="str">
        <f>UPPER(VLOOKUP(tbl_raw_data[[#This Row],[Analyst]],Settiings!$A$2:$B$16,2,0))</f>
        <v>NITESH</v>
      </c>
      <c r="O3522" s="50" t="str">
        <f>TRIM(UPPER(tbl_raw_data[[#This Row],[Outcome]]))</f>
        <v>APPROVE</v>
      </c>
      <c r="P3522" s="50" t="str">
        <f>TRIM(UPPER(tbl_raw_data[[#This Row],[Queue Name]]))</f>
        <v>CONSUMER POST BUREAU</v>
      </c>
      <c r="Q3522" s="50" t="str">
        <f>IF(tbl_raw_data[[#This Row],[Time taken in min]]&lt;=Settiings!$D$2,"SLA_MET","SLA_NOT_MET")</f>
        <v>SLA_MET</v>
      </c>
      <c r="R3522" s="94"/>
    </row>
    <row r="3523" spans="1:18" x14ac:dyDescent="0.3">
      <c r="A3523" s="23" t="s">
        <v>2592</v>
      </c>
      <c r="B3523" s="9">
        <v>45146.490717592591</v>
      </c>
      <c r="C3523" s="24">
        <v>45146.493946759256</v>
      </c>
      <c r="D3523" s="25" t="s">
        <v>13</v>
      </c>
      <c r="E3523" s="25" t="s">
        <v>9</v>
      </c>
      <c r="F3523" s="25" t="s">
        <v>70</v>
      </c>
      <c r="G3523" s="25" t="s">
        <v>77</v>
      </c>
      <c r="H3523" s="82"/>
      <c r="I3523" s="48">
        <f>tbl_raw_data[[#This Row],[Date Actioned]]-tbl_raw_data[[#This Row],[Date Tagged]]</f>
        <v>3.2291666648234241E-3</v>
      </c>
      <c r="J3523" s="46">
        <f>HOUR(tbl_raw_data[[#This Row],[Time_taken]])*60+MINUTE(tbl_raw_data[[#This Row],[Time_taken]])+SECOND(tbl_raw_data[[#This Row],[Time_taken]])/60</f>
        <v>4.6500000000000004</v>
      </c>
      <c r="K3523" s="52">
        <f>DATE(YEAR(tbl_raw_data[[#This Row],[Date Actioned]]),MONTH(tbl_raw_data[[#This Row],[Date Actioned]]),DAY(tbl_raw_data[[#This Row],[Date Actioned]]))</f>
        <v>45146</v>
      </c>
      <c r="L3523" s="50" t="str">
        <f>UPPER(TEXT(tbl_raw_data[[#This Row],[updated_date]],"MMMM"))</f>
        <v>AUGUST</v>
      </c>
      <c r="M3523" s="50" t="str">
        <f>"WEEK "&amp; IF(ROUNDUP(DAY(tbl_raw_data[[#This Row],[updated_date]])/7,0)=5,4,ROUNDUP(DAY(tbl_raw_data[[#This Row],[updated_date]])/7,0))</f>
        <v>WEEK 2</v>
      </c>
      <c r="N3523" s="50" t="str">
        <f>UPPER(VLOOKUP(tbl_raw_data[[#This Row],[Analyst]],Settiings!$A$2:$B$16,2,0))</f>
        <v>ASIF</v>
      </c>
      <c r="O3523" s="50" t="str">
        <f>TRIM(UPPER(tbl_raw_data[[#This Row],[Outcome]]))</f>
        <v>APPROVE</v>
      </c>
      <c r="P3523" s="50" t="str">
        <f>TRIM(UPPER(tbl_raw_data[[#This Row],[Queue Name]]))</f>
        <v>CONSUMER EXISTING</v>
      </c>
      <c r="Q3523" s="50" t="str">
        <f>IF(tbl_raw_data[[#This Row],[Time taken in min]]&lt;=Settiings!$D$2,"SLA_MET","SLA_NOT_MET")</f>
        <v>SLA_MET</v>
      </c>
      <c r="R3523" s="94"/>
    </row>
    <row r="3524" spans="1:18" x14ac:dyDescent="0.3">
      <c r="A3524" s="20" t="s">
        <v>2593</v>
      </c>
      <c r="B3524" s="9">
        <v>45146.495104166665</v>
      </c>
      <c r="C3524" s="24">
        <v>45146.501215277778</v>
      </c>
      <c r="D3524" s="25" t="s">
        <v>27</v>
      </c>
      <c r="E3524" s="25" t="s">
        <v>47</v>
      </c>
      <c r="F3524" s="25" t="s">
        <v>53</v>
      </c>
      <c r="G3524" s="25" t="s">
        <v>2411</v>
      </c>
      <c r="H3524" s="82"/>
      <c r="I3524" s="48">
        <f>tbl_raw_data[[#This Row],[Date Actioned]]-tbl_raw_data[[#This Row],[Date Tagged]]</f>
        <v>6.1111111135687679E-3</v>
      </c>
      <c r="J3524" s="46">
        <f>HOUR(tbl_raw_data[[#This Row],[Time_taken]])*60+MINUTE(tbl_raw_data[[#This Row],[Time_taken]])+SECOND(tbl_raw_data[[#This Row],[Time_taken]])/60</f>
        <v>8.8000000000000007</v>
      </c>
      <c r="K3524" s="52">
        <f>DATE(YEAR(tbl_raw_data[[#This Row],[Date Actioned]]),MONTH(tbl_raw_data[[#This Row],[Date Actioned]]),DAY(tbl_raw_data[[#This Row],[Date Actioned]]))</f>
        <v>45146</v>
      </c>
      <c r="L3524" s="50" t="str">
        <f>UPPER(TEXT(tbl_raw_data[[#This Row],[updated_date]],"MMMM"))</f>
        <v>AUGUST</v>
      </c>
      <c r="M3524" s="50" t="str">
        <f>"WEEK "&amp; IF(ROUNDUP(DAY(tbl_raw_data[[#This Row],[updated_date]])/7,0)=5,4,ROUNDUP(DAY(tbl_raw_data[[#This Row],[updated_date]])/7,0))</f>
        <v>WEEK 2</v>
      </c>
      <c r="N3524" s="50" t="str">
        <f>UPPER(VLOOKUP(tbl_raw_data[[#This Row],[Analyst]],Settiings!$A$2:$B$16,2,0))</f>
        <v>NAVED</v>
      </c>
      <c r="O3524" s="50" t="str">
        <f>TRIM(UPPER(tbl_raw_data[[#This Row],[Outcome]]))</f>
        <v>DECLINE</v>
      </c>
      <c r="P3524" s="50" t="str">
        <f>TRIM(UPPER(tbl_raw_data[[#This Row],[Queue Name]]))</f>
        <v>CONSUMER PRE BUREAU</v>
      </c>
      <c r="Q3524" s="50" t="str">
        <f>IF(tbl_raw_data[[#This Row],[Time taken in min]]&lt;=Settiings!$D$2,"SLA_MET","SLA_NOT_MET")</f>
        <v>SLA_MET</v>
      </c>
      <c r="R3524" s="94"/>
    </row>
    <row r="3525" spans="1:18" x14ac:dyDescent="0.3">
      <c r="A3525" s="14" t="s">
        <v>2594</v>
      </c>
      <c r="B3525" s="15">
        <v>45146.495856481481</v>
      </c>
      <c r="C3525" s="16">
        <v>45146.500277777777</v>
      </c>
      <c r="D3525" s="17" t="s">
        <v>13</v>
      </c>
      <c r="E3525" s="17" t="s">
        <v>9</v>
      </c>
      <c r="F3525" s="17" t="s">
        <v>1228</v>
      </c>
      <c r="G3525" s="17" t="s">
        <v>128</v>
      </c>
      <c r="H3525" s="83"/>
      <c r="I3525" s="48">
        <f>tbl_raw_data[[#This Row],[Date Actioned]]-tbl_raw_data[[#This Row],[Date Tagged]]</f>
        <v>4.4212962966412306E-3</v>
      </c>
      <c r="J3525" s="46">
        <f>HOUR(tbl_raw_data[[#This Row],[Time_taken]])*60+MINUTE(tbl_raw_data[[#This Row],[Time_taken]])+SECOND(tbl_raw_data[[#This Row],[Time_taken]])/60</f>
        <v>6.3666666666666663</v>
      </c>
      <c r="K3525" s="52">
        <f>DATE(YEAR(tbl_raw_data[[#This Row],[Date Actioned]]),MONTH(tbl_raw_data[[#This Row],[Date Actioned]]),DAY(tbl_raw_data[[#This Row],[Date Actioned]]))</f>
        <v>45146</v>
      </c>
      <c r="L3525" s="50" t="str">
        <f>UPPER(TEXT(tbl_raw_data[[#This Row],[updated_date]],"MMMM"))</f>
        <v>AUGUST</v>
      </c>
      <c r="M3525" s="50" t="str">
        <f>"WEEK "&amp; IF(ROUNDUP(DAY(tbl_raw_data[[#This Row],[updated_date]])/7,0)=5,4,ROUNDUP(DAY(tbl_raw_data[[#This Row],[updated_date]])/7,0))</f>
        <v>WEEK 2</v>
      </c>
      <c r="N3525" s="50" t="str">
        <f>UPPER(VLOOKUP(tbl_raw_data[[#This Row],[Analyst]],Settiings!$A$2:$B$16,2,0))</f>
        <v>RAJ</v>
      </c>
      <c r="O3525" s="50" t="str">
        <f>TRIM(UPPER(tbl_raw_data[[#This Row],[Outcome]]))</f>
        <v>APPROVE</v>
      </c>
      <c r="P3525" s="50" t="str">
        <f>TRIM(UPPER(tbl_raw_data[[#This Row],[Queue Name]]))</f>
        <v>CONSUMER EXISTING</v>
      </c>
      <c r="Q3525" s="50" t="str">
        <f>IF(tbl_raw_data[[#This Row],[Time taken in min]]&lt;=Settiings!$D$2,"SLA_MET","SLA_NOT_MET")</f>
        <v>SLA_MET</v>
      </c>
      <c r="R3525" s="94"/>
    </row>
    <row r="3526" spans="1:18" x14ac:dyDescent="0.3">
      <c r="A3526" s="20" t="s">
        <v>2597</v>
      </c>
      <c r="B3526" s="9">
        <v>45146.496712962966</v>
      </c>
      <c r="C3526" s="24">
        <v>45146.500324074077</v>
      </c>
      <c r="D3526" s="25" t="s">
        <v>13</v>
      </c>
      <c r="E3526" s="25" t="s">
        <v>9</v>
      </c>
      <c r="F3526" s="25" t="s">
        <v>50</v>
      </c>
      <c r="G3526" s="25" t="s">
        <v>17</v>
      </c>
      <c r="H3526" s="82"/>
      <c r="I3526" s="48">
        <f>tbl_raw_data[[#This Row],[Date Actioned]]-tbl_raw_data[[#This Row],[Date Tagged]]</f>
        <v>3.6111111112404615E-3</v>
      </c>
      <c r="J3526" s="46">
        <f>HOUR(tbl_raw_data[[#This Row],[Time_taken]])*60+MINUTE(tbl_raw_data[[#This Row],[Time_taken]])+SECOND(tbl_raw_data[[#This Row],[Time_taken]])/60</f>
        <v>5.2</v>
      </c>
      <c r="K3526" s="52">
        <f>DATE(YEAR(tbl_raw_data[[#This Row],[Date Actioned]]),MONTH(tbl_raw_data[[#This Row],[Date Actioned]]),DAY(tbl_raw_data[[#This Row],[Date Actioned]]))</f>
        <v>45146</v>
      </c>
      <c r="L3526" s="50" t="str">
        <f>UPPER(TEXT(tbl_raw_data[[#This Row],[updated_date]],"MMMM"))</f>
        <v>AUGUST</v>
      </c>
      <c r="M3526" s="50" t="str">
        <f>"WEEK "&amp; IF(ROUNDUP(DAY(tbl_raw_data[[#This Row],[updated_date]])/7,0)=5,4,ROUNDUP(DAY(tbl_raw_data[[#This Row],[updated_date]])/7,0))</f>
        <v>WEEK 2</v>
      </c>
      <c r="N3526" s="50" t="str">
        <f>UPPER(VLOOKUP(tbl_raw_data[[#This Row],[Analyst]],Settiings!$A$2:$B$16,2,0))</f>
        <v>SHAHID</v>
      </c>
      <c r="O3526" s="50" t="str">
        <f>TRIM(UPPER(tbl_raw_data[[#This Row],[Outcome]]))</f>
        <v>APPROVE</v>
      </c>
      <c r="P3526" s="50" t="str">
        <f>TRIM(UPPER(tbl_raw_data[[#This Row],[Queue Name]]))</f>
        <v>CONSUMER EXISTING</v>
      </c>
      <c r="Q3526" s="50" t="str">
        <f>IF(tbl_raw_data[[#This Row],[Time taken in min]]&lt;=Settiings!$D$2,"SLA_MET","SLA_NOT_MET")</f>
        <v>SLA_MET</v>
      </c>
      <c r="R3526" s="94"/>
    </row>
    <row r="3527" spans="1:18" x14ac:dyDescent="0.3">
      <c r="A3527" s="23" t="s">
        <v>2598</v>
      </c>
      <c r="B3527" s="15">
        <v>45146.49728009259</v>
      </c>
      <c r="C3527" s="16">
        <v>45146.503344907411</v>
      </c>
      <c r="D3527" s="17" t="s">
        <v>13</v>
      </c>
      <c r="E3527" s="17" t="s">
        <v>47</v>
      </c>
      <c r="F3527" s="17" t="s">
        <v>70</v>
      </c>
      <c r="G3527" s="17" t="s">
        <v>77</v>
      </c>
      <c r="H3527" s="83"/>
      <c r="I3527" s="48">
        <f>tbl_raw_data[[#This Row],[Date Actioned]]-tbl_raw_data[[#This Row],[Date Tagged]]</f>
        <v>6.0648148210020736E-3</v>
      </c>
      <c r="J3527" s="46">
        <f>HOUR(tbl_raw_data[[#This Row],[Time_taken]])*60+MINUTE(tbl_raw_data[[#This Row],[Time_taken]])+SECOND(tbl_raw_data[[#This Row],[Time_taken]])/60</f>
        <v>8.7333333333333325</v>
      </c>
      <c r="K3527" s="52">
        <f>DATE(YEAR(tbl_raw_data[[#This Row],[Date Actioned]]),MONTH(tbl_raw_data[[#This Row],[Date Actioned]]),DAY(tbl_raw_data[[#This Row],[Date Actioned]]))</f>
        <v>45146</v>
      </c>
      <c r="L3527" s="50" t="str">
        <f>UPPER(TEXT(tbl_raw_data[[#This Row],[updated_date]],"MMMM"))</f>
        <v>AUGUST</v>
      </c>
      <c r="M3527" s="50" t="str">
        <f>"WEEK "&amp; IF(ROUNDUP(DAY(tbl_raw_data[[#This Row],[updated_date]])/7,0)=5,4,ROUNDUP(DAY(tbl_raw_data[[#This Row],[updated_date]])/7,0))</f>
        <v>WEEK 2</v>
      </c>
      <c r="N3527" s="50" t="str">
        <f>UPPER(VLOOKUP(tbl_raw_data[[#This Row],[Analyst]],Settiings!$A$2:$B$16,2,0))</f>
        <v>ASIF</v>
      </c>
      <c r="O3527" s="50" t="str">
        <f>TRIM(UPPER(tbl_raw_data[[#This Row],[Outcome]]))</f>
        <v>APPROVE</v>
      </c>
      <c r="P3527" s="50" t="str">
        <f>TRIM(UPPER(tbl_raw_data[[#This Row],[Queue Name]]))</f>
        <v>CONSUMER PRE BUREAU</v>
      </c>
      <c r="Q3527" s="50" t="str">
        <f>IF(tbl_raw_data[[#This Row],[Time taken in min]]&lt;=Settiings!$D$2,"SLA_MET","SLA_NOT_MET")</f>
        <v>SLA_MET</v>
      </c>
      <c r="R3527" s="94"/>
    </row>
    <row r="3528" spans="1:18" x14ac:dyDescent="0.3">
      <c r="A3528" s="23" t="s">
        <v>2599</v>
      </c>
      <c r="B3528" s="15">
        <v>45146.498807870368</v>
      </c>
      <c r="C3528" s="16">
        <v>45146.503460648149</v>
      </c>
      <c r="D3528" s="17" t="s">
        <v>27</v>
      </c>
      <c r="E3528" s="17" t="s">
        <v>19</v>
      </c>
      <c r="F3528" s="17" t="s">
        <v>1228</v>
      </c>
      <c r="G3528" s="17" t="s">
        <v>2600</v>
      </c>
      <c r="H3528" s="83"/>
      <c r="I3528" s="48">
        <f>tbl_raw_data[[#This Row],[Date Actioned]]-tbl_raw_data[[#This Row],[Date Tagged]]</f>
        <v>4.652777781302575E-3</v>
      </c>
      <c r="J3528" s="46">
        <f>HOUR(tbl_raw_data[[#This Row],[Time_taken]])*60+MINUTE(tbl_raw_data[[#This Row],[Time_taken]])+SECOND(tbl_raw_data[[#This Row],[Time_taken]])/60</f>
        <v>6.7</v>
      </c>
      <c r="K3528" s="52">
        <f>DATE(YEAR(tbl_raw_data[[#This Row],[Date Actioned]]),MONTH(tbl_raw_data[[#This Row],[Date Actioned]]),DAY(tbl_raw_data[[#This Row],[Date Actioned]]))</f>
        <v>45146</v>
      </c>
      <c r="L3528" s="50" t="str">
        <f>UPPER(TEXT(tbl_raw_data[[#This Row],[updated_date]],"MMMM"))</f>
        <v>AUGUST</v>
      </c>
      <c r="M3528" s="50" t="str">
        <f>"WEEK "&amp; IF(ROUNDUP(DAY(tbl_raw_data[[#This Row],[updated_date]])/7,0)=5,4,ROUNDUP(DAY(tbl_raw_data[[#This Row],[updated_date]])/7,0))</f>
        <v>WEEK 2</v>
      </c>
      <c r="N3528" s="50" t="str">
        <f>UPPER(VLOOKUP(tbl_raw_data[[#This Row],[Analyst]],Settiings!$A$2:$B$16,2,0))</f>
        <v>RAJ</v>
      </c>
      <c r="O3528" s="50" t="str">
        <f>TRIM(UPPER(tbl_raw_data[[#This Row],[Outcome]]))</f>
        <v>DECLINE</v>
      </c>
      <c r="P3528" s="50" t="str">
        <f>TRIM(UPPER(tbl_raw_data[[#This Row],[Queue Name]]))</f>
        <v>CONSUMER POST BUREAU</v>
      </c>
      <c r="Q3528" s="50" t="str">
        <f>IF(tbl_raw_data[[#This Row],[Time taken in min]]&lt;=Settiings!$D$2,"SLA_MET","SLA_NOT_MET")</f>
        <v>SLA_MET</v>
      </c>
      <c r="R3528" s="94"/>
    </row>
    <row r="3529" spans="1:18" x14ac:dyDescent="0.3">
      <c r="A3529" s="14" t="s">
        <v>2601</v>
      </c>
      <c r="B3529" s="9">
        <v>45146.4997337963</v>
      </c>
      <c r="C3529" s="24">
        <v>45146.509560185186</v>
      </c>
      <c r="D3529" s="25" t="s">
        <v>17</v>
      </c>
      <c r="E3529" s="12" t="s">
        <v>9</v>
      </c>
      <c r="F3529" s="25" t="s">
        <v>10</v>
      </c>
      <c r="G3529" s="13"/>
      <c r="H3529" s="78"/>
      <c r="I3529" s="48">
        <f>tbl_raw_data[[#This Row],[Date Actioned]]-tbl_raw_data[[#This Row],[Date Tagged]]</f>
        <v>9.8263888867222704E-3</v>
      </c>
      <c r="J3529" s="46">
        <f>HOUR(tbl_raw_data[[#This Row],[Time_taken]])*60+MINUTE(tbl_raw_data[[#This Row],[Time_taken]])+SECOND(tbl_raw_data[[#This Row],[Time_taken]])/60</f>
        <v>14.15</v>
      </c>
      <c r="K3529" s="52">
        <f>DATE(YEAR(tbl_raw_data[[#This Row],[Date Actioned]]),MONTH(tbl_raw_data[[#This Row],[Date Actioned]]),DAY(tbl_raw_data[[#This Row],[Date Actioned]]))</f>
        <v>45146</v>
      </c>
      <c r="L3529" s="50" t="str">
        <f>UPPER(TEXT(tbl_raw_data[[#This Row],[updated_date]],"MMMM"))</f>
        <v>AUGUST</v>
      </c>
      <c r="M3529" s="50" t="str">
        <f>"WEEK "&amp; IF(ROUNDUP(DAY(tbl_raw_data[[#This Row],[updated_date]])/7,0)=5,4,ROUNDUP(DAY(tbl_raw_data[[#This Row],[updated_date]])/7,0))</f>
        <v>WEEK 2</v>
      </c>
      <c r="N3529" s="50" t="str">
        <f>UPPER(VLOOKUP(tbl_raw_data[[#This Row],[Analyst]],Settiings!$A$2:$B$16,2,0))</f>
        <v>NITESH</v>
      </c>
      <c r="O3529" s="50" t="str">
        <f>TRIM(UPPER(tbl_raw_data[[#This Row],[Outcome]]))</f>
        <v>APPROVE</v>
      </c>
      <c r="P3529" s="50" t="str">
        <f>TRIM(UPPER(tbl_raw_data[[#This Row],[Queue Name]]))</f>
        <v>CONSUMER EXISTING</v>
      </c>
      <c r="Q3529" s="50" t="str">
        <f>IF(tbl_raw_data[[#This Row],[Time taken in min]]&lt;=Settiings!$D$2,"SLA_MET","SLA_NOT_MET")</f>
        <v>SLA_MET</v>
      </c>
      <c r="R3529" s="94"/>
    </row>
    <row r="3530" spans="1:18" x14ac:dyDescent="0.3">
      <c r="A3530" s="14" t="s">
        <v>2602</v>
      </c>
      <c r="B3530" s="9">
        <v>45146.502291666664</v>
      </c>
      <c r="C3530" s="24">
        <v>45146.505798611113</v>
      </c>
      <c r="D3530" s="25" t="s">
        <v>27</v>
      </c>
      <c r="E3530" s="25" t="s">
        <v>47</v>
      </c>
      <c r="F3530" s="25" t="s">
        <v>53</v>
      </c>
      <c r="G3530" s="25" t="s">
        <v>71</v>
      </c>
      <c r="H3530" s="82"/>
      <c r="I3530" s="48">
        <f>tbl_raw_data[[#This Row],[Date Actioned]]-tbl_raw_data[[#This Row],[Date Tagged]]</f>
        <v>3.5069444493274204E-3</v>
      </c>
      <c r="J3530" s="46">
        <f>HOUR(tbl_raw_data[[#This Row],[Time_taken]])*60+MINUTE(tbl_raw_data[[#This Row],[Time_taken]])+SECOND(tbl_raw_data[[#This Row],[Time_taken]])/60</f>
        <v>5.05</v>
      </c>
      <c r="K3530" s="52">
        <f>DATE(YEAR(tbl_raw_data[[#This Row],[Date Actioned]]),MONTH(tbl_raw_data[[#This Row],[Date Actioned]]),DAY(tbl_raw_data[[#This Row],[Date Actioned]]))</f>
        <v>45146</v>
      </c>
      <c r="L3530" s="50" t="str">
        <f>UPPER(TEXT(tbl_raw_data[[#This Row],[updated_date]],"MMMM"))</f>
        <v>AUGUST</v>
      </c>
      <c r="M3530" s="50" t="str">
        <f>"WEEK "&amp; IF(ROUNDUP(DAY(tbl_raw_data[[#This Row],[updated_date]])/7,0)=5,4,ROUNDUP(DAY(tbl_raw_data[[#This Row],[updated_date]])/7,0))</f>
        <v>WEEK 2</v>
      </c>
      <c r="N3530" s="50" t="str">
        <f>UPPER(VLOOKUP(tbl_raw_data[[#This Row],[Analyst]],Settiings!$A$2:$B$16,2,0))</f>
        <v>NAVED</v>
      </c>
      <c r="O3530" s="50" t="str">
        <f>TRIM(UPPER(tbl_raw_data[[#This Row],[Outcome]]))</f>
        <v>DECLINE</v>
      </c>
      <c r="P3530" s="50" t="str">
        <f>TRIM(UPPER(tbl_raw_data[[#This Row],[Queue Name]]))</f>
        <v>CONSUMER PRE BUREAU</v>
      </c>
      <c r="Q3530" s="50" t="str">
        <f>IF(tbl_raw_data[[#This Row],[Time taken in min]]&lt;=Settiings!$D$2,"SLA_MET","SLA_NOT_MET")</f>
        <v>SLA_MET</v>
      </c>
      <c r="R3530" s="94"/>
    </row>
    <row r="3531" spans="1:18" x14ac:dyDescent="0.3">
      <c r="A3531" s="20" t="s">
        <v>2604</v>
      </c>
      <c r="B3531" s="15">
        <v>45146.504212962966</v>
      </c>
      <c r="C3531" s="16">
        <v>45146.507847222223</v>
      </c>
      <c r="D3531" s="17" t="s">
        <v>13</v>
      </c>
      <c r="E3531" s="17" t="s">
        <v>47</v>
      </c>
      <c r="F3531" s="17" t="s">
        <v>70</v>
      </c>
      <c r="G3531" s="17" t="s">
        <v>255</v>
      </c>
      <c r="H3531" s="83"/>
      <c r="I3531" s="48">
        <f>tbl_raw_data[[#This Row],[Date Actioned]]-tbl_raw_data[[#This Row],[Date Tagged]]</f>
        <v>3.6342592575238086E-3</v>
      </c>
      <c r="J3531" s="46">
        <f>HOUR(tbl_raw_data[[#This Row],[Time_taken]])*60+MINUTE(tbl_raw_data[[#This Row],[Time_taken]])+SECOND(tbl_raw_data[[#This Row],[Time_taken]])/60</f>
        <v>5.2333333333333334</v>
      </c>
      <c r="K3531" s="52">
        <f>DATE(YEAR(tbl_raw_data[[#This Row],[Date Actioned]]),MONTH(tbl_raw_data[[#This Row],[Date Actioned]]),DAY(tbl_raw_data[[#This Row],[Date Actioned]]))</f>
        <v>45146</v>
      </c>
      <c r="L3531" s="50" t="str">
        <f>UPPER(TEXT(tbl_raw_data[[#This Row],[updated_date]],"MMMM"))</f>
        <v>AUGUST</v>
      </c>
      <c r="M3531" s="50" t="str">
        <f>"WEEK "&amp; IF(ROUNDUP(DAY(tbl_raw_data[[#This Row],[updated_date]])/7,0)=5,4,ROUNDUP(DAY(tbl_raw_data[[#This Row],[updated_date]])/7,0))</f>
        <v>WEEK 2</v>
      </c>
      <c r="N3531" s="50" t="str">
        <f>UPPER(VLOOKUP(tbl_raw_data[[#This Row],[Analyst]],Settiings!$A$2:$B$16,2,0))</f>
        <v>ASIF</v>
      </c>
      <c r="O3531" s="50" t="str">
        <f>TRIM(UPPER(tbl_raw_data[[#This Row],[Outcome]]))</f>
        <v>APPROVE</v>
      </c>
      <c r="P3531" s="50" t="str">
        <f>TRIM(UPPER(tbl_raw_data[[#This Row],[Queue Name]]))</f>
        <v>CONSUMER PRE BUREAU</v>
      </c>
      <c r="Q3531" s="50" t="str">
        <f>IF(tbl_raw_data[[#This Row],[Time taken in min]]&lt;=Settiings!$D$2,"SLA_MET","SLA_NOT_MET")</f>
        <v>SLA_MET</v>
      </c>
      <c r="R3531" s="94"/>
    </row>
    <row r="3532" spans="1:18" x14ac:dyDescent="0.3">
      <c r="A3532" s="23" t="s">
        <v>2605</v>
      </c>
      <c r="B3532" s="9">
        <v>45146.505891203706</v>
      </c>
      <c r="C3532" s="24">
        <v>45146.508611111109</v>
      </c>
      <c r="D3532" s="25" t="s">
        <v>13</v>
      </c>
      <c r="E3532" s="25" t="s">
        <v>9</v>
      </c>
      <c r="F3532" s="25" t="s">
        <v>1222</v>
      </c>
      <c r="G3532" s="25" t="s">
        <v>17</v>
      </c>
      <c r="H3532" s="82"/>
      <c r="I3532" s="48">
        <f>tbl_raw_data[[#This Row],[Date Actioned]]-tbl_raw_data[[#This Row],[Date Tagged]]</f>
        <v>2.7199074029340409E-3</v>
      </c>
      <c r="J3532" s="46">
        <f>HOUR(tbl_raw_data[[#This Row],[Time_taken]])*60+MINUTE(tbl_raw_data[[#This Row],[Time_taken]])+SECOND(tbl_raw_data[[#This Row],[Time_taken]])/60</f>
        <v>3.9166666666666665</v>
      </c>
      <c r="K3532" s="52">
        <f>DATE(YEAR(tbl_raw_data[[#This Row],[Date Actioned]]),MONTH(tbl_raw_data[[#This Row],[Date Actioned]]),DAY(tbl_raw_data[[#This Row],[Date Actioned]]))</f>
        <v>45146</v>
      </c>
      <c r="L3532" s="50" t="str">
        <f>UPPER(TEXT(tbl_raw_data[[#This Row],[updated_date]],"MMMM"))</f>
        <v>AUGUST</v>
      </c>
      <c r="M3532" s="50" t="str">
        <f>"WEEK "&amp; IF(ROUNDUP(DAY(tbl_raw_data[[#This Row],[updated_date]])/7,0)=5,4,ROUNDUP(DAY(tbl_raw_data[[#This Row],[updated_date]])/7,0))</f>
        <v>WEEK 2</v>
      </c>
      <c r="N3532" s="50" t="str">
        <f>UPPER(VLOOKUP(tbl_raw_data[[#This Row],[Analyst]],Settiings!$A$2:$B$16,2,0))</f>
        <v>HARDIK</v>
      </c>
      <c r="O3532" s="50" t="str">
        <f>TRIM(UPPER(tbl_raw_data[[#This Row],[Outcome]]))</f>
        <v>APPROVE</v>
      </c>
      <c r="P3532" s="50" t="str">
        <f>TRIM(UPPER(tbl_raw_data[[#This Row],[Queue Name]]))</f>
        <v>CONSUMER EXISTING</v>
      </c>
      <c r="Q3532" s="50" t="str">
        <f>IF(tbl_raw_data[[#This Row],[Time taken in min]]&lt;=Settiings!$D$2,"SLA_MET","SLA_NOT_MET")</f>
        <v>SLA_MET</v>
      </c>
      <c r="R3532" s="94"/>
    </row>
    <row r="3533" spans="1:18" x14ac:dyDescent="0.3">
      <c r="A3533" s="14" t="s">
        <v>2607</v>
      </c>
      <c r="B3533" s="15">
        <v>45146.509756944448</v>
      </c>
      <c r="C3533" s="16">
        <v>45146.521620370368</v>
      </c>
      <c r="D3533" s="17" t="s">
        <v>17</v>
      </c>
      <c r="E3533" s="18" t="s">
        <v>19</v>
      </c>
      <c r="F3533" s="17" t="s">
        <v>70</v>
      </c>
      <c r="G3533" s="19"/>
      <c r="H3533" s="79"/>
      <c r="I3533" s="48">
        <f>tbl_raw_data[[#This Row],[Date Actioned]]-tbl_raw_data[[#This Row],[Date Tagged]]</f>
        <v>1.1863425919727888E-2</v>
      </c>
      <c r="J3533" s="46">
        <f>HOUR(tbl_raw_data[[#This Row],[Time_taken]])*60+MINUTE(tbl_raw_data[[#This Row],[Time_taken]])+SECOND(tbl_raw_data[[#This Row],[Time_taken]])/60</f>
        <v>17.083333333333332</v>
      </c>
      <c r="K3533" s="52">
        <f>DATE(YEAR(tbl_raw_data[[#This Row],[Date Actioned]]),MONTH(tbl_raw_data[[#This Row],[Date Actioned]]),DAY(tbl_raw_data[[#This Row],[Date Actioned]]))</f>
        <v>45146</v>
      </c>
      <c r="L3533" s="50" t="str">
        <f>UPPER(TEXT(tbl_raw_data[[#This Row],[updated_date]],"MMMM"))</f>
        <v>AUGUST</v>
      </c>
      <c r="M3533" s="50" t="str">
        <f>"WEEK "&amp; IF(ROUNDUP(DAY(tbl_raw_data[[#This Row],[updated_date]])/7,0)=5,4,ROUNDUP(DAY(tbl_raw_data[[#This Row],[updated_date]])/7,0))</f>
        <v>WEEK 2</v>
      </c>
      <c r="N3533" s="50" t="str">
        <f>UPPER(VLOOKUP(tbl_raw_data[[#This Row],[Analyst]],Settiings!$A$2:$B$16,2,0))</f>
        <v>ASIF</v>
      </c>
      <c r="O3533" s="50" t="str">
        <f>TRIM(UPPER(tbl_raw_data[[#This Row],[Outcome]]))</f>
        <v>APPROVE</v>
      </c>
      <c r="P3533" s="50" t="str">
        <f>TRIM(UPPER(tbl_raw_data[[#This Row],[Queue Name]]))</f>
        <v>CONSUMER POST BUREAU</v>
      </c>
      <c r="Q3533" s="50" t="str">
        <f>IF(tbl_raw_data[[#This Row],[Time taken in min]]&lt;=Settiings!$D$2,"SLA_MET","SLA_NOT_MET")</f>
        <v>SLA_MET</v>
      </c>
      <c r="R3533" s="94"/>
    </row>
    <row r="3534" spans="1:18" x14ac:dyDescent="0.3">
      <c r="A3534" s="20" t="s">
        <v>2608</v>
      </c>
      <c r="B3534" s="9">
        <v>45146.513564814813</v>
      </c>
      <c r="C3534" s="24">
        <v>45146.51662037037</v>
      </c>
      <c r="D3534" s="25" t="s">
        <v>13</v>
      </c>
      <c r="E3534" s="25" t="s">
        <v>9</v>
      </c>
      <c r="F3534" s="25" t="s">
        <v>1222</v>
      </c>
      <c r="G3534" s="25" t="s">
        <v>17</v>
      </c>
      <c r="H3534" s="82"/>
      <c r="I3534" s="48">
        <f>tbl_raw_data[[#This Row],[Date Actioned]]-tbl_raw_data[[#This Row],[Date Tagged]]</f>
        <v>3.055555556784384E-3</v>
      </c>
      <c r="J3534" s="46">
        <f>HOUR(tbl_raw_data[[#This Row],[Time_taken]])*60+MINUTE(tbl_raw_data[[#This Row],[Time_taken]])+SECOND(tbl_raw_data[[#This Row],[Time_taken]])/60</f>
        <v>4.4000000000000004</v>
      </c>
      <c r="K3534" s="52">
        <f>DATE(YEAR(tbl_raw_data[[#This Row],[Date Actioned]]),MONTH(tbl_raw_data[[#This Row],[Date Actioned]]),DAY(tbl_raw_data[[#This Row],[Date Actioned]]))</f>
        <v>45146</v>
      </c>
      <c r="L3534" s="50" t="str">
        <f>UPPER(TEXT(tbl_raw_data[[#This Row],[updated_date]],"MMMM"))</f>
        <v>AUGUST</v>
      </c>
      <c r="M3534" s="50" t="str">
        <f>"WEEK "&amp; IF(ROUNDUP(DAY(tbl_raw_data[[#This Row],[updated_date]])/7,0)=5,4,ROUNDUP(DAY(tbl_raw_data[[#This Row],[updated_date]])/7,0))</f>
        <v>WEEK 2</v>
      </c>
      <c r="N3534" s="50" t="str">
        <f>UPPER(VLOOKUP(tbl_raw_data[[#This Row],[Analyst]],Settiings!$A$2:$B$16,2,0))</f>
        <v>HARDIK</v>
      </c>
      <c r="O3534" s="50" t="str">
        <f>TRIM(UPPER(tbl_raw_data[[#This Row],[Outcome]]))</f>
        <v>APPROVE</v>
      </c>
      <c r="P3534" s="50" t="str">
        <f>TRIM(UPPER(tbl_raw_data[[#This Row],[Queue Name]]))</f>
        <v>CONSUMER EXISTING</v>
      </c>
      <c r="Q3534" s="50" t="str">
        <f>IF(tbl_raw_data[[#This Row],[Time taken in min]]&lt;=Settiings!$D$2,"SLA_MET","SLA_NOT_MET")</f>
        <v>SLA_MET</v>
      </c>
      <c r="R3534" s="94"/>
    </row>
    <row r="3535" spans="1:18" x14ac:dyDescent="0.3">
      <c r="A3535" s="23" t="s">
        <v>2611</v>
      </c>
      <c r="B3535" s="15">
        <v>45146.518090277779</v>
      </c>
      <c r="C3535" s="16">
        <v>45146.525347222225</v>
      </c>
      <c r="D3535" s="17" t="s">
        <v>13</v>
      </c>
      <c r="E3535" s="17" t="s">
        <v>47</v>
      </c>
      <c r="F3535" s="17" t="s">
        <v>53</v>
      </c>
      <c r="G3535" s="17" t="s">
        <v>17</v>
      </c>
      <c r="H3535" s="83"/>
      <c r="I3535" s="48">
        <f>tbl_raw_data[[#This Row],[Date Actioned]]-tbl_raw_data[[#This Row],[Date Tagged]]</f>
        <v>7.2569444455439225E-3</v>
      </c>
      <c r="J3535" s="46">
        <f>HOUR(tbl_raw_data[[#This Row],[Time_taken]])*60+MINUTE(tbl_raw_data[[#This Row],[Time_taken]])+SECOND(tbl_raw_data[[#This Row],[Time_taken]])/60</f>
        <v>10.45</v>
      </c>
      <c r="K3535" s="52">
        <f>DATE(YEAR(tbl_raw_data[[#This Row],[Date Actioned]]),MONTH(tbl_raw_data[[#This Row],[Date Actioned]]),DAY(tbl_raw_data[[#This Row],[Date Actioned]]))</f>
        <v>45146</v>
      </c>
      <c r="L3535" s="50" t="str">
        <f>UPPER(TEXT(tbl_raw_data[[#This Row],[updated_date]],"MMMM"))</f>
        <v>AUGUST</v>
      </c>
      <c r="M3535" s="50" t="str">
        <f>"WEEK "&amp; IF(ROUNDUP(DAY(tbl_raw_data[[#This Row],[updated_date]])/7,0)=5,4,ROUNDUP(DAY(tbl_raw_data[[#This Row],[updated_date]])/7,0))</f>
        <v>WEEK 2</v>
      </c>
      <c r="N3535" s="50" t="str">
        <f>UPPER(VLOOKUP(tbl_raw_data[[#This Row],[Analyst]],Settiings!$A$2:$B$16,2,0))</f>
        <v>NAVED</v>
      </c>
      <c r="O3535" s="50" t="str">
        <f>TRIM(UPPER(tbl_raw_data[[#This Row],[Outcome]]))</f>
        <v>APPROVE</v>
      </c>
      <c r="P3535" s="50" t="str">
        <f>TRIM(UPPER(tbl_raw_data[[#This Row],[Queue Name]]))</f>
        <v>CONSUMER PRE BUREAU</v>
      </c>
      <c r="Q3535" s="50" t="str">
        <f>IF(tbl_raw_data[[#This Row],[Time taken in min]]&lt;=Settiings!$D$2,"SLA_MET","SLA_NOT_MET")</f>
        <v>SLA_MET</v>
      </c>
      <c r="R3535" s="94"/>
    </row>
    <row r="3536" spans="1:18" x14ac:dyDescent="0.3">
      <c r="A3536" s="14" t="s">
        <v>2612</v>
      </c>
      <c r="B3536" s="9">
        <v>45146.519537037035</v>
      </c>
      <c r="C3536" s="24">
        <v>45146.532800925925</v>
      </c>
      <c r="D3536" s="25" t="s">
        <v>17</v>
      </c>
      <c r="E3536" s="12" t="s">
        <v>9</v>
      </c>
      <c r="F3536" s="25" t="s">
        <v>686</v>
      </c>
      <c r="G3536" s="13"/>
      <c r="H3536" s="78"/>
      <c r="I3536" s="48">
        <f>tbl_raw_data[[#This Row],[Date Actioned]]-tbl_raw_data[[#This Row],[Date Tagged]]</f>
        <v>1.3263888889923692E-2</v>
      </c>
      <c r="J3536" s="46">
        <f>HOUR(tbl_raw_data[[#This Row],[Time_taken]])*60+MINUTE(tbl_raw_data[[#This Row],[Time_taken]])+SECOND(tbl_raw_data[[#This Row],[Time_taken]])/60</f>
        <v>19.100000000000001</v>
      </c>
      <c r="K3536" s="52">
        <f>DATE(YEAR(tbl_raw_data[[#This Row],[Date Actioned]]),MONTH(tbl_raw_data[[#This Row],[Date Actioned]]),DAY(tbl_raw_data[[#This Row],[Date Actioned]]))</f>
        <v>45146</v>
      </c>
      <c r="L3536" s="50" t="str">
        <f>UPPER(TEXT(tbl_raw_data[[#This Row],[updated_date]],"MMMM"))</f>
        <v>AUGUST</v>
      </c>
      <c r="M3536" s="50" t="str">
        <f>"WEEK "&amp; IF(ROUNDUP(DAY(tbl_raw_data[[#This Row],[updated_date]])/7,0)=5,4,ROUNDUP(DAY(tbl_raw_data[[#This Row],[updated_date]])/7,0))</f>
        <v>WEEK 2</v>
      </c>
      <c r="N3536" s="50" t="str">
        <f>UPPER(VLOOKUP(tbl_raw_data[[#This Row],[Analyst]],Settiings!$A$2:$B$16,2,0))</f>
        <v>FARDIN</v>
      </c>
      <c r="O3536" s="50" t="str">
        <f>TRIM(UPPER(tbl_raw_data[[#This Row],[Outcome]]))</f>
        <v>APPROVE</v>
      </c>
      <c r="P3536" s="50" t="str">
        <f>TRIM(UPPER(tbl_raw_data[[#This Row],[Queue Name]]))</f>
        <v>CONSUMER EXISTING</v>
      </c>
      <c r="Q3536" s="50" t="str">
        <f>IF(tbl_raw_data[[#This Row],[Time taken in min]]&lt;=Settiings!$D$2,"SLA_MET","SLA_NOT_MET")</f>
        <v>SLA_MET</v>
      </c>
      <c r="R3536" s="94"/>
    </row>
    <row r="3537" spans="1:18" x14ac:dyDescent="0.3">
      <c r="A3537" s="20" t="s">
        <v>2616</v>
      </c>
      <c r="B3537" s="15">
        <v>45146.521840277775</v>
      </c>
      <c r="C3537" s="16">
        <v>45146.532106481478</v>
      </c>
      <c r="D3537" s="17" t="s">
        <v>17</v>
      </c>
      <c r="E3537" s="18" t="s">
        <v>19</v>
      </c>
      <c r="F3537" s="17" t="s">
        <v>10</v>
      </c>
      <c r="G3537" s="19"/>
      <c r="H3537" s="79"/>
      <c r="I3537" s="48">
        <f>tbl_raw_data[[#This Row],[Date Actioned]]-tbl_raw_data[[#This Row],[Date Tagged]]</f>
        <v>1.0266203702485655E-2</v>
      </c>
      <c r="J3537" s="46">
        <f>HOUR(tbl_raw_data[[#This Row],[Time_taken]])*60+MINUTE(tbl_raw_data[[#This Row],[Time_taken]])+SECOND(tbl_raw_data[[#This Row],[Time_taken]])/60</f>
        <v>14.783333333333333</v>
      </c>
      <c r="K3537" s="52">
        <f>DATE(YEAR(tbl_raw_data[[#This Row],[Date Actioned]]),MONTH(tbl_raw_data[[#This Row],[Date Actioned]]),DAY(tbl_raw_data[[#This Row],[Date Actioned]]))</f>
        <v>45146</v>
      </c>
      <c r="L3537" s="50" t="str">
        <f>UPPER(TEXT(tbl_raw_data[[#This Row],[updated_date]],"MMMM"))</f>
        <v>AUGUST</v>
      </c>
      <c r="M3537" s="50" t="str">
        <f>"WEEK "&amp; IF(ROUNDUP(DAY(tbl_raw_data[[#This Row],[updated_date]])/7,0)=5,4,ROUNDUP(DAY(tbl_raw_data[[#This Row],[updated_date]])/7,0))</f>
        <v>WEEK 2</v>
      </c>
      <c r="N3537" s="50" t="str">
        <f>UPPER(VLOOKUP(tbl_raw_data[[#This Row],[Analyst]],Settiings!$A$2:$B$16,2,0))</f>
        <v>NITESH</v>
      </c>
      <c r="O3537" s="50" t="str">
        <f>TRIM(UPPER(tbl_raw_data[[#This Row],[Outcome]]))</f>
        <v>APPROVE</v>
      </c>
      <c r="P3537" s="50" t="str">
        <f>TRIM(UPPER(tbl_raw_data[[#This Row],[Queue Name]]))</f>
        <v>CONSUMER POST BUREAU</v>
      </c>
      <c r="Q3537" s="50" t="str">
        <f>IF(tbl_raw_data[[#This Row],[Time taken in min]]&lt;=Settiings!$D$2,"SLA_MET","SLA_NOT_MET")</f>
        <v>SLA_MET</v>
      </c>
      <c r="R3537" s="94"/>
    </row>
    <row r="3538" spans="1:18" x14ac:dyDescent="0.3">
      <c r="A3538" s="23" t="s">
        <v>2617</v>
      </c>
      <c r="B3538" s="9">
        <v>45146.52511574074</v>
      </c>
      <c r="C3538" s="24">
        <v>45146.543321759258</v>
      </c>
      <c r="D3538" s="25" t="s">
        <v>13</v>
      </c>
      <c r="E3538" s="25" t="s">
        <v>47</v>
      </c>
      <c r="F3538" s="25" t="s">
        <v>53</v>
      </c>
      <c r="G3538" s="25" t="s">
        <v>785</v>
      </c>
      <c r="H3538" s="82"/>
      <c r="I3538" s="48">
        <f>tbl_raw_data[[#This Row],[Date Actioned]]-tbl_raw_data[[#This Row],[Date Tagged]]</f>
        <v>1.8206018517958E-2</v>
      </c>
      <c r="J3538" s="46">
        <f>HOUR(tbl_raw_data[[#This Row],[Time_taken]])*60+MINUTE(tbl_raw_data[[#This Row],[Time_taken]])+SECOND(tbl_raw_data[[#This Row],[Time_taken]])/60</f>
        <v>26.216666666666665</v>
      </c>
      <c r="K3538" s="52">
        <f>DATE(YEAR(tbl_raw_data[[#This Row],[Date Actioned]]),MONTH(tbl_raw_data[[#This Row],[Date Actioned]]),DAY(tbl_raw_data[[#This Row],[Date Actioned]]))</f>
        <v>45146</v>
      </c>
      <c r="L3538" s="50" t="str">
        <f>UPPER(TEXT(tbl_raw_data[[#This Row],[updated_date]],"MMMM"))</f>
        <v>AUGUST</v>
      </c>
      <c r="M3538" s="50" t="str">
        <f>"WEEK "&amp; IF(ROUNDUP(DAY(tbl_raw_data[[#This Row],[updated_date]])/7,0)=5,4,ROUNDUP(DAY(tbl_raw_data[[#This Row],[updated_date]])/7,0))</f>
        <v>WEEK 2</v>
      </c>
      <c r="N3538" s="50" t="str">
        <f>UPPER(VLOOKUP(tbl_raw_data[[#This Row],[Analyst]],Settiings!$A$2:$B$16,2,0))</f>
        <v>NAVED</v>
      </c>
      <c r="O3538" s="50" t="str">
        <f>TRIM(UPPER(tbl_raw_data[[#This Row],[Outcome]]))</f>
        <v>APPROVE</v>
      </c>
      <c r="P3538" s="50" t="str">
        <f>TRIM(UPPER(tbl_raw_data[[#This Row],[Queue Name]]))</f>
        <v>CONSUMER PRE BUREAU</v>
      </c>
      <c r="Q3538" s="50" t="str">
        <f>IF(tbl_raw_data[[#This Row],[Time taken in min]]&lt;=Settiings!$D$2,"SLA_MET","SLA_NOT_MET")</f>
        <v>SLA_NOT_MET</v>
      </c>
      <c r="R3538" s="94"/>
    </row>
    <row r="3539" spans="1:18" x14ac:dyDescent="0.3">
      <c r="A3539" s="20" t="s">
        <v>2619</v>
      </c>
      <c r="B3539" s="15">
        <v>45146.530578703707</v>
      </c>
      <c r="C3539" s="16">
        <v>45146.535624999997</v>
      </c>
      <c r="D3539" s="17" t="s">
        <v>27</v>
      </c>
      <c r="E3539" s="17" t="s">
        <v>9</v>
      </c>
      <c r="F3539" s="17" t="s">
        <v>1222</v>
      </c>
      <c r="G3539" s="17" t="s">
        <v>297</v>
      </c>
      <c r="H3539" s="83"/>
      <c r="I3539" s="48">
        <f>tbl_raw_data[[#This Row],[Date Actioned]]-tbl_raw_data[[#This Row],[Date Tagged]]</f>
        <v>5.0462962899473496E-3</v>
      </c>
      <c r="J3539" s="46">
        <f>HOUR(tbl_raw_data[[#This Row],[Time_taken]])*60+MINUTE(tbl_raw_data[[#This Row],[Time_taken]])+SECOND(tbl_raw_data[[#This Row],[Time_taken]])/60</f>
        <v>7.2666666666666666</v>
      </c>
      <c r="K3539" s="52">
        <f>DATE(YEAR(tbl_raw_data[[#This Row],[Date Actioned]]),MONTH(tbl_raw_data[[#This Row],[Date Actioned]]),DAY(tbl_raw_data[[#This Row],[Date Actioned]]))</f>
        <v>45146</v>
      </c>
      <c r="L3539" s="50" t="str">
        <f>UPPER(TEXT(tbl_raw_data[[#This Row],[updated_date]],"MMMM"))</f>
        <v>AUGUST</v>
      </c>
      <c r="M3539" s="50" t="str">
        <f>"WEEK "&amp; IF(ROUNDUP(DAY(tbl_raw_data[[#This Row],[updated_date]])/7,0)=5,4,ROUNDUP(DAY(tbl_raw_data[[#This Row],[updated_date]])/7,0))</f>
        <v>WEEK 2</v>
      </c>
      <c r="N3539" s="50" t="str">
        <f>UPPER(VLOOKUP(tbl_raw_data[[#This Row],[Analyst]],Settiings!$A$2:$B$16,2,0))</f>
        <v>HARDIK</v>
      </c>
      <c r="O3539" s="50" t="str">
        <f>TRIM(UPPER(tbl_raw_data[[#This Row],[Outcome]]))</f>
        <v>DECLINE</v>
      </c>
      <c r="P3539" s="50" t="str">
        <f>TRIM(UPPER(tbl_raw_data[[#This Row],[Queue Name]]))</f>
        <v>CONSUMER EXISTING</v>
      </c>
      <c r="Q3539" s="50" t="str">
        <f>IF(tbl_raw_data[[#This Row],[Time taken in min]]&lt;=Settiings!$D$2,"SLA_MET","SLA_NOT_MET")</f>
        <v>SLA_MET</v>
      </c>
      <c r="R3539" s="94"/>
    </row>
    <row r="3540" spans="1:18" x14ac:dyDescent="0.3">
      <c r="A3540" s="23" t="s">
        <v>2620</v>
      </c>
      <c r="B3540" s="9">
        <v>45146.531238425923</v>
      </c>
      <c r="C3540" s="24">
        <v>45146.542557870373</v>
      </c>
      <c r="D3540" s="25" t="s">
        <v>27</v>
      </c>
      <c r="E3540" s="25" t="s">
        <v>19</v>
      </c>
      <c r="F3540" s="25" t="s">
        <v>1222</v>
      </c>
      <c r="G3540" s="25" t="s">
        <v>806</v>
      </c>
      <c r="H3540" s="82"/>
      <c r="I3540" s="48">
        <f>tbl_raw_data[[#This Row],[Date Actioned]]-tbl_raw_data[[#This Row],[Date Tagged]]</f>
        <v>1.131944444932742E-2</v>
      </c>
      <c r="J3540" s="46">
        <f>HOUR(tbl_raw_data[[#This Row],[Time_taken]])*60+MINUTE(tbl_raw_data[[#This Row],[Time_taken]])+SECOND(tbl_raw_data[[#This Row],[Time_taken]])/60</f>
        <v>16.3</v>
      </c>
      <c r="K3540" s="52">
        <f>DATE(YEAR(tbl_raw_data[[#This Row],[Date Actioned]]),MONTH(tbl_raw_data[[#This Row],[Date Actioned]]),DAY(tbl_raw_data[[#This Row],[Date Actioned]]))</f>
        <v>45146</v>
      </c>
      <c r="L3540" s="50" t="str">
        <f>UPPER(TEXT(tbl_raw_data[[#This Row],[updated_date]],"MMMM"))</f>
        <v>AUGUST</v>
      </c>
      <c r="M3540" s="50" t="str">
        <f>"WEEK "&amp; IF(ROUNDUP(DAY(tbl_raw_data[[#This Row],[updated_date]])/7,0)=5,4,ROUNDUP(DAY(tbl_raw_data[[#This Row],[updated_date]])/7,0))</f>
        <v>WEEK 2</v>
      </c>
      <c r="N3540" s="50" t="str">
        <f>UPPER(VLOOKUP(tbl_raw_data[[#This Row],[Analyst]],Settiings!$A$2:$B$16,2,0))</f>
        <v>HARDIK</v>
      </c>
      <c r="O3540" s="50" t="str">
        <f>TRIM(UPPER(tbl_raw_data[[#This Row],[Outcome]]))</f>
        <v>DECLINE</v>
      </c>
      <c r="P3540" s="50" t="str">
        <f>TRIM(UPPER(tbl_raw_data[[#This Row],[Queue Name]]))</f>
        <v>CONSUMER POST BUREAU</v>
      </c>
      <c r="Q3540" s="50" t="str">
        <f>IF(tbl_raw_data[[#This Row],[Time taken in min]]&lt;=Settiings!$D$2,"SLA_MET","SLA_NOT_MET")</f>
        <v>SLA_MET</v>
      </c>
      <c r="R3540" s="94"/>
    </row>
    <row r="3541" spans="1:18" x14ac:dyDescent="0.3">
      <c r="A3541" s="14" t="s">
        <v>2621</v>
      </c>
      <c r="B3541" s="15">
        <v>45146.531747685185</v>
      </c>
      <c r="C3541" s="16">
        <v>45146.539398148147</v>
      </c>
      <c r="D3541" s="17" t="s">
        <v>17</v>
      </c>
      <c r="E3541" s="18" t="s">
        <v>9</v>
      </c>
      <c r="F3541" s="17" t="s">
        <v>70</v>
      </c>
      <c r="G3541" s="19"/>
      <c r="H3541" s="79"/>
      <c r="I3541" s="48">
        <f>tbl_raw_data[[#This Row],[Date Actioned]]-tbl_raw_data[[#This Row],[Date Tagged]]</f>
        <v>7.6504629614646547E-3</v>
      </c>
      <c r="J3541" s="46">
        <f>HOUR(tbl_raw_data[[#This Row],[Time_taken]])*60+MINUTE(tbl_raw_data[[#This Row],[Time_taken]])+SECOND(tbl_raw_data[[#This Row],[Time_taken]])/60</f>
        <v>11.016666666666667</v>
      </c>
      <c r="K3541" s="52">
        <f>DATE(YEAR(tbl_raw_data[[#This Row],[Date Actioned]]),MONTH(tbl_raw_data[[#This Row],[Date Actioned]]),DAY(tbl_raw_data[[#This Row],[Date Actioned]]))</f>
        <v>45146</v>
      </c>
      <c r="L3541" s="50" t="str">
        <f>UPPER(TEXT(tbl_raw_data[[#This Row],[updated_date]],"MMMM"))</f>
        <v>AUGUST</v>
      </c>
      <c r="M3541" s="50" t="str">
        <f>"WEEK "&amp; IF(ROUNDUP(DAY(tbl_raw_data[[#This Row],[updated_date]])/7,0)=5,4,ROUNDUP(DAY(tbl_raw_data[[#This Row],[updated_date]])/7,0))</f>
        <v>WEEK 2</v>
      </c>
      <c r="N3541" s="50" t="str">
        <f>UPPER(VLOOKUP(tbl_raw_data[[#This Row],[Analyst]],Settiings!$A$2:$B$16,2,0))</f>
        <v>ASIF</v>
      </c>
      <c r="O3541" s="50" t="str">
        <f>TRIM(UPPER(tbl_raw_data[[#This Row],[Outcome]]))</f>
        <v>APPROVE</v>
      </c>
      <c r="P3541" s="50" t="str">
        <f>TRIM(UPPER(tbl_raw_data[[#This Row],[Queue Name]]))</f>
        <v>CONSUMER EXISTING</v>
      </c>
      <c r="Q3541" s="50" t="str">
        <f>IF(tbl_raw_data[[#This Row],[Time taken in min]]&lt;=Settiings!$D$2,"SLA_MET","SLA_NOT_MET")</f>
        <v>SLA_MET</v>
      </c>
      <c r="R3541" s="94"/>
    </row>
    <row r="3542" spans="1:18" x14ac:dyDescent="0.3">
      <c r="A3542" s="20" t="s">
        <v>2622</v>
      </c>
      <c r="B3542" s="9">
        <v>45146.533819444441</v>
      </c>
      <c r="C3542" s="24">
        <v>45146.550347222219</v>
      </c>
      <c r="D3542" s="25" t="s">
        <v>17</v>
      </c>
      <c r="E3542" s="12" t="s">
        <v>19</v>
      </c>
      <c r="F3542" s="25" t="s">
        <v>10</v>
      </c>
      <c r="G3542" s="13"/>
      <c r="H3542" s="78"/>
      <c r="I3542" s="48">
        <f>tbl_raw_data[[#This Row],[Date Actioned]]-tbl_raw_data[[#This Row],[Date Tagged]]</f>
        <v>1.6527777777810115E-2</v>
      </c>
      <c r="J3542" s="46">
        <f>HOUR(tbl_raw_data[[#This Row],[Time_taken]])*60+MINUTE(tbl_raw_data[[#This Row],[Time_taken]])+SECOND(tbl_raw_data[[#This Row],[Time_taken]])/60</f>
        <v>23.8</v>
      </c>
      <c r="K3542" s="52">
        <f>DATE(YEAR(tbl_raw_data[[#This Row],[Date Actioned]]),MONTH(tbl_raw_data[[#This Row],[Date Actioned]]),DAY(tbl_raw_data[[#This Row],[Date Actioned]]))</f>
        <v>45146</v>
      </c>
      <c r="L3542" s="50" t="str">
        <f>UPPER(TEXT(tbl_raw_data[[#This Row],[updated_date]],"MMMM"))</f>
        <v>AUGUST</v>
      </c>
      <c r="M3542" s="50" t="str">
        <f>"WEEK "&amp; IF(ROUNDUP(DAY(tbl_raw_data[[#This Row],[updated_date]])/7,0)=5,4,ROUNDUP(DAY(tbl_raw_data[[#This Row],[updated_date]])/7,0))</f>
        <v>WEEK 2</v>
      </c>
      <c r="N3542" s="50" t="str">
        <f>UPPER(VLOOKUP(tbl_raw_data[[#This Row],[Analyst]],Settiings!$A$2:$B$16,2,0))</f>
        <v>NITESH</v>
      </c>
      <c r="O3542" s="50" t="str">
        <f>TRIM(UPPER(tbl_raw_data[[#This Row],[Outcome]]))</f>
        <v>APPROVE</v>
      </c>
      <c r="P3542" s="50" t="str">
        <f>TRIM(UPPER(tbl_raw_data[[#This Row],[Queue Name]]))</f>
        <v>CONSUMER POST BUREAU</v>
      </c>
      <c r="Q3542" s="50" t="str">
        <f>IF(tbl_raw_data[[#This Row],[Time taken in min]]&lt;=Settiings!$D$2,"SLA_MET","SLA_NOT_MET")</f>
        <v>SLA_NOT_MET</v>
      </c>
      <c r="R3542" s="94"/>
    </row>
    <row r="3543" spans="1:18" x14ac:dyDescent="0.3">
      <c r="A3543" s="14" t="s">
        <v>2626</v>
      </c>
      <c r="B3543" s="15">
        <v>45146.539212962962</v>
      </c>
      <c r="C3543" s="16">
        <v>45146.548032407409</v>
      </c>
      <c r="D3543" s="17" t="s">
        <v>27</v>
      </c>
      <c r="E3543" s="17" t="s">
        <v>9</v>
      </c>
      <c r="F3543" s="17" t="s">
        <v>1222</v>
      </c>
      <c r="G3543" s="17" t="s">
        <v>1926</v>
      </c>
      <c r="H3543" s="83"/>
      <c r="I3543" s="48">
        <f>tbl_raw_data[[#This Row],[Date Actioned]]-tbl_raw_data[[#This Row],[Date Tagged]]</f>
        <v>8.819444446999114E-3</v>
      </c>
      <c r="J3543" s="46">
        <f>HOUR(tbl_raw_data[[#This Row],[Time_taken]])*60+MINUTE(tbl_raw_data[[#This Row],[Time_taken]])+SECOND(tbl_raw_data[[#This Row],[Time_taken]])/60</f>
        <v>12.7</v>
      </c>
      <c r="K3543" s="52">
        <f>DATE(YEAR(tbl_raw_data[[#This Row],[Date Actioned]]),MONTH(tbl_raw_data[[#This Row],[Date Actioned]]),DAY(tbl_raw_data[[#This Row],[Date Actioned]]))</f>
        <v>45146</v>
      </c>
      <c r="L3543" s="50" t="str">
        <f>UPPER(TEXT(tbl_raw_data[[#This Row],[updated_date]],"MMMM"))</f>
        <v>AUGUST</v>
      </c>
      <c r="M3543" s="50" t="str">
        <f>"WEEK "&amp; IF(ROUNDUP(DAY(tbl_raw_data[[#This Row],[updated_date]])/7,0)=5,4,ROUNDUP(DAY(tbl_raw_data[[#This Row],[updated_date]])/7,0))</f>
        <v>WEEK 2</v>
      </c>
      <c r="N3543" s="50" t="str">
        <f>UPPER(VLOOKUP(tbl_raw_data[[#This Row],[Analyst]],Settiings!$A$2:$B$16,2,0))</f>
        <v>HARDIK</v>
      </c>
      <c r="O3543" s="50" t="str">
        <f>TRIM(UPPER(tbl_raw_data[[#This Row],[Outcome]]))</f>
        <v>DECLINE</v>
      </c>
      <c r="P3543" s="50" t="str">
        <f>TRIM(UPPER(tbl_raw_data[[#This Row],[Queue Name]]))</f>
        <v>CONSUMER EXISTING</v>
      </c>
      <c r="Q3543" s="50" t="str">
        <f>IF(tbl_raw_data[[#This Row],[Time taken in min]]&lt;=Settiings!$D$2,"SLA_MET","SLA_NOT_MET")</f>
        <v>SLA_MET</v>
      </c>
      <c r="R3543" s="94"/>
    </row>
    <row r="3544" spans="1:18" x14ac:dyDescent="0.3">
      <c r="A3544" s="23" t="s">
        <v>2629</v>
      </c>
      <c r="B3544" s="15">
        <v>45146.551608796297</v>
      </c>
      <c r="C3544" s="16">
        <v>45146.555821759262</v>
      </c>
      <c r="D3544" s="17" t="s">
        <v>13</v>
      </c>
      <c r="E3544" s="17" t="s">
        <v>9</v>
      </c>
      <c r="F3544" s="17" t="s">
        <v>1222</v>
      </c>
      <c r="G3544" s="17" t="s">
        <v>17</v>
      </c>
      <c r="H3544" s="83"/>
      <c r="I3544" s="48">
        <f>tbl_raw_data[[#This Row],[Date Actioned]]-tbl_raw_data[[#This Row],[Date Tagged]]</f>
        <v>4.2129629655391909E-3</v>
      </c>
      <c r="J3544" s="46">
        <f>HOUR(tbl_raw_data[[#This Row],[Time_taken]])*60+MINUTE(tbl_raw_data[[#This Row],[Time_taken]])+SECOND(tbl_raw_data[[#This Row],[Time_taken]])/60</f>
        <v>6.0666666666666664</v>
      </c>
      <c r="K3544" s="52">
        <f>DATE(YEAR(tbl_raw_data[[#This Row],[Date Actioned]]),MONTH(tbl_raw_data[[#This Row],[Date Actioned]]),DAY(tbl_raw_data[[#This Row],[Date Actioned]]))</f>
        <v>45146</v>
      </c>
      <c r="L3544" s="50" t="str">
        <f>UPPER(TEXT(tbl_raw_data[[#This Row],[updated_date]],"MMMM"))</f>
        <v>AUGUST</v>
      </c>
      <c r="M3544" s="50" t="str">
        <f>"WEEK "&amp; IF(ROUNDUP(DAY(tbl_raw_data[[#This Row],[updated_date]])/7,0)=5,4,ROUNDUP(DAY(tbl_raw_data[[#This Row],[updated_date]])/7,0))</f>
        <v>WEEK 2</v>
      </c>
      <c r="N3544" s="50" t="str">
        <f>UPPER(VLOOKUP(tbl_raw_data[[#This Row],[Analyst]],Settiings!$A$2:$B$16,2,0))</f>
        <v>HARDIK</v>
      </c>
      <c r="O3544" s="50" t="str">
        <f>TRIM(UPPER(tbl_raw_data[[#This Row],[Outcome]]))</f>
        <v>APPROVE</v>
      </c>
      <c r="P3544" s="50" t="str">
        <f>TRIM(UPPER(tbl_raw_data[[#This Row],[Queue Name]]))</f>
        <v>CONSUMER EXISTING</v>
      </c>
      <c r="Q3544" s="50" t="str">
        <f>IF(tbl_raw_data[[#This Row],[Time taken in min]]&lt;=Settiings!$D$2,"SLA_MET","SLA_NOT_MET")</f>
        <v>SLA_MET</v>
      </c>
      <c r="R3544" s="94"/>
    </row>
    <row r="3545" spans="1:18" x14ac:dyDescent="0.3">
      <c r="A3545" s="14" t="s">
        <v>2630</v>
      </c>
      <c r="B3545" s="9">
        <v>45146.55431712963</v>
      </c>
      <c r="C3545" s="24">
        <v>45146.564247685186</v>
      </c>
      <c r="D3545" s="25" t="s">
        <v>13</v>
      </c>
      <c r="E3545" s="25" t="s">
        <v>9</v>
      </c>
      <c r="F3545" s="25" t="s">
        <v>53</v>
      </c>
      <c r="G3545" s="25" t="s">
        <v>2631</v>
      </c>
      <c r="H3545" s="82"/>
      <c r="I3545" s="48">
        <f>tbl_raw_data[[#This Row],[Date Actioned]]-tbl_raw_data[[#This Row],[Date Tagged]]</f>
        <v>9.930555555911269E-3</v>
      </c>
      <c r="J3545" s="46">
        <f>HOUR(tbl_raw_data[[#This Row],[Time_taken]])*60+MINUTE(tbl_raw_data[[#This Row],[Time_taken]])+SECOND(tbl_raw_data[[#This Row],[Time_taken]])/60</f>
        <v>14.3</v>
      </c>
      <c r="K3545" s="52">
        <f>DATE(YEAR(tbl_raw_data[[#This Row],[Date Actioned]]),MONTH(tbl_raw_data[[#This Row],[Date Actioned]]),DAY(tbl_raw_data[[#This Row],[Date Actioned]]))</f>
        <v>45146</v>
      </c>
      <c r="L3545" s="50" t="str">
        <f>UPPER(TEXT(tbl_raw_data[[#This Row],[updated_date]],"MMMM"))</f>
        <v>AUGUST</v>
      </c>
      <c r="M3545" s="50" t="str">
        <f>"WEEK "&amp; IF(ROUNDUP(DAY(tbl_raw_data[[#This Row],[updated_date]])/7,0)=5,4,ROUNDUP(DAY(tbl_raw_data[[#This Row],[updated_date]])/7,0))</f>
        <v>WEEK 2</v>
      </c>
      <c r="N3545" s="50" t="str">
        <f>UPPER(VLOOKUP(tbl_raw_data[[#This Row],[Analyst]],Settiings!$A$2:$B$16,2,0))</f>
        <v>NAVED</v>
      </c>
      <c r="O3545" s="50" t="str">
        <f>TRIM(UPPER(tbl_raw_data[[#This Row],[Outcome]]))</f>
        <v>APPROVE</v>
      </c>
      <c r="P3545" s="50" t="str">
        <f>TRIM(UPPER(tbl_raw_data[[#This Row],[Queue Name]]))</f>
        <v>CONSUMER EXISTING</v>
      </c>
      <c r="Q3545" s="50" t="str">
        <f>IF(tbl_raw_data[[#This Row],[Time taken in min]]&lt;=Settiings!$D$2,"SLA_MET","SLA_NOT_MET")</f>
        <v>SLA_MET</v>
      </c>
      <c r="R3545" s="94"/>
    </row>
    <row r="3546" spans="1:18" x14ac:dyDescent="0.3">
      <c r="A3546" s="20" t="s">
        <v>2632</v>
      </c>
      <c r="B3546" s="9">
        <v>45146.555671296293</v>
      </c>
      <c r="C3546" s="24">
        <v>45146.560891203706</v>
      </c>
      <c r="D3546" s="25" t="s">
        <v>37</v>
      </c>
      <c r="E3546" s="12" t="s">
        <v>9</v>
      </c>
      <c r="F3546" s="25" t="s">
        <v>70</v>
      </c>
      <c r="G3546" s="13"/>
      <c r="H3546" s="78"/>
      <c r="I3546" s="48">
        <f>tbl_raw_data[[#This Row],[Date Actioned]]-tbl_raw_data[[#This Row],[Date Tagged]]</f>
        <v>5.2199074125383049E-3</v>
      </c>
      <c r="J3546" s="46">
        <f>HOUR(tbl_raw_data[[#This Row],[Time_taken]])*60+MINUTE(tbl_raw_data[[#This Row],[Time_taken]])+SECOND(tbl_raw_data[[#This Row],[Time_taken]])/60</f>
        <v>7.5166666666666666</v>
      </c>
      <c r="K3546" s="52">
        <f>DATE(YEAR(tbl_raw_data[[#This Row],[Date Actioned]]),MONTH(tbl_raw_data[[#This Row],[Date Actioned]]),DAY(tbl_raw_data[[#This Row],[Date Actioned]]))</f>
        <v>45146</v>
      </c>
      <c r="L3546" s="50" t="str">
        <f>UPPER(TEXT(tbl_raw_data[[#This Row],[updated_date]],"MMMM"))</f>
        <v>AUGUST</v>
      </c>
      <c r="M3546" s="50" t="str">
        <f>"WEEK "&amp; IF(ROUNDUP(DAY(tbl_raw_data[[#This Row],[updated_date]])/7,0)=5,4,ROUNDUP(DAY(tbl_raw_data[[#This Row],[updated_date]])/7,0))</f>
        <v>WEEK 2</v>
      </c>
      <c r="N3546" s="50" t="str">
        <f>UPPER(VLOOKUP(tbl_raw_data[[#This Row],[Analyst]],Settiings!$A$2:$B$16,2,0))</f>
        <v>ASIF</v>
      </c>
      <c r="O3546" s="50" t="str">
        <f>TRIM(UPPER(tbl_raw_data[[#This Row],[Outcome]]))</f>
        <v>DECLINE</v>
      </c>
      <c r="P3546" s="50" t="str">
        <f>TRIM(UPPER(tbl_raw_data[[#This Row],[Queue Name]]))</f>
        <v>CONSUMER EXISTING</v>
      </c>
      <c r="Q3546" s="50" t="str">
        <f>IF(tbl_raw_data[[#This Row],[Time taken in min]]&lt;=Settiings!$D$2,"SLA_MET","SLA_NOT_MET")</f>
        <v>SLA_MET</v>
      </c>
      <c r="R3546" s="94"/>
    </row>
    <row r="3547" spans="1:18" x14ac:dyDescent="0.3">
      <c r="A3547" s="20" t="s">
        <v>2633</v>
      </c>
      <c r="B3547" s="15">
        <v>45146.556967592594</v>
      </c>
      <c r="C3547" s="16">
        <v>45146.568414351852</v>
      </c>
      <c r="D3547" s="17" t="s">
        <v>17</v>
      </c>
      <c r="E3547" s="18" t="s">
        <v>19</v>
      </c>
      <c r="F3547" s="17" t="s">
        <v>10</v>
      </c>
      <c r="G3547" s="19"/>
      <c r="H3547" s="79"/>
      <c r="I3547" s="48">
        <f>tbl_raw_data[[#This Row],[Date Actioned]]-tbl_raw_data[[#This Row],[Date Tagged]]</f>
        <v>1.1446759257523809E-2</v>
      </c>
      <c r="J3547" s="46">
        <f>HOUR(tbl_raw_data[[#This Row],[Time_taken]])*60+MINUTE(tbl_raw_data[[#This Row],[Time_taken]])+SECOND(tbl_raw_data[[#This Row],[Time_taken]])/60</f>
        <v>16.483333333333334</v>
      </c>
      <c r="K3547" s="52">
        <f>DATE(YEAR(tbl_raw_data[[#This Row],[Date Actioned]]),MONTH(tbl_raw_data[[#This Row],[Date Actioned]]),DAY(tbl_raw_data[[#This Row],[Date Actioned]]))</f>
        <v>45146</v>
      </c>
      <c r="L3547" s="50" t="str">
        <f>UPPER(TEXT(tbl_raw_data[[#This Row],[updated_date]],"MMMM"))</f>
        <v>AUGUST</v>
      </c>
      <c r="M3547" s="50" t="str">
        <f>"WEEK "&amp; IF(ROUNDUP(DAY(tbl_raw_data[[#This Row],[updated_date]])/7,0)=5,4,ROUNDUP(DAY(tbl_raw_data[[#This Row],[updated_date]])/7,0))</f>
        <v>WEEK 2</v>
      </c>
      <c r="N3547" s="50" t="str">
        <f>UPPER(VLOOKUP(tbl_raw_data[[#This Row],[Analyst]],Settiings!$A$2:$B$16,2,0))</f>
        <v>NITESH</v>
      </c>
      <c r="O3547" s="50" t="str">
        <f>TRIM(UPPER(tbl_raw_data[[#This Row],[Outcome]]))</f>
        <v>APPROVE</v>
      </c>
      <c r="P3547" s="50" t="str">
        <f>TRIM(UPPER(tbl_raw_data[[#This Row],[Queue Name]]))</f>
        <v>CONSUMER POST BUREAU</v>
      </c>
      <c r="Q3547" s="50" t="str">
        <f>IF(tbl_raw_data[[#This Row],[Time taken in min]]&lt;=Settiings!$D$2,"SLA_MET","SLA_NOT_MET")</f>
        <v>SLA_MET</v>
      </c>
      <c r="R3547" s="94"/>
    </row>
    <row r="3548" spans="1:18" x14ac:dyDescent="0.3">
      <c r="A3548" s="23" t="s">
        <v>2635</v>
      </c>
      <c r="B3548" s="9">
        <v>45146.557766203703</v>
      </c>
      <c r="C3548" s="24">
        <v>45146.566030092596</v>
      </c>
      <c r="D3548" s="25" t="s">
        <v>17</v>
      </c>
      <c r="E3548" s="12" t="s">
        <v>19</v>
      </c>
      <c r="F3548" s="25" t="s">
        <v>70</v>
      </c>
      <c r="G3548" s="13"/>
      <c r="H3548" s="78"/>
      <c r="I3548" s="48">
        <f>tbl_raw_data[[#This Row],[Date Actioned]]-tbl_raw_data[[#This Row],[Date Tagged]]</f>
        <v>8.2638888925430365E-3</v>
      </c>
      <c r="J3548" s="46">
        <f>HOUR(tbl_raw_data[[#This Row],[Time_taken]])*60+MINUTE(tbl_raw_data[[#This Row],[Time_taken]])+SECOND(tbl_raw_data[[#This Row],[Time_taken]])/60</f>
        <v>11.9</v>
      </c>
      <c r="K3548" s="52">
        <f>DATE(YEAR(tbl_raw_data[[#This Row],[Date Actioned]]),MONTH(tbl_raw_data[[#This Row],[Date Actioned]]),DAY(tbl_raw_data[[#This Row],[Date Actioned]]))</f>
        <v>45146</v>
      </c>
      <c r="L3548" s="50" t="str">
        <f>UPPER(TEXT(tbl_raw_data[[#This Row],[updated_date]],"MMMM"))</f>
        <v>AUGUST</v>
      </c>
      <c r="M3548" s="50" t="str">
        <f>"WEEK "&amp; IF(ROUNDUP(DAY(tbl_raw_data[[#This Row],[updated_date]])/7,0)=5,4,ROUNDUP(DAY(tbl_raw_data[[#This Row],[updated_date]])/7,0))</f>
        <v>WEEK 2</v>
      </c>
      <c r="N3548" s="50" t="str">
        <f>UPPER(VLOOKUP(tbl_raw_data[[#This Row],[Analyst]],Settiings!$A$2:$B$16,2,0))</f>
        <v>ASIF</v>
      </c>
      <c r="O3548" s="50" t="str">
        <f>TRIM(UPPER(tbl_raw_data[[#This Row],[Outcome]]))</f>
        <v>APPROVE</v>
      </c>
      <c r="P3548" s="50" t="str">
        <f>TRIM(UPPER(tbl_raw_data[[#This Row],[Queue Name]]))</f>
        <v>CONSUMER POST BUREAU</v>
      </c>
      <c r="Q3548" s="50" t="str">
        <f>IF(tbl_raw_data[[#This Row],[Time taken in min]]&lt;=Settiings!$D$2,"SLA_MET","SLA_NOT_MET")</f>
        <v>SLA_MET</v>
      </c>
      <c r="R3548" s="94"/>
    </row>
    <row r="3549" spans="1:18" x14ac:dyDescent="0.3">
      <c r="A3549" s="14" t="s">
        <v>2636</v>
      </c>
      <c r="B3549" s="15">
        <v>45146.559513888889</v>
      </c>
      <c r="C3549" s="16">
        <v>45146.571400462963</v>
      </c>
      <c r="D3549" s="17" t="s">
        <v>17</v>
      </c>
      <c r="E3549" s="18" t="s">
        <v>19</v>
      </c>
      <c r="F3549" s="17" t="s">
        <v>70</v>
      </c>
      <c r="G3549" s="19"/>
      <c r="H3549" s="79"/>
      <c r="I3549" s="48">
        <f>tbl_raw_data[[#This Row],[Date Actioned]]-tbl_raw_data[[#This Row],[Date Tagged]]</f>
        <v>1.1886574073287193E-2</v>
      </c>
      <c r="J3549" s="46">
        <f>HOUR(tbl_raw_data[[#This Row],[Time_taken]])*60+MINUTE(tbl_raw_data[[#This Row],[Time_taken]])+SECOND(tbl_raw_data[[#This Row],[Time_taken]])/60</f>
        <v>17.116666666666667</v>
      </c>
      <c r="K3549" s="52">
        <f>DATE(YEAR(tbl_raw_data[[#This Row],[Date Actioned]]),MONTH(tbl_raw_data[[#This Row],[Date Actioned]]),DAY(tbl_raw_data[[#This Row],[Date Actioned]]))</f>
        <v>45146</v>
      </c>
      <c r="L3549" s="50" t="str">
        <f>UPPER(TEXT(tbl_raw_data[[#This Row],[updated_date]],"MMMM"))</f>
        <v>AUGUST</v>
      </c>
      <c r="M3549" s="50" t="str">
        <f>"WEEK "&amp; IF(ROUNDUP(DAY(tbl_raw_data[[#This Row],[updated_date]])/7,0)=5,4,ROUNDUP(DAY(tbl_raw_data[[#This Row],[updated_date]])/7,0))</f>
        <v>WEEK 2</v>
      </c>
      <c r="N3549" s="50" t="str">
        <f>UPPER(VLOOKUP(tbl_raw_data[[#This Row],[Analyst]],Settiings!$A$2:$B$16,2,0))</f>
        <v>ASIF</v>
      </c>
      <c r="O3549" s="50" t="str">
        <f>TRIM(UPPER(tbl_raw_data[[#This Row],[Outcome]]))</f>
        <v>APPROVE</v>
      </c>
      <c r="P3549" s="50" t="str">
        <f>TRIM(UPPER(tbl_raw_data[[#This Row],[Queue Name]]))</f>
        <v>CONSUMER POST BUREAU</v>
      </c>
      <c r="Q3549" s="50" t="str">
        <f>IF(tbl_raw_data[[#This Row],[Time taken in min]]&lt;=Settiings!$D$2,"SLA_MET","SLA_NOT_MET")</f>
        <v>SLA_MET</v>
      </c>
      <c r="R3549" s="94"/>
    </row>
    <row r="3550" spans="1:18" x14ac:dyDescent="0.3">
      <c r="A3550" s="20" t="s">
        <v>2637</v>
      </c>
      <c r="B3550" s="9">
        <v>45146.562407407408</v>
      </c>
      <c r="C3550" s="24">
        <v>45146.574942129628</v>
      </c>
      <c r="D3550" s="25" t="s">
        <v>17</v>
      </c>
      <c r="E3550" s="12" t="s">
        <v>19</v>
      </c>
      <c r="F3550" s="25" t="s">
        <v>10</v>
      </c>
      <c r="G3550" s="13"/>
      <c r="H3550" s="78"/>
      <c r="I3550" s="48">
        <f>tbl_raw_data[[#This Row],[Date Actioned]]-tbl_raw_data[[#This Row],[Date Tagged]]</f>
        <v>1.2534722220152617E-2</v>
      </c>
      <c r="J3550" s="46">
        <f>HOUR(tbl_raw_data[[#This Row],[Time_taken]])*60+MINUTE(tbl_raw_data[[#This Row],[Time_taken]])+SECOND(tbl_raw_data[[#This Row],[Time_taken]])/60</f>
        <v>18.05</v>
      </c>
      <c r="K3550" s="52">
        <f>DATE(YEAR(tbl_raw_data[[#This Row],[Date Actioned]]),MONTH(tbl_raw_data[[#This Row],[Date Actioned]]),DAY(tbl_raw_data[[#This Row],[Date Actioned]]))</f>
        <v>45146</v>
      </c>
      <c r="L3550" s="50" t="str">
        <f>UPPER(TEXT(tbl_raw_data[[#This Row],[updated_date]],"MMMM"))</f>
        <v>AUGUST</v>
      </c>
      <c r="M3550" s="50" t="str">
        <f>"WEEK "&amp; IF(ROUNDUP(DAY(tbl_raw_data[[#This Row],[updated_date]])/7,0)=5,4,ROUNDUP(DAY(tbl_raw_data[[#This Row],[updated_date]])/7,0))</f>
        <v>WEEK 2</v>
      </c>
      <c r="N3550" s="50" t="str">
        <f>UPPER(VLOOKUP(tbl_raw_data[[#This Row],[Analyst]],Settiings!$A$2:$B$16,2,0))</f>
        <v>NITESH</v>
      </c>
      <c r="O3550" s="50" t="str">
        <f>TRIM(UPPER(tbl_raw_data[[#This Row],[Outcome]]))</f>
        <v>APPROVE</v>
      </c>
      <c r="P3550" s="50" t="str">
        <f>TRIM(UPPER(tbl_raw_data[[#This Row],[Queue Name]]))</f>
        <v>CONSUMER POST BUREAU</v>
      </c>
      <c r="Q3550" s="50" t="str">
        <f>IF(tbl_raw_data[[#This Row],[Time taken in min]]&lt;=Settiings!$D$2,"SLA_MET","SLA_NOT_MET")</f>
        <v>SLA_MET</v>
      </c>
      <c r="R3550" s="94"/>
    </row>
    <row r="3551" spans="1:18" x14ac:dyDescent="0.3">
      <c r="A3551" s="23" t="s">
        <v>2638</v>
      </c>
      <c r="B3551" s="15">
        <v>45146.563657407409</v>
      </c>
      <c r="C3551" s="16">
        <v>45146.566967592589</v>
      </c>
      <c r="D3551" s="17" t="s">
        <v>13</v>
      </c>
      <c r="E3551" s="17" t="s">
        <v>9</v>
      </c>
      <c r="F3551" s="17" t="s">
        <v>1222</v>
      </c>
      <c r="G3551" s="17" t="s">
        <v>17</v>
      </c>
      <c r="H3551" s="83"/>
      <c r="I3551" s="48">
        <f>tbl_raw_data[[#This Row],[Date Actioned]]-tbl_raw_data[[#This Row],[Date Tagged]]</f>
        <v>3.3101851804531179E-3</v>
      </c>
      <c r="J3551" s="46">
        <f>HOUR(tbl_raw_data[[#This Row],[Time_taken]])*60+MINUTE(tbl_raw_data[[#This Row],[Time_taken]])+SECOND(tbl_raw_data[[#This Row],[Time_taken]])/60</f>
        <v>4.7666666666666666</v>
      </c>
      <c r="K3551" s="52">
        <f>DATE(YEAR(tbl_raw_data[[#This Row],[Date Actioned]]),MONTH(tbl_raw_data[[#This Row],[Date Actioned]]),DAY(tbl_raw_data[[#This Row],[Date Actioned]]))</f>
        <v>45146</v>
      </c>
      <c r="L3551" s="50" t="str">
        <f>UPPER(TEXT(tbl_raw_data[[#This Row],[updated_date]],"MMMM"))</f>
        <v>AUGUST</v>
      </c>
      <c r="M3551" s="50" t="str">
        <f>"WEEK "&amp; IF(ROUNDUP(DAY(tbl_raw_data[[#This Row],[updated_date]])/7,0)=5,4,ROUNDUP(DAY(tbl_raw_data[[#This Row],[updated_date]])/7,0))</f>
        <v>WEEK 2</v>
      </c>
      <c r="N3551" s="50" t="str">
        <f>UPPER(VLOOKUP(tbl_raw_data[[#This Row],[Analyst]],Settiings!$A$2:$B$16,2,0))</f>
        <v>HARDIK</v>
      </c>
      <c r="O3551" s="50" t="str">
        <f>TRIM(UPPER(tbl_raw_data[[#This Row],[Outcome]]))</f>
        <v>APPROVE</v>
      </c>
      <c r="P3551" s="50" t="str">
        <f>TRIM(UPPER(tbl_raw_data[[#This Row],[Queue Name]]))</f>
        <v>CONSUMER EXISTING</v>
      </c>
      <c r="Q3551" s="50" t="str">
        <f>IF(tbl_raw_data[[#This Row],[Time taken in min]]&lt;=Settiings!$D$2,"SLA_MET","SLA_NOT_MET")</f>
        <v>SLA_MET</v>
      </c>
      <c r="R3551" s="94"/>
    </row>
    <row r="3552" spans="1:18" x14ac:dyDescent="0.3">
      <c r="A3552" s="14" t="s">
        <v>2639</v>
      </c>
      <c r="B3552" s="9">
        <v>45146.568506944444</v>
      </c>
      <c r="C3552" s="24">
        <v>45146.576226851852</v>
      </c>
      <c r="D3552" s="25" t="s">
        <v>17</v>
      </c>
      <c r="E3552" s="12" t="s">
        <v>19</v>
      </c>
      <c r="F3552" s="25" t="s">
        <v>70</v>
      </c>
      <c r="G3552" s="13"/>
      <c r="H3552" s="78"/>
      <c r="I3552" s="48">
        <f>tbl_raw_data[[#This Row],[Date Actioned]]-tbl_raw_data[[#This Row],[Date Tagged]]</f>
        <v>7.7199074075906537E-3</v>
      </c>
      <c r="J3552" s="46">
        <f>HOUR(tbl_raw_data[[#This Row],[Time_taken]])*60+MINUTE(tbl_raw_data[[#This Row],[Time_taken]])+SECOND(tbl_raw_data[[#This Row],[Time_taken]])/60</f>
        <v>11.116666666666667</v>
      </c>
      <c r="K3552" s="52">
        <f>DATE(YEAR(tbl_raw_data[[#This Row],[Date Actioned]]),MONTH(tbl_raw_data[[#This Row],[Date Actioned]]),DAY(tbl_raw_data[[#This Row],[Date Actioned]]))</f>
        <v>45146</v>
      </c>
      <c r="L3552" s="50" t="str">
        <f>UPPER(TEXT(tbl_raw_data[[#This Row],[updated_date]],"MMMM"))</f>
        <v>AUGUST</v>
      </c>
      <c r="M3552" s="50" t="str">
        <f>"WEEK "&amp; IF(ROUNDUP(DAY(tbl_raw_data[[#This Row],[updated_date]])/7,0)=5,4,ROUNDUP(DAY(tbl_raw_data[[#This Row],[updated_date]])/7,0))</f>
        <v>WEEK 2</v>
      </c>
      <c r="N3552" s="50" t="str">
        <f>UPPER(VLOOKUP(tbl_raw_data[[#This Row],[Analyst]],Settiings!$A$2:$B$16,2,0))</f>
        <v>ASIF</v>
      </c>
      <c r="O3552" s="50" t="str">
        <f>TRIM(UPPER(tbl_raw_data[[#This Row],[Outcome]]))</f>
        <v>APPROVE</v>
      </c>
      <c r="P3552" s="50" t="str">
        <f>TRIM(UPPER(tbl_raw_data[[#This Row],[Queue Name]]))</f>
        <v>CONSUMER POST BUREAU</v>
      </c>
      <c r="Q3552" s="50" t="str">
        <f>IF(tbl_raw_data[[#This Row],[Time taken in min]]&lt;=Settiings!$D$2,"SLA_MET","SLA_NOT_MET")</f>
        <v>SLA_MET</v>
      </c>
      <c r="R3552" s="94"/>
    </row>
    <row r="3553" spans="1:18" x14ac:dyDescent="0.3">
      <c r="A3553" s="20" t="s">
        <v>2640</v>
      </c>
      <c r="B3553" s="15">
        <v>45146.569456018522</v>
      </c>
      <c r="C3553" s="16">
        <v>45146.585833333331</v>
      </c>
      <c r="D3553" s="17" t="s">
        <v>17</v>
      </c>
      <c r="E3553" s="18" t="s">
        <v>19</v>
      </c>
      <c r="F3553" s="17" t="s">
        <v>10</v>
      </c>
      <c r="G3553" s="19"/>
      <c r="H3553" s="79"/>
      <c r="I3553" s="48">
        <f>tbl_raw_data[[#This Row],[Date Actioned]]-tbl_raw_data[[#This Row],[Date Tagged]]</f>
        <v>1.6377314808778465E-2</v>
      </c>
      <c r="J3553" s="46">
        <f>HOUR(tbl_raw_data[[#This Row],[Time_taken]])*60+MINUTE(tbl_raw_data[[#This Row],[Time_taken]])+SECOND(tbl_raw_data[[#This Row],[Time_taken]])/60</f>
        <v>23.583333333333332</v>
      </c>
      <c r="K3553" s="52">
        <f>DATE(YEAR(tbl_raw_data[[#This Row],[Date Actioned]]),MONTH(tbl_raw_data[[#This Row],[Date Actioned]]),DAY(tbl_raw_data[[#This Row],[Date Actioned]]))</f>
        <v>45146</v>
      </c>
      <c r="L3553" s="50" t="str">
        <f>UPPER(TEXT(tbl_raw_data[[#This Row],[updated_date]],"MMMM"))</f>
        <v>AUGUST</v>
      </c>
      <c r="M3553" s="50" t="str">
        <f>"WEEK "&amp; IF(ROUNDUP(DAY(tbl_raw_data[[#This Row],[updated_date]])/7,0)=5,4,ROUNDUP(DAY(tbl_raw_data[[#This Row],[updated_date]])/7,0))</f>
        <v>WEEK 2</v>
      </c>
      <c r="N3553" s="50" t="str">
        <f>UPPER(VLOOKUP(tbl_raw_data[[#This Row],[Analyst]],Settiings!$A$2:$B$16,2,0))</f>
        <v>NITESH</v>
      </c>
      <c r="O3553" s="50" t="str">
        <f>TRIM(UPPER(tbl_raw_data[[#This Row],[Outcome]]))</f>
        <v>APPROVE</v>
      </c>
      <c r="P3553" s="50" t="str">
        <f>TRIM(UPPER(tbl_raw_data[[#This Row],[Queue Name]]))</f>
        <v>CONSUMER POST BUREAU</v>
      </c>
      <c r="Q3553" s="50" t="str">
        <f>IF(tbl_raw_data[[#This Row],[Time taken in min]]&lt;=Settiings!$D$2,"SLA_MET","SLA_NOT_MET")</f>
        <v>SLA_NOT_MET</v>
      </c>
      <c r="R3553" s="94"/>
    </row>
    <row r="3554" spans="1:18" x14ac:dyDescent="0.3">
      <c r="A3554" s="23" t="s">
        <v>2641</v>
      </c>
      <c r="B3554" s="9">
        <v>45146.57099537037</v>
      </c>
      <c r="C3554" s="24">
        <v>45146.575798611113</v>
      </c>
      <c r="D3554" s="25" t="s">
        <v>13</v>
      </c>
      <c r="E3554" s="25" t="s">
        <v>9</v>
      </c>
      <c r="F3554" s="25" t="s">
        <v>53</v>
      </c>
      <c r="G3554" s="25" t="s">
        <v>77</v>
      </c>
      <c r="H3554" s="82"/>
      <c r="I3554" s="48">
        <f>tbl_raw_data[[#This Row],[Date Actioned]]-tbl_raw_data[[#This Row],[Date Tagged]]</f>
        <v>4.803240743058268E-3</v>
      </c>
      <c r="J3554" s="46">
        <f>HOUR(tbl_raw_data[[#This Row],[Time_taken]])*60+MINUTE(tbl_raw_data[[#This Row],[Time_taken]])+SECOND(tbl_raw_data[[#This Row],[Time_taken]])/60</f>
        <v>6.916666666666667</v>
      </c>
      <c r="K3554" s="52">
        <f>DATE(YEAR(tbl_raw_data[[#This Row],[Date Actioned]]),MONTH(tbl_raw_data[[#This Row],[Date Actioned]]),DAY(tbl_raw_data[[#This Row],[Date Actioned]]))</f>
        <v>45146</v>
      </c>
      <c r="L3554" s="50" t="str">
        <f>UPPER(TEXT(tbl_raw_data[[#This Row],[updated_date]],"MMMM"))</f>
        <v>AUGUST</v>
      </c>
      <c r="M3554" s="50" t="str">
        <f>"WEEK "&amp; IF(ROUNDUP(DAY(tbl_raw_data[[#This Row],[updated_date]])/7,0)=5,4,ROUNDUP(DAY(tbl_raw_data[[#This Row],[updated_date]])/7,0))</f>
        <v>WEEK 2</v>
      </c>
      <c r="N3554" s="50" t="str">
        <f>UPPER(VLOOKUP(tbl_raw_data[[#This Row],[Analyst]],Settiings!$A$2:$B$16,2,0))</f>
        <v>NAVED</v>
      </c>
      <c r="O3554" s="50" t="str">
        <f>TRIM(UPPER(tbl_raw_data[[#This Row],[Outcome]]))</f>
        <v>APPROVE</v>
      </c>
      <c r="P3554" s="50" t="str">
        <f>TRIM(UPPER(tbl_raw_data[[#This Row],[Queue Name]]))</f>
        <v>CONSUMER EXISTING</v>
      </c>
      <c r="Q3554" s="50" t="str">
        <f>IF(tbl_raw_data[[#This Row],[Time taken in min]]&lt;=Settiings!$D$2,"SLA_MET","SLA_NOT_MET")</f>
        <v>SLA_MET</v>
      </c>
      <c r="R3554" s="94"/>
    </row>
    <row r="3555" spans="1:18" x14ac:dyDescent="0.3">
      <c r="A3555" s="23" t="s">
        <v>2642</v>
      </c>
      <c r="B3555" s="15">
        <v>45146.574872685182</v>
      </c>
      <c r="C3555" s="16">
        <v>45146.581944444442</v>
      </c>
      <c r="D3555" s="17" t="s">
        <v>37</v>
      </c>
      <c r="E3555" s="18" t="s">
        <v>9</v>
      </c>
      <c r="F3555" s="17" t="s">
        <v>70</v>
      </c>
      <c r="G3555" s="19"/>
      <c r="H3555" s="79"/>
      <c r="I3555" s="48">
        <f>tbl_raw_data[[#This Row],[Date Actioned]]-tbl_raw_data[[#This Row],[Date Tagged]]</f>
        <v>7.07175926072523E-3</v>
      </c>
      <c r="J3555" s="46">
        <f>HOUR(tbl_raw_data[[#This Row],[Time_taken]])*60+MINUTE(tbl_raw_data[[#This Row],[Time_taken]])+SECOND(tbl_raw_data[[#This Row],[Time_taken]])/60</f>
        <v>10.183333333333334</v>
      </c>
      <c r="K3555" s="52">
        <f>DATE(YEAR(tbl_raw_data[[#This Row],[Date Actioned]]),MONTH(tbl_raw_data[[#This Row],[Date Actioned]]),DAY(tbl_raw_data[[#This Row],[Date Actioned]]))</f>
        <v>45146</v>
      </c>
      <c r="L3555" s="50" t="str">
        <f>UPPER(TEXT(tbl_raw_data[[#This Row],[updated_date]],"MMMM"))</f>
        <v>AUGUST</v>
      </c>
      <c r="M3555" s="50" t="str">
        <f>"WEEK "&amp; IF(ROUNDUP(DAY(tbl_raw_data[[#This Row],[updated_date]])/7,0)=5,4,ROUNDUP(DAY(tbl_raw_data[[#This Row],[updated_date]])/7,0))</f>
        <v>WEEK 2</v>
      </c>
      <c r="N3555" s="50" t="str">
        <f>UPPER(VLOOKUP(tbl_raw_data[[#This Row],[Analyst]],Settiings!$A$2:$B$16,2,0))</f>
        <v>ASIF</v>
      </c>
      <c r="O3555" s="50" t="str">
        <f>TRIM(UPPER(tbl_raw_data[[#This Row],[Outcome]]))</f>
        <v>DECLINE</v>
      </c>
      <c r="P3555" s="50" t="str">
        <f>TRIM(UPPER(tbl_raw_data[[#This Row],[Queue Name]]))</f>
        <v>CONSUMER EXISTING</v>
      </c>
      <c r="Q3555" s="50" t="str">
        <f>IF(tbl_raw_data[[#This Row],[Time taken in min]]&lt;=Settiings!$D$2,"SLA_MET","SLA_NOT_MET")</f>
        <v>SLA_MET</v>
      </c>
      <c r="R3555" s="94"/>
    </row>
    <row r="3556" spans="1:18" x14ac:dyDescent="0.3">
      <c r="A3556" s="14" t="s">
        <v>2645</v>
      </c>
      <c r="B3556" s="9">
        <v>45146.584733796299</v>
      </c>
      <c r="C3556" s="24">
        <v>45146.591898148145</v>
      </c>
      <c r="D3556" s="25" t="s">
        <v>27</v>
      </c>
      <c r="E3556" s="25" t="s">
        <v>47</v>
      </c>
      <c r="F3556" s="25" t="s">
        <v>1222</v>
      </c>
      <c r="G3556" s="25" t="s">
        <v>2189</v>
      </c>
      <c r="H3556" s="82"/>
      <c r="I3556" s="48">
        <f>tbl_raw_data[[#This Row],[Date Actioned]]-tbl_raw_data[[#This Row],[Date Tagged]]</f>
        <v>7.1643518458586186E-3</v>
      </c>
      <c r="J3556" s="46">
        <f>HOUR(tbl_raw_data[[#This Row],[Time_taken]])*60+MINUTE(tbl_raw_data[[#This Row],[Time_taken]])+SECOND(tbl_raw_data[[#This Row],[Time_taken]])/60</f>
        <v>10.316666666666666</v>
      </c>
      <c r="K3556" s="52">
        <f>DATE(YEAR(tbl_raw_data[[#This Row],[Date Actioned]]),MONTH(tbl_raw_data[[#This Row],[Date Actioned]]),DAY(tbl_raw_data[[#This Row],[Date Actioned]]))</f>
        <v>45146</v>
      </c>
      <c r="L3556" s="50" t="str">
        <f>UPPER(TEXT(tbl_raw_data[[#This Row],[updated_date]],"MMMM"))</f>
        <v>AUGUST</v>
      </c>
      <c r="M3556" s="50" t="str">
        <f>"WEEK "&amp; IF(ROUNDUP(DAY(tbl_raw_data[[#This Row],[updated_date]])/7,0)=5,4,ROUNDUP(DAY(tbl_raw_data[[#This Row],[updated_date]])/7,0))</f>
        <v>WEEK 2</v>
      </c>
      <c r="N3556" s="50" t="str">
        <f>UPPER(VLOOKUP(tbl_raw_data[[#This Row],[Analyst]],Settiings!$A$2:$B$16,2,0))</f>
        <v>HARDIK</v>
      </c>
      <c r="O3556" s="50" t="str">
        <f>TRIM(UPPER(tbl_raw_data[[#This Row],[Outcome]]))</f>
        <v>DECLINE</v>
      </c>
      <c r="P3556" s="50" t="str">
        <f>TRIM(UPPER(tbl_raw_data[[#This Row],[Queue Name]]))</f>
        <v>CONSUMER PRE BUREAU</v>
      </c>
      <c r="Q3556" s="50" t="str">
        <f>IF(tbl_raw_data[[#This Row],[Time taken in min]]&lt;=Settiings!$D$2,"SLA_MET","SLA_NOT_MET")</f>
        <v>SLA_MET</v>
      </c>
      <c r="R3556" s="94"/>
    </row>
    <row r="3557" spans="1:18" x14ac:dyDescent="0.3">
      <c r="A3557" s="14" t="s">
        <v>2646</v>
      </c>
      <c r="B3557" s="15">
        <v>45146.585023148145</v>
      </c>
      <c r="C3557" s="16">
        <v>45146.589062500003</v>
      </c>
      <c r="D3557" s="17" t="s">
        <v>13</v>
      </c>
      <c r="E3557" s="17" t="s">
        <v>47</v>
      </c>
      <c r="F3557" s="17" t="s">
        <v>53</v>
      </c>
      <c r="G3557" s="17" t="s">
        <v>77</v>
      </c>
      <c r="H3557" s="83"/>
      <c r="I3557" s="48">
        <f>tbl_raw_data[[#This Row],[Date Actioned]]-tbl_raw_data[[#This Row],[Date Tagged]]</f>
        <v>4.0393518575001508E-3</v>
      </c>
      <c r="J3557" s="46">
        <f>HOUR(tbl_raw_data[[#This Row],[Time_taken]])*60+MINUTE(tbl_raw_data[[#This Row],[Time_taken]])+SECOND(tbl_raw_data[[#This Row],[Time_taken]])/60</f>
        <v>5.8166666666666664</v>
      </c>
      <c r="K3557" s="52">
        <f>DATE(YEAR(tbl_raw_data[[#This Row],[Date Actioned]]),MONTH(tbl_raw_data[[#This Row],[Date Actioned]]),DAY(tbl_raw_data[[#This Row],[Date Actioned]]))</f>
        <v>45146</v>
      </c>
      <c r="L3557" s="50" t="str">
        <f>UPPER(TEXT(tbl_raw_data[[#This Row],[updated_date]],"MMMM"))</f>
        <v>AUGUST</v>
      </c>
      <c r="M3557" s="50" t="str">
        <f>"WEEK "&amp; IF(ROUNDUP(DAY(tbl_raw_data[[#This Row],[updated_date]])/7,0)=5,4,ROUNDUP(DAY(tbl_raw_data[[#This Row],[updated_date]])/7,0))</f>
        <v>WEEK 2</v>
      </c>
      <c r="N3557" s="50" t="str">
        <f>UPPER(VLOOKUP(tbl_raw_data[[#This Row],[Analyst]],Settiings!$A$2:$B$16,2,0))</f>
        <v>NAVED</v>
      </c>
      <c r="O3557" s="50" t="str">
        <f>TRIM(UPPER(tbl_raw_data[[#This Row],[Outcome]]))</f>
        <v>APPROVE</v>
      </c>
      <c r="P3557" s="50" t="str">
        <f>TRIM(UPPER(tbl_raw_data[[#This Row],[Queue Name]]))</f>
        <v>CONSUMER PRE BUREAU</v>
      </c>
      <c r="Q3557" s="50" t="str">
        <f>IF(tbl_raw_data[[#This Row],[Time taken in min]]&lt;=Settiings!$D$2,"SLA_MET","SLA_NOT_MET")</f>
        <v>SLA_MET</v>
      </c>
      <c r="R3557" s="94"/>
    </row>
    <row r="3558" spans="1:18" x14ac:dyDescent="0.3">
      <c r="A3558" s="20" t="s">
        <v>2650</v>
      </c>
      <c r="B3558" s="9">
        <v>45146.590115740742</v>
      </c>
      <c r="C3558" s="24">
        <v>45146.595659722225</v>
      </c>
      <c r="D3558" s="25" t="s">
        <v>17</v>
      </c>
      <c r="E3558" s="12" t="s">
        <v>9</v>
      </c>
      <c r="F3558" s="25" t="s">
        <v>50</v>
      </c>
      <c r="G3558" s="13"/>
      <c r="H3558" s="78"/>
      <c r="I3558" s="48">
        <f>tbl_raw_data[[#This Row],[Date Actioned]]-tbl_raw_data[[#This Row],[Date Tagged]]</f>
        <v>5.543981482333038E-3</v>
      </c>
      <c r="J3558" s="46">
        <f>HOUR(tbl_raw_data[[#This Row],[Time_taken]])*60+MINUTE(tbl_raw_data[[#This Row],[Time_taken]])+SECOND(tbl_raw_data[[#This Row],[Time_taken]])/60</f>
        <v>7.9833333333333334</v>
      </c>
      <c r="K3558" s="52">
        <f>DATE(YEAR(tbl_raw_data[[#This Row],[Date Actioned]]),MONTH(tbl_raw_data[[#This Row],[Date Actioned]]),DAY(tbl_raw_data[[#This Row],[Date Actioned]]))</f>
        <v>45146</v>
      </c>
      <c r="L3558" s="50" t="str">
        <f>UPPER(TEXT(tbl_raw_data[[#This Row],[updated_date]],"MMMM"))</f>
        <v>AUGUST</v>
      </c>
      <c r="M3558" s="50" t="str">
        <f>"WEEK "&amp; IF(ROUNDUP(DAY(tbl_raw_data[[#This Row],[updated_date]])/7,0)=5,4,ROUNDUP(DAY(tbl_raw_data[[#This Row],[updated_date]])/7,0))</f>
        <v>WEEK 2</v>
      </c>
      <c r="N3558" s="50" t="str">
        <f>UPPER(VLOOKUP(tbl_raw_data[[#This Row],[Analyst]],Settiings!$A$2:$B$16,2,0))</f>
        <v>SHAHID</v>
      </c>
      <c r="O3558" s="50" t="str">
        <f>TRIM(UPPER(tbl_raw_data[[#This Row],[Outcome]]))</f>
        <v>APPROVE</v>
      </c>
      <c r="P3558" s="50" t="str">
        <f>TRIM(UPPER(tbl_raw_data[[#This Row],[Queue Name]]))</f>
        <v>CONSUMER EXISTING</v>
      </c>
      <c r="Q3558" s="50" t="str">
        <f>IF(tbl_raw_data[[#This Row],[Time taken in min]]&lt;=Settiings!$D$2,"SLA_MET","SLA_NOT_MET")</f>
        <v>SLA_MET</v>
      </c>
      <c r="R3558" s="94"/>
    </row>
    <row r="3559" spans="1:18" x14ac:dyDescent="0.3">
      <c r="A3559" s="23" t="s">
        <v>2651</v>
      </c>
      <c r="B3559" s="15">
        <v>45146.590648148151</v>
      </c>
      <c r="C3559" s="16">
        <v>45146.598865740743</v>
      </c>
      <c r="D3559" s="17" t="s">
        <v>13</v>
      </c>
      <c r="E3559" s="17" t="s">
        <v>9</v>
      </c>
      <c r="F3559" s="17" t="s">
        <v>53</v>
      </c>
      <c r="G3559" s="17" t="s">
        <v>128</v>
      </c>
      <c r="H3559" s="83"/>
      <c r="I3559" s="48">
        <f>tbl_raw_data[[#This Row],[Date Actioned]]-tbl_raw_data[[#This Row],[Date Tagged]]</f>
        <v>8.2175925927003846E-3</v>
      </c>
      <c r="J3559" s="46">
        <f>HOUR(tbl_raw_data[[#This Row],[Time_taken]])*60+MINUTE(tbl_raw_data[[#This Row],[Time_taken]])+SECOND(tbl_raw_data[[#This Row],[Time_taken]])/60</f>
        <v>11.833333333333334</v>
      </c>
      <c r="K3559" s="52">
        <f>DATE(YEAR(tbl_raw_data[[#This Row],[Date Actioned]]),MONTH(tbl_raw_data[[#This Row],[Date Actioned]]),DAY(tbl_raw_data[[#This Row],[Date Actioned]]))</f>
        <v>45146</v>
      </c>
      <c r="L3559" s="50" t="str">
        <f>UPPER(TEXT(tbl_raw_data[[#This Row],[updated_date]],"MMMM"))</f>
        <v>AUGUST</v>
      </c>
      <c r="M3559" s="50" t="str">
        <f>"WEEK "&amp; IF(ROUNDUP(DAY(tbl_raw_data[[#This Row],[updated_date]])/7,0)=5,4,ROUNDUP(DAY(tbl_raw_data[[#This Row],[updated_date]])/7,0))</f>
        <v>WEEK 2</v>
      </c>
      <c r="N3559" s="50" t="str">
        <f>UPPER(VLOOKUP(tbl_raw_data[[#This Row],[Analyst]],Settiings!$A$2:$B$16,2,0))</f>
        <v>NAVED</v>
      </c>
      <c r="O3559" s="50" t="str">
        <f>TRIM(UPPER(tbl_raw_data[[#This Row],[Outcome]]))</f>
        <v>APPROVE</v>
      </c>
      <c r="P3559" s="50" t="str">
        <f>TRIM(UPPER(tbl_raw_data[[#This Row],[Queue Name]]))</f>
        <v>CONSUMER EXISTING</v>
      </c>
      <c r="Q3559" s="50" t="str">
        <f>IF(tbl_raw_data[[#This Row],[Time taken in min]]&lt;=Settiings!$D$2,"SLA_MET","SLA_NOT_MET")</f>
        <v>SLA_MET</v>
      </c>
      <c r="R3559" s="94"/>
    </row>
    <row r="3560" spans="1:18" x14ac:dyDescent="0.3">
      <c r="A3560" s="20" t="s">
        <v>2652</v>
      </c>
      <c r="B3560" s="15">
        <v>45146.595729166664</v>
      </c>
      <c r="C3560" s="16">
        <v>45146.601030092592</v>
      </c>
      <c r="D3560" s="17" t="s">
        <v>27</v>
      </c>
      <c r="E3560" s="17" t="s">
        <v>47</v>
      </c>
      <c r="F3560" s="17" t="s">
        <v>1222</v>
      </c>
      <c r="G3560" s="17" t="s">
        <v>71</v>
      </c>
      <c r="H3560" s="83"/>
      <c r="I3560" s="48">
        <f>tbl_raw_data[[#This Row],[Date Actioned]]-tbl_raw_data[[#This Row],[Date Tagged]]</f>
        <v>5.3009259281679988E-3</v>
      </c>
      <c r="J3560" s="46">
        <f>HOUR(tbl_raw_data[[#This Row],[Time_taken]])*60+MINUTE(tbl_raw_data[[#This Row],[Time_taken]])+SECOND(tbl_raw_data[[#This Row],[Time_taken]])/60</f>
        <v>7.6333333333333329</v>
      </c>
      <c r="K3560" s="52">
        <f>DATE(YEAR(tbl_raw_data[[#This Row],[Date Actioned]]),MONTH(tbl_raw_data[[#This Row],[Date Actioned]]),DAY(tbl_raw_data[[#This Row],[Date Actioned]]))</f>
        <v>45146</v>
      </c>
      <c r="L3560" s="50" t="str">
        <f>UPPER(TEXT(tbl_raw_data[[#This Row],[updated_date]],"MMMM"))</f>
        <v>AUGUST</v>
      </c>
      <c r="M3560" s="50" t="str">
        <f>"WEEK "&amp; IF(ROUNDUP(DAY(tbl_raw_data[[#This Row],[updated_date]])/7,0)=5,4,ROUNDUP(DAY(tbl_raw_data[[#This Row],[updated_date]])/7,0))</f>
        <v>WEEK 2</v>
      </c>
      <c r="N3560" s="50" t="str">
        <f>UPPER(VLOOKUP(tbl_raw_data[[#This Row],[Analyst]],Settiings!$A$2:$B$16,2,0))</f>
        <v>HARDIK</v>
      </c>
      <c r="O3560" s="50" t="str">
        <f>TRIM(UPPER(tbl_raw_data[[#This Row],[Outcome]]))</f>
        <v>DECLINE</v>
      </c>
      <c r="P3560" s="50" t="str">
        <f>TRIM(UPPER(tbl_raw_data[[#This Row],[Queue Name]]))</f>
        <v>CONSUMER PRE BUREAU</v>
      </c>
      <c r="Q3560" s="50" t="str">
        <f>IF(tbl_raw_data[[#This Row],[Time taken in min]]&lt;=Settiings!$D$2,"SLA_MET","SLA_NOT_MET")</f>
        <v>SLA_MET</v>
      </c>
      <c r="R3560" s="94"/>
    </row>
    <row r="3561" spans="1:18" x14ac:dyDescent="0.3">
      <c r="A3561" s="14" t="s">
        <v>2653</v>
      </c>
      <c r="B3561" s="9">
        <v>45146.596805555557</v>
      </c>
      <c r="C3561" s="24">
        <v>45146.604629629626</v>
      </c>
      <c r="D3561" s="25" t="s">
        <v>17</v>
      </c>
      <c r="E3561" s="12" t="s">
        <v>9</v>
      </c>
      <c r="F3561" s="25" t="s">
        <v>70</v>
      </c>
      <c r="G3561" s="13"/>
      <c r="H3561" s="78"/>
      <c r="I3561" s="48">
        <f>tbl_raw_data[[#This Row],[Date Actioned]]-tbl_raw_data[[#This Row],[Date Tagged]]</f>
        <v>7.8240740695036948E-3</v>
      </c>
      <c r="J3561" s="46">
        <f>HOUR(tbl_raw_data[[#This Row],[Time_taken]])*60+MINUTE(tbl_raw_data[[#This Row],[Time_taken]])+SECOND(tbl_raw_data[[#This Row],[Time_taken]])/60</f>
        <v>11.266666666666667</v>
      </c>
      <c r="K3561" s="52">
        <f>DATE(YEAR(tbl_raw_data[[#This Row],[Date Actioned]]),MONTH(tbl_raw_data[[#This Row],[Date Actioned]]),DAY(tbl_raw_data[[#This Row],[Date Actioned]]))</f>
        <v>45146</v>
      </c>
      <c r="L3561" s="50" t="str">
        <f>UPPER(TEXT(tbl_raw_data[[#This Row],[updated_date]],"MMMM"))</f>
        <v>AUGUST</v>
      </c>
      <c r="M3561" s="50" t="str">
        <f>"WEEK "&amp; IF(ROUNDUP(DAY(tbl_raw_data[[#This Row],[updated_date]])/7,0)=5,4,ROUNDUP(DAY(tbl_raw_data[[#This Row],[updated_date]])/7,0))</f>
        <v>WEEK 2</v>
      </c>
      <c r="N3561" s="50" t="str">
        <f>UPPER(VLOOKUP(tbl_raw_data[[#This Row],[Analyst]],Settiings!$A$2:$B$16,2,0))</f>
        <v>ASIF</v>
      </c>
      <c r="O3561" s="50" t="str">
        <f>TRIM(UPPER(tbl_raw_data[[#This Row],[Outcome]]))</f>
        <v>APPROVE</v>
      </c>
      <c r="P3561" s="50" t="str">
        <f>TRIM(UPPER(tbl_raw_data[[#This Row],[Queue Name]]))</f>
        <v>CONSUMER EXISTING</v>
      </c>
      <c r="Q3561" s="50" t="str">
        <f>IF(tbl_raw_data[[#This Row],[Time taken in min]]&lt;=Settiings!$D$2,"SLA_MET","SLA_NOT_MET")</f>
        <v>SLA_MET</v>
      </c>
      <c r="R3561" s="94"/>
    </row>
    <row r="3562" spans="1:18" x14ac:dyDescent="0.3">
      <c r="A3562" s="20" t="s">
        <v>2654</v>
      </c>
      <c r="B3562" s="15">
        <v>45146.599861111114</v>
      </c>
      <c r="C3562" s="16">
        <v>45146.604583333334</v>
      </c>
      <c r="D3562" s="17" t="s">
        <v>13</v>
      </c>
      <c r="E3562" s="17" t="s">
        <v>9</v>
      </c>
      <c r="F3562" s="17" t="s">
        <v>53</v>
      </c>
      <c r="G3562" s="17" t="s">
        <v>17</v>
      </c>
      <c r="H3562" s="83"/>
      <c r="I3562" s="48">
        <f>tbl_raw_data[[#This Row],[Date Actioned]]-tbl_raw_data[[#This Row],[Date Tagged]]</f>
        <v>4.7222222201526165E-3</v>
      </c>
      <c r="J3562" s="46">
        <f>HOUR(tbl_raw_data[[#This Row],[Time_taken]])*60+MINUTE(tbl_raw_data[[#This Row],[Time_taken]])+SECOND(tbl_raw_data[[#This Row],[Time_taken]])/60</f>
        <v>6.8</v>
      </c>
      <c r="K3562" s="52">
        <f>DATE(YEAR(tbl_raw_data[[#This Row],[Date Actioned]]),MONTH(tbl_raw_data[[#This Row],[Date Actioned]]),DAY(tbl_raw_data[[#This Row],[Date Actioned]]))</f>
        <v>45146</v>
      </c>
      <c r="L3562" s="50" t="str">
        <f>UPPER(TEXT(tbl_raw_data[[#This Row],[updated_date]],"MMMM"))</f>
        <v>AUGUST</v>
      </c>
      <c r="M3562" s="50" t="str">
        <f>"WEEK "&amp; IF(ROUNDUP(DAY(tbl_raw_data[[#This Row],[updated_date]])/7,0)=5,4,ROUNDUP(DAY(tbl_raw_data[[#This Row],[updated_date]])/7,0))</f>
        <v>WEEK 2</v>
      </c>
      <c r="N3562" s="50" t="str">
        <f>UPPER(VLOOKUP(tbl_raw_data[[#This Row],[Analyst]],Settiings!$A$2:$B$16,2,0))</f>
        <v>NAVED</v>
      </c>
      <c r="O3562" s="50" t="str">
        <f>TRIM(UPPER(tbl_raw_data[[#This Row],[Outcome]]))</f>
        <v>APPROVE</v>
      </c>
      <c r="P3562" s="50" t="str">
        <f>TRIM(UPPER(tbl_raw_data[[#This Row],[Queue Name]]))</f>
        <v>CONSUMER EXISTING</v>
      </c>
      <c r="Q3562" s="50" t="str">
        <f>IF(tbl_raw_data[[#This Row],[Time taken in min]]&lt;=Settiings!$D$2,"SLA_MET","SLA_NOT_MET")</f>
        <v>SLA_MET</v>
      </c>
      <c r="R3562" s="94"/>
    </row>
    <row r="3563" spans="1:18" x14ac:dyDescent="0.3">
      <c r="A3563" s="23" t="s">
        <v>2657</v>
      </c>
      <c r="B3563" s="9">
        <v>45146.604259259257</v>
      </c>
      <c r="C3563" s="24">
        <v>45146.608877314815</v>
      </c>
      <c r="D3563" s="25" t="s">
        <v>13</v>
      </c>
      <c r="E3563" s="25" t="s">
        <v>9</v>
      </c>
      <c r="F3563" s="25" t="s">
        <v>53</v>
      </c>
      <c r="G3563" s="25" t="s">
        <v>17</v>
      </c>
      <c r="H3563" s="82"/>
      <c r="I3563" s="48">
        <f>tbl_raw_data[[#This Row],[Date Actioned]]-tbl_raw_data[[#This Row],[Date Tagged]]</f>
        <v>4.6180555582395755E-3</v>
      </c>
      <c r="J3563" s="46">
        <f>HOUR(tbl_raw_data[[#This Row],[Time_taken]])*60+MINUTE(tbl_raw_data[[#This Row],[Time_taken]])+SECOND(tbl_raw_data[[#This Row],[Time_taken]])/60</f>
        <v>6.65</v>
      </c>
      <c r="K3563" s="52">
        <f>DATE(YEAR(tbl_raw_data[[#This Row],[Date Actioned]]),MONTH(tbl_raw_data[[#This Row],[Date Actioned]]),DAY(tbl_raw_data[[#This Row],[Date Actioned]]))</f>
        <v>45146</v>
      </c>
      <c r="L3563" s="50" t="str">
        <f>UPPER(TEXT(tbl_raw_data[[#This Row],[updated_date]],"MMMM"))</f>
        <v>AUGUST</v>
      </c>
      <c r="M3563" s="50" t="str">
        <f>"WEEK "&amp; IF(ROUNDUP(DAY(tbl_raw_data[[#This Row],[updated_date]])/7,0)=5,4,ROUNDUP(DAY(tbl_raw_data[[#This Row],[updated_date]])/7,0))</f>
        <v>WEEK 2</v>
      </c>
      <c r="N3563" s="50" t="str">
        <f>UPPER(VLOOKUP(tbl_raw_data[[#This Row],[Analyst]],Settiings!$A$2:$B$16,2,0))</f>
        <v>NAVED</v>
      </c>
      <c r="O3563" s="50" t="str">
        <f>TRIM(UPPER(tbl_raw_data[[#This Row],[Outcome]]))</f>
        <v>APPROVE</v>
      </c>
      <c r="P3563" s="50" t="str">
        <f>TRIM(UPPER(tbl_raw_data[[#This Row],[Queue Name]]))</f>
        <v>CONSUMER EXISTING</v>
      </c>
      <c r="Q3563" s="50" t="str">
        <f>IF(tbl_raw_data[[#This Row],[Time taken in min]]&lt;=Settiings!$D$2,"SLA_MET","SLA_NOT_MET")</f>
        <v>SLA_MET</v>
      </c>
      <c r="R3563" s="94"/>
    </row>
    <row r="3564" spans="1:18" x14ac:dyDescent="0.3">
      <c r="A3564" s="23" t="s">
        <v>2658</v>
      </c>
      <c r="B3564" s="9">
        <v>45146.604398148149</v>
      </c>
      <c r="C3564" s="24">
        <v>45146.608611111114</v>
      </c>
      <c r="D3564" s="25" t="s">
        <v>27</v>
      </c>
      <c r="E3564" s="25" t="s">
        <v>9</v>
      </c>
      <c r="F3564" s="25" t="s">
        <v>1222</v>
      </c>
      <c r="G3564" s="25" t="s">
        <v>871</v>
      </c>
      <c r="H3564" s="82"/>
      <c r="I3564" s="48">
        <f>tbl_raw_data[[#This Row],[Date Actioned]]-tbl_raw_data[[#This Row],[Date Tagged]]</f>
        <v>4.2129629655391909E-3</v>
      </c>
      <c r="J3564" s="46">
        <f>HOUR(tbl_raw_data[[#This Row],[Time_taken]])*60+MINUTE(tbl_raw_data[[#This Row],[Time_taken]])+SECOND(tbl_raw_data[[#This Row],[Time_taken]])/60</f>
        <v>6.0666666666666664</v>
      </c>
      <c r="K3564" s="52">
        <f>DATE(YEAR(tbl_raw_data[[#This Row],[Date Actioned]]),MONTH(tbl_raw_data[[#This Row],[Date Actioned]]),DAY(tbl_raw_data[[#This Row],[Date Actioned]]))</f>
        <v>45146</v>
      </c>
      <c r="L3564" s="50" t="str">
        <f>UPPER(TEXT(tbl_raw_data[[#This Row],[updated_date]],"MMMM"))</f>
        <v>AUGUST</v>
      </c>
      <c r="M3564" s="50" t="str">
        <f>"WEEK "&amp; IF(ROUNDUP(DAY(tbl_raw_data[[#This Row],[updated_date]])/7,0)=5,4,ROUNDUP(DAY(tbl_raw_data[[#This Row],[updated_date]])/7,0))</f>
        <v>WEEK 2</v>
      </c>
      <c r="N3564" s="50" t="str">
        <f>UPPER(VLOOKUP(tbl_raw_data[[#This Row],[Analyst]],Settiings!$A$2:$B$16,2,0))</f>
        <v>HARDIK</v>
      </c>
      <c r="O3564" s="50" t="str">
        <f>TRIM(UPPER(tbl_raw_data[[#This Row],[Outcome]]))</f>
        <v>DECLINE</v>
      </c>
      <c r="P3564" s="50" t="str">
        <f>TRIM(UPPER(tbl_raw_data[[#This Row],[Queue Name]]))</f>
        <v>CONSUMER EXISTING</v>
      </c>
      <c r="Q3564" s="50" t="str">
        <f>IF(tbl_raw_data[[#This Row],[Time taken in min]]&lt;=Settiings!$D$2,"SLA_MET","SLA_NOT_MET")</f>
        <v>SLA_MET</v>
      </c>
      <c r="R3564" s="94"/>
    </row>
    <row r="3565" spans="1:18" x14ac:dyDescent="0.3">
      <c r="A3565" s="14" t="s">
        <v>2659</v>
      </c>
      <c r="B3565" s="15">
        <v>45146.605219907404</v>
      </c>
      <c r="C3565" s="16">
        <v>45146.610393518517</v>
      </c>
      <c r="D3565" s="17" t="s">
        <v>17</v>
      </c>
      <c r="E3565" s="18" t="s">
        <v>19</v>
      </c>
      <c r="F3565" s="17" t="s">
        <v>686</v>
      </c>
      <c r="G3565" s="19"/>
      <c r="H3565" s="79"/>
      <c r="I3565" s="48">
        <f>tbl_raw_data[[#This Row],[Date Actioned]]-tbl_raw_data[[#This Row],[Date Tagged]]</f>
        <v>5.173611112695653E-3</v>
      </c>
      <c r="J3565" s="46">
        <f>HOUR(tbl_raw_data[[#This Row],[Time_taken]])*60+MINUTE(tbl_raw_data[[#This Row],[Time_taken]])+SECOND(tbl_raw_data[[#This Row],[Time_taken]])/60</f>
        <v>7.45</v>
      </c>
      <c r="K3565" s="52">
        <f>DATE(YEAR(tbl_raw_data[[#This Row],[Date Actioned]]),MONTH(tbl_raw_data[[#This Row],[Date Actioned]]),DAY(tbl_raw_data[[#This Row],[Date Actioned]]))</f>
        <v>45146</v>
      </c>
      <c r="L3565" s="50" t="str">
        <f>UPPER(TEXT(tbl_raw_data[[#This Row],[updated_date]],"MMMM"))</f>
        <v>AUGUST</v>
      </c>
      <c r="M3565" s="50" t="str">
        <f>"WEEK "&amp; IF(ROUNDUP(DAY(tbl_raw_data[[#This Row],[updated_date]])/7,0)=5,4,ROUNDUP(DAY(tbl_raw_data[[#This Row],[updated_date]])/7,0))</f>
        <v>WEEK 2</v>
      </c>
      <c r="N3565" s="50" t="str">
        <f>UPPER(VLOOKUP(tbl_raw_data[[#This Row],[Analyst]],Settiings!$A$2:$B$16,2,0))</f>
        <v>FARDIN</v>
      </c>
      <c r="O3565" s="50" t="str">
        <f>TRIM(UPPER(tbl_raw_data[[#This Row],[Outcome]]))</f>
        <v>APPROVE</v>
      </c>
      <c r="P3565" s="50" t="str">
        <f>TRIM(UPPER(tbl_raw_data[[#This Row],[Queue Name]]))</f>
        <v>CONSUMER POST BUREAU</v>
      </c>
      <c r="Q3565" s="50" t="str">
        <f>IF(tbl_raw_data[[#This Row],[Time taken in min]]&lt;=Settiings!$D$2,"SLA_MET","SLA_NOT_MET")</f>
        <v>SLA_MET</v>
      </c>
      <c r="R3565" s="94"/>
    </row>
    <row r="3566" spans="1:18" x14ac:dyDescent="0.3">
      <c r="A3566" s="20" t="s">
        <v>2660</v>
      </c>
      <c r="B3566" s="9">
        <v>45146.605451388888</v>
      </c>
      <c r="C3566" s="24">
        <v>45146.612210648149</v>
      </c>
      <c r="D3566" s="25" t="s">
        <v>13</v>
      </c>
      <c r="E3566" s="25" t="s">
        <v>9</v>
      </c>
      <c r="F3566" s="25" t="s">
        <v>43</v>
      </c>
      <c r="G3566" s="25" t="s">
        <v>17</v>
      </c>
      <c r="H3566" s="82"/>
      <c r="I3566" s="48">
        <f>tbl_raw_data[[#This Row],[Date Actioned]]-tbl_raw_data[[#This Row],[Date Tagged]]</f>
        <v>6.7592592604341917E-3</v>
      </c>
      <c r="J3566" s="46">
        <f>HOUR(tbl_raw_data[[#This Row],[Time_taken]])*60+MINUTE(tbl_raw_data[[#This Row],[Time_taken]])+SECOND(tbl_raw_data[[#This Row],[Time_taken]])/60</f>
        <v>9.7333333333333325</v>
      </c>
      <c r="K3566" s="52">
        <f>DATE(YEAR(tbl_raw_data[[#This Row],[Date Actioned]]),MONTH(tbl_raw_data[[#This Row],[Date Actioned]]),DAY(tbl_raw_data[[#This Row],[Date Actioned]]))</f>
        <v>45146</v>
      </c>
      <c r="L3566" s="50" t="str">
        <f>UPPER(TEXT(tbl_raw_data[[#This Row],[updated_date]],"MMMM"))</f>
        <v>AUGUST</v>
      </c>
      <c r="M3566" s="50" t="str">
        <f>"WEEK "&amp; IF(ROUNDUP(DAY(tbl_raw_data[[#This Row],[updated_date]])/7,0)=5,4,ROUNDUP(DAY(tbl_raw_data[[#This Row],[updated_date]])/7,0))</f>
        <v>WEEK 2</v>
      </c>
      <c r="N3566" s="50" t="str">
        <f>UPPER(VLOOKUP(tbl_raw_data[[#This Row],[Analyst]],Settiings!$A$2:$B$16,2,0))</f>
        <v>MERCEDES</v>
      </c>
      <c r="O3566" s="50" t="str">
        <f>TRIM(UPPER(tbl_raw_data[[#This Row],[Outcome]]))</f>
        <v>APPROVE</v>
      </c>
      <c r="P3566" s="50" t="str">
        <f>TRIM(UPPER(tbl_raw_data[[#This Row],[Queue Name]]))</f>
        <v>CONSUMER EXISTING</v>
      </c>
      <c r="Q3566" s="50" t="str">
        <f>IF(tbl_raw_data[[#This Row],[Time taken in min]]&lt;=Settiings!$D$2,"SLA_MET","SLA_NOT_MET")</f>
        <v>SLA_MET</v>
      </c>
      <c r="R3566" s="94"/>
    </row>
    <row r="3567" spans="1:18" x14ac:dyDescent="0.3">
      <c r="A3567" s="23" t="s">
        <v>2661</v>
      </c>
      <c r="B3567" s="15">
        <v>45146.605578703704</v>
      </c>
      <c r="C3567" s="16">
        <v>45146.612141203703</v>
      </c>
      <c r="D3567" s="17" t="s">
        <v>13</v>
      </c>
      <c r="E3567" s="17" t="s">
        <v>47</v>
      </c>
      <c r="F3567" s="17" t="s">
        <v>1222</v>
      </c>
      <c r="G3567" s="17" t="s">
        <v>77</v>
      </c>
      <c r="H3567" s="83"/>
      <c r="I3567" s="48">
        <f>tbl_raw_data[[#This Row],[Date Actioned]]-tbl_raw_data[[#This Row],[Date Tagged]]</f>
        <v>6.5624999988358468E-3</v>
      </c>
      <c r="J3567" s="46">
        <f>HOUR(tbl_raw_data[[#This Row],[Time_taken]])*60+MINUTE(tbl_raw_data[[#This Row],[Time_taken]])+SECOND(tbl_raw_data[[#This Row],[Time_taken]])/60</f>
        <v>9.4499999999999993</v>
      </c>
      <c r="K3567" s="52">
        <f>DATE(YEAR(tbl_raw_data[[#This Row],[Date Actioned]]),MONTH(tbl_raw_data[[#This Row],[Date Actioned]]),DAY(tbl_raw_data[[#This Row],[Date Actioned]]))</f>
        <v>45146</v>
      </c>
      <c r="L3567" s="50" t="str">
        <f>UPPER(TEXT(tbl_raw_data[[#This Row],[updated_date]],"MMMM"))</f>
        <v>AUGUST</v>
      </c>
      <c r="M3567" s="50" t="str">
        <f>"WEEK "&amp; IF(ROUNDUP(DAY(tbl_raw_data[[#This Row],[updated_date]])/7,0)=5,4,ROUNDUP(DAY(tbl_raw_data[[#This Row],[updated_date]])/7,0))</f>
        <v>WEEK 2</v>
      </c>
      <c r="N3567" s="50" t="str">
        <f>UPPER(VLOOKUP(tbl_raw_data[[#This Row],[Analyst]],Settiings!$A$2:$B$16,2,0))</f>
        <v>HARDIK</v>
      </c>
      <c r="O3567" s="50" t="str">
        <f>TRIM(UPPER(tbl_raw_data[[#This Row],[Outcome]]))</f>
        <v>APPROVE</v>
      </c>
      <c r="P3567" s="50" t="str">
        <f>TRIM(UPPER(tbl_raw_data[[#This Row],[Queue Name]]))</f>
        <v>CONSUMER PRE BUREAU</v>
      </c>
      <c r="Q3567" s="50" t="str">
        <f>IF(tbl_raw_data[[#This Row],[Time taken in min]]&lt;=Settiings!$D$2,"SLA_MET","SLA_NOT_MET")</f>
        <v>SLA_MET</v>
      </c>
      <c r="R3567" s="94"/>
    </row>
    <row r="3568" spans="1:18" x14ac:dyDescent="0.3">
      <c r="A3568" s="14" t="s">
        <v>2665</v>
      </c>
      <c r="B3568" s="15">
        <v>45146.612268518518</v>
      </c>
      <c r="C3568" s="16">
        <v>45146.617939814816</v>
      </c>
      <c r="D3568" s="17" t="s">
        <v>27</v>
      </c>
      <c r="E3568" s="17" t="s">
        <v>9</v>
      </c>
      <c r="F3568" s="17" t="s">
        <v>1222</v>
      </c>
      <c r="G3568" s="17" t="s">
        <v>297</v>
      </c>
      <c r="H3568" s="83"/>
      <c r="I3568" s="48">
        <f>tbl_raw_data[[#This Row],[Date Actioned]]-tbl_raw_data[[#This Row],[Date Tagged]]</f>
        <v>5.6712962978053838E-3</v>
      </c>
      <c r="J3568" s="46">
        <f>HOUR(tbl_raw_data[[#This Row],[Time_taken]])*60+MINUTE(tbl_raw_data[[#This Row],[Time_taken]])+SECOND(tbl_raw_data[[#This Row],[Time_taken]])/60</f>
        <v>8.1666666666666661</v>
      </c>
      <c r="K3568" s="52">
        <f>DATE(YEAR(tbl_raw_data[[#This Row],[Date Actioned]]),MONTH(tbl_raw_data[[#This Row],[Date Actioned]]),DAY(tbl_raw_data[[#This Row],[Date Actioned]]))</f>
        <v>45146</v>
      </c>
      <c r="L3568" s="50" t="str">
        <f>UPPER(TEXT(tbl_raw_data[[#This Row],[updated_date]],"MMMM"))</f>
        <v>AUGUST</v>
      </c>
      <c r="M3568" s="50" t="str">
        <f>"WEEK "&amp; IF(ROUNDUP(DAY(tbl_raw_data[[#This Row],[updated_date]])/7,0)=5,4,ROUNDUP(DAY(tbl_raw_data[[#This Row],[updated_date]])/7,0))</f>
        <v>WEEK 2</v>
      </c>
      <c r="N3568" s="50" t="str">
        <f>UPPER(VLOOKUP(tbl_raw_data[[#This Row],[Analyst]],Settiings!$A$2:$B$16,2,0))</f>
        <v>HARDIK</v>
      </c>
      <c r="O3568" s="50" t="str">
        <f>TRIM(UPPER(tbl_raw_data[[#This Row],[Outcome]]))</f>
        <v>DECLINE</v>
      </c>
      <c r="P3568" s="50" t="str">
        <f>TRIM(UPPER(tbl_raw_data[[#This Row],[Queue Name]]))</f>
        <v>CONSUMER EXISTING</v>
      </c>
      <c r="Q3568" s="50" t="str">
        <f>IF(tbl_raw_data[[#This Row],[Time taken in min]]&lt;=Settiings!$D$2,"SLA_MET","SLA_NOT_MET")</f>
        <v>SLA_MET</v>
      </c>
      <c r="R3568" s="94"/>
    </row>
    <row r="3569" spans="1:18" x14ac:dyDescent="0.3">
      <c r="A3569" s="14" t="s">
        <v>2666</v>
      </c>
      <c r="B3569" s="9">
        <v>45146.6175</v>
      </c>
      <c r="C3569" s="24">
        <v>45146.622395833336</v>
      </c>
      <c r="D3569" s="25" t="s">
        <v>13</v>
      </c>
      <c r="E3569" s="25" t="s">
        <v>19</v>
      </c>
      <c r="F3569" s="25" t="s">
        <v>1222</v>
      </c>
      <c r="G3569" s="25" t="s">
        <v>77</v>
      </c>
      <c r="H3569" s="82"/>
      <c r="I3569" s="48">
        <f>tbl_raw_data[[#This Row],[Date Actioned]]-tbl_raw_data[[#This Row],[Date Tagged]]</f>
        <v>4.8958333354676142E-3</v>
      </c>
      <c r="J3569" s="46">
        <f>HOUR(tbl_raw_data[[#This Row],[Time_taken]])*60+MINUTE(tbl_raw_data[[#This Row],[Time_taken]])+SECOND(tbl_raw_data[[#This Row],[Time_taken]])/60</f>
        <v>7.05</v>
      </c>
      <c r="K3569" s="52">
        <f>DATE(YEAR(tbl_raw_data[[#This Row],[Date Actioned]]),MONTH(tbl_raw_data[[#This Row],[Date Actioned]]),DAY(tbl_raw_data[[#This Row],[Date Actioned]]))</f>
        <v>45146</v>
      </c>
      <c r="L3569" s="50" t="str">
        <f>UPPER(TEXT(tbl_raw_data[[#This Row],[updated_date]],"MMMM"))</f>
        <v>AUGUST</v>
      </c>
      <c r="M3569" s="50" t="str">
        <f>"WEEK "&amp; IF(ROUNDUP(DAY(tbl_raw_data[[#This Row],[updated_date]])/7,0)=5,4,ROUNDUP(DAY(tbl_raw_data[[#This Row],[updated_date]])/7,0))</f>
        <v>WEEK 2</v>
      </c>
      <c r="N3569" s="50" t="str">
        <f>UPPER(VLOOKUP(tbl_raw_data[[#This Row],[Analyst]],Settiings!$A$2:$B$16,2,0))</f>
        <v>HARDIK</v>
      </c>
      <c r="O3569" s="50" t="str">
        <f>TRIM(UPPER(tbl_raw_data[[#This Row],[Outcome]]))</f>
        <v>APPROVE</v>
      </c>
      <c r="P3569" s="50" t="str">
        <f>TRIM(UPPER(tbl_raw_data[[#This Row],[Queue Name]]))</f>
        <v>CONSUMER POST BUREAU</v>
      </c>
      <c r="Q3569" s="50" t="str">
        <f>IF(tbl_raw_data[[#This Row],[Time taken in min]]&lt;=Settiings!$D$2,"SLA_MET","SLA_NOT_MET")</f>
        <v>SLA_MET</v>
      </c>
      <c r="R3569" s="94"/>
    </row>
    <row r="3570" spans="1:18" x14ac:dyDescent="0.3">
      <c r="A3570" s="20" t="s">
        <v>2669</v>
      </c>
      <c r="B3570" s="15">
        <v>45146.623055555552</v>
      </c>
      <c r="C3570" s="16">
        <v>45146.626932870371</v>
      </c>
      <c r="D3570" s="17" t="s">
        <v>13</v>
      </c>
      <c r="E3570" s="17" t="s">
        <v>47</v>
      </c>
      <c r="F3570" s="17" t="s">
        <v>53</v>
      </c>
      <c r="G3570" s="17" t="s">
        <v>255</v>
      </c>
      <c r="H3570" s="83"/>
      <c r="I3570" s="48">
        <f>tbl_raw_data[[#This Row],[Date Actioned]]-tbl_raw_data[[#This Row],[Date Tagged]]</f>
        <v>3.8773148189648055E-3</v>
      </c>
      <c r="J3570" s="46">
        <f>HOUR(tbl_raw_data[[#This Row],[Time_taken]])*60+MINUTE(tbl_raw_data[[#This Row],[Time_taken]])+SECOND(tbl_raw_data[[#This Row],[Time_taken]])/60</f>
        <v>5.583333333333333</v>
      </c>
      <c r="K3570" s="52">
        <f>DATE(YEAR(tbl_raw_data[[#This Row],[Date Actioned]]),MONTH(tbl_raw_data[[#This Row],[Date Actioned]]),DAY(tbl_raw_data[[#This Row],[Date Actioned]]))</f>
        <v>45146</v>
      </c>
      <c r="L3570" s="50" t="str">
        <f>UPPER(TEXT(tbl_raw_data[[#This Row],[updated_date]],"MMMM"))</f>
        <v>AUGUST</v>
      </c>
      <c r="M3570" s="50" t="str">
        <f>"WEEK "&amp; IF(ROUNDUP(DAY(tbl_raw_data[[#This Row],[updated_date]])/7,0)=5,4,ROUNDUP(DAY(tbl_raw_data[[#This Row],[updated_date]])/7,0))</f>
        <v>WEEK 2</v>
      </c>
      <c r="N3570" s="50" t="str">
        <f>UPPER(VLOOKUP(tbl_raw_data[[#This Row],[Analyst]],Settiings!$A$2:$B$16,2,0))</f>
        <v>NAVED</v>
      </c>
      <c r="O3570" s="50" t="str">
        <f>TRIM(UPPER(tbl_raw_data[[#This Row],[Outcome]]))</f>
        <v>APPROVE</v>
      </c>
      <c r="P3570" s="50" t="str">
        <f>TRIM(UPPER(tbl_raw_data[[#This Row],[Queue Name]]))</f>
        <v>CONSUMER PRE BUREAU</v>
      </c>
      <c r="Q3570" s="50" t="str">
        <f>IF(tbl_raw_data[[#This Row],[Time taken in min]]&lt;=Settiings!$D$2,"SLA_MET","SLA_NOT_MET")</f>
        <v>SLA_MET</v>
      </c>
      <c r="R3570" s="94"/>
    </row>
    <row r="3571" spans="1:18" x14ac:dyDescent="0.3">
      <c r="A3571" s="23" t="s">
        <v>2670</v>
      </c>
      <c r="B3571" s="9">
        <v>45146.624872685185</v>
      </c>
      <c r="C3571" s="24">
        <v>45146.626875000002</v>
      </c>
      <c r="D3571" s="25" t="s">
        <v>13</v>
      </c>
      <c r="E3571" s="25" t="s">
        <v>9</v>
      </c>
      <c r="F3571" s="25" t="s">
        <v>1228</v>
      </c>
      <c r="G3571" s="25" t="s">
        <v>17</v>
      </c>
      <c r="H3571" s="82"/>
      <c r="I3571" s="48">
        <f>tbl_raw_data[[#This Row],[Date Actioned]]-tbl_raw_data[[#This Row],[Date Tagged]]</f>
        <v>2.0023148172185756E-3</v>
      </c>
      <c r="J3571" s="46">
        <f>HOUR(tbl_raw_data[[#This Row],[Time_taken]])*60+MINUTE(tbl_raw_data[[#This Row],[Time_taken]])+SECOND(tbl_raw_data[[#This Row],[Time_taken]])/60</f>
        <v>2.8833333333333333</v>
      </c>
      <c r="K3571" s="52">
        <f>DATE(YEAR(tbl_raw_data[[#This Row],[Date Actioned]]),MONTH(tbl_raw_data[[#This Row],[Date Actioned]]),DAY(tbl_raw_data[[#This Row],[Date Actioned]]))</f>
        <v>45146</v>
      </c>
      <c r="L3571" s="50" t="str">
        <f>UPPER(TEXT(tbl_raw_data[[#This Row],[updated_date]],"MMMM"))</f>
        <v>AUGUST</v>
      </c>
      <c r="M3571" s="50" t="str">
        <f>"WEEK "&amp; IF(ROUNDUP(DAY(tbl_raw_data[[#This Row],[updated_date]])/7,0)=5,4,ROUNDUP(DAY(tbl_raw_data[[#This Row],[updated_date]])/7,0))</f>
        <v>WEEK 2</v>
      </c>
      <c r="N3571" s="50" t="str">
        <f>UPPER(VLOOKUP(tbl_raw_data[[#This Row],[Analyst]],Settiings!$A$2:$B$16,2,0))</f>
        <v>RAJ</v>
      </c>
      <c r="O3571" s="50" t="str">
        <f>TRIM(UPPER(tbl_raw_data[[#This Row],[Outcome]]))</f>
        <v>APPROVE</v>
      </c>
      <c r="P3571" s="50" t="str">
        <f>TRIM(UPPER(tbl_raw_data[[#This Row],[Queue Name]]))</f>
        <v>CONSUMER EXISTING</v>
      </c>
      <c r="Q3571" s="50" t="str">
        <f>IF(tbl_raw_data[[#This Row],[Time taken in min]]&lt;=Settiings!$D$2,"SLA_MET","SLA_NOT_MET")</f>
        <v>SLA_MET</v>
      </c>
      <c r="R3571" s="94"/>
    </row>
    <row r="3572" spans="1:18" x14ac:dyDescent="0.3">
      <c r="A3572" s="14" t="s">
        <v>2673</v>
      </c>
      <c r="B3572" s="15">
        <v>45146.62672453704</v>
      </c>
      <c r="C3572" s="16">
        <v>45146.632349537038</v>
      </c>
      <c r="D3572" s="17" t="s">
        <v>17</v>
      </c>
      <c r="E3572" s="18" t="s">
        <v>9</v>
      </c>
      <c r="F3572" s="17" t="s">
        <v>50</v>
      </c>
      <c r="G3572" s="19"/>
      <c r="H3572" s="79"/>
      <c r="I3572" s="48">
        <f>tbl_raw_data[[#This Row],[Date Actioned]]-tbl_raw_data[[#This Row],[Date Tagged]]</f>
        <v>5.6249999979627319E-3</v>
      </c>
      <c r="J3572" s="46">
        <f>HOUR(tbl_raw_data[[#This Row],[Time_taken]])*60+MINUTE(tbl_raw_data[[#This Row],[Time_taken]])+SECOND(tbl_raw_data[[#This Row],[Time_taken]])/60</f>
        <v>8.1</v>
      </c>
      <c r="K3572" s="52">
        <f>DATE(YEAR(tbl_raw_data[[#This Row],[Date Actioned]]),MONTH(tbl_raw_data[[#This Row],[Date Actioned]]),DAY(tbl_raw_data[[#This Row],[Date Actioned]]))</f>
        <v>45146</v>
      </c>
      <c r="L3572" s="50" t="str">
        <f>UPPER(TEXT(tbl_raw_data[[#This Row],[updated_date]],"MMMM"))</f>
        <v>AUGUST</v>
      </c>
      <c r="M3572" s="50" t="str">
        <f>"WEEK "&amp; IF(ROUNDUP(DAY(tbl_raw_data[[#This Row],[updated_date]])/7,0)=5,4,ROUNDUP(DAY(tbl_raw_data[[#This Row],[updated_date]])/7,0))</f>
        <v>WEEK 2</v>
      </c>
      <c r="N3572" s="50" t="str">
        <f>UPPER(VLOOKUP(tbl_raw_data[[#This Row],[Analyst]],Settiings!$A$2:$B$16,2,0))</f>
        <v>SHAHID</v>
      </c>
      <c r="O3572" s="50" t="str">
        <f>TRIM(UPPER(tbl_raw_data[[#This Row],[Outcome]]))</f>
        <v>APPROVE</v>
      </c>
      <c r="P3572" s="50" t="str">
        <f>TRIM(UPPER(tbl_raw_data[[#This Row],[Queue Name]]))</f>
        <v>CONSUMER EXISTING</v>
      </c>
      <c r="Q3572" s="50" t="str">
        <f>IF(tbl_raw_data[[#This Row],[Time taken in min]]&lt;=Settiings!$D$2,"SLA_MET","SLA_NOT_MET")</f>
        <v>SLA_MET</v>
      </c>
      <c r="R3572" s="94"/>
    </row>
    <row r="3573" spans="1:18" x14ac:dyDescent="0.3">
      <c r="A3573" s="20" t="s">
        <v>2674</v>
      </c>
      <c r="B3573" s="9">
        <v>45146.629583333335</v>
      </c>
      <c r="C3573" s="24">
        <v>45146.635833333334</v>
      </c>
      <c r="D3573" s="25" t="s">
        <v>17</v>
      </c>
      <c r="E3573" s="12" t="s">
        <v>9</v>
      </c>
      <c r="F3573" s="25" t="s">
        <v>70</v>
      </c>
      <c r="G3573" s="13"/>
      <c r="H3573" s="78"/>
      <c r="I3573" s="48">
        <f>tbl_raw_data[[#This Row],[Date Actioned]]-tbl_raw_data[[#This Row],[Date Tagged]]</f>
        <v>6.2499999985448085E-3</v>
      </c>
      <c r="J3573" s="46">
        <f>HOUR(tbl_raw_data[[#This Row],[Time_taken]])*60+MINUTE(tbl_raw_data[[#This Row],[Time_taken]])+SECOND(tbl_raw_data[[#This Row],[Time_taken]])/60</f>
        <v>9</v>
      </c>
      <c r="K3573" s="52">
        <f>DATE(YEAR(tbl_raw_data[[#This Row],[Date Actioned]]),MONTH(tbl_raw_data[[#This Row],[Date Actioned]]),DAY(tbl_raw_data[[#This Row],[Date Actioned]]))</f>
        <v>45146</v>
      </c>
      <c r="L3573" s="50" t="str">
        <f>UPPER(TEXT(tbl_raw_data[[#This Row],[updated_date]],"MMMM"))</f>
        <v>AUGUST</v>
      </c>
      <c r="M3573" s="50" t="str">
        <f>"WEEK "&amp; IF(ROUNDUP(DAY(tbl_raw_data[[#This Row],[updated_date]])/7,0)=5,4,ROUNDUP(DAY(tbl_raw_data[[#This Row],[updated_date]])/7,0))</f>
        <v>WEEK 2</v>
      </c>
      <c r="N3573" s="50" t="str">
        <f>UPPER(VLOOKUP(tbl_raw_data[[#This Row],[Analyst]],Settiings!$A$2:$B$16,2,0))</f>
        <v>ASIF</v>
      </c>
      <c r="O3573" s="50" t="str">
        <f>TRIM(UPPER(tbl_raw_data[[#This Row],[Outcome]]))</f>
        <v>APPROVE</v>
      </c>
      <c r="P3573" s="50" t="str">
        <f>TRIM(UPPER(tbl_raw_data[[#This Row],[Queue Name]]))</f>
        <v>CONSUMER EXISTING</v>
      </c>
      <c r="Q3573" s="50" t="str">
        <f>IF(tbl_raw_data[[#This Row],[Time taken in min]]&lt;=Settiings!$D$2,"SLA_MET","SLA_NOT_MET")</f>
        <v>SLA_MET</v>
      </c>
      <c r="R3573" s="94"/>
    </row>
    <row r="3574" spans="1:18" x14ac:dyDescent="0.3">
      <c r="A3574" s="23" t="s">
        <v>2676</v>
      </c>
      <c r="B3574" s="15">
        <v>45146.633738425924</v>
      </c>
      <c r="C3574" s="16">
        <v>45146.636782407404</v>
      </c>
      <c r="D3574" s="17" t="s">
        <v>13</v>
      </c>
      <c r="E3574" s="17" t="s">
        <v>19</v>
      </c>
      <c r="F3574" s="17" t="s">
        <v>1228</v>
      </c>
      <c r="G3574" s="17" t="s">
        <v>17</v>
      </c>
      <c r="H3574" s="83"/>
      <c r="I3574" s="48">
        <f>tbl_raw_data[[#This Row],[Date Actioned]]-tbl_raw_data[[#This Row],[Date Tagged]]</f>
        <v>3.0439814800047316E-3</v>
      </c>
      <c r="J3574" s="46">
        <f>HOUR(tbl_raw_data[[#This Row],[Time_taken]])*60+MINUTE(tbl_raw_data[[#This Row],[Time_taken]])+SECOND(tbl_raw_data[[#This Row],[Time_taken]])/60</f>
        <v>4.3833333333333337</v>
      </c>
      <c r="K3574" s="52">
        <f>DATE(YEAR(tbl_raw_data[[#This Row],[Date Actioned]]),MONTH(tbl_raw_data[[#This Row],[Date Actioned]]),DAY(tbl_raw_data[[#This Row],[Date Actioned]]))</f>
        <v>45146</v>
      </c>
      <c r="L3574" s="50" t="str">
        <f>UPPER(TEXT(tbl_raw_data[[#This Row],[updated_date]],"MMMM"))</f>
        <v>AUGUST</v>
      </c>
      <c r="M3574" s="50" t="str">
        <f>"WEEK "&amp; IF(ROUNDUP(DAY(tbl_raw_data[[#This Row],[updated_date]])/7,0)=5,4,ROUNDUP(DAY(tbl_raw_data[[#This Row],[updated_date]])/7,0))</f>
        <v>WEEK 2</v>
      </c>
      <c r="N3574" s="50" t="str">
        <f>UPPER(VLOOKUP(tbl_raw_data[[#This Row],[Analyst]],Settiings!$A$2:$B$16,2,0))</f>
        <v>RAJ</v>
      </c>
      <c r="O3574" s="50" t="str">
        <f>TRIM(UPPER(tbl_raw_data[[#This Row],[Outcome]]))</f>
        <v>APPROVE</v>
      </c>
      <c r="P3574" s="50" t="str">
        <f>TRIM(UPPER(tbl_raw_data[[#This Row],[Queue Name]]))</f>
        <v>CONSUMER POST BUREAU</v>
      </c>
      <c r="Q3574" s="50" t="str">
        <f>IF(tbl_raw_data[[#This Row],[Time taken in min]]&lt;=Settiings!$D$2,"SLA_MET","SLA_NOT_MET")</f>
        <v>SLA_MET</v>
      </c>
      <c r="R3574" s="94"/>
    </row>
    <row r="3575" spans="1:18" x14ac:dyDescent="0.3">
      <c r="A3575" s="20" t="s">
        <v>2677</v>
      </c>
      <c r="B3575" s="9">
        <v>45146.633877314816</v>
      </c>
      <c r="C3575" s="24">
        <v>45146.638796296298</v>
      </c>
      <c r="D3575" s="25" t="s">
        <v>27</v>
      </c>
      <c r="E3575" s="25" t="s">
        <v>9</v>
      </c>
      <c r="F3575" s="25" t="s">
        <v>1222</v>
      </c>
      <c r="G3575" s="25" t="s">
        <v>871</v>
      </c>
      <c r="H3575" s="82"/>
      <c r="I3575" s="48">
        <f>tbl_raw_data[[#This Row],[Date Actioned]]-tbl_raw_data[[#This Row],[Date Tagged]]</f>
        <v>4.9189814817509614E-3</v>
      </c>
      <c r="J3575" s="46">
        <f>HOUR(tbl_raw_data[[#This Row],[Time_taken]])*60+MINUTE(tbl_raw_data[[#This Row],[Time_taken]])+SECOND(tbl_raw_data[[#This Row],[Time_taken]])/60</f>
        <v>7.083333333333333</v>
      </c>
      <c r="K3575" s="52">
        <f>DATE(YEAR(tbl_raw_data[[#This Row],[Date Actioned]]),MONTH(tbl_raw_data[[#This Row],[Date Actioned]]),DAY(tbl_raw_data[[#This Row],[Date Actioned]]))</f>
        <v>45146</v>
      </c>
      <c r="L3575" s="50" t="str">
        <f>UPPER(TEXT(tbl_raw_data[[#This Row],[updated_date]],"MMMM"))</f>
        <v>AUGUST</v>
      </c>
      <c r="M3575" s="50" t="str">
        <f>"WEEK "&amp; IF(ROUNDUP(DAY(tbl_raw_data[[#This Row],[updated_date]])/7,0)=5,4,ROUNDUP(DAY(tbl_raw_data[[#This Row],[updated_date]])/7,0))</f>
        <v>WEEK 2</v>
      </c>
      <c r="N3575" s="50" t="str">
        <f>UPPER(VLOOKUP(tbl_raw_data[[#This Row],[Analyst]],Settiings!$A$2:$B$16,2,0))</f>
        <v>HARDIK</v>
      </c>
      <c r="O3575" s="50" t="str">
        <f>TRIM(UPPER(tbl_raw_data[[#This Row],[Outcome]]))</f>
        <v>DECLINE</v>
      </c>
      <c r="P3575" s="50" t="str">
        <f>TRIM(UPPER(tbl_raw_data[[#This Row],[Queue Name]]))</f>
        <v>CONSUMER EXISTING</v>
      </c>
      <c r="Q3575" s="50" t="str">
        <f>IF(tbl_raw_data[[#This Row],[Time taken in min]]&lt;=Settiings!$D$2,"SLA_MET","SLA_NOT_MET")</f>
        <v>SLA_MET</v>
      </c>
      <c r="R3575" s="94"/>
    </row>
    <row r="3576" spans="1:18" x14ac:dyDescent="0.3">
      <c r="A3576" s="23" t="s">
        <v>2680</v>
      </c>
      <c r="B3576" s="15">
        <v>45146.636296296296</v>
      </c>
      <c r="C3576" s="16">
        <v>45146.642500000002</v>
      </c>
      <c r="D3576" s="17" t="s">
        <v>27</v>
      </c>
      <c r="E3576" s="17" t="s">
        <v>47</v>
      </c>
      <c r="F3576" s="17" t="s">
        <v>70</v>
      </c>
      <c r="G3576" s="17" t="s">
        <v>2411</v>
      </c>
      <c r="H3576" s="83"/>
      <c r="I3576" s="48">
        <f>tbl_raw_data[[#This Row],[Date Actioned]]-tbl_raw_data[[#This Row],[Date Tagged]]</f>
        <v>6.2037037059781142E-3</v>
      </c>
      <c r="J3576" s="46">
        <f>HOUR(tbl_raw_data[[#This Row],[Time_taken]])*60+MINUTE(tbl_raw_data[[#This Row],[Time_taken]])+SECOND(tbl_raw_data[[#This Row],[Time_taken]])/60</f>
        <v>8.9333333333333336</v>
      </c>
      <c r="K3576" s="52">
        <f>DATE(YEAR(tbl_raw_data[[#This Row],[Date Actioned]]),MONTH(tbl_raw_data[[#This Row],[Date Actioned]]),DAY(tbl_raw_data[[#This Row],[Date Actioned]]))</f>
        <v>45146</v>
      </c>
      <c r="L3576" s="50" t="str">
        <f>UPPER(TEXT(tbl_raw_data[[#This Row],[updated_date]],"MMMM"))</f>
        <v>AUGUST</v>
      </c>
      <c r="M3576" s="50" t="str">
        <f>"WEEK "&amp; IF(ROUNDUP(DAY(tbl_raw_data[[#This Row],[updated_date]])/7,0)=5,4,ROUNDUP(DAY(tbl_raw_data[[#This Row],[updated_date]])/7,0))</f>
        <v>WEEK 2</v>
      </c>
      <c r="N3576" s="50" t="str">
        <f>UPPER(VLOOKUP(tbl_raw_data[[#This Row],[Analyst]],Settiings!$A$2:$B$16,2,0))</f>
        <v>ASIF</v>
      </c>
      <c r="O3576" s="50" t="str">
        <f>TRIM(UPPER(tbl_raw_data[[#This Row],[Outcome]]))</f>
        <v>DECLINE</v>
      </c>
      <c r="P3576" s="50" t="str">
        <f>TRIM(UPPER(tbl_raw_data[[#This Row],[Queue Name]]))</f>
        <v>CONSUMER PRE BUREAU</v>
      </c>
      <c r="Q3576" s="50" t="str">
        <f>IF(tbl_raw_data[[#This Row],[Time taken in min]]&lt;=Settiings!$D$2,"SLA_MET","SLA_NOT_MET")</f>
        <v>SLA_MET</v>
      </c>
      <c r="R3576" s="94"/>
    </row>
    <row r="3577" spans="1:18" x14ac:dyDescent="0.3">
      <c r="A3577" s="14" t="s">
        <v>2681</v>
      </c>
      <c r="B3577" s="9">
        <v>45146.640034722222</v>
      </c>
      <c r="C3577" s="24">
        <v>45146.650405092594</v>
      </c>
      <c r="D3577" s="25" t="s">
        <v>17</v>
      </c>
      <c r="E3577" s="12" t="s">
        <v>9</v>
      </c>
      <c r="F3577" s="25" t="s">
        <v>10</v>
      </c>
      <c r="G3577" s="13"/>
      <c r="H3577" s="78"/>
      <c r="I3577" s="48">
        <f>tbl_raw_data[[#This Row],[Date Actioned]]-tbl_raw_data[[#This Row],[Date Tagged]]</f>
        <v>1.0370370371674653E-2</v>
      </c>
      <c r="J3577" s="46">
        <f>HOUR(tbl_raw_data[[#This Row],[Time_taken]])*60+MINUTE(tbl_raw_data[[#This Row],[Time_taken]])+SECOND(tbl_raw_data[[#This Row],[Time_taken]])/60</f>
        <v>14.933333333333334</v>
      </c>
      <c r="K3577" s="52">
        <f>DATE(YEAR(tbl_raw_data[[#This Row],[Date Actioned]]),MONTH(tbl_raw_data[[#This Row],[Date Actioned]]),DAY(tbl_raw_data[[#This Row],[Date Actioned]]))</f>
        <v>45146</v>
      </c>
      <c r="L3577" s="50" t="str">
        <f>UPPER(TEXT(tbl_raw_data[[#This Row],[updated_date]],"MMMM"))</f>
        <v>AUGUST</v>
      </c>
      <c r="M3577" s="50" t="str">
        <f>"WEEK "&amp; IF(ROUNDUP(DAY(tbl_raw_data[[#This Row],[updated_date]])/7,0)=5,4,ROUNDUP(DAY(tbl_raw_data[[#This Row],[updated_date]])/7,0))</f>
        <v>WEEK 2</v>
      </c>
      <c r="N3577" s="50" t="str">
        <f>UPPER(VLOOKUP(tbl_raw_data[[#This Row],[Analyst]],Settiings!$A$2:$B$16,2,0))</f>
        <v>NITESH</v>
      </c>
      <c r="O3577" s="50" t="str">
        <f>TRIM(UPPER(tbl_raw_data[[#This Row],[Outcome]]))</f>
        <v>APPROVE</v>
      </c>
      <c r="P3577" s="50" t="str">
        <f>TRIM(UPPER(tbl_raw_data[[#This Row],[Queue Name]]))</f>
        <v>CONSUMER EXISTING</v>
      </c>
      <c r="Q3577" s="50" t="str">
        <f>IF(tbl_raw_data[[#This Row],[Time taken in min]]&lt;=Settiings!$D$2,"SLA_MET","SLA_NOT_MET")</f>
        <v>SLA_MET</v>
      </c>
      <c r="R3577" s="94"/>
    </row>
    <row r="3578" spans="1:18" x14ac:dyDescent="0.3">
      <c r="A3578" s="20" t="s">
        <v>2682</v>
      </c>
      <c r="B3578" s="15">
        <v>45146.641793981478</v>
      </c>
      <c r="C3578" s="16">
        <v>45146.652337962965</v>
      </c>
      <c r="D3578" s="17" t="s">
        <v>17</v>
      </c>
      <c r="E3578" s="18" t="s">
        <v>9</v>
      </c>
      <c r="F3578" s="17" t="s">
        <v>70</v>
      </c>
      <c r="G3578" s="19"/>
      <c r="H3578" s="79"/>
      <c r="I3578" s="48">
        <f>tbl_raw_data[[#This Row],[Date Actioned]]-tbl_raw_data[[#This Row],[Date Tagged]]</f>
        <v>1.0543981486989651E-2</v>
      </c>
      <c r="J3578" s="46">
        <f>HOUR(tbl_raw_data[[#This Row],[Time_taken]])*60+MINUTE(tbl_raw_data[[#This Row],[Time_taken]])+SECOND(tbl_raw_data[[#This Row],[Time_taken]])/60</f>
        <v>15.183333333333334</v>
      </c>
      <c r="K3578" s="52">
        <f>DATE(YEAR(tbl_raw_data[[#This Row],[Date Actioned]]),MONTH(tbl_raw_data[[#This Row],[Date Actioned]]),DAY(tbl_raw_data[[#This Row],[Date Actioned]]))</f>
        <v>45146</v>
      </c>
      <c r="L3578" s="50" t="str">
        <f>UPPER(TEXT(tbl_raw_data[[#This Row],[updated_date]],"MMMM"))</f>
        <v>AUGUST</v>
      </c>
      <c r="M3578" s="50" t="str">
        <f>"WEEK "&amp; IF(ROUNDUP(DAY(tbl_raw_data[[#This Row],[updated_date]])/7,0)=5,4,ROUNDUP(DAY(tbl_raw_data[[#This Row],[updated_date]])/7,0))</f>
        <v>WEEK 2</v>
      </c>
      <c r="N3578" s="50" t="str">
        <f>UPPER(VLOOKUP(tbl_raw_data[[#This Row],[Analyst]],Settiings!$A$2:$B$16,2,0))</f>
        <v>ASIF</v>
      </c>
      <c r="O3578" s="50" t="str">
        <f>TRIM(UPPER(tbl_raw_data[[#This Row],[Outcome]]))</f>
        <v>APPROVE</v>
      </c>
      <c r="P3578" s="50" t="str">
        <f>TRIM(UPPER(tbl_raw_data[[#This Row],[Queue Name]]))</f>
        <v>CONSUMER EXISTING</v>
      </c>
      <c r="Q3578" s="50" t="str">
        <f>IF(tbl_raw_data[[#This Row],[Time taken in min]]&lt;=Settiings!$D$2,"SLA_MET","SLA_NOT_MET")</f>
        <v>SLA_MET</v>
      </c>
      <c r="R3578" s="94"/>
    </row>
    <row r="3579" spans="1:18" x14ac:dyDescent="0.3">
      <c r="A3579" s="23" t="s">
        <v>2684</v>
      </c>
      <c r="B3579" s="9">
        <v>45146.645787037036</v>
      </c>
      <c r="C3579" s="24">
        <v>45146.651226851849</v>
      </c>
      <c r="D3579" s="25" t="s">
        <v>13</v>
      </c>
      <c r="E3579" s="25" t="s">
        <v>9</v>
      </c>
      <c r="F3579" s="25" t="s">
        <v>1222</v>
      </c>
      <c r="G3579" s="25" t="s">
        <v>766</v>
      </c>
      <c r="H3579" s="82"/>
      <c r="I3579" s="48">
        <f>tbl_raw_data[[#This Row],[Date Actioned]]-tbl_raw_data[[#This Row],[Date Tagged]]</f>
        <v>5.4398148131440394E-3</v>
      </c>
      <c r="J3579" s="46">
        <f>HOUR(tbl_raw_data[[#This Row],[Time_taken]])*60+MINUTE(tbl_raw_data[[#This Row],[Time_taken]])+SECOND(tbl_raw_data[[#This Row],[Time_taken]])/60</f>
        <v>7.833333333333333</v>
      </c>
      <c r="K3579" s="52">
        <f>DATE(YEAR(tbl_raw_data[[#This Row],[Date Actioned]]),MONTH(tbl_raw_data[[#This Row],[Date Actioned]]),DAY(tbl_raw_data[[#This Row],[Date Actioned]]))</f>
        <v>45146</v>
      </c>
      <c r="L3579" s="50" t="str">
        <f>UPPER(TEXT(tbl_raw_data[[#This Row],[updated_date]],"MMMM"))</f>
        <v>AUGUST</v>
      </c>
      <c r="M3579" s="50" t="str">
        <f>"WEEK "&amp; IF(ROUNDUP(DAY(tbl_raw_data[[#This Row],[updated_date]])/7,0)=5,4,ROUNDUP(DAY(tbl_raw_data[[#This Row],[updated_date]])/7,0))</f>
        <v>WEEK 2</v>
      </c>
      <c r="N3579" s="50" t="str">
        <f>UPPER(VLOOKUP(tbl_raw_data[[#This Row],[Analyst]],Settiings!$A$2:$B$16,2,0))</f>
        <v>HARDIK</v>
      </c>
      <c r="O3579" s="50" t="str">
        <f>TRIM(UPPER(tbl_raw_data[[#This Row],[Outcome]]))</f>
        <v>APPROVE</v>
      </c>
      <c r="P3579" s="50" t="str">
        <f>TRIM(UPPER(tbl_raw_data[[#This Row],[Queue Name]]))</f>
        <v>CONSUMER EXISTING</v>
      </c>
      <c r="Q3579" s="50" t="str">
        <f>IF(tbl_raw_data[[#This Row],[Time taken in min]]&lt;=Settiings!$D$2,"SLA_MET","SLA_NOT_MET")</f>
        <v>SLA_MET</v>
      </c>
      <c r="R3579" s="94"/>
    </row>
    <row r="3580" spans="1:18" x14ac:dyDescent="0.3">
      <c r="A3580" s="14" t="s">
        <v>2688</v>
      </c>
      <c r="B3580" s="15">
        <v>45146.648344907408</v>
      </c>
      <c r="C3580" s="16">
        <v>45146.658530092594</v>
      </c>
      <c r="D3580" s="17" t="s">
        <v>17</v>
      </c>
      <c r="E3580" s="18" t="s">
        <v>9</v>
      </c>
      <c r="F3580" s="17" t="s">
        <v>50</v>
      </c>
      <c r="G3580" s="19"/>
      <c r="H3580" s="79"/>
      <c r="I3580" s="48">
        <f>tbl_raw_data[[#This Row],[Date Actioned]]-tbl_raw_data[[#This Row],[Date Tagged]]</f>
        <v>1.0185185186855961E-2</v>
      </c>
      <c r="J3580" s="46">
        <f>HOUR(tbl_raw_data[[#This Row],[Time_taken]])*60+MINUTE(tbl_raw_data[[#This Row],[Time_taken]])+SECOND(tbl_raw_data[[#This Row],[Time_taken]])/60</f>
        <v>14.666666666666666</v>
      </c>
      <c r="K3580" s="52">
        <f>DATE(YEAR(tbl_raw_data[[#This Row],[Date Actioned]]),MONTH(tbl_raw_data[[#This Row],[Date Actioned]]),DAY(tbl_raw_data[[#This Row],[Date Actioned]]))</f>
        <v>45146</v>
      </c>
      <c r="L3580" s="50" t="str">
        <f>UPPER(TEXT(tbl_raw_data[[#This Row],[updated_date]],"MMMM"))</f>
        <v>AUGUST</v>
      </c>
      <c r="M3580" s="50" t="str">
        <f>"WEEK "&amp; IF(ROUNDUP(DAY(tbl_raw_data[[#This Row],[updated_date]])/7,0)=5,4,ROUNDUP(DAY(tbl_raw_data[[#This Row],[updated_date]])/7,0))</f>
        <v>WEEK 2</v>
      </c>
      <c r="N3580" s="50" t="str">
        <f>UPPER(VLOOKUP(tbl_raw_data[[#This Row],[Analyst]],Settiings!$A$2:$B$16,2,0))</f>
        <v>SHAHID</v>
      </c>
      <c r="O3580" s="50" t="str">
        <f>TRIM(UPPER(tbl_raw_data[[#This Row],[Outcome]]))</f>
        <v>APPROVE</v>
      </c>
      <c r="P3580" s="50" t="str">
        <f>TRIM(UPPER(tbl_raw_data[[#This Row],[Queue Name]]))</f>
        <v>CONSUMER EXISTING</v>
      </c>
      <c r="Q3580" s="50" t="str">
        <f>IF(tbl_raw_data[[#This Row],[Time taken in min]]&lt;=Settiings!$D$2,"SLA_MET","SLA_NOT_MET")</f>
        <v>SLA_MET</v>
      </c>
      <c r="R3580" s="94"/>
    </row>
    <row r="3581" spans="1:18" x14ac:dyDescent="0.3">
      <c r="A3581" s="20" t="s">
        <v>2691</v>
      </c>
      <c r="B3581" s="9">
        <v>45146.655925925923</v>
      </c>
      <c r="C3581" s="24">
        <v>45146.673275462963</v>
      </c>
      <c r="D3581" s="25" t="s">
        <v>17</v>
      </c>
      <c r="E3581" s="12" t="s">
        <v>9</v>
      </c>
      <c r="F3581" s="25" t="s">
        <v>10</v>
      </c>
      <c r="G3581" s="13"/>
      <c r="H3581" s="78"/>
      <c r="I3581" s="48">
        <f>tbl_raw_data[[#This Row],[Date Actioned]]-tbl_raw_data[[#This Row],[Date Tagged]]</f>
        <v>1.7349537039990537E-2</v>
      </c>
      <c r="J3581" s="46">
        <f>HOUR(tbl_raw_data[[#This Row],[Time_taken]])*60+MINUTE(tbl_raw_data[[#This Row],[Time_taken]])+SECOND(tbl_raw_data[[#This Row],[Time_taken]])/60</f>
        <v>24.983333333333334</v>
      </c>
      <c r="K3581" s="52">
        <f>DATE(YEAR(tbl_raw_data[[#This Row],[Date Actioned]]),MONTH(tbl_raw_data[[#This Row],[Date Actioned]]),DAY(tbl_raw_data[[#This Row],[Date Actioned]]))</f>
        <v>45146</v>
      </c>
      <c r="L3581" s="50" t="str">
        <f>UPPER(TEXT(tbl_raw_data[[#This Row],[updated_date]],"MMMM"))</f>
        <v>AUGUST</v>
      </c>
      <c r="M3581" s="50" t="str">
        <f>"WEEK "&amp; IF(ROUNDUP(DAY(tbl_raw_data[[#This Row],[updated_date]])/7,0)=5,4,ROUNDUP(DAY(tbl_raw_data[[#This Row],[updated_date]])/7,0))</f>
        <v>WEEK 2</v>
      </c>
      <c r="N3581" s="50" t="str">
        <f>UPPER(VLOOKUP(tbl_raw_data[[#This Row],[Analyst]],Settiings!$A$2:$B$16,2,0))</f>
        <v>NITESH</v>
      </c>
      <c r="O3581" s="50" t="str">
        <f>TRIM(UPPER(tbl_raw_data[[#This Row],[Outcome]]))</f>
        <v>APPROVE</v>
      </c>
      <c r="P3581" s="50" t="str">
        <f>TRIM(UPPER(tbl_raw_data[[#This Row],[Queue Name]]))</f>
        <v>CONSUMER EXISTING</v>
      </c>
      <c r="Q3581" s="50" t="str">
        <f>IF(tbl_raw_data[[#This Row],[Time taken in min]]&lt;=Settiings!$D$2,"SLA_MET","SLA_NOT_MET")</f>
        <v>SLA_NOT_MET</v>
      </c>
      <c r="R3581" s="94"/>
    </row>
    <row r="3582" spans="1:18" x14ac:dyDescent="0.3">
      <c r="A3582" s="23" t="s">
        <v>2693</v>
      </c>
      <c r="B3582" s="15">
        <v>45146.658194444448</v>
      </c>
      <c r="C3582" s="16">
        <v>45146.66474537037</v>
      </c>
      <c r="D3582" s="17" t="s">
        <v>13</v>
      </c>
      <c r="E3582" s="17" t="s">
        <v>19</v>
      </c>
      <c r="F3582" s="17" t="s">
        <v>1222</v>
      </c>
      <c r="G3582" s="17" t="s">
        <v>41</v>
      </c>
      <c r="H3582" s="83"/>
      <c r="I3582" s="48">
        <f>tbl_raw_data[[#This Row],[Date Actioned]]-tbl_raw_data[[#This Row],[Date Tagged]]</f>
        <v>6.5509259220561944E-3</v>
      </c>
      <c r="J3582" s="46">
        <f>HOUR(tbl_raw_data[[#This Row],[Time_taken]])*60+MINUTE(tbl_raw_data[[#This Row],[Time_taken]])+SECOND(tbl_raw_data[[#This Row],[Time_taken]])/60</f>
        <v>9.4333333333333336</v>
      </c>
      <c r="K3582" s="52">
        <f>DATE(YEAR(tbl_raw_data[[#This Row],[Date Actioned]]),MONTH(tbl_raw_data[[#This Row],[Date Actioned]]),DAY(tbl_raw_data[[#This Row],[Date Actioned]]))</f>
        <v>45146</v>
      </c>
      <c r="L3582" s="50" t="str">
        <f>UPPER(TEXT(tbl_raw_data[[#This Row],[updated_date]],"MMMM"))</f>
        <v>AUGUST</v>
      </c>
      <c r="M3582" s="50" t="str">
        <f>"WEEK "&amp; IF(ROUNDUP(DAY(tbl_raw_data[[#This Row],[updated_date]])/7,0)=5,4,ROUNDUP(DAY(tbl_raw_data[[#This Row],[updated_date]])/7,0))</f>
        <v>WEEK 2</v>
      </c>
      <c r="N3582" s="50" t="str">
        <f>UPPER(VLOOKUP(tbl_raw_data[[#This Row],[Analyst]],Settiings!$A$2:$B$16,2,0))</f>
        <v>HARDIK</v>
      </c>
      <c r="O3582" s="50" t="str">
        <f>TRIM(UPPER(tbl_raw_data[[#This Row],[Outcome]]))</f>
        <v>APPROVE</v>
      </c>
      <c r="P3582" s="50" t="str">
        <f>TRIM(UPPER(tbl_raw_data[[#This Row],[Queue Name]]))</f>
        <v>CONSUMER POST BUREAU</v>
      </c>
      <c r="Q3582" s="50" t="str">
        <f>IF(tbl_raw_data[[#This Row],[Time taken in min]]&lt;=Settiings!$D$2,"SLA_MET","SLA_NOT_MET")</f>
        <v>SLA_MET</v>
      </c>
      <c r="R3582" s="94"/>
    </row>
    <row r="3583" spans="1:18" x14ac:dyDescent="0.3">
      <c r="A3583" s="14" t="s">
        <v>2694</v>
      </c>
      <c r="B3583" s="9">
        <v>45146.658321759256</v>
      </c>
      <c r="C3583" s="24">
        <v>45146.667962962965</v>
      </c>
      <c r="D3583" s="25" t="s">
        <v>13</v>
      </c>
      <c r="E3583" s="25" t="s">
        <v>9</v>
      </c>
      <c r="F3583" s="25" t="s">
        <v>53</v>
      </c>
      <c r="G3583" s="25" t="s">
        <v>128</v>
      </c>
      <c r="H3583" s="82"/>
      <c r="I3583" s="48">
        <f>tbl_raw_data[[#This Row],[Date Actioned]]-tbl_raw_data[[#This Row],[Date Tagged]]</f>
        <v>9.6412037091795355E-3</v>
      </c>
      <c r="J3583" s="46">
        <f>HOUR(tbl_raw_data[[#This Row],[Time_taken]])*60+MINUTE(tbl_raw_data[[#This Row],[Time_taken]])+SECOND(tbl_raw_data[[#This Row],[Time_taken]])/60</f>
        <v>13.883333333333333</v>
      </c>
      <c r="K3583" s="52">
        <f>DATE(YEAR(tbl_raw_data[[#This Row],[Date Actioned]]),MONTH(tbl_raw_data[[#This Row],[Date Actioned]]),DAY(tbl_raw_data[[#This Row],[Date Actioned]]))</f>
        <v>45146</v>
      </c>
      <c r="L3583" s="50" t="str">
        <f>UPPER(TEXT(tbl_raw_data[[#This Row],[updated_date]],"MMMM"))</f>
        <v>AUGUST</v>
      </c>
      <c r="M3583" s="50" t="str">
        <f>"WEEK "&amp; IF(ROUNDUP(DAY(tbl_raw_data[[#This Row],[updated_date]])/7,0)=5,4,ROUNDUP(DAY(tbl_raw_data[[#This Row],[updated_date]])/7,0))</f>
        <v>WEEK 2</v>
      </c>
      <c r="N3583" s="50" t="str">
        <f>UPPER(VLOOKUP(tbl_raw_data[[#This Row],[Analyst]],Settiings!$A$2:$B$16,2,0))</f>
        <v>NAVED</v>
      </c>
      <c r="O3583" s="50" t="str">
        <f>TRIM(UPPER(tbl_raw_data[[#This Row],[Outcome]]))</f>
        <v>APPROVE</v>
      </c>
      <c r="P3583" s="50" t="str">
        <f>TRIM(UPPER(tbl_raw_data[[#This Row],[Queue Name]]))</f>
        <v>CONSUMER EXISTING</v>
      </c>
      <c r="Q3583" s="50" t="str">
        <f>IF(tbl_raw_data[[#This Row],[Time taken in min]]&lt;=Settiings!$D$2,"SLA_MET","SLA_NOT_MET")</f>
        <v>SLA_MET</v>
      </c>
      <c r="R3583" s="94"/>
    </row>
    <row r="3584" spans="1:18" x14ac:dyDescent="0.3">
      <c r="A3584" s="20" t="s">
        <v>2695</v>
      </c>
      <c r="B3584" s="15">
        <v>45146.662881944445</v>
      </c>
      <c r="C3584" s="16">
        <v>45146.667164351849</v>
      </c>
      <c r="D3584" s="17" t="s">
        <v>13</v>
      </c>
      <c r="E3584" s="17" t="s">
        <v>47</v>
      </c>
      <c r="F3584" s="17" t="s">
        <v>1228</v>
      </c>
      <c r="G3584" s="17" t="s">
        <v>766</v>
      </c>
      <c r="H3584" s="83"/>
      <c r="I3584" s="48">
        <f>tbl_raw_data[[#This Row],[Date Actioned]]-tbl_raw_data[[#This Row],[Date Tagged]]</f>
        <v>4.2824074043892324E-3</v>
      </c>
      <c r="J3584" s="46">
        <f>HOUR(tbl_raw_data[[#This Row],[Time_taken]])*60+MINUTE(tbl_raw_data[[#This Row],[Time_taken]])+SECOND(tbl_raw_data[[#This Row],[Time_taken]])/60</f>
        <v>6.166666666666667</v>
      </c>
      <c r="K3584" s="52">
        <f>DATE(YEAR(tbl_raw_data[[#This Row],[Date Actioned]]),MONTH(tbl_raw_data[[#This Row],[Date Actioned]]),DAY(tbl_raw_data[[#This Row],[Date Actioned]]))</f>
        <v>45146</v>
      </c>
      <c r="L3584" s="50" t="str">
        <f>UPPER(TEXT(tbl_raw_data[[#This Row],[updated_date]],"MMMM"))</f>
        <v>AUGUST</v>
      </c>
      <c r="M3584" s="50" t="str">
        <f>"WEEK "&amp; IF(ROUNDUP(DAY(tbl_raw_data[[#This Row],[updated_date]])/7,0)=5,4,ROUNDUP(DAY(tbl_raw_data[[#This Row],[updated_date]])/7,0))</f>
        <v>WEEK 2</v>
      </c>
      <c r="N3584" s="50" t="str">
        <f>UPPER(VLOOKUP(tbl_raw_data[[#This Row],[Analyst]],Settiings!$A$2:$B$16,2,0))</f>
        <v>RAJ</v>
      </c>
      <c r="O3584" s="50" t="str">
        <f>TRIM(UPPER(tbl_raw_data[[#This Row],[Outcome]]))</f>
        <v>APPROVE</v>
      </c>
      <c r="P3584" s="50" t="str">
        <f>TRIM(UPPER(tbl_raw_data[[#This Row],[Queue Name]]))</f>
        <v>CONSUMER PRE BUREAU</v>
      </c>
      <c r="Q3584" s="50" t="str">
        <f>IF(tbl_raw_data[[#This Row],[Time taken in min]]&lt;=Settiings!$D$2,"SLA_MET","SLA_NOT_MET")</f>
        <v>SLA_MET</v>
      </c>
      <c r="R3584" s="94"/>
    </row>
    <row r="3585" spans="1:18" x14ac:dyDescent="0.3">
      <c r="A3585" s="14" t="s">
        <v>2698</v>
      </c>
      <c r="B3585" s="9">
        <v>45146.667071759257</v>
      </c>
      <c r="C3585" s="24">
        <v>45146.678553240738</v>
      </c>
      <c r="D3585" s="25" t="s">
        <v>27</v>
      </c>
      <c r="E3585" s="25" t="s">
        <v>9</v>
      </c>
      <c r="F3585" s="25" t="s">
        <v>70</v>
      </c>
      <c r="G3585" s="25" t="s">
        <v>297</v>
      </c>
      <c r="H3585" s="82"/>
      <c r="I3585" s="48">
        <f>tbl_raw_data[[#This Row],[Date Actioned]]-tbl_raw_data[[#This Row],[Date Tagged]]</f>
        <v>1.1481481480586808E-2</v>
      </c>
      <c r="J3585" s="46">
        <f>HOUR(tbl_raw_data[[#This Row],[Time_taken]])*60+MINUTE(tbl_raw_data[[#This Row],[Time_taken]])+SECOND(tbl_raw_data[[#This Row],[Time_taken]])/60</f>
        <v>16.533333333333335</v>
      </c>
      <c r="K3585" s="52">
        <f>DATE(YEAR(tbl_raw_data[[#This Row],[Date Actioned]]),MONTH(tbl_raw_data[[#This Row],[Date Actioned]]),DAY(tbl_raw_data[[#This Row],[Date Actioned]]))</f>
        <v>45146</v>
      </c>
      <c r="L3585" s="50" t="str">
        <f>UPPER(TEXT(tbl_raw_data[[#This Row],[updated_date]],"MMMM"))</f>
        <v>AUGUST</v>
      </c>
      <c r="M3585" s="50" t="str">
        <f>"WEEK "&amp; IF(ROUNDUP(DAY(tbl_raw_data[[#This Row],[updated_date]])/7,0)=5,4,ROUNDUP(DAY(tbl_raw_data[[#This Row],[updated_date]])/7,0))</f>
        <v>WEEK 2</v>
      </c>
      <c r="N3585" s="50" t="str">
        <f>UPPER(VLOOKUP(tbl_raw_data[[#This Row],[Analyst]],Settiings!$A$2:$B$16,2,0))</f>
        <v>ASIF</v>
      </c>
      <c r="O3585" s="50" t="str">
        <f>TRIM(UPPER(tbl_raw_data[[#This Row],[Outcome]]))</f>
        <v>DECLINE</v>
      </c>
      <c r="P3585" s="50" t="str">
        <f>TRIM(UPPER(tbl_raw_data[[#This Row],[Queue Name]]))</f>
        <v>CONSUMER EXISTING</v>
      </c>
      <c r="Q3585" s="50" t="str">
        <f>IF(tbl_raw_data[[#This Row],[Time taken in min]]&lt;=Settiings!$D$2,"SLA_MET","SLA_NOT_MET")</f>
        <v>SLA_MET</v>
      </c>
      <c r="R3585" s="94"/>
    </row>
    <row r="3586" spans="1:18" x14ac:dyDescent="0.3">
      <c r="A3586" s="23" t="s">
        <v>2699</v>
      </c>
      <c r="B3586" s="9">
        <v>45146.667743055557</v>
      </c>
      <c r="C3586" s="24">
        <v>45146.675868055558</v>
      </c>
      <c r="D3586" s="25" t="s">
        <v>13</v>
      </c>
      <c r="E3586" s="25" t="s">
        <v>9</v>
      </c>
      <c r="F3586" s="25" t="s">
        <v>53</v>
      </c>
      <c r="G3586" s="25" t="s">
        <v>77</v>
      </c>
      <c r="H3586" s="82"/>
      <c r="I3586" s="48">
        <f>tbl_raw_data[[#This Row],[Date Actioned]]-tbl_raw_data[[#This Row],[Date Tagged]]</f>
        <v>8.1250000002910383E-3</v>
      </c>
      <c r="J3586" s="46">
        <f>HOUR(tbl_raw_data[[#This Row],[Time_taken]])*60+MINUTE(tbl_raw_data[[#This Row],[Time_taken]])+SECOND(tbl_raw_data[[#This Row],[Time_taken]])/60</f>
        <v>11.7</v>
      </c>
      <c r="K3586" s="52">
        <f>DATE(YEAR(tbl_raw_data[[#This Row],[Date Actioned]]),MONTH(tbl_raw_data[[#This Row],[Date Actioned]]),DAY(tbl_raw_data[[#This Row],[Date Actioned]]))</f>
        <v>45146</v>
      </c>
      <c r="L3586" s="50" t="str">
        <f>UPPER(TEXT(tbl_raw_data[[#This Row],[updated_date]],"MMMM"))</f>
        <v>AUGUST</v>
      </c>
      <c r="M3586" s="50" t="str">
        <f>"WEEK "&amp; IF(ROUNDUP(DAY(tbl_raw_data[[#This Row],[updated_date]])/7,0)=5,4,ROUNDUP(DAY(tbl_raw_data[[#This Row],[updated_date]])/7,0))</f>
        <v>WEEK 2</v>
      </c>
      <c r="N3586" s="50" t="str">
        <f>UPPER(VLOOKUP(tbl_raw_data[[#This Row],[Analyst]],Settiings!$A$2:$B$16,2,0))</f>
        <v>NAVED</v>
      </c>
      <c r="O3586" s="50" t="str">
        <f>TRIM(UPPER(tbl_raw_data[[#This Row],[Outcome]]))</f>
        <v>APPROVE</v>
      </c>
      <c r="P3586" s="50" t="str">
        <f>TRIM(UPPER(tbl_raw_data[[#This Row],[Queue Name]]))</f>
        <v>CONSUMER EXISTING</v>
      </c>
      <c r="Q3586" s="50" t="str">
        <f>IF(tbl_raw_data[[#This Row],[Time taken in min]]&lt;=Settiings!$D$2,"SLA_MET","SLA_NOT_MET")</f>
        <v>SLA_MET</v>
      </c>
      <c r="R3586" s="94"/>
    </row>
    <row r="3587" spans="1:18" x14ac:dyDescent="0.3">
      <c r="A3587" s="20" t="s">
        <v>2700</v>
      </c>
      <c r="B3587" s="15">
        <v>45146.673159722224</v>
      </c>
      <c r="C3587" s="16">
        <v>45146.677777777775</v>
      </c>
      <c r="D3587" s="17" t="s">
        <v>27</v>
      </c>
      <c r="E3587" s="17" t="s">
        <v>9</v>
      </c>
      <c r="F3587" s="17" t="s">
        <v>1222</v>
      </c>
      <c r="G3587" s="17" t="s">
        <v>297</v>
      </c>
      <c r="H3587" s="83"/>
      <c r="I3587" s="48">
        <f>tbl_raw_data[[#This Row],[Date Actioned]]-tbl_raw_data[[#This Row],[Date Tagged]]</f>
        <v>4.6180555509636179E-3</v>
      </c>
      <c r="J3587" s="46">
        <f>HOUR(tbl_raw_data[[#This Row],[Time_taken]])*60+MINUTE(tbl_raw_data[[#This Row],[Time_taken]])+SECOND(tbl_raw_data[[#This Row],[Time_taken]])/60</f>
        <v>6.65</v>
      </c>
      <c r="K3587" s="52">
        <f>DATE(YEAR(tbl_raw_data[[#This Row],[Date Actioned]]),MONTH(tbl_raw_data[[#This Row],[Date Actioned]]),DAY(tbl_raw_data[[#This Row],[Date Actioned]]))</f>
        <v>45146</v>
      </c>
      <c r="L3587" s="50" t="str">
        <f>UPPER(TEXT(tbl_raw_data[[#This Row],[updated_date]],"MMMM"))</f>
        <v>AUGUST</v>
      </c>
      <c r="M3587" s="50" t="str">
        <f>"WEEK "&amp; IF(ROUNDUP(DAY(tbl_raw_data[[#This Row],[updated_date]])/7,0)=5,4,ROUNDUP(DAY(tbl_raw_data[[#This Row],[updated_date]])/7,0))</f>
        <v>WEEK 2</v>
      </c>
      <c r="N3587" s="50" t="str">
        <f>UPPER(VLOOKUP(tbl_raw_data[[#This Row],[Analyst]],Settiings!$A$2:$B$16,2,0))</f>
        <v>HARDIK</v>
      </c>
      <c r="O3587" s="50" t="str">
        <f>TRIM(UPPER(tbl_raw_data[[#This Row],[Outcome]]))</f>
        <v>DECLINE</v>
      </c>
      <c r="P3587" s="50" t="str">
        <f>TRIM(UPPER(tbl_raw_data[[#This Row],[Queue Name]]))</f>
        <v>CONSUMER EXISTING</v>
      </c>
      <c r="Q3587" s="50" t="str">
        <f>IF(tbl_raw_data[[#This Row],[Time taken in min]]&lt;=Settiings!$D$2,"SLA_MET","SLA_NOT_MET")</f>
        <v>SLA_MET</v>
      </c>
      <c r="R3587" s="94"/>
    </row>
    <row r="3588" spans="1:18" x14ac:dyDescent="0.3">
      <c r="A3588" s="14" t="s">
        <v>2701</v>
      </c>
      <c r="B3588" s="15">
        <v>45146.673576388886</v>
      </c>
      <c r="C3588" s="16">
        <v>45146.677708333336</v>
      </c>
      <c r="D3588" s="17" t="s">
        <v>17</v>
      </c>
      <c r="E3588" s="18" t="s">
        <v>9</v>
      </c>
      <c r="F3588" s="17" t="s">
        <v>50</v>
      </c>
      <c r="G3588" s="19"/>
      <c r="H3588" s="79"/>
      <c r="I3588" s="48">
        <f>tbl_raw_data[[#This Row],[Date Actioned]]-tbl_raw_data[[#This Row],[Date Tagged]]</f>
        <v>4.1319444499094971E-3</v>
      </c>
      <c r="J3588" s="46">
        <f>HOUR(tbl_raw_data[[#This Row],[Time_taken]])*60+MINUTE(tbl_raw_data[[#This Row],[Time_taken]])+SECOND(tbl_raw_data[[#This Row],[Time_taken]])/60</f>
        <v>5.95</v>
      </c>
      <c r="K3588" s="52">
        <f>DATE(YEAR(tbl_raw_data[[#This Row],[Date Actioned]]),MONTH(tbl_raw_data[[#This Row],[Date Actioned]]),DAY(tbl_raw_data[[#This Row],[Date Actioned]]))</f>
        <v>45146</v>
      </c>
      <c r="L3588" s="50" t="str">
        <f>UPPER(TEXT(tbl_raw_data[[#This Row],[updated_date]],"MMMM"))</f>
        <v>AUGUST</v>
      </c>
      <c r="M3588" s="50" t="str">
        <f>"WEEK "&amp; IF(ROUNDUP(DAY(tbl_raw_data[[#This Row],[updated_date]])/7,0)=5,4,ROUNDUP(DAY(tbl_raw_data[[#This Row],[updated_date]])/7,0))</f>
        <v>WEEK 2</v>
      </c>
      <c r="N3588" s="50" t="str">
        <f>UPPER(VLOOKUP(tbl_raw_data[[#This Row],[Analyst]],Settiings!$A$2:$B$16,2,0))</f>
        <v>SHAHID</v>
      </c>
      <c r="O3588" s="50" t="str">
        <f>TRIM(UPPER(tbl_raw_data[[#This Row],[Outcome]]))</f>
        <v>APPROVE</v>
      </c>
      <c r="P3588" s="50" t="str">
        <f>TRIM(UPPER(tbl_raw_data[[#This Row],[Queue Name]]))</f>
        <v>CONSUMER EXISTING</v>
      </c>
      <c r="Q3588" s="50" t="str">
        <f>IF(tbl_raw_data[[#This Row],[Time taken in min]]&lt;=Settiings!$D$2,"SLA_MET","SLA_NOT_MET")</f>
        <v>SLA_MET</v>
      </c>
      <c r="R3588" s="94"/>
    </row>
    <row r="3589" spans="1:18" x14ac:dyDescent="0.3">
      <c r="A3589" s="20" t="s">
        <v>2703</v>
      </c>
      <c r="B3589" s="9">
        <v>45146.678032407406</v>
      </c>
      <c r="C3589" s="24">
        <v>45146.689918981479</v>
      </c>
      <c r="D3589" s="25" t="s">
        <v>17</v>
      </c>
      <c r="E3589" s="12" t="s">
        <v>9</v>
      </c>
      <c r="F3589" s="25" t="s">
        <v>10</v>
      </c>
      <c r="G3589" s="13"/>
      <c r="H3589" s="78"/>
      <c r="I3589" s="48">
        <f>tbl_raw_data[[#This Row],[Date Actioned]]-tbl_raw_data[[#This Row],[Date Tagged]]</f>
        <v>1.1886574073287193E-2</v>
      </c>
      <c r="J3589" s="46">
        <f>HOUR(tbl_raw_data[[#This Row],[Time_taken]])*60+MINUTE(tbl_raw_data[[#This Row],[Time_taken]])+SECOND(tbl_raw_data[[#This Row],[Time_taken]])/60</f>
        <v>17.116666666666667</v>
      </c>
      <c r="K3589" s="52">
        <f>DATE(YEAR(tbl_raw_data[[#This Row],[Date Actioned]]),MONTH(tbl_raw_data[[#This Row],[Date Actioned]]),DAY(tbl_raw_data[[#This Row],[Date Actioned]]))</f>
        <v>45146</v>
      </c>
      <c r="L3589" s="50" t="str">
        <f>UPPER(TEXT(tbl_raw_data[[#This Row],[updated_date]],"MMMM"))</f>
        <v>AUGUST</v>
      </c>
      <c r="M3589" s="50" t="str">
        <f>"WEEK "&amp; IF(ROUNDUP(DAY(tbl_raw_data[[#This Row],[updated_date]])/7,0)=5,4,ROUNDUP(DAY(tbl_raw_data[[#This Row],[updated_date]])/7,0))</f>
        <v>WEEK 2</v>
      </c>
      <c r="N3589" s="50" t="str">
        <f>UPPER(VLOOKUP(tbl_raw_data[[#This Row],[Analyst]],Settiings!$A$2:$B$16,2,0))</f>
        <v>NITESH</v>
      </c>
      <c r="O3589" s="50" t="str">
        <f>TRIM(UPPER(tbl_raw_data[[#This Row],[Outcome]]))</f>
        <v>APPROVE</v>
      </c>
      <c r="P3589" s="50" t="str">
        <f>TRIM(UPPER(tbl_raw_data[[#This Row],[Queue Name]]))</f>
        <v>CONSUMER EXISTING</v>
      </c>
      <c r="Q3589" s="50" t="str">
        <f>IF(tbl_raw_data[[#This Row],[Time taken in min]]&lt;=Settiings!$D$2,"SLA_MET","SLA_NOT_MET")</f>
        <v>SLA_MET</v>
      </c>
      <c r="R3589" s="94"/>
    </row>
    <row r="3590" spans="1:18" x14ac:dyDescent="0.3">
      <c r="A3590" s="23" t="s">
        <v>2706</v>
      </c>
      <c r="B3590" s="9">
        <v>45146.678622685184</v>
      </c>
      <c r="C3590" s="24">
        <v>45146.688171296293</v>
      </c>
      <c r="D3590" s="25" t="s">
        <v>27</v>
      </c>
      <c r="E3590" s="25" t="s">
        <v>19</v>
      </c>
      <c r="F3590" s="25" t="s">
        <v>53</v>
      </c>
      <c r="G3590" s="25" t="s">
        <v>2707</v>
      </c>
      <c r="H3590" s="82"/>
      <c r="I3590" s="48">
        <f>tbl_raw_data[[#This Row],[Date Actioned]]-tbl_raw_data[[#This Row],[Date Tagged]]</f>
        <v>9.5486111094942316E-3</v>
      </c>
      <c r="J3590" s="46">
        <f>HOUR(tbl_raw_data[[#This Row],[Time_taken]])*60+MINUTE(tbl_raw_data[[#This Row],[Time_taken]])+SECOND(tbl_raw_data[[#This Row],[Time_taken]])/60</f>
        <v>13.75</v>
      </c>
      <c r="K3590" s="52">
        <f>DATE(YEAR(tbl_raw_data[[#This Row],[Date Actioned]]),MONTH(tbl_raw_data[[#This Row],[Date Actioned]]),DAY(tbl_raw_data[[#This Row],[Date Actioned]]))</f>
        <v>45146</v>
      </c>
      <c r="L3590" s="50" t="str">
        <f>UPPER(TEXT(tbl_raw_data[[#This Row],[updated_date]],"MMMM"))</f>
        <v>AUGUST</v>
      </c>
      <c r="M3590" s="50" t="str">
        <f>"WEEK "&amp; IF(ROUNDUP(DAY(tbl_raw_data[[#This Row],[updated_date]])/7,0)=5,4,ROUNDUP(DAY(tbl_raw_data[[#This Row],[updated_date]])/7,0))</f>
        <v>WEEK 2</v>
      </c>
      <c r="N3590" s="50" t="str">
        <f>UPPER(VLOOKUP(tbl_raw_data[[#This Row],[Analyst]],Settiings!$A$2:$B$16,2,0))</f>
        <v>NAVED</v>
      </c>
      <c r="O3590" s="50" t="str">
        <f>TRIM(UPPER(tbl_raw_data[[#This Row],[Outcome]]))</f>
        <v>DECLINE</v>
      </c>
      <c r="P3590" s="50" t="str">
        <f>TRIM(UPPER(tbl_raw_data[[#This Row],[Queue Name]]))</f>
        <v>CONSUMER POST BUREAU</v>
      </c>
      <c r="Q3590" s="50" t="str">
        <f>IF(tbl_raw_data[[#This Row],[Time taken in min]]&lt;=Settiings!$D$2,"SLA_MET","SLA_NOT_MET")</f>
        <v>SLA_MET</v>
      </c>
      <c r="R3590" s="94"/>
    </row>
    <row r="3591" spans="1:18" x14ac:dyDescent="0.3">
      <c r="A3591" s="23" t="s">
        <v>2708</v>
      </c>
      <c r="B3591" s="15">
        <v>45146.67900462963</v>
      </c>
      <c r="C3591" s="16">
        <v>45146.691145833334</v>
      </c>
      <c r="D3591" s="17" t="s">
        <v>17</v>
      </c>
      <c r="E3591" s="18" t="s">
        <v>9</v>
      </c>
      <c r="F3591" s="17" t="s">
        <v>686</v>
      </c>
      <c r="G3591" s="19"/>
      <c r="H3591" s="79"/>
      <c r="I3591" s="48">
        <f>tbl_raw_data[[#This Row],[Date Actioned]]-tbl_raw_data[[#This Row],[Date Tagged]]</f>
        <v>1.2141203704231884E-2</v>
      </c>
      <c r="J3591" s="46">
        <f>HOUR(tbl_raw_data[[#This Row],[Time_taken]])*60+MINUTE(tbl_raw_data[[#This Row],[Time_taken]])+SECOND(tbl_raw_data[[#This Row],[Time_taken]])/60</f>
        <v>17.483333333333334</v>
      </c>
      <c r="K3591" s="52">
        <f>DATE(YEAR(tbl_raw_data[[#This Row],[Date Actioned]]),MONTH(tbl_raw_data[[#This Row],[Date Actioned]]),DAY(tbl_raw_data[[#This Row],[Date Actioned]]))</f>
        <v>45146</v>
      </c>
      <c r="L3591" s="50" t="str">
        <f>UPPER(TEXT(tbl_raw_data[[#This Row],[updated_date]],"MMMM"))</f>
        <v>AUGUST</v>
      </c>
      <c r="M3591" s="50" t="str">
        <f>"WEEK "&amp; IF(ROUNDUP(DAY(tbl_raw_data[[#This Row],[updated_date]])/7,0)=5,4,ROUNDUP(DAY(tbl_raw_data[[#This Row],[updated_date]])/7,0))</f>
        <v>WEEK 2</v>
      </c>
      <c r="N3591" s="50" t="str">
        <f>UPPER(VLOOKUP(tbl_raw_data[[#This Row],[Analyst]],Settiings!$A$2:$B$16,2,0))</f>
        <v>FARDIN</v>
      </c>
      <c r="O3591" s="50" t="str">
        <f>TRIM(UPPER(tbl_raw_data[[#This Row],[Outcome]]))</f>
        <v>APPROVE</v>
      </c>
      <c r="P3591" s="50" t="str">
        <f>TRIM(UPPER(tbl_raw_data[[#This Row],[Queue Name]]))</f>
        <v>CONSUMER EXISTING</v>
      </c>
      <c r="Q3591" s="50" t="str">
        <f>IF(tbl_raw_data[[#This Row],[Time taken in min]]&lt;=Settiings!$D$2,"SLA_MET","SLA_NOT_MET")</f>
        <v>SLA_MET</v>
      </c>
      <c r="R3591" s="94"/>
    </row>
    <row r="3592" spans="1:18" x14ac:dyDescent="0.3">
      <c r="A3592" s="14" t="s">
        <v>2710</v>
      </c>
      <c r="B3592" s="9">
        <v>45146.680798611109</v>
      </c>
      <c r="C3592" s="24">
        <v>45146.696030092593</v>
      </c>
      <c r="D3592" s="25" t="s">
        <v>17</v>
      </c>
      <c r="E3592" s="12" t="s">
        <v>9</v>
      </c>
      <c r="F3592" s="25" t="s">
        <v>10</v>
      </c>
      <c r="G3592" s="13"/>
      <c r="H3592" s="78"/>
      <c r="I3592" s="48">
        <f>tbl_raw_data[[#This Row],[Date Actioned]]-tbl_raw_data[[#This Row],[Date Tagged]]</f>
        <v>1.5231481484079268E-2</v>
      </c>
      <c r="J3592" s="46">
        <f>HOUR(tbl_raw_data[[#This Row],[Time_taken]])*60+MINUTE(tbl_raw_data[[#This Row],[Time_taken]])+SECOND(tbl_raw_data[[#This Row],[Time_taken]])/60</f>
        <v>21.933333333333334</v>
      </c>
      <c r="K3592" s="52">
        <f>DATE(YEAR(tbl_raw_data[[#This Row],[Date Actioned]]),MONTH(tbl_raw_data[[#This Row],[Date Actioned]]),DAY(tbl_raw_data[[#This Row],[Date Actioned]]))</f>
        <v>45146</v>
      </c>
      <c r="L3592" s="50" t="str">
        <f>UPPER(TEXT(tbl_raw_data[[#This Row],[updated_date]],"MMMM"))</f>
        <v>AUGUST</v>
      </c>
      <c r="M3592" s="50" t="str">
        <f>"WEEK "&amp; IF(ROUNDUP(DAY(tbl_raw_data[[#This Row],[updated_date]])/7,0)=5,4,ROUNDUP(DAY(tbl_raw_data[[#This Row],[updated_date]])/7,0))</f>
        <v>WEEK 2</v>
      </c>
      <c r="N3592" s="50" t="str">
        <f>UPPER(VLOOKUP(tbl_raw_data[[#This Row],[Analyst]],Settiings!$A$2:$B$16,2,0))</f>
        <v>NITESH</v>
      </c>
      <c r="O3592" s="50" t="str">
        <f>TRIM(UPPER(tbl_raw_data[[#This Row],[Outcome]]))</f>
        <v>APPROVE</v>
      </c>
      <c r="P3592" s="50" t="str">
        <f>TRIM(UPPER(tbl_raw_data[[#This Row],[Queue Name]]))</f>
        <v>CONSUMER EXISTING</v>
      </c>
      <c r="Q3592" s="50" t="str">
        <f>IF(tbl_raw_data[[#This Row],[Time taken in min]]&lt;=Settiings!$D$2,"SLA_MET","SLA_NOT_MET")</f>
        <v>SLA_NOT_MET</v>
      </c>
      <c r="R3592" s="94"/>
    </row>
    <row r="3593" spans="1:18" x14ac:dyDescent="0.3">
      <c r="A3593" s="20" t="s">
        <v>2712</v>
      </c>
      <c r="B3593" s="15">
        <v>45146.683761574073</v>
      </c>
      <c r="C3593" s="16">
        <v>45146.691527777781</v>
      </c>
      <c r="D3593" s="17" t="s">
        <v>13</v>
      </c>
      <c r="E3593" s="17" t="s">
        <v>9</v>
      </c>
      <c r="F3593" s="17" t="s">
        <v>1222</v>
      </c>
      <c r="G3593" s="17" t="s">
        <v>77</v>
      </c>
      <c r="H3593" s="83"/>
      <c r="I3593" s="48">
        <f>tbl_raw_data[[#This Row],[Date Actioned]]-tbl_raw_data[[#This Row],[Date Tagged]]</f>
        <v>7.7662037074333057E-3</v>
      </c>
      <c r="J3593" s="46">
        <f>HOUR(tbl_raw_data[[#This Row],[Time_taken]])*60+MINUTE(tbl_raw_data[[#This Row],[Time_taken]])+SECOND(tbl_raw_data[[#This Row],[Time_taken]])/60</f>
        <v>11.183333333333334</v>
      </c>
      <c r="K3593" s="52">
        <f>DATE(YEAR(tbl_raw_data[[#This Row],[Date Actioned]]),MONTH(tbl_raw_data[[#This Row],[Date Actioned]]),DAY(tbl_raw_data[[#This Row],[Date Actioned]]))</f>
        <v>45146</v>
      </c>
      <c r="L3593" s="50" t="str">
        <f>UPPER(TEXT(tbl_raw_data[[#This Row],[updated_date]],"MMMM"))</f>
        <v>AUGUST</v>
      </c>
      <c r="M3593" s="50" t="str">
        <f>"WEEK "&amp; IF(ROUNDUP(DAY(tbl_raw_data[[#This Row],[updated_date]])/7,0)=5,4,ROUNDUP(DAY(tbl_raw_data[[#This Row],[updated_date]])/7,0))</f>
        <v>WEEK 2</v>
      </c>
      <c r="N3593" s="50" t="str">
        <f>UPPER(VLOOKUP(tbl_raw_data[[#This Row],[Analyst]],Settiings!$A$2:$B$16,2,0))</f>
        <v>HARDIK</v>
      </c>
      <c r="O3593" s="50" t="str">
        <f>TRIM(UPPER(tbl_raw_data[[#This Row],[Outcome]]))</f>
        <v>APPROVE</v>
      </c>
      <c r="P3593" s="50" t="str">
        <f>TRIM(UPPER(tbl_raw_data[[#This Row],[Queue Name]]))</f>
        <v>CONSUMER EXISTING</v>
      </c>
      <c r="Q3593" s="50" t="str">
        <f>IF(tbl_raw_data[[#This Row],[Time taken in min]]&lt;=Settiings!$D$2,"SLA_MET","SLA_NOT_MET")</f>
        <v>SLA_MET</v>
      </c>
      <c r="R3593" s="94"/>
    </row>
    <row r="3594" spans="1:18" x14ac:dyDescent="0.3">
      <c r="A3594" s="23" t="s">
        <v>2713</v>
      </c>
      <c r="B3594" s="9">
        <v>45146.684571759259</v>
      </c>
      <c r="C3594" s="24">
        <v>45146.697800925926</v>
      </c>
      <c r="D3594" s="25" t="s">
        <v>13</v>
      </c>
      <c r="E3594" s="25" t="s">
        <v>47</v>
      </c>
      <c r="F3594" s="25" t="s">
        <v>53</v>
      </c>
      <c r="G3594" s="25" t="s">
        <v>17</v>
      </c>
      <c r="H3594" s="82"/>
      <c r="I3594" s="48">
        <f>tbl_raw_data[[#This Row],[Date Actioned]]-tbl_raw_data[[#This Row],[Date Tagged]]</f>
        <v>1.3229166666860692E-2</v>
      </c>
      <c r="J3594" s="46">
        <f>HOUR(tbl_raw_data[[#This Row],[Time_taken]])*60+MINUTE(tbl_raw_data[[#This Row],[Time_taken]])+SECOND(tbl_raw_data[[#This Row],[Time_taken]])/60</f>
        <v>19.05</v>
      </c>
      <c r="K3594" s="52">
        <f>DATE(YEAR(tbl_raw_data[[#This Row],[Date Actioned]]),MONTH(tbl_raw_data[[#This Row],[Date Actioned]]),DAY(tbl_raw_data[[#This Row],[Date Actioned]]))</f>
        <v>45146</v>
      </c>
      <c r="L3594" s="50" t="str">
        <f>UPPER(TEXT(tbl_raw_data[[#This Row],[updated_date]],"MMMM"))</f>
        <v>AUGUST</v>
      </c>
      <c r="M3594" s="50" t="str">
        <f>"WEEK "&amp; IF(ROUNDUP(DAY(tbl_raw_data[[#This Row],[updated_date]])/7,0)=5,4,ROUNDUP(DAY(tbl_raw_data[[#This Row],[updated_date]])/7,0))</f>
        <v>WEEK 2</v>
      </c>
      <c r="N3594" s="50" t="str">
        <f>UPPER(VLOOKUP(tbl_raw_data[[#This Row],[Analyst]],Settiings!$A$2:$B$16,2,0))</f>
        <v>NAVED</v>
      </c>
      <c r="O3594" s="50" t="str">
        <f>TRIM(UPPER(tbl_raw_data[[#This Row],[Outcome]]))</f>
        <v>APPROVE</v>
      </c>
      <c r="P3594" s="50" t="str">
        <f>TRIM(UPPER(tbl_raw_data[[#This Row],[Queue Name]]))</f>
        <v>CONSUMER PRE BUREAU</v>
      </c>
      <c r="Q3594" s="50" t="str">
        <f>IF(tbl_raw_data[[#This Row],[Time taken in min]]&lt;=Settiings!$D$2,"SLA_MET","SLA_NOT_MET")</f>
        <v>SLA_MET</v>
      </c>
      <c r="R3594" s="94"/>
    </row>
    <row r="3595" spans="1:18" x14ac:dyDescent="0.3">
      <c r="A3595" s="14" t="s">
        <v>2715</v>
      </c>
      <c r="B3595" s="15">
        <v>45146.687523148146</v>
      </c>
      <c r="C3595" s="16">
        <v>45146.693622685183</v>
      </c>
      <c r="D3595" s="17" t="s">
        <v>27</v>
      </c>
      <c r="E3595" s="17" t="s">
        <v>9</v>
      </c>
      <c r="F3595" s="17" t="s">
        <v>70</v>
      </c>
      <c r="G3595" s="17" t="s">
        <v>228</v>
      </c>
      <c r="H3595" s="83"/>
      <c r="I3595" s="48">
        <f>tbl_raw_data[[#This Row],[Date Actioned]]-tbl_raw_data[[#This Row],[Date Tagged]]</f>
        <v>6.0995370367891155E-3</v>
      </c>
      <c r="J3595" s="46">
        <f>HOUR(tbl_raw_data[[#This Row],[Time_taken]])*60+MINUTE(tbl_raw_data[[#This Row],[Time_taken]])+SECOND(tbl_raw_data[[#This Row],[Time_taken]])/60</f>
        <v>8.7833333333333332</v>
      </c>
      <c r="K3595" s="52">
        <f>DATE(YEAR(tbl_raw_data[[#This Row],[Date Actioned]]),MONTH(tbl_raw_data[[#This Row],[Date Actioned]]),DAY(tbl_raw_data[[#This Row],[Date Actioned]]))</f>
        <v>45146</v>
      </c>
      <c r="L3595" s="50" t="str">
        <f>UPPER(TEXT(tbl_raw_data[[#This Row],[updated_date]],"MMMM"))</f>
        <v>AUGUST</v>
      </c>
      <c r="M3595" s="50" t="str">
        <f>"WEEK "&amp; IF(ROUNDUP(DAY(tbl_raw_data[[#This Row],[updated_date]])/7,0)=5,4,ROUNDUP(DAY(tbl_raw_data[[#This Row],[updated_date]])/7,0))</f>
        <v>WEEK 2</v>
      </c>
      <c r="N3595" s="50" t="str">
        <f>UPPER(VLOOKUP(tbl_raw_data[[#This Row],[Analyst]],Settiings!$A$2:$B$16,2,0))</f>
        <v>ASIF</v>
      </c>
      <c r="O3595" s="50" t="str">
        <f>TRIM(UPPER(tbl_raw_data[[#This Row],[Outcome]]))</f>
        <v>DECLINE</v>
      </c>
      <c r="P3595" s="50" t="str">
        <f>TRIM(UPPER(tbl_raw_data[[#This Row],[Queue Name]]))</f>
        <v>CONSUMER EXISTING</v>
      </c>
      <c r="Q3595" s="50" t="str">
        <f>IF(tbl_raw_data[[#This Row],[Time taken in min]]&lt;=Settiings!$D$2,"SLA_MET","SLA_NOT_MET")</f>
        <v>SLA_MET</v>
      </c>
      <c r="R3595" s="94"/>
    </row>
    <row r="3596" spans="1:18" x14ac:dyDescent="0.3">
      <c r="A3596" s="14" t="s">
        <v>2717</v>
      </c>
      <c r="B3596" s="15">
        <v>45146.691157407404</v>
      </c>
      <c r="C3596" s="16">
        <v>45146.699120370373</v>
      </c>
      <c r="D3596" s="17" t="s">
        <v>13</v>
      </c>
      <c r="E3596" s="17" t="s">
        <v>19</v>
      </c>
      <c r="F3596" s="17" t="s">
        <v>1222</v>
      </c>
      <c r="G3596" s="17" t="s">
        <v>17</v>
      </c>
      <c r="H3596" s="83"/>
      <c r="I3596" s="48">
        <f>tbl_raw_data[[#This Row],[Date Actioned]]-tbl_raw_data[[#This Row],[Date Tagged]]</f>
        <v>7.9629629690316506E-3</v>
      </c>
      <c r="J3596" s="46">
        <f>HOUR(tbl_raw_data[[#This Row],[Time_taken]])*60+MINUTE(tbl_raw_data[[#This Row],[Time_taken]])+SECOND(tbl_raw_data[[#This Row],[Time_taken]])/60</f>
        <v>11.466666666666667</v>
      </c>
      <c r="K3596" s="52">
        <f>DATE(YEAR(tbl_raw_data[[#This Row],[Date Actioned]]),MONTH(tbl_raw_data[[#This Row],[Date Actioned]]),DAY(tbl_raw_data[[#This Row],[Date Actioned]]))</f>
        <v>45146</v>
      </c>
      <c r="L3596" s="50" t="str">
        <f>UPPER(TEXT(tbl_raw_data[[#This Row],[updated_date]],"MMMM"))</f>
        <v>AUGUST</v>
      </c>
      <c r="M3596" s="50" t="str">
        <f>"WEEK "&amp; IF(ROUNDUP(DAY(tbl_raw_data[[#This Row],[updated_date]])/7,0)=5,4,ROUNDUP(DAY(tbl_raw_data[[#This Row],[updated_date]])/7,0))</f>
        <v>WEEK 2</v>
      </c>
      <c r="N3596" s="50" t="str">
        <f>UPPER(VLOOKUP(tbl_raw_data[[#This Row],[Analyst]],Settiings!$A$2:$B$16,2,0))</f>
        <v>HARDIK</v>
      </c>
      <c r="O3596" s="50" t="str">
        <f>TRIM(UPPER(tbl_raw_data[[#This Row],[Outcome]]))</f>
        <v>APPROVE</v>
      </c>
      <c r="P3596" s="50" t="str">
        <f>TRIM(UPPER(tbl_raw_data[[#This Row],[Queue Name]]))</f>
        <v>CONSUMER POST BUREAU</v>
      </c>
      <c r="Q3596" s="50" t="str">
        <f>IF(tbl_raw_data[[#This Row],[Time taken in min]]&lt;=Settiings!$D$2,"SLA_MET","SLA_NOT_MET")</f>
        <v>SLA_MET</v>
      </c>
      <c r="R3596" s="94"/>
    </row>
    <row r="3597" spans="1:18" x14ac:dyDescent="0.3">
      <c r="A3597" s="20" t="s">
        <v>2720</v>
      </c>
      <c r="B3597" s="9">
        <v>45146.700416666667</v>
      </c>
      <c r="C3597" s="24">
        <v>45146.70689814815</v>
      </c>
      <c r="D3597" s="25" t="s">
        <v>17</v>
      </c>
      <c r="E3597" s="12" t="s">
        <v>19</v>
      </c>
      <c r="F3597" s="25" t="s">
        <v>10</v>
      </c>
      <c r="G3597" s="13"/>
      <c r="H3597" s="78"/>
      <c r="I3597" s="48">
        <f>tbl_raw_data[[#This Row],[Date Actioned]]-tbl_raw_data[[#This Row],[Date Tagged]]</f>
        <v>6.4814814832061529E-3</v>
      </c>
      <c r="J3597" s="46">
        <f>HOUR(tbl_raw_data[[#This Row],[Time_taken]])*60+MINUTE(tbl_raw_data[[#This Row],[Time_taken]])+SECOND(tbl_raw_data[[#This Row],[Time_taken]])/60</f>
        <v>9.3333333333333339</v>
      </c>
      <c r="K3597" s="52">
        <f>DATE(YEAR(tbl_raw_data[[#This Row],[Date Actioned]]),MONTH(tbl_raw_data[[#This Row],[Date Actioned]]),DAY(tbl_raw_data[[#This Row],[Date Actioned]]))</f>
        <v>45146</v>
      </c>
      <c r="L3597" s="50" t="str">
        <f>UPPER(TEXT(tbl_raw_data[[#This Row],[updated_date]],"MMMM"))</f>
        <v>AUGUST</v>
      </c>
      <c r="M3597" s="50" t="str">
        <f>"WEEK "&amp; IF(ROUNDUP(DAY(tbl_raw_data[[#This Row],[updated_date]])/7,0)=5,4,ROUNDUP(DAY(tbl_raw_data[[#This Row],[updated_date]])/7,0))</f>
        <v>WEEK 2</v>
      </c>
      <c r="N3597" s="50" t="str">
        <f>UPPER(VLOOKUP(tbl_raw_data[[#This Row],[Analyst]],Settiings!$A$2:$B$16,2,0))</f>
        <v>NITESH</v>
      </c>
      <c r="O3597" s="50" t="str">
        <f>TRIM(UPPER(tbl_raw_data[[#This Row],[Outcome]]))</f>
        <v>APPROVE</v>
      </c>
      <c r="P3597" s="50" t="str">
        <f>TRIM(UPPER(tbl_raw_data[[#This Row],[Queue Name]]))</f>
        <v>CONSUMER POST BUREAU</v>
      </c>
      <c r="Q3597" s="50" t="str">
        <f>IF(tbl_raw_data[[#This Row],[Time taken in min]]&lt;=Settiings!$D$2,"SLA_MET","SLA_NOT_MET")</f>
        <v>SLA_MET</v>
      </c>
      <c r="R3597" s="94"/>
    </row>
    <row r="3598" spans="1:18" x14ac:dyDescent="0.3">
      <c r="A3598" s="23" t="s">
        <v>2721</v>
      </c>
      <c r="B3598" s="15">
        <v>45146.70113425926</v>
      </c>
      <c r="C3598" s="16">
        <v>45146.7034375</v>
      </c>
      <c r="D3598" s="17" t="s">
        <v>13</v>
      </c>
      <c r="E3598" s="17" t="s">
        <v>9</v>
      </c>
      <c r="F3598" s="17" t="s">
        <v>70</v>
      </c>
      <c r="G3598" s="17" t="s">
        <v>128</v>
      </c>
      <c r="H3598" s="83"/>
      <c r="I3598" s="48">
        <f>tbl_raw_data[[#This Row],[Date Actioned]]-tbl_raw_data[[#This Row],[Date Tagged]]</f>
        <v>2.3032407407299615E-3</v>
      </c>
      <c r="J3598" s="46">
        <f>HOUR(tbl_raw_data[[#This Row],[Time_taken]])*60+MINUTE(tbl_raw_data[[#This Row],[Time_taken]])+SECOND(tbl_raw_data[[#This Row],[Time_taken]])/60</f>
        <v>3.3166666666666664</v>
      </c>
      <c r="K3598" s="52">
        <f>DATE(YEAR(tbl_raw_data[[#This Row],[Date Actioned]]),MONTH(tbl_raw_data[[#This Row],[Date Actioned]]),DAY(tbl_raw_data[[#This Row],[Date Actioned]]))</f>
        <v>45146</v>
      </c>
      <c r="L3598" s="50" t="str">
        <f>UPPER(TEXT(tbl_raw_data[[#This Row],[updated_date]],"MMMM"))</f>
        <v>AUGUST</v>
      </c>
      <c r="M3598" s="50" t="str">
        <f>"WEEK "&amp; IF(ROUNDUP(DAY(tbl_raw_data[[#This Row],[updated_date]])/7,0)=5,4,ROUNDUP(DAY(tbl_raw_data[[#This Row],[updated_date]])/7,0))</f>
        <v>WEEK 2</v>
      </c>
      <c r="N3598" s="50" t="str">
        <f>UPPER(VLOOKUP(tbl_raw_data[[#This Row],[Analyst]],Settiings!$A$2:$B$16,2,0))</f>
        <v>ASIF</v>
      </c>
      <c r="O3598" s="50" t="str">
        <f>TRIM(UPPER(tbl_raw_data[[#This Row],[Outcome]]))</f>
        <v>APPROVE</v>
      </c>
      <c r="P3598" s="50" t="str">
        <f>TRIM(UPPER(tbl_raw_data[[#This Row],[Queue Name]]))</f>
        <v>CONSUMER EXISTING</v>
      </c>
      <c r="Q3598" s="50" t="str">
        <f>IF(tbl_raw_data[[#This Row],[Time taken in min]]&lt;=Settiings!$D$2,"SLA_MET","SLA_NOT_MET")</f>
        <v>SLA_MET</v>
      </c>
      <c r="R3598" s="94"/>
    </row>
    <row r="3599" spans="1:18" x14ac:dyDescent="0.3">
      <c r="A3599" s="14" t="s">
        <v>2728</v>
      </c>
      <c r="B3599" s="9">
        <v>45146.704317129632</v>
      </c>
      <c r="C3599" s="24">
        <v>45146.708611111113</v>
      </c>
      <c r="D3599" s="25" t="s">
        <v>17</v>
      </c>
      <c r="E3599" s="12" t="s">
        <v>9</v>
      </c>
      <c r="F3599" s="25" t="s">
        <v>686</v>
      </c>
      <c r="G3599" s="13"/>
      <c r="H3599" s="78"/>
      <c r="I3599" s="48">
        <f>tbl_raw_data[[#This Row],[Date Actioned]]-tbl_raw_data[[#This Row],[Date Tagged]]</f>
        <v>4.2939814811688848E-3</v>
      </c>
      <c r="J3599" s="46">
        <f>HOUR(tbl_raw_data[[#This Row],[Time_taken]])*60+MINUTE(tbl_raw_data[[#This Row],[Time_taken]])+SECOND(tbl_raw_data[[#This Row],[Time_taken]])/60</f>
        <v>6.1833333333333336</v>
      </c>
      <c r="K3599" s="52">
        <f>DATE(YEAR(tbl_raw_data[[#This Row],[Date Actioned]]),MONTH(tbl_raw_data[[#This Row],[Date Actioned]]),DAY(tbl_raw_data[[#This Row],[Date Actioned]]))</f>
        <v>45146</v>
      </c>
      <c r="L3599" s="50" t="str">
        <f>UPPER(TEXT(tbl_raw_data[[#This Row],[updated_date]],"MMMM"))</f>
        <v>AUGUST</v>
      </c>
      <c r="M3599" s="50" t="str">
        <f>"WEEK "&amp; IF(ROUNDUP(DAY(tbl_raw_data[[#This Row],[updated_date]])/7,0)=5,4,ROUNDUP(DAY(tbl_raw_data[[#This Row],[updated_date]])/7,0))</f>
        <v>WEEK 2</v>
      </c>
      <c r="N3599" s="50" t="str">
        <f>UPPER(VLOOKUP(tbl_raw_data[[#This Row],[Analyst]],Settiings!$A$2:$B$16,2,0))</f>
        <v>FARDIN</v>
      </c>
      <c r="O3599" s="50" t="str">
        <f>TRIM(UPPER(tbl_raw_data[[#This Row],[Outcome]]))</f>
        <v>APPROVE</v>
      </c>
      <c r="P3599" s="50" t="str">
        <f>TRIM(UPPER(tbl_raw_data[[#This Row],[Queue Name]]))</f>
        <v>CONSUMER EXISTING</v>
      </c>
      <c r="Q3599" s="50" t="str">
        <f>IF(tbl_raw_data[[#This Row],[Time taken in min]]&lt;=Settiings!$D$2,"SLA_MET","SLA_NOT_MET")</f>
        <v>SLA_MET</v>
      </c>
      <c r="R3599" s="94"/>
    </row>
    <row r="3600" spans="1:18" x14ac:dyDescent="0.3">
      <c r="A3600" s="20" t="s">
        <v>2729</v>
      </c>
      <c r="B3600" s="15">
        <v>45146.706250000003</v>
      </c>
      <c r="C3600" s="16">
        <v>45146.710486111115</v>
      </c>
      <c r="D3600" s="17" t="s">
        <v>13</v>
      </c>
      <c r="E3600" s="17" t="s">
        <v>9</v>
      </c>
      <c r="F3600" s="17" t="s">
        <v>53</v>
      </c>
      <c r="G3600" s="17" t="s">
        <v>17</v>
      </c>
      <c r="H3600" s="83"/>
      <c r="I3600" s="48">
        <f>tbl_raw_data[[#This Row],[Date Actioned]]-tbl_raw_data[[#This Row],[Date Tagged]]</f>
        <v>4.2361111118225381E-3</v>
      </c>
      <c r="J3600" s="46">
        <f>HOUR(tbl_raw_data[[#This Row],[Time_taken]])*60+MINUTE(tbl_raw_data[[#This Row],[Time_taken]])+SECOND(tbl_raw_data[[#This Row],[Time_taken]])/60</f>
        <v>6.1</v>
      </c>
      <c r="K3600" s="52">
        <f>DATE(YEAR(tbl_raw_data[[#This Row],[Date Actioned]]),MONTH(tbl_raw_data[[#This Row],[Date Actioned]]),DAY(tbl_raw_data[[#This Row],[Date Actioned]]))</f>
        <v>45146</v>
      </c>
      <c r="L3600" s="50" t="str">
        <f>UPPER(TEXT(tbl_raw_data[[#This Row],[updated_date]],"MMMM"))</f>
        <v>AUGUST</v>
      </c>
      <c r="M3600" s="50" t="str">
        <f>"WEEK "&amp; IF(ROUNDUP(DAY(tbl_raw_data[[#This Row],[updated_date]])/7,0)=5,4,ROUNDUP(DAY(tbl_raw_data[[#This Row],[updated_date]])/7,0))</f>
        <v>WEEK 2</v>
      </c>
      <c r="N3600" s="50" t="str">
        <f>UPPER(VLOOKUP(tbl_raw_data[[#This Row],[Analyst]],Settiings!$A$2:$B$16,2,0))</f>
        <v>NAVED</v>
      </c>
      <c r="O3600" s="50" t="str">
        <f>TRIM(UPPER(tbl_raw_data[[#This Row],[Outcome]]))</f>
        <v>APPROVE</v>
      </c>
      <c r="P3600" s="50" t="str">
        <f>TRIM(UPPER(tbl_raw_data[[#This Row],[Queue Name]]))</f>
        <v>CONSUMER EXISTING</v>
      </c>
      <c r="Q3600" s="50" t="str">
        <f>IF(tbl_raw_data[[#This Row],[Time taken in min]]&lt;=Settiings!$D$2,"SLA_MET","SLA_NOT_MET")</f>
        <v>SLA_MET</v>
      </c>
      <c r="R3600" s="94"/>
    </row>
    <row r="3601" spans="1:18" x14ac:dyDescent="0.3">
      <c r="A3601" s="23" t="s">
        <v>2730</v>
      </c>
      <c r="B3601" s="9">
        <v>45146.707465277781</v>
      </c>
      <c r="C3601" s="24">
        <v>45146.712835648148</v>
      </c>
      <c r="D3601" s="25" t="s">
        <v>13</v>
      </c>
      <c r="E3601" s="25" t="s">
        <v>47</v>
      </c>
      <c r="F3601" s="25" t="s">
        <v>70</v>
      </c>
      <c r="G3601" s="25" t="s">
        <v>785</v>
      </c>
      <c r="H3601" s="82"/>
      <c r="I3601" s="48">
        <f>tbl_raw_data[[#This Row],[Date Actioned]]-tbl_raw_data[[#This Row],[Date Tagged]]</f>
        <v>5.3703703670180403E-3</v>
      </c>
      <c r="J3601" s="46">
        <f>HOUR(tbl_raw_data[[#This Row],[Time_taken]])*60+MINUTE(tbl_raw_data[[#This Row],[Time_taken]])+SECOND(tbl_raw_data[[#This Row],[Time_taken]])/60</f>
        <v>7.7333333333333334</v>
      </c>
      <c r="K3601" s="52">
        <f>DATE(YEAR(tbl_raw_data[[#This Row],[Date Actioned]]),MONTH(tbl_raw_data[[#This Row],[Date Actioned]]),DAY(tbl_raw_data[[#This Row],[Date Actioned]]))</f>
        <v>45146</v>
      </c>
      <c r="L3601" s="50" t="str">
        <f>UPPER(TEXT(tbl_raw_data[[#This Row],[updated_date]],"MMMM"))</f>
        <v>AUGUST</v>
      </c>
      <c r="M3601" s="50" t="str">
        <f>"WEEK "&amp; IF(ROUNDUP(DAY(tbl_raw_data[[#This Row],[updated_date]])/7,0)=5,4,ROUNDUP(DAY(tbl_raw_data[[#This Row],[updated_date]])/7,0))</f>
        <v>WEEK 2</v>
      </c>
      <c r="N3601" s="50" t="str">
        <f>UPPER(VLOOKUP(tbl_raw_data[[#This Row],[Analyst]],Settiings!$A$2:$B$16,2,0))</f>
        <v>ASIF</v>
      </c>
      <c r="O3601" s="50" t="str">
        <f>TRIM(UPPER(tbl_raw_data[[#This Row],[Outcome]]))</f>
        <v>APPROVE</v>
      </c>
      <c r="P3601" s="50" t="str">
        <f>TRIM(UPPER(tbl_raw_data[[#This Row],[Queue Name]]))</f>
        <v>CONSUMER PRE BUREAU</v>
      </c>
      <c r="Q3601" s="50" t="str">
        <f>IF(tbl_raw_data[[#This Row],[Time taken in min]]&lt;=Settiings!$D$2,"SLA_MET","SLA_NOT_MET")</f>
        <v>SLA_MET</v>
      </c>
      <c r="R3601" s="94"/>
    </row>
    <row r="3602" spans="1:18" x14ac:dyDescent="0.3">
      <c r="A3602" s="14" t="s">
        <v>2731</v>
      </c>
      <c r="B3602" s="15">
        <v>45146.708136574074</v>
      </c>
      <c r="C3602" s="16">
        <v>45146.716840277775</v>
      </c>
      <c r="D3602" s="17" t="s">
        <v>13</v>
      </c>
      <c r="E3602" s="17" t="s">
        <v>9</v>
      </c>
      <c r="F3602" s="17" t="s">
        <v>1228</v>
      </c>
      <c r="G3602" s="17" t="s">
        <v>2732</v>
      </c>
      <c r="H3602" s="83"/>
      <c r="I3602" s="48">
        <f>tbl_raw_data[[#This Row],[Date Actioned]]-tbl_raw_data[[#This Row],[Date Tagged]]</f>
        <v>8.703703701030463E-3</v>
      </c>
      <c r="J3602" s="46">
        <f>HOUR(tbl_raw_data[[#This Row],[Time_taken]])*60+MINUTE(tbl_raw_data[[#This Row],[Time_taken]])+SECOND(tbl_raw_data[[#This Row],[Time_taken]])/60</f>
        <v>12.533333333333333</v>
      </c>
      <c r="K3602" s="52">
        <f>DATE(YEAR(tbl_raw_data[[#This Row],[Date Actioned]]),MONTH(tbl_raw_data[[#This Row],[Date Actioned]]),DAY(tbl_raw_data[[#This Row],[Date Actioned]]))</f>
        <v>45146</v>
      </c>
      <c r="L3602" s="50" t="str">
        <f>UPPER(TEXT(tbl_raw_data[[#This Row],[updated_date]],"MMMM"))</f>
        <v>AUGUST</v>
      </c>
      <c r="M3602" s="50" t="str">
        <f>"WEEK "&amp; IF(ROUNDUP(DAY(tbl_raw_data[[#This Row],[updated_date]])/7,0)=5,4,ROUNDUP(DAY(tbl_raw_data[[#This Row],[updated_date]])/7,0))</f>
        <v>WEEK 2</v>
      </c>
      <c r="N3602" s="50" t="str">
        <f>UPPER(VLOOKUP(tbl_raw_data[[#This Row],[Analyst]],Settiings!$A$2:$B$16,2,0))</f>
        <v>RAJ</v>
      </c>
      <c r="O3602" s="50" t="str">
        <f>TRIM(UPPER(tbl_raw_data[[#This Row],[Outcome]]))</f>
        <v>APPROVE</v>
      </c>
      <c r="P3602" s="50" t="str">
        <f>TRIM(UPPER(tbl_raw_data[[#This Row],[Queue Name]]))</f>
        <v>CONSUMER EXISTING</v>
      </c>
      <c r="Q3602" s="50" t="str">
        <f>IF(tbl_raw_data[[#This Row],[Time taken in min]]&lt;=Settiings!$D$2,"SLA_MET","SLA_NOT_MET")</f>
        <v>SLA_MET</v>
      </c>
      <c r="R3602" s="94"/>
    </row>
    <row r="3603" spans="1:18" x14ac:dyDescent="0.3">
      <c r="A3603" s="20" t="s">
        <v>2735</v>
      </c>
      <c r="B3603" s="9">
        <v>45146.711770833332</v>
      </c>
      <c r="C3603" s="24">
        <v>45146.720752314817</v>
      </c>
      <c r="D3603" s="25" t="s">
        <v>27</v>
      </c>
      <c r="E3603" s="25" t="s">
        <v>9</v>
      </c>
      <c r="F3603" s="25" t="s">
        <v>70</v>
      </c>
      <c r="G3603" s="25" t="s">
        <v>71</v>
      </c>
      <c r="H3603" s="82"/>
      <c r="I3603" s="48">
        <f>tbl_raw_data[[#This Row],[Date Actioned]]-tbl_raw_data[[#This Row],[Date Tagged]]</f>
        <v>8.9814814855344594E-3</v>
      </c>
      <c r="J3603" s="46">
        <f>HOUR(tbl_raw_data[[#This Row],[Time_taken]])*60+MINUTE(tbl_raw_data[[#This Row],[Time_taken]])+SECOND(tbl_raw_data[[#This Row],[Time_taken]])/60</f>
        <v>12.933333333333334</v>
      </c>
      <c r="K3603" s="52">
        <f>DATE(YEAR(tbl_raw_data[[#This Row],[Date Actioned]]),MONTH(tbl_raw_data[[#This Row],[Date Actioned]]),DAY(tbl_raw_data[[#This Row],[Date Actioned]]))</f>
        <v>45146</v>
      </c>
      <c r="L3603" s="50" t="str">
        <f>UPPER(TEXT(tbl_raw_data[[#This Row],[updated_date]],"MMMM"))</f>
        <v>AUGUST</v>
      </c>
      <c r="M3603" s="50" t="str">
        <f>"WEEK "&amp; IF(ROUNDUP(DAY(tbl_raw_data[[#This Row],[updated_date]])/7,0)=5,4,ROUNDUP(DAY(tbl_raw_data[[#This Row],[updated_date]])/7,0))</f>
        <v>WEEK 2</v>
      </c>
      <c r="N3603" s="50" t="str">
        <f>UPPER(VLOOKUP(tbl_raw_data[[#This Row],[Analyst]],Settiings!$A$2:$B$16,2,0))</f>
        <v>ASIF</v>
      </c>
      <c r="O3603" s="50" t="str">
        <f>TRIM(UPPER(tbl_raw_data[[#This Row],[Outcome]]))</f>
        <v>DECLINE</v>
      </c>
      <c r="P3603" s="50" t="str">
        <f>TRIM(UPPER(tbl_raw_data[[#This Row],[Queue Name]]))</f>
        <v>CONSUMER EXISTING</v>
      </c>
      <c r="Q3603" s="50" t="str">
        <f>IF(tbl_raw_data[[#This Row],[Time taken in min]]&lt;=Settiings!$D$2,"SLA_MET","SLA_NOT_MET")</f>
        <v>SLA_MET</v>
      </c>
      <c r="R3603" s="94"/>
    </row>
    <row r="3604" spans="1:18" x14ac:dyDescent="0.3">
      <c r="A3604" s="20" t="s">
        <v>2739</v>
      </c>
      <c r="B3604" s="9">
        <v>45146.719305555554</v>
      </c>
      <c r="C3604" s="24">
        <v>45146.721805555557</v>
      </c>
      <c r="D3604" s="25" t="s">
        <v>13</v>
      </c>
      <c r="E3604" s="25" t="s">
        <v>9</v>
      </c>
      <c r="F3604" s="25" t="s">
        <v>1222</v>
      </c>
      <c r="G3604" s="25" t="s">
        <v>17</v>
      </c>
      <c r="H3604" s="82"/>
      <c r="I3604" s="48">
        <f>tbl_raw_data[[#This Row],[Date Actioned]]-tbl_raw_data[[#This Row],[Date Tagged]]</f>
        <v>2.5000000023283064E-3</v>
      </c>
      <c r="J3604" s="46">
        <f>HOUR(tbl_raw_data[[#This Row],[Time_taken]])*60+MINUTE(tbl_raw_data[[#This Row],[Time_taken]])+SECOND(tbl_raw_data[[#This Row],[Time_taken]])/60</f>
        <v>3.6</v>
      </c>
      <c r="K3604" s="52">
        <f>DATE(YEAR(tbl_raw_data[[#This Row],[Date Actioned]]),MONTH(tbl_raw_data[[#This Row],[Date Actioned]]),DAY(tbl_raw_data[[#This Row],[Date Actioned]]))</f>
        <v>45146</v>
      </c>
      <c r="L3604" s="50" t="str">
        <f>UPPER(TEXT(tbl_raw_data[[#This Row],[updated_date]],"MMMM"))</f>
        <v>AUGUST</v>
      </c>
      <c r="M3604" s="50" t="str">
        <f>"WEEK "&amp; IF(ROUNDUP(DAY(tbl_raw_data[[#This Row],[updated_date]])/7,0)=5,4,ROUNDUP(DAY(tbl_raw_data[[#This Row],[updated_date]])/7,0))</f>
        <v>WEEK 2</v>
      </c>
      <c r="N3604" s="50" t="str">
        <f>UPPER(VLOOKUP(tbl_raw_data[[#This Row],[Analyst]],Settiings!$A$2:$B$16,2,0))</f>
        <v>HARDIK</v>
      </c>
      <c r="O3604" s="50" t="str">
        <f>TRIM(UPPER(tbl_raw_data[[#This Row],[Outcome]]))</f>
        <v>APPROVE</v>
      </c>
      <c r="P3604" s="50" t="str">
        <f>TRIM(UPPER(tbl_raw_data[[#This Row],[Queue Name]]))</f>
        <v>CONSUMER EXISTING</v>
      </c>
      <c r="Q3604" s="50" t="str">
        <f>IF(tbl_raw_data[[#This Row],[Time taken in min]]&lt;=Settiings!$D$2,"SLA_MET","SLA_NOT_MET")</f>
        <v>SLA_MET</v>
      </c>
      <c r="R3604" s="94"/>
    </row>
    <row r="3605" spans="1:18" x14ac:dyDescent="0.3">
      <c r="A3605" s="23" t="s">
        <v>2741</v>
      </c>
      <c r="B3605" s="15">
        <v>45146.72011574074</v>
      </c>
      <c r="C3605" s="16">
        <v>45146.725300925929</v>
      </c>
      <c r="D3605" s="17" t="s">
        <v>13</v>
      </c>
      <c r="E3605" s="17" t="s">
        <v>9</v>
      </c>
      <c r="F3605" s="17" t="s">
        <v>1222</v>
      </c>
      <c r="G3605" s="17" t="s">
        <v>128</v>
      </c>
      <c r="H3605" s="83"/>
      <c r="I3605" s="48">
        <f>tbl_raw_data[[#This Row],[Date Actioned]]-tbl_raw_data[[#This Row],[Date Tagged]]</f>
        <v>5.1851851894753054E-3</v>
      </c>
      <c r="J3605" s="46">
        <f>HOUR(tbl_raw_data[[#This Row],[Time_taken]])*60+MINUTE(tbl_raw_data[[#This Row],[Time_taken]])+SECOND(tbl_raw_data[[#This Row],[Time_taken]])/60</f>
        <v>7.4666666666666668</v>
      </c>
      <c r="K3605" s="52">
        <f>DATE(YEAR(tbl_raw_data[[#This Row],[Date Actioned]]),MONTH(tbl_raw_data[[#This Row],[Date Actioned]]),DAY(tbl_raw_data[[#This Row],[Date Actioned]]))</f>
        <v>45146</v>
      </c>
      <c r="L3605" s="50" t="str">
        <f>UPPER(TEXT(tbl_raw_data[[#This Row],[updated_date]],"MMMM"))</f>
        <v>AUGUST</v>
      </c>
      <c r="M3605" s="50" t="str">
        <f>"WEEK "&amp; IF(ROUNDUP(DAY(tbl_raw_data[[#This Row],[updated_date]])/7,0)=5,4,ROUNDUP(DAY(tbl_raw_data[[#This Row],[updated_date]])/7,0))</f>
        <v>WEEK 2</v>
      </c>
      <c r="N3605" s="50" t="str">
        <f>UPPER(VLOOKUP(tbl_raw_data[[#This Row],[Analyst]],Settiings!$A$2:$B$16,2,0))</f>
        <v>HARDIK</v>
      </c>
      <c r="O3605" s="50" t="str">
        <f>TRIM(UPPER(tbl_raw_data[[#This Row],[Outcome]]))</f>
        <v>APPROVE</v>
      </c>
      <c r="P3605" s="50" t="str">
        <f>TRIM(UPPER(tbl_raw_data[[#This Row],[Queue Name]]))</f>
        <v>CONSUMER EXISTING</v>
      </c>
      <c r="Q3605" s="50" t="str">
        <f>IF(tbl_raw_data[[#This Row],[Time taken in min]]&lt;=Settiings!$D$2,"SLA_MET","SLA_NOT_MET")</f>
        <v>SLA_MET</v>
      </c>
      <c r="R3605" s="94"/>
    </row>
    <row r="3606" spans="1:18" x14ac:dyDescent="0.3">
      <c r="A3606" s="14" t="s">
        <v>2742</v>
      </c>
      <c r="B3606" s="9">
        <v>45146.727233796293</v>
      </c>
      <c r="C3606" s="24">
        <v>45146.730312500003</v>
      </c>
      <c r="D3606" s="25" t="s">
        <v>13</v>
      </c>
      <c r="E3606" s="25" t="s">
        <v>9</v>
      </c>
      <c r="F3606" s="25" t="s">
        <v>1228</v>
      </c>
      <c r="G3606" s="25" t="s">
        <v>128</v>
      </c>
      <c r="H3606" s="82"/>
      <c r="I3606" s="48">
        <f>tbl_raw_data[[#This Row],[Date Actioned]]-tbl_raw_data[[#This Row],[Date Tagged]]</f>
        <v>3.0787037103436887E-3</v>
      </c>
      <c r="J3606" s="46">
        <f>HOUR(tbl_raw_data[[#This Row],[Time_taken]])*60+MINUTE(tbl_raw_data[[#This Row],[Time_taken]])+SECOND(tbl_raw_data[[#This Row],[Time_taken]])/60</f>
        <v>4.4333333333333336</v>
      </c>
      <c r="K3606" s="52">
        <f>DATE(YEAR(tbl_raw_data[[#This Row],[Date Actioned]]),MONTH(tbl_raw_data[[#This Row],[Date Actioned]]),DAY(tbl_raw_data[[#This Row],[Date Actioned]]))</f>
        <v>45146</v>
      </c>
      <c r="L3606" s="50" t="str">
        <f>UPPER(TEXT(tbl_raw_data[[#This Row],[updated_date]],"MMMM"))</f>
        <v>AUGUST</v>
      </c>
      <c r="M3606" s="50" t="str">
        <f>"WEEK "&amp; IF(ROUNDUP(DAY(tbl_raw_data[[#This Row],[updated_date]])/7,0)=5,4,ROUNDUP(DAY(tbl_raw_data[[#This Row],[updated_date]])/7,0))</f>
        <v>WEEK 2</v>
      </c>
      <c r="N3606" s="50" t="str">
        <f>UPPER(VLOOKUP(tbl_raw_data[[#This Row],[Analyst]],Settiings!$A$2:$B$16,2,0))</f>
        <v>RAJ</v>
      </c>
      <c r="O3606" s="50" t="str">
        <f>TRIM(UPPER(tbl_raw_data[[#This Row],[Outcome]]))</f>
        <v>APPROVE</v>
      </c>
      <c r="P3606" s="50" t="str">
        <f>TRIM(UPPER(tbl_raw_data[[#This Row],[Queue Name]]))</f>
        <v>CONSUMER EXISTING</v>
      </c>
      <c r="Q3606" s="50" t="str">
        <f>IF(tbl_raw_data[[#This Row],[Time taken in min]]&lt;=Settiings!$D$2,"SLA_MET","SLA_NOT_MET")</f>
        <v>SLA_MET</v>
      </c>
      <c r="R3606" s="94"/>
    </row>
    <row r="3607" spans="1:18" x14ac:dyDescent="0.3">
      <c r="A3607" s="23" t="s">
        <v>2743</v>
      </c>
      <c r="B3607" s="15">
        <v>45146.729039351849</v>
      </c>
      <c r="C3607" s="16">
        <v>45146.733668981484</v>
      </c>
      <c r="D3607" s="17" t="s">
        <v>27</v>
      </c>
      <c r="E3607" s="17" t="s">
        <v>9</v>
      </c>
      <c r="F3607" s="17" t="s">
        <v>70</v>
      </c>
      <c r="G3607" s="17" t="s">
        <v>111</v>
      </c>
      <c r="H3607" s="83"/>
      <c r="I3607" s="48">
        <f>tbl_raw_data[[#This Row],[Date Actioned]]-tbl_raw_data[[#This Row],[Date Tagged]]</f>
        <v>4.6296296350192279E-3</v>
      </c>
      <c r="J3607" s="46">
        <f>HOUR(tbl_raw_data[[#This Row],[Time_taken]])*60+MINUTE(tbl_raw_data[[#This Row],[Time_taken]])+SECOND(tbl_raw_data[[#This Row],[Time_taken]])/60</f>
        <v>6.666666666666667</v>
      </c>
      <c r="K3607" s="52">
        <f>DATE(YEAR(tbl_raw_data[[#This Row],[Date Actioned]]),MONTH(tbl_raw_data[[#This Row],[Date Actioned]]),DAY(tbl_raw_data[[#This Row],[Date Actioned]]))</f>
        <v>45146</v>
      </c>
      <c r="L3607" s="50" t="str">
        <f>UPPER(TEXT(tbl_raw_data[[#This Row],[updated_date]],"MMMM"))</f>
        <v>AUGUST</v>
      </c>
      <c r="M3607" s="50" t="str">
        <f>"WEEK "&amp; IF(ROUNDUP(DAY(tbl_raw_data[[#This Row],[updated_date]])/7,0)=5,4,ROUNDUP(DAY(tbl_raw_data[[#This Row],[updated_date]])/7,0))</f>
        <v>WEEK 2</v>
      </c>
      <c r="N3607" s="50" t="str">
        <f>UPPER(VLOOKUP(tbl_raw_data[[#This Row],[Analyst]],Settiings!$A$2:$B$16,2,0))</f>
        <v>ASIF</v>
      </c>
      <c r="O3607" s="50" t="str">
        <f>TRIM(UPPER(tbl_raw_data[[#This Row],[Outcome]]))</f>
        <v>DECLINE</v>
      </c>
      <c r="P3607" s="50" t="str">
        <f>TRIM(UPPER(tbl_raw_data[[#This Row],[Queue Name]]))</f>
        <v>CONSUMER EXISTING</v>
      </c>
      <c r="Q3607" s="50" t="str">
        <f>IF(tbl_raw_data[[#This Row],[Time taken in min]]&lt;=Settiings!$D$2,"SLA_MET","SLA_NOT_MET")</f>
        <v>SLA_MET</v>
      </c>
      <c r="R3607" s="94"/>
    </row>
    <row r="3608" spans="1:18" x14ac:dyDescent="0.3">
      <c r="A3608" s="14" t="s">
        <v>2744</v>
      </c>
      <c r="B3608" s="9">
        <v>45146.730115740742</v>
      </c>
      <c r="C3608" s="24">
        <v>45146.735266203701</v>
      </c>
      <c r="D3608" s="25" t="s">
        <v>37</v>
      </c>
      <c r="E3608" s="12" t="s">
        <v>9</v>
      </c>
      <c r="F3608" s="25" t="s">
        <v>50</v>
      </c>
      <c r="G3608" s="13"/>
      <c r="H3608" s="78"/>
      <c r="I3608" s="48">
        <f>tbl_raw_data[[#This Row],[Date Actioned]]-tbl_raw_data[[#This Row],[Date Tagged]]</f>
        <v>5.1504629591363482E-3</v>
      </c>
      <c r="J3608" s="46">
        <f>HOUR(tbl_raw_data[[#This Row],[Time_taken]])*60+MINUTE(tbl_raw_data[[#This Row],[Time_taken]])+SECOND(tbl_raw_data[[#This Row],[Time_taken]])/60</f>
        <v>7.416666666666667</v>
      </c>
      <c r="K3608" s="52">
        <f>DATE(YEAR(tbl_raw_data[[#This Row],[Date Actioned]]),MONTH(tbl_raw_data[[#This Row],[Date Actioned]]),DAY(tbl_raw_data[[#This Row],[Date Actioned]]))</f>
        <v>45146</v>
      </c>
      <c r="L3608" s="50" t="str">
        <f>UPPER(TEXT(tbl_raw_data[[#This Row],[updated_date]],"MMMM"))</f>
        <v>AUGUST</v>
      </c>
      <c r="M3608" s="50" t="str">
        <f>"WEEK "&amp; IF(ROUNDUP(DAY(tbl_raw_data[[#This Row],[updated_date]])/7,0)=5,4,ROUNDUP(DAY(tbl_raw_data[[#This Row],[updated_date]])/7,0))</f>
        <v>WEEK 2</v>
      </c>
      <c r="N3608" s="50" t="str">
        <f>UPPER(VLOOKUP(tbl_raw_data[[#This Row],[Analyst]],Settiings!$A$2:$B$16,2,0))</f>
        <v>SHAHID</v>
      </c>
      <c r="O3608" s="50" t="str">
        <f>TRIM(UPPER(tbl_raw_data[[#This Row],[Outcome]]))</f>
        <v>DECLINE</v>
      </c>
      <c r="P3608" s="50" t="str">
        <f>TRIM(UPPER(tbl_raw_data[[#This Row],[Queue Name]]))</f>
        <v>CONSUMER EXISTING</v>
      </c>
      <c r="Q3608" s="50" t="str">
        <f>IF(tbl_raw_data[[#This Row],[Time taken in min]]&lt;=Settiings!$D$2,"SLA_MET","SLA_NOT_MET")</f>
        <v>SLA_MET</v>
      </c>
      <c r="R3608" s="94"/>
    </row>
    <row r="3609" spans="1:18" x14ac:dyDescent="0.3">
      <c r="A3609" s="20" t="s">
        <v>2745</v>
      </c>
      <c r="B3609" s="15">
        <v>45146.73228009259</v>
      </c>
      <c r="C3609" s="16">
        <v>45146.736886574072</v>
      </c>
      <c r="D3609" s="17" t="s">
        <v>13</v>
      </c>
      <c r="E3609" s="17" t="s">
        <v>9</v>
      </c>
      <c r="F3609" s="17" t="s">
        <v>1228</v>
      </c>
      <c r="G3609" s="17" t="s">
        <v>2746</v>
      </c>
      <c r="H3609" s="83"/>
      <c r="I3609" s="48">
        <f>tbl_raw_data[[#This Row],[Date Actioned]]-tbl_raw_data[[#This Row],[Date Tagged]]</f>
        <v>4.6064814814599231E-3</v>
      </c>
      <c r="J3609" s="46">
        <f>HOUR(tbl_raw_data[[#This Row],[Time_taken]])*60+MINUTE(tbl_raw_data[[#This Row],[Time_taken]])+SECOND(tbl_raw_data[[#This Row],[Time_taken]])/60</f>
        <v>6.6333333333333329</v>
      </c>
      <c r="K3609" s="52">
        <f>DATE(YEAR(tbl_raw_data[[#This Row],[Date Actioned]]),MONTH(tbl_raw_data[[#This Row],[Date Actioned]]),DAY(tbl_raw_data[[#This Row],[Date Actioned]]))</f>
        <v>45146</v>
      </c>
      <c r="L3609" s="50" t="str">
        <f>UPPER(TEXT(tbl_raw_data[[#This Row],[updated_date]],"MMMM"))</f>
        <v>AUGUST</v>
      </c>
      <c r="M3609" s="50" t="str">
        <f>"WEEK "&amp; IF(ROUNDUP(DAY(tbl_raw_data[[#This Row],[updated_date]])/7,0)=5,4,ROUNDUP(DAY(tbl_raw_data[[#This Row],[updated_date]])/7,0))</f>
        <v>WEEK 2</v>
      </c>
      <c r="N3609" s="50" t="str">
        <f>UPPER(VLOOKUP(tbl_raw_data[[#This Row],[Analyst]],Settiings!$A$2:$B$16,2,0))</f>
        <v>RAJ</v>
      </c>
      <c r="O3609" s="50" t="str">
        <f>TRIM(UPPER(tbl_raw_data[[#This Row],[Outcome]]))</f>
        <v>APPROVE</v>
      </c>
      <c r="P3609" s="50" t="str">
        <f>TRIM(UPPER(tbl_raw_data[[#This Row],[Queue Name]]))</f>
        <v>CONSUMER EXISTING</v>
      </c>
      <c r="Q3609" s="50" t="str">
        <f>IF(tbl_raw_data[[#This Row],[Time taken in min]]&lt;=Settiings!$D$2,"SLA_MET","SLA_NOT_MET")</f>
        <v>SLA_MET</v>
      </c>
      <c r="R3609" s="94"/>
    </row>
    <row r="3610" spans="1:18" x14ac:dyDescent="0.3">
      <c r="A3610" s="23" t="s">
        <v>2755</v>
      </c>
      <c r="B3610" s="9">
        <v>45146.74900462963</v>
      </c>
      <c r="C3610" s="24">
        <v>45146.754745370374</v>
      </c>
      <c r="D3610" s="25" t="s">
        <v>13</v>
      </c>
      <c r="E3610" s="25" t="s">
        <v>47</v>
      </c>
      <c r="F3610" s="25" t="s">
        <v>53</v>
      </c>
      <c r="G3610" s="25" t="s">
        <v>17</v>
      </c>
      <c r="H3610" s="82"/>
      <c r="I3610" s="48">
        <f>tbl_raw_data[[#This Row],[Date Actioned]]-tbl_raw_data[[#This Row],[Date Tagged]]</f>
        <v>5.7407407439313829E-3</v>
      </c>
      <c r="J3610" s="46">
        <f>HOUR(tbl_raw_data[[#This Row],[Time_taken]])*60+MINUTE(tbl_raw_data[[#This Row],[Time_taken]])+SECOND(tbl_raw_data[[#This Row],[Time_taken]])/60</f>
        <v>8.2666666666666675</v>
      </c>
      <c r="K3610" s="52">
        <f>DATE(YEAR(tbl_raw_data[[#This Row],[Date Actioned]]),MONTH(tbl_raw_data[[#This Row],[Date Actioned]]),DAY(tbl_raw_data[[#This Row],[Date Actioned]]))</f>
        <v>45146</v>
      </c>
      <c r="L3610" s="50" t="str">
        <f>UPPER(TEXT(tbl_raw_data[[#This Row],[updated_date]],"MMMM"))</f>
        <v>AUGUST</v>
      </c>
      <c r="M3610" s="50" t="str">
        <f>"WEEK "&amp; IF(ROUNDUP(DAY(tbl_raw_data[[#This Row],[updated_date]])/7,0)=5,4,ROUNDUP(DAY(tbl_raw_data[[#This Row],[updated_date]])/7,0))</f>
        <v>WEEK 2</v>
      </c>
      <c r="N3610" s="50" t="str">
        <f>UPPER(VLOOKUP(tbl_raw_data[[#This Row],[Analyst]],Settiings!$A$2:$B$16,2,0))</f>
        <v>NAVED</v>
      </c>
      <c r="O3610" s="50" t="str">
        <f>TRIM(UPPER(tbl_raw_data[[#This Row],[Outcome]]))</f>
        <v>APPROVE</v>
      </c>
      <c r="P3610" s="50" t="str">
        <f>TRIM(UPPER(tbl_raw_data[[#This Row],[Queue Name]]))</f>
        <v>CONSUMER PRE BUREAU</v>
      </c>
      <c r="Q3610" s="50" t="str">
        <f>IF(tbl_raw_data[[#This Row],[Time taken in min]]&lt;=Settiings!$D$2,"SLA_MET","SLA_NOT_MET")</f>
        <v>SLA_MET</v>
      </c>
      <c r="R3610" s="94"/>
    </row>
    <row r="3611" spans="1:18" x14ac:dyDescent="0.3">
      <c r="A3611" s="14" t="s">
        <v>2758</v>
      </c>
      <c r="B3611" s="15">
        <v>45146.757337962961</v>
      </c>
      <c r="C3611" s="16">
        <v>45146.761087962965</v>
      </c>
      <c r="D3611" s="17" t="s">
        <v>13</v>
      </c>
      <c r="E3611" s="17" t="s">
        <v>47</v>
      </c>
      <c r="F3611" s="17" t="s">
        <v>53</v>
      </c>
      <c r="G3611" s="17" t="s">
        <v>77</v>
      </c>
      <c r="H3611" s="83"/>
      <c r="I3611" s="48">
        <f>tbl_raw_data[[#This Row],[Date Actioned]]-tbl_raw_data[[#This Row],[Date Tagged]]</f>
        <v>3.7500000034924597E-3</v>
      </c>
      <c r="J3611" s="46">
        <f>HOUR(tbl_raw_data[[#This Row],[Time_taken]])*60+MINUTE(tbl_raw_data[[#This Row],[Time_taken]])+SECOND(tbl_raw_data[[#This Row],[Time_taken]])/60</f>
        <v>5.4</v>
      </c>
      <c r="K3611" s="52">
        <f>DATE(YEAR(tbl_raw_data[[#This Row],[Date Actioned]]),MONTH(tbl_raw_data[[#This Row],[Date Actioned]]),DAY(tbl_raw_data[[#This Row],[Date Actioned]]))</f>
        <v>45146</v>
      </c>
      <c r="L3611" s="50" t="str">
        <f>UPPER(TEXT(tbl_raw_data[[#This Row],[updated_date]],"MMMM"))</f>
        <v>AUGUST</v>
      </c>
      <c r="M3611" s="50" t="str">
        <f>"WEEK "&amp; IF(ROUNDUP(DAY(tbl_raw_data[[#This Row],[updated_date]])/7,0)=5,4,ROUNDUP(DAY(tbl_raw_data[[#This Row],[updated_date]])/7,0))</f>
        <v>WEEK 2</v>
      </c>
      <c r="N3611" s="50" t="str">
        <f>UPPER(VLOOKUP(tbl_raw_data[[#This Row],[Analyst]],Settiings!$A$2:$B$16,2,0))</f>
        <v>NAVED</v>
      </c>
      <c r="O3611" s="50" t="str">
        <f>TRIM(UPPER(tbl_raw_data[[#This Row],[Outcome]]))</f>
        <v>APPROVE</v>
      </c>
      <c r="P3611" s="50" t="str">
        <f>TRIM(UPPER(tbl_raw_data[[#This Row],[Queue Name]]))</f>
        <v>CONSUMER PRE BUREAU</v>
      </c>
      <c r="Q3611" s="50" t="str">
        <f>IF(tbl_raw_data[[#This Row],[Time taken in min]]&lt;=Settiings!$D$2,"SLA_MET","SLA_NOT_MET")</f>
        <v>SLA_MET</v>
      </c>
      <c r="R3611" s="94"/>
    </row>
    <row r="3612" spans="1:18" x14ac:dyDescent="0.3">
      <c r="A3612" s="20" t="s">
        <v>2759</v>
      </c>
      <c r="B3612" s="15">
        <v>45146.770370370374</v>
      </c>
      <c r="C3612" s="16">
        <v>45146.773113425923</v>
      </c>
      <c r="D3612" s="17" t="s">
        <v>37</v>
      </c>
      <c r="E3612" s="18" t="s">
        <v>9</v>
      </c>
      <c r="F3612" s="17" t="s">
        <v>50</v>
      </c>
      <c r="G3612" s="19"/>
      <c r="H3612" s="79"/>
      <c r="I3612" s="48">
        <f>tbl_raw_data[[#This Row],[Date Actioned]]-tbl_raw_data[[#This Row],[Date Tagged]]</f>
        <v>2.743055549217388E-3</v>
      </c>
      <c r="J3612" s="46">
        <f>HOUR(tbl_raw_data[[#This Row],[Time_taken]])*60+MINUTE(tbl_raw_data[[#This Row],[Time_taken]])+SECOND(tbl_raw_data[[#This Row],[Time_taken]])/60</f>
        <v>3.95</v>
      </c>
      <c r="K3612" s="52">
        <f>DATE(YEAR(tbl_raw_data[[#This Row],[Date Actioned]]),MONTH(tbl_raw_data[[#This Row],[Date Actioned]]),DAY(tbl_raw_data[[#This Row],[Date Actioned]]))</f>
        <v>45146</v>
      </c>
      <c r="L3612" s="50" t="str">
        <f>UPPER(TEXT(tbl_raw_data[[#This Row],[updated_date]],"MMMM"))</f>
        <v>AUGUST</v>
      </c>
      <c r="M3612" s="50" t="str">
        <f>"WEEK "&amp; IF(ROUNDUP(DAY(tbl_raw_data[[#This Row],[updated_date]])/7,0)=5,4,ROUNDUP(DAY(tbl_raw_data[[#This Row],[updated_date]])/7,0))</f>
        <v>WEEK 2</v>
      </c>
      <c r="N3612" s="50" t="str">
        <f>UPPER(VLOOKUP(tbl_raw_data[[#This Row],[Analyst]],Settiings!$A$2:$B$16,2,0))</f>
        <v>SHAHID</v>
      </c>
      <c r="O3612" s="50" t="str">
        <f>TRIM(UPPER(tbl_raw_data[[#This Row],[Outcome]]))</f>
        <v>DECLINE</v>
      </c>
      <c r="P3612" s="50" t="str">
        <f>TRIM(UPPER(tbl_raw_data[[#This Row],[Queue Name]]))</f>
        <v>CONSUMER EXISTING</v>
      </c>
      <c r="Q3612" s="50" t="str">
        <f>IF(tbl_raw_data[[#This Row],[Time taken in min]]&lt;=Settiings!$D$2,"SLA_MET","SLA_NOT_MET")</f>
        <v>SLA_MET</v>
      </c>
      <c r="R3612" s="94"/>
    </row>
    <row r="3613" spans="1:18" x14ac:dyDescent="0.3">
      <c r="A3613" s="20" t="s">
        <v>2760</v>
      </c>
      <c r="B3613" s="9">
        <v>45146.777233796296</v>
      </c>
      <c r="C3613" s="24">
        <v>45146.783368055556</v>
      </c>
      <c r="D3613" s="25" t="s">
        <v>13</v>
      </c>
      <c r="E3613" s="25" t="s">
        <v>9</v>
      </c>
      <c r="F3613" s="25" t="s">
        <v>53</v>
      </c>
      <c r="G3613" s="25" t="s">
        <v>2761</v>
      </c>
      <c r="H3613" s="82"/>
      <c r="I3613" s="48">
        <f>tbl_raw_data[[#This Row],[Date Actioned]]-tbl_raw_data[[#This Row],[Date Tagged]]</f>
        <v>6.1342592598521151E-3</v>
      </c>
      <c r="J3613" s="46">
        <f>HOUR(tbl_raw_data[[#This Row],[Time_taken]])*60+MINUTE(tbl_raw_data[[#This Row],[Time_taken]])+SECOND(tbl_raw_data[[#This Row],[Time_taken]])/60</f>
        <v>8.8333333333333339</v>
      </c>
      <c r="K3613" s="52">
        <f>DATE(YEAR(tbl_raw_data[[#This Row],[Date Actioned]]),MONTH(tbl_raw_data[[#This Row],[Date Actioned]]),DAY(tbl_raw_data[[#This Row],[Date Actioned]]))</f>
        <v>45146</v>
      </c>
      <c r="L3613" s="50" t="str">
        <f>UPPER(TEXT(tbl_raw_data[[#This Row],[updated_date]],"MMMM"))</f>
        <v>AUGUST</v>
      </c>
      <c r="M3613" s="50" t="str">
        <f>"WEEK "&amp; IF(ROUNDUP(DAY(tbl_raw_data[[#This Row],[updated_date]])/7,0)=5,4,ROUNDUP(DAY(tbl_raw_data[[#This Row],[updated_date]])/7,0))</f>
        <v>WEEK 2</v>
      </c>
      <c r="N3613" s="50" t="str">
        <f>UPPER(VLOOKUP(tbl_raw_data[[#This Row],[Analyst]],Settiings!$A$2:$B$16,2,0))</f>
        <v>NAVED</v>
      </c>
      <c r="O3613" s="50" t="str">
        <f>TRIM(UPPER(tbl_raw_data[[#This Row],[Outcome]]))</f>
        <v>APPROVE</v>
      </c>
      <c r="P3613" s="50" t="str">
        <f>TRIM(UPPER(tbl_raw_data[[#This Row],[Queue Name]]))</f>
        <v>CONSUMER EXISTING</v>
      </c>
      <c r="Q3613" s="50" t="str">
        <f>IF(tbl_raw_data[[#This Row],[Time taken in min]]&lt;=Settiings!$D$2,"SLA_MET","SLA_NOT_MET")</f>
        <v>SLA_MET</v>
      </c>
      <c r="R3613" s="94"/>
    </row>
    <row r="3614" spans="1:18" x14ac:dyDescent="0.3">
      <c r="A3614" s="23" t="s">
        <v>2764</v>
      </c>
      <c r="B3614" s="15">
        <v>45146.780717592592</v>
      </c>
      <c r="C3614" s="16">
        <v>45146.784236111111</v>
      </c>
      <c r="D3614" s="17" t="s">
        <v>13</v>
      </c>
      <c r="E3614" s="17" t="s">
        <v>9</v>
      </c>
      <c r="F3614" s="17" t="s">
        <v>1228</v>
      </c>
      <c r="G3614" s="17" t="s">
        <v>128</v>
      </c>
      <c r="H3614" s="83"/>
      <c r="I3614" s="48">
        <f>tbl_raw_data[[#This Row],[Date Actioned]]-tbl_raw_data[[#This Row],[Date Tagged]]</f>
        <v>3.5185185188311152E-3</v>
      </c>
      <c r="J3614" s="46">
        <f>HOUR(tbl_raw_data[[#This Row],[Time_taken]])*60+MINUTE(tbl_raw_data[[#This Row],[Time_taken]])+SECOND(tbl_raw_data[[#This Row],[Time_taken]])/60</f>
        <v>5.0666666666666664</v>
      </c>
      <c r="K3614" s="52">
        <f>DATE(YEAR(tbl_raw_data[[#This Row],[Date Actioned]]),MONTH(tbl_raw_data[[#This Row],[Date Actioned]]),DAY(tbl_raw_data[[#This Row],[Date Actioned]]))</f>
        <v>45146</v>
      </c>
      <c r="L3614" s="50" t="str">
        <f>UPPER(TEXT(tbl_raw_data[[#This Row],[updated_date]],"MMMM"))</f>
        <v>AUGUST</v>
      </c>
      <c r="M3614" s="50" t="str">
        <f>"WEEK "&amp; IF(ROUNDUP(DAY(tbl_raw_data[[#This Row],[updated_date]])/7,0)=5,4,ROUNDUP(DAY(tbl_raw_data[[#This Row],[updated_date]])/7,0))</f>
        <v>WEEK 2</v>
      </c>
      <c r="N3614" s="50" t="str">
        <f>UPPER(VLOOKUP(tbl_raw_data[[#This Row],[Analyst]],Settiings!$A$2:$B$16,2,0))</f>
        <v>RAJ</v>
      </c>
      <c r="O3614" s="50" t="str">
        <f>TRIM(UPPER(tbl_raw_data[[#This Row],[Outcome]]))</f>
        <v>APPROVE</v>
      </c>
      <c r="P3614" s="50" t="str">
        <f>TRIM(UPPER(tbl_raw_data[[#This Row],[Queue Name]]))</f>
        <v>CONSUMER EXISTING</v>
      </c>
      <c r="Q3614" s="50" t="str">
        <f>IF(tbl_raw_data[[#This Row],[Time taken in min]]&lt;=Settiings!$D$2,"SLA_MET","SLA_NOT_MET")</f>
        <v>SLA_MET</v>
      </c>
      <c r="R3614" s="94"/>
    </row>
    <row r="3615" spans="1:18" x14ac:dyDescent="0.3">
      <c r="A3615" s="14" t="s">
        <v>2767</v>
      </c>
      <c r="B3615" s="9">
        <v>45146.79173611111</v>
      </c>
      <c r="C3615" s="24">
        <v>45146.798692129632</v>
      </c>
      <c r="D3615" s="25" t="s">
        <v>13</v>
      </c>
      <c r="E3615" s="25" t="s">
        <v>9</v>
      </c>
      <c r="F3615" s="25" t="s">
        <v>53</v>
      </c>
      <c r="G3615" s="25" t="s">
        <v>1265</v>
      </c>
      <c r="H3615" s="82"/>
      <c r="I3615" s="48">
        <f>tbl_raw_data[[#This Row],[Date Actioned]]-tbl_raw_data[[#This Row],[Date Tagged]]</f>
        <v>6.9560185220325366E-3</v>
      </c>
      <c r="J3615" s="46">
        <f>HOUR(tbl_raw_data[[#This Row],[Time_taken]])*60+MINUTE(tbl_raw_data[[#This Row],[Time_taken]])+SECOND(tbl_raw_data[[#This Row],[Time_taken]])/60</f>
        <v>10.016666666666667</v>
      </c>
      <c r="K3615" s="52">
        <f>DATE(YEAR(tbl_raw_data[[#This Row],[Date Actioned]]),MONTH(tbl_raw_data[[#This Row],[Date Actioned]]),DAY(tbl_raw_data[[#This Row],[Date Actioned]]))</f>
        <v>45146</v>
      </c>
      <c r="L3615" s="50" t="str">
        <f>UPPER(TEXT(tbl_raw_data[[#This Row],[updated_date]],"MMMM"))</f>
        <v>AUGUST</v>
      </c>
      <c r="M3615" s="50" t="str">
        <f>"WEEK "&amp; IF(ROUNDUP(DAY(tbl_raw_data[[#This Row],[updated_date]])/7,0)=5,4,ROUNDUP(DAY(tbl_raw_data[[#This Row],[updated_date]])/7,0))</f>
        <v>WEEK 2</v>
      </c>
      <c r="N3615" s="50" t="str">
        <f>UPPER(VLOOKUP(tbl_raw_data[[#This Row],[Analyst]],Settiings!$A$2:$B$16,2,0))</f>
        <v>NAVED</v>
      </c>
      <c r="O3615" s="50" t="str">
        <f>TRIM(UPPER(tbl_raw_data[[#This Row],[Outcome]]))</f>
        <v>APPROVE</v>
      </c>
      <c r="P3615" s="50" t="str">
        <f>TRIM(UPPER(tbl_raw_data[[#This Row],[Queue Name]]))</f>
        <v>CONSUMER EXISTING</v>
      </c>
      <c r="Q3615" s="50" t="str">
        <f>IF(tbl_raw_data[[#This Row],[Time taken in min]]&lt;=Settiings!$D$2,"SLA_MET","SLA_NOT_MET")</f>
        <v>SLA_MET</v>
      </c>
      <c r="R3615" s="94"/>
    </row>
    <row r="3616" spans="1:18" x14ac:dyDescent="0.3">
      <c r="A3616" s="20" t="s">
        <v>2768</v>
      </c>
      <c r="B3616" s="15">
        <v>45146.795706018522</v>
      </c>
      <c r="C3616" s="16">
        <v>45146.802210648151</v>
      </c>
      <c r="D3616" s="17" t="s">
        <v>17</v>
      </c>
      <c r="E3616" s="18" t="s">
        <v>19</v>
      </c>
      <c r="F3616" s="17" t="s">
        <v>10</v>
      </c>
      <c r="G3616" s="19"/>
      <c r="H3616" s="79"/>
      <c r="I3616" s="48">
        <f>tbl_raw_data[[#This Row],[Date Actioned]]-tbl_raw_data[[#This Row],[Date Tagged]]</f>
        <v>6.5046296294895001E-3</v>
      </c>
      <c r="J3616" s="46">
        <f>HOUR(tbl_raw_data[[#This Row],[Time_taken]])*60+MINUTE(tbl_raw_data[[#This Row],[Time_taken]])+SECOND(tbl_raw_data[[#This Row],[Time_taken]])/60</f>
        <v>9.3666666666666671</v>
      </c>
      <c r="K3616" s="52">
        <f>DATE(YEAR(tbl_raw_data[[#This Row],[Date Actioned]]),MONTH(tbl_raw_data[[#This Row],[Date Actioned]]),DAY(tbl_raw_data[[#This Row],[Date Actioned]]))</f>
        <v>45146</v>
      </c>
      <c r="L3616" s="50" t="str">
        <f>UPPER(TEXT(tbl_raw_data[[#This Row],[updated_date]],"MMMM"))</f>
        <v>AUGUST</v>
      </c>
      <c r="M3616" s="50" t="str">
        <f>"WEEK "&amp; IF(ROUNDUP(DAY(tbl_raw_data[[#This Row],[updated_date]])/7,0)=5,4,ROUNDUP(DAY(tbl_raw_data[[#This Row],[updated_date]])/7,0))</f>
        <v>WEEK 2</v>
      </c>
      <c r="N3616" s="50" t="str">
        <f>UPPER(VLOOKUP(tbl_raw_data[[#This Row],[Analyst]],Settiings!$A$2:$B$16,2,0))</f>
        <v>NITESH</v>
      </c>
      <c r="O3616" s="50" t="str">
        <f>TRIM(UPPER(tbl_raw_data[[#This Row],[Outcome]]))</f>
        <v>APPROVE</v>
      </c>
      <c r="P3616" s="50" t="str">
        <f>TRIM(UPPER(tbl_raw_data[[#This Row],[Queue Name]]))</f>
        <v>CONSUMER POST BUREAU</v>
      </c>
      <c r="Q3616" s="50" t="str">
        <f>IF(tbl_raw_data[[#This Row],[Time taken in min]]&lt;=Settiings!$D$2,"SLA_MET","SLA_NOT_MET")</f>
        <v>SLA_MET</v>
      </c>
      <c r="R3616" s="94"/>
    </row>
    <row r="3617" spans="1:18" x14ac:dyDescent="0.3">
      <c r="A3617" s="23" t="s">
        <v>2770</v>
      </c>
      <c r="B3617" s="9">
        <v>45146.799537037034</v>
      </c>
      <c r="C3617" s="24">
        <v>45146.802511574075</v>
      </c>
      <c r="D3617" s="25" t="s">
        <v>13</v>
      </c>
      <c r="E3617" s="25" t="s">
        <v>9</v>
      </c>
      <c r="F3617" s="25" t="s">
        <v>70</v>
      </c>
      <c r="G3617" s="25" t="s">
        <v>128</v>
      </c>
      <c r="H3617" s="82"/>
      <c r="I3617" s="48">
        <f>tbl_raw_data[[#This Row],[Date Actioned]]-tbl_raw_data[[#This Row],[Date Tagged]]</f>
        <v>2.9745370411546901E-3</v>
      </c>
      <c r="J3617" s="46">
        <f>HOUR(tbl_raw_data[[#This Row],[Time_taken]])*60+MINUTE(tbl_raw_data[[#This Row],[Time_taken]])+SECOND(tbl_raw_data[[#This Row],[Time_taken]])/60</f>
        <v>4.2833333333333332</v>
      </c>
      <c r="K3617" s="52">
        <f>DATE(YEAR(tbl_raw_data[[#This Row],[Date Actioned]]),MONTH(tbl_raw_data[[#This Row],[Date Actioned]]),DAY(tbl_raw_data[[#This Row],[Date Actioned]]))</f>
        <v>45146</v>
      </c>
      <c r="L3617" s="50" t="str">
        <f>UPPER(TEXT(tbl_raw_data[[#This Row],[updated_date]],"MMMM"))</f>
        <v>AUGUST</v>
      </c>
      <c r="M3617" s="50" t="str">
        <f>"WEEK "&amp; IF(ROUNDUP(DAY(tbl_raw_data[[#This Row],[updated_date]])/7,0)=5,4,ROUNDUP(DAY(tbl_raw_data[[#This Row],[updated_date]])/7,0))</f>
        <v>WEEK 2</v>
      </c>
      <c r="N3617" s="50" t="str">
        <f>UPPER(VLOOKUP(tbl_raw_data[[#This Row],[Analyst]],Settiings!$A$2:$B$16,2,0))</f>
        <v>ASIF</v>
      </c>
      <c r="O3617" s="50" t="str">
        <f>TRIM(UPPER(tbl_raw_data[[#This Row],[Outcome]]))</f>
        <v>APPROVE</v>
      </c>
      <c r="P3617" s="50" t="str">
        <f>TRIM(UPPER(tbl_raw_data[[#This Row],[Queue Name]]))</f>
        <v>CONSUMER EXISTING</v>
      </c>
      <c r="Q3617" s="50" t="str">
        <f>IF(tbl_raw_data[[#This Row],[Time taken in min]]&lt;=Settiings!$D$2,"SLA_MET","SLA_NOT_MET")</f>
        <v>SLA_MET</v>
      </c>
      <c r="R3617" s="94"/>
    </row>
    <row r="3618" spans="1:18" x14ac:dyDescent="0.3">
      <c r="A3618" s="14" t="s">
        <v>2771</v>
      </c>
      <c r="B3618" s="15">
        <v>45146.799745370372</v>
      </c>
      <c r="C3618" s="16">
        <v>45146.803981481484</v>
      </c>
      <c r="D3618" s="17" t="s">
        <v>13</v>
      </c>
      <c r="E3618" s="17" t="s">
        <v>47</v>
      </c>
      <c r="F3618" s="17" t="s">
        <v>50</v>
      </c>
      <c r="G3618" s="17" t="s">
        <v>832</v>
      </c>
      <c r="H3618" s="83"/>
      <c r="I3618" s="48">
        <f>tbl_raw_data[[#This Row],[Date Actioned]]-tbl_raw_data[[#This Row],[Date Tagged]]</f>
        <v>4.2361111118225381E-3</v>
      </c>
      <c r="J3618" s="46">
        <f>HOUR(tbl_raw_data[[#This Row],[Time_taken]])*60+MINUTE(tbl_raw_data[[#This Row],[Time_taken]])+SECOND(tbl_raw_data[[#This Row],[Time_taken]])/60</f>
        <v>6.1</v>
      </c>
      <c r="K3618" s="52">
        <f>DATE(YEAR(tbl_raw_data[[#This Row],[Date Actioned]]),MONTH(tbl_raw_data[[#This Row],[Date Actioned]]),DAY(tbl_raw_data[[#This Row],[Date Actioned]]))</f>
        <v>45146</v>
      </c>
      <c r="L3618" s="50" t="str">
        <f>UPPER(TEXT(tbl_raw_data[[#This Row],[updated_date]],"MMMM"))</f>
        <v>AUGUST</v>
      </c>
      <c r="M3618" s="50" t="str">
        <f>"WEEK "&amp; IF(ROUNDUP(DAY(tbl_raw_data[[#This Row],[updated_date]])/7,0)=5,4,ROUNDUP(DAY(tbl_raw_data[[#This Row],[updated_date]])/7,0))</f>
        <v>WEEK 2</v>
      </c>
      <c r="N3618" s="50" t="str">
        <f>UPPER(VLOOKUP(tbl_raw_data[[#This Row],[Analyst]],Settiings!$A$2:$B$16,2,0))</f>
        <v>SHAHID</v>
      </c>
      <c r="O3618" s="50" t="str">
        <f>TRIM(UPPER(tbl_raw_data[[#This Row],[Outcome]]))</f>
        <v>APPROVE</v>
      </c>
      <c r="P3618" s="50" t="str">
        <f>TRIM(UPPER(tbl_raw_data[[#This Row],[Queue Name]]))</f>
        <v>CONSUMER PRE BUREAU</v>
      </c>
      <c r="Q3618" s="50" t="str">
        <f>IF(tbl_raw_data[[#This Row],[Time taken in min]]&lt;=Settiings!$D$2,"SLA_MET","SLA_NOT_MET")</f>
        <v>SLA_MET</v>
      </c>
      <c r="R3618" s="94"/>
    </row>
    <row r="3619" spans="1:18" x14ac:dyDescent="0.3">
      <c r="A3619" s="20" t="s">
        <v>2774</v>
      </c>
      <c r="B3619" s="9">
        <v>45146.806504629632</v>
      </c>
      <c r="C3619" s="24">
        <v>45146.812789351854</v>
      </c>
      <c r="D3619" s="25" t="s">
        <v>13</v>
      </c>
      <c r="E3619" s="25" t="s">
        <v>47</v>
      </c>
      <c r="F3619" s="25" t="s">
        <v>53</v>
      </c>
      <c r="G3619" s="25" t="s">
        <v>77</v>
      </c>
      <c r="H3619" s="82"/>
      <c r="I3619" s="48">
        <f>tbl_raw_data[[#This Row],[Date Actioned]]-tbl_raw_data[[#This Row],[Date Tagged]]</f>
        <v>6.284722221607808E-3</v>
      </c>
      <c r="J3619" s="46">
        <f>HOUR(tbl_raw_data[[#This Row],[Time_taken]])*60+MINUTE(tbl_raw_data[[#This Row],[Time_taken]])+SECOND(tbl_raw_data[[#This Row],[Time_taken]])/60</f>
        <v>9.0500000000000007</v>
      </c>
      <c r="K3619" s="52">
        <f>DATE(YEAR(tbl_raw_data[[#This Row],[Date Actioned]]),MONTH(tbl_raw_data[[#This Row],[Date Actioned]]),DAY(tbl_raw_data[[#This Row],[Date Actioned]]))</f>
        <v>45146</v>
      </c>
      <c r="L3619" s="50" t="str">
        <f>UPPER(TEXT(tbl_raw_data[[#This Row],[updated_date]],"MMMM"))</f>
        <v>AUGUST</v>
      </c>
      <c r="M3619" s="50" t="str">
        <f>"WEEK "&amp; IF(ROUNDUP(DAY(tbl_raw_data[[#This Row],[updated_date]])/7,0)=5,4,ROUNDUP(DAY(tbl_raw_data[[#This Row],[updated_date]])/7,0))</f>
        <v>WEEK 2</v>
      </c>
      <c r="N3619" s="50" t="str">
        <f>UPPER(VLOOKUP(tbl_raw_data[[#This Row],[Analyst]],Settiings!$A$2:$B$16,2,0))</f>
        <v>NAVED</v>
      </c>
      <c r="O3619" s="50" t="str">
        <f>TRIM(UPPER(tbl_raw_data[[#This Row],[Outcome]]))</f>
        <v>APPROVE</v>
      </c>
      <c r="P3619" s="50" t="str">
        <f>TRIM(UPPER(tbl_raw_data[[#This Row],[Queue Name]]))</f>
        <v>CONSUMER PRE BUREAU</v>
      </c>
      <c r="Q3619" s="50" t="str">
        <f>IF(tbl_raw_data[[#This Row],[Time taken in min]]&lt;=Settiings!$D$2,"SLA_MET","SLA_NOT_MET")</f>
        <v>SLA_MET</v>
      </c>
      <c r="R3619" s="94"/>
    </row>
    <row r="3620" spans="1:18" x14ac:dyDescent="0.3">
      <c r="A3620" s="23" t="s">
        <v>2776</v>
      </c>
      <c r="B3620" s="15">
        <v>45146.818645833337</v>
      </c>
      <c r="C3620" s="16">
        <v>45146.823275462964</v>
      </c>
      <c r="D3620" s="17" t="s">
        <v>13</v>
      </c>
      <c r="E3620" s="17" t="s">
        <v>19</v>
      </c>
      <c r="F3620" s="17" t="s">
        <v>50</v>
      </c>
      <c r="G3620" s="17" t="s">
        <v>77</v>
      </c>
      <c r="H3620" s="83"/>
      <c r="I3620" s="48">
        <f>tbl_raw_data[[#This Row],[Date Actioned]]-tbl_raw_data[[#This Row],[Date Tagged]]</f>
        <v>4.6296296277432702E-3</v>
      </c>
      <c r="J3620" s="46">
        <f>HOUR(tbl_raw_data[[#This Row],[Time_taken]])*60+MINUTE(tbl_raw_data[[#This Row],[Time_taken]])+SECOND(tbl_raw_data[[#This Row],[Time_taken]])/60</f>
        <v>6.666666666666667</v>
      </c>
      <c r="K3620" s="52">
        <f>DATE(YEAR(tbl_raw_data[[#This Row],[Date Actioned]]),MONTH(tbl_raw_data[[#This Row],[Date Actioned]]),DAY(tbl_raw_data[[#This Row],[Date Actioned]]))</f>
        <v>45146</v>
      </c>
      <c r="L3620" s="50" t="str">
        <f>UPPER(TEXT(tbl_raw_data[[#This Row],[updated_date]],"MMMM"))</f>
        <v>AUGUST</v>
      </c>
      <c r="M3620" s="50" t="str">
        <f>"WEEK "&amp; IF(ROUNDUP(DAY(tbl_raw_data[[#This Row],[updated_date]])/7,0)=5,4,ROUNDUP(DAY(tbl_raw_data[[#This Row],[updated_date]])/7,0))</f>
        <v>WEEK 2</v>
      </c>
      <c r="N3620" s="50" t="str">
        <f>UPPER(VLOOKUP(tbl_raw_data[[#This Row],[Analyst]],Settiings!$A$2:$B$16,2,0))</f>
        <v>SHAHID</v>
      </c>
      <c r="O3620" s="50" t="str">
        <f>TRIM(UPPER(tbl_raw_data[[#This Row],[Outcome]]))</f>
        <v>APPROVE</v>
      </c>
      <c r="P3620" s="50" t="str">
        <f>TRIM(UPPER(tbl_raw_data[[#This Row],[Queue Name]]))</f>
        <v>CONSUMER POST BUREAU</v>
      </c>
      <c r="Q3620" s="50" t="str">
        <f>IF(tbl_raw_data[[#This Row],[Time taken in min]]&lt;=Settiings!$D$2,"SLA_MET","SLA_NOT_MET")</f>
        <v>SLA_MET</v>
      </c>
      <c r="R3620" s="94"/>
    </row>
    <row r="3621" spans="1:18" x14ac:dyDescent="0.3">
      <c r="A3621" s="14" t="s">
        <v>2777</v>
      </c>
      <c r="B3621" s="9">
        <v>45146.824016203704</v>
      </c>
      <c r="C3621" s="24">
        <v>45146.828090277777</v>
      </c>
      <c r="D3621" s="25" t="s">
        <v>13</v>
      </c>
      <c r="E3621" s="25" t="s">
        <v>9</v>
      </c>
      <c r="F3621" s="25" t="s">
        <v>50</v>
      </c>
      <c r="G3621" s="25" t="s">
        <v>41</v>
      </c>
      <c r="H3621" s="82"/>
      <c r="I3621" s="48">
        <f>tbl_raw_data[[#This Row],[Date Actioned]]-tbl_raw_data[[#This Row],[Date Tagged]]</f>
        <v>4.0740740732871927E-3</v>
      </c>
      <c r="J3621" s="46">
        <f>HOUR(tbl_raw_data[[#This Row],[Time_taken]])*60+MINUTE(tbl_raw_data[[#This Row],[Time_taken]])+SECOND(tbl_raw_data[[#This Row],[Time_taken]])/60</f>
        <v>5.8666666666666671</v>
      </c>
      <c r="K3621" s="52">
        <f>DATE(YEAR(tbl_raw_data[[#This Row],[Date Actioned]]),MONTH(tbl_raw_data[[#This Row],[Date Actioned]]),DAY(tbl_raw_data[[#This Row],[Date Actioned]]))</f>
        <v>45146</v>
      </c>
      <c r="L3621" s="50" t="str">
        <f>UPPER(TEXT(tbl_raw_data[[#This Row],[updated_date]],"MMMM"))</f>
        <v>AUGUST</v>
      </c>
      <c r="M3621" s="50" t="str">
        <f>"WEEK "&amp; IF(ROUNDUP(DAY(tbl_raw_data[[#This Row],[updated_date]])/7,0)=5,4,ROUNDUP(DAY(tbl_raw_data[[#This Row],[updated_date]])/7,0))</f>
        <v>WEEK 2</v>
      </c>
      <c r="N3621" s="50" t="str">
        <f>UPPER(VLOOKUP(tbl_raw_data[[#This Row],[Analyst]],Settiings!$A$2:$B$16,2,0))</f>
        <v>SHAHID</v>
      </c>
      <c r="O3621" s="50" t="str">
        <f>TRIM(UPPER(tbl_raw_data[[#This Row],[Outcome]]))</f>
        <v>APPROVE</v>
      </c>
      <c r="P3621" s="50" t="str">
        <f>TRIM(UPPER(tbl_raw_data[[#This Row],[Queue Name]]))</f>
        <v>CONSUMER EXISTING</v>
      </c>
      <c r="Q3621" s="50" t="str">
        <f>IF(tbl_raw_data[[#This Row],[Time taken in min]]&lt;=Settiings!$D$2,"SLA_MET","SLA_NOT_MET")</f>
        <v>SLA_MET</v>
      </c>
      <c r="R3621" s="94"/>
    </row>
    <row r="3622" spans="1:18" x14ac:dyDescent="0.3">
      <c r="A3622" s="23" t="s">
        <v>2778</v>
      </c>
      <c r="B3622" s="9">
        <v>45146.833692129629</v>
      </c>
      <c r="C3622" s="24">
        <v>45146.838738425926</v>
      </c>
      <c r="D3622" s="25" t="s">
        <v>27</v>
      </c>
      <c r="E3622" s="25" t="s">
        <v>19</v>
      </c>
      <c r="F3622" s="25" t="s">
        <v>50</v>
      </c>
      <c r="G3622" s="25" t="s">
        <v>207</v>
      </c>
      <c r="H3622" s="82"/>
      <c r="I3622" s="48">
        <f>tbl_raw_data[[#This Row],[Date Actioned]]-tbl_raw_data[[#This Row],[Date Tagged]]</f>
        <v>5.0462962972233072E-3</v>
      </c>
      <c r="J3622" s="46">
        <f>HOUR(tbl_raw_data[[#This Row],[Time_taken]])*60+MINUTE(tbl_raw_data[[#This Row],[Time_taken]])+SECOND(tbl_raw_data[[#This Row],[Time_taken]])/60</f>
        <v>7.2666666666666666</v>
      </c>
      <c r="K3622" s="52">
        <f>DATE(YEAR(tbl_raw_data[[#This Row],[Date Actioned]]),MONTH(tbl_raw_data[[#This Row],[Date Actioned]]),DAY(tbl_raw_data[[#This Row],[Date Actioned]]))</f>
        <v>45146</v>
      </c>
      <c r="L3622" s="50" t="str">
        <f>UPPER(TEXT(tbl_raw_data[[#This Row],[updated_date]],"MMMM"))</f>
        <v>AUGUST</v>
      </c>
      <c r="M3622" s="50" t="str">
        <f>"WEEK "&amp; IF(ROUNDUP(DAY(tbl_raw_data[[#This Row],[updated_date]])/7,0)=5,4,ROUNDUP(DAY(tbl_raw_data[[#This Row],[updated_date]])/7,0))</f>
        <v>WEEK 2</v>
      </c>
      <c r="N3622" s="50" t="str">
        <f>UPPER(VLOOKUP(tbl_raw_data[[#This Row],[Analyst]],Settiings!$A$2:$B$16,2,0))</f>
        <v>SHAHID</v>
      </c>
      <c r="O3622" s="50" t="str">
        <f>TRIM(UPPER(tbl_raw_data[[#This Row],[Outcome]]))</f>
        <v>DECLINE</v>
      </c>
      <c r="P3622" s="50" t="str">
        <f>TRIM(UPPER(tbl_raw_data[[#This Row],[Queue Name]]))</f>
        <v>CONSUMER POST BUREAU</v>
      </c>
      <c r="Q3622" s="50" t="str">
        <f>IF(tbl_raw_data[[#This Row],[Time taken in min]]&lt;=Settiings!$D$2,"SLA_MET","SLA_NOT_MET")</f>
        <v>SLA_MET</v>
      </c>
      <c r="R3622" s="94"/>
    </row>
    <row r="3623" spans="1:18" x14ac:dyDescent="0.3">
      <c r="A3623" s="20" t="s">
        <v>2779</v>
      </c>
      <c r="B3623" s="15">
        <v>45146.83384259259</v>
      </c>
      <c r="C3623" s="16">
        <v>45146.841423611113</v>
      </c>
      <c r="D3623" s="17" t="s">
        <v>13</v>
      </c>
      <c r="E3623" s="17" t="s">
        <v>9</v>
      </c>
      <c r="F3623" s="17" t="s">
        <v>50</v>
      </c>
      <c r="G3623" s="17" t="s">
        <v>17</v>
      </c>
      <c r="H3623" s="83"/>
      <c r="I3623" s="48">
        <f>tbl_raw_data[[#This Row],[Date Actioned]]-tbl_raw_data[[#This Row],[Date Tagged]]</f>
        <v>7.5810185226146132E-3</v>
      </c>
      <c r="J3623" s="46">
        <f>HOUR(tbl_raw_data[[#This Row],[Time_taken]])*60+MINUTE(tbl_raw_data[[#This Row],[Time_taken]])+SECOND(tbl_raw_data[[#This Row],[Time_taken]])/60</f>
        <v>10.916666666666666</v>
      </c>
      <c r="K3623" s="52">
        <f>DATE(YEAR(tbl_raw_data[[#This Row],[Date Actioned]]),MONTH(tbl_raw_data[[#This Row],[Date Actioned]]),DAY(tbl_raw_data[[#This Row],[Date Actioned]]))</f>
        <v>45146</v>
      </c>
      <c r="L3623" s="50" t="str">
        <f>UPPER(TEXT(tbl_raw_data[[#This Row],[updated_date]],"MMMM"))</f>
        <v>AUGUST</v>
      </c>
      <c r="M3623" s="50" t="str">
        <f>"WEEK "&amp; IF(ROUNDUP(DAY(tbl_raw_data[[#This Row],[updated_date]])/7,0)=5,4,ROUNDUP(DAY(tbl_raw_data[[#This Row],[updated_date]])/7,0))</f>
        <v>WEEK 2</v>
      </c>
      <c r="N3623" s="50" t="str">
        <f>UPPER(VLOOKUP(tbl_raw_data[[#This Row],[Analyst]],Settiings!$A$2:$B$16,2,0))</f>
        <v>SHAHID</v>
      </c>
      <c r="O3623" s="50" t="str">
        <f>TRIM(UPPER(tbl_raw_data[[#This Row],[Outcome]]))</f>
        <v>APPROVE</v>
      </c>
      <c r="P3623" s="50" t="str">
        <f>TRIM(UPPER(tbl_raw_data[[#This Row],[Queue Name]]))</f>
        <v>CONSUMER EXISTING</v>
      </c>
      <c r="Q3623" s="50" t="str">
        <f>IF(tbl_raw_data[[#This Row],[Time taken in min]]&lt;=Settiings!$D$2,"SLA_MET","SLA_NOT_MET")</f>
        <v>SLA_MET</v>
      </c>
      <c r="R3623" s="94"/>
    </row>
    <row r="3624" spans="1:18" x14ac:dyDescent="0.3">
      <c r="A3624" s="23" t="s">
        <v>2783</v>
      </c>
      <c r="B3624" s="9">
        <v>45146.843738425923</v>
      </c>
      <c r="C3624" s="24">
        <v>45146.846863425926</v>
      </c>
      <c r="D3624" s="25" t="s">
        <v>13</v>
      </c>
      <c r="E3624" s="25" t="s">
        <v>47</v>
      </c>
      <c r="F3624" s="25" t="s">
        <v>50</v>
      </c>
      <c r="G3624" s="25" t="s">
        <v>255</v>
      </c>
      <c r="H3624" s="82"/>
      <c r="I3624" s="48">
        <f>tbl_raw_data[[#This Row],[Date Actioned]]-tbl_raw_data[[#This Row],[Date Tagged]]</f>
        <v>3.125000002910383E-3</v>
      </c>
      <c r="J3624" s="46">
        <f>HOUR(tbl_raw_data[[#This Row],[Time_taken]])*60+MINUTE(tbl_raw_data[[#This Row],[Time_taken]])+SECOND(tbl_raw_data[[#This Row],[Time_taken]])/60</f>
        <v>4.5</v>
      </c>
      <c r="K3624" s="52">
        <f>DATE(YEAR(tbl_raw_data[[#This Row],[Date Actioned]]),MONTH(tbl_raw_data[[#This Row],[Date Actioned]]),DAY(tbl_raw_data[[#This Row],[Date Actioned]]))</f>
        <v>45146</v>
      </c>
      <c r="L3624" s="50" t="str">
        <f>UPPER(TEXT(tbl_raw_data[[#This Row],[updated_date]],"MMMM"))</f>
        <v>AUGUST</v>
      </c>
      <c r="M3624" s="50" t="str">
        <f>"WEEK "&amp; IF(ROUNDUP(DAY(tbl_raw_data[[#This Row],[updated_date]])/7,0)=5,4,ROUNDUP(DAY(tbl_raw_data[[#This Row],[updated_date]])/7,0))</f>
        <v>WEEK 2</v>
      </c>
      <c r="N3624" s="50" t="str">
        <f>UPPER(VLOOKUP(tbl_raw_data[[#This Row],[Analyst]],Settiings!$A$2:$B$16,2,0))</f>
        <v>SHAHID</v>
      </c>
      <c r="O3624" s="50" t="str">
        <f>TRIM(UPPER(tbl_raw_data[[#This Row],[Outcome]]))</f>
        <v>APPROVE</v>
      </c>
      <c r="P3624" s="50" t="str">
        <f>TRIM(UPPER(tbl_raw_data[[#This Row],[Queue Name]]))</f>
        <v>CONSUMER PRE BUREAU</v>
      </c>
      <c r="Q3624" s="50" t="str">
        <f>IF(tbl_raw_data[[#This Row],[Time taken in min]]&lt;=Settiings!$D$2,"SLA_MET","SLA_NOT_MET")</f>
        <v>SLA_MET</v>
      </c>
      <c r="R3624" s="94"/>
    </row>
    <row r="3625" spans="1:18" x14ac:dyDescent="0.3">
      <c r="A3625" s="14" t="s">
        <v>2784</v>
      </c>
      <c r="B3625" s="15">
        <v>45146.866805555554</v>
      </c>
      <c r="C3625" s="16">
        <v>45147.369363425925</v>
      </c>
      <c r="D3625" s="17" t="s">
        <v>17</v>
      </c>
      <c r="E3625" s="18" t="s">
        <v>19</v>
      </c>
      <c r="F3625" s="17" t="s">
        <v>76</v>
      </c>
      <c r="G3625" s="19"/>
      <c r="H3625" s="79"/>
      <c r="I3625" s="48">
        <f>tbl_raw_data[[#This Row],[Date Actioned]]-tbl_raw_data[[#This Row],[Date Tagged]]</f>
        <v>0.50255787037167465</v>
      </c>
      <c r="J3625" s="46">
        <f>HOUR(tbl_raw_data[[#This Row],[Time_taken]])*60+MINUTE(tbl_raw_data[[#This Row],[Time_taken]])+SECOND(tbl_raw_data[[#This Row],[Time_taken]])/60</f>
        <v>723.68333333333328</v>
      </c>
      <c r="K3625" s="52">
        <f>DATE(YEAR(tbl_raw_data[[#This Row],[Date Actioned]]),MONTH(tbl_raw_data[[#This Row],[Date Actioned]]),DAY(tbl_raw_data[[#This Row],[Date Actioned]]))</f>
        <v>45147</v>
      </c>
      <c r="L3625" s="50" t="str">
        <f>UPPER(TEXT(tbl_raw_data[[#This Row],[updated_date]],"MMMM"))</f>
        <v>AUGUST</v>
      </c>
      <c r="M3625" s="50" t="str">
        <f>"WEEK "&amp; IF(ROUNDUP(DAY(tbl_raw_data[[#This Row],[updated_date]])/7,0)=5,4,ROUNDUP(DAY(tbl_raw_data[[#This Row],[updated_date]])/7,0))</f>
        <v>WEEK 2</v>
      </c>
      <c r="N3625" s="50" t="str">
        <f>UPPER(VLOOKUP(tbl_raw_data[[#This Row],[Analyst]],Settiings!$A$2:$B$16,2,0))</f>
        <v>ROHAN</v>
      </c>
      <c r="O3625" s="50" t="str">
        <f>TRIM(UPPER(tbl_raw_data[[#This Row],[Outcome]]))</f>
        <v>APPROVE</v>
      </c>
      <c r="P3625" s="50" t="str">
        <f>TRIM(UPPER(tbl_raw_data[[#This Row],[Queue Name]]))</f>
        <v>CONSUMER POST BUREAU</v>
      </c>
      <c r="Q3625" s="50" t="str">
        <f>IF(tbl_raw_data[[#This Row],[Time taken in min]]&lt;=Settiings!$D$2,"SLA_MET","SLA_NOT_MET")</f>
        <v>SLA_NOT_MET</v>
      </c>
      <c r="R3625" s="94"/>
    </row>
    <row r="3626" spans="1:18" x14ac:dyDescent="0.3">
      <c r="A3626" s="20" t="s">
        <v>2785</v>
      </c>
      <c r="B3626" s="9">
        <v>45146.874178240738</v>
      </c>
      <c r="C3626" s="24">
        <v>45147.373182870368</v>
      </c>
      <c r="D3626" s="25" t="s">
        <v>17</v>
      </c>
      <c r="E3626" s="12" t="s">
        <v>19</v>
      </c>
      <c r="F3626" s="25" t="s">
        <v>76</v>
      </c>
      <c r="G3626" s="13"/>
      <c r="H3626" s="78"/>
      <c r="I3626" s="48">
        <f>tbl_raw_data[[#This Row],[Date Actioned]]-tbl_raw_data[[#This Row],[Date Tagged]]</f>
        <v>0.49900462962978054</v>
      </c>
      <c r="J3626" s="46">
        <f>HOUR(tbl_raw_data[[#This Row],[Time_taken]])*60+MINUTE(tbl_raw_data[[#This Row],[Time_taken]])+SECOND(tbl_raw_data[[#This Row],[Time_taken]])/60</f>
        <v>718.56666666666672</v>
      </c>
      <c r="K3626" s="52">
        <f>DATE(YEAR(tbl_raw_data[[#This Row],[Date Actioned]]),MONTH(tbl_raw_data[[#This Row],[Date Actioned]]),DAY(tbl_raw_data[[#This Row],[Date Actioned]]))</f>
        <v>45147</v>
      </c>
      <c r="L3626" s="50" t="str">
        <f>UPPER(TEXT(tbl_raw_data[[#This Row],[updated_date]],"MMMM"))</f>
        <v>AUGUST</v>
      </c>
      <c r="M3626" s="50" t="str">
        <f>"WEEK "&amp; IF(ROUNDUP(DAY(tbl_raw_data[[#This Row],[updated_date]])/7,0)=5,4,ROUNDUP(DAY(tbl_raw_data[[#This Row],[updated_date]])/7,0))</f>
        <v>WEEK 2</v>
      </c>
      <c r="N3626" s="50" t="str">
        <f>UPPER(VLOOKUP(tbl_raw_data[[#This Row],[Analyst]],Settiings!$A$2:$B$16,2,0))</f>
        <v>ROHAN</v>
      </c>
      <c r="O3626" s="50" t="str">
        <f>TRIM(UPPER(tbl_raw_data[[#This Row],[Outcome]]))</f>
        <v>APPROVE</v>
      </c>
      <c r="P3626" s="50" t="str">
        <f>TRIM(UPPER(tbl_raw_data[[#This Row],[Queue Name]]))</f>
        <v>CONSUMER POST BUREAU</v>
      </c>
      <c r="Q3626" s="50" t="str">
        <f>IF(tbl_raw_data[[#This Row],[Time taken in min]]&lt;=Settiings!$D$2,"SLA_MET","SLA_NOT_MET")</f>
        <v>SLA_NOT_MET</v>
      </c>
      <c r="R3626" s="94"/>
    </row>
    <row r="3627" spans="1:18" x14ac:dyDescent="0.3">
      <c r="A3627" s="23" t="s">
        <v>2786</v>
      </c>
      <c r="B3627" s="15">
        <v>45146.882685185185</v>
      </c>
      <c r="C3627" s="16">
        <v>45147.379560185182</v>
      </c>
      <c r="D3627" s="17" t="s">
        <v>17</v>
      </c>
      <c r="E3627" s="18" t="s">
        <v>9</v>
      </c>
      <c r="F3627" s="17" t="s">
        <v>76</v>
      </c>
      <c r="G3627" s="19"/>
      <c r="H3627" s="79"/>
      <c r="I3627" s="48">
        <f>tbl_raw_data[[#This Row],[Date Actioned]]-tbl_raw_data[[#This Row],[Date Tagged]]</f>
        <v>0.49687499999708962</v>
      </c>
      <c r="J3627" s="46">
        <f>HOUR(tbl_raw_data[[#This Row],[Time_taken]])*60+MINUTE(tbl_raw_data[[#This Row],[Time_taken]])+SECOND(tbl_raw_data[[#This Row],[Time_taken]])/60</f>
        <v>715.5</v>
      </c>
      <c r="K3627" s="52">
        <f>DATE(YEAR(tbl_raw_data[[#This Row],[Date Actioned]]),MONTH(tbl_raw_data[[#This Row],[Date Actioned]]),DAY(tbl_raw_data[[#This Row],[Date Actioned]]))</f>
        <v>45147</v>
      </c>
      <c r="L3627" s="50" t="str">
        <f>UPPER(TEXT(tbl_raw_data[[#This Row],[updated_date]],"MMMM"))</f>
        <v>AUGUST</v>
      </c>
      <c r="M3627" s="50" t="str">
        <f>"WEEK "&amp; IF(ROUNDUP(DAY(tbl_raw_data[[#This Row],[updated_date]])/7,0)=5,4,ROUNDUP(DAY(tbl_raw_data[[#This Row],[updated_date]])/7,0))</f>
        <v>WEEK 2</v>
      </c>
      <c r="N3627" s="50" t="str">
        <f>UPPER(VLOOKUP(tbl_raw_data[[#This Row],[Analyst]],Settiings!$A$2:$B$16,2,0))</f>
        <v>ROHAN</v>
      </c>
      <c r="O3627" s="50" t="str">
        <f>TRIM(UPPER(tbl_raw_data[[#This Row],[Outcome]]))</f>
        <v>APPROVE</v>
      </c>
      <c r="P3627" s="50" t="str">
        <f>TRIM(UPPER(tbl_raw_data[[#This Row],[Queue Name]]))</f>
        <v>CONSUMER EXISTING</v>
      </c>
      <c r="Q3627" s="50" t="str">
        <f>IF(tbl_raw_data[[#This Row],[Time taken in min]]&lt;=Settiings!$D$2,"SLA_MET","SLA_NOT_MET")</f>
        <v>SLA_NOT_MET</v>
      </c>
      <c r="R3627" s="94"/>
    </row>
    <row r="3628" spans="1:18" x14ac:dyDescent="0.3">
      <c r="A3628" s="14" t="s">
        <v>2787</v>
      </c>
      <c r="B3628" s="9">
        <v>45146.927233796298</v>
      </c>
      <c r="C3628" s="24">
        <v>45147.40421296296</v>
      </c>
      <c r="D3628" s="25" t="s">
        <v>17</v>
      </c>
      <c r="E3628" s="12" t="s">
        <v>19</v>
      </c>
      <c r="F3628" s="25" t="s">
        <v>76</v>
      </c>
      <c r="G3628" s="13"/>
      <c r="H3628" s="78"/>
      <c r="I3628" s="48">
        <f>tbl_raw_data[[#This Row],[Date Actioned]]-tbl_raw_data[[#This Row],[Date Tagged]]</f>
        <v>0.47697916666220408</v>
      </c>
      <c r="J3628" s="46">
        <f>HOUR(tbl_raw_data[[#This Row],[Time_taken]])*60+MINUTE(tbl_raw_data[[#This Row],[Time_taken]])+SECOND(tbl_raw_data[[#This Row],[Time_taken]])/60</f>
        <v>686.85</v>
      </c>
      <c r="K3628" s="52">
        <f>DATE(YEAR(tbl_raw_data[[#This Row],[Date Actioned]]),MONTH(tbl_raw_data[[#This Row],[Date Actioned]]),DAY(tbl_raw_data[[#This Row],[Date Actioned]]))</f>
        <v>45147</v>
      </c>
      <c r="L3628" s="50" t="str">
        <f>UPPER(TEXT(tbl_raw_data[[#This Row],[updated_date]],"MMMM"))</f>
        <v>AUGUST</v>
      </c>
      <c r="M3628" s="50" t="str">
        <f>"WEEK "&amp; IF(ROUNDUP(DAY(tbl_raw_data[[#This Row],[updated_date]])/7,0)=5,4,ROUNDUP(DAY(tbl_raw_data[[#This Row],[updated_date]])/7,0))</f>
        <v>WEEK 2</v>
      </c>
      <c r="N3628" s="50" t="str">
        <f>UPPER(VLOOKUP(tbl_raw_data[[#This Row],[Analyst]],Settiings!$A$2:$B$16,2,0))</f>
        <v>ROHAN</v>
      </c>
      <c r="O3628" s="50" t="str">
        <f>TRIM(UPPER(tbl_raw_data[[#This Row],[Outcome]]))</f>
        <v>APPROVE</v>
      </c>
      <c r="P3628" s="50" t="str">
        <f>TRIM(UPPER(tbl_raw_data[[#This Row],[Queue Name]]))</f>
        <v>CONSUMER POST BUREAU</v>
      </c>
      <c r="Q3628" s="50" t="str">
        <f>IF(tbl_raw_data[[#This Row],[Time taken in min]]&lt;=Settiings!$D$2,"SLA_MET","SLA_NOT_MET")</f>
        <v>SLA_NOT_MET</v>
      </c>
      <c r="R3628" s="94"/>
    </row>
    <row r="3629" spans="1:18" x14ac:dyDescent="0.3">
      <c r="A3629" s="20" t="s">
        <v>2788</v>
      </c>
      <c r="B3629" s="15">
        <v>45146.947905092595</v>
      </c>
      <c r="C3629" s="16">
        <v>45147.407141203701</v>
      </c>
      <c r="D3629" s="17" t="s">
        <v>17</v>
      </c>
      <c r="E3629" s="18" t="s">
        <v>19</v>
      </c>
      <c r="F3629" s="17" t="s">
        <v>76</v>
      </c>
      <c r="G3629" s="19"/>
      <c r="H3629" s="79"/>
      <c r="I3629" s="48">
        <f>tbl_raw_data[[#This Row],[Date Actioned]]-tbl_raw_data[[#This Row],[Date Tagged]]</f>
        <v>0.45923611110629281</v>
      </c>
      <c r="J3629" s="46">
        <f>HOUR(tbl_raw_data[[#This Row],[Time_taken]])*60+MINUTE(tbl_raw_data[[#This Row],[Time_taken]])+SECOND(tbl_raw_data[[#This Row],[Time_taken]])/60</f>
        <v>661.3</v>
      </c>
      <c r="K3629" s="52">
        <f>DATE(YEAR(tbl_raw_data[[#This Row],[Date Actioned]]),MONTH(tbl_raw_data[[#This Row],[Date Actioned]]),DAY(tbl_raw_data[[#This Row],[Date Actioned]]))</f>
        <v>45147</v>
      </c>
      <c r="L3629" s="50" t="str">
        <f>UPPER(TEXT(tbl_raw_data[[#This Row],[updated_date]],"MMMM"))</f>
        <v>AUGUST</v>
      </c>
      <c r="M3629" s="50" t="str">
        <f>"WEEK "&amp; IF(ROUNDUP(DAY(tbl_raw_data[[#This Row],[updated_date]])/7,0)=5,4,ROUNDUP(DAY(tbl_raw_data[[#This Row],[updated_date]])/7,0))</f>
        <v>WEEK 2</v>
      </c>
      <c r="N3629" s="50" t="str">
        <f>UPPER(VLOOKUP(tbl_raw_data[[#This Row],[Analyst]],Settiings!$A$2:$B$16,2,0))</f>
        <v>ROHAN</v>
      </c>
      <c r="O3629" s="50" t="str">
        <f>TRIM(UPPER(tbl_raw_data[[#This Row],[Outcome]]))</f>
        <v>APPROVE</v>
      </c>
      <c r="P3629" s="50" t="str">
        <f>TRIM(UPPER(tbl_raw_data[[#This Row],[Queue Name]]))</f>
        <v>CONSUMER POST BUREAU</v>
      </c>
      <c r="Q3629" s="50" t="str">
        <f>IF(tbl_raw_data[[#This Row],[Time taken in min]]&lt;=Settiings!$D$2,"SLA_MET","SLA_NOT_MET")</f>
        <v>SLA_NOT_MET</v>
      </c>
      <c r="R3629" s="94"/>
    </row>
    <row r="3630" spans="1:18" x14ac:dyDescent="0.3">
      <c r="A3630" s="20" t="s">
        <v>2789</v>
      </c>
      <c r="B3630" s="15">
        <v>45147.003136574072</v>
      </c>
      <c r="C3630" s="16">
        <v>45147.370416666665</v>
      </c>
      <c r="D3630" s="17" t="s">
        <v>17</v>
      </c>
      <c r="E3630" s="18" t="s">
        <v>19</v>
      </c>
      <c r="F3630" s="17" t="s">
        <v>1222</v>
      </c>
      <c r="G3630" s="19"/>
      <c r="H3630" s="79"/>
      <c r="I3630" s="48">
        <f>tbl_raw_data[[#This Row],[Date Actioned]]-tbl_raw_data[[#This Row],[Date Tagged]]</f>
        <v>0.36728009259240935</v>
      </c>
      <c r="J3630" s="46">
        <f>HOUR(tbl_raw_data[[#This Row],[Time_taken]])*60+MINUTE(tbl_raw_data[[#This Row],[Time_taken]])+SECOND(tbl_raw_data[[#This Row],[Time_taken]])/60</f>
        <v>528.88333333333333</v>
      </c>
      <c r="K3630" s="52">
        <f>DATE(YEAR(tbl_raw_data[[#This Row],[Date Actioned]]),MONTH(tbl_raw_data[[#This Row],[Date Actioned]]),DAY(tbl_raw_data[[#This Row],[Date Actioned]]))</f>
        <v>45147</v>
      </c>
      <c r="L3630" s="50" t="str">
        <f>UPPER(TEXT(tbl_raw_data[[#This Row],[updated_date]],"MMMM"))</f>
        <v>AUGUST</v>
      </c>
      <c r="M3630" s="50" t="str">
        <f>"WEEK "&amp; IF(ROUNDUP(DAY(tbl_raw_data[[#This Row],[updated_date]])/7,0)=5,4,ROUNDUP(DAY(tbl_raw_data[[#This Row],[updated_date]])/7,0))</f>
        <v>WEEK 2</v>
      </c>
      <c r="N3630" s="50" t="str">
        <f>UPPER(VLOOKUP(tbl_raw_data[[#This Row],[Analyst]],Settiings!$A$2:$B$16,2,0))</f>
        <v>HARDIK</v>
      </c>
      <c r="O3630" s="50" t="str">
        <f>TRIM(UPPER(tbl_raw_data[[#This Row],[Outcome]]))</f>
        <v>APPROVE</v>
      </c>
      <c r="P3630" s="50" t="str">
        <f>TRIM(UPPER(tbl_raw_data[[#This Row],[Queue Name]]))</f>
        <v>CONSUMER POST BUREAU</v>
      </c>
      <c r="Q3630" s="50" t="str">
        <f>IF(tbl_raw_data[[#This Row],[Time taken in min]]&lt;=Settiings!$D$2,"SLA_MET","SLA_NOT_MET")</f>
        <v>SLA_NOT_MET</v>
      </c>
      <c r="R3630" s="94"/>
    </row>
    <row r="3631" spans="1:18" x14ac:dyDescent="0.3">
      <c r="A3631" s="23" t="s">
        <v>2790</v>
      </c>
      <c r="B3631" s="9">
        <v>45147.065613425926</v>
      </c>
      <c r="C3631" s="24">
        <v>45147.378761574073</v>
      </c>
      <c r="D3631" s="25" t="s">
        <v>37</v>
      </c>
      <c r="E3631" s="12" t="s">
        <v>19</v>
      </c>
      <c r="F3631" s="25" t="s">
        <v>1222</v>
      </c>
      <c r="G3631" s="13"/>
      <c r="H3631" s="78"/>
      <c r="I3631" s="48">
        <f>tbl_raw_data[[#This Row],[Date Actioned]]-tbl_raw_data[[#This Row],[Date Tagged]]</f>
        <v>0.31314814814686542</v>
      </c>
      <c r="J3631" s="46">
        <f>HOUR(tbl_raw_data[[#This Row],[Time_taken]])*60+MINUTE(tbl_raw_data[[#This Row],[Time_taken]])+SECOND(tbl_raw_data[[#This Row],[Time_taken]])/60</f>
        <v>450.93333333333334</v>
      </c>
      <c r="K3631" s="52">
        <f>DATE(YEAR(tbl_raw_data[[#This Row],[Date Actioned]]),MONTH(tbl_raw_data[[#This Row],[Date Actioned]]),DAY(tbl_raw_data[[#This Row],[Date Actioned]]))</f>
        <v>45147</v>
      </c>
      <c r="L3631" s="50" t="str">
        <f>UPPER(TEXT(tbl_raw_data[[#This Row],[updated_date]],"MMMM"))</f>
        <v>AUGUST</v>
      </c>
      <c r="M3631" s="50" t="str">
        <f>"WEEK "&amp; IF(ROUNDUP(DAY(tbl_raw_data[[#This Row],[updated_date]])/7,0)=5,4,ROUNDUP(DAY(tbl_raw_data[[#This Row],[updated_date]])/7,0))</f>
        <v>WEEK 2</v>
      </c>
      <c r="N3631" s="50" t="str">
        <f>UPPER(VLOOKUP(tbl_raw_data[[#This Row],[Analyst]],Settiings!$A$2:$B$16,2,0))</f>
        <v>HARDIK</v>
      </c>
      <c r="O3631" s="50" t="str">
        <f>TRIM(UPPER(tbl_raw_data[[#This Row],[Outcome]]))</f>
        <v>DECLINE</v>
      </c>
      <c r="P3631" s="50" t="str">
        <f>TRIM(UPPER(tbl_raw_data[[#This Row],[Queue Name]]))</f>
        <v>CONSUMER POST BUREAU</v>
      </c>
      <c r="Q3631" s="50" t="str">
        <f>IF(tbl_raw_data[[#This Row],[Time taken in min]]&lt;=Settiings!$D$2,"SLA_MET","SLA_NOT_MET")</f>
        <v>SLA_NOT_MET</v>
      </c>
      <c r="R3631" s="94"/>
    </row>
    <row r="3632" spans="1:18" x14ac:dyDescent="0.3">
      <c r="A3632" s="23" t="s">
        <v>2793</v>
      </c>
      <c r="B3632" s="9">
        <v>45147.184930555559</v>
      </c>
      <c r="C3632" s="24">
        <v>45147.404687499999</v>
      </c>
      <c r="D3632" s="25" t="s">
        <v>17</v>
      </c>
      <c r="E3632" s="12" t="s">
        <v>9</v>
      </c>
      <c r="F3632" s="25" t="s">
        <v>43</v>
      </c>
      <c r="G3632" s="13"/>
      <c r="H3632" s="78"/>
      <c r="I3632" s="48">
        <f>tbl_raw_data[[#This Row],[Date Actioned]]-tbl_raw_data[[#This Row],[Date Tagged]]</f>
        <v>0.21975694443972316</v>
      </c>
      <c r="J3632" s="46">
        <f>HOUR(tbl_raw_data[[#This Row],[Time_taken]])*60+MINUTE(tbl_raw_data[[#This Row],[Time_taken]])+SECOND(tbl_raw_data[[#This Row],[Time_taken]])/60</f>
        <v>316.45</v>
      </c>
      <c r="K3632" s="52">
        <f>DATE(YEAR(tbl_raw_data[[#This Row],[Date Actioned]]),MONTH(tbl_raw_data[[#This Row],[Date Actioned]]),DAY(tbl_raw_data[[#This Row],[Date Actioned]]))</f>
        <v>45147</v>
      </c>
      <c r="L3632" s="50" t="str">
        <f>UPPER(TEXT(tbl_raw_data[[#This Row],[updated_date]],"MMMM"))</f>
        <v>AUGUST</v>
      </c>
      <c r="M3632" s="50" t="str">
        <f>"WEEK "&amp; IF(ROUNDUP(DAY(tbl_raw_data[[#This Row],[updated_date]])/7,0)=5,4,ROUNDUP(DAY(tbl_raw_data[[#This Row],[updated_date]])/7,0))</f>
        <v>WEEK 2</v>
      </c>
      <c r="N3632" s="50" t="str">
        <f>UPPER(VLOOKUP(tbl_raw_data[[#This Row],[Analyst]],Settiings!$A$2:$B$16,2,0))</f>
        <v>MERCEDES</v>
      </c>
      <c r="O3632" s="50" t="str">
        <f>TRIM(UPPER(tbl_raw_data[[#This Row],[Outcome]]))</f>
        <v>APPROVE</v>
      </c>
      <c r="P3632" s="50" t="str">
        <f>TRIM(UPPER(tbl_raw_data[[#This Row],[Queue Name]]))</f>
        <v>CONSUMER EXISTING</v>
      </c>
      <c r="Q3632" s="50" t="str">
        <f>IF(tbl_raw_data[[#This Row],[Time taken in min]]&lt;=Settiings!$D$2,"SLA_MET","SLA_NOT_MET")</f>
        <v>SLA_NOT_MET</v>
      </c>
      <c r="R3632" s="94"/>
    </row>
    <row r="3633" spans="1:18" x14ac:dyDescent="0.3">
      <c r="A3633" s="14" t="s">
        <v>2797</v>
      </c>
      <c r="B3633" s="15">
        <v>45147.404236111113</v>
      </c>
      <c r="C3633" s="16">
        <v>45147.413090277776</v>
      </c>
      <c r="D3633" s="17" t="s">
        <v>17</v>
      </c>
      <c r="E3633" s="18" t="s">
        <v>19</v>
      </c>
      <c r="F3633" s="17" t="s">
        <v>43</v>
      </c>
      <c r="G3633" s="19"/>
      <c r="H3633" s="79"/>
      <c r="I3633" s="48">
        <f>tbl_raw_data[[#This Row],[Date Actioned]]-tbl_raw_data[[#This Row],[Date Tagged]]</f>
        <v>8.8541666627861559E-3</v>
      </c>
      <c r="J3633" s="46">
        <f>HOUR(tbl_raw_data[[#This Row],[Time_taken]])*60+MINUTE(tbl_raw_data[[#This Row],[Time_taken]])+SECOND(tbl_raw_data[[#This Row],[Time_taken]])/60</f>
        <v>12.75</v>
      </c>
      <c r="K3633" s="52">
        <f>DATE(YEAR(tbl_raw_data[[#This Row],[Date Actioned]]),MONTH(tbl_raw_data[[#This Row],[Date Actioned]]),DAY(tbl_raw_data[[#This Row],[Date Actioned]]))</f>
        <v>45147</v>
      </c>
      <c r="L3633" s="50" t="str">
        <f>UPPER(TEXT(tbl_raw_data[[#This Row],[updated_date]],"MMMM"))</f>
        <v>AUGUST</v>
      </c>
      <c r="M3633" s="50" t="str">
        <f>"WEEK "&amp; IF(ROUNDUP(DAY(tbl_raw_data[[#This Row],[updated_date]])/7,0)=5,4,ROUNDUP(DAY(tbl_raw_data[[#This Row],[updated_date]])/7,0))</f>
        <v>WEEK 2</v>
      </c>
      <c r="N3633" s="50" t="str">
        <f>UPPER(VLOOKUP(tbl_raw_data[[#This Row],[Analyst]],Settiings!$A$2:$B$16,2,0))</f>
        <v>MERCEDES</v>
      </c>
      <c r="O3633" s="50" t="str">
        <f>TRIM(UPPER(tbl_raw_data[[#This Row],[Outcome]]))</f>
        <v>APPROVE</v>
      </c>
      <c r="P3633" s="50" t="str">
        <f>TRIM(UPPER(tbl_raw_data[[#This Row],[Queue Name]]))</f>
        <v>CONSUMER POST BUREAU</v>
      </c>
      <c r="Q3633" s="50" t="str">
        <f>IF(tbl_raw_data[[#This Row],[Time taken in min]]&lt;=Settiings!$D$2,"SLA_MET","SLA_NOT_MET")</f>
        <v>SLA_MET</v>
      </c>
      <c r="R3633" s="94"/>
    </row>
    <row r="3634" spans="1:18" x14ac:dyDescent="0.3">
      <c r="A3634" s="20" t="s">
        <v>2798</v>
      </c>
      <c r="B3634" s="9">
        <v>45147.406724537039</v>
      </c>
      <c r="C3634" s="24">
        <v>45147.412800925929</v>
      </c>
      <c r="D3634" s="25" t="s">
        <v>13</v>
      </c>
      <c r="E3634" s="25" t="s">
        <v>9</v>
      </c>
      <c r="F3634" s="25" t="s">
        <v>1222</v>
      </c>
      <c r="G3634" s="25" t="s">
        <v>17</v>
      </c>
      <c r="H3634" s="82"/>
      <c r="I3634" s="48">
        <f>tbl_raw_data[[#This Row],[Date Actioned]]-tbl_raw_data[[#This Row],[Date Tagged]]</f>
        <v>6.0763888905057684E-3</v>
      </c>
      <c r="J3634" s="46">
        <f>HOUR(tbl_raw_data[[#This Row],[Time_taken]])*60+MINUTE(tbl_raw_data[[#This Row],[Time_taken]])+SECOND(tbl_raw_data[[#This Row],[Time_taken]])/60</f>
        <v>8.75</v>
      </c>
      <c r="K3634" s="52">
        <f>DATE(YEAR(tbl_raw_data[[#This Row],[Date Actioned]]),MONTH(tbl_raw_data[[#This Row],[Date Actioned]]),DAY(tbl_raw_data[[#This Row],[Date Actioned]]))</f>
        <v>45147</v>
      </c>
      <c r="L3634" s="50" t="str">
        <f>UPPER(TEXT(tbl_raw_data[[#This Row],[updated_date]],"MMMM"))</f>
        <v>AUGUST</v>
      </c>
      <c r="M3634" s="50" t="str">
        <f>"WEEK "&amp; IF(ROUNDUP(DAY(tbl_raw_data[[#This Row],[updated_date]])/7,0)=5,4,ROUNDUP(DAY(tbl_raw_data[[#This Row],[updated_date]])/7,0))</f>
        <v>WEEK 2</v>
      </c>
      <c r="N3634" s="50" t="str">
        <f>UPPER(VLOOKUP(tbl_raw_data[[#This Row],[Analyst]],Settiings!$A$2:$B$16,2,0))</f>
        <v>HARDIK</v>
      </c>
      <c r="O3634" s="50" t="str">
        <f>TRIM(UPPER(tbl_raw_data[[#This Row],[Outcome]]))</f>
        <v>APPROVE</v>
      </c>
      <c r="P3634" s="50" t="str">
        <f>TRIM(UPPER(tbl_raw_data[[#This Row],[Queue Name]]))</f>
        <v>CONSUMER EXISTING</v>
      </c>
      <c r="Q3634" s="50" t="str">
        <f>IF(tbl_raw_data[[#This Row],[Time taken in min]]&lt;=Settiings!$D$2,"SLA_MET","SLA_NOT_MET")</f>
        <v>SLA_MET</v>
      </c>
      <c r="R3634" s="94"/>
    </row>
    <row r="3635" spans="1:18" x14ac:dyDescent="0.3">
      <c r="A3635" s="23" t="s">
        <v>2799</v>
      </c>
      <c r="B3635" s="15">
        <v>45147.409004629626</v>
      </c>
      <c r="C3635" s="16">
        <v>45147.419236111113</v>
      </c>
      <c r="D3635" s="17" t="s">
        <v>13</v>
      </c>
      <c r="E3635" s="17" t="s">
        <v>9</v>
      </c>
      <c r="F3635" s="17" t="s">
        <v>1222</v>
      </c>
      <c r="G3635" s="17" t="s">
        <v>17</v>
      </c>
      <c r="H3635" s="83"/>
      <c r="I3635" s="48">
        <f>tbl_raw_data[[#This Row],[Date Actioned]]-tbl_raw_data[[#This Row],[Date Tagged]]</f>
        <v>1.0231481486698613E-2</v>
      </c>
      <c r="J3635" s="46">
        <f>HOUR(tbl_raw_data[[#This Row],[Time_taken]])*60+MINUTE(tbl_raw_data[[#This Row],[Time_taken]])+SECOND(tbl_raw_data[[#This Row],[Time_taken]])/60</f>
        <v>14.733333333333333</v>
      </c>
      <c r="K3635" s="52">
        <f>DATE(YEAR(tbl_raw_data[[#This Row],[Date Actioned]]),MONTH(tbl_raw_data[[#This Row],[Date Actioned]]),DAY(tbl_raw_data[[#This Row],[Date Actioned]]))</f>
        <v>45147</v>
      </c>
      <c r="L3635" s="50" t="str">
        <f>UPPER(TEXT(tbl_raw_data[[#This Row],[updated_date]],"MMMM"))</f>
        <v>AUGUST</v>
      </c>
      <c r="M3635" s="50" t="str">
        <f>"WEEK "&amp; IF(ROUNDUP(DAY(tbl_raw_data[[#This Row],[updated_date]])/7,0)=5,4,ROUNDUP(DAY(tbl_raw_data[[#This Row],[updated_date]])/7,0))</f>
        <v>WEEK 2</v>
      </c>
      <c r="N3635" s="50" t="str">
        <f>UPPER(VLOOKUP(tbl_raw_data[[#This Row],[Analyst]],Settiings!$A$2:$B$16,2,0))</f>
        <v>HARDIK</v>
      </c>
      <c r="O3635" s="50" t="str">
        <f>TRIM(UPPER(tbl_raw_data[[#This Row],[Outcome]]))</f>
        <v>APPROVE</v>
      </c>
      <c r="P3635" s="50" t="str">
        <f>TRIM(UPPER(tbl_raw_data[[#This Row],[Queue Name]]))</f>
        <v>CONSUMER EXISTING</v>
      </c>
      <c r="Q3635" s="50" t="str">
        <f>IF(tbl_raw_data[[#This Row],[Time taken in min]]&lt;=Settiings!$D$2,"SLA_MET","SLA_NOT_MET")</f>
        <v>SLA_MET</v>
      </c>
      <c r="R3635" s="94"/>
    </row>
    <row r="3636" spans="1:18" x14ac:dyDescent="0.3">
      <c r="A3636" s="14" t="s">
        <v>2801</v>
      </c>
      <c r="B3636" s="9">
        <v>45147.411886574075</v>
      </c>
      <c r="C3636" s="24">
        <v>45147.422037037039</v>
      </c>
      <c r="D3636" s="25" t="s">
        <v>17</v>
      </c>
      <c r="E3636" s="12" t="s">
        <v>9</v>
      </c>
      <c r="F3636" s="25" t="s">
        <v>76</v>
      </c>
      <c r="G3636" s="13"/>
      <c r="H3636" s="78"/>
      <c r="I3636" s="48">
        <f>tbl_raw_data[[#This Row],[Date Actioned]]-tbl_raw_data[[#This Row],[Date Tagged]]</f>
        <v>1.0150462963792961E-2</v>
      </c>
      <c r="J3636" s="46">
        <f>HOUR(tbl_raw_data[[#This Row],[Time_taken]])*60+MINUTE(tbl_raw_data[[#This Row],[Time_taken]])+SECOND(tbl_raw_data[[#This Row],[Time_taken]])/60</f>
        <v>14.616666666666667</v>
      </c>
      <c r="K3636" s="52">
        <f>DATE(YEAR(tbl_raw_data[[#This Row],[Date Actioned]]),MONTH(tbl_raw_data[[#This Row],[Date Actioned]]),DAY(tbl_raw_data[[#This Row],[Date Actioned]]))</f>
        <v>45147</v>
      </c>
      <c r="L3636" s="50" t="str">
        <f>UPPER(TEXT(tbl_raw_data[[#This Row],[updated_date]],"MMMM"))</f>
        <v>AUGUST</v>
      </c>
      <c r="M3636" s="50" t="str">
        <f>"WEEK "&amp; IF(ROUNDUP(DAY(tbl_raw_data[[#This Row],[updated_date]])/7,0)=5,4,ROUNDUP(DAY(tbl_raw_data[[#This Row],[updated_date]])/7,0))</f>
        <v>WEEK 2</v>
      </c>
      <c r="N3636" s="50" t="str">
        <f>UPPER(VLOOKUP(tbl_raw_data[[#This Row],[Analyst]],Settiings!$A$2:$B$16,2,0))</f>
        <v>ROHAN</v>
      </c>
      <c r="O3636" s="50" t="str">
        <f>TRIM(UPPER(tbl_raw_data[[#This Row],[Outcome]]))</f>
        <v>APPROVE</v>
      </c>
      <c r="P3636" s="50" t="str">
        <f>TRIM(UPPER(tbl_raw_data[[#This Row],[Queue Name]]))</f>
        <v>CONSUMER EXISTING</v>
      </c>
      <c r="Q3636" s="50" t="str">
        <f>IF(tbl_raw_data[[#This Row],[Time taken in min]]&lt;=Settiings!$D$2,"SLA_MET","SLA_NOT_MET")</f>
        <v>SLA_MET</v>
      </c>
      <c r="R3636" s="94"/>
    </row>
    <row r="3637" spans="1:18" x14ac:dyDescent="0.3">
      <c r="A3637" s="20" t="s">
        <v>2802</v>
      </c>
      <c r="B3637" s="15">
        <v>45147.412534722222</v>
      </c>
      <c r="C3637" s="16">
        <v>45147.425254629627</v>
      </c>
      <c r="D3637" s="17" t="s">
        <v>17</v>
      </c>
      <c r="E3637" s="18" t="s">
        <v>9</v>
      </c>
      <c r="F3637" s="17" t="s">
        <v>43</v>
      </c>
      <c r="G3637" s="19"/>
      <c r="H3637" s="79"/>
      <c r="I3637" s="48">
        <f>tbl_raw_data[[#This Row],[Date Actioned]]-tbl_raw_data[[#This Row],[Date Tagged]]</f>
        <v>1.2719907404971309E-2</v>
      </c>
      <c r="J3637" s="46">
        <f>HOUR(tbl_raw_data[[#This Row],[Time_taken]])*60+MINUTE(tbl_raw_data[[#This Row],[Time_taken]])+SECOND(tbl_raw_data[[#This Row],[Time_taken]])/60</f>
        <v>18.316666666666666</v>
      </c>
      <c r="K3637" s="52">
        <f>DATE(YEAR(tbl_raw_data[[#This Row],[Date Actioned]]),MONTH(tbl_raw_data[[#This Row],[Date Actioned]]),DAY(tbl_raw_data[[#This Row],[Date Actioned]]))</f>
        <v>45147</v>
      </c>
      <c r="L3637" s="50" t="str">
        <f>UPPER(TEXT(tbl_raw_data[[#This Row],[updated_date]],"MMMM"))</f>
        <v>AUGUST</v>
      </c>
      <c r="M3637" s="50" t="str">
        <f>"WEEK "&amp; IF(ROUNDUP(DAY(tbl_raw_data[[#This Row],[updated_date]])/7,0)=5,4,ROUNDUP(DAY(tbl_raw_data[[#This Row],[updated_date]])/7,0))</f>
        <v>WEEK 2</v>
      </c>
      <c r="N3637" s="50" t="str">
        <f>UPPER(VLOOKUP(tbl_raw_data[[#This Row],[Analyst]],Settiings!$A$2:$B$16,2,0))</f>
        <v>MERCEDES</v>
      </c>
      <c r="O3637" s="50" t="str">
        <f>TRIM(UPPER(tbl_raw_data[[#This Row],[Outcome]]))</f>
        <v>APPROVE</v>
      </c>
      <c r="P3637" s="50" t="str">
        <f>TRIM(UPPER(tbl_raw_data[[#This Row],[Queue Name]]))</f>
        <v>CONSUMER EXISTING</v>
      </c>
      <c r="Q3637" s="50" t="str">
        <f>IF(tbl_raw_data[[#This Row],[Time taken in min]]&lt;=Settiings!$D$2,"SLA_MET","SLA_NOT_MET")</f>
        <v>SLA_MET</v>
      </c>
      <c r="R3637" s="94"/>
    </row>
    <row r="3638" spans="1:18" x14ac:dyDescent="0.3">
      <c r="A3638" s="23" t="s">
        <v>2804</v>
      </c>
      <c r="B3638" s="9">
        <v>45147.414236111108</v>
      </c>
      <c r="C3638" s="24">
        <v>45147.432210648149</v>
      </c>
      <c r="D3638" s="25" t="s">
        <v>13</v>
      </c>
      <c r="E3638" s="25" t="s">
        <v>9</v>
      </c>
      <c r="F3638" s="25" t="s">
        <v>1222</v>
      </c>
      <c r="G3638" s="25" t="s">
        <v>17</v>
      </c>
      <c r="H3638" s="82"/>
      <c r="I3638" s="48">
        <f>tbl_raw_data[[#This Row],[Date Actioned]]-tbl_raw_data[[#This Row],[Date Tagged]]</f>
        <v>1.7974537040572613E-2</v>
      </c>
      <c r="J3638" s="46">
        <f>HOUR(tbl_raw_data[[#This Row],[Time_taken]])*60+MINUTE(tbl_raw_data[[#This Row],[Time_taken]])+SECOND(tbl_raw_data[[#This Row],[Time_taken]])/60</f>
        <v>25.883333333333333</v>
      </c>
      <c r="K3638" s="52">
        <f>DATE(YEAR(tbl_raw_data[[#This Row],[Date Actioned]]),MONTH(tbl_raw_data[[#This Row],[Date Actioned]]),DAY(tbl_raw_data[[#This Row],[Date Actioned]]))</f>
        <v>45147</v>
      </c>
      <c r="L3638" s="50" t="str">
        <f>UPPER(TEXT(tbl_raw_data[[#This Row],[updated_date]],"MMMM"))</f>
        <v>AUGUST</v>
      </c>
      <c r="M3638" s="50" t="str">
        <f>"WEEK "&amp; IF(ROUNDUP(DAY(tbl_raw_data[[#This Row],[updated_date]])/7,0)=5,4,ROUNDUP(DAY(tbl_raw_data[[#This Row],[updated_date]])/7,0))</f>
        <v>WEEK 2</v>
      </c>
      <c r="N3638" s="50" t="str">
        <f>UPPER(VLOOKUP(tbl_raw_data[[#This Row],[Analyst]],Settiings!$A$2:$B$16,2,0))</f>
        <v>HARDIK</v>
      </c>
      <c r="O3638" s="50" t="str">
        <f>TRIM(UPPER(tbl_raw_data[[#This Row],[Outcome]]))</f>
        <v>APPROVE</v>
      </c>
      <c r="P3638" s="50" t="str">
        <f>TRIM(UPPER(tbl_raw_data[[#This Row],[Queue Name]]))</f>
        <v>CONSUMER EXISTING</v>
      </c>
      <c r="Q3638" s="50" t="str">
        <f>IF(tbl_raw_data[[#This Row],[Time taken in min]]&lt;=Settiings!$D$2,"SLA_MET","SLA_NOT_MET")</f>
        <v>SLA_NOT_MET</v>
      </c>
      <c r="R3638" s="94"/>
    </row>
    <row r="3639" spans="1:18" x14ac:dyDescent="0.3">
      <c r="A3639" s="14" t="s">
        <v>2805</v>
      </c>
      <c r="B3639" s="15">
        <v>45147.416238425925</v>
      </c>
      <c r="C3639" s="16">
        <v>45147.431134259263</v>
      </c>
      <c r="D3639" s="17" t="s">
        <v>17</v>
      </c>
      <c r="E3639" s="18" t="s">
        <v>9</v>
      </c>
      <c r="F3639" s="17" t="s">
        <v>43</v>
      </c>
      <c r="G3639" s="19"/>
      <c r="H3639" s="79"/>
      <c r="I3639" s="48">
        <f>tbl_raw_data[[#This Row],[Date Actioned]]-tbl_raw_data[[#This Row],[Date Tagged]]</f>
        <v>1.4895833337504882E-2</v>
      </c>
      <c r="J3639" s="46">
        <f>HOUR(tbl_raw_data[[#This Row],[Time_taken]])*60+MINUTE(tbl_raw_data[[#This Row],[Time_taken]])+SECOND(tbl_raw_data[[#This Row],[Time_taken]])/60</f>
        <v>21.45</v>
      </c>
      <c r="K3639" s="52">
        <f>DATE(YEAR(tbl_raw_data[[#This Row],[Date Actioned]]),MONTH(tbl_raw_data[[#This Row],[Date Actioned]]),DAY(tbl_raw_data[[#This Row],[Date Actioned]]))</f>
        <v>45147</v>
      </c>
      <c r="L3639" s="50" t="str">
        <f>UPPER(TEXT(tbl_raw_data[[#This Row],[updated_date]],"MMMM"))</f>
        <v>AUGUST</v>
      </c>
      <c r="M3639" s="50" t="str">
        <f>"WEEK "&amp; IF(ROUNDUP(DAY(tbl_raw_data[[#This Row],[updated_date]])/7,0)=5,4,ROUNDUP(DAY(tbl_raw_data[[#This Row],[updated_date]])/7,0))</f>
        <v>WEEK 2</v>
      </c>
      <c r="N3639" s="50" t="str">
        <f>UPPER(VLOOKUP(tbl_raw_data[[#This Row],[Analyst]],Settiings!$A$2:$B$16,2,0))</f>
        <v>MERCEDES</v>
      </c>
      <c r="O3639" s="50" t="str">
        <f>TRIM(UPPER(tbl_raw_data[[#This Row],[Outcome]]))</f>
        <v>APPROVE</v>
      </c>
      <c r="P3639" s="50" t="str">
        <f>TRIM(UPPER(tbl_raw_data[[#This Row],[Queue Name]]))</f>
        <v>CONSUMER EXISTING</v>
      </c>
      <c r="Q3639" s="50" t="str">
        <f>IF(tbl_raw_data[[#This Row],[Time taken in min]]&lt;=Settiings!$D$2,"SLA_MET","SLA_NOT_MET")</f>
        <v>SLA_NOT_MET</v>
      </c>
      <c r="R3639" s="94"/>
    </row>
    <row r="3640" spans="1:18" x14ac:dyDescent="0.3">
      <c r="A3640" s="20" t="s">
        <v>2806</v>
      </c>
      <c r="B3640" s="9">
        <v>45147.416944444441</v>
      </c>
      <c r="C3640" s="24">
        <v>45147.432800925926</v>
      </c>
      <c r="D3640" s="25" t="s">
        <v>17</v>
      </c>
      <c r="E3640" s="12" t="s">
        <v>9</v>
      </c>
      <c r="F3640" s="25" t="s">
        <v>76</v>
      </c>
      <c r="G3640" s="13"/>
      <c r="H3640" s="78"/>
      <c r="I3640" s="48">
        <f>tbl_raw_data[[#This Row],[Date Actioned]]-tbl_raw_data[[#This Row],[Date Tagged]]</f>
        <v>1.5856481484661344E-2</v>
      </c>
      <c r="J3640" s="46">
        <f>HOUR(tbl_raw_data[[#This Row],[Time_taken]])*60+MINUTE(tbl_raw_data[[#This Row],[Time_taken]])+SECOND(tbl_raw_data[[#This Row],[Time_taken]])/60</f>
        <v>22.833333333333332</v>
      </c>
      <c r="K3640" s="52">
        <f>DATE(YEAR(tbl_raw_data[[#This Row],[Date Actioned]]),MONTH(tbl_raw_data[[#This Row],[Date Actioned]]),DAY(tbl_raw_data[[#This Row],[Date Actioned]]))</f>
        <v>45147</v>
      </c>
      <c r="L3640" s="50" t="str">
        <f>UPPER(TEXT(tbl_raw_data[[#This Row],[updated_date]],"MMMM"))</f>
        <v>AUGUST</v>
      </c>
      <c r="M3640" s="50" t="str">
        <f>"WEEK "&amp; IF(ROUNDUP(DAY(tbl_raw_data[[#This Row],[updated_date]])/7,0)=5,4,ROUNDUP(DAY(tbl_raw_data[[#This Row],[updated_date]])/7,0))</f>
        <v>WEEK 2</v>
      </c>
      <c r="N3640" s="50" t="str">
        <f>UPPER(VLOOKUP(tbl_raw_data[[#This Row],[Analyst]],Settiings!$A$2:$B$16,2,0))</f>
        <v>ROHAN</v>
      </c>
      <c r="O3640" s="50" t="str">
        <f>TRIM(UPPER(tbl_raw_data[[#This Row],[Outcome]]))</f>
        <v>APPROVE</v>
      </c>
      <c r="P3640" s="50" t="str">
        <f>TRIM(UPPER(tbl_raw_data[[#This Row],[Queue Name]]))</f>
        <v>CONSUMER EXISTING</v>
      </c>
      <c r="Q3640" s="50" t="str">
        <f>IF(tbl_raw_data[[#This Row],[Time taken in min]]&lt;=Settiings!$D$2,"SLA_MET","SLA_NOT_MET")</f>
        <v>SLA_NOT_MET</v>
      </c>
      <c r="R3640" s="94"/>
    </row>
    <row r="3641" spans="1:18" x14ac:dyDescent="0.3">
      <c r="A3641" s="23" t="s">
        <v>2807</v>
      </c>
      <c r="B3641" s="15">
        <v>45147.427268518521</v>
      </c>
      <c r="C3641" s="16">
        <v>45147.435624999998</v>
      </c>
      <c r="D3641" s="17" t="s">
        <v>17</v>
      </c>
      <c r="E3641" s="18" t="s">
        <v>9</v>
      </c>
      <c r="F3641" s="17" t="s">
        <v>43</v>
      </c>
      <c r="G3641" s="19"/>
      <c r="H3641" s="79"/>
      <c r="I3641" s="48">
        <f>tbl_raw_data[[#This Row],[Date Actioned]]-tbl_raw_data[[#This Row],[Date Tagged]]</f>
        <v>8.3564814776764251E-3</v>
      </c>
      <c r="J3641" s="46">
        <f>HOUR(tbl_raw_data[[#This Row],[Time_taken]])*60+MINUTE(tbl_raw_data[[#This Row],[Time_taken]])+SECOND(tbl_raw_data[[#This Row],[Time_taken]])/60</f>
        <v>12.033333333333333</v>
      </c>
      <c r="K3641" s="52">
        <f>DATE(YEAR(tbl_raw_data[[#This Row],[Date Actioned]]),MONTH(tbl_raw_data[[#This Row],[Date Actioned]]),DAY(tbl_raw_data[[#This Row],[Date Actioned]]))</f>
        <v>45147</v>
      </c>
      <c r="L3641" s="50" t="str">
        <f>UPPER(TEXT(tbl_raw_data[[#This Row],[updated_date]],"MMMM"))</f>
        <v>AUGUST</v>
      </c>
      <c r="M3641" s="50" t="str">
        <f>"WEEK "&amp; IF(ROUNDUP(DAY(tbl_raw_data[[#This Row],[updated_date]])/7,0)=5,4,ROUNDUP(DAY(tbl_raw_data[[#This Row],[updated_date]])/7,0))</f>
        <v>WEEK 2</v>
      </c>
      <c r="N3641" s="50" t="str">
        <f>UPPER(VLOOKUP(tbl_raw_data[[#This Row],[Analyst]],Settiings!$A$2:$B$16,2,0))</f>
        <v>MERCEDES</v>
      </c>
      <c r="O3641" s="50" t="str">
        <f>TRIM(UPPER(tbl_raw_data[[#This Row],[Outcome]]))</f>
        <v>APPROVE</v>
      </c>
      <c r="P3641" s="50" t="str">
        <f>TRIM(UPPER(tbl_raw_data[[#This Row],[Queue Name]]))</f>
        <v>CONSUMER EXISTING</v>
      </c>
      <c r="Q3641" s="50" t="str">
        <f>IF(tbl_raw_data[[#This Row],[Time taken in min]]&lt;=Settiings!$D$2,"SLA_MET","SLA_NOT_MET")</f>
        <v>SLA_MET</v>
      </c>
      <c r="R3641" s="94"/>
    </row>
    <row r="3642" spans="1:18" x14ac:dyDescent="0.3">
      <c r="A3642" s="14" t="s">
        <v>2808</v>
      </c>
      <c r="B3642" s="9">
        <v>45147.432928240742</v>
      </c>
      <c r="C3642" s="24">
        <v>45147.440682870372</v>
      </c>
      <c r="D3642" s="25" t="s">
        <v>17</v>
      </c>
      <c r="E3642" s="12" t="s">
        <v>9</v>
      </c>
      <c r="F3642" s="25" t="s">
        <v>76</v>
      </c>
      <c r="G3642" s="13"/>
      <c r="H3642" s="78"/>
      <c r="I3642" s="48">
        <f>tbl_raw_data[[#This Row],[Date Actioned]]-tbl_raw_data[[#This Row],[Date Tagged]]</f>
        <v>7.7546296306536533E-3</v>
      </c>
      <c r="J3642" s="46">
        <f>HOUR(tbl_raw_data[[#This Row],[Time_taken]])*60+MINUTE(tbl_raw_data[[#This Row],[Time_taken]])+SECOND(tbl_raw_data[[#This Row],[Time_taken]])/60</f>
        <v>11.166666666666666</v>
      </c>
      <c r="K3642" s="52">
        <f>DATE(YEAR(tbl_raw_data[[#This Row],[Date Actioned]]),MONTH(tbl_raw_data[[#This Row],[Date Actioned]]),DAY(tbl_raw_data[[#This Row],[Date Actioned]]))</f>
        <v>45147</v>
      </c>
      <c r="L3642" s="50" t="str">
        <f>UPPER(TEXT(tbl_raw_data[[#This Row],[updated_date]],"MMMM"))</f>
        <v>AUGUST</v>
      </c>
      <c r="M3642" s="50" t="str">
        <f>"WEEK "&amp; IF(ROUNDUP(DAY(tbl_raw_data[[#This Row],[updated_date]])/7,0)=5,4,ROUNDUP(DAY(tbl_raw_data[[#This Row],[updated_date]])/7,0))</f>
        <v>WEEK 2</v>
      </c>
      <c r="N3642" s="50" t="str">
        <f>UPPER(VLOOKUP(tbl_raw_data[[#This Row],[Analyst]],Settiings!$A$2:$B$16,2,0))</f>
        <v>ROHAN</v>
      </c>
      <c r="O3642" s="50" t="str">
        <f>TRIM(UPPER(tbl_raw_data[[#This Row],[Outcome]]))</f>
        <v>APPROVE</v>
      </c>
      <c r="P3642" s="50" t="str">
        <f>TRIM(UPPER(tbl_raw_data[[#This Row],[Queue Name]]))</f>
        <v>CONSUMER EXISTING</v>
      </c>
      <c r="Q3642" s="50" t="str">
        <f>IF(tbl_raw_data[[#This Row],[Time taken in min]]&lt;=Settiings!$D$2,"SLA_MET","SLA_NOT_MET")</f>
        <v>SLA_MET</v>
      </c>
      <c r="R3642" s="94"/>
    </row>
    <row r="3643" spans="1:18" x14ac:dyDescent="0.3">
      <c r="A3643" s="14" t="s">
        <v>2809</v>
      </c>
      <c r="B3643" s="15">
        <v>45147.434629629628</v>
      </c>
      <c r="C3643" s="16">
        <v>45147.441747685189</v>
      </c>
      <c r="D3643" s="17" t="s">
        <v>37</v>
      </c>
      <c r="E3643" s="18" t="s">
        <v>9</v>
      </c>
      <c r="F3643" s="17" t="s">
        <v>43</v>
      </c>
      <c r="G3643" s="19"/>
      <c r="H3643" s="79"/>
      <c r="I3643" s="48">
        <f>tbl_raw_data[[#This Row],[Date Actioned]]-tbl_raw_data[[#This Row],[Date Tagged]]</f>
        <v>7.1180555605678819E-3</v>
      </c>
      <c r="J3643" s="46">
        <f>HOUR(tbl_raw_data[[#This Row],[Time_taken]])*60+MINUTE(tbl_raw_data[[#This Row],[Time_taken]])+SECOND(tbl_raw_data[[#This Row],[Time_taken]])/60</f>
        <v>10.25</v>
      </c>
      <c r="K3643" s="52">
        <f>DATE(YEAR(tbl_raw_data[[#This Row],[Date Actioned]]),MONTH(tbl_raw_data[[#This Row],[Date Actioned]]),DAY(tbl_raw_data[[#This Row],[Date Actioned]]))</f>
        <v>45147</v>
      </c>
      <c r="L3643" s="50" t="str">
        <f>UPPER(TEXT(tbl_raw_data[[#This Row],[updated_date]],"MMMM"))</f>
        <v>AUGUST</v>
      </c>
      <c r="M3643" s="50" t="str">
        <f>"WEEK "&amp; IF(ROUNDUP(DAY(tbl_raw_data[[#This Row],[updated_date]])/7,0)=5,4,ROUNDUP(DAY(tbl_raw_data[[#This Row],[updated_date]])/7,0))</f>
        <v>WEEK 2</v>
      </c>
      <c r="N3643" s="50" t="str">
        <f>UPPER(VLOOKUP(tbl_raw_data[[#This Row],[Analyst]],Settiings!$A$2:$B$16,2,0))</f>
        <v>MERCEDES</v>
      </c>
      <c r="O3643" s="50" t="str">
        <f>TRIM(UPPER(tbl_raw_data[[#This Row],[Outcome]]))</f>
        <v>DECLINE</v>
      </c>
      <c r="P3643" s="50" t="str">
        <f>TRIM(UPPER(tbl_raw_data[[#This Row],[Queue Name]]))</f>
        <v>CONSUMER EXISTING</v>
      </c>
      <c r="Q3643" s="50" t="str">
        <f>IF(tbl_raw_data[[#This Row],[Time taken in min]]&lt;=Settiings!$D$2,"SLA_MET","SLA_NOT_MET")</f>
        <v>SLA_MET</v>
      </c>
      <c r="R3643" s="94"/>
    </row>
    <row r="3644" spans="1:18" x14ac:dyDescent="0.3">
      <c r="A3644" s="20" t="s">
        <v>2810</v>
      </c>
      <c r="B3644" s="15">
        <v>45147.435486111113</v>
      </c>
      <c r="C3644" s="16">
        <v>45147.450798611113</v>
      </c>
      <c r="D3644" s="17" t="s">
        <v>17</v>
      </c>
      <c r="E3644" s="18" t="s">
        <v>9</v>
      </c>
      <c r="F3644" s="17" t="s">
        <v>76</v>
      </c>
      <c r="G3644" s="19"/>
      <c r="H3644" s="79"/>
      <c r="I3644" s="48">
        <f>tbl_raw_data[[#This Row],[Date Actioned]]-tbl_raw_data[[#This Row],[Date Tagged]]</f>
        <v>1.5312499999708962E-2</v>
      </c>
      <c r="J3644" s="46">
        <f>HOUR(tbl_raw_data[[#This Row],[Time_taken]])*60+MINUTE(tbl_raw_data[[#This Row],[Time_taken]])+SECOND(tbl_raw_data[[#This Row],[Time_taken]])/60</f>
        <v>22.05</v>
      </c>
      <c r="K3644" s="52">
        <f>DATE(YEAR(tbl_raw_data[[#This Row],[Date Actioned]]),MONTH(tbl_raw_data[[#This Row],[Date Actioned]]),DAY(tbl_raw_data[[#This Row],[Date Actioned]]))</f>
        <v>45147</v>
      </c>
      <c r="L3644" s="50" t="str">
        <f>UPPER(TEXT(tbl_raw_data[[#This Row],[updated_date]],"MMMM"))</f>
        <v>AUGUST</v>
      </c>
      <c r="M3644" s="50" t="str">
        <f>"WEEK "&amp; IF(ROUNDUP(DAY(tbl_raw_data[[#This Row],[updated_date]])/7,0)=5,4,ROUNDUP(DAY(tbl_raw_data[[#This Row],[updated_date]])/7,0))</f>
        <v>WEEK 2</v>
      </c>
      <c r="N3644" s="50" t="str">
        <f>UPPER(VLOOKUP(tbl_raw_data[[#This Row],[Analyst]],Settiings!$A$2:$B$16,2,0))</f>
        <v>ROHAN</v>
      </c>
      <c r="O3644" s="50" t="str">
        <f>TRIM(UPPER(tbl_raw_data[[#This Row],[Outcome]]))</f>
        <v>APPROVE</v>
      </c>
      <c r="P3644" s="50" t="str">
        <f>TRIM(UPPER(tbl_raw_data[[#This Row],[Queue Name]]))</f>
        <v>CONSUMER EXISTING</v>
      </c>
      <c r="Q3644" s="50" t="str">
        <f>IF(tbl_raw_data[[#This Row],[Time taken in min]]&lt;=Settiings!$D$2,"SLA_MET","SLA_NOT_MET")</f>
        <v>SLA_NOT_MET</v>
      </c>
      <c r="R3644" s="94"/>
    </row>
    <row r="3645" spans="1:18" x14ac:dyDescent="0.3">
      <c r="A3645" s="23" t="s">
        <v>2811</v>
      </c>
      <c r="B3645" s="9">
        <v>45147.436793981484</v>
      </c>
      <c r="C3645" s="24">
        <v>45147.442442129628</v>
      </c>
      <c r="D3645" s="25" t="s">
        <v>13</v>
      </c>
      <c r="E3645" s="25" t="s">
        <v>9</v>
      </c>
      <c r="F3645" s="25" t="s">
        <v>1222</v>
      </c>
      <c r="G3645" s="25" t="s">
        <v>17</v>
      </c>
      <c r="H3645" s="82"/>
      <c r="I3645" s="48">
        <f>tbl_raw_data[[#This Row],[Date Actioned]]-tbl_raw_data[[#This Row],[Date Tagged]]</f>
        <v>5.648148144246079E-3</v>
      </c>
      <c r="J3645" s="46">
        <f>HOUR(tbl_raw_data[[#This Row],[Time_taken]])*60+MINUTE(tbl_raw_data[[#This Row],[Time_taken]])+SECOND(tbl_raw_data[[#This Row],[Time_taken]])/60</f>
        <v>8.1333333333333329</v>
      </c>
      <c r="K3645" s="52">
        <f>DATE(YEAR(tbl_raw_data[[#This Row],[Date Actioned]]),MONTH(tbl_raw_data[[#This Row],[Date Actioned]]),DAY(tbl_raw_data[[#This Row],[Date Actioned]]))</f>
        <v>45147</v>
      </c>
      <c r="L3645" s="50" t="str">
        <f>UPPER(TEXT(tbl_raw_data[[#This Row],[updated_date]],"MMMM"))</f>
        <v>AUGUST</v>
      </c>
      <c r="M3645" s="50" t="str">
        <f>"WEEK "&amp; IF(ROUNDUP(DAY(tbl_raw_data[[#This Row],[updated_date]])/7,0)=5,4,ROUNDUP(DAY(tbl_raw_data[[#This Row],[updated_date]])/7,0))</f>
        <v>WEEK 2</v>
      </c>
      <c r="N3645" s="50" t="str">
        <f>UPPER(VLOOKUP(tbl_raw_data[[#This Row],[Analyst]],Settiings!$A$2:$B$16,2,0))</f>
        <v>HARDIK</v>
      </c>
      <c r="O3645" s="50" t="str">
        <f>TRIM(UPPER(tbl_raw_data[[#This Row],[Outcome]]))</f>
        <v>APPROVE</v>
      </c>
      <c r="P3645" s="50" t="str">
        <f>TRIM(UPPER(tbl_raw_data[[#This Row],[Queue Name]]))</f>
        <v>CONSUMER EXISTING</v>
      </c>
      <c r="Q3645" s="50" t="str">
        <f>IF(tbl_raw_data[[#This Row],[Time taken in min]]&lt;=Settiings!$D$2,"SLA_MET","SLA_NOT_MET")</f>
        <v>SLA_MET</v>
      </c>
      <c r="R3645" s="94"/>
    </row>
    <row r="3646" spans="1:18" x14ac:dyDescent="0.3">
      <c r="A3646" s="14" t="s">
        <v>2812</v>
      </c>
      <c r="B3646" s="15">
        <v>45147.438125000001</v>
      </c>
      <c r="C3646" s="16">
        <v>45147.445300925923</v>
      </c>
      <c r="D3646" s="17" t="s">
        <v>13</v>
      </c>
      <c r="E3646" s="17" t="s">
        <v>19</v>
      </c>
      <c r="F3646" s="17" t="s">
        <v>50</v>
      </c>
      <c r="G3646" s="17" t="s">
        <v>17</v>
      </c>
      <c r="H3646" s="83"/>
      <c r="I3646" s="48">
        <f>tbl_raw_data[[#This Row],[Date Actioned]]-tbl_raw_data[[#This Row],[Date Tagged]]</f>
        <v>7.175925922638271E-3</v>
      </c>
      <c r="J3646" s="46">
        <f>HOUR(tbl_raw_data[[#This Row],[Time_taken]])*60+MINUTE(tbl_raw_data[[#This Row],[Time_taken]])+SECOND(tbl_raw_data[[#This Row],[Time_taken]])/60</f>
        <v>10.333333333333334</v>
      </c>
      <c r="K3646" s="52">
        <f>DATE(YEAR(tbl_raw_data[[#This Row],[Date Actioned]]),MONTH(tbl_raw_data[[#This Row],[Date Actioned]]),DAY(tbl_raw_data[[#This Row],[Date Actioned]]))</f>
        <v>45147</v>
      </c>
      <c r="L3646" s="50" t="str">
        <f>UPPER(TEXT(tbl_raw_data[[#This Row],[updated_date]],"MMMM"))</f>
        <v>AUGUST</v>
      </c>
      <c r="M3646" s="50" t="str">
        <f>"WEEK "&amp; IF(ROUNDUP(DAY(tbl_raw_data[[#This Row],[updated_date]])/7,0)=5,4,ROUNDUP(DAY(tbl_raw_data[[#This Row],[updated_date]])/7,0))</f>
        <v>WEEK 2</v>
      </c>
      <c r="N3646" s="50" t="str">
        <f>UPPER(VLOOKUP(tbl_raw_data[[#This Row],[Analyst]],Settiings!$A$2:$B$16,2,0))</f>
        <v>SHAHID</v>
      </c>
      <c r="O3646" s="50" t="str">
        <f>TRIM(UPPER(tbl_raw_data[[#This Row],[Outcome]]))</f>
        <v>APPROVE</v>
      </c>
      <c r="P3646" s="50" t="str">
        <f>TRIM(UPPER(tbl_raw_data[[#This Row],[Queue Name]]))</f>
        <v>CONSUMER POST BUREAU</v>
      </c>
      <c r="Q3646" s="50" t="str">
        <f>IF(tbl_raw_data[[#This Row],[Time taken in min]]&lt;=Settiings!$D$2,"SLA_MET","SLA_NOT_MET")</f>
        <v>SLA_MET</v>
      </c>
      <c r="R3646" s="94"/>
    </row>
    <row r="3647" spans="1:18" x14ac:dyDescent="0.3">
      <c r="A3647" s="20" t="s">
        <v>2813</v>
      </c>
      <c r="B3647" s="9">
        <v>45147.439988425926</v>
      </c>
      <c r="C3647" s="24">
        <v>45147.446655092594</v>
      </c>
      <c r="D3647" s="25" t="s">
        <v>13</v>
      </c>
      <c r="E3647" s="25" t="s">
        <v>47</v>
      </c>
      <c r="F3647" s="25" t="s">
        <v>1222</v>
      </c>
      <c r="G3647" s="25" t="s">
        <v>41</v>
      </c>
      <c r="H3647" s="82"/>
      <c r="I3647" s="48">
        <f>tbl_raw_data[[#This Row],[Date Actioned]]-tbl_raw_data[[#This Row],[Date Tagged]]</f>
        <v>6.6666666680248454E-3</v>
      </c>
      <c r="J3647" s="46">
        <f>HOUR(tbl_raw_data[[#This Row],[Time_taken]])*60+MINUTE(tbl_raw_data[[#This Row],[Time_taken]])+SECOND(tbl_raw_data[[#This Row],[Time_taken]])/60</f>
        <v>9.6</v>
      </c>
      <c r="K3647" s="52">
        <f>DATE(YEAR(tbl_raw_data[[#This Row],[Date Actioned]]),MONTH(tbl_raw_data[[#This Row],[Date Actioned]]),DAY(tbl_raw_data[[#This Row],[Date Actioned]]))</f>
        <v>45147</v>
      </c>
      <c r="L3647" s="50" t="str">
        <f>UPPER(TEXT(tbl_raw_data[[#This Row],[updated_date]],"MMMM"))</f>
        <v>AUGUST</v>
      </c>
      <c r="M3647" s="50" t="str">
        <f>"WEEK "&amp; IF(ROUNDUP(DAY(tbl_raw_data[[#This Row],[updated_date]])/7,0)=5,4,ROUNDUP(DAY(tbl_raw_data[[#This Row],[updated_date]])/7,0))</f>
        <v>WEEK 2</v>
      </c>
      <c r="N3647" s="50" t="str">
        <f>UPPER(VLOOKUP(tbl_raw_data[[#This Row],[Analyst]],Settiings!$A$2:$B$16,2,0))</f>
        <v>HARDIK</v>
      </c>
      <c r="O3647" s="50" t="str">
        <f>TRIM(UPPER(tbl_raw_data[[#This Row],[Outcome]]))</f>
        <v>APPROVE</v>
      </c>
      <c r="P3647" s="50" t="str">
        <f>TRIM(UPPER(tbl_raw_data[[#This Row],[Queue Name]]))</f>
        <v>CONSUMER PRE BUREAU</v>
      </c>
      <c r="Q3647" s="50" t="str">
        <f>IF(tbl_raw_data[[#This Row],[Time taken in min]]&lt;=Settiings!$D$2,"SLA_MET","SLA_NOT_MET")</f>
        <v>SLA_MET</v>
      </c>
      <c r="R3647" s="94"/>
    </row>
    <row r="3648" spans="1:18" x14ac:dyDescent="0.3">
      <c r="A3648" s="23" t="s">
        <v>2814</v>
      </c>
      <c r="B3648" s="15">
        <v>45147.447916666664</v>
      </c>
      <c r="C3648" s="16">
        <v>45147.45585648148</v>
      </c>
      <c r="D3648" s="17" t="s">
        <v>17</v>
      </c>
      <c r="E3648" s="18" t="s">
        <v>19</v>
      </c>
      <c r="F3648" s="17" t="s">
        <v>43</v>
      </c>
      <c r="G3648" s="19"/>
      <c r="H3648" s="79"/>
      <c r="I3648" s="48">
        <f>tbl_raw_data[[#This Row],[Date Actioned]]-tbl_raw_data[[#This Row],[Date Tagged]]</f>
        <v>7.9398148154723458E-3</v>
      </c>
      <c r="J3648" s="46">
        <f>HOUR(tbl_raw_data[[#This Row],[Time_taken]])*60+MINUTE(tbl_raw_data[[#This Row],[Time_taken]])+SECOND(tbl_raw_data[[#This Row],[Time_taken]])/60</f>
        <v>11.433333333333334</v>
      </c>
      <c r="K3648" s="52">
        <f>DATE(YEAR(tbl_raw_data[[#This Row],[Date Actioned]]),MONTH(tbl_raw_data[[#This Row],[Date Actioned]]),DAY(tbl_raw_data[[#This Row],[Date Actioned]]))</f>
        <v>45147</v>
      </c>
      <c r="L3648" s="50" t="str">
        <f>UPPER(TEXT(tbl_raw_data[[#This Row],[updated_date]],"MMMM"))</f>
        <v>AUGUST</v>
      </c>
      <c r="M3648" s="50" t="str">
        <f>"WEEK "&amp; IF(ROUNDUP(DAY(tbl_raw_data[[#This Row],[updated_date]])/7,0)=5,4,ROUNDUP(DAY(tbl_raw_data[[#This Row],[updated_date]])/7,0))</f>
        <v>WEEK 2</v>
      </c>
      <c r="N3648" s="50" t="str">
        <f>UPPER(VLOOKUP(tbl_raw_data[[#This Row],[Analyst]],Settiings!$A$2:$B$16,2,0))</f>
        <v>MERCEDES</v>
      </c>
      <c r="O3648" s="50" t="str">
        <f>TRIM(UPPER(tbl_raw_data[[#This Row],[Outcome]]))</f>
        <v>APPROVE</v>
      </c>
      <c r="P3648" s="50" t="str">
        <f>TRIM(UPPER(tbl_raw_data[[#This Row],[Queue Name]]))</f>
        <v>CONSUMER POST BUREAU</v>
      </c>
      <c r="Q3648" s="50" t="str">
        <f>IF(tbl_raw_data[[#This Row],[Time taken in min]]&lt;=Settiings!$D$2,"SLA_MET","SLA_NOT_MET")</f>
        <v>SLA_MET</v>
      </c>
      <c r="R3648" s="94"/>
    </row>
    <row r="3649" spans="1:18" x14ac:dyDescent="0.3">
      <c r="A3649" s="14" t="s">
        <v>2815</v>
      </c>
      <c r="B3649" s="9">
        <v>45147.44835648148</v>
      </c>
      <c r="C3649" s="24">
        <v>45147.456238425926</v>
      </c>
      <c r="D3649" s="25" t="s">
        <v>17</v>
      </c>
      <c r="E3649" s="12" t="s">
        <v>9</v>
      </c>
      <c r="F3649" s="25" t="s">
        <v>50</v>
      </c>
      <c r="G3649" s="13"/>
      <c r="H3649" s="78"/>
      <c r="I3649" s="48">
        <f>tbl_raw_data[[#This Row],[Date Actioned]]-tbl_raw_data[[#This Row],[Date Tagged]]</f>
        <v>7.8819444461259991E-3</v>
      </c>
      <c r="J3649" s="46">
        <f>HOUR(tbl_raw_data[[#This Row],[Time_taken]])*60+MINUTE(tbl_raw_data[[#This Row],[Time_taken]])+SECOND(tbl_raw_data[[#This Row],[Time_taken]])/60</f>
        <v>11.35</v>
      </c>
      <c r="K3649" s="52">
        <f>DATE(YEAR(tbl_raw_data[[#This Row],[Date Actioned]]),MONTH(tbl_raw_data[[#This Row],[Date Actioned]]),DAY(tbl_raw_data[[#This Row],[Date Actioned]]))</f>
        <v>45147</v>
      </c>
      <c r="L3649" s="50" t="str">
        <f>UPPER(TEXT(tbl_raw_data[[#This Row],[updated_date]],"MMMM"))</f>
        <v>AUGUST</v>
      </c>
      <c r="M3649" s="50" t="str">
        <f>"WEEK "&amp; IF(ROUNDUP(DAY(tbl_raw_data[[#This Row],[updated_date]])/7,0)=5,4,ROUNDUP(DAY(tbl_raw_data[[#This Row],[updated_date]])/7,0))</f>
        <v>WEEK 2</v>
      </c>
      <c r="N3649" s="50" t="str">
        <f>UPPER(VLOOKUP(tbl_raw_data[[#This Row],[Analyst]],Settiings!$A$2:$B$16,2,0))</f>
        <v>SHAHID</v>
      </c>
      <c r="O3649" s="50" t="str">
        <f>TRIM(UPPER(tbl_raw_data[[#This Row],[Outcome]]))</f>
        <v>APPROVE</v>
      </c>
      <c r="P3649" s="50" t="str">
        <f>TRIM(UPPER(tbl_raw_data[[#This Row],[Queue Name]]))</f>
        <v>CONSUMER EXISTING</v>
      </c>
      <c r="Q3649" s="50" t="str">
        <f>IF(tbl_raw_data[[#This Row],[Time taken in min]]&lt;=Settiings!$D$2,"SLA_MET","SLA_NOT_MET")</f>
        <v>SLA_MET</v>
      </c>
      <c r="R3649" s="94"/>
    </row>
    <row r="3650" spans="1:18" x14ac:dyDescent="0.3">
      <c r="A3650" s="20" t="s">
        <v>2819</v>
      </c>
      <c r="B3650" s="15">
        <v>45147.455104166664</v>
      </c>
      <c r="C3650" s="16">
        <v>45147.458252314813</v>
      </c>
      <c r="D3650" s="17" t="s">
        <v>13</v>
      </c>
      <c r="E3650" s="17" t="s">
        <v>9</v>
      </c>
      <c r="F3650" s="17" t="s">
        <v>76</v>
      </c>
      <c r="G3650" s="17" t="s">
        <v>17</v>
      </c>
      <c r="H3650" s="83"/>
      <c r="I3650" s="48">
        <f>tbl_raw_data[[#This Row],[Date Actioned]]-tbl_raw_data[[#This Row],[Date Tagged]]</f>
        <v>3.1481481491937302E-3</v>
      </c>
      <c r="J3650" s="46">
        <f>HOUR(tbl_raw_data[[#This Row],[Time_taken]])*60+MINUTE(tbl_raw_data[[#This Row],[Time_taken]])+SECOND(tbl_raw_data[[#This Row],[Time_taken]])/60</f>
        <v>4.5333333333333332</v>
      </c>
      <c r="K3650" s="52">
        <f>DATE(YEAR(tbl_raw_data[[#This Row],[Date Actioned]]),MONTH(tbl_raw_data[[#This Row],[Date Actioned]]),DAY(tbl_raw_data[[#This Row],[Date Actioned]]))</f>
        <v>45147</v>
      </c>
      <c r="L3650" s="50" t="str">
        <f>UPPER(TEXT(tbl_raw_data[[#This Row],[updated_date]],"MMMM"))</f>
        <v>AUGUST</v>
      </c>
      <c r="M3650" s="50" t="str">
        <f>"WEEK "&amp; IF(ROUNDUP(DAY(tbl_raw_data[[#This Row],[updated_date]])/7,0)=5,4,ROUNDUP(DAY(tbl_raw_data[[#This Row],[updated_date]])/7,0))</f>
        <v>WEEK 2</v>
      </c>
      <c r="N3650" s="50" t="str">
        <f>UPPER(VLOOKUP(tbl_raw_data[[#This Row],[Analyst]],Settiings!$A$2:$B$16,2,0))</f>
        <v>ROHAN</v>
      </c>
      <c r="O3650" s="50" t="str">
        <f>TRIM(UPPER(tbl_raw_data[[#This Row],[Outcome]]))</f>
        <v>APPROVE</v>
      </c>
      <c r="P3650" s="50" t="str">
        <f>TRIM(UPPER(tbl_raw_data[[#This Row],[Queue Name]]))</f>
        <v>CONSUMER EXISTING</v>
      </c>
      <c r="Q3650" s="50" t="str">
        <f>IF(tbl_raw_data[[#This Row],[Time taken in min]]&lt;=Settiings!$D$2,"SLA_MET","SLA_NOT_MET")</f>
        <v>SLA_MET</v>
      </c>
      <c r="R3650" s="94"/>
    </row>
    <row r="3651" spans="1:18" x14ac:dyDescent="0.3">
      <c r="A3651" s="23" t="s">
        <v>2820</v>
      </c>
      <c r="B3651" s="9">
        <v>45147.455520833333</v>
      </c>
      <c r="C3651" s="24">
        <v>45147.462094907409</v>
      </c>
      <c r="D3651" s="25" t="s">
        <v>13</v>
      </c>
      <c r="E3651" s="25" t="s">
        <v>9</v>
      </c>
      <c r="F3651" s="25" t="s">
        <v>76</v>
      </c>
      <c r="G3651" s="25" t="s">
        <v>17</v>
      </c>
      <c r="H3651" s="82"/>
      <c r="I3651" s="48">
        <f>tbl_raw_data[[#This Row],[Date Actioned]]-tbl_raw_data[[#This Row],[Date Tagged]]</f>
        <v>6.5740740756154992E-3</v>
      </c>
      <c r="J3651" s="46">
        <f>HOUR(tbl_raw_data[[#This Row],[Time_taken]])*60+MINUTE(tbl_raw_data[[#This Row],[Time_taken]])+SECOND(tbl_raw_data[[#This Row],[Time_taken]])/60</f>
        <v>9.4666666666666668</v>
      </c>
      <c r="K3651" s="52">
        <f>DATE(YEAR(tbl_raw_data[[#This Row],[Date Actioned]]),MONTH(tbl_raw_data[[#This Row],[Date Actioned]]),DAY(tbl_raw_data[[#This Row],[Date Actioned]]))</f>
        <v>45147</v>
      </c>
      <c r="L3651" s="50" t="str">
        <f>UPPER(TEXT(tbl_raw_data[[#This Row],[updated_date]],"MMMM"))</f>
        <v>AUGUST</v>
      </c>
      <c r="M3651" s="50" t="str">
        <f>"WEEK "&amp; IF(ROUNDUP(DAY(tbl_raw_data[[#This Row],[updated_date]])/7,0)=5,4,ROUNDUP(DAY(tbl_raw_data[[#This Row],[updated_date]])/7,0))</f>
        <v>WEEK 2</v>
      </c>
      <c r="N3651" s="50" t="str">
        <f>UPPER(VLOOKUP(tbl_raw_data[[#This Row],[Analyst]],Settiings!$A$2:$B$16,2,0))</f>
        <v>ROHAN</v>
      </c>
      <c r="O3651" s="50" t="str">
        <f>TRIM(UPPER(tbl_raw_data[[#This Row],[Outcome]]))</f>
        <v>APPROVE</v>
      </c>
      <c r="P3651" s="50" t="str">
        <f>TRIM(UPPER(tbl_raw_data[[#This Row],[Queue Name]]))</f>
        <v>CONSUMER EXISTING</v>
      </c>
      <c r="Q3651" s="50" t="str">
        <f>IF(tbl_raw_data[[#This Row],[Time taken in min]]&lt;=Settiings!$D$2,"SLA_MET","SLA_NOT_MET")</f>
        <v>SLA_MET</v>
      </c>
      <c r="R3651" s="94"/>
    </row>
    <row r="3652" spans="1:18" x14ac:dyDescent="0.3">
      <c r="A3652" s="14" t="s">
        <v>2823</v>
      </c>
      <c r="B3652" s="15">
        <v>45147.460833333331</v>
      </c>
      <c r="C3652" s="16">
        <v>45147.466273148151</v>
      </c>
      <c r="D3652" s="17" t="s">
        <v>13</v>
      </c>
      <c r="E3652" s="17" t="s">
        <v>47</v>
      </c>
      <c r="F3652" s="17" t="s">
        <v>76</v>
      </c>
      <c r="G3652" s="17" t="s">
        <v>41</v>
      </c>
      <c r="H3652" s="83"/>
      <c r="I3652" s="48">
        <f>tbl_raw_data[[#This Row],[Date Actioned]]-tbl_raw_data[[#This Row],[Date Tagged]]</f>
        <v>5.439814820419997E-3</v>
      </c>
      <c r="J3652" s="46">
        <f>HOUR(tbl_raw_data[[#This Row],[Time_taken]])*60+MINUTE(tbl_raw_data[[#This Row],[Time_taken]])+SECOND(tbl_raw_data[[#This Row],[Time_taken]])/60</f>
        <v>7.833333333333333</v>
      </c>
      <c r="K3652" s="52">
        <f>DATE(YEAR(tbl_raw_data[[#This Row],[Date Actioned]]),MONTH(tbl_raw_data[[#This Row],[Date Actioned]]),DAY(tbl_raw_data[[#This Row],[Date Actioned]]))</f>
        <v>45147</v>
      </c>
      <c r="L3652" s="50" t="str">
        <f>UPPER(TEXT(tbl_raw_data[[#This Row],[updated_date]],"MMMM"))</f>
        <v>AUGUST</v>
      </c>
      <c r="M3652" s="50" t="str">
        <f>"WEEK "&amp; IF(ROUNDUP(DAY(tbl_raw_data[[#This Row],[updated_date]])/7,0)=5,4,ROUNDUP(DAY(tbl_raw_data[[#This Row],[updated_date]])/7,0))</f>
        <v>WEEK 2</v>
      </c>
      <c r="N3652" s="50" t="str">
        <f>UPPER(VLOOKUP(tbl_raw_data[[#This Row],[Analyst]],Settiings!$A$2:$B$16,2,0))</f>
        <v>ROHAN</v>
      </c>
      <c r="O3652" s="50" t="str">
        <f>TRIM(UPPER(tbl_raw_data[[#This Row],[Outcome]]))</f>
        <v>APPROVE</v>
      </c>
      <c r="P3652" s="50" t="str">
        <f>TRIM(UPPER(tbl_raw_data[[#This Row],[Queue Name]]))</f>
        <v>CONSUMER PRE BUREAU</v>
      </c>
      <c r="Q3652" s="50" t="str">
        <f>IF(tbl_raw_data[[#This Row],[Time taken in min]]&lt;=Settiings!$D$2,"SLA_MET","SLA_NOT_MET")</f>
        <v>SLA_MET</v>
      </c>
      <c r="R3652" s="94"/>
    </row>
    <row r="3653" spans="1:18" x14ac:dyDescent="0.3">
      <c r="A3653" s="20" t="s">
        <v>2826</v>
      </c>
      <c r="B3653" s="9">
        <v>45147.463217592594</v>
      </c>
      <c r="C3653" s="24">
        <v>45147.469988425924</v>
      </c>
      <c r="D3653" s="25" t="s">
        <v>13</v>
      </c>
      <c r="E3653" s="25" t="s">
        <v>9</v>
      </c>
      <c r="F3653" s="25" t="s">
        <v>43</v>
      </c>
      <c r="G3653" s="25" t="s">
        <v>17</v>
      </c>
      <c r="H3653" s="82"/>
      <c r="I3653" s="48">
        <f>tbl_raw_data[[#This Row],[Date Actioned]]-tbl_raw_data[[#This Row],[Date Tagged]]</f>
        <v>6.7708333299378864E-3</v>
      </c>
      <c r="J3653" s="46">
        <f>HOUR(tbl_raw_data[[#This Row],[Time_taken]])*60+MINUTE(tbl_raw_data[[#This Row],[Time_taken]])+SECOND(tbl_raw_data[[#This Row],[Time_taken]])/60</f>
        <v>9.75</v>
      </c>
      <c r="K3653" s="52">
        <f>DATE(YEAR(tbl_raw_data[[#This Row],[Date Actioned]]),MONTH(tbl_raw_data[[#This Row],[Date Actioned]]),DAY(tbl_raw_data[[#This Row],[Date Actioned]]))</f>
        <v>45147</v>
      </c>
      <c r="L3653" s="50" t="str">
        <f>UPPER(TEXT(tbl_raw_data[[#This Row],[updated_date]],"MMMM"))</f>
        <v>AUGUST</v>
      </c>
      <c r="M3653" s="50" t="str">
        <f>"WEEK "&amp; IF(ROUNDUP(DAY(tbl_raw_data[[#This Row],[updated_date]])/7,0)=5,4,ROUNDUP(DAY(tbl_raw_data[[#This Row],[updated_date]])/7,0))</f>
        <v>WEEK 2</v>
      </c>
      <c r="N3653" s="50" t="str">
        <f>UPPER(VLOOKUP(tbl_raw_data[[#This Row],[Analyst]],Settiings!$A$2:$B$16,2,0))</f>
        <v>MERCEDES</v>
      </c>
      <c r="O3653" s="50" t="str">
        <f>TRIM(UPPER(tbl_raw_data[[#This Row],[Outcome]]))</f>
        <v>APPROVE</v>
      </c>
      <c r="P3653" s="50" t="str">
        <f>TRIM(UPPER(tbl_raw_data[[#This Row],[Queue Name]]))</f>
        <v>CONSUMER EXISTING</v>
      </c>
      <c r="Q3653" s="50" t="str">
        <f>IF(tbl_raw_data[[#This Row],[Time taken in min]]&lt;=Settiings!$D$2,"SLA_MET","SLA_NOT_MET")</f>
        <v>SLA_MET</v>
      </c>
      <c r="R3653" s="94"/>
    </row>
    <row r="3654" spans="1:18" x14ac:dyDescent="0.3">
      <c r="A3654" s="23" t="s">
        <v>2827</v>
      </c>
      <c r="B3654" s="15">
        <v>45147.465127314812</v>
      </c>
      <c r="C3654" s="16">
        <v>45147.470833333333</v>
      </c>
      <c r="D3654" s="17" t="s">
        <v>13</v>
      </c>
      <c r="E3654" s="17" t="s">
        <v>19</v>
      </c>
      <c r="F3654" s="17" t="s">
        <v>76</v>
      </c>
      <c r="G3654" s="17" t="s">
        <v>17</v>
      </c>
      <c r="H3654" s="83"/>
      <c r="I3654" s="48">
        <f>tbl_raw_data[[#This Row],[Date Actioned]]-tbl_raw_data[[#This Row],[Date Tagged]]</f>
        <v>5.7060185208683833E-3</v>
      </c>
      <c r="J3654" s="46">
        <f>HOUR(tbl_raw_data[[#This Row],[Time_taken]])*60+MINUTE(tbl_raw_data[[#This Row],[Time_taken]])+SECOND(tbl_raw_data[[#This Row],[Time_taken]])/60</f>
        <v>8.2166666666666668</v>
      </c>
      <c r="K3654" s="52">
        <f>DATE(YEAR(tbl_raw_data[[#This Row],[Date Actioned]]),MONTH(tbl_raw_data[[#This Row],[Date Actioned]]),DAY(tbl_raw_data[[#This Row],[Date Actioned]]))</f>
        <v>45147</v>
      </c>
      <c r="L3654" s="50" t="str">
        <f>UPPER(TEXT(tbl_raw_data[[#This Row],[updated_date]],"MMMM"))</f>
        <v>AUGUST</v>
      </c>
      <c r="M3654" s="50" t="str">
        <f>"WEEK "&amp; IF(ROUNDUP(DAY(tbl_raw_data[[#This Row],[updated_date]])/7,0)=5,4,ROUNDUP(DAY(tbl_raw_data[[#This Row],[updated_date]])/7,0))</f>
        <v>WEEK 2</v>
      </c>
      <c r="N3654" s="50" t="str">
        <f>UPPER(VLOOKUP(tbl_raw_data[[#This Row],[Analyst]],Settiings!$A$2:$B$16,2,0))</f>
        <v>ROHAN</v>
      </c>
      <c r="O3654" s="50" t="str">
        <f>TRIM(UPPER(tbl_raw_data[[#This Row],[Outcome]]))</f>
        <v>APPROVE</v>
      </c>
      <c r="P3654" s="50" t="str">
        <f>TRIM(UPPER(tbl_raw_data[[#This Row],[Queue Name]]))</f>
        <v>CONSUMER POST BUREAU</v>
      </c>
      <c r="Q3654" s="50" t="str">
        <f>IF(tbl_raw_data[[#This Row],[Time taken in min]]&lt;=Settiings!$D$2,"SLA_MET","SLA_NOT_MET")</f>
        <v>SLA_MET</v>
      </c>
      <c r="R3654" s="94"/>
    </row>
    <row r="3655" spans="1:18" x14ac:dyDescent="0.3">
      <c r="A3655" s="14" t="s">
        <v>2832</v>
      </c>
      <c r="B3655" s="9">
        <v>45147.470995370371</v>
      </c>
      <c r="C3655" s="24">
        <v>45147.481956018521</v>
      </c>
      <c r="D3655" s="25" t="s">
        <v>13</v>
      </c>
      <c r="E3655" s="25" t="s">
        <v>9</v>
      </c>
      <c r="F3655" s="25" t="s">
        <v>53</v>
      </c>
      <c r="G3655" s="25" t="s">
        <v>17</v>
      </c>
      <c r="H3655" s="82"/>
      <c r="I3655" s="48">
        <f>tbl_raw_data[[#This Row],[Date Actioned]]-tbl_raw_data[[#This Row],[Date Tagged]]</f>
        <v>1.096064814919373E-2</v>
      </c>
      <c r="J3655" s="46">
        <f>HOUR(tbl_raw_data[[#This Row],[Time_taken]])*60+MINUTE(tbl_raw_data[[#This Row],[Time_taken]])+SECOND(tbl_raw_data[[#This Row],[Time_taken]])/60</f>
        <v>15.783333333333333</v>
      </c>
      <c r="K3655" s="52">
        <f>DATE(YEAR(tbl_raw_data[[#This Row],[Date Actioned]]),MONTH(tbl_raw_data[[#This Row],[Date Actioned]]),DAY(tbl_raw_data[[#This Row],[Date Actioned]]))</f>
        <v>45147</v>
      </c>
      <c r="L3655" s="50" t="str">
        <f>UPPER(TEXT(tbl_raw_data[[#This Row],[updated_date]],"MMMM"))</f>
        <v>AUGUST</v>
      </c>
      <c r="M3655" s="50" t="str">
        <f>"WEEK "&amp; IF(ROUNDUP(DAY(tbl_raw_data[[#This Row],[updated_date]])/7,0)=5,4,ROUNDUP(DAY(tbl_raw_data[[#This Row],[updated_date]])/7,0))</f>
        <v>WEEK 2</v>
      </c>
      <c r="N3655" s="50" t="str">
        <f>UPPER(VLOOKUP(tbl_raw_data[[#This Row],[Analyst]],Settiings!$A$2:$B$16,2,0))</f>
        <v>NAVED</v>
      </c>
      <c r="O3655" s="50" t="str">
        <f>TRIM(UPPER(tbl_raw_data[[#This Row],[Outcome]]))</f>
        <v>APPROVE</v>
      </c>
      <c r="P3655" s="50" t="str">
        <f>TRIM(UPPER(tbl_raw_data[[#This Row],[Queue Name]]))</f>
        <v>CONSUMER EXISTING</v>
      </c>
      <c r="Q3655" s="50" t="str">
        <f>IF(tbl_raw_data[[#This Row],[Time taken in min]]&lt;=Settiings!$D$2,"SLA_MET","SLA_NOT_MET")</f>
        <v>SLA_MET</v>
      </c>
      <c r="R3655" s="94"/>
    </row>
    <row r="3656" spans="1:18" x14ac:dyDescent="0.3">
      <c r="A3656" s="20" t="s">
        <v>2833</v>
      </c>
      <c r="B3656" s="9">
        <v>45147.472997685189</v>
      </c>
      <c r="C3656" s="24">
        <v>45147.479270833333</v>
      </c>
      <c r="D3656" s="25" t="s">
        <v>27</v>
      </c>
      <c r="E3656" s="25" t="s">
        <v>19</v>
      </c>
      <c r="F3656" s="25" t="s">
        <v>1222</v>
      </c>
      <c r="G3656" s="25" t="s">
        <v>806</v>
      </c>
      <c r="H3656" s="82"/>
      <c r="I3656" s="48">
        <f>tbl_raw_data[[#This Row],[Date Actioned]]-tbl_raw_data[[#This Row],[Date Tagged]]</f>
        <v>6.2731481448281556E-3</v>
      </c>
      <c r="J3656" s="46">
        <f>HOUR(tbl_raw_data[[#This Row],[Time_taken]])*60+MINUTE(tbl_raw_data[[#This Row],[Time_taken]])+SECOND(tbl_raw_data[[#This Row],[Time_taken]])/60</f>
        <v>9.0333333333333332</v>
      </c>
      <c r="K3656" s="52">
        <f>DATE(YEAR(tbl_raw_data[[#This Row],[Date Actioned]]),MONTH(tbl_raw_data[[#This Row],[Date Actioned]]),DAY(tbl_raw_data[[#This Row],[Date Actioned]]))</f>
        <v>45147</v>
      </c>
      <c r="L3656" s="50" t="str">
        <f>UPPER(TEXT(tbl_raw_data[[#This Row],[updated_date]],"MMMM"))</f>
        <v>AUGUST</v>
      </c>
      <c r="M3656" s="50" t="str">
        <f>"WEEK "&amp; IF(ROUNDUP(DAY(tbl_raw_data[[#This Row],[updated_date]])/7,0)=5,4,ROUNDUP(DAY(tbl_raw_data[[#This Row],[updated_date]])/7,0))</f>
        <v>WEEK 2</v>
      </c>
      <c r="N3656" s="50" t="str">
        <f>UPPER(VLOOKUP(tbl_raw_data[[#This Row],[Analyst]],Settiings!$A$2:$B$16,2,0))</f>
        <v>HARDIK</v>
      </c>
      <c r="O3656" s="50" t="str">
        <f>TRIM(UPPER(tbl_raw_data[[#This Row],[Outcome]]))</f>
        <v>DECLINE</v>
      </c>
      <c r="P3656" s="50" t="str">
        <f>TRIM(UPPER(tbl_raw_data[[#This Row],[Queue Name]]))</f>
        <v>CONSUMER POST BUREAU</v>
      </c>
      <c r="Q3656" s="50" t="str">
        <f>IF(tbl_raw_data[[#This Row],[Time taken in min]]&lt;=Settiings!$D$2,"SLA_MET","SLA_NOT_MET")</f>
        <v>SLA_MET</v>
      </c>
      <c r="R3656" s="94"/>
    </row>
    <row r="3657" spans="1:18" x14ac:dyDescent="0.3">
      <c r="A3657" s="23" t="s">
        <v>2836</v>
      </c>
      <c r="B3657" s="15">
        <v>45147.475740740738</v>
      </c>
      <c r="C3657" s="16">
        <v>45147.486481481479</v>
      </c>
      <c r="D3657" s="17" t="s">
        <v>37</v>
      </c>
      <c r="E3657" s="18" t="s">
        <v>19</v>
      </c>
      <c r="F3657" s="17" t="s">
        <v>50</v>
      </c>
      <c r="G3657" s="19"/>
      <c r="H3657" s="79"/>
      <c r="I3657" s="48">
        <f>tbl_raw_data[[#This Row],[Date Actioned]]-tbl_raw_data[[#This Row],[Date Tagged]]</f>
        <v>1.0740740741312038E-2</v>
      </c>
      <c r="J3657" s="46">
        <f>HOUR(tbl_raw_data[[#This Row],[Time_taken]])*60+MINUTE(tbl_raw_data[[#This Row],[Time_taken]])+SECOND(tbl_raw_data[[#This Row],[Time_taken]])/60</f>
        <v>15.466666666666667</v>
      </c>
      <c r="K3657" s="52">
        <f>DATE(YEAR(tbl_raw_data[[#This Row],[Date Actioned]]),MONTH(tbl_raw_data[[#This Row],[Date Actioned]]),DAY(tbl_raw_data[[#This Row],[Date Actioned]]))</f>
        <v>45147</v>
      </c>
      <c r="L3657" s="50" t="str">
        <f>UPPER(TEXT(tbl_raw_data[[#This Row],[updated_date]],"MMMM"))</f>
        <v>AUGUST</v>
      </c>
      <c r="M3657" s="50" t="str">
        <f>"WEEK "&amp; IF(ROUNDUP(DAY(tbl_raw_data[[#This Row],[updated_date]])/7,0)=5,4,ROUNDUP(DAY(tbl_raw_data[[#This Row],[updated_date]])/7,0))</f>
        <v>WEEK 2</v>
      </c>
      <c r="N3657" s="50" t="str">
        <f>UPPER(VLOOKUP(tbl_raw_data[[#This Row],[Analyst]],Settiings!$A$2:$B$16,2,0))</f>
        <v>SHAHID</v>
      </c>
      <c r="O3657" s="50" t="str">
        <f>TRIM(UPPER(tbl_raw_data[[#This Row],[Outcome]]))</f>
        <v>DECLINE</v>
      </c>
      <c r="P3657" s="50" t="str">
        <f>TRIM(UPPER(tbl_raw_data[[#This Row],[Queue Name]]))</f>
        <v>CONSUMER POST BUREAU</v>
      </c>
      <c r="Q3657" s="50" t="str">
        <f>IF(tbl_raw_data[[#This Row],[Time taken in min]]&lt;=Settiings!$D$2,"SLA_MET","SLA_NOT_MET")</f>
        <v>SLA_MET</v>
      </c>
      <c r="R3657" s="94"/>
    </row>
    <row r="3658" spans="1:18" x14ac:dyDescent="0.3">
      <c r="A3658" s="20" t="s">
        <v>2838</v>
      </c>
      <c r="B3658" s="15">
        <v>45147.483831018515</v>
      </c>
      <c r="C3658" s="16">
        <v>45147.491307870368</v>
      </c>
      <c r="D3658" s="17" t="s">
        <v>13</v>
      </c>
      <c r="E3658" s="17" t="s">
        <v>9</v>
      </c>
      <c r="F3658" s="17" t="s">
        <v>53</v>
      </c>
      <c r="G3658" s="17" t="s">
        <v>128</v>
      </c>
      <c r="H3658" s="83"/>
      <c r="I3658" s="48">
        <f>tbl_raw_data[[#This Row],[Date Actioned]]-tbl_raw_data[[#This Row],[Date Tagged]]</f>
        <v>7.4768518534256145E-3</v>
      </c>
      <c r="J3658" s="46">
        <f>HOUR(tbl_raw_data[[#This Row],[Time_taken]])*60+MINUTE(tbl_raw_data[[#This Row],[Time_taken]])+SECOND(tbl_raw_data[[#This Row],[Time_taken]])/60</f>
        <v>10.766666666666667</v>
      </c>
      <c r="K3658" s="52">
        <f>DATE(YEAR(tbl_raw_data[[#This Row],[Date Actioned]]),MONTH(tbl_raw_data[[#This Row],[Date Actioned]]),DAY(tbl_raw_data[[#This Row],[Date Actioned]]))</f>
        <v>45147</v>
      </c>
      <c r="L3658" s="50" t="str">
        <f>UPPER(TEXT(tbl_raw_data[[#This Row],[updated_date]],"MMMM"))</f>
        <v>AUGUST</v>
      </c>
      <c r="M3658" s="50" t="str">
        <f>"WEEK "&amp; IF(ROUNDUP(DAY(tbl_raw_data[[#This Row],[updated_date]])/7,0)=5,4,ROUNDUP(DAY(tbl_raw_data[[#This Row],[updated_date]])/7,0))</f>
        <v>WEEK 2</v>
      </c>
      <c r="N3658" s="50" t="str">
        <f>UPPER(VLOOKUP(tbl_raw_data[[#This Row],[Analyst]],Settiings!$A$2:$B$16,2,0))</f>
        <v>NAVED</v>
      </c>
      <c r="O3658" s="50" t="str">
        <f>TRIM(UPPER(tbl_raw_data[[#This Row],[Outcome]]))</f>
        <v>APPROVE</v>
      </c>
      <c r="P3658" s="50" t="str">
        <f>TRIM(UPPER(tbl_raw_data[[#This Row],[Queue Name]]))</f>
        <v>CONSUMER EXISTING</v>
      </c>
      <c r="Q3658" s="50" t="str">
        <f>IF(tbl_raw_data[[#This Row],[Time taken in min]]&lt;=Settiings!$D$2,"SLA_MET","SLA_NOT_MET")</f>
        <v>SLA_MET</v>
      </c>
      <c r="R3658" s="94"/>
    </row>
    <row r="3659" spans="1:18" x14ac:dyDescent="0.3">
      <c r="A3659" s="14" t="s">
        <v>2839</v>
      </c>
      <c r="B3659" s="9">
        <v>45147.48810185185</v>
      </c>
      <c r="C3659" s="24">
        <v>45147.493518518517</v>
      </c>
      <c r="D3659" s="25" t="s">
        <v>27</v>
      </c>
      <c r="E3659" s="25" t="s">
        <v>9</v>
      </c>
      <c r="F3659" s="25" t="s">
        <v>1222</v>
      </c>
      <c r="G3659" s="25" t="s">
        <v>28</v>
      </c>
      <c r="H3659" s="82"/>
      <c r="I3659" s="48">
        <f>tbl_raw_data[[#This Row],[Date Actioned]]-tbl_raw_data[[#This Row],[Date Tagged]]</f>
        <v>5.4166666668606922E-3</v>
      </c>
      <c r="J3659" s="46">
        <f>HOUR(tbl_raw_data[[#This Row],[Time_taken]])*60+MINUTE(tbl_raw_data[[#This Row],[Time_taken]])+SECOND(tbl_raw_data[[#This Row],[Time_taken]])/60</f>
        <v>7.8</v>
      </c>
      <c r="K3659" s="52">
        <f>DATE(YEAR(tbl_raw_data[[#This Row],[Date Actioned]]),MONTH(tbl_raw_data[[#This Row],[Date Actioned]]),DAY(tbl_raw_data[[#This Row],[Date Actioned]]))</f>
        <v>45147</v>
      </c>
      <c r="L3659" s="50" t="str">
        <f>UPPER(TEXT(tbl_raw_data[[#This Row],[updated_date]],"MMMM"))</f>
        <v>AUGUST</v>
      </c>
      <c r="M3659" s="50" t="str">
        <f>"WEEK "&amp; IF(ROUNDUP(DAY(tbl_raw_data[[#This Row],[updated_date]])/7,0)=5,4,ROUNDUP(DAY(tbl_raw_data[[#This Row],[updated_date]])/7,0))</f>
        <v>WEEK 2</v>
      </c>
      <c r="N3659" s="50" t="str">
        <f>UPPER(VLOOKUP(tbl_raw_data[[#This Row],[Analyst]],Settiings!$A$2:$B$16,2,0))</f>
        <v>HARDIK</v>
      </c>
      <c r="O3659" s="50" t="str">
        <f>TRIM(UPPER(tbl_raw_data[[#This Row],[Outcome]]))</f>
        <v>DECLINE</v>
      </c>
      <c r="P3659" s="50" t="str">
        <f>TRIM(UPPER(tbl_raw_data[[#This Row],[Queue Name]]))</f>
        <v>CONSUMER EXISTING</v>
      </c>
      <c r="Q3659" s="50" t="str">
        <f>IF(tbl_raw_data[[#This Row],[Time taken in min]]&lt;=Settiings!$D$2,"SLA_MET","SLA_NOT_MET")</f>
        <v>SLA_MET</v>
      </c>
      <c r="R3659" s="94"/>
    </row>
    <row r="3660" spans="1:18" x14ac:dyDescent="0.3">
      <c r="A3660" s="23" t="s">
        <v>2840</v>
      </c>
      <c r="B3660" s="9">
        <v>45147.488379629627</v>
      </c>
      <c r="C3660" s="24">
        <v>45147.496527777781</v>
      </c>
      <c r="D3660" s="25" t="s">
        <v>13</v>
      </c>
      <c r="E3660" s="25" t="s">
        <v>9</v>
      </c>
      <c r="F3660" s="25" t="s">
        <v>53</v>
      </c>
      <c r="G3660" s="25" t="s">
        <v>77</v>
      </c>
      <c r="H3660" s="82"/>
      <c r="I3660" s="48">
        <f>tbl_raw_data[[#This Row],[Date Actioned]]-tbl_raw_data[[#This Row],[Date Tagged]]</f>
        <v>8.1481481538503431E-3</v>
      </c>
      <c r="J3660" s="46">
        <f>HOUR(tbl_raw_data[[#This Row],[Time_taken]])*60+MINUTE(tbl_raw_data[[#This Row],[Time_taken]])+SECOND(tbl_raw_data[[#This Row],[Time_taken]])/60</f>
        <v>11.733333333333333</v>
      </c>
      <c r="K3660" s="52">
        <f>DATE(YEAR(tbl_raw_data[[#This Row],[Date Actioned]]),MONTH(tbl_raw_data[[#This Row],[Date Actioned]]),DAY(tbl_raw_data[[#This Row],[Date Actioned]]))</f>
        <v>45147</v>
      </c>
      <c r="L3660" s="50" t="str">
        <f>UPPER(TEXT(tbl_raw_data[[#This Row],[updated_date]],"MMMM"))</f>
        <v>AUGUST</v>
      </c>
      <c r="M3660" s="50" t="str">
        <f>"WEEK "&amp; IF(ROUNDUP(DAY(tbl_raw_data[[#This Row],[updated_date]])/7,0)=5,4,ROUNDUP(DAY(tbl_raw_data[[#This Row],[updated_date]])/7,0))</f>
        <v>WEEK 2</v>
      </c>
      <c r="N3660" s="50" t="str">
        <f>UPPER(VLOOKUP(tbl_raw_data[[#This Row],[Analyst]],Settiings!$A$2:$B$16,2,0))</f>
        <v>NAVED</v>
      </c>
      <c r="O3660" s="50" t="str">
        <f>TRIM(UPPER(tbl_raw_data[[#This Row],[Outcome]]))</f>
        <v>APPROVE</v>
      </c>
      <c r="P3660" s="50" t="str">
        <f>TRIM(UPPER(tbl_raw_data[[#This Row],[Queue Name]]))</f>
        <v>CONSUMER EXISTING</v>
      </c>
      <c r="Q3660" s="50" t="str">
        <f>IF(tbl_raw_data[[#This Row],[Time taken in min]]&lt;=Settiings!$D$2,"SLA_MET","SLA_NOT_MET")</f>
        <v>SLA_MET</v>
      </c>
      <c r="R3660" s="94"/>
    </row>
    <row r="3661" spans="1:18" x14ac:dyDescent="0.3">
      <c r="A3661" s="14" t="s">
        <v>2841</v>
      </c>
      <c r="B3661" s="15">
        <v>45147.488680555558</v>
      </c>
      <c r="C3661" s="16">
        <v>45147.501851851855</v>
      </c>
      <c r="D3661" s="17" t="s">
        <v>13</v>
      </c>
      <c r="E3661" s="17" t="s">
        <v>9</v>
      </c>
      <c r="F3661" s="17" t="s">
        <v>1222</v>
      </c>
      <c r="G3661" s="17" t="s">
        <v>17</v>
      </c>
      <c r="H3661" s="83"/>
      <c r="I3661" s="48">
        <f>tbl_raw_data[[#This Row],[Date Actioned]]-tbl_raw_data[[#This Row],[Date Tagged]]</f>
        <v>1.3171296297514345E-2</v>
      </c>
      <c r="J3661" s="46">
        <f>HOUR(tbl_raw_data[[#This Row],[Time_taken]])*60+MINUTE(tbl_raw_data[[#This Row],[Time_taken]])+SECOND(tbl_raw_data[[#This Row],[Time_taken]])/60</f>
        <v>18.966666666666665</v>
      </c>
      <c r="K3661" s="52">
        <f>DATE(YEAR(tbl_raw_data[[#This Row],[Date Actioned]]),MONTH(tbl_raw_data[[#This Row],[Date Actioned]]),DAY(tbl_raw_data[[#This Row],[Date Actioned]]))</f>
        <v>45147</v>
      </c>
      <c r="L3661" s="50" t="str">
        <f>UPPER(TEXT(tbl_raw_data[[#This Row],[updated_date]],"MMMM"))</f>
        <v>AUGUST</v>
      </c>
      <c r="M3661" s="50" t="str">
        <f>"WEEK "&amp; IF(ROUNDUP(DAY(tbl_raw_data[[#This Row],[updated_date]])/7,0)=5,4,ROUNDUP(DAY(tbl_raw_data[[#This Row],[updated_date]])/7,0))</f>
        <v>WEEK 2</v>
      </c>
      <c r="N3661" s="50" t="str">
        <f>UPPER(VLOOKUP(tbl_raw_data[[#This Row],[Analyst]],Settiings!$A$2:$B$16,2,0))</f>
        <v>HARDIK</v>
      </c>
      <c r="O3661" s="50" t="str">
        <f>TRIM(UPPER(tbl_raw_data[[#This Row],[Outcome]]))</f>
        <v>APPROVE</v>
      </c>
      <c r="P3661" s="50" t="str">
        <f>TRIM(UPPER(tbl_raw_data[[#This Row],[Queue Name]]))</f>
        <v>CONSUMER EXISTING</v>
      </c>
      <c r="Q3661" s="50" t="str">
        <f>IF(tbl_raw_data[[#This Row],[Time taken in min]]&lt;=Settiings!$D$2,"SLA_MET","SLA_NOT_MET")</f>
        <v>SLA_MET</v>
      </c>
      <c r="R3661" s="94"/>
    </row>
    <row r="3662" spans="1:18" x14ac:dyDescent="0.3">
      <c r="A3662" s="20" t="s">
        <v>2842</v>
      </c>
      <c r="B3662" s="9">
        <v>45147.493460648147</v>
      </c>
      <c r="C3662" s="24">
        <v>45147.497997685183</v>
      </c>
      <c r="D3662" s="25" t="s">
        <v>13</v>
      </c>
      <c r="E3662" s="25" t="s">
        <v>9</v>
      </c>
      <c r="F3662" s="25" t="s">
        <v>43</v>
      </c>
      <c r="G3662" s="25" t="s">
        <v>17</v>
      </c>
      <c r="H3662" s="82"/>
      <c r="I3662" s="48">
        <f>tbl_raw_data[[#This Row],[Date Actioned]]-tbl_raw_data[[#This Row],[Date Tagged]]</f>
        <v>4.537037035333924E-3</v>
      </c>
      <c r="J3662" s="46">
        <f>HOUR(tbl_raw_data[[#This Row],[Time_taken]])*60+MINUTE(tbl_raw_data[[#This Row],[Time_taken]])+SECOND(tbl_raw_data[[#This Row],[Time_taken]])/60</f>
        <v>6.5333333333333332</v>
      </c>
      <c r="K3662" s="52">
        <f>DATE(YEAR(tbl_raw_data[[#This Row],[Date Actioned]]),MONTH(tbl_raw_data[[#This Row],[Date Actioned]]),DAY(tbl_raw_data[[#This Row],[Date Actioned]]))</f>
        <v>45147</v>
      </c>
      <c r="L3662" s="50" t="str">
        <f>UPPER(TEXT(tbl_raw_data[[#This Row],[updated_date]],"MMMM"))</f>
        <v>AUGUST</v>
      </c>
      <c r="M3662" s="50" t="str">
        <f>"WEEK "&amp; IF(ROUNDUP(DAY(tbl_raw_data[[#This Row],[updated_date]])/7,0)=5,4,ROUNDUP(DAY(tbl_raw_data[[#This Row],[updated_date]])/7,0))</f>
        <v>WEEK 2</v>
      </c>
      <c r="N3662" s="50" t="str">
        <f>UPPER(VLOOKUP(tbl_raw_data[[#This Row],[Analyst]],Settiings!$A$2:$B$16,2,0))</f>
        <v>MERCEDES</v>
      </c>
      <c r="O3662" s="50" t="str">
        <f>TRIM(UPPER(tbl_raw_data[[#This Row],[Outcome]]))</f>
        <v>APPROVE</v>
      </c>
      <c r="P3662" s="50" t="str">
        <f>TRIM(UPPER(tbl_raw_data[[#This Row],[Queue Name]]))</f>
        <v>CONSUMER EXISTING</v>
      </c>
      <c r="Q3662" s="50" t="str">
        <f>IF(tbl_raw_data[[#This Row],[Time taken in min]]&lt;=Settiings!$D$2,"SLA_MET","SLA_NOT_MET")</f>
        <v>SLA_MET</v>
      </c>
      <c r="R3662" s="94"/>
    </row>
    <row r="3663" spans="1:18" x14ac:dyDescent="0.3">
      <c r="A3663" s="23" t="s">
        <v>2844</v>
      </c>
      <c r="B3663" s="15">
        <v>45147.497465277775</v>
      </c>
      <c r="C3663" s="16">
        <v>45147.504513888889</v>
      </c>
      <c r="D3663" s="17" t="s">
        <v>17</v>
      </c>
      <c r="E3663" s="18" t="s">
        <v>9</v>
      </c>
      <c r="F3663" s="17" t="s">
        <v>76</v>
      </c>
      <c r="G3663" s="19"/>
      <c r="H3663" s="79"/>
      <c r="I3663" s="48">
        <f>tbl_raw_data[[#This Row],[Date Actioned]]-tbl_raw_data[[#This Row],[Date Tagged]]</f>
        <v>7.0486111144418828E-3</v>
      </c>
      <c r="J3663" s="46">
        <f>HOUR(tbl_raw_data[[#This Row],[Time_taken]])*60+MINUTE(tbl_raw_data[[#This Row],[Time_taken]])+SECOND(tbl_raw_data[[#This Row],[Time_taken]])/60</f>
        <v>10.15</v>
      </c>
      <c r="K3663" s="52">
        <f>DATE(YEAR(tbl_raw_data[[#This Row],[Date Actioned]]),MONTH(tbl_raw_data[[#This Row],[Date Actioned]]),DAY(tbl_raw_data[[#This Row],[Date Actioned]]))</f>
        <v>45147</v>
      </c>
      <c r="L3663" s="50" t="str">
        <f>UPPER(TEXT(tbl_raw_data[[#This Row],[updated_date]],"MMMM"))</f>
        <v>AUGUST</v>
      </c>
      <c r="M3663" s="50" t="str">
        <f>"WEEK "&amp; IF(ROUNDUP(DAY(tbl_raw_data[[#This Row],[updated_date]])/7,0)=5,4,ROUNDUP(DAY(tbl_raw_data[[#This Row],[updated_date]])/7,0))</f>
        <v>WEEK 2</v>
      </c>
      <c r="N3663" s="50" t="str">
        <f>UPPER(VLOOKUP(tbl_raw_data[[#This Row],[Analyst]],Settiings!$A$2:$B$16,2,0))</f>
        <v>ROHAN</v>
      </c>
      <c r="O3663" s="50" t="str">
        <f>TRIM(UPPER(tbl_raw_data[[#This Row],[Outcome]]))</f>
        <v>APPROVE</v>
      </c>
      <c r="P3663" s="50" t="str">
        <f>TRIM(UPPER(tbl_raw_data[[#This Row],[Queue Name]]))</f>
        <v>CONSUMER EXISTING</v>
      </c>
      <c r="Q3663" s="50" t="str">
        <f>IF(tbl_raw_data[[#This Row],[Time taken in min]]&lt;=Settiings!$D$2,"SLA_MET","SLA_NOT_MET")</f>
        <v>SLA_MET</v>
      </c>
      <c r="R3663" s="94"/>
    </row>
    <row r="3664" spans="1:18" x14ac:dyDescent="0.3">
      <c r="A3664" s="14" t="s">
        <v>2845</v>
      </c>
      <c r="B3664" s="9">
        <v>45147.500821759262</v>
      </c>
      <c r="C3664" s="24">
        <v>45147.505011574074</v>
      </c>
      <c r="D3664" s="25" t="s">
        <v>13</v>
      </c>
      <c r="E3664" s="25" t="s">
        <v>47</v>
      </c>
      <c r="F3664" s="25" t="s">
        <v>1222</v>
      </c>
      <c r="G3664" s="25" t="s">
        <v>17</v>
      </c>
      <c r="H3664" s="82"/>
      <c r="I3664" s="48">
        <f>tbl_raw_data[[#This Row],[Date Actioned]]-tbl_raw_data[[#This Row],[Date Tagged]]</f>
        <v>4.1898148119798861E-3</v>
      </c>
      <c r="J3664" s="46">
        <f>HOUR(tbl_raw_data[[#This Row],[Time_taken]])*60+MINUTE(tbl_raw_data[[#This Row],[Time_taken]])+SECOND(tbl_raw_data[[#This Row],[Time_taken]])/60</f>
        <v>6.0333333333333332</v>
      </c>
      <c r="K3664" s="52">
        <f>DATE(YEAR(tbl_raw_data[[#This Row],[Date Actioned]]),MONTH(tbl_raw_data[[#This Row],[Date Actioned]]),DAY(tbl_raw_data[[#This Row],[Date Actioned]]))</f>
        <v>45147</v>
      </c>
      <c r="L3664" s="50" t="str">
        <f>UPPER(TEXT(tbl_raw_data[[#This Row],[updated_date]],"MMMM"))</f>
        <v>AUGUST</v>
      </c>
      <c r="M3664" s="50" t="str">
        <f>"WEEK "&amp; IF(ROUNDUP(DAY(tbl_raw_data[[#This Row],[updated_date]])/7,0)=5,4,ROUNDUP(DAY(tbl_raw_data[[#This Row],[updated_date]])/7,0))</f>
        <v>WEEK 2</v>
      </c>
      <c r="N3664" s="50" t="str">
        <f>UPPER(VLOOKUP(tbl_raw_data[[#This Row],[Analyst]],Settiings!$A$2:$B$16,2,0))</f>
        <v>HARDIK</v>
      </c>
      <c r="O3664" s="50" t="str">
        <f>TRIM(UPPER(tbl_raw_data[[#This Row],[Outcome]]))</f>
        <v>APPROVE</v>
      </c>
      <c r="P3664" s="50" t="str">
        <f>TRIM(UPPER(tbl_raw_data[[#This Row],[Queue Name]]))</f>
        <v>CONSUMER PRE BUREAU</v>
      </c>
      <c r="Q3664" s="50" t="str">
        <f>IF(tbl_raw_data[[#This Row],[Time taken in min]]&lt;=Settiings!$D$2,"SLA_MET","SLA_NOT_MET")</f>
        <v>SLA_MET</v>
      </c>
      <c r="R3664" s="94"/>
    </row>
    <row r="3665" spans="1:18" x14ac:dyDescent="0.3">
      <c r="A3665" s="20" t="s">
        <v>2849</v>
      </c>
      <c r="B3665" s="15">
        <v>45147.513784722221</v>
      </c>
      <c r="C3665" s="16">
        <v>45147.520902777775</v>
      </c>
      <c r="D3665" s="17" t="s">
        <v>27</v>
      </c>
      <c r="E3665" s="17" t="s">
        <v>19</v>
      </c>
      <c r="F3665" s="17" t="s">
        <v>53</v>
      </c>
      <c r="G3665" s="17" t="s">
        <v>113</v>
      </c>
      <c r="H3665" s="83"/>
      <c r="I3665" s="48">
        <f>tbl_raw_data[[#This Row],[Date Actioned]]-tbl_raw_data[[#This Row],[Date Tagged]]</f>
        <v>7.1180555532919243E-3</v>
      </c>
      <c r="J3665" s="46">
        <f>HOUR(tbl_raw_data[[#This Row],[Time_taken]])*60+MINUTE(tbl_raw_data[[#This Row],[Time_taken]])+SECOND(tbl_raw_data[[#This Row],[Time_taken]])/60</f>
        <v>10.25</v>
      </c>
      <c r="K3665" s="52">
        <f>DATE(YEAR(tbl_raw_data[[#This Row],[Date Actioned]]),MONTH(tbl_raw_data[[#This Row],[Date Actioned]]),DAY(tbl_raw_data[[#This Row],[Date Actioned]]))</f>
        <v>45147</v>
      </c>
      <c r="L3665" s="50" t="str">
        <f>UPPER(TEXT(tbl_raw_data[[#This Row],[updated_date]],"MMMM"))</f>
        <v>AUGUST</v>
      </c>
      <c r="M3665" s="50" t="str">
        <f>"WEEK "&amp; IF(ROUNDUP(DAY(tbl_raw_data[[#This Row],[updated_date]])/7,0)=5,4,ROUNDUP(DAY(tbl_raw_data[[#This Row],[updated_date]])/7,0))</f>
        <v>WEEK 2</v>
      </c>
      <c r="N3665" s="50" t="str">
        <f>UPPER(VLOOKUP(tbl_raw_data[[#This Row],[Analyst]],Settiings!$A$2:$B$16,2,0))</f>
        <v>NAVED</v>
      </c>
      <c r="O3665" s="50" t="str">
        <f>TRIM(UPPER(tbl_raw_data[[#This Row],[Outcome]]))</f>
        <v>DECLINE</v>
      </c>
      <c r="P3665" s="50" t="str">
        <f>TRIM(UPPER(tbl_raw_data[[#This Row],[Queue Name]]))</f>
        <v>CONSUMER POST BUREAU</v>
      </c>
      <c r="Q3665" s="50" t="str">
        <f>IF(tbl_raw_data[[#This Row],[Time taken in min]]&lt;=Settiings!$D$2,"SLA_MET","SLA_NOT_MET")</f>
        <v>SLA_MET</v>
      </c>
      <c r="R3665" s="94"/>
    </row>
    <row r="3666" spans="1:18" x14ac:dyDescent="0.3">
      <c r="A3666" s="20" t="s">
        <v>2852</v>
      </c>
      <c r="B3666" s="15">
        <v>45147.516365740739</v>
      </c>
      <c r="C3666" s="16">
        <v>45147.53</v>
      </c>
      <c r="D3666" s="17" t="s">
        <v>13</v>
      </c>
      <c r="E3666" s="17" t="s">
        <v>9</v>
      </c>
      <c r="F3666" s="17" t="s">
        <v>53</v>
      </c>
      <c r="G3666" s="17" t="s">
        <v>17</v>
      </c>
      <c r="H3666" s="83"/>
      <c r="I3666" s="48">
        <f>tbl_raw_data[[#This Row],[Date Actioned]]-tbl_raw_data[[#This Row],[Date Tagged]]</f>
        <v>1.3634259259561077E-2</v>
      </c>
      <c r="J3666" s="46">
        <f>HOUR(tbl_raw_data[[#This Row],[Time_taken]])*60+MINUTE(tbl_raw_data[[#This Row],[Time_taken]])+SECOND(tbl_raw_data[[#This Row],[Time_taken]])/60</f>
        <v>19.633333333333333</v>
      </c>
      <c r="K3666" s="52">
        <f>DATE(YEAR(tbl_raw_data[[#This Row],[Date Actioned]]),MONTH(tbl_raw_data[[#This Row],[Date Actioned]]),DAY(tbl_raw_data[[#This Row],[Date Actioned]]))</f>
        <v>45147</v>
      </c>
      <c r="L3666" s="50" t="str">
        <f>UPPER(TEXT(tbl_raw_data[[#This Row],[updated_date]],"MMMM"))</f>
        <v>AUGUST</v>
      </c>
      <c r="M3666" s="50" t="str">
        <f>"WEEK "&amp; IF(ROUNDUP(DAY(tbl_raw_data[[#This Row],[updated_date]])/7,0)=5,4,ROUNDUP(DAY(tbl_raw_data[[#This Row],[updated_date]])/7,0))</f>
        <v>WEEK 2</v>
      </c>
      <c r="N3666" s="50" t="str">
        <f>UPPER(VLOOKUP(tbl_raw_data[[#This Row],[Analyst]],Settiings!$A$2:$B$16,2,0))</f>
        <v>NAVED</v>
      </c>
      <c r="O3666" s="50" t="str">
        <f>TRIM(UPPER(tbl_raw_data[[#This Row],[Outcome]]))</f>
        <v>APPROVE</v>
      </c>
      <c r="P3666" s="50" t="str">
        <f>TRIM(UPPER(tbl_raw_data[[#This Row],[Queue Name]]))</f>
        <v>CONSUMER EXISTING</v>
      </c>
      <c r="Q3666" s="50" t="str">
        <f>IF(tbl_raw_data[[#This Row],[Time taken in min]]&lt;=Settiings!$D$2,"SLA_MET","SLA_NOT_MET")</f>
        <v>SLA_MET</v>
      </c>
      <c r="R3666" s="94"/>
    </row>
    <row r="3667" spans="1:18" x14ac:dyDescent="0.3">
      <c r="A3667" s="23" t="s">
        <v>2853</v>
      </c>
      <c r="B3667" s="9">
        <v>45147.517789351848</v>
      </c>
      <c r="C3667" s="24">
        <v>45147.526064814818</v>
      </c>
      <c r="D3667" s="25" t="s">
        <v>13</v>
      </c>
      <c r="E3667" s="25" t="s">
        <v>9</v>
      </c>
      <c r="F3667" s="25" t="s">
        <v>43</v>
      </c>
      <c r="G3667" s="25" t="s">
        <v>128</v>
      </c>
      <c r="H3667" s="82"/>
      <c r="I3667" s="48">
        <f>tbl_raw_data[[#This Row],[Date Actioned]]-tbl_raw_data[[#This Row],[Date Tagged]]</f>
        <v>8.2754629693226889E-3</v>
      </c>
      <c r="J3667" s="46">
        <f>HOUR(tbl_raw_data[[#This Row],[Time_taken]])*60+MINUTE(tbl_raw_data[[#This Row],[Time_taken]])+SECOND(tbl_raw_data[[#This Row],[Time_taken]])/60</f>
        <v>11.916666666666666</v>
      </c>
      <c r="K3667" s="52">
        <f>DATE(YEAR(tbl_raw_data[[#This Row],[Date Actioned]]),MONTH(tbl_raw_data[[#This Row],[Date Actioned]]),DAY(tbl_raw_data[[#This Row],[Date Actioned]]))</f>
        <v>45147</v>
      </c>
      <c r="L3667" s="50" t="str">
        <f>UPPER(TEXT(tbl_raw_data[[#This Row],[updated_date]],"MMMM"))</f>
        <v>AUGUST</v>
      </c>
      <c r="M3667" s="50" t="str">
        <f>"WEEK "&amp; IF(ROUNDUP(DAY(tbl_raw_data[[#This Row],[updated_date]])/7,0)=5,4,ROUNDUP(DAY(tbl_raw_data[[#This Row],[updated_date]])/7,0))</f>
        <v>WEEK 2</v>
      </c>
      <c r="N3667" s="50" t="str">
        <f>UPPER(VLOOKUP(tbl_raw_data[[#This Row],[Analyst]],Settiings!$A$2:$B$16,2,0))</f>
        <v>MERCEDES</v>
      </c>
      <c r="O3667" s="50" t="str">
        <f>TRIM(UPPER(tbl_raw_data[[#This Row],[Outcome]]))</f>
        <v>APPROVE</v>
      </c>
      <c r="P3667" s="50" t="str">
        <f>TRIM(UPPER(tbl_raw_data[[#This Row],[Queue Name]]))</f>
        <v>CONSUMER EXISTING</v>
      </c>
      <c r="Q3667" s="50" t="str">
        <f>IF(tbl_raw_data[[#This Row],[Time taken in min]]&lt;=Settiings!$D$2,"SLA_MET","SLA_NOT_MET")</f>
        <v>SLA_MET</v>
      </c>
      <c r="R3667" s="94"/>
    </row>
    <row r="3668" spans="1:18" x14ac:dyDescent="0.3">
      <c r="A3668" s="14" t="s">
        <v>2854</v>
      </c>
      <c r="B3668" s="15">
        <v>45147.520775462966</v>
      </c>
      <c r="C3668" s="16">
        <v>45147.529942129629</v>
      </c>
      <c r="D3668" s="17" t="s">
        <v>13</v>
      </c>
      <c r="E3668" s="17" t="s">
        <v>47</v>
      </c>
      <c r="F3668" s="17" t="s">
        <v>24</v>
      </c>
      <c r="G3668" s="17" t="s">
        <v>17</v>
      </c>
      <c r="H3668" s="83"/>
      <c r="I3668" s="48">
        <f>tbl_raw_data[[#This Row],[Date Actioned]]-tbl_raw_data[[#This Row],[Date Tagged]]</f>
        <v>9.1666666630771942E-3</v>
      </c>
      <c r="J3668" s="46">
        <f>HOUR(tbl_raw_data[[#This Row],[Time_taken]])*60+MINUTE(tbl_raw_data[[#This Row],[Time_taken]])+SECOND(tbl_raw_data[[#This Row],[Time_taken]])/60</f>
        <v>13.2</v>
      </c>
      <c r="K3668" s="52">
        <f>DATE(YEAR(tbl_raw_data[[#This Row],[Date Actioned]]),MONTH(tbl_raw_data[[#This Row],[Date Actioned]]),DAY(tbl_raw_data[[#This Row],[Date Actioned]]))</f>
        <v>45147</v>
      </c>
      <c r="L3668" s="50" t="str">
        <f>UPPER(TEXT(tbl_raw_data[[#This Row],[updated_date]],"MMMM"))</f>
        <v>AUGUST</v>
      </c>
      <c r="M3668" s="50" t="str">
        <f>"WEEK "&amp; IF(ROUNDUP(DAY(tbl_raw_data[[#This Row],[updated_date]])/7,0)=5,4,ROUNDUP(DAY(tbl_raw_data[[#This Row],[updated_date]])/7,0))</f>
        <v>WEEK 2</v>
      </c>
      <c r="N3668" s="50" t="str">
        <f>UPPER(VLOOKUP(tbl_raw_data[[#This Row],[Analyst]],Settiings!$A$2:$B$16,2,0))</f>
        <v>QUADIR</v>
      </c>
      <c r="O3668" s="50" t="str">
        <f>TRIM(UPPER(tbl_raw_data[[#This Row],[Outcome]]))</f>
        <v>APPROVE</v>
      </c>
      <c r="P3668" s="50" t="str">
        <f>TRIM(UPPER(tbl_raw_data[[#This Row],[Queue Name]]))</f>
        <v>CONSUMER PRE BUREAU</v>
      </c>
      <c r="Q3668" s="50" t="str">
        <f>IF(tbl_raw_data[[#This Row],[Time taken in min]]&lt;=Settiings!$D$2,"SLA_MET","SLA_NOT_MET")</f>
        <v>SLA_MET</v>
      </c>
      <c r="R3668" s="94"/>
    </row>
    <row r="3669" spans="1:18" x14ac:dyDescent="0.3">
      <c r="A3669" s="23" t="s">
        <v>2855</v>
      </c>
      <c r="B3669" s="9">
        <v>45147.52784722222</v>
      </c>
      <c r="C3669" s="24">
        <v>45147.530312499999</v>
      </c>
      <c r="D3669" s="25" t="s">
        <v>27</v>
      </c>
      <c r="E3669" s="25" t="s">
        <v>9</v>
      </c>
      <c r="F3669" s="25" t="s">
        <v>1222</v>
      </c>
      <c r="G3669" s="25" t="s">
        <v>297</v>
      </c>
      <c r="H3669" s="82"/>
      <c r="I3669" s="48">
        <f>tbl_raw_data[[#This Row],[Date Actioned]]-tbl_raw_data[[#This Row],[Date Tagged]]</f>
        <v>2.4652777792653069E-3</v>
      </c>
      <c r="J3669" s="46">
        <f>HOUR(tbl_raw_data[[#This Row],[Time_taken]])*60+MINUTE(tbl_raw_data[[#This Row],[Time_taken]])+SECOND(tbl_raw_data[[#This Row],[Time_taken]])/60</f>
        <v>3.55</v>
      </c>
      <c r="K3669" s="52">
        <f>DATE(YEAR(tbl_raw_data[[#This Row],[Date Actioned]]),MONTH(tbl_raw_data[[#This Row],[Date Actioned]]),DAY(tbl_raw_data[[#This Row],[Date Actioned]]))</f>
        <v>45147</v>
      </c>
      <c r="L3669" s="50" t="str">
        <f>UPPER(TEXT(tbl_raw_data[[#This Row],[updated_date]],"MMMM"))</f>
        <v>AUGUST</v>
      </c>
      <c r="M3669" s="50" t="str">
        <f>"WEEK "&amp; IF(ROUNDUP(DAY(tbl_raw_data[[#This Row],[updated_date]])/7,0)=5,4,ROUNDUP(DAY(tbl_raw_data[[#This Row],[updated_date]])/7,0))</f>
        <v>WEEK 2</v>
      </c>
      <c r="N3669" s="50" t="str">
        <f>UPPER(VLOOKUP(tbl_raw_data[[#This Row],[Analyst]],Settiings!$A$2:$B$16,2,0))</f>
        <v>HARDIK</v>
      </c>
      <c r="O3669" s="50" t="str">
        <f>TRIM(UPPER(tbl_raw_data[[#This Row],[Outcome]]))</f>
        <v>DECLINE</v>
      </c>
      <c r="P3669" s="50" t="str">
        <f>TRIM(UPPER(tbl_raw_data[[#This Row],[Queue Name]]))</f>
        <v>CONSUMER EXISTING</v>
      </c>
      <c r="Q3669" s="50" t="str">
        <f>IF(tbl_raw_data[[#This Row],[Time taken in min]]&lt;=Settiings!$D$2,"SLA_MET","SLA_NOT_MET")</f>
        <v>SLA_MET</v>
      </c>
      <c r="R3669" s="94"/>
    </row>
    <row r="3670" spans="1:18" x14ac:dyDescent="0.3">
      <c r="A3670" s="20" t="s">
        <v>2856</v>
      </c>
      <c r="B3670" s="9">
        <v>45147.529386574075</v>
      </c>
      <c r="C3670" s="24">
        <v>45147.534224537034</v>
      </c>
      <c r="D3670" s="25" t="s">
        <v>13</v>
      </c>
      <c r="E3670" s="25" t="s">
        <v>47</v>
      </c>
      <c r="F3670" s="25" t="s">
        <v>65</v>
      </c>
      <c r="G3670" s="25" t="s">
        <v>77</v>
      </c>
      <c r="H3670" s="82"/>
      <c r="I3670" s="48">
        <f>tbl_raw_data[[#This Row],[Date Actioned]]-tbl_raw_data[[#This Row],[Date Tagged]]</f>
        <v>4.8379629588453099E-3</v>
      </c>
      <c r="J3670" s="46">
        <f>HOUR(tbl_raw_data[[#This Row],[Time_taken]])*60+MINUTE(tbl_raw_data[[#This Row],[Time_taken]])+SECOND(tbl_raw_data[[#This Row],[Time_taken]])/60</f>
        <v>6.9666666666666668</v>
      </c>
      <c r="K3670" s="52">
        <f>DATE(YEAR(tbl_raw_data[[#This Row],[Date Actioned]]),MONTH(tbl_raw_data[[#This Row],[Date Actioned]]),DAY(tbl_raw_data[[#This Row],[Date Actioned]]))</f>
        <v>45147</v>
      </c>
      <c r="L3670" s="50" t="str">
        <f>UPPER(TEXT(tbl_raw_data[[#This Row],[updated_date]],"MMMM"))</f>
        <v>AUGUST</v>
      </c>
      <c r="M3670" s="50" t="str">
        <f>"WEEK "&amp; IF(ROUNDUP(DAY(tbl_raw_data[[#This Row],[updated_date]])/7,0)=5,4,ROUNDUP(DAY(tbl_raw_data[[#This Row],[updated_date]])/7,0))</f>
        <v>WEEK 2</v>
      </c>
      <c r="N3670" s="50" t="str">
        <f>UPPER(VLOOKUP(tbl_raw_data[[#This Row],[Analyst]],Settiings!$A$2:$B$16,2,0))</f>
        <v>SAM</v>
      </c>
      <c r="O3670" s="50" t="str">
        <f>TRIM(UPPER(tbl_raw_data[[#This Row],[Outcome]]))</f>
        <v>APPROVE</v>
      </c>
      <c r="P3670" s="50" t="str">
        <f>TRIM(UPPER(tbl_raw_data[[#This Row],[Queue Name]]))</f>
        <v>CONSUMER PRE BUREAU</v>
      </c>
      <c r="Q3670" s="50" t="str">
        <f>IF(tbl_raw_data[[#This Row],[Time taken in min]]&lt;=Settiings!$D$2,"SLA_MET","SLA_NOT_MET")</f>
        <v>SLA_MET</v>
      </c>
      <c r="R3670" s="94"/>
    </row>
    <row r="3671" spans="1:18" x14ac:dyDescent="0.3">
      <c r="A3671" s="23" t="s">
        <v>2857</v>
      </c>
      <c r="B3671" s="15">
        <v>45147.529745370368</v>
      </c>
      <c r="C3671" s="16">
        <v>45147.540150462963</v>
      </c>
      <c r="D3671" s="17" t="s">
        <v>13</v>
      </c>
      <c r="E3671" s="17" t="s">
        <v>47</v>
      </c>
      <c r="F3671" s="17" t="s">
        <v>24</v>
      </c>
      <c r="G3671" s="17" t="s">
        <v>17</v>
      </c>
      <c r="H3671" s="83"/>
      <c r="I3671" s="48">
        <f>tbl_raw_data[[#This Row],[Date Actioned]]-tbl_raw_data[[#This Row],[Date Tagged]]</f>
        <v>1.0405092594737653E-2</v>
      </c>
      <c r="J3671" s="46">
        <f>HOUR(tbl_raw_data[[#This Row],[Time_taken]])*60+MINUTE(tbl_raw_data[[#This Row],[Time_taken]])+SECOND(tbl_raw_data[[#This Row],[Time_taken]])/60</f>
        <v>14.983333333333333</v>
      </c>
      <c r="K3671" s="52">
        <f>DATE(YEAR(tbl_raw_data[[#This Row],[Date Actioned]]),MONTH(tbl_raw_data[[#This Row],[Date Actioned]]),DAY(tbl_raw_data[[#This Row],[Date Actioned]]))</f>
        <v>45147</v>
      </c>
      <c r="L3671" s="50" t="str">
        <f>UPPER(TEXT(tbl_raw_data[[#This Row],[updated_date]],"MMMM"))</f>
        <v>AUGUST</v>
      </c>
      <c r="M3671" s="50" t="str">
        <f>"WEEK "&amp; IF(ROUNDUP(DAY(tbl_raw_data[[#This Row],[updated_date]])/7,0)=5,4,ROUNDUP(DAY(tbl_raw_data[[#This Row],[updated_date]])/7,0))</f>
        <v>WEEK 2</v>
      </c>
      <c r="N3671" s="50" t="str">
        <f>UPPER(VLOOKUP(tbl_raw_data[[#This Row],[Analyst]],Settiings!$A$2:$B$16,2,0))</f>
        <v>QUADIR</v>
      </c>
      <c r="O3671" s="50" t="str">
        <f>TRIM(UPPER(tbl_raw_data[[#This Row],[Outcome]]))</f>
        <v>APPROVE</v>
      </c>
      <c r="P3671" s="50" t="str">
        <f>TRIM(UPPER(tbl_raw_data[[#This Row],[Queue Name]]))</f>
        <v>CONSUMER PRE BUREAU</v>
      </c>
      <c r="Q3671" s="50" t="str">
        <f>IF(tbl_raw_data[[#This Row],[Time taken in min]]&lt;=Settiings!$D$2,"SLA_MET","SLA_NOT_MET")</f>
        <v>SLA_MET</v>
      </c>
      <c r="R3671" s="94"/>
    </row>
    <row r="3672" spans="1:18" x14ac:dyDescent="0.3">
      <c r="A3672" s="14" t="s">
        <v>2858</v>
      </c>
      <c r="B3672" s="15">
        <v>45147.533750000002</v>
      </c>
      <c r="C3672" s="16">
        <v>45147.536180555559</v>
      </c>
      <c r="D3672" s="17" t="s">
        <v>27</v>
      </c>
      <c r="E3672" s="17" t="s">
        <v>9</v>
      </c>
      <c r="F3672" s="17" t="s">
        <v>1222</v>
      </c>
      <c r="G3672" s="17" t="s">
        <v>2189</v>
      </c>
      <c r="H3672" s="83"/>
      <c r="I3672" s="48">
        <f>tbl_raw_data[[#This Row],[Date Actioned]]-tbl_raw_data[[#This Row],[Date Tagged]]</f>
        <v>2.4305555562023073E-3</v>
      </c>
      <c r="J3672" s="46">
        <f>HOUR(tbl_raw_data[[#This Row],[Time_taken]])*60+MINUTE(tbl_raw_data[[#This Row],[Time_taken]])+SECOND(tbl_raw_data[[#This Row],[Time_taken]])/60</f>
        <v>3.5</v>
      </c>
      <c r="K3672" s="52">
        <f>DATE(YEAR(tbl_raw_data[[#This Row],[Date Actioned]]),MONTH(tbl_raw_data[[#This Row],[Date Actioned]]),DAY(tbl_raw_data[[#This Row],[Date Actioned]]))</f>
        <v>45147</v>
      </c>
      <c r="L3672" s="50" t="str">
        <f>UPPER(TEXT(tbl_raw_data[[#This Row],[updated_date]],"MMMM"))</f>
        <v>AUGUST</v>
      </c>
      <c r="M3672" s="50" t="str">
        <f>"WEEK "&amp; IF(ROUNDUP(DAY(tbl_raw_data[[#This Row],[updated_date]])/7,0)=5,4,ROUNDUP(DAY(tbl_raw_data[[#This Row],[updated_date]])/7,0))</f>
        <v>WEEK 2</v>
      </c>
      <c r="N3672" s="50" t="str">
        <f>UPPER(VLOOKUP(tbl_raw_data[[#This Row],[Analyst]],Settiings!$A$2:$B$16,2,0))</f>
        <v>HARDIK</v>
      </c>
      <c r="O3672" s="50" t="str">
        <f>TRIM(UPPER(tbl_raw_data[[#This Row],[Outcome]]))</f>
        <v>DECLINE</v>
      </c>
      <c r="P3672" s="50" t="str">
        <f>TRIM(UPPER(tbl_raw_data[[#This Row],[Queue Name]]))</f>
        <v>CONSUMER EXISTING</v>
      </c>
      <c r="Q3672" s="50" t="str">
        <f>IF(tbl_raw_data[[#This Row],[Time taken in min]]&lt;=Settiings!$D$2,"SLA_MET","SLA_NOT_MET")</f>
        <v>SLA_MET</v>
      </c>
      <c r="R3672" s="94"/>
    </row>
    <row r="3673" spans="1:18" x14ac:dyDescent="0.3">
      <c r="A3673" s="14" t="s">
        <v>2860</v>
      </c>
      <c r="B3673" s="9">
        <v>45147.542800925927</v>
      </c>
      <c r="C3673" s="24">
        <v>45147.557291666664</v>
      </c>
      <c r="D3673" s="25" t="s">
        <v>13</v>
      </c>
      <c r="E3673" s="25" t="s">
        <v>47</v>
      </c>
      <c r="F3673" s="25" t="s">
        <v>53</v>
      </c>
      <c r="G3673" s="25" t="s">
        <v>17</v>
      </c>
      <c r="H3673" s="82"/>
      <c r="I3673" s="48">
        <f>tbl_raw_data[[#This Row],[Date Actioned]]-tbl_raw_data[[#This Row],[Date Tagged]]</f>
        <v>1.449074073752854E-2</v>
      </c>
      <c r="J3673" s="46">
        <f>HOUR(tbl_raw_data[[#This Row],[Time_taken]])*60+MINUTE(tbl_raw_data[[#This Row],[Time_taken]])+SECOND(tbl_raw_data[[#This Row],[Time_taken]])/60</f>
        <v>20.866666666666667</v>
      </c>
      <c r="K3673" s="52">
        <f>DATE(YEAR(tbl_raw_data[[#This Row],[Date Actioned]]),MONTH(tbl_raw_data[[#This Row],[Date Actioned]]),DAY(tbl_raw_data[[#This Row],[Date Actioned]]))</f>
        <v>45147</v>
      </c>
      <c r="L3673" s="50" t="str">
        <f>UPPER(TEXT(tbl_raw_data[[#This Row],[updated_date]],"MMMM"))</f>
        <v>AUGUST</v>
      </c>
      <c r="M3673" s="50" t="str">
        <f>"WEEK "&amp; IF(ROUNDUP(DAY(tbl_raw_data[[#This Row],[updated_date]])/7,0)=5,4,ROUNDUP(DAY(tbl_raw_data[[#This Row],[updated_date]])/7,0))</f>
        <v>WEEK 2</v>
      </c>
      <c r="N3673" s="50" t="str">
        <f>UPPER(VLOOKUP(tbl_raw_data[[#This Row],[Analyst]],Settiings!$A$2:$B$16,2,0))</f>
        <v>NAVED</v>
      </c>
      <c r="O3673" s="50" t="str">
        <f>TRIM(UPPER(tbl_raw_data[[#This Row],[Outcome]]))</f>
        <v>APPROVE</v>
      </c>
      <c r="P3673" s="50" t="str">
        <f>TRIM(UPPER(tbl_raw_data[[#This Row],[Queue Name]]))</f>
        <v>CONSUMER PRE BUREAU</v>
      </c>
      <c r="Q3673" s="50" t="str">
        <f>IF(tbl_raw_data[[#This Row],[Time taken in min]]&lt;=Settiings!$D$2,"SLA_MET","SLA_NOT_MET")</f>
        <v>SLA_NOT_MET</v>
      </c>
      <c r="R3673" s="94"/>
    </row>
    <row r="3674" spans="1:18" x14ac:dyDescent="0.3">
      <c r="A3674" s="20" t="s">
        <v>2861</v>
      </c>
      <c r="B3674" s="15">
        <v>45147.543576388889</v>
      </c>
      <c r="C3674" s="16">
        <v>45147.555717592593</v>
      </c>
      <c r="D3674" s="17" t="s">
        <v>17</v>
      </c>
      <c r="E3674" s="18" t="s">
        <v>9</v>
      </c>
      <c r="F3674" s="17" t="s">
        <v>76</v>
      </c>
      <c r="G3674" s="19"/>
      <c r="H3674" s="79"/>
      <c r="I3674" s="48">
        <f>tbl_raw_data[[#This Row],[Date Actioned]]-tbl_raw_data[[#This Row],[Date Tagged]]</f>
        <v>1.2141203704231884E-2</v>
      </c>
      <c r="J3674" s="46">
        <f>HOUR(tbl_raw_data[[#This Row],[Time_taken]])*60+MINUTE(tbl_raw_data[[#This Row],[Time_taken]])+SECOND(tbl_raw_data[[#This Row],[Time_taken]])/60</f>
        <v>17.483333333333334</v>
      </c>
      <c r="K3674" s="52">
        <f>DATE(YEAR(tbl_raw_data[[#This Row],[Date Actioned]]),MONTH(tbl_raw_data[[#This Row],[Date Actioned]]),DAY(tbl_raw_data[[#This Row],[Date Actioned]]))</f>
        <v>45147</v>
      </c>
      <c r="L3674" s="50" t="str">
        <f>UPPER(TEXT(tbl_raw_data[[#This Row],[updated_date]],"MMMM"))</f>
        <v>AUGUST</v>
      </c>
      <c r="M3674" s="50" t="str">
        <f>"WEEK "&amp; IF(ROUNDUP(DAY(tbl_raw_data[[#This Row],[updated_date]])/7,0)=5,4,ROUNDUP(DAY(tbl_raw_data[[#This Row],[updated_date]])/7,0))</f>
        <v>WEEK 2</v>
      </c>
      <c r="N3674" s="50" t="str">
        <f>UPPER(VLOOKUP(tbl_raw_data[[#This Row],[Analyst]],Settiings!$A$2:$B$16,2,0))</f>
        <v>ROHAN</v>
      </c>
      <c r="O3674" s="50" t="str">
        <f>TRIM(UPPER(tbl_raw_data[[#This Row],[Outcome]]))</f>
        <v>APPROVE</v>
      </c>
      <c r="P3674" s="50" t="str">
        <f>TRIM(UPPER(tbl_raw_data[[#This Row],[Queue Name]]))</f>
        <v>CONSUMER EXISTING</v>
      </c>
      <c r="Q3674" s="50" t="str">
        <f>IF(tbl_raw_data[[#This Row],[Time taken in min]]&lt;=Settiings!$D$2,"SLA_MET","SLA_NOT_MET")</f>
        <v>SLA_MET</v>
      </c>
      <c r="R3674" s="94"/>
    </row>
    <row r="3675" spans="1:18" x14ac:dyDescent="0.3">
      <c r="A3675" s="23" t="s">
        <v>2862</v>
      </c>
      <c r="B3675" s="9">
        <v>45147.547962962963</v>
      </c>
      <c r="C3675" s="24">
        <v>45147.553599537037</v>
      </c>
      <c r="D3675" s="25" t="s">
        <v>13</v>
      </c>
      <c r="E3675" s="25" t="s">
        <v>19</v>
      </c>
      <c r="F3675" s="25" t="s">
        <v>65</v>
      </c>
      <c r="G3675" s="25" t="s">
        <v>77</v>
      </c>
      <c r="H3675" s="82"/>
      <c r="I3675" s="48">
        <f>tbl_raw_data[[#This Row],[Date Actioned]]-tbl_raw_data[[#This Row],[Date Tagged]]</f>
        <v>5.6365740747423843E-3</v>
      </c>
      <c r="J3675" s="46">
        <f>HOUR(tbl_raw_data[[#This Row],[Time_taken]])*60+MINUTE(tbl_raw_data[[#This Row],[Time_taken]])+SECOND(tbl_raw_data[[#This Row],[Time_taken]])/60</f>
        <v>8.1166666666666671</v>
      </c>
      <c r="K3675" s="52">
        <f>DATE(YEAR(tbl_raw_data[[#This Row],[Date Actioned]]),MONTH(tbl_raw_data[[#This Row],[Date Actioned]]),DAY(tbl_raw_data[[#This Row],[Date Actioned]]))</f>
        <v>45147</v>
      </c>
      <c r="L3675" s="50" t="str">
        <f>UPPER(TEXT(tbl_raw_data[[#This Row],[updated_date]],"MMMM"))</f>
        <v>AUGUST</v>
      </c>
      <c r="M3675" s="50" t="str">
        <f>"WEEK "&amp; IF(ROUNDUP(DAY(tbl_raw_data[[#This Row],[updated_date]])/7,0)=5,4,ROUNDUP(DAY(tbl_raw_data[[#This Row],[updated_date]])/7,0))</f>
        <v>WEEK 2</v>
      </c>
      <c r="N3675" s="50" t="str">
        <f>UPPER(VLOOKUP(tbl_raw_data[[#This Row],[Analyst]],Settiings!$A$2:$B$16,2,0))</f>
        <v>SAM</v>
      </c>
      <c r="O3675" s="50" t="str">
        <f>TRIM(UPPER(tbl_raw_data[[#This Row],[Outcome]]))</f>
        <v>APPROVE</v>
      </c>
      <c r="P3675" s="50" t="str">
        <f>TRIM(UPPER(tbl_raw_data[[#This Row],[Queue Name]]))</f>
        <v>CONSUMER POST BUREAU</v>
      </c>
      <c r="Q3675" s="50" t="str">
        <f>IF(tbl_raw_data[[#This Row],[Time taken in min]]&lt;=Settiings!$D$2,"SLA_MET","SLA_NOT_MET")</f>
        <v>SLA_MET</v>
      </c>
      <c r="R3675" s="94"/>
    </row>
    <row r="3676" spans="1:18" x14ac:dyDescent="0.3">
      <c r="A3676" s="20" t="s">
        <v>2863</v>
      </c>
      <c r="B3676" s="9">
        <v>45147.550729166665</v>
      </c>
      <c r="C3676" s="24">
        <v>45147.554062499999</v>
      </c>
      <c r="D3676" s="25" t="s">
        <v>27</v>
      </c>
      <c r="E3676" s="25" t="s">
        <v>47</v>
      </c>
      <c r="F3676" s="25" t="s">
        <v>1222</v>
      </c>
      <c r="G3676" s="25" t="s">
        <v>2864</v>
      </c>
      <c r="H3676" s="82"/>
      <c r="I3676" s="48">
        <f>tbl_raw_data[[#This Row],[Date Actioned]]-tbl_raw_data[[#This Row],[Date Tagged]]</f>
        <v>3.3333333340124227E-3</v>
      </c>
      <c r="J3676" s="46">
        <f>HOUR(tbl_raw_data[[#This Row],[Time_taken]])*60+MINUTE(tbl_raw_data[[#This Row],[Time_taken]])+SECOND(tbl_raw_data[[#This Row],[Time_taken]])/60</f>
        <v>4.8</v>
      </c>
      <c r="K3676" s="52">
        <f>DATE(YEAR(tbl_raw_data[[#This Row],[Date Actioned]]),MONTH(tbl_raw_data[[#This Row],[Date Actioned]]),DAY(tbl_raw_data[[#This Row],[Date Actioned]]))</f>
        <v>45147</v>
      </c>
      <c r="L3676" s="50" t="str">
        <f>UPPER(TEXT(tbl_raw_data[[#This Row],[updated_date]],"MMMM"))</f>
        <v>AUGUST</v>
      </c>
      <c r="M3676" s="50" t="str">
        <f>"WEEK "&amp; IF(ROUNDUP(DAY(tbl_raw_data[[#This Row],[updated_date]])/7,0)=5,4,ROUNDUP(DAY(tbl_raw_data[[#This Row],[updated_date]])/7,0))</f>
        <v>WEEK 2</v>
      </c>
      <c r="N3676" s="50" t="str">
        <f>UPPER(VLOOKUP(tbl_raw_data[[#This Row],[Analyst]],Settiings!$A$2:$B$16,2,0))</f>
        <v>HARDIK</v>
      </c>
      <c r="O3676" s="50" t="str">
        <f>TRIM(UPPER(tbl_raw_data[[#This Row],[Outcome]]))</f>
        <v>DECLINE</v>
      </c>
      <c r="P3676" s="50" t="str">
        <f>TRIM(UPPER(tbl_raw_data[[#This Row],[Queue Name]]))</f>
        <v>CONSUMER PRE BUREAU</v>
      </c>
      <c r="Q3676" s="50" t="str">
        <f>IF(tbl_raw_data[[#This Row],[Time taken in min]]&lt;=Settiings!$D$2,"SLA_MET","SLA_NOT_MET")</f>
        <v>SLA_MET</v>
      </c>
      <c r="R3676" s="94"/>
    </row>
    <row r="3677" spans="1:18" x14ac:dyDescent="0.3">
      <c r="A3677" s="14" t="s">
        <v>2865</v>
      </c>
      <c r="B3677" s="15">
        <v>45147.550949074073</v>
      </c>
      <c r="C3677" s="16">
        <v>45147.557337962964</v>
      </c>
      <c r="D3677" s="17" t="s">
        <v>13</v>
      </c>
      <c r="E3677" s="17" t="s">
        <v>9</v>
      </c>
      <c r="F3677" s="17" t="s">
        <v>24</v>
      </c>
      <c r="G3677" s="17" t="s">
        <v>77</v>
      </c>
      <c r="H3677" s="83"/>
      <c r="I3677" s="48">
        <f>tbl_raw_data[[#This Row],[Date Actioned]]-tbl_raw_data[[#This Row],[Date Tagged]]</f>
        <v>6.3888888907968067E-3</v>
      </c>
      <c r="J3677" s="46">
        <f>HOUR(tbl_raw_data[[#This Row],[Time_taken]])*60+MINUTE(tbl_raw_data[[#This Row],[Time_taken]])+SECOND(tbl_raw_data[[#This Row],[Time_taken]])/60</f>
        <v>9.1999999999999993</v>
      </c>
      <c r="K3677" s="52">
        <f>DATE(YEAR(tbl_raw_data[[#This Row],[Date Actioned]]),MONTH(tbl_raw_data[[#This Row],[Date Actioned]]),DAY(tbl_raw_data[[#This Row],[Date Actioned]]))</f>
        <v>45147</v>
      </c>
      <c r="L3677" s="50" t="str">
        <f>UPPER(TEXT(tbl_raw_data[[#This Row],[updated_date]],"MMMM"))</f>
        <v>AUGUST</v>
      </c>
      <c r="M3677" s="50" t="str">
        <f>"WEEK "&amp; IF(ROUNDUP(DAY(tbl_raw_data[[#This Row],[updated_date]])/7,0)=5,4,ROUNDUP(DAY(tbl_raw_data[[#This Row],[updated_date]])/7,0))</f>
        <v>WEEK 2</v>
      </c>
      <c r="N3677" s="50" t="str">
        <f>UPPER(VLOOKUP(tbl_raw_data[[#This Row],[Analyst]],Settiings!$A$2:$B$16,2,0))</f>
        <v>QUADIR</v>
      </c>
      <c r="O3677" s="50" t="str">
        <f>TRIM(UPPER(tbl_raw_data[[#This Row],[Outcome]]))</f>
        <v>APPROVE</v>
      </c>
      <c r="P3677" s="50" t="str">
        <f>TRIM(UPPER(tbl_raw_data[[#This Row],[Queue Name]]))</f>
        <v>CONSUMER EXISTING</v>
      </c>
      <c r="Q3677" s="50" t="str">
        <f>IF(tbl_raw_data[[#This Row],[Time taken in min]]&lt;=Settiings!$D$2,"SLA_MET","SLA_NOT_MET")</f>
        <v>SLA_MET</v>
      </c>
      <c r="R3677" s="94"/>
    </row>
    <row r="3678" spans="1:18" x14ac:dyDescent="0.3">
      <c r="A3678" s="20" t="s">
        <v>2866</v>
      </c>
      <c r="B3678" s="9">
        <v>45147.553263888891</v>
      </c>
      <c r="C3678" s="24">
        <v>45147.564351851855</v>
      </c>
      <c r="D3678" s="25" t="s">
        <v>17</v>
      </c>
      <c r="E3678" s="12" t="s">
        <v>9</v>
      </c>
      <c r="F3678" s="25" t="s">
        <v>10</v>
      </c>
      <c r="G3678" s="13"/>
      <c r="H3678" s="78"/>
      <c r="I3678" s="48">
        <f>tbl_raw_data[[#This Row],[Date Actioned]]-tbl_raw_data[[#This Row],[Date Tagged]]</f>
        <v>1.1087962964666076E-2</v>
      </c>
      <c r="J3678" s="46">
        <f>HOUR(tbl_raw_data[[#This Row],[Time_taken]])*60+MINUTE(tbl_raw_data[[#This Row],[Time_taken]])+SECOND(tbl_raw_data[[#This Row],[Time_taken]])/60</f>
        <v>15.966666666666667</v>
      </c>
      <c r="K3678" s="52">
        <f>DATE(YEAR(tbl_raw_data[[#This Row],[Date Actioned]]),MONTH(tbl_raw_data[[#This Row],[Date Actioned]]),DAY(tbl_raw_data[[#This Row],[Date Actioned]]))</f>
        <v>45147</v>
      </c>
      <c r="L3678" s="50" t="str">
        <f>UPPER(TEXT(tbl_raw_data[[#This Row],[updated_date]],"MMMM"))</f>
        <v>AUGUST</v>
      </c>
      <c r="M3678" s="50" t="str">
        <f>"WEEK "&amp; IF(ROUNDUP(DAY(tbl_raw_data[[#This Row],[updated_date]])/7,0)=5,4,ROUNDUP(DAY(tbl_raw_data[[#This Row],[updated_date]])/7,0))</f>
        <v>WEEK 2</v>
      </c>
      <c r="N3678" s="50" t="str">
        <f>UPPER(VLOOKUP(tbl_raw_data[[#This Row],[Analyst]],Settiings!$A$2:$B$16,2,0))</f>
        <v>NITESH</v>
      </c>
      <c r="O3678" s="50" t="str">
        <f>TRIM(UPPER(tbl_raw_data[[#This Row],[Outcome]]))</f>
        <v>APPROVE</v>
      </c>
      <c r="P3678" s="50" t="str">
        <f>TRIM(UPPER(tbl_raw_data[[#This Row],[Queue Name]]))</f>
        <v>CONSUMER EXISTING</v>
      </c>
      <c r="Q3678" s="50" t="str">
        <f>IF(tbl_raw_data[[#This Row],[Time taken in min]]&lt;=Settiings!$D$2,"SLA_MET","SLA_NOT_MET")</f>
        <v>SLA_MET</v>
      </c>
      <c r="R3678" s="94"/>
    </row>
    <row r="3679" spans="1:18" x14ac:dyDescent="0.3">
      <c r="A3679" s="23" t="s">
        <v>2867</v>
      </c>
      <c r="B3679" s="15">
        <v>45147.553715277776</v>
      </c>
      <c r="C3679" s="16">
        <v>45147.5628125</v>
      </c>
      <c r="D3679" s="17" t="s">
        <v>17</v>
      </c>
      <c r="E3679" s="18" t="s">
        <v>9</v>
      </c>
      <c r="F3679" s="17" t="s">
        <v>24</v>
      </c>
      <c r="G3679" s="19"/>
      <c r="H3679" s="79"/>
      <c r="I3679" s="48">
        <f>tbl_raw_data[[#This Row],[Date Actioned]]-tbl_raw_data[[#This Row],[Date Tagged]]</f>
        <v>9.0972222242271528E-3</v>
      </c>
      <c r="J3679" s="46">
        <f>HOUR(tbl_raw_data[[#This Row],[Time_taken]])*60+MINUTE(tbl_raw_data[[#This Row],[Time_taken]])+SECOND(tbl_raw_data[[#This Row],[Time_taken]])/60</f>
        <v>13.1</v>
      </c>
      <c r="K3679" s="52">
        <f>DATE(YEAR(tbl_raw_data[[#This Row],[Date Actioned]]),MONTH(tbl_raw_data[[#This Row],[Date Actioned]]),DAY(tbl_raw_data[[#This Row],[Date Actioned]]))</f>
        <v>45147</v>
      </c>
      <c r="L3679" s="50" t="str">
        <f>UPPER(TEXT(tbl_raw_data[[#This Row],[updated_date]],"MMMM"))</f>
        <v>AUGUST</v>
      </c>
      <c r="M3679" s="50" t="str">
        <f>"WEEK "&amp; IF(ROUNDUP(DAY(tbl_raw_data[[#This Row],[updated_date]])/7,0)=5,4,ROUNDUP(DAY(tbl_raw_data[[#This Row],[updated_date]])/7,0))</f>
        <v>WEEK 2</v>
      </c>
      <c r="N3679" s="50" t="str">
        <f>UPPER(VLOOKUP(tbl_raw_data[[#This Row],[Analyst]],Settiings!$A$2:$B$16,2,0))</f>
        <v>QUADIR</v>
      </c>
      <c r="O3679" s="50" t="str">
        <f>TRIM(UPPER(tbl_raw_data[[#This Row],[Outcome]]))</f>
        <v>APPROVE</v>
      </c>
      <c r="P3679" s="50" t="str">
        <f>TRIM(UPPER(tbl_raw_data[[#This Row],[Queue Name]]))</f>
        <v>CONSUMER EXISTING</v>
      </c>
      <c r="Q3679" s="50" t="str">
        <f>IF(tbl_raw_data[[#This Row],[Time taken in min]]&lt;=Settiings!$D$2,"SLA_MET","SLA_NOT_MET")</f>
        <v>SLA_MET</v>
      </c>
      <c r="R3679" s="94"/>
    </row>
    <row r="3680" spans="1:18" x14ac:dyDescent="0.3">
      <c r="A3680" s="14" t="s">
        <v>2868</v>
      </c>
      <c r="B3680" s="9">
        <v>45147.555972222224</v>
      </c>
      <c r="C3680" s="24">
        <v>45147.559583333335</v>
      </c>
      <c r="D3680" s="25" t="s">
        <v>13</v>
      </c>
      <c r="E3680" s="25" t="s">
        <v>9</v>
      </c>
      <c r="F3680" s="25" t="s">
        <v>1222</v>
      </c>
      <c r="G3680" s="25" t="s">
        <v>17</v>
      </c>
      <c r="H3680" s="82"/>
      <c r="I3680" s="48">
        <f>tbl_raw_data[[#This Row],[Date Actioned]]-tbl_raw_data[[#This Row],[Date Tagged]]</f>
        <v>3.6111111112404615E-3</v>
      </c>
      <c r="J3680" s="46">
        <f>HOUR(tbl_raw_data[[#This Row],[Time_taken]])*60+MINUTE(tbl_raw_data[[#This Row],[Time_taken]])+SECOND(tbl_raw_data[[#This Row],[Time_taken]])/60</f>
        <v>5.2</v>
      </c>
      <c r="K3680" s="52">
        <f>DATE(YEAR(tbl_raw_data[[#This Row],[Date Actioned]]),MONTH(tbl_raw_data[[#This Row],[Date Actioned]]),DAY(tbl_raw_data[[#This Row],[Date Actioned]]))</f>
        <v>45147</v>
      </c>
      <c r="L3680" s="50" t="str">
        <f>UPPER(TEXT(tbl_raw_data[[#This Row],[updated_date]],"MMMM"))</f>
        <v>AUGUST</v>
      </c>
      <c r="M3680" s="50" t="str">
        <f>"WEEK "&amp; IF(ROUNDUP(DAY(tbl_raw_data[[#This Row],[updated_date]])/7,0)=5,4,ROUNDUP(DAY(tbl_raw_data[[#This Row],[updated_date]])/7,0))</f>
        <v>WEEK 2</v>
      </c>
      <c r="N3680" s="50" t="str">
        <f>UPPER(VLOOKUP(tbl_raw_data[[#This Row],[Analyst]],Settiings!$A$2:$B$16,2,0))</f>
        <v>HARDIK</v>
      </c>
      <c r="O3680" s="50" t="str">
        <f>TRIM(UPPER(tbl_raw_data[[#This Row],[Outcome]]))</f>
        <v>APPROVE</v>
      </c>
      <c r="P3680" s="50" t="str">
        <f>TRIM(UPPER(tbl_raw_data[[#This Row],[Queue Name]]))</f>
        <v>CONSUMER EXISTING</v>
      </c>
      <c r="Q3680" s="50" t="str">
        <f>IF(tbl_raw_data[[#This Row],[Time taken in min]]&lt;=Settiings!$D$2,"SLA_MET","SLA_NOT_MET")</f>
        <v>SLA_MET</v>
      </c>
      <c r="R3680" s="94"/>
    </row>
    <row r="3681" spans="1:18" x14ac:dyDescent="0.3">
      <c r="A3681" s="20" t="s">
        <v>2874</v>
      </c>
      <c r="B3681" s="15">
        <v>45147.561736111114</v>
      </c>
      <c r="C3681" s="16">
        <v>45147.57739583333</v>
      </c>
      <c r="D3681" s="17" t="s">
        <v>17</v>
      </c>
      <c r="E3681" s="18" t="s">
        <v>9</v>
      </c>
      <c r="F3681" s="17" t="s">
        <v>10</v>
      </c>
      <c r="G3681" s="19"/>
      <c r="H3681" s="79"/>
      <c r="I3681" s="48">
        <f>tbl_raw_data[[#This Row],[Date Actioned]]-tbl_raw_data[[#This Row],[Date Tagged]]</f>
        <v>1.5659722215787042E-2</v>
      </c>
      <c r="J3681" s="46">
        <f>HOUR(tbl_raw_data[[#This Row],[Time_taken]])*60+MINUTE(tbl_raw_data[[#This Row],[Time_taken]])+SECOND(tbl_raw_data[[#This Row],[Time_taken]])/60</f>
        <v>22.55</v>
      </c>
      <c r="K3681" s="52">
        <f>DATE(YEAR(tbl_raw_data[[#This Row],[Date Actioned]]),MONTH(tbl_raw_data[[#This Row],[Date Actioned]]),DAY(tbl_raw_data[[#This Row],[Date Actioned]]))</f>
        <v>45147</v>
      </c>
      <c r="L3681" s="50" t="str">
        <f>UPPER(TEXT(tbl_raw_data[[#This Row],[updated_date]],"MMMM"))</f>
        <v>AUGUST</v>
      </c>
      <c r="M3681" s="50" t="str">
        <f>"WEEK "&amp; IF(ROUNDUP(DAY(tbl_raw_data[[#This Row],[updated_date]])/7,0)=5,4,ROUNDUP(DAY(tbl_raw_data[[#This Row],[updated_date]])/7,0))</f>
        <v>WEEK 2</v>
      </c>
      <c r="N3681" s="50" t="str">
        <f>UPPER(VLOOKUP(tbl_raw_data[[#This Row],[Analyst]],Settiings!$A$2:$B$16,2,0))</f>
        <v>NITESH</v>
      </c>
      <c r="O3681" s="50" t="str">
        <f>TRIM(UPPER(tbl_raw_data[[#This Row],[Outcome]]))</f>
        <v>APPROVE</v>
      </c>
      <c r="P3681" s="50" t="str">
        <f>TRIM(UPPER(tbl_raw_data[[#This Row],[Queue Name]]))</f>
        <v>CONSUMER EXISTING</v>
      </c>
      <c r="Q3681" s="50" t="str">
        <f>IF(tbl_raw_data[[#This Row],[Time taken in min]]&lt;=Settiings!$D$2,"SLA_MET","SLA_NOT_MET")</f>
        <v>SLA_NOT_MET</v>
      </c>
      <c r="R3681" s="94"/>
    </row>
    <row r="3682" spans="1:18" x14ac:dyDescent="0.3">
      <c r="A3682" s="23" t="s">
        <v>2875</v>
      </c>
      <c r="B3682" s="9">
        <v>45147.561874999999</v>
      </c>
      <c r="C3682" s="24">
        <v>45147.574594907404</v>
      </c>
      <c r="D3682" s="25" t="s">
        <v>13</v>
      </c>
      <c r="E3682" s="25" t="s">
        <v>19</v>
      </c>
      <c r="F3682" s="25" t="s">
        <v>53</v>
      </c>
      <c r="G3682" s="25" t="s">
        <v>77</v>
      </c>
      <c r="H3682" s="82"/>
      <c r="I3682" s="48">
        <f>tbl_raw_data[[#This Row],[Date Actioned]]-tbl_raw_data[[#This Row],[Date Tagged]]</f>
        <v>1.2719907404971309E-2</v>
      </c>
      <c r="J3682" s="46">
        <f>HOUR(tbl_raw_data[[#This Row],[Time_taken]])*60+MINUTE(tbl_raw_data[[#This Row],[Time_taken]])+SECOND(tbl_raw_data[[#This Row],[Time_taken]])/60</f>
        <v>18.316666666666666</v>
      </c>
      <c r="K3682" s="52">
        <f>DATE(YEAR(tbl_raw_data[[#This Row],[Date Actioned]]),MONTH(tbl_raw_data[[#This Row],[Date Actioned]]),DAY(tbl_raw_data[[#This Row],[Date Actioned]]))</f>
        <v>45147</v>
      </c>
      <c r="L3682" s="50" t="str">
        <f>UPPER(TEXT(tbl_raw_data[[#This Row],[updated_date]],"MMMM"))</f>
        <v>AUGUST</v>
      </c>
      <c r="M3682" s="50" t="str">
        <f>"WEEK "&amp; IF(ROUNDUP(DAY(tbl_raw_data[[#This Row],[updated_date]])/7,0)=5,4,ROUNDUP(DAY(tbl_raw_data[[#This Row],[updated_date]])/7,0))</f>
        <v>WEEK 2</v>
      </c>
      <c r="N3682" s="50" t="str">
        <f>UPPER(VLOOKUP(tbl_raw_data[[#This Row],[Analyst]],Settiings!$A$2:$B$16,2,0))</f>
        <v>NAVED</v>
      </c>
      <c r="O3682" s="50" t="str">
        <f>TRIM(UPPER(tbl_raw_data[[#This Row],[Outcome]]))</f>
        <v>APPROVE</v>
      </c>
      <c r="P3682" s="50" t="str">
        <f>TRIM(UPPER(tbl_raw_data[[#This Row],[Queue Name]]))</f>
        <v>CONSUMER POST BUREAU</v>
      </c>
      <c r="Q3682" s="50" t="str">
        <f>IF(tbl_raw_data[[#This Row],[Time taken in min]]&lt;=Settiings!$D$2,"SLA_MET","SLA_NOT_MET")</f>
        <v>SLA_MET</v>
      </c>
      <c r="R3682" s="94"/>
    </row>
    <row r="3683" spans="1:18" x14ac:dyDescent="0.3">
      <c r="A3683" s="14" t="s">
        <v>2877</v>
      </c>
      <c r="B3683" s="15">
        <v>45147.56454861111</v>
      </c>
      <c r="C3683" s="16">
        <v>45147.571597222224</v>
      </c>
      <c r="D3683" s="17" t="s">
        <v>17</v>
      </c>
      <c r="E3683" s="18" t="s">
        <v>9</v>
      </c>
      <c r="F3683" s="17" t="s">
        <v>76</v>
      </c>
      <c r="G3683" s="19"/>
      <c r="H3683" s="79"/>
      <c r="I3683" s="48">
        <f>tbl_raw_data[[#This Row],[Date Actioned]]-tbl_raw_data[[#This Row],[Date Tagged]]</f>
        <v>7.0486111144418828E-3</v>
      </c>
      <c r="J3683" s="46">
        <f>HOUR(tbl_raw_data[[#This Row],[Time_taken]])*60+MINUTE(tbl_raw_data[[#This Row],[Time_taken]])+SECOND(tbl_raw_data[[#This Row],[Time_taken]])/60</f>
        <v>10.15</v>
      </c>
      <c r="K3683" s="52">
        <f>DATE(YEAR(tbl_raw_data[[#This Row],[Date Actioned]]),MONTH(tbl_raw_data[[#This Row],[Date Actioned]]),DAY(tbl_raw_data[[#This Row],[Date Actioned]]))</f>
        <v>45147</v>
      </c>
      <c r="L3683" s="50" t="str">
        <f>UPPER(TEXT(tbl_raw_data[[#This Row],[updated_date]],"MMMM"))</f>
        <v>AUGUST</v>
      </c>
      <c r="M3683" s="50" t="str">
        <f>"WEEK "&amp; IF(ROUNDUP(DAY(tbl_raw_data[[#This Row],[updated_date]])/7,0)=5,4,ROUNDUP(DAY(tbl_raw_data[[#This Row],[updated_date]])/7,0))</f>
        <v>WEEK 2</v>
      </c>
      <c r="N3683" s="50" t="str">
        <f>UPPER(VLOOKUP(tbl_raw_data[[#This Row],[Analyst]],Settiings!$A$2:$B$16,2,0))</f>
        <v>ROHAN</v>
      </c>
      <c r="O3683" s="50" t="str">
        <f>TRIM(UPPER(tbl_raw_data[[#This Row],[Outcome]]))</f>
        <v>APPROVE</v>
      </c>
      <c r="P3683" s="50" t="str">
        <f>TRIM(UPPER(tbl_raw_data[[#This Row],[Queue Name]]))</f>
        <v>CONSUMER EXISTING</v>
      </c>
      <c r="Q3683" s="50" t="str">
        <f>IF(tbl_raw_data[[#This Row],[Time taken in min]]&lt;=Settiings!$D$2,"SLA_MET","SLA_NOT_MET")</f>
        <v>SLA_MET</v>
      </c>
      <c r="R3683" s="94"/>
    </row>
    <row r="3684" spans="1:18" x14ac:dyDescent="0.3">
      <c r="A3684" s="20" t="s">
        <v>2878</v>
      </c>
      <c r="B3684" s="9">
        <v>45147.565451388888</v>
      </c>
      <c r="C3684" s="24">
        <v>45147.572870370372</v>
      </c>
      <c r="D3684" s="25" t="s">
        <v>13</v>
      </c>
      <c r="E3684" s="25" t="s">
        <v>9</v>
      </c>
      <c r="F3684" s="25" t="s">
        <v>43</v>
      </c>
      <c r="G3684" s="25" t="s">
        <v>128</v>
      </c>
      <c r="H3684" s="82"/>
      <c r="I3684" s="48">
        <f>tbl_raw_data[[#This Row],[Date Actioned]]-tbl_raw_data[[#This Row],[Date Tagged]]</f>
        <v>7.4189814840792678E-3</v>
      </c>
      <c r="J3684" s="46">
        <f>HOUR(tbl_raw_data[[#This Row],[Time_taken]])*60+MINUTE(tbl_raw_data[[#This Row],[Time_taken]])+SECOND(tbl_raw_data[[#This Row],[Time_taken]])/60</f>
        <v>10.683333333333334</v>
      </c>
      <c r="K3684" s="52">
        <f>DATE(YEAR(tbl_raw_data[[#This Row],[Date Actioned]]),MONTH(tbl_raw_data[[#This Row],[Date Actioned]]),DAY(tbl_raw_data[[#This Row],[Date Actioned]]))</f>
        <v>45147</v>
      </c>
      <c r="L3684" s="50" t="str">
        <f>UPPER(TEXT(tbl_raw_data[[#This Row],[updated_date]],"MMMM"))</f>
        <v>AUGUST</v>
      </c>
      <c r="M3684" s="50" t="str">
        <f>"WEEK "&amp; IF(ROUNDUP(DAY(tbl_raw_data[[#This Row],[updated_date]])/7,0)=5,4,ROUNDUP(DAY(tbl_raw_data[[#This Row],[updated_date]])/7,0))</f>
        <v>WEEK 2</v>
      </c>
      <c r="N3684" s="50" t="str">
        <f>UPPER(VLOOKUP(tbl_raw_data[[#This Row],[Analyst]],Settiings!$A$2:$B$16,2,0))</f>
        <v>MERCEDES</v>
      </c>
      <c r="O3684" s="50" t="str">
        <f>TRIM(UPPER(tbl_raw_data[[#This Row],[Outcome]]))</f>
        <v>APPROVE</v>
      </c>
      <c r="P3684" s="50" t="str">
        <f>TRIM(UPPER(tbl_raw_data[[#This Row],[Queue Name]]))</f>
        <v>CONSUMER EXISTING</v>
      </c>
      <c r="Q3684" s="50" t="str">
        <f>IF(tbl_raw_data[[#This Row],[Time taken in min]]&lt;=Settiings!$D$2,"SLA_MET","SLA_NOT_MET")</f>
        <v>SLA_MET</v>
      </c>
      <c r="R3684" s="94"/>
    </row>
    <row r="3685" spans="1:18" x14ac:dyDescent="0.3">
      <c r="A3685" s="23" t="s">
        <v>2879</v>
      </c>
      <c r="B3685" s="15">
        <v>45147.568449074075</v>
      </c>
      <c r="C3685" s="16">
        <v>45147.572199074071</v>
      </c>
      <c r="D3685" s="17" t="s">
        <v>27</v>
      </c>
      <c r="E3685" s="17" t="s">
        <v>9</v>
      </c>
      <c r="F3685" s="17" t="s">
        <v>1222</v>
      </c>
      <c r="G3685" s="17" t="s">
        <v>2880</v>
      </c>
      <c r="H3685" s="83"/>
      <c r="I3685" s="48">
        <f>tbl_raw_data[[#This Row],[Date Actioned]]-tbl_raw_data[[#This Row],[Date Tagged]]</f>
        <v>3.749999996216502E-3</v>
      </c>
      <c r="J3685" s="46">
        <f>HOUR(tbl_raw_data[[#This Row],[Time_taken]])*60+MINUTE(tbl_raw_data[[#This Row],[Time_taken]])+SECOND(tbl_raw_data[[#This Row],[Time_taken]])/60</f>
        <v>5.4</v>
      </c>
      <c r="K3685" s="52">
        <f>DATE(YEAR(tbl_raw_data[[#This Row],[Date Actioned]]),MONTH(tbl_raw_data[[#This Row],[Date Actioned]]),DAY(tbl_raw_data[[#This Row],[Date Actioned]]))</f>
        <v>45147</v>
      </c>
      <c r="L3685" s="50" t="str">
        <f>UPPER(TEXT(tbl_raw_data[[#This Row],[updated_date]],"MMMM"))</f>
        <v>AUGUST</v>
      </c>
      <c r="M3685" s="50" t="str">
        <f>"WEEK "&amp; IF(ROUNDUP(DAY(tbl_raw_data[[#This Row],[updated_date]])/7,0)=5,4,ROUNDUP(DAY(tbl_raw_data[[#This Row],[updated_date]])/7,0))</f>
        <v>WEEK 2</v>
      </c>
      <c r="N3685" s="50" t="str">
        <f>UPPER(VLOOKUP(tbl_raw_data[[#This Row],[Analyst]],Settiings!$A$2:$B$16,2,0))</f>
        <v>HARDIK</v>
      </c>
      <c r="O3685" s="50" t="str">
        <f>TRIM(UPPER(tbl_raw_data[[#This Row],[Outcome]]))</f>
        <v>DECLINE</v>
      </c>
      <c r="P3685" s="50" t="str">
        <f>TRIM(UPPER(tbl_raw_data[[#This Row],[Queue Name]]))</f>
        <v>CONSUMER EXISTING</v>
      </c>
      <c r="Q3685" s="50" t="str">
        <f>IF(tbl_raw_data[[#This Row],[Time taken in min]]&lt;=Settiings!$D$2,"SLA_MET","SLA_NOT_MET")</f>
        <v>SLA_MET</v>
      </c>
      <c r="R3685" s="94"/>
    </row>
    <row r="3686" spans="1:18" x14ac:dyDescent="0.3">
      <c r="A3686" s="23" t="s">
        <v>2882</v>
      </c>
      <c r="B3686" s="15">
        <v>45147.570740740739</v>
      </c>
      <c r="C3686" s="16">
        <v>45147.578912037039</v>
      </c>
      <c r="D3686" s="17" t="s">
        <v>13</v>
      </c>
      <c r="E3686" s="17" t="s">
        <v>9</v>
      </c>
      <c r="F3686" s="17" t="s">
        <v>53</v>
      </c>
      <c r="G3686" s="17" t="s">
        <v>17</v>
      </c>
      <c r="H3686" s="83"/>
      <c r="I3686" s="48">
        <f>tbl_raw_data[[#This Row],[Date Actioned]]-tbl_raw_data[[#This Row],[Date Tagged]]</f>
        <v>8.1712963001336902E-3</v>
      </c>
      <c r="J3686" s="46">
        <f>HOUR(tbl_raw_data[[#This Row],[Time_taken]])*60+MINUTE(tbl_raw_data[[#This Row],[Time_taken]])+SECOND(tbl_raw_data[[#This Row],[Time_taken]])/60</f>
        <v>11.766666666666667</v>
      </c>
      <c r="K3686" s="52">
        <f>DATE(YEAR(tbl_raw_data[[#This Row],[Date Actioned]]),MONTH(tbl_raw_data[[#This Row],[Date Actioned]]),DAY(tbl_raw_data[[#This Row],[Date Actioned]]))</f>
        <v>45147</v>
      </c>
      <c r="L3686" s="50" t="str">
        <f>UPPER(TEXT(tbl_raw_data[[#This Row],[updated_date]],"MMMM"))</f>
        <v>AUGUST</v>
      </c>
      <c r="M3686" s="50" t="str">
        <f>"WEEK "&amp; IF(ROUNDUP(DAY(tbl_raw_data[[#This Row],[updated_date]])/7,0)=5,4,ROUNDUP(DAY(tbl_raw_data[[#This Row],[updated_date]])/7,0))</f>
        <v>WEEK 2</v>
      </c>
      <c r="N3686" s="50" t="str">
        <f>UPPER(VLOOKUP(tbl_raw_data[[#This Row],[Analyst]],Settiings!$A$2:$B$16,2,0))</f>
        <v>NAVED</v>
      </c>
      <c r="O3686" s="50" t="str">
        <f>TRIM(UPPER(tbl_raw_data[[#This Row],[Outcome]]))</f>
        <v>APPROVE</v>
      </c>
      <c r="P3686" s="50" t="str">
        <f>TRIM(UPPER(tbl_raw_data[[#This Row],[Queue Name]]))</f>
        <v>CONSUMER EXISTING</v>
      </c>
      <c r="Q3686" s="50" t="str">
        <f>IF(tbl_raw_data[[#This Row],[Time taken in min]]&lt;=Settiings!$D$2,"SLA_MET","SLA_NOT_MET")</f>
        <v>SLA_MET</v>
      </c>
      <c r="R3686" s="94"/>
    </row>
    <row r="3687" spans="1:18" x14ac:dyDescent="0.3">
      <c r="A3687" s="14" t="s">
        <v>2883</v>
      </c>
      <c r="B3687" s="9">
        <v>45147.570925925924</v>
      </c>
      <c r="C3687" s="24">
        <v>45147.588912037034</v>
      </c>
      <c r="D3687" s="25" t="s">
        <v>17</v>
      </c>
      <c r="E3687" s="12" t="s">
        <v>19</v>
      </c>
      <c r="F3687" s="25" t="s">
        <v>10</v>
      </c>
      <c r="G3687" s="13"/>
      <c r="H3687" s="78"/>
      <c r="I3687" s="48">
        <f>tbl_raw_data[[#This Row],[Date Actioned]]-tbl_raw_data[[#This Row],[Date Tagged]]</f>
        <v>1.7986111110076308E-2</v>
      </c>
      <c r="J3687" s="46">
        <f>HOUR(tbl_raw_data[[#This Row],[Time_taken]])*60+MINUTE(tbl_raw_data[[#This Row],[Time_taken]])+SECOND(tbl_raw_data[[#This Row],[Time_taken]])/60</f>
        <v>25.9</v>
      </c>
      <c r="K3687" s="52">
        <f>DATE(YEAR(tbl_raw_data[[#This Row],[Date Actioned]]),MONTH(tbl_raw_data[[#This Row],[Date Actioned]]),DAY(tbl_raw_data[[#This Row],[Date Actioned]]))</f>
        <v>45147</v>
      </c>
      <c r="L3687" s="50" t="str">
        <f>UPPER(TEXT(tbl_raw_data[[#This Row],[updated_date]],"MMMM"))</f>
        <v>AUGUST</v>
      </c>
      <c r="M3687" s="50" t="str">
        <f>"WEEK "&amp; IF(ROUNDUP(DAY(tbl_raw_data[[#This Row],[updated_date]])/7,0)=5,4,ROUNDUP(DAY(tbl_raw_data[[#This Row],[updated_date]])/7,0))</f>
        <v>WEEK 2</v>
      </c>
      <c r="N3687" s="50" t="str">
        <f>UPPER(VLOOKUP(tbl_raw_data[[#This Row],[Analyst]],Settiings!$A$2:$B$16,2,0))</f>
        <v>NITESH</v>
      </c>
      <c r="O3687" s="50" t="str">
        <f>TRIM(UPPER(tbl_raw_data[[#This Row],[Outcome]]))</f>
        <v>APPROVE</v>
      </c>
      <c r="P3687" s="50" t="str">
        <f>TRIM(UPPER(tbl_raw_data[[#This Row],[Queue Name]]))</f>
        <v>CONSUMER POST BUREAU</v>
      </c>
      <c r="Q3687" s="50" t="str">
        <f>IF(tbl_raw_data[[#This Row],[Time taken in min]]&lt;=Settiings!$D$2,"SLA_MET","SLA_NOT_MET")</f>
        <v>SLA_NOT_MET</v>
      </c>
      <c r="R3687" s="94"/>
    </row>
    <row r="3688" spans="1:18" x14ac:dyDescent="0.3">
      <c r="A3688" s="20" t="s">
        <v>2886</v>
      </c>
      <c r="B3688" s="15">
        <v>45147.575289351851</v>
      </c>
      <c r="C3688" s="16">
        <v>45147.581331018519</v>
      </c>
      <c r="D3688" s="17" t="s">
        <v>13</v>
      </c>
      <c r="E3688" s="17" t="s">
        <v>9</v>
      </c>
      <c r="F3688" s="17" t="s">
        <v>1222</v>
      </c>
      <c r="G3688" s="17" t="s">
        <v>17</v>
      </c>
      <c r="H3688" s="83"/>
      <c r="I3688" s="48">
        <f>tbl_raw_data[[#This Row],[Date Actioned]]-tbl_raw_data[[#This Row],[Date Tagged]]</f>
        <v>6.0416666674427688E-3</v>
      </c>
      <c r="J3688" s="46">
        <f>HOUR(tbl_raw_data[[#This Row],[Time_taken]])*60+MINUTE(tbl_raw_data[[#This Row],[Time_taken]])+SECOND(tbl_raw_data[[#This Row],[Time_taken]])/60</f>
        <v>8.6999999999999993</v>
      </c>
      <c r="K3688" s="52">
        <f>DATE(YEAR(tbl_raw_data[[#This Row],[Date Actioned]]),MONTH(tbl_raw_data[[#This Row],[Date Actioned]]),DAY(tbl_raw_data[[#This Row],[Date Actioned]]))</f>
        <v>45147</v>
      </c>
      <c r="L3688" s="50" t="str">
        <f>UPPER(TEXT(tbl_raw_data[[#This Row],[updated_date]],"MMMM"))</f>
        <v>AUGUST</v>
      </c>
      <c r="M3688" s="50" t="str">
        <f>"WEEK "&amp; IF(ROUNDUP(DAY(tbl_raw_data[[#This Row],[updated_date]])/7,0)=5,4,ROUNDUP(DAY(tbl_raw_data[[#This Row],[updated_date]])/7,0))</f>
        <v>WEEK 2</v>
      </c>
      <c r="N3688" s="50" t="str">
        <f>UPPER(VLOOKUP(tbl_raw_data[[#This Row],[Analyst]],Settiings!$A$2:$B$16,2,0))</f>
        <v>HARDIK</v>
      </c>
      <c r="O3688" s="50" t="str">
        <f>TRIM(UPPER(tbl_raw_data[[#This Row],[Outcome]]))</f>
        <v>APPROVE</v>
      </c>
      <c r="P3688" s="50" t="str">
        <f>TRIM(UPPER(tbl_raw_data[[#This Row],[Queue Name]]))</f>
        <v>CONSUMER EXISTING</v>
      </c>
      <c r="Q3688" s="50" t="str">
        <f>IF(tbl_raw_data[[#This Row],[Time taken in min]]&lt;=Settiings!$D$2,"SLA_MET","SLA_NOT_MET")</f>
        <v>SLA_MET</v>
      </c>
      <c r="R3688" s="94"/>
    </row>
    <row r="3689" spans="1:18" x14ac:dyDescent="0.3">
      <c r="A3689" s="23" t="s">
        <v>2887</v>
      </c>
      <c r="B3689" s="9">
        <v>45147.577465277776</v>
      </c>
      <c r="C3689" s="24">
        <v>45147.582951388889</v>
      </c>
      <c r="D3689" s="25" t="s">
        <v>13</v>
      </c>
      <c r="E3689" s="25" t="s">
        <v>19</v>
      </c>
      <c r="F3689" s="25" t="s">
        <v>65</v>
      </c>
      <c r="G3689" s="25" t="s">
        <v>17</v>
      </c>
      <c r="H3689" s="82"/>
      <c r="I3689" s="48">
        <f>tbl_raw_data[[#This Row],[Date Actioned]]-tbl_raw_data[[#This Row],[Date Tagged]]</f>
        <v>5.4861111129866913E-3</v>
      </c>
      <c r="J3689" s="46">
        <f>HOUR(tbl_raw_data[[#This Row],[Time_taken]])*60+MINUTE(tbl_raw_data[[#This Row],[Time_taken]])+SECOND(tbl_raw_data[[#This Row],[Time_taken]])/60</f>
        <v>7.9</v>
      </c>
      <c r="K3689" s="52">
        <f>DATE(YEAR(tbl_raw_data[[#This Row],[Date Actioned]]),MONTH(tbl_raw_data[[#This Row],[Date Actioned]]),DAY(tbl_raw_data[[#This Row],[Date Actioned]]))</f>
        <v>45147</v>
      </c>
      <c r="L3689" s="50" t="str">
        <f>UPPER(TEXT(tbl_raw_data[[#This Row],[updated_date]],"MMMM"))</f>
        <v>AUGUST</v>
      </c>
      <c r="M3689" s="50" t="str">
        <f>"WEEK "&amp; IF(ROUNDUP(DAY(tbl_raw_data[[#This Row],[updated_date]])/7,0)=5,4,ROUNDUP(DAY(tbl_raw_data[[#This Row],[updated_date]])/7,0))</f>
        <v>WEEK 2</v>
      </c>
      <c r="N3689" s="50" t="str">
        <f>UPPER(VLOOKUP(tbl_raw_data[[#This Row],[Analyst]],Settiings!$A$2:$B$16,2,0))</f>
        <v>SAM</v>
      </c>
      <c r="O3689" s="50" t="str">
        <f>TRIM(UPPER(tbl_raw_data[[#This Row],[Outcome]]))</f>
        <v>APPROVE</v>
      </c>
      <c r="P3689" s="50" t="str">
        <f>TRIM(UPPER(tbl_raw_data[[#This Row],[Queue Name]]))</f>
        <v>CONSUMER POST BUREAU</v>
      </c>
      <c r="Q3689" s="50" t="str">
        <f>IF(tbl_raw_data[[#This Row],[Time taken in min]]&lt;=Settiings!$D$2,"SLA_MET","SLA_NOT_MET")</f>
        <v>SLA_MET</v>
      </c>
      <c r="R3689" s="94"/>
    </row>
    <row r="3690" spans="1:18" x14ac:dyDescent="0.3">
      <c r="A3690" s="14" t="s">
        <v>2888</v>
      </c>
      <c r="B3690" s="15">
        <v>45147.577476851853</v>
      </c>
      <c r="C3690" s="16">
        <v>45147.583298611113</v>
      </c>
      <c r="D3690" s="17" t="s">
        <v>17</v>
      </c>
      <c r="E3690" s="18" t="s">
        <v>9</v>
      </c>
      <c r="F3690" s="17" t="s">
        <v>76</v>
      </c>
      <c r="G3690" s="19"/>
      <c r="H3690" s="79"/>
      <c r="I3690" s="48">
        <f>tbl_raw_data[[#This Row],[Date Actioned]]-tbl_raw_data[[#This Row],[Date Tagged]]</f>
        <v>5.8217592595610768E-3</v>
      </c>
      <c r="J3690" s="46">
        <f>HOUR(tbl_raw_data[[#This Row],[Time_taken]])*60+MINUTE(tbl_raw_data[[#This Row],[Time_taken]])+SECOND(tbl_raw_data[[#This Row],[Time_taken]])/60</f>
        <v>8.3833333333333329</v>
      </c>
      <c r="K3690" s="52">
        <f>DATE(YEAR(tbl_raw_data[[#This Row],[Date Actioned]]),MONTH(tbl_raw_data[[#This Row],[Date Actioned]]),DAY(tbl_raw_data[[#This Row],[Date Actioned]]))</f>
        <v>45147</v>
      </c>
      <c r="L3690" s="50" t="str">
        <f>UPPER(TEXT(tbl_raw_data[[#This Row],[updated_date]],"MMMM"))</f>
        <v>AUGUST</v>
      </c>
      <c r="M3690" s="50" t="str">
        <f>"WEEK "&amp; IF(ROUNDUP(DAY(tbl_raw_data[[#This Row],[updated_date]])/7,0)=5,4,ROUNDUP(DAY(tbl_raw_data[[#This Row],[updated_date]])/7,0))</f>
        <v>WEEK 2</v>
      </c>
      <c r="N3690" s="50" t="str">
        <f>UPPER(VLOOKUP(tbl_raw_data[[#This Row],[Analyst]],Settiings!$A$2:$B$16,2,0))</f>
        <v>ROHAN</v>
      </c>
      <c r="O3690" s="50" t="str">
        <f>TRIM(UPPER(tbl_raw_data[[#This Row],[Outcome]]))</f>
        <v>APPROVE</v>
      </c>
      <c r="P3690" s="50" t="str">
        <f>TRIM(UPPER(tbl_raw_data[[#This Row],[Queue Name]]))</f>
        <v>CONSUMER EXISTING</v>
      </c>
      <c r="Q3690" s="50" t="str">
        <f>IF(tbl_raw_data[[#This Row],[Time taken in min]]&lt;=Settiings!$D$2,"SLA_MET","SLA_NOT_MET")</f>
        <v>SLA_MET</v>
      </c>
      <c r="R3690" s="94"/>
    </row>
    <row r="3691" spans="1:18" x14ac:dyDescent="0.3">
      <c r="A3691" s="20" t="s">
        <v>2889</v>
      </c>
      <c r="B3691" s="9">
        <v>45147.57880787037</v>
      </c>
      <c r="C3691" s="24">
        <v>45147.584409722222</v>
      </c>
      <c r="D3691" s="25" t="s">
        <v>13</v>
      </c>
      <c r="E3691" s="25" t="s">
        <v>47</v>
      </c>
      <c r="F3691" s="25" t="s">
        <v>53</v>
      </c>
      <c r="G3691" s="25" t="s">
        <v>785</v>
      </c>
      <c r="H3691" s="82"/>
      <c r="I3691" s="48">
        <f>tbl_raw_data[[#This Row],[Date Actioned]]-tbl_raw_data[[#This Row],[Date Tagged]]</f>
        <v>5.6018518516793847E-3</v>
      </c>
      <c r="J3691" s="46">
        <f>HOUR(tbl_raw_data[[#This Row],[Time_taken]])*60+MINUTE(tbl_raw_data[[#This Row],[Time_taken]])+SECOND(tbl_raw_data[[#This Row],[Time_taken]])/60</f>
        <v>8.0666666666666664</v>
      </c>
      <c r="K3691" s="52">
        <f>DATE(YEAR(tbl_raw_data[[#This Row],[Date Actioned]]),MONTH(tbl_raw_data[[#This Row],[Date Actioned]]),DAY(tbl_raw_data[[#This Row],[Date Actioned]]))</f>
        <v>45147</v>
      </c>
      <c r="L3691" s="50" t="str">
        <f>UPPER(TEXT(tbl_raw_data[[#This Row],[updated_date]],"MMMM"))</f>
        <v>AUGUST</v>
      </c>
      <c r="M3691" s="50" t="str">
        <f>"WEEK "&amp; IF(ROUNDUP(DAY(tbl_raw_data[[#This Row],[updated_date]])/7,0)=5,4,ROUNDUP(DAY(tbl_raw_data[[#This Row],[updated_date]])/7,0))</f>
        <v>WEEK 2</v>
      </c>
      <c r="N3691" s="50" t="str">
        <f>UPPER(VLOOKUP(tbl_raw_data[[#This Row],[Analyst]],Settiings!$A$2:$B$16,2,0))</f>
        <v>NAVED</v>
      </c>
      <c r="O3691" s="50" t="str">
        <f>TRIM(UPPER(tbl_raw_data[[#This Row],[Outcome]]))</f>
        <v>APPROVE</v>
      </c>
      <c r="P3691" s="50" t="str">
        <f>TRIM(UPPER(tbl_raw_data[[#This Row],[Queue Name]]))</f>
        <v>CONSUMER PRE BUREAU</v>
      </c>
      <c r="Q3691" s="50" t="str">
        <f>IF(tbl_raw_data[[#This Row],[Time taken in min]]&lt;=Settiings!$D$2,"SLA_MET","SLA_NOT_MET")</f>
        <v>SLA_MET</v>
      </c>
      <c r="R3691" s="94"/>
    </row>
    <row r="3692" spans="1:18" x14ac:dyDescent="0.3">
      <c r="A3692" s="23" t="s">
        <v>2890</v>
      </c>
      <c r="B3692" s="15">
        <v>45147.585763888892</v>
      </c>
      <c r="C3692" s="16">
        <v>45147.589895833335</v>
      </c>
      <c r="D3692" s="17" t="s">
        <v>13</v>
      </c>
      <c r="E3692" s="17" t="s">
        <v>9</v>
      </c>
      <c r="F3692" s="17" t="s">
        <v>1222</v>
      </c>
      <c r="G3692" s="17" t="s">
        <v>17</v>
      </c>
      <c r="H3692" s="83"/>
      <c r="I3692" s="48">
        <f>tbl_raw_data[[#This Row],[Date Actioned]]-tbl_raw_data[[#This Row],[Date Tagged]]</f>
        <v>4.1319444426335394E-3</v>
      </c>
      <c r="J3692" s="46">
        <f>HOUR(tbl_raw_data[[#This Row],[Time_taken]])*60+MINUTE(tbl_raw_data[[#This Row],[Time_taken]])+SECOND(tbl_raw_data[[#This Row],[Time_taken]])/60</f>
        <v>5.95</v>
      </c>
      <c r="K3692" s="52">
        <f>DATE(YEAR(tbl_raw_data[[#This Row],[Date Actioned]]),MONTH(tbl_raw_data[[#This Row],[Date Actioned]]),DAY(tbl_raw_data[[#This Row],[Date Actioned]]))</f>
        <v>45147</v>
      </c>
      <c r="L3692" s="50" t="str">
        <f>UPPER(TEXT(tbl_raw_data[[#This Row],[updated_date]],"MMMM"))</f>
        <v>AUGUST</v>
      </c>
      <c r="M3692" s="50" t="str">
        <f>"WEEK "&amp; IF(ROUNDUP(DAY(tbl_raw_data[[#This Row],[updated_date]])/7,0)=5,4,ROUNDUP(DAY(tbl_raw_data[[#This Row],[updated_date]])/7,0))</f>
        <v>WEEK 2</v>
      </c>
      <c r="N3692" s="50" t="str">
        <f>UPPER(VLOOKUP(tbl_raw_data[[#This Row],[Analyst]],Settiings!$A$2:$B$16,2,0))</f>
        <v>HARDIK</v>
      </c>
      <c r="O3692" s="50" t="str">
        <f>TRIM(UPPER(tbl_raw_data[[#This Row],[Outcome]]))</f>
        <v>APPROVE</v>
      </c>
      <c r="P3692" s="50" t="str">
        <f>TRIM(UPPER(tbl_raw_data[[#This Row],[Queue Name]]))</f>
        <v>CONSUMER EXISTING</v>
      </c>
      <c r="Q3692" s="50" t="str">
        <f>IF(tbl_raw_data[[#This Row],[Time taken in min]]&lt;=Settiings!$D$2,"SLA_MET","SLA_NOT_MET")</f>
        <v>SLA_MET</v>
      </c>
      <c r="R3692" s="94"/>
    </row>
    <row r="3693" spans="1:18" x14ac:dyDescent="0.3">
      <c r="A3693" s="14" t="s">
        <v>2891</v>
      </c>
      <c r="B3693" s="9">
        <v>45147.588055555556</v>
      </c>
      <c r="C3693" s="24">
        <v>45147.595833333333</v>
      </c>
      <c r="D3693" s="25" t="s">
        <v>17</v>
      </c>
      <c r="E3693" s="12" t="s">
        <v>9</v>
      </c>
      <c r="F3693" s="25" t="s">
        <v>24</v>
      </c>
      <c r="G3693" s="13"/>
      <c r="H3693" s="78"/>
      <c r="I3693" s="48">
        <f>tbl_raw_data[[#This Row],[Date Actioned]]-tbl_raw_data[[#This Row],[Date Tagged]]</f>
        <v>7.7777777769370005E-3</v>
      </c>
      <c r="J3693" s="46">
        <f>HOUR(tbl_raw_data[[#This Row],[Time_taken]])*60+MINUTE(tbl_raw_data[[#This Row],[Time_taken]])+SECOND(tbl_raw_data[[#This Row],[Time_taken]])/60</f>
        <v>11.2</v>
      </c>
      <c r="K3693" s="52">
        <f>DATE(YEAR(tbl_raw_data[[#This Row],[Date Actioned]]),MONTH(tbl_raw_data[[#This Row],[Date Actioned]]),DAY(tbl_raw_data[[#This Row],[Date Actioned]]))</f>
        <v>45147</v>
      </c>
      <c r="L3693" s="50" t="str">
        <f>UPPER(TEXT(tbl_raw_data[[#This Row],[updated_date]],"MMMM"))</f>
        <v>AUGUST</v>
      </c>
      <c r="M3693" s="50" t="str">
        <f>"WEEK "&amp; IF(ROUNDUP(DAY(tbl_raw_data[[#This Row],[updated_date]])/7,0)=5,4,ROUNDUP(DAY(tbl_raw_data[[#This Row],[updated_date]])/7,0))</f>
        <v>WEEK 2</v>
      </c>
      <c r="N3693" s="50" t="str">
        <f>UPPER(VLOOKUP(tbl_raw_data[[#This Row],[Analyst]],Settiings!$A$2:$B$16,2,0))</f>
        <v>QUADIR</v>
      </c>
      <c r="O3693" s="50" t="str">
        <f>TRIM(UPPER(tbl_raw_data[[#This Row],[Outcome]]))</f>
        <v>APPROVE</v>
      </c>
      <c r="P3693" s="50" t="str">
        <f>TRIM(UPPER(tbl_raw_data[[#This Row],[Queue Name]]))</f>
        <v>CONSUMER EXISTING</v>
      </c>
      <c r="Q3693" s="50" t="str">
        <f>IF(tbl_raw_data[[#This Row],[Time taken in min]]&lt;=Settiings!$D$2,"SLA_MET","SLA_NOT_MET")</f>
        <v>SLA_MET</v>
      </c>
      <c r="R3693" s="94"/>
    </row>
    <row r="3694" spans="1:18" x14ac:dyDescent="0.3">
      <c r="A3694" s="20" t="s">
        <v>2892</v>
      </c>
      <c r="B3694" s="15">
        <v>45147.589432870373</v>
      </c>
      <c r="C3694" s="16">
        <v>45147.591307870367</v>
      </c>
      <c r="D3694" s="17" t="s">
        <v>13</v>
      </c>
      <c r="E3694" s="17" t="s">
        <v>9</v>
      </c>
      <c r="F3694" s="17" t="s">
        <v>65</v>
      </c>
      <c r="G3694" s="17" t="s">
        <v>128</v>
      </c>
      <c r="H3694" s="83"/>
      <c r="I3694" s="48">
        <f>tbl_raw_data[[#This Row],[Date Actioned]]-tbl_raw_data[[#This Row],[Date Tagged]]</f>
        <v>1.8749999944702722E-3</v>
      </c>
      <c r="J3694" s="46">
        <f>HOUR(tbl_raw_data[[#This Row],[Time_taken]])*60+MINUTE(tbl_raw_data[[#This Row],[Time_taken]])+SECOND(tbl_raw_data[[#This Row],[Time_taken]])/60</f>
        <v>2.7</v>
      </c>
      <c r="K3694" s="52">
        <f>DATE(YEAR(tbl_raw_data[[#This Row],[Date Actioned]]),MONTH(tbl_raw_data[[#This Row],[Date Actioned]]),DAY(tbl_raw_data[[#This Row],[Date Actioned]]))</f>
        <v>45147</v>
      </c>
      <c r="L3694" s="50" t="str">
        <f>UPPER(TEXT(tbl_raw_data[[#This Row],[updated_date]],"MMMM"))</f>
        <v>AUGUST</v>
      </c>
      <c r="M3694" s="50" t="str">
        <f>"WEEK "&amp; IF(ROUNDUP(DAY(tbl_raw_data[[#This Row],[updated_date]])/7,0)=5,4,ROUNDUP(DAY(tbl_raw_data[[#This Row],[updated_date]])/7,0))</f>
        <v>WEEK 2</v>
      </c>
      <c r="N3694" s="50" t="str">
        <f>UPPER(VLOOKUP(tbl_raw_data[[#This Row],[Analyst]],Settiings!$A$2:$B$16,2,0))</f>
        <v>SAM</v>
      </c>
      <c r="O3694" s="50" t="str">
        <f>TRIM(UPPER(tbl_raw_data[[#This Row],[Outcome]]))</f>
        <v>APPROVE</v>
      </c>
      <c r="P3694" s="50" t="str">
        <f>TRIM(UPPER(tbl_raw_data[[#This Row],[Queue Name]]))</f>
        <v>CONSUMER EXISTING</v>
      </c>
      <c r="Q3694" s="50" t="str">
        <f>IF(tbl_raw_data[[#This Row],[Time taken in min]]&lt;=Settiings!$D$2,"SLA_MET","SLA_NOT_MET")</f>
        <v>SLA_MET</v>
      </c>
      <c r="R3694" s="94"/>
    </row>
    <row r="3695" spans="1:18" x14ac:dyDescent="0.3">
      <c r="A3695" s="23" t="s">
        <v>2893</v>
      </c>
      <c r="B3695" s="9">
        <v>45147.593101851853</v>
      </c>
      <c r="C3695" s="24">
        <v>45147.59715277778</v>
      </c>
      <c r="D3695" s="25" t="s">
        <v>13</v>
      </c>
      <c r="E3695" s="25" t="s">
        <v>19</v>
      </c>
      <c r="F3695" s="25" t="s">
        <v>1222</v>
      </c>
      <c r="G3695" s="25" t="s">
        <v>17</v>
      </c>
      <c r="H3695" s="82"/>
      <c r="I3695" s="48">
        <f>tbl_raw_data[[#This Row],[Date Actioned]]-tbl_raw_data[[#This Row],[Date Tagged]]</f>
        <v>4.0509259270038456E-3</v>
      </c>
      <c r="J3695" s="46">
        <f>HOUR(tbl_raw_data[[#This Row],[Time_taken]])*60+MINUTE(tbl_raw_data[[#This Row],[Time_taken]])+SECOND(tbl_raw_data[[#This Row],[Time_taken]])/60</f>
        <v>5.833333333333333</v>
      </c>
      <c r="K3695" s="52">
        <f>DATE(YEAR(tbl_raw_data[[#This Row],[Date Actioned]]),MONTH(tbl_raw_data[[#This Row],[Date Actioned]]),DAY(tbl_raw_data[[#This Row],[Date Actioned]]))</f>
        <v>45147</v>
      </c>
      <c r="L3695" s="50" t="str">
        <f>UPPER(TEXT(tbl_raw_data[[#This Row],[updated_date]],"MMMM"))</f>
        <v>AUGUST</v>
      </c>
      <c r="M3695" s="50" t="str">
        <f>"WEEK "&amp; IF(ROUNDUP(DAY(tbl_raw_data[[#This Row],[updated_date]])/7,0)=5,4,ROUNDUP(DAY(tbl_raw_data[[#This Row],[updated_date]])/7,0))</f>
        <v>WEEK 2</v>
      </c>
      <c r="N3695" s="50" t="str">
        <f>UPPER(VLOOKUP(tbl_raw_data[[#This Row],[Analyst]],Settiings!$A$2:$B$16,2,0))</f>
        <v>HARDIK</v>
      </c>
      <c r="O3695" s="50" t="str">
        <f>TRIM(UPPER(tbl_raw_data[[#This Row],[Outcome]]))</f>
        <v>APPROVE</v>
      </c>
      <c r="P3695" s="50" t="str">
        <f>TRIM(UPPER(tbl_raw_data[[#This Row],[Queue Name]]))</f>
        <v>CONSUMER POST BUREAU</v>
      </c>
      <c r="Q3695" s="50" t="str">
        <f>IF(tbl_raw_data[[#This Row],[Time taken in min]]&lt;=Settiings!$D$2,"SLA_MET","SLA_NOT_MET")</f>
        <v>SLA_MET</v>
      </c>
      <c r="R3695" s="94"/>
    </row>
    <row r="3696" spans="1:18" x14ac:dyDescent="0.3">
      <c r="A3696" s="14" t="s">
        <v>2894</v>
      </c>
      <c r="B3696" s="15">
        <v>45147.593194444446</v>
      </c>
      <c r="C3696" s="16">
        <v>45147.596944444442</v>
      </c>
      <c r="D3696" s="17" t="s">
        <v>13</v>
      </c>
      <c r="E3696" s="17" t="s">
        <v>9</v>
      </c>
      <c r="F3696" s="17" t="s">
        <v>65</v>
      </c>
      <c r="G3696" s="17" t="s">
        <v>17</v>
      </c>
      <c r="H3696" s="83"/>
      <c r="I3696" s="48">
        <f>tbl_raw_data[[#This Row],[Date Actioned]]-tbl_raw_data[[#This Row],[Date Tagged]]</f>
        <v>3.749999996216502E-3</v>
      </c>
      <c r="J3696" s="46">
        <f>HOUR(tbl_raw_data[[#This Row],[Time_taken]])*60+MINUTE(tbl_raw_data[[#This Row],[Time_taken]])+SECOND(tbl_raw_data[[#This Row],[Time_taken]])/60</f>
        <v>5.4</v>
      </c>
      <c r="K3696" s="52">
        <f>DATE(YEAR(tbl_raw_data[[#This Row],[Date Actioned]]),MONTH(tbl_raw_data[[#This Row],[Date Actioned]]),DAY(tbl_raw_data[[#This Row],[Date Actioned]]))</f>
        <v>45147</v>
      </c>
      <c r="L3696" s="50" t="str">
        <f>UPPER(TEXT(tbl_raw_data[[#This Row],[updated_date]],"MMMM"))</f>
        <v>AUGUST</v>
      </c>
      <c r="M3696" s="50" t="str">
        <f>"WEEK "&amp; IF(ROUNDUP(DAY(tbl_raw_data[[#This Row],[updated_date]])/7,0)=5,4,ROUNDUP(DAY(tbl_raw_data[[#This Row],[updated_date]])/7,0))</f>
        <v>WEEK 2</v>
      </c>
      <c r="N3696" s="50" t="str">
        <f>UPPER(VLOOKUP(tbl_raw_data[[#This Row],[Analyst]],Settiings!$A$2:$B$16,2,0))</f>
        <v>SAM</v>
      </c>
      <c r="O3696" s="50" t="str">
        <f>TRIM(UPPER(tbl_raw_data[[#This Row],[Outcome]]))</f>
        <v>APPROVE</v>
      </c>
      <c r="P3696" s="50" t="str">
        <f>TRIM(UPPER(tbl_raw_data[[#This Row],[Queue Name]]))</f>
        <v>CONSUMER EXISTING</v>
      </c>
      <c r="Q3696" s="50" t="str">
        <f>IF(tbl_raw_data[[#This Row],[Time taken in min]]&lt;=Settiings!$D$2,"SLA_MET","SLA_NOT_MET")</f>
        <v>SLA_MET</v>
      </c>
      <c r="R3696" s="94"/>
    </row>
    <row r="3697" spans="1:18" x14ac:dyDescent="0.3">
      <c r="A3697" s="20" t="s">
        <v>2895</v>
      </c>
      <c r="B3697" s="9">
        <v>45147.594328703701</v>
      </c>
      <c r="C3697" s="24">
        <v>45147.603009259263</v>
      </c>
      <c r="D3697" s="25" t="s">
        <v>13</v>
      </c>
      <c r="E3697" s="25" t="s">
        <v>19</v>
      </c>
      <c r="F3697" s="25" t="s">
        <v>53</v>
      </c>
      <c r="G3697" s="25" t="s">
        <v>77</v>
      </c>
      <c r="H3697" s="82"/>
      <c r="I3697" s="48">
        <f>tbl_raw_data[[#This Row],[Date Actioned]]-tbl_raw_data[[#This Row],[Date Tagged]]</f>
        <v>8.6805555620230734E-3</v>
      </c>
      <c r="J3697" s="46">
        <f>HOUR(tbl_raw_data[[#This Row],[Time_taken]])*60+MINUTE(tbl_raw_data[[#This Row],[Time_taken]])+SECOND(tbl_raw_data[[#This Row],[Time_taken]])/60</f>
        <v>12.5</v>
      </c>
      <c r="K3697" s="52">
        <f>DATE(YEAR(tbl_raw_data[[#This Row],[Date Actioned]]),MONTH(tbl_raw_data[[#This Row],[Date Actioned]]),DAY(tbl_raw_data[[#This Row],[Date Actioned]]))</f>
        <v>45147</v>
      </c>
      <c r="L3697" s="50" t="str">
        <f>UPPER(TEXT(tbl_raw_data[[#This Row],[updated_date]],"MMMM"))</f>
        <v>AUGUST</v>
      </c>
      <c r="M3697" s="50" t="str">
        <f>"WEEK "&amp; IF(ROUNDUP(DAY(tbl_raw_data[[#This Row],[updated_date]])/7,0)=5,4,ROUNDUP(DAY(tbl_raw_data[[#This Row],[updated_date]])/7,0))</f>
        <v>WEEK 2</v>
      </c>
      <c r="N3697" s="50" t="str">
        <f>UPPER(VLOOKUP(tbl_raw_data[[#This Row],[Analyst]],Settiings!$A$2:$B$16,2,0))</f>
        <v>NAVED</v>
      </c>
      <c r="O3697" s="50" t="str">
        <f>TRIM(UPPER(tbl_raw_data[[#This Row],[Outcome]]))</f>
        <v>APPROVE</v>
      </c>
      <c r="P3697" s="50" t="str">
        <f>TRIM(UPPER(tbl_raw_data[[#This Row],[Queue Name]]))</f>
        <v>CONSUMER POST BUREAU</v>
      </c>
      <c r="Q3697" s="50" t="str">
        <f>IF(tbl_raw_data[[#This Row],[Time taken in min]]&lt;=Settiings!$D$2,"SLA_MET","SLA_NOT_MET")</f>
        <v>SLA_MET</v>
      </c>
      <c r="R3697" s="94"/>
    </row>
    <row r="3698" spans="1:18" x14ac:dyDescent="0.3">
      <c r="A3698" s="23" t="s">
        <v>2896</v>
      </c>
      <c r="B3698" s="15">
        <v>45147.594895833332</v>
      </c>
      <c r="C3698" s="16">
        <v>45147.602233796293</v>
      </c>
      <c r="D3698" s="17" t="s">
        <v>17</v>
      </c>
      <c r="E3698" s="18" t="s">
        <v>19</v>
      </c>
      <c r="F3698" s="17" t="s">
        <v>24</v>
      </c>
      <c r="G3698" s="19"/>
      <c r="H3698" s="79"/>
      <c r="I3698" s="48">
        <f>tbl_raw_data[[#This Row],[Date Actioned]]-tbl_raw_data[[#This Row],[Date Tagged]]</f>
        <v>7.3379629611736163E-3</v>
      </c>
      <c r="J3698" s="46">
        <f>HOUR(tbl_raw_data[[#This Row],[Time_taken]])*60+MINUTE(tbl_raw_data[[#This Row],[Time_taken]])+SECOND(tbl_raw_data[[#This Row],[Time_taken]])/60</f>
        <v>10.566666666666666</v>
      </c>
      <c r="K3698" s="52">
        <f>DATE(YEAR(tbl_raw_data[[#This Row],[Date Actioned]]),MONTH(tbl_raw_data[[#This Row],[Date Actioned]]),DAY(tbl_raw_data[[#This Row],[Date Actioned]]))</f>
        <v>45147</v>
      </c>
      <c r="L3698" s="50" t="str">
        <f>UPPER(TEXT(tbl_raw_data[[#This Row],[updated_date]],"MMMM"))</f>
        <v>AUGUST</v>
      </c>
      <c r="M3698" s="50" t="str">
        <f>"WEEK "&amp; IF(ROUNDUP(DAY(tbl_raw_data[[#This Row],[updated_date]])/7,0)=5,4,ROUNDUP(DAY(tbl_raw_data[[#This Row],[updated_date]])/7,0))</f>
        <v>WEEK 2</v>
      </c>
      <c r="N3698" s="50" t="str">
        <f>UPPER(VLOOKUP(tbl_raw_data[[#This Row],[Analyst]],Settiings!$A$2:$B$16,2,0))</f>
        <v>QUADIR</v>
      </c>
      <c r="O3698" s="50" t="str">
        <f>TRIM(UPPER(tbl_raw_data[[#This Row],[Outcome]]))</f>
        <v>APPROVE</v>
      </c>
      <c r="P3698" s="50" t="str">
        <f>TRIM(UPPER(tbl_raw_data[[#This Row],[Queue Name]]))</f>
        <v>CONSUMER POST BUREAU</v>
      </c>
      <c r="Q3698" s="50" t="str">
        <f>IF(tbl_raw_data[[#This Row],[Time taken in min]]&lt;=Settiings!$D$2,"SLA_MET","SLA_NOT_MET")</f>
        <v>SLA_MET</v>
      </c>
      <c r="R3698" s="94"/>
    </row>
    <row r="3699" spans="1:18" x14ac:dyDescent="0.3">
      <c r="A3699" s="14" t="s">
        <v>2897</v>
      </c>
      <c r="B3699" s="9">
        <v>45147.595520833333</v>
      </c>
      <c r="C3699" s="24">
        <v>45147.603842592594</v>
      </c>
      <c r="D3699" s="25" t="s">
        <v>17</v>
      </c>
      <c r="E3699" s="12" t="s">
        <v>9</v>
      </c>
      <c r="F3699" s="25" t="s">
        <v>76</v>
      </c>
      <c r="G3699" s="13"/>
      <c r="H3699" s="78"/>
      <c r="I3699" s="48">
        <f>tbl_raw_data[[#This Row],[Date Actioned]]-tbl_raw_data[[#This Row],[Date Tagged]]</f>
        <v>8.3217592618893832E-3</v>
      </c>
      <c r="J3699" s="46">
        <f>HOUR(tbl_raw_data[[#This Row],[Time_taken]])*60+MINUTE(tbl_raw_data[[#This Row],[Time_taken]])+SECOND(tbl_raw_data[[#This Row],[Time_taken]])/60</f>
        <v>11.983333333333333</v>
      </c>
      <c r="K3699" s="52">
        <f>DATE(YEAR(tbl_raw_data[[#This Row],[Date Actioned]]),MONTH(tbl_raw_data[[#This Row],[Date Actioned]]),DAY(tbl_raw_data[[#This Row],[Date Actioned]]))</f>
        <v>45147</v>
      </c>
      <c r="L3699" s="50" t="str">
        <f>UPPER(TEXT(tbl_raw_data[[#This Row],[updated_date]],"MMMM"))</f>
        <v>AUGUST</v>
      </c>
      <c r="M3699" s="50" t="str">
        <f>"WEEK "&amp; IF(ROUNDUP(DAY(tbl_raw_data[[#This Row],[updated_date]])/7,0)=5,4,ROUNDUP(DAY(tbl_raw_data[[#This Row],[updated_date]])/7,0))</f>
        <v>WEEK 2</v>
      </c>
      <c r="N3699" s="50" t="str">
        <f>UPPER(VLOOKUP(tbl_raw_data[[#This Row],[Analyst]],Settiings!$A$2:$B$16,2,0))</f>
        <v>ROHAN</v>
      </c>
      <c r="O3699" s="50" t="str">
        <f>TRIM(UPPER(tbl_raw_data[[#This Row],[Outcome]]))</f>
        <v>APPROVE</v>
      </c>
      <c r="P3699" s="50" t="str">
        <f>TRIM(UPPER(tbl_raw_data[[#This Row],[Queue Name]]))</f>
        <v>CONSUMER EXISTING</v>
      </c>
      <c r="Q3699" s="50" t="str">
        <f>IF(tbl_raw_data[[#This Row],[Time taken in min]]&lt;=Settiings!$D$2,"SLA_MET","SLA_NOT_MET")</f>
        <v>SLA_MET</v>
      </c>
      <c r="R3699" s="94"/>
    </row>
    <row r="3700" spans="1:18" x14ac:dyDescent="0.3">
      <c r="A3700" s="20" t="s">
        <v>2900</v>
      </c>
      <c r="B3700" s="15">
        <v>45147.599270833336</v>
      </c>
      <c r="C3700" s="16">
        <v>45147.605787037035</v>
      </c>
      <c r="D3700" s="17" t="s">
        <v>17</v>
      </c>
      <c r="E3700" s="18" t="s">
        <v>9</v>
      </c>
      <c r="F3700" s="17" t="s">
        <v>50</v>
      </c>
      <c r="G3700" s="19"/>
      <c r="H3700" s="79"/>
      <c r="I3700" s="48">
        <f>tbl_raw_data[[#This Row],[Date Actioned]]-tbl_raw_data[[#This Row],[Date Tagged]]</f>
        <v>6.5162036989931948E-3</v>
      </c>
      <c r="J3700" s="46">
        <f>HOUR(tbl_raw_data[[#This Row],[Time_taken]])*60+MINUTE(tbl_raw_data[[#This Row],[Time_taken]])+SECOND(tbl_raw_data[[#This Row],[Time_taken]])/60</f>
        <v>9.3833333333333329</v>
      </c>
      <c r="K3700" s="52">
        <f>DATE(YEAR(tbl_raw_data[[#This Row],[Date Actioned]]),MONTH(tbl_raw_data[[#This Row],[Date Actioned]]),DAY(tbl_raw_data[[#This Row],[Date Actioned]]))</f>
        <v>45147</v>
      </c>
      <c r="L3700" s="50" t="str">
        <f>UPPER(TEXT(tbl_raw_data[[#This Row],[updated_date]],"MMMM"))</f>
        <v>AUGUST</v>
      </c>
      <c r="M3700" s="50" t="str">
        <f>"WEEK "&amp; IF(ROUNDUP(DAY(tbl_raw_data[[#This Row],[updated_date]])/7,0)=5,4,ROUNDUP(DAY(tbl_raw_data[[#This Row],[updated_date]])/7,0))</f>
        <v>WEEK 2</v>
      </c>
      <c r="N3700" s="50" t="str">
        <f>UPPER(VLOOKUP(tbl_raw_data[[#This Row],[Analyst]],Settiings!$A$2:$B$16,2,0))</f>
        <v>SHAHID</v>
      </c>
      <c r="O3700" s="50" t="str">
        <f>TRIM(UPPER(tbl_raw_data[[#This Row],[Outcome]]))</f>
        <v>APPROVE</v>
      </c>
      <c r="P3700" s="50" t="str">
        <f>TRIM(UPPER(tbl_raw_data[[#This Row],[Queue Name]]))</f>
        <v>CONSUMER EXISTING</v>
      </c>
      <c r="Q3700" s="50" t="str">
        <f>IF(tbl_raw_data[[#This Row],[Time taken in min]]&lt;=Settiings!$D$2,"SLA_MET","SLA_NOT_MET")</f>
        <v>SLA_MET</v>
      </c>
      <c r="R3700" s="94"/>
    </row>
    <row r="3701" spans="1:18" x14ac:dyDescent="0.3">
      <c r="A3701" s="23" t="s">
        <v>2903</v>
      </c>
      <c r="B3701" s="9">
        <v>45147.602326388886</v>
      </c>
      <c r="C3701" s="24">
        <v>45147.608472222222</v>
      </c>
      <c r="D3701" s="25" t="s">
        <v>13</v>
      </c>
      <c r="E3701" s="25" t="s">
        <v>9</v>
      </c>
      <c r="F3701" s="25" t="s">
        <v>24</v>
      </c>
      <c r="G3701" s="25" t="s">
        <v>17</v>
      </c>
      <c r="H3701" s="82"/>
      <c r="I3701" s="48">
        <f>tbl_raw_data[[#This Row],[Date Actioned]]-tbl_raw_data[[#This Row],[Date Tagged]]</f>
        <v>6.1458333366317675E-3</v>
      </c>
      <c r="J3701" s="46">
        <f>HOUR(tbl_raw_data[[#This Row],[Time_taken]])*60+MINUTE(tbl_raw_data[[#This Row],[Time_taken]])+SECOND(tbl_raw_data[[#This Row],[Time_taken]])/60</f>
        <v>8.85</v>
      </c>
      <c r="K3701" s="52">
        <f>DATE(YEAR(tbl_raw_data[[#This Row],[Date Actioned]]),MONTH(tbl_raw_data[[#This Row],[Date Actioned]]),DAY(tbl_raw_data[[#This Row],[Date Actioned]]))</f>
        <v>45147</v>
      </c>
      <c r="L3701" s="50" t="str">
        <f>UPPER(TEXT(tbl_raw_data[[#This Row],[updated_date]],"MMMM"))</f>
        <v>AUGUST</v>
      </c>
      <c r="M3701" s="50" t="str">
        <f>"WEEK "&amp; IF(ROUNDUP(DAY(tbl_raw_data[[#This Row],[updated_date]])/7,0)=5,4,ROUNDUP(DAY(tbl_raw_data[[#This Row],[updated_date]])/7,0))</f>
        <v>WEEK 2</v>
      </c>
      <c r="N3701" s="50" t="str">
        <f>UPPER(VLOOKUP(tbl_raw_data[[#This Row],[Analyst]],Settiings!$A$2:$B$16,2,0))</f>
        <v>QUADIR</v>
      </c>
      <c r="O3701" s="50" t="str">
        <f>TRIM(UPPER(tbl_raw_data[[#This Row],[Outcome]]))</f>
        <v>APPROVE</v>
      </c>
      <c r="P3701" s="50" t="str">
        <f>TRIM(UPPER(tbl_raw_data[[#This Row],[Queue Name]]))</f>
        <v>CONSUMER EXISTING</v>
      </c>
      <c r="Q3701" s="50" t="str">
        <f>IF(tbl_raw_data[[#This Row],[Time taken in min]]&lt;=Settiings!$D$2,"SLA_MET","SLA_NOT_MET")</f>
        <v>SLA_MET</v>
      </c>
      <c r="R3701" s="94"/>
    </row>
    <row r="3702" spans="1:18" x14ac:dyDescent="0.3">
      <c r="A3702" s="14" t="s">
        <v>2904</v>
      </c>
      <c r="B3702" s="15">
        <v>45147.602754629632</v>
      </c>
      <c r="C3702" s="16">
        <v>45147.608310185184</v>
      </c>
      <c r="D3702" s="17" t="s">
        <v>13</v>
      </c>
      <c r="E3702" s="17" t="s">
        <v>9</v>
      </c>
      <c r="F3702" s="17" t="s">
        <v>53</v>
      </c>
      <c r="G3702" s="17" t="s">
        <v>128</v>
      </c>
      <c r="H3702" s="83"/>
      <c r="I3702" s="48">
        <f>tbl_raw_data[[#This Row],[Date Actioned]]-tbl_raw_data[[#This Row],[Date Tagged]]</f>
        <v>5.5555555518367328E-3</v>
      </c>
      <c r="J3702" s="46">
        <f>HOUR(tbl_raw_data[[#This Row],[Time_taken]])*60+MINUTE(tbl_raw_data[[#This Row],[Time_taken]])+SECOND(tbl_raw_data[[#This Row],[Time_taken]])/60</f>
        <v>8</v>
      </c>
      <c r="K3702" s="52">
        <f>DATE(YEAR(tbl_raw_data[[#This Row],[Date Actioned]]),MONTH(tbl_raw_data[[#This Row],[Date Actioned]]),DAY(tbl_raw_data[[#This Row],[Date Actioned]]))</f>
        <v>45147</v>
      </c>
      <c r="L3702" s="50" t="str">
        <f>UPPER(TEXT(tbl_raw_data[[#This Row],[updated_date]],"MMMM"))</f>
        <v>AUGUST</v>
      </c>
      <c r="M3702" s="50" t="str">
        <f>"WEEK "&amp; IF(ROUNDUP(DAY(tbl_raw_data[[#This Row],[updated_date]])/7,0)=5,4,ROUNDUP(DAY(tbl_raw_data[[#This Row],[updated_date]])/7,0))</f>
        <v>WEEK 2</v>
      </c>
      <c r="N3702" s="50" t="str">
        <f>UPPER(VLOOKUP(tbl_raw_data[[#This Row],[Analyst]],Settiings!$A$2:$B$16,2,0))</f>
        <v>NAVED</v>
      </c>
      <c r="O3702" s="50" t="str">
        <f>TRIM(UPPER(tbl_raw_data[[#This Row],[Outcome]]))</f>
        <v>APPROVE</v>
      </c>
      <c r="P3702" s="50" t="str">
        <f>TRIM(UPPER(tbl_raw_data[[#This Row],[Queue Name]]))</f>
        <v>CONSUMER EXISTING</v>
      </c>
      <c r="Q3702" s="50" t="str">
        <f>IF(tbl_raw_data[[#This Row],[Time taken in min]]&lt;=Settiings!$D$2,"SLA_MET","SLA_NOT_MET")</f>
        <v>SLA_MET</v>
      </c>
      <c r="R3702" s="94"/>
    </row>
    <row r="3703" spans="1:18" x14ac:dyDescent="0.3">
      <c r="A3703" s="20" t="s">
        <v>2905</v>
      </c>
      <c r="B3703" s="9">
        <v>45147.604502314818</v>
      </c>
      <c r="C3703" s="24">
        <v>45147.611967592595</v>
      </c>
      <c r="D3703" s="25" t="s">
        <v>13</v>
      </c>
      <c r="E3703" s="25" t="s">
        <v>9</v>
      </c>
      <c r="F3703" s="25" t="s">
        <v>1222</v>
      </c>
      <c r="G3703" s="25" t="s">
        <v>17</v>
      </c>
      <c r="H3703" s="82"/>
      <c r="I3703" s="48">
        <f>tbl_raw_data[[#This Row],[Date Actioned]]-tbl_raw_data[[#This Row],[Date Tagged]]</f>
        <v>7.4652777766459621E-3</v>
      </c>
      <c r="J3703" s="46">
        <f>HOUR(tbl_raw_data[[#This Row],[Time_taken]])*60+MINUTE(tbl_raw_data[[#This Row],[Time_taken]])+SECOND(tbl_raw_data[[#This Row],[Time_taken]])/60</f>
        <v>10.75</v>
      </c>
      <c r="K3703" s="52">
        <f>DATE(YEAR(tbl_raw_data[[#This Row],[Date Actioned]]),MONTH(tbl_raw_data[[#This Row],[Date Actioned]]),DAY(tbl_raw_data[[#This Row],[Date Actioned]]))</f>
        <v>45147</v>
      </c>
      <c r="L3703" s="50" t="str">
        <f>UPPER(TEXT(tbl_raw_data[[#This Row],[updated_date]],"MMMM"))</f>
        <v>AUGUST</v>
      </c>
      <c r="M3703" s="50" t="str">
        <f>"WEEK "&amp; IF(ROUNDUP(DAY(tbl_raw_data[[#This Row],[updated_date]])/7,0)=5,4,ROUNDUP(DAY(tbl_raw_data[[#This Row],[updated_date]])/7,0))</f>
        <v>WEEK 2</v>
      </c>
      <c r="N3703" s="50" t="str">
        <f>UPPER(VLOOKUP(tbl_raw_data[[#This Row],[Analyst]],Settiings!$A$2:$B$16,2,0))</f>
        <v>HARDIK</v>
      </c>
      <c r="O3703" s="50" t="str">
        <f>TRIM(UPPER(tbl_raw_data[[#This Row],[Outcome]]))</f>
        <v>APPROVE</v>
      </c>
      <c r="P3703" s="50" t="str">
        <f>TRIM(UPPER(tbl_raw_data[[#This Row],[Queue Name]]))</f>
        <v>CONSUMER EXISTING</v>
      </c>
      <c r="Q3703" s="50" t="str">
        <f>IF(tbl_raw_data[[#This Row],[Time taken in min]]&lt;=Settiings!$D$2,"SLA_MET","SLA_NOT_MET")</f>
        <v>SLA_MET</v>
      </c>
      <c r="R3703" s="94"/>
    </row>
    <row r="3704" spans="1:18" x14ac:dyDescent="0.3">
      <c r="A3704" s="14" t="s">
        <v>2909</v>
      </c>
      <c r="B3704" s="9">
        <v>45147.607719907406</v>
      </c>
      <c r="C3704" s="24">
        <v>45147.615856481483</v>
      </c>
      <c r="D3704" s="25" t="s">
        <v>27</v>
      </c>
      <c r="E3704" s="25" t="s">
        <v>19</v>
      </c>
      <c r="F3704" s="25" t="s">
        <v>1222</v>
      </c>
      <c r="G3704" s="25" t="s">
        <v>113</v>
      </c>
      <c r="H3704" s="82"/>
      <c r="I3704" s="48">
        <f>tbl_raw_data[[#This Row],[Date Actioned]]-tbl_raw_data[[#This Row],[Date Tagged]]</f>
        <v>8.1365740770706907E-3</v>
      </c>
      <c r="J3704" s="46">
        <f>HOUR(tbl_raw_data[[#This Row],[Time_taken]])*60+MINUTE(tbl_raw_data[[#This Row],[Time_taken]])+SECOND(tbl_raw_data[[#This Row],[Time_taken]])/60</f>
        <v>11.716666666666667</v>
      </c>
      <c r="K3704" s="52">
        <f>DATE(YEAR(tbl_raw_data[[#This Row],[Date Actioned]]),MONTH(tbl_raw_data[[#This Row],[Date Actioned]]),DAY(tbl_raw_data[[#This Row],[Date Actioned]]))</f>
        <v>45147</v>
      </c>
      <c r="L3704" s="50" t="str">
        <f>UPPER(TEXT(tbl_raw_data[[#This Row],[updated_date]],"MMMM"))</f>
        <v>AUGUST</v>
      </c>
      <c r="M3704" s="50" t="str">
        <f>"WEEK "&amp; IF(ROUNDUP(DAY(tbl_raw_data[[#This Row],[updated_date]])/7,0)=5,4,ROUNDUP(DAY(tbl_raw_data[[#This Row],[updated_date]])/7,0))</f>
        <v>WEEK 2</v>
      </c>
      <c r="N3704" s="50" t="str">
        <f>UPPER(VLOOKUP(tbl_raw_data[[#This Row],[Analyst]],Settiings!$A$2:$B$16,2,0))</f>
        <v>HARDIK</v>
      </c>
      <c r="O3704" s="50" t="str">
        <f>TRIM(UPPER(tbl_raw_data[[#This Row],[Outcome]]))</f>
        <v>DECLINE</v>
      </c>
      <c r="P3704" s="50" t="str">
        <f>TRIM(UPPER(tbl_raw_data[[#This Row],[Queue Name]]))</f>
        <v>CONSUMER POST BUREAU</v>
      </c>
      <c r="Q3704" s="50" t="str">
        <f>IF(tbl_raw_data[[#This Row],[Time taken in min]]&lt;=Settiings!$D$2,"SLA_MET","SLA_NOT_MET")</f>
        <v>SLA_MET</v>
      </c>
      <c r="R3704" s="94"/>
    </row>
    <row r="3705" spans="1:18" x14ac:dyDescent="0.3">
      <c r="A3705" s="23" t="s">
        <v>2910</v>
      </c>
      <c r="B3705" s="15">
        <v>45147.61005787037</v>
      </c>
      <c r="C3705" s="16">
        <v>45147.618923611109</v>
      </c>
      <c r="D3705" s="17" t="s">
        <v>13</v>
      </c>
      <c r="E3705" s="17" t="s">
        <v>9</v>
      </c>
      <c r="F3705" s="17" t="s">
        <v>53</v>
      </c>
      <c r="G3705" s="17" t="s">
        <v>2761</v>
      </c>
      <c r="H3705" s="83"/>
      <c r="I3705" s="48">
        <f>tbl_raw_data[[#This Row],[Date Actioned]]-tbl_raw_data[[#This Row],[Date Tagged]]</f>
        <v>8.8657407395658083E-3</v>
      </c>
      <c r="J3705" s="46">
        <f>HOUR(tbl_raw_data[[#This Row],[Time_taken]])*60+MINUTE(tbl_raw_data[[#This Row],[Time_taken]])+SECOND(tbl_raw_data[[#This Row],[Time_taken]])/60</f>
        <v>12.766666666666667</v>
      </c>
      <c r="K3705" s="52">
        <f>DATE(YEAR(tbl_raw_data[[#This Row],[Date Actioned]]),MONTH(tbl_raw_data[[#This Row],[Date Actioned]]),DAY(tbl_raw_data[[#This Row],[Date Actioned]]))</f>
        <v>45147</v>
      </c>
      <c r="L3705" s="50" t="str">
        <f>UPPER(TEXT(tbl_raw_data[[#This Row],[updated_date]],"MMMM"))</f>
        <v>AUGUST</v>
      </c>
      <c r="M3705" s="50" t="str">
        <f>"WEEK "&amp; IF(ROUNDUP(DAY(tbl_raw_data[[#This Row],[updated_date]])/7,0)=5,4,ROUNDUP(DAY(tbl_raw_data[[#This Row],[updated_date]])/7,0))</f>
        <v>WEEK 2</v>
      </c>
      <c r="N3705" s="50" t="str">
        <f>UPPER(VLOOKUP(tbl_raw_data[[#This Row],[Analyst]],Settiings!$A$2:$B$16,2,0))</f>
        <v>NAVED</v>
      </c>
      <c r="O3705" s="50" t="str">
        <f>TRIM(UPPER(tbl_raw_data[[#This Row],[Outcome]]))</f>
        <v>APPROVE</v>
      </c>
      <c r="P3705" s="50" t="str">
        <f>TRIM(UPPER(tbl_raw_data[[#This Row],[Queue Name]]))</f>
        <v>CONSUMER EXISTING</v>
      </c>
      <c r="Q3705" s="50" t="str">
        <f>IF(tbl_raw_data[[#This Row],[Time taken in min]]&lt;=Settiings!$D$2,"SLA_MET","SLA_NOT_MET")</f>
        <v>SLA_MET</v>
      </c>
      <c r="R3705" s="94"/>
    </row>
    <row r="3706" spans="1:18" x14ac:dyDescent="0.3">
      <c r="A3706" s="14" t="s">
        <v>2911</v>
      </c>
      <c r="B3706" s="9">
        <v>45147.612893518519</v>
      </c>
      <c r="C3706" s="24">
        <v>45147.618425925924</v>
      </c>
      <c r="D3706" s="25" t="s">
        <v>17</v>
      </c>
      <c r="E3706" s="12" t="s">
        <v>19</v>
      </c>
      <c r="F3706" s="25" t="s">
        <v>686</v>
      </c>
      <c r="G3706" s="13"/>
      <c r="H3706" s="78"/>
      <c r="I3706" s="48">
        <f>tbl_raw_data[[#This Row],[Date Actioned]]-tbl_raw_data[[#This Row],[Date Tagged]]</f>
        <v>5.5324074055533856E-3</v>
      </c>
      <c r="J3706" s="46">
        <f>HOUR(tbl_raw_data[[#This Row],[Time_taken]])*60+MINUTE(tbl_raw_data[[#This Row],[Time_taken]])+SECOND(tbl_raw_data[[#This Row],[Time_taken]])/60</f>
        <v>7.9666666666666668</v>
      </c>
      <c r="K3706" s="52">
        <f>DATE(YEAR(tbl_raw_data[[#This Row],[Date Actioned]]),MONTH(tbl_raw_data[[#This Row],[Date Actioned]]),DAY(tbl_raw_data[[#This Row],[Date Actioned]]))</f>
        <v>45147</v>
      </c>
      <c r="L3706" s="50" t="str">
        <f>UPPER(TEXT(tbl_raw_data[[#This Row],[updated_date]],"MMMM"))</f>
        <v>AUGUST</v>
      </c>
      <c r="M3706" s="50" t="str">
        <f>"WEEK "&amp; IF(ROUNDUP(DAY(tbl_raw_data[[#This Row],[updated_date]])/7,0)=5,4,ROUNDUP(DAY(tbl_raw_data[[#This Row],[updated_date]])/7,0))</f>
        <v>WEEK 2</v>
      </c>
      <c r="N3706" s="50" t="str">
        <f>UPPER(VLOOKUP(tbl_raw_data[[#This Row],[Analyst]],Settiings!$A$2:$B$16,2,0))</f>
        <v>FARDIN</v>
      </c>
      <c r="O3706" s="50" t="str">
        <f>TRIM(UPPER(tbl_raw_data[[#This Row],[Outcome]]))</f>
        <v>APPROVE</v>
      </c>
      <c r="P3706" s="50" t="str">
        <f>TRIM(UPPER(tbl_raw_data[[#This Row],[Queue Name]]))</f>
        <v>CONSUMER POST BUREAU</v>
      </c>
      <c r="Q3706" s="50" t="str">
        <f>IF(tbl_raw_data[[#This Row],[Time taken in min]]&lt;=Settiings!$D$2,"SLA_MET","SLA_NOT_MET")</f>
        <v>SLA_MET</v>
      </c>
      <c r="R3706" s="94"/>
    </row>
    <row r="3707" spans="1:18" x14ac:dyDescent="0.3">
      <c r="A3707" s="20" t="s">
        <v>2912</v>
      </c>
      <c r="B3707" s="15">
        <v>45147.616180555553</v>
      </c>
      <c r="C3707" s="16">
        <v>45147.63082175926</v>
      </c>
      <c r="D3707" s="17" t="s">
        <v>13</v>
      </c>
      <c r="E3707" s="17" t="s">
        <v>19</v>
      </c>
      <c r="F3707" s="17" t="s">
        <v>1222</v>
      </c>
      <c r="G3707" s="17" t="s">
        <v>17</v>
      </c>
      <c r="H3707" s="83"/>
      <c r="I3707" s="48">
        <f>tbl_raw_data[[#This Row],[Date Actioned]]-tbl_raw_data[[#This Row],[Date Tagged]]</f>
        <v>1.4641203706560191E-2</v>
      </c>
      <c r="J3707" s="46">
        <f>HOUR(tbl_raw_data[[#This Row],[Time_taken]])*60+MINUTE(tbl_raw_data[[#This Row],[Time_taken]])+SECOND(tbl_raw_data[[#This Row],[Time_taken]])/60</f>
        <v>21.083333333333332</v>
      </c>
      <c r="K3707" s="52">
        <f>DATE(YEAR(tbl_raw_data[[#This Row],[Date Actioned]]),MONTH(tbl_raw_data[[#This Row],[Date Actioned]]),DAY(tbl_raw_data[[#This Row],[Date Actioned]]))</f>
        <v>45147</v>
      </c>
      <c r="L3707" s="50" t="str">
        <f>UPPER(TEXT(tbl_raw_data[[#This Row],[updated_date]],"MMMM"))</f>
        <v>AUGUST</v>
      </c>
      <c r="M3707" s="50" t="str">
        <f>"WEEK "&amp; IF(ROUNDUP(DAY(tbl_raw_data[[#This Row],[updated_date]])/7,0)=5,4,ROUNDUP(DAY(tbl_raw_data[[#This Row],[updated_date]])/7,0))</f>
        <v>WEEK 2</v>
      </c>
      <c r="N3707" s="50" t="str">
        <f>UPPER(VLOOKUP(tbl_raw_data[[#This Row],[Analyst]],Settiings!$A$2:$B$16,2,0))</f>
        <v>HARDIK</v>
      </c>
      <c r="O3707" s="50" t="str">
        <f>TRIM(UPPER(tbl_raw_data[[#This Row],[Outcome]]))</f>
        <v>APPROVE</v>
      </c>
      <c r="P3707" s="50" t="str">
        <f>TRIM(UPPER(tbl_raw_data[[#This Row],[Queue Name]]))</f>
        <v>CONSUMER POST BUREAU</v>
      </c>
      <c r="Q3707" s="50" t="str">
        <f>IF(tbl_raw_data[[#This Row],[Time taken in min]]&lt;=Settiings!$D$2,"SLA_MET","SLA_NOT_MET")</f>
        <v>SLA_NOT_MET</v>
      </c>
      <c r="R3707" s="94"/>
    </row>
    <row r="3708" spans="1:18" x14ac:dyDescent="0.3">
      <c r="A3708" s="23" t="s">
        <v>2913</v>
      </c>
      <c r="B3708" s="9">
        <v>45147.616863425923</v>
      </c>
      <c r="C3708" s="24">
        <v>45147.625787037039</v>
      </c>
      <c r="D3708" s="25" t="s">
        <v>13</v>
      </c>
      <c r="E3708" s="25" t="s">
        <v>9</v>
      </c>
      <c r="F3708" s="25" t="s">
        <v>65</v>
      </c>
      <c r="G3708" s="25" t="s">
        <v>17</v>
      </c>
      <c r="H3708" s="82"/>
      <c r="I3708" s="48">
        <f>tbl_raw_data[[#This Row],[Date Actioned]]-tbl_raw_data[[#This Row],[Date Tagged]]</f>
        <v>8.9236111161881126E-3</v>
      </c>
      <c r="J3708" s="46">
        <f>HOUR(tbl_raw_data[[#This Row],[Time_taken]])*60+MINUTE(tbl_raw_data[[#This Row],[Time_taken]])+SECOND(tbl_raw_data[[#This Row],[Time_taken]])/60</f>
        <v>12.85</v>
      </c>
      <c r="K3708" s="52">
        <f>DATE(YEAR(tbl_raw_data[[#This Row],[Date Actioned]]),MONTH(tbl_raw_data[[#This Row],[Date Actioned]]),DAY(tbl_raw_data[[#This Row],[Date Actioned]]))</f>
        <v>45147</v>
      </c>
      <c r="L3708" s="50" t="str">
        <f>UPPER(TEXT(tbl_raw_data[[#This Row],[updated_date]],"MMMM"))</f>
        <v>AUGUST</v>
      </c>
      <c r="M3708" s="50" t="str">
        <f>"WEEK "&amp; IF(ROUNDUP(DAY(tbl_raw_data[[#This Row],[updated_date]])/7,0)=5,4,ROUNDUP(DAY(tbl_raw_data[[#This Row],[updated_date]])/7,0))</f>
        <v>WEEK 2</v>
      </c>
      <c r="N3708" s="50" t="str">
        <f>UPPER(VLOOKUP(tbl_raw_data[[#This Row],[Analyst]],Settiings!$A$2:$B$16,2,0))</f>
        <v>SAM</v>
      </c>
      <c r="O3708" s="50" t="str">
        <f>TRIM(UPPER(tbl_raw_data[[#This Row],[Outcome]]))</f>
        <v>APPROVE</v>
      </c>
      <c r="P3708" s="50" t="str">
        <f>TRIM(UPPER(tbl_raw_data[[#This Row],[Queue Name]]))</f>
        <v>CONSUMER EXISTING</v>
      </c>
      <c r="Q3708" s="50" t="str">
        <f>IF(tbl_raw_data[[#This Row],[Time taken in min]]&lt;=Settiings!$D$2,"SLA_MET","SLA_NOT_MET")</f>
        <v>SLA_MET</v>
      </c>
      <c r="R3708" s="94"/>
    </row>
    <row r="3709" spans="1:18" x14ac:dyDescent="0.3">
      <c r="A3709" s="14" t="s">
        <v>2917</v>
      </c>
      <c r="B3709" s="15">
        <v>45147.621712962966</v>
      </c>
      <c r="C3709" s="16">
        <v>45147.627060185187</v>
      </c>
      <c r="D3709" s="17" t="s">
        <v>17</v>
      </c>
      <c r="E3709" s="18" t="s">
        <v>9</v>
      </c>
      <c r="F3709" s="17" t="s">
        <v>76</v>
      </c>
      <c r="G3709" s="19"/>
      <c r="H3709" s="79"/>
      <c r="I3709" s="48">
        <f>tbl_raw_data[[#This Row],[Date Actioned]]-tbl_raw_data[[#This Row],[Date Tagged]]</f>
        <v>5.3472222207346931E-3</v>
      </c>
      <c r="J3709" s="46">
        <f>HOUR(tbl_raw_data[[#This Row],[Time_taken]])*60+MINUTE(tbl_raw_data[[#This Row],[Time_taken]])+SECOND(tbl_raw_data[[#This Row],[Time_taken]])/60</f>
        <v>7.7</v>
      </c>
      <c r="K3709" s="52">
        <f>DATE(YEAR(tbl_raw_data[[#This Row],[Date Actioned]]),MONTH(tbl_raw_data[[#This Row],[Date Actioned]]),DAY(tbl_raw_data[[#This Row],[Date Actioned]]))</f>
        <v>45147</v>
      </c>
      <c r="L3709" s="50" t="str">
        <f>UPPER(TEXT(tbl_raw_data[[#This Row],[updated_date]],"MMMM"))</f>
        <v>AUGUST</v>
      </c>
      <c r="M3709" s="50" t="str">
        <f>"WEEK "&amp; IF(ROUNDUP(DAY(tbl_raw_data[[#This Row],[updated_date]])/7,0)=5,4,ROUNDUP(DAY(tbl_raw_data[[#This Row],[updated_date]])/7,0))</f>
        <v>WEEK 2</v>
      </c>
      <c r="N3709" s="50" t="str">
        <f>UPPER(VLOOKUP(tbl_raw_data[[#This Row],[Analyst]],Settiings!$A$2:$B$16,2,0))</f>
        <v>ROHAN</v>
      </c>
      <c r="O3709" s="50" t="str">
        <f>TRIM(UPPER(tbl_raw_data[[#This Row],[Outcome]]))</f>
        <v>APPROVE</v>
      </c>
      <c r="P3709" s="50" t="str">
        <f>TRIM(UPPER(tbl_raw_data[[#This Row],[Queue Name]]))</f>
        <v>CONSUMER EXISTING</v>
      </c>
      <c r="Q3709" s="50" t="str">
        <f>IF(tbl_raw_data[[#This Row],[Time taken in min]]&lt;=Settiings!$D$2,"SLA_MET","SLA_NOT_MET")</f>
        <v>SLA_MET</v>
      </c>
      <c r="R3709" s="94"/>
    </row>
    <row r="3710" spans="1:18" x14ac:dyDescent="0.3">
      <c r="A3710" s="20" t="s">
        <v>2919</v>
      </c>
      <c r="B3710" s="9">
        <v>45147.62327546296</v>
      </c>
      <c r="C3710" s="24">
        <v>45147.631226851852</v>
      </c>
      <c r="D3710" s="25" t="s">
        <v>13</v>
      </c>
      <c r="E3710" s="25" t="s">
        <v>9</v>
      </c>
      <c r="F3710" s="25" t="s">
        <v>65</v>
      </c>
      <c r="G3710" s="25" t="s">
        <v>128</v>
      </c>
      <c r="H3710" s="82"/>
      <c r="I3710" s="48">
        <f>tbl_raw_data[[#This Row],[Date Actioned]]-tbl_raw_data[[#This Row],[Date Tagged]]</f>
        <v>7.9513888922519982E-3</v>
      </c>
      <c r="J3710" s="46">
        <f>HOUR(tbl_raw_data[[#This Row],[Time_taken]])*60+MINUTE(tbl_raw_data[[#This Row],[Time_taken]])+SECOND(tbl_raw_data[[#This Row],[Time_taken]])/60</f>
        <v>11.45</v>
      </c>
      <c r="K3710" s="52">
        <f>DATE(YEAR(tbl_raw_data[[#This Row],[Date Actioned]]),MONTH(tbl_raw_data[[#This Row],[Date Actioned]]),DAY(tbl_raw_data[[#This Row],[Date Actioned]]))</f>
        <v>45147</v>
      </c>
      <c r="L3710" s="50" t="str">
        <f>UPPER(TEXT(tbl_raw_data[[#This Row],[updated_date]],"MMMM"))</f>
        <v>AUGUST</v>
      </c>
      <c r="M3710" s="50" t="str">
        <f>"WEEK "&amp; IF(ROUNDUP(DAY(tbl_raw_data[[#This Row],[updated_date]])/7,0)=5,4,ROUNDUP(DAY(tbl_raw_data[[#This Row],[updated_date]])/7,0))</f>
        <v>WEEK 2</v>
      </c>
      <c r="N3710" s="50" t="str">
        <f>UPPER(VLOOKUP(tbl_raw_data[[#This Row],[Analyst]],Settiings!$A$2:$B$16,2,0))</f>
        <v>SAM</v>
      </c>
      <c r="O3710" s="50" t="str">
        <f>TRIM(UPPER(tbl_raw_data[[#This Row],[Outcome]]))</f>
        <v>APPROVE</v>
      </c>
      <c r="P3710" s="50" t="str">
        <f>TRIM(UPPER(tbl_raw_data[[#This Row],[Queue Name]]))</f>
        <v>CONSUMER EXISTING</v>
      </c>
      <c r="Q3710" s="50" t="str">
        <f>IF(tbl_raw_data[[#This Row],[Time taken in min]]&lt;=Settiings!$D$2,"SLA_MET","SLA_NOT_MET")</f>
        <v>SLA_MET</v>
      </c>
      <c r="R3710" s="94"/>
    </row>
    <row r="3711" spans="1:18" x14ac:dyDescent="0.3">
      <c r="A3711" s="23" t="s">
        <v>2921</v>
      </c>
      <c r="B3711" s="15">
        <v>45147.626087962963</v>
      </c>
      <c r="C3711" s="16">
        <v>45147.634930555556</v>
      </c>
      <c r="D3711" s="17" t="s">
        <v>13</v>
      </c>
      <c r="E3711" s="17" t="s">
        <v>47</v>
      </c>
      <c r="F3711" s="17" t="s">
        <v>1222</v>
      </c>
      <c r="G3711" s="17" t="s">
        <v>17</v>
      </c>
      <c r="H3711" s="83"/>
      <c r="I3711" s="48">
        <f>tbl_raw_data[[#This Row],[Date Actioned]]-tbl_raw_data[[#This Row],[Date Tagged]]</f>
        <v>8.8425925932824612E-3</v>
      </c>
      <c r="J3711" s="46">
        <f>HOUR(tbl_raw_data[[#This Row],[Time_taken]])*60+MINUTE(tbl_raw_data[[#This Row],[Time_taken]])+SECOND(tbl_raw_data[[#This Row],[Time_taken]])/60</f>
        <v>12.733333333333333</v>
      </c>
      <c r="K3711" s="52">
        <f>DATE(YEAR(tbl_raw_data[[#This Row],[Date Actioned]]),MONTH(tbl_raw_data[[#This Row],[Date Actioned]]),DAY(tbl_raw_data[[#This Row],[Date Actioned]]))</f>
        <v>45147</v>
      </c>
      <c r="L3711" s="50" t="str">
        <f>UPPER(TEXT(tbl_raw_data[[#This Row],[updated_date]],"MMMM"))</f>
        <v>AUGUST</v>
      </c>
      <c r="M3711" s="50" t="str">
        <f>"WEEK "&amp; IF(ROUNDUP(DAY(tbl_raw_data[[#This Row],[updated_date]])/7,0)=5,4,ROUNDUP(DAY(tbl_raw_data[[#This Row],[updated_date]])/7,0))</f>
        <v>WEEK 2</v>
      </c>
      <c r="N3711" s="50" t="str">
        <f>UPPER(VLOOKUP(tbl_raw_data[[#This Row],[Analyst]],Settiings!$A$2:$B$16,2,0))</f>
        <v>HARDIK</v>
      </c>
      <c r="O3711" s="50" t="str">
        <f>TRIM(UPPER(tbl_raw_data[[#This Row],[Outcome]]))</f>
        <v>APPROVE</v>
      </c>
      <c r="P3711" s="50" t="str">
        <f>TRIM(UPPER(tbl_raw_data[[#This Row],[Queue Name]]))</f>
        <v>CONSUMER PRE BUREAU</v>
      </c>
      <c r="Q3711" s="50" t="str">
        <f>IF(tbl_raw_data[[#This Row],[Time taken in min]]&lt;=Settiings!$D$2,"SLA_MET","SLA_NOT_MET")</f>
        <v>SLA_MET</v>
      </c>
      <c r="R3711" s="94"/>
    </row>
    <row r="3712" spans="1:18" x14ac:dyDescent="0.3">
      <c r="A3712" s="20" t="s">
        <v>2923</v>
      </c>
      <c r="B3712" s="15">
        <v>45147.629004629627</v>
      </c>
      <c r="C3712" s="16">
        <v>45147.642766203702</v>
      </c>
      <c r="D3712" s="17" t="s">
        <v>27</v>
      </c>
      <c r="E3712" s="17" t="s">
        <v>9</v>
      </c>
      <c r="F3712" s="17" t="s">
        <v>686</v>
      </c>
      <c r="G3712" s="17" t="s">
        <v>228</v>
      </c>
      <c r="H3712" s="83"/>
      <c r="I3712" s="48">
        <f>tbl_raw_data[[#This Row],[Date Actioned]]-tbl_raw_data[[#This Row],[Date Tagged]]</f>
        <v>1.3761574075033423E-2</v>
      </c>
      <c r="J3712" s="46">
        <f>HOUR(tbl_raw_data[[#This Row],[Time_taken]])*60+MINUTE(tbl_raw_data[[#This Row],[Time_taken]])+SECOND(tbl_raw_data[[#This Row],[Time_taken]])/60</f>
        <v>19.816666666666666</v>
      </c>
      <c r="K3712" s="52">
        <f>DATE(YEAR(tbl_raw_data[[#This Row],[Date Actioned]]),MONTH(tbl_raw_data[[#This Row],[Date Actioned]]),DAY(tbl_raw_data[[#This Row],[Date Actioned]]))</f>
        <v>45147</v>
      </c>
      <c r="L3712" s="50" t="str">
        <f>UPPER(TEXT(tbl_raw_data[[#This Row],[updated_date]],"MMMM"))</f>
        <v>AUGUST</v>
      </c>
      <c r="M3712" s="50" t="str">
        <f>"WEEK "&amp; IF(ROUNDUP(DAY(tbl_raw_data[[#This Row],[updated_date]])/7,0)=5,4,ROUNDUP(DAY(tbl_raw_data[[#This Row],[updated_date]])/7,0))</f>
        <v>WEEK 2</v>
      </c>
      <c r="N3712" s="50" t="str">
        <f>UPPER(VLOOKUP(tbl_raw_data[[#This Row],[Analyst]],Settiings!$A$2:$B$16,2,0))</f>
        <v>FARDIN</v>
      </c>
      <c r="O3712" s="50" t="str">
        <f>TRIM(UPPER(tbl_raw_data[[#This Row],[Outcome]]))</f>
        <v>DECLINE</v>
      </c>
      <c r="P3712" s="50" t="str">
        <f>TRIM(UPPER(tbl_raw_data[[#This Row],[Queue Name]]))</f>
        <v>CONSUMER EXISTING</v>
      </c>
      <c r="Q3712" s="50" t="str">
        <f>IF(tbl_raw_data[[#This Row],[Time taken in min]]&lt;=Settiings!$D$2,"SLA_MET","SLA_NOT_MET")</f>
        <v>SLA_MET</v>
      </c>
      <c r="R3712" s="94"/>
    </row>
    <row r="3713" spans="1:18" x14ac:dyDescent="0.3">
      <c r="A3713" s="14" t="s">
        <v>2924</v>
      </c>
      <c r="B3713" s="9">
        <v>45147.629120370373</v>
      </c>
      <c r="C3713" s="24">
        <v>45147.639166666668</v>
      </c>
      <c r="D3713" s="25" t="s">
        <v>13</v>
      </c>
      <c r="E3713" s="25" t="s">
        <v>47</v>
      </c>
      <c r="F3713" s="25" t="s">
        <v>24</v>
      </c>
      <c r="G3713" s="25" t="s">
        <v>17</v>
      </c>
      <c r="H3713" s="82"/>
      <c r="I3713" s="48">
        <f>tbl_raw_data[[#This Row],[Date Actioned]]-tbl_raw_data[[#This Row],[Date Tagged]]</f>
        <v>1.0046296294603962E-2</v>
      </c>
      <c r="J3713" s="46">
        <f>HOUR(tbl_raw_data[[#This Row],[Time_taken]])*60+MINUTE(tbl_raw_data[[#This Row],[Time_taken]])+SECOND(tbl_raw_data[[#This Row],[Time_taken]])/60</f>
        <v>14.466666666666667</v>
      </c>
      <c r="K3713" s="52">
        <f>DATE(YEAR(tbl_raw_data[[#This Row],[Date Actioned]]),MONTH(tbl_raw_data[[#This Row],[Date Actioned]]),DAY(tbl_raw_data[[#This Row],[Date Actioned]]))</f>
        <v>45147</v>
      </c>
      <c r="L3713" s="50" t="str">
        <f>UPPER(TEXT(tbl_raw_data[[#This Row],[updated_date]],"MMMM"))</f>
        <v>AUGUST</v>
      </c>
      <c r="M3713" s="50" t="str">
        <f>"WEEK "&amp; IF(ROUNDUP(DAY(tbl_raw_data[[#This Row],[updated_date]])/7,0)=5,4,ROUNDUP(DAY(tbl_raw_data[[#This Row],[updated_date]])/7,0))</f>
        <v>WEEK 2</v>
      </c>
      <c r="N3713" s="50" t="str">
        <f>UPPER(VLOOKUP(tbl_raw_data[[#This Row],[Analyst]],Settiings!$A$2:$B$16,2,0))</f>
        <v>QUADIR</v>
      </c>
      <c r="O3713" s="50" t="str">
        <f>TRIM(UPPER(tbl_raw_data[[#This Row],[Outcome]]))</f>
        <v>APPROVE</v>
      </c>
      <c r="P3713" s="50" t="str">
        <f>TRIM(UPPER(tbl_raw_data[[#This Row],[Queue Name]]))</f>
        <v>CONSUMER PRE BUREAU</v>
      </c>
      <c r="Q3713" s="50" t="str">
        <f>IF(tbl_raw_data[[#This Row],[Time taken in min]]&lt;=Settiings!$D$2,"SLA_MET","SLA_NOT_MET")</f>
        <v>SLA_MET</v>
      </c>
      <c r="R3713" s="94"/>
    </row>
    <row r="3714" spans="1:18" x14ac:dyDescent="0.3">
      <c r="A3714" s="20" t="s">
        <v>2925</v>
      </c>
      <c r="B3714" s="15">
        <v>45147.631458333337</v>
      </c>
      <c r="C3714" s="16">
        <v>45147.636319444442</v>
      </c>
      <c r="D3714" s="17" t="s">
        <v>13</v>
      </c>
      <c r="E3714" s="17" t="s">
        <v>47</v>
      </c>
      <c r="F3714" s="17" t="s">
        <v>65</v>
      </c>
      <c r="G3714" s="17" t="s">
        <v>41</v>
      </c>
      <c r="H3714" s="83"/>
      <c r="I3714" s="48">
        <f>tbl_raw_data[[#This Row],[Date Actioned]]-tbl_raw_data[[#This Row],[Date Tagged]]</f>
        <v>4.8611111051286571E-3</v>
      </c>
      <c r="J3714" s="46">
        <f>HOUR(tbl_raw_data[[#This Row],[Time_taken]])*60+MINUTE(tbl_raw_data[[#This Row],[Time_taken]])+SECOND(tbl_raw_data[[#This Row],[Time_taken]])/60</f>
        <v>7</v>
      </c>
      <c r="K3714" s="52">
        <f>DATE(YEAR(tbl_raw_data[[#This Row],[Date Actioned]]),MONTH(tbl_raw_data[[#This Row],[Date Actioned]]),DAY(tbl_raw_data[[#This Row],[Date Actioned]]))</f>
        <v>45147</v>
      </c>
      <c r="L3714" s="50" t="str">
        <f>UPPER(TEXT(tbl_raw_data[[#This Row],[updated_date]],"MMMM"))</f>
        <v>AUGUST</v>
      </c>
      <c r="M3714" s="50" t="str">
        <f>"WEEK "&amp; IF(ROUNDUP(DAY(tbl_raw_data[[#This Row],[updated_date]])/7,0)=5,4,ROUNDUP(DAY(tbl_raw_data[[#This Row],[updated_date]])/7,0))</f>
        <v>WEEK 2</v>
      </c>
      <c r="N3714" s="50" t="str">
        <f>UPPER(VLOOKUP(tbl_raw_data[[#This Row],[Analyst]],Settiings!$A$2:$B$16,2,0))</f>
        <v>SAM</v>
      </c>
      <c r="O3714" s="50" t="str">
        <f>TRIM(UPPER(tbl_raw_data[[#This Row],[Outcome]]))</f>
        <v>APPROVE</v>
      </c>
      <c r="P3714" s="50" t="str">
        <f>TRIM(UPPER(tbl_raw_data[[#This Row],[Queue Name]]))</f>
        <v>CONSUMER PRE BUREAU</v>
      </c>
      <c r="Q3714" s="50" t="str">
        <f>IF(tbl_raw_data[[#This Row],[Time taken in min]]&lt;=Settiings!$D$2,"SLA_MET","SLA_NOT_MET")</f>
        <v>SLA_MET</v>
      </c>
      <c r="R3714" s="94"/>
    </row>
    <row r="3715" spans="1:18" x14ac:dyDescent="0.3">
      <c r="A3715" s="23" t="s">
        <v>2928</v>
      </c>
      <c r="B3715" s="9">
        <v>45147.635208333333</v>
      </c>
      <c r="C3715" s="24">
        <v>45147.640231481484</v>
      </c>
      <c r="D3715" s="25" t="s">
        <v>13</v>
      </c>
      <c r="E3715" s="25" t="s">
        <v>47</v>
      </c>
      <c r="F3715" s="25" t="s">
        <v>1222</v>
      </c>
      <c r="G3715" s="25" t="s">
        <v>255</v>
      </c>
      <c r="H3715" s="82"/>
      <c r="I3715" s="48">
        <f>tbl_raw_data[[#This Row],[Date Actioned]]-tbl_raw_data[[#This Row],[Date Tagged]]</f>
        <v>5.02314815093996E-3</v>
      </c>
      <c r="J3715" s="46">
        <f>HOUR(tbl_raw_data[[#This Row],[Time_taken]])*60+MINUTE(tbl_raw_data[[#This Row],[Time_taken]])+SECOND(tbl_raw_data[[#This Row],[Time_taken]])/60</f>
        <v>7.2333333333333334</v>
      </c>
      <c r="K3715" s="52">
        <f>DATE(YEAR(tbl_raw_data[[#This Row],[Date Actioned]]),MONTH(tbl_raw_data[[#This Row],[Date Actioned]]),DAY(tbl_raw_data[[#This Row],[Date Actioned]]))</f>
        <v>45147</v>
      </c>
      <c r="L3715" s="50" t="str">
        <f>UPPER(TEXT(tbl_raw_data[[#This Row],[updated_date]],"MMMM"))</f>
        <v>AUGUST</v>
      </c>
      <c r="M3715" s="50" t="str">
        <f>"WEEK "&amp; IF(ROUNDUP(DAY(tbl_raw_data[[#This Row],[updated_date]])/7,0)=5,4,ROUNDUP(DAY(tbl_raw_data[[#This Row],[updated_date]])/7,0))</f>
        <v>WEEK 2</v>
      </c>
      <c r="N3715" s="50" t="str">
        <f>UPPER(VLOOKUP(tbl_raw_data[[#This Row],[Analyst]],Settiings!$A$2:$B$16,2,0))</f>
        <v>HARDIK</v>
      </c>
      <c r="O3715" s="50" t="str">
        <f>TRIM(UPPER(tbl_raw_data[[#This Row],[Outcome]]))</f>
        <v>APPROVE</v>
      </c>
      <c r="P3715" s="50" t="str">
        <f>TRIM(UPPER(tbl_raw_data[[#This Row],[Queue Name]]))</f>
        <v>CONSUMER PRE BUREAU</v>
      </c>
      <c r="Q3715" s="50" t="str">
        <f>IF(tbl_raw_data[[#This Row],[Time taken in min]]&lt;=Settiings!$D$2,"SLA_MET","SLA_NOT_MET")</f>
        <v>SLA_MET</v>
      </c>
      <c r="R3715" s="94"/>
    </row>
    <row r="3716" spans="1:18" x14ac:dyDescent="0.3">
      <c r="A3716" s="14" t="s">
        <v>2929</v>
      </c>
      <c r="B3716" s="15">
        <v>45147.635787037034</v>
      </c>
      <c r="C3716" s="16">
        <v>45147.638425925928</v>
      </c>
      <c r="D3716" s="17" t="s">
        <v>13</v>
      </c>
      <c r="E3716" s="17" t="s">
        <v>9</v>
      </c>
      <c r="F3716" s="17" t="s">
        <v>65</v>
      </c>
      <c r="G3716" s="17" t="s">
        <v>128</v>
      </c>
      <c r="H3716" s="83"/>
      <c r="I3716" s="48">
        <f>tbl_raw_data[[#This Row],[Date Actioned]]-tbl_raw_data[[#This Row],[Date Tagged]]</f>
        <v>2.6388888945803046E-3</v>
      </c>
      <c r="J3716" s="46">
        <f>HOUR(tbl_raw_data[[#This Row],[Time_taken]])*60+MINUTE(tbl_raw_data[[#This Row],[Time_taken]])+SECOND(tbl_raw_data[[#This Row],[Time_taken]])/60</f>
        <v>3.8</v>
      </c>
      <c r="K3716" s="52">
        <f>DATE(YEAR(tbl_raw_data[[#This Row],[Date Actioned]]),MONTH(tbl_raw_data[[#This Row],[Date Actioned]]),DAY(tbl_raw_data[[#This Row],[Date Actioned]]))</f>
        <v>45147</v>
      </c>
      <c r="L3716" s="50" t="str">
        <f>UPPER(TEXT(tbl_raw_data[[#This Row],[updated_date]],"MMMM"))</f>
        <v>AUGUST</v>
      </c>
      <c r="M3716" s="50" t="str">
        <f>"WEEK "&amp; IF(ROUNDUP(DAY(tbl_raw_data[[#This Row],[updated_date]])/7,0)=5,4,ROUNDUP(DAY(tbl_raw_data[[#This Row],[updated_date]])/7,0))</f>
        <v>WEEK 2</v>
      </c>
      <c r="N3716" s="50" t="str">
        <f>UPPER(VLOOKUP(tbl_raw_data[[#This Row],[Analyst]],Settiings!$A$2:$B$16,2,0))</f>
        <v>SAM</v>
      </c>
      <c r="O3716" s="50" t="str">
        <f>TRIM(UPPER(tbl_raw_data[[#This Row],[Outcome]]))</f>
        <v>APPROVE</v>
      </c>
      <c r="P3716" s="50" t="str">
        <f>TRIM(UPPER(tbl_raw_data[[#This Row],[Queue Name]]))</f>
        <v>CONSUMER EXISTING</v>
      </c>
      <c r="Q3716" s="50" t="str">
        <f>IF(tbl_raw_data[[#This Row],[Time taken in min]]&lt;=Settiings!$D$2,"SLA_MET","SLA_NOT_MET")</f>
        <v>SLA_MET</v>
      </c>
      <c r="R3716" s="94"/>
    </row>
    <row r="3717" spans="1:18" x14ac:dyDescent="0.3">
      <c r="A3717" s="20" t="s">
        <v>2930</v>
      </c>
      <c r="B3717" s="9">
        <v>45147.637187499997</v>
      </c>
      <c r="C3717" s="24">
        <v>45147.641851851855</v>
      </c>
      <c r="D3717" s="25" t="s">
        <v>13</v>
      </c>
      <c r="E3717" s="25" t="s">
        <v>47</v>
      </c>
      <c r="F3717" s="25" t="s">
        <v>65</v>
      </c>
      <c r="G3717" s="25" t="s">
        <v>41</v>
      </c>
      <c r="H3717" s="82"/>
      <c r="I3717" s="48">
        <f>tbl_raw_data[[#This Row],[Date Actioned]]-tbl_raw_data[[#This Row],[Date Tagged]]</f>
        <v>4.6643518580822274E-3</v>
      </c>
      <c r="J3717" s="46">
        <f>HOUR(tbl_raw_data[[#This Row],[Time_taken]])*60+MINUTE(tbl_raw_data[[#This Row],[Time_taken]])+SECOND(tbl_raw_data[[#This Row],[Time_taken]])/60</f>
        <v>6.7166666666666668</v>
      </c>
      <c r="K3717" s="52">
        <f>DATE(YEAR(tbl_raw_data[[#This Row],[Date Actioned]]),MONTH(tbl_raw_data[[#This Row],[Date Actioned]]),DAY(tbl_raw_data[[#This Row],[Date Actioned]]))</f>
        <v>45147</v>
      </c>
      <c r="L3717" s="50" t="str">
        <f>UPPER(TEXT(tbl_raw_data[[#This Row],[updated_date]],"MMMM"))</f>
        <v>AUGUST</v>
      </c>
      <c r="M3717" s="50" t="str">
        <f>"WEEK "&amp; IF(ROUNDUP(DAY(tbl_raw_data[[#This Row],[updated_date]])/7,0)=5,4,ROUNDUP(DAY(tbl_raw_data[[#This Row],[updated_date]])/7,0))</f>
        <v>WEEK 2</v>
      </c>
      <c r="N3717" s="50" t="str">
        <f>UPPER(VLOOKUP(tbl_raw_data[[#This Row],[Analyst]],Settiings!$A$2:$B$16,2,0))</f>
        <v>SAM</v>
      </c>
      <c r="O3717" s="50" t="str">
        <f>TRIM(UPPER(tbl_raw_data[[#This Row],[Outcome]]))</f>
        <v>APPROVE</v>
      </c>
      <c r="P3717" s="50" t="str">
        <f>TRIM(UPPER(tbl_raw_data[[#This Row],[Queue Name]]))</f>
        <v>CONSUMER PRE BUREAU</v>
      </c>
      <c r="Q3717" s="50" t="str">
        <f>IF(tbl_raw_data[[#This Row],[Time taken in min]]&lt;=Settiings!$D$2,"SLA_MET","SLA_NOT_MET")</f>
        <v>SLA_MET</v>
      </c>
      <c r="R3717" s="94"/>
    </row>
    <row r="3718" spans="1:18" x14ac:dyDescent="0.3">
      <c r="A3718" s="23" t="s">
        <v>2932</v>
      </c>
      <c r="B3718" s="15">
        <v>45147.641539351855</v>
      </c>
      <c r="C3718" s="16">
        <v>45147.647245370368</v>
      </c>
      <c r="D3718" s="17" t="s">
        <v>13</v>
      </c>
      <c r="E3718" s="17" t="s">
        <v>9</v>
      </c>
      <c r="F3718" s="17" t="s">
        <v>1222</v>
      </c>
      <c r="G3718" s="17" t="s">
        <v>17</v>
      </c>
      <c r="H3718" s="83"/>
      <c r="I3718" s="48">
        <f>tbl_raw_data[[#This Row],[Date Actioned]]-tbl_raw_data[[#This Row],[Date Tagged]]</f>
        <v>5.7060185135924257E-3</v>
      </c>
      <c r="J3718" s="46">
        <f>HOUR(tbl_raw_data[[#This Row],[Time_taken]])*60+MINUTE(tbl_raw_data[[#This Row],[Time_taken]])+SECOND(tbl_raw_data[[#This Row],[Time_taken]])/60</f>
        <v>8.2166666666666668</v>
      </c>
      <c r="K3718" s="52">
        <f>DATE(YEAR(tbl_raw_data[[#This Row],[Date Actioned]]),MONTH(tbl_raw_data[[#This Row],[Date Actioned]]),DAY(tbl_raw_data[[#This Row],[Date Actioned]]))</f>
        <v>45147</v>
      </c>
      <c r="L3718" s="50" t="str">
        <f>UPPER(TEXT(tbl_raw_data[[#This Row],[updated_date]],"MMMM"))</f>
        <v>AUGUST</v>
      </c>
      <c r="M3718" s="50" t="str">
        <f>"WEEK "&amp; IF(ROUNDUP(DAY(tbl_raw_data[[#This Row],[updated_date]])/7,0)=5,4,ROUNDUP(DAY(tbl_raw_data[[#This Row],[updated_date]])/7,0))</f>
        <v>WEEK 2</v>
      </c>
      <c r="N3718" s="50" t="str">
        <f>UPPER(VLOOKUP(tbl_raw_data[[#This Row],[Analyst]],Settiings!$A$2:$B$16,2,0))</f>
        <v>HARDIK</v>
      </c>
      <c r="O3718" s="50" t="str">
        <f>TRIM(UPPER(tbl_raw_data[[#This Row],[Outcome]]))</f>
        <v>APPROVE</v>
      </c>
      <c r="P3718" s="50" t="str">
        <f>TRIM(UPPER(tbl_raw_data[[#This Row],[Queue Name]]))</f>
        <v>CONSUMER EXISTING</v>
      </c>
      <c r="Q3718" s="50" t="str">
        <f>IF(tbl_raw_data[[#This Row],[Time taken in min]]&lt;=Settiings!$D$2,"SLA_MET","SLA_NOT_MET")</f>
        <v>SLA_MET</v>
      </c>
      <c r="R3718" s="94"/>
    </row>
    <row r="3719" spans="1:18" x14ac:dyDescent="0.3">
      <c r="A3719" s="14" t="s">
        <v>2933</v>
      </c>
      <c r="B3719" s="9">
        <v>45147.64166666667</v>
      </c>
      <c r="C3719" s="24">
        <v>45147.650613425925</v>
      </c>
      <c r="D3719" s="25" t="s">
        <v>13</v>
      </c>
      <c r="E3719" s="25" t="s">
        <v>9</v>
      </c>
      <c r="F3719" s="25" t="s">
        <v>65</v>
      </c>
      <c r="G3719" s="25" t="s">
        <v>17</v>
      </c>
      <c r="H3719" s="82"/>
      <c r="I3719" s="48">
        <f>tbl_raw_data[[#This Row],[Date Actioned]]-tbl_raw_data[[#This Row],[Date Tagged]]</f>
        <v>8.9467592551955022E-3</v>
      </c>
      <c r="J3719" s="46">
        <f>HOUR(tbl_raw_data[[#This Row],[Time_taken]])*60+MINUTE(tbl_raw_data[[#This Row],[Time_taken]])+SECOND(tbl_raw_data[[#This Row],[Time_taken]])/60</f>
        <v>12.883333333333333</v>
      </c>
      <c r="K3719" s="52">
        <f>DATE(YEAR(tbl_raw_data[[#This Row],[Date Actioned]]),MONTH(tbl_raw_data[[#This Row],[Date Actioned]]),DAY(tbl_raw_data[[#This Row],[Date Actioned]]))</f>
        <v>45147</v>
      </c>
      <c r="L3719" s="50" t="str">
        <f>UPPER(TEXT(tbl_raw_data[[#This Row],[updated_date]],"MMMM"))</f>
        <v>AUGUST</v>
      </c>
      <c r="M3719" s="50" t="str">
        <f>"WEEK "&amp; IF(ROUNDUP(DAY(tbl_raw_data[[#This Row],[updated_date]])/7,0)=5,4,ROUNDUP(DAY(tbl_raw_data[[#This Row],[updated_date]])/7,0))</f>
        <v>WEEK 2</v>
      </c>
      <c r="N3719" s="50" t="str">
        <f>UPPER(VLOOKUP(tbl_raw_data[[#This Row],[Analyst]],Settiings!$A$2:$B$16,2,0))</f>
        <v>SAM</v>
      </c>
      <c r="O3719" s="50" t="str">
        <f>TRIM(UPPER(tbl_raw_data[[#This Row],[Outcome]]))</f>
        <v>APPROVE</v>
      </c>
      <c r="P3719" s="50" t="str">
        <f>TRIM(UPPER(tbl_raw_data[[#This Row],[Queue Name]]))</f>
        <v>CONSUMER EXISTING</v>
      </c>
      <c r="Q3719" s="50" t="str">
        <f>IF(tbl_raw_data[[#This Row],[Time taken in min]]&lt;=Settiings!$D$2,"SLA_MET","SLA_NOT_MET")</f>
        <v>SLA_MET</v>
      </c>
      <c r="R3719" s="94"/>
    </row>
    <row r="3720" spans="1:18" x14ac:dyDescent="0.3">
      <c r="A3720" s="20" t="s">
        <v>2934</v>
      </c>
      <c r="B3720" s="15">
        <v>45147.642013888886</v>
      </c>
      <c r="C3720" s="16">
        <v>45147.648668981485</v>
      </c>
      <c r="D3720" s="17" t="s">
        <v>17</v>
      </c>
      <c r="E3720" s="18" t="s">
        <v>19</v>
      </c>
      <c r="F3720" s="17" t="s">
        <v>686</v>
      </c>
      <c r="G3720" s="19"/>
      <c r="H3720" s="79"/>
      <c r="I3720" s="48">
        <f>tbl_raw_data[[#This Row],[Date Actioned]]-tbl_raw_data[[#This Row],[Date Tagged]]</f>
        <v>6.6550925985211506E-3</v>
      </c>
      <c r="J3720" s="46">
        <f>HOUR(tbl_raw_data[[#This Row],[Time_taken]])*60+MINUTE(tbl_raw_data[[#This Row],[Time_taken]])+SECOND(tbl_raw_data[[#This Row],[Time_taken]])/60</f>
        <v>9.5833333333333339</v>
      </c>
      <c r="K3720" s="52">
        <f>DATE(YEAR(tbl_raw_data[[#This Row],[Date Actioned]]),MONTH(tbl_raw_data[[#This Row],[Date Actioned]]),DAY(tbl_raw_data[[#This Row],[Date Actioned]]))</f>
        <v>45147</v>
      </c>
      <c r="L3720" s="50" t="str">
        <f>UPPER(TEXT(tbl_raw_data[[#This Row],[updated_date]],"MMMM"))</f>
        <v>AUGUST</v>
      </c>
      <c r="M3720" s="50" t="str">
        <f>"WEEK "&amp; IF(ROUNDUP(DAY(tbl_raw_data[[#This Row],[updated_date]])/7,0)=5,4,ROUNDUP(DAY(tbl_raw_data[[#This Row],[updated_date]])/7,0))</f>
        <v>WEEK 2</v>
      </c>
      <c r="N3720" s="50" t="str">
        <f>UPPER(VLOOKUP(tbl_raw_data[[#This Row],[Analyst]],Settiings!$A$2:$B$16,2,0))</f>
        <v>FARDIN</v>
      </c>
      <c r="O3720" s="50" t="str">
        <f>TRIM(UPPER(tbl_raw_data[[#This Row],[Outcome]]))</f>
        <v>APPROVE</v>
      </c>
      <c r="P3720" s="50" t="str">
        <f>TRIM(UPPER(tbl_raw_data[[#This Row],[Queue Name]]))</f>
        <v>CONSUMER POST BUREAU</v>
      </c>
      <c r="Q3720" s="50" t="str">
        <f>IF(tbl_raw_data[[#This Row],[Time taken in min]]&lt;=Settiings!$D$2,"SLA_MET","SLA_NOT_MET")</f>
        <v>SLA_MET</v>
      </c>
      <c r="R3720" s="94"/>
    </row>
    <row r="3721" spans="1:18" x14ac:dyDescent="0.3">
      <c r="A3721" s="23" t="s">
        <v>2935</v>
      </c>
      <c r="B3721" s="9">
        <v>45147.656145833331</v>
      </c>
      <c r="C3721" s="24">
        <v>45147.661354166667</v>
      </c>
      <c r="D3721" s="25" t="s">
        <v>17</v>
      </c>
      <c r="E3721" s="12" t="s">
        <v>9</v>
      </c>
      <c r="F3721" s="25" t="s">
        <v>686</v>
      </c>
      <c r="G3721" s="13"/>
      <c r="H3721" s="78"/>
      <c r="I3721" s="48">
        <f>tbl_raw_data[[#This Row],[Date Actioned]]-tbl_raw_data[[#This Row],[Date Tagged]]</f>
        <v>5.2083333357586525E-3</v>
      </c>
      <c r="J3721" s="46">
        <f>HOUR(tbl_raw_data[[#This Row],[Time_taken]])*60+MINUTE(tbl_raw_data[[#This Row],[Time_taken]])+SECOND(tbl_raw_data[[#This Row],[Time_taken]])/60</f>
        <v>7.5</v>
      </c>
      <c r="K3721" s="52">
        <f>DATE(YEAR(tbl_raw_data[[#This Row],[Date Actioned]]),MONTH(tbl_raw_data[[#This Row],[Date Actioned]]),DAY(tbl_raw_data[[#This Row],[Date Actioned]]))</f>
        <v>45147</v>
      </c>
      <c r="L3721" s="50" t="str">
        <f>UPPER(TEXT(tbl_raw_data[[#This Row],[updated_date]],"MMMM"))</f>
        <v>AUGUST</v>
      </c>
      <c r="M3721" s="50" t="str">
        <f>"WEEK "&amp; IF(ROUNDUP(DAY(tbl_raw_data[[#This Row],[updated_date]])/7,0)=5,4,ROUNDUP(DAY(tbl_raw_data[[#This Row],[updated_date]])/7,0))</f>
        <v>WEEK 2</v>
      </c>
      <c r="N3721" s="50" t="str">
        <f>UPPER(VLOOKUP(tbl_raw_data[[#This Row],[Analyst]],Settiings!$A$2:$B$16,2,0))</f>
        <v>FARDIN</v>
      </c>
      <c r="O3721" s="50" t="str">
        <f>TRIM(UPPER(tbl_raw_data[[#This Row],[Outcome]]))</f>
        <v>APPROVE</v>
      </c>
      <c r="P3721" s="50" t="str">
        <f>TRIM(UPPER(tbl_raw_data[[#This Row],[Queue Name]]))</f>
        <v>CONSUMER EXISTING</v>
      </c>
      <c r="Q3721" s="50" t="str">
        <f>IF(tbl_raw_data[[#This Row],[Time taken in min]]&lt;=Settiings!$D$2,"SLA_MET","SLA_NOT_MET")</f>
        <v>SLA_MET</v>
      </c>
      <c r="R3721" s="94"/>
    </row>
    <row r="3722" spans="1:18" x14ac:dyDescent="0.3">
      <c r="A3722" s="14" t="s">
        <v>2936</v>
      </c>
      <c r="B3722" s="15">
        <v>45147.657407407409</v>
      </c>
      <c r="C3722" s="16">
        <v>45147.663101851853</v>
      </c>
      <c r="D3722" s="17" t="s">
        <v>17</v>
      </c>
      <c r="E3722" s="18" t="s">
        <v>9</v>
      </c>
      <c r="F3722" s="17" t="s">
        <v>50</v>
      </c>
      <c r="G3722" s="19"/>
      <c r="H3722" s="79"/>
      <c r="I3722" s="48">
        <f>tbl_raw_data[[#This Row],[Date Actioned]]-tbl_raw_data[[#This Row],[Date Tagged]]</f>
        <v>5.694444444088731E-3</v>
      </c>
      <c r="J3722" s="46">
        <f>HOUR(tbl_raw_data[[#This Row],[Time_taken]])*60+MINUTE(tbl_raw_data[[#This Row],[Time_taken]])+SECOND(tbl_raw_data[[#This Row],[Time_taken]])/60</f>
        <v>8.1999999999999993</v>
      </c>
      <c r="K3722" s="52">
        <f>DATE(YEAR(tbl_raw_data[[#This Row],[Date Actioned]]),MONTH(tbl_raw_data[[#This Row],[Date Actioned]]),DAY(tbl_raw_data[[#This Row],[Date Actioned]]))</f>
        <v>45147</v>
      </c>
      <c r="L3722" s="50" t="str">
        <f>UPPER(TEXT(tbl_raw_data[[#This Row],[updated_date]],"MMMM"))</f>
        <v>AUGUST</v>
      </c>
      <c r="M3722" s="50" t="str">
        <f>"WEEK "&amp; IF(ROUNDUP(DAY(tbl_raw_data[[#This Row],[updated_date]])/7,0)=5,4,ROUNDUP(DAY(tbl_raw_data[[#This Row],[updated_date]])/7,0))</f>
        <v>WEEK 2</v>
      </c>
      <c r="N3722" s="50" t="str">
        <f>UPPER(VLOOKUP(tbl_raw_data[[#This Row],[Analyst]],Settiings!$A$2:$B$16,2,0))</f>
        <v>SHAHID</v>
      </c>
      <c r="O3722" s="50" t="str">
        <f>TRIM(UPPER(tbl_raw_data[[#This Row],[Outcome]]))</f>
        <v>APPROVE</v>
      </c>
      <c r="P3722" s="50" t="str">
        <f>TRIM(UPPER(tbl_raw_data[[#This Row],[Queue Name]]))</f>
        <v>CONSUMER EXISTING</v>
      </c>
      <c r="Q3722" s="50" t="str">
        <f>IF(tbl_raw_data[[#This Row],[Time taken in min]]&lt;=Settiings!$D$2,"SLA_MET","SLA_NOT_MET")</f>
        <v>SLA_MET</v>
      </c>
      <c r="R3722" s="94"/>
    </row>
    <row r="3723" spans="1:18" x14ac:dyDescent="0.3">
      <c r="A3723" s="23" t="s">
        <v>2937</v>
      </c>
      <c r="B3723" s="9">
        <v>45147.657731481479</v>
      </c>
      <c r="C3723" s="24">
        <v>45147.67224537037</v>
      </c>
      <c r="D3723" s="25" t="s">
        <v>27</v>
      </c>
      <c r="E3723" s="25" t="s">
        <v>9</v>
      </c>
      <c r="F3723" s="25" t="s">
        <v>65</v>
      </c>
      <c r="G3723" s="25" t="s">
        <v>297</v>
      </c>
      <c r="H3723" s="82"/>
      <c r="I3723" s="48">
        <f>tbl_raw_data[[#This Row],[Date Actioned]]-tbl_raw_data[[#This Row],[Date Tagged]]</f>
        <v>1.4513888891087845E-2</v>
      </c>
      <c r="J3723" s="46">
        <f>HOUR(tbl_raw_data[[#This Row],[Time_taken]])*60+MINUTE(tbl_raw_data[[#This Row],[Time_taken]])+SECOND(tbl_raw_data[[#This Row],[Time_taken]])/60</f>
        <v>20.9</v>
      </c>
      <c r="K3723" s="52">
        <f>DATE(YEAR(tbl_raw_data[[#This Row],[Date Actioned]]),MONTH(tbl_raw_data[[#This Row],[Date Actioned]]),DAY(tbl_raw_data[[#This Row],[Date Actioned]]))</f>
        <v>45147</v>
      </c>
      <c r="L3723" s="50" t="str">
        <f>UPPER(TEXT(tbl_raw_data[[#This Row],[updated_date]],"MMMM"))</f>
        <v>AUGUST</v>
      </c>
      <c r="M3723" s="50" t="str">
        <f>"WEEK "&amp; IF(ROUNDUP(DAY(tbl_raw_data[[#This Row],[updated_date]])/7,0)=5,4,ROUNDUP(DAY(tbl_raw_data[[#This Row],[updated_date]])/7,0))</f>
        <v>WEEK 2</v>
      </c>
      <c r="N3723" s="50" t="str">
        <f>UPPER(VLOOKUP(tbl_raw_data[[#This Row],[Analyst]],Settiings!$A$2:$B$16,2,0))</f>
        <v>SAM</v>
      </c>
      <c r="O3723" s="50" t="str">
        <f>TRIM(UPPER(tbl_raw_data[[#This Row],[Outcome]]))</f>
        <v>DECLINE</v>
      </c>
      <c r="P3723" s="50" t="str">
        <f>TRIM(UPPER(tbl_raw_data[[#This Row],[Queue Name]]))</f>
        <v>CONSUMER EXISTING</v>
      </c>
      <c r="Q3723" s="50" t="str">
        <f>IF(tbl_raw_data[[#This Row],[Time taken in min]]&lt;=Settiings!$D$2,"SLA_MET","SLA_NOT_MET")</f>
        <v>SLA_NOT_MET</v>
      </c>
      <c r="R3723" s="94"/>
    </row>
    <row r="3724" spans="1:18" x14ac:dyDescent="0.3">
      <c r="A3724" s="20" t="s">
        <v>2938</v>
      </c>
      <c r="B3724" s="9">
        <v>45147.658958333333</v>
      </c>
      <c r="C3724" s="24">
        <v>45147.662986111114</v>
      </c>
      <c r="D3724" s="25" t="s">
        <v>13</v>
      </c>
      <c r="E3724" s="25" t="s">
        <v>9</v>
      </c>
      <c r="F3724" s="25" t="s">
        <v>24</v>
      </c>
      <c r="G3724" s="25" t="s">
        <v>17</v>
      </c>
      <c r="H3724" s="82"/>
      <c r="I3724" s="48">
        <f>tbl_raw_data[[#This Row],[Date Actioned]]-tbl_raw_data[[#This Row],[Date Tagged]]</f>
        <v>4.0277777807204984E-3</v>
      </c>
      <c r="J3724" s="46">
        <f>HOUR(tbl_raw_data[[#This Row],[Time_taken]])*60+MINUTE(tbl_raw_data[[#This Row],[Time_taken]])+SECOND(tbl_raw_data[[#This Row],[Time_taken]])/60</f>
        <v>5.8</v>
      </c>
      <c r="K3724" s="52">
        <f>DATE(YEAR(tbl_raw_data[[#This Row],[Date Actioned]]),MONTH(tbl_raw_data[[#This Row],[Date Actioned]]),DAY(tbl_raw_data[[#This Row],[Date Actioned]]))</f>
        <v>45147</v>
      </c>
      <c r="L3724" s="50" t="str">
        <f>UPPER(TEXT(tbl_raw_data[[#This Row],[updated_date]],"MMMM"))</f>
        <v>AUGUST</v>
      </c>
      <c r="M3724" s="50" t="str">
        <f>"WEEK "&amp; IF(ROUNDUP(DAY(tbl_raw_data[[#This Row],[updated_date]])/7,0)=5,4,ROUNDUP(DAY(tbl_raw_data[[#This Row],[updated_date]])/7,0))</f>
        <v>WEEK 2</v>
      </c>
      <c r="N3724" s="50" t="str">
        <f>UPPER(VLOOKUP(tbl_raw_data[[#This Row],[Analyst]],Settiings!$A$2:$B$16,2,0))</f>
        <v>QUADIR</v>
      </c>
      <c r="O3724" s="50" t="str">
        <f>TRIM(UPPER(tbl_raw_data[[#This Row],[Outcome]]))</f>
        <v>APPROVE</v>
      </c>
      <c r="P3724" s="50" t="str">
        <f>TRIM(UPPER(tbl_raw_data[[#This Row],[Queue Name]]))</f>
        <v>CONSUMER EXISTING</v>
      </c>
      <c r="Q3724" s="50" t="str">
        <f>IF(tbl_raw_data[[#This Row],[Time taken in min]]&lt;=Settiings!$D$2,"SLA_MET","SLA_NOT_MET")</f>
        <v>SLA_MET</v>
      </c>
      <c r="R3724" s="94"/>
    </row>
    <row r="3725" spans="1:18" x14ac:dyDescent="0.3">
      <c r="A3725" s="14" t="s">
        <v>2940</v>
      </c>
      <c r="B3725" s="15">
        <v>45147.67015046296</v>
      </c>
      <c r="C3725" s="16">
        <v>45147.676435185182</v>
      </c>
      <c r="D3725" s="17" t="s">
        <v>27</v>
      </c>
      <c r="E3725" s="17" t="s">
        <v>9</v>
      </c>
      <c r="F3725" s="17" t="s">
        <v>24</v>
      </c>
      <c r="G3725" s="17" t="s">
        <v>228</v>
      </c>
      <c r="H3725" s="83"/>
      <c r="I3725" s="48">
        <f>tbl_raw_data[[#This Row],[Date Actioned]]-tbl_raw_data[[#This Row],[Date Tagged]]</f>
        <v>6.284722221607808E-3</v>
      </c>
      <c r="J3725" s="46">
        <f>HOUR(tbl_raw_data[[#This Row],[Time_taken]])*60+MINUTE(tbl_raw_data[[#This Row],[Time_taken]])+SECOND(tbl_raw_data[[#This Row],[Time_taken]])/60</f>
        <v>9.0500000000000007</v>
      </c>
      <c r="K3725" s="52">
        <f>DATE(YEAR(tbl_raw_data[[#This Row],[Date Actioned]]),MONTH(tbl_raw_data[[#This Row],[Date Actioned]]),DAY(tbl_raw_data[[#This Row],[Date Actioned]]))</f>
        <v>45147</v>
      </c>
      <c r="L3725" s="50" t="str">
        <f>UPPER(TEXT(tbl_raw_data[[#This Row],[updated_date]],"MMMM"))</f>
        <v>AUGUST</v>
      </c>
      <c r="M3725" s="50" t="str">
        <f>"WEEK "&amp; IF(ROUNDUP(DAY(tbl_raw_data[[#This Row],[updated_date]])/7,0)=5,4,ROUNDUP(DAY(tbl_raw_data[[#This Row],[updated_date]])/7,0))</f>
        <v>WEEK 2</v>
      </c>
      <c r="N3725" s="50" t="str">
        <f>UPPER(VLOOKUP(tbl_raw_data[[#This Row],[Analyst]],Settiings!$A$2:$B$16,2,0))</f>
        <v>QUADIR</v>
      </c>
      <c r="O3725" s="50" t="str">
        <f>TRIM(UPPER(tbl_raw_data[[#This Row],[Outcome]]))</f>
        <v>DECLINE</v>
      </c>
      <c r="P3725" s="50" t="str">
        <f>TRIM(UPPER(tbl_raw_data[[#This Row],[Queue Name]]))</f>
        <v>CONSUMER EXISTING</v>
      </c>
      <c r="Q3725" s="50" t="str">
        <f>IF(tbl_raw_data[[#This Row],[Time taken in min]]&lt;=Settiings!$D$2,"SLA_MET","SLA_NOT_MET")</f>
        <v>SLA_MET</v>
      </c>
      <c r="R3725" s="94"/>
    </row>
    <row r="3726" spans="1:18" x14ac:dyDescent="0.3">
      <c r="A3726" s="23" t="s">
        <v>2946</v>
      </c>
      <c r="B3726" s="15">
        <v>45147.682337962964</v>
      </c>
      <c r="C3726" s="16">
        <v>45147.686168981483</v>
      </c>
      <c r="D3726" s="17" t="s">
        <v>13</v>
      </c>
      <c r="E3726" s="17" t="s">
        <v>47</v>
      </c>
      <c r="F3726" s="17" t="s">
        <v>53</v>
      </c>
      <c r="G3726" s="17" t="s">
        <v>77</v>
      </c>
      <c r="H3726" s="83"/>
      <c r="I3726" s="48">
        <f>tbl_raw_data[[#This Row],[Date Actioned]]-tbl_raw_data[[#This Row],[Date Tagged]]</f>
        <v>3.8310185191221535E-3</v>
      </c>
      <c r="J3726" s="46">
        <f>HOUR(tbl_raw_data[[#This Row],[Time_taken]])*60+MINUTE(tbl_raw_data[[#This Row],[Time_taken]])+SECOND(tbl_raw_data[[#This Row],[Time_taken]])/60</f>
        <v>5.5166666666666666</v>
      </c>
      <c r="K3726" s="52">
        <f>DATE(YEAR(tbl_raw_data[[#This Row],[Date Actioned]]),MONTH(tbl_raw_data[[#This Row],[Date Actioned]]),DAY(tbl_raw_data[[#This Row],[Date Actioned]]))</f>
        <v>45147</v>
      </c>
      <c r="L3726" s="50" t="str">
        <f>UPPER(TEXT(tbl_raw_data[[#This Row],[updated_date]],"MMMM"))</f>
        <v>AUGUST</v>
      </c>
      <c r="M3726" s="50" t="str">
        <f>"WEEK "&amp; IF(ROUNDUP(DAY(tbl_raw_data[[#This Row],[updated_date]])/7,0)=5,4,ROUNDUP(DAY(tbl_raw_data[[#This Row],[updated_date]])/7,0))</f>
        <v>WEEK 2</v>
      </c>
      <c r="N3726" s="50" t="str">
        <f>UPPER(VLOOKUP(tbl_raw_data[[#This Row],[Analyst]],Settiings!$A$2:$B$16,2,0))</f>
        <v>NAVED</v>
      </c>
      <c r="O3726" s="50" t="str">
        <f>TRIM(UPPER(tbl_raw_data[[#This Row],[Outcome]]))</f>
        <v>APPROVE</v>
      </c>
      <c r="P3726" s="50" t="str">
        <f>TRIM(UPPER(tbl_raw_data[[#This Row],[Queue Name]]))</f>
        <v>CONSUMER PRE BUREAU</v>
      </c>
      <c r="Q3726" s="50" t="str">
        <f>IF(tbl_raw_data[[#This Row],[Time taken in min]]&lt;=Settiings!$D$2,"SLA_MET","SLA_NOT_MET")</f>
        <v>SLA_MET</v>
      </c>
      <c r="R3726" s="94"/>
    </row>
    <row r="3727" spans="1:18" x14ac:dyDescent="0.3">
      <c r="A3727" s="14" t="s">
        <v>2948</v>
      </c>
      <c r="B3727" s="9">
        <v>45147.686064814814</v>
      </c>
      <c r="C3727" s="24">
        <v>45147.692152777781</v>
      </c>
      <c r="D3727" s="25" t="s">
        <v>13</v>
      </c>
      <c r="E3727" s="25" t="s">
        <v>9</v>
      </c>
      <c r="F3727" s="25" t="s">
        <v>1222</v>
      </c>
      <c r="G3727" s="25" t="s">
        <v>17</v>
      </c>
      <c r="H3727" s="82"/>
      <c r="I3727" s="48">
        <f>tbl_raw_data[[#This Row],[Date Actioned]]-tbl_raw_data[[#This Row],[Date Tagged]]</f>
        <v>6.0879629672854207E-3</v>
      </c>
      <c r="J3727" s="46">
        <f>HOUR(tbl_raw_data[[#This Row],[Time_taken]])*60+MINUTE(tbl_raw_data[[#This Row],[Time_taken]])+SECOND(tbl_raw_data[[#This Row],[Time_taken]])/60</f>
        <v>8.7666666666666675</v>
      </c>
      <c r="K3727" s="52">
        <f>DATE(YEAR(tbl_raw_data[[#This Row],[Date Actioned]]),MONTH(tbl_raw_data[[#This Row],[Date Actioned]]),DAY(tbl_raw_data[[#This Row],[Date Actioned]]))</f>
        <v>45147</v>
      </c>
      <c r="L3727" s="50" t="str">
        <f>UPPER(TEXT(tbl_raw_data[[#This Row],[updated_date]],"MMMM"))</f>
        <v>AUGUST</v>
      </c>
      <c r="M3727" s="50" t="str">
        <f>"WEEK "&amp; IF(ROUNDUP(DAY(tbl_raw_data[[#This Row],[updated_date]])/7,0)=5,4,ROUNDUP(DAY(tbl_raw_data[[#This Row],[updated_date]])/7,0))</f>
        <v>WEEK 2</v>
      </c>
      <c r="N3727" s="50" t="str">
        <f>UPPER(VLOOKUP(tbl_raw_data[[#This Row],[Analyst]],Settiings!$A$2:$B$16,2,0))</f>
        <v>HARDIK</v>
      </c>
      <c r="O3727" s="50" t="str">
        <f>TRIM(UPPER(tbl_raw_data[[#This Row],[Outcome]]))</f>
        <v>APPROVE</v>
      </c>
      <c r="P3727" s="50" t="str">
        <f>TRIM(UPPER(tbl_raw_data[[#This Row],[Queue Name]]))</f>
        <v>CONSUMER EXISTING</v>
      </c>
      <c r="Q3727" s="50" t="str">
        <f>IF(tbl_raw_data[[#This Row],[Time taken in min]]&lt;=Settiings!$D$2,"SLA_MET","SLA_NOT_MET")</f>
        <v>SLA_MET</v>
      </c>
      <c r="R3727" s="94"/>
    </row>
    <row r="3728" spans="1:18" x14ac:dyDescent="0.3">
      <c r="A3728" s="20" t="s">
        <v>2954</v>
      </c>
      <c r="B3728" s="15">
        <v>45147.702789351853</v>
      </c>
      <c r="C3728" s="16">
        <v>45147.70758101852</v>
      </c>
      <c r="D3728" s="17" t="s">
        <v>13</v>
      </c>
      <c r="E3728" s="17" t="s">
        <v>9</v>
      </c>
      <c r="F3728" s="17" t="s">
        <v>1222</v>
      </c>
      <c r="G3728" s="17" t="s">
        <v>17</v>
      </c>
      <c r="H3728" s="83"/>
      <c r="I3728" s="48">
        <f>tbl_raw_data[[#This Row],[Date Actioned]]-tbl_raw_data[[#This Row],[Date Tagged]]</f>
        <v>4.7916666662786156E-3</v>
      </c>
      <c r="J3728" s="46">
        <f>HOUR(tbl_raw_data[[#This Row],[Time_taken]])*60+MINUTE(tbl_raw_data[[#This Row],[Time_taken]])+SECOND(tbl_raw_data[[#This Row],[Time_taken]])/60</f>
        <v>6.9</v>
      </c>
      <c r="K3728" s="52">
        <f>DATE(YEAR(tbl_raw_data[[#This Row],[Date Actioned]]),MONTH(tbl_raw_data[[#This Row],[Date Actioned]]),DAY(tbl_raw_data[[#This Row],[Date Actioned]]))</f>
        <v>45147</v>
      </c>
      <c r="L3728" s="50" t="str">
        <f>UPPER(TEXT(tbl_raw_data[[#This Row],[updated_date]],"MMMM"))</f>
        <v>AUGUST</v>
      </c>
      <c r="M3728" s="50" t="str">
        <f>"WEEK "&amp; IF(ROUNDUP(DAY(tbl_raw_data[[#This Row],[updated_date]])/7,0)=5,4,ROUNDUP(DAY(tbl_raw_data[[#This Row],[updated_date]])/7,0))</f>
        <v>WEEK 2</v>
      </c>
      <c r="N3728" s="50" t="str">
        <f>UPPER(VLOOKUP(tbl_raw_data[[#This Row],[Analyst]],Settiings!$A$2:$B$16,2,0))</f>
        <v>HARDIK</v>
      </c>
      <c r="O3728" s="50" t="str">
        <f>TRIM(UPPER(tbl_raw_data[[#This Row],[Outcome]]))</f>
        <v>APPROVE</v>
      </c>
      <c r="P3728" s="50" t="str">
        <f>TRIM(UPPER(tbl_raw_data[[#This Row],[Queue Name]]))</f>
        <v>CONSUMER EXISTING</v>
      </c>
      <c r="Q3728" s="50" t="str">
        <f>IF(tbl_raw_data[[#This Row],[Time taken in min]]&lt;=Settiings!$D$2,"SLA_MET","SLA_NOT_MET")</f>
        <v>SLA_MET</v>
      </c>
      <c r="R3728" s="94"/>
    </row>
    <row r="3729" spans="1:18" x14ac:dyDescent="0.3">
      <c r="A3729" s="23" t="s">
        <v>2956</v>
      </c>
      <c r="B3729" s="9">
        <v>45147.708101851851</v>
      </c>
      <c r="C3729" s="24">
        <v>45147.715937499997</v>
      </c>
      <c r="D3729" s="25" t="s">
        <v>13</v>
      </c>
      <c r="E3729" s="25" t="s">
        <v>19</v>
      </c>
      <c r="F3729" s="25" t="s">
        <v>53</v>
      </c>
      <c r="G3729" s="25" t="s">
        <v>77</v>
      </c>
      <c r="H3729" s="82"/>
      <c r="I3729" s="48">
        <f>tbl_raw_data[[#This Row],[Date Actioned]]-tbl_raw_data[[#This Row],[Date Tagged]]</f>
        <v>7.8356481462833472E-3</v>
      </c>
      <c r="J3729" s="46">
        <f>HOUR(tbl_raw_data[[#This Row],[Time_taken]])*60+MINUTE(tbl_raw_data[[#This Row],[Time_taken]])+SECOND(tbl_raw_data[[#This Row],[Time_taken]])/60</f>
        <v>11.283333333333333</v>
      </c>
      <c r="K3729" s="52">
        <f>DATE(YEAR(tbl_raw_data[[#This Row],[Date Actioned]]),MONTH(tbl_raw_data[[#This Row],[Date Actioned]]),DAY(tbl_raw_data[[#This Row],[Date Actioned]]))</f>
        <v>45147</v>
      </c>
      <c r="L3729" s="50" t="str">
        <f>UPPER(TEXT(tbl_raw_data[[#This Row],[updated_date]],"MMMM"))</f>
        <v>AUGUST</v>
      </c>
      <c r="M3729" s="50" t="str">
        <f>"WEEK "&amp; IF(ROUNDUP(DAY(tbl_raw_data[[#This Row],[updated_date]])/7,0)=5,4,ROUNDUP(DAY(tbl_raw_data[[#This Row],[updated_date]])/7,0))</f>
        <v>WEEK 2</v>
      </c>
      <c r="N3729" s="50" t="str">
        <f>UPPER(VLOOKUP(tbl_raw_data[[#This Row],[Analyst]],Settiings!$A$2:$B$16,2,0))</f>
        <v>NAVED</v>
      </c>
      <c r="O3729" s="50" t="str">
        <f>TRIM(UPPER(tbl_raw_data[[#This Row],[Outcome]]))</f>
        <v>APPROVE</v>
      </c>
      <c r="P3729" s="50" t="str">
        <f>TRIM(UPPER(tbl_raw_data[[#This Row],[Queue Name]]))</f>
        <v>CONSUMER POST BUREAU</v>
      </c>
      <c r="Q3729" s="50" t="str">
        <f>IF(tbl_raw_data[[#This Row],[Time taken in min]]&lt;=Settiings!$D$2,"SLA_MET","SLA_NOT_MET")</f>
        <v>SLA_MET</v>
      </c>
      <c r="R3729" s="94"/>
    </row>
    <row r="3730" spans="1:18" x14ac:dyDescent="0.3">
      <c r="A3730" s="14" t="s">
        <v>2959</v>
      </c>
      <c r="B3730" s="15">
        <v>45147.712476851855</v>
      </c>
      <c r="C3730" s="16">
        <v>45147.71979166667</v>
      </c>
      <c r="D3730" s="17" t="s">
        <v>13</v>
      </c>
      <c r="E3730" s="17" t="s">
        <v>47</v>
      </c>
      <c r="F3730" s="17" t="s">
        <v>65</v>
      </c>
      <c r="G3730" s="17" t="s">
        <v>41</v>
      </c>
      <c r="H3730" s="83"/>
      <c r="I3730" s="48">
        <f>tbl_raw_data[[#This Row],[Date Actioned]]-tbl_raw_data[[#This Row],[Date Tagged]]</f>
        <v>7.3148148148902692E-3</v>
      </c>
      <c r="J3730" s="46">
        <f>HOUR(tbl_raw_data[[#This Row],[Time_taken]])*60+MINUTE(tbl_raw_data[[#This Row],[Time_taken]])+SECOND(tbl_raw_data[[#This Row],[Time_taken]])/60</f>
        <v>10.533333333333333</v>
      </c>
      <c r="K3730" s="52">
        <f>DATE(YEAR(tbl_raw_data[[#This Row],[Date Actioned]]),MONTH(tbl_raw_data[[#This Row],[Date Actioned]]),DAY(tbl_raw_data[[#This Row],[Date Actioned]]))</f>
        <v>45147</v>
      </c>
      <c r="L3730" s="50" t="str">
        <f>UPPER(TEXT(tbl_raw_data[[#This Row],[updated_date]],"MMMM"))</f>
        <v>AUGUST</v>
      </c>
      <c r="M3730" s="50" t="str">
        <f>"WEEK "&amp; IF(ROUNDUP(DAY(tbl_raw_data[[#This Row],[updated_date]])/7,0)=5,4,ROUNDUP(DAY(tbl_raw_data[[#This Row],[updated_date]])/7,0))</f>
        <v>WEEK 2</v>
      </c>
      <c r="N3730" s="50" t="str">
        <f>UPPER(VLOOKUP(tbl_raw_data[[#This Row],[Analyst]],Settiings!$A$2:$B$16,2,0))</f>
        <v>SAM</v>
      </c>
      <c r="O3730" s="50" t="str">
        <f>TRIM(UPPER(tbl_raw_data[[#This Row],[Outcome]]))</f>
        <v>APPROVE</v>
      </c>
      <c r="P3730" s="50" t="str">
        <f>TRIM(UPPER(tbl_raw_data[[#This Row],[Queue Name]]))</f>
        <v>CONSUMER PRE BUREAU</v>
      </c>
      <c r="Q3730" s="50" t="str">
        <f>IF(tbl_raw_data[[#This Row],[Time taken in min]]&lt;=Settiings!$D$2,"SLA_MET","SLA_NOT_MET")</f>
        <v>SLA_MET</v>
      </c>
      <c r="R3730" s="94"/>
    </row>
    <row r="3731" spans="1:18" x14ac:dyDescent="0.3">
      <c r="A3731" s="20" t="s">
        <v>2960</v>
      </c>
      <c r="B3731" s="9">
        <v>45147.713287037041</v>
      </c>
      <c r="C3731" s="24">
        <v>45147.720011574071</v>
      </c>
      <c r="D3731" s="25" t="s">
        <v>13</v>
      </c>
      <c r="E3731" s="25" t="s">
        <v>47</v>
      </c>
      <c r="F3731" s="25" t="s">
        <v>1222</v>
      </c>
      <c r="G3731" s="25" t="s">
        <v>785</v>
      </c>
      <c r="H3731" s="82"/>
      <c r="I3731" s="48">
        <f>tbl_raw_data[[#This Row],[Date Actioned]]-tbl_raw_data[[#This Row],[Date Tagged]]</f>
        <v>6.7245370300952345E-3</v>
      </c>
      <c r="J3731" s="46">
        <f>HOUR(tbl_raw_data[[#This Row],[Time_taken]])*60+MINUTE(tbl_raw_data[[#This Row],[Time_taken]])+SECOND(tbl_raw_data[[#This Row],[Time_taken]])/60</f>
        <v>9.6833333333333336</v>
      </c>
      <c r="K3731" s="52">
        <f>DATE(YEAR(tbl_raw_data[[#This Row],[Date Actioned]]),MONTH(tbl_raw_data[[#This Row],[Date Actioned]]),DAY(tbl_raw_data[[#This Row],[Date Actioned]]))</f>
        <v>45147</v>
      </c>
      <c r="L3731" s="50" t="str">
        <f>UPPER(TEXT(tbl_raw_data[[#This Row],[updated_date]],"MMMM"))</f>
        <v>AUGUST</v>
      </c>
      <c r="M3731" s="50" t="str">
        <f>"WEEK "&amp; IF(ROUNDUP(DAY(tbl_raw_data[[#This Row],[updated_date]])/7,0)=5,4,ROUNDUP(DAY(tbl_raw_data[[#This Row],[updated_date]])/7,0))</f>
        <v>WEEK 2</v>
      </c>
      <c r="N3731" s="50" t="str">
        <f>UPPER(VLOOKUP(tbl_raw_data[[#This Row],[Analyst]],Settiings!$A$2:$B$16,2,0))</f>
        <v>HARDIK</v>
      </c>
      <c r="O3731" s="50" t="str">
        <f>TRIM(UPPER(tbl_raw_data[[#This Row],[Outcome]]))</f>
        <v>APPROVE</v>
      </c>
      <c r="P3731" s="50" t="str">
        <f>TRIM(UPPER(tbl_raw_data[[#This Row],[Queue Name]]))</f>
        <v>CONSUMER PRE BUREAU</v>
      </c>
      <c r="Q3731" s="50" t="str">
        <f>IF(tbl_raw_data[[#This Row],[Time taken in min]]&lt;=Settiings!$D$2,"SLA_MET","SLA_NOT_MET")</f>
        <v>SLA_MET</v>
      </c>
      <c r="R3731" s="94"/>
    </row>
    <row r="3732" spans="1:18" x14ac:dyDescent="0.3">
      <c r="A3732" s="20" t="s">
        <v>2961</v>
      </c>
      <c r="B3732" s="9">
        <v>45147.714791666665</v>
      </c>
      <c r="C3732" s="24">
        <v>45147.721550925926</v>
      </c>
      <c r="D3732" s="25" t="s">
        <v>27</v>
      </c>
      <c r="E3732" s="25" t="s">
        <v>9</v>
      </c>
      <c r="F3732" s="25" t="s">
        <v>24</v>
      </c>
      <c r="G3732" s="25" t="s">
        <v>228</v>
      </c>
      <c r="H3732" s="82"/>
      <c r="I3732" s="48">
        <f>tbl_raw_data[[#This Row],[Date Actioned]]-tbl_raw_data[[#This Row],[Date Tagged]]</f>
        <v>6.7592592604341917E-3</v>
      </c>
      <c r="J3732" s="46">
        <f>HOUR(tbl_raw_data[[#This Row],[Time_taken]])*60+MINUTE(tbl_raw_data[[#This Row],[Time_taken]])+SECOND(tbl_raw_data[[#This Row],[Time_taken]])/60</f>
        <v>9.7333333333333325</v>
      </c>
      <c r="K3732" s="52">
        <f>DATE(YEAR(tbl_raw_data[[#This Row],[Date Actioned]]),MONTH(tbl_raw_data[[#This Row],[Date Actioned]]),DAY(tbl_raw_data[[#This Row],[Date Actioned]]))</f>
        <v>45147</v>
      </c>
      <c r="L3732" s="50" t="str">
        <f>UPPER(TEXT(tbl_raw_data[[#This Row],[updated_date]],"MMMM"))</f>
        <v>AUGUST</v>
      </c>
      <c r="M3732" s="50" t="str">
        <f>"WEEK "&amp; IF(ROUNDUP(DAY(tbl_raw_data[[#This Row],[updated_date]])/7,0)=5,4,ROUNDUP(DAY(tbl_raw_data[[#This Row],[updated_date]])/7,0))</f>
        <v>WEEK 2</v>
      </c>
      <c r="N3732" s="50" t="str">
        <f>UPPER(VLOOKUP(tbl_raw_data[[#This Row],[Analyst]],Settiings!$A$2:$B$16,2,0))</f>
        <v>QUADIR</v>
      </c>
      <c r="O3732" s="50" t="str">
        <f>TRIM(UPPER(tbl_raw_data[[#This Row],[Outcome]]))</f>
        <v>DECLINE</v>
      </c>
      <c r="P3732" s="50" t="str">
        <f>TRIM(UPPER(tbl_raw_data[[#This Row],[Queue Name]]))</f>
        <v>CONSUMER EXISTING</v>
      </c>
      <c r="Q3732" s="50" t="str">
        <f>IF(tbl_raw_data[[#This Row],[Time taken in min]]&lt;=Settiings!$D$2,"SLA_MET","SLA_NOT_MET")</f>
        <v>SLA_MET</v>
      </c>
      <c r="R3732" s="94"/>
    </row>
    <row r="3733" spans="1:18" x14ac:dyDescent="0.3">
      <c r="A3733" s="23" t="s">
        <v>2967</v>
      </c>
      <c r="B3733" s="15">
        <v>45147.719490740739</v>
      </c>
      <c r="C3733" s="16">
        <v>45147.723576388889</v>
      </c>
      <c r="D3733" s="17" t="s">
        <v>17</v>
      </c>
      <c r="E3733" s="18" t="s">
        <v>19</v>
      </c>
      <c r="F3733" s="17" t="s">
        <v>50</v>
      </c>
      <c r="G3733" s="19"/>
      <c r="H3733" s="79"/>
      <c r="I3733" s="48">
        <f>tbl_raw_data[[#This Row],[Date Actioned]]-tbl_raw_data[[#This Row],[Date Tagged]]</f>
        <v>4.0856481500668451E-3</v>
      </c>
      <c r="J3733" s="46">
        <f>HOUR(tbl_raw_data[[#This Row],[Time_taken]])*60+MINUTE(tbl_raw_data[[#This Row],[Time_taken]])+SECOND(tbl_raw_data[[#This Row],[Time_taken]])/60</f>
        <v>5.8833333333333329</v>
      </c>
      <c r="K3733" s="52">
        <f>DATE(YEAR(tbl_raw_data[[#This Row],[Date Actioned]]),MONTH(tbl_raw_data[[#This Row],[Date Actioned]]),DAY(tbl_raw_data[[#This Row],[Date Actioned]]))</f>
        <v>45147</v>
      </c>
      <c r="L3733" s="50" t="str">
        <f>UPPER(TEXT(tbl_raw_data[[#This Row],[updated_date]],"MMMM"))</f>
        <v>AUGUST</v>
      </c>
      <c r="M3733" s="50" t="str">
        <f>"WEEK "&amp; IF(ROUNDUP(DAY(tbl_raw_data[[#This Row],[updated_date]])/7,0)=5,4,ROUNDUP(DAY(tbl_raw_data[[#This Row],[updated_date]])/7,0))</f>
        <v>WEEK 2</v>
      </c>
      <c r="N3733" s="50" t="str">
        <f>UPPER(VLOOKUP(tbl_raw_data[[#This Row],[Analyst]],Settiings!$A$2:$B$16,2,0))</f>
        <v>SHAHID</v>
      </c>
      <c r="O3733" s="50" t="str">
        <f>TRIM(UPPER(tbl_raw_data[[#This Row],[Outcome]]))</f>
        <v>APPROVE</v>
      </c>
      <c r="P3733" s="50" t="str">
        <f>TRIM(UPPER(tbl_raw_data[[#This Row],[Queue Name]]))</f>
        <v>CONSUMER POST BUREAU</v>
      </c>
      <c r="Q3733" s="50" t="str">
        <f>IF(tbl_raw_data[[#This Row],[Time taken in min]]&lt;=Settiings!$D$2,"SLA_MET","SLA_NOT_MET")</f>
        <v>SLA_MET</v>
      </c>
      <c r="R3733" s="94"/>
    </row>
    <row r="3734" spans="1:18" x14ac:dyDescent="0.3">
      <c r="A3734" s="14" t="s">
        <v>2968</v>
      </c>
      <c r="B3734" s="9">
        <v>45147.719606481478</v>
      </c>
      <c r="C3734" s="24">
        <v>45147.722349537034</v>
      </c>
      <c r="D3734" s="25" t="s">
        <v>13</v>
      </c>
      <c r="E3734" s="25" t="s">
        <v>9</v>
      </c>
      <c r="F3734" s="25" t="s">
        <v>1222</v>
      </c>
      <c r="G3734" s="25" t="s">
        <v>17</v>
      </c>
      <c r="H3734" s="82"/>
      <c r="I3734" s="48">
        <f>tbl_raw_data[[#This Row],[Date Actioned]]-tbl_raw_data[[#This Row],[Date Tagged]]</f>
        <v>2.7430555564933456E-3</v>
      </c>
      <c r="J3734" s="46">
        <f>HOUR(tbl_raw_data[[#This Row],[Time_taken]])*60+MINUTE(tbl_raw_data[[#This Row],[Time_taken]])+SECOND(tbl_raw_data[[#This Row],[Time_taken]])/60</f>
        <v>3.95</v>
      </c>
      <c r="K3734" s="52">
        <f>DATE(YEAR(tbl_raw_data[[#This Row],[Date Actioned]]),MONTH(tbl_raw_data[[#This Row],[Date Actioned]]),DAY(tbl_raw_data[[#This Row],[Date Actioned]]))</f>
        <v>45147</v>
      </c>
      <c r="L3734" s="50" t="str">
        <f>UPPER(TEXT(tbl_raw_data[[#This Row],[updated_date]],"MMMM"))</f>
        <v>AUGUST</v>
      </c>
      <c r="M3734" s="50" t="str">
        <f>"WEEK "&amp; IF(ROUNDUP(DAY(tbl_raw_data[[#This Row],[updated_date]])/7,0)=5,4,ROUNDUP(DAY(tbl_raw_data[[#This Row],[updated_date]])/7,0))</f>
        <v>WEEK 2</v>
      </c>
      <c r="N3734" s="50" t="str">
        <f>UPPER(VLOOKUP(tbl_raw_data[[#This Row],[Analyst]],Settiings!$A$2:$B$16,2,0))</f>
        <v>HARDIK</v>
      </c>
      <c r="O3734" s="50" t="str">
        <f>TRIM(UPPER(tbl_raw_data[[#This Row],[Outcome]]))</f>
        <v>APPROVE</v>
      </c>
      <c r="P3734" s="50" t="str">
        <f>TRIM(UPPER(tbl_raw_data[[#This Row],[Queue Name]]))</f>
        <v>CONSUMER EXISTING</v>
      </c>
      <c r="Q3734" s="50" t="str">
        <f>IF(tbl_raw_data[[#This Row],[Time taken in min]]&lt;=Settiings!$D$2,"SLA_MET","SLA_NOT_MET")</f>
        <v>SLA_MET</v>
      </c>
      <c r="R3734" s="94"/>
    </row>
    <row r="3735" spans="1:18" x14ac:dyDescent="0.3">
      <c r="A3735" s="20" t="s">
        <v>2970</v>
      </c>
      <c r="B3735" s="15">
        <v>45147.72556712963</v>
      </c>
      <c r="C3735" s="16">
        <v>45147.728252314817</v>
      </c>
      <c r="D3735" s="17" t="s">
        <v>17</v>
      </c>
      <c r="E3735" s="18" t="s">
        <v>9</v>
      </c>
      <c r="F3735" s="17" t="s">
        <v>76</v>
      </c>
      <c r="G3735" s="19"/>
      <c r="H3735" s="79"/>
      <c r="I3735" s="48">
        <f>tbl_raw_data[[#This Row],[Date Actioned]]-tbl_raw_data[[#This Row],[Date Tagged]]</f>
        <v>2.6851851871469989E-3</v>
      </c>
      <c r="J3735" s="46">
        <f>HOUR(tbl_raw_data[[#This Row],[Time_taken]])*60+MINUTE(tbl_raw_data[[#This Row],[Time_taken]])+SECOND(tbl_raw_data[[#This Row],[Time_taken]])/60</f>
        <v>3.8666666666666667</v>
      </c>
      <c r="K3735" s="52">
        <f>DATE(YEAR(tbl_raw_data[[#This Row],[Date Actioned]]),MONTH(tbl_raw_data[[#This Row],[Date Actioned]]),DAY(tbl_raw_data[[#This Row],[Date Actioned]]))</f>
        <v>45147</v>
      </c>
      <c r="L3735" s="50" t="str">
        <f>UPPER(TEXT(tbl_raw_data[[#This Row],[updated_date]],"MMMM"))</f>
        <v>AUGUST</v>
      </c>
      <c r="M3735" s="50" t="str">
        <f>"WEEK "&amp; IF(ROUNDUP(DAY(tbl_raw_data[[#This Row],[updated_date]])/7,0)=5,4,ROUNDUP(DAY(tbl_raw_data[[#This Row],[updated_date]])/7,0))</f>
        <v>WEEK 2</v>
      </c>
      <c r="N3735" s="50" t="str">
        <f>UPPER(VLOOKUP(tbl_raw_data[[#This Row],[Analyst]],Settiings!$A$2:$B$16,2,0))</f>
        <v>ROHAN</v>
      </c>
      <c r="O3735" s="50" t="str">
        <f>TRIM(UPPER(tbl_raw_data[[#This Row],[Outcome]]))</f>
        <v>APPROVE</v>
      </c>
      <c r="P3735" s="50" t="str">
        <f>TRIM(UPPER(tbl_raw_data[[#This Row],[Queue Name]]))</f>
        <v>CONSUMER EXISTING</v>
      </c>
      <c r="Q3735" s="50" t="str">
        <f>IF(tbl_raw_data[[#This Row],[Time taken in min]]&lt;=Settiings!$D$2,"SLA_MET","SLA_NOT_MET")</f>
        <v>SLA_MET</v>
      </c>
      <c r="R3735" s="94"/>
    </row>
    <row r="3736" spans="1:18" x14ac:dyDescent="0.3">
      <c r="A3736" s="23" t="s">
        <v>2971</v>
      </c>
      <c r="B3736" s="9">
        <v>45147.7265625</v>
      </c>
      <c r="C3736" s="24">
        <v>45147.73028935185</v>
      </c>
      <c r="D3736" s="25" t="s">
        <v>13</v>
      </c>
      <c r="E3736" s="25" t="s">
        <v>9</v>
      </c>
      <c r="F3736" s="25" t="s">
        <v>53</v>
      </c>
      <c r="G3736" s="25" t="s">
        <v>17</v>
      </c>
      <c r="H3736" s="82"/>
      <c r="I3736" s="48">
        <f>tbl_raw_data[[#This Row],[Date Actioned]]-tbl_raw_data[[#This Row],[Date Tagged]]</f>
        <v>3.7268518499331549E-3</v>
      </c>
      <c r="J3736" s="46">
        <f>HOUR(tbl_raw_data[[#This Row],[Time_taken]])*60+MINUTE(tbl_raw_data[[#This Row],[Time_taken]])+SECOND(tbl_raw_data[[#This Row],[Time_taken]])/60</f>
        <v>5.3666666666666663</v>
      </c>
      <c r="K3736" s="52">
        <f>DATE(YEAR(tbl_raw_data[[#This Row],[Date Actioned]]),MONTH(tbl_raw_data[[#This Row],[Date Actioned]]),DAY(tbl_raw_data[[#This Row],[Date Actioned]]))</f>
        <v>45147</v>
      </c>
      <c r="L3736" s="50" t="str">
        <f>UPPER(TEXT(tbl_raw_data[[#This Row],[updated_date]],"MMMM"))</f>
        <v>AUGUST</v>
      </c>
      <c r="M3736" s="50" t="str">
        <f>"WEEK "&amp; IF(ROUNDUP(DAY(tbl_raw_data[[#This Row],[updated_date]])/7,0)=5,4,ROUNDUP(DAY(tbl_raw_data[[#This Row],[updated_date]])/7,0))</f>
        <v>WEEK 2</v>
      </c>
      <c r="N3736" s="50" t="str">
        <f>UPPER(VLOOKUP(tbl_raw_data[[#This Row],[Analyst]],Settiings!$A$2:$B$16,2,0))</f>
        <v>NAVED</v>
      </c>
      <c r="O3736" s="50" t="str">
        <f>TRIM(UPPER(tbl_raw_data[[#This Row],[Outcome]]))</f>
        <v>APPROVE</v>
      </c>
      <c r="P3736" s="50" t="str">
        <f>TRIM(UPPER(tbl_raw_data[[#This Row],[Queue Name]]))</f>
        <v>CONSUMER EXISTING</v>
      </c>
      <c r="Q3736" s="50" t="str">
        <f>IF(tbl_raw_data[[#This Row],[Time taken in min]]&lt;=Settiings!$D$2,"SLA_MET","SLA_NOT_MET")</f>
        <v>SLA_MET</v>
      </c>
      <c r="R3736" s="94"/>
    </row>
    <row r="3737" spans="1:18" x14ac:dyDescent="0.3">
      <c r="A3737" s="14" t="s">
        <v>2972</v>
      </c>
      <c r="B3737" s="15">
        <v>45147.729791666665</v>
      </c>
      <c r="C3737" s="16">
        <v>45147.735995370371</v>
      </c>
      <c r="D3737" s="17" t="s">
        <v>13</v>
      </c>
      <c r="E3737" s="17" t="s">
        <v>19</v>
      </c>
      <c r="F3737" s="17" t="s">
        <v>65</v>
      </c>
      <c r="G3737" s="17" t="s">
        <v>718</v>
      </c>
      <c r="H3737" s="83"/>
      <c r="I3737" s="48">
        <f>tbl_raw_data[[#This Row],[Date Actioned]]-tbl_raw_data[[#This Row],[Date Tagged]]</f>
        <v>6.2037037059781142E-3</v>
      </c>
      <c r="J3737" s="46">
        <f>HOUR(tbl_raw_data[[#This Row],[Time_taken]])*60+MINUTE(tbl_raw_data[[#This Row],[Time_taken]])+SECOND(tbl_raw_data[[#This Row],[Time_taken]])/60</f>
        <v>8.9333333333333336</v>
      </c>
      <c r="K3737" s="52">
        <f>DATE(YEAR(tbl_raw_data[[#This Row],[Date Actioned]]),MONTH(tbl_raw_data[[#This Row],[Date Actioned]]),DAY(tbl_raw_data[[#This Row],[Date Actioned]]))</f>
        <v>45147</v>
      </c>
      <c r="L3737" s="50" t="str">
        <f>UPPER(TEXT(tbl_raw_data[[#This Row],[updated_date]],"MMMM"))</f>
        <v>AUGUST</v>
      </c>
      <c r="M3737" s="50" t="str">
        <f>"WEEK "&amp; IF(ROUNDUP(DAY(tbl_raw_data[[#This Row],[updated_date]])/7,0)=5,4,ROUNDUP(DAY(tbl_raw_data[[#This Row],[updated_date]])/7,0))</f>
        <v>WEEK 2</v>
      </c>
      <c r="N3737" s="50" t="str">
        <f>UPPER(VLOOKUP(tbl_raw_data[[#This Row],[Analyst]],Settiings!$A$2:$B$16,2,0))</f>
        <v>SAM</v>
      </c>
      <c r="O3737" s="50" t="str">
        <f>TRIM(UPPER(tbl_raw_data[[#This Row],[Outcome]]))</f>
        <v>APPROVE</v>
      </c>
      <c r="P3737" s="50" t="str">
        <f>TRIM(UPPER(tbl_raw_data[[#This Row],[Queue Name]]))</f>
        <v>CONSUMER POST BUREAU</v>
      </c>
      <c r="Q3737" s="50" t="str">
        <f>IF(tbl_raw_data[[#This Row],[Time taken in min]]&lt;=Settiings!$D$2,"SLA_MET","SLA_NOT_MET")</f>
        <v>SLA_MET</v>
      </c>
      <c r="R3737" s="94"/>
    </row>
    <row r="3738" spans="1:18" x14ac:dyDescent="0.3">
      <c r="A3738" s="23" t="s">
        <v>2973</v>
      </c>
      <c r="B3738" s="15">
        <v>45147.735729166663</v>
      </c>
      <c r="C3738" s="16">
        <v>45147.745509259257</v>
      </c>
      <c r="D3738" s="17" t="s">
        <v>37</v>
      </c>
      <c r="E3738" s="18" t="s">
        <v>9</v>
      </c>
      <c r="F3738" s="17" t="s">
        <v>686</v>
      </c>
      <c r="G3738" s="19"/>
      <c r="H3738" s="79"/>
      <c r="I3738" s="48">
        <f>tbl_raw_data[[#This Row],[Date Actioned]]-tbl_raw_data[[#This Row],[Date Tagged]]</f>
        <v>9.7800925941555761E-3</v>
      </c>
      <c r="J3738" s="46">
        <f>HOUR(tbl_raw_data[[#This Row],[Time_taken]])*60+MINUTE(tbl_raw_data[[#This Row],[Time_taken]])+SECOND(tbl_raw_data[[#This Row],[Time_taken]])/60</f>
        <v>14.083333333333334</v>
      </c>
      <c r="K3738" s="52">
        <f>DATE(YEAR(tbl_raw_data[[#This Row],[Date Actioned]]),MONTH(tbl_raw_data[[#This Row],[Date Actioned]]),DAY(tbl_raw_data[[#This Row],[Date Actioned]]))</f>
        <v>45147</v>
      </c>
      <c r="L3738" s="50" t="str">
        <f>UPPER(TEXT(tbl_raw_data[[#This Row],[updated_date]],"MMMM"))</f>
        <v>AUGUST</v>
      </c>
      <c r="M3738" s="50" t="str">
        <f>"WEEK "&amp; IF(ROUNDUP(DAY(tbl_raw_data[[#This Row],[updated_date]])/7,0)=5,4,ROUNDUP(DAY(tbl_raw_data[[#This Row],[updated_date]])/7,0))</f>
        <v>WEEK 2</v>
      </c>
      <c r="N3738" s="50" t="str">
        <f>UPPER(VLOOKUP(tbl_raw_data[[#This Row],[Analyst]],Settiings!$A$2:$B$16,2,0))</f>
        <v>FARDIN</v>
      </c>
      <c r="O3738" s="50" t="str">
        <f>TRIM(UPPER(tbl_raw_data[[#This Row],[Outcome]]))</f>
        <v>DECLINE</v>
      </c>
      <c r="P3738" s="50" t="str">
        <f>TRIM(UPPER(tbl_raw_data[[#This Row],[Queue Name]]))</f>
        <v>CONSUMER EXISTING</v>
      </c>
      <c r="Q3738" s="50" t="str">
        <f>IF(tbl_raw_data[[#This Row],[Time taken in min]]&lt;=Settiings!$D$2,"SLA_MET","SLA_NOT_MET")</f>
        <v>SLA_MET</v>
      </c>
      <c r="R3738" s="94"/>
    </row>
    <row r="3739" spans="1:18" x14ac:dyDescent="0.3">
      <c r="A3739" s="20" t="s">
        <v>2976</v>
      </c>
      <c r="B3739" s="9">
        <v>45147.740624999999</v>
      </c>
      <c r="C3739" s="24">
        <v>45147.749131944445</v>
      </c>
      <c r="D3739" s="25" t="s">
        <v>17</v>
      </c>
      <c r="E3739" s="12" t="s">
        <v>9</v>
      </c>
      <c r="F3739" s="25" t="s">
        <v>50</v>
      </c>
      <c r="G3739" s="13"/>
      <c r="H3739" s="78"/>
      <c r="I3739" s="48">
        <f>tbl_raw_data[[#This Row],[Date Actioned]]-tbl_raw_data[[#This Row],[Date Tagged]]</f>
        <v>8.5069444467080757E-3</v>
      </c>
      <c r="J3739" s="46">
        <f>HOUR(tbl_raw_data[[#This Row],[Time_taken]])*60+MINUTE(tbl_raw_data[[#This Row],[Time_taken]])+SECOND(tbl_raw_data[[#This Row],[Time_taken]])/60</f>
        <v>12.25</v>
      </c>
      <c r="K3739" s="52">
        <f>DATE(YEAR(tbl_raw_data[[#This Row],[Date Actioned]]),MONTH(tbl_raw_data[[#This Row],[Date Actioned]]),DAY(tbl_raw_data[[#This Row],[Date Actioned]]))</f>
        <v>45147</v>
      </c>
      <c r="L3739" s="50" t="str">
        <f>UPPER(TEXT(tbl_raw_data[[#This Row],[updated_date]],"MMMM"))</f>
        <v>AUGUST</v>
      </c>
      <c r="M3739" s="50" t="str">
        <f>"WEEK "&amp; IF(ROUNDUP(DAY(tbl_raw_data[[#This Row],[updated_date]])/7,0)=5,4,ROUNDUP(DAY(tbl_raw_data[[#This Row],[updated_date]])/7,0))</f>
        <v>WEEK 2</v>
      </c>
      <c r="N3739" s="50" t="str">
        <f>UPPER(VLOOKUP(tbl_raw_data[[#This Row],[Analyst]],Settiings!$A$2:$B$16,2,0))</f>
        <v>SHAHID</v>
      </c>
      <c r="O3739" s="50" t="str">
        <f>TRIM(UPPER(tbl_raw_data[[#This Row],[Outcome]]))</f>
        <v>APPROVE</v>
      </c>
      <c r="P3739" s="50" t="str">
        <f>TRIM(UPPER(tbl_raw_data[[#This Row],[Queue Name]]))</f>
        <v>CONSUMER EXISTING</v>
      </c>
      <c r="Q3739" s="50" t="str">
        <f>IF(tbl_raw_data[[#This Row],[Time taken in min]]&lt;=Settiings!$D$2,"SLA_MET","SLA_NOT_MET")</f>
        <v>SLA_MET</v>
      </c>
      <c r="R3739" s="94"/>
    </row>
    <row r="3740" spans="1:18" x14ac:dyDescent="0.3">
      <c r="A3740" s="23" t="s">
        <v>2977</v>
      </c>
      <c r="B3740" s="15">
        <v>45147.741539351853</v>
      </c>
      <c r="C3740" s="16">
        <v>45147.746064814812</v>
      </c>
      <c r="D3740" s="17" t="s">
        <v>17</v>
      </c>
      <c r="E3740" s="18" t="s">
        <v>9</v>
      </c>
      <c r="F3740" s="17" t="s">
        <v>43</v>
      </c>
      <c r="G3740" s="19"/>
      <c r="H3740" s="79"/>
      <c r="I3740" s="48">
        <f>tbl_raw_data[[#This Row],[Date Actioned]]-tbl_raw_data[[#This Row],[Date Tagged]]</f>
        <v>4.5254629585542716E-3</v>
      </c>
      <c r="J3740" s="46">
        <f>HOUR(tbl_raw_data[[#This Row],[Time_taken]])*60+MINUTE(tbl_raw_data[[#This Row],[Time_taken]])+SECOND(tbl_raw_data[[#This Row],[Time_taken]])/60</f>
        <v>6.5166666666666666</v>
      </c>
      <c r="K3740" s="52">
        <f>DATE(YEAR(tbl_raw_data[[#This Row],[Date Actioned]]),MONTH(tbl_raw_data[[#This Row],[Date Actioned]]),DAY(tbl_raw_data[[#This Row],[Date Actioned]]))</f>
        <v>45147</v>
      </c>
      <c r="L3740" s="50" t="str">
        <f>UPPER(TEXT(tbl_raw_data[[#This Row],[updated_date]],"MMMM"))</f>
        <v>AUGUST</v>
      </c>
      <c r="M3740" s="50" t="str">
        <f>"WEEK "&amp; IF(ROUNDUP(DAY(tbl_raw_data[[#This Row],[updated_date]])/7,0)=5,4,ROUNDUP(DAY(tbl_raw_data[[#This Row],[updated_date]])/7,0))</f>
        <v>WEEK 2</v>
      </c>
      <c r="N3740" s="50" t="str">
        <f>UPPER(VLOOKUP(tbl_raw_data[[#This Row],[Analyst]],Settiings!$A$2:$B$16,2,0))</f>
        <v>MERCEDES</v>
      </c>
      <c r="O3740" s="50" t="str">
        <f>TRIM(UPPER(tbl_raw_data[[#This Row],[Outcome]]))</f>
        <v>APPROVE</v>
      </c>
      <c r="P3740" s="50" t="str">
        <f>TRIM(UPPER(tbl_raw_data[[#This Row],[Queue Name]]))</f>
        <v>CONSUMER EXISTING</v>
      </c>
      <c r="Q3740" s="50" t="str">
        <f>IF(tbl_raw_data[[#This Row],[Time taken in min]]&lt;=Settiings!$D$2,"SLA_MET","SLA_NOT_MET")</f>
        <v>SLA_MET</v>
      </c>
      <c r="R3740" s="94"/>
    </row>
    <row r="3741" spans="1:18" x14ac:dyDescent="0.3">
      <c r="A3741" s="14" t="s">
        <v>2981</v>
      </c>
      <c r="B3741" s="9">
        <v>45147.745000000003</v>
      </c>
      <c r="C3741" s="24">
        <v>45147.751736111109</v>
      </c>
      <c r="D3741" s="25" t="s">
        <v>13</v>
      </c>
      <c r="E3741" s="25" t="s">
        <v>19</v>
      </c>
      <c r="F3741" s="25" t="s">
        <v>686</v>
      </c>
      <c r="G3741" s="25" t="s">
        <v>41</v>
      </c>
      <c r="H3741" s="82"/>
      <c r="I3741" s="48">
        <f>tbl_raw_data[[#This Row],[Date Actioned]]-tbl_raw_data[[#This Row],[Date Tagged]]</f>
        <v>6.7361111068748869E-3</v>
      </c>
      <c r="J3741" s="46">
        <f>HOUR(tbl_raw_data[[#This Row],[Time_taken]])*60+MINUTE(tbl_raw_data[[#This Row],[Time_taken]])+SECOND(tbl_raw_data[[#This Row],[Time_taken]])/60</f>
        <v>9.6999999999999993</v>
      </c>
      <c r="K3741" s="52">
        <f>DATE(YEAR(tbl_raw_data[[#This Row],[Date Actioned]]),MONTH(tbl_raw_data[[#This Row],[Date Actioned]]),DAY(tbl_raw_data[[#This Row],[Date Actioned]]))</f>
        <v>45147</v>
      </c>
      <c r="L3741" s="50" t="str">
        <f>UPPER(TEXT(tbl_raw_data[[#This Row],[updated_date]],"MMMM"))</f>
        <v>AUGUST</v>
      </c>
      <c r="M3741" s="50" t="str">
        <f>"WEEK "&amp; IF(ROUNDUP(DAY(tbl_raw_data[[#This Row],[updated_date]])/7,0)=5,4,ROUNDUP(DAY(tbl_raw_data[[#This Row],[updated_date]])/7,0))</f>
        <v>WEEK 2</v>
      </c>
      <c r="N3741" s="50" t="str">
        <f>UPPER(VLOOKUP(tbl_raw_data[[#This Row],[Analyst]],Settiings!$A$2:$B$16,2,0))</f>
        <v>FARDIN</v>
      </c>
      <c r="O3741" s="50" t="str">
        <f>TRIM(UPPER(tbl_raw_data[[#This Row],[Outcome]]))</f>
        <v>APPROVE</v>
      </c>
      <c r="P3741" s="50" t="str">
        <f>TRIM(UPPER(tbl_raw_data[[#This Row],[Queue Name]]))</f>
        <v>CONSUMER POST BUREAU</v>
      </c>
      <c r="Q3741" s="50" t="str">
        <f>IF(tbl_raw_data[[#This Row],[Time taken in min]]&lt;=Settiings!$D$2,"SLA_MET","SLA_NOT_MET")</f>
        <v>SLA_MET</v>
      </c>
      <c r="R3741" s="94"/>
    </row>
    <row r="3742" spans="1:18" x14ac:dyDescent="0.3">
      <c r="A3742" s="20" t="s">
        <v>2982</v>
      </c>
      <c r="B3742" s="15">
        <v>45147.745289351849</v>
      </c>
      <c r="C3742" s="16">
        <v>45147.753229166665</v>
      </c>
      <c r="D3742" s="17" t="s">
        <v>13</v>
      </c>
      <c r="E3742" s="17" t="s">
        <v>47</v>
      </c>
      <c r="F3742" s="17" t="s">
        <v>65</v>
      </c>
      <c r="G3742" s="17" t="s">
        <v>17</v>
      </c>
      <c r="H3742" s="83"/>
      <c r="I3742" s="48">
        <f>tbl_raw_data[[#This Row],[Date Actioned]]-tbl_raw_data[[#This Row],[Date Tagged]]</f>
        <v>7.9398148154723458E-3</v>
      </c>
      <c r="J3742" s="46">
        <f>HOUR(tbl_raw_data[[#This Row],[Time_taken]])*60+MINUTE(tbl_raw_data[[#This Row],[Time_taken]])+SECOND(tbl_raw_data[[#This Row],[Time_taken]])/60</f>
        <v>11.433333333333334</v>
      </c>
      <c r="K3742" s="52">
        <f>DATE(YEAR(tbl_raw_data[[#This Row],[Date Actioned]]),MONTH(tbl_raw_data[[#This Row],[Date Actioned]]),DAY(tbl_raw_data[[#This Row],[Date Actioned]]))</f>
        <v>45147</v>
      </c>
      <c r="L3742" s="50" t="str">
        <f>UPPER(TEXT(tbl_raw_data[[#This Row],[updated_date]],"MMMM"))</f>
        <v>AUGUST</v>
      </c>
      <c r="M3742" s="50" t="str">
        <f>"WEEK "&amp; IF(ROUNDUP(DAY(tbl_raw_data[[#This Row],[updated_date]])/7,0)=5,4,ROUNDUP(DAY(tbl_raw_data[[#This Row],[updated_date]])/7,0))</f>
        <v>WEEK 2</v>
      </c>
      <c r="N3742" s="50" t="str">
        <f>UPPER(VLOOKUP(tbl_raw_data[[#This Row],[Analyst]],Settiings!$A$2:$B$16,2,0))</f>
        <v>SAM</v>
      </c>
      <c r="O3742" s="50" t="str">
        <f>TRIM(UPPER(tbl_raw_data[[#This Row],[Outcome]]))</f>
        <v>APPROVE</v>
      </c>
      <c r="P3742" s="50" t="str">
        <f>TRIM(UPPER(tbl_raw_data[[#This Row],[Queue Name]]))</f>
        <v>CONSUMER PRE BUREAU</v>
      </c>
      <c r="Q3742" s="50" t="str">
        <f>IF(tbl_raw_data[[#This Row],[Time taken in min]]&lt;=Settiings!$D$2,"SLA_MET","SLA_NOT_MET")</f>
        <v>SLA_MET</v>
      </c>
      <c r="R3742" s="94"/>
    </row>
    <row r="3743" spans="1:18" x14ac:dyDescent="0.3">
      <c r="A3743" s="23" t="s">
        <v>2983</v>
      </c>
      <c r="B3743" s="9">
        <v>45147.747037037036</v>
      </c>
      <c r="C3743" s="24">
        <v>45147.753831018519</v>
      </c>
      <c r="D3743" s="25" t="s">
        <v>13</v>
      </c>
      <c r="E3743" s="25" t="s">
        <v>9</v>
      </c>
      <c r="F3743" s="25" t="s">
        <v>43</v>
      </c>
      <c r="G3743" s="25" t="s">
        <v>17</v>
      </c>
      <c r="H3743" s="82"/>
      <c r="I3743" s="48">
        <f>tbl_raw_data[[#This Row],[Date Actioned]]-tbl_raw_data[[#This Row],[Date Tagged]]</f>
        <v>6.7939814834971912E-3</v>
      </c>
      <c r="J3743" s="46">
        <f>HOUR(tbl_raw_data[[#This Row],[Time_taken]])*60+MINUTE(tbl_raw_data[[#This Row],[Time_taken]])+SECOND(tbl_raw_data[[#This Row],[Time_taken]])/60</f>
        <v>9.7833333333333332</v>
      </c>
      <c r="K3743" s="52">
        <f>DATE(YEAR(tbl_raw_data[[#This Row],[Date Actioned]]),MONTH(tbl_raw_data[[#This Row],[Date Actioned]]),DAY(tbl_raw_data[[#This Row],[Date Actioned]]))</f>
        <v>45147</v>
      </c>
      <c r="L3743" s="50" t="str">
        <f>UPPER(TEXT(tbl_raw_data[[#This Row],[updated_date]],"MMMM"))</f>
        <v>AUGUST</v>
      </c>
      <c r="M3743" s="50" t="str">
        <f>"WEEK "&amp; IF(ROUNDUP(DAY(tbl_raw_data[[#This Row],[updated_date]])/7,0)=5,4,ROUNDUP(DAY(tbl_raw_data[[#This Row],[updated_date]])/7,0))</f>
        <v>WEEK 2</v>
      </c>
      <c r="N3743" s="50" t="str">
        <f>UPPER(VLOOKUP(tbl_raw_data[[#This Row],[Analyst]],Settiings!$A$2:$B$16,2,0))</f>
        <v>MERCEDES</v>
      </c>
      <c r="O3743" s="50" t="str">
        <f>TRIM(UPPER(tbl_raw_data[[#This Row],[Outcome]]))</f>
        <v>APPROVE</v>
      </c>
      <c r="P3743" s="50" t="str">
        <f>TRIM(UPPER(tbl_raw_data[[#This Row],[Queue Name]]))</f>
        <v>CONSUMER EXISTING</v>
      </c>
      <c r="Q3743" s="50" t="str">
        <f>IF(tbl_raw_data[[#This Row],[Time taken in min]]&lt;=Settiings!$D$2,"SLA_MET","SLA_NOT_MET")</f>
        <v>SLA_MET</v>
      </c>
      <c r="R3743" s="94"/>
    </row>
    <row r="3744" spans="1:18" x14ac:dyDescent="0.3">
      <c r="A3744" s="14" t="s">
        <v>2986</v>
      </c>
      <c r="B3744" s="15">
        <v>45147.759166666663</v>
      </c>
      <c r="C3744" s="16">
        <v>45147.765439814815</v>
      </c>
      <c r="D3744" s="17" t="s">
        <v>13</v>
      </c>
      <c r="E3744" s="17" t="s">
        <v>47</v>
      </c>
      <c r="F3744" s="17" t="s">
        <v>24</v>
      </c>
      <c r="G3744" s="17" t="s">
        <v>77</v>
      </c>
      <c r="H3744" s="83"/>
      <c r="I3744" s="48">
        <f>tbl_raw_data[[#This Row],[Date Actioned]]-tbl_raw_data[[#This Row],[Date Tagged]]</f>
        <v>6.2731481521041133E-3</v>
      </c>
      <c r="J3744" s="46">
        <f>HOUR(tbl_raw_data[[#This Row],[Time_taken]])*60+MINUTE(tbl_raw_data[[#This Row],[Time_taken]])+SECOND(tbl_raw_data[[#This Row],[Time_taken]])/60</f>
        <v>9.0333333333333332</v>
      </c>
      <c r="K3744" s="52">
        <f>DATE(YEAR(tbl_raw_data[[#This Row],[Date Actioned]]),MONTH(tbl_raw_data[[#This Row],[Date Actioned]]),DAY(tbl_raw_data[[#This Row],[Date Actioned]]))</f>
        <v>45147</v>
      </c>
      <c r="L3744" s="50" t="str">
        <f>UPPER(TEXT(tbl_raw_data[[#This Row],[updated_date]],"MMMM"))</f>
        <v>AUGUST</v>
      </c>
      <c r="M3744" s="50" t="str">
        <f>"WEEK "&amp; IF(ROUNDUP(DAY(tbl_raw_data[[#This Row],[updated_date]])/7,0)=5,4,ROUNDUP(DAY(tbl_raw_data[[#This Row],[updated_date]])/7,0))</f>
        <v>WEEK 2</v>
      </c>
      <c r="N3744" s="50" t="str">
        <f>UPPER(VLOOKUP(tbl_raw_data[[#This Row],[Analyst]],Settiings!$A$2:$B$16,2,0))</f>
        <v>QUADIR</v>
      </c>
      <c r="O3744" s="50" t="str">
        <f>TRIM(UPPER(tbl_raw_data[[#This Row],[Outcome]]))</f>
        <v>APPROVE</v>
      </c>
      <c r="P3744" s="50" t="str">
        <f>TRIM(UPPER(tbl_raw_data[[#This Row],[Queue Name]]))</f>
        <v>CONSUMER PRE BUREAU</v>
      </c>
      <c r="Q3744" s="50" t="str">
        <f>IF(tbl_raw_data[[#This Row],[Time taken in min]]&lt;=Settiings!$D$2,"SLA_MET","SLA_NOT_MET")</f>
        <v>SLA_MET</v>
      </c>
      <c r="R3744" s="94"/>
    </row>
    <row r="3745" spans="1:18" x14ac:dyDescent="0.3">
      <c r="A3745" s="20" t="s">
        <v>2987</v>
      </c>
      <c r="B3745" s="9">
        <v>45147.76295138889</v>
      </c>
      <c r="C3745" s="24">
        <v>45147.770578703705</v>
      </c>
      <c r="D3745" s="25" t="s">
        <v>17</v>
      </c>
      <c r="E3745" s="12" t="s">
        <v>9</v>
      </c>
      <c r="F3745" s="25" t="s">
        <v>50</v>
      </c>
      <c r="G3745" s="13"/>
      <c r="H3745" s="78"/>
      <c r="I3745" s="48">
        <f>tbl_raw_data[[#This Row],[Date Actioned]]-tbl_raw_data[[#This Row],[Date Tagged]]</f>
        <v>7.6273148151813075E-3</v>
      </c>
      <c r="J3745" s="46">
        <f>HOUR(tbl_raw_data[[#This Row],[Time_taken]])*60+MINUTE(tbl_raw_data[[#This Row],[Time_taken]])+SECOND(tbl_raw_data[[#This Row],[Time_taken]])/60</f>
        <v>10.983333333333333</v>
      </c>
      <c r="K3745" s="52">
        <f>DATE(YEAR(tbl_raw_data[[#This Row],[Date Actioned]]),MONTH(tbl_raw_data[[#This Row],[Date Actioned]]),DAY(tbl_raw_data[[#This Row],[Date Actioned]]))</f>
        <v>45147</v>
      </c>
      <c r="L3745" s="50" t="str">
        <f>UPPER(TEXT(tbl_raw_data[[#This Row],[updated_date]],"MMMM"))</f>
        <v>AUGUST</v>
      </c>
      <c r="M3745" s="50" t="str">
        <f>"WEEK "&amp; IF(ROUNDUP(DAY(tbl_raw_data[[#This Row],[updated_date]])/7,0)=5,4,ROUNDUP(DAY(tbl_raw_data[[#This Row],[updated_date]])/7,0))</f>
        <v>WEEK 2</v>
      </c>
      <c r="N3745" s="50" t="str">
        <f>UPPER(VLOOKUP(tbl_raw_data[[#This Row],[Analyst]],Settiings!$A$2:$B$16,2,0))</f>
        <v>SHAHID</v>
      </c>
      <c r="O3745" s="50" t="str">
        <f>TRIM(UPPER(tbl_raw_data[[#This Row],[Outcome]]))</f>
        <v>APPROVE</v>
      </c>
      <c r="P3745" s="50" t="str">
        <f>TRIM(UPPER(tbl_raw_data[[#This Row],[Queue Name]]))</f>
        <v>CONSUMER EXISTING</v>
      </c>
      <c r="Q3745" s="50" t="str">
        <f>IF(tbl_raw_data[[#This Row],[Time taken in min]]&lt;=Settiings!$D$2,"SLA_MET","SLA_NOT_MET")</f>
        <v>SLA_MET</v>
      </c>
      <c r="R3745" s="94"/>
    </row>
    <row r="3746" spans="1:18" x14ac:dyDescent="0.3">
      <c r="A3746" s="23" t="s">
        <v>2993</v>
      </c>
      <c r="B3746" s="15">
        <v>45147.774143518516</v>
      </c>
      <c r="C3746" s="16">
        <v>45147.779479166667</v>
      </c>
      <c r="D3746" s="17" t="s">
        <v>17</v>
      </c>
      <c r="E3746" s="18" t="s">
        <v>9</v>
      </c>
      <c r="F3746" s="17" t="s">
        <v>686</v>
      </c>
      <c r="G3746" s="19"/>
      <c r="H3746" s="79"/>
      <c r="I3746" s="48">
        <f>tbl_raw_data[[#This Row],[Date Actioned]]-tbl_raw_data[[#This Row],[Date Tagged]]</f>
        <v>5.3356481512309983E-3</v>
      </c>
      <c r="J3746" s="46">
        <f>HOUR(tbl_raw_data[[#This Row],[Time_taken]])*60+MINUTE(tbl_raw_data[[#This Row],[Time_taken]])+SECOND(tbl_raw_data[[#This Row],[Time_taken]])/60</f>
        <v>7.6833333333333336</v>
      </c>
      <c r="K3746" s="52">
        <f>DATE(YEAR(tbl_raw_data[[#This Row],[Date Actioned]]),MONTH(tbl_raw_data[[#This Row],[Date Actioned]]),DAY(tbl_raw_data[[#This Row],[Date Actioned]]))</f>
        <v>45147</v>
      </c>
      <c r="L3746" s="50" t="str">
        <f>UPPER(TEXT(tbl_raw_data[[#This Row],[updated_date]],"MMMM"))</f>
        <v>AUGUST</v>
      </c>
      <c r="M3746" s="50" t="str">
        <f>"WEEK "&amp; IF(ROUNDUP(DAY(tbl_raw_data[[#This Row],[updated_date]])/7,0)=5,4,ROUNDUP(DAY(tbl_raw_data[[#This Row],[updated_date]])/7,0))</f>
        <v>WEEK 2</v>
      </c>
      <c r="N3746" s="50" t="str">
        <f>UPPER(VLOOKUP(tbl_raw_data[[#This Row],[Analyst]],Settiings!$A$2:$B$16,2,0))</f>
        <v>FARDIN</v>
      </c>
      <c r="O3746" s="50" t="str">
        <f>TRIM(UPPER(tbl_raw_data[[#This Row],[Outcome]]))</f>
        <v>APPROVE</v>
      </c>
      <c r="P3746" s="50" t="str">
        <f>TRIM(UPPER(tbl_raw_data[[#This Row],[Queue Name]]))</f>
        <v>CONSUMER EXISTING</v>
      </c>
      <c r="Q3746" s="50" t="str">
        <f>IF(tbl_raw_data[[#This Row],[Time taken in min]]&lt;=Settiings!$D$2,"SLA_MET","SLA_NOT_MET")</f>
        <v>SLA_MET</v>
      </c>
      <c r="R3746" s="94"/>
    </row>
    <row r="3747" spans="1:18" x14ac:dyDescent="0.3">
      <c r="A3747" s="14" t="s">
        <v>2994</v>
      </c>
      <c r="B3747" s="9">
        <v>45147.775000000001</v>
      </c>
      <c r="C3747" s="24">
        <v>45147.778009259258</v>
      </c>
      <c r="D3747" s="25" t="s">
        <v>27</v>
      </c>
      <c r="E3747" s="25" t="s">
        <v>9</v>
      </c>
      <c r="F3747" s="25" t="s">
        <v>53</v>
      </c>
      <c r="G3747" s="25" t="s">
        <v>871</v>
      </c>
      <c r="H3747" s="82"/>
      <c r="I3747" s="48">
        <f>tbl_raw_data[[#This Row],[Date Actioned]]-tbl_raw_data[[#This Row],[Date Tagged]]</f>
        <v>3.009259256941732E-3</v>
      </c>
      <c r="J3747" s="46">
        <f>HOUR(tbl_raw_data[[#This Row],[Time_taken]])*60+MINUTE(tbl_raw_data[[#This Row],[Time_taken]])+SECOND(tbl_raw_data[[#This Row],[Time_taken]])/60</f>
        <v>4.333333333333333</v>
      </c>
      <c r="K3747" s="52">
        <f>DATE(YEAR(tbl_raw_data[[#This Row],[Date Actioned]]),MONTH(tbl_raw_data[[#This Row],[Date Actioned]]),DAY(tbl_raw_data[[#This Row],[Date Actioned]]))</f>
        <v>45147</v>
      </c>
      <c r="L3747" s="50" t="str">
        <f>UPPER(TEXT(tbl_raw_data[[#This Row],[updated_date]],"MMMM"))</f>
        <v>AUGUST</v>
      </c>
      <c r="M3747" s="50" t="str">
        <f>"WEEK "&amp; IF(ROUNDUP(DAY(tbl_raw_data[[#This Row],[updated_date]])/7,0)=5,4,ROUNDUP(DAY(tbl_raw_data[[#This Row],[updated_date]])/7,0))</f>
        <v>WEEK 2</v>
      </c>
      <c r="N3747" s="50" t="str">
        <f>UPPER(VLOOKUP(tbl_raw_data[[#This Row],[Analyst]],Settiings!$A$2:$B$16,2,0))</f>
        <v>NAVED</v>
      </c>
      <c r="O3747" s="50" t="str">
        <f>TRIM(UPPER(tbl_raw_data[[#This Row],[Outcome]]))</f>
        <v>DECLINE</v>
      </c>
      <c r="P3747" s="50" t="str">
        <f>TRIM(UPPER(tbl_raw_data[[#This Row],[Queue Name]]))</f>
        <v>CONSUMER EXISTING</v>
      </c>
      <c r="Q3747" s="50" t="str">
        <f>IF(tbl_raw_data[[#This Row],[Time taken in min]]&lt;=Settiings!$D$2,"SLA_MET","SLA_NOT_MET")</f>
        <v>SLA_MET</v>
      </c>
      <c r="R3747" s="94"/>
    </row>
    <row r="3748" spans="1:18" x14ac:dyDescent="0.3">
      <c r="A3748" s="14" t="s">
        <v>2995</v>
      </c>
      <c r="B3748" s="9">
        <v>45147.775810185187</v>
      </c>
      <c r="C3748" s="24">
        <v>45147.785740740743</v>
      </c>
      <c r="D3748" s="25" t="s">
        <v>17</v>
      </c>
      <c r="E3748" s="12" t="s">
        <v>9</v>
      </c>
      <c r="F3748" s="25" t="s">
        <v>686</v>
      </c>
      <c r="G3748" s="13"/>
      <c r="H3748" s="78"/>
      <c r="I3748" s="48">
        <f>tbl_raw_data[[#This Row],[Date Actioned]]-tbl_raw_data[[#This Row],[Date Tagged]]</f>
        <v>9.930555555911269E-3</v>
      </c>
      <c r="J3748" s="46">
        <f>HOUR(tbl_raw_data[[#This Row],[Time_taken]])*60+MINUTE(tbl_raw_data[[#This Row],[Time_taken]])+SECOND(tbl_raw_data[[#This Row],[Time_taken]])/60</f>
        <v>14.3</v>
      </c>
      <c r="K3748" s="52">
        <f>DATE(YEAR(tbl_raw_data[[#This Row],[Date Actioned]]),MONTH(tbl_raw_data[[#This Row],[Date Actioned]]),DAY(tbl_raw_data[[#This Row],[Date Actioned]]))</f>
        <v>45147</v>
      </c>
      <c r="L3748" s="50" t="str">
        <f>UPPER(TEXT(tbl_raw_data[[#This Row],[updated_date]],"MMMM"))</f>
        <v>AUGUST</v>
      </c>
      <c r="M3748" s="50" t="str">
        <f>"WEEK "&amp; IF(ROUNDUP(DAY(tbl_raw_data[[#This Row],[updated_date]])/7,0)=5,4,ROUNDUP(DAY(tbl_raw_data[[#This Row],[updated_date]])/7,0))</f>
        <v>WEEK 2</v>
      </c>
      <c r="N3748" s="50" t="str">
        <f>UPPER(VLOOKUP(tbl_raw_data[[#This Row],[Analyst]],Settiings!$A$2:$B$16,2,0))</f>
        <v>FARDIN</v>
      </c>
      <c r="O3748" s="50" t="str">
        <f>TRIM(UPPER(tbl_raw_data[[#This Row],[Outcome]]))</f>
        <v>APPROVE</v>
      </c>
      <c r="P3748" s="50" t="str">
        <f>TRIM(UPPER(tbl_raw_data[[#This Row],[Queue Name]]))</f>
        <v>CONSUMER EXISTING</v>
      </c>
      <c r="Q3748" s="50" t="str">
        <f>IF(tbl_raw_data[[#This Row],[Time taken in min]]&lt;=Settiings!$D$2,"SLA_MET","SLA_NOT_MET")</f>
        <v>SLA_MET</v>
      </c>
      <c r="R3748" s="94"/>
    </row>
    <row r="3749" spans="1:18" x14ac:dyDescent="0.3">
      <c r="A3749" s="20" t="s">
        <v>2996</v>
      </c>
      <c r="B3749" s="15">
        <v>45147.776620370372</v>
      </c>
      <c r="C3749" s="16">
        <v>45147.780636574076</v>
      </c>
      <c r="D3749" s="17" t="s">
        <v>27</v>
      </c>
      <c r="E3749" s="17" t="s">
        <v>47</v>
      </c>
      <c r="F3749" s="17" t="s">
        <v>65</v>
      </c>
      <c r="G3749" s="17" t="s">
        <v>871</v>
      </c>
      <c r="H3749" s="83"/>
      <c r="I3749" s="48">
        <f>tbl_raw_data[[#This Row],[Date Actioned]]-tbl_raw_data[[#This Row],[Date Tagged]]</f>
        <v>4.016203703940846E-3</v>
      </c>
      <c r="J3749" s="46">
        <f>HOUR(tbl_raw_data[[#This Row],[Time_taken]])*60+MINUTE(tbl_raw_data[[#This Row],[Time_taken]])+SECOND(tbl_raw_data[[#This Row],[Time_taken]])/60</f>
        <v>5.7833333333333332</v>
      </c>
      <c r="K3749" s="52">
        <f>DATE(YEAR(tbl_raw_data[[#This Row],[Date Actioned]]),MONTH(tbl_raw_data[[#This Row],[Date Actioned]]),DAY(tbl_raw_data[[#This Row],[Date Actioned]]))</f>
        <v>45147</v>
      </c>
      <c r="L3749" s="50" t="str">
        <f>UPPER(TEXT(tbl_raw_data[[#This Row],[updated_date]],"MMMM"))</f>
        <v>AUGUST</v>
      </c>
      <c r="M3749" s="50" t="str">
        <f>"WEEK "&amp; IF(ROUNDUP(DAY(tbl_raw_data[[#This Row],[updated_date]])/7,0)=5,4,ROUNDUP(DAY(tbl_raw_data[[#This Row],[updated_date]])/7,0))</f>
        <v>WEEK 2</v>
      </c>
      <c r="N3749" s="50" t="str">
        <f>UPPER(VLOOKUP(tbl_raw_data[[#This Row],[Analyst]],Settiings!$A$2:$B$16,2,0))</f>
        <v>SAM</v>
      </c>
      <c r="O3749" s="50" t="str">
        <f>TRIM(UPPER(tbl_raw_data[[#This Row],[Outcome]]))</f>
        <v>DECLINE</v>
      </c>
      <c r="P3749" s="50" t="str">
        <f>TRIM(UPPER(tbl_raw_data[[#This Row],[Queue Name]]))</f>
        <v>CONSUMER PRE BUREAU</v>
      </c>
      <c r="Q3749" s="50" t="str">
        <f>IF(tbl_raw_data[[#This Row],[Time taken in min]]&lt;=Settiings!$D$2,"SLA_MET","SLA_NOT_MET")</f>
        <v>SLA_MET</v>
      </c>
      <c r="R3749" s="94"/>
    </row>
    <row r="3750" spans="1:18" x14ac:dyDescent="0.3">
      <c r="A3750" s="20" t="s">
        <v>2997</v>
      </c>
      <c r="B3750" s="15">
        <v>45147.783506944441</v>
      </c>
      <c r="C3750" s="16">
        <v>45147.788587962961</v>
      </c>
      <c r="D3750" s="17" t="s">
        <v>13</v>
      </c>
      <c r="E3750" s="17" t="s">
        <v>9</v>
      </c>
      <c r="F3750" s="17" t="s">
        <v>53</v>
      </c>
      <c r="G3750" s="17" t="s">
        <v>17</v>
      </c>
      <c r="H3750" s="83"/>
      <c r="I3750" s="48">
        <f>tbl_raw_data[[#This Row],[Date Actioned]]-tbl_raw_data[[#This Row],[Date Tagged]]</f>
        <v>5.0810185202863067E-3</v>
      </c>
      <c r="J3750" s="46">
        <f>HOUR(tbl_raw_data[[#This Row],[Time_taken]])*60+MINUTE(tbl_raw_data[[#This Row],[Time_taken]])+SECOND(tbl_raw_data[[#This Row],[Time_taken]])/60</f>
        <v>7.3166666666666664</v>
      </c>
      <c r="K3750" s="52">
        <f>DATE(YEAR(tbl_raw_data[[#This Row],[Date Actioned]]),MONTH(tbl_raw_data[[#This Row],[Date Actioned]]),DAY(tbl_raw_data[[#This Row],[Date Actioned]]))</f>
        <v>45147</v>
      </c>
      <c r="L3750" s="50" t="str">
        <f>UPPER(TEXT(tbl_raw_data[[#This Row],[updated_date]],"MMMM"))</f>
        <v>AUGUST</v>
      </c>
      <c r="M3750" s="50" t="str">
        <f>"WEEK "&amp; IF(ROUNDUP(DAY(tbl_raw_data[[#This Row],[updated_date]])/7,0)=5,4,ROUNDUP(DAY(tbl_raw_data[[#This Row],[updated_date]])/7,0))</f>
        <v>WEEK 2</v>
      </c>
      <c r="N3750" s="50" t="str">
        <f>UPPER(VLOOKUP(tbl_raw_data[[#This Row],[Analyst]],Settiings!$A$2:$B$16,2,0))</f>
        <v>NAVED</v>
      </c>
      <c r="O3750" s="50" t="str">
        <f>TRIM(UPPER(tbl_raw_data[[#This Row],[Outcome]]))</f>
        <v>APPROVE</v>
      </c>
      <c r="P3750" s="50" t="str">
        <f>TRIM(UPPER(tbl_raw_data[[#This Row],[Queue Name]]))</f>
        <v>CONSUMER EXISTING</v>
      </c>
      <c r="Q3750" s="50" t="str">
        <f>IF(tbl_raw_data[[#This Row],[Time taken in min]]&lt;=Settiings!$D$2,"SLA_MET","SLA_NOT_MET")</f>
        <v>SLA_MET</v>
      </c>
      <c r="R3750" s="94"/>
    </row>
    <row r="3751" spans="1:18" x14ac:dyDescent="0.3">
      <c r="A3751" s="23" t="s">
        <v>2998</v>
      </c>
      <c r="B3751" s="9">
        <v>45147.786354166667</v>
      </c>
      <c r="C3751" s="24">
        <v>45147.793726851851</v>
      </c>
      <c r="D3751" s="25" t="s">
        <v>17</v>
      </c>
      <c r="E3751" s="12" t="s">
        <v>9</v>
      </c>
      <c r="F3751" s="25" t="s">
        <v>50</v>
      </c>
      <c r="G3751" s="13"/>
      <c r="H3751" s="78"/>
      <c r="I3751" s="48">
        <f>tbl_raw_data[[#This Row],[Date Actioned]]-tbl_raw_data[[#This Row],[Date Tagged]]</f>
        <v>7.3726851842366159E-3</v>
      </c>
      <c r="J3751" s="46">
        <f>HOUR(tbl_raw_data[[#This Row],[Time_taken]])*60+MINUTE(tbl_raw_data[[#This Row],[Time_taken]])+SECOND(tbl_raw_data[[#This Row],[Time_taken]])/60</f>
        <v>10.616666666666667</v>
      </c>
      <c r="K3751" s="52">
        <f>DATE(YEAR(tbl_raw_data[[#This Row],[Date Actioned]]),MONTH(tbl_raw_data[[#This Row],[Date Actioned]]),DAY(tbl_raw_data[[#This Row],[Date Actioned]]))</f>
        <v>45147</v>
      </c>
      <c r="L3751" s="50" t="str">
        <f>UPPER(TEXT(tbl_raw_data[[#This Row],[updated_date]],"MMMM"))</f>
        <v>AUGUST</v>
      </c>
      <c r="M3751" s="50" t="str">
        <f>"WEEK "&amp; IF(ROUNDUP(DAY(tbl_raw_data[[#This Row],[updated_date]])/7,0)=5,4,ROUNDUP(DAY(tbl_raw_data[[#This Row],[updated_date]])/7,0))</f>
        <v>WEEK 2</v>
      </c>
      <c r="N3751" s="50" t="str">
        <f>UPPER(VLOOKUP(tbl_raw_data[[#This Row],[Analyst]],Settiings!$A$2:$B$16,2,0))</f>
        <v>SHAHID</v>
      </c>
      <c r="O3751" s="50" t="str">
        <f>TRIM(UPPER(tbl_raw_data[[#This Row],[Outcome]]))</f>
        <v>APPROVE</v>
      </c>
      <c r="P3751" s="50" t="str">
        <f>TRIM(UPPER(tbl_raw_data[[#This Row],[Queue Name]]))</f>
        <v>CONSUMER EXISTING</v>
      </c>
      <c r="Q3751" s="50" t="str">
        <f>IF(tbl_raw_data[[#This Row],[Time taken in min]]&lt;=Settiings!$D$2,"SLA_MET","SLA_NOT_MET")</f>
        <v>SLA_MET</v>
      </c>
      <c r="R3751" s="94"/>
    </row>
    <row r="3752" spans="1:18" x14ac:dyDescent="0.3">
      <c r="A3752" s="14" t="s">
        <v>2999</v>
      </c>
      <c r="B3752" s="15">
        <v>45147.78696759259</v>
      </c>
      <c r="C3752" s="16">
        <v>45147.791689814818</v>
      </c>
      <c r="D3752" s="17" t="s">
        <v>17</v>
      </c>
      <c r="E3752" s="18" t="s">
        <v>9</v>
      </c>
      <c r="F3752" s="17" t="s">
        <v>686</v>
      </c>
      <c r="G3752" s="19"/>
      <c r="H3752" s="79"/>
      <c r="I3752" s="48">
        <f>tbl_raw_data[[#This Row],[Date Actioned]]-tbl_raw_data[[#This Row],[Date Tagged]]</f>
        <v>4.7222222274285741E-3</v>
      </c>
      <c r="J3752" s="46">
        <f>HOUR(tbl_raw_data[[#This Row],[Time_taken]])*60+MINUTE(tbl_raw_data[[#This Row],[Time_taken]])+SECOND(tbl_raw_data[[#This Row],[Time_taken]])/60</f>
        <v>6.8</v>
      </c>
      <c r="K3752" s="52">
        <f>DATE(YEAR(tbl_raw_data[[#This Row],[Date Actioned]]),MONTH(tbl_raw_data[[#This Row],[Date Actioned]]),DAY(tbl_raw_data[[#This Row],[Date Actioned]]))</f>
        <v>45147</v>
      </c>
      <c r="L3752" s="50" t="str">
        <f>UPPER(TEXT(tbl_raw_data[[#This Row],[updated_date]],"MMMM"))</f>
        <v>AUGUST</v>
      </c>
      <c r="M3752" s="50" t="str">
        <f>"WEEK "&amp; IF(ROUNDUP(DAY(tbl_raw_data[[#This Row],[updated_date]])/7,0)=5,4,ROUNDUP(DAY(tbl_raw_data[[#This Row],[updated_date]])/7,0))</f>
        <v>WEEK 2</v>
      </c>
      <c r="N3752" s="50" t="str">
        <f>UPPER(VLOOKUP(tbl_raw_data[[#This Row],[Analyst]],Settiings!$A$2:$B$16,2,0))</f>
        <v>FARDIN</v>
      </c>
      <c r="O3752" s="50" t="str">
        <f>TRIM(UPPER(tbl_raw_data[[#This Row],[Outcome]]))</f>
        <v>APPROVE</v>
      </c>
      <c r="P3752" s="50" t="str">
        <f>TRIM(UPPER(tbl_raw_data[[#This Row],[Queue Name]]))</f>
        <v>CONSUMER EXISTING</v>
      </c>
      <c r="Q3752" s="50" t="str">
        <f>IF(tbl_raw_data[[#This Row],[Time taken in min]]&lt;=Settiings!$D$2,"SLA_MET","SLA_NOT_MET")</f>
        <v>SLA_MET</v>
      </c>
      <c r="R3752" s="94"/>
    </row>
    <row r="3753" spans="1:18" x14ac:dyDescent="0.3">
      <c r="A3753" s="20" t="s">
        <v>3000</v>
      </c>
      <c r="B3753" s="9">
        <v>45147.789479166669</v>
      </c>
      <c r="C3753" s="24">
        <v>45147.796319444446</v>
      </c>
      <c r="D3753" s="25" t="s">
        <v>17</v>
      </c>
      <c r="E3753" s="12" t="s">
        <v>19</v>
      </c>
      <c r="F3753" s="25" t="s">
        <v>50</v>
      </c>
      <c r="G3753" s="13"/>
      <c r="H3753" s="78"/>
      <c r="I3753" s="48">
        <f>tbl_raw_data[[#This Row],[Date Actioned]]-tbl_raw_data[[#This Row],[Date Tagged]]</f>
        <v>6.8402777760638855E-3</v>
      </c>
      <c r="J3753" s="46">
        <f>HOUR(tbl_raw_data[[#This Row],[Time_taken]])*60+MINUTE(tbl_raw_data[[#This Row],[Time_taken]])+SECOND(tbl_raw_data[[#This Row],[Time_taken]])/60</f>
        <v>9.85</v>
      </c>
      <c r="K3753" s="52">
        <f>DATE(YEAR(tbl_raw_data[[#This Row],[Date Actioned]]),MONTH(tbl_raw_data[[#This Row],[Date Actioned]]),DAY(tbl_raw_data[[#This Row],[Date Actioned]]))</f>
        <v>45147</v>
      </c>
      <c r="L3753" s="50" t="str">
        <f>UPPER(TEXT(tbl_raw_data[[#This Row],[updated_date]],"MMMM"))</f>
        <v>AUGUST</v>
      </c>
      <c r="M3753" s="50" t="str">
        <f>"WEEK "&amp; IF(ROUNDUP(DAY(tbl_raw_data[[#This Row],[updated_date]])/7,0)=5,4,ROUNDUP(DAY(tbl_raw_data[[#This Row],[updated_date]])/7,0))</f>
        <v>WEEK 2</v>
      </c>
      <c r="N3753" s="50" t="str">
        <f>UPPER(VLOOKUP(tbl_raw_data[[#This Row],[Analyst]],Settiings!$A$2:$B$16,2,0))</f>
        <v>SHAHID</v>
      </c>
      <c r="O3753" s="50" t="str">
        <f>TRIM(UPPER(tbl_raw_data[[#This Row],[Outcome]]))</f>
        <v>APPROVE</v>
      </c>
      <c r="P3753" s="50" t="str">
        <f>TRIM(UPPER(tbl_raw_data[[#This Row],[Queue Name]]))</f>
        <v>CONSUMER POST BUREAU</v>
      </c>
      <c r="Q3753" s="50" t="str">
        <f>IF(tbl_raw_data[[#This Row],[Time taken in min]]&lt;=Settiings!$D$2,"SLA_MET","SLA_NOT_MET")</f>
        <v>SLA_MET</v>
      </c>
      <c r="R3753" s="94"/>
    </row>
    <row r="3754" spans="1:18" x14ac:dyDescent="0.3">
      <c r="A3754" s="23" t="s">
        <v>3001</v>
      </c>
      <c r="B3754" s="15">
        <v>45147.78979166667</v>
      </c>
      <c r="C3754" s="16">
        <v>45147.795567129629</v>
      </c>
      <c r="D3754" s="17" t="s">
        <v>13</v>
      </c>
      <c r="E3754" s="17" t="s">
        <v>19</v>
      </c>
      <c r="F3754" s="17" t="s">
        <v>65</v>
      </c>
      <c r="G3754" s="17" t="s">
        <v>77</v>
      </c>
      <c r="H3754" s="83"/>
      <c r="I3754" s="48">
        <f>tbl_raw_data[[#This Row],[Date Actioned]]-tbl_raw_data[[#This Row],[Date Tagged]]</f>
        <v>5.7754629597184248E-3</v>
      </c>
      <c r="J3754" s="46">
        <f>HOUR(tbl_raw_data[[#This Row],[Time_taken]])*60+MINUTE(tbl_raw_data[[#This Row],[Time_taken]])+SECOND(tbl_raw_data[[#This Row],[Time_taken]])/60</f>
        <v>8.3166666666666664</v>
      </c>
      <c r="K3754" s="52">
        <f>DATE(YEAR(tbl_raw_data[[#This Row],[Date Actioned]]),MONTH(tbl_raw_data[[#This Row],[Date Actioned]]),DAY(tbl_raw_data[[#This Row],[Date Actioned]]))</f>
        <v>45147</v>
      </c>
      <c r="L3754" s="50" t="str">
        <f>UPPER(TEXT(tbl_raw_data[[#This Row],[updated_date]],"MMMM"))</f>
        <v>AUGUST</v>
      </c>
      <c r="M3754" s="50" t="str">
        <f>"WEEK "&amp; IF(ROUNDUP(DAY(tbl_raw_data[[#This Row],[updated_date]])/7,0)=5,4,ROUNDUP(DAY(tbl_raw_data[[#This Row],[updated_date]])/7,0))</f>
        <v>WEEK 2</v>
      </c>
      <c r="N3754" s="50" t="str">
        <f>UPPER(VLOOKUP(tbl_raw_data[[#This Row],[Analyst]],Settiings!$A$2:$B$16,2,0))</f>
        <v>SAM</v>
      </c>
      <c r="O3754" s="50" t="str">
        <f>TRIM(UPPER(tbl_raw_data[[#This Row],[Outcome]]))</f>
        <v>APPROVE</v>
      </c>
      <c r="P3754" s="50" t="str">
        <f>TRIM(UPPER(tbl_raw_data[[#This Row],[Queue Name]]))</f>
        <v>CONSUMER POST BUREAU</v>
      </c>
      <c r="Q3754" s="50" t="str">
        <f>IF(tbl_raw_data[[#This Row],[Time taken in min]]&lt;=Settiings!$D$2,"SLA_MET","SLA_NOT_MET")</f>
        <v>SLA_MET</v>
      </c>
      <c r="R3754" s="94"/>
    </row>
    <row r="3755" spans="1:18" x14ac:dyDescent="0.3">
      <c r="A3755" s="14" t="s">
        <v>3002</v>
      </c>
      <c r="B3755" s="9">
        <v>45147.789907407408</v>
      </c>
      <c r="C3755" s="24">
        <v>45147.79409722222</v>
      </c>
      <c r="D3755" s="25" t="s">
        <v>13</v>
      </c>
      <c r="E3755" s="25" t="s">
        <v>9</v>
      </c>
      <c r="F3755" s="25" t="s">
        <v>53</v>
      </c>
      <c r="G3755" s="25" t="s">
        <v>77</v>
      </c>
      <c r="H3755" s="82"/>
      <c r="I3755" s="48">
        <f>tbl_raw_data[[#This Row],[Date Actioned]]-tbl_raw_data[[#This Row],[Date Tagged]]</f>
        <v>4.1898148119798861E-3</v>
      </c>
      <c r="J3755" s="46">
        <f>HOUR(tbl_raw_data[[#This Row],[Time_taken]])*60+MINUTE(tbl_raw_data[[#This Row],[Time_taken]])+SECOND(tbl_raw_data[[#This Row],[Time_taken]])/60</f>
        <v>6.0333333333333332</v>
      </c>
      <c r="K3755" s="52">
        <f>DATE(YEAR(tbl_raw_data[[#This Row],[Date Actioned]]),MONTH(tbl_raw_data[[#This Row],[Date Actioned]]),DAY(tbl_raw_data[[#This Row],[Date Actioned]]))</f>
        <v>45147</v>
      </c>
      <c r="L3755" s="50" t="str">
        <f>UPPER(TEXT(tbl_raw_data[[#This Row],[updated_date]],"MMMM"))</f>
        <v>AUGUST</v>
      </c>
      <c r="M3755" s="50" t="str">
        <f>"WEEK "&amp; IF(ROUNDUP(DAY(tbl_raw_data[[#This Row],[updated_date]])/7,0)=5,4,ROUNDUP(DAY(tbl_raw_data[[#This Row],[updated_date]])/7,0))</f>
        <v>WEEK 2</v>
      </c>
      <c r="N3755" s="50" t="str">
        <f>UPPER(VLOOKUP(tbl_raw_data[[#This Row],[Analyst]],Settiings!$A$2:$B$16,2,0))</f>
        <v>NAVED</v>
      </c>
      <c r="O3755" s="50" t="str">
        <f>TRIM(UPPER(tbl_raw_data[[#This Row],[Outcome]]))</f>
        <v>APPROVE</v>
      </c>
      <c r="P3755" s="50" t="str">
        <f>TRIM(UPPER(tbl_raw_data[[#This Row],[Queue Name]]))</f>
        <v>CONSUMER EXISTING</v>
      </c>
      <c r="Q3755" s="50" t="str">
        <f>IF(tbl_raw_data[[#This Row],[Time taken in min]]&lt;=Settiings!$D$2,"SLA_MET","SLA_NOT_MET")</f>
        <v>SLA_MET</v>
      </c>
      <c r="R3755" s="94"/>
    </row>
    <row r="3756" spans="1:18" x14ac:dyDescent="0.3">
      <c r="A3756" s="20" t="s">
        <v>3003</v>
      </c>
      <c r="B3756" s="15">
        <v>45147.796481481484</v>
      </c>
      <c r="C3756" s="16">
        <v>45147.801319444443</v>
      </c>
      <c r="D3756" s="17" t="s">
        <v>13</v>
      </c>
      <c r="E3756" s="17" t="s">
        <v>9</v>
      </c>
      <c r="F3756" s="17" t="s">
        <v>53</v>
      </c>
      <c r="G3756" s="17" t="s">
        <v>17</v>
      </c>
      <c r="H3756" s="83"/>
      <c r="I3756" s="48">
        <f>tbl_raw_data[[#This Row],[Date Actioned]]-tbl_raw_data[[#This Row],[Date Tagged]]</f>
        <v>4.8379629588453099E-3</v>
      </c>
      <c r="J3756" s="46">
        <f>HOUR(tbl_raw_data[[#This Row],[Time_taken]])*60+MINUTE(tbl_raw_data[[#This Row],[Time_taken]])+SECOND(tbl_raw_data[[#This Row],[Time_taken]])/60</f>
        <v>6.9666666666666668</v>
      </c>
      <c r="K3756" s="52">
        <f>DATE(YEAR(tbl_raw_data[[#This Row],[Date Actioned]]),MONTH(tbl_raw_data[[#This Row],[Date Actioned]]),DAY(tbl_raw_data[[#This Row],[Date Actioned]]))</f>
        <v>45147</v>
      </c>
      <c r="L3756" s="50" t="str">
        <f>UPPER(TEXT(tbl_raw_data[[#This Row],[updated_date]],"MMMM"))</f>
        <v>AUGUST</v>
      </c>
      <c r="M3756" s="50" t="str">
        <f>"WEEK "&amp; IF(ROUNDUP(DAY(tbl_raw_data[[#This Row],[updated_date]])/7,0)=5,4,ROUNDUP(DAY(tbl_raw_data[[#This Row],[updated_date]])/7,0))</f>
        <v>WEEK 2</v>
      </c>
      <c r="N3756" s="50" t="str">
        <f>UPPER(VLOOKUP(tbl_raw_data[[#This Row],[Analyst]],Settiings!$A$2:$B$16,2,0))</f>
        <v>NAVED</v>
      </c>
      <c r="O3756" s="50" t="str">
        <f>TRIM(UPPER(tbl_raw_data[[#This Row],[Outcome]]))</f>
        <v>APPROVE</v>
      </c>
      <c r="P3756" s="50" t="str">
        <f>TRIM(UPPER(tbl_raw_data[[#This Row],[Queue Name]]))</f>
        <v>CONSUMER EXISTING</v>
      </c>
      <c r="Q3756" s="50" t="str">
        <f>IF(tbl_raw_data[[#This Row],[Time taken in min]]&lt;=Settiings!$D$2,"SLA_MET","SLA_NOT_MET")</f>
        <v>SLA_MET</v>
      </c>
      <c r="R3756" s="94"/>
    </row>
    <row r="3757" spans="1:18" x14ac:dyDescent="0.3">
      <c r="A3757" s="23" t="s">
        <v>3005</v>
      </c>
      <c r="B3757" s="9">
        <v>45147.799895833334</v>
      </c>
      <c r="C3757" s="24">
        <v>45147.804386574076</v>
      </c>
      <c r="D3757" s="25" t="s">
        <v>13</v>
      </c>
      <c r="E3757" s="25" t="s">
        <v>9</v>
      </c>
      <c r="F3757" s="25" t="s">
        <v>50</v>
      </c>
      <c r="G3757" s="25" t="s">
        <v>17</v>
      </c>
      <c r="H3757" s="82"/>
      <c r="I3757" s="48">
        <f>tbl_raw_data[[#This Row],[Date Actioned]]-tbl_raw_data[[#This Row],[Date Tagged]]</f>
        <v>4.4907407427672297E-3</v>
      </c>
      <c r="J3757" s="46">
        <f>HOUR(tbl_raw_data[[#This Row],[Time_taken]])*60+MINUTE(tbl_raw_data[[#This Row],[Time_taken]])+SECOND(tbl_raw_data[[#This Row],[Time_taken]])/60</f>
        <v>6.4666666666666668</v>
      </c>
      <c r="K3757" s="52">
        <f>DATE(YEAR(tbl_raw_data[[#This Row],[Date Actioned]]),MONTH(tbl_raw_data[[#This Row],[Date Actioned]]),DAY(tbl_raw_data[[#This Row],[Date Actioned]]))</f>
        <v>45147</v>
      </c>
      <c r="L3757" s="50" t="str">
        <f>UPPER(TEXT(tbl_raw_data[[#This Row],[updated_date]],"MMMM"))</f>
        <v>AUGUST</v>
      </c>
      <c r="M3757" s="50" t="str">
        <f>"WEEK "&amp; IF(ROUNDUP(DAY(tbl_raw_data[[#This Row],[updated_date]])/7,0)=5,4,ROUNDUP(DAY(tbl_raw_data[[#This Row],[updated_date]])/7,0))</f>
        <v>WEEK 2</v>
      </c>
      <c r="N3757" s="50" t="str">
        <f>UPPER(VLOOKUP(tbl_raw_data[[#This Row],[Analyst]],Settiings!$A$2:$B$16,2,0))</f>
        <v>SHAHID</v>
      </c>
      <c r="O3757" s="50" t="str">
        <f>TRIM(UPPER(tbl_raw_data[[#This Row],[Outcome]]))</f>
        <v>APPROVE</v>
      </c>
      <c r="P3757" s="50" t="str">
        <f>TRIM(UPPER(tbl_raw_data[[#This Row],[Queue Name]]))</f>
        <v>CONSUMER EXISTING</v>
      </c>
      <c r="Q3757" s="50" t="str">
        <f>IF(tbl_raw_data[[#This Row],[Time taken in min]]&lt;=Settiings!$D$2,"SLA_MET","SLA_NOT_MET")</f>
        <v>SLA_MET</v>
      </c>
      <c r="R3757" s="94"/>
    </row>
    <row r="3758" spans="1:18" x14ac:dyDescent="0.3">
      <c r="A3758" s="14" t="s">
        <v>3006</v>
      </c>
      <c r="B3758" s="15">
        <v>45147.800578703704</v>
      </c>
      <c r="C3758" s="16">
        <v>45147.805185185185</v>
      </c>
      <c r="D3758" s="17" t="s">
        <v>13</v>
      </c>
      <c r="E3758" s="17" t="s">
        <v>9</v>
      </c>
      <c r="F3758" s="17" t="s">
        <v>53</v>
      </c>
      <c r="G3758" s="17" t="s">
        <v>17</v>
      </c>
      <c r="H3758" s="83"/>
      <c r="I3758" s="48">
        <f>tbl_raw_data[[#This Row],[Date Actioned]]-tbl_raw_data[[#This Row],[Date Tagged]]</f>
        <v>4.6064814814599231E-3</v>
      </c>
      <c r="J3758" s="46">
        <f>HOUR(tbl_raw_data[[#This Row],[Time_taken]])*60+MINUTE(tbl_raw_data[[#This Row],[Time_taken]])+SECOND(tbl_raw_data[[#This Row],[Time_taken]])/60</f>
        <v>6.6333333333333329</v>
      </c>
      <c r="K3758" s="52">
        <f>DATE(YEAR(tbl_raw_data[[#This Row],[Date Actioned]]),MONTH(tbl_raw_data[[#This Row],[Date Actioned]]),DAY(tbl_raw_data[[#This Row],[Date Actioned]]))</f>
        <v>45147</v>
      </c>
      <c r="L3758" s="50" t="str">
        <f>UPPER(TEXT(tbl_raw_data[[#This Row],[updated_date]],"MMMM"))</f>
        <v>AUGUST</v>
      </c>
      <c r="M3758" s="50" t="str">
        <f>"WEEK "&amp; IF(ROUNDUP(DAY(tbl_raw_data[[#This Row],[updated_date]])/7,0)=5,4,ROUNDUP(DAY(tbl_raw_data[[#This Row],[updated_date]])/7,0))</f>
        <v>WEEK 2</v>
      </c>
      <c r="N3758" s="50" t="str">
        <f>UPPER(VLOOKUP(tbl_raw_data[[#This Row],[Analyst]],Settiings!$A$2:$B$16,2,0))</f>
        <v>NAVED</v>
      </c>
      <c r="O3758" s="50" t="str">
        <f>TRIM(UPPER(tbl_raw_data[[#This Row],[Outcome]]))</f>
        <v>APPROVE</v>
      </c>
      <c r="P3758" s="50" t="str">
        <f>TRIM(UPPER(tbl_raw_data[[#This Row],[Queue Name]]))</f>
        <v>CONSUMER EXISTING</v>
      </c>
      <c r="Q3758" s="50" t="str">
        <f>IF(tbl_raw_data[[#This Row],[Time taken in min]]&lt;=Settiings!$D$2,"SLA_MET","SLA_NOT_MET")</f>
        <v>SLA_MET</v>
      </c>
      <c r="R3758" s="94"/>
    </row>
    <row r="3759" spans="1:18" x14ac:dyDescent="0.3">
      <c r="A3759" s="20" t="s">
        <v>3009</v>
      </c>
      <c r="B3759" s="9">
        <v>45147.806203703702</v>
      </c>
      <c r="C3759" s="24">
        <v>45147.813344907408</v>
      </c>
      <c r="D3759" s="25" t="s">
        <v>13</v>
      </c>
      <c r="E3759" s="25" t="s">
        <v>9</v>
      </c>
      <c r="F3759" s="25" t="s">
        <v>53</v>
      </c>
      <c r="G3759" s="25" t="s">
        <v>17</v>
      </c>
      <c r="H3759" s="82"/>
      <c r="I3759" s="48">
        <f>tbl_raw_data[[#This Row],[Date Actioned]]-tbl_raw_data[[#This Row],[Date Tagged]]</f>
        <v>7.1412037068512291E-3</v>
      </c>
      <c r="J3759" s="46">
        <f>HOUR(tbl_raw_data[[#This Row],[Time_taken]])*60+MINUTE(tbl_raw_data[[#This Row],[Time_taken]])+SECOND(tbl_raw_data[[#This Row],[Time_taken]])/60</f>
        <v>10.283333333333333</v>
      </c>
      <c r="K3759" s="52">
        <f>DATE(YEAR(tbl_raw_data[[#This Row],[Date Actioned]]),MONTH(tbl_raw_data[[#This Row],[Date Actioned]]),DAY(tbl_raw_data[[#This Row],[Date Actioned]]))</f>
        <v>45147</v>
      </c>
      <c r="L3759" s="50" t="str">
        <f>UPPER(TEXT(tbl_raw_data[[#This Row],[updated_date]],"MMMM"))</f>
        <v>AUGUST</v>
      </c>
      <c r="M3759" s="50" t="str">
        <f>"WEEK "&amp; IF(ROUNDUP(DAY(tbl_raw_data[[#This Row],[updated_date]])/7,0)=5,4,ROUNDUP(DAY(tbl_raw_data[[#This Row],[updated_date]])/7,0))</f>
        <v>WEEK 2</v>
      </c>
      <c r="N3759" s="50" t="str">
        <f>UPPER(VLOOKUP(tbl_raw_data[[#This Row],[Analyst]],Settiings!$A$2:$B$16,2,0))</f>
        <v>NAVED</v>
      </c>
      <c r="O3759" s="50" t="str">
        <f>TRIM(UPPER(tbl_raw_data[[#This Row],[Outcome]]))</f>
        <v>APPROVE</v>
      </c>
      <c r="P3759" s="50" t="str">
        <f>TRIM(UPPER(tbl_raw_data[[#This Row],[Queue Name]]))</f>
        <v>CONSUMER EXISTING</v>
      </c>
      <c r="Q3759" s="50" t="str">
        <f>IF(tbl_raw_data[[#This Row],[Time taken in min]]&lt;=Settiings!$D$2,"SLA_MET","SLA_NOT_MET")</f>
        <v>SLA_MET</v>
      </c>
      <c r="R3759" s="94"/>
    </row>
    <row r="3760" spans="1:18" x14ac:dyDescent="0.3">
      <c r="A3760" s="23" t="s">
        <v>3010</v>
      </c>
      <c r="B3760" s="15">
        <v>45147.806608796294</v>
      </c>
      <c r="C3760" s="16">
        <v>45147.812928240739</v>
      </c>
      <c r="D3760" s="17" t="s">
        <v>13</v>
      </c>
      <c r="E3760" s="17" t="s">
        <v>47</v>
      </c>
      <c r="F3760" s="17" t="s">
        <v>24</v>
      </c>
      <c r="G3760" s="17" t="s">
        <v>77</v>
      </c>
      <c r="H3760" s="83"/>
      <c r="I3760" s="48">
        <f>tbl_raw_data[[#This Row],[Date Actioned]]-tbl_raw_data[[#This Row],[Date Tagged]]</f>
        <v>6.3194444446708076E-3</v>
      </c>
      <c r="J3760" s="46">
        <f>HOUR(tbl_raw_data[[#This Row],[Time_taken]])*60+MINUTE(tbl_raw_data[[#This Row],[Time_taken]])+SECOND(tbl_raw_data[[#This Row],[Time_taken]])/60</f>
        <v>9.1</v>
      </c>
      <c r="K3760" s="52">
        <f>DATE(YEAR(tbl_raw_data[[#This Row],[Date Actioned]]),MONTH(tbl_raw_data[[#This Row],[Date Actioned]]),DAY(tbl_raw_data[[#This Row],[Date Actioned]]))</f>
        <v>45147</v>
      </c>
      <c r="L3760" s="50" t="str">
        <f>UPPER(TEXT(tbl_raw_data[[#This Row],[updated_date]],"MMMM"))</f>
        <v>AUGUST</v>
      </c>
      <c r="M3760" s="50" t="str">
        <f>"WEEK "&amp; IF(ROUNDUP(DAY(tbl_raw_data[[#This Row],[updated_date]])/7,0)=5,4,ROUNDUP(DAY(tbl_raw_data[[#This Row],[updated_date]])/7,0))</f>
        <v>WEEK 2</v>
      </c>
      <c r="N3760" s="50" t="str">
        <f>UPPER(VLOOKUP(tbl_raw_data[[#This Row],[Analyst]],Settiings!$A$2:$B$16,2,0))</f>
        <v>QUADIR</v>
      </c>
      <c r="O3760" s="50" t="str">
        <f>TRIM(UPPER(tbl_raw_data[[#This Row],[Outcome]]))</f>
        <v>APPROVE</v>
      </c>
      <c r="P3760" s="50" t="str">
        <f>TRIM(UPPER(tbl_raw_data[[#This Row],[Queue Name]]))</f>
        <v>CONSUMER PRE BUREAU</v>
      </c>
      <c r="Q3760" s="50" t="str">
        <f>IF(tbl_raw_data[[#This Row],[Time taken in min]]&lt;=Settiings!$D$2,"SLA_MET","SLA_NOT_MET")</f>
        <v>SLA_MET</v>
      </c>
      <c r="R3760" s="94"/>
    </row>
    <row r="3761" spans="1:18" x14ac:dyDescent="0.3">
      <c r="A3761" s="14" t="s">
        <v>3011</v>
      </c>
      <c r="B3761" s="9">
        <v>45147.809062499997</v>
      </c>
      <c r="C3761" s="24">
        <v>45147.811666666668</v>
      </c>
      <c r="D3761" s="25" t="s">
        <v>13</v>
      </c>
      <c r="E3761" s="25" t="s">
        <v>9</v>
      </c>
      <c r="F3761" s="25" t="s">
        <v>50</v>
      </c>
      <c r="G3761" s="25" t="s">
        <v>17</v>
      </c>
      <c r="H3761" s="82"/>
      <c r="I3761" s="48">
        <f>tbl_raw_data[[#This Row],[Date Actioned]]-tbl_raw_data[[#This Row],[Date Tagged]]</f>
        <v>2.6041666715173051E-3</v>
      </c>
      <c r="J3761" s="46">
        <f>HOUR(tbl_raw_data[[#This Row],[Time_taken]])*60+MINUTE(tbl_raw_data[[#This Row],[Time_taken]])+SECOND(tbl_raw_data[[#This Row],[Time_taken]])/60</f>
        <v>3.75</v>
      </c>
      <c r="K3761" s="52">
        <f>DATE(YEAR(tbl_raw_data[[#This Row],[Date Actioned]]),MONTH(tbl_raw_data[[#This Row],[Date Actioned]]),DAY(tbl_raw_data[[#This Row],[Date Actioned]]))</f>
        <v>45147</v>
      </c>
      <c r="L3761" s="50" t="str">
        <f>UPPER(TEXT(tbl_raw_data[[#This Row],[updated_date]],"MMMM"))</f>
        <v>AUGUST</v>
      </c>
      <c r="M3761" s="50" t="str">
        <f>"WEEK "&amp; IF(ROUNDUP(DAY(tbl_raw_data[[#This Row],[updated_date]])/7,0)=5,4,ROUNDUP(DAY(tbl_raw_data[[#This Row],[updated_date]])/7,0))</f>
        <v>WEEK 2</v>
      </c>
      <c r="N3761" s="50" t="str">
        <f>UPPER(VLOOKUP(tbl_raw_data[[#This Row],[Analyst]],Settiings!$A$2:$B$16,2,0))</f>
        <v>SHAHID</v>
      </c>
      <c r="O3761" s="50" t="str">
        <f>TRIM(UPPER(tbl_raw_data[[#This Row],[Outcome]]))</f>
        <v>APPROVE</v>
      </c>
      <c r="P3761" s="50" t="str">
        <f>TRIM(UPPER(tbl_raw_data[[#This Row],[Queue Name]]))</f>
        <v>CONSUMER EXISTING</v>
      </c>
      <c r="Q3761" s="50" t="str">
        <f>IF(tbl_raw_data[[#This Row],[Time taken in min]]&lt;=Settiings!$D$2,"SLA_MET","SLA_NOT_MET")</f>
        <v>SLA_MET</v>
      </c>
      <c r="R3761" s="94"/>
    </row>
    <row r="3762" spans="1:18" x14ac:dyDescent="0.3">
      <c r="A3762" s="20" t="s">
        <v>3016</v>
      </c>
      <c r="B3762" s="15">
        <v>45147.819155092591</v>
      </c>
      <c r="C3762" s="16">
        <v>45147.821296296293</v>
      </c>
      <c r="D3762" s="17" t="s">
        <v>13</v>
      </c>
      <c r="E3762" s="17" t="s">
        <v>9</v>
      </c>
      <c r="F3762" s="17" t="s">
        <v>65</v>
      </c>
      <c r="G3762" s="17" t="s">
        <v>17</v>
      </c>
      <c r="H3762" s="83"/>
      <c r="I3762" s="48">
        <f>tbl_raw_data[[#This Row],[Date Actioned]]-tbl_raw_data[[#This Row],[Date Tagged]]</f>
        <v>2.1412037021946162E-3</v>
      </c>
      <c r="J3762" s="46">
        <f>HOUR(tbl_raw_data[[#This Row],[Time_taken]])*60+MINUTE(tbl_raw_data[[#This Row],[Time_taken]])+SECOND(tbl_raw_data[[#This Row],[Time_taken]])/60</f>
        <v>3.0833333333333335</v>
      </c>
      <c r="K3762" s="52">
        <f>DATE(YEAR(tbl_raw_data[[#This Row],[Date Actioned]]),MONTH(tbl_raw_data[[#This Row],[Date Actioned]]),DAY(tbl_raw_data[[#This Row],[Date Actioned]]))</f>
        <v>45147</v>
      </c>
      <c r="L3762" s="50" t="str">
        <f>UPPER(TEXT(tbl_raw_data[[#This Row],[updated_date]],"MMMM"))</f>
        <v>AUGUST</v>
      </c>
      <c r="M3762" s="50" t="str">
        <f>"WEEK "&amp; IF(ROUNDUP(DAY(tbl_raw_data[[#This Row],[updated_date]])/7,0)=5,4,ROUNDUP(DAY(tbl_raw_data[[#This Row],[updated_date]])/7,0))</f>
        <v>WEEK 2</v>
      </c>
      <c r="N3762" s="50" t="str">
        <f>UPPER(VLOOKUP(tbl_raw_data[[#This Row],[Analyst]],Settiings!$A$2:$B$16,2,0))</f>
        <v>SAM</v>
      </c>
      <c r="O3762" s="50" t="str">
        <f>TRIM(UPPER(tbl_raw_data[[#This Row],[Outcome]]))</f>
        <v>APPROVE</v>
      </c>
      <c r="P3762" s="50" t="str">
        <f>TRIM(UPPER(tbl_raw_data[[#This Row],[Queue Name]]))</f>
        <v>CONSUMER EXISTING</v>
      </c>
      <c r="Q3762" s="50" t="str">
        <f>IF(tbl_raw_data[[#This Row],[Time taken in min]]&lt;=Settiings!$D$2,"SLA_MET","SLA_NOT_MET")</f>
        <v>SLA_MET</v>
      </c>
      <c r="R3762" s="94"/>
    </row>
    <row r="3763" spans="1:18" x14ac:dyDescent="0.3">
      <c r="A3763" s="23" t="s">
        <v>3017</v>
      </c>
      <c r="B3763" s="9">
        <v>45147.822569444441</v>
      </c>
      <c r="C3763" s="24">
        <v>45147.82608796296</v>
      </c>
      <c r="D3763" s="25" t="s">
        <v>13</v>
      </c>
      <c r="E3763" s="25" t="s">
        <v>9</v>
      </c>
      <c r="F3763" s="25" t="s">
        <v>65</v>
      </c>
      <c r="G3763" s="25" t="s">
        <v>17</v>
      </c>
      <c r="H3763" s="82"/>
      <c r="I3763" s="48">
        <f>tbl_raw_data[[#This Row],[Date Actioned]]-tbl_raw_data[[#This Row],[Date Tagged]]</f>
        <v>3.5185185188311152E-3</v>
      </c>
      <c r="J3763" s="46">
        <f>HOUR(tbl_raw_data[[#This Row],[Time_taken]])*60+MINUTE(tbl_raw_data[[#This Row],[Time_taken]])+SECOND(tbl_raw_data[[#This Row],[Time_taken]])/60</f>
        <v>5.0666666666666664</v>
      </c>
      <c r="K3763" s="52">
        <f>DATE(YEAR(tbl_raw_data[[#This Row],[Date Actioned]]),MONTH(tbl_raw_data[[#This Row],[Date Actioned]]),DAY(tbl_raw_data[[#This Row],[Date Actioned]]))</f>
        <v>45147</v>
      </c>
      <c r="L3763" s="50" t="str">
        <f>UPPER(TEXT(tbl_raw_data[[#This Row],[updated_date]],"MMMM"))</f>
        <v>AUGUST</v>
      </c>
      <c r="M3763" s="50" t="str">
        <f>"WEEK "&amp; IF(ROUNDUP(DAY(tbl_raw_data[[#This Row],[updated_date]])/7,0)=5,4,ROUNDUP(DAY(tbl_raw_data[[#This Row],[updated_date]])/7,0))</f>
        <v>WEEK 2</v>
      </c>
      <c r="N3763" s="50" t="str">
        <f>UPPER(VLOOKUP(tbl_raw_data[[#This Row],[Analyst]],Settiings!$A$2:$B$16,2,0))</f>
        <v>SAM</v>
      </c>
      <c r="O3763" s="50" t="str">
        <f>TRIM(UPPER(tbl_raw_data[[#This Row],[Outcome]]))</f>
        <v>APPROVE</v>
      </c>
      <c r="P3763" s="50" t="str">
        <f>TRIM(UPPER(tbl_raw_data[[#This Row],[Queue Name]]))</f>
        <v>CONSUMER EXISTING</v>
      </c>
      <c r="Q3763" s="50" t="str">
        <f>IF(tbl_raw_data[[#This Row],[Time taken in min]]&lt;=Settiings!$D$2,"SLA_MET","SLA_NOT_MET")</f>
        <v>SLA_MET</v>
      </c>
      <c r="R3763" s="94"/>
    </row>
    <row r="3764" spans="1:18" x14ac:dyDescent="0.3">
      <c r="A3764" s="14" t="s">
        <v>3018</v>
      </c>
      <c r="B3764" s="15">
        <v>45147.822974537034</v>
      </c>
      <c r="C3764" s="16">
        <v>45147.828564814816</v>
      </c>
      <c r="D3764" s="17" t="s">
        <v>13</v>
      </c>
      <c r="E3764" s="17" t="s">
        <v>9</v>
      </c>
      <c r="F3764" s="17" t="s">
        <v>65</v>
      </c>
      <c r="G3764" s="17" t="s">
        <v>128</v>
      </c>
      <c r="H3764" s="83"/>
      <c r="I3764" s="48">
        <f>tbl_raw_data[[#This Row],[Date Actioned]]-tbl_raw_data[[#This Row],[Date Tagged]]</f>
        <v>5.5902777821756899E-3</v>
      </c>
      <c r="J3764" s="46">
        <f>HOUR(tbl_raw_data[[#This Row],[Time_taken]])*60+MINUTE(tbl_raw_data[[#This Row],[Time_taken]])+SECOND(tbl_raw_data[[#This Row],[Time_taken]])/60</f>
        <v>8.0500000000000007</v>
      </c>
      <c r="K3764" s="52">
        <f>DATE(YEAR(tbl_raw_data[[#This Row],[Date Actioned]]),MONTH(tbl_raw_data[[#This Row],[Date Actioned]]),DAY(tbl_raw_data[[#This Row],[Date Actioned]]))</f>
        <v>45147</v>
      </c>
      <c r="L3764" s="50" t="str">
        <f>UPPER(TEXT(tbl_raw_data[[#This Row],[updated_date]],"MMMM"))</f>
        <v>AUGUST</v>
      </c>
      <c r="M3764" s="50" t="str">
        <f>"WEEK "&amp; IF(ROUNDUP(DAY(tbl_raw_data[[#This Row],[updated_date]])/7,0)=5,4,ROUNDUP(DAY(tbl_raw_data[[#This Row],[updated_date]])/7,0))</f>
        <v>WEEK 2</v>
      </c>
      <c r="N3764" s="50" t="str">
        <f>UPPER(VLOOKUP(tbl_raw_data[[#This Row],[Analyst]],Settiings!$A$2:$B$16,2,0))</f>
        <v>SAM</v>
      </c>
      <c r="O3764" s="50" t="str">
        <f>TRIM(UPPER(tbl_raw_data[[#This Row],[Outcome]]))</f>
        <v>APPROVE</v>
      </c>
      <c r="P3764" s="50" t="str">
        <f>TRIM(UPPER(tbl_raw_data[[#This Row],[Queue Name]]))</f>
        <v>CONSUMER EXISTING</v>
      </c>
      <c r="Q3764" s="50" t="str">
        <f>IF(tbl_raw_data[[#This Row],[Time taken in min]]&lt;=Settiings!$D$2,"SLA_MET","SLA_NOT_MET")</f>
        <v>SLA_MET</v>
      </c>
      <c r="R3764" s="94"/>
    </row>
    <row r="3765" spans="1:18" x14ac:dyDescent="0.3">
      <c r="A3765" s="20" t="s">
        <v>3022</v>
      </c>
      <c r="B3765" s="9">
        <v>45147.827997685185</v>
      </c>
      <c r="C3765" s="24">
        <v>45147.832303240742</v>
      </c>
      <c r="D3765" s="25" t="s">
        <v>17</v>
      </c>
      <c r="E3765" s="12" t="s">
        <v>9</v>
      </c>
      <c r="F3765" s="25" t="s">
        <v>65</v>
      </c>
      <c r="G3765" s="13"/>
      <c r="H3765" s="78"/>
      <c r="I3765" s="48">
        <f>tbl_raw_data[[#This Row],[Date Actioned]]-tbl_raw_data[[#This Row],[Date Tagged]]</f>
        <v>4.3055555579485372E-3</v>
      </c>
      <c r="J3765" s="46">
        <f>HOUR(tbl_raw_data[[#This Row],[Time_taken]])*60+MINUTE(tbl_raw_data[[#This Row],[Time_taken]])+SECOND(tbl_raw_data[[#This Row],[Time_taken]])/60</f>
        <v>6.2</v>
      </c>
      <c r="K3765" s="52">
        <f>DATE(YEAR(tbl_raw_data[[#This Row],[Date Actioned]]),MONTH(tbl_raw_data[[#This Row],[Date Actioned]]),DAY(tbl_raw_data[[#This Row],[Date Actioned]]))</f>
        <v>45147</v>
      </c>
      <c r="L3765" s="50" t="str">
        <f>UPPER(TEXT(tbl_raw_data[[#This Row],[updated_date]],"MMMM"))</f>
        <v>AUGUST</v>
      </c>
      <c r="M3765" s="50" t="str">
        <f>"WEEK "&amp; IF(ROUNDUP(DAY(tbl_raw_data[[#This Row],[updated_date]])/7,0)=5,4,ROUNDUP(DAY(tbl_raw_data[[#This Row],[updated_date]])/7,0))</f>
        <v>WEEK 2</v>
      </c>
      <c r="N3765" s="50" t="str">
        <f>UPPER(VLOOKUP(tbl_raw_data[[#This Row],[Analyst]],Settiings!$A$2:$B$16,2,0))</f>
        <v>SAM</v>
      </c>
      <c r="O3765" s="50" t="str">
        <f>TRIM(UPPER(tbl_raw_data[[#This Row],[Outcome]]))</f>
        <v>APPROVE</v>
      </c>
      <c r="P3765" s="50" t="str">
        <f>TRIM(UPPER(tbl_raw_data[[#This Row],[Queue Name]]))</f>
        <v>CONSUMER EXISTING</v>
      </c>
      <c r="Q3765" s="50" t="str">
        <f>IF(tbl_raw_data[[#This Row],[Time taken in min]]&lt;=Settiings!$D$2,"SLA_MET","SLA_NOT_MET")</f>
        <v>SLA_MET</v>
      </c>
      <c r="R3765" s="94"/>
    </row>
    <row r="3766" spans="1:18" x14ac:dyDescent="0.3">
      <c r="A3766" s="23" t="s">
        <v>3023</v>
      </c>
      <c r="B3766" s="9">
        <v>45147.829282407409</v>
      </c>
      <c r="C3766" s="24">
        <v>45147.836018518516</v>
      </c>
      <c r="D3766" s="25" t="s">
        <v>37</v>
      </c>
      <c r="E3766" s="12" t="s">
        <v>9</v>
      </c>
      <c r="F3766" s="25" t="s">
        <v>65</v>
      </c>
      <c r="G3766" s="13"/>
      <c r="H3766" s="78"/>
      <c r="I3766" s="48">
        <f>tbl_raw_data[[#This Row],[Date Actioned]]-tbl_raw_data[[#This Row],[Date Tagged]]</f>
        <v>6.7361111068748869E-3</v>
      </c>
      <c r="J3766" s="46">
        <f>HOUR(tbl_raw_data[[#This Row],[Time_taken]])*60+MINUTE(tbl_raw_data[[#This Row],[Time_taken]])+SECOND(tbl_raw_data[[#This Row],[Time_taken]])/60</f>
        <v>9.6999999999999993</v>
      </c>
      <c r="K3766" s="52">
        <f>DATE(YEAR(tbl_raw_data[[#This Row],[Date Actioned]]),MONTH(tbl_raw_data[[#This Row],[Date Actioned]]),DAY(tbl_raw_data[[#This Row],[Date Actioned]]))</f>
        <v>45147</v>
      </c>
      <c r="L3766" s="50" t="str">
        <f>UPPER(TEXT(tbl_raw_data[[#This Row],[updated_date]],"MMMM"))</f>
        <v>AUGUST</v>
      </c>
      <c r="M3766" s="50" t="str">
        <f>"WEEK "&amp; IF(ROUNDUP(DAY(tbl_raw_data[[#This Row],[updated_date]])/7,0)=5,4,ROUNDUP(DAY(tbl_raw_data[[#This Row],[updated_date]])/7,0))</f>
        <v>WEEK 2</v>
      </c>
      <c r="N3766" s="50" t="str">
        <f>UPPER(VLOOKUP(tbl_raw_data[[#This Row],[Analyst]],Settiings!$A$2:$B$16,2,0))</f>
        <v>SAM</v>
      </c>
      <c r="O3766" s="50" t="str">
        <f>TRIM(UPPER(tbl_raw_data[[#This Row],[Outcome]]))</f>
        <v>DECLINE</v>
      </c>
      <c r="P3766" s="50" t="str">
        <f>TRIM(UPPER(tbl_raw_data[[#This Row],[Queue Name]]))</f>
        <v>CONSUMER EXISTING</v>
      </c>
      <c r="Q3766" s="50" t="str">
        <f>IF(tbl_raw_data[[#This Row],[Time taken in min]]&lt;=Settiings!$D$2,"SLA_MET","SLA_NOT_MET")</f>
        <v>SLA_MET</v>
      </c>
      <c r="R3766" s="94"/>
    </row>
    <row r="3767" spans="1:18" x14ac:dyDescent="0.3">
      <c r="A3767" s="23" t="s">
        <v>3024</v>
      </c>
      <c r="B3767" s="15">
        <v>45147.832268518519</v>
      </c>
      <c r="C3767" s="16">
        <v>45147.83829861111</v>
      </c>
      <c r="D3767" s="17" t="s">
        <v>13</v>
      </c>
      <c r="E3767" s="17" t="s">
        <v>9</v>
      </c>
      <c r="F3767" s="17" t="s">
        <v>686</v>
      </c>
      <c r="G3767" s="17" t="s">
        <v>17</v>
      </c>
      <c r="H3767" s="83"/>
      <c r="I3767" s="48">
        <f>tbl_raw_data[[#This Row],[Date Actioned]]-tbl_raw_data[[#This Row],[Date Tagged]]</f>
        <v>6.0300925906631164E-3</v>
      </c>
      <c r="J3767" s="46">
        <f>HOUR(tbl_raw_data[[#This Row],[Time_taken]])*60+MINUTE(tbl_raw_data[[#This Row],[Time_taken]])+SECOND(tbl_raw_data[[#This Row],[Time_taken]])/60</f>
        <v>8.6833333333333336</v>
      </c>
      <c r="K3767" s="52">
        <f>DATE(YEAR(tbl_raw_data[[#This Row],[Date Actioned]]),MONTH(tbl_raw_data[[#This Row],[Date Actioned]]),DAY(tbl_raw_data[[#This Row],[Date Actioned]]))</f>
        <v>45147</v>
      </c>
      <c r="L3767" s="50" t="str">
        <f>UPPER(TEXT(tbl_raw_data[[#This Row],[updated_date]],"MMMM"))</f>
        <v>AUGUST</v>
      </c>
      <c r="M3767" s="50" t="str">
        <f>"WEEK "&amp; IF(ROUNDUP(DAY(tbl_raw_data[[#This Row],[updated_date]])/7,0)=5,4,ROUNDUP(DAY(tbl_raw_data[[#This Row],[updated_date]])/7,0))</f>
        <v>WEEK 2</v>
      </c>
      <c r="N3767" s="50" t="str">
        <f>UPPER(VLOOKUP(tbl_raw_data[[#This Row],[Analyst]],Settiings!$A$2:$B$16,2,0))</f>
        <v>FARDIN</v>
      </c>
      <c r="O3767" s="50" t="str">
        <f>TRIM(UPPER(tbl_raw_data[[#This Row],[Outcome]]))</f>
        <v>APPROVE</v>
      </c>
      <c r="P3767" s="50" t="str">
        <f>TRIM(UPPER(tbl_raw_data[[#This Row],[Queue Name]]))</f>
        <v>CONSUMER EXISTING</v>
      </c>
      <c r="Q3767" s="50" t="str">
        <f>IF(tbl_raw_data[[#This Row],[Time taken in min]]&lt;=Settiings!$D$2,"SLA_MET","SLA_NOT_MET")</f>
        <v>SLA_MET</v>
      </c>
      <c r="R3767" s="94"/>
    </row>
    <row r="3768" spans="1:18" x14ac:dyDescent="0.3">
      <c r="A3768" s="14" t="s">
        <v>3025</v>
      </c>
      <c r="B3768" s="9">
        <v>45147.834594907406</v>
      </c>
      <c r="C3768" s="24">
        <v>45147.838750000003</v>
      </c>
      <c r="D3768" s="25" t="s">
        <v>13</v>
      </c>
      <c r="E3768" s="25" t="s">
        <v>9</v>
      </c>
      <c r="F3768" s="25" t="s">
        <v>24</v>
      </c>
      <c r="G3768" s="25" t="s">
        <v>17</v>
      </c>
      <c r="H3768" s="82"/>
      <c r="I3768" s="48">
        <f>tbl_raw_data[[#This Row],[Date Actioned]]-tbl_raw_data[[#This Row],[Date Tagged]]</f>
        <v>4.1550925961928442E-3</v>
      </c>
      <c r="J3768" s="46">
        <f>HOUR(tbl_raw_data[[#This Row],[Time_taken]])*60+MINUTE(tbl_raw_data[[#This Row],[Time_taken]])+SECOND(tbl_raw_data[[#This Row],[Time_taken]])/60</f>
        <v>5.9833333333333334</v>
      </c>
      <c r="K3768" s="52">
        <f>DATE(YEAR(tbl_raw_data[[#This Row],[Date Actioned]]),MONTH(tbl_raw_data[[#This Row],[Date Actioned]]),DAY(tbl_raw_data[[#This Row],[Date Actioned]]))</f>
        <v>45147</v>
      </c>
      <c r="L3768" s="50" t="str">
        <f>UPPER(TEXT(tbl_raw_data[[#This Row],[updated_date]],"MMMM"))</f>
        <v>AUGUST</v>
      </c>
      <c r="M3768" s="50" t="str">
        <f>"WEEK "&amp; IF(ROUNDUP(DAY(tbl_raw_data[[#This Row],[updated_date]])/7,0)=5,4,ROUNDUP(DAY(tbl_raw_data[[#This Row],[updated_date]])/7,0))</f>
        <v>WEEK 2</v>
      </c>
      <c r="N3768" s="50" t="str">
        <f>UPPER(VLOOKUP(tbl_raw_data[[#This Row],[Analyst]],Settiings!$A$2:$B$16,2,0))</f>
        <v>QUADIR</v>
      </c>
      <c r="O3768" s="50" t="str">
        <f>TRIM(UPPER(tbl_raw_data[[#This Row],[Outcome]]))</f>
        <v>APPROVE</v>
      </c>
      <c r="P3768" s="50" t="str">
        <f>TRIM(UPPER(tbl_raw_data[[#This Row],[Queue Name]]))</f>
        <v>CONSUMER EXISTING</v>
      </c>
      <c r="Q3768" s="50" t="str">
        <f>IF(tbl_raw_data[[#This Row],[Time taken in min]]&lt;=Settiings!$D$2,"SLA_MET","SLA_NOT_MET")</f>
        <v>SLA_MET</v>
      </c>
      <c r="R3768" s="94"/>
    </row>
    <row r="3769" spans="1:18" x14ac:dyDescent="0.3">
      <c r="A3769" s="20" t="s">
        <v>3026</v>
      </c>
      <c r="B3769" s="15">
        <v>45147.843402777777</v>
      </c>
      <c r="C3769" s="16">
        <v>45147.847858796296</v>
      </c>
      <c r="D3769" s="17" t="s">
        <v>17</v>
      </c>
      <c r="E3769" s="18" t="s">
        <v>9</v>
      </c>
      <c r="F3769" s="17" t="s">
        <v>686</v>
      </c>
      <c r="G3769" s="19"/>
      <c r="H3769" s="79"/>
      <c r="I3769" s="48">
        <f>tbl_raw_data[[#This Row],[Date Actioned]]-tbl_raw_data[[#This Row],[Date Tagged]]</f>
        <v>4.4560185197042301E-3</v>
      </c>
      <c r="J3769" s="46">
        <f>HOUR(tbl_raw_data[[#This Row],[Time_taken]])*60+MINUTE(tbl_raw_data[[#This Row],[Time_taken]])+SECOND(tbl_raw_data[[#This Row],[Time_taken]])/60</f>
        <v>6.416666666666667</v>
      </c>
      <c r="K3769" s="52">
        <f>DATE(YEAR(tbl_raw_data[[#This Row],[Date Actioned]]),MONTH(tbl_raw_data[[#This Row],[Date Actioned]]),DAY(tbl_raw_data[[#This Row],[Date Actioned]]))</f>
        <v>45147</v>
      </c>
      <c r="L3769" s="50" t="str">
        <f>UPPER(TEXT(tbl_raw_data[[#This Row],[updated_date]],"MMMM"))</f>
        <v>AUGUST</v>
      </c>
      <c r="M3769" s="50" t="str">
        <f>"WEEK "&amp; IF(ROUNDUP(DAY(tbl_raw_data[[#This Row],[updated_date]])/7,0)=5,4,ROUNDUP(DAY(tbl_raw_data[[#This Row],[updated_date]])/7,0))</f>
        <v>WEEK 2</v>
      </c>
      <c r="N3769" s="50" t="str">
        <f>UPPER(VLOOKUP(tbl_raw_data[[#This Row],[Analyst]],Settiings!$A$2:$B$16,2,0))</f>
        <v>FARDIN</v>
      </c>
      <c r="O3769" s="50" t="str">
        <f>TRIM(UPPER(tbl_raw_data[[#This Row],[Outcome]]))</f>
        <v>APPROVE</v>
      </c>
      <c r="P3769" s="50" t="str">
        <f>TRIM(UPPER(tbl_raw_data[[#This Row],[Queue Name]]))</f>
        <v>CONSUMER EXISTING</v>
      </c>
      <c r="Q3769" s="50" t="str">
        <f>IF(tbl_raw_data[[#This Row],[Time taken in min]]&lt;=Settiings!$D$2,"SLA_MET","SLA_NOT_MET")</f>
        <v>SLA_MET</v>
      </c>
      <c r="R3769" s="94"/>
    </row>
    <row r="3770" spans="1:18" x14ac:dyDescent="0.3">
      <c r="A3770" s="23" t="s">
        <v>3027</v>
      </c>
      <c r="B3770" s="9">
        <v>45147.844363425924</v>
      </c>
      <c r="C3770" s="24">
        <v>45147.848298611112</v>
      </c>
      <c r="D3770" s="25" t="s">
        <v>17</v>
      </c>
      <c r="E3770" s="12" t="s">
        <v>9</v>
      </c>
      <c r="F3770" s="25" t="s">
        <v>65</v>
      </c>
      <c r="G3770" s="13"/>
      <c r="H3770" s="78"/>
      <c r="I3770" s="48">
        <f>tbl_raw_data[[#This Row],[Date Actioned]]-tbl_raw_data[[#This Row],[Date Tagged]]</f>
        <v>3.9351851883111522E-3</v>
      </c>
      <c r="J3770" s="46">
        <f>HOUR(tbl_raw_data[[#This Row],[Time_taken]])*60+MINUTE(tbl_raw_data[[#This Row],[Time_taken]])+SECOND(tbl_raw_data[[#This Row],[Time_taken]])/60</f>
        <v>5.666666666666667</v>
      </c>
      <c r="K3770" s="52">
        <f>DATE(YEAR(tbl_raw_data[[#This Row],[Date Actioned]]),MONTH(tbl_raw_data[[#This Row],[Date Actioned]]),DAY(tbl_raw_data[[#This Row],[Date Actioned]]))</f>
        <v>45147</v>
      </c>
      <c r="L3770" s="50" t="str">
        <f>UPPER(TEXT(tbl_raw_data[[#This Row],[updated_date]],"MMMM"))</f>
        <v>AUGUST</v>
      </c>
      <c r="M3770" s="50" t="str">
        <f>"WEEK "&amp; IF(ROUNDUP(DAY(tbl_raw_data[[#This Row],[updated_date]])/7,0)=5,4,ROUNDUP(DAY(tbl_raw_data[[#This Row],[updated_date]])/7,0))</f>
        <v>WEEK 2</v>
      </c>
      <c r="N3770" s="50" t="str">
        <f>UPPER(VLOOKUP(tbl_raw_data[[#This Row],[Analyst]],Settiings!$A$2:$B$16,2,0))</f>
        <v>SAM</v>
      </c>
      <c r="O3770" s="50" t="str">
        <f>TRIM(UPPER(tbl_raw_data[[#This Row],[Outcome]]))</f>
        <v>APPROVE</v>
      </c>
      <c r="P3770" s="50" t="str">
        <f>TRIM(UPPER(tbl_raw_data[[#This Row],[Queue Name]]))</f>
        <v>CONSUMER EXISTING</v>
      </c>
      <c r="Q3770" s="50" t="str">
        <f>IF(tbl_raw_data[[#This Row],[Time taken in min]]&lt;=Settiings!$D$2,"SLA_MET","SLA_NOT_MET")</f>
        <v>SLA_MET</v>
      </c>
      <c r="R3770" s="94"/>
    </row>
    <row r="3771" spans="1:18" x14ac:dyDescent="0.3">
      <c r="A3771" s="14" t="s">
        <v>3032</v>
      </c>
      <c r="B3771" s="15">
        <v>45147.85050925926</v>
      </c>
      <c r="C3771" s="16">
        <v>45147.855856481481</v>
      </c>
      <c r="D3771" s="17" t="s">
        <v>17</v>
      </c>
      <c r="E3771" s="18" t="s">
        <v>9</v>
      </c>
      <c r="F3771" s="17" t="s">
        <v>686</v>
      </c>
      <c r="G3771" s="19"/>
      <c r="H3771" s="79"/>
      <c r="I3771" s="48">
        <f>tbl_raw_data[[#This Row],[Date Actioned]]-tbl_raw_data[[#This Row],[Date Tagged]]</f>
        <v>5.3472222207346931E-3</v>
      </c>
      <c r="J3771" s="46">
        <f>HOUR(tbl_raw_data[[#This Row],[Time_taken]])*60+MINUTE(tbl_raw_data[[#This Row],[Time_taken]])+SECOND(tbl_raw_data[[#This Row],[Time_taken]])/60</f>
        <v>7.7</v>
      </c>
      <c r="K3771" s="52">
        <f>DATE(YEAR(tbl_raw_data[[#This Row],[Date Actioned]]),MONTH(tbl_raw_data[[#This Row],[Date Actioned]]),DAY(tbl_raw_data[[#This Row],[Date Actioned]]))</f>
        <v>45147</v>
      </c>
      <c r="L3771" s="50" t="str">
        <f>UPPER(TEXT(tbl_raw_data[[#This Row],[updated_date]],"MMMM"))</f>
        <v>AUGUST</v>
      </c>
      <c r="M3771" s="50" t="str">
        <f>"WEEK "&amp; IF(ROUNDUP(DAY(tbl_raw_data[[#This Row],[updated_date]])/7,0)=5,4,ROUNDUP(DAY(tbl_raw_data[[#This Row],[updated_date]])/7,0))</f>
        <v>WEEK 2</v>
      </c>
      <c r="N3771" s="50" t="str">
        <f>UPPER(VLOOKUP(tbl_raw_data[[#This Row],[Analyst]],Settiings!$A$2:$B$16,2,0))</f>
        <v>FARDIN</v>
      </c>
      <c r="O3771" s="50" t="str">
        <f>TRIM(UPPER(tbl_raw_data[[#This Row],[Outcome]]))</f>
        <v>APPROVE</v>
      </c>
      <c r="P3771" s="50" t="str">
        <f>TRIM(UPPER(tbl_raw_data[[#This Row],[Queue Name]]))</f>
        <v>CONSUMER EXISTING</v>
      </c>
      <c r="Q3771" s="50" t="str">
        <f>IF(tbl_raw_data[[#This Row],[Time taken in min]]&lt;=Settiings!$D$2,"SLA_MET","SLA_NOT_MET")</f>
        <v>SLA_MET</v>
      </c>
      <c r="R3771" s="94"/>
    </row>
    <row r="3772" spans="1:18" x14ac:dyDescent="0.3">
      <c r="A3772" s="14" t="s">
        <v>3033</v>
      </c>
      <c r="B3772" s="15">
        <v>45147.851678240739</v>
      </c>
      <c r="C3772" s="16">
        <v>45147.862962962965</v>
      </c>
      <c r="D3772" s="17" t="s">
        <v>27</v>
      </c>
      <c r="E3772" s="17" t="s">
        <v>19</v>
      </c>
      <c r="F3772" s="17" t="s">
        <v>65</v>
      </c>
      <c r="G3772" s="17" t="s">
        <v>1926</v>
      </c>
      <c r="H3772" s="83"/>
      <c r="I3772" s="48">
        <f>tbl_raw_data[[#This Row],[Date Actioned]]-tbl_raw_data[[#This Row],[Date Tagged]]</f>
        <v>1.1284722226264421E-2</v>
      </c>
      <c r="J3772" s="46">
        <f>HOUR(tbl_raw_data[[#This Row],[Time_taken]])*60+MINUTE(tbl_raw_data[[#This Row],[Time_taken]])+SECOND(tbl_raw_data[[#This Row],[Time_taken]])/60</f>
        <v>16.25</v>
      </c>
      <c r="K3772" s="52">
        <f>DATE(YEAR(tbl_raw_data[[#This Row],[Date Actioned]]),MONTH(tbl_raw_data[[#This Row],[Date Actioned]]),DAY(tbl_raw_data[[#This Row],[Date Actioned]]))</f>
        <v>45147</v>
      </c>
      <c r="L3772" s="50" t="str">
        <f>UPPER(TEXT(tbl_raw_data[[#This Row],[updated_date]],"MMMM"))</f>
        <v>AUGUST</v>
      </c>
      <c r="M3772" s="50" t="str">
        <f>"WEEK "&amp; IF(ROUNDUP(DAY(tbl_raw_data[[#This Row],[updated_date]])/7,0)=5,4,ROUNDUP(DAY(tbl_raw_data[[#This Row],[updated_date]])/7,0))</f>
        <v>WEEK 2</v>
      </c>
      <c r="N3772" s="50" t="str">
        <f>UPPER(VLOOKUP(tbl_raw_data[[#This Row],[Analyst]],Settiings!$A$2:$B$16,2,0))</f>
        <v>SAM</v>
      </c>
      <c r="O3772" s="50" t="str">
        <f>TRIM(UPPER(tbl_raw_data[[#This Row],[Outcome]]))</f>
        <v>DECLINE</v>
      </c>
      <c r="P3772" s="50" t="str">
        <f>TRIM(UPPER(tbl_raw_data[[#This Row],[Queue Name]]))</f>
        <v>CONSUMER POST BUREAU</v>
      </c>
      <c r="Q3772" s="50" t="str">
        <f>IF(tbl_raw_data[[#This Row],[Time taken in min]]&lt;=Settiings!$D$2,"SLA_MET","SLA_NOT_MET")</f>
        <v>SLA_MET</v>
      </c>
      <c r="R3772" s="94"/>
    </row>
    <row r="3773" spans="1:18" x14ac:dyDescent="0.3">
      <c r="A3773" s="20" t="s">
        <v>3034</v>
      </c>
      <c r="B3773" s="9">
        <v>45147.852013888885</v>
      </c>
      <c r="C3773" s="24">
        <v>45147.859780092593</v>
      </c>
      <c r="D3773" s="25" t="s">
        <v>13</v>
      </c>
      <c r="E3773" s="25" t="s">
        <v>9</v>
      </c>
      <c r="F3773" s="25" t="s">
        <v>686</v>
      </c>
      <c r="G3773" s="25" t="s">
        <v>17</v>
      </c>
      <c r="H3773" s="82"/>
      <c r="I3773" s="48">
        <f>tbl_raw_data[[#This Row],[Date Actioned]]-tbl_raw_data[[#This Row],[Date Tagged]]</f>
        <v>7.7662037074333057E-3</v>
      </c>
      <c r="J3773" s="46">
        <f>HOUR(tbl_raw_data[[#This Row],[Time_taken]])*60+MINUTE(tbl_raw_data[[#This Row],[Time_taken]])+SECOND(tbl_raw_data[[#This Row],[Time_taken]])/60</f>
        <v>11.183333333333334</v>
      </c>
      <c r="K3773" s="52">
        <f>DATE(YEAR(tbl_raw_data[[#This Row],[Date Actioned]]),MONTH(tbl_raw_data[[#This Row],[Date Actioned]]),DAY(tbl_raw_data[[#This Row],[Date Actioned]]))</f>
        <v>45147</v>
      </c>
      <c r="L3773" s="50" t="str">
        <f>UPPER(TEXT(tbl_raw_data[[#This Row],[updated_date]],"MMMM"))</f>
        <v>AUGUST</v>
      </c>
      <c r="M3773" s="50" t="str">
        <f>"WEEK "&amp; IF(ROUNDUP(DAY(tbl_raw_data[[#This Row],[updated_date]])/7,0)=5,4,ROUNDUP(DAY(tbl_raw_data[[#This Row],[updated_date]])/7,0))</f>
        <v>WEEK 2</v>
      </c>
      <c r="N3773" s="50" t="str">
        <f>UPPER(VLOOKUP(tbl_raw_data[[#This Row],[Analyst]],Settiings!$A$2:$B$16,2,0))</f>
        <v>FARDIN</v>
      </c>
      <c r="O3773" s="50" t="str">
        <f>TRIM(UPPER(tbl_raw_data[[#This Row],[Outcome]]))</f>
        <v>APPROVE</v>
      </c>
      <c r="P3773" s="50" t="str">
        <f>TRIM(UPPER(tbl_raw_data[[#This Row],[Queue Name]]))</f>
        <v>CONSUMER EXISTING</v>
      </c>
      <c r="Q3773" s="50" t="str">
        <f>IF(tbl_raw_data[[#This Row],[Time taken in min]]&lt;=Settiings!$D$2,"SLA_MET","SLA_NOT_MET")</f>
        <v>SLA_MET</v>
      </c>
      <c r="R3773" s="94"/>
    </row>
    <row r="3774" spans="1:18" x14ac:dyDescent="0.3">
      <c r="A3774" s="23" t="s">
        <v>3035</v>
      </c>
      <c r="B3774" s="15">
        <v>45147.852916666663</v>
      </c>
      <c r="C3774" s="16">
        <v>45147.863125000003</v>
      </c>
      <c r="D3774" s="17" t="s">
        <v>13</v>
      </c>
      <c r="E3774" s="17" t="s">
        <v>9</v>
      </c>
      <c r="F3774" s="17" t="s">
        <v>686</v>
      </c>
      <c r="G3774" s="17" t="s">
        <v>17</v>
      </c>
      <c r="H3774" s="83"/>
      <c r="I3774" s="48">
        <f>tbl_raw_data[[#This Row],[Date Actioned]]-tbl_raw_data[[#This Row],[Date Tagged]]</f>
        <v>1.0208333340415265E-2</v>
      </c>
      <c r="J3774" s="46">
        <f>HOUR(tbl_raw_data[[#This Row],[Time_taken]])*60+MINUTE(tbl_raw_data[[#This Row],[Time_taken]])+SECOND(tbl_raw_data[[#This Row],[Time_taken]])/60</f>
        <v>14.7</v>
      </c>
      <c r="K3774" s="52">
        <f>DATE(YEAR(tbl_raw_data[[#This Row],[Date Actioned]]),MONTH(tbl_raw_data[[#This Row],[Date Actioned]]),DAY(tbl_raw_data[[#This Row],[Date Actioned]]))</f>
        <v>45147</v>
      </c>
      <c r="L3774" s="50" t="str">
        <f>UPPER(TEXT(tbl_raw_data[[#This Row],[updated_date]],"MMMM"))</f>
        <v>AUGUST</v>
      </c>
      <c r="M3774" s="50" t="str">
        <f>"WEEK "&amp; IF(ROUNDUP(DAY(tbl_raw_data[[#This Row],[updated_date]])/7,0)=5,4,ROUNDUP(DAY(tbl_raw_data[[#This Row],[updated_date]])/7,0))</f>
        <v>WEEK 2</v>
      </c>
      <c r="N3774" s="50" t="str">
        <f>UPPER(VLOOKUP(tbl_raw_data[[#This Row],[Analyst]],Settiings!$A$2:$B$16,2,0))</f>
        <v>FARDIN</v>
      </c>
      <c r="O3774" s="50" t="str">
        <f>TRIM(UPPER(tbl_raw_data[[#This Row],[Outcome]]))</f>
        <v>APPROVE</v>
      </c>
      <c r="P3774" s="50" t="str">
        <f>TRIM(UPPER(tbl_raw_data[[#This Row],[Queue Name]]))</f>
        <v>CONSUMER EXISTING</v>
      </c>
      <c r="Q3774" s="50" t="str">
        <f>IF(tbl_raw_data[[#This Row],[Time taken in min]]&lt;=Settiings!$D$2,"SLA_MET","SLA_NOT_MET")</f>
        <v>SLA_MET</v>
      </c>
      <c r="R3774" s="94"/>
    </row>
    <row r="3775" spans="1:18" x14ac:dyDescent="0.3">
      <c r="A3775" s="14" t="s">
        <v>3041</v>
      </c>
      <c r="B3775" s="9">
        <v>45147.868020833332</v>
      </c>
      <c r="C3775" s="24">
        <v>45147.87226851852</v>
      </c>
      <c r="D3775" s="25" t="s">
        <v>13</v>
      </c>
      <c r="E3775" s="25" t="s">
        <v>47</v>
      </c>
      <c r="F3775" s="25" t="s">
        <v>24</v>
      </c>
      <c r="G3775" s="25" t="s">
        <v>41</v>
      </c>
      <c r="H3775" s="82"/>
      <c r="I3775" s="48">
        <f>tbl_raw_data[[#This Row],[Date Actioned]]-tbl_raw_data[[#This Row],[Date Tagged]]</f>
        <v>4.2476851886021905E-3</v>
      </c>
      <c r="J3775" s="46">
        <f>HOUR(tbl_raw_data[[#This Row],[Time_taken]])*60+MINUTE(tbl_raw_data[[#This Row],[Time_taken]])+SECOND(tbl_raw_data[[#This Row],[Time_taken]])/60</f>
        <v>6.1166666666666663</v>
      </c>
      <c r="K3775" s="52">
        <f>DATE(YEAR(tbl_raw_data[[#This Row],[Date Actioned]]),MONTH(tbl_raw_data[[#This Row],[Date Actioned]]),DAY(tbl_raw_data[[#This Row],[Date Actioned]]))</f>
        <v>45147</v>
      </c>
      <c r="L3775" s="50" t="str">
        <f>UPPER(TEXT(tbl_raw_data[[#This Row],[updated_date]],"MMMM"))</f>
        <v>AUGUST</v>
      </c>
      <c r="M3775" s="50" t="str">
        <f>"WEEK "&amp; IF(ROUNDUP(DAY(tbl_raw_data[[#This Row],[updated_date]])/7,0)=5,4,ROUNDUP(DAY(tbl_raw_data[[#This Row],[updated_date]])/7,0))</f>
        <v>WEEK 2</v>
      </c>
      <c r="N3775" s="50" t="str">
        <f>UPPER(VLOOKUP(tbl_raw_data[[#This Row],[Analyst]],Settiings!$A$2:$B$16,2,0))</f>
        <v>QUADIR</v>
      </c>
      <c r="O3775" s="50" t="str">
        <f>TRIM(UPPER(tbl_raw_data[[#This Row],[Outcome]]))</f>
        <v>APPROVE</v>
      </c>
      <c r="P3775" s="50" t="str">
        <f>TRIM(UPPER(tbl_raw_data[[#This Row],[Queue Name]]))</f>
        <v>CONSUMER PRE BUREAU</v>
      </c>
      <c r="Q3775" s="50" t="str">
        <f>IF(tbl_raw_data[[#This Row],[Time taken in min]]&lt;=Settiings!$D$2,"SLA_MET","SLA_NOT_MET")</f>
        <v>SLA_MET</v>
      </c>
      <c r="R3775" s="94"/>
    </row>
    <row r="3776" spans="1:18" x14ac:dyDescent="0.3">
      <c r="A3776" s="20" t="s">
        <v>3044</v>
      </c>
      <c r="B3776" s="15">
        <v>45147.872685185182</v>
      </c>
      <c r="C3776" s="16">
        <v>45147.882824074077</v>
      </c>
      <c r="D3776" s="17" t="s">
        <v>13</v>
      </c>
      <c r="E3776" s="17" t="s">
        <v>47</v>
      </c>
      <c r="F3776" s="17" t="s">
        <v>24</v>
      </c>
      <c r="G3776" s="17" t="s">
        <v>17</v>
      </c>
      <c r="H3776" s="83"/>
      <c r="I3776" s="48">
        <f>tbl_raw_data[[#This Row],[Date Actioned]]-tbl_raw_data[[#This Row],[Date Tagged]]</f>
        <v>1.0138888894289266E-2</v>
      </c>
      <c r="J3776" s="46">
        <f>HOUR(tbl_raw_data[[#This Row],[Time_taken]])*60+MINUTE(tbl_raw_data[[#This Row],[Time_taken]])+SECOND(tbl_raw_data[[#This Row],[Time_taken]])/60</f>
        <v>14.6</v>
      </c>
      <c r="K3776" s="52">
        <f>DATE(YEAR(tbl_raw_data[[#This Row],[Date Actioned]]),MONTH(tbl_raw_data[[#This Row],[Date Actioned]]),DAY(tbl_raw_data[[#This Row],[Date Actioned]]))</f>
        <v>45147</v>
      </c>
      <c r="L3776" s="50" t="str">
        <f>UPPER(TEXT(tbl_raw_data[[#This Row],[updated_date]],"MMMM"))</f>
        <v>AUGUST</v>
      </c>
      <c r="M3776" s="50" t="str">
        <f>"WEEK "&amp; IF(ROUNDUP(DAY(tbl_raw_data[[#This Row],[updated_date]])/7,0)=5,4,ROUNDUP(DAY(tbl_raw_data[[#This Row],[updated_date]])/7,0))</f>
        <v>WEEK 2</v>
      </c>
      <c r="N3776" s="50" t="str">
        <f>UPPER(VLOOKUP(tbl_raw_data[[#This Row],[Analyst]],Settiings!$A$2:$B$16,2,0))</f>
        <v>QUADIR</v>
      </c>
      <c r="O3776" s="50" t="str">
        <f>TRIM(UPPER(tbl_raw_data[[#This Row],[Outcome]]))</f>
        <v>APPROVE</v>
      </c>
      <c r="P3776" s="50" t="str">
        <f>TRIM(UPPER(tbl_raw_data[[#This Row],[Queue Name]]))</f>
        <v>CONSUMER PRE BUREAU</v>
      </c>
      <c r="Q3776" s="50" t="str">
        <f>IF(tbl_raw_data[[#This Row],[Time taken in min]]&lt;=Settiings!$D$2,"SLA_MET","SLA_NOT_MET")</f>
        <v>SLA_MET</v>
      </c>
      <c r="R3776" s="94"/>
    </row>
    <row r="3777" spans="1:18" x14ac:dyDescent="0.3">
      <c r="A3777" s="14" t="s">
        <v>3047</v>
      </c>
      <c r="B3777" s="9">
        <v>45148.396157407406</v>
      </c>
      <c r="C3777" s="24">
        <v>45148.406238425923</v>
      </c>
      <c r="D3777" s="25" t="s">
        <v>17</v>
      </c>
      <c r="E3777" s="12" t="s">
        <v>19</v>
      </c>
      <c r="F3777" s="25" t="s">
        <v>76</v>
      </c>
      <c r="G3777" s="13"/>
      <c r="H3777" s="78"/>
      <c r="I3777" s="48">
        <f>tbl_raw_data[[#This Row],[Date Actioned]]-tbl_raw_data[[#This Row],[Date Tagged]]</f>
        <v>1.0081018517666962E-2</v>
      </c>
      <c r="J3777" s="46">
        <f>HOUR(tbl_raw_data[[#This Row],[Time_taken]])*60+MINUTE(tbl_raw_data[[#This Row],[Time_taken]])+SECOND(tbl_raw_data[[#This Row],[Time_taken]])/60</f>
        <v>14.516666666666667</v>
      </c>
      <c r="K3777" s="52">
        <f>DATE(YEAR(tbl_raw_data[[#This Row],[Date Actioned]]),MONTH(tbl_raw_data[[#This Row],[Date Actioned]]),DAY(tbl_raw_data[[#This Row],[Date Actioned]]))</f>
        <v>45148</v>
      </c>
      <c r="L3777" s="50" t="str">
        <f>UPPER(TEXT(tbl_raw_data[[#This Row],[updated_date]],"MMMM"))</f>
        <v>AUGUST</v>
      </c>
      <c r="M3777" s="50" t="str">
        <f>"WEEK "&amp; IF(ROUNDUP(DAY(tbl_raw_data[[#This Row],[updated_date]])/7,0)=5,4,ROUNDUP(DAY(tbl_raw_data[[#This Row],[updated_date]])/7,0))</f>
        <v>WEEK 2</v>
      </c>
      <c r="N3777" s="50" t="str">
        <f>UPPER(VLOOKUP(tbl_raw_data[[#This Row],[Analyst]],Settiings!$A$2:$B$16,2,0))</f>
        <v>ROHAN</v>
      </c>
      <c r="O3777" s="50" t="str">
        <f>TRIM(UPPER(tbl_raw_data[[#This Row],[Outcome]]))</f>
        <v>APPROVE</v>
      </c>
      <c r="P3777" s="50" t="str">
        <f>TRIM(UPPER(tbl_raw_data[[#This Row],[Queue Name]]))</f>
        <v>CONSUMER POST BUREAU</v>
      </c>
      <c r="Q3777" s="50" t="str">
        <f>IF(tbl_raw_data[[#This Row],[Time taken in min]]&lt;=Settiings!$D$2,"SLA_MET","SLA_NOT_MET")</f>
        <v>SLA_MET</v>
      </c>
      <c r="R3777" s="94"/>
    </row>
    <row r="3778" spans="1:18" x14ac:dyDescent="0.3">
      <c r="A3778" s="20" t="s">
        <v>3049</v>
      </c>
      <c r="B3778" s="15">
        <v>45148.419988425929</v>
      </c>
      <c r="C3778" s="16">
        <v>45148.424768518518</v>
      </c>
      <c r="D3778" s="17" t="s">
        <v>13</v>
      </c>
      <c r="E3778" s="17" t="s">
        <v>47</v>
      </c>
      <c r="F3778" s="17" t="s">
        <v>43</v>
      </c>
      <c r="G3778" s="17" t="s">
        <v>785</v>
      </c>
      <c r="H3778" s="83"/>
      <c r="I3778" s="48">
        <f>tbl_raw_data[[#This Row],[Date Actioned]]-tbl_raw_data[[#This Row],[Date Tagged]]</f>
        <v>4.7800925894989632E-3</v>
      </c>
      <c r="J3778" s="46">
        <f>HOUR(tbl_raw_data[[#This Row],[Time_taken]])*60+MINUTE(tbl_raw_data[[#This Row],[Time_taken]])+SECOND(tbl_raw_data[[#This Row],[Time_taken]])/60</f>
        <v>6.8833333333333329</v>
      </c>
      <c r="K3778" s="52">
        <f>DATE(YEAR(tbl_raw_data[[#This Row],[Date Actioned]]),MONTH(tbl_raw_data[[#This Row],[Date Actioned]]),DAY(tbl_raw_data[[#This Row],[Date Actioned]]))</f>
        <v>45148</v>
      </c>
      <c r="L3778" s="50" t="str">
        <f>UPPER(TEXT(tbl_raw_data[[#This Row],[updated_date]],"MMMM"))</f>
        <v>AUGUST</v>
      </c>
      <c r="M3778" s="50" t="str">
        <f>"WEEK "&amp; IF(ROUNDUP(DAY(tbl_raw_data[[#This Row],[updated_date]])/7,0)=5,4,ROUNDUP(DAY(tbl_raw_data[[#This Row],[updated_date]])/7,0))</f>
        <v>WEEK 2</v>
      </c>
      <c r="N3778" s="50" t="str">
        <f>UPPER(VLOOKUP(tbl_raw_data[[#This Row],[Analyst]],Settiings!$A$2:$B$16,2,0))</f>
        <v>MERCEDES</v>
      </c>
      <c r="O3778" s="50" t="str">
        <f>TRIM(UPPER(tbl_raw_data[[#This Row],[Outcome]]))</f>
        <v>APPROVE</v>
      </c>
      <c r="P3778" s="50" t="str">
        <f>TRIM(UPPER(tbl_raw_data[[#This Row],[Queue Name]]))</f>
        <v>CONSUMER PRE BUREAU</v>
      </c>
      <c r="Q3778" s="50" t="str">
        <f>IF(tbl_raw_data[[#This Row],[Time taken in min]]&lt;=Settiings!$D$2,"SLA_MET","SLA_NOT_MET")</f>
        <v>SLA_MET</v>
      </c>
      <c r="R3778" s="94"/>
    </row>
    <row r="3779" spans="1:18" x14ac:dyDescent="0.3">
      <c r="A3779" s="23" t="s">
        <v>3050</v>
      </c>
      <c r="B3779" s="9">
        <v>45148.425312500003</v>
      </c>
      <c r="C3779" s="24">
        <v>45148.429108796299</v>
      </c>
      <c r="D3779" s="25" t="s">
        <v>13</v>
      </c>
      <c r="E3779" s="25" t="s">
        <v>9</v>
      </c>
      <c r="F3779" s="25" t="s">
        <v>16</v>
      </c>
      <c r="G3779" s="25" t="s">
        <v>17</v>
      </c>
      <c r="H3779" s="82"/>
      <c r="I3779" s="48">
        <f>tbl_raw_data[[#This Row],[Date Actioned]]-tbl_raw_data[[#This Row],[Date Tagged]]</f>
        <v>3.796296296059154E-3</v>
      </c>
      <c r="J3779" s="46">
        <f>HOUR(tbl_raw_data[[#This Row],[Time_taken]])*60+MINUTE(tbl_raw_data[[#This Row],[Time_taken]])+SECOND(tbl_raw_data[[#This Row],[Time_taken]])/60</f>
        <v>5.4666666666666668</v>
      </c>
      <c r="K3779" s="52">
        <f>DATE(YEAR(tbl_raw_data[[#This Row],[Date Actioned]]),MONTH(tbl_raw_data[[#This Row],[Date Actioned]]),DAY(tbl_raw_data[[#This Row],[Date Actioned]]))</f>
        <v>45148</v>
      </c>
      <c r="L3779" s="50" t="str">
        <f>UPPER(TEXT(tbl_raw_data[[#This Row],[updated_date]],"MMMM"))</f>
        <v>AUGUST</v>
      </c>
      <c r="M3779" s="50" t="str">
        <f>"WEEK "&amp; IF(ROUNDUP(DAY(tbl_raw_data[[#This Row],[updated_date]])/7,0)=5,4,ROUNDUP(DAY(tbl_raw_data[[#This Row],[updated_date]])/7,0))</f>
        <v>WEEK 2</v>
      </c>
      <c r="N3779" s="50" t="str">
        <f>UPPER(VLOOKUP(tbl_raw_data[[#This Row],[Analyst]],Settiings!$A$2:$B$16,2,0))</f>
        <v>CAMROOON</v>
      </c>
      <c r="O3779" s="50" t="str">
        <f>TRIM(UPPER(tbl_raw_data[[#This Row],[Outcome]]))</f>
        <v>APPROVE</v>
      </c>
      <c r="P3779" s="50" t="str">
        <f>TRIM(UPPER(tbl_raw_data[[#This Row],[Queue Name]]))</f>
        <v>CONSUMER EXISTING</v>
      </c>
      <c r="Q3779" s="50" t="str">
        <f>IF(tbl_raw_data[[#This Row],[Time taken in min]]&lt;=Settiings!$D$2,"SLA_MET","SLA_NOT_MET")</f>
        <v>SLA_MET</v>
      </c>
      <c r="R3779" s="94"/>
    </row>
    <row r="3780" spans="1:18" x14ac:dyDescent="0.3">
      <c r="A3780" s="14" t="s">
        <v>3051</v>
      </c>
      <c r="B3780" s="15">
        <v>45148.426655092589</v>
      </c>
      <c r="C3780" s="16">
        <v>45148.437083333331</v>
      </c>
      <c r="D3780" s="17" t="s">
        <v>13</v>
      </c>
      <c r="E3780" s="17" t="s">
        <v>9</v>
      </c>
      <c r="F3780" s="17" t="s">
        <v>43</v>
      </c>
      <c r="G3780" s="17" t="s">
        <v>17</v>
      </c>
      <c r="H3780" s="83"/>
      <c r="I3780" s="48">
        <f>tbl_raw_data[[#This Row],[Date Actioned]]-tbl_raw_data[[#This Row],[Date Tagged]]</f>
        <v>1.0428240741021E-2</v>
      </c>
      <c r="J3780" s="46">
        <f>HOUR(tbl_raw_data[[#This Row],[Time_taken]])*60+MINUTE(tbl_raw_data[[#This Row],[Time_taken]])+SECOND(tbl_raw_data[[#This Row],[Time_taken]])/60</f>
        <v>15.016666666666667</v>
      </c>
      <c r="K3780" s="52">
        <f>DATE(YEAR(tbl_raw_data[[#This Row],[Date Actioned]]),MONTH(tbl_raw_data[[#This Row],[Date Actioned]]),DAY(tbl_raw_data[[#This Row],[Date Actioned]]))</f>
        <v>45148</v>
      </c>
      <c r="L3780" s="50" t="str">
        <f>UPPER(TEXT(tbl_raw_data[[#This Row],[updated_date]],"MMMM"))</f>
        <v>AUGUST</v>
      </c>
      <c r="M3780" s="50" t="str">
        <f>"WEEK "&amp; IF(ROUNDUP(DAY(tbl_raw_data[[#This Row],[updated_date]])/7,0)=5,4,ROUNDUP(DAY(tbl_raw_data[[#This Row],[updated_date]])/7,0))</f>
        <v>WEEK 2</v>
      </c>
      <c r="N3780" s="50" t="str">
        <f>UPPER(VLOOKUP(tbl_raw_data[[#This Row],[Analyst]],Settiings!$A$2:$B$16,2,0))</f>
        <v>MERCEDES</v>
      </c>
      <c r="O3780" s="50" t="str">
        <f>TRIM(UPPER(tbl_raw_data[[#This Row],[Outcome]]))</f>
        <v>APPROVE</v>
      </c>
      <c r="P3780" s="50" t="str">
        <f>TRIM(UPPER(tbl_raw_data[[#This Row],[Queue Name]]))</f>
        <v>CONSUMER EXISTING</v>
      </c>
      <c r="Q3780" s="50" t="str">
        <f>IF(tbl_raw_data[[#This Row],[Time taken in min]]&lt;=Settiings!$D$2,"SLA_MET","SLA_NOT_MET")</f>
        <v>SLA_MET</v>
      </c>
      <c r="R3780" s="94"/>
    </row>
    <row r="3781" spans="1:18" x14ac:dyDescent="0.3">
      <c r="A3781" s="14" t="s">
        <v>3052</v>
      </c>
      <c r="B3781" s="15">
        <v>45148.429282407407</v>
      </c>
      <c r="C3781" s="16">
        <v>45148.433634259258</v>
      </c>
      <c r="D3781" s="17" t="s">
        <v>37</v>
      </c>
      <c r="E3781" s="18" t="s">
        <v>9</v>
      </c>
      <c r="F3781" s="17" t="s">
        <v>16</v>
      </c>
      <c r="G3781" s="19"/>
      <c r="H3781" s="79"/>
      <c r="I3781" s="48">
        <f>tbl_raw_data[[#This Row],[Date Actioned]]-tbl_raw_data[[#This Row],[Date Tagged]]</f>
        <v>4.3518518505152315E-3</v>
      </c>
      <c r="J3781" s="46">
        <f>HOUR(tbl_raw_data[[#This Row],[Time_taken]])*60+MINUTE(tbl_raw_data[[#This Row],[Time_taken]])+SECOND(tbl_raw_data[[#This Row],[Time_taken]])/60</f>
        <v>6.2666666666666666</v>
      </c>
      <c r="K3781" s="52">
        <f>DATE(YEAR(tbl_raw_data[[#This Row],[Date Actioned]]),MONTH(tbl_raw_data[[#This Row],[Date Actioned]]),DAY(tbl_raw_data[[#This Row],[Date Actioned]]))</f>
        <v>45148</v>
      </c>
      <c r="L3781" s="50" t="str">
        <f>UPPER(TEXT(tbl_raw_data[[#This Row],[updated_date]],"MMMM"))</f>
        <v>AUGUST</v>
      </c>
      <c r="M3781" s="50" t="str">
        <f>"WEEK "&amp; IF(ROUNDUP(DAY(tbl_raw_data[[#This Row],[updated_date]])/7,0)=5,4,ROUNDUP(DAY(tbl_raw_data[[#This Row],[updated_date]])/7,0))</f>
        <v>WEEK 2</v>
      </c>
      <c r="N3781" s="50" t="str">
        <f>UPPER(VLOOKUP(tbl_raw_data[[#This Row],[Analyst]],Settiings!$A$2:$B$16,2,0))</f>
        <v>CAMROOON</v>
      </c>
      <c r="O3781" s="50" t="str">
        <f>TRIM(UPPER(tbl_raw_data[[#This Row],[Outcome]]))</f>
        <v>DECLINE</v>
      </c>
      <c r="P3781" s="50" t="str">
        <f>TRIM(UPPER(tbl_raw_data[[#This Row],[Queue Name]]))</f>
        <v>CONSUMER EXISTING</v>
      </c>
      <c r="Q3781" s="50" t="str">
        <f>IF(tbl_raw_data[[#This Row],[Time taken in min]]&lt;=Settiings!$D$2,"SLA_MET","SLA_NOT_MET")</f>
        <v>SLA_MET</v>
      </c>
      <c r="R3781" s="94"/>
    </row>
    <row r="3782" spans="1:18" x14ac:dyDescent="0.3">
      <c r="A3782" s="20" t="s">
        <v>3055</v>
      </c>
      <c r="B3782" s="9">
        <v>45148.435659722221</v>
      </c>
      <c r="C3782" s="24">
        <v>45148.439432870371</v>
      </c>
      <c r="D3782" s="25" t="s">
        <v>37</v>
      </c>
      <c r="E3782" s="12" t="s">
        <v>9</v>
      </c>
      <c r="F3782" s="25" t="s">
        <v>16</v>
      </c>
      <c r="G3782" s="13"/>
      <c r="H3782" s="78"/>
      <c r="I3782" s="48">
        <f>tbl_raw_data[[#This Row],[Date Actioned]]-tbl_raw_data[[#This Row],[Date Tagged]]</f>
        <v>3.7731481497758068E-3</v>
      </c>
      <c r="J3782" s="46">
        <f>HOUR(tbl_raw_data[[#This Row],[Time_taken]])*60+MINUTE(tbl_raw_data[[#This Row],[Time_taken]])+SECOND(tbl_raw_data[[#This Row],[Time_taken]])/60</f>
        <v>5.4333333333333336</v>
      </c>
      <c r="K3782" s="52">
        <f>DATE(YEAR(tbl_raw_data[[#This Row],[Date Actioned]]),MONTH(tbl_raw_data[[#This Row],[Date Actioned]]),DAY(tbl_raw_data[[#This Row],[Date Actioned]]))</f>
        <v>45148</v>
      </c>
      <c r="L3782" s="50" t="str">
        <f>UPPER(TEXT(tbl_raw_data[[#This Row],[updated_date]],"MMMM"))</f>
        <v>AUGUST</v>
      </c>
      <c r="M3782" s="50" t="str">
        <f>"WEEK "&amp; IF(ROUNDUP(DAY(tbl_raw_data[[#This Row],[updated_date]])/7,0)=5,4,ROUNDUP(DAY(tbl_raw_data[[#This Row],[updated_date]])/7,0))</f>
        <v>WEEK 2</v>
      </c>
      <c r="N3782" s="50" t="str">
        <f>UPPER(VLOOKUP(tbl_raw_data[[#This Row],[Analyst]],Settiings!$A$2:$B$16,2,0))</f>
        <v>CAMROOON</v>
      </c>
      <c r="O3782" s="50" t="str">
        <f>TRIM(UPPER(tbl_raw_data[[#This Row],[Outcome]]))</f>
        <v>DECLINE</v>
      </c>
      <c r="P3782" s="50" t="str">
        <f>TRIM(UPPER(tbl_raw_data[[#This Row],[Queue Name]]))</f>
        <v>CONSUMER EXISTING</v>
      </c>
      <c r="Q3782" s="50" t="str">
        <f>IF(tbl_raw_data[[#This Row],[Time taken in min]]&lt;=Settiings!$D$2,"SLA_MET","SLA_NOT_MET")</f>
        <v>SLA_MET</v>
      </c>
      <c r="R3782" s="94"/>
    </row>
    <row r="3783" spans="1:18" x14ac:dyDescent="0.3">
      <c r="A3783" s="20" t="s">
        <v>3056</v>
      </c>
      <c r="B3783" s="9">
        <v>45148.444594907407</v>
      </c>
      <c r="C3783" s="24">
        <v>45148.450798611113</v>
      </c>
      <c r="D3783" s="25" t="s">
        <v>17</v>
      </c>
      <c r="E3783" s="12" t="s">
        <v>19</v>
      </c>
      <c r="F3783" s="25" t="s">
        <v>16</v>
      </c>
      <c r="G3783" s="13"/>
      <c r="H3783" s="78"/>
      <c r="I3783" s="48">
        <f>tbl_raw_data[[#This Row],[Date Actioned]]-tbl_raw_data[[#This Row],[Date Tagged]]</f>
        <v>6.2037037059781142E-3</v>
      </c>
      <c r="J3783" s="46">
        <f>HOUR(tbl_raw_data[[#This Row],[Time_taken]])*60+MINUTE(tbl_raw_data[[#This Row],[Time_taken]])+SECOND(tbl_raw_data[[#This Row],[Time_taken]])/60</f>
        <v>8.9333333333333336</v>
      </c>
      <c r="K3783" s="52">
        <f>DATE(YEAR(tbl_raw_data[[#This Row],[Date Actioned]]),MONTH(tbl_raw_data[[#This Row],[Date Actioned]]),DAY(tbl_raw_data[[#This Row],[Date Actioned]]))</f>
        <v>45148</v>
      </c>
      <c r="L3783" s="50" t="str">
        <f>UPPER(TEXT(tbl_raw_data[[#This Row],[updated_date]],"MMMM"))</f>
        <v>AUGUST</v>
      </c>
      <c r="M3783" s="50" t="str">
        <f>"WEEK "&amp; IF(ROUNDUP(DAY(tbl_raw_data[[#This Row],[updated_date]])/7,0)=5,4,ROUNDUP(DAY(tbl_raw_data[[#This Row],[updated_date]])/7,0))</f>
        <v>WEEK 2</v>
      </c>
      <c r="N3783" s="50" t="str">
        <f>UPPER(VLOOKUP(tbl_raw_data[[#This Row],[Analyst]],Settiings!$A$2:$B$16,2,0))</f>
        <v>CAMROOON</v>
      </c>
      <c r="O3783" s="50" t="str">
        <f>TRIM(UPPER(tbl_raw_data[[#This Row],[Outcome]]))</f>
        <v>APPROVE</v>
      </c>
      <c r="P3783" s="50" t="str">
        <f>TRIM(UPPER(tbl_raw_data[[#This Row],[Queue Name]]))</f>
        <v>CONSUMER POST BUREAU</v>
      </c>
      <c r="Q3783" s="50" t="str">
        <f>IF(tbl_raw_data[[#This Row],[Time taken in min]]&lt;=Settiings!$D$2,"SLA_MET","SLA_NOT_MET")</f>
        <v>SLA_MET</v>
      </c>
      <c r="R3783" s="94"/>
    </row>
    <row r="3784" spans="1:18" x14ac:dyDescent="0.3">
      <c r="A3784" s="23" t="s">
        <v>3057</v>
      </c>
      <c r="B3784" s="15">
        <v>45148.445555555554</v>
      </c>
      <c r="C3784" s="16">
        <v>45148.452650462961</v>
      </c>
      <c r="D3784" s="17" t="s">
        <v>13</v>
      </c>
      <c r="E3784" s="17" t="s">
        <v>47</v>
      </c>
      <c r="F3784" s="17" t="s">
        <v>53</v>
      </c>
      <c r="G3784" s="17" t="s">
        <v>255</v>
      </c>
      <c r="H3784" s="83"/>
      <c r="I3784" s="48">
        <f>tbl_raw_data[[#This Row],[Date Actioned]]-tbl_raw_data[[#This Row],[Date Tagged]]</f>
        <v>7.0949074070085771E-3</v>
      </c>
      <c r="J3784" s="46">
        <f>HOUR(tbl_raw_data[[#This Row],[Time_taken]])*60+MINUTE(tbl_raw_data[[#This Row],[Time_taken]])+SECOND(tbl_raw_data[[#This Row],[Time_taken]])/60</f>
        <v>10.216666666666667</v>
      </c>
      <c r="K3784" s="52">
        <f>DATE(YEAR(tbl_raw_data[[#This Row],[Date Actioned]]),MONTH(tbl_raw_data[[#This Row],[Date Actioned]]),DAY(tbl_raw_data[[#This Row],[Date Actioned]]))</f>
        <v>45148</v>
      </c>
      <c r="L3784" s="50" t="str">
        <f>UPPER(TEXT(tbl_raw_data[[#This Row],[updated_date]],"MMMM"))</f>
        <v>AUGUST</v>
      </c>
      <c r="M3784" s="50" t="str">
        <f>"WEEK "&amp; IF(ROUNDUP(DAY(tbl_raw_data[[#This Row],[updated_date]])/7,0)=5,4,ROUNDUP(DAY(tbl_raw_data[[#This Row],[updated_date]])/7,0))</f>
        <v>WEEK 2</v>
      </c>
      <c r="N3784" s="50" t="str">
        <f>UPPER(VLOOKUP(tbl_raw_data[[#This Row],[Analyst]],Settiings!$A$2:$B$16,2,0))</f>
        <v>NAVED</v>
      </c>
      <c r="O3784" s="50" t="str">
        <f>TRIM(UPPER(tbl_raw_data[[#This Row],[Outcome]]))</f>
        <v>APPROVE</v>
      </c>
      <c r="P3784" s="50" t="str">
        <f>TRIM(UPPER(tbl_raw_data[[#This Row],[Queue Name]]))</f>
        <v>CONSUMER PRE BUREAU</v>
      </c>
      <c r="Q3784" s="50" t="str">
        <f>IF(tbl_raw_data[[#This Row],[Time taken in min]]&lt;=Settiings!$D$2,"SLA_MET","SLA_NOT_MET")</f>
        <v>SLA_MET</v>
      </c>
      <c r="R3784" s="94"/>
    </row>
    <row r="3785" spans="1:18" x14ac:dyDescent="0.3">
      <c r="A3785" s="14" t="s">
        <v>3058</v>
      </c>
      <c r="B3785" s="9">
        <v>45148.445752314816</v>
      </c>
      <c r="C3785" s="24">
        <v>45148.452835648146</v>
      </c>
      <c r="D3785" s="25" t="s">
        <v>13</v>
      </c>
      <c r="E3785" s="25" t="s">
        <v>9</v>
      </c>
      <c r="F3785" s="25" t="s">
        <v>65</v>
      </c>
      <c r="G3785" s="25" t="s">
        <v>128</v>
      </c>
      <c r="H3785" s="82"/>
      <c r="I3785" s="48">
        <f>tbl_raw_data[[#This Row],[Date Actioned]]-tbl_raw_data[[#This Row],[Date Tagged]]</f>
        <v>7.0833333302289248E-3</v>
      </c>
      <c r="J3785" s="46">
        <f>HOUR(tbl_raw_data[[#This Row],[Time_taken]])*60+MINUTE(tbl_raw_data[[#This Row],[Time_taken]])+SECOND(tbl_raw_data[[#This Row],[Time_taken]])/60</f>
        <v>10.199999999999999</v>
      </c>
      <c r="K3785" s="52">
        <f>DATE(YEAR(tbl_raw_data[[#This Row],[Date Actioned]]),MONTH(tbl_raw_data[[#This Row],[Date Actioned]]),DAY(tbl_raw_data[[#This Row],[Date Actioned]]))</f>
        <v>45148</v>
      </c>
      <c r="L3785" s="50" t="str">
        <f>UPPER(TEXT(tbl_raw_data[[#This Row],[updated_date]],"MMMM"))</f>
        <v>AUGUST</v>
      </c>
      <c r="M3785" s="50" t="str">
        <f>"WEEK "&amp; IF(ROUNDUP(DAY(tbl_raw_data[[#This Row],[updated_date]])/7,0)=5,4,ROUNDUP(DAY(tbl_raw_data[[#This Row],[updated_date]])/7,0))</f>
        <v>WEEK 2</v>
      </c>
      <c r="N3785" s="50" t="str">
        <f>UPPER(VLOOKUP(tbl_raw_data[[#This Row],[Analyst]],Settiings!$A$2:$B$16,2,0))</f>
        <v>SAM</v>
      </c>
      <c r="O3785" s="50" t="str">
        <f>TRIM(UPPER(tbl_raw_data[[#This Row],[Outcome]]))</f>
        <v>APPROVE</v>
      </c>
      <c r="P3785" s="50" t="str">
        <f>TRIM(UPPER(tbl_raw_data[[#This Row],[Queue Name]]))</f>
        <v>CONSUMER EXISTING</v>
      </c>
      <c r="Q3785" s="50" t="str">
        <f>IF(tbl_raw_data[[#This Row],[Time taken in min]]&lt;=Settiings!$D$2,"SLA_MET","SLA_NOT_MET")</f>
        <v>SLA_MET</v>
      </c>
      <c r="R3785" s="94"/>
    </row>
    <row r="3786" spans="1:18" x14ac:dyDescent="0.3">
      <c r="A3786" s="20" t="s">
        <v>3059</v>
      </c>
      <c r="B3786" s="15">
        <v>45148.446273148147</v>
      </c>
      <c r="C3786" s="16">
        <v>45148.453935185185</v>
      </c>
      <c r="D3786" s="17" t="s">
        <v>17</v>
      </c>
      <c r="E3786" s="18" t="s">
        <v>9</v>
      </c>
      <c r="F3786" s="17" t="s">
        <v>43</v>
      </c>
      <c r="G3786" s="19"/>
      <c r="H3786" s="79"/>
      <c r="I3786" s="48">
        <f>tbl_raw_data[[#This Row],[Date Actioned]]-tbl_raw_data[[#This Row],[Date Tagged]]</f>
        <v>7.662037038244307E-3</v>
      </c>
      <c r="J3786" s="46">
        <f>HOUR(tbl_raw_data[[#This Row],[Time_taken]])*60+MINUTE(tbl_raw_data[[#This Row],[Time_taken]])+SECOND(tbl_raw_data[[#This Row],[Time_taken]])/60</f>
        <v>11.033333333333333</v>
      </c>
      <c r="K3786" s="52">
        <f>DATE(YEAR(tbl_raw_data[[#This Row],[Date Actioned]]),MONTH(tbl_raw_data[[#This Row],[Date Actioned]]),DAY(tbl_raw_data[[#This Row],[Date Actioned]]))</f>
        <v>45148</v>
      </c>
      <c r="L3786" s="50" t="str">
        <f>UPPER(TEXT(tbl_raw_data[[#This Row],[updated_date]],"MMMM"))</f>
        <v>AUGUST</v>
      </c>
      <c r="M3786" s="50" t="str">
        <f>"WEEK "&amp; IF(ROUNDUP(DAY(tbl_raw_data[[#This Row],[updated_date]])/7,0)=5,4,ROUNDUP(DAY(tbl_raw_data[[#This Row],[updated_date]])/7,0))</f>
        <v>WEEK 2</v>
      </c>
      <c r="N3786" s="50" t="str">
        <f>UPPER(VLOOKUP(tbl_raw_data[[#This Row],[Analyst]],Settiings!$A$2:$B$16,2,0))</f>
        <v>MERCEDES</v>
      </c>
      <c r="O3786" s="50" t="str">
        <f>TRIM(UPPER(tbl_raw_data[[#This Row],[Outcome]]))</f>
        <v>APPROVE</v>
      </c>
      <c r="P3786" s="50" t="str">
        <f>TRIM(UPPER(tbl_raw_data[[#This Row],[Queue Name]]))</f>
        <v>CONSUMER EXISTING</v>
      </c>
      <c r="Q3786" s="50" t="str">
        <f>IF(tbl_raw_data[[#This Row],[Time taken in min]]&lt;=Settiings!$D$2,"SLA_MET","SLA_NOT_MET")</f>
        <v>SLA_MET</v>
      </c>
      <c r="R3786" s="94"/>
    </row>
    <row r="3787" spans="1:18" x14ac:dyDescent="0.3">
      <c r="A3787" s="23" t="s">
        <v>3060</v>
      </c>
      <c r="B3787" s="9">
        <v>45148.44840277778</v>
      </c>
      <c r="C3787" s="24">
        <v>45148.453206018516</v>
      </c>
      <c r="D3787" s="25" t="s">
        <v>17</v>
      </c>
      <c r="E3787" s="12" t="s">
        <v>19</v>
      </c>
      <c r="F3787" s="25" t="s">
        <v>76</v>
      </c>
      <c r="G3787" s="13"/>
      <c r="H3787" s="78"/>
      <c r="I3787" s="48">
        <f>tbl_raw_data[[#This Row],[Date Actioned]]-tbl_raw_data[[#This Row],[Date Tagged]]</f>
        <v>4.8032407357823104E-3</v>
      </c>
      <c r="J3787" s="46">
        <f>HOUR(tbl_raw_data[[#This Row],[Time_taken]])*60+MINUTE(tbl_raw_data[[#This Row],[Time_taken]])+SECOND(tbl_raw_data[[#This Row],[Time_taken]])/60</f>
        <v>6.916666666666667</v>
      </c>
      <c r="K3787" s="52">
        <f>DATE(YEAR(tbl_raw_data[[#This Row],[Date Actioned]]),MONTH(tbl_raw_data[[#This Row],[Date Actioned]]),DAY(tbl_raw_data[[#This Row],[Date Actioned]]))</f>
        <v>45148</v>
      </c>
      <c r="L3787" s="50" t="str">
        <f>UPPER(TEXT(tbl_raw_data[[#This Row],[updated_date]],"MMMM"))</f>
        <v>AUGUST</v>
      </c>
      <c r="M3787" s="50" t="str">
        <f>"WEEK "&amp; IF(ROUNDUP(DAY(tbl_raw_data[[#This Row],[updated_date]])/7,0)=5,4,ROUNDUP(DAY(tbl_raw_data[[#This Row],[updated_date]])/7,0))</f>
        <v>WEEK 2</v>
      </c>
      <c r="N3787" s="50" t="str">
        <f>UPPER(VLOOKUP(tbl_raw_data[[#This Row],[Analyst]],Settiings!$A$2:$B$16,2,0))</f>
        <v>ROHAN</v>
      </c>
      <c r="O3787" s="50" t="str">
        <f>TRIM(UPPER(tbl_raw_data[[#This Row],[Outcome]]))</f>
        <v>APPROVE</v>
      </c>
      <c r="P3787" s="50" t="str">
        <f>TRIM(UPPER(tbl_raw_data[[#This Row],[Queue Name]]))</f>
        <v>CONSUMER POST BUREAU</v>
      </c>
      <c r="Q3787" s="50" t="str">
        <f>IF(tbl_raw_data[[#This Row],[Time taken in min]]&lt;=Settiings!$D$2,"SLA_MET","SLA_NOT_MET")</f>
        <v>SLA_MET</v>
      </c>
      <c r="R3787" s="94"/>
    </row>
    <row r="3788" spans="1:18" x14ac:dyDescent="0.3">
      <c r="A3788" s="14" t="s">
        <v>3062</v>
      </c>
      <c r="B3788" s="15">
        <v>45148.451990740738</v>
      </c>
      <c r="C3788" s="16">
        <v>45148.458009259259</v>
      </c>
      <c r="D3788" s="17" t="s">
        <v>13</v>
      </c>
      <c r="E3788" s="17" t="s">
        <v>47</v>
      </c>
      <c r="F3788" s="17" t="s">
        <v>53</v>
      </c>
      <c r="G3788" s="17" t="s">
        <v>77</v>
      </c>
      <c r="H3788" s="83"/>
      <c r="I3788" s="48">
        <f>tbl_raw_data[[#This Row],[Date Actioned]]-tbl_raw_data[[#This Row],[Date Tagged]]</f>
        <v>6.0185185211594217E-3</v>
      </c>
      <c r="J3788" s="46">
        <f>HOUR(tbl_raw_data[[#This Row],[Time_taken]])*60+MINUTE(tbl_raw_data[[#This Row],[Time_taken]])+SECOND(tbl_raw_data[[#This Row],[Time_taken]])/60</f>
        <v>8.6666666666666661</v>
      </c>
      <c r="K3788" s="52">
        <f>DATE(YEAR(tbl_raw_data[[#This Row],[Date Actioned]]),MONTH(tbl_raw_data[[#This Row],[Date Actioned]]),DAY(tbl_raw_data[[#This Row],[Date Actioned]]))</f>
        <v>45148</v>
      </c>
      <c r="L3788" s="50" t="str">
        <f>UPPER(TEXT(tbl_raw_data[[#This Row],[updated_date]],"MMMM"))</f>
        <v>AUGUST</v>
      </c>
      <c r="M3788" s="50" t="str">
        <f>"WEEK "&amp; IF(ROUNDUP(DAY(tbl_raw_data[[#This Row],[updated_date]])/7,0)=5,4,ROUNDUP(DAY(tbl_raw_data[[#This Row],[updated_date]])/7,0))</f>
        <v>WEEK 2</v>
      </c>
      <c r="N3788" s="50" t="str">
        <f>UPPER(VLOOKUP(tbl_raw_data[[#This Row],[Analyst]],Settiings!$A$2:$B$16,2,0))</f>
        <v>NAVED</v>
      </c>
      <c r="O3788" s="50" t="str">
        <f>TRIM(UPPER(tbl_raw_data[[#This Row],[Outcome]]))</f>
        <v>APPROVE</v>
      </c>
      <c r="P3788" s="50" t="str">
        <f>TRIM(UPPER(tbl_raw_data[[#This Row],[Queue Name]]))</f>
        <v>CONSUMER PRE BUREAU</v>
      </c>
      <c r="Q3788" s="50" t="str">
        <f>IF(tbl_raw_data[[#This Row],[Time taken in min]]&lt;=Settiings!$D$2,"SLA_MET","SLA_NOT_MET")</f>
        <v>SLA_MET</v>
      </c>
      <c r="R3788" s="94"/>
    </row>
    <row r="3789" spans="1:18" x14ac:dyDescent="0.3">
      <c r="A3789" s="20" t="s">
        <v>3063</v>
      </c>
      <c r="B3789" s="9">
        <v>45148.460787037038</v>
      </c>
      <c r="C3789" s="24">
        <v>45148.465520833335</v>
      </c>
      <c r="D3789" s="25" t="s">
        <v>17</v>
      </c>
      <c r="E3789" s="12" t="s">
        <v>9</v>
      </c>
      <c r="F3789" s="25" t="s">
        <v>43</v>
      </c>
      <c r="G3789" s="13"/>
      <c r="H3789" s="78"/>
      <c r="I3789" s="48">
        <f>tbl_raw_data[[#This Row],[Date Actioned]]-tbl_raw_data[[#This Row],[Date Tagged]]</f>
        <v>4.7337962969322689E-3</v>
      </c>
      <c r="J3789" s="46">
        <f>HOUR(tbl_raw_data[[#This Row],[Time_taken]])*60+MINUTE(tbl_raw_data[[#This Row],[Time_taken]])+SECOND(tbl_raw_data[[#This Row],[Time_taken]])/60</f>
        <v>6.8166666666666664</v>
      </c>
      <c r="K3789" s="52">
        <f>DATE(YEAR(tbl_raw_data[[#This Row],[Date Actioned]]),MONTH(tbl_raw_data[[#This Row],[Date Actioned]]),DAY(tbl_raw_data[[#This Row],[Date Actioned]]))</f>
        <v>45148</v>
      </c>
      <c r="L3789" s="50" t="str">
        <f>UPPER(TEXT(tbl_raw_data[[#This Row],[updated_date]],"MMMM"))</f>
        <v>AUGUST</v>
      </c>
      <c r="M3789" s="50" t="str">
        <f>"WEEK "&amp; IF(ROUNDUP(DAY(tbl_raw_data[[#This Row],[updated_date]])/7,0)=5,4,ROUNDUP(DAY(tbl_raw_data[[#This Row],[updated_date]])/7,0))</f>
        <v>WEEK 2</v>
      </c>
      <c r="N3789" s="50" t="str">
        <f>UPPER(VLOOKUP(tbl_raw_data[[#This Row],[Analyst]],Settiings!$A$2:$B$16,2,0))</f>
        <v>MERCEDES</v>
      </c>
      <c r="O3789" s="50" t="str">
        <f>TRIM(UPPER(tbl_raw_data[[#This Row],[Outcome]]))</f>
        <v>APPROVE</v>
      </c>
      <c r="P3789" s="50" t="str">
        <f>TRIM(UPPER(tbl_raw_data[[#This Row],[Queue Name]]))</f>
        <v>CONSUMER EXISTING</v>
      </c>
      <c r="Q3789" s="50" t="str">
        <f>IF(tbl_raw_data[[#This Row],[Time taken in min]]&lt;=Settiings!$D$2,"SLA_MET","SLA_NOT_MET")</f>
        <v>SLA_MET</v>
      </c>
      <c r="R3789" s="94"/>
    </row>
    <row r="3790" spans="1:18" x14ac:dyDescent="0.3">
      <c r="A3790" s="23" t="s">
        <v>3066</v>
      </c>
      <c r="B3790" s="15">
        <v>45148.464328703703</v>
      </c>
      <c r="C3790" s="16">
        <v>45148.467997685184</v>
      </c>
      <c r="D3790" s="17" t="s">
        <v>27</v>
      </c>
      <c r="E3790" s="17" t="s">
        <v>47</v>
      </c>
      <c r="F3790" s="17" t="s">
        <v>65</v>
      </c>
      <c r="G3790" s="17" t="s">
        <v>2411</v>
      </c>
      <c r="H3790" s="83"/>
      <c r="I3790" s="48">
        <f>tbl_raw_data[[#This Row],[Date Actioned]]-tbl_raw_data[[#This Row],[Date Tagged]]</f>
        <v>3.6689814805868082E-3</v>
      </c>
      <c r="J3790" s="46">
        <f>HOUR(tbl_raw_data[[#This Row],[Time_taken]])*60+MINUTE(tbl_raw_data[[#This Row],[Time_taken]])+SECOND(tbl_raw_data[[#This Row],[Time_taken]])/60</f>
        <v>5.2833333333333332</v>
      </c>
      <c r="K3790" s="52">
        <f>DATE(YEAR(tbl_raw_data[[#This Row],[Date Actioned]]),MONTH(tbl_raw_data[[#This Row],[Date Actioned]]),DAY(tbl_raw_data[[#This Row],[Date Actioned]]))</f>
        <v>45148</v>
      </c>
      <c r="L3790" s="50" t="str">
        <f>UPPER(TEXT(tbl_raw_data[[#This Row],[updated_date]],"MMMM"))</f>
        <v>AUGUST</v>
      </c>
      <c r="M3790" s="50" t="str">
        <f>"WEEK "&amp; IF(ROUNDUP(DAY(tbl_raw_data[[#This Row],[updated_date]])/7,0)=5,4,ROUNDUP(DAY(tbl_raw_data[[#This Row],[updated_date]])/7,0))</f>
        <v>WEEK 2</v>
      </c>
      <c r="N3790" s="50" t="str">
        <f>UPPER(VLOOKUP(tbl_raw_data[[#This Row],[Analyst]],Settiings!$A$2:$B$16,2,0))</f>
        <v>SAM</v>
      </c>
      <c r="O3790" s="50" t="str">
        <f>TRIM(UPPER(tbl_raw_data[[#This Row],[Outcome]]))</f>
        <v>DECLINE</v>
      </c>
      <c r="P3790" s="50" t="str">
        <f>TRIM(UPPER(tbl_raw_data[[#This Row],[Queue Name]]))</f>
        <v>CONSUMER PRE BUREAU</v>
      </c>
      <c r="Q3790" s="50" t="str">
        <f>IF(tbl_raw_data[[#This Row],[Time taken in min]]&lt;=Settiings!$D$2,"SLA_MET","SLA_NOT_MET")</f>
        <v>SLA_MET</v>
      </c>
      <c r="R3790" s="94"/>
    </row>
    <row r="3791" spans="1:18" x14ac:dyDescent="0.3">
      <c r="A3791" s="23" t="s">
        <v>3068</v>
      </c>
      <c r="B3791" s="15">
        <v>45148.469502314816</v>
      </c>
      <c r="C3791" s="16">
        <v>45148.474108796298</v>
      </c>
      <c r="D3791" s="17" t="s">
        <v>13</v>
      </c>
      <c r="E3791" s="17" t="s">
        <v>9</v>
      </c>
      <c r="F3791" s="17" t="s">
        <v>16</v>
      </c>
      <c r="G3791" s="17" t="s">
        <v>17</v>
      </c>
      <c r="H3791" s="83"/>
      <c r="I3791" s="48">
        <f>tbl_raw_data[[#This Row],[Date Actioned]]-tbl_raw_data[[#This Row],[Date Tagged]]</f>
        <v>4.6064814814599231E-3</v>
      </c>
      <c r="J3791" s="46">
        <f>HOUR(tbl_raw_data[[#This Row],[Time_taken]])*60+MINUTE(tbl_raw_data[[#This Row],[Time_taken]])+SECOND(tbl_raw_data[[#This Row],[Time_taken]])/60</f>
        <v>6.6333333333333329</v>
      </c>
      <c r="K3791" s="52">
        <f>DATE(YEAR(tbl_raw_data[[#This Row],[Date Actioned]]),MONTH(tbl_raw_data[[#This Row],[Date Actioned]]),DAY(tbl_raw_data[[#This Row],[Date Actioned]]))</f>
        <v>45148</v>
      </c>
      <c r="L3791" s="50" t="str">
        <f>UPPER(TEXT(tbl_raw_data[[#This Row],[updated_date]],"MMMM"))</f>
        <v>AUGUST</v>
      </c>
      <c r="M3791" s="50" t="str">
        <f>"WEEK "&amp; IF(ROUNDUP(DAY(tbl_raw_data[[#This Row],[updated_date]])/7,0)=5,4,ROUNDUP(DAY(tbl_raw_data[[#This Row],[updated_date]])/7,0))</f>
        <v>WEEK 2</v>
      </c>
      <c r="N3791" s="50" t="str">
        <f>UPPER(VLOOKUP(tbl_raw_data[[#This Row],[Analyst]],Settiings!$A$2:$B$16,2,0))</f>
        <v>CAMROOON</v>
      </c>
      <c r="O3791" s="50" t="str">
        <f>TRIM(UPPER(tbl_raw_data[[#This Row],[Outcome]]))</f>
        <v>APPROVE</v>
      </c>
      <c r="P3791" s="50" t="str">
        <f>TRIM(UPPER(tbl_raw_data[[#This Row],[Queue Name]]))</f>
        <v>CONSUMER EXISTING</v>
      </c>
      <c r="Q3791" s="50" t="str">
        <f>IF(tbl_raw_data[[#This Row],[Time taken in min]]&lt;=Settiings!$D$2,"SLA_MET","SLA_NOT_MET")</f>
        <v>SLA_MET</v>
      </c>
      <c r="R3791" s="94"/>
    </row>
    <row r="3792" spans="1:18" x14ac:dyDescent="0.3">
      <c r="A3792" s="14" t="s">
        <v>3071</v>
      </c>
      <c r="B3792" s="9">
        <v>45148.474490740744</v>
      </c>
      <c r="C3792" s="24">
        <v>45148.479953703703</v>
      </c>
      <c r="D3792" s="25" t="s">
        <v>13</v>
      </c>
      <c r="E3792" s="25" t="s">
        <v>19</v>
      </c>
      <c r="F3792" s="25" t="s">
        <v>53</v>
      </c>
      <c r="G3792" s="25" t="s">
        <v>77</v>
      </c>
      <c r="H3792" s="82"/>
      <c r="I3792" s="48">
        <f>tbl_raw_data[[#This Row],[Date Actioned]]-tbl_raw_data[[#This Row],[Date Tagged]]</f>
        <v>5.4629629594273865E-3</v>
      </c>
      <c r="J3792" s="46">
        <f>HOUR(tbl_raw_data[[#This Row],[Time_taken]])*60+MINUTE(tbl_raw_data[[#This Row],[Time_taken]])+SECOND(tbl_raw_data[[#This Row],[Time_taken]])/60</f>
        <v>7.8666666666666671</v>
      </c>
      <c r="K3792" s="52">
        <f>DATE(YEAR(tbl_raw_data[[#This Row],[Date Actioned]]),MONTH(tbl_raw_data[[#This Row],[Date Actioned]]),DAY(tbl_raw_data[[#This Row],[Date Actioned]]))</f>
        <v>45148</v>
      </c>
      <c r="L3792" s="50" t="str">
        <f>UPPER(TEXT(tbl_raw_data[[#This Row],[updated_date]],"MMMM"))</f>
        <v>AUGUST</v>
      </c>
      <c r="M3792" s="50" t="str">
        <f>"WEEK "&amp; IF(ROUNDUP(DAY(tbl_raw_data[[#This Row],[updated_date]])/7,0)=5,4,ROUNDUP(DAY(tbl_raw_data[[#This Row],[updated_date]])/7,0))</f>
        <v>WEEK 2</v>
      </c>
      <c r="N3792" s="50" t="str">
        <f>UPPER(VLOOKUP(tbl_raw_data[[#This Row],[Analyst]],Settiings!$A$2:$B$16,2,0))</f>
        <v>NAVED</v>
      </c>
      <c r="O3792" s="50" t="str">
        <f>TRIM(UPPER(tbl_raw_data[[#This Row],[Outcome]]))</f>
        <v>APPROVE</v>
      </c>
      <c r="P3792" s="50" t="str">
        <f>TRIM(UPPER(tbl_raw_data[[#This Row],[Queue Name]]))</f>
        <v>CONSUMER POST BUREAU</v>
      </c>
      <c r="Q3792" s="50" t="str">
        <f>IF(tbl_raw_data[[#This Row],[Time taken in min]]&lt;=Settiings!$D$2,"SLA_MET","SLA_NOT_MET")</f>
        <v>SLA_MET</v>
      </c>
      <c r="R3792" s="94"/>
    </row>
    <row r="3793" spans="1:18" x14ac:dyDescent="0.3">
      <c r="A3793" s="20" t="s">
        <v>3072</v>
      </c>
      <c r="B3793" s="15">
        <v>45148.475243055553</v>
      </c>
      <c r="C3793" s="16">
        <v>45148.480914351851</v>
      </c>
      <c r="D3793" s="17" t="s">
        <v>17</v>
      </c>
      <c r="E3793" s="18" t="s">
        <v>19</v>
      </c>
      <c r="F3793" s="17" t="s">
        <v>16</v>
      </c>
      <c r="G3793" s="19"/>
      <c r="H3793" s="79"/>
      <c r="I3793" s="48">
        <f>tbl_raw_data[[#This Row],[Date Actioned]]-tbl_raw_data[[#This Row],[Date Tagged]]</f>
        <v>5.6712962978053838E-3</v>
      </c>
      <c r="J3793" s="46">
        <f>HOUR(tbl_raw_data[[#This Row],[Time_taken]])*60+MINUTE(tbl_raw_data[[#This Row],[Time_taken]])+SECOND(tbl_raw_data[[#This Row],[Time_taken]])/60</f>
        <v>8.1666666666666661</v>
      </c>
      <c r="K3793" s="52">
        <f>DATE(YEAR(tbl_raw_data[[#This Row],[Date Actioned]]),MONTH(tbl_raw_data[[#This Row],[Date Actioned]]),DAY(tbl_raw_data[[#This Row],[Date Actioned]]))</f>
        <v>45148</v>
      </c>
      <c r="L3793" s="50" t="str">
        <f>UPPER(TEXT(tbl_raw_data[[#This Row],[updated_date]],"MMMM"))</f>
        <v>AUGUST</v>
      </c>
      <c r="M3793" s="50" t="str">
        <f>"WEEK "&amp; IF(ROUNDUP(DAY(tbl_raw_data[[#This Row],[updated_date]])/7,0)=5,4,ROUNDUP(DAY(tbl_raw_data[[#This Row],[updated_date]])/7,0))</f>
        <v>WEEK 2</v>
      </c>
      <c r="N3793" s="50" t="str">
        <f>UPPER(VLOOKUP(tbl_raw_data[[#This Row],[Analyst]],Settiings!$A$2:$B$16,2,0))</f>
        <v>CAMROOON</v>
      </c>
      <c r="O3793" s="50" t="str">
        <f>TRIM(UPPER(tbl_raw_data[[#This Row],[Outcome]]))</f>
        <v>APPROVE</v>
      </c>
      <c r="P3793" s="50" t="str">
        <f>TRIM(UPPER(tbl_raw_data[[#This Row],[Queue Name]]))</f>
        <v>CONSUMER POST BUREAU</v>
      </c>
      <c r="Q3793" s="50" t="str">
        <f>IF(tbl_raw_data[[#This Row],[Time taken in min]]&lt;=Settiings!$D$2,"SLA_MET","SLA_NOT_MET")</f>
        <v>SLA_MET</v>
      </c>
      <c r="R3793" s="94"/>
    </row>
    <row r="3794" spans="1:18" x14ac:dyDescent="0.3">
      <c r="A3794" s="14" t="s">
        <v>3073</v>
      </c>
      <c r="B3794" s="9">
        <v>45148.476759259262</v>
      </c>
      <c r="C3794" s="24">
        <v>45148.481261574074</v>
      </c>
      <c r="D3794" s="25" t="s">
        <v>27</v>
      </c>
      <c r="E3794" s="25" t="s">
        <v>47</v>
      </c>
      <c r="F3794" s="25" t="s">
        <v>65</v>
      </c>
      <c r="G3794" s="25" t="s">
        <v>806</v>
      </c>
      <c r="H3794" s="82"/>
      <c r="I3794" s="48">
        <f>tbl_raw_data[[#This Row],[Date Actioned]]-tbl_raw_data[[#This Row],[Date Tagged]]</f>
        <v>4.5023148122709244E-3</v>
      </c>
      <c r="J3794" s="46">
        <f>HOUR(tbl_raw_data[[#This Row],[Time_taken]])*60+MINUTE(tbl_raw_data[[#This Row],[Time_taken]])+SECOND(tbl_raw_data[[#This Row],[Time_taken]])/60</f>
        <v>6.4833333333333334</v>
      </c>
      <c r="K3794" s="52">
        <f>DATE(YEAR(tbl_raw_data[[#This Row],[Date Actioned]]),MONTH(tbl_raw_data[[#This Row],[Date Actioned]]),DAY(tbl_raw_data[[#This Row],[Date Actioned]]))</f>
        <v>45148</v>
      </c>
      <c r="L3794" s="50" t="str">
        <f>UPPER(TEXT(tbl_raw_data[[#This Row],[updated_date]],"MMMM"))</f>
        <v>AUGUST</v>
      </c>
      <c r="M3794" s="50" t="str">
        <f>"WEEK "&amp; IF(ROUNDUP(DAY(tbl_raw_data[[#This Row],[updated_date]])/7,0)=5,4,ROUNDUP(DAY(tbl_raw_data[[#This Row],[updated_date]])/7,0))</f>
        <v>WEEK 2</v>
      </c>
      <c r="N3794" s="50" t="str">
        <f>UPPER(VLOOKUP(tbl_raw_data[[#This Row],[Analyst]],Settiings!$A$2:$B$16,2,0))</f>
        <v>SAM</v>
      </c>
      <c r="O3794" s="50" t="str">
        <f>TRIM(UPPER(tbl_raw_data[[#This Row],[Outcome]]))</f>
        <v>DECLINE</v>
      </c>
      <c r="P3794" s="50" t="str">
        <f>TRIM(UPPER(tbl_raw_data[[#This Row],[Queue Name]]))</f>
        <v>CONSUMER PRE BUREAU</v>
      </c>
      <c r="Q3794" s="50" t="str">
        <f>IF(tbl_raw_data[[#This Row],[Time taken in min]]&lt;=Settiings!$D$2,"SLA_MET","SLA_NOT_MET")</f>
        <v>SLA_MET</v>
      </c>
      <c r="R3794" s="94"/>
    </row>
    <row r="3795" spans="1:18" x14ac:dyDescent="0.3">
      <c r="A3795" s="23" t="s">
        <v>3074</v>
      </c>
      <c r="B3795" s="9">
        <v>45148.476770833331</v>
      </c>
      <c r="C3795" s="24">
        <v>45148.483703703707</v>
      </c>
      <c r="D3795" s="25" t="s">
        <v>17</v>
      </c>
      <c r="E3795" s="12" t="s">
        <v>9</v>
      </c>
      <c r="F3795" s="25" t="s">
        <v>43</v>
      </c>
      <c r="G3795" s="13"/>
      <c r="H3795" s="78"/>
      <c r="I3795" s="48">
        <f>tbl_raw_data[[#This Row],[Date Actioned]]-tbl_raw_data[[#This Row],[Date Tagged]]</f>
        <v>6.9328703757491894E-3</v>
      </c>
      <c r="J3795" s="46">
        <f>HOUR(tbl_raw_data[[#This Row],[Time_taken]])*60+MINUTE(tbl_raw_data[[#This Row],[Time_taken]])+SECOND(tbl_raw_data[[#This Row],[Time_taken]])/60</f>
        <v>9.9833333333333325</v>
      </c>
      <c r="K3795" s="52">
        <f>DATE(YEAR(tbl_raw_data[[#This Row],[Date Actioned]]),MONTH(tbl_raw_data[[#This Row],[Date Actioned]]),DAY(tbl_raw_data[[#This Row],[Date Actioned]]))</f>
        <v>45148</v>
      </c>
      <c r="L3795" s="50" t="str">
        <f>UPPER(TEXT(tbl_raw_data[[#This Row],[updated_date]],"MMMM"))</f>
        <v>AUGUST</v>
      </c>
      <c r="M3795" s="50" t="str">
        <f>"WEEK "&amp; IF(ROUNDUP(DAY(tbl_raw_data[[#This Row],[updated_date]])/7,0)=5,4,ROUNDUP(DAY(tbl_raw_data[[#This Row],[updated_date]])/7,0))</f>
        <v>WEEK 2</v>
      </c>
      <c r="N3795" s="50" t="str">
        <f>UPPER(VLOOKUP(tbl_raw_data[[#This Row],[Analyst]],Settiings!$A$2:$B$16,2,0))</f>
        <v>MERCEDES</v>
      </c>
      <c r="O3795" s="50" t="str">
        <f>TRIM(UPPER(tbl_raw_data[[#This Row],[Outcome]]))</f>
        <v>APPROVE</v>
      </c>
      <c r="P3795" s="50" t="str">
        <f>TRIM(UPPER(tbl_raw_data[[#This Row],[Queue Name]]))</f>
        <v>CONSUMER EXISTING</v>
      </c>
      <c r="Q3795" s="50" t="str">
        <f>IF(tbl_raw_data[[#This Row],[Time taken in min]]&lt;=Settiings!$D$2,"SLA_MET","SLA_NOT_MET")</f>
        <v>SLA_MET</v>
      </c>
      <c r="R3795" s="94"/>
    </row>
    <row r="3796" spans="1:18" x14ac:dyDescent="0.3">
      <c r="A3796" s="14" t="s">
        <v>3075</v>
      </c>
      <c r="B3796" s="15">
        <v>45148.47760416667</v>
      </c>
      <c r="C3796" s="16">
        <v>45148.485937500001</v>
      </c>
      <c r="D3796" s="17" t="s">
        <v>17</v>
      </c>
      <c r="E3796" s="18" t="s">
        <v>9</v>
      </c>
      <c r="F3796" s="17" t="s">
        <v>16</v>
      </c>
      <c r="G3796" s="19"/>
      <c r="H3796" s="79"/>
      <c r="I3796" s="48">
        <f>tbl_raw_data[[#This Row],[Date Actioned]]-tbl_raw_data[[#This Row],[Date Tagged]]</f>
        <v>8.333333331393078E-3</v>
      </c>
      <c r="J3796" s="46">
        <f>HOUR(tbl_raw_data[[#This Row],[Time_taken]])*60+MINUTE(tbl_raw_data[[#This Row],[Time_taken]])+SECOND(tbl_raw_data[[#This Row],[Time_taken]])/60</f>
        <v>12</v>
      </c>
      <c r="K3796" s="52">
        <f>DATE(YEAR(tbl_raw_data[[#This Row],[Date Actioned]]),MONTH(tbl_raw_data[[#This Row],[Date Actioned]]),DAY(tbl_raw_data[[#This Row],[Date Actioned]]))</f>
        <v>45148</v>
      </c>
      <c r="L3796" s="50" t="str">
        <f>UPPER(TEXT(tbl_raw_data[[#This Row],[updated_date]],"MMMM"))</f>
        <v>AUGUST</v>
      </c>
      <c r="M3796" s="50" t="str">
        <f>"WEEK "&amp; IF(ROUNDUP(DAY(tbl_raw_data[[#This Row],[updated_date]])/7,0)=5,4,ROUNDUP(DAY(tbl_raw_data[[#This Row],[updated_date]])/7,0))</f>
        <v>WEEK 2</v>
      </c>
      <c r="N3796" s="50" t="str">
        <f>UPPER(VLOOKUP(tbl_raw_data[[#This Row],[Analyst]],Settiings!$A$2:$B$16,2,0))</f>
        <v>CAMROOON</v>
      </c>
      <c r="O3796" s="50" t="str">
        <f>TRIM(UPPER(tbl_raw_data[[#This Row],[Outcome]]))</f>
        <v>APPROVE</v>
      </c>
      <c r="P3796" s="50" t="str">
        <f>TRIM(UPPER(tbl_raw_data[[#This Row],[Queue Name]]))</f>
        <v>CONSUMER EXISTING</v>
      </c>
      <c r="Q3796" s="50" t="str">
        <f>IF(tbl_raw_data[[#This Row],[Time taken in min]]&lt;=Settiings!$D$2,"SLA_MET","SLA_NOT_MET")</f>
        <v>SLA_MET</v>
      </c>
      <c r="R3796" s="94"/>
    </row>
    <row r="3797" spans="1:18" x14ac:dyDescent="0.3">
      <c r="A3797" s="20" t="s">
        <v>3077</v>
      </c>
      <c r="B3797" s="15">
        <v>45148.479189814818</v>
      </c>
      <c r="C3797" s="16">
        <v>45148.49287037037</v>
      </c>
      <c r="D3797" s="17" t="s">
        <v>37</v>
      </c>
      <c r="E3797" s="18" t="s">
        <v>19</v>
      </c>
      <c r="F3797" s="17" t="s">
        <v>65</v>
      </c>
      <c r="G3797" s="19"/>
      <c r="H3797" s="79"/>
      <c r="I3797" s="48">
        <f>tbl_raw_data[[#This Row],[Date Actioned]]-tbl_raw_data[[#This Row],[Date Tagged]]</f>
        <v>1.3680555552127771E-2</v>
      </c>
      <c r="J3797" s="46">
        <f>HOUR(tbl_raw_data[[#This Row],[Time_taken]])*60+MINUTE(tbl_raw_data[[#This Row],[Time_taken]])+SECOND(tbl_raw_data[[#This Row],[Time_taken]])/60</f>
        <v>19.7</v>
      </c>
      <c r="K3797" s="52">
        <f>DATE(YEAR(tbl_raw_data[[#This Row],[Date Actioned]]),MONTH(tbl_raw_data[[#This Row],[Date Actioned]]),DAY(tbl_raw_data[[#This Row],[Date Actioned]]))</f>
        <v>45148</v>
      </c>
      <c r="L3797" s="50" t="str">
        <f>UPPER(TEXT(tbl_raw_data[[#This Row],[updated_date]],"MMMM"))</f>
        <v>AUGUST</v>
      </c>
      <c r="M3797" s="50" t="str">
        <f>"WEEK "&amp; IF(ROUNDUP(DAY(tbl_raw_data[[#This Row],[updated_date]])/7,0)=5,4,ROUNDUP(DAY(tbl_raw_data[[#This Row],[updated_date]])/7,0))</f>
        <v>WEEK 2</v>
      </c>
      <c r="N3797" s="50" t="str">
        <f>UPPER(VLOOKUP(tbl_raw_data[[#This Row],[Analyst]],Settiings!$A$2:$B$16,2,0))</f>
        <v>SAM</v>
      </c>
      <c r="O3797" s="50" t="str">
        <f>TRIM(UPPER(tbl_raw_data[[#This Row],[Outcome]]))</f>
        <v>DECLINE</v>
      </c>
      <c r="P3797" s="50" t="str">
        <f>TRIM(UPPER(tbl_raw_data[[#This Row],[Queue Name]]))</f>
        <v>CONSUMER POST BUREAU</v>
      </c>
      <c r="Q3797" s="50" t="str">
        <f>IF(tbl_raw_data[[#This Row],[Time taken in min]]&lt;=Settiings!$D$2,"SLA_MET","SLA_NOT_MET")</f>
        <v>SLA_MET</v>
      </c>
      <c r="R3797" s="94"/>
    </row>
    <row r="3798" spans="1:18" x14ac:dyDescent="0.3">
      <c r="A3798" s="20" t="s">
        <v>3078</v>
      </c>
      <c r="B3798" s="9">
        <v>45148.479212962964</v>
      </c>
      <c r="C3798" s="24">
        <v>45148.485590277778</v>
      </c>
      <c r="D3798" s="25" t="s">
        <v>13</v>
      </c>
      <c r="E3798" s="25" t="s">
        <v>9</v>
      </c>
      <c r="F3798" s="25" t="s">
        <v>53</v>
      </c>
      <c r="G3798" s="25" t="s">
        <v>77</v>
      </c>
      <c r="H3798" s="82"/>
      <c r="I3798" s="48">
        <f>tbl_raw_data[[#This Row],[Date Actioned]]-tbl_raw_data[[#This Row],[Date Tagged]]</f>
        <v>6.3773148140171543E-3</v>
      </c>
      <c r="J3798" s="46">
        <f>HOUR(tbl_raw_data[[#This Row],[Time_taken]])*60+MINUTE(tbl_raw_data[[#This Row],[Time_taken]])+SECOND(tbl_raw_data[[#This Row],[Time_taken]])/60</f>
        <v>9.1833333333333336</v>
      </c>
      <c r="K3798" s="52">
        <f>DATE(YEAR(tbl_raw_data[[#This Row],[Date Actioned]]),MONTH(tbl_raw_data[[#This Row],[Date Actioned]]),DAY(tbl_raw_data[[#This Row],[Date Actioned]]))</f>
        <v>45148</v>
      </c>
      <c r="L3798" s="50" t="str">
        <f>UPPER(TEXT(tbl_raw_data[[#This Row],[updated_date]],"MMMM"))</f>
        <v>AUGUST</v>
      </c>
      <c r="M3798" s="50" t="str">
        <f>"WEEK "&amp; IF(ROUNDUP(DAY(tbl_raw_data[[#This Row],[updated_date]])/7,0)=5,4,ROUNDUP(DAY(tbl_raw_data[[#This Row],[updated_date]])/7,0))</f>
        <v>WEEK 2</v>
      </c>
      <c r="N3798" s="50" t="str">
        <f>UPPER(VLOOKUP(tbl_raw_data[[#This Row],[Analyst]],Settiings!$A$2:$B$16,2,0))</f>
        <v>NAVED</v>
      </c>
      <c r="O3798" s="50" t="str">
        <f>TRIM(UPPER(tbl_raw_data[[#This Row],[Outcome]]))</f>
        <v>APPROVE</v>
      </c>
      <c r="P3798" s="50" t="str">
        <f>TRIM(UPPER(tbl_raw_data[[#This Row],[Queue Name]]))</f>
        <v>CONSUMER EXISTING</v>
      </c>
      <c r="Q3798" s="50" t="str">
        <f>IF(tbl_raw_data[[#This Row],[Time taken in min]]&lt;=Settiings!$D$2,"SLA_MET","SLA_NOT_MET")</f>
        <v>SLA_MET</v>
      </c>
      <c r="R3798" s="94"/>
    </row>
    <row r="3799" spans="1:18" x14ac:dyDescent="0.3">
      <c r="A3799" s="23" t="s">
        <v>3079</v>
      </c>
      <c r="B3799" s="15">
        <v>45148.479745370372</v>
      </c>
      <c r="C3799" s="16">
        <v>45148.484201388892</v>
      </c>
      <c r="D3799" s="17" t="s">
        <v>13</v>
      </c>
      <c r="E3799" s="17" t="s">
        <v>9</v>
      </c>
      <c r="F3799" s="17" t="s">
        <v>65</v>
      </c>
      <c r="G3799" s="17" t="s">
        <v>17</v>
      </c>
      <c r="H3799" s="83"/>
      <c r="I3799" s="48">
        <f>tbl_raw_data[[#This Row],[Date Actioned]]-tbl_raw_data[[#This Row],[Date Tagged]]</f>
        <v>4.4560185197042301E-3</v>
      </c>
      <c r="J3799" s="46">
        <f>HOUR(tbl_raw_data[[#This Row],[Time_taken]])*60+MINUTE(tbl_raw_data[[#This Row],[Time_taken]])+SECOND(tbl_raw_data[[#This Row],[Time_taken]])/60</f>
        <v>6.416666666666667</v>
      </c>
      <c r="K3799" s="52">
        <f>DATE(YEAR(tbl_raw_data[[#This Row],[Date Actioned]]),MONTH(tbl_raw_data[[#This Row],[Date Actioned]]),DAY(tbl_raw_data[[#This Row],[Date Actioned]]))</f>
        <v>45148</v>
      </c>
      <c r="L3799" s="50" t="str">
        <f>UPPER(TEXT(tbl_raw_data[[#This Row],[updated_date]],"MMMM"))</f>
        <v>AUGUST</v>
      </c>
      <c r="M3799" s="50" t="str">
        <f>"WEEK "&amp; IF(ROUNDUP(DAY(tbl_raw_data[[#This Row],[updated_date]])/7,0)=5,4,ROUNDUP(DAY(tbl_raw_data[[#This Row],[updated_date]])/7,0))</f>
        <v>WEEK 2</v>
      </c>
      <c r="N3799" s="50" t="str">
        <f>UPPER(VLOOKUP(tbl_raw_data[[#This Row],[Analyst]],Settiings!$A$2:$B$16,2,0))</f>
        <v>SAM</v>
      </c>
      <c r="O3799" s="50" t="str">
        <f>TRIM(UPPER(tbl_raw_data[[#This Row],[Outcome]]))</f>
        <v>APPROVE</v>
      </c>
      <c r="P3799" s="50" t="str">
        <f>TRIM(UPPER(tbl_raw_data[[#This Row],[Queue Name]]))</f>
        <v>CONSUMER EXISTING</v>
      </c>
      <c r="Q3799" s="50" t="str">
        <f>IF(tbl_raw_data[[#This Row],[Time taken in min]]&lt;=Settiings!$D$2,"SLA_MET","SLA_NOT_MET")</f>
        <v>SLA_MET</v>
      </c>
      <c r="R3799" s="94"/>
    </row>
    <row r="3800" spans="1:18" x14ac:dyDescent="0.3">
      <c r="A3800" s="14" t="s">
        <v>3081</v>
      </c>
      <c r="B3800" s="9">
        <v>45148.492928240739</v>
      </c>
      <c r="C3800" s="24">
        <v>45148.502500000002</v>
      </c>
      <c r="D3800" s="25" t="s">
        <v>13</v>
      </c>
      <c r="E3800" s="25" t="s">
        <v>47</v>
      </c>
      <c r="F3800" s="25" t="s">
        <v>65</v>
      </c>
      <c r="G3800" s="25" t="s">
        <v>77</v>
      </c>
      <c r="H3800" s="82"/>
      <c r="I3800" s="48">
        <f>tbl_raw_data[[#This Row],[Date Actioned]]-tbl_raw_data[[#This Row],[Date Tagged]]</f>
        <v>9.5717592630535364E-3</v>
      </c>
      <c r="J3800" s="46">
        <f>HOUR(tbl_raw_data[[#This Row],[Time_taken]])*60+MINUTE(tbl_raw_data[[#This Row],[Time_taken]])+SECOND(tbl_raw_data[[#This Row],[Time_taken]])/60</f>
        <v>13.783333333333333</v>
      </c>
      <c r="K3800" s="52">
        <f>DATE(YEAR(tbl_raw_data[[#This Row],[Date Actioned]]),MONTH(tbl_raw_data[[#This Row],[Date Actioned]]),DAY(tbl_raw_data[[#This Row],[Date Actioned]]))</f>
        <v>45148</v>
      </c>
      <c r="L3800" s="50" t="str">
        <f>UPPER(TEXT(tbl_raw_data[[#This Row],[updated_date]],"MMMM"))</f>
        <v>AUGUST</v>
      </c>
      <c r="M3800" s="50" t="str">
        <f>"WEEK "&amp; IF(ROUNDUP(DAY(tbl_raw_data[[#This Row],[updated_date]])/7,0)=5,4,ROUNDUP(DAY(tbl_raw_data[[#This Row],[updated_date]])/7,0))</f>
        <v>WEEK 2</v>
      </c>
      <c r="N3800" s="50" t="str">
        <f>UPPER(VLOOKUP(tbl_raw_data[[#This Row],[Analyst]],Settiings!$A$2:$B$16,2,0))</f>
        <v>SAM</v>
      </c>
      <c r="O3800" s="50" t="str">
        <f>TRIM(UPPER(tbl_raw_data[[#This Row],[Outcome]]))</f>
        <v>APPROVE</v>
      </c>
      <c r="P3800" s="50" t="str">
        <f>TRIM(UPPER(tbl_raw_data[[#This Row],[Queue Name]]))</f>
        <v>CONSUMER PRE BUREAU</v>
      </c>
      <c r="Q3800" s="50" t="str">
        <f>IF(tbl_raw_data[[#This Row],[Time taken in min]]&lt;=Settiings!$D$2,"SLA_MET","SLA_NOT_MET")</f>
        <v>SLA_MET</v>
      </c>
      <c r="R3800" s="94"/>
    </row>
    <row r="3801" spans="1:18" x14ac:dyDescent="0.3">
      <c r="A3801" s="20" t="s">
        <v>3082</v>
      </c>
      <c r="B3801" s="15">
        <v>45148.494398148148</v>
      </c>
      <c r="C3801" s="16">
        <v>45148.502245370371</v>
      </c>
      <c r="D3801" s="17" t="s">
        <v>13</v>
      </c>
      <c r="E3801" s="17" t="s">
        <v>9</v>
      </c>
      <c r="F3801" s="17" t="s">
        <v>53</v>
      </c>
      <c r="G3801" s="17" t="s">
        <v>17</v>
      </c>
      <c r="H3801" s="83"/>
      <c r="I3801" s="48">
        <f>tbl_raw_data[[#This Row],[Date Actioned]]-tbl_raw_data[[#This Row],[Date Tagged]]</f>
        <v>7.8472222230629995E-3</v>
      </c>
      <c r="J3801" s="46">
        <f>HOUR(tbl_raw_data[[#This Row],[Time_taken]])*60+MINUTE(tbl_raw_data[[#This Row],[Time_taken]])+SECOND(tbl_raw_data[[#This Row],[Time_taken]])/60</f>
        <v>11.3</v>
      </c>
      <c r="K3801" s="52">
        <f>DATE(YEAR(tbl_raw_data[[#This Row],[Date Actioned]]),MONTH(tbl_raw_data[[#This Row],[Date Actioned]]),DAY(tbl_raw_data[[#This Row],[Date Actioned]]))</f>
        <v>45148</v>
      </c>
      <c r="L3801" s="50" t="str">
        <f>UPPER(TEXT(tbl_raw_data[[#This Row],[updated_date]],"MMMM"))</f>
        <v>AUGUST</v>
      </c>
      <c r="M3801" s="50" t="str">
        <f>"WEEK "&amp; IF(ROUNDUP(DAY(tbl_raw_data[[#This Row],[updated_date]])/7,0)=5,4,ROUNDUP(DAY(tbl_raw_data[[#This Row],[updated_date]])/7,0))</f>
        <v>WEEK 2</v>
      </c>
      <c r="N3801" s="50" t="str">
        <f>UPPER(VLOOKUP(tbl_raw_data[[#This Row],[Analyst]],Settiings!$A$2:$B$16,2,0))</f>
        <v>NAVED</v>
      </c>
      <c r="O3801" s="50" t="str">
        <f>TRIM(UPPER(tbl_raw_data[[#This Row],[Outcome]]))</f>
        <v>APPROVE</v>
      </c>
      <c r="P3801" s="50" t="str">
        <f>TRIM(UPPER(tbl_raw_data[[#This Row],[Queue Name]]))</f>
        <v>CONSUMER EXISTING</v>
      </c>
      <c r="Q3801" s="50" t="str">
        <f>IF(tbl_raw_data[[#This Row],[Time taken in min]]&lt;=Settiings!$D$2,"SLA_MET","SLA_NOT_MET")</f>
        <v>SLA_MET</v>
      </c>
      <c r="R3801" s="94"/>
    </row>
    <row r="3802" spans="1:18" x14ac:dyDescent="0.3">
      <c r="A3802" s="23" t="s">
        <v>3086</v>
      </c>
      <c r="B3802" s="9">
        <v>45148.499166666668</v>
      </c>
      <c r="C3802" s="24">
        <v>45148.509513888886</v>
      </c>
      <c r="D3802" s="25" t="s">
        <v>17</v>
      </c>
      <c r="E3802" s="12" t="s">
        <v>19</v>
      </c>
      <c r="F3802" s="25" t="s">
        <v>16</v>
      </c>
      <c r="G3802" s="13"/>
      <c r="H3802" s="78"/>
      <c r="I3802" s="48">
        <f>tbl_raw_data[[#This Row],[Date Actioned]]-tbl_raw_data[[#This Row],[Date Tagged]]</f>
        <v>1.0347222218115348E-2</v>
      </c>
      <c r="J3802" s="46">
        <f>HOUR(tbl_raw_data[[#This Row],[Time_taken]])*60+MINUTE(tbl_raw_data[[#This Row],[Time_taken]])+SECOND(tbl_raw_data[[#This Row],[Time_taken]])/60</f>
        <v>14.9</v>
      </c>
      <c r="K3802" s="52">
        <f>DATE(YEAR(tbl_raw_data[[#This Row],[Date Actioned]]),MONTH(tbl_raw_data[[#This Row],[Date Actioned]]),DAY(tbl_raw_data[[#This Row],[Date Actioned]]))</f>
        <v>45148</v>
      </c>
      <c r="L3802" s="50" t="str">
        <f>UPPER(TEXT(tbl_raw_data[[#This Row],[updated_date]],"MMMM"))</f>
        <v>AUGUST</v>
      </c>
      <c r="M3802" s="50" t="str">
        <f>"WEEK "&amp; IF(ROUNDUP(DAY(tbl_raw_data[[#This Row],[updated_date]])/7,0)=5,4,ROUNDUP(DAY(tbl_raw_data[[#This Row],[updated_date]])/7,0))</f>
        <v>WEEK 2</v>
      </c>
      <c r="N3802" s="50" t="str">
        <f>UPPER(VLOOKUP(tbl_raw_data[[#This Row],[Analyst]],Settiings!$A$2:$B$16,2,0))</f>
        <v>CAMROOON</v>
      </c>
      <c r="O3802" s="50" t="str">
        <f>TRIM(UPPER(tbl_raw_data[[#This Row],[Outcome]]))</f>
        <v>APPROVE</v>
      </c>
      <c r="P3802" s="50" t="str">
        <f>TRIM(UPPER(tbl_raw_data[[#This Row],[Queue Name]]))</f>
        <v>CONSUMER POST BUREAU</v>
      </c>
      <c r="Q3802" s="50" t="str">
        <f>IF(tbl_raw_data[[#This Row],[Time taken in min]]&lt;=Settiings!$D$2,"SLA_MET","SLA_NOT_MET")</f>
        <v>SLA_MET</v>
      </c>
      <c r="R3802" s="94"/>
    </row>
    <row r="3803" spans="1:18" x14ac:dyDescent="0.3">
      <c r="A3803" s="23" t="s">
        <v>3089</v>
      </c>
      <c r="B3803" s="9">
        <v>45148.50209490741</v>
      </c>
      <c r="C3803" s="24">
        <v>45148.5158912037</v>
      </c>
      <c r="D3803" s="25" t="s">
        <v>37</v>
      </c>
      <c r="E3803" s="12" t="s">
        <v>9</v>
      </c>
      <c r="F3803" s="25" t="s">
        <v>76</v>
      </c>
      <c r="G3803" s="13"/>
      <c r="H3803" s="78"/>
      <c r="I3803" s="48">
        <f>tbl_raw_data[[#This Row],[Date Actioned]]-tbl_raw_data[[#This Row],[Date Tagged]]</f>
        <v>1.3796296290820464E-2</v>
      </c>
      <c r="J3803" s="46">
        <f>HOUR(tbl_raw_data[[#This Row],[Time_taken]])*60+MINUTE(tbl_raw_data[[#This Row],[Time_taken]])+SECOND(tbl_raw_data[[#This Row],[Time_taken]])/60</f>
        <v>19.866666666666667</v>
      </c>
      <c r="K3803" s="52">
        <f>DATE(YEAR(tbl_raw_data[[#This Row],[Date Actioned]]),MONTH(tbl_raw_data[[#This Row],[Date Actioned]]),DAY(tbl_raw_data[[#This Row],[Date Actioned]]))</f>
        <v>45148</v>
      </c>
      <c r="L3803" s="50" t="str">
        <f>UPPER(TEXT(tbl_raw_data[[#This Row],[updated_date]],"MMMM"))</f>
        <v>AUGUST</v>
      </c>
      <c r="M3803" s="50" t="str">
        <f>"WEEK "&amp; IF(ROUNDUP(DAY(tbl_raw_data[[#This Row],[updated_date]])/7,0)=5,4,ROUNDUP(DAY(tbl_raw_data[[#This Row],[updated_date]])/7,0))</f>
        <v>WEEK 2</v>
      </c>
      <c r="N3803" s="50" t="str">
        <f>UPPER(VLOOKUP(tbl_raw_data[[#This Row],[Analyst]],Settiings!$A$2:$B$16,2,0))</f>
        <v>ROHAN</v>
      </c>
      <c r="O3803" s="50" t="str">
        <f>TRIM(UPPER(tbl_raw_data[[#This Row],[Outcome]]))</f>
        <v>DECLINE</v>
      </c>
      <c r="P3803" s="50" t="str">
        <f>TRIM(UPPER(tbl_raw_data[[#This Row],[Queue Name]]))</f>
        <v>CONSUMER EXISTING</v>
      </c>
      <c r="Q3803" s="50" t="str">
        <f>IF(tbl_raw_data[[#This Row],[Time taken in min]]&lt;=Settiings!$D$2,"SLA_MET","SLA_NOT_MET")</f>
        <v>SLA_MET</v>
      </c>
      <c r="R3803" s="94"/>
    </row>
    <row r="3804" spans="1:18" x14ac:dyDescent="0.3">
      <c r="A3804" s="14" t="s">
        <v>3090</v>
      </c>
      <c r="B3804" s="15">
        <v>45148.503819444442</v>
      </c>
      <c r="C3804" s="16">
        <v>45148.509884259256</v>
      </c>
      <c r="D3804" s="17" t="s">
        <v>13</v>
      </c>
      <c r="E3804" s="17" t="s">
        <v>9</v>
      </c>
      <c r="F3804" s="17" t="s">
        <v>53</v>
      </c>
      <c r="G3804" s="17" t="s">
        <v>77</v>
      </c>
      <c r="H3804" s="83"/>
      <c r="I3804" s="48">
        <f>tbl_raw_data[[#This Row],[Date Actioned]]-tbl_raw_data[[#This Row],[Date Tagged]]</f>
        <v>6.064814813726116E-3</v>
      </c>
      <c r="J3804" s="46">
        <f>HOUR(tbl_raw_data[[#This Row],[Time_taken]])*60+MINUTE(tbl_raw_data[[#This Row],[Time_taken]])+SECOND(tbl_raw_data[[#This Row],[Time_taken]])/60</f>
        <v>8.7333333333333325</v>
      </c>
      <c r="K3804" s="52">
        <f>DATE(YEAR(tbl_raw_data[[#This Row],[Date Actioned]]),MONTH(tbl_raw_data[[#This Row],[Date Actioned]]),DAY(tbl_raw_data[[#This Row],[Date Actioned]]))</f>
        <v>45148</v>
      </c>
      <c r="L3804" s="50" t="str">
        <f>UPPER(TEXT(tbl_raw_data[[#This Row],[updated_date]],"MMMM"))</f>
        <v>AUGUST</v>
      </c>
      <c r="M3804" s="50" t="str">
        <f>"WEEK "&amp; IF(ROUNDUP(DAY(tbl_raw_data[[#This Row],[updated_date]])/7,0)=5,4,ROUNDUP(DAY(tbl_raw_data[[#This Row],[updated_date]])/7,0))</f>
        <v>WEEK 2</v>
      </c>
      <c r="N3804" s="50" t="str">
        <f>UPPER(VLOOKUP(tbl_raw_data[[#This Row],[Analyst]],Settiings!$A$2:$B$16,2,0))</f>
        <v>NAVED</v>
      </c>
      <c r="O3804" s="50" t="str">
        <f>TRIM(UPPER(tbl_raw_data[[#This Row],[Outcome]]))</f>
        <v>APPROVE</v>
      </c>
      <c r="P3804" s="50" t="str">
        <f>TRIM(UPPER(tbl_raw_data[[#This Row],[Queue Name]]))</f>
        <v>CONSUMER EXISTING</v>
      </c>
      <c r="Q3804" s="50" t="str">
        <f>IF(tbl_raw_data[[#This Row],[Time taken in min]]&lt;=Settiings!$D$2,"SLA_MET","SLA_NOT_MET")</f>
        <v>SLA_MET</v>
      </c>
      <c r="R3804" s="94"/>
    </row>
    <row r="3805" spans="1:18" x14ac:dyDescent="0.3">
      <c r="A3805" s="20" t="s">
        <v>3091</v>
      </c>
      <c r="B3805" s="9">
        <v>45148.508333333331</v>
      </c>
      <c r="C3805" s="24">
        <v>45148.51253472222</v>
      </c>
      <c r="D3805" s="25" t="s">
        <v>17</v>
      </c>
      <c r="E3805" s="12" t="s">
        <v>19</v>
      </c>
      <c r="F3805" s="25" t="s">
        <v>43</v>
      </c>
      <c r="G3805" s="13"/>
      <c r="H3805" s="78"/>
      <c r="I3805" s="48">
        <f>tbl_raw_data[[#This Row],[Date Actioned]]-tbl_raw_data[[#This Row],[Date Tagged]]</f>
        <v>4.2013888887595385E-3</v>
      </c>
      <c r="J3805" s="46">
        <f>HOUR(tbl_raw_data[[#This Row],[Time_taken]])*60+MINUTE(tbl_raw_data[[#This Row],[Time_taken]])+SECOND(tbl_raw_data[[#This Row],[Time_taken]])/60</f>
        <v>6.05</v>
      </c>
      <c r="K3805" s="52">
        <f>DATE(YEAR(tbl_raw_data[[#This Row],[Date Actioned]]),MONTH(tbl_raw_data[[#This Row],[Date Actioned]]),DAY(tbl_raw_data[[#This Row],[Date Actioned]]))</f>
        <v>45148</v>
      </c>
      <c r="L3805" s="50" t="str">
        <f>UPPER(TEXT(tbl_raw_data[[#This Row],[updated_date]],"MMMM"))</f>
        <v>AUGUST</v>
      </c>
      <c r="M3805" s="50" t="str">
        <f>"WEEK "&amp; IF(ROUNDUP(DAY(tbl_raw_data[[#This Row],[updated_date]])/7,0)=5,4,ROUNDUP(DAY(tbl_raw_data[[#This Row],[updated_date]])/7,0))</f>
        <v>WEEK 2</v>
      </c>
      <c r="N3805" s="50" t="str">
        <f>UPPER(VLOOKUP(tbl_raw_data[[#This Row],[Analyst]],Settiings!$A$2:$B$16,2,0))</f>
        <v>MERCEDES</v>
      </c>
      <c r="O3805" s="50" t="str">
        <f>TRIM(UPPER(tbl_raw_data[[#This Row],[Outcome]]))</f>
        <v>APPROVE</v>
      </c>
      <c r="P3805" s="50" t="str">
        <f>TRIM(UPPER(tbl_raw_data[[#This Row],[Queue Name]]))</f>
        <v>CONSUMER POST BUREAU</v>
      </c>
      <c r="Q3805" s="50" t="str">
        <f>IF(tbl_raw_data[[#This Row],[Time taken in min]]&lt;=Settiings!$D$2,"SLA_MET","SLA_NOT_MET")</f>
        <v>SLA_MET</v>
      </c>
      <c r="R3805" s="94"/>
    </row>
    <row r="3806" spans="1:18" x14ac:dyDescent="0.3">
      <c r="A3806" s="23" t="s">
        <v>3092</v>
      </c>
      <c r="B3806" s="15">
        <v>45148.511967592596</v>
      </c>
      <c r="C3806" s="16">
        <v>45148.518680555557</v>
      </c>
      <c r="D3806" s="17" t="s">
        <v>13</v>
      </c>
      <c r="E3806" s="17" t="s">
        <v>47</v>
      </c>
      <c r="F3806" s="17" t="s">
        <v>65</v>
      </c>
      <c r="G3806" s="17" t="s">
        <v>77</v>
      </c>
      <c r="H3806" s="83"/>
      <c r="I3806" s="48">
        <f>tbl_raw_data[[#This Row],[Date Actioned]]-tbl_raw_data[[#This Row],[Date Tagged]]</f>
        <v>6.7129629605915397E-3</v>
      </c>
      <c r="J3806" s="46">
        <f>HOUR(tbl_raw_data[[#This Row],[Time_taken]])*60+MINUTE(tbl_raw_data[[#This Row],[Time_taken]])+SECOND(tbl_raw_data[[#This Row],[Time_taken]])/60</f>
        <v>9.6666666666666661</v>
      </c>
      <c r="K3806" s="52">
        <f>DATE(YEAR(tbl_raw_data[[#This Row],[Date Actioned]]),MONTH(tbl_raw_data[[#This Row],[Date Actioned]]),DAY(tbl_raw_data[[#This Row],[Date Actioned]]))</f>
        <v>45148</v>
      </c>
      <c r="L3806" s="50" t="str">
        <f>UPPER(TEXT(tbl_raw_data[[#This Row],[updated_date]],"MMMM"))</f>
        <v>AUGUST</v>
      </c>
      <c r="M3806" s="50" t="str">
        <f>"WEEK "&amp; IF(ROUNDUP(DAY(tbl_raw_data[[#This Row],[updated_date]])/7,0)=5,4,ROUNDUP(DAY(tbl_raw_data[[#This Row],[updated_date]])/7,0))</f>
        <v>WEEK 2</v>
      </c>
      <c r="N3806" s="50" t="str">
        <f>UPPER(VLOOKUP(tbl_raw_data[[#This Row],[Analyst]],Settiings!$A$2:$B$16,2,0))</f>
        <v>SAM</v>
      </c>
      <c r="O3806" s="50" t="str">
        <f>TRIM(UPPER(tbl_raw_data[[#This Row],[Outcome]]))</f>
        <v>APPROVE</v>
      </c>
      <c r="P3806" s="50" t="str">
        <f>TRIM(UPPER(tbl_raw_data[[#This Row],[Queue Name]]))</f>
        <v>CONSUMER PRE BUREAU</v>
      </c>
      <c r="Q3806" s="50" t="str">
        <f>IF(tbl_raw_data[[#This Row],[Time taken in min]]&lt;=Settiings!$D$2,"SLA_MET","SLA_NOT_MET")</f>
        <v>SLA_MET</v>
      </c>
      <c r="R3806" s="94"/>
    </row>
    <row r="3807" spans="1:18" x14ac:dyDescent="0.3">
      <c r="A3807" s="14" t="s">
        <v>3093</v>
      </c>
      <c r="B3807" s="9">
        <v>45148.512974537036</v>
      </c>
      <c r="C3807" s="24">
        <v>45148.525300925925</v>
      </c>
      <c r="D3807" s="25" t="s">
        <v>13</v>
      </c>
      <c r="E3807" s="25" t="s">
        <v>47</v>
      </c>
      <c r="F3807" s="25" t="s">
        <v>65</v>
      </c>
      <c r="G3807" s="25" t="s">
        <v>17</v>
      </c>
      <c r="H3807" s="82"/>
      <c r="I3807" s="48">
        <f>tbl_raw_data[[#This Row],[Date Actioned]]-tbl_raw_data[[#This Row],[Date Tagged]]</f>
        <v>1.2326388889050577E-2</v>
      </c>
      <c r="J3807" s="46">
        <f>HOUR(tbl_raw_data[[#This Row],[Time_taken]])*60+MINUTE(tbl_raw_data[[#This Row],[Time_taken]])+SECOND(tbl_raw_data[[#This Row],[Time_taken]])/60</f>
        <v>17.75</v>
      </c>
      <c r="K3807" s="52">
        <f>DATE(YEAR(tbl_raw_data[[#This Row],[Date Actioned]]),MONTH(tbl_raw_data[[#This Row],[Date Actioned]]),DAY(tbl_raw_data[[#This Row],[Date Actioned]]))</f>
        <v>45148</v>
      </c>
      <c r="L3807" s="50" t="str">
        <f>UPPER(TEXT(tbl_raw_data[[#This Row],[updated_date]],"MMMM"))</f>
        <v>AUGUST</v>
      </c>
      <c r="M3807" s="50" t="str">
        <f>"WEEK "&amp; IF(ROUNDUP(DAY(tbl_raw_data[[#This Row],[updated_date]])/7,0)=5,4,ROUNDUP(DAY(tbl_raw_data[[#This Row],[updated_date]])/7,0))</f>
        <v>WEEK 2</v>
      </c>
      <c r="N3807" s="50" t="str">
        <f>UPPER(VLOOKUP(tbl_raw_data[[#This Row],[Analyst]],Settiings!$A$2:$B$16,2,0))</f>
        <v>SAM</v>
      </c>
      <c r="O3807" s="50" t="str">
        <f>TRIM(UPPER(tbl_raw_data[[#This Row],[Outcome]]))</f>
        <v>APPROVE</v>
      </c>
      <c r="P3807" s="50" t="str">
        <f>TRIM(UPPER(tbl_raw_data[[#This Row],[Queue Name]]))</f>
        <v>CONSUMER PRE BUREAU</v>
      </c>
      <c r="Q3807" s="50" t="str">
        <f>IF(tbl_raw_data[[#This Row],[Time taken in min]]&lt;=Settiings!$D$2,"SLA_MET","SLA_NOT_MET")</f>
        <v>SLA_MET</v>
      </c>
      <c r="R3807" s="94"/>
    </row>
    <row r="3808" spans="1:18" x14ac:dyDescent="0.3">
      <c r="A3808" s="14" t="s">
        <v>3094</v>
      </c>
      <c r="B3808" s="15">
        <v>45148.515555555554</v>
      </c>
      <c r="C3808" s="16">
        <v>45148.525000000001</v>
      </c>
      <c r="D3808" s="17" t="s">
        <v>27</v>
      </c>
      <c r="E3808" s="17" t="s">
        <v>19</v>
      </c>
      <c r="F3808" s="17" t="s">
        <v>24</v>
      </c>
      <c r="G3808" s="17" t="s">
        <v>871</v>
      </c>
      <c r="H3808" s="83"/>
      <c r="I3808" s="48">
        <f>tbl_raw_data[[#This Row],[Date Actioned]]-tbl_raw_data[[#This Row],[Date Tagged]]</f>
        <v>9.4444444475811906E-3</v>
      </c>
      <c r="J3808" s="46">
        <f>HOUR(tbl_raw_data[[#This Row],[Time_taken]])*60+MINUTE(tbl_raw_data[[#This Row],[Time_taken]])+SECOND(tbl_raw_data[[#This Row],[Time_taken]])/60</f>
        <v>13.6</v>
      </c>
      <c r="K3808" s="52">
        <f>DATE(YEAR(tbl_raw_data[[#This Row],[Date Actioned]]),MONTH(tbl_raw_data[[#This Row],[Date Actioned]]),DAY(tbl_raw_data[[#This Row],[Date Actioned]]))</f>
        <v>45148</v>
      </c>
      <c r="L3808" s="50" t="str">
        <f>UPPER(TEXT(tbl_raw_data[[#This Row],[updated_date]],"MMMM"))</f>
        <v>AUGUST</v>
      </c>
      <c r="M3808" s="50" t="str">
        <f>"WEEK "&amp; IF(ROUNDUP(DAY(tbl_raw_data[[#This Row],[updated_date]])/7,0)=5,4,ROUNDUP(DAY(tbl_raw_data[[#This Row],[updated_date]])/7,0))</f>
        <v>WEEK 2</v>
      </c>
      <c r="N3808" s="50" t="str">
        <f>UPPER(VLOOKUP(tbl_raw_data[[#This Row],[Analyst]],Settiings!$A$2:$B$16,2,0))</f>
        <v>QUADIR</v>
      </c>
      <c r="O3808" s="50" t="str">
        <f>TRIM(UPPER(tbl_raw_data[[#This Row],[Outcome]]))</f>
        <v>DECLINE</v>
      </c>
      <c r="P3808" s="50" t="str">
        <f>TRIM(UPPER(tbl_raw_data[[#This Row],[Queue Name]]))</f>
        <v>CONSUMER POST BUREAU</v>
      </c>
      <c r="Q3808" s="50" t="str">
        <f>IF(tbl_raw_data[[#This Row],[Time taken in min]]&lt;=Settiings!$D$2,"SLA_MET","SLA_NOT_MET")</f>
        <v>SLA_MET</v>
      </c>
      <c r="R3808" s="94"/>
    </row>
    <row r="3809" spans="1:18" x14ac:dyDescent="0.3">
      <c r="A3809" s="20" t="s">
        <v>3095</v>
      </c>
      <c r="B3809" s="9">
        <v>45148.515983796293</v>
      </c>
      <c r="C3809" s="24">
        <v>45148.532407407409</v>
      </c>
      <c r="D3809" s="25" t="s">
        <v>27</v>
      </c>
      <c r="E3809" s="25" t="s">
        <v>47</v>
      </c>
      <c r="F3809" s="25" t="s">
        <v>24</v>
      </c>
      <c r="G3809" s="25" t="s">
        <v>806</v>
      </c>
      <c r="H3809" s="82"/>
      <c r="I3809" s="48">
        <f>tbl_raw_data[[#This Row],[Date Actioned]]-tbl_raw_data[[#This Row],[Date Tagged]]</f>
        <v>1.6423611115897074E-2</v>
      </c>
      <c r="J3809" s="46">
        <f>HOUR(tbl_raw_data[[#This Row],[Time_taken]])*60+MINUTE(tbl_raw_data[[#This Row],[Time_taken]])+SECOND(tbl_raw_data[[#This Row],[Time_taken]])/60</f>
        <v>23.65</v>
      </c>
      <c r="K3809" s="52">
        <f>DATE(YEAR(tbl_raw_data[[#This Row],[Date Actioned]]),MONTH(tbl_raw_data[[#This Row],[Date Actioned]]),DAY(tbl_raw_data[[#This Row],[Date Actioned]]))</f>
        <v>45148</v>
      </c>
      <c r="L3809" s="50" t="str">
        <f>UPPER(TEXT(tbl_raw_data[[#This Row],[updated_date]],"MMMM"))</f>
        <v>AUGUST</v>
      </c>
      <c r="M3809" s="50" t="str">
        <f>"WEEK "&amp; IF(ROUNDUP(DAY(tbl_raw_data[[#This Row],[updated_date]])/7,0)=5,4,ROUNDUP(DAY(tbl_raw_data[[#This Row],[updated_date]])/7,0))</f>
        <v>WEEK 2</v>
      </c>
      <c r="N3809" s="50" t="str">
        <f>UPPER(VLOOKUP(tbl_raw_data[[#This Row],[Analyst]],Settiings!$A$2:$B$16,2,0))</f>
        <v>QUADIR</v>
      </c>
      <c r="O3809" s="50" t="str">
        <f>TRIM(UPPER(tbl_raw_data[[#This Row],[Outcome]]))</f>
        <v>DECLINE</v>
      </c>
      <c r="P3809" s="50" t="str">
        <f>TRIM(UPPER(tbl_raw_data[[#This Row],[Queue Name]]))</f>
        <v>CONSUMER PRE BUREAU</v>
      </c>
      <c r="Q3809" s="50" t="str">
        <f>IF(tbl_raw_data[[#This Row],[Time taken in min]]&lt;=Settiings!$D$2,"SLA_MET","SLA_NOT_MET")</f>
        <v>SLA_NOT_MET</v>
      </c>
      <c r="R3809" s="94"/>
    </row>
    <row r="3810" spans="1:18" x14ac:dyDescent="0.3">
      <c r="A3810" s="20" t="s">
        <v>3096</v>
      </c>
      <c r="B3810" s="15">
        <v>45148.518796296295</v>
      </c>
      <c r="C3810" s="16">
        <v>45148.529664351852</v>
      </c>
      <c r="D3810" s="17" t="s">
        <v>13</v>
      </c>
      <c r="E3810" s="17" t="s">
        <v>9</v>
      </c>
      <c r="F3810" s="17" t="s">
        <v>43</v>
      </c>
      <c r="G3810" s="17" t="s">
        <v>17</v>
      </c>
      <c r="H3810" s="83"/>
      <c r="I3810" s="48">
        <f>tbl_raw_data[[#This Row],[Date Actioned]]-tbl_raw_data[[#This Row],[Date Tagged]]</f>
        <v>1.0868055556784384E-2</v>
      </c>
      <c r="J3810" s="46">
        <f>HOUR(tbl_raw_data[[#This Row],[Time_taken]])*60+MINUTE(tbl_raw_data[[#This Row],[Time_taken]])+SECOND(tbl_raw_data[[#This Row],[Time_taken]])/60</f>
        <v>15.65</v>
      </c>
      <c r="K3810" s="52">
        <f>DATE(YEAR(tbl_raw_data[[#This Row],[Date Actioned]]),MONTH(tbl_raw_data[[#This Row],[Date Actioned]]),DAY(tbl_raw_data[[#This Row],[Date Actioned]]))</f>
        <v>45148</v>
      </c>
      <c r="L3810" s="50" t="str">
        <f>UPPER(TEXT(tbl_raw_data[[#This Row],[updated_date]],"MMMM"))</f>
        <v>AUGUST</v>
      </c>
      <c r="M3810" s="50" t="str">
        <f>"WEEK "&amp; IF(ROUNDUP(DAY(tbl_raw_data[[#This Row],[updated_date]])/7,0)=5,4,ROUNDUP(DAY(tbl_raw_data[[#This Row],[updated_date]])/7,0))</f>
        <v>WEEK 2</v>
      </c>
      <c r="N3810" s="50" t="str">
        <f>UPPER(VLOOKUP(tbl_raw_data[[#This Row],[Analyst]],Settiings!$A$2:$B$16,2,0))</f>
        <v>MERCEDES</v>
      </c>
      <c r="O3810" s="50" t="str">
        <f>TRIM(UPPER(tbl_raw_data[[#This Row],[Outcome]]))</f>
        <v>APPROVE</v>
      </c>
      <c r="P3810" s="50" t="str">
        <f>TRIM(UPPER(tbl_raw_data[[#This Row],[Queue Name]]))</f>
        <v>CONSUMER EXISTING</v>
      </c>
      <c r="Q3810" s="50" t="str">
        <f>IF(tbl_raw_data[[#This Row],[Time taken in min]]&lt;=Settiings!$D$2,"SLA_MET","SLA_NOT_MET")</f>
        <v>SLA_MET</v>
      </c>
      <c r="R3810" s="94"/>
    </row>
    <row r="3811" spans="1:18" x14ac:dyDescent="0.3">
      <c r="A3811" s="23" t="s">
        <v>3097</v>
      </c>
      <c r="B3811" s="9">
        <v>45148.519826388889</v>
      </c>
      <c r="C3811" s="24">
        <v>45148.526562500003</v>
      </c>
      <c r="D3811" s="25" t="s">
        <v>17</v>
      </c>
      <c r="E3811" s="12" t="s">
        <v>19</v>
      </c>
      <c r="F3811" s="25" t="s">
        <v>16</v>
      </c>
      <c r="G3811" s="13"/>
      <c r="H3811" s="78"/>
      <c r="I3811" s="48">
        <f>tbl_raw_data[[#This Row],[Date Actioned]]-tbl_raw_data[[#This Row],[Date Tagged]]</f>
        <v>6.7361111141508445E-3</v>
      </c>
      <c r="J3811" s="46">
        <f>HOUR(tbl_raw_data[[#This Row],[Time_taken]])*60+MINUTE(tbl_raw_data[[#This Row],[Time_taken]])+SECOND(tbl_raw_data[[#This Row],[Time_taken]])/60</f>
        <v>9.6999999999999993</v>
      </c>
      <c r="K3811" s="52">
        <f>DATE(YEAR(tbl_raw_data[[#This Row],[Date Actioned]]),MONTH(tbl_raw_data[[#This Row],[Date Actioned]]),DAY(tbl_raw_data[[#This Row],[Date Actioned]]))</f>
        <v>45148</v>
      </c>
      <c r="L3811" s="50" t="str">
        <f>UPPER(TEXT(tbl_raw_data[[#This Row],[updated_date]],"MMMM"))</f>
        <v>AUGUST</v>
      </c>
      <c r="M3811" s="50" t="str">
        <f>"WEEK "&amp; IF(ROUNDUP(DAY(tbl_raw_data[[#This Row],[updated_date]])/7,0)=5,4,ROUNDUP(DAY(tbl_raw_data[[#This Row],[updated_date]])/7,0))</f>
        <v>WEEK 2</v>
      </c>
      <c r="N3811" s="50" t="str">
        <f>UPPER(VLOOKUP(tbl_raw_data[[#This Row],[Analyst]],Settiings!$A$2:$B$16,2,0))</f>
        <v>CAMROOON</v>
      </c>
      <c r="O3811" s="50" t="str">
        <f>TRIM(UPPER(tbl_raw_data[[#This Row],[Outcome]]))</f>
        <v>APPROVE</v>
      </c>
      <c r="P3811" s="50" t="str">
        <f>TRIM(UPPER(tbl_raw_data[[#This Row],[Queue Name]]))</f>
        <v>CONSUMER POST BUREAU</v>
      </c>
      <c r="Q3811" s="50" t="str">
        <f>IF(tbl_raw_data[[#This Row],[Time taken in min]]&lt;=Settiings!$D$2,"SLA_MET","SLA_NOT_MET")</f>
        <v>SLA_MET</v>
      </c>
      <c r="R3811" s="94"/>
    </row>
    <row r="3812" spans="1:18" x14ac:dyDescent="0.3">
      <c r="A3812" s="14" t="s">
        <v>3098</v>
      </c>
      <c r="B3812" s="15">
        <v>45148.520266203705</v>
      </c>
      <c r="C3812" s="16">
        <v>45148.527592592596</v>
      </c>
      <c r="D3812" s="17" t="s">
        <v>13</v>
      </c>
      <c r="E3812" s="17" t="s">
        <v>9</v>
      </c>
      <c r="F3812" s="17" t="s">
        <v>53</v>
      </c>
      <c r="G3812" s="17" t="s">
        <v>128</v>
      </c>
      <c r="H3812" s="83"/>
      <c r="I3812" s="48">
        <f>tbl_raw_data[[#This Row],[Date Actioned]]-tbl_raw_data[[#This Row],[Date Tagged]]</f>
        <v>7.3263888916699216E-3</v>
      </c>
      <c r="J3812" s="46">
        <f>HOUR(tbl_raw_data[[#This Row],[Time_taken]])*60+MINUTE(tbl_raw_data[[#This Row],[Time_taken]])+SECOND(tbl_raw_data[[#This Row],[Time_taken]])/60</f>
        <v>10.55</v>
      </c>
      <c r="K3812" s="52">
        <f>DATE(YEAR(tbl_raw_data[[#This Row],[Date Actioned]]),MONTH(tbl_raw_data[[#This Row],[Date Actioned]]),DAY(tbl_raw_data[[#This Row],[Date Actioned]]))</f>
        <v>45148</v>
      </c>
      <c r="L3812" s="50" t="str">
        <f>UPPER(TEXT(tbl_raw_data[[#This Row],[updated_date]],"MMMM"))</f>
        <v>AUGUST</v>
      </c>
      <c r="M3812" s="50" t="str">
        <f>"WEEK "&amp; IF(ROUNDUP(DAY(tbl_raw_data[[#This Row],[updated_date]])/7,0)=5,4,ROUNDUP(DAY(tbl_raw_data[[#This Row],[updated_date]])/7,0))</f>
        <v>WEEK 2</v>
      </c>
      <c r="N3812" s="50" t="str">
        <f>UPPER(VLOOKUP(tbl_raw_data[[#This Row],[Analyst]],Settiings!$A$2:$B$16,2,0))</f>
        <v>NAVED</v>
      </c>
      <c r="O3812" s="50" t="str">
        <f>TRIM(UPPER(tbl_raw_data[[#This Row],[Outcome]]))</f>
        <v>APPROVE</v>
      </c>
      <c r="P3812" s="50" t="str">
        <f>TRIM(UPPER(tbl_raw_data[[#This Row],[Queue Name]]))</f>
        <v>CONSUMER EXISTING</v>
      </c>
      <c r="Q3812" s="50" t="str">
        <f>IF(tbl_raw_data[[#This Row],[Time taken in min]]&lt;=Settiings!$D$2,"SLA_MET","SLA_NOT_MET")</f>
        <v>SLA_MET</v>
      </c>
      <c r="R3812" s="94"/>
    </row>
    <row r="3813" spans="1:18" x14ac:dyDescent="0.3">
      <c r="A3813" s="20" t="s">
        <v>3099</v>
      </c>
      <c r="B3813" s="9">
        <v>45148.520277777781</v>
      </c>
      <c r="C3813" s="24">
        <v>45148.5309837963</v>
      </c>
      <c r="D3813" s="25" t="s">
        <v>13</v>
      </c>
      <c r="E3813" s="25" t="s">
        <v>9</v>
      </c>
      <c r="F3813" s="25" t="s">
        <v>65</v>
      </c>
      <c r="G3813" s="25" t="s">
        <v>77</v>
      </c>
      <c r="H3813" s="82"/>
      <c r="I3813" s="48">
        <f>tbl_raw_data[[#This Row],[Date Actioned]]-tbl_raw_data[[#This Row],[Date Tagged]]</f>
        <v>1.0706018518249039E-2</v>
      </c>
      <c r="J3813" s="46">
        <f>HOUR(tbl_raw_data[[#This Row],[Time_taken]])*60+MINUTE(tbl_raw_data[[#This Row],[Time_taken]])+SECOND(tbl_raw_data[[#This Row],[Time_taken]])/60</f>
        <v>15.416666666666666</v>
      </c>
      <c r="K3813" s="52">
        <f>DATE(YEAR(tbl_raw_data[[#This Row],[Date Actioned]]),MONTH(tbl_raw_data[[#This Row],[Date Actioned]]),DAY(tbl_raw_data[[#This Row],[Date Actioned]]))</f>
        <v>45148</v>
      </c>
      <c r="L3813" s="50" t="str">
        <f>UPPER(TEXT(tbl_raw_data[[#This Row],[updated_date]],"MMMM"))</f>
        <v>AUGUST</v>
      </c>
      <c r="M3813" s="50" t="str">
        <f>"WEEK "&amp; IF(ROUNDUP(DAY(tbl_raw_data[[#This Row],[updated_date]])/7,0)=5,4,ROUNDUP(DAY(tbl_raw_data[[#This Row],[updated_date]])/7,0))</f>
        <v>WEEK 2</v>
      </c>
      <c r="N3813" s="50" t="str">
        <f>UPPER(VLOOKUP(tbl_raw_data[[#This Row],[Analyst]],Settiings!$A$2:$B$16,2,0))</f>
        <v>SAM</v>
      </c>
      <c r="O3813" s="50" t="str">
        <f>TRIM(UPPER(tbl_raw_data[[#This Row],[Outcome]]))</f>
        <v>APPROVE</v>
      </c>
      <c r="P3813" s="50" t="str">
        <f>TRIM(UPPER(tbl_raw_data[[#This Row],[Queue Name]]))</f>
        <v>CONSUMER EXISTING</v>
      </c>
      <c r="Q3813" s="50" t="str">
        <f>IF(tbl_raw_data[[#This Row],[Time taken in min]]&lt;=Settiings!$D$2,"SLA_MET","SLA_NOT_MET")</f>
        <v>SLA_MET</v>
      </c>
      <c r="R3813" s="94"/>
    </row>
    <row r="3814" spans="1:18" x14ac:dyDescent="0.3">
      <c r="A3814" s="23" t="s">
        <v>3100</v>
      </c>
      <c r="B3814" s="15">
        <v>45148.53707175926</v>
      </c>
      <c r="C3814" s="16">
        <v>45148.540555555555</v>
      </c>
      <c r="D3814" s="17" t="s">
        <v>13</v>
      </c>
      <c r="E3814" s="17" t="s">
        <v>19</v>
      </c>
      <c r="F3814" s="17" t="s">
        <v>65</v>
      </c>
      <c r="G3814" s="17" t="s">
        <v>185</v>
      </c>
      <c r="H3814" s="83"/>
      <c r="I3814" s="48">
        <f>tbl_raw_data[[#This Row],[Date Actioned]]-tbl_raw_data[[#This Row],[Date Tagged]]</f>
        <v>3.4837962957681157E-3</v>
      </c>
      <c r="J3814" s="46">
        <f>HOUR(tbl_raw_data[[#This Row],[Time_taken]])*60+MINUTE(tbl_raw_data[[#This Row],[Time_taken]])+SECOND(tbl_raw_data[[#This Row],[Time_taken]])/60</f>
        <v>5.0166666666666666</v>
      </c>
      <c r="K3814" s="52">
        <f>DATE(YEAR(tbl_raw_data[[#This Row],[Date Actioned]]),MONTH(tbl_raw_data[[#This Row],[Date Actioned]]),DAY(tbl_raw_data[[#This Row],[Date Actioned]]))</f>
        <v>45148</v>
      </c>
      <c r="L3814" s="50" t="str">
        <f>UPPER(TEXT(tbl_raw_data[[#This Row],[updated_date]],"MMMM"))</f>
        <v>AUGUST</v>
      </c>
      <c r="M3814" s="50" t="str">
        <f>"WEEK "&amp; IF(ROUNDUP(DAY(tbl_raw_data[[#This Row],[updated_date]])/7,0)=5,4,ROUNDUP(DAY(tbl_raw_data[[#This Row],[updated_date]])/7,0))</f>
        <v>WEEK 2</v>
      </c>
      <c r="N3814" s="50" t="str">
        <f>UPPER(VLOOKUP(tbl_raw_data[[#This Row],[Analyst]],Settiings!$A$2:$B$16,2,0))</f>
        <v>SAM</v>
      </c>
      <c r="O3814" s="50" t="str">
        <f>TRIM(UPPER(tbl_raw_data[[#This Row],[Outcome]]))</f>
        <v>APPROVE</v>
      </c>
      <c r="P3814" s="50" t="str">
        <f>TRIM(UPPER(tbl_raw_data[[#This Row],[Queue Name]]))</f>
        <v>CONSUMER POST BUREAU</v>
      </c>
      <c r="Q3814" s="50" t="str">
        <f>IF(tbl_raw_data[[#This Row],[Time taken in min]]&lt;=Settiings!$D$2,"SLA_MET","SLA_NOT_MET")</f>
        <v>SLA_MET</v>
      </c>
      <c r="R3814" s="94"/>
    </row>
    <row r="3815" spans="1:18" x14ac:dyDescent="0.3">
      <c r="A3815" s="14" t="s">
        <v>3102</v>
      </c>
      <c r="B3815" s="9">
        <v>45148.544849537036</v>
      </c>
      <c r="C3815" s="24">
        <v>45148.552581018521</v>
      </c>
      <c r="D3815" s="25" t="s">
        <v>13</v>
      </c>
      <c r="E3815" s="25" t="s">
        <v>9</v>
      </c>
      <c r="F3815" s="25" t="s">
        <v>53</v>
      </c>
      <c r="G3815" s="25" t="s">
        <v>1265</v>
      </c>
      <c r="H3815" s="82"/>
      <c r="I3815" s="48">
        <f>tbl_raw_data[[#This Row],[Date Actioned]]-tbl_raw_data[[#This Row],[Date Tagged]]</f>
        <v>7.7314814843703061E-3</v>
      </c>
      <c r="J3815" s="46">
        <f>HOUR(tbl_raw_data[[#This Row],[Time_taken]])*60+MINUTE(tbl_raw_data[[#This Row],[Time_taken]])+SECOND(tbl_raw_data[[#This Row],[Time_taken]])/60</f>
        <v>11.133333333333333</v>
      </c>
      <c r="K3815" s="52">
        <f>DATE(YEAR(tbl_raw_data[[#This Row],[Date Actioned]]),MONTH(tbl_raw_data[[#This Row],[Date Actioned]]),DAY(tbl_raw_data[[#This Row],[Date Actioned]]))</f>
        <v>45148</v>
      </c>
      <c r="L3815" s="50" t="str">
        <f>UPPER(TEXT(tbl_raw_data[[#This Row],[updated_date]],"MMMM"))</f>
        <v>AUGUST</v>
      </c>
      <c r="M3815" s="50" t="str">
        <f>"WEEK "&amp; IF(ROUNDUP(DAY(tbl_raw_data[[#This Row],[updated_date]])/7,0)=5,4,ROUNDUP(DAY(tbl_raw_data[[#This Row],[updated_date]])/7,0))</f>
        <v>WEEK 2</v>
      </c>
      <c r="N3815" s="50" t="str">
        <f>UPPER(VLOOKUP(tbl_raw_data[[#This Row],[Analyst]],Settiings!$A$2:$B$16,2,0))</f>
        <v>NAVED</v>
      </c>
      <c r="O3815" s="50" t="str">
        <f>TRIM(UPPER(tbl_raw_data[[#This Row],[Outcome]]))</f>
        <v>APPROVE</v>
      </c>
      <c r="P3815" s="50" t="str">
        <f>TRIM(UPPER(tbl_raw_data[[#This Row],[Queue Name]]))</f>
        <v>CONSUMER EXISTING</v>
      </c>
      <c r="Q3815" s="50" t="str">
        <f>IF(tbl_raw_data[[#This Row],[Time taken in min]]&lt;=Settiings!$D$2,"SLA_MET","SLA_NOT_MET")</f>
        <v>SLA_MET</v>
      </c>
      <c r="R3815" s="94"/>
    </row>
    <row r="3816" spans="1:18" x14ac:dyDescent="0.3">
      <c r="A3816" s="20" t="s">
        <v>3104</v>
      </c>
      <c r="B3816" s="15">
        <v>45148.545960648145</v>
      </c>
      <c r="C3816" s="16">
        <v>45148.556932870371</v>
      </c>
      <c r="D3816" s="17" t="s">
        <v>17</v>
      </c>
      <c r="E3816" s="18" t="s">
        <v>19</v>
      </c>
      <c r="F3816" s="17" t="s">
        <v>76</v>
      </c>
      <c r="G3816" s="19"/>
      <c r="H3816" s="79"/>
      <c r="I3816" s="48">
        <f>tbl_raw_data[[#This Row],[Date Actioned]]-tbl_raw_data[[#This Row],[Date Tagged]]</f>
        <v>1.0972222225973383E-2</v>
      </c>
      <c r="J3816" s="46">
        <f>HOUR(tbl_raw_data[[#This Row],[Time_taken]])*60+MINUTE(tbl_raw_data[[#This Row],[Time_taken]])+SECOND(tbl_raw_data[[#This Row],[Time_taken]])/60</f>
        <v>15.8</v>
      </c>
      <c r="K3816" s="52">
        <f>DATE(YEAR(tbl_raw_data[[#This Row],[Date Actioned]]),MONTH(tbl_raw_data[[#This Row],[Date Actioned]]),DAY(tbl_raw_data[[#This Row],[Date Actioned]]))</f>
        <v>45148</v>
      </c>
      <c r="L3816" s="50" t="str">
        <f>UPPER(TEXT(tbl_raw_data[[#This Row],[updated_date]],"MMMM"))</f>
        <v>AUGUST</v>
      </c>
      <c r="M3816" s="50" t="str">
        <f>"WEEK "&amp; IF(ROUNDUP(DAY(tbl_raw_data[[#This Row],[updated_date]])/7,0)=5,4,ROUNDUP(DAY(tbl_raw_data[[#This Row],[updated_date]])/7,0))</f>
        <v>WEEK 2</v>
      </c>
      <c r="N3816" s="50" t="str">
        <f>UPPER(VLOOKUP(tbl_raw_data[[#This Row],[Analyst]],Settiings!$A$2:$B$16,2,0))</f>
        <v>ROHAN</v>
      </c>
      <c r="O3816" s="50" t="str">
        <f>TRIM(UPPER(tbl_raw_data[[#This Row],[Outcome]]))</f>
        <v>APPROVE</v>
      </c>
      <c r="P3816" s="50" t="str">
        <f>TRIM(UPPER(tbl_raw_data[[#This Row],[Queue Name]]))</f>
        <v>CONSUMER POST BUREAU</v>
      </c>
      <c r="Q3816" s="50" t="str">
        <f>IF(tbl_raw_data[[#This Row],[Time taken in min]]&lt;=Settiings!$D$2,"SLA_MET","SLA_NOT_MET")</f>
        <v>SLA_MET</v>
      </c>
      <c r="R3816" s="94"/>
    </row>
    <row r="3817" spans="1:18" x14ac:dyDescent="0.3">
      <c r="A3817" s="23" t="s">
        <v>3105</v>
      </c>
      <c r="B3817" s="9">
        <v>45148.548194444447</v>
      </c>
      <c r="C3817" s="24">
        <v>45148.559178240743</v>
      </c>
      <c r="D3817" s="25" t="s">
        <v>13</v>
      </c>
      <c r="E3817" s="25" t="s">
        <v>47</v>
      </c>
      <c r="F3817" s="25" t="s">
        <v>24</v>
      </c>
      <c r="G3817" s="25" t="s">
        <v>17</v>
      </c>
      <c r="H3817" s="82"/>
      <c r="I3817" s="48">
        <f>tbl_raw_data[[#This Row],[Date Actioned]]-tbl_raw_data[[#This Row],[Date Tagged]]</f>
        <v>1.0983796295477077E-2</v>
      </c>
      <c r="J3817" s="46">
        <f>HOUR(tbl_raw_data[[#This Row],[Time_taken]])*60+MINUTE(tbl_raw_data[[#This Row],[Time_taken]])+SECOND(tbl_raw_data[[#This Row],[Time_taken]])/60</f>
        <v>15.816666666666666</v>
      </c>
      <c r="K3817" s="52">
        <f>DATE(YEAR(tbl_raw_data[[#This Row],[Date Actioned]]),MONTH(tbl_raw_data[[#This Row],[Date Actioned]]),DAY(tbl_raw_data[[#This Row],[Date Actioned]]))</f>
        <v>45148</v>
      </c>
      <c r="L3817" s="50" t="str">
        <f>UPPER(TEXT(tbl_raw_data[[#This Row],[updated_date]],"MMMM"))</f>
        <v>AUGUST</v>
      </c>
      <c r="M3817" s="50" t="str">
        <f>"WEEK "&amp; IF(ROUNDUP(DAY(tbl_raw_data[[#This Row],[updated_date]])/7,0)=5,4,ROUNDUP(DAY(tbl_raw_data[[#This Row],[updated_date]])/7,0))</f>
        <v>WEEK 2</v>
      </c>
      <c r="N3817" s="50" t="str">
        <f>UPPER(VLOOKUP(tbl_raw_data[[#This Row],[Analyst]],Settiings!$A$2:$B$16,2,0))</f>
        <v>QUADIR</v>
      </c>
      <c r="O3817" s="50" t="str">
        <f>TRIM(UPPER(tbl_raw_data[[#This Row],[Outcome]]))</f>
        <v>APPROVE</v>
      </c>
      <c r="P3817" s="50" t="str">
        <f>TRIM(UPPER(tbl_raw_data[[#This Row],[Queue Name]]))</f>
        <v>CONSUMER PRE BUREAU</v>
      </c>
      <c r="Q3817" s="50" t="str">
        <f>IF(tbl_raw_data[[#This Row],[Time taken in min]]&lt;=Settiings!$D$2,"SLA_MET","SLA_NOT_MET")</f>
        <v>SLA_MET</v>
      </c>
      <c r="R3817" s="94"/>
    </row>
    <row r="3818" spans="1:18" x14ac:dyDescent="0.3">
      <c r="A3818" s="14" t="s">
        <v>3106</v>
      </c>
      <c r="B3818" s="15">
        <v>45148.560636574075</v>
      </c>
      <c r="C3818" s="16">
        <v>45148.566296296296</v>
      </c>
      <c r="D3818" s="17" t="s">
        <v>13</v>
      </c>
      <c r="E3818" s="17" t="s">
        <v>9</v>
      </c>
      <c r="F3818" s="17" t="s">
        <v>53</v>
      </c>
      <c r="G3818" s="17" t="s">
        <v>17</v>
      </c>
      <c r="H3818" s="83"/>
      <c r="I3818" s="48">
        <f>tbl_raw_data[[#This Row],[Date Actioned]]-tbl_raw_data[[#This Row],[Date Tagged]]</f>
        <v>5.6597222210257314E-3</v>
      </c>
      <c r="J3818" s="46">
        <f>HOUR(tbl_raw_data[[#This Row],[Time_taken]])*60+MINUTE(tbl_raw_data[[#This Row],[Time_taken]])+SECOND(tbl_raw_data[[#This Row],[Time_taken]])/60</f>
        <v>8.15</v>
      </c>
      <c r="K3818" s="52">
        <f>DATE(YEAR(tbl_raw_data[[#This Row],[Date Actioned]]),MONTH(tbl_raw_data[[#This Row],[Date Actioned]]),DAY(tbl_raw_data[[#This Row],[Date Actioned]]))</f>
        <v>45148</v>
      </c>
      <c r="L3818" s="50" t="str">
        <f>UPPER(TEXT(tbl_raw_data[[#This Row],[updated_date]],"MMMM"))</f>
        <v>AUGUST</v>
      </c>
      <c r="M3818" s="50" t="str">
        <f>"WEEK "&amp; IF(ROUNDUP(DAY(tbl_raw_data[[#This Row],[updated_date]])/7,0)=5,4,ROUNDUP(DAY(tbl_raw_data[[#This Row],[updated_date]])/7,0))</f>
        <v>WEEK 2</v>
      </c>
      <c r="N3818" s="50" t="str">
        <f>UPPER(VLOOKUP(tbl_raw_data[[#This Row],[Analyst]],Settiings!$A$2:$B$16,2,0))</f>
        <v>NAVED</v>
      </c>
      <c r="O3818" s="50" t="str">
        <f>TRIM(UPPER(tbl_raw_data[[#This Row],[Outcome]]))</f>
        <v>APPROVE</v>
      </c>
      <c r="P3818" s="50" t="str">
        <f>TRIM(UPPER(tbl_raw_data[[#This Row],[Queue Name]]))</f>
        <v>CONSUMER EXISTING</v>
      </c>
      <c r="Q3818" s="50" t="str">
        <f>IF(tbl_raw_data[[#This Row],[Time taken in min]]&lt;=Settiings!$D$2,"SLA_MET","SLA_NOT_MET")</f>
        <v>SLA_MET</v>
      </c>
      <c r="R3818" s="94"/>
    </row>
    <row r="3819" spans="1:18" x14ac:dyDescent="0.3">
      <c r="A3819" s="20" t="s">
        <v>3112</v>
      </c>
      <c r="B3819" s="9">
        <v>45148.568344907406</v>
      </c>
      <c r="C3819" s="24">
        <v>45148.573611111111</v>
      </c>
      <c r="D3819" s="25" t="s">
        <v>13</v>
      </c>
      <c r="E3819" s="25" t="s">
        <v>19</v>
      </c>
      <c r="F3819" s="25" t="s">
        <v>65</v>
      </c>
      <c r="G3819" s="25" t="s">
        <v>77</v>
      </c>
      <c r="H3819" s="82"/>
      <c r="I3819" s="48">
        <f>tbl_raw_data[[#This Row],[Date Actioned]]-tbl_raw_data[[#This Row],[Date Tagged]]</f>
        <v>5.2662037051049992E-3</v>
      </c>
      <c r="J3819" s="46">
        <f>HOUR(tbl_raw_data[[#This Row],[Time_taken]])*60+MINUTE(tbl_raw_data[[#This Row],[Time_taken]])+SECOND(tbl_raw_data[[#This Row],[Time_taken]])/60</f>
        <v>7.583333333333333</v>
      </c>
      <c r="K3819" s="52">
        <f>DATE(YEAR(tbl_raw_data[[#This Row],[Date Actioned]]),MONTH(tbl_raw_data[[#This Row],[Date Actioned]]),DAY(tbl_raw_data[[#This Row],[Date Actioned]]))</f>
        <v>45148</v>
      </c>
      <c r="L3819" s="50" t="str">
        <f>UPPER(TEXT(tbl_raw_data[[#This Row],[updated_date]],"MMMM"))</f>
        <v>AUGUST</v>
      </c>
      <c r="M3819" s="50" t="str">
        <f>"WEEK "&amp; IF(ROUNDUP(DAY(tbl_raw_data[[#This Row],[updated_date]])/7,0)=5,4,ROUNDUP(DAY(tbl_raw_data[[#This Row],[updated_date]])/7,0))</f>
        <v>WEEK 2</v>
      </c>
      <c r="N3819" s="50" t="str">
        <f>UPPER(VLOOKUP(tbl_raw_data[[#This Row],[Analyst]],Settiings!$A$2:$B$16,2,0))</f>
        <v>SAM</v>
      </c>
      <c r="O3819" s="50" t="str">
        <f>TRIM(UPPER(tbl_raw_data[[#This Row],[Outcome]]))</f>
        <v>APPROVE</v>
      </c>
      <c r="P3819" s="50" t="str">
        <f>TRIM(UPPER(tbl_raw_data[[#This Row],[Queue Name]]))</f>
        <v>CONSUMER POST BUREAU</v>
      </c>
      <c r="Q3819" s="50" t="str">
        <f>IF(tbl_raw_data[[#This Row],[Time taken in min]]&lt;=Settiings!$D$2,"SLA_MET","SLA_NOT_MET")</f>
        <v>SLA_MET</v>
      </c>
      <c r="R3819" s="94"/>
    </row>
    <row r="3820" spans="1:18" x14ac:dyDescent="0.3">
      <c r="A3820" s="23" t="s">
        <v>3113</v>
      </c>
      <c r="B3820" s="15">
        <v>45148.569085648145</v>
      </c>
      <c r="C3820" s="16">
        <v>45148.576342592591</v>
      </c>
      <c r="D3820" s="17" t="s">
        <v>13</v>
      </c>
      <c r="E3820" s="17" t="s">
        <v>47</v>
      </c>
      <c r="F3820" s="17" t="s">
        <v>16</v>
      </c>
      <c r="G3820" s="17" t="s">
        <v>255</v>
      </c>
      <c r="H3820" s="83"/>
      <c r="I3820" s="48">
        <f>tbl_raw_data[[#This Row],[Date Actioned]]-tbl_raw_data[[#This Row],[Date Tagged]]</f>
        <v>7.2569444455439225E-3</v>
      </c>
      <c r="J3820" s="46">
        <f>HOUR(tbl_raw_data[[#This Row],[Time_taken]])*60+MINUTE(tbl_raw_data[[#This Row],[Time_taken]])+SECOND(tbl_raw_data[[#This Row],[Time_taken]])/60</f>
        <v>10.45</v>
      </c>
      <c r="K3820" s="52">
        <f>DATE(YEAR(tbl_raw_data[[#This Row],[Date Actioned]]),MONTH(tbl_raw_data[[#This Row],[Date Actioned]]),DAY(tbl_raw_data[[#This Row],[Date Actioned]]))</f>
        <v>45148</v>
      </c>
      <c r="L3820" s="50" t="str">
        <f>UPPER(TEXT(tbl_raw_data[[#This Row],[updated_date]],"MMMM"))</f>
        <v>AUGUST</v>
      </c>
      <c r="M3820" s="50" t="str">
        <f>"WEEK "&amp; IF(ROUNDUP(DAY(tbl_raw_data[[#This Row],[updated_date]])/7,0)=5,4,ROUNDUP(DAY(tbl_raw_data[[#This Row],[updated_date]])/7,0))</f>
        <v>WEEK 2</v>
      </c>
      <c r="N3820" s="50" t="str">
        <f>UPPER(VLOOKUP(tbl_raw_data[[#This Row],[Analyst]],Settiings!$A$2:$B$16,2,0))</f>
        <v>CAMROOON</v>
      </c>
      <c r="O3820" s="50" t="str">
        <f>TRIM(UPPER(tbl_raw_data[[#This Row],[Outcome]]))</f>
        <v>APPROVE</v>
      </c>
      <c r="P3820" s="50" t="str">
        <f>TRIM(UPPER(tbl_raw_data[[#This Row],[Queue Name]]))</f>
        <v>CONSUMER PRE BUREAU</v>
      </c>
      <c r="Q3820" s="50" t="str">
        <f>IF(tbl_raw_data[[#This Row],[Time taken in min]]&lt;=Settiings!$D$2,"SLA_MET","SLA_NOT_MET")</f>
        <v>SLA_MET</v>
      </c>
      <c r="R3820" s="94"/>
    </row>
    <row r="3821" spans="1:18" x14ac:dyDescent="0.3">
      <c r="A3821" s="14" t="s">
        <v>3114</v>
      </c>
      <c r="B3821" s="9">
        <v>45148.577893518515</v>
      </c>
      <c r="C3821" s="24">
        <v>45148.58284722222</v>
      </c>
      <c r="D3821" s="25" t="s">
        <v>13</v>
      </c>
      <c r="E3821" s="25" t="s">
        <v>47</v>
      </c>
      <c r="F3821" s="25" t="s">
        <v>53</v>
      </c>
      <c r="G3821" s="25" t="s">
        <v>77</v>
      </c>
      <c r="H3821" s="82"/>
      <c r="I3821" s="48">
        <f>tbl_raw_data[[#This Row],[Date Actioned]]-tbl_raw_data[[#This Row],[Date Tagged]]</f>
        <v>4.9537037048139609E-3</v>
      </c>
      <c r="J3821" s="46">
        <f>HOUR(tbl_raw_data[[#This Row],[Time_taken]])*60+MINUTE(tbl_raw_data[[#This Row],[Time_taken]])+SECOND(tbl_raw_data[[#This Row],[Time_taken]])/60</f>
        <v>7.1333333333333337</v>
      </c>
      <c r="K3821" s="52">
        <f>DATE(YEAR(tbl_raw_data[[#This Row],[Date Actioned]]),MONTH(tbl_raw_data[[#This Row],[Date Actioned]]),DAY(tbl_raw_data[[#This Row],[Date Actioned]]))</f>
        <v>45148</v>
      </c>
      <c r="L3821" s="50" t="str">
        <f>UPPER(TEXT(tbl_raw_data[[#This Row],[updated_date]],"MMMM"))</f>
        <v>AUGUST</v>
      </c>
      <c r="M3821" s="50" t="str">
        <f>"WEEK "&amp; IF(ROUNDUP(DAY(tbl_raw_data[[#This Row],[updated_date]])/7,0)=5,4,ROUNDUP(DAY(tbl_raw_data[[#This Row],[updated_date]])/7,0))</f>
        <v>WEEK 2</v>
      </c>
      <c r="N3821" s="50" t="str">
        <f>UPPER(VLOOKUP(tbl_raw_data[[#This Row],[Analyst]],Settiings!$A$2:$B$16,2,0))</f>
        <v>NAVED</v>
      </c>
      <c r="O3821" s="50" t="str">
        <f>TRIM(UPPER(tbl_raw_data[[#This Row],[Outcome]]))</f>
        <v>APPROVE</v>
      </c>
      <c r="P3821" s="50" t="str">
        <f>TRIM(UPPER(tbl_raw_data[[#This Row],[Queue Name]]))</f>
        <v>CONSUMER PRE BUREAU</v>
      </c>
      <c r="Q3821" s="50" t="str">
        <f>IF(tbl_raw_data[[#This Row],[Time taken in min]]&lt;=Settiings!$D$2,"SLA_MET","SLA_NOT_MET")</f>
        <v>SLA_MET</v>
      </c>
      <c r="R3821" s="94"/>
    </row>
    <row r="3822" spans="1:18" x14ac:dyDescent="0.3">
      <c r="A3822" s="20" t="s">
        <v>3115</v>
      </c>
      <c r="B3822" s="15">
        <v>45148.58321759259</v>
      </c>
      <c r="C3822" s="16">
        <v>45148.600601851853</v>
      </c>
      <c r="D3822" s="17" t="s">
        <v>17</v>
      </c>
      <c r="E3822" s="18" t="s">
        <v>19</v>
      </c>
      <c r="F3822" s="17" t="s">
        <v>10</v>
      </c>
      <c r="G3822" s="19"/>
      <c r="H3822" s="79"/>
      <c r="I3822" s="48">
        <f>tbl_raw_data[[#This Row],[Date Actioned]]-tbl_raw_data[[#This Row],[Date Tagged]]</f>
        <v>1.7384259263053536E-2</v>
      </c>
      <c r="J3822" s="46">
        <f>HOUR(tbl_raw_data[[#This Row],[Time_taken]])*60+MINUTE(tbl_raw_data[[#This Row],[Time_taken]])+SECOND(tbl_raw_data[[#This Row],[Time_taken]])/60</f>
        <v>25.033333333333335</v>
      </c>
      <c r="K3822" s="52">
        <f>DATE(YEAR(tbl_raw_data[[#This Row],[Date Actioned]]),MONTH(tbl_raw_data[[#This Row],[Date Actioned]]),DAY(tbl_raw_data[[#This Row],[Date Actioned]]))</f>
        <v>45148</v>
      </c>
      <c r="L3822" s="50" t="str">
        <f>UPPER(TEXT(tbl_raw_data[[#This Row],[updated_date]],"MMMM"))</f>
        <v>AUGUST</v>
      </c>
      <c r="M3822" s="50" t="str">
        <f>"WEEK "&amp; IF(ROUNDUP(DAY(tbl_raw_data[[#This Row],[updated_date]])/7,0)=5,4,ROUNDUP(DAY(tbl_raw_data[[#This Row],[updated_date]])/7,0))</f>
        <v>WEEK 2</v>
      </c>
      <c r="N3822" s="50" t="str">
        <f>UPPER(VLOOKUP(tbl_raw_data[[#This Row],[Analyst]],Settiings!$A$2:$B$16,2,0))</f>
        <v>NITESH</v>
      </c>
      <c r="O3822" s="50" t="str">
        <f>TRIM(UPPER(tbl_raw_data[[#This Row],[Outcome]]))</f>
        <v>APPROVE</v>
      </c>
      <c r="P3822" s="50" t="str">
        <f>TRIM(UPPER(tbl_raw_data[[#This Row],[Queue Name]]))</f>
        <v>CONSUMER POST BUREAU</v>
      </c>
      <c r="Q3822" s="50" t="str">
        <f>IF(tbl_raw_data[[#This Row],[Time taken in min]]&lt;=Settiings!$D$2,"SLA_MET","SLA_NOT_MET")</f>
        <v>SLA_NOT_MET</v>
      </c>
      <c r="R3822" s="94"/>
    </row>
    <row r="3823" spans="1:18" x14ac:dyDescent="0.3">
      <c r="A3823" s="23" t="s">
        <v>3116</v>
      </c>
      <c r="B3823" s="15">
        <v>45148.587384259263</v>
      </c>
      <c r="C3823" s="16">
        <v>45148.595300925925</v>
      </c>
      <c r="D3823" s="17" t="s">
        <v>27</v>
      </c>
      <c r="E3823" s="17" t="s">
        <v>9</v>
      </c>
      <c r="F3823" s="17" t="s">
        <v>53</v>
      </c>
      <c r="G3823" s="17" t="s">
        <v>297</v>
      </c>
      <c r="H3823" s="83"/>
      <c r="I3823" s="48">
        <f>tbl_raw_data[[#This Row],[Date Actioned]]-tbl_raw_data[[#This Row],[Date Tagged]]</f>
        <v>7.916666661913041E-3</v>
      </c>
      <c r="J3823" s="46">
        <f>HOUR(tbl_raw_data[[#This Row],[Time_taken]])*60+MINUTE(tbl_raw_data[[#This Row],[Time_taken]])+SECOND(tbl_raw_data[[#This Row],[Time_taken]])/60</f>
        <v>11.4</v>
      </c>
      <c r="K3823" s="52">
        <f>DATE(YEAR(tbl_raw_data[[#This Row],[Date Actioned]]),MONTH(tbl_raw_data[[#This Row],[Date Actioned]]),DAY(tbl_raw_data[[#This Row],[Date Actioned]]))</f>
        <v>45148</v>
      </c>
      <c r="L3823" s="50" t="str">
        <f>UPPER(TEXT(tbl_raw_data[[#This Row],[updated_date]],"MMMM"))</f>
        <v>AUGUST</v>
      </c>
      <c r="M3823" s="50" t="str">
        <f>"WEEK "&amp; IF(ROUNDUP(DAY(tbl_raw_data[[#This Row],[updated_date]])/7,0)=5,4,ROUNDUP(DAY(tbl_raw_data[[#This Row],[updated_date]])/7,0))</f>
        <v>WEEK 2</v>
      </c>
      <c r="N3823" s="50" t="str">
        <f>UPPER(VLOOKUP(tbl_raw_data[[#This Row],[Analyst]],Settiings!$A$2:$B$16,2,0))</f>
        <v>NAVED</v>
      </c>
      <c r="O3823" s="50" t="str">
        <f>TRIM(UPPER(tbl_raw_data[[#This Row],[Outcome]]))</f>
        <v>DECLINE</v>
      </c>
      <c r="P3823" s="50" t="str">
        <f>TRIM(UPPER(tbl_raw_data[[#This Row],[Queue Name]]))</f>
        <v>CONSUMER EXISTING</v>
      </c>
      <c r="Q3823" s="50" t="str">
        <f>IF(tbl_raw_data[[#This Row],[Time taken in min]]&lt;=Settiings!$D$2,"SLA_MET","SLA_NOT_MET")</f>
        <v>SLA_MET</v>
      </c>
      <c r="R3823" s="94"/>
    </row>
    <row r="3824" spans="1:18" x14ac:dyDescent="0.3">
      <c r="A3824" s="23" t="s">
        <v>3117</v>
      </c>
      <c r="B3824" s="9">
        <v>45148.587511574071</v>
      </c>
      <c r="C3824" s="24">
        <v>45148.595092592594</v>
      </c>
      <c r="D3824" s="25" t="s">
        <v>13</v>
      </c>
      <c r="E3824" s="25" t="s">
        <v>47</v>
      </c>
      <c r="F3824" s="25" t="s">
        <v>686</v>
      </c>
      <c r="G3824" s="25" t="s">
        <v>41</v>
      </c>
      <c r="H3824" s="82"/>
      <c r="I3824" s="48">
        <f>tbl_raw_data[[#This Row],[Date Actioned]]-tbl_raw_data[[#This Row],[Date Tagged]]</f>
        <v>7.5810185226146132E-3</v>
      </c>
      <c r="J3824" s="46">
        <f>HOUR(tbl_raw_data[[#This Row],[Time_taken]])*60+MINUTE(tbl_raw_data[[#This Row],[Time_taken]])+SECOND(tbl_raw_data[[#This Row],[Time_taken]])/60</f>
        <v>10.916666666666666</v>
      </c>
      <c r="K3824" s="52">
        <f>DATE(YEAR(tbl_raw_data[[#This Row],[Date Actioned]]),MONTH(tbl_raw_data[[#This Row],[Date Actioned]]),DAY(tbl_raw_data[[#This Row],[Date Actioned]]))</f>
        <v>45148</v>
      </c>
      <c r="L3824" s="50" t="str">
        <f>UPPER(TEXT(tbl_raw_data[[#This Row],[updated_date]],"MMMM"))</f>
        <v>AUGUST</v>
      </c>
      <c r="M3824" s="50" t="str">
        <f>"WEEK "&amp; IF(ROUNDUP(DAY(tbl_raw_data[[#This Row],[updated_date]])/7,0)=5,4,ROUNDUP(DAY(tbl_raw_data[[#This Row],[updated_date]])/7,0))</f>
        <v>WEEK 2</v>
      </c>
      <c r="N3824" s="50" t="str">
        <f>UPPER(VLOOKUP(tbl_raw_data[[#This Row],[Analyst]],Settiings!$A$2:$B$16,2,0))</f>
        <v>FARDIN</v>
      </c>
      <c r="O3824" s="50" t="str">
        <f>TRIM(UPPER(tbl_raw_data[[#This Row],[Outcome]]))</f>
        <v>APPROVE</v>
      </c>
      <c r="P3824" s="50" t="str">
        <f>TRIM(UPPER(tbl_raw_data[[#This Row],[Queue Name]]))</f>
        <v>CONSUMER PRE BUREAU</v>
      </c>
      <c r="Q3824" s="50" t="str">
        <f>IF(tbl_raw_data[[#This Row],[Time taken in min]]&lt;=Settiings!$D$2,"SLA_MET","SLA_NOT_MET")</f>
        <v>SLA_MET</v>
      </c>
      <c r="R3824" s="94"/>
    </row>
    <row r="3825" spans="1:18" x14ac:dyDescent="0.3">
      <c r="A3825" s="14" t="s">
        <v>3118</v>
      </c>
      <c r="B3825" s="15">
        <v>45148.591851851852</v>
      </c>
      <c r="C3825" s="16">
        <v>45148.603796296295</v>
      </c>
      <c r="D3825" s="17" t="s">
        <v>17</v>
      </c>
      <c r="E3825" s="18" t="s">
        <v>19</v>
      </c>
      <c r="F3825" s="17" t="s">
        <v>686</v>
      </c>
      <c r="G3825" s="19"/>
      <c r="H3825" s="79"/>
      <c r="I3825" s="48">
        <f>tbl_raw_data[[#This Row],[Date Actioned]]-tbl_raw_data[[#This Row],[Date Tagged]]</f>
        <v>1.1944444442633539E-2</v>
      </c>
      <c r="J3825" s="46">
        <f>HOUR(tbl_raw_data[[#This Row],[Time_taken]])*60+MINUTE(tbl_raw_data[[#This Row],[Time_taken]])+SECOND(tbl_raw_data[[#This Row],[Time_taken]])/60</f>
        <v>17.2</v>
      </c>
      <c r="K3825" s="52">
        <f>DATE(YEAR(tbl_raw_data[[#This Row],[Date Actioned]]),MONTH(tbl_raw_data[[#This Row],[Date Actioned]]),DAY(tbl_raw_data[[#This Row],[Date Actioned]]))</f>
        <v>45148</v>
      </c>
      <c r="L3825" s="50" t="str">
        <f>UPPER(TEXT(tbl_raw_data[[#This Row],[updated_date]],"MMMM"))</f>
        <v>AUGUST</v>
      </c>
      <c r="M3825" s="50" t="str">
        <f>"WEEK "&amp; IF(ROUNDUP(DAY(tbl_raw_data[[#This Row],[updated_date]])/7,0)=5,4,ROUNDUP(DAY(tbl_raw_data[[#This Row],[updated_date]])/7,0))</f>
        <v>WEEK 2</v>
      </c>
      <c r="N3825" s="50" t="str">
        <f>UPPER(VLOOKUP(tbl_raw_data[[#This Row],[Analyst]],Settiings!$A$2:$B$16,2,0))</f>
        <v>FARDIN</v>
      </c>
      <c r="O3825" s="50" t="str">
        <f>TRIM(UPPER(tbl_raw_data[[#This Row],[Outcome]]))</f>
        <v>APPROVE</v>
      </c>
      <c r="P3825" s="50" t="str">
        <f>TRIM(UPPER(tbl_raw_data[[#This Row],[Queue Name]]))</f>
        <v>CONSUMER POST BUREAU</v>
      </c>
      <c r="Q3825" s="50" t="str">
        <f>IF(tbl_raw_data[[#This Row],[Time taken in min]]&lt;=Settiings!$D$2,"SLA_MET","SLA_NOT_MET")</f>
        <v>SLA_MET</v>
      </c>
      <c r="R3825" s="94"/>
    </row>
    <row r="3826" spans="1:18" x14ac:dyDescent="0.3">
      <c r="A3826" s="20" t="s">
        <v>3121</v>
      </c>
      <c r="B3826" s="9">
        <v>45148.595856481479</v>
      </c>
      <c r="C3826" s="24">
        <v>45148.601643518516</v>
      </c>
      <c r="D3826" s="25" t="s">
        <v>13</v>
      </c>
      <c r="E3826" s="25" t="s">
        <v>9</v>
      </c>
      <c r="F3826" s="25" t="s">
        <v>53</v>
      </c>
      <c r="G3826" s="25" t="s">
        <v>17</v>
      </c>
      <c r="H3826" s="82"/>
      <c r="I3826" s="48">
        <f>tbl_raw_data[[#This Row],[Date Actioned]]-tbl_raw_data[[#This Row],[Date Tagged]]</f>
        <v>5.7870370364980772E-3</v>
      </c>
      <c r="J3826" s="46">
        <f>HOUR(tbl_raw_data[[#This Row],[Time_taken]])*60+MINUTE(tbl_raw_data[[#This Row],[Time_taken]])+SECOND(tbl_raw_data[[#This Row],[Time_taken]])/60</f>
        <v>8.3333333333333339</v>
      </c>
      <c r="K3826" s="52">
        <f>DATE(YEAR(tbl_raw_data[[#This Row],[Date Actioned]]),MONTH(tbl_raw_data[[#This Row],[Date Actioned]]),DAY(tbl_raw_data[[#This Row],[Date Actioned]]))</f>
        <v>45148</v>
      </c>
      <c r="L3826" s="50" t="str">
        <f>UPPER(TEXT(tbl_raw_data[[#This Row],[updated_date]],"MMMM"))</f>
        <v>AUGUST</v>
      </c>
      <c r="M3826" s="50" t="str">
        <f>"WEEK "&amp; IF(ROUNDUP(DAY(tbl_raw_data[[#This Row],[updated_date]])/7,0)=5,4,ROUNDUP(DAY(tbl_raw_data[[#This Row],[updated_date]])/7,0))</f>
        <v>WEEK 2</v>
      </c>
      <c r="N3826" s="50" t="str">
        <f>UPPER(VLOOKUP(tbl_raw_data[[#This Row],[Analyst]],Settiings!$A$2:$B$16,2,0))</f>
        <v>NAVED</v>
      </c>
      <c r="O3826" s="50" t="str">
        <f>TRIM(UPPER(tbl_raw_data[[#This Row],[Outcome]]))</f>
        <v>APPROVE</v>
      </c>
      <c r="P3826" s="50" t="str">
        <f>TRIM(UPPER(tbl_raw_data[[#This Row],[Queue Name]]))</f>
        <v>CONSUMER EXISTING</v>
      </c>
      <c r="Q3826" s="50" t="str">
        <f>IF(tbl_raw_data[[#This Row],[Time taken in min]]&lt;=Settiings!$D$2,"SLA_MET","SLA_NOT_MET")</f>
        <v>SLA_MET</v>
      </c>
      <c r="R3826" s="94"/>
    </row>
    <row r="3827" spans="1:18" x14ac:dyDescent="0.3">
      <c r="A3827" s="23" t="s">
        <v>3126</v>
      </c>
      <c r="B3827" s="15">
        <v>45148.61378472222</v>
      </c>
      <c r="C3827" s="16">
        <v>45148.618217592593</v>
      </c>
      <c r="D3827" s="17" t="s">
        <v>13</v>
      </c>
      <c r="E3827" s="17" t="s">
        <v>9</v>
      </c>
      <c r="F3827" s="17" t="s">
        <v>65</v>
      </c>
      <c r="G3827" s="17" t="s">
        <v>17</v>
      </c>
      <c r="H3827" s="83"/>
      <c r="I3827" s="48">
        <f>tbl_raw_data[[#This Row],[Date Actioned]]-tbl_raw_data[[#This Row],[Date Tagged]]</f>
        <v>4.432870373420883E-3</v>
      </c>
      <c r="J3827" s="46">
        <f>HOUR(tbl_raw_data[[#This Row],[Time_taken]])*60+MINUTE(tbl_raw_data[[#This Row],[Time_taken]])+SECOND(tbl_raw_data[[#This Row],[Time_taken]])/60</f>
        <v>6.3833333333333337</v>
      </c>
      <c r="K3827" s="52">
        <f>DATE(YEAR(tbl_raw_data[[#This Row],[Date Actioned]]),MONTH(tbl_raw_data[[#This Row],[Date Actioned]]),DAY(tbl_raw_data[[#This Row],[Date Actioned]]))</f>
        <v>45148</v>
      </c>
      <c r="L3827" s="50" t="str">
        <f>UPPER(TEXT(tbl_raw_data[[#This Row],[updated_date]],"MMMM"))</f>
        <v>AUGUST</v>
      </c>
      <c r="M3827" s="50" t="str">
        <f>"WEEK "&amp; IF(ROUNDUP(DAY(tbl_raw_data[[#This Row],[updated_date]])/7,0)=5,4,ROUNDUP(DAY(tbl_raw_data[[#This Row],[updated_date]])/7,0))</f>
        <v>WEEK 2</v>
      </c>
      <c r="N3827" s="50" t="str">
        <f>UPPER(VLOOKUP(tbl_raw_data[[#This Row],[Analyst]],Settiings!$A$2:$B$16,2,0))</f>
        <v>SAM</v>
      </c>
      <c r="O3827" s="50" t="str">
        <f>TRIM(UPPER(tbl_raw_data[[#This Row],[Outcome]]))</f>
        <v>APPROVE</v>
      </c>
      <c r="P3827" s="50" t="str">
        <f>TRIM(UPPER(tbl_raw_data[[#This Row],[Queue Name]]))</f>
        <v>CONSUMER EXISTING</v>
      </c>
      <c r="Q3827" s="50" t="str">
        <f>IF(tbl_raw_data[[#This Row],[Time taken in min]]&lt;=Settiings!$D$2,"SLA_MET","SLA_NOT_MET")</f>
        <v>SLA_MET</v>
      </c>
      <c r="R3827" s="94"/>
    </row>
    <row r="3828" spans="1:18" x14ac:dyDescent="0.3">
      <c r="A3828" s="14" t="s">
        <v>3128</v>
      </c>
      <c r="B3828" s="9">
        <v>45148.614618055559</v>
      </c>
      <c r="C3828" s="24">
        <v>45148.621504629627</v>
      </c>
      <c r="D3828" s="25" t="s">
        <v>13</v>
      </c>
      <c r="E3828" s="25" t="s">
        <v>19</v>
      </c>
      <c r="F3828" s="25" t="s">
        <v>53</v>
      </c>
      <c r="G3828" s="25" t="s">
        <v>17</v>
      </c>
      <c r="H3828" s="82"/>
      <c r="I3828" s="48">
        <f>tbl_raw_data[[#This Row],[Date Actioned]]-tbl_raw_data[[#This Row],[Date Tagged]]</f>
        <v>6.8865740686305799E-3</v>
      </c>
      <c r="J3828" s="46">
        <f>HOUR(tbl_raw_data[[#This Row],[Time_taken]])*60+MINUTE(tbl_raw_data[[#This Row],[Time_taken]])+SECOND(tbl_raw_data[[#This Row],[Time_taken]])/60</f>
        <v>9.9166666666666661</v>
      </c>
      <c r="K3828" s="52">
        <f>DATE(YEAR(tbl_raw_data[[#This Row],[Date Actioned]]),MONTH(tbl_raw_data[[#This Row],[Date Actioned]]),DAY(tbl_raw_data[[#This Row],[Date Actioned]]))</f>
        <v>45148</v>
      </c>
      <c r="L3828" s="50" t="str">
        <f>UPPER(TEXT(tbl_raw_data[[#This Row],[updated_date]],"MMMM"))</f>
        <v>AUGUST</v>
      </c>
      <c r="M3828" s="50" t="str">
        <f>"WEEK "&amp; IF(ROUNDUP(DAY(tbl_raw_data[[#This Row],[updated_date]])/7,0)=5,4,ROUNDUP(DAY(tbl_raw_data[[#This Row],[updated_date]])/7,0))</f>
        <v>WEEK 2</v>
      </c>
      <c r="N3828" s="50" t="str">
        <f>UPPER(VLOOKUP(tbl_raw_data[[#This Row],[Analyst]],Settiings!$A$2:$B$16,2,0))</f>
        <v>NAVED</v>
      </c>
      <c r="O3828" s="50" t="str">
        <f>TRIM(UPPER(tbl_raw_data[[#This Row],[Outcome]]))</f>
        <v>APPROVE</v>
      </c>
      <c r="P3828" s="50" t="str">
        <f>TRIM(UPPER(tbl_raw_data[[#This Row],[Queue Name]]))</f>
        <v>CONSUMER POST BUREAU</v>
      </c>
      <c r="Q3828" s="50" t="str">
        <f>IF(tbl_raw_data[[#This Row],[Time taken in min]]&lt;=Settiings!$D$2,"SLA_MET","SLA_NOT_MET")</f>
        <v>SLA_MET</v>
      </c>
      <c r="R3828" s="94"/>
    </row>
    <row r="3829" spans="1:18" x14ac:dyDescent="0.3">
      <c r="A3829" s="20" t="s">
        <v>3130</v>
      </c>
      <c r="B3829" s="15">
        <v>45148.620752314811</v>
      </c>
      <c r="C3829" s="16">
        <v>45148.630810185183</v>
      </c>
      <c r="D3829" s="17" t="s">
        <v>13</v>
      </c>
      <c r="E3829" s="17" t="s">
        <v>47</v>
      </c>
      <c r="F3829" s="17" t="s">
        <v>65</v>
      </c>
      <c r="G3829" s="17" t="s">
        <v>77</v>
      </c>
      <c r="H3829" s="83"/>
      <c r="I3829" s="48">
        <f>tbl_raw_data[[#This Row],[Date Actioned]]-tbl_raw_data[[#This Row],[Date Tagged]]</f>
        <v>1.0057870371383615E-2</v>
      </c>
      <c r="J3829" s="46">
        <f>HOUR(tbl_raw_data[[#This Row],[Time_taken]])*60+MINUTE(tbl_raw_data[[#This Row],[Time_taken]])+SECOND(tbl_raw_data[[#This Row],[Time_taken]])/60</f>
        <v>14.483333333333333</v>
      </c>
      <c r="K3829" s="52">
        <f>DATE(YEAR(tbl_raw_data[[#This Row],[Date Actioned]]),MONTH(tbl_raw_data[[#This Row],[Date Actioned]]),DAY(tbl_raw_data[[#This Row],[Date Actioned]]))</f>
        <v>45148</v>
      </c>
      <c r="L3829" s="50" t="str">
        <f>UPPER(TEXT(tbl_raw_data[[#This Row],[updated_date]],"MMMM"))</f>
        <v>AUGUST</v>
      </c>
      <c r="M3829" s="50" t="str">
        <f>"WEEK "&amp; IF(ROUNDUP(DAY(tbl_raw_data[[#This Row],[updated_date]])/7,0)=5,4,ROUNDUP(DAY(tbl_raw_data[[#This Row],[updated_date]])/7,0))</f>
        <v>WEEK 2</v>
      </c>
      <c r="N3829" s="50" t="str">
        <f>UPPER(VLOOKUP(tbl_raw_data[[#This Row],[Analyst]],Settiings!$A$2:$B$16,2,0))</f>
        <v>SAM</v>
      </c>
      <c r="O3829" s="50" t="str">
        <f>TRIM(UPPER(tbl_raw_data[[#This Row],[Outcome]]))</f>
        <v>APPROVE</v>
      </c>
      <c r="P3829" s="50" t="str">
        <f>TRIM(UPPER(tbl_raw_data[[#This Row],[Queue Name]]))</f>
        <v>CONSUMER PRE BUREAU</v>
      </c>
      <c r="Q3829" s="50" t="str">
        <f>IF(tbl_raw_data[[#This Row],[Time taken in min]]&lt;=Settiings!$D$2,"SLA_MET","SLA_NOT_MET")</f>
        <v>SLA_MET</v>
      </c>
      <c r="R3829" s="94"/>
    </row>
    <row r="3830" spans="1:18" x14ac:dyDescent="0.3">
      <c r="A3830" s="14" t="s">
        <v>3131</v>
      </c>
      <c r="B3830" s="9">
        <v>45148.621180555558</v>
      </c>
      <c r="C3830" s="24">
        <v>45148.632245370369</v>
      </c>
      <c r="D3830" s="25" t="s">
        <v>27</v>
      </c>
      <c r="E3830" s="25" t="s">
        <v>19</v>
      </c>
      <c r="F3830" s="25" t="s">
        <v>686</v>
      </c>
      <c r="G3830" s="25" t="s">
        <v>228</v>
      </c>
      <c r="H3830" s="82"/>
      <c r="I3830" s="48">
        <f>tbl_raw_data[[#This Row],[Date Actioned]]-tbl_raw_data[[#This Row],[Date Tagged]]</f>
        <v>1.1064814811106771E-2</v>
      </c>
      <c r="J3830" s="46">
        <f>HOUR(tbl_raw_data[[#This Row],[Time_taken]])*60+MINUTE(tbl_raw_data[[#This Row],[Time_taken]])+SECOND(tbl_raw_data[[#This Row],[Time_taken]])/60</f>
        <v>15.933333333333334</v>
      </c>
      <c r="K3830" s="52">
        <f>DATE(YEAR(tbl_raw_data[[#This Row],[Date Actioned]]),MONTH(tbl_raw_data[[#This Row],[Date Actioned]]),DAY(tbl_raw_data[[#This Row],[Date Actioned]]))</f>
        <v>45148</v>
      </c>
      <c r="L3830" s="50" t="str">
        <f>UPPER(TEXT(tbl_raw_data[[#This Row],[updated_date]],"MMMM"))</f>
        <v>AUGUST</v>
      </c>
      <c r="M3830" s="50" t="str">
        <f>"WEEK "&amp; IF(ROUNDUP(DAY(tbl_raw_data[[#This Row],[updated_date]])/7,0)=5,4,ROUNDUP(DAY(tbl_raw_data[[#This Row],[updated_date]])/7,0))</f>
        <v>WEEK 2</v>
      </c>
      <c r="N3830" s="50" t="str">
        <f>UPPER(VLOOKUP(tbl_raw_data[[#This Row],[Analyst]],Settiings!$A$2:$B$16,2,0))</f>
        <v>FARDIN</v>
      </c>
      <c r="O3830" s="50" t="str">
        <f>TRIM(UPPER(tbl_raw_data[[#This Row],[Outcome]]))</f>
        <v>DECLINE</v>
      </c>
      <c r="P3830" s="50" t="str">
        <f>TRIM(UPPER(tbl_raw_data[[#This Row],[Queue Name]]))</f>
        <v>CONSUMER POST BUREAU</v>
      </c>
      <c r="Q3830" s="50" t="str">
        <f>IF(tbl_raw_data[[#This Row],[Time taken in min]]&lt;=Settiings!$D$2,"SLA_MET","SLA_NOT_MET")</f>
        <v>SLA_MET</v>
      </c>
      <c r="R3830" s="94"/>
    </row>
    <row r="3831" spans="1:18" x14ac:dyDescent="0.3">
      <c r="A3831" s="23" t="s">
        <v>3132</v>
      </c>
      <c r="B3831" s="9">
        <v>45148.621898148151</v>
      </c>
      <c r="C3831" s="24">
        <v>45148.627893518518</v>
      </c>
      <c r="D3831" s="25" t="s">
        <v>13</v>
      </c>
      <c r="E3831" s="25" t="s">
        <v>47</v>
      </c>
      <c r="F3831" s="25" t="s">
        <v>53</v>
      </c>
      <c r="G3831" s="25" t="s">
        <v>17</v>
      </c>
      <c r="H3831" s="82"/>
      <c r="I3831" s="48">
        <f>tbl_raw_data[[#This Row],[Date Actioned]]-tbl_raw_data[[#This Row],[Date Tagged]]</f>
        <v>5.9953703676001169E-3</v>
      </c>
      <c r="J3831" s="46">
        <f>HOUR(tbl_raw_data[[#This Row],[Time_taken]])*60+MINUTE(tbl_raw_data[[#This Row],[Time_taken]])+SECOND(tbl_raw_data[[#This Row],[Time_taken]])/60</f>
        <v>8.6333333333333329</v>
      </c>
      <c r="K3831" s="52">
        <f>DATE(YEAR(tbl_raw_data[[#This Row],[Date Actioned]]),MONTH(tbl_raw_data[[#This Row],[Date Actioned]]),DAY(tbl_raw_data[[#This Row],[Date Actioned]]))</f>
        <v>45148</v>
      </c>
      <c r="L3831" s="50" t="str">
        <f>UPPER(TEXT(tbl_raw_data[[#This Row],[updated_date]],"MMMM"))</f>
        <v>AUGUST</v>
      </c>
      <c r="M3831" s="50" t="str">
        <f>"WEEK "&amp; IF(ROUNDUP(DAY(tbl_raw_data[[#This Row],[updated_date]])/7,0)=5,4,ROUNDUP(DAY(tbl_raw_data[[#This Row],[updated_date]])/7,0))</f>
        <v>WEEK 2</v>
      </c>
      <c r="N3831" s="50" t="str">
        <f>UPPER(VLOOKUP(tbl_raw_data[[#This Row],[Analyst]],Settiings!$A$2:$B$16,2,0))</f>
        <v>NAVED</v>
      </c>
      <c r="O3831" s="50" t="str">
        <f>TRIM(UPPER(tbl_raw_data[[#This Row],[Outcome]]))</f>
        <v>APPROVE</v>
      </c>
      <c r="P3831" s="50" t="str">
        <f>TRIM(UPPER(tbl_raw_data[[#This Row],[Queue Name]]))</f>
        <v>CONSUMER PRE BUREAU</v>
      </c>
      <c r="Q3831" s="50" t="str">
        <f>IF(tbl_raw_data[[#This Row],[Time taken in min]]&lt;=Settiings!$D$2,"SLA_MET","SLA_NOT_MET")</f>
        <v>SLA_MET</v>
      </c>
      <c r="R3831" s="94"/>
    </row>
    <row r="3832" spans="1:18" x14ac:dyDescent="0.3">
      <c r="A3832" s="14" t="s">
        <v>3134</v>
      </c>
      <c r="B3832" s="15">
        <v>45148.623287037037</v>
      </c>
      <c r="C3832" s="16">
        <v>45148.628888888888</v>
      </c>
      <c r="D3832" s="17" t="s">
        <v>13</v>
      </c>
      <c r="E3832" s="17" t="s">
        <v>47</v>
      </c>
      <c r="F3832" s="17" t="s">
        <v>43</v>
      </c>
      <c r="G3832" s="17" t="s">
        <v>17</v>
      </c>
      <c r="H3832" s="83"/>
      <c r="I3832" s="48">
        <f>tbl_raw_data[[#This Row],[Date Actioned]]-tbl_raw_data[[#This Row],[Date Tagged]]</f>
        <v>5.6018518516793847E-3</v>
      </c>
      <c r="J3832" s="46">
        <f>HOUR(tbl_raw_data[[#This Row],[Time_taken]])*60+MINUTE(tbl_raw_data[[#This Row],[Time_taken]])+SECOND(tbl_raw_data[[#This Row],[Time_taken]])/60</f>
        <v>8.0666666666666664</v>
      </c>
      <c r="K3832" s="52">
        <f>DATE(YEAR(tbl_raw_data[[#This Row],[Date Actioned]]),MONTH(tbl_raw_data[[#This Row],[Date Actioned]]),DAY(tbl_raw_data[[#This Row],[Date Actioned]]))</f>
        <v>45148</v>
      </c>
      <c r="L3832" s="50" t="str">
        <f>UPPER(TEXT(tbl_raw_data[[#This Row],[updated_date]],"MMMM"))</f>
        <v>AUGUST</v>
      </c>
      <c r="M3832" s="50" t="str">
        <f>"WEEK "&amp; IF(ROUNDUP(DAY(tbl_raw_data[[#This Row],[updated_date]])/7,0)=5,4,ROUNDUP(DAY(tbl_raw_data[[#This Row],[updated_date]])/7,0))</f>
        <v>WEEK 2</v>
      </c>
      <c r="N3832" s="50" t="str">
        <f>UPPER(VLOOKUP(tbl_raw_data[[#This Row],[Analyst]],Settiings!$A$2:$B$16,2,0))</f>
        <v>MERCEDES</v>
      </c>
      <c r="O3832" s="50" t="str">
        <f>TRIM(UPPER(tbl_raw_data[[#This Row],[Outcome]]))</f>
        <v>APPROVE</v>
      </c>
      <c r="P3832" s="50" t="str">
        <f>TRIM(UPPER(tbl_raw_data[[#This Row],[Queue Name]]))</f>
        <v>CONSUMER PRE BUREAU</v>
      </c>
      <c r="Q3832" s="50" t="str">
        <f>IF(tbl_raw_data[[#This Row],[Time taken in min]]&lt;=Settiings!$D$2,"SLA_MET","SLA_NOT_MET")</f>
        <v>SLA_MET</v>
      </c>
      <c r="R3832" s="94"/>
    </row>
    <row r="3833" spans="1:18" x14ac:dyDescent="0.3">
      <c r="A3833" s="20" t="s">
        <v>3135</v>
      </c>
      <c r="B3833" s="9">
        <v>45148.623831018522</v>
      </c>
      <c r="C3833" s="24">
        <v>45148.634004629632</v>
      </c>
      <c r="D3833" s="25" t="s">
        <v>13</v>
      </c>
      <c r="E3833" s="25" t="s">
        <v>19</v>
      </c>
      <c r="F3833" s="25" t="s">
        <v>16</v>
      </c>
      <c r="G3833" s="25" t="s">
        <v>41</v>
      </c>
      <c r="H3833" s="82"/>
      <c r="I3833" s="48">
        <f>tbl_raw_data[[#This Row],[Date Actioned]]-tbl_raw_data[[#This Row],[Date Tagged]]</f>
        <v>1.0173611110076308E-2</v>
      </c>
      <c r="J3833" s="46">
        <f>HOUR(tbl_raw_data[[#This Row],[Time_taken]])*60+MINUTE(tbl_raw_data[[#This Row],[Time_taken]])+SECOND(tbl_raw_data[[#This Row],[Time_taken]])/60</f>
        <v>14.65</v>
      </c>
      <c r="K3833" s="52">
        <f>DATE(YEAR(tbl_raw_data[[#This Row],[Date Actioned]]),MONTH(tbl_raw_data[[#This Row],[Date Actioned]]),DAY(tbl_raw_data[[#This Row],[Date Actioned]]))</f>
        <v>45148</v>
      </c>
      <c r="L3833" s="50" t="str">
        <f>UPPER(TEXT(tbl_raw_data[[#This Row],[updated_date]],"MMMM"))</f>
        <v>AUGUST</v>
      </c>
      <c r="M3833" s="50" t="str">
        <f>"WEEK "&amp; IF(ROUNDUP(DAY(tbl_raw_data[[#This Row],[updated_date]])/7,0)=5,4,ROUNDUP(DAY(tbl_raw_data[[#This Row],[updated_date]])/7,0))</f>
        <v>WEEK 2</v>
      </c>
      <c r="N3833" s="50" t="str">
        <f>UPPER(VLOOKUP(tbl_raw_data[[#This Row],[Analyst]],Settiings!$A$2:$B$16,2,0))</f>
        <v>CAMROOON</v>
      </c>
      <c r="O3833" s="50" t="str">
        <f>TRIM(UPPER(tbl_raw_data[[#This Row],[Outcome]]))</f>
        <v>APPROVE</v>
      </c>
      <c r="P3833" s="50" t="str">
        <f>TRIM(UPPER(tbl_raw_data[[#This Row],[Queue Name]]))</f>
        <v>CONSUMER POST BUREAU</v>
      </c>
      <c r="Q3833" s="50" t="str">
        <f>IF(tbl_raw_data[[#This Row],[Time taken in min]]&lt;=Settiings!$D$2,"SLA_MET","SLA_NOT_MET")</f>
        <v>SLA_MET</v>
      </c>
      <c r="R3833" s="94"/>
    </row>
    <row r="3834" spans="1:18" x14ac:dyDescent="0.3">
      <c r="A3834" s="23" t="s">
        <v>3136</v>
      </c>
      <c r="B3834" s="15">
        <v>45148.623912037037</v>
      </c>
      <c r="C3834" s="16">
        <v>45148.637326388889</v>
      </c>
      <c r="D3834" s="17" t="s">
        <v>13</v>
      </c>
      <c r="E3834" s="17" t="s">
        <v>9</v>
      </c>
      <c r="F3834" s="17" t="s">
        <v>53</v>
      </c>
      <c r="G3834" s="17" t="s">
        <v>17</v>
      </c>
      <c r="H3834" s="83"/>
      <c r="I3834" s="48">
        <f>tbl_raw_data[[#This Row],[Date Actioned]]-tbl_raw_data[[#This Row],[Date Tagged]]</f>
        <v>1.3414351851679385E-2</v>
      </c>
      <c r="J3834" s="46">
        <f>HOUR(tbl_raw_data[[#This Row],[Time_taken]])*60+MINUTE(tbl_raw_data[[#This Row],[Time_taken]])+SECOND(tbl_raw_data[[#This Row],[Time_taken]])/60</f>
        <v>19.316666666666666</v>
      </c>
      <c r="K3834" s="52">
        <f>DATE(YEAR(tbl_raw_data[[#This Row],[Date Actioned]]),MONTH(tbl_raw_data[[#This Row],[Date Actioned]]),DAY(tbl_raw_data[[#This Row],[Date Actioned]]))</f>
        <v>45148</v>
      </c>
      <c r="L3834" s="50" t="str">
        <f>UPPER(TEXT(tbl_raw_data[[#This Row],[updated_date]],"MMMM"))</f>
        <v>AUGUST</v>
      </c>
      <c r="M3834" s="50" t="str">
        <f>"WEEK "&amp; IF(ROUNDUP(DAY(tbl_raw_data[[#This Row],[updated_date]])/7,0)=5,4,ROUNDUP(DAY(tbl_raw_data[[#This Row],[updated_date]])/7,0))</f>
        <v>WEEK 2</v>
      </c>
      <c r="N3834" s="50" t="str">
        <f>UPPER(VLOOKUP(tbl_raw_data[[#This Row],[Analyst]],Settiings!$A$2:$B$16,2,0))</f>
        <v>NAVED</v>
      </c>
      <c r="O3834" s="50" t="str">
        <f>TRIM(UPPER(tbl_raw_data[[#This Row],[Outcome]]))</f>
        <v>APPROVE</v>
      </c>
      <c r="P3834" s="50" t="str">
        <f>TRIM(UPPER(tbl_raw_data[[#This Row],[Queue Name]]))</f>
        <v>CONSUMER EXISTING</v>
      </c>
      <c r="Q3834" s="50" t="str">
        <f>IF(tbl_raw_data[[#This Row],[Time taken in min]]&lt;=Settiings!$D$2,"SLA_MET","SLA_NOT_MET")</f>
        <v>SLA_MET</v>
      </c>
      <c r="R3834" s="94"/>
    </row>
    <row r="3835" spans="1:18" x14ac:dyDescent="0.3">
      <c r="A3835" s="14" t="s">
        <v>3138</v>
      </c>
      <c r="B3835" s="9">
        <v>45148.624780092592</v>
      </c>
      <c r="C3835" s="24">
        <v>45148.636979166666</v>
      </c>
      <c r="D3835" s="25" t="s">
        <v>13</v>
      </c>
      <c r="E3835" s="25" t="s">
        <v>47</v>
      </c>
      <c r="F3835" s="25" t="s">
        <v>65</v>
      </c>
      <c r="G3835" s="25" t="s">
        <v>17</v>
      </c>
      <c r="H3835" s="82"/>
      <c r="I3835" s="48">
        <f>tbl_raw_data[[#This Row],[Date Actioned]]-tbl_raw_data[[#This Row],[Date Tagged]]</f>
        <v>1.2199074073578231E-2</v>
      </c>
      <c r="J3835" s="46">
        <f>HOUR(tbl_raw_data[[#This Row],[Time_taken]])*60+MINUTE(tbl_raw_data[[#This Row],[Time_taken]])+SECOND(tbl_raw_data[[#This Row],[Time_taken]])/60</f>
        <v>17.566666666666666</v>
      </c>
      <c r="K3835" s="52">
        <f>DATE(YEAR(tbl_raw_data[[#This Row],[Date Actioned]]),MONTH(tbl_raw_data[[#This Row],[Date Actioned]]),DAY(tbl_raw_data[[#This Row],[Date Actioned]]))</f>
        <v>45148</v>
      </c>
      <c r="L3835" s="50" t="str">
        <f>UPPER(TEXT(tbl_raw_data[[#This Row],[updated_date]],"MMMM"))</f>
        <v>AUGUST</v>
      </c>
      <c r="M3835" s="50" t="str">
        <f>"WEEK "&amp; IF(ROUNDUP(DAY(tbl_raw_data[[#This Row],[updated_date]])/7,0)=5,4,ROUNDUP(DAY(tbl_raw_data[[#This Row],[updated_date]])/7,0))</f>
        <v>WEEK 2</v>
      </c>
      <c r="N3835" s="50" t="str">
        <f>UPPER(VLOOKUP(tbl_raw_data[[#This Row],[Analyst]],Settiings!$A$2:$B$16,2,0))</f>
        <v>SAM</v>
      </c>
      <c r="O3835" s="50" t="str">
        <f>TRIM(UPPER(tbl_raw_data[[#This Row],[Outcome]]))</f>
        <v>APPROVE</v>
      </c>
      <c r="P3835" s="50" t="str">
        <f>TRIM(UPPER(tbl_raw_data[[#This Row],[Queue Name]]))</f>
        <v>CONSUMER PRE BUREAU</v>
      </c>
      <c r="Q3835" s="50" t="str">
        <f>IF(tbl_raw_data[[#This Row],[Time taken in min]]&lt;=Settiings!$D$2,"SLA_MET","SLA_NOT_MET")</f>
        <v>SLA_MET</v>
      </c>
      <c r="R3835" s="94"/>
    </row>
    <row r="3836" spans="1:18" x14ac:dyDescent="0.3">
      <c r="A3836" s="20" t="s">
        <v>3139</v>
      </c>
      <c r="B3836" s="15">
        <v>45148.626319444447</v>
      </c>
      <c r="C3836" s="16">
        <v>45148.645115740743</v>
      </c>
      <c r="D3836" s="17" t="s">
        <v>13</v>
      </c>
      <c r="E3836" s="17" t="s">
        <v>9</v>
      </c>
      <c r="F3836" s="17" t="s">
        <v>10</v>
      </c>
      <c r="G3836" s="17" t="s">
        <v>17</v>
      </c>
      <c r="H3836" s="83"/>
      <c r="I3836" s="48">
        <f>tbl_raw_data[[#This Row],[Date Actioned]]-tbl_raw_data[[#This Row],[Date Tagged]]</f>
        <v>1.8796296295477077E-2</v>
      </c>
      <c r="J3836" s="46">
        <f>HOUR(tbl_raw_data[[#This Row],[Time_taken]])*60+MINUTE(tbl_raw_data[[#This Row],[Time_taken]])+SECOND(tbl_raw_data[[#This Row],[Time_taken]])/60</f>
        <v>27.066666666666666</v>
      </c>
      <c r="K3836" s="52">
        <f>DATE(YEAR(tbl_raw_data[[#This Row],[Date Actioned]]),MONTH(tbl_raw_data[[#This Row],[Date Actioned]]),DAY(tbl_raw_data[[#This Row],[Date Actioned]]))</f>
        <v>45148</v>
      </c>
      <c r="L3836" s="50" t="str">
        <f>UPPER(TEXT(tbl_raw_data[[#This Row],[updated_date]],"MMMM"))</f>
        <v>AUGUST</v>
      </c>
      <c r="M3836" s="50" t="str">
        <f>"WEEK "&amp; IF(ROUNDUP(DAY(tbl_raw_data[[#This Row],[updated_date]])/7,0)=5,4,ROUNDUP(DAY(tbl_raw_data[[#This Row],[updated_date]])/7,0))</f>
        <v>WEEK 2</v>
      </c>
      <c r="N3836" s="50" t="str">
        <f>UPPER(VLOOKUP(tbl_raw_data[[#This Row],[Analyst]],Settiings!$A$2:$B$16,2,0))</f>
        <v>NITESH</v>
      </c>
      <c r="O3836" s="50" t="str">
        <f>TRIM(UPPER(tbl_raw_data[[#This Row],[Outcome]]))</f>
        <v>APPROVE</v>
      </c>
      <c r="P3836" s="50" t="str">
        <f>TRIM(UPPER(tbl_raw_data[[#This Row],[Queue Name]]))</f>
        <v>CONSUMER EXISTING</v>
      </c>
      <c r="Q3836" s="50" t="str">
        <f>IF(tbl_raw_data[[#This Row],[Time taken in min]]&lt;=Settiings!$D$2,"SLA_MET","SLA_NOT_MET")</f>
        <v>SLA_NOT_MET</v>
      </c>
      <c r="R3836" s="94"/>
    </row>
    <row r="3837" spans="1:18" x14ac:dyDescent="0.3">
      <c r="A3837" s="23" t="s">
        <v>3140</v>
      </c>
      <c r="B3837" s="9">
        <v>45148.628657407404</v>
      </c>
      <c r="C3837" s="24">
        <v>45148.639050925929</v>
      </c>
      <c r="D3837" s="25" t="s">
        <v>13</v>
      </c>
      <c r="E3837" s="25" t="s">
        <v>9</v>
      </c>
      <c r="F3837" s="25" t="s">
        <v>686</v>
      </c>
      <c r="G3837" s="25" t="s">
        <v>17</v>
      </c>
      <c r="H3837" s="82"/>
      <c r="I3837" s="48">
        <f>tbl_raw_data[[#This Row],[Date Actioned]]-tbl_raw_data[[#This Row],[Date Tagged]]</f>
        <v>1.0393518525233958E-2</v>
      </c>
      <c r="J3837" s="46">
        <f>HOUR(tbl_raw_data[[#This Row],[Time_taken]])*60+MINUTE(tbl_raw_data[[#This Row],[Time_taken]])+SECOND(tbl_raw_data[[#This Row],[Time_taken]])/60</f>
        <v>14.966666666666667</v>
      </c>
      <c r="K3837" s="52">
        <f>DATE(YEAR(tbl_raw_data[[#This Row],[Date Actioned]]),MONTH(tbl_raw_data[[#This Row],[Date Actioned]]),DAY(tbl_raw_data[[#This Row],[Date Actioned]]))</f>
        <v>45148</v>
      </c>
      <c r="L3837" s="50" t="str">
        <f>UPPER(TEXT(tbl_raw_data[[#This Row],[updated_date]],"MMMM"))</f>
        <v>AUGUST</v>
      </c>
      <c r="M3837" s="50" t="str">
        <f>"WEEK "&amp; IF(ROUNDUP(DAY(tbl_raw_data[[#This Row],[updated_date]])/7,0)=5,4,ROUNDUP(DAY(tbl_raw_data[[#This Row],[updated_date]])/7,0))</f>
        <v>WEEK 2</v>
      </c>
      <c r="N3837" s="50" t="str">
        <f>UPPER(VLOOKUP(tbl_raw_data[[#This Row],[Analyst]],Settiings!$A$2:$B$16,2,0))</f>
        <v>FARDIN</v>
      </c>
      <c r="O3837" s="50" t="str">
        <f>TRIM(UPPER(tbl_raw_data[[#This Row],[Outcome]]))</f>
        <v>APPROVE</v>
      </c>
      <c r="P3837" s="50" t="str">
        <f>TRIM(UPPER(tbl_raw_data[[#This Row],[Queue Name]]))</f>
        <v>CONSUMER EXISTING</v>
      </c>
      <c r="Q3837" s="50" t="str">
        <f>IF(tbl_raw_data[[#This Row],[Time taken in min]]&lt;=Settiings!$D$2,"SLA_MET","SLA_NOT_MET")</f>
        <v>SLA_MET</v>
      </c>
      <c r="R3837" s="94"/>
    </row>
    <row r="3838" spans="1:18" x14ac:dyDescent="0.3">
      <c r="A3838" s="14" t="s">
        <v>3141</v>
      </c>
      <c r="B3838" s="15">
        <v>45148.629108796296</v>
      </c>
      <c r="C3838" s="16">
        <v>45148.634571759256</v>
      </c>
      <c r="D3838" s="17" t="s">
        <v>17</v>
      </c>
      <c r="E3838" s="18" t="s">
        <v>9</v>
      </c>
      <c r="F3838" s="17" t="s">
        <v>24</v>
      </c>
      <c r="G3838" s="19"/>
      <c r="H3838" s="79"/>
      <c r="I3838" s="48">
        <f>tbl_raw_data[[#This Row],[Date Actioned]]-tbl_raw_data[[#This Row],[Date Tagged]]</f>
        <v>5.4629629594273865E-3</v>
      </c>
      <c r="J3838" s="46">
        <f>HOUR(tbl_raw_data[[#This Row],[Time_taken]])*60+MINUTE(tbl_raw_data[[#This Row],[Time_taken]])+SECOND(tbl_raw_data[[#This Row],[Time_taken]])/60</f>
        <v>7.8666666666666671</v>
      </c>
      <c r="K3838" s="52">
        <f>DATE(YEAR(tbl_raw_data[[#This Row],[Date Actioned]]),MONTH(tbl_raw_data[[#This Row],[Date Actioned]]),DAY(tbl_raw_data[[#This Row],[Date Actioned]]))</f>
        <v>45148</v>
      </c>
      <c r="L3838" s="50" t="str">
        <f>UPPER(TEXT(tbl_raw_data[[#This Row],[updated_date]],"MMMM"))</f>
        <v>AUGUST</v>
      </c>
      <c r="M3838" s="50" t="str">
        <f>"WEEK "&amp; IF(ROUNDUP(DAY(tbl_raw_data[[#This Row],[updated_date]])/7,0)=5,4,ROUNDUP(DAY(tbl_raw_data[[#This Row],[updated_date]])/7,0))</f>
        <v>WEEK 2</v>
      </c>
      <c r="N3838" s="50" t="str">
        <f>UPPER(VLOOKUP(tbl_raw_data[[#This Row],[Analyst]],Settiings!$A$2:$B$16,2,0))</f>
        <v>QUADIR</v>
      </c>
      <c r="O3838" s="50" t="str">
        <f>TRIM(UPPER(tbl_raw_data[[#This Row],[Outcome]]))</f>
        <v>APPROVE</v>
      </c>
      <c r="P3838" s="50" t="str">
        <f>TRIM(UPPER(tbl_raw_data[[#This Row],[Queue Name]]))</f>
        <v>CONSUMER EXISTING</v>
      </c>
      <c r="Q3838" s="50" t="str">
        <f>IF(tbl_raw_data[[#This Row],[Time taken in min]]&lt;=Settiings!$D$2,"SLA_MET","SLA_NOT_MET")</f>
        <v>SLA_MET</v>
      </c>
      <c r="R3838" s="94"/>
    </row>
    <row r="3839" spans="1:18" x14ac:dyDescent="0.3">
      <c r="A3839" s="20" t="s">
        <v>3144</v>
      </c>
      <c r="B3839" s="9">
        <v>45148.631261574075</v>
      </c>
      <c r="C3839" s="24">
        <v>45148.640196759261</v>
      </c>
      <c r="D3839" s="25" t="s">
        <v>13</v>
      </c>
      <c r="E3839" s="25" t="s">
        <v>47</v>
      </c>
      <c r="F3839" s="25" t="s">
        <v>65</v>
      </c>
      <c r="G3839" s="25" t="s">
        <v>17</v>
      </c>
      <c r="H3839" s="82"/>
      <c r="I3839" s="48">
        <f>tbl_raw_data[[#This Row],[Date Actioned]]-tbl_raw_data[[#This Row],[Date Tagged]]</f>
        <v>8.9351851856918074E-3</v>
      </c>
      <c r="J3839" s="46">
        <f>HOUR(tbl_raw_data[[#This Row],[Time_taken]])*60+MINUTE(tbl_raw_data[[#This Row],[Time_taken]])+SECOND(tbl_raw_data[[#This Row],[Time_taken]])/60</f>
        <v>12.866666666666667</v>
      </c>
      <c r="K3839" s="52">
        <f>DATE(YEAR(tbl_raw_data[[#This Row],[Date Actioned]]),MONTH(tbl_raw_data[[#This Row],[Date Actioned]]),DAY(tbl_raw_data[[#This Row],[Date Actioned]]))</f>
        <v>45148</v>
      </c>
      <c r="L3839" s="50" t="str">
        <f>UPPER(TEXT(tbl_raw_data[[#This Row],[updated_date]],"MMMM"))</f>
        <v>AUGUST</v>
      </c>
      <c r="M3839" s="50" t="str">
        <f>"WEEK "&amp; IF(ROUNDUP(DAY(tbl_raw_data[[#This Row],[updated_date]])/7,0)=5,4,ROUNDUP(DAY(tbl_raw_data[[#This Row],[updated_date]])/7,0))</f>
        <v>WEEK 2</v>
      </c>
      <c r="N3839" s="50" t="str">
        <f>UPPER(VLOOKUP(tbl_raw_data[[#This Row],[Analyst]],Settiings!$A$2:$B$16,2,0))</f>
        <v>SAM</v>
      </c>
      <c r="O3839" s="50" t="str">
        <f>TRIM(UPPER(tbl_raw_data[[#This Row],[Outcome]]))</f>
        <v>APPROVE</v>
      </c>
      <c r="P3839" s="50" t="str">
        <f>TRIM(UPPER(tbl_raw_data[[#This Row],[Queue Name]]))</f>
        <v>CONSUMER PRE BUREAU</v>
      </c>
      <c r="Q3839" s="50" t="str">
        <f>IF(tbl_raw_data[[#This Row],[Time taken in min]]&lt;=Settiings!$D$2,"SLA_MET","SLA_NOT_MET")</f>
        <v>SLA_MET</v>
      </c>
      <c r="R3839" s="94"/>
    </row>
    <row r="3840" spans="1:18" x14ac:dyDescent="0.3">
      <c r="A3840" s="23" t="s">
        <v>3145</v>
      </c>
      <c r="B3840" s="15">
        <v>45148.634456018517</v>
      </c>
      <c r="C3840" s="16">
        <v>45148.636562500003</v>
      </c>
      <c r="D3840" s="17" t="s">
        <v>17</v>
      </c>
      <c r="E3840" s="18" t="s">
        <v>9</v>
      </c>
      <c r="F3840" s="17" t="s">
        <v>24</v>
      </c>
      <c r="G3840" s="19"/>
      <c r="H3840" s="79"/>
      <c r="I3840" s="48">
        <f>tbl_raw_data[[#This Row],[Date Actioned]]-tbl_raw_data[[#This Row],[Date Tagged]]</f>
        <v>2.1064814864075743E-3</v>
      </c>
      <c r="J3840" s="46">
        <f>HOUR(tbl_raw_data[[#This Row],[Time_taken]])*60+MINUTE(tbl_raw_data[[#This Row],[Time_taken]])+SECOND(tbl_raw_data[[#This Row],[Time_taken]])/60</f>
        <v>3.0333333333333332</v>
      </c>
      <c r="K3840" s="52">
        <f>DATE(YEAR(tbl_raw_data[[#This Row],[Date Actioned]]),MONTH(tbl_raw_data[[#This Row],[Date Actioned]]),DAY(tbl_raw_data[[#This Row],[Date Actioned]]))</f>
        <v>45148</v>
      </c>
      <c r="L3840" s="50" t="str">
        <f>UPPER(TEXT(tbl_raw_data[[#This Row],[updated_date]],"MMMM"))</f>
        <v>AUGUST</v>
      </c>
      <c r="M3840" s="50" t="str">
        <f>"WEEK "&amp; IF(ROUNDUP(DAY(tbl_raw_data[[#This Row],[updated_date]])/7,0)=5,4,ROUNDUP(DAY(tbl_raw_data[[#This Row],[updated_date]])/7,0))</f>
        <v>WEEK 2</v>
      </c>
      <c r="N3840" s="50" t="str">
        <f>UPPER(VLOOKUP(tbl_raw_data[[#This Row],[Analyst]],Settiings!$A$2:$B$16,2,0))</f>
        <v>QUADIR</v>
      </c>
      <c r="O3840" s="50" t="str">
        <f>TRIM(UPPER(tbl_raw_data[[#This Row],[Outcome]]))</f>
        <v>APPROVE</v>
      </c>
      <c r="P3840" s="50" t="str">
        <f>TRIM(UPPER(tbl_raw_data[[#This Row],[Queue Name]]))</f>
        <v>CONSUMER EXISTING</v>
      </c>
      <c r="Q3840" s="50" t="str">
        <f>IF(tbl_raw_data[[#This Row],[Time taken in min]]&lt;=Settiings!$D$2,"SLA_MET","SLA_NOT_MET")</f>
        <v>SLA_MET</v>
      </c>
      <c r="R3840" s="94"/>
    </row>
    <row r="3841" spans="1:18" x14ac:dyDescent="0.3">
      <c r="A3841" s="14" t="s">
        <v>3147</v>
      </c>
      <c r="B3841" s="9">
        <v>45148.637743055559</v>
      </c>
      <c r="C3841" s="24">
        <v>45148.643437500003</v>
      </c>
      <c r="D3841" s="25" t="s">
        <v>13</v>
      </c>
      <c r="E3841" s="25" t="s">
        <v>47</v>
      </c>
      <c r="F3841" s="25" t="s">
        <v>686</v>
      </c>
      <c r="G3841" s="25" t="s">
        <v>785</v>
      </c>
      <c r="H3841" s="82"/>
      <c r="I3841" s="48">
        <f>tbl_raw_data[[#This Row],[Date Actioned]]-tbl_raw_data[[#This Row],[Date Tagged]]</f>
        <v>5.694444444088731E-3</v>
      </c>
      <c r="J3841" s="46">
        <f>HOUR(tbl_raw_data[[#This Row],[Time_taken]])*60+MINUTE(tbl_raw_data[[#This Row],[Time_taken]])+SECOND(tbl_raw_data[[#This Row],[Time_taken]])/60</f>
        <v>8.1999999999999993</v>
      </c>
      <c r="K3841" s="52">
        <f>DATE(YEAR(tbl_raw_data[[#This Row],[Date Actioned]]),MONTH(tbl_raw_data[[#This Row],[Date Actioned]]),DAY(tbl_raw_data[[#This Row],[Date Actioned]]))</f>
        <v>45148</v>
      </c>
      <c r="L3841" s="50" t="str">
        <f>UPPER(TEXT(tbl_raw_data[[#This Row],[updated_date]],"MMMM"))</f>
        <v>AUGUST</v>
      </c>
      <c r="M3841" s="50" t="str">
        <f>"WEEK "&amp; IF(ROUNDUP(DAY(tbl_raw_data[[#This Row],[updated_date]])/7,0)=5,4,ROUNDUP(DAY(tbl_raw_data[[#This Row],[updated_date]])/7,0))</f>
        <v>WEEK 2</v>
      </c>
      <c r="N3841" s="50" t="str">
        <f>UPPER(VLOOKUP(tbl_raw_data[[#This Row],[Analyst]],Settiings!$A$2:$B$16,2,0))</f>
        <v>FARDIN</v>
      </c>
      <c r="O3841" s="50" t="str">
        <f>TRIM(UPPER(tbl_raw_data[[#This Row],[Outcome]]))</f>
        <v>APPROVE</v>
      </c>
      <c r="P3841" s="50" t="str">
        <f>TRIM(UPPER(tbl_raw_data[[#This Row],[Queue Name]]))</f>
        <v>CONSUMER PRE BUREAU</v>
      </c>
      <c r="Q3841" s="50" t="str">
        <f>IF(tbl_raw_data[[#This Row],[Time taken in min]]&lt;=Settiings!$D$2,"SLA_MET","SLA_NOT_MET")</f>
        <v>SLA_MET</v>
      </c>
      <c r="R3841" s="94"/>
    </row>
    <row r="3842" spans="1:18" x14ac:dyDescent="0.3">
      <c r="A3842" s="20" t="s">
        <v>3148</v>
      </c>
      <c r="B3842" s="15">
        <v>45148.638692129629</v>
      </c>
      <c r="C3842" s="16">
        <v>45148.653715277775</v>
      </c>
      <c r="D3842" s="17" t="s">
        <v>17</v>
      </c>
      <c r="E3842" s="18" t="s">
        <v>9</v>
      </c>
      <c r="F3842" s="17" t="s">
        <v>24</v>
      </c>
      <c r="G3842" s="19"/>
      <c r="H3842" s="79"/>
      <c r="I3842" s="48">
        <f>tbl_raw_data[[#This Row],[Date Actioned]]-tbl_raw_data[[#This Row],[Date Tagged]]</f>
        <v>1.5023148145701271E-2</v>
      </c>
      <c r="J3842" s="46">
        <f>HOUR(tbl_raw_data[[#This Row],[Time_taken]])*60+MINUTE(tbl_raw_data[[#This Row],[Time_taken]])+SECOND(tbl_raw_data[[#This Row],[Time_taken]])/60</f>
        <v>21.633333333333333</v>
      </c>
      <c r="K3842" s="52">
        <f>DATE(YEAR(tbl_raw_data[[#This Row],[Date Actioned]]),MONTH(tbl_raw_data[[#This Row],[Date Actioned]]),DAY(tbl_raw_data[[#This Row],[Date Actioned]]))</f>
        <v>45148</v>
      </c>
      <c r="L3842" s="50" t="str">
        <f>UPPER(TEXT(tbl_raw_data[[#This Row],[updated_date]],"MMMM"))</f>
        <v>AUGUST</v>
      </c>
      <c r="M3842" s="50" t="str">
        <f>"WEEK "&amp; IF(ROUNDUP(DAY(tbl_raw_data[[#This Row],[updated_date]])/7,0)=5,4,ROUNDUP(DAY(tbl_raw_data[[#This Row],[updated_date]])/7,0))</f>
        <v>WEEK 2</v>
      </c>
      <c r="N3842" s="50" t="str">
        <f>UPPER(VLOOKUP(tbl_raw_data[[#This Row],[Analyst]],Settiings!$A$2:$B$16,2,0))</f>
        <v>QUADIR</v>
      </c>
      <c r="O3842" s="50" t="str">
        <f>TRIM(UPPER(tbl_raw_data[[#This Row],[Outcome]]))</f>
        <v>APPROVE</v>
      </c>
      <c r="P3842" s="50" t="str">
        <f>TRIM(UPPER(tbl_raw_data[[#This Row],[Queue Name]]))</f>
        <v>CONSUMER EXISTING</v>
      </c>
      <c r="Q3842" s="50" t="str">
        <f>IF(tbl_raw_data[[#This Row],[Time taken in min]]&lt;=Settiings!$D$2,"SLA_MET","SLA_NOT_MET")</f>
        <v>SLA_NOT_MET</v>
      </c>
      <c r="R3842" s="94"/>
    </row>
    <row r="3843" spans="1:18" x14ac:dyDescent="0.3">
      <c r="A3843" s="23" t="s">
        <v>3149</v>
      </c>
      <c r="B3843" s="9">
        <v>45148.640648148146</v>
      </c>
      <c r="C3843" s="24">
        <v>45148.644178240742</v>
      </c>
      <c r="D3843" s="25" t="s">
        <v>13</v>
      </c>
      <c r="E3843" s="25" t="s">
        <v>9</v>
      </c>
      <c r="F3843" s="25" t="s">
        <v>65</v>
      </c>
      <c r="G3843" s="25" t="s">
        <v>17</v>
      </c>
      <c r="H3843" s="82"/>
      <c r="I3843" s="48">
        <f>tbl_raw_data[[#This Row],[Date Actioned]]-tbl_raw_data[[#This Row],[Date Tagged]]</f>
        <v>3.5300925956107676E-3</v>
      </c>
      <c r="J3843" s="46">
        <f>HOUR(tbl_raw_data[[#This Row],[Time_taken]])*60+MINUTE(tbl_raw_data[[#This Row],[Time_taken]])+SECOND(tbl_raw_data[[#This Row],[Time_taken]])/60</f>
        <v>5.083333333333333</v>
      </c>
      <c r="K3843" s="52">
        <f>DATE(YEAR(tbl_raw_data[[#This Row],[Date Actioned]]),MONTH(tbl_raw_data[[#This Row],[Date Actioned]]),DAY(tbl_raw_data[[#This Row],[Date Actioned]]))</f>
        <v>45148</v>
      </c>
      <c r="L3843" s="50" t="str">
        <f>UPPER(TEXT(tbl_raw_data[[#This Row],[updated_date]],"MMMM"))</f>
        <v>AUGUST</v>
      </c>
      <c r="M3843" s="50" t="str">
        <f>"WEEK "&amp; IF(ROUNDUP(DAY(tbl_raw_data[[#This Row],[updated_date]])/7,0)=5,4,ROUNDUP(DAY(tbl_raw_data[[#This Row],[updated_date]])/7,0))</f>
        <v>WEEK 2</v>
      </c>
      <c r="N3843" s="50" t="str">
        <f>UPPER(VLOOKUP(tbl_raw_data[[#This Row],[Analyst]],Settiings!$A$2:$B$16,2,0))</f>
        <v>SAM</v>
      </c>
      <c r="O3843" s="50" t="str">
        <f>TRIM(UPPER(tbl_raw_data[[#This Row],[Outcome]]))</f>
        <v>APPROVE</v>
      </c>
      <c r="P3843" s="50" t="str">
        <f>TRIM(UPPER(tbl_raw_data[[#This Row],[Queue Name]]))</f>
        <v>CONSUMER EXISTING</v>
      </c>
      <c r="Q3843" s="50" t="str">
        <f>IF(tbl_raw_data[[#This Row],[Time taken in min]]&lt;=Settiings!$D$2,"SLA_MET","SLA_NOT_MET")</f>
        <v>SLA_MET</v>
      </c>
      <c r="R3843" s="94"/>
    </row>
    <row r="3844" spans="1:18" x14ac:dyDescent="0.3">
      <c r="A3844" s="14" t="s">
        <v>3150</v>
      </c>
      <c r="B3844" s="15">
        <v>45148.640960648147</v>
      </c>
      <c r="C3844" s="16">
        <v>45148.649606481478</v>
      </c>
      <c r="D3844" s="17" t="s">
        <v>17</v>
      </c>
      <c r="E3844" s="18" t="s">
        <v>9</v>
      </c>
      <c r="F3844" s="17" t="s">
        <v>43</v>
      </c>
      <c r="G3844" s="19"/>
      <c r="H3844" s="79"/>
      <c r="I3844" s="48">
        <f>tbl_raw_data[[#This Row],[Date Actioned]]-tbl_raw_data[[#This Row],[Date Tagged]]</f>
        <v>8.6458333316841163E-3</v>
      </c>
      <c r="J3844" s="46">
        <f>HOUR(tbl_raw_data[[#This Row],[Time_taken]])*60+MINUTE(tbl_raw_data[[#This Row],[Time_taken]])+SECOND(tbl_raw_data[[#This Row],[Time_taken]])/60</f>
        <v>12.45</v>
      </c>
      <c r="K3844" s="52">
        <f>DATE(YEAR(tbl_raw_data[[#This Row],[Date Actioned]]),MONTH(tbl_raw_data[[#This Row],[Date Actioned]]),DAY(tbl_raw_data[[#This Row],[Date Actioned]]))</f>
        <v>45148</v>
      </c>
      <c r="L3844" s="50" t="str">
        <f>UPPER(TEXT(tbl_raw_data[[#This Row],[updated_date]],"MMMM"))</f>
        <v>AUGUST</v>
      </c>
      <c r="M3844" s="50" t="str">
        <f>"WEEK "&amp; IF(ROUNDUP(DAY(tbl_raw_data[[#This Row],[updated_date]])/7,0)=5,4,ROUNDUP(DAY(tbl_raw_data[[#This Row],[updated_date]])/7,0))</f>
        <v>WEEK 2</v>
      </c>
      <c r="N3844" s="50" t="str">
        <f>UPPER(VLOOKUP(tbl_raw_data[[#This Row],[Analyst]],Settiings!$A$2:$B$16,2,0))</f>
        <v>MERCEDES</v>
      </c>
      <c r="O3844" s="50" t="str">
        <f>TRIM(UPPER(tbl_raw_data[[#This Row],[Outcome]]))</f>
        <v>APPROVE</v>
      </c>
      <c r="P3844" s="50" t="str">
        <f>TRIM(UPPER(tbl_raw_data[[#This Row],[Queue Name]]))</f>
        <v>CONSUMER EXISTING</v>
      </c>
      <c r="Q3844" s="50" t="str">
        <f>IF(tbl_raw_data[[#This Row],[Time taken in min]]&lt;=Settiings!$D$2,"SLA_MET","SLA_NOT_MET")</f>
        <v>SLA_MET</v>
      </c>
      <c r="R3844" s="94"/>
    </row>
    <row r="3845" spans="1:18" x14ac:dyDescent="0.3">
      <c r="A3845" s="20" t="s">
        <v>3154</v>
      </c>
      <c r="B3845" s="15">
        <v>45148.644097222219</v>
      </c>
      <c r="C3845" s="16">
        <v>45148.646747685183</v>
      </c>
      <c r="D3845" s="17" t="s">
        <v>27</v>
      </c>
      <c r="E3845" s="17" t="s">
        <v>47</v>
      </c>
      <c r="F3845" s="17" t="s">
        <v>65</v>
      </c>
      <c r="G3845" s="17" t="s">
        <v>113</v>
      </c>
      <c r="H3845" s="83"/>
      <c r="I3845" s="48">
        <f>tbl_raw_data[[#This Row],[Date Actioned]]-tbl_raw_data[[#This Row],[Date Tagged]]</f>
        <v>2.6504629640839994E-3</v>
      </c>
      <c r="J3845" s="46">
        <f>HOUR(tbl_raw_data[[#This Row],[Time_taken]])*60+MINUTE(tbl_raw_data[[#This Row],[Time_taken]])+SECOND(tbl_raw_data[[#This Row],[Time_taken]])/60</f>
        <v>3.8166666666666664</v>
      </c>
      <c r="K3845" s="52">
        <f>DATE(YEAR(tbl_raw_data[[#This Row],[Date Actioned]]),MONTH(tbl_raw_data[[#This Row],[Date Actioned]]),DAY(tbl_raw_data[[#This Row],[Date Actioned]]))</f>
        <v>45148</v>
      </c>
      <c r="L3845" s="50" t="str">
        <f>UPPER(TEXT(tbl_raw_data[[#This Row],[updated_date]],"MMMM"))</f>
        <v>AUGUST</v>
      </c>
      <c r="M3845" s="50" t="str">
        <f>"WEEK "&amp; IF(ROUNDUP(DAY(tbl_raw_data[[#This Row],[updated_date]])/7,0)=5,4,ROUNDUP(DAY(tbl_raw_data[[#This Row],[updated_date]])/7,0))</f>
        <v>WEEK 2</v>
      </c>
      <c r="N3845" s="50" t="str">
        <f>UPPER(VLOOKUP(tbl_raw_data[[#This Row],[Analyst]],Settiings!$A$2:$B$16,2,0))</f>
        <v>SAM</v>
      </c>
      <c r="O3845" s="50" t="str">
        <f>TRIM(UPPER(tbl_raw_data[[#This Row],[Outcome]]))</f>
        <v>DECLINE</v>
      </c>
      <c r="P3845" s="50" t="str">
        <f>TRIM(UPPER(tbl_raw_data[[#This Row],[Queue Name]]))</f>
        <v>CONSUMER PRE BUREAU</v>
      </c>
      <c r="Q3845" s="50" t="str">
        <f>IF(tbl_raw_data[[#This Row],[Time taken in min]]&lt;=Settiings!$D$2,"SLA_MET","SLA_NOT_MET")</f>
        <v>SLA_MET</v>
      </c>
      <c r="R3845" s="94"/>
    </row>
    <row r="3846" spans="1:18" x14ac:dyDescent="0.3">
      <c r="A3846" s="20" t="s">
        <v>3155</v>
      </c>
      <c r="B3846" s="9">
        <v>45148.64603009259</v>
      </c>
      <c r="C3846" s="24">
        <v>45148.654537037037</v>
      </c>
      <c r="D3846" s="25" t="s">
        <v>13</v>
      </c>
      <c r="E3846" s="25" t="s">
        <v>9</v>
      </c>
      <c r="F3846" s="25" t="s">
        <v>686</v>
      </c>
      <c r="G3846" s="25" t="s">
        <v>17</v>
      </c>
      <c r="H3846" s="82"/>
      <c r="I3846" s="48">
        <f>tbl_raw_data[[#This Row],[Date Actioned]]-tbl_raw_data[[#This Row],[Date Tagged]]</f>
        <v>8.5069444467080757E-3</v>
      </c>
      <c r="J3846" s="46">
        <f>HOUR(tbl_raw_data[[#This Row],[Time_taken]])*60+MINUTE(tbl_raw_data[[#This Row],[Time_taken]])+SECOND(tbl_raw_data[[#This Row],[Time_taken]])/60</f>
        <v>12.25</v>
      </c>
      <c r="K3846" s="52">
        <f>DATE(YEAR(tbl_raw_data[[#This Row],[Date Actioned]]),MONTH(tbl_raw_data[[#This Row],[Date Actioned]]),DAY(tbl_raw_data[[#This Row],[Date Actioned]]))</f>
        <v>45148</v>
      </c>
      <c r="L3846" s="50" t="str">
        <f>UPPER(TEXT(tbl_raw_data[[#This Row],[updated_date]],"MMMM"))</f>
        <v>AUGUST</v>
      </c>
      <c r="M3846" s="50" t="str">
        <f>"WEEK "&amp; IF(ROUNDUP(DAY(tbl_raw_data[[#This Row],[updated_date]])/7,0)=5,4,ROUNDUP(DAY(tbl_raw_data[[#This Row],[updated_date]])/7,0))</f>
        <v>WEEK 2</v>
      </c>
      <c r="N3846" s="50" t="str">
        <f>UPPER(VLOOKUP(tbl_raw_data[[#This Row],[Analyst]],Settiings!$A$2:$B$16,2,0))</f>
        <v>FARDIN</v>
      </c>
      <c r="O3846" s="50" t="str">
        <f>TRIM(UPPER(tbl_raw_data[[#This Row],[Outcome]]))</f>
        <v>APPROVE</v>
      </c>
      <c r="P3846" s="50" t="str">
        <f>TRIM(UPPER(tbl_raw_data[[#This Row],[Queue Name]]))</f>
        <v>CONSUMER EXISTING</v>
      </c>
      <c r="Q3846" s="50" t="str">
        <f>IF(tbl_raw_data[[#This Row],[Time taken in min]]&lt;=Settiings!$D$2,"SLA_MET","SLA_NOT_MET")</f>
        <v>SLA_MET</v>
      </c>
      <c r="R3846" s="94"/>
    </row>
    <row r="3847" spans="1:18" x14ac:dyDescent="0.3">
      <c r="A3847" s="23" t="s">
        <v>3158</v>
      </c>
      <c r="B3847" s="15">
        <v>45148.648541666669</v>
      </c>
      <c r="C3847" s="16">
        <v>45148.652766203704</v>
      </c>
      <c r="D3847" s="17" t="s">
        <v>13</v>
      </c>
      <c r="E3847" s="17" t="s">
        <v>19</v>
      </c>
      <c r="F3847" s="17" t="s">
        <v>16</v>
      </c>
      <c r="G3847" s="17" t="s">
        <v>77</v>
      </c>
      <c r="H3847" s="83"/>
      <c r="I3847" s="48">
        <f>tbl_raw_data[[#This Row],[Date Actioned]]-tbl_raw_data[[#This Row],[Date Tagged]]</f>
        <v>4.2245370350428857E-3</v>
      </c>
      <c r="J3847" s="46">
        <f>HOUR(tbl_raw_data[[#This Row],[Time_taken]])*60+MINUTE(tbl_raw_data[[#This Row],[Time_taken]])+SECOND(tbl_raw_data[[#This Row],[Time_taken]])/60</f>
        <v>6.083333333333333</v>
      </c>
      <c r="K3847" s="52">
        <f>DATE(YEAR(tbl_raw_data[[#This Row],[Date Actioned]]),MONTH(tbl_raw_data[[#This Row],[Date Actioned]]),DAY(tbl_raw_data[[#This Row],[Date Actioned]]))</f>
        <v>45148</v>
      </c>
      <c r="L3847" s="50" t="str">
        <f>UPPER(TEXT(tbl_raw_data[[#This Row],[updated_date]],"MMMM"))</f>
        <v>AUGUST</v>
      </c>
      <c r="M3847" s="50" t="str">
        <f>"WEEK "&amp; IF(ROUNDUP(DAY(tbl_raw_data[[#This Row],[updated_date]])/7,0)=5,4,ROUNDUP(DAY(tbl_raw_data[[#This Row],[updated_date]])/7,0))</f>
        <v>WEEK 2</v>
      </c>
      <c r="N3847" s="50" t="str">
        <f>UPPER(VLOOKUP(tbl_raw_data[[#This Row],[Analyst]],Settiings!$A$2:$B$16,2,0))</f>
        <v>CAMROOON</v>
      </c>
      <c r="O3847" s="50" t="str">
        <f>TRIM(UPPER(tbl_raw_data[[#This Row],[Outcome]]))</f>
        <v>APPROVE</v>
      </c>
      <c r="P3847" s="50" t="str">
        <f>TRIM(UPPER(tbl_raw_data[[#This Row],[Queue Name]]))</f>
        <v>CONSUMER POST BUREAU</v>
      </c>
      <c r="Q3847" s="50" t="str">
        <f>IF(tbl_raw_data[[#This Row],[Time taken in min]]&lt;=Settiings!$D$2,"SLA_MET","SLA_NOT_MET")</f>
        <v>SLA_MET</v>
      </c>
      <c r="R3847" s="94"/>
    </row>
    <row r="3848" spans="1:18" x14ac:dyDescent="0.3">
      <c r="A3848" s="14" t="s">
        <v>3159</v>
      </c>
      <c r="B3848" s="9">
        <v>45148.648634259262</v>
      </c>
      <c r="C3848" s="24">
        <v>45148.66300925926</v>
      </c>
      <c r="D3848" s="25" t="s">
        <v>13</v>
      </c>
      <c r="E3848" s="25" t="s">
        <v>9</v>
      </c>
      <c r="F3848" s="25" t="s">
        <v>10</v>
      </c>
      <c r="G3848" s="25" t="s">
        <v>17</v>
      </c>
      <c r="H3848" s="82"/>
      <c r="I3848" s="48">
        <f>tbl_raw_data[[#This Row],[Date Actioned]]-tbl_raw_data[[#This Row],[Date Tagged]]</f>
        <v>1.4374999998835847E-2</v>
      </c>
      <c r="J3848" s="46">
        <f>HOUR(tbl_raw_data[[#This Row],[Time_taken]])*60+MINUTE(tbl_raw_data[[#This Row],[Time_taken]])+SECOND(tbl_raw_data[[#This Row],[Time_taken]])/60</f>
        <v>20.7</v>
      </c>
      <c r="K3848" s="52">
        <f>DATE(YEAR(tbl_raw_data[[#This Row],[Date Actioned]]),MONTH(tbl_raw_data[[#This Row],[Date Actioned]]),DAY(tbl_raw_data[[#This Row],[Date Actioned]]))</f>
        <v>45148</v>
      </c>
      <c r="L3848" s="50" t="str">
        <f>UPPER(TEXT(tbl_raw_data[[#This Row],[updated_date]],"MMMM"))</f>
        <v>AUGUST</v>
      </c>
      <c r="M3848" s="50" t="str">
        <f>"WEEK "&amp; IF(ROUNDUP(DAY(tbl_raw_data[[#This Row],[updated_date]])/7,0)=5,4,ROUNDUP(DAY(tbl_raw_data[[#This Row],[updated_date]])/7,0))</f>
        <v>WEEK 2</v>
      </c>
      <c r="N3848" s="50" t="str">
        <f>UPPER(VLOOKUP(tbl_raw_data[[#This Row],[Analyst]],Settiings!$A$2:$B$16,2,0))</f>
        <v>NITESH</v>
      </c>
      <c r="O3848" s="50" t="str">
        <f>TRIM(UPPER(tbl_raw_data[[#This Row],[Outcome]]))</f>
        <v>APPROVE</v>
      </c>
      <c r="P3848" s="50" t="str">
        <f>TRIM(UPPER(tbl_raw_data[[#This Row],[Queue Name]]))</f>
        <v>CONSUMER EXISTING</v>
      </c>
      <c r="Q3848" s="50" t="str">
        <f>IF(tbl_raw_data[[#This Row],[Time taken in min]]&lt;=Settiings!$D$2,"SLA_MET","SLA_NOT_MET")</f>
        <v>SLA_NOT_MET</v>
      </c>
      <c r="R3848" s="94"/>
    </row>
    <row r="3849" spans="1:18" x14ac:dyDescent="0.3">
      <c r="A3849" s="20" t="s">
        <v>3161</v>
      </c>
      <c r="B3849" s="15">
        <v>45148.652361111112</v>
      </c>
      <c r="C3849" s="16">
        <v>45148.661562499998</v>
      </c>
      <c r="D3849" s="17" t="s">
        <v>13</v>
      </c>
      <c r="E3849" s="17" t="s">
        <v>47</v>
      </c>
      <c r="F3849" s="17" t="s">
        <v>53</v>
      </c>
      <c r="G3849" s="17" t="s">
        <v>41</v>
      </c>
      <c r="H3849" s="83"/>
      <c r="I3849" s="48">
        <f>tbl_raw_data[[#This Row],[Date Actioned]]-tbl_raw_data[[#This Row],[Date Tagged]]</f>
        <v>9.2013888861401938E-3</v>
      </c>
      <c r="J3849" s="46">
        <f>HOUR(tbl_raw_data[[#This Row],[Time_taken]])*60+MINUTE(tbl_raw_data[[#This Row],[Time_taken]])+SECOND(tbl_raw_data[[#This Row],[Time_taken]])/60</f>
        <v>13.25</v>
      </c>
      <c r="K3849" s="52">
        <f>DATE(YEAR(tbl_raw_data[[#This Row],[Date Actioned]]),MONTH(tbl_raw_data[[#This Row],[Date Actioned]]),DAY(tbl_raw_data[[#This Row],[Date Actioned]]))</f>
        <v>45148</v>
      </c>
      <c r="L3849" s="50" t="str">
        <f>UPPER(TEXT(tbl_raw_data[[#This Row],[updated_date]],"MMMM"))</f>
        <v>AUGUST</v>
      </c>
      <c r="M3849" s="50" t="str">
        <f>"WEEK "&amp; IF(ROUNDUP(DAY(tbl_raw_data[[#This Row],[updated_date]])/7,0)=5,4,ROUNDUP(DAY(tbl_raw_data[[#This Row],[updated_date]])/7,0))</f>
        <v>WEEK 2</v>
      </c>
      <c r="N3849" s="50" t="str">
        <f>UPPER(VLOOKUP(tbl_raw_data[[#This Row],[Analyst]],Settiings!$A$2:$B$16,2,0))</f>
        <v>NAVED</v>
      </c>
      <c r="O3849" s="50" t="str">
        <f>TRIM(UPPER(tbl_raw_data[[#This Row],[Outcome]]))</f>
        <v>APPROVE</v>
      </c>
      <c r="P3849" s="50" t="str">
        <f>TRIM(UPPER(tbl_raw_data[[#This Row],[Queue Name]]))</f>
        <v>CONSUMER PRE BUREAU</v>
      </c>
      <c r="Q3849" s="50" t="str">
        <f>IF(tbl_raw_data[[#This Row],[Time taken in min]]&lt;=Settiings!$D$2,"SLA_MET","SLA_NOT_MET")</f>
        <v>SLA_MET</v>
      </c>
      <c r="R3849" s="94"/>
    </row>
    <row r="3850" spans="1:18" x14ac:dyDescent="0.3">
      <c r="A3850" s="23" t="s">
        <v>3162</v>
      </c>
      <c r="B3850" s="9">
        <v>45148.652743055558</v>
      </c>
      <c r="C3850" s="24">
        <v>45148.663877314815</v>
      </c>
      <c r="D3850" s="25" t="s">
        <v>27</v>
      </c>
      <c r="E3850" s="25" t="s">
        <v>47</v>
      </c>
      <c r="F3850" s="25" t="s">
        <v>686</v>
      </c>
      <c r="G3850" s="25" t="s">
        <v>806</v>
      </c>
      <c r="H3850" s="82"/>
      <c r="I3850" s="48">
        <f>tbl_raw_data[[#This Row],[Date Actioned]]-tbl_raw_data[[#This Row],[Date Tagged]]</f>
        <v>1.113425925723277E-2</v>
      </c>
      <c r="J3850" s="46">
        <f>HOUR(tbl_raw_data[[#This Row],[Time_taken]])*60+MINUTE(tbl_raw_data[[#This Row],[Time_taken]])+SECOND(tbl_raw_data[[#This Row],[Time_taken]])/60</f>
        <v>16.033333333333335</v>
      </c>
      <c r="K3850" s="52">
        <f>DATE(YEAR(tbl_raw_data[[#This Row],[Date Actioned]]),MONTH(tbl_raw_data[[#This Row],[Date Actioned]]),DAY(tbl_raw_data[[#This Row],[Date Actioned]]))</f>
        <v>45148</v>
      </c>
      <c r="L3850" s="50" t="str">
        <f>UPPER(TEXT(tbl_raw_data[[#This Row],[updated_date]],"MMMM"))</f>
        <v>AUGUST</v>
      </c>
      <c r="M3850" s="50" t="str">
        <f>"WEEK "&amp; IF(ROUNDUP(DAY(tbl_raw_data[[#This Row],[updated_date]])/7,0)=5,4,ROUNDUP(DAY(tbl_raw_data[[#This Row],[updated_date]])/7,0))</f>
        <v>WEEK 2</v>
      </c>
      <c r="N3850" s="50" t="str">
        <f>UPPER(VLOOKUP(tbl_raw_data[[#This Row],[Analyst]],Settiings!$A$2:$B$16,2,0))</f>
        <v>FARDIN</v>
      </c>
      <c r="O3850" s="50" t="str">
        <f>TRIM(UPPER(tbl_raw_data[[#This Row],[Outcome]]))</f>
        <v>DECLINE</v>
      </c>
      <c r="P3850" s="50" t="str">
        <f>TRIM(UPPER(tbl_raw_data[[#This Row],[Queue Name]]))</f>
        <v>CONSUMER PRE BUREAU</v>
      </c>
      <c r="Q3850" s="50" t="str">
        <f>IF(tbl_raw_data[[#This Row],[Time taken in min]]&lt;=Settiings!$D$2,"SLA_MET","SLA_NOT_MET")</f>
        <v>SLA_MET</v>
      </c>
      <c r="R3850" s="94"/>
    </row>
    <row r="3851" spans="1:18" x14ac:dyDescent="0.3">
      <c r="A3851" s="23" t="s">
        <v>3165</v>
      </c>
      <c r="B3851" s="9">
        <v>45148.654027777775</v>
      </c>
      <c r="C3851" s="24">
        <v>45148.667986111112</v>
      </c>
      <c r="D3851" s="25" t="s">
        <v>13</v>
      </c>
      <c r="E3851" s="25" t="s">
        <v>9</v>
      </c>
      <c r="F3851" s="25" t="s">
        <v>53</v>
      </c>
      <c r="G3851" s="25" t="s">
        <v>17</v>
      </c>
      <c r="H3851" s="82"/>
      <c r="I3851" s="48">
        <f>tbl_raw_data[[#This Row],[Date Actioned]]-tbl_raw_data[[#This Row],[Date Tagged]]</f>
        <v>1.3958333336631767E-2</v>
      </c>
      <c r="J3851" s="46">
        <f>HOUR(tbl_raw_data[[#This Row],[Time_taken]])*60+MINUTE(tbl_raw_data[[#This Row],[Time_taken]])+SECOND(tbl_raw_data[[#This Row],[Time_taken]])/60</f>
        <v>20.100000000000001</v>
      </c>
      <c r="K3851" s="52">
        <f>DATE(YEAR(tbl_raw_data[[#This Row],[Date Actioned]]),MONTH(tbl_raw_data[[#This Row],[Date Actioned]]),DAY(tbl_raw_data[[#This Row],[Date Actioned]]))</f>
        <v>45148</v>
      </c>
      <c r="L3851" s="50" t="str">
        <f>UPPER(TEXT(tbl_raw_data[[#This Row],[updated_date]],"MMMM"))</f>
        <v>AUGUST</v>
      </c>
      <c r="M3851" s="50" t="str">
        <f>"WEEK "&amp; IF(ROUNDUP(DAY(tbl_raw_data[[#This Row],[updated_date]])/7,0)=5,4,ROUNDUP(DAY(tbl_raw_data[[#This Row],[updated_date]])/7,0))</f>
        <v>WEEK 2</v>
      </c>
      <c r="N3851" s="50" t="str">
        <f>UPPER(VLOOKUP(tbl_raw_data[[#This Row],[Analyst]],Settiings!$A$2:$B$16,2,0))</f>
        <v>NAVED</v>
      </c>
      <c r="O3851" s="50" t="str">
        <f>TRIM(UPPER(tbl_raw_data[[#This Row],[Outcome]]))</f>
        <v>APPROVE</v>
      </c>
      <c r="P3851" s="50" t="str">
        <f>TRIM(UPPER(tbl_raw_data[[#This Row],[Queue Name]]))</f>
        <v>CONSUMER EXISTING</v>
      </c>
      <c r="Q3851" s="50" t="str">
        <f>IF(tbl_raw_data[[#This Row],[Time taken in min]]&lt;=Settiings!$D$2,"SLA_MET","SLA_NOT_MET")</f>
        <v>SLA_NOT_MET</v>
      </c>
      <c r="R3851" s="94"/>
    </row>
    <row r="3852" spans="1:18" x14ac:dyDescent="0.3">
      <c r="A3852" s="14" t="s">
        <v>3166</v>
      </c>
      <c r="B3852" s="15">
        <v>45148.654444444444</v>
      </c>
      <c r="C3852" s="16">
        <v>45148.665162037039</v>
      </c>
      <c r="D3852" s="17" t="s">
        <v>27</v>
      </c>
      <c r="E3852" s="17" t="s">
        <v>9</v>
      </c>
      <c r="F3852" s="17" t="s">
        <v>43</v>
      </c>
      <c r="G3852" s="17" t="s">
        <v>71</v>
      </c>
      <c r="H3852" s="83"/>
      <c r="I3852" s="48">
        <f>tbl_raw_data[[#This Row],[Date Actioned]]-tbl_raw_data[[#This Row],[Date Tagged]]</f>
        <v>1.0717592595028691E-2</v>
      </c>
      <c r="J3852" s="46">
        <f>HOUR(tbl_raw_data[[#This Row],[Time_taken]])*60+MINUTE(tbl_raw_data[[#This Row],[Time_taken]])+SECOND(tbl_raw_data[[#This Row],[Time_taken]])/60</f>
        <v>15.433333333333334</v>
      </c>
      <c r="K3852" s="52">
        <f>DATE(YEAR(tbl_raw_data[[#This Row],[Date Actioned]]),MONTH(tbl_raw_data[[#This Row],[Date Actioned]]),DAY(tbl_raw_data[[#This Row],[Date Actioned]]))</f>
        <v>45148</v>
      </c>
      <c r="L3852" s="50" t="str">
        <f>UPPER(TEXT(tbl_raw_data[[#This Row],[updated_date]],"MMMM"))</f>
        <v>AUGUST</v>
      </c>
      <c r="M3852" s="50" t="str">
        <f>"WEEK "&amp; IF(ROUNDUP(DAY(tbl_raw_data[[#This Row],[updated_date]])/7,0)=5,4,ROUNDUP(DAY(tbl_raw_data[[#This Row],[updated_date]])/7,0))</f>
        <v>WEEK 2</v>
      </c>
      <c r="N3852" s="50" t="str">
        <f>UPPER(VLOOKUP(tbl_raw_data[[#This Row],[Analyst]],Settiings!$A$2:$B$16,2,0))</f>
        <v>MERCEDES</v>
      </c>
      <c r="O3852" s="50" t="str">
        <f>TRIM(UPPER(tbl_raw_data[[#This Row],[Outcome]]))</f>
        <v>DECLINE</v>
      </c>
      <c r="P3852" s="50" t="str">
        <f>TRIM(UPPER(tbl_raw_data[[#This Row],[Queue Name]]))</f>
        <v>CONSUMER EXISTING</v>
      </c>
      <c r="Q3852" s="50" t="str">
        <f>IF(tbl_raw_data[[#This Row],[Time taken in min]]&lt;=Settiings!$D$2,"SLA_MET","SLA_NOT_MET")</f>
        <v>SLA_MET</v>
      </c>
      <c r="R3852" s="94"/>
    </row>
    <row r="3853" spans="1:18" x14ac:dyDescent="0.3">
      <c r="A3853" s="20" t="s">
        <v>3167</v>
      </c>
      <c r="B3853" s="9">
        <v>45148.655949074076</v>
      </c>
      <c r="C3853" s="24">
        <v>45148.672013888892</v>
      </c>
      <c r="D3853" s="25" t="s">
        <v>27</v>
      </c>
      <c r="E3853" s="25" t="s">
        <v>47</v>
      </c>
      <c r="F3853" s="25" t="s">
        <v>10</v>
      </c>
      <c r="G3853" s="25" t="s">
        <v>228</v>
      </c>
      <c r="H3853" s="82"/>
      <c r="I3853" s="48">
        <f>tbl_raw_data[[#This Row],[Date Actioned]]-tbl_raw_data[[#This Row],[Date Tagged]]</f>
        <v>1.6064814815763384E-2</v>
      </c>
      <c r="J3853" s="46">
        <f>HOUR(tbl_raw_data[[#This Row],[Time_taken]])*60+MINUTE(tbl_raw_data[[#This Row],[Time_taken]])+SECOND(tbl_raw_data[[#This Row],[Time_taken]])/60</f>
        <v>23.133333333333333</v>
      </c>
      <c r="K3853" s="52">
        <f>DATE(YEAR(tbl_raw_data[[#This Row],[Date Actioned]]),MONTH(tbl_raw_data[[#This Row],[Date Actioned]]),DAY(tbl_raw_data[[#This Row],[Date Actioned]]))</f>
        <v>45148</v>
      </c>
      <c r="L3853" s="50" t="str">
        <f>UPPER(TEXT(tbl_raw_data[[#This Row],[updated_date]],"MMMM"))</f>
        <v>AUGUST</v>
      </c>
      <c r="M3853" s="50" t="str">
        <f>"WEEK "&amp; IF(ROUNDUP(DAY(tbl_raw_data[[#This Row],[updated_date]])/7,0)=5,4,ROUNDUP(DAY(tbl_raw_data[[#This Row],[updated_date]])/7,0))</f>
        <v>WEEK 2</v>
      </c>
      <c r="N3853" s="50" t="str">
        <f>UPPER(VLOOKUP(tbl_raw_data[[#This Row],[Analyst]],Settiings!$A$2:$B$16,2,0))</f>
        <v>NITESH</v>
      </c>
      <c r="O3853" s="50" t="str">
        <f>TRIM(UPPER(tbl_raw_data[[#This Row],[Outcome]]))</f>
        <v>DECLINE</v>
      </c>
      <c r="P3853" s="50" t="str">
        <f>TRIM(UPPER(tbl_raw_data[[#This Row],[Queue Name]]))</f>
        <v>CONSUMER PRE BUREAU</v>
      </c>
      <c r="Q3853" s="50" t="str">
        <f>IF(tbl_raw_data[[#This Row],[Time taken in min]]&lt;=Settiings!$D$2,"SLA_MET","SLA_NOT_MET")</f>
        <v>SLA_NOT_MET</v>
      </c>
      <c r="R3853" s="94"/>
    </row>
    <row r="3854" spans="1:18" x14ac:dyDescent="0.3">
      <c r="A3854" s="14" t="s">
        <v>3168</v>
      </c>
      <c r="B3854" s="15">
        <v>45148.657766203702</v>
      </c>
      <c r="C3854" s="16">
        <v>45148.670775462961</v>
      </c>
      <c r="D3854" s="17" t="s">
        <v>13</v>
      </c>
      <c r="E3854" s="17" t="s">
        <v>9</v>
      </c>
      <c r="F3854" s="17" t="s">
        <v>686</v>
      </c>
      <c r="G3854" s="17" t="s">
        <v>17</v>
      </c>
      <c r="H3854" s="83"/>
      <c r="I3854" s="48">
        <f>tbl_raw_data[[#This Row],[Date Actioned]]-tbl_raw_data[[#This Row],[Date Tagged]]</f>
        <v>1.3009259258979E-2</v>
      </c>
      <c r="J3854" s="46">
        <f>HOUR(tbl_raw_data[[#This Row],[Time_taken]])*60+MINUTE(tbl_raw_data[[#This Row],[Time_taken]])+SECOND(tbl_raw_data[[#This Row],[Time_taken]])/60</f>
        <v>18.733333333333334</v>
      </c>
      <c r="K3854" s="52">
        <f>DATE(YEAR(tbl_raw_data[[#This Row],[Date Actioned]]),MONTH(tbl_raw_data[[#This Row],[Date Actioned]]),DAY(tbl_raw_data[[#This Row],[Date Actioned]]))</f>
        <v>45148</v>
      </c>
      <c r="L3854" s="50" t="str">
        <f>UPPER(TEXT(tbl_raw_data[[#This Row],[updated_date]],"MMMM"))</f>
        <v>AUGUST</v>
      </c>
      <c r="M3854" s="50" t="str">
        <f>"WEEK "&amp; IF(ROUNDUP(DAY(tbl_raw_data[[#This Row],[updated_date]])/7,0)=5,4,ROUNDUP(DAY(tbl_raw_data[[#This Row],[updated_date]])/7,0))</f>
        <v>WEEK 2</v>
      </c>
      <c r="N3854" s="50" t="str">
        <f>UPPER(VLOOKUP(tbl_raw_data[[#This Row],[Analyst]],Settiings!$A$2:$B$16,2,0))</f>
        <v>FARDIN</v>
      </c>
      <c r="O3854" s="50" t="str">
        <f>TRIM(UPPER(tbl_raw_data[[#This Row],[Outcome]]))</f>
        <v>APPROVE</v>
      </c>
      <c r="P3854" s="50" t="str">
        <f>TRIM(UPPER(tbl_raw_data[[#This Row],[Queue Name]]))</f>
        <v>CONSUMER EXISTING</v>
      </c>
      <c r="Q3854" s="50" t="str">
        <f>IF(tbl_raw_data[[#This Row],[Time taken in min]]&lt;=Settiings!$D$2,"SLA_MET","SLA_NOT_MET")</f>
        <v>SLA_MET</v>
      </c>
      <c r="R3854" s="94"/>
    </row>
    <row r="3855" spans="1:18" x14ac:dyDescent="0.3">
      <c r="A3855" s="20" t="s">
        <v>3169</v>
      </c>
      <c r="B3855" s="9">
        <v>45148.658148148148</v>
      </c>
      <c r="C3855" s="24">
        <v>45148.67050925926</v>
      </c>
      <c r="D3855" s="25" t="s">
        <v>13</v>
      </c>
      <c r="E3855" s="25" t="s">
        <v>9</v>
      </c>
      <c r="F3855" s="25" t="s">
        <v>65</v>
      </c>
      <c r="G3855" s="25" t="s">
        <v>17</v>
      </c>
      <c r="H3855" s="82"/>
      <c r="I3855" s="48">
        <f>tbl_raw_data[[#This Row],[Date Actioned]]-tbl_raw_data[[#This Row],[Date Tagged]]</f>
        <v>1.2361111112113576E-2</v>
      </c>
      <c r="J3855" s="46">
        <f>HOUR(tbl_raw_data[[#This Row],[Time_taken]])*60+MINUTE(tbl_raw_data[[#This Row],[Time_taken]])+SECOND(tbl_raw_data[[#This Row],[Time_taken]])/60</f>
        <v>17.8</v>
      </c>
      <c r="K3855" s="52">
        <f>DATE(YEAR(tbl_raw_data[[#This Row],[Date Actioned]]),MONTH(tbl_raw_data[[#This Row],[Date Actioned]]),DAY(tbl_raw_data[[#This Row],[Date Actioned]]))</f>
        <v>45148</v>
      </c>
      <c r="L3855" s="50" t="str">
        <f>UPPER(TEXT(tbl_raw_data[[#This Row],[updated_date]],"MMMM"))</f>
        <v>AUGUST</v>
      </c>
      <c r="M3855" s="50" t="str">
        <f>"WEEK "&amp; IF(ROUNDUP(DAY(tbl_raw_data[[#This Row],[updated_date]])/7,0)=5,4,ROUNDUP(DAY(tbl_raw_data[[#This Row],[updated_date]])/7,0))</f>
        <v>WEEK 2</v>
      </c>
      <c r="N3855" s="50" t="str">
        <f>UPPER(VLOOKUP(tbl_raw_data[[#This Row],[Analyst]],Settiings!$A$2:$B$16,2,0))</f>
        <v>SAM</v>
      </c>
      <c r="O3855" s="50" t="str">
        <f>TRIM(UPPER(tbl_raw_data[[#This Row],[Outcome]]))</f>
        <v>APPROVE</v>
      </c>
      <c r="P3855" s="50" t="str">
        <f>TRIM(UPPER(tbl_raw_data[[#This Row],[Queue Name]]))</f>
        <v>CONSUMER EXISTING</v>
      </c>
      <c r="Q3855" s="50" t="str">
        <f>IF(tbl_raw_data[[#This Row],[Time taken in min]]&lt;=Settiings!$D$2,"SLA_MET","SLA_NOT_MET")</f>
        <v>SLA_MET</v>
      </c>
      <c r="R3855" s="94"/>
    </row>
    <row r="3856" spans="1:18" x14ac:dyDescent="0.3">
      <c r="A3856" s="23" t="s">
        <v>3170</v>
      </c>
      <c r="B3856" s="15">
        <v>45148.662511574075</v>
      </c>
      <c r="C3856" s="16">
        <v>45148.674062500002</v>
      </c>
      <c r="D3856" s="17" t="s">
        <v>13</v>
      </c>
      <c r="E3856" s="17" t="s">
        <v>19</v>
      </c>
      <c r="F3856" s="17" t="s">
        <v>43</v>
      </c>
      <c r="G3856" s="17" t="s">
        <v>17</v>
      </c>
      <c r="H3856" s="83"/>
      <c r="I3856" s="48">
        <f>tbl_raw_data[[#This Row],[Date Actioned]]-tbl_raw_data[[#This Row],[Date Tagged]]</f>
        <v>1.1550925926712807E-2</v>
      </c>
      <c r="J3856" s="46">
        <f>HOUR(tbl_raw_data[[#This Row],[Time_taken]])*60+MINUTE(tbl_raw_data[[#This Row],[Time_taken]])+SECOND(tbl_raw_data[[#This Row],[Time_taken]])/60</f>
        <v>16.633333333333333</v>
      </c>
      <c r="K3856" s="52">
        <f>DATE(YEAR(tbl_raw_data[[#This Row],[Date Actioned]]),MONTH(tbl_raw_data[[#This Row],[Date Actioned]]),DAY(tbl_raw_data[[#This Row],[Date Actioned]]))</f>
        <v>45148</v>
      </c>
      <c r="L3856" s="50" t="str">
        <f>UPPER(TEXT(tbl_raw_data[[#This Row],[updated_date]],"MMMM"))</f>
        <v>AUGUST</v>
      </c>
      <c r="M3856" s="50" t="str">
        <f>"WEEK "&amp; IF(ROUNDUP(DAY(tbl_raw_data[[#This Row],[updated_date]])/7,0)=5,4,ROUNDUP(DAY(tbl_raw_data[[#This Row],[updated_date]])/7,0))</f>
        <v>WEEK 2</v>
      </c>
      <c r="N3856" s="50" t="str">
        <f>UPPER(VLOOKUP(tbl_raw_data[[#This Row],[Analyst]],Settiings!$A$2:$B$16,2,0))</f>
        <v>MERCEDES</v>
      </c>
      <c r="O3856" s="50" t="str">
        <f>TRIM(UPPER(tbl_raw_data[[#This Row],[Outcome]]))</f>
        <v>APPROVE</v>
      </c>
      <c r="P3856" s="50" t="str">
        <f>TRIM(UPPER(tbl_raw_data[[#This Row],[Queue Name]]))</f>
        <v>CONSUMER POST BUREAU</v>
      </c>
      <c r="Q3856" s="50" t="str">
        <f>IF(tbl_raw_data[[#This Row],[Time taken in min]]&lt;=Settiings!$D$2,"SLA_MET","SLA_NOT_MET")</f>
        <v>SLA_MET</v>
      </c>
      <c r="R3856" s="94"/>
    </row>
    <row r="3857" spans="1:18" x14ac:dyDescent="0.3">
      <c r="A3857" s="14" t="s">
        <v>3171</v>
      </c>
      <c r="B3857" s="9">
        <v>45148.664513888885</v>
      </c>
      <c r="C3857" s="24">
        <v>45148.679155092592</v>
      </c>
      <c r="D3857" s="25" t="s">
        <v>17</v>
      </c>
      <c r="E3857" s="12" t="s">
        <v>9</v>
      </c>
      <c r="F3857" s="25" t="s">
        <v>686</v>
      </c>
      <c r="G3857" s="13"/>
      <c r="H3857" s="78"/>
      <c r="I3857" s="48">
        <f>tbl_raw_data[[#This Row],[Date Actioned]]-tbl_raw_data[[#This Row],[Date Tagged]]</f>
        <v>1.4641203706560191E-2</v>
      </c>
      <c r="J3857" s="46">
        <f>HOUR(tbl_raw_data[[#This Row],[Time_taken]])*60+MINUTE(tbl_raw_data[[#This Row],[Time_taken]])+SECOND(tbl_raw_data[[#This Row],[Time_taken]])/60</f>
        <v>21.083333333333332</v>
      </c>
      <c r="K3857" s="52">
        <f>DATE(YEAR(tbl_raw_data[[#This Row],[Date Actioned]]),MONTH(tbl_raw_data[[#This Row],[Date Actioned]]),DAY(tbl_raw_data[[#This Row],[Date Actioned]]))</f>
        <v>45148</v>
      </c>
      <c r="L3857" s="50" t="str">
        <f>UPPER(TEXT(tbl_raw_data[[#This Row],[updated_date]],"MMMM"))</f>
        <v>AUGUST</v>
      </c>
      <c r="M3857" s="50" t="str">
        <f>"WEEK "&amp; IF(ROUNDUP(DAY(tbl_raw_data[[#This Row],[updated_date]])/7,0)=5,4,ROUNDUP(DAY(tbl_raw_data[[#This Row],[updated_date]])/7,0))</f>
        <v>WEEK 2</v>
      </c>
      <c r="N3857" s="50" t="str">
        <f>UPPER(VLOOKUP(tbl_raw_data[[#This Row],[Analyst]],Settiings!$A$2:$B$16,2,0))</f>
        <v>FARDIN</v>
      </c>
      <c r="O3857" s="50" t="str">
        <f>TRIM(UPPER(tbl_raw_data[[#This Row],[Outcome]]))</f>
        <v>APPROVE</v>
      </c>
      <c r="P3857" s="50" t="str">
        <f>TRIM(UPPER(tbl_raw_data[[#This Row],[Queue Name]]))</f>
        <v>CONSUMER EXISTING</v>
      </c>
      <c r="Q3857" s="50" t="str">
        <f>IF(tbl_raw_data[[#This Row],[Time taken in min]]&lt;=Settiings!$D$2,"SLA_MET","SLA_NOT_MET")</f>
        <v>SLA_NOT_MET</v>
      </c>
      <c r="R3857" s="94"/>
    </row>
    <row r="3858" spans="1:18" x14ac:dyDescent="0.3">
      <c r="A3858" s="20" t="s">
        <v>3172</v>
      </c>
      <c r="B3858" s="15">
        <v>45148.665289351855</v>
      </c>
      <c r="C3858" s="16">
        <v>45148.672743055555</v>
      </c>
      <c r="D3858" s="17" t="s">
        <v>13</v>
      </c>
      <c r="E3858" s="17" t="s">
        <v>9</v>
      </c>
      <c r="F3858" s="17" t="s">
        <v>53</v>
      </c>
      <c r="G3858" s="17" t="s">
        <v>17</v>
      </c>
      <c r="H3858" s="83"/>
      <c r="I3858" s="48">
        <f>tbl_raw_data[[#This Row],[Date Actioned]]-tbl_raw_data[[#This Row],[Date Tagged]]</f>
        <v>7.4537036998663098E-3</v>
      </c>
      <c r="J3858" s="46">
        <f>HOUR(tbl_raw_data[[#This Row],[Time_taken]])*60+MINUTE(tbl_raw_data[[#This Row],[Time_taken]])+SECOND(tbl_raw_data[[#This Row],[Time_taken]])/60</f>
        <v>10.733333333333333</v>
      </c>
      <c r="K3858" s="52">
        <f>DATE(YEAR(tbl_raw_data[[#This Row],[Date Actioned]]),MONTH(tbl_raw_data[[#This Row],[Date Actioned]]),DAY(tbl_raw_data[[#This Row],[Date Actioned]]))</f>
        <v>45148</v>
      </c>
      <c r="L3858" s="50" t="str">
        <f>UPPER(TEXT(tbl_raw_data[[#This Row],[updated_date]],"MMMM"))</f>
        <v>AUGUST</v>
      </c>
      <c r="M3858" s="50" t="str">
        <f>"WEEK "&amp; IF(ROUNDUP(DAY(tbl_raw_data[[#This Row],[updated_date]])/7,0)=5,4,ROUNDUP(DAY(tbl_raw_data[[#This Row],[updated_date]])/7,0))</f>
        <v>WEEK 2</v>
      </c>
      <c r="N3858" s="50" t="str">
        <f>UPPER(VLOOKUP(tbl_raw_data[[#This Row],[Analyst]],Settiings!$A$2:$B$16,2,0))</f>
        <v>NAVED</v>
      </c>
      <c r="O3858" s="50" t="str">
        <f>TRIM(UPPER(tbl_raw_data[[#This Row],[Outcome]]))</f>
        <v>APPROVE</v>
      </c>
      <c r="P3858" s="50" t="str">
        <f>TRIM(UPPER(tbl_raw_data[[#This Row],[Queue Name]]))</f>
        <v>CONSUMER EXISTING</v>
      </c>
      <c r="Q3858" s="50" t="str">
        <f>IF(tbl_raw_data[[#This Row],[Time taken in min]]&lt;=Settiings!$D$2,"SLA_MET","SLA_NOT_MET")</f>
        <v>SLA_MET</v>
      </c>
      <c r="R3858" s="94"/>
    </row>
    <row r="3859" spans="1:18" x14ac:dyDescent="0.3">
      <c r="A3859" s="23" t="s">
        <v>3173</v>
      </c>
      <c r="B3859" s="9">
        <v>45148.670046296298</v>
      </c>
      <c r="C3859" s="24">
        <v>45148.680775462963</v>
      </c>
      <c r="D3859" s="25" t="s">
        <v>17</v>
      </c>
      <c r="E3859" s="12" t="s">
        <v>9</v>
      </c>
      <c r="F3859" s="25" t="s">
        <v>16</v>
      </c>
      <c r="G3859" s="13"/>
      <c r="H3859" s="78"/>
      <c r="I3859" s="48">
        <f>tbl_raw_data[[#This Row],[Date Actioned]]-tbl_raw_data[[#This Row],[Date Tagged]]</f>
        <v>1.0729166664532386E-2</v>
      </c>
      <c r="J3859" s="46">
        <f>HOUR(tbl_raw_data[[#This Row],[Time_taken]])*60+MINUTE(tbl_raw_data[[#This Row],[Time_taken]])+SECOND(tbl_raw_data[[#This Row],[Time_taken]])/60</f>
        <v>15.45</v>
      </c>
      <c r="K3859" s="52">
        <f>DATE(YEAR(tbl_raw_data[[#This Row],[Date Actioned]]),MONTH(tbl_raw_data[[#This Row],[Date Actioned]]),DAY(tbl_raw_data[[#This Row],[Date Actioned]]))</f>
        <v>45148</v>
      </c>
      <c r="L3859" s="50" t="str">
        <f>UPPER(TEXT(tbl_raw_data[[#This Row],[updated_date]],"MMMM"))</f>
        <v>AUGUST</v>
      </c>
      <c r="M3859" s="50" t="str">
        <f>"WEEK "&amp; IF(ROUNDUP(DAY(tbl_raw_data[[#This Row],[updated_date]])/7,0)=5,4,ROUNDUP(DAY(tbl_raw_data[[#This Row],[updated_date]])/7,0))</f>
        <v>WEEK 2</v>
      </c>
      <c r="N3859" s="50" t="str">
        <f>UPPER(VLOOKUP(tbl_raw_data[[#This Row],[Analyst]],Settiings!$A$2:$B$16,2,0))</f>
        <v>CAMROOON</v>
      </c>
      <c r="O3859" s="50" t="str">
        <f>TRIM(UPPER(tbl_raw_data[[#This Row],[Outcome]]))</f>
        <v>APPROVE</v>
      </c>
      <c r="P3859" s="50" t="str">
        <f>TRIM(UPPER(tbl_raw_data[[#This Row],[Queue Name]]))</f>
        <v>CONSUMER EXISTING</v>
      </c>
      <c r="Q3859" s="50" t="str">
        <f>IF(tbl_raw_data[[#This Row],[Time taken in min]]&lt;=Settiings!$D$2,"SLA_MET","SLA_NOT_MET")</f>
        <v>SLA_MET</v>
      </c>
      <c r="R3859" s="94"/>
    </row>
    <row r="3860" spans="1:18" x14ac:dyDescent="0.3">
      <c r="A3860" s="14" t="s">
        <v>3174</v>
      </c>
      <c r="B3860" s="15">
        <v>45148.675555555557</v>
      </c>
      <c r="C3860" s="16">
        <v>45148.678831018522</v>
      </c>
      <c r="D3860" s="17" t="s">
        <v>13</v>
      </c>
      <c r="E3860" s="17" t="s">
        <v>9</v>
      </c>
      <c r="F3860" s="17" t="s">
        <v>65</v>
      </c>
      <c r="G3860" s="17" t="s">
        <v>17</v>
      </c>
      <c r="H3860" s="83"/>
      <c r="I3860" s="48">
        <f>tbl_raw_data[[#This Row],[Date Actioned]]-tbl_raw_data[[#This Row],[Date Tagged]]</f>
        <v>3.275462964666076E-3</v>
      </c>
      <c r="J3860" s="46">
        <f>HOUR(tbl_raw_data[[#This Row],[Time_taken]])*60+MINUTE(tbl_raw_data[[#This Row],[Time_taken]])+SECOND(tbl_raw_data[[#This Row],[Time_taken]])/60</f>
        <v>4.7166666666666668</v>
      </c>
      <c r="K3860" s="52">
        <f>DATE(YEAR(tbl_raw_data[[#This Row],[Date Actioned]]),MONTH(tbl_raw_data[[#This Row],[Date Actioned]]),DAY(tbl_raw_data[[#This Row],[Date Actioned]]))</f>
        <v>45148</v>
      </c>
      <c r="L3860" s="50" t="str">
        <f>UPPER(TEXT(tbl_raw_data[[#This Row],[updated_date]],"MMMM"))</f>
        <v>AUGUST</v>
      </c>
      <c r="M3860" s="50" t="str">
        <f>"WEEK "&amp; IF(ROUNDUP(DAY(tbl_raw_data[[#This Row],[updated_date]])/7,0)=5,4,ROUNDUP(DAY(tbl_raw_data[[#This Row],[updated_date]])/7,0))</f>
        <v>WEEK 2</v>
      </c>
      <c r="N3860" s="50" t="str">
        <f>UPPER(VLOOKUP(tbl_raw_data[[#This Row],[Analyst]],Settiings!$A$2:$B$16,2,0))</f>
        <v>SAM</v>
      </c>
      <c r="O3860" s="50" t="str">
        <f>TRIM(UPPER(tbl_raw_data[[#This Row],[Outcome]]))</f>
        <v>APPROVE</v>
      </c>
      <c r="P3860" s="50" t="str">
        <f>TRIM(UPPER(tbl_raw_data[[#This Row],[Queue Name]]))</f>
        <v>CONSUMER EXISTING</v>
      </c>
      <c r="Q3860" s="50" t="str">
        <f>IF(tbl_raw_data[[#This Row],[Time taken in min]]&lt;=Settiings!$D$2,"SLA_MET","SLA_NOT_MET")</f>
        <v>SLA_MET</v>
      </c>
      <c r="R3860" s="94"/>
    </row>
    <row r="3861" spans="1:18" x14ac:dyDescent="0.3">
      <c r="A3861" s="20" t="s">
        <v>3175</v>
      </c>
      <c r="B3861" s="9">
        <v>45148.677303240744</v>
      </c>
      <c r="C3861" s="24">
        <v>45148.686527777776</v>
      </c>
      <c r="D3861" s="25" t="s">
        <v>17</v>
      </c>
      <c r="E3861" s="12" t="s">
        <v>9</v>
      </c>
      <c r="F3861" s="25" t="s">
        <v>686</v>
      </c>
      <c r="G3861" s="13"/>
      <c r="H3861" s="78"/>
      <c r="I3861" s="48">
        <f>tbl_raw_data[[#This Row],[Date Actioned]]-tbl_raw_data[[#This Row],[Date Tagged]]</f>
        <v>9.2245370324235409E-3</v>
      </c>
      <c r="J3861" s="46">
        <f>HOUR(tbl_raw_data[[#This Row],[Time_taken]])*60+MINUTE(tbl_raw_data[[#This Row],[Time_taken]])+SECOND(tbl_raw_data[[#This Row],[Time_taken]])/60</f>
        <v>13.283333333333333</v>
      </c>
      <c r="K3861" s="52">
        <f>DATE(YEAR(tbl_raw_data[[#This Row],[Date Actioned]]),MONTH(tbl_raw_data[[#This Row],[Date Actioned]]),DAY(tbl_raw_data[[#This Row],[Date Actioned]]))</f>
        <v>45148</v>
      </c>
      <c r="L3861" s="50" t="str">
        <f>UPPER(TEXT(tbl_raw_data[[#This Row],[updated_date]],"MMMM"))</f>
        <v>AUGUST</v>
      </c>
      <c r="M3861" s="50" t="str">
        <f>"WEEK "&amp; IF(ROUNDUP(DAY(tbl_raw_data[[#This Row],[updated_date]])/7,0)=5,4,ROUNDUP(DAY(tbl_raw_data[[#This Row],[updated_date]])/7,0))</f>
        <v>WEEK 2</v>
      </c>
      <c r="N3861" s="50" t="str">
        <f>UPPER(VLOOKUP(tbl_raw_data[[#This Row],[Analyst]],Settiings!$A$2:$B$16,2,0))</f>
        <v>FARDIN</v>
      </c>
      <c r="O3861" s="50" t="str">
        <f>TRIM(UPPER(tbl_raw_data[[#This Row],[Outcome]]))</f>
        <v>APPROVE</v>
      </c>
      <c r="P3861" s="50" t="str">
        <f>TRIM(UPPER(tbl_raw_data[[#This Row],[Queue Name]]))</f>
        <v>CONSUMER EXISTING</v>
      </c>
      <c r="Q3861" s="50" t="str">
        <f>IF(tbl_raw_data[[#This Row],[Time taken in min]]&lt;=Settiings!$D$2,"SLA_MET","SLA_NOT_MET")</f>
        <v>SLA_MET</v>
      </c>
      <c r="R3861" s="94"/>
    </row>
    <row r="3862" spans="1:18" x14ac:dyDescent="0.3">
      <c r="A3862" s="23" t="s">
        <v>3176</v>
      </c>
      <c r="B3862" s="15">
        <v>45148.677546296298</v>
      </c>
      <c r="C3862" s="16">
        <v>45148.687418981484</v>
      </c>
      <c r="D3862" s="17" t="s">
        <v>17</v>
      </c>
      <c r="E3862" s="18" t="s">
        <v>9</v>
      </c>
      <c r="F3862" s="17" t="s">
        <v>24</v>
      </c>
      <c r="G3862" s="19"/>
      <c r="H3862" s="79"/>
      <c r="I3862" s="48">
        <f>tbl_raw_data[[#This Row],[Date Actioned]]-tbl_raw_data[[#This Row],[Date Tagged]]</f>
        <v>9.8726851865649223E-3</v>
      </c>
      <c r="J3862" s="46">
        <f>HOUR(tbl_raw_data[[#This Row],[Time_taken]])*60+MINUTE(tbl_raw_data[[#This Row],[Time_taken]])+SECOND(tbl_raw_data[[#This Row],[Time_taken]])/60</f>
        <v>14.216666666666667</v>
      </c>
      <c r="K3862" s="52">
        <f>DATE(YEAR(tbl_raw_data[[#This Row],[Date Actioned]]),MONTH(tbl_raw_data[[#This Row],[Date Actioned]]),DAY(tbl_raw_data[[#This Row],[Date Actioned]]))</f>
        <v>45148</v>
      </c>
      <c r="L3862" s="50" t="str">
        <f>UPPER(TEXT(tbl_raw_data[[#This Row],[updated_date]],"MMMM"))</f>
        <v>AUGUST</v>
      </c>
      <c r="M3862" s="50" t="str">
        <f>"WEEK "&amp; IF(ROUNDUP(DAY(tbl_raw_data[[#This Row],[updated_date]])/7,0)=5,4,ROUNDUP(DAY(tbl_raw_data[[#This Row],[updated_date]])/7,0))</f>
        <v>WEEK 2</v>
      </c>
      <c r="N3862" s="50" t="str">
        <f>UPPER(VLOOKUP(tbl_raw_data[[#This Row],[Analyst]],Settiings!$A$2:$B$16,2,0))</f>
        <v>QUADIR</v>
      </c>
      <c r="O3862" s="50" t="str">
        <f>TRIM(UPPER(tbl_raw_data[[#This Row],[Outcome]]))</f>
        <v>APPROVE</v>
      </c>
      <c r="P3862" s="50" t="str">
        <f>TRIM(UPPER(tbl_raw_data[[#This Row],[Queue Name]]))</f>
        <v>CONSUMER EXISTING</v>
      </c>
      <c r="Q3862" s="50" t="str">
        <f>IF(tbl_raw_data[[#This Row],[Time taken in min]]&lt;=Settiings!$D$2,"SLA_MET","SLA_NOT_MET")</f>
        <v>SLA_MET</v>
      </c>
      <c r="R3862" s="94"/>
    </row>
    <row r="3863" spans="1:18" x14ac:dyDescent="0.3">
      <c r="A3863" s="23" t="s">
        <v>3177</v>
      </c>
      <c r="B3863" s="15">
        <v>45148.680706018517</v>
      </c>
      <c r="C3863" s="16">
        <v>45148.684270833335</v>
      </c>
      <c r="D3863" s="17" t="s">
        <v>27</v>
      </c>
      <c r="E3863" s="17" t="s">
        <v>47</v>
      </c>
      <c r="F3863" s="17" t="s">
        <v>53</v>
      </c>
      <c r="G3863" s="17" t="s">
        <v>113</v>
      </c>
      <c r="H3863" s="83"/>
      <c r="I3863" s="48">
        <f>tbl_raw_data[[#This Row],[Date Actioned]]-tbl_raw_data[[#This Row],[Date Tagged]]</f>
        <v>3.5648148186737671E-3</v>
      </c>
      <c r="J3863" s="46">
        <f>HOUR(tbl_raw_data[[#This Row],[Time_taken]])*60+MINUTE(tbl_raw_data[[#This Row],[Time_taken]])+SECOND(tbl_raw_data[[#This Row],[Time_taken]])/60</f>
        <v>5.1333333333333337</v>
      </c>
      <c r="K3863" s="52">
        <f>DATE(YEAR(tbl_raw_data[[#This Row],[Date Actioned]]),MONTH(tbl_raw_data[[#This Row],[Date Actioned]]),DAY(tbl_raw_data[[#This Row],[Date Actioned]]))</f>
        <v>45148</v>
      </c>
      <c r="L3863" s="50" t="str">
        <f>UPPER(TEXT(tbl_raw_data[[#This Row],[updated_date]],"MMMM"))</f>
        <v>AUGUST</v>
      </c>
      <c r="M3863" s="50" t="str">
        <f>"WEEK "&amp; IF(ROUNDUP(DAY(tbl_raw_data[[#This Row],[updated_date]])/7,0)=5,4,ROUNDUP(DAY(tbl_raw_data[[#This Row],[updated_date]])/7,0))</f>
        <v>WEEK 2</v>
      </c>
      <c r="N3863" s="50" t="str">
        <f>UPPER(VLOOKUP(tbl_raw_data[[#This Row],[Analyst]],Settiings!$A$2:$B$16,2,0))</f>
        <v>NAVED</v>
      </c>
      <c r="O3863" s="50" t="str">
        <f>TRIM(UPPER(tbl_raw_data[[#This Row],[Outcome]]))</f>
        <v>DECLINE</v>
      </c>
      <c r="P3863" s="50" t="str">
        <f>TRIM(UPPER(tbl_raw_data[[#This Row],[Queue Name]]))</f>
        <v>CONSUMER PRE BUREAU</v>
      </c>
      <c r="Q3863" s="50" t="str">
        <f>IF(tbl_raw_data[[#This Row],[Time taken in min]]&lt;=Settiings!$D$2,"SLA_MET","SLA_NOT_MET")</f>
        <v>SLA_MET</v>
      </c>
      <c r="R3863" s="94"/>
    </row>
    <row r="3864" spans="1:18" x14ac:dyDescent="0.3">
      <c r="A3864" s="14" t="s">
        <v>3178</v>
      </c>
      <c r="B3864" s="9">
        <v>45148.685648148145</v>
      </c>
      <c r="C3864" s="24">
        <v>45148.690347222226</v>
      </c>
      <c r="D3864" s="25" t="s">
        <v>13</v>
      </c>
      <c r="E3864" s="25" t="s">
        <v>9</v>
      </c>
      <c r="F3864" s="25" t="s">
        <v>53</v>
      </c>
      <c r="G3864" s="25" t="s">
        <v>3179</v>
      </c>
      <c r="H3864" s="82"/>
      <c r="I3864" s="48">
        <f>tbl_raw_data[[#This Row],[Date Actioned]]-tbl_raw_data[[#This Row],[Date Tagged]]</f>
        <v>4.699074081145227E-3</v>
      </c>
      <c r="J3864" s="46">
        <f>HOUR(tbl_raw_data[[#This Row],[Time_taken]])*60+MINUTE(tbl_raw_data[[#This Row],[Time_taken]])+SECOND(tbl_raw_data[[#This Row],[Time_taken]])/60</f>
        <v>6.7666666666666666</v>
      </c>
      <c r="K3864" s="52">
        <f>DATE(YEAR(tbl_raw_data[[#This Row],[Date Actioned]]),MONTH(tbl_raw_data[[#This Row],[Date Actioned]]),DAY(tbl_raw_data[[#This Row],[Date Actioned]]))</f>
        <v>45148</v>
      </c>
      <c r="L3864" s="50" t="str">
        <f>UPPER(TEXT(tbl_raw_data[[#This Row],[updated_date]],"MMMM"))</f>
        <v>AUGUST</v>
      </c>
      <c r="M3864" s="50" t="str">
        <f>"WEEK "&amp; IF(ROUNDUP(DAY(tbl_raw_data[[#This Row],[updated_date]])/7,0)=5,4,ROUNDUP(DAY(tbl_raw_data[[#This Row],[updated_date]])/7,0))</f>
        <v>WEEK 2</v>
      </c>
      <c r="N3864" s="50" t="str">
        <f>UPPER(VLOOKUP(tbl_raw_data[[#This Row],[Analyst]],Settiings!$A$2:$B$16,2,0))</f>
        <v>NAVED</v>
      </c>
      <c r="O3864" s="50" t="str">
        <f>TRIM(UPPER(tbl_raw_data[[#This Row],[Outcome]]))</f>
        <v>APPROVE</v>
      </c>
      <c r="P3864" s="50" t="str">
        <f>TRIM(UPPER(tbl_raw_data[[#This Row],[Queue Name]]))</f>
        <v>CONSUMER EXISTING</v>
      </c>
      <c r="Q3864" s="50" t="str">
        <f>IF(tbl_raw_data[[#This Row],[Time taken in min]]&lt;=Settiings!$D$2,"SLA_MET","SLA_NOT_MET")</f>
        <v>SLA_MET</v>
      </c>
      <c r="R3864" s="94"/>
    </row>
    <row r="3865" spans="1:18" x14ac:dyDescent="0.3">
      <c r="A3865" s="20" t="s">
        <v>3180</v>
      </c>
      <c r="B3865" s="15">
        <v>45148.685879629629</v>
      </c>
      <c r="C3865" s="16">
        <v>45148.693437499998</v>
      </c>
      <c r="D3865" s="17" t="s">
        <v>13</v>
      </c>
      <c r="E3865" s="17" t="s">
        <v>47</v>
      </c>
      <c r="F3865" s="17" t="s">
        <v>686</v>
      </c>
      <c r="G3865" s="17" t="s">
        <v>17</v>
      </c>
      <c r="H3865" s="83"/>
      <c r="I3865" s="48">
        <f>tbl_raw_data[[#This Row],[Date Actioned]]-tbl_raw_data[[#This Row],[Date Tagged]]</f>
        <v>7.5578703690553084E-3</v>
      </c>
      <c r="J3865" s="46">
        <f>HOUR(tbl_raw_data[[#This Row],[Time_taken]])*60+MINUTE(tbl_raw_data[[#This Row],[Time_taken]])+SECOND(tbl_raw_data[[#This Row],[Time_taken]])/60</f>
        <v>10.883333333333333</v>
      </c>
      <c r="K3865" s="52">
        <f>DATE(YEAR(tbl_raw_data[[#This Row],[Date Actioned]]),MONTH(tbl_raw_data[[#This Row],[Date Actioned]]),DAY(tbl_raw_data[[#This Row],[Date Actioned]]))</f>
        <v>45148</v>
      </c>
      <c r="L3865" s="50" t="str">
        <f>UPPER(TEXT(tbl_raw_data[[#This Row],[updated_date]],"MMMM"))</f>
        <v>AUGUST</v>
      </c>
      <c r="M3865" s="50" t="str">
        <f>"WEEK "&amp; IF(ROUNDUP(DAY(tbl_raw_data[[#This Row],[updated_date]])/7,0)=5,4,ROUNDUP(DAY(tbl_raw_data[[#This Row],[updated_date]])/7,0))</f>
        <v>WEEK 2</v>
      </c>
      <c r="N3865" s="50" t="str">
        <f>UPPER(VLOOKUP(tbl_raw_data[[#This Row],[Analyst]],Settiings!$A$2:$B$16,2,0))</f>
        <v>FARDIN</v>
      </c>
      <c r="O3865" s="50" t="str">
        <f>TRIM(UPPER(tbl_raw_data[[#This Row],[Outcome]]))</f>
        <v>APPROVE</v>
      </c>
      <c r="P3865" s="50" t="str">
        <f>TRIM(UPPER(tbl_raw_data[[#This Row],[Queue Name]]))</f>
        <v>CONSUMER PRE BUREAU</v>
      </c>
      <c r="Q3865" s="50" t="str">
        <f>IF(tbl_raw_data[[#This Row],[Time taken in min]]&lt;=Settiings!$D$2,"SLA_MET","SLA_NOT_MET")</f>
        <v>SLA_MET</v>
      </c>
      <c r="R3865" s="94"/>
    </row>
    <row r="3866" spans="1:18" x14ac:dyDescent="0.3">
      <c r="A3866" s="23" t="s">
        <v>3181</v>
      </c>
      <c r="B3866" s="9">
        <v>45148.687893518516</v>
      </c>
      <c r="C3866" s="24">
        <v>45148.691261574073</v>
      </c>
      <c r="D3866" s="25" t="s">
        <v>13</v>
      </c>
      <c r="E3866" s="25" t="s">
        <v>9</v>
      </c>
      <c r="F3866" s="25" t="s">
        <v>65</v>
      </c>
      <c r="G3866" s="25" t="s">
        <v>17</v>
      </c>
      <c r="H3866" s="82"/>
      <c r="I3866" s="48">
        <f>tbl_raw_data[[#This Row],[Date Actioned]]-tbl_raw_data[[#This Row],[Date Tagged]]</f>
        <v>3.3680555570754223E-3</v>
      </c>
      <c r="J3866" s="46">
        <f>HOUR(tbl_raw_data[[#This Row],[Time_taken]])*60+MINUTE(tbl_raw_data[[#This Row],[Time_taken]])+SECOND(tbl_raw_data[[#This Row],[Time_taken]])/60</f>
        <v>4.8499999999999996</v>
      </c>
      <c r="K3866" s="52">
        <f>DATE(YEAR(tbl_raw_data[[#This Row],[Date Actioned]]),MONTH(tbl_raw_data[[#This Row],[Date Actioned]]),DAY(tbl_raw_data[[#This Row],[Date Actioned]]))</f>
        <v>45148</v>
      </c>
      <c r="L3866" s="50" t="str">
        <f>UPPER(TEXT(tbl_raw_data[[#This Row],[updated_date]],"MMMM"))</f>
        <v>AUGUST</v>
      </c>
      <c r="M3866" s="50" t="str">
        <f>"WEEK "&amp; IF(ROUNDUP(DAY(tbl_raw_data[[#This Row],[updated_date]])/7,0)=5,4,ROUNDUP(DAY(tbl_raw_data[[#This Row],[updated_date]])/7,0))</f>
        <v>WEEK 2</v>
      </c>
      <c r="N3866" s="50" t="str">
        <f>UPPER(VLOOKUP(tbl_raw_data[[#This Row],[Analyst]],Settiings!$A$2:$B$16,2,0))</f>
        <v>SAM</v>
      </c>
      <c r="O3866" s="50" t="str">
        <f>TRIM(UPPER(tbl_raw_data[[#This Row],[Outcome]]))</f>
        <v>APPROVE</v>
      </c>
      <c r="P3866" s="50" t="str">
        <f>TRIM(UPPER(tbl_raw_data[[#This Row],[Queue Name]]))</f>
        <v>CONSUMER EXISTING</v>
      </c>
      <c r="Q3866" s="50" t="str">
        <f>IF(tbl_raw_data[[#This Row],[Time taken in min]]&lt;=Settiings!$D$2,"SLA_MET","SLA_NOT_MET")</f>
        <v>SLA_MET</v>
      </c>
      <c r="R3866" s="94"/>
    </row>
    <row r="3867" spans="1:18" x14ac:dyDescent="0.3">
      <c r="A3867" s="14" t="s">
        <v>3182</v>
      </c>
      <c r="B3867" s="15">
        <v>45148.69023148148</v>
      </c>
      <c r="C3867" s="16">
        <v>45148.699074074073</v>
      </c>
      <c r="D3867" s="17" t="s">
        <v>17</v>
      </c>
      <c r="E3867" s="18" t="s">
        <v>19</v>
      </c>
      <c r="F3867" s="17" t="s">
        <v>16</v>
      </c>
      <c r="G3867" s="19"/>
      <c r="H3867" s="79"/>
      <c r="I3867" s="48">
        <f>tbl_raw_data[[#This Row],[Date Actioned]]-tbl_raw_data[[#This Row],[Date Tagged]]</f>
        <v>8.8425925932824612E-3</v>
      </c>
      <c r="J3867" s="46">
        <f>HOUR(tbl_raw_data[[#This Row],[Time_taken]])*60+MINUTE(tbl_raw_data[[#This Row],[Time_taken]])+SECOND(tbl_raw_data[[#This Row],[Time_taken]])/60</f>
        <v>12.733333333333333</v>
      </c>
      <c r="K3867" s="52">
        <f>DATE(YEAR(tbl_raw_data[[#This Row],[Date Actioned]]),MONTH(tbl_raw_data[[#This Row],[Date Actioned]]),DAY(tbl_raw_data[[#This Row],[Date Actioned]]))</f>
        <v>45148</v>
      </c>
      <c r="L3867" s="50" t="str">
        <f>UPPER(TEXT(tbl_raw_data[[#This Row],[updated_date]],"MMMM"))</f>
        <v>AUGUST</v>
      </c>
      <c r="M3867" s="50" t="str">
        <f>"WEEK "&amp; IF(ROUNDUP(DAY(tbl_raw_data[[#This Row],[updated_date]])/7,0)=5,4,ROUNDUP(DAY(tbl_raw_data[[#This Row],[updated_date]])/7,0))</f>
        <v>WEEK 2</v>
      </c>
      <c r="N3867" s="50" t="str">
        <f>UPPER(VLOOKUP(tbl_raw_data[[#This Row],[Analyst]],Settiings!$A$2:$B$16,2,0))</f>
        <v>CAMROOON</v>
      </c>
      <c r="O3867" s="50" t="str">
        <f>TRIM(UPPER(tbl_raw_data[[#This Row],[Outcome]]))</f>
        <v>APPROVE</v>
      </c>
      <c r="P3867" s="50" t="str">
        <f>TRIM(UPPER(tbl_raw_data[[#This Row],[Queue Name]]))</f>
        <v>CONSUMER POST BUREAU</v>
      </c>
      <c r="Q3867" s="50" t="str">
        <f>IF(tbl_raw_data[[#This Row],[Time taken in min]]&lt;=Settiings!$D$2,"SLA_MET","SLA_NOT_MET")</f>
        <v>SLA_MET</v>
      </c>
      <c r="R3867" s="94"/>
    </row>
    <row r="3868" spans="1:18" x14ac:dyDescent="0.3">
      <c r="A3868" s="20" t="s">
        <v>3183</v>
      </c>
      <c r="B3868" s="9">
        <v>45148.690486111111</v>
      </c>
      <c r="C3868" s="24">
        <v>45148.694432870368</v>
      </c>
      <c r="D3868" s="25" t="s">
        <v>13</v>
      </c>
      <c r="E3868" s="25" t="s">
        <v>9</v>
      </c>
      <c r="F3868" s="25" t="s">
        <v>53</v>
      </c>
      <c r="G3868" s="25" t="s">
        <v>77</v>
      </c>
      <c r="H3868" s="82"/>
      <c r="I3868" s="48">
        <f>tbl_raw_data[[#This Row],[Date Actioned]]-tbl_raw_data[[#This Row],[Date Tagged]]</f>
        <v>3.9467592578148469E-3</v>
      </c>
      <c r="J3868" s="46">
        <f>HOUR(tbl_raw_data[[#This Row],[Time_taken]])*60+MINUTE(tbl_raw_data[[#This Row],[Time_taken]])+SECOND(tbl_raw_data[[#This Row],[Time_taken]])/60</f>
        <v>5.6833333333333336</v>
      </c>
      <c r="K3868" s="52">
        <f>DATE(YEAR(tbl_raw_data[[#This Row],[Date Actioned]]),MONTH(tbl_raw_data[[#This Row],[Date Actioned]]),DAY(tbl_raw_data[[#This Row],[Date Actioned]]))</f>
        <v>45148</v>
      </c>
      <c r="L3868" s="50" t="str">
        <f>UPPER(TEXT(tbl_raw_data[[#This Row],[updated_date]],"MMMM"))</f>
        <v>AUGUST</v>
      </c>
      <c r="M3868" s="50" t="str">
        <f>"WEEK "&amp; IF(ROUNDUP(DAY(tbl_raw_data[[#This Row],[updated_date]])/7,0)=5,4,ROUNDUP(DAY(tbl_raw_data[[#This Row],[updated_date]])/7,0))</f>
        <v>WEEK 2</v>
      </c>
      <c r="N3868" s="50" t="str">
        <f>UPPER(VLOOKUP(tbl_raw_data[[#This Row],[Analyst]],Settiings!$A$2:$B$16,2,0))</f>
        <v>NAVED</v>
      </c>
      <c r="O3868" s="50" t="str">
        <f>TRIM(UPPER(tbl_raw_data[[#This Row],[Outcome]]))</f>
        <v>APPROVE</v>
      </c>
      <c r="P3868" s="50" t="str">
        <f>TRIM(UPPER(tbl_raw_data[[#This Row],[Queue Name]]))</f>
        <v>CONSUMER EXISTING</v>
      </c>
      <c r="Q3868" s="50" t="str">
        <f>IF(tbl_raw_data[[#This Row],[Time taken in min]]&lt;=Settiings!$D$2,"SLA_MET","SLA_NOT_MET")</f>
        <v>SLA_MET</v>
      </c>
      <c r="R3868" s="94"/>
    </row>
    <row r="3869" spans="1:18" x14ac:dyDescent="0.3">
      <c r="A3869" s="14" t="s">
        <v>3184</v>
      </c>
      <c r="B3869" s="9">
        <v>45148.702708333331</v>
      </c>
      <c r="C3869" s="24">
        <v>45148.705358796295</v>
      </c>
      <c r="D3869" s="25" t="s">
        <v>27</v>
      </c>
      <c r="E3869" s="25" t="s">
        <v>9</v>
      </c>
      <c r="F3869" s="25" t="s">
        <v>53</v>
      </c>
      <c r="G3869" s="25" t="s">
        <v>871</v>
      </c>
      <c r="H3869" s="82"/>
      <c r="I3869" s="48">
        <f>tbl_raw_data[[#This Row],[Date Actioned]]-tbl_raw_data[[#This Row],[Date Tagged]]</f>
        <v>2.6504629640839994E-3</v>
      </c>
      <c r="J3869" s="46">
        <f>HOUR(tbl_raw_data[[#This Row],[Time_taken]])*60+MINUTE(tbl_raw_data[[#This Row],[Time_taken]])+SECOND(tbl_raw_data[[#This Row],[Time_taken]])/60</f>
        <v>3.8166666666666664</v>
      </c>
      <c r="K3869" s="52">
        <f>DATE(YEAR(tbl_raw_data[[#This Row],[Date Actioned]]),MONTH(tbl_raw_data[[#This Row],[Date Actioned]]),DAY(tbl_raw_data[[#This Row],[Date Actioned]]))</f>
        <v>45148</v>
      </c>
      <c r="L3869" s="50" t="str">
        <f>UPPER(TEXT(tbl_raw_data[[#This Row],[updated_date]],"MMMM"))</f>
        <v>AUGUST</v>
      </c>
      <c r="M3869" s="50" t="str">
        <f>"WEEK "&amp; IF(ROUNDUP(DAY(tbl_raw_data[[#This Row],[updated_date]])/7,0)=5,4,ROUNDUP(DAY(tbl_raw_data[[#This Row],[updated_date]])/7,0))</f>
        <v>WEEK 2</v>
      </c>
      <c r="N3869" s="50" t="str">
        <f>UPPER(VLOOKUP(tbl_raw_data[[#This Row],[Analyst]],Settiings!$A$2:$B$16,2,0))</f>
        <v>NAVED</v>
      </c>
      <c r="O3869" s="50" t="str">
        <f>TRIM(UPPER(tbl_raw_data[[#This Row],[Outcome]]))</f>
        <v>DECLINE</v>
      </c>
      <c r="P3869" s="50" t="str">
        <f>TRIM(UPPER(tbl_raw_data[[#This Row],[Queue Name]]))</f>
        <v>CONSUMER EXISTING</v>
      </c>
      <c r="Q3869" s="50" t="str">
        <f>IF(tbl_raw_data[[#This Row],[Time taken in min]]&lt;=Settiings!$D$2,"SLA_MET","SLA_NOT_MET")</f>
        <v>SLA_MET</v>
      </c>
      <c r="R3869" s="94"/>
    </row>
    <row r="3870" spans="1:18" x14ac:dyDescent="0.3">
      <c r="A3870" s="23" t="s">
        <v>3185</v>
      </c>
      <c r="B3870" s="15">
        <v>45148.703298611108</v>
      </c>
      <c r="C3870" s="16">
        <v>45148.706284722219</v>
      </c>
      <c r="D3870" s="17" t="s">
        <v>13</v>
      </c>
      <c r="E3870" s="17" t="s">
        <v>9</v>
      </c>
      <c r="F3870" s="17" t="s">
        <v>16</v>
      </c>
      <c r="G3870" s="17" t="s">
        <v>17</v>
      </c>
      <c r="H3870" s="83"/>
      <c r="I3870" s="48">
        <f>tbl_raw_data[[#This Row],[Date Actioned]]-tbl_raw_data[[#This Row],[Date Tagged]]</f>
        <v>2.9861111106583849E-3</v>
      </c>
      <c r="J3870" s="46">
        <f>HOUR(tbl_raw_data[[#This Row],[Time_taken]])*60+MINUTE(tbl_raw_data[[#This Row],[Time_taken]])+SECOND(tbl_raw_data[[#This Row],[Time_taken]])/60</f>
        <v>4.3</v>
      </c>
      <c r="K3870" s="52">
        <f>DATE(YEAR(tbl_raw_data[[#This Row],[Date Actioned]]),MONTH(tbl_raw_data[[#This Row],[Date Actioned]]),DAY(tbl_raw_data[[#This Row],[Date Actioned]]))</f>
        <v>45148</v>
      </c>
      <c r="L3870" s="50" t="str">
        <f>UPPER(TEXT(tbl_raw_data[[#This Row],[updated_date]],"MMMM"))</f>
        <v>AUGUST</v>
      </c>
      <c r="M3870" s="50" t="str">
        <f>"WEEK "&amp; IF(ROUNDUP(DAY(tbl_raw_data[[#This Row],[updated_date]])/7,0)=5,4,ROUNDUP(DAY(tbl_raw_data[[#This Row],[updated_date]])/7,0))</f>
        <v>WEEK 2</v>
      </c>
      <c r="N3870" s="50" t="str">
        <f>UPPER(VLOOKUP(tbl_raw_data[[#This Row],[Analyst]],Settiings!$A$2:$B$16,2,0))</f>
        <v>CAMROOON</v>
      </c>
      <c r="O3870" s="50" t="str">
        <f>TRIM(UPPER(tbl_raw_data[[#This Row],[Outcome]]))</f>
        <v>APPROVE</v>
      </c>
      <c r="P3870" s="50" t="str">
        <f>TRIM(UPPER(tbl_raw_data[[#This Row],[Queue Name]]))</f>
        <v>CONSUMER EXISTING</v>
      </c>
      <c r="Q3870" s="50" t="str">
        <f>IF(tbl_raw_data[[#This Row],[Time taken in min]]&lt;=Settiings!$D$2,"SLA_MET","SLA_NOT_MET")</f>
        <v>SLA_MET</v>
      </c>
      <c r="R3870" s="94"/>
    </row>
    <row r="3871" spans="1:18" x14ac:dyDescent="0.3">
      <c r="A3871" s="14" t="s">
        <v>3188</v>
      </c>
      <c r="B3871" s="9">
        <v>45148.704317129632</v>
      </c>
      <c r="C3871" s="24">
        <v>45148.708553240744</v>
      </c>
      <c r="D3871" s="25" t="s">
        <v>13</v>
      </c>
      <c r="E3871" s="25" t="s">
        <v>47</v>
      </c>
      <c r="F3871" s="25" t="s">
        <v>10</v>
      </c>
      <c r="G3871" s="25" t="s">
        <v>77</v>
      </c>
      <c r="H3871" s="82"/>
      <c r="I3871" s="48">
        <f>tbl_raw_data[[#This Row],[Date Actioned]]-tbl_raw_data[[#This Row],[Date Tagged]]</f>
        <v>4.2361111118225381E-3</v>
      </c>
      <c r="J3871" s="46">
        <f>HOUR(tbl_raw_data[[#This Row],[Time_taken]])*60+MINUTE(tbl_raw_data[[#This Row],[Time_taken]])+SECOND(tbl_raw_data[[#This Row],[Time_taken]])/60</f>
        <v>6.1</v>
      </c>
      <c r="K3871" s="52">
        <f>DATE(YEAR(tbl_raw_data[[#This Row],[Date Actioned]]),MONTH(tbl_raw_data[[#This Row],[Date Actioned]]),DAY(tbl_raw_data[[#This Row],[Date Actioned]]))</f>
        <v>45148</v>
      </c>
      <c r="L3871" s="50" t="str">
        <f>UPPER(TEXT(tbl_raw_data[[#This Row],[updated_date]],"MMMM"))</f>
        <v>AUGUST</v>
      </c>
      <c r="M3871" s="50" t="str">
        <f>"WEEK "&amp; IF(ROUNDUP(DAY(tbl_raw_data[[#This Row],[updated_date]])/7,0)=5,4,ROUNDUP(DAY(tbl_raw_data[[#This Row],[updated_date]])/7,0))</f>
        <v>WEEK 2</v>
      </c>
      <c r="N3871" s="50" t="str">
        <f>UPPER(VLOOKUP(tbl_raw_data[[#This Row],[Analyst]],Settiings!$A$2:$B$16,2,0))</f>
        <v>NITESH</v>
      </c>
      <c r="O3871" s="50" t="str">
        <f>TRIM(UPPER(tbl_raw_data[[#This Row],[Outcome]]))</f>
        <v>APPROVE</v>
      </c>
      <c r="P3871" s="50" t="str">
        <f>TRIM(UPPER(tbl_raw_data[[#This Row],[Queue Name]]))</f>
        <v>CONSUMER PRE BUREAU</v>
      </c>
      <c r="Q3871" s="50" t="str">
        <f>IF(tbl_raw_data[[#This Row],[Time taken in min]]&lt;=Settiings!$D$2,"SLA_MET","SLA_NOT_MET")</f>
        <v>SLA_MET</v>
      </c>
      <c r="R3871" s="94"/>
    </row>
    <row r="3872" spans="1:18" x14ac:dyDescent="0.3">
      <c r="A3872" s="20" t="s">
        <v>3189</v>
      </c>
      <c r="B3872" s="15">
        <v>45148.704571759263</v>
      </c>
      <c r="C3872" s="16">
        <v>45148.709537037037</v>
      </c>
      <c r="D3872" s="17" t="s">
        <v>13</v>
      </c>
      <c r="E3872" s="17" t="s">
        <v>9</v>
      </c>
      <c r="F3872" s="17" t="s">
        <v>53</v>
      </c>
      <c r="G3872" s="17" t="s">
        <v>77</v>
      </c>
      <c r="H3872" s="83"/>
      <c r="I3872" s="48">
        <f>tbl_raw_data[[#This Row],[Date Actioned]]-tbl_raw_data[[#This Row],[Date Tagged]]</f>
        <v>4.9652777743176557E-3</v>
      </c>
      <c r="J3872" s="46">
        <f>HOUR(tbl_raw_data[[#This Row],[Time_taken]])*60+MINUTE(tbl_raw_data[[#This Row],[Time_taken]])+SECOND(tbl_raw_data[[#This Row],[Time_taken]])/60</f>
        <v>7.15</v>
      </c>
      <c r="K3872" s="52">
        <f>DATE(YEAR(tbl_raw_data[[#This Row],[Date Actioned]]),MONTH(tbl_raw_data[[#This Row],[Date Actioned]]),DAY(tbl_raw_data[[#This Row],[Date Actioned]]))</f>
        <v>45148</v>
      </c>
      <c r="L3872" s="50" t="str">
        <f>UPPER(TEXT(tbl_raw_data[[#This Row],[updated_date]],"MMMM"))</f>
        <v>AUGUST</v>
      </c>
      <c r="M3872" s="50" t="str">
        <f>"WEEK "&amp; IF(ROUNDUP(DAY(tbl_raw_data[[#This Row],[updated_date]])/7,0)=5,4,ROUNDUP(DAY(tbl_raw_data[[#This Row],[updated_date]])/7,0))</f>
        <v>WEEK 2</v>
      </c>
      <c r="N3872" s="50" t="str">
        <f>UPPER(VLOOKUP(tbl_raw_data[[#This Row],[Analyst]],Settiings!$A$2:$B$16,2,0))</f>
        <v>NAVED</v>
      </c>
      <c r="O3872" s="50" t="str">
        <f>TRIM(UPPER(tbl_raw_data[[#This Row],[Outcome]]))</f>
        <v>APPROVE</v>
      </c>
      <c r="P3872" s="50" t="str">
        <f>TRIM(UPPER(tbl_raw_data[[#This Row],[Queue Name]]))</f>
        <v>CONSUMER EXISTING</v>
      </c>
      <c r="Q3872" s="50" t="str">
        <f>IF(tbl_raw_data[[#This Row],[Time taken in min]]&lt;=Settiings!$D$2,"SLA_MET","SLA_NOT_MET")</f>
        <v>SLA_MET</v>
      </c>
      <c r="R3872" s="94"/>
    </row>
    <row r="3873" spans="1:18" x14ac:dyDescent="0.3">
      <c r="A3873" s="20" t="s">
        <v>3190</v>
      </c>
      <c r="B3873" s="15">
        <v>45148.708865740744</v>
      </c>
      <c r="C3873" s="16">
        <v>45148.713217592594</v>
      </c>
      <c r="D3873" s="17" t="s">
        <v>27</v>
      </c>
      <c r="E3873" s="17" t="s">
        <v>9</v>
      </c>
      <c r="F3873" s="17" t="s">
        <v>16</v>
      </c>
      <c r="G3873" s="17" t="s">
        <v>297</v>
      </c>
      <c r="H3873" s="83"/>
      <c r="I3873" s="48">
        <f>tbl_raw_data[[#This Row],[Date Actioned]]-tbl_raw_data[[#This Row],[Date Tagged]]</f>
        <v>4.3518518505152315E-3</v>
      </c>
      <c r="J3873" s="46">
        <f>HOUR(tbl_raw_data[[#This Row],[Time_taken]])*60+MINUTE(tbl_raw_data[[#This Row],[Time_taken]])+SECOND(tbl_raw_data[[#This Row],[Time_taken]])/60</f>
        <v>6.2666666666666666</v>
      </c>
      <c r="K3873" s="52">
        <f>DATE(YEAR(tbl_raw_data[[#This Row],[Date Actioned]]),MONTH(tbl_raw_data[[#This Row],[Date Actioned]]),DAY(tbl_raw_data[[#This Row],[Date Actioned]]))</f>
        <v>45148</v>
      </c>
      <c r="L3873" s="50" t="str">
        <f>UPPER(TEXT(tbl_raw_data[[#This Row],[updated_date]],"MMMM"))</f>
        <v>AUGUST</v>
      </c>
      <c r="M3873" s="50" t="str">
        <f>"WEEK "&amp; IF(ROUNDUP(DAY(tbl_raw_data[[#This Row],[updated_date]])/7,0)=5,4,ROUNDUP(DAY(tbl_raw_data[[#This Row],[updated_date]])/7,0))</f>
        <v>WEEK 2</v>
      </c>
      <c r="N3873" s="50" t="str">
        <f>UPPER(VLOOKUP(tbl_raw_data[[#This Row],[Analyst]],Settiings!$A$2:$B$16,2,0))</f>
        <v>CAMROOON</v>
      </c>
      <c r="O3873" s="50" t="str">
        <f>TRIM(UPPER(tbl_raw_data[[#This Row],[Outcome]]))</f>
        <v>DECLINE</v>
      </c>
      <c r="P3873" s="50" t="str">
        <f>TRIM(UPPER(tbl_raw_data[[#This Row],[Queue Name]]))</f>
        <v>CONSUMER EXISTING</v>
      </c>
      <c r="Q3873" s="50" t="str">
        <f>IF(tbl_raw_data[[#This Row],[Time taken in min]]&lt;=Settiings!$D$2,"SLA_MET","SLA_NOT_MET")</f>
        <v>SLA_MET</v>
      </c>
      <c r="R3873" s="94"/>
    </row>
    <row r="3874" spans="1:18" x14ac:dyDescent="0.3">
      <c r="A3874" s="23" t="s">
        <v>3192</v>
      </c>
      <c r="B3874" s="9">
        <v>45148.713993055557</v>
      </c>
      <c r="C3874" s="24">
        <v>45148.716168981482</v>
      </c>
      <c r="D3874" s="25" t="s">
        <v>13</v>
      </c>
      <c r="E3874" s="25" t="s">
        <v>9</v>
      </c>
      <c r="F3874" s="25" t="s">
        <v>65</v>
      </c>
      <c r="G3874" s="25" t="s">
        <v>77</v>
      </c>
      <c r="H3874" s="82"/>
      <c r="I3874" s="48">
        <f>tbl_raw_data[[#This Row],[Date Actioned]]-tbl_raw_data[[#This Row],[Date Tagged]]</f>
        <v>2.1759259252576157E-3</v>
      </c>
      <c r="J3874" s="46">
        <f>HOUR(tbl_raw_data[[#This Row],[Time_taken]])*60+MINUTE(tbl_raw_data[[#This Row],[Time_taken]])+SECOND(tbl_raw_data[[#This Row],[Time_taken]])/60</f>
        <v>3.1333333333333333</v>
      </c>
      <c r="K3874" s="52">
        <f>DATE(YEAR(tbl_raw_data[[#This Row],[Date Actioned]]),MONTH(tbl_raw_data[[#This Row],[Date Actioned]]),DAY(tbl_raw_data[[#This Row],[Date Actioned]]))</f>
        <v>45148</v>
      </c>
      <c r="L3874" s="50" t="str">
        <f>UPPER(TEXT(tbl_raw_data[[#This Row],[updated_date]],"MMMM"))</f>
        <v>AUGUST</v>
      </c>
      <c r="M3874" s="50" t="str">
        <f>"WEEK "&amp; IF(ROUNDUP(DAY(tbl_raw_data[[#This Row],[updated_date]])/7,0)=5,4,ROUNDUP(DAY(tbl_raw_data[[#This Row],[updated_date]])/7,0))</f>
        <v>WEEK 2</v>
      </c>
      <c r="N3874" s="50" t="str">
        <f>UPPER(VLOOKUP(tbl_raw_data[[#This Row],[Analyst]],Settiings!$A$2:$B$16,2,0))</f>
        <v>SAM</v>
      </c>
      <c r="O3874" s="50" t="str">
        <f>TRIM(UPPER(tbl_raw_data[[#This Row],[Outcome]]))</f>
        <v>APPROVE</v>
      </c>
      <c r="P3874" s="50" t="str">
        <f>TRIM(UPPER(tbl_raw_data[[#This Row],[Queue Name]]))</f>
        <v>CONSUMER EXISTING</v>
      </c>
      <c r="Q3874" s="50" t="str">
        <f>IF(tbl_raw_data[[#This Row],[Time taken in min]]&lt;=Settiings!$D$2,"SLA_MET","SLA_NOT_MET")</f>
        <v>SLA_MET</v>
      </c>
      <c r="R3874" s="94"/>
    </row>
    <row r="3875" spans="1:18" x14ac:dyDescent="0.3">
      <c r="A3875" s="14" t="s">
        <v>3195</v>
      </c>
      <c r="B3875" s="15">
        <v>45148.714942129627</v>
      </c>
      <c r="C3875" s="16">
        <v>45148.7187037037</v>
      </c>
      <c r="D3875" s="17" t="s">
        <v>13</v>
      </c>
      <c r="E3875" s="17" t="s">
        <v>47</v>
      </c>
      <c r="F3875" s="17" t="s">
        <v>53</v>
      </c>
      <c r="G3875" s="17" t="s">
        <v>832</v>
      </c>
      <c r="H3875" s="83"/>
      <c r="I3875" s="48">
        <f>tbl_raw_data[[#This Row],[Date Actioned]]-tbl_raw_data[[#This Row],[Date Tagged]]</f>
        <v>3.7615740729961544E-3</v>
      </c>
      <c r="J3875" s="46">
        <f>HOUR(tbl_raw_data[[#This Row],[Time_taken]])*60+MINUTE(tbl_raw_data[[#This Row],[Time_taken]])+SECOND(tbl_raw_data[[#This Row],[Time_taken]])/60</f>
        <v>5.416666666666667</v>
      </c>
      <c r="K3875" s="52">
        <f>DATE(YEAR(tbl_raw_data[[#This Row],[Date Actioned]]),MONTH(tbl_raw_data[[#This Row],[Date Actioned]]),DAY(tbl_raw_data[[#This Row],[Date Actioned]]))</f>
        <v>45148</v>
      </c>
      <c r="L3875" s="50" t="str">
        <f>UPPER(TEXT(tbl_raw_data[[#This Row],[updated_date]],"MMMM"))</f>
        <v>AUGUST</v>
      </c>
      <c r="M3875" s="50" t="str">
        <f>"WEEK "&amp; IF(ROUNDUP(DAY(tbl_raw_data[[#This Row],[updated_date]])/7,0)=5,4,ROUNDUP(DAY(tbl_raw_data[[#This Row],[updated_date]])/7,0))</f>
        <v>WEEK 2</v>
      </c>
      <c r="N3875" s="50" t="str">
        <f>UPPER(VLOOKUP(tbl_raw_data[[#This Row],[Analyst]],Settiings!$A$2:$B$16,2,0))</f>
        <v>NAVED</v>
      </c>
      <c r="O3875" s="50" t="str">
        <f>TRIM(UPPER(tbl_raw_data[[#This Row],[Outcome]]))</f>
        <v>APPROVE</v>
      </c>
      <c r="P3875" s="50" t="str">
        <f>TRIM(UPPER(tbl_raw_data[[#This Row],[Queue Name]]))</f>
        <v>CONSUMER PRE BUREAU</v>
      </c>
      <c r="Q3875" s="50" t="str">
        <f>IF(tbl_raw_data[[#This Row],[Time taken in min]]&lt;=Settiings!$D$2,"SLA_MET","SLA_NOT_MET")</f>
        <v>SLA_MET</v>
      </c>
      <c r="R3875" s="94"/>
    </row>
    <row r="3876" spans="1:18" x14ac:dyDescent="0.3">
      <c r="A3876" s="20" t="s">
        <v>3198</v>
      </c>
      <c r="B3876" s="9">
        <v>45148.718402777777</v>
      </c>
      <c r="C3876" s="24">
        <v>45148.721585648149</v>
      </c>
      <c r="D3876" s="25" t="s">
        <v>13</v>
      </c>
      <c r="E3876" s="25" t="s">
        <v>9</v>
      </c>
      <c r="F3876" s="25" t="s">
        <v>65</v>
      </c>
      <c r="G3876" s="25" t="s">
        <v>17</v>
      </c>
      <c r="H3876" s="82"/>
      <c r="I3876" s="48">
        <f>tbl_raw_data[[#This Row],[Date Actioned]]-tbl_raw_data[[#This Row],[Date Tagged]]</f>
        <v>3.1828703722567298E-3</v>
      </c>
      <c r="J3876" s="46">
        <f>HOUR(tbl_raw_data[[#This Row],[Time_taken]])*60+MINUTE(tbl_raw_data[[#This Row],[Time_taken]])+SECOND(tbl_raw_data[[#This Row],[Time_taken]])/60</f>
        <v>4.583333333333333</v>
      </c>
      <c r="K3876" s="52">
        <f>DATE(YEAR(tbl_raw_data[[#This Row],[Date Actioned]]),MONTH(tbl_raw_data[[#This Row],[Date Actioned]]),DAY(tbl_raw_data[[#This Row],[Date Actioned]]))</f>
        <v>45148</v>
      </c>
      <c r="L3876" s="50" t="str">
        <f>UPPER(TEXT(tbl_raw_data[[#This Row],[updated_date]],"MMMM"))</f>
        <v>AUGUST</v>
      </c>
      <c r="M3876" s="50" t="str">
        <f>"WEEK "&amp; IF(ROUNDUP(DAY(tbl_raw_data[[#This Row],[updated_date]])/7,0)=5,4,ROUNDUP(DAY(tbl_raw_data[[#This Row],[updated_date]])/7,0))</f>
        <v>WEEK 2</v>
      </c>
      <c r="N3876" s="50" t="str">
        <f>UPPER(VLOOKUP(tbl_raw_data[[#This Row],[Analyst]],Settiings!$A$2:$B$16,2,0))</f>
        <v>SAM</v>
      </c>
      <c r="O3876" s="50" t="str">
        <f>TRIM(UPPER(tbl_raw_data[[#This Row],[Outcome]]))</f>
        <v>APPROVE</v>
      </c>
      <c r="P3876" s="50" t="str">
        <f>TRIM(UPPER(tbl_raw_data[[#This Row],[Queue Name]]))</f>
        <v>CONSUMER EXISTING</v>
      </c>
      <c r="Q3876" s="50" t="str">
        <f>IF(tbl_raw_data[[#This Row],[Time taken in min]]&lt;=Settiings!$D$2,"SLA_MET","SLA_NOT_MET")</f>
        <v>SLA_MET</v>
      </c>
      <c r="R3876" s="94"/>
    </row>
    <row r="3877" spans="1:18" x14ac:dyDescent="0.3">
      <c r="A3877" s="23" t="s">
        <v>3201</v>
      </c>
      <c r="B3877" s="15">
        <v>45148.721192129633</v>
      </c>
      <c r="C3877" s="16">
        <v>45148.72488425926</v>
      </c>
      <c r="D3877" s="17" t="s">
        <v>13</v>
      </c>
      <c r="E3877" s="17" t="s">
        <v>47</v>
      </c>
      <c r="F3877" s="17" t="s">
        <v>65</v>
      </c>
      <c r="G3877" s="17" t="s">
        <v>77</v>
      </c>
      <c r="H3877" s="83"/>
      <c r="I3877" s="48">
        <f>tbl_raw_data[[#This Row],[Date Actioned]]-tbl_raw_data[[#This Row],[Date Tagged]]</f>
        <v>3.6921296268701553E-3</v>
      </c>
      <c r="J3877" s="46">
        <f>HOUR(tbl_raw_data[[#This Row],[Time_taken]])*60+MINUTE(tbl_raw_data[[#This Row],[Time_taken]])+SECOND(tbl_raw_data[[#This Row],[Time_taken]])/60</f>
        <v>5.3166666666666664</v>
      </c>
      <c r="K3877" s="52">
        <f>DATE(YEAR(tbl_raw_data[[#This Row],[Date Actioned]]),MONTH(tbl_raw_data[[#This Row],[Date Actioned]]),DAY(tbl_raw_data[[#This Row],[Date Actioned]]))</f>
        <v>45148</v>
      </c>
      <c r="L3877" s="50" t="str">
        <f>UPPER(TEXT(tbl_raw_data[[#This Row],[updated_date]],"MMMM"))</f>
        <v>AUGUST</v>
      </c>
      <c r="M3877" s="50" t="str">
        <f>"WEEK "&amp; IF(ROUNDUP(DAY(tbl_raw_data[[#This Row],[updated_date]])/7,0)=5,4,ROUNDUP(DAY(tbl_raw_data[[#This Row],[updated_date]])/7,0))</f>
        <v>WEEK 2</v>
      </c>
      <c r="N3877" s="50" t="str">
        <f>UPPER(VLOOKUP(tbl_raw_data[[#This Row],[Analyst]],Settiings!$A$2:$B$16,2,0))</f>
        <v>SAM</v>
      </c>
      <c r="O3877" s="50" t="str">
        <f>TRIM(UPPER(tbl_raw_data[[#This Row],[Outcome]]))</f>
        <v>APPROVE</v>
      </c>
      <c r="P3877" s="50" t="str">
        <f>TRIM(UPPER(tbl_raw_data[[#This Row],[Queue Name]]))</f>
        <v>CONSUMER PRE BUREAU</v>
      </c>
      <c r="Q3877" s="50" t="str">
        <f>IF(tbl_raw_data[[#This Row],[Time taken in min]]&lt;=Settiings!$D$2,"SLA_MET","SLA_NOT_MET")</f>
        <v>SLA_MET</v>
      </c>
      <c r="R3877" s="94"/>
    </row>
    <row r="3878" spans="1:18" x14ac:dyDescent="0.3">
      <c r="A3878" s="14" t="s">
        <v>3205</v>
      </c>
      <c r="B3878" s="9">
        <v>45148.725752314815</v>
      </c>
      <c r="C3878" s="24">
        <v>45148.733553240738</v>
      </c>
      <c r="D3878" s="25" t="s">
        <v>13</v>
      </c>
      <c r="E3878" s="25" t="s">
        <v>47</v>
      </c>
      <c r="F3878" s="25" t="s">
        <v>53</v>
      </c>
      <c r="G3878" s="25" t="s">
        <v>718</v>
      </c>
      <c r="H3878" s="82"/>
      <c r="I3878" s="48">
        <f>tbl_raw_data[[#This Row],[Date Actioned]]-tbl_raw_data[[#This Row],[Date Tagged]]</f>
        <v>7.8009259232203476E-3</v>
      </c>
      <c r="J3878" s="46">
        <f>HOUR(tbl_raw_data[[#This Row],[Time_taken]])*60+MINUTE(tbl_raw_data[[#This Row],[Time_taken]])+SECOND(tbl_raw_data[[#This Row],[Time_taken]])/60</f>
        <v>11.233333333333333</v>
      </c>
      <c r="K3878" s="52">
        <f>DATE(YEAR(tbl_raw_data[[#This Row],[Date Actioned]]),MONTH(tbl_raw_data[[#This Row],[Date Actioned]]),DAY(tbl_raw_data[[#This Row],[Date Actioned]]))</f>
        <v>45148</v>
      </c>
      <c r="L3878" s="50" t="str">
        <f>UPPER(TEXT(tbl_raw_data[[#This Row],[updated_date]],"MMMM"))</f>
        <v>AUGUST</v>
      </c>
      <c r="M3878" s="50" t="str">
        <f>"WEEK "&amp; IF(ROUNDUP(DAY(tbl_raw_data[[#This Row],[updated_date]])/7,0)=5,4,ROUNDUP(DAY(tbl_raw_data[[#This Row],[updated_date]])/7,0))</f>
        <v>WEEK 2</v>
      </c>
      <c r="N3878" s="50" t="str">
        <f>UPPER(VLOOKUP(tbl_raw_data[[#This Row],[Analyst]],Settiings!$A$2:$B$16,2,0))</f>
        <v>NAVED</v>
      </c>
      <c r="O3878" s="50" t="str">
        <f>TRIM(UPPER(tbl_raw_data[[#This Row],[Outcome]]))</f>
        <v>APPROVE</v>
      </c>
      <c r="P3878" s="50" t="str">
        <f>TRIM(UPPER(tbl_raw_data[[#This Row],[Queue Name]]))</f>
        <v>CONSUMER PRE BUREAU</v>
      </c>
      <c r="Q3878" s="50" t="str">
        <f>IF(tbl_raw_data[[#This Row],[Time taken in min]]&lt;=Settiings!$D$2,"SLA_MET","SLA_NOT_MET")</f>
        <v>SLA_MET</v>
      </c>
      <c r="R3878" s="94"/>
    </row>
    <row r="3879" spans="1:18" x14ac:dyDescent="0.3">
      <c r="A3879" s="23" t="s">
        <v>3206</v>
      </c>
      <c r="B3879" s="9">
        <v>45148.726898148147</v>
      </c>
      <c r="C3879" s="24">
        <v>45148.733182870368</v>
      </c>
      <c r="D3879" s="25" t="s">
        <v>27</v>
      </c>
      <c r="E3879" s="25" t="s">
        <v>9</v>
      </c>
      <c r="F3879" s="25" t="s">
        <v>686</v>
      </c>
      <c r="G3879" s="25" t="s">
        <v>2533</v>
      </c>
      <c r="H3879" s="82"/>
      <c r="I3879" s="48">
        <f>tbl_raw_data[[#This Row],[Date Actioned]]-tbl_raw_data[[#This Row],[Date Tagged]]</f>
        <v>6.284722221607808E-3</v>
      </c>
      <c r="J3879" s="46">
        <f>HOUR(tbl_raw_data[[#This Row],[Time_taken]])*60+MINUTE(tbl_raw_data[[#This Row],[Time_taken]])+SECOND(tbl_raw_data[[#This Row],[Time_taken]])/60</f>
        <v>9.0500000000000007</v>
      </c>
      <c r="K3879" s="52">
        <f>DATE(YEAR(tbl_raw_data[[#This Row],[Date Actioned]]),MONTH(tbl_raw_data[[#This Row],[Date Actioned]]),DAY(tbl_raw_data[[#This Row],[Date Actioned]]))</f>
        <v>45148</v>
      </c>
      <c r="L3879" s="50" t="str">
        <f>UPPER(TEXT(tbl_raw_data[[#This Row],[updated_date]],"MMMM"))</f>
        <v>AUGUST</v>
      </c>
      <c r="M3879" s="50" t="str">
        <f>"WEEK "&amp; IF(ROUNDUP(DAY(tbl_raw_data[[#This Row],[updated_date]])/7,0)=5,4,ROUNDUP(DAY(tbl_raw_data[[#This Row],[updated_date]])/7,0))</f>
        <v>WEEK 2</v>
      </c>
      <c r="N3879" s="50" t="str">
        <f>UPPER(VLOOKUP(tbl_raw_data[[#This Row],[Analyst]],Settiings!$A$2:$B$16,2,0))</f>
        <v>FARDIN</v>
      </c>
      <c r="O3879" s="50" t="str">
        <f>TRIM(UPPER(tbl_raw_data[[#This Row],[Outcome]]))</f>
        <v>DECLINE</v>
      </c>
      <c r="P3879" s="50" t="str">
        <f>TRIM(UPPER(tbl_raw_data[[#This Row],[Queue Name]]))</f>
        <v>CONSUMER EXISTING</v>
      </c>
      <c r="Q3879" s="50" t="str">
        <f>IF(tbl_raw_data[[#This Row],[Time taken in min]]&lt;=Settiings!$D$2,"SLA_MET","SLA_NOT_MET")</f>
        <v>SLA_MET</v>
      </c>
      <c r="R3879" s="94"/>
    </row>
    <row r="3880" spans="1:18" x14ac:dyDescent="0.3">
      <c r="A3880" s="14" t="s">
        <v>3207</v>
      </c>
      <c r="B3880" s="15">
        <v>45148.727986111109</v>
      </c>
      <c r="C3880" s="16">
        <v>45148.752337962964</v>
      </c>
      <c r="D3880" s="17" t="s">
        <v>37</v>
      </c>
      <c r="E3880" s="18" t="s">
        <v>19</v>
      </c>
      <c r="F3880" s="17" t="s">
        <v>24</v>
      </c>
      <c r="G3880" s="19"/>
      <c r="H3880" s="79"/>
      <c r="I3880" s="48">
        <f>tbl_raw_data[[#This Row],[Date Actioned]]-tbl_raw_data[[#This Row],[Date Tagged]]</f>
        <v>2.4351851854589768E-2</v>
      </c>
      <c r="J3880" s="46">
        <f>HOUR(tbl_raw_data[[#This Row],[Time_taken]])*60+MINUTE(tbl_raw_data[[#This Row],[Time_taken]])+SECOND(tbl_raw_data[[#This Row],[Time_taken]])/60</f>
        <v>35.06666666666667</v>
      </c>
      <c r="K3880" s="52">
        <f>DATE(YEAR(tbl_raw_data[[#This Row],[Date Actioned]]),MONTH(tbl_raw_data[[#This Row],[Date Actioned]]),DAY(tbl_raw_data[[#This Row],[Date Actioned]]))</f>
        <v>45148</v>
      </c>
      <c r="L3880" s="50" t="str">
        <f>UPPER(TEXT(tbl_raw_data[[#This Row],[updated_date]],"MMMM"))</f>
        <v>AUGUST</v>
      </c>
      <c r="M3880" s="50" t="str">
        <f>"WEEK "&amp; IF(ROUNDUP(DAY(tbl_raw_data[[#This Row],[updated_date]])/7,0)=5,4,ROUNDUP(DAY(tbl_raw_data[[#This Row],[updated_date]])/7,0))</f>
        <v>WEEK 2</v>
      </c>
      <c r="N3880" s="50" t="str">
        <f>UPPER(VLOOKUP(tbl_raw_data[[#This Row],[Analyst]],Settiings!$A$2:$B$16,2,0))</f>
        <v>QUADIR</v>
      </c>
      <c r="O3880" s="50" t="str">
        <f>TRIM(UPPER(tbl_raw_data[[#This Row],[Outcome]]))</f>
        <v>DECLINE</v>
      </c>
      <c r="P3880" s="50" t="str">
        <f>TRIM(UPPER(tbl_raw_data[[#This Row],[Queue Name]]))</f>
        <v>CONSUMER POST BUREAU</v>
      </c>
      <c r="Q3880" s="50" t="str">
        <f>IF(tbl_raw_data[[#This Row],[Time taken in min]]&lt;=Settiings!$D$2,"SLA_MET","SLA_NOT_MET")</f>
        <v>SLA_NOT_MET</v>
      </c>
      <c r="R3880" s="94"/>
    </row>
    <row r="3881" spans="1:18" x14ac:dyDescent="0.3">
      <c r="A3881" s="20" t="s">
        <v>3208</v>
      </c>
      <c r="B3881" s="9">
        <v>45148.72855324074</v>
      </c>
      <c r="C3881" s="24">
        <v>45148.74019675926</v>
      </c>
      <c r="D3881" s="25" t="s">
        <v>27</v>
      </c>
      <c r="E3881" s="25" t="s">
        <v>9</v>
      </c>
      <c r="F3881" s="25" t="s">
        <v>10</v>
      </c>
      <c r="G3881" s="25" t="s">
        <v>71</v>
      </c>
      <c r="H3881" s="82"/>
      <c r="I3881" s="48">
        <f>tbl_raw_data[[#This Row],[Date Actioned]]-tbl_raw_data[[#This Row],[Date Tagged]]</f>
        <v>1.1643518519122154E-2</v>
      </c>
      <c r="J3881" s="46">
        <f>HOUR(tbl_raw_data[[#This Row],[Time_taken]])*60+MINUTE(tbl_raw_data[[#This Row],[Time_taken]])+SECOND(tbl_raw_data[[#This Row],[Time_taken]])/60</f>
        <v>16.766666666666666</v>
      </c>
      <c r="K3881" s="52">
        <f>DATE(YEAR(tbl_raw_data[[#This Row],[Date Actioned]]),MONTH(tbl_raw_data[[#This Row],[Date Actioned]]),DAY(tbl_raw_data[[#This Row],[Date Actioned]]))</f>
        <v>45148</v>
      </c>
      <c r="L3881" s="50" t="str">
        <f>UPPER(TEXT(tbl_raw_data[[#This Row],[updated_date]],"MMMM"))</f>
        <v>AUGUST</v>
      </c>
      <c r="M3881" s="50" t="str">
        <f>"WEEK "&amp; IF(ROUNDUP(DAY(tbl_raw_data[[#This Row],[updated_date]])/7,0)=5,4,ROUNDUP(DAY(tbl_raw_data[[#This Row],[updated_date]])/7,0))</f>
        <v>WEEK 2</v>
      </c>
      <c r="N3881" s="50" t="str">
        <f>UPPER(VLOOKUP(tbl_raw_data[[#This Row],[Analyst]],Settiings!$A$2:$B$16,2,0))</f>
        <v>NITESH</v>
      </c>
      <c r="O3881" s="50" t="str">
        <f>TRIM(UPPER(tbl_raw_data[[#This Row],[Outcome]]))</f>
        <v>DECLINE</v>
      </c>
      <c r="P3881" s="50" t="str">
        <f>TRIM(UPPER(tbl_raw_data[[#This Row],[Queue Name]]))</f>
        <v>CONSUMER EXISTING</v>
      </c>
      <c r="Q3881" s="50" t="str">
        <f>IF(tbl_raw_data[[#This Row],[Time taken in min]]&lt;=Settiings!$D$2,"SLA_MET","SLA_NOT_MET")</f>
        <v>SLA_MET</v>
      </c>
      <c r="R3881" s="94"/>
    </row>
    <row r="3882" spans="1:18" x14ac:dyDescent="0.3">
      <c r="A3882" s="20" t="s">
        <v>3209</v>
      </c>
      <c r="B3882" s="15">
        <v>45148.731932870367</v>
      </c>
      <c r="C3882" s="16">
        <v>45148.75409722222</v>
      </c>
      <c r="D3882" s="17" t="s">
        <v>17</v>
      </c>
      <c r="E3882" s="18" t="s">
        <v>9</v>
      </c>
      <c r="F3882" s="17" t="s">
        <v>686</v>
      </c>
      <c r="G3882" s="19"/>
      <c r="H3882" s="79"/>
      <c r="I3882" s="48">
        <f>tbl_raw_data[[#This Row],[Date Actioned]]-tbl_raw_data[[#This Row],[Date Tagged]]</f>
        <v>2.21643518525525E-2</v>
      </c>
      <c r="J3882" s="46">
        <f>HOUR(tbl_raw_data[[#This Row],[Time_taken]])*60+MINUTE(tbl_raw_data[[#This Row],[Time_taken]])+SECOND(tbl_raw_data[[#This Row],[Time_taken]])/60</f>
        <v>31.916666666666668</v>
      </c>
      <c r="K3882" s="52">
        <f>DATE(YEAR(tbl_raw_data[[#This Row],[Date Actioned]]),MONTH(tbl_raw_data[[#This Row],[Date Actioned]]),DAY(tbl_raw_data[[#This Row],[Date Actioned]]))</f>
        <v>45148</v>
      </c>
      <c r="L3882" s="50" t="str">
        <f>UPPER(TEXT(tbl_raw_data[[#This Row],[updated_date]],"MMMM"))</f>
        <v>AUGUST</v>
      </c>
      <c r="M3882" s="50" t="str">
        <f>"WEEK "&amp; IF(ROUNDUP(DAY(tbl_raw_data[[#This Row],[updated_date]])/7,0)=5,4,ROUNDUP(DAY(tbl_raw_data[[#This Row],[updated_date]])/7,0))</f>
        <v>WEEK 2</v>
      </c>
      <c r="N3882" s="50" t="str">
        <f>UPPER(VLOOKUP(tbl_raw_data[[#This Row],[Analyst]],Settiings!$A$2:$B$16,2,0))</f>
        <v>FARDIN</v>
      </c>
      <c r="O3882" s="50" t="str">
        <f>TRIM(UPPER(tbl_raw_data[[#This Row],[Outcome]]))</f>
        <v>APPROVE</v>
      </c>
      <c r="P3882" s="50" t="str">
        <f>TRIM(UPPER(tbl_raw_data[[#This Row],[Queue Name]]))</f>
        <v>CONSUMER EXISTING</v>
      </c>
      <c r="Q3882" s="50" t="str">
        <f>IF(tbl_raw_data[[#This Row],[Time taken in min]]&lt;=Settiings!$D$2,"SLA_MET","SLA_NOT_MET")</f>
        <v>SLA_NOT_MET</v>
      </c>
      <c r="R3882" s="94"/>
    </row>
    <row r="3883" spans="1:18" x14ac:dyDescent="0.3">
      <c r="A3883" s="23" t="s">
        <v>3210</v>
      </c>
      <c r="B3883" s="9">
        <v>45148.736157407409</v>
      </c>
      <c r="C3883" s="24">
        <v>45148.739398148151</v>
      </c>
      <c r="D3883" s="25" t="s">
        <v>13</v>
      </c>
      <c r="E3883" s="25" t="s">
        <v>9</v>
      </c>
      <c r="F3883" s="25" t="s">
        <v>686</v>
      </c>
      <c r="G3883" s="25" t="s">
        <v>128</v>
      </c>
      <c r="H3883" s="82"/>
      <c r="I3883" s="48">
        <f>tbl_raw_data[[#This Row],[Date Actioned]]-tbl_raw_data[[#This Row],[Date Tagged]]</f>
        <v>3.2407407416030765E-3</v>
      </c>
      <c r="J3883" s="46">
        <f>HOUR(tbl_raw_data[[#This Row],[Time_taken]])*60+MINUTE(tbl_raw_data[[#This Row],[Time_taken]])+SECOND(tbl_raw_data[[#This Row],[Time_taken]])/60</f>
        <v>4.666666666666667</v>
      </c>
      <c r="K3883" s="52">
        <f>DATE(YEAR(tbl_raw_data[[#This Row],[Date Actioned]]),MONTH(tbl_raw_data[[#This Row],[Date Actioned]]),DAY(tbl_raw_data[[#This Row],[Date Actioned]]))</f>
        <v>45148</v>
      </c>
      <c r="L3883" s="50" t="str">
        <f>UPPER(TEXT(tbl_raw_data[[#This Row],[updated_date]],"MMMM"))</f>
        <v>AUGUST</v>
      </c>
      <c r="M3883" s="50" t="str">
        <f>"WEEK "&amp; IF(ROUNDUP(DAY(tbl_raw_data[[#This Row],[updated_date]])/7,0)=5,4,ROUNDUP(DAY(tbl_raw_data[[#This Row],[updated_date]])/7,0))</f>
        <v>WEEK 2</v>
      </c>
      <c r="N3883" s="50" t="str">
        <f>UPPER(VLOOKUP(tbl_raw_data[[#This Row],[Analyst]],Settiings!$A$2:$B$16,2,0))</f>
        <v>FARDIN</v>
      </c>
      <c r="O3883" s="50" t="str">
        <f>TRIM(UPPER(tbl_raw_data[[#This Row],[Outcome]]))</f>
        <v>APPROVE</v>
      </c>
      <c r="P3883" s="50" t="str">
        <f>TRIM(UPPER(tbl_raw_data[[#This Row],[Queue Name]]))</f>
        <v>CONSUMER EXISTING</v>
      </c>
      <c r="Q3883" s="50" t="str">
        <f>IF(tbl_raw_data[[#This Row],[Time taken in min]]&lt;=Settiings!$D$2,"SLA_MET","SLA_NOT_MET")</f>
        <v>SLA_MET</v>
      </c>
      <c r="R3883" s="94"/>
    </row>
    <row r="3884" spans="1:18" x14ac:dyDescent="0.3">
      <c r="A3884" s="14" t="s">
        <v>3211</v>
      </c>
      <c r="B3884" s="15">
        <v>45148.738009259258</v>
      </c>
      <c r="C3884" s="16">
        <v>45148.756111111114</v>
      </c>
      <c r="D3884" s="17" t="s">
        <v>17</v>
      </c>
      <c r="E3884" s="18" t="s">
        <v>9</v>
      </c>
      <c r="F3884" s="17" t="s">
        <v>24</v>
      </c>
      <c r="G3884" s="19"/>
      <c r="H3884" s="79"/>
      <c r="I3884" s="48">
        <f>tbl_raw_data[[#This Row],[Date Actioned]]-tbl_raw_data[[#This Row],[Date Tagged]]</f>
        <v>1.8101851856044959E-2</v>
      </c>
      <c r="J3884" s="46">
        <f>HOUR(tbl_raw_data[[#This Row],[Time_taken]])*60+MINUTE(tbl_raw_data[[#This Row],[Time_taken]])+SECOND(tbl_raw_data[[#This Row],[Time_taken]])/60</f>
        <v>26.066666666666666</v>
      </c>
      <c r="K3884" s="52">
        <f>DATE(YEAR(tbl_raw_data[[#This Row],[Date Actioned]]),MONTH(tbl_raw_data[[#This Row],[Date Actioned]]),DAY(tbl_raw_data[[#This Row],[Date Actioned]]))</f>
        <v>45148</v>
      </c>
      <c r="L3884" s="50" t="str">
        <f>UPPER(TEXT(tbl_raw_data[[#This Row],[updated_date]],"MMMM"))</f>
        <v>AUGUST</v>
      </c>
      <c r="M3884" s="50" t="str">
        <f>"WEEK "&amp; IF(ROUNDUP(DAY(tbl_raw_data[[#This Row],[updated_date]])/7,0)=5,4,ROUNDUP(DAY(tbl_raw_data[[#This Row],[updated_date]])/7,0))</f>
        <v>WEEK 2</v>
      </c>
      <c r="N3884" s="50" t="str">
        <f>UPPER(VLOOKUP(tbl_raw_data[[#This Row],[Analyst]],Settiings!$A$2:$B$16,2,0))</f>
        <v>QUADIR</v>
      </c>
      <c r="O3884" s="50" t="str">
        <f>TRIM(UPPER(tbl_raw_data[[#This Row],[Outcome]]))</f>
        <v>APPROVE</v>
      </c>
      <c r="P3884" s="50" t="str">
        <f>TRIM(UPPER(tbl_raw_data[[#This Row],[Queue Name]]))</f>
        <v>CONSUMER EXISTING</v>
      </c>
      <c r="Q3884" s="50" t="str">
        <f>IF(tbl_raw_data[[#This Row],[Time taken in min]]&lt;=Settiings!$D$2,"SLA_MET","SLA_NOT_MET")</f>
        <v>SLA_NOT_MET</v>
      </c>
      <c r="R3884" s="94"/>
    </row>
    <row r="3885" spans="1:18" x14ac:dyDescent="0.3">
      <c r="A3885" s="23" t="s">
        <v>3212</v>
      </c>
      <c r="B3885" s="15">
        <v>45148.738819444443</v>
      </c>
      <c r="C3885" s="16">
        <v>45148.744085648148</v>
      </c>
      <c r="D3885" s="17" t="s">
        <v>27</v>
      </c>
      <c r="E3885" s="17" t="s">
        <v>9</v>
      </c>
      <c r="F3885" s="17" t="s">
        <v>65</v>
      </c>
      <c r="G3885" s="17" t="s">
        <v>297</v>
      </c>
      <c r="H3885" s="83"/>
      <c r="I3885" s="48">
        <f>tbl_raw_data[[#This Row],[Date Actioned]]-tbl_raw_data[[#This Row],[Date Tagged]]</f>
        <v>5.2662037051049992E-3</v>
      </c>
      <c r="J3885" s="46">
        <f>HOUR(tbl_raw_data[[#This Row],[Time_taken]])*60+MINUTE(tbl_raw_data[[#This Row],[Time_taken]])+SECOND(tbl_raw_data[[#This Row],[Time_taken]])/60</f>
        <v>7.583333333333333</v>
      </c>
      <c r="K3885" s="52">
        <f>DATE(YEAR(tbl_raw_data[[#This Row],[Date Actioned]]),MONTH(tbl_raw_data[[#This Row],[Date Actioned]]),DAY(tbl_raw_data[[#This Row],[Date Actioned]]))</f>
        <v>45148</v>
      </c>
      <c r="L3885" s="50" t="str">
        <f>UPPER(TEXT(tbl_raw_data[[#This Row],[updated_date]],"MMMM"))</f>
        <v>AUGUST</v>
      </c>
      <c r="M3885" s="50" t="str">
        <f>"WEEK "&amp; IF(ROUNDUP(DAY(tbl_raw_data[[#This Row],[updated_date]])/7,0)=5,4,ROUNDUP(DAY(tbl_raw_data[[#This Row],[updated_date]])/7,0))</f>
        <v>WEEK 2</v>
      </c>
      <c r="N3885" s="50" t="str">
        <f>UPPER(VLOOKUP(tbl_raw_data[[#This Row],[Analyst]],Settiings!$A$2:$B$16,2,0))</f>
        <v>SAM</v>
      </c>
      <c r="O3885" s="50" t="str">
        <f>TRIM(UPPER(tbl_raw_data[[#This Row],[Outcome]]))</f>
        <v>DECLINE</v>
      </c>
      <c r="P3885" s="50" t="str">
        <f>TRIM(UPPER(tbl_raw_data[[#This Row],[Queue Name]]))</f>
        <v>CONSUMER EXISTING</v>
      </c>
      <c r="Q3885" s="50" t="str">
        <f>IF(tbl_raw_data[[#This Row],[Time taken in min]]&lt;=Settiings!$D$2,"SLA_MET","SLA_NOT_MET")</f>
        <v>SLA_MET</v>
      </c>
      <c r="R3885" s="94"/>
    </row>
    <row r="3886" spans="1:18" x14ac:dyDescent="0.3">
      <c r="A3886" s="20" t="s">
        <v>3213</v>
      </c>
      <c r="B3886" s="9">
        <v>45148.739745370367</v>
      </c>
      <c r="C3886" s="24">
        <v>45148.743506944447</v>
      </c>
      <c r="D3886" s="25" t="s">
        <v>13</v>
      </c>
      <c r="E3886" s="25" t="s">
        <v>9</v>
      </c>
      <c r="F3886" s="25" t="s">
        <v>686</v>
      </c>
      <c r="G3886" s="25" t="s">
        <v>128</v>
      </c>
      <c r="H3886" s="82"/>
      <c r="I3886" s="48">
        <f>tbl_raw_data[[#This Row],[Date Actioned]]-tbl_raw_data[[#This Row],[Date Tagged]]</f>
        <v>3.761574080272112E-3</v>
      </c>
      <c r="J3886" s="46">
        <f>HOUR(tbl_raw_data[[#This Row],[Time_taken]])*60+MINUTE(tbl_raw_data[[#This Row],[Time_taken]])+SECOND(tbl_raw_data[[#This Row],[Time_taken]])/60</f>
        <v>5.416666666666667</v>
      </c>
      <c r="K3886" s="52">
        <f>DATE(YEAR(tbl_raw_data[[#This Row],[Date Actioned]]),MONTH(tbl_raw_data[[#This Row],[Date Actioned]]),DAY(tbl_raw_data[[#This Row],[Date Actioned]]))</f>
        <v>45148</v>
      </c>
      <c r="L3886" s="50" t="str">
        <f>UPPER(TEXT(tbl_raw_data[[#This Row],[updated_date]],"MMMM"))</f>
        <v>AUGUST</v>
      </c>
      <c r="M3886" s="50" t="str">
        <f>"WEEK "&amp; IF(ROUNDUP(DAY(tbl_raw_data[[#This Row],[updated_date]])/7,0)=5,4,ROUNDUP(DAY(tbl_raw_data[[#This Row],[updated_date]])/7,0))</f>
        <v>WEEK 2</v>
      </c>
      <c r="N3886" s="50" t="str">
        <f>UPPER(VLOOKUP(tbl_raw_data[[#This Row],[Analyst]],Settiings!$A$2:$B$16,2,0))</f>
        <v>FARDIN</v>
      </c>
      <c r="O3886" s="50" t="str">
        <f>TRIM(UPPER(tbl_raw_data[[#This Row],[Outcome]]))</f>
        <v>APPROVE</v>
      </c>
      <c r="P3886" s="50" t="str">
        <f>TRIM(UPPER(tbl_raw_data[[#This Row],[Queue Name]]))</f>
        <v>CONSUMER EXISTING</v>
      </c>
      <c r="Q3886" s="50" t="str">
        <f>IF(tbl_raw_data[[#This Row],[Time taken in min]]&lt;=Settiings!$D$2,"SLA_MET","SLA_NOT_MET")</f>
        <v>SLA_MET</v>
      </c>
      <c r="R3886" s="94"/>
    </row>
    <row r="3887" spans="1:18" x14ac:dyDescent="0.3">
      <c r="A3887" s="23" t="s">
        <v>3214</v>
      </c>
      <c r="B3887" s="15">
        <v>45148.740439814814</v>
      </c>
      <c r="C3887" s="16">
        <v>45148.759548611109</v>
      </c>
      <c r="D3887" s="17" t="s">
        <v>17</v>
      </c>
      <c r="E3887" s="18" t="s">
        <v>9</v>
      </c>
      <c r="F3887" s="17" t="s">
        <v>686</v>
      </c>
      <c r="G3887" s="19"/>
      <c r="H3887" s="79"/>
      <c r="I3887" s="48">
        <f>tbl_raw_data[[#This Row],[Date Actioned]]-tbl_raw_data[[#This Row],[Date Tagged]]</f>
        <v>1.9108796295768116E-2</v>
      </c>
      <c r="J3887" s="46">
        <f>HOUR(tbl_raw_data[[#This Row],[Time_taken]])*60+MINUTE(tbl_raw_data[[#This Row],[Time_taken]])+SECOND(tbl_raw_data[[#This Row],[Time_taken]])/60</f>
        <v>27.516666666666666</v>
      </c>
      <c r="K3887" s="52">
        <f>DATE(YEAR(tbl_raw_data[[#This Row],[Date Actioned]]),MONTH(tbl_raw_data[[#This Row],[Date Actioned]]),DAY(tbl_raw_data[[#This Row],[Date Actioned]]))</f>
        <v>45148</v>
      </c>
      <c r="L3887" s="50" t="str">
        <f>UPPER(TEXT(tbl_raw_data[[#This Row],[updated_date]],"MMMM"))</f>
        <v>AUGUST</v>
      </c>
      <c r="M3887" s="50" t="str">
        <f>"WEEK "&amp; IF(ROUNDUP(DAY(tbl_raw_data[[#This Row],[updated_date]])/7,0)=5,4,ROUNDUP(DAY(tbl_raw_data[[#This Row],[updated_date]])/7,0))</f>
        <v>WEEK 2</v>
      </c>
      <c r="N3887" s="50" t="str">
        <f>UPPER(VLOOKUP(tbl_raw_data[[#This Row],[Analyst]],Settiings!$A$2:$B$16,2,0))</f>
        <v>FARDIN</v>
      </c>
      <c r="O3887" s="50" t="str">
        <f>TRIM(UPPER(tbl_raw_data[[#This Row],[Outcome]]))</f>
        <v>APPROVE</v>
      </c>
      <c r="P3887" s="50" t="str">
        <f>TRIM(UPPER(tbl_raw_data[[#This Row],[Queue Name]]))</f>
        <v>CONSUMER EXISTING</v>
      </c>
      <c r="Q3887" s="50" t="str">
        <f>IF(tbl_raw_data[[#This Row],[Time taken in min]]&lt;=Settiings!$D$2,"SLA_MET","SLA_NOT_MET")</f>
        <v>SLA_NOT_MET</v>
      </c>
      <c r="R3887" s="94"/>
    </row>
    <row r="3888" spans="1:18" x14ac:dyDescent="0.3">
      <c r="A3888" s="14" t="s">
        <v>3215</v>
      </c>
      <c r="B3888" s="9">
        <v>45148.74113425926</v>
      </c>
      <c r="C3888" s="24">
        <v>45148.747881944444</v>
      </c>
      <c r="D3888" s="25" t="s">
        <v>27</v>
      </c>
      <c r="E3888" s="25" t="s">
        <v>9</v>
      </c>
      <c r="F3888" s="25" t="s">
        <v>10</v>
      </c>
      <c r="G3888" s="25" t="s">
        <v>113</v>
      </c>
      <c r="H3888" s="82"/>
      <c r="I3888" s="48">
        <f>tbl_raw_data[[#This Row],[Date Actioned]]-tbl_raw_data[[#This Row],[Date Tagged]]</f>
        <v>6.7476851836545393E-3</v>
      </c>
      <c r="J3888" s="46">
        <f>HOUR(tbl_raw_data[[#This Row],[Time_taken]])*60+MINUTE(tbl_raw_data[[#This Row],[Time_taken]])+SECOND(tbl_raw_data[[#This Row],[Time_taken]])/60</f>
        <v>9.7166666666666668</v>
      </c>
      <c r="K3888" s="52">
        <f>DATE(YEAR(tbl_raw_data[[#This Row],[Date Actioned]]),MONTH(tbl_raw_data[[#This Row],[Date Actioned]]),DAY(tbl_raw_data[[#This Row],[Date Actioned]]))</f>
        <v>45148</v>
      </c>
      <c r="L3888" s="50" t="str">
        <f>UPPER(TEXT(tbl_raw_data[[#This Row],[updated_date]],"MMMM"))</f>
        <v>AUGUST</v>
      </c>
      <c r="M3888" s="50" t="str">
        <f>"WEEK "&amp; IF(ROUNDUP(DAY(tbl_raw_data[[#This Row],[updated_date]])/7,0)=5,4,ROUNDUP(DAY(tbl_raw_data[[#This Row],[updated_date]])/7,0))</f>
        <v>WEEK 2</v>
      </c>
      <c r="N3888" s="50" t="str">
        <f>UPPER(VLOOKUP(tbl_raw_data[[#This Row],[Analyst]],Settiings!$A$2:$B$16,2,0))</f>
        <v>NITESH</v>
      </c>
      <c r="O3888" s="50" t="str">
        <f>TRIM(UPPER(tbl_raw_data[[#This Row],[Outcome]]))</f>
        <v>DECLINE</v>
      </c>
      <c r="P3888" s="50" t="str">
        <f>TRIM(UPPER(tbl_raw_data[[#This Row],[Queue Name]]))</f>
        <v>CONSUMER EXISTING</v>
      </c>
      <c r="Q3888" s="50" t="str">
        <f>IF(tbl_raw_data[[#This Row],[Time taken in min]]&lt;=Settiings!$D$2,"SLA_MET","SLA_NOT_MET")</f>
        <v>SLA_MET</v>
      </c>
      <c r="R3888" s="94"/>
    </row>
    <row r="3889" spans="1:18" x14ac:dyDescent="0.3">
      <c r="A3889" s="14" t="s">
        <v>3218</v>
      </c>
      <c r="B3889" s="9">
        <v>45148.745648148149</v>
      </c>
      <c r="C3889" s="24">
        <v>45148.763726851852</v>
      </c>
      <c r="D3889" s="25" t="s">
        <v>17</v>
      </c>
      <c r="E3889" s="12" t="s">
        <v>19</v>
      </c>
      <c r="F3889" s="25" t="s">
        <v>24</v>
      </c>
      <c r="G3889" s="13"/>
      <c r="H3889" s="78"/>
      <c r="I3889" s="48">
        <f>tbl_raw_data[[#This Row],[Date Actioned]]-tbl_raw_data[[#This Row],[Date Tagged]]</f>
        <v>1.8078703702485655E-2</v>
      </c>
      <c r="J3889" s="46">
        <f>HOUR(tbl_raw_data[[#This Row],[Time_taken]])*60+MINUTE(tbl_raw_data[[#This Row],[Time_taken]])+SECOND(tbl_raw_data[[#This Row],[Time_taken]])/60</f>
        <v>26.033333333333335</v>
      </c>
      <c r="K3889" s="52">
        <f>DATE(YEAR(tbl_raw_data[[#This Row],[Date Actioned]]),MONTH(tbl_raw_data[[#This Row],[Date Actioned]]),DAY(tbl_raw_data[[#This Row],[Date Actioned]]))</f>
        <v>45148</v>
      </c>
      <c r="L3889" s="50" t="str">
        <f>UPPER(TEXT(tbl_raw_data[[#This Row],[updated_date]],"MMMM"))</f>
        <v>AUGUST</v>
      </c>
      <c r="M3889" s="50" t="str">
        <f>"WEEK "&amp; IF(ROUNDUP(DAY(tbl_raw_data[[#This Row],[updated_date]])/7,0)=5,4,ROUNDUP(DAY(tbl_raw_data[[#This Row],[updated_date]])/7,0))</f>
        <v>WEEK 2</v>
      </c>
      <c r="N3889" s="50" t="str">
        <f>UPPER(VLOOKUP(tbl_raw_data[[#This Row],[Analyst]],Settiings!$A$2:$B$16,2,0))</f>
        <v>QUADIR</v>
      </c>
      <c r="O3889" s="50" t="str">
        <f>TRIM(UPPER(tbl_raw_data[[#This Row],[Outcome]]))</f>
        <v>APPROVE</v>
      </c>
      <c r="P3889" s="50" t="str">
        <f>TRIM(UPPER(tbl_raw_data[[#This Row],[Queue Name]]))</f>
        <v>CONSUMER POST BUREAU</v>
      </c>
      <c r="Q3889" s="50" t="str">
        <f>IF(tbl_raw_data[[#This Row],[Time taken in min]]&lt;=Settiings!$D$2,"SLA_MET","SLA_NOT_MET")</f>
        <v>SLA_NOT_MET</v>
      </c>
      <c r="R3889" s="94"/>
    </row>
    <row r="3890" spans="1:18" x14ac:dyDescent="0.3">
      <c r="A3890" s="20" t="s">
        <v>3220</v>
      </c>
      <c r="B3890" s="15">
        <v>45148.748055555552</v>
      </c>
      <c r="C3890" s="16">
        <v>45148.753842592596</v>
      </c>
      <c r="D3890" s="17" t="s">
        <v>13</v>
      </c>
      <c r="E3890" s="17" t="s">
        <v>9</v>
      </c>
      <c r="F3890" s="17" t="s">
        <v>10</v>
      </c>
      <c r="G3890" s="17" t="s">
        <v>17</v>
      </c>
      <c r="H3890" s="83"/>
      <c r="I3890" s="48">
        <f>tbl_raw_data[[#This Row],[Date Actioned]]-tbl_raw_data[[#This Row],[Date Tagged]]</f>
        <v>5.7870370437740348E-3</v>
      </c>
      <c r="J3890" s="46">
        <f>HOUR(tbl_raw_data[[#This Row],[Time_taken]])*60+MINUTE(tbl_raw_data[[#This Row],[Time_taken]])+SECOND(tbl_raw_data[[#This Row],[Time_taken]])/60</f>
        <v>8.3333333333333339</v>
      </c>
      <c r="K3890" s="52">
        <f>DATE(YEAR(tbl_raw_data[[#This Row],[Date Actioned]]),MONTH(tbl_raw_data[[#This Row],[Date Actioned]]),DAY(tbl_raw_data[[#This Row],[Date Actioned]]))</f>
        <v>45148</v>
      </c>
      <c r="L3890" s="50" t="str">
        <f>UPPER(TEXT(tbl_raw_data[[#This Row],[updated_date]],"MMMM"))</f>
        <v>AUGUST</v>
      </c>
      <c r="M3890" s="50" t="str">
        <f>"WEEK "&amp; IF(ROUNDUP(DAY(tbl_raw_data[[#This Row],[updated_date]])/7,0)=5,4,ROUNDUP(DAY(tbl_raw_data[[#This Row],[updated_date]])/7,0))</f>
        <v>WEEK 2</v>
      </c>
      <c r="N3890" s="50" t="str">
        <f>UPPER(VLOOKUP(tbl_raw_data[[#This Row],[Analyst]],Settiings!$A$2:$B$16,2,0))</f>
        <v>NITESH</v>
      </c>
      <c r="O3890" s="50" t="str">
        <f>TRIM(UPPER(tbl_raw_data[[#This Row],[Outcome]]))</f>
        <v>APPROVE</v>
      </c>
      <c r="P3890" s="50" t="str">
        <f>TRIM(UPPER(tbl_raw_data[[#This Row],[Queue Name]]))</f>
        <v>CONSUMER EXISTING</v>
      </c>
      <c r="Q3890" s="50" t="str">
        <f>IF(tbl_raw_data[[#This Row],[Time taken in min]]&lt;=Settiings!$D$2,"SLA_MET","SLA_NOT_MET")</f>
        <v>SLA_MET</v>
      </c>
      <c r="R3890" s="94"/>
    </row>
    <row r="3891" spans="1:18" x14ac:dyDescent="0.3">
      <c r="A3891" s="23" t="s">
        <v>3222</v>
      </c>
      <c r="B3891" s="9">
        <v>45148.751851851855</v>
      </c>
      <c r="C3891" s="24">
        <v>45148.758738425924</v>
      </c>
      <c r="D3891" s="25" t="s">
        <v>13</v>
      </c>
      <c r="E3891" s="25" t="s">
        <v>9</v>
      </c>
      <c r="F3891" s="25" t="s">
        <v>53</v>
      </c>
      <c r="G3891" s="25" t="s">
        <v>128</v>
      </c>
      <c r="H3891" s="82"/>
      <c r="I3891" s="48">
        <f>tbl_raw_data[[#This Row],[Date Actioned]]-tbl_raw_data[[#This Row],[Date Tagged]]</f>
        <v>6.8865740686305799E-3</v>
      </c>
      <c r="J3891" s="46">
        <f>HOUR(tbl_raw_data[[#This Row],[Time_taken]])*60+MINUTE(tbl_raw_data[[#This Row],[Time_taken]])+SECOND(tbl_raw_data[[#This Row],[Time_taken]])/60</f>
        <v>9.9166666666666661</v>
      </c>
      <c r="K3891" s="52">
        <f>DATE(YEAR(tbl_raw_data[[#This Row],[Date Actioned]]),MONTH(tbl_raw_data[[#This Row],[Date Actioned]]),DAY(tbl_raw_data[[#This Row],[Date Actioned]]))</f>
        <v>45148</v>
      </c>
      <c r="L3891" s="50" t="str">
        <f>UPPER(TEXT(tbl_raw_data[[#This Row],[updated_date]],"MMMM"))</f>
        <v>AUGUST</v>
      </c>
      <c r="M3891" s="50" t="str">
        <f>"WEEK "&amp; IF(ROUNDUP(DAY(tbl_raw_data[[#This Row],[updated_date]])/7,0)=5,4,ROUNDUP(DAY(tbl_raw_data[[#This Row],[updated_date]])/7,0))</f>
        <v>WEEK 2</v>
      </c>
      <c r="N3891" s="50" t="str">
        <f>UPPER(VLOOKUP(tbl_raw_data[[#This Row],[Analyst]],Settiings!$A$2:$B$16,2,0))</f>
        <v>NAVED</v>
      </c>
      <c r="O3891" s="50" t="str">
        <f>TRIM(UPPER(tbl_raw_data[[#This Row],[Outcome]]))</f>
        <v>APPROVE</v>
      </c>
      <c r="P3891" s="50" t="str">
        <f>TRIM(UPPER(tbl_raw_data[[#This Row],[Queue Name]]))</f>
        <v>CONSUMER EXISTING</v>
      </c>
      <c r="Q3891" s="50" t="str">
        <f>IF(tbl_raw_data[[#This Row],[Time taken in min]]&lt;=Settiings!$D$2,"SLA_MET","SLA_NOT_MET")</f>
        <v>SLA_MET</v>
      </c>
      <c r="R3891" s="94"/>
    </row>
    <row r="3892" spans="1:18" x14ac:dyDescent="0.3">
      <c r="A3892" s="14" t="s">
        <v>3225</v>
      </c>
      <c r="B3892" s="15">
        <v>45148.754490740743</v>
      </c>
      <c r="C3892" s="16">
        <v>45148.760613425926</v>
      </c>
      <c r="D3892" s="17" t="s">
        <v>13</v>
      </c>
      <c r="E3892" s="17" t="s">
        <v>47</v>
      </c>
      <c r="F3892" s="17" t="s">
        <v>65</v>
      </c>
      <c r="G3892" s="17" t="s">
        <v>17</v>
      </c>
      <c r="H3892" s="83"/>
      <c r="I3892" s="48">
        <f>tbl_raw_data[[#This Row],[Date Actioned]]-tbl_raw_data[[#This Row],[Date Tagged]]</f>
        <v>6.1226851830724627E-3</v>
      </c>
      <c r="J3892" s="46">
        <f>HOUR(tbl_raw_data[[#This Row],[Time_taken]])*60+MINUTE(tbl_raw_data[[#This Row],[Time_taken]])+SECOND(tbl_raw_data[[#This Row],[Time_taken]])/60</f>
        <v>8.8166666666666664</v>
      </c>
      <c r="K3892" s="52">
        <f>DATE(YEAR(tbl_raw_data[[#This Row],[Date Actioned]]),MONTH(tbl_raw_data[[#This Row],[Date Actioned]]),DAY(tbl_raw_data[[#This Row],[Date Actioned]]))</f>
        <v>45148</v>
      </c>
      <c r="L3892" s="50" t="str">
        <f>UPPER(TEXT(tbl_raw_data[[#This Row],[updated_date]],"MMMM"))</f>
        <v>AUGUST</v>
      </c>
      <c r="M3892" s="50" t="str">
        <f>"WEEK "&amp; IF(ROUNDUP(DAY(tbl_raw_data[[#This Row],[updated_date]])/7,0)=5,4,ROUNDUP(DAY(tbl_raw_data[[#This Row],[updated_date]])/7,0))</f>
        <v>WEEK 2</v>
      </c>
      <c r="N3892" s="50" t="str">
        <f>UPPER(VLOOKUP(tbl_raw_data[[#This Row],[Analyst]],Settiings!$A$2:$B$16,2,0))</f>
        <v>SAM</v>
      </c>
      <c r="O3892" s="50" t="str">
        <f>TRIM(UPPER(tbl_raw_data[[#This Row],[Outcome]]))</f>
        <v>APPROVE</v>
      </c>
      <c r="P3892" s="50" t="str">
        <f>TRIM(UPPER(tbl_raw_data[[#This Row],[Queue Name]]))</f>
        <v>CONSUMER PRE BUREAU</v>
      </c>
      <c r="Q3892" s="50" t="str">
        <f>IF(tbl_raw_data[[#This Row],[Time taken in min]]&lt;=Settiings!$D$2,"SLA_MET","SLA_NOT_MET")</f>
        <v>SLA_MET</v>
      </c>
      <c r="R3892" s="94"/>
    </row>
    <row r="3893" spans="1:18" x14ac:dyDescent="0.3">
      <c r="A3893" s="20" t="s">
        <v>3228</v>
      </c>
      <c r="B3893" s="9">
        <v>45148.759814814817</v>
      </c>
      <c r="C3893" s="24">
        <v>45148.770868055559</v>
      </c>
      <c r="D3893" s="25" t="s">
        <v>13</v>
      </c>
      <c r="E3893" s="25" t="s">
        <v>47</v>
      </c>
      <c r="F3893" s="25" t="s">
        <v>10</v>
      </c>
      <c r="G3893" s="25" t="s">
        <v>17</v>
      </c>
      <c r="H3893" s="82"/>
      <c r="I3893" s="48">
        <f>tbl_raw_data[[#This Row],[Date Actioned]]-tbl_raw_data[[#This Row],[Date Tagged]]</f>
        <v>1.1053240741603076E-2</v>
      </c>
      <c r="J3893" s="46">
        <f>HOUR(tbl_raw_data[[#This Row],[Time_taken]])*60+MINUTE(tbl_raw_data[[#This Row],[Time_taken]])+SECOND(tbl_raw_data[[#This Row],[Time_taken]])/60</f>
        <v>15.916666666666666</v>
      </c>
      <c r="K3893" s="52">
        <f>DATE(YEAR(tbl_raw_data[[#This Row],[Date Actioned]]),MONTH(tbl_raw_data[[#This Row],[Date Actioned]]),DAY(tbl_raw_data[[#This Row],[Date Actioned]]))</f>
        <v>45148</v>
      </c>
      <c r="L3893" s="50" t="str">
        <f>UPPER(TEXT(tbl_raw_data[[#This Row],[updated_date]],"MMMM"))</f>
        <v>AUGUST</v>
      </c>
      <c r="M3893" s="50" t="str">
        <f>"WEEK "&amp; IF(ROUNDUP(DAY(tbl_raw_data[[#This Row],[updated_date]])/7,0)=5,4,ROUNDUP(DAY(tbl_raw_data[[#This Row],[updated_date]])/7,0))</f>
        <v>WEEK 2</v>
      </c>
      <c r="N3893" s="50" t="str">
        <f>UPPER(VLOOKUP(tbl_raw_data[[#This Row],[Analyst]],Settiings!$A$2:$B$16,2,0))</f>
        <v>NITESH</v>
      </c>
      <c r="O3893" s="50" t="str">
        <f>TRIM(UPPER(tbl_raw_data[[#This Row],[Outcome]]))</f>
        <v>APPROVE</v>
      </c>
      <c r="P3893" s="50" t="str">
        <f>TRIM(UPPER(tbl_raw_data[[#This Row],[Queue Name]]))</f>
        <v>CONSUMER PRE BUREAU</v>
      </c>
      <c r="Q3893" s="50" t="str">
        <f>IF(tbl_raw_data[[#This Row],[Time taken in min]]&lt;=Settiings!$D$2,"SLA_MET","SLA_NOT_MET")</f>
        <v>SLA_MET</v>
      </c>
      <c r="R3893" s="94"/>
    </row>
    <row r="3894" spans="1:18" x14ac:dyDescent="0.3">
      <c r="A3894" s="23" t="s">
        <v>3229</v>
      </c>
      <c r="B3894" s="15">
        <v>45148.762719907405</v>
      </c>
      <c r="C3894" s="16">
        <v>45148.781284722223</v>
      </c>
      <c r="D3894" s="17" t="s">
        <v>17</v>
      </c>
      <c r="E3894" s="18" t="s">
        <v>9</v>
      </c>
      <c r="F3894" s="17" t="s">
        <v>24</v>
      </c>
      <c r="G3894" s="19"/>
      <c r="H3894" s="79"/>
      <c r="I3894" s="48">
        <f>tbl_raw_data[[#This Row],[Date Actioned]]-tbl_raw_data[[#This Row],[Date Tagged]]</f>
        <v>1.8564814818091691E-2</v>
      </c>
      <c r="J3894" s="46">
        <f>HOUR(tbl_raw_data[[#This Row],[Time_taken]])*60+MINUTE(tbl_raw_data[[#This Row],[Time_taken]])+SECOND(tbl_raw_data[[#This Row],[Time_taken]])/60</f>
        <v>26.733333333333334</v>
      </c>
      <c r="K3894" s="52">
        <f>DATE(YEAR(tbl_raw_data[[#This Row],[Date Actioned]]),MONTH(tbl_raw_data[[#This Row],[Date Actioned]]),DAY(tbl_raw_data[[#This Row],[Date Actioned]]))</f>
        <v>45148</v>
      </c>
      <c r="L3894" s="50" t="str">
        <f>UPPER(TEXT(tbl_raw_data[[#This Row],[updated_date]],"MMMM"))</f>
        <v>AUGUST</v>
      </c>
      <c r="M3894" s="50" t="str">
        <f>"WEEK "&amp; IF(ROUNDUP(DAY(tbl_raw_data[[#This Row],[updated_date]])/7,0)=5,4,ROUNDUP(DAY(tbl_raw_data[[#This Row],[updated_date]])/7,0))</f>
        <v>WEEK 2</v>
      </c>
      <c r="N3894" s="50" t="str">
        <f>UPPER(VLOOKUP(tbl_raw_data[[#This Row],[Analyst]],Settiings!$A$2:$B$16,2,0))</f>
        <v>QUADIR</v>
      </c>
      <c r="O3894" s="50" t="str">
        <f>TRIM(UPPER(tbl_raw_data[[#This Row],[Outcome]]))</f>
        <v>APPROVE</v>
      </c>
      <c r="P3894" s="50" t="str">
        <f>TRIM(UPPER(tbl_raw_data[[#This Row],[Queue Name]]))</f>
        <v>CONSUMER EXISTING</v>
      </c>
      <c r="Q3894" s="50" t="str">
        <f>IF(tbl_raw_data[[#This Row],[Time taken in min]]&lt;=Settiings!$D$2,"SLA_MET","SLA_NOT_MET")</f>
        <v>SLA_NOT_MET</v>
      </c>
      <c r="R3894" s="94"/>
    </row>
    <row r="3895" spans="1:18" x14ac:dyDescent="0.3">
      <c r="A3895" s="14" t="s">
        <v>3230</v>
      </c>
      <c r="B3895" s="9">
        <v>45148.766192129631</v>
      </c>
      <c r="C3895" s="24">
        <v>45148.780138888891</v>
      </c>
      <c r="D3895" s="25" t="s">
        <v>13</v>
      </c>
      <c r="E3895" s="25" t="s">
        <v>47</v>
      </c>
      <c r="F3895" s="25" t="s">
        <v>53</v>
      </c>
      <c r="G3895" s="25" t="s">
        <v>17</v>
      </c>
      <c r="H3895" s="82"/>
      <c r="I3895" s="48">
        <f>tbl_raw_data[[#This Row],[Date Actioned]]-tbl_raw_data[[#This Row],[Date Tagged]]</f>
        <v>1.3946759259852115E-2</v>
      </c>
      <c r="J3895" s="46">
        <f>HOUR(tbl_raw_data[[#This Row],[Time_taken]])*60+MINUTE(tbl_raw_data[[#This Row],[Time_taken]])+SECOND(tbl_raw_data[[#This Row],[Time_taken]])/60</f>
        <v>20.083333333333332</v>
      </c>
      <c r="K3895" s="52">
        <f>DATE(YEAR(tbl_raw_data[[#This Row],[Date Actioned]]),MONTH(tbl_raw_data[[#This Row],[Date Actioned]]),DAY(tbl_raw_data[[#This Row],[Date Actioned]]))</f>
        <v>45148</v>
      </c>
      <c r="L3895" s="50" t="str">
        <f>UPPER(TEXT(tbl_raw_data[[#This Row],[updated_date]],"MMMM"))</f>
        <v>AUGUST</v>
      </c>
      <c r="M3895" s="50" t="str">
        <f>"WEEK "&amp; IF(ROUNDUP(DAY(tbl_raw_data[[#This Row],[updated_date]])/7,0)=5,4,ROUNDUP(DAY(tbl_raw_data[[#This Row],[updated_date]])/7,0))</f>
        <v>WEEK 2</v>
      </c>
      <c r="N3895" s="50" t="str">
        <f>UPPER(VLOOKUP(tbl_raw_data[[#This Row],[Analyst]],Settiings!$A$2:$B$16,2,0))</f>
        <v>NAVED</v>
      </c>
      <c r="O3895" s="50" t="str">
        <f>TRIM(UPPER(tbl_raw_data[[#This Row],[Outcome]]))</f>
        <v>APPROVE</v>
      </c>
      <c r="P3895" s="50" t="str">
        <f>TRIM(UPPER(tbl_raw_data[[#This Row],[Queue Name]]))</f>
        <v>CONSUMER PRE BUREAU</v>
      </c>
      <c r="Q3895" s="50" t="str">
        <f>IF(tbl_raw_data[[#This Row],[Time taken in min]]&lt;=Settiings!$D$2,"SLA_MET","SLA_NOT_MET")</f>
        <v>SLA_NOT_MET</v>
      </c>
      <c r="R3895" s="94"/>
    </row>
    <row r="3896" spans="1:18" x14ac:dyDescent="0.3">
      <c r="A3896" s="20" t="s">
        <v>3234</v>
      </c>
      <c r="B3896" s="15">
        <v>45148.769629629627</v>
      </c>
      <c r="C3896" s="16">
        <v>45148.778263888889</v>
      </c>
      <c r="D3896" s="17" t="s">
        <v>13</v>
      </c>
      <c r="E3896" s="17" t="s">
        <v>19</v>
      </c>
      <c r="F3896" s="17" t="s">
        <v>10</v>
      </c>
      <c r="G3896" s="17" t="s">
        <v>128</v>
      </c>
      <c r="H3896" s="83"/>
      <c r="I3896" s="48">
        <f>tbl_raw_data[[#This Row],[Date Actioned]]-tbl_raw_data[[#This Row],[Date Tagged]]</f>
        <v>8.6342592621804215E-3</v>
      </c>
      <c r="J3896" s="46">
        <f>HOUR(tbl_raw_data[[#This Row],[Time_taken]])*60+MINUTE(tbl_raw_data[[#This Row],[Time_taken]])+SECOND(tbl_raw_data[[#This Row],[Time_taken]])/60</f>
        <v>12.433333333333334</v>
      </c>
      <c r="K3896" s="52">
        <f>DATE(YEAR(tbl_raw_data[[#This Row],[Date Actioned]]),MONTH(tbl_raw_data[[#This Row],[Date Actioned]]),DAY(tbl_raw_data[[#This Row],[Date Actioned]]))</f>
        <v>45148</v>
      </c>
      <c r="L3896" s="50" t="str">
        <f>UPPER(TEXT(tbl_raw_data[[#This Row],[updated_date]],"MMMM"))</f>
        <v>AUGUST</v>
      </c>
      <c r="M3896" s="50" t="str">
        <f>"WEEK "&amp; IF(ROUNDUP(DAY(tbl_raw_data[[#This Row],[updated_date]])/7,0)=5,4,ROUNDUP(DAY(tbl_raw_data[[#This Row],[updated_date]])/7,0))</f>
        <v>WEEK 2</v>
      </c>
      <c r="N3896" s="50" t="str">
        <f>UPPER(VLOOKUP(tbl_raw_data[[#This Row],[Analyst]],Settiings!$A$2:$B$16,2,0))</f>
        <v>NITESH</v>
      </c>
      <c r="O3896" s="50" t="str">
        <f>TRIM(UPPER(tbl_raw_data[[#This Row],[Outcome]]))</f>
        <v>APPROVE</v>
      </c>
      <c r="P3896" s="50" t="str">
        <f>TRIM(UPPER(tbl_raw_data[[#This Row],[Queue Name]]))</f>
        <v>CONSUMER POST BUREAU</v>
      </c>
      <c r="Q3896" s="50" t="str">
        <f>IF(tbl_raw_data[[#This Row],[Time taken in min]]&lt;=Settiings!$D$2,"SLA_MET","SLA_NOT_MET")</f>
        <v>SLA_MET</v>
      </c>
      <c r="R3896" s="94"/>
    </row>
    <row r="3897" spans="1:18" x14ac:dyDescent="0.3">
      <c r="A3897" s="23" t="s">
        <v>3235</v>
      </c>
      <c r="B3897" s="9">
        <v>45148.775960648149</v>
      </c>
      <c r="C3897" s="24">
        <v>45148.790520833332</v>
      </c>
      <c r="D3897" s="25" t="s">
        <v>13</v>
      </c>
      <c r="E3897" s="25" t="s">
        <v>9</v>
      </c>
      <c r="F3897" s="25" t="s">
        <v>10</v>
      </c>
      <c r="G3897" s="25" t="s">
        <v>17</v>
      </c>
      <c r="H3897" s="82"/>
      <c r="I3897" s="48">
        <f>tbl_raw_data[[#This Row],[Date Actioned]]-tbl_raw_data[[#This Row],[Date Tagged]]</f>
        <v>1.4560185183654539E-2</v>
      </c>
      <c r="J3897" s="46">
        <f>HOUR(tbl_raw_data[[#This Row],[Time_taken]])*60+MINUTE(tbl_raw_data[[#This Row],[Time_taken]])+SECOND(tbl_raw_data[[#This Row],[Time_taken]])/60</f>
        <v>20.966666666666665</v>
      </c>
      <c r="K3897" s="52">
        <f>DATE(YEAR(tbl_raw_data[[#This Row],[Date Actioned]]),MONTH(tbl_raw_data[[#This Row],[Date Actioned]]),DAY(tbl_raw_data[[#This Row],[Date Actioned]]))</f>
        <v>45148</v>
      </c>
      <c r="L3897" s="50" t="str">
        <f>UPPER(TEXT(tbl_raw_data[[#This Row],[updated_date]],"MMMM"))</f>
        <v>AUGUST</v>
      </c>
      <c r="M3897" s="50" t="str">
        <f>"WEEK "&amp; IF(ROUNDUP(DAY(tbl_raw_data[[#This Row],[updated_date]])/7,0)=5,4,ROUNDUP(DAY(tbl_raw_data[[#This Row],[updated_date]])/7,0))</f>
        <v>WEEK 2</v>
      </c>
      <c r="N3897" s="50" t="str">
        <f>UPPER(VLOOKUP(tbl_raw_data[[#This Row],[Analyst]],Settiings!$A$2:$B$16,2,0))</f>
        <v>NITESH</v>
      </c>
      <c r="O3897" s="50" t="str">
        <f>TRIM(UPPER(tbl_raw_data[[#This Row],[Outcome]]))</f>
        <v>APPROVE</v>
      </c>
      <c r="P3897" s="50" t="str">
        <f>TRIM(UPPER(tbl_raw_data[[#This Row],[Queue Name]]))</f>
        <v>CONSUMER EXISTING</v>
      </c>
      <c r="Q3897" s="50" t="str">
        <f>IF(tbl_raw_data[[#This Row],[Time taken in min]]&lt;=Settiings!$D$2,"SLA_MET","SLA_NOT_MET")</f>
        <v>SLA_NOT_MET</v>
      </c>
      <c r="R3897" s="94"/>
    </row>
    <row r="3898" spans="1:18" x14ac:dyDescent="0.3">
      <c r="A3898" s="14" t="s">
        <v>3236</v>
      </c>
      <c r="B3898" s="15">
        <v>45148.782557870371</v>
      </c>
      <c r="C3898" s="16">
        <v>45148.788101851853</v>
      </c>
      <c r="D3898" s="17" t="s">
        <v>17</v>
      </c>
      <c r="E3898" s="18" t="s">
        <v>19</v>
      </c>
      <c r="F3898" s="17" t="s">
        <v>686</v>
      </c>
      <c r="G3898" s="19"/>
      <c r="H3898" s="79"/>
      <c r="I3898" s="48">
        <f>tbl_raw_data[[#This Row],[Date Actioned]]-tbl_raw_data[[#This Row],[Date Tagged]]</f>
        <v>5.543981482333038E-3</v>
      </c>
      <c r="J3898" s="46">
        <f>HOUR(tbl_raw_data[[#This Row],[Time_taken]])*60+MINUTE(tbl_raw_data[[#This Row],[Time_taken]])+SECOND(tbl_raw_data[[#This Row],[Time_taken]])/60</f>
        <v>7.9833333333333334</v>
      </c>
      <c r="K3898" s="52">
        <f>DATE(YEAR(tbl_raw_data[[#This Row],[Date Actioned]]),MONTH(tbl_raw_data[[#This Row],[Date Actioned]]),DAY(tbl_raw_data[[#This Row],[Date Actioned]]))</f>
        <v>45148</v>
      </c>
      <c r="L3898" s="50" t="str">
        <f>UPPER(TEXT(tbl_raw_data[[#This Row],[updated_date]],"MMMM"))</f>
        <v>AUGUST</v>
      </c>
      <c r="M3898" s="50" t="str">
        <f>"WEEK "&amp; IF(ROUNDUP(DAY(tbl_raw_data[[#This Row],[updated_date]])/7,0)=5,4,ROUNDUP(DAY(tbl_raw_data[[#This Row],[updated_date]])/7,0))</f>
        <v>WEEK 2</v>
      </c>
      <c r="N3898" s="50" t="str">
        <f>UPPER(VLOOKUP(tbl_raw_data[[#This Row],[Analyst]],Settiings!$A$2:$B$16,2,0))</f>
        <v>FARDIN</v>
      </c>
      <c r="O3898" s="50" t="str">
        <f>TRIM(UPPER(tbl_raw_data[[#This Row],[Outcome]]))</f>
        <v>APPROVE</v>
      </c>
      <c r="P3898" s="50" t="str">
        <f>TRIM(UPPER(tbl_raw_data[[#This Row],[Queue Name]]))</f>
        <v>CONSUMER POST BUREAU</v>
      </c>
      <c r="Q3898" s="50" t="str">
        <f>IF(tbl_raw_data[[#This Row],[Time taken in min]]&lt;=Settiings!$D$2,"SLA_MET","SLA_NOT_MET")</f>
        <v>SLA_MET</v>
      </c>
      <c r="R3898" s="94"/>
    </row>
    <row r="3899" spans="1:18" x14ac:dyDescent="0.3">
      <c r="A3899" s="20" t="s">
        <v>3239</v>
      </c>
      <c r="B3899" s="9">
        <v>45148.791944444441</v>
      </c>
      <c r="C3899" s="24">
        <v>45148.795659722222</v>
      </c>
      <c r="D3899" s="25" t="s">
        <v>13</v>
      </c>
      <c r="E3899" s="25" t="s">
        <v>47</v>
      </c>
      <c r="F3899" s="25" t="s">
        <v>65</v>
      </c>
      <c r="G3899" s="25" t="s">
        <v>17</v>
      </c>
      <c r="H3899" s="82"/>
      <c r="I3899" s="48">
        <f>tbl_raw_data[[#This Row],[Date Actioned]]-tbl_raw_data[[#This Row],[Date Tagged]]</f>
        <v>3.7152777804294601E-3</v>
      </c>
      <c r="J3899" s="46">
        <f>HOUR(tbl_raw_data[[#This Row],[Time_taken]])*60+MINUTE(tbl_raw_data[[#This Row],[Time_taken]])+SECOND(tbl_raw_data[[#This Row],[Time_taken]])/60</f>
        <v>5.35</v>
      </c>
      <c r="K3899" s="52">
        <f>DATE(YEAR(tbl_raw_data[[#This Row],[Date Actioned]]),MONTH(tbl_raw_data[[#This Row],[Date Actioned]]),DAY(tbl_raw_data[[#This Row],[Date Actioned]]))</f>
        <v>45148</v>
      </c>
      <c r="L3899" s="50" t="str">
        <f>UPPER(TEXT(tbl_raw_data[[#This Row],[updated_date]],"MMMM"))</f>
        <v>AUGUST</v>
      </c>
      <c r="M3899" s="50" t="str">
        <f>"WEEK "&amp; IF(ROUNDUP(DAY(tbl_raw_data[[#This Row],[updated_date]])/7,0)=5,4,ROUNDUP(DAY(tbl_raw_data[[#This Row],[updated_date]])/7,0))</f>
        <v>WEEK 2</v>
      </c>
      <c r="N3899" s="50" t="str">
        <f>UPPER(VLOOKUP(tbl_raw_data[[#This Row],[Analyst]],Settiings!$A$2:$B$16,2,0))</f>
        <v>SAM</v>
      </c>
      <c r="O3899" s="50" t="str">
        <f>TRIM(UPPER(tbl_raw_data[[#This Row],[Outcome]]))</f>
        <v>APPROVE</v>
      </c>
      <c r="P3899" s="50" t="str">
        <f>TRIM(UPPER(tbl_raw_data[[#This Row],[Queue Name]]))</f>
        <v>CONSUMER PRE BUREAU</v>
      </c>
      <c r="Q3899" s="50" t="str">
        <f>IF(tbl_raw_data[[#This Row],[Time taken in min]]&lt;=Settiings!$D$2,"SLA_MET","SLA_NOT_MET")</f>
        <v>SLA_MET</v>
      </c>
      <c r="R3899" s="94"/>
    </row>
    <row r="3900" spans="1:18" x14ac:dyDescent="0.3">
      <c r="A3900" s="23" t="s">
        <v>3240</v>
      </c>
      <c r="B3900" s="15">
        <v>45148.792569444442</v>
      </c>
      <c r="C3900" s="16">
        <v>45148.798668981479</v>
      </c>
      <c r="D3900" s="17" t="s">
        <v>13</v>
      </c>
      <c r="E3900" s="17" t="s">
        <v>9</v>
      </c>
      <c r="F3900" s="17" t="s">
        <v>53</v>
      </c>
      <c r="G3900" s="17" t="s">
        <v>77</v>
      </c>
      <c r="H3900" s="83"/>
      <c r="I3900" s="48">
        <f>tbl_raw_data[[#This Row],[Date Actioned]]-tbl_raw_data[[#This Row],[Date Tagged]]</f>
        <v>6.0995370367891155E-3</v>
      </c>
      <c r="J3900" s="46">
        <f>HOUR(tbl_raw_data[[#This Row],[Time_taken]])*60+MINUTE(tbl_raw_data[[#This Row],[Time_taken]])+SECOND(tbl_raw_data[[#This Row],[Time_taken]])/60</f>
        <v>8.7833333333333332</v>
      </c>
      <c r="K3900" s="52">
        <f>DATE(YEAR(tbl_raw_data[[#This Row],[Date Actioned]]),MONTH(tbl_raw_data[[#This Row],[Date Actioned]]),DAY(tbl_raw_data[[#This Row],[Date Actioned]]))</f>
        <v>45148</v>
      </c>
      <c r="L3900" s="50" t="str">
        <f>UPPER(TEXT(tbl_raw_data[[#This Row],[updated_date]],"MMMM"))</f>
        <v>AUGUST</v>
      </c>
      <c r="M3900" s="50" t="str">
        <f>"WEEK "&amp; IF(ROUNDUP(DAY(tbl_raw_data[[#This Row],[updated_date]])/7,0)=5,4,ROUNDUP(DAY(tbl_raw_data[[#This Row],[updated_date]])/7,0))</f>
        <v>WEEK 2</v>
      </c>
      <c r="N3900" s="50" t="str">
        <f>UPPER(VLOOKUP(tbl_raw_data[[#This Row],[Analyst]],Settiings!$A$2:$B$16,2,0))</f>
        <v>NAVED</v>
      </c>
      <c r="O3900" s="50" t="str">
        <f>TRIM(UPPER(tbl_raw_data[[#This Row],[Outcome]]))</f>
        <v>APPROVE</v>
      </c>
      <c r="P3900" s="50" t="str">
        <f>TRIM(UPPER(tbl_raw_data[[#This Row],[Queue Name]]))</f>
        <v>CONSUMER EXISTING</v>
      </c>
      <c r="Q3900" s="50" t="str">
        <f>IF(tbl_raw_data[[#This Row],[Time taken in min]]&lt;=Settiings!$D$2,"SLA_MET","SLA_NOT_MET")</f>
        <v>SLA_MET</v>
      </c>
      <c r="R3900" s="94"/>
    </row>
    <row r="3901" spans="1:18" x14ac:dyDescent="0.3">
      <c r="A3901" s="14" t="s">
        <v>3241</v>
      </c>
      <c r="B3901" s="9">
        <v>45148.801053240742</v>
      </c>
      <c r="C3901" s="24">
        <v>45148.805532407408</v>
      </c>
      <c r="D3901" s="25" t="s">
        <v>17</v>
      </c>
      <c r="E3901" s="12" t="s">
        <v>19</v>
      </c>
      <c r="F3901" s="25" t="s">
        <v>24</v>
      </c>
      <c r="G3901" s="13"/>
      <c r="H3901" s="78"/>
      <c r="I3901" s="48">
        <f>tbl_raw_data[[#This Row],[Date Actioned]]-tbl_raw_data[[#This Row],[Date Tagged]]</f>
        <v>4.4791666659875773E-3</v>
      </c>
      <c r="J3901" s="46">
        <f>HOUR(tbl_raw_data[[#This Row],[Time_taken]])*60+MINUTE(tbl_raw_data[[#This Row],[Time_taken]])+SECOND(tbl_raw_data[[#This Row],[Time_taken]])/60</f>
        <v>6.45</v>
      </c>
      <c r="K3901" s="52">
        <f>DATE(YEAR(tbl_raw_data[[#This Row],[Date Actioned]]),MONTH(tbl_raw_data[[#This Row],[Date Actioned]]),DAY(tbl_raw_data[[#This Row],[Date Actioned]]))</f>
        <v>45148</v>
      </c>
      <c r="L3901" s="50" t="str">
        <f>UPPER(TEXT(tbl_raw_data[[#This Row],[updated_date]],"MMMM"))</f>
        <v>AUGUST</v>
      </c>
      <c r="M3901" s="50" t="str">
        <f>"WEEK "&amp; IF(ROUNDUP(DAY(tbl_raw_data[[#This Row],[updated_date]])/7,0)=5,4,ROUNDUP(DAY(tbl_raw_data[[#This Row],[updated_date]])/7,0))</f>
        <v>WEEK 2</v>
      </c>
      <c r="N3901" s="50" t="str">
        <f>UPPER(VLOOKUP(tbl_raw_data[[#This Row],[Analyst]],Settiings!$A$2:$B$16,2,0))</f>
        <v>QUADIR</v>
      </c>
      <c r="O3901" s="50" t="str">
        <f>TRIM(UPPER(tbl_raw_data[[#This Row],[Outcome]]))</f>
        <v>APPROVE</v>
      </c>
      <c r="P3901" s="50" t="str">
        <f>TRIM(UPPER(tbl_raw_data[[#This Row],[Queue Name]]))</f>
        <v>CONSUMER POST BUREAU</v>
      </c>
      <c r="Q3901" s="50" t="str">
        <f>IF(tbl_raw_data[[#This Row],[Time taken in min]]&lt;=Settiings!$D$2,"SLA_MET","SLA_NOT_MET")</f>
        <v>SLA_MET</v>
      </c>
      <c r="R3901" s="94"/>
    </row>
    <row r="3902" spans="1:18" x14ac:dyDescent="0.3">
      <c r="A3902" s="20" t="s">
        <v>3242</v>
      </c>
      <c r="B3902" s="15">
        <v>45148.801562499997</v>
      </c>
      <c r="C3902" s="16">
        <v>45148.811701388891</v>
      </c>
      <c r="D3902" s="17" t="s">
        <v>17</v>
      </c>
      <c r="E3902" s="18" t="s">
        <v>19</v>
      </c>
      <c r="F3902" s="17" t="s">
        <v>24</v>
      </c>
      <c r="G3902" s="19"/>
      <c r="H3902" s="79"/>
      <c r="I3902" s="48">
        <f>tbl_raw_data[[#This Row],[Date Actioned]]-tbl_raw_data[[#This Row],[Date Tagged]]</f>
        <v>1.0138888894289266E-2</v>
      </c>
      <c r="J3902" s="46">
        <f>HOUR(tbl_raw_data[[#This Row],[Time_taken]])*60+MINUTE(tbl_raw_data[[#This Row],[Time_taken]])+SECOND(tbl_raw_data[[#This Row],[Time_taken]])/60</f>
        <v>14.6</v>
      </c>
      <c r="K3902" s="52">
        <f>DATE(YEAR(tbl_raw_data[[#This Row],[Date Actioned]]),MONTH(tbl_raw_data[[#This Row],[Date Actioned]]),DAY(tbl_raw_data[[#This Row],[Date Actioned]]))</f>
        <v>45148</v>
      </c>
      <c r="L3902" s="50" t="str">
        <f>UPPER(TEXT(tbl_raw_data[[#This Row],[updated_date]],"MMMM"))</f>
        <v>AUGUST</v>
      </c>
      <c r="M3902" s="50" t="str">
        <f>"WEEK "&amp; IF(ROUNDUP(DAY(tbl_raw_data[[#This Row],[updated_date]])/7,0)=5,4,ROUNDUP(DAY(tbl_raw_data[[#This Row],[updated_date]])/7,0))</f>
        <v>WEEK 2</v>
      </c>
      <c r="N3902" s="50" t="str">
        <f>UPPER(VLOOKUP(tbl_raw_data[[#This Row],[Analyst]],Settiings!$A$2:$B$16,2,0))</f>
        <v>QUADIR</v>
      </c>
      <c r="O3902" s="50" t="str">
        <f>TRIM(UPPER(tbl_raw_data[[#This Row],[Outcome]]))</f>
        <v>APPROVE</v>
      </c>
      <c r="P3902" s="50" t="str">
        <f>TRIM(UPPER(tbl_raw_data[[#This Row],[Queue Name]]))</f>
        <v>CONSUMER POST BUREAU</v>
      </c>
      <c r="Q3902" s="50" t="str">
        <f>IF(tbl_raw_data[[#This Row],[Time taken in min]]&lt;=Settiings!$D$2,"SLA_MET","SLA_NOT_MET")</f>
        <v>SLA_MET</v>
      </c>
      <c r="R3902" s="94"/>
    </row>
    <row r="3903" spans="1:18" x14ac:dyDescent="0.3">
      <c r="A3903" s="20" t="s">
        <v>3244</v>
      </c>
      <c r="B3903" s="15">
        <v>45148.805324074077</v>
      </c>
      <c r="C3903" s="16">
        <v>45148.809062499997</v>
      </c>
      <c r="D3903" s="17" t="s">
        <v>27</v>
      </c>
      <c r="E3903" s="17" t="s">
        <v>9</v>
      </c>
      <c r="F3903" s="17" t="s">
        <v>65</v>
      </c>
      <c r="G3903" s="17" t="s">
        <v>871</v>
      </c>
      <c r="H3903" s="83"/>
      <c r="I3903" s="48">
        <f>tbl_raw_data[[#This Row],[Date Actioned]]-tbl_raw_data[[#This Row],[Date Tagged]]</f>
        <v>3.7384259194368497E-3</v>
      </c>
      <c r="J3903" s="46">
        <f>HOUR(tbl_raw_data[[#This Row],[Time_taken]])*60+MINUTE(tbl_raw_data[[#This Row],[Time_taken]])+SECOND(tbl_raw_data[[#This Row],[Time_taken]])/60</f>
        <v>5.3833333333333337</v>
      </c>
      <c r="K3903" s="52">
        <f>DATE(YEAR(tbl_raw_data[[#This Row],[Date Actioned]]),MONTH(tbl_raw_data[[#This Row],[Date Actioned]]),DAY(tbl_raw_data[[#This Row],[Date Actioned]]))</f>
        <v>45148</v>
      </c>
      <c r="L3903" s="50" t="str">
        <f>UPPER(TEXT(tbl_raw_data[[#This Row],[updated_date]],"MMMM"))</f>
        <v>AUGUST</v>
      </c>
      <c r="M3903" s="50" t="str">
        <f>"WEEK "&amp; IF(ROUNDUP(DAY(tbl_raw_data[[#This Row],[updated_date]])/7,0)=5,4,ROUNDUP(DAY(tbl_raw_data[[#This Row],[updated_date]])/7,0))</f>
        <v>WEEK 2</v>
      </c>
      <c r="N3903" s="50" t="str">
        <f>UPPER(VLOOKUP(tbl_raw_data[[#This Row],[Analyst]],Settiings!$A$2:$B$16,2,0))</f>
        <v>SAM</v>
      </c>
      <c r="O3903" s="50" t="str">
        <f>TRIM(UPPER(tbl_raw_data[[#This Row],[Outcome]]))</f>
        <v>DECLINE</v>
      </c>
      <c r="P3903" s="50" t="str">
        <f>TRIM(UPPER(tbl_raw_data[[#This Row],[Queue Name]]))</f>
        <v>CONSUMER EXISTING</v>
      </c>
      <c r="Q3903" s="50" t="str">
        <f>IF(tbl_raw_data[[#This Row],[Time taken in min]]&lt;=Settiings!$D$2,"SLA_MET","SLA_NOT_MET")</f>
        <v>SLA_MET</v>
      </c>
      <c r="R3903" s="94"/>
    </row>
    <row r="3904" spans="1:18" x14ac:dyDescent="0.3">
      <c r="A3904" s="23" t="s">
        <v>3252</v>
      </c>
      <c r="B3904" s="9">
        <v>45148.818368055552</v>
      </c>
      <c r="C3904" s="24">
        <v>45148.825439814813</v>
      </c>
      <c r="D3904" s="25" t="s">
        <v>27</v>
      </c>
      <c r="E3904" s="25" t="s">
        <v>9</v>
      </c>
      <c r="F3904" s="25" t="s">
        <v>10</v>
      </c>
      <c r="G3904" s="25" t="s">
        <v>3253</v>
      </c>
      <c r="H3904" s="82"/>
      <c r="I3904" s="48">
        <f>tbl_raw_data[[#This Row],[Date Actioned]]-tbl_raw_data[[#This Row],[Date Tagged]]</f>
        <v>7.07175926072523E-3</v>
      </c>
      <c r="J3904" s="46">
        <f>HOUR(tbl_raw_data[[#This Row],[Time_taken]])*60+MINUTE(tbl_raw_data[[#This Row],[Time_taken]])+SECOND(tbl_raw_data[[#This Row],[Time_taken]])/60</f>
        <v>10.183333333333334</v>
      </c>
      <c r="K3904" s="52">
        <f>DATE(YEAR(tbl_raw_data[[#This Row],[Date Actioned]]),MONTH(tbl_raw_data[[#This Row],[Date Actioned]]),DAY(tbl_raw_data[[#This Row],[Date Actioned]]))</f>
        <v>45148</v>
      </c>
      <c r="L3904" s="50" t="str">
        <f>UPPER(TEXT(tbl_raw_data[[#This Row],[updated_date]],"MMMM"))</f>
        <v>AUGUST</v>
      </c>
      <c r="M3904" s="50" t="str">
        <f>"WEEK "&amp; IF(ROUNDUP(DAY(tbl_raw_data[[#This Row],[updated_date]])/7,0)=5,4,ROUNDUP(DAY(tbl_raw_data[[#This Row],[updated_date]])/7,0))</f>
        <v>WEEK 2</v>
      </c>
      <c r="N3904" s="50" t="str">
        <f>UPPER(VLOOKUP(tbl_raw_data[[#This Row],[Analyst]],Settiings!$A$2:$B$16,2,0))</f>
        <v>NITESH</v>
      </c>
      <c r="O3904" s="50" t="str">
        <f>TRIM(UPPER(tbl_raw_data[[#This Row],[Outcome]]))</f>
        <v>DECLINE</v>
      </c>
      <c r="P3904" s="50" t="str">
        <f>TRIM(UPPER(tbl_raw_data[[#This Row],[Queue Name]]))</f>
        <v>CONSUMER EXISTING</v>
      </c>
      <c r="Q3904" s="50" t="str">
        <f>IF(tbl_raw_data[[#This Row],[Time taken in min]]&lt;=Settiings!$D$2,"SLA_MET","SLA_NOT_MET")</f>
        <v>SLA_MET</v>
      </c>
      <c r="R3904" s="94"/>
    </row>
    <row r="3905" spans="1:18" x14ac:dyDescent="0.3">
      <c r="A3905" s="14" t="s">
        <v>3254</v>
      </c>
      <c r="B3905" s="15">
        <v>45148.81858796296</v>
      </c>
      <c r="C3905" s="16">
        <v>45148.83116898148</v>
      </c>
      <c r="D3905" s="17" t="s">
        <v>27</v>
      </c>
      <c r="E3905" s="17" t="s">
        <v>47</v>
      </c>
      <c r="F3905" s="17" t="s">
        <v>686</v>
      </c>
      <c r="G3905" s="17" t="s">
        <v>228</v>
      </c>
      <c r="H3905" s="83"/>
      <c r="I3905" s="48">
        <f>tbl_raw_data[[#This Row],[Date Actioned]]-tbl_raw_data[[#This Row],[Date Tagged]]</f>
        <v>1.2581018519995268E-2</v>
      </c>
      <c r="J3905" s="46">
        <f>HOUR(tbl_raw_data[[#This Row],[Time_taken]])*60+MINUTE(tbl_raw_data[[#This Row],[Time_taken]])+SECOND(tbl_raw_data[[#This Row],[Time_taken]])/60</f>
        <v>18.116666666666667</v>
      </c>
      <c r="K3905" s="52">
        <f>DATE(YEAR(tbl_raw_data[[#This Row],[Date Actioned]]),MONTH(tbl_raw_data[[#This Row],[Date Actioned]]),DAY(tbl_raw_data[[#This Row],[Date Actioned]]))</f>
        <v>45148</v>
      </c>
      <c r="L3905" s="50" t="str">
        <f>UPPER(TEXT(tbl_raw_data[[#This Row],[updated_date]],"MMMM"))</f>
        <v>AUGUST</v>
      </c>
      <c r="M3905" s="50" t="str">
        <f>"WEEK "&amp; IF(ROUNDUP(DAY(tbl_raw_data[[#This Row],[updated_date]])/7,0)=5,4,ROUNDUP(DAY(tbl_raw_data[[#This Row],[updated_date]])/7,0))</f>
        <v>WEEK 2</v>
      </c>
      <c r="N3905" s="50" t="str">
        <f>UPPER(VLOOKUP(tbl_raw_data[[#This Row],[Analyst]],Settiings!$A$2:$B$16,2,0))</f>
        <v>FARDIN</v>
      </c>
      <c r="O3905" s="50" t="str">
        <f>TRIM(UPPER(tbl_raw_data[[#This Row],[Outcome]]))</f>
        <v>DECLINE</v>
      </c>
      <c r="P3905" s="50" t="str">
        <f>TRIM(UPPER(tbl_raw_data[[#This Row],[Queue Name]]))</f>
        <v>CONSUMER PRE BUREAU</v>
      </c>
      <c r="Q3905" s="50" t="str">
        <f>IF(tbl_raw_data[[#This Row],[Time taken in min]]&lt;=Settiings!$D$2,"SLA_MET","SLA_NOT_MET")</f>
        <v>SLA_MET</v>
      </c>
      <c r="R3905" s="94"/>
    </row>
    <row r="3906" spans="1:18" x14ac:dyDescent="0.3">
      <c r="A3906" s="23" t="s">
        <v>3258</v>
      </c>
      <c r="B3906" s="9">
        <v>45148.831689814811</v>
      </c>
      <c r="C3906" s="24">
        <v>45148.839988425927</v>
      </c>
      <c r="D3906" s="25" t="s">
        <v>13</v>
      </c>
      <c r="E3906" s="25" t="s">
        <v>19</v>
      </c>
      <c r="F3906" s="25" t="s">
        <v>10</v>
      </c>
      <c r="G3906" s="25" t="s">
        <v>41</v>
      </c>
      <c r="H3906" s="82"/>
      <c r="I3906" s="48">
        <f>tbl_raw_data[[#This Row],[Date Actioned]]-tbl_raw_data[[#This Row],[Date Tagged]]</f>
        <v>8.298611115606036E-3</v>
      </c>
      <c r="J3906" s="46">
        <f>HOUR(tbl_raw_data[[#This Row],[Time_taken]])*60+MINUTE(tbl_raw_data[[#This Row],[Time_taken]])+SECOND(tbl_raw_data[[#This Row],[Time_taken]])/60</f>
        <v>11.95</v>
      </c>
      <c r="K3906" s="52">
        <f>DATE(YEAR(tbl_raw_data[[#This Row],[Date Actioned]]),MONTH(tbl_raw_data[[#This Row],[Date Actioned]]),DAY(tbl_raw_data[[#This Row],[Date Actioned]]))</f>
        <v>45148</v>
      </c>
      <c r="L3906" s="50" t="str">
        <f>UPPER(TEXT(tbl_raw_data[[#This Row],[updated_date]],"MMMM"))</f>
        <v>AUGUST</v>
      </c>
      <c r="M3906" s="50" t="str">
        <f>"WEEK "&amp; IF(ROUNDUP(DAY(tbl_raw_data[[#This Row],[updated_date]])/7,0)=5,4,ROUNDUP(DAY(tbl_raw_data[[#This Row],[updated_date]])/7,0))</f>
        <v>WEEK 2</v>
      </c>
      <c r="N3906" s="50" t="str">
        <f>UPPER(VLOOKUP(tbl_raw_data[[#This Row],[Analyst]],Settiings!$A$2:$B$16,2,0))</f>
        <v>NITESH</v>
      </c>
      <c r="O3906" s="50" t="str">
        <f>TRIM(UPPER(tbl_raw_data[[#This Row],[Outcome]]))</f>
        <v>APPROVE</v>
      </c>
      <c r="P3906" s="50" t="str">
        <f>TRIM(UPPER(tbl_raw_data[[#This Row],[Queue Name]]))</f>
        <v>CONSUMER POST BUREAU</v>
      </c>
      <c r="Q3906" s="50" t="str">
        <f>IF(tbl_raw_data[[#This Row],[Time taken in min]]&lt;=Settiings!$D$2,"SLA_MET","SLA_NOT_MET")</f>
        <v>SLA_MET</v>
      </c>
      <c r="R3906" s="94"/>
    </row>
    <row r="3907" spans="1:18" x14ac:dyDescent="0.3">
      <c r="A3907" s="23" t="s">
        <v>3265</v>
      </c>
      <c r="B3907" s="9">
        <v>45149.365324074075</v>
      </c>
      <c r="C3907" s="24">
        <v>45149.370486111111</v>
      </c>
      <c r="D3907" s="25" t="s">
        <v>13</v>
      </c>
      <c r="E3907" s="25" t="s">
        <v>9</v>
      </c>
      <c r="F3907" s="25" t="s">
        <v>1222</v>
      </c>
      <c r="G3907" s="25" t="s">
        <v>17</v>
      </c>
      <c r="H3907" s="82"/>
      <c r="I3907" s="48">
        <f>tbl_raw_data[[#This Row],[Date Actioned]]-tbl_raw_data[[#This Row],[Date Tagged]]</f>
        <v>5.1620370359160006E-3</v>
      </c>
      <c r="J3907" s="46">
        <f>HOUR(tbl_raw_data[[#This Row],[Time_taken]])*60+MINUTE(tbl_raw_data[[#This Row],[Time_taken]])+SECOND(tbl_raw_data[[#This Row],[Time_taken]])/60</f>
        <v>7.4333333333333336</v>
      </c>
      <c r="K3907" s="52">
        <f>DATE(YEAR(tbl_raw_data[[#This Row],[Date Actioned]]),MONTH(tbl_raw_data[[#This Row],[Date Actioned]]),DAY(tbl_raw_data[[#This Row],[Date Actioned]]))</f>
        <v>45149</v>
      </c>
      <c r="L3907" s="50" t="str">
        <f>UPPER(TEXT(tbl_raw_data[[#This Row],[updated_date]],"MMMM"))</f>
        <v>AUGUST</v>
      </c>
      <c r="M3907" s="50" t="str">
        <f>"WEEK "&amp; IF(ROUNDUP(DAY(tbl_raw_data[[#This Row],[updated_date]])/7,0)=5,4,ROUNDUP(DAY(tbl_raw_data[[#This Row],[updated_date]])/7,0))</f>
        <v>WEEK 2</v>
      </c>
      <c r="N3907" s="50" t="str">
        <f>UPPER(VLOOKUP(tbl_raw_data[[#This Row],[Analyst]],Settiings!$A$2:$B$16,2,0))</f>
        <v>HARDIK</v>
      </c>
      <c r="O3907" s="50" t="str">
        <f>TRIM(UPPER(tbl_raw_data[[#This Row],[Outcome]]))</f>
        <v>APPROVE</v>
      </c>
      <c r="P3907" s="50" t="str">
        <f>TRIM(UPPER(tbl_raw_data[[#This Row],[Queue Name]]))</f>
        <v>CONSUMER EXISTING</v>
      </c>
      <c r="Q3907" s="50" t="str">
        <f>IF(tbl_raw_data[[#This Row],[Time taken in min]]&lt;=Settiings!$D$2,"SLA_MET","SLA_NOT_MET")</f>
        <v>SLA_MET</v>
      </c>
      <c r="R3907" s="94"/>
    </row>
    <row r="3908" spans="1:18" x14ac:dyDescent="0.3">
      <c r="A3908" s="14" t="s">
        <v>3266</v>
      </c>
      <c r="B3908" s="15">
        <v>45149.370381944442</v>
      </c>
      <c r="C3908" s="16">
        <v>45149.376273148147</v>
      </c>
      <c r="D3908" s="17" t="s">
        <v>13</v>
      </c>
      <c r="E3908" s="17" t="s">
        <v>47</v>
      </c>
      <c r="F3908" s="17" t="s">
        <v>1222</v>
      </c>
      <c r="G3908" s="17" t="s">
        <v>785</v>
      </c>
      <c r="H3908" s="83"/>
      <c r="I3908" s="48">
        <f>tbl_raw_data[[#This Row],[Date Actioned]]-tbl_raw_data[[#This Row],[Date Tagged]]</f>
        <v>5.8912037056870759E-3</v>
      </c>
      <c r="J3908" s="46">
        <f>HOUR(tbl_raw_data[[#This Row],[Time_taken]])*60+MINUTE(tbl_raw_data[[#This Row],[Time_taken]])+SECOND(tbl_raw_data[[#This Row],[Time_taken]])/60</f>
        <v>8.4833333333333325</v>
      </c>
      <c r="K3908" s="52">
        <f>DATE(YEAR(tbl_raw_data[[#This Row],[Date Actioned]]),MONTH(tbl_raw_data[[#This Row],[Date Actioned]]),DAY(tbl_raw_data[[#This Row],[Date Actioned]]))</f>
        <v>45149</v>
      </c>
      <c r="L3908" s="50" t="str">
        <f>UPPER(TEXT(tbl_raw_data[[#This Row],[updated_date]],"MMMM"))</f>
        <v>AUGUST</v>
      </c>
      <c r="M3908" s="50" t="str">
        <f>"WEEK "&amp; IF(ROUNDUP(DAY(tbl_raw_data[[#This Row],[updated_date]])/7,0)=5,4,ROUNDUP(DAY(tbl_raw_data[[#This Row],[updated_date]])/7,0))</f>
        <v>WEEK 2</v>
      </c>
      <c r="N3908" s="50" t="str">
        <f>UPPER(VLOOKUP(tbl_raw_data[[#This Row],[Analyst]],Settiings!$A$2:$B$16,2,0))</f>
        <v>HARDIK</v>
      </c>
      <c r="O3908" s="50" t="str">
        <f>TRIM(UPPER(tbl_raw_data[[#This Row],[Outcome]]))</f>
        <v>APPROVE</v>
      </c>
      <c r="P3908" s="50" t="str">
        <f>TRIM(UPPER(tbl_raw_data[[#This Row],[Queue Name]]))</f>
        <v>CONSUMER PRE BUREAU</v>
      </c>
      <c r="Q3908" s="50" t="str">
        <f>IF(tbl_raw_data[[#This Row],[Time taken in min]]&lt;=Settiings!$D$2,"SLA_MET","SLA_NOT_MET")</f>
        <v>SLA_MET</v>
      </c>
      <c r="R3908" s="94"/>
    </row>
    <row r="3909" spans="1:18" x14ac:dyDescent="0.3">
      <c r="A3909" s="20" t="s">
        <v>3269</v>
      </c>
      <c r="B3909" s="9">
        <v>45149.381099537037</v>
      </c>
      <c r="C3909" s="24">
        <v>45149.389803240738</v>
      </c>
      <c r="D3909" s="25" t="s">
        <v>13</v>
      </c>
      <c r="E3909" s="25" t="s">
        <v>9</v>
      </c>
      <c r="F3909" s="25" t="s">
        <v>1222</v>
      </c>
      <c r="G3909" s="25" t="s">
        <v>17</v>
      </c>
      <c r="H3909" s="82"/>
      <c r="I3909" s="48">
        <f>tbl_raw_data[[#This Row],[Date Actioned]]-tbl_raw_data[[#This Row],[Date Tagged]]</f>
        <v>8.703703701030463E-3</v>
      </c>
      <c r="J3909" s="46">
        <f>HOUR(tbl_raw_data[[#This Row],[Time_taken]])*60+MINUTE(tbl_raw_data[[#This Row],[Time_taken]])+SECOND(tbl_raw_data[[#This Row],[Time_taken]])/60</f>
        <v>12.533333333333333</v>
      </c>
      <c r="K3909" s="52">
        <f>DATE(YEAR(tbl_raw_data[[#This Row],[Date Actioned]]),MONTH(tbl_raw_data[[#This Row],[Date Actioned]]),DAY(tbl_raw_data[[#This Row],[Date Actioned]]))</f>
        <v>45149</v>
      </c>
      <c r="L3909" s="50" t="str">
        <f>UPPER(TEXT(tbl_raw_data[[#This Row],[updated_date]],"MMMM"))</f>
        <v>AUGUST</v>
      </c>
      <c r="M3909" s="50" t="str">
        <f>"WEEK "&amp; IF(ROUNDUP(DAY(tbl_raw_data[[#This Row],[updated_date]])/7,0)=5,4,ROUNDUP(DAY(tbl_raw_data[[#This Row],[updated_date]])/7,0))</f>
        <v>WEEK 2</v>
      </c>
      <c r="N3909" s="50" t="str">
        <f>UPPER(VLOOKUP(tbl_raw_data[[#This Row],[Analyst]],Settiings!$A$2:$B$16,2,0))</f>
        <v>HARDIK</v>
      </c>
      <c r="O3909" s="50" t="str">
        <f>TRIM(UPPER(tbl_raw_data[[#This Row],[Outcome]]))</f>
        <v>APPROVE</v>
      </c>
      <c r="P3909" s="50" t="str">
        <f>TRIM(UPPER(tbl_raw_data[[#This Row],[Queue Name]]))</f>
        <v>CONSUMER EXISTING</v>
      </c>
      <c r="Q3909" s="50" t="str">
        <f>IF(tbl_raw_data[[#This Row],[Time taken in min]]&lt;=Settiings!$D$2,"SLA_MET","SLA_NOT_MET")</f>
        <v>SLA_MET</v>
      </c>
      <c r="R3909" s="94"/>
    </row>
    <row r="3910" spans="1:18" x14ac:dyDescent="0.3">
      <c r="A3910" s="23" t="s">
        <v>3270</v>
      </c>
      <c r="B3910" s="15">
        <v>45149.388923611114</v>
      </c>
      <c r="C3910" s="16">
        <v>45149.392951388887</v>
      </c>
      <c r="D3910" s="17" t="s">
        <v>13</v>
      </c>
      <c r="E3910" s="17" t="s">
        <v>9</v>
      </c>
      <c r="F3910" s="17" t="s">
        <v>1222</v>
      </c>
      <c r="G3910" s="17" t="s">
        <v>17</v>
      </c>
      <c r="H3910" s="83"/>
      <c r="I3910" s="48">
        <f>tbl_raw_data[[#This Row],[Date Actioned]]-tbl_raw_data[[#This Row],[Date Tagged]]</f>
        <v>4.0277777734445408E-3</v>
      </c>
      <c r="J3910" s="46">
        <f>HOUR(tbl_raw_data[[#This Row],[Time_taken]])*60+MINUTE(tbl_raw_data[[#This Row],[Time_taken]])+SECOND(tbl_raw_data[[#This Row],[Time_taken]])/60</f>
        <v>5.8</v>
      </c>
      <c r="K3910" s="52">
        <f>DATE(YEAR(tbl_raw_data[[#This Row],[Date Actioned]]),MONTH(tbl_raw_data[[#This Row],[Date Actioned]]),DAY(tbl_raw_data[[#This Row],[Date Actioned]]))</f>
        <v>45149</v>
      </c>
      <c r="L3910" s="50" t="str">
        <f>UPPER(TEXT(tbl_raw_data[[#This Row],[updated_date]],"MMMM"))</f>
        <v>AUGUST</v>
      </c>
      <c r="M3910" s="50" t="str">
        <f>"WEEK "&amp; IF(ROUNDUP(DAY(tbl_raw_data[[#This Row],[updated_date]])/7,0)=5,4,ROUNDUP(DAY(tbl_raw_data[[#This Row],[updated_date]])/7,0))</f>
        <v>WEEK 2</v>
      </c>
      <c r="N3910" s="50" t="str">
        <f>UPPER(VLOOKUP(tbl_raw_data[[#This Row],[Analyst]],Settiings!$A$2:$B$16,2,0))</f>
        <v>HARDIK</v>
      </c>
      <c r="O3910" s="50" t="str">
        <f>TRIM(UPPER(tbl_raw_data[[#This Row],[Outcome]]))</f>
        <v>APPROVE</v>
      </c>
      <c r="P3910" s="50" t="str">
        <f>TRIM(UPPER(tbl_raw_data[[#This Row],[Queue Name]]))</f>
        <v>CONSUMER EXISTING</v>
      </c>
      <c r="Q3910" s="50" t="str">
        <f>IF(tbl_raw_data[[#This Row],[Time taken in min]]&lt;=Settiings!$D$2,"SLA_MET","SLA_NOT_MET")</f>
        <v>SLA_MET</v>
      </c>
      <c r="R3910" s="94"/>
    </row>
    <row r="3911" spans="1:18" x14ac:dyDescent="0.3">
      <c r="A3911" s="14" t="s">
        <v>3271</v>
      </c>
      <c r="B3911" s="9">
        <v>45149.389652777776</v>
      </c>
      <c r="C3911" s="24">
        <v>45149.401585648149</v>
      </c>
      <c r="D3911" s="25" t="s">
        <v>17</v>
      </c>
      <c r="E3911" s="12" t="s">
        <v>9</v>
      </c>
      <c r="F3911" s="25" t="s">
        <v>16</v>
      </c>
      <c r="G3911" s="13"/>
      <c r="H3911" s="78"/>
      <c r="I3911" s="48">
        <f>tbl_raw_data[[#This Row],[Date Actioned]]-tbl_raw_data[[#This Row],[Date Tagged]]</f>
        <v>1.1932870373129845E-2</v>
      </c>
      <c r="J3911" s="46">
        <f>HOUR(tbl_raw_data[[#This Row],[Time_taken]])*60+MINUTE(tbl_raw_data[[#This Row],[Time_taken]])+SECOND(tbl_raw_data[[#This Row],[Time_taken]])/60</f>
        <v>17.183333333333334</v>
      </c>
      <c r="K3911" s="52">
        <f>DATE(YEAR(tbl_raw_data[[#This Row],[Date Actioned]]),MONTH(tbl_raw_data[[#This Row],[Date Actioned]]),DAY(tbl_raw_data[[#This Row],[Date Actioned]]))</f>
        <v>45149</v>
      </c>
      <c r="L3911" s="50" t="str">
        <f>UPPER(TEXT(tbl_raw_data[[#This Row],[updated_date]],"MMMM"))</f>
        <v>AUGUST</v>
      </c>
      <c r="M3911" s="50" t="str">
        <f>"WEEK "&amp; IF(ROUNDUP(DAY(tbl_raw_data[[#This Row],[updated_date]])/7,0)=5,4,ROUNDUP(DAY(tbl_raw_data[[#This Row],[updated_date]])/7,0))</f>
        <v>WEEK 2</v>
      </c>
      <c r="N3911" s="50" t="str">
        <f>UPPER(VLOOKUP(tbl_raw_data[[#This Row],[Analyst]],Settiings!$A$2:$B$16,2,0))</f>
        <v>CAMROOON</v>
      </c>
      <c r="O3911" s="50" t="str">
        <f>TRIM(UPPER(tbl_raw_data[[#This Row],[Outcome]]))</f>
        <v>APPROVE</v>
      </c>
      <c r="P3911" s="50" t="str">
        <f>TRIM(UPPER(tbl_raw_data[[#This Row],[Queue Name]]))</f>
        <v>CONSUMER EXISTING</v>
      </c>
      <c r="Q3911" s="50" t="str">
        <f>IF(tbl_raw_data[[#This Row],[Time taken in min]]&lt;=Settiings!$D$2,"SLA_MET","SLA_NOT_MET")</f>
        <v>SLA_MET</v>
      </c>
      <c r="R3911" s="94"/>
    </row>
    <row r="3912" spans="1:18" x14ac:dyDescent="0.3">
      <c r="A3912" s="20" t="s">
        <v>3272</v>
      </c>
      <c r="B3912" s="15">
        <v>45149.406006944446</v>
      </c>
      <c r="C3912" s="16">
        <v>45149.410983796297</v>
      </c>
      <c r="D3912" s="17" t="s">
        <v>17</v>
      </c>
      <c r="E3912" s="18" t="s">
        <v>9</v>
      </c>
      <c r="F3912" s="17" t="s">
        <v>16</v>
      </c>
      <c r="G3912" s="19"/>
      <c r="H3912" s="79"/>
      <c r="I3912" s="48">
        <f>tbl_raw_data[[#This Row],[Date Actioned]]-tbl_raw_data[[#This Row],[Date Tagged]]</f>
        <v>4.9768518510973081E-3</v>
      </c>
      <c r="J3912" s="46">
        <f>HOUR(tbl_raw_data[[#This Row],[Time_taken]])*60+MINUTE(tbl_raw_data[[#This Row],[Time_taken]])+SECOND(tbl_raw_data[[#This Row],[Time_taken]])/60</f>
        <v>7.166666666666667</v>
      </c>
      <c r="K3912" s="52">
        <f>DATE(YEAR(tbl_raw_data[[#This Row],[Date Actioned]]),MONTH(tbl_raw_data[[#This Row],[Date Actioned]]),DAY(tbl_raw_data[[#This Row],[Date Actioned]]))</f>
        <v>45149</v>
      </c>
      <c r="L3912" s="50" t="str">
        <f>UPPER(TEXT(tbl_raw_data[[#This Row],[updated_date]],"MMMM"))</f>
        <v>AUGUST</v>
      </c>
      <c r="M3912" s="50" t="str">
        <f>"WEEK "&amp; IF(ROUNDUP(DAY(tbl_raw_data[[#This Row],[updated_date]])/7,0)=5,4,ROUNDUP(DAY(tbl_raw_data[[#This Row],[updated_date]])/7,0))</f>
        <v>WEEK 2</v>
      </c>
      <c r="N3912" s="50" t="str">
        <f>UPPER(VLOOKUP(tbl_raw_data[[#This Row],[Analyst]],Settiings!$A$2:$B$16,2,0))</f>
        <v>CAMROOON</v>
      </c>
      <c r="O3912" s="50" t="str">
        <f>TRIM(UPPER(tbl_raw_data[[#This Row],[Outcome]]))</f>
        <v>APPROVE</v>
      </c>
      <c r="P3912" s="50" t="str">
        <f>TRIM(UPPER(tbl_raw_data[[#This Row],[Queue Name]]))</f>
        <v>CONSUMER EXISTING</v>
      </c>
      <c r="Q3912" s="50" t="str">
        <f>IF(tbl_raw_data[[#This Row],[Time taken in min]]&lt;=Settiings!$D$2,"SLA_MET","SLA_NOT_MET")</f>
        <v>SLA_MET</v>
      </c>
      <c r="R3912" s="94"/>
    </row>
    <row r="3913" spans="1:18" x14ac:dyDescent="0.3">
      <c r="A3913" s="23" t="s">
        <v>3274</v>
      </c>
      <c r="B3913" s="9">
        <v>45149.412418981483</v>
      </c>
      <c r="C3913" s="24">
        <v>45149.420277777775</v>
      </c>
      <c r="D3913" s="25" t="s">
        <v>13</v>
      </c>
      <c r="E3913" s="25" t="s">
        <v>19</v>
      </c>
      <c r="F3913" s="25" t="s">
        <v>1222</v>
      </c>
      <c r="G3913" s="25" t="s">
        <v>17</v>
      </c>
      <c r="H3913" s="82"/>
      <c r="I3913" s="48">
        <f>tbl_raw_data[[#This Row],[Date Actioned]]-tbl_raw_data[[#This Row],[Date Tagged]]</f>
        <v>7.8587962925666943E-3</v>
      </c>
      <c r="J3913" s="46">
        <f>HOUR(tbl_raw_data[[#This Row],[Time_taken]])*60+MINUTE(tbl_raw_data[[#This Row],[Time_taken]])+SECOND(tbl_raw_data[[#This Row],[Time_taken]])/60</f>
        <v>11.316666666666666</v>
      </c>
      <c r="K3913" s="52">
        <f>DATE(YEAR(tbl_raw_data[[#This Row],[Date Actioned]]),MONTH(tbl_raw_data[[#This Row],[Date Actioned]]),DAY(tbl_raw_data[[#This Row],[Date Actioned]]))</f>
        <v>45149</v>
      </c>
      <c r="L3913" s="50" t="str">
        <f>UPPER(TEXT(tbl_raw_data[[#This Row],[updated_date]],"MMMM"))</f>
        <v>AUGUST</v>
      </c>
      <c r="M3913" s="50" t="str">
        <f>"WEEK "&amp; IF(ROUNDUP(DAY(tbl_raw_data[[#This Row],[updated_date]])/7,0)=5,4,ROUNDUP(DAY(tbl_raw_data[[#This Row],[updated_date]])/7,0))</f>
        <v>WEEK 2</v>
      </c>
      <c r="N3913" s="50" t="str">
        <f>UPPER(VLOOKUP(tbl_raw_data[[#This Row],[Analyst]],Settiings!$A$2:$B$16,2,0))</f>
        <v>HARDIK</v>
      </c>
      <c r="O3913" s="50" t="str">
        <f>TRIM(UPPER(tbl_raw_data[[#This Row],[Outcome]]))</f>
        <v>APPROVE</v>
      </c>
      <c r="P3913" s="50" t="str">
        <f>TRIM(UPPER(tbl_raw_data[[#This Row],[Queue Name]]))</f>
        <v>CONSUMER POST BUREAU</v>
      </c>
      <c r="Q3913" s="50" t="str">
        <f>IF(tbl_raw_data[[#This Row],[Time taken in min]]&lt;=Settiings!$D$2,"SLA_MET","SLA_NOT_MET")</f>
        <v>SLA_MET</v>
      </c>
      <c r="R3913" s="94"/>
    </row>
    <row r="3914" spans="1:18" x14ac:dyDescent="0.3">
      <c r="A3914" s="20" t="s">
        <v>3275</v>
      </c>
      <c r="B3914" s="15">
        <v>45149.415034722224</v>
      </c>
      <c r="C3914" s="16">
        <v>45149.42359953704</v>
      </c>
      <c r="D3914" s="17" t="s">
        <v>27</v>
      </c>
      <c r="E3914" s="17" t="s">
        <v>9</v>
      </c>
      <c r="F3914" s="17" t="s">
        <v>1222</v>
      </c>
      <c r="G3914" s="17" t="s">
        <v>28</v>
      </c>
      <c r="H3914" s="83"/>
      <c r="I3914" s="48">
        <f>tbl_raw_data[[#This Row],[Date Actioned]]-tbl_raw_data[[#This Row],[Date Tagged]]</f>
        <v>8.5648148160544224E-3</v>
      </c>
      <c r="J3914" s="46">
        <f>HOUR(tbl_raw_data[[#This Row],[Time_taken]])*60+MINUTE(tbl_raw_data[[#This Row],[Time_taken]])+SECOND(tbl_raw_data[[#This Row],[Time_taken]])/60</f>
        <v>12.333333333333334</v>
      </c>
      <c r="K3914" s="52">
        <f>DATE(YEAR(tbl_raw_data[[#This Row],[Date Actioned]]),MONTH(tbl_raw_data[[#This Row],[Date Actioned]]),DAY(tbl_raw_data[[#This Row],[Date Actioned]]))</f>
        <v>45149</v>
      </c>
      <c r="L3914" s="50" t="str">
        <f>UPPER(TEXT(tbl_raw_data[[#This Row],[updated_date]],"MMMM"))</f>
        <v>AUGUST</v>
      </c>
      <c r="M3914" s="50" t="str">
        <f>"WEEK "&amp; IF(ROUNDUP(DAY(tbl_raw_data[[#This Row],[updated_date]])/7,0)=5,4,ROUNDUP(DAY(tbl_raw_data[[#This Row],[updated_date]])/7,0))</f>
        <v>WEEK 2</v>
      </c>
      <c r="N3914" s="50" t="str">
        <f>UPPER(VLOOKUP(tbl_raw_data[[#This Row],[Analyst]],Settiings!$A$2:$B$16,2,0))</f>
        <v>HARDIK</v>
      </c>
      <c r="O3914" s="50" t="str">
        <f>TRIM(UPPER(tbl_raw_data[[#This Row],[Outcome]]))</f>
        <v>DECLINE</v>
      </c>
      <c r="P3914" s="50" t="str">
        <f>TRIM(UPPER(tbl_raw_data[[#This Row],[Queue Name]]))</f>
        <v>CONSUMER EXISTING</v>
      </c>
      <c r="Q3914" s="50" t="str">
        <f>IF(tbl_raw_data[[#This Row],[Time taken in min]]&lt;=Settiings!$D$2,"SLA_MET","SLA_NOT_MET")</f>
        <v>SLA_MET</v>
      </c>
      <c r="R3914" s="94"/>
    </row>
    <row r="3915" spans="1:18" x14ac:dyDescent="0.3">
      <c r="A3915" s="23" t="s">
        <v>3276</v>
      </c>
      <c r="B3915" s="9">
        <v>45149.418900462966</v>
      </c>
      <c r="C3915" s="24">
        <v>45149.423888888887</v>
      </c>
      <c r="D3915" s="25" t="s">
        <v>27</v>
      </c>
      <c r="E3915" s="25" t="s">
        <v>19</v>
      </c>
      <c r="F3915" s="25" t="s">
        <v>16</v>
      </c>
      <c r="G3915" s="25" t="s">
        <v>3277</v>
      </c>
      <c r="H3915" s="82"/>
      <c r="I3915" s="48">
        <f>tbl_raw_data[[#This Row],[Date Actioned]]-tbl_raw_data[[#This Row],[Date Tagged]]</f>
        <v>4.9884259206010029E-3</v>
      </c>
      <c r="J3915" s="46">
        <f>HOUR(tbl_raw_data[[#This Row],[Time_taken]])*60+MINUTE(tbl_raw_data[[#This Row],[Time_taken]])+SECOND(tbl_raw_data[[#This Row],[Time_taken]])/60</f>
        <v>7.1833333333333336</v>
      </c>
      <c r="K3915" s="52">
        <f>DATE(YEAR(tbl_raw_data[[#This Row],[Date Actioned]]),MONTH(tbl_raw_data[[#This Row],[Date Actioned]]),DAY(tbl_raw_data[[#This Row],[Date Actioned]]))</f>
        <v>45149</v>
      </c>
      <c r="L3915" s="50" t="str">
        <f>UPPER(TEXT(tbl_raw_data[[#This Row],[updated_date]],"MMMM"))</f>
        <v>AUGUST</v>
      </c>
      <c r="M3915" s="50" t="str">
        <f>"WEEK "&amp; IF(ROUNDUP(DAY(tbl_raw_data[[#This Row],[updated_date]])/7,0)=5,4,ROUNDUP(DAY(tbl_raw_data[[#This Row],[updated_date]])/7,0))</f>
        <v>WEEK 2</v>
      </c>
      <c r="N3915" s="50" t="str">
        <f>UPPER(VLOOKUP(tbl_raw_data[[#This Row],[Analyst]],Settiings!$A$2:$B$16,2,0))</f>
        <v>CAMROOON</v>
      </c>
      <c r="O3915" s="50" t="str">
        <f>TRIM(UPPER(tbl_raw_data[[#This Row],[Outcome]]))</f>
        <v>DECLINE</v>
      </c>
      <c r="P3915" s="50" t="str">
        <f>TRIM(UPPER(tbl_raw_data[[#This Row],[Queue Name]]))</f>
        <v>CONSUMER POST BUREAU</v>
      </c>
      <c r="Q3915" s="50" t="str">
        <f>IF(tbl_raw_data[[#This Row],[Time taken in min]]&lt;=Settiings!$D$2,"SLA_MET","SLA_NOT_MET")</f>
        <v>SLA_MET</v>
      </c>
      <c r="R3915" s="94"/>
    </row>
    <row r="3916" spans="1:18" x14ac:dyDescent="0.3">
      <c r="A3916" s="14" t="s">
        <v>3278</v>
      </c>
      <c r="B3916" s="15">
        <v>45149.422071759262</v>
      </c>
      <c r="C3916" s="16">
        <v>45149.427361111113</v>
      </c>
      <c r="D3916" s="17" t="s">
        <v>13</v>
      </c>
      <c r="E3916" s="17" t="s">
        <v>9</v>
      </c>
      <c r="F3916" s="17" t="s">
        <v>1222</v>
      </c>
      <c r="G3916" s="17" t="s">
        <v>17</v>
      </c>
      <c r="H3916" s="83"/>
      <c r="I3916" s="48">
        <f>tbl_raw_data[[#This Row],[Date Actioned]]-tbl_raw_data[[#This Row],[Date Tagged]]</f>
        <v>5.2893518513883464E-3</v>
      </c>
      <c r="J3916" s="46">
        <f>HOUR(tbl_raw_data[[#This Row],[Time_taken]])*60+MINUTE(tbl_raw_data[[#This Row],[Time_taken]])+SECOND(tbl_raw_data[[#This Row],[Time_taken]])/60</f>
        <v>7.6166666666666671</v>
      </c>
      <c r="K3916" s="52">
        <f>DATE(YEAR(tbl_raw_data[[#This Row],[Date Actioned]]),MONTH(tbl_raw_data[[#This Row],[Date Actioned]]),DAY(tbl_raw_data[[#This Row],[Date Actioned]]))</f>
        <v>45149</v>
      </c>
      <c r="L3916" s="50" t="str">
        <f>UPPER(TEXT(tbl_raw_data[[#This Row],[updated_date]],"MMMM"))</f>
        <v>AUGUST</v>
      </c>
      <c r="M3916" s="50" t="str">
        <f>"WEEK "&amp; IF(ROUNDUP(DAY(tbl_raw_data[[#This Row],[updated_date]])/7,0)=5,4,ROUNDUP(DAY(tbl_raw_data[[#This Row],[updated_date]])/7,0))</f>
        <v>WEEK 2</v>
      </c>
      <c r="N3916" s="50" t="str">
        <f>UPPER(VLOOKUP(tbl_raw_data[[#This Row],[Analyst]],Settiings!$A$2:$B$16,2,0))</f>
        <v>HARDIK</v>
      </c>
      <c r="O3916" s="50" t="str">
        <f>TRIM(UPPER(tbl_raw_data[[#This Row],[Outcome]]))</f>
        <v>APPROVE</v>
      </c>
      <c r="P3916" s="50" t="str">
        <f>TRIM(UPPER(tbl_raw_data[[#This Row],[Queue Name]]))</f>
        <v>CONSUMER EXISTING</v>
      </c>
      <c r="Q3916" s="50" t="str">
        <f>IF(tbl_raw_data[[#This Row],[Time taken in min]]&lt;=Settiings!$D$2,"SLA_MET","SLA_NOT_MET")</f>
        <v>SLA_MET</v>
      </c>
      <c r="R3916" s="94"/>
    </row>
    <row r="3917" spans="1:18" x14ac:dyDescent="0.3">
      <c r="A3917" s="20" t="s">
        <v>3279</v>
      </c>
      <c r="B3917" s="9">
        <v>45149.425335648149</v>
      </c>
      <c r="C3917" s="24">
        <v>45149.429872685185</v>
      </c>
      <c r="D3917" s="25" t="s">
        <v>13</v>
      </c>
      <c r="E3917" s="25" t="s">
        <v>47</v>
      </c>
      <c r="F3917" s="25" t="s">
        <v>1222</v>
      </c>
      <c r="G3917" s="25" t="s">
        <v>17</v>
      </c>
      <c r="H3917" s="82"/>
      <c r="I3917" s="48">
        <f>tbl_raw_data[[#This Row],[Date Actioned]]-tbl_raw_data[[#This Row],[Date Tagged]]</f>
        <v>4.537037035333924E-3</v>
      </c>
      <c r="J3917" s="46">
        <f>HOUR(tbl_raw_data[[#This Row],[Time_taken]])*60+MINUTE(tbl_raw_data[[#This Row],[Time_taken]])+SECOND(tbl_raw_data[[#This Row],[Time_taken]])/60</f>
        <v>6.5333333333333332</v>
      </c>
      <c r="K3917" s="52">
        <f>DATE(YEAR(tbl_raw_data[[#This Row],[Date Actioned]]),MONTH(tbl_raw_data[[#This Row],[Date Actioned]]),DAY(tbl_raw_data[[#This Row],[Date Actioned]]))</f>
        <v>45149</v>
      </c>
      <c r="L3917" s="50" t="str">
        <f>UPPER(TEXT(tbl_raw_data[[#This Row],[updated_date]],"MMMM"))</f>
        <v>AUGUST</v>
      </c>
      <c r="M3917" s="50" t="str">
        <f>"WEEK "&amp; IF(ROUNDUP(DAY(tbl_raw_data[[#This Row],[updated_date]])/7,0)=5,4,ROUNDUP(DAY(tbl_raw_data[[#This Row],[updated_date]])/7,0))</f>
        <v>WEEK 2</v>
      </c>
      <c r="N3917" s="50" t="str">
        <f>UPPER(VLOOKUP(tbl_raw_data[[#This Row],[Analyst]],Settiings!$A$2:$B$16,2,0))</f>
        <v>HARDIK</v>
      </c>
      <c r="O3917" s="50" t="str">
        <f>TRIM(UPPER(tbl_raw_data[[#This Row],[Outcome]]))</f>
        <v>APPROVE</v>
      </c>
      <c r="P3917" s="50" t="str">
        <f>TRIM(UPPER(tbl_raw_data[[#This Row],[Queue Name]]))</f>
        <v>CONSUMER PRE BUREAU</v>
      </c>
      <c r="Q3917" s="50" t="str">
        <f>IF(tbl_raw_data[[#This Row],[Time taken in min]]&lt;=Settiings!$D$2,"SLA_MET","SLA_NOT_MET")</f>
        <v>SLA_MET</v>
      </c>
      <c r="R3917" s="94"/>
    </row>
    <row r="3918" spans="1:18" x14ac:dyDescent="0.3">
      <c r="A3918" s="14" t="s">
        <v>3280</v>
      </c>
      <c r="B3918" s="15">
        <v>45149.429895833331</v>
      </c>
      <c r="C3918" s="16">
        <v>45149.433888888889</v>
      </c>
      <c r="D3918" s="17" t="s">
        <v>37</v>
      </c>
      <c r="E3918" s="18" t="s">
        <v>9</v>
      </c>
      <c r="F3918" s="17" t="s">
        <v>16</v>
      </c>
      <c r="G3918" s="19"/>
      <c r="H3918" s="79"/>
      <c r="I3918" s="48">
        <f>tbl_raw_data[[#This Row],[Date Actioned]]-tbl_raw_data[[#This Row],[Date Tagged]]</f>
        <v>3.9930555576574989E-3</v>
      </c>
      <c r="J3918" s="46">
        <f>HOUR(tbl_raw_data[[#This Row],[Time_taken]])*60+MINUTE(tbl_raw_data[[#This Row],[Time_taken]])+SECOND(tbl_raw_data[[#This Row],[Time_taken]])/60</f>
        <v>5.75</v>
      </c>
      <c r="K3918" s="52">
        <f>DATE(YEAR(tbl_raw_data[[#This Row],[Date Actioned]]),MONTH(tbl_raw_data[[#This Row],[Date Actioned]]),DAY(tbl_raw_data[[#This Row],[Date Actioned]]))</f>
        <v>45149</v>
      </c>
      <c r="L3918" s="50" t="str">
        <f>UPPER(TEXT(tbl_raw_data[[#This Row],[updated_date]],"MMMM"))</f>
        <v>AUGUST</v>
      </c>
      <c r="M3918" s="50" t="str">
        <f>"WEEK "&amp; IF(ROUNDUP(DAY(tbl_raw_data[[#This Row],[updated_date]])/7,0)=5,4,ROUNDUP(DAY(tbl_raw_data[[#This Row],[updated_date]])/7,0))</f>
        <v>WEEK 2</v>
      </c>
      <c r="N3918" s="50" t="str">
        <f>UPPER(VLOOKUP(tbl_raw_data[[#This Row],[Analyst]],Settiings!$A$2:$B$16,2,0))</f>
        <v>CAMROOON</v>
      </c>
      <c r="O3918" s="50" t="str">
        <f>TRIM(UPPER(tbl_raw_data[[#This Row],[Outcome]]))</f>
        <v>DECLINE</v>
      </c>
      <c r="P3918" s="50" t="str">
        <f>TRIM(UPPER(tbl_raw_data[[#This Row],[Queue Name]]))</f>
        <v>CONSUMER EXISTING</v>
      </c>
      <c r="Q3918" s="50" t="str">
        <f>IF(tbl_raw_data[[#This Row],[Time taken in min]]&lt;=Settiings!$D$2,"SLA_MET","SLA_NOT_MET")</f>
        <v>SLA_MET</v>
      </c>
      <c r="R3918" s="94"/>
    </row>
    <row r="3919" spans="1:18" x14ac:dyDescent="0.3">
      <c r="A3919" s="23" t="s">
        <v>3283</v>
      </c>
      <c r="B3919" s="15">
        <v>45149.439942129633</v>
      </c>
      <c r="C3919" s="16">
        <v>45149.444421296299</v>
      </c>
      <c r="D3919" s="17" t="s">
        <v>13</v>
      </c>
      <c r="E3919" s="17" t="s">
        <v>9</v>
      </c>
      <c r="F3919" s="17" t="s">
        <v>1222</v>
      </c>
      <c r="G3919" s="17" t="s">
        <v>17</v>
      </c>
      <c r="H3919" s="83"/>
      <c r="I3919" s="48">
        <f>tbl_raw_data[[#This Row],[Date Actioned]]-tbl_raw_data[[#This Row],[Date Tagged]]</f>
        <v>4.4791666659875773E-3</v>
      </c>
      <c r="J3919" s="46">
        <f>HOUR(tbl_raw_data[[#This Row],[Time_taken]])*60+MINUTE(tbl_raw_data[[#This Row],[Time_taken]])+SECOND(tbl_raw_data[[#This Row],[Time_taken]])/60</f>
        <v>6.45</v>
      </c>
      <c r="K3919" s="52">
        <f>DATE(YEAR(tbl_raw_data[[#This Row],[Date Actioned]]),MONTH(tbl_raw_data[[#This Row],[Date Actioned]]),DAY(tbl_raw_data[[#This Row],[Date Actioned]]))</f>
        <v>45149</v>
      </c>
      <c r="L3919" s="50" t="str">
        <f>UPPER(TEXT(tbl_raw_data[[#This Row],[updated_date]],"MMMM"))</f>
        <v>AUGUST</v>
      </c>
      <c r="M3919" s="50" t="str">
        <f>"WEEK "&amp; IF(ROUNDUP(DAY(tbl_raw_data[[#This Row],[updated_date]])/7,0)=5,4,ROUNDUP(DAY(tbl_raw_data[[#This Row],[updated_date]])/7,0))</f>
        <v>WEEK 2</v>
      </c>
      <c r="N3919" s="50" t="str">
        <f>UPPER(VLOOKUP(tbl_raw_data[[#This Row],[Analyst]],Settiings!$A$2:$B$16,2,0))</f>
        <v>HARDIK</v>
      </c>
      <c r="O3919" s="50" t="str">
        <f>TRIM(UPPER(tbl_raw_data[[#This Row],[Outcome]]))</f>
        <v>APPROVE</v>
      </c>
      <c r="P3919" s="50" t="str">
        <f>TRIM(UPPER(tbl_raw_data[[#This Row],[Queue Name]]))</f>
        <v>CONSUMER EXISTING</v>
      </c>
      <c r="Q3919" s="50" t="str">
        <f>IF(tbl_raw_data[[#This Row],[Time taken in min]]&lt;=Settiings!$D$2,"SLA_MET","SLA_NOT_MET")</f>
        <v>SLA_MET</v>
      </c>
      <c r="R3919" s="94"/>
    </row>
    <row r="3920" spans="1:18" x14ac:dyDescent="0.3">
      <c r="A3920" s="20" t="s">
        <v>3284</v>
      </c>
      <c r="B3920" s="9">
        <v>45149.440046296295</v>
      </c>
      <c r="C3920" s="24">
        <v>45149.446053240739</v>
      </c>
      <c r="D3920" s="25" t="s">
        <v>27</v>
      </c>
      <c r="E3920" s="25" t="s">
        <v>47</v>
      </c>
      <c r="F3920" s="25" t="s">
        <v>1222</v>
      </c>
      <c r="G3920" s="25" t="s">
        <v>2880</v>
      </c>
      <c r="H3920" s="82"/>
      <c r="I3920" s="48">
        <f>tbl_raw_data[[#This Row],[Date Actioned]]-tbl_raw_data[[#This Row],[Date Tagged]]</f>
        <v>6.0069444443797693E-3</v>
      </c>
      <c r="J3920" s="46">
        <f>HOUR(tbl_raw_data[[#This Row],[Time_taken]])*60+MINUTE(tbl_raw_data[[#This Row],[Time_taken]])+SECOND(tbl_raw_data[[#This Row],[Time_taken]])/60</f>
        <v>8.65</v>
      </c>
      <c r="K3920" s="52">
        <f>DATE(YEAR(tbl_raw_data[[#This Row],[Date Actioned]]),MONTH(tbl_raw_data[[#This Row],[Date Actioned]]),DAY(tbl_raw_data[[#This Row],[Date Actioned]]))</f>
        <v>45149</v>
      </c>
      <c r="L3920" s="50" t="str">
        <f>UPPER(TEXT(tbl_raw_data[[#This Row],[updated_date]],"MMMM"))</f>
        <v>AUGUST</v>
      </c>
      <c r="M3920" s="50" t="str">
        <f>"WEEK "&amp; IF(ROUNDUP(DAY(tbl_raw_data[[#This Row],[updated_date]])/7,0)=5,4,ROUNDUP(DAY(tbl_raw_data[[#This Row],[updated_date]])/7,0))</f>
        <v>WEEK 2</v>
      </c>
      <c r="N3920" s="50" t="str">
        <f>UPPER(VLOOKUP(tbl_raw_data[[#This Row],[Analyst]],Settiings!$A$2:$B$16,2,0))</f>
        <v>HARDIK</v>
      </c>
      <c r="O3920" s="50" t="str">
        <f>TRIM(UPPER(tbl_raw_data[[#This Row],[Outcome]]))</f>
        <v>DECLINE</v>
      </c>
      <c r="P3920" s="50" t="str">
        <f>TRIM(UPPER(tbl_raw_data[[#This Row],[Queue Name]]))</f>
        <v>CONSUMER PRE BUREAU</v>
      </c>
      <c r="Q3920" s="50" t="str">
        <f>IF(tbl_raw_data[[#This Row],[Time taken in min]]&lt;=Settiings!$D$2,"SLA_MET","SLA_NOT_MET")</f>
        <v>SLA_MET</v>
      </c>
      <c r="R3920" s="94"/>
    </row>
    <row r="3921" spans="1:18" x14ac:dyDescent="0.3">
      <c r="A3921" s="14" t="s">
        <v>3285</v>
      </c>
      <c r="B3921" s="9">
        <v>45149.441446759258</v>
      </c>
      <c r="C3921" s="24">
        <v>45149.445023148146</v>
      </c>
      <c r="D3921" s="25" t="s">
        <v>17</v>
      </c>
      <c r="E3921" s="12" t="s">
        <v>9</v>
      </c>
      <c r="F3921" s="25" t="s">
        <v>16</v>
      </c>
      <c r="G3921" s="13"/>
      <c r="H3921" s="78"/>
      <c r="I3921" s="48">
        <f>tbl_raw_data[[#This Row],[Date Actioned]]-tbl_raw_data[[#This Row],[Date Tagged]]</f>
        <v>3.5763888881774619E-3</v>
      </c>
      <c r="J3921" s="46">
        <f>HOUR(tbl_raw_data[[#This Row],[Time_taken]])*60+MINUTE(tbl_raw_data[[#This Row],[Time_taken]])+SECOND(tbl_raw_data[[#This Row],[Time_taken]])/60</f>
        <v>5.15</v>
      </c>
      <c r="K3921" s="52">
        <f>DATE(YEAR(tbl_raw_data[[#This Row],[Date Actioned]]),MONTH(tbl_raw_data[[#This Row],[Date Actioned]]),DAY(tbl_raw_data[[#This Row],[Date Actioned]]))</f>
        <v>45149</v>
      </c>
      <c r="L3921" s="50" t="str">
        <f>UPPER(TEXT(tbl_raw_data[[#This Row],[updated_date]],"MMMM"))</f>
        <v>AUGUST</v>
      </c>
      <c r="M3921" s="50" t="str">
        <f>"WEEK "&amp; IF(ROUNDUP(DAY(tbl_raw_data[[#This Row],[updated_date]])/7,0)=5,4,ROUNDUP(DAY(tbl_raw_data[[#This Row],[updated_date]])/7,0))</f>
        <v>WEEK 2</v>
      </c>
      <c r="N3921" s="50" t="str">
        <f>UPPER(VLOOKUP(tbl_raw_data[[#This Row],[Analyst]],Settiings!$A$2:$B$16,2,0))</f>
        <v>CAMROOON</v>
      </c>
      <c r="O3921" s="50" t="str">
        <f>TRIM(UPPER(tbl_raw_data[[#This Row],[Outcome]]))</f>
        <v>APPROVE</v>
      </c>
      <c r="P3921" s="50" t="str">
        <f>TRIM(UPPER(tbl_raw_data[[#This Row],[Queue Name]]))</f>
        <v>CONSUMER EXISTING</v>
      </c>
      <c r="Q3921" s="50" t="str">
        <f>IF(tbl_raw_data[[#This Row],[Time taken in min]]&lt;=Settiings!$D$2,"SLA_MET","SLA_NOT_MET")</f>
        <v>SLA_MET</v>
      </c>
      <c r="R3921" s="94"/>
    </row>
    <row r="3922" spans="1:18" x14ac:dyDescent="0.3">
      <c r="A3922" s="20" t="s">
        <v>3286</v>
      </c>
      <c r="B3922" s="15">
        <v>45149.441840277781</v>
      </c>
      <c r="C3922" s="16">
        <v>45149.452743055554</v>
      </c>
      <c r="D3922" s="17" t="s">
        <v>17</v>
      </c>
      <c r="E3922" s="18" t="s">
        <v>9</v>
      </c>
      <c r="F3922" s="17" t="s">
        <v>50</v>
      </c>
      <c r="G3922" s="19"/>
      <c r="H3922" s="79"/>
      <c r="I3922" s="48">
        <f>tbl_raw_data[[#This Row],[Date Actioned]]-tbl_raw_data[[#This Row],[Date Tagged]]</f>
        <v>1.0902777772571426E-2</v>
      </c>
      <c r="J3922" s="46">
        <f>HOUR(tbl_raw_data[[#This Row],[Time_taken]])*60+MINUTE(tbl_raw_data[[#This Row],[Time_taken]])+SECOND(tbl_raw_data[[#This Row],[Time_taken]])/60</f>
        <v>15.7</v>
      </c>
      <c r="K3922" s="52">
        <f>DATE(YEAR(tbl_raw_data[[#This Row],[Date Actioned]]),MONTH(tbl_raw_data[[#This Row],[Date Actioned]]),DAY(tbl_raw_data[[#This Row],[Date Actioned]]))</f>
        <v>45149</v>
      </c>
      <c r="L3922" s="50" t="str">
        <f>UPPER(TEXT(tbl_raw_data[[#This Row],[updated_date]],"MMMM"))</f>
        <v>AUGUST</v>
      </c>
      <c r="M3922" s="50" t="str">
        <f>"WEEK "&amp; IF(ROUNDUP(DAY(tbl_raw_data[[#This Row],[updated_date]])/7,0)=5,4,ROUNDUP(DAY(tbl_raw_data[[#This Row],[updated_date]])/7,0))</f>
        <v>WEEK 2</v>
      </c>
      <c r="N3922" s="50" t="str">
        <f>UPPER(VLOOKUP(tbl_raw_data[[#This Row],[Analyst]],Settiings!$A$2:$B$16,2,0))</f>
        <v>SHAHID</v>
      </c>
      <c r="O3922" s="50" t="str">
        <f>TRIM(UPPER(tbl_raw_data[[#This Row],[Outcome]]))</f>
        <v>APPROVE</v>
      </c>
      <c r="P3922" s="50" t="str">
        <f>TRIM(UPPER(tbl_raw_data[[#This Row],[Queue Name]]))</f>
        <v>CONSUMER EXISTING</v>
      </c>
      <c r="Q3922" s="50" t="str">
        <f>IF(tbl_raw_data[[#This Row],[Time taken in min]]&lt;=Settiings!$D$2,"SLA_MET","SLA_NOT_MET")</f>
        <v>SLA_MET</v>
      </c>
      <c r="R3922" s="94"/>
    </row>
    <row r="3923" spans="1:18" x14ac:dyDescent="0.3">
      <c r="A3923" s="23" t="s">
        <v>3288</v>
      </c>
      <c r="B3923" s="9">
        <v>45149.450960648152</v>
      </c>
      <c r="C3923" s="24">
        <v>45149.458923611113</v>
      </c>
      <c r="D3923" s="25" t="s">
        <v>13</v>
      </c>
      <c r="E3923" s="25" t="s">
        <v>47</v>
      </c>
      <c r="F3923" s="25" t="s">
        <v>1222</v>
      </c>
      <c r="G3923" s="25" t="s">
        <v>128</v>
      </c>
      <c r="H3923" s="82"/>
      <c r="I3923" s="48">
        <f>tbl_raw_data[[#This Row],[Date Actioned]]-tbl_raw_data[[#This Row],[Date Tagged]]</f>
        <v>7.962962961755693E-3</v>
      </c>
      <c r="J3923" s="46">
        <f>HOUR(tbl_raw_data[[#This Row],[Time_taken]])*60+MINUTE(tbl_raw_data[[#This Row],[Time_taken]])+SECOND(tbl_raw_data[[#This Row],[Time_taken]])/60</f>
        <v>11.466666666666667</v>
      </c>
      <c r="K3923" s="52">
        <f>DATE(YEAR(tbl_raw_data[[#This Row],[Date Actioned]]),MONTH(tbl_raw_data[[#This Row],[Date Actioned]]),DAY(tbl_raw_data[[#This Row],[Date Actioned]]))</f>
        <v>45149</v>
      </c>
      <c r="L3923" s="50" t="str">
        <f>UPPER(TEXT(tbl_raw_data[[#This Row],[updated_date]],"MMMM"))</f>
        <v>AUGUST</v>
      </c>
      <c r="M3923" s="50" t="str">
        <f>"WEEK "&amp; IF(ROUNDUP(DAY(tbl_raw_data[[#This Row],[updated_date]])/7,0)=5,4,ROUNDUP(DAY(tbl_raw_data[[#This Row],[updated_date]])/7,0))</f>
        <v>WEEK 2</v>
      </c>
      <c r="N3923" s="50" t="str">
        <f>UPPER(VLOOKUP(tbl_raw_data[[#This Row],[Analyst]],Settiings!$A$2:$B$16,2,0))</f>
        <v>HARDIK</v>
      </c>
      <c r="O3923" s="50" t="str">
        <f>TRIM(UPPER(tbl_raw_data[[#This Row],[Outcome]]))</f>
        <v>APPROVE</v>
      </c>
      <c r="P3923" s="50" t="str">
        <f>TRIM(UPPER(tbl_raw_data[[#This Row],[Queue Name]]))</f>
        <v>CONSUMER PRE BUREAU</v>
      </c>
      <c r="Q3923" s="50" t="str">
        <f>IF(tbl_raw_data[[#This Row],[Time taken in min]]&lt;=Settiings!$D$2,"SLA_MET","SLA_NOT_MET")</f>
        <v>SLA_MET</v>
      </c>
      <c r="R3923" s="94"/>
    </row>
    <row r="3924" spans="1:18" x14ac:dyDescent="0.3">
      <c r="A3924" s="14" t="s">
        <v>3293</v>
      </c>
      <c r="B3924" s="15">
        <v>45149.469583333332</v>
      </c>
      <c r="C3924" s="16">
        <v>45149.485949074071</v>
      </c>
      <c r="D3924" s="17" t="s">
        <v>17</v>
      </c>
      <c r="E3924" s="18" t="s">
        <v>19</v>
      </c>
      <c r="F3924" s="17" t="s">
        <v>50</v>
      </c>
      <c r="G3924" s="19"/>
      <c r="H3924" s="79"/>
      <c r="I3924" s="48">
        <f>tbl_raw_data[[#This Row],[Date Actioned]]-tbl_raw_data[[#This Row],[Date Tagged]]</f>
        <v>1.636574073927477E-2</v>
      </c>
      <c r="J3924" s="46">
        <f>HOUR(tbl_raw_data[[#This Row],[Time_taken]])*60+MINUTE(tbl_raw_data[[#This Row],[Time_taken]])+SECOND(tbl_raw_data[[#This Row],[Time_taken]])/60</f>
        <v>23.566666666666666</v>
      </c>
      <c r="K3924" s="52">
        <f>DATE(YEAR(tbl_raw_data[[#This Row],[Date Actioned]]),MONTH(tbl_raw_data[[#This Row],[Date Actioned]]),DAY(tbl_raw_data[[#This Row],[Date Actioned]]))</f>
        <v>45149</v>
      </c>
      <c r="L3924" s="50" t="str">
        <f>UPPER(TEXT(tbl_raw_data[[#This Row],[updated_date]],"MMMM"))</f>
        <v>AUGUST</v>
      </c>
      <c r="M3924" s="50" t="str">
        <f>"WEEK "&amp; IF(ROUNDUP(DAY(tbl_raw_data[[#This Row],[updated_date]])/7,0)=5,4,ROUNDUP(DAY(tbl_raw_data[[#This Row],[updated_date]])/7,0))</f>
        <v>WEEK 2</v>
      </c>
      <c r="N3924" s="50" t="str">
        <f>UPPER(VLOOKUP(tbl_raw_data[[#This Row],[Analyst]],Settiings!$A$2:$B$16,2,0))</f>
        <v>SHAHID</v>
      </c>
      <c r="O3924" s="50" t="str">
        <f>TRIM(UPPER(tbl_raw_data[[#This Row],[Outcome]]))</f>
        <v>APPROVE</v>
      </c>
      <c r="P3924" s="50" t="str">
        <f>TRIM(UPPER(tbl_raw_data[[#This Row],[Queue Name]]))</f>
        <v>CONSUMER POST BUREAU</v>
      </c>
      <c r="Q3924" s="50" t="str">
        <f>IF(tbl_raw_data[[#This Row],[Time taken in min]]&lt;=Settiings!$D$2,"SLA_MET","SLA_NOT_MET")</f>
        <v>SLA_NOT_MET</v>
      </c>
      <c r="R3924" s="94"/>
    </row>
    <row r="3925" spans="1:18" x14ac:dyDescent="0.3">
      <c r="A3925" s="23" t="s">
        <v>3294</v>
      </c>
      <c r="B3925" s="15">
        <v>45149.471226851849</v>
      </c>
      <c r="C3925" s="16">
        <v>45149.477789351855</v>
      </c>
      <c r="D3925" s="17" t="s">
        <v>27</v>
      </c>
      <c r="E3925" s="17" t="s">
        <v>9</v>
      </c>
      <c r="F3925" s="17" t="s">
        <v>686</v>
      </c>
      <c r="G3925" s="17" t="s">
        <v>297</v>
      </c>
      <c r="H3925" s="83"/>
      <c r="I3925" s="48">
        <f>tbl_raw_data[[#This Row],[Date Actioned]]-tbl_raw_data[[#This Row],[Date Tagged]]</f>
        <v>6.5625000061118044E-3</v>
      </c>
      <c r="J3925" s="46">
        <f>HOUR(tbl_raw_data[[#This Row],[Time_taken]])*60+MINUTE(tbl_raw_data[[#This Row],[Time_taken]])+SECOND(tbl_raw_data[[#This Row],[Time_taken]])/60</f>
        <v>9.4499999999999993</v>
      </c>
      <c r="K3925" s="52">
        <f>DATE(YEAR(tbl_raw_data[[#This Row],[Date Actioned]]),MONTH(tbl_raw_data[[#This Row],[Date Actioned]]),DAY(tbl_raw_data[[#This Row],[Date Actioned]]))</f>
        <v>45149</v>
      </c>
      <c r="L3925" s="50" t="str">
        <f>UPPER(TEXT(tbl_raw_data[[#This Row],[updated_date]],"MMMM"))</f>
        <v>AUGUST</v>
      </c>
      <c r="M3925" s="50" t="str">
        <f>"WEEK "&amp; IF(ROUNDUP(DAY(tbl_raw_data[[#This Row],[updated_date]])/7,0)=5,4,ROUNDUP(DAY(tbl_raw_data[[#This Row],[updated_date]])/7,0))</f>
        <v>WEEK 2</v>
      </c>
      <c r="N3925" s="50" t="str">
        <f>UPPER(VLOOKUP(tbl_raw_data[[#This Row],[Analyst]],Settiings!$A$2:$B$16,2,0))</f>
        <v>FARDIN</v>
      </c>
      <c r="O3925" s="50" t="str">
        <f>TRIM(UPPER(tbl_raw_data[[#This Row],[Outcome]]))</f>
        <v>DECLINE</v>
      </c>
      <c r="P3925" s="50" t="str">
        <f>TRIM(UPPER(tbl_raw_data[[#This Row],[Queue Name]]))</f>
        <v>CONSUMER EXISTING</v>
      </c>
      <c r="Q3925" s="50" t="str">
        <f>IF(tbl_raw_data[[#This Row],[Time taken in min]]&lt;=Settiings!$D$2,"SLA_MET","SLA_NOT_MET")</f>
        <v>SLA_MET</v>
      </c>
      <c r="R3925" s="94"/>
    </row>
    <row r="3926" spans="1:18" x14ac:dyDescent="0.3">
      <c r="A3926" s="20" t="s">
        <v>3295</v>
      </c>
      <c r="B3926" s="9">
        <v>45149.475254629629</v>
      </c>
      <c r="C3926" s="24">
        <v>45149.479861111111</v>
      </c>
      <c r="D3926" s="25" t="s">
        <v>13</v>
      </c>
      <c r="E3926" s="25" t="s">
        <v>9</v>
      </c>
      <c r="F3926" s="25" t="s">
        <v>1222</v>
      </c>
      <c r="G3926" s="25" t="s">
        <v>17</v>
      </c>
      <c r="H3926" s="82"/>
      <c r="I3926" s="48">
        <f>tbl_raw_data[[#This Row],[Date Actioned]]-tbl_raw_data[[#This Row],[Date Tagged]]</f>
        <v>4.6064814814599231E-3</v>
      </c>
      <c r="J3926" s="46">
        <f>HOUR(tbl_raw_data[[#This Row],[Time_taken]])*60+MINUTE(tbl_raw_data[[#This Row],[Time_taken]])+SECOND(tbl_raw_data[[#This Row],[Time_taken]])/60</f>
        <v>6.6333333333333329</v>
      </c>
      <c r="K3926" s="52">
        <f>DATE(YEAR(tbl_raw_data[[#This Row],[Date Actioned]]),MONTH(tbl_raw_data[[#This Row],[Date Actioned]]),DAY(tbl_raw_data[[#This Row],[Date Actioned]]))</f>
        <v>45149</v>
      </c>
      <c r="L3926" s="50" t="str">
        <f>UPPER(TEXT(tbl_raw_data[[#This Row],[updated_date]],"MMMM"))</f>
        <v>AUGUST</v>
      </c>
      <c r="M3926" s="50" t="str">
        <f>"WEEK "&amp; IF(ROUNDUP(DAY(tbl_raw_data[[#This Row],[updated_date]])/7,0)=5,4,ROUNDUP(DAY(tbl_raw_data[[#This Row],[updated_date]])/7,0))</f>
        <v>WEEK 2</v>
      </c>
      <c r="N3926" s="50" t="str">
        <f>UPPER(VLOOKUP(tbl_raw_data[[#This Row],[Analyst]],Settiings!$A$2:$B$16,2,0))</f>
        <v>HARDIK</v>
      </c>
      <c r="O3926" s="50" t="str">
        <f>TRIM(UPPER(tbl_raw_data[[#This Row],[Outcome]]))</f>
        <v>APPROVE</v>
      </c>
      <c r="P3926" s="50" t="str">
        <f>TRIM(UPPER(tbl_raw_data[[#This Row],[Queue Name]]))</f>
        <v>CONSUMER EXISTING</v>
      </c>
      <c r="Q3926" s="50" t="str">
        <f>IF(tbl_raw_data[[#This Row],[Time taken in min]]&lt;=Settiings!$D$2,"SLA_MET","SLA_NOT_MET")</f>
        <v>SLA_MET</v>
      </c>
      <c r="R3926" s="94"/>
    </row>
    <row r="3927" spans="1:18" x14ac:dyDescent="0.3">
      <c r="A3927" s="14" t="s">
        <v>3297</v>
      </c>
      <c r="B3927" s="9">
        <v>45149.477835648147</v>
      </c>
      <c r="C3927" s="24">
        <v>45149.481516203705</v>
      </c>
      <c r="D3927" s="25" t="s">
        <v>27</v>
      </c>
      <c r="E3927" s="25" t="s">
        <v>9</v>
      </c>
      <c r="F3927" s="25" t="s">
        <v>686</v>
      </c>
      <c r="G3927" s="25" t="s">
        <v>71</v>
      </c>
      <c r="H3927" s="82"/>
      <c r="I3927" s="48">
        <f>tbl_raw_data[[#This Row],[Date Actioned]]-tbl_raw_data[[#This Row],[Date Tagged]]</f>
        <v>3.6805555573664606E-3</v>
      </c>
      <c r="J3927" s="46">
        <f>HOUR(tbl_raw_data[[#This Row],[Time_taken]])*60+MINUTE(tbl_raw_data[[#This Row],[Time_taken]])+SECOND(tbl_raw_data[[#This Row],[Time_taken]])/60</f>
        <v>5.3</v>
      </c>
      <c r="K3927" s="52">
        <f>DATE(YEAR(tbl_raw_data[[#This Row],[Date Actioned]]),MONTH(tbl_raw_data[[#This Row],[Date Actioned]]),DAY(tbl_raw_data[[#This Row],[Date Actioned]]))</f>
        <v>45149</v>
      </c>
      <c r="L3927" s="50" t="str">
        <f>UPPER(TEXT(tbl_raw_data[[#This Row],[updated_date]],"MMMM"))</f>
        <v>AUGUST</v>
      </c>
      <c r="M3927" s="50" t="str">
        <f>"WEEK "&amp; IF(ROUNDUP(DAY(tbl_raw_data[[#This Row],[updated_date]])/7,0)=5,4,ROUNDUP(DAY(tbl_raw_data[[#This Row],[updated_date]])/7,0))</f>
        <v>WEEK 2</v>
      </c>
      <c r="N3927" s="50" t="str">
        <f>UPPER(VLOOKUP(tbl_raw_data[[#This Row],[Analyst]],Settiings!$A$2:$B$16,2,0))</f>
        <v>FARDIN</v>
      </c>
      <c r="O3927" s="50" t="str">
        <f>TRIM(UPPER(tbl_raw_data[[#This Row],[Outcome]]))</f>
        <v>DECLINE</v>
      </c>
      <c r="P3927" s="50" t="str">
        <f>TRIM(UPPER(tbl_raw_data[[#This Row],[Queue Name]]))</f>
        <v>CONSUMER EXISTING</v>
      </c>
      <c r="Q3927" s="50" t="str">
        <f>IF(tbl_raw_data[[#This Row],[Time taken in min]]&lt;=Settiings!$D$2,"SLA_MET","SLA_NOT_MET")</f>
        <v>SLA_MET</v>
      </c>
      <c r="R3927" s="94"/>
    </row>
    <row r="3928" spans="1:18" x14ac:dyDescent="0.3">
      <c r="A3928" s="23" t="s">
        <v>3300</v>
      </c>
      <c r="B3928" s="15">
        <v>45149.482615740744</v>
      </c>
      <c r="C3928" s="16">
        <v>45149.488946759258</v>
      </c>
      <c r="D3928" s="17" t="s">
        <v>13</v>
      </c>
      <c r="E3928" s="17" t="s">
        <v>9</v>
      </c>
      <c r="F3928" s="17" t="s">
        <v>686</v>
      </c>
      <c r="G3928" s="17" t="s">
        <v>3301</v>
      </c>
      <c r="H3928" s="83"/>
      <c r="I3928" s="48">
        <f>tbl_raw_data[[#This Row],[Date Actioned]]-tbl_raw_data[[#This Row],[Date Tagged]]</f>
        <v>6.3310185141745023E-3</v>
      </c>
      <c r="J3928" s="46">
        <f>HOUR(tbl_raw_data[[#This Row],[Time_taken]])*60+MINUTE(tbl_raw_data[[#This Row],[Time_taken]])+SECOND(tbl_raw_data[[#This Row],[Time_taken]])/60</f>
        <v>9.1166666666666671</v>
      </c>
      <c r="K3928" s="52">
        <f>DATE(YEAR(tbl_raw_data[[#This Row],[Date Actioned]]),MONTH(tbl_raw_data[[#This Row],[Date Actioned]]),DAY(tbl_raw_data[[#This Row],[Date Actioned]]))</f>
        <v>45149</v>
      </c>
      <c r="L3928" s="50" t="str">
        <f>UPPER(TEXT(tbl_raw_data[[#This Row],[updated_date]],"MMMM"))</f>
        <v>AUGUST</v>
      </c>
      <c r="M3928" s="50" t="str">
        <f>"WEEK "&amp; IF(ROUNDUP(DAY(tbl_raw_data[[#This Row],[updated_date]])/7,0)=5,4,ROUNDUP(DAY(tbl_raw_data[[#This Row],[updated_date]])/7,0))</f>
        <v>WEEK 2</v>
      </c>
      <c r="N3928" s="50" t="str">
        <f>UPPER(VLOOKUP(tbl_raw_data[[#This Row],[Analyst]],Settiings!$A$2:$B$16,2,0))</f>
        <v>FARDIN</v>
      </c>
      <c r="O3928" s="50" t="str">
        <f>TRIM(UPPER(tbl_raw_data[[#This Row],[Outcome]]))</f>
        <v>APPROVE</v>
      </c>
      <c r="P3928" s="50" t="str">
        <f>TRIM(UPPER(tbl_raw_data[[#This Row],[Queue Name]]))</f>
        <v>CONSUMER EXISTING</v>
      </c>
      <c r="Q3928" s="50" t="str">
        <f>IF(tbl_raw_data[[#This Row],[Time taken in min]]&lt;=Settiings!$D$2,"SLA_MET","SLA_NOT_MET")</f>
        <v>SLA_MET</v>
      </c>
      <c r="R3928" s="94"/>
    </row>
    <row r="3929" spans="1:18" x14ac:dyDescent="0.3">
      <c r="A3929" s="14" t="s">
        <v>3305</v>
      </c>
      <c r="B3929" s="9">
        <v>45149.49013888889</v>
      </c>
      <c r="C3929" s="24">
        <v>45149.502025462964</v>
      </c>
      <c r="D3929" s="25" t="s">
        <v>13</v>
      </c>
      <c r="E3929" s="25" t="s">
        <v>9</v>
      </c>
      <c r="F3929" s="25" t="s">
        <v>686</v>
      </c>
      <c r="G3929" s="25" t="s">
        <v>128</v>
      </c>
      <c r="H3929" s="82"/>
      <c r="I3929" s="48">
        <f>tbl_raw_data[[#This Row],[Date Actioned]]-tbl_raw_data[[#This Row],[Date Tagged]]</f>
        <v>1.1886574073287193E-2</v>
      </c>
      <c r="J3929" s="46">
        <f>HOUR(tbl_raw_data[[#This Row],[Time_taken]])*60+MINUTE(tbl_raw_data[[#This Row],[Time_taken]])+SECOND(tbl_raw_data[[#This Row],[Time_taken]])/60</f>
        <v>17.116666666666667</v>
      </c>
      <c r="K3929" s="52">
        <f>DATE(YEAR(tbl_raw_data[[#This Row],[Date Actioned]]),MONTH(tbl_raw_data[[#This Row],[Date Actioned]]),DAY(tbl_raw_data[[#This Row],[Date Actioned]]))</f>
        <v>45149</v>
      </c>
      <c r="L3929" s="50" t="str">
        <f>UPPER(TEXT(tbl_raw_data[[#This Row],[updated_date]],"MMMM"))</f>
        <v>AUGUST</v>
      </c>
      <c r="M3929" s="50" t="str">
        <f>"WEEK "&amp; IF(ROUNDUP(DAY(tbl_raw_data[[#This Row],[updated_date]])/7,0)=5,4,ROUNDUP(DAY(tbl_raw_data[[#This Row],[updated_date]])/7,0))</f>
        <v>WEEK 2</v>
      </c>
      <c r="N3929" s="50" t="str">
        <f>UPPER(VLOOKUP(tbl_raw_data[[#This Row],[Analyst]],Settiings!$A$2:$B$16,2,0))</f>
        <v>FARDIN</v>
      </c>
      <c r="O3929" s="50" t="str">
        <f>TRIM(UPPER(tbl_raw_data[[#This Row],[Outcome]]))</f>
        <v>APPROVE</v>
      </c>
      <c r="P3929" s="50" t="str">
        <f>TRIM(UPPER(tbl_raw_data[[#This Row],[Queue Name]]))</f>
        <v>CONSUMER EXISTING</v>
      </c>
      <c r="Q3929" s="50" t="str">
        <f>IF(tbl_raw_data[[#This Row],[Time taken in min]]&lt;=Settiings!$D$2,"SLA_MET","SLA_NOT_MET")</f>
        <v>SLA_MET</v>
      </c>
      <c r="R3929" s="94"/>
    </row>
    <row r="3930" spans="1:18" x14ac:dyDescent="0.3">
      <c r="A3930" s="20" t="s">
        <v>3306</v>
      </c>
      <c r="B3930" s="15">
        <v>45149.491527777776</v>
      </c>
      <c r="C3930" s="16">
        <v>45149.497141203705</v>
      </c>
      <c r="D3930" s="17" t="s">
        <v>13</v>
      </c>
      <c r="E3930" s="17" t="s">
        <v>19</v>
      </c>
      <c r="F3930" s="17" t="s">
        <v>53</v>
      </c>
      <c r="G3930" s="17" t="s">
        <v>17</v>
      </c>
      <c r="H3930" s="83"/>
      <c r="I3930" s="48">
        <f>tbl_raw_data[[#This Row],[Date Actioned]]-tbl_raw_data[[#This Row],[Date Tagged]]</f>
        <v>5.6134259284590371E-3</v>
      </c>
      <c r="J3930" s="46">
        <f>HOUR(tbl_raw_data[[#This Row],[Time_taken]])*60+MINUTE(tbl_raw_data[[#This Row],[Time_taken]])+SECOND(tbl_raw_data[[#This Row],[Time_taken]])/60</f>
        <v>8.0833333333333339</v>
      </c>
      <c r="K3930" s="52">
        <f>DATE(YEAR(tbl_raw_data[[#This Row],[Date Actioned]]),MONTH(tbl_raw_data[[#This Row],[Date Actioned]]),DAY(tbl_raw_data[[#This Row],[Date Actioned]]))</f>
        <v>45149</v>
      </c>
      <c r="L3930" s="50" t="str">
        <f>UPPER(TEXT(tbl_raw_data[[#This Row],[updated_date]],"MMMM"))</f>
        <v>AUGUST</v>
      </c>
      <c r="M3930" s="50" t="str">
        <f>"WEEK "&amp; IF(ROUNDUP(DAY(tbl_raw_data[[#This Row],[updated_date]])/7,0)=5,4,ROUNDUP(DAY(tbl_raw_data[[#This Row],[updated_date]])/7,0))</f>
        <v>WEEK 2</v>
      </c>
      <c r="N3930" s="50" t="str">
        <f>UPPER(VLOOKUP(tbl_raw_data[[#This Row],[Analyst]],Settiings!$A$2:$B$16,2,0))</f>
        <v>NAVED</v>
      </c>
      <c r="O3930" s="50" t="str">
        <f>TRIM(UPPER(tbl_raw_data[[#This Row],[Outcome]]))</f>
        <v>APPROVE</v>
      </c>
      <c r="P3930" s="50" t="str">
        <f>TRIM(UPPER(tbl_raw_data[[#This Row],[Queue Name]]))</f>
        <v>CONSUMER POST BUREAU</v>
      </c>
      <c r="Q3930" s="50" t="str">
        <f>IF(tbl_raw_data[[#This Row],[Time taken in min]]&lt;=Settiings!$D$2,"SLA_MET","SLA_NOT_MET")</f>
        <v>SLA_MET</v>
      </c>
      <c r="R3930" s="94"/>
    </row>
    <row r="3931" spans="1:18" x14ac:dyDescent="0.3">
      <c r="A3931" s="23" t="s">
        <v>3307</v>
      </c>
      <c r="B3931" s="9">
        <v>45149.496967592589</v>
      </c>
      <c r="C3931" s="24">
        <v>45149.499467592592</v>
      </c>
      <c r="D3931" s="25" t="s">
        <v>13</v>
      </c>
      <c r="E3931" s="25" t="s">
        <v>47</v>
      </c>
      <c r="F3931" s="25" t="s">
        <v>1222</v>
      </c>
      <c r="G3931" s="25" t="s">
        <v>17</v>
      </c>
      <c r="H3931" s="82"/>
      <c r="I3931" s="48">
        <f>tbl_raw_data[[#This Row],[Date Actioned]]-tbl_raw_data[[#This Row],[Date Tagged]]</f>
        <v>2.5000000023283064E-3</v>
      </c>
      <c r="J3931" s="46">
        <f>HOUR(tbl_raw_data[[#This Row],[Time_taken]])*60+MINUTE(tbl_raw_data[[#This Row],[Time_taken]])+SECOND(tbl_raw_data[[#This Row],[Time_taken]])/60</f>
        <v>3.6</v>
      </c>
      <c r="K3931" s="52">
        <f>DATE(YEAR(tbl_raw_data[[#This Row],[Date Actioned]]),MONTH(tbl_raw_data[[#This Row],[Date Actioned]]),DAY(tbl_raw_data[[#This Row],[Date Actioned]]))</f>
        <v>45149</v>
      </c>
      <c r="L3931" s="50" t="str">
        <f>UPPER(TEXT(tbl_raw_data[[#This Row],[updated_date]],"MMMM"))</f>
        <v>AUGUST</v>
      </c>
      <c r="M3931" s="50" t="str">
        <f>"WEEK "&amp; IF(ROUNDUP(DAY(tbl_raw_data[[#This Row],[updated_date]])/7,0)=5,4,ROUNDUP(DAY(tbl_raw_data[[#This Row],[updated_date]])/7,0))</f>
        <v>WEEK 2</v>
      </c>
      <c r="N3931" s="50" t="str">
        <f>UPPER(VLOOKUP(tbl_raw_data[[#This Row],[Analyst]],Settiings!$A$2:$B$16,2,0))</f>
        <v>HARDIK</v>
      </c>
      <c r="O3931" s="50" t="str">
        <f>TRIM(UPPER(tbl_raw_data[[#This Row],[Outcome]]))</f>
        <v>APPROVE</v>
      </c>
      <c r="P3931" s="50" t="str">
        <f>TRIM(UPPER(tbl_raw_data[[#This Row],[Queue Name]]))</f>
        <v>CONSUMER PRE BUREAU</v>
      </c>
      <c r="Q3931" s="50" t="str">
        <f>IF(tbl_raw_data[[#This Row],[Time taken in min]]&lt;=Settiings!$D$2,"SLA_MET","SLA_NOT_MET")</f>
        <v>SLA_MET</v>
      </c>
      <c r="R3931" s="94"/>
    </row>
    <row r="3932" spans="1:18" x14ac:dyDescent="0.3">
      <c r="A3932" s="20" t="s">
        <v>3308</v>
      </c>
      <c r="B3932" s="15">
        <v>45149.49900462963</v>
      </c>
      <c r="C3932" s="16">
        <v>45149.508946759262</v>
      </c>
      <c r="D3932" s="17" t="s">
        <v>27</v>
      </c>
      <c r="E3932" s="17" t="s">
        <v>9</v>
      </c>
      <c r="F3932" s="17" t="s">
        <v>53</v>
      </c>
      <c r="G3932" s="17" t="s">
        <v>228</v>
      </c>
      <c r="H3932" s="83"/>
      <c r="I3932" s="48">
        <f>tbl_raw_data[[#This Row],[Date Actioned]]-tbl_raw_data[[#This Row],[Date Tagged]]</f>
        <v>9.9421296326909214E-3</v>
      </c>
      <c r="J3932" s="46">
        <f>HOUR(tbl_raw_data[[#This Row],[Time_taken]])*60+MINUTE(tbl_raw_data[[#This Row],[Time_taken]])+SECOND(tbl_raw_data[[#This Row],[Time_taken]])/60</f>
        <v>14.316666666666666</v>
      </c>
      <c r="K3932" s="52">
        <f>DATE(YEAR(tbl_raw_data[[#This Row],[Date Actioned]]),MONTH(tbl_raw_data[[#This Row],[Date Actioned]]),DAY(tbl_raw_data[[#This Row],[Date Actioned]]))</f>
        <v>45149</v>
      </c>
      <c r="L3932" s="50" t="str">
        <f>UPPER(TEXT(tbl_raw_data[[#This Row],[updated_date]],"MMMM"))</f>
        <v>AUGUST</v>
      </c>
      <c r="M3932" s="50" t="str">
        <f>"WEEK "&amp; IF(ROUNDUP(DAY(tbl_raw_data[[#This Row],[updated_date]])/7,0)=5,4,ROUNDUP(DAY(tbl_raw_data[[#This Row],[updated_date]])/7,0))</f>
        <v>WEEK 2</v>
      </c>
      <c r="N3932" s="50" t="str">
        <f>UPPER(VLOOKUP(tbl_raw_data[[#This Row],[Analyst]],Settiings!$A$2:$B$16,2,0))</f>
        <v>NAVED</v>
      </c>
      <c r="O3932" s="50" t="str">
        <f>TRIM(UPPER(tbl_raw_data[[#This Row],[Outcome]]))</f>
        <v>DECLINE</v>
      </c>
      <c r="P3932" s="50" t="str">
        <f>TRIM(UPPER(tbl_raw_data[[#This Row],[Queue Name]]))</f>
        <v>CONSUMER EXISTING</v>
      </c>
      <c r="Q3932" s="50" t="str">
        <f>IF(tbl_raw_data[[#This Row],[Time taken in min]]&lt;=Settiings!$D$2,"SLA_MET","SLA_NOT_MET")</f>
        <v>SLA_MET</v>
      </c>
      <c r="R3932" s="94"/>
    </row>
    <row r="3933" spans="1:18" x14ac:dyDescent="0.3">
      <c r="A3933" s="23" t="s">
        <v>3309</v>
      </c>
      <c r="B3933" s="9">
        <v>45149.502824074072</v>
      </c>
      <c r="C3933" s="24">
        <v>45149.506956018522</v>
      </c>
      <c r="D3933" s="25" t="s">
        <v>27</v>
      </c>
      <c r="E3933" s="25" t="s">
        <v>9</v>
      </c>
      <c r="F3933" s="25" t="s">
        <v>686</v>
      </c>
      <c r="G3933" s="25" t="s">
        <v>871</v>
      </c>
      <c r="H3933" s="82"/>
      <c r="I3933" s="48">
        <f>tbl_raw_data[[#This Row],[Date Actioned]]-tbl_raw_data[[#This Row],[Date Tagged]]</f>
        <v>4.1319444499094971E-3</v>
      </c>
      <c r="J3933" s="46">
        <f>HOUR(tbl_raw_data[[#This Row],[Time_taken]])*60+MINUTE(tbl_raw_data[[#This Row],[Time_taken]])+SECOND(tbl_raw_data[[#This Row],[Time_taken]])/60</f>
        <v>5.95</v>
      </c>
      <c r="K3933" s="52">
        <f>DATE(YEAR(tbl_raw_data[[#This Row],[Date Actioned]]),MONTH(tbl_raw_data[[#This Row],[Date Actioned]]),DAY(tbl_raw_data[[#This Row],[Date Actioned]]))</f>
        <v>45149</v>
      </c>
      <c r="L3933" s="50" t="str">
        <f>UPPER(TEXT(tbl_raw_data[[#This Row],[updated_date]],"MMMM"))</f>
        <v>AUGUST</v>
      </c>
      <c r="M3933" s="50" t="str">
        <f>"WEEK "&amp; IF(ROUNDUP(DAY(tbl_raw_data[[#This Row],[updated_date]])/7,0)=5,4,ROUNDUP(DAY(tbl_raw_data[[#This Row],[updated_date]])/7,0))</f>
        <v>WEEK 2</v>
      </c>
      <c r="N3933" s="50" t="str">
        <f>UPPER(VLOOKUP(tbl_raw_data[[#This Row],[Analyst]],Settiings!$A$2:$B$16,2,0))</f>
        <v>FARDIN</v>
      </c>
      <c r="O3933" s="50" t="str">
        <f>TRIM(UPPER(tbl_raw_data[[#This Row],[Outcome]]))</f>
        <v>DECLINE</v>
      </c>
      <c r="P3933" s="50" t="str">
        <f>TRIM(UPPER(tbl_raw_data[[#This Row],[Queue Name]]))</f>
        <v>CONSUMER EXISTING</v>
      </c>
      <c r="Q3933" s="50" t="str">
        <f>IF(tbl_raw_data[[#This Row],[Time taken in min]]&lt;=Settiings!$D$2,"SLA_MET","SLA_NOT_MET")</f>
        <v>SLA_MET</v>
      </c>
      <c r="R3933" s="94"/>
    </row>
    <row r="3934" spans="1:18" x14ac:dyDescent="0.3">
      <c r="A3934" s="14" t="s">
        <v>3314</v>
      </c>
      <c r="B3934" s="15">
        <v>45149.508553240739</v>
      </c>
      <c r="C3934" s="16">
        <v>45149.511620370373</v>
      </c>
      <c r="D3934" s="17" t="s">
        <v>17</v>
      </c>
      <c r="E3934" s="18" t="s">
        <v>9</v>
      </c>
      <c r="F3934" s="17" t="s">
        <v>16</v>
      </c>
      <c r="G3934" s="19"/>
      <c r="H3934" s="79"/>
      <c r="I3934" s="48">
        <f>tbl_raw_data[[#This Row],[Date Actioned]]-tbl_raw_data[[#This Row],[Date Tagged]]</f>
        <v>3.0671296335640363E-3</v>
      </c>
      <c r="J3934" s="46">
        <f>HOUR(tbl_raw_data[[#This Row],[Time_taken]])*60+MINUTE(tbl_raw_data[[#This Row],[Time_taken]])+SECOND(tbl_raw_data[[#This Row],[Time_taken]])/60</f>
        <v>4.416666666666667</v>
      </c>
      <c r="K3934" s="52">
        <f>DATE(YEAR(tbl_raw_data[[#This Row],[Date Actioned]]),MONTH(tbl_raw_data[[#This Row],[Date Actioned]]),DAY(tbl_raw_data[[#This Row],[Date Actioned]]))</f>
        <v>45149</v>
      </c>
      <c r="L3934" s="50" t="str">
        <f>UPPER(TEXT(tbl_raw_data[[#This Row],[updated_date]],"MMMM"))</f>
        <v>AUGUST</v>
      </c>
      <c r="M3934" s="50" t="str">
        <f>"WEEK "&amp; IF(ROUNDUP(DAY(tbl_raw_data[[#This Row],[updated_date]])/7,0)=5,4,ROUNDUP(DAY(tbl_raw_data[[#This Row],[updated_date]])/7,0))</f>
        <v>WEEK 2</v>
      </c>
      <c r="N3934" s="50" t="str">
        <f>UPPER(VLOOKUP(tbl_raw_data[[#This Row],[Analyst]],Settiings!$A$2:$B$16,2,0))</f>
        <v>CAMROOON</v>
      </c>
      <c r="O3934" s="50" t="str">
        <f>TRIM(UPPER(tbl_raw_data[[#This Row],[Outcome]]))</f>
        <v>APPROVE</v>
      </c>
      <c r="P3934" s="50" t="str">
        <f>TRIM(UPPER(tbl_raw_data[[#This Row],[Queue Name]]))</f>
        <v>CONSUMER EXISTING</v>
      </c>
      <c r="Q3934" s="50" t="str">
        <f>IF(tbl_raw_data[[#This Row],[Time taken in min]]&lt;=Settiings!$D$2,"SLA_MET","SLA_NOT_MET")</f>
        <v>SLA_MET</v>
      </c>
      <c r="R3934" s="94"/>
    </row>
    <row r="3935" spans="1:18" x14ac:dyDescent="0.3">
      <c r="A3935" s="20" t="s">
        <v>3315</v>
      </c>
      <c r="B3935" s="9">
        <v>45149.510081018518</v>
      </c>
      <c r="C3935" s="24">
        <v>45149.516053240739</v>
      </c>
      <c r="D3935" s="25" t="s">
        <v>17</v>
      </c>
      <c r="E3935" s="12" t="s">
        <v>9</v>
      </c>
      <c r="F3935" s="25" t="s">
        <v>16</v>
      </c>
      <c r="G3935" s="13"/>
      <c r="H3935" s="78"/>
      <c r="I3935" s="48">
        <f>tbl_raw_data[[#This Row],[Date Actioned]]-tbl_raw_data[[#This Row],[Date Tagged]]</f>
        <v>5.9722222213167697E-3</v>
      </c>
      <c r="J3935" s="46">
        <f>HOUR(tbl_raw_data[[#This Row],[Time_taken]])*60+MINUTE(tbl_raw_data[[#This Row],[Time_taken]])+SECOND(tbl_raw_data[[#This Row],[Time_taken]])/60</f>
        <v>8.6</v>
      </c>
      <c r="K3935" s="52">
        <f>DATE(YEAR(tbl_raw_data[[#This Row],[Date Actioned]]),MONTH(tbl_raw_data[[#This Row],[Date Actioned]]),DAY(tbl_raw_data[[#This Row],[Date Actioned]]))</f>
        <v>45149</v>
      </c>
      <c r="L3935" s="50" t="str">
        <f>UPPER(TEXT(tbl_raw_data[[#This Row],[updated_date]],"MMMM"))</f>
        <v>AUGUST</v>
      </c>
      <c r="M3935" s="50" t="str">
        <f>"WEEK "&amp; IF(ROUNDUP(DAY(tbl_raw_data[[#This Row],[updated_date]])/7,0)=5,4,ROUNDUP(DAY(tbl_raw_data[[#This Row],[updated_date]])/7,0))</f>
        <v>WEEK 2</v>
      </c>
      <c r="N3935" s="50" t="str">
        <f>UPPER(VLOOKUP(tbl_raw_data[[#This Row],[Analyst]],Settiings!$A$2:$B$16,2,0))</f>
        <v>CAMROOON</v>
      </c>
      <c r="O3935" s="50" t="str">
        <f>TRIM(UPPER(tbl_raw_data[[#This Row],[Outcome]]))</f>
        <v>APPROVE</v>
      </c>
      <c r="P3935" s="50" t="str">
        <f>TRIM(UPPER(tbl_raw_data[[#This Row],[Queue Name]]))</f>
        <v>CONSUMER EXISTING</v>
      </c>
      <c r="Q3935" s="50" t="str">
        <f>IF(tbl_raw_data[[#This Row],[Time taken in min]]&lt;=Settiings!$D$2,"SLA_MET","SLA_NOT_MET")</f>
        <v>SLA_MET</v>
      </c>
      <c r="R3935" s="94"/>
    </row>
    <row r="3936" spans="1:18" x14ac:dyDescent="0.3">
      <c r="A3936" s="23" t="s">
        <v>3317</v>
      </c>
      <c r="B3936" s="15">
        <v>45149.513148148151</v>
      </c>
      <c r="C3936" s="16">
        <v>45149.517881944441</v>
      </c>
      <c r="D3936" s="17" t="s">
        <v>13</v>
      </c>
      <c r="E3936" s="17" t="s">
        <v>9</v>
      </c>
      <c r="F3936" s="17" t="s">
        <v>686</v>
      </c>
      <c r="G3936" s="17" t="s">
        <v>128</v>
      </c>
      <c r="H3936" s="83"/>
      <c r="I3936" s="48">
        <f>tbl_raw_data[[#This Row],[Date Actioned]]-tbl_raw_data[[#This Row],[Date Tagged]]</f>
        <v>4.7337962896563113E-3</v>
      </c>
      <c r="J3936" s="46">
        <f>HOUR(tbl_raw_data[[#This Row],[Time_taken]])*60+MINUTE(tbl_raw_data[[#This Row],[Time_taken]])+SECOND(tbl_raw_data[[#This Row],[Time_taken]])/60</f>
        <v>6.8166666666666664</v>
      </c>
      <c r="K3936" s="52">
        <f>DATE(YEAR(tbl_raw_data[[#This Row],[Date Actioned]]),MONTH(tbl_raw_data[[#This Row],[Date Actioned]]),DAY(tbl_raw_data[[#This Row],[Date Actioned]]))</f>
        <v>45149</v>
      </c>
      <c r="L3936" s="50" t="str">
        <f>UPPER(TEXT(tbl_raw_data[[#This Row],[updated_date]],"MMMM"))</f>
        <v>AUGUST</v>
      </c>
      <c r="M3936" s="50" t="str">
        <f>"WEEK "&amp; IF(ROUNDUP(DAY(tbl_raw_data[[#This Row],[updated_date]])/7,0)=5,4,ROUNDUP(DAY(tbl_raw_data[[#This Row],[updated_date]])/7,0))</f>
        <v>WEEK 2</v>
      </c>
      <c r="N3936" s="50" t="str">
        <f>UPPER(VLOOKUP(tbl_raw_data[[#This Row],[Analyst]],Settiings!$A$2:$B$16,2,0))</f>
        <v>FARDIN</v>
      </c>
      <c r="O3936" s="50" t="str">
        <f>TRIM(UPPER(tbl_raw_data[[#This Row],[Outcome]]))</f>
        <v>APPROVE</v>
      </c>
      <c r="P3936" s="50" t="str">
        <f>TRIM(UPPER(tbl_raw_data[[#This Row],[Queue Name]]))</f>
        <v>CONSUMER EXISTING</v>
      </c>
      <c r="Q3936" s="50" t="str">
        <f>IF(tbl_raw_data[[#This Row],[Time taken in min]]&lt;=Settiings!$D$2,"SLA_MET","SLA_NOT_MET")</f>
        <v>SLA_MET</v>
      </c>
      <c r="R3936" s="94"/>
    </row>
    <row r="3937" spans="1:18" x14ac:dyDescent="0.3">
      <c r="A3937" s="14" t="s">
        <v>3320</v>
      </c>
      <c r="B3937" s="15">
        <v>45149.515914351854</v>
      </c>
      <c r="C3937" s="16">
        <v>45149.517430555556</v>
      </c>
      <c r="D3937" s="17" t="s">
        <v>27</v>
      </c>
      <c r="E3937" s="17" t="s">
        <v>47</v>
      </c>
      <c r="F3937" s="17" t="s">
        <v>1222</v>
      </c>
      <c r="G3937" s="17" t="s">
        <v>871</v>
      </c>
      <c r="H3937" s="83"/>
      <c r="I3937" s="48">
        <f>tbl_raw_data[[#This Row],[Date Actioned]]-tbl_raw_data[[#This Row],[Date Tagged]]</f>
        <v>1.5162037016125396E-3</v>
      </c>
      <c r="J3937" s="46">
        <f>HOUR(tbl_raw_data[[#This Row],[Time_taken]])*60+MINUTE(tbl_raw_data[[#This Row],[Time_taken]])+SECOND(tbl_raw_data[[#This Row],[Time_taken]])/60</f>
        <v>2.1833333333333331</v>
      </c>
      <c r="K3937" s="52">
        <f>DATE(YEAR(tbl_raw_data[[#This Row],[Date Actioned]]),MONTH(tbl_raw_data[[#This Row],[Date Actioned]]),DAY(tbl_raw_data[[#This Row],[Date Actioned]]))</f>
        <v>45149</v>
      </c>
      <c r="L3937" s="50" t="str">
        <f>UPPER(TEXT(tbl_raw_data[[#This Row],[updated_date]],"MMMM"))</f>
        <v>AUGUST</v>
      </c>
      <c r="M3937" s="50" t="str">
        <f>"WEEK "&amp; IF(ROUNDUP(DAY(tbl_raw_data[[#This Row],[updated_date]])/7,0)=5,4,ROUNDUP(DAY(tbl_raw_data[[#This Row],[updated_date]])/7,0))</f>
        <v>WEEK 2</v>
      </c>
      <c r="N3937" s="50" t="str">
        <f>UPPER(VLOOKUP(tbl_raw_data[[#This Row],[Analyst]],Settiings!$A$2:$B$16,2,0))</f>
        <v>HARDIK</v>
      </c>
      <c r="O3937" s="50" t="str">
        <f>TRIM(UPPER(tbl_raw_data[[#This Row],[Outcome]]))</f>
        <v>DECLINE</v>
      </c>
      <c r="P3937" s="50" t="str">
        <f>TRIM(UPPER(tbl_raw_data[[#This Row],[Queue Name]]))</f>
        <v>CONSUMER PRE BUREAU</v>
      </c>
      <c r="Q3937" s="50" t="str">
        <f>IF(tbl_raw_data[[#This Row],[Time taken in min]]&lt;=Settiings!$D$2,"SLA_MET","SLA_NOT_MET")</f>
        <v>SLA_MET</v>
      </c>
      <c r="R3937" s="94"/>
    </row>
    <row r="3938" spans="1:18" x14ac:dyDescent="0.3">
      <c r="A3938" s="14" t="s">
        <v>3321</v>
      </c>
      <c r="B3938" s="9">
        <v>45149.516365740739</v>
      </c>
      <c r="C3938" s="24">
        <v>45149.524236111109</v>
      </c>
      <c r="D3938" s="25" t="s">
        <v>17</v>
      </c>
      <c r="E3938" s="12" t="s">
        <v>9</v>
      </c>
      <c r="F3938" s="25" t="s">
        <v>16</v>
      </c>
      <c r="G3938" s="13"/>
      <c r="H3938" s="78"/>
      <c r="I3938" s="48">
        <f>tbl_raw_data[[#This Row],[Date Actioned]]-tbl_raw_data[[#This Row],[Date Tagged]]</f>
        <v>7.8703703693463467E-3</v>
      </c>
      <c r="J3938" s="46">
        <f>HOUR(tbl_raw_data[[#This Row],[Time_taken]])*60+MINUTE(tbl_raw_data[[#This Row],[Time_taken]])+SECOND(tbl_raw_data[[#This Row],[Time_taken]])/60</f>
        <v>11.333333333333334</v>
      </c>
      <c r="K3938" s="52">
        <f>DATE(YEAR(tbl_raw_data[[#This Row],[Date Actioned]]),MONTH(tbl_raw_data[[#This Row],[Date Actioned]]),DAY(tbl_raw_data[[#This Row],[Date Actioned]]))</f>
        <v>45149</v>
      </c>
      <c r="L3938" s="50" t="str">
        <f>UPPER(TEXT(tbl_raw_data[[#This Row],[updated_date]],"MMMM"))</f>
        <v>AUGUST</v>
      </c>
      <c r="M3938" s="50" t="str">
        <f>"WEEK "&amp; IF(ROUNDUP(DAY(tbl_raw_data[[#This Row],[updated_date]])/7,0)=5,4,ROUNDUP(DAY(tbl_raw_data[[#This Row],[updated_date]])/7,0))</f>
        <v>WEEK 2</v>
      </c>
      <c r="N3938" s="50" t="str">
        <f>UPPER(VLOOKUP(tbl_raw_data[[#This Row],[Analyst]],Settiings!$A$2:$B$16,2,0))</f>
        <v>CAMROOON</v>
      </c>
      <c r="O3938" s="50" t="str">
        <f>TRIM(UPPER(tbl_raw_data[[#This Row],[Outcome]]))</f>
        <v>APPROVE</v>
      </c>
      <c r="P3938" s="50" t="str">
        <f>TRIM(UPPER(tbl_raw_data[[#This Row],[Queue Name]]))</f>
        <v>CONSUMER EXISTING</v>
      </c>
      <c r="Q3938" s="50" t="str">
        <f>IF(tbl_raw_data[[#This Row],[Time taken in min]]&lt;=Settiings!$D$2,"SLA_MET","SLA_NOT_MET")</f>
        <v>SLA_MET</v>
      </c>
      <c r="R3938" s="94"/>
    </row>
    <row r="3939" spans="1:18" x14ac:dyDescent="0.3">
      <c r="A3939" s="20" t="s">
        <v>3322</v>
      </c>
      <c r="B3939" s="9">
        <v>45149.516747685186</v>
      </c>
      <c r="C3939" s="24">
        <v>45149.519016203703</v>
      </c>
      <c r="D3939" s="25" t="s">
        <v>27</v>
      </c>
      <c r="E3939" s="25" t="s">
        <v>9</v>
      </c>
      <c r="F3939" s="25" t="s">
        <v>1222</v>
      </c>
      <c r="G3939" s="25" t="s">
        <v>71</v>
      </c>
      <c r="H3939" s="82"/>
      <c r="I3939" s="48">
        <f>tbl_raw_data[[#This Row],[Date Actioned]]-tbl_raw_data[[#This Row],[Date Tagged]]</f>
        <v>2.268518517666962E-3</v>
      </c>
      <c r="J3939" s="46">
        <f>HOUR(tbl_raw_data[[#This Row],[Time_taken]])*60+MINUTE(tbl_raw_data[[#This Row],[Time_taken]])+SECOND(tbl_raw_data[[#This Row],[Time_taken]])/60</f>
        <v>3.2666666666666666</v>
      </c>
      <c r="K3939" s="52">
        <f>DATE(YEAR(tbl_raw_data[[#This Row],[Date Actioned]]),MONTH(tbl_raw_data[[#This Row],[Date Actioned]]),DAY(tbl_raw_data[[#This Row],[Date Actioned]]))</f>
        <v>45149</v>
      </c>
      <c r="L3939" s="50" t="str">
        <f>UPPER(TEXT(tbl_raw_data[[#This Row],[updated_date]],"MMMM"))</f>
        <v>AUGUST</v>
      </c>
      <c r="M3939" s="50" t="str">
        <f>"WEEK "&amp; IF(ROUNDUP(DAY(tbl_raw_data[[#This Row],[updated_date]])/7,0)=5,4,ROUNDUP(DAY(tbl_raw_data[[#This Row],[updated_date]])/7,0))</f>
        <v>WEEK 2</v>
      </c>
      <c r="N3939" s="50" t="str">
        <f>UPPER(VLOOKUP(tbl_raw_data[[#This Row],[Analyst]],Settiings!$A$2:$B$16,2,0))</f>
        <v>HARDIK</v>
      </c>
      <c r="O3939" s="50" t="str">
        <f>TRIM(UPPER(tbl_raw_data[[#This Row],[Outcome]]))</f>
        <v>DECLINE</v>
      </c>
      <c r="P3939" s="50" t="str">
        <f>TRIM(UPPER(tbl_raw_data[[#This Row],[Queue Name]]))</f>
        <v>CONSUMER EXISTING</v>
      </c>
      <c r="Q3939" s="50" t="str">
        <f>IF(tbl_raw_data[[#This Row],[Time taken in min]]&lt;=Settiings!$D$2,"SLA_MET","SLA_NOT_MET")</f>
        <v>SLA_MET</v>
      </c>
      <c r="R3939" s="94"/>
    </row>
    <row r="3940" spans="1:18" x14ac:dyDescent="0.3">
      <c r="A3940" s="20" t="s">
        <v>3323</v>
      </c>
      <c r="B3940" s="15">
        <v>45149.520196759258</v>
      </c>
      <c r="C3940" s="16">
        <v>45149.526435185187</v>
      </c>
      <c r="D3940" s="17" t="s">
        <v>13</v>
      </c>
      <c r="E3940" s="17" t="s">
        <v>9</v>
      </c>
      <c r="F3940" s="17" t="s">
        <v>53</v>
      </c>
      <c r="G3940" s="17" t="s">
        <v>17</v>
      </c>
      <c r="H3940" s="83"/>
      <c r="I3940" s="48">
        <f>tbl_raw_data[[#This Row],[Date Actioned]]-tbl_raw_data[[#This Row],[Date Tagged]]</f>
        <v>6.2384259290411137E-3</v>
      </c>
      <c r="J3940" s="46">
        <f>HOUR(tbl_raw_data[[#This Row],[Time_taken]])*60+MINUTE(tbl_raw_data[[#This Row],[Time_taken]])+SECOND(tbl_raw_data[[#This Row],[Time_taken]])/60</f>
        <v>8.9833333333333325</v>
      </c>
      <c r="K3940" s="52">
        <f>DATE(YEAR(tbl_raw_data[[#This Row],[Date Actioned]]),MONTH(tbl_raw_data[[#This Row],[Date Actioned]]),DAY(tbl_raw_data[[#This Row],[Date Actioned]]))</f>
        <v>45149</v>
      </c>
      <c r="L3940" s="50" t="str">
        <f>UPPER(TEXT(tbl_raw_data[[#This Row],[updated_date]],"MMMM"))</f>
        <v>AUGUST</v>
      </c>
      <c r="M3940" s="50" t="str">
        <f>"WEEK "&amp; IF(ROUNDUP(DAY(tbl_raw_data[[#This Row],[updated_date]])/7,0)=5,4,ROUNDUP(DAY(tbl_raw_data[[#This Row],[updated_date]])/7,0))</f>
        <v>WEEK 2</v>
      </c>
      <c r="N3940" s="50" t="str">
        <f>UPPER(VLOOKUP(tbl_raw_data[[#This Row],[Analyst]],Settiings!$A$2:$B$16,2,0))</f>
        <v>NAVED</v>
      </c>
      <c r="O3940" s="50" t="str">
        <f>TRIM(UPPER(tbl_raw_data[[#This Row],[Outcome]]))</f>
        <v>APPROVE</v>
      </c>
      <c r="P3940" s="50" t="str">
        <f>TRIM(UPPER(tbl_raw_data[[#This Row],[Queue Name]]))</f>
        <v>CONSUMER EXISTING</v>
      </c>
      <c r="Q3940" s="50" t="str">
        <f>IF(tbl_raw_data[[#This Row],[Time taken in min]]&lt;=Settiings!$D$2,"SLA_MET","SLA_NOT_MET")</f>
        <v>SLA_MET</v>
      </c>
      <c r="R3940" s="94"/>
    </row>
    <row r="3941" spans="1:18" x14ac:dyDescent="0.3">
      <c r="A3941" s="23" t="s">
        <v>3325</v>
      </c>
      <c r="B3941" s="9">
        <v>45149.528379629628</v>
      </c>
      <c r="C3941" s="24">
        <v>45149.531736111108</v>
      </c>
      <c r="D3941" s="25" t="s">
        <v>13</v>
      </c>
      <c r="E3941" s="25" t="s">
        <v>9</v>
      </c>
      <c r="F3941" s="25" t="s">
        <v>1222</v>
      </c>
      <c r="G3941" s="25" t="s">
        <v>17</v>
      </c>
      <c r="H3941" s="82"/>
      <c r="I3941" s="48">
        <f>tbl_raw_data[[#This Row],[Date Actioned]]-tbl_raw_data[[#This Row],[Date Tagged]]</f>
        <v>3.3564814802957699E-3</v>
      </c>
      <c r="J3941" s="46">
        <f>HOUR(tbl_raw_data[[#This Row],[Time_taken]])*60+MINUTE(tbl_raw_data[[#This Row],[Time_taken]])+SECOND(tbl_raw_data[[#This Row],[Time_taken]])/60</f>
        <v>4.833333333333333</v>
      </c>
      <c r="K3941" s="52">
        <f>DATE(YEAR(tbl_raw_data[[#This Row],[Date Actioned]]),MONTH(tbl_raw_data[[#This Row],[Date Actioned]]),DAY(tbl_raw_data[[#This Row],[Date Actioned]]))</f>
        <v>45149</v>
      </c>
      <c r="L3941" s="50" t="str">
        <f>UPPER(TEXT(tbl_raw_data[[#This Row],[updated_date]],"MMMM"))</f>
        <v>AUGUST</v>
      </c>
      <c r="M3941" s="50" t="str">
        <f>"WEEK "&amp; IF(ROUNDUP(DAY(tbl_raw_data[[#This Row],[updated_date]])/7,0)=5,4,ROUNDUP(DAY(tbl_raw_data[[#This Row],[updated_date]])/7,0))</f>
        <v>WEEK 2</v>
      </c>
      <c r="N3941" s="50" t="str">
        <f>UPPER(VLOOKUP(tbl_raw_data[[#This Row],[Analyst]],Settiings!$A$2:$B$16,2,0))</f>
        <v>HARDIK</v>
      </c>
      <c r="O3941" s="50" t="str">
        <f>TRIM(UPPER(tbl_raw_data[[#This Row],[Outcome]]))</f>
        <v>APPROVE</v>
      </c>
      <c r="P3941" s="50" t="str">
        <f>TRIM(UPPER(tbl_raw_data[[#This Row],[Queue Name]]))</f>
        <v>CONSUMER EXISTING</v>
      </c>
      <c r="Q3941" s="50" t="str">
        <f>IF(tbl_raw_data[[#This Row],[Time taken in min]]&lt;=Settiings!$D$2,"SLA_MET","SLA_NOT_MET")</f>
        <v>SLA_MET</v>
      </c>
      <c r="R3941" s="94"/>
    </row>
    <row r="3942" spans="1:18" x14ac:dyDescent="0.3">
      <c r="A3942" s="14" t="s">
        <v>3326</v>
      </c>
      <c r="B3942" s="15">
        <v>45149.529189814813</v>
      </c>
      <c r="C3942" s="16">
        <v>45149.535300925927</v>
      </c>
      <c r="D3942" s="17" t="s">
        <v>13</v>
      </c>
      <c r="E3942" s="17" t="s">
        <v>19</v>
      </c>
      <c r="F3942" s="17" t="s">
        <v>686</v>
      </c>
      <c r="G3942" s="17" t="s">
        <v>41</v>
      </c>
      <c r="H3942" s="83"/>
      <c r="I3942" s="48">
        <f>tbl_raw_data[[#This Row],[Date Actioned]]-tbl_raw_data[[#This Row],[Date Tagged]]</f>
        <v>6.1111111135687679E-3</v>
      </c>
      <c r="J3942" s="46">
        <f>HOUR(tbl_raw_data[[#This Row],[Time_taken]])*60+MINUTE(tbl_raw_data[[#This Row],[Time_taken]])+SECOND(tbl_raw_data[[#This Row],[Time_taken]])/60</f>
        <v>8.8000000000000007</v>
      </c>
      <c r="K3942" s="52">
        <f>DATE(YEAR(tbl_raw_data[[#This Row],[Date Actioned]]),MONTH(tbl_raw_data[[#This Row],[Date Actioned]]),DAY(tbl_raw_data[[#This Row],[Date Actioned]]))</f>
        <v>45149</v>
      </c>
      <c r="L3942" s="50" t="str">
        <f>UPPER(TEXT(tbl_raw_data[[#This Row],[updated_date]],"MMMM"))</f>
        <v>AUGUST</v>
      </c>
      <c r="M3942" s="50" t="str">
        <f>"WEEK "&amp; IF(ROUNDUP(DAY(tbl_raw_data[[#This Row],[updated_date]])/7,0)=5,4,ROUNDUP(DAY(tbl_raw_data[[#This Row],[updated_date]])/7,0))</f>
        <v>WEEK 2</v>
      </c>
      <c r="N3942" s="50" t="str">
        <f>UPPER(VLOOKUP(tbl_raw_data[[#This Row],[Analyst]],Settiings!$A$2:$B$16,2,0))</f>
        <v>FARDIN</v>
      </c>
      <c r="O3942" s="50" t="str">
        <f>TRIM(UPPER(tbl_raw_data[[#This Row],[Outcome]]))</f>
        <v>APPROVE</v>
      </c>
      <c r="P3942" s="50" t="str">
        <f>TRIM(UPPER(tbl_raw_data[[#This Row],[Queue Name]]))</f>
        <v>CONSUMER POST BUREAU</v>
      </c>
      <c r="Q3942" s="50" t="str">
        <f>IF(tbl_raw_data[[#This Row],[Time taken in min]]&lt;=Settiings!$D$2,"SLA_MET","SLA_NOT_MET")</f>
        <v>SLA_MET</v>
      </c>
      <c r="R3942" s="94"/>
    </row>
    <row r="3943" spans="1:18" x14ac:dyDescent="0.3">
      <c r="A3943" s="20" t="s">
        <v>3327</v>
      </c>
      <c r="B3943" s="9">
        <v>45149.529745370368</v>
      </c>
      <c r="C3943" s="24">
        <v>45149.537268518521</v>
      </c>
      <c r="D3943" s="25" t="s">
        <v>13</v>
      </c>
      <c r="E3943" s="25" t="s">
        <v>9</v>
      </c>
      <c r="F3943" s="25" t="s">
        <v>53</v>
      </c>
      <c r="G3943" s="25" t="s">
        <v>128</v>
      </c>
      <c r="H3943" s="82"/>
      <c r="I3943" s="48">
        <f>tbl_raw_data[[#This Row],[Date Actioned]]-tbl_raw_data[[#This Row],[Date Tagged]]</f>
        <v>7.5231481532682665E-3</v>
      </c>
      <c r="J3943" s="46">
        <f>HOUR(tbl_raw_data[[#This Row],[Time_taken]])*60+MINUTE(tbl_raw_data[[#This Row],[Time_taken]])+SECOND(tbl_raw_data[[#This Row],[Time_taken]])/60</f>
        <v>10.833333333333334</v>
      </c>
      <c r="K3943" s="52">
        <f>DATE(YEAR(tbl_raw_data[[#This Row],[Date Actioned]]),MONTH(tbl_raw_data[[#This Row],[Date Actioned]]),DAY(tbl_raw_data[[#This Row],[Date Actioned]]))</f>
        <v>45149</v>
      </c>
      <c r="L3943" s="50" t="str">
        <f>UPPER(TEXT(tbl_raw_data[[#This Row],[updated_date]],"MMMM"))</f>
        <v>AUGUST</v>
      </c>
      <c r="M3943" s="50" t="str">
        <f>"WEEK "&amp; IF(ROUNDUP(DAY(tbl_raw_data[[#This Row],[updated_date]])/7,0)=5,4,ROUNDUP(DAY(tbl_raw_data[[#This Row],[updated_date]])/7,0))</f>
        <v>WEEK 2</v>
      </c>
      <c r="N3943" s="50" t="str">
        <f>UPPER(VLOOKUP(tbl_raw_data[[#This Row],[Analyst]],Settiings!$A$2:$B$16,2,0))</f>
        <v>NAVED</v>
      </c>
      <c r="O3943" s="50" t="str">
        <f>TRIM(UPPER(tbl_raw_data[[#This Row],[Outcome]]))</f>
        <v>APPROVE</v>
      </c>
      <c r="P3943" s="50" t="str">
        <f>TRIM(UPPER(tbl_raw_data[[#This Row],[Queue Name]]))</f>
        <v>CONSUMER EXISTING</v>
      </c>
      <c r="Q3943" s="50" t="str">
        <f>IF(tbl_raw_data[[#This Row],[Time taken in min]]&lt;=Settiings!$D$2,"SLA_MET","SLA_NOT_MET")</f>
        <v>SLA_MET</v>
      </c>
      <c r="R3943" s="94"/>
    </row>
    <row r="3944" spans="1:18" x14ac:dyDescent="0.3">
      <c r="A3944" s="23" t="s">
        <v>3328</v>
      </c>
      <c r="B3944" s="15">
        <v>45149.529872685183</v>
      </c>
      <c r="C3944" s="16">
        <v>45149.537881944445</v>
      </c>
      <c r="D3944" s="17" t="s">
        <v>13</v>
      </c>
      <c r="E3944" s="17" t="s">
        <v>47</v>
      </c>
      <c r="F3944" s="17" t="s">
        <v>1222</v>
      </c>
      <c r="G3944" s="17" t="s">
        <v>41</v>
      </c>
      <c r="H3944" s="83"/>
      <c r="I3944" s="48">
        <f>tbl_raw_data[[#This Row],[Date Actioned]]-tbl_raw_data[[#This Row],[Date Tagged]]</f>
        <v>8.0092592615983449E-3</v>
      </c>
      <c r="J3944" s="46">
        <f>HOUR(tbl_raw_data[[#This Row],[Time_taken]])*60+MINUTE(tbl_raw_data[[#This Row],[Time_taken]])+SECOND(tbl_raw_data[[#This Row],[Time_taken]])/60</f>
        <v>11.533333333333333</v>
      </c>
      <c r="K3944" s="52">
        <f>DATE(YEAR(tbl_raw_data[[#This Row],[Date Actioned]]),MONTH(tbl_raw_data[[#This Row],[Date Actioned]]),DAY(tbl_raw_data[[#This Row],[Date Actioned]]))</f>
        <v>45149</v>
      </c>
      <c r="L3944" s="50" t="str">
        <f>UPPER(TEXT(tbl_raw_data[[#This Row],[updated_date]],"MMMM"))</f>
        <v>AUGUST</v>
      </c>
      <c r="M3944" s="50" t="str">
        <f>"WEEK "&amp; IF(ROUNDUP(DAY(tbl_raw_data[[#This Row],[updated_date]])/7,0)=5,4,ROUNDUP(DAY(tbl_raw_data[[#This Row],[updated_date]])/7,0))</f>
        <v>WEEK 2</v>
      </c>
      <c r="N3944" s="50" t="str">
        <f>UPPER(VLOOKUP(tbl_raw_data[[#This Row],[Analyst]],Settiings!$A$2:$B$16,2,0))</f>
        <v>HARDIK</v>
      </c>
      <c r="O3944" s="50" t="str">
        <f>TRIM(UPPER(tbl_raw_data[[#This Row],[Outcome]]))</f>
        <v>APPROVE</v>
      </c>
      <c r="P3944" s="50" t="str">
        <f>TRIM(UPPER(tbl_raw_data[[#This Row],[Queue Name]]))</f>
        <v>CONSUMER PRE BUREAU</v>
      </c>
      <c r="Q3944" s="50" t="str">
        <f>IF(tbl_raw_data[[#This Row],[Time taken in min]]&lt;=Settiings!$D$2,"SLA_MET","SLA_NOT_MET")</f>
        <v>SLA_MET</v>
      </c>
      <c r="R3944" s="94"/>
    </row>
    <row r="3945" spans="1:18" x14ac:dyDescent="0.3">
      <c r="A3945" s="23" t="s">
        <v>3330</v>
      </c>
      <c r="B3945" s="15">
        <v>45149.53365740741</v>
      </c>
      <c r="C3945" s="16">
        <v>45149.545185185183</v>
      </c>
      <c r="D3945" s="17" t="s">
        <v>27</v>
      </c>
      <c r="E3945" s="17" t="s">
        <v>9</v>
      </c>
      <c r="F3945" s="17" t="s">
        <v>53</v>
      </c>
      <c r="G3945" s="17" t="s">
        <v>871</v>
      </c>
      <c r="H3945" s="83"/>
      <c r="I3945" s="48">
        <f>tbl_raw_data[[#This Row],[Date Actioned]]-tbl_raw_data[[#This Row],[Date Tagged]]</f>
        <v>1.1527777773153502E-2</v>
      </c>
      <c r="J3945" s="46">
        <f>HOUR(tbl_raw_data[[#This Row],[Time_taken]])*60+MINUTE(tbl_raw_data[[#This Row],[Time_taken]])+SECOND(tbl_raw_data[[#This Row],[Time_taken]])/60</f>
        <v>16.600000000000001</v>
      </c>
      <c r="K3945" s="52">
        <f>DATE(YEAR(tbl_raw_data[[#This Row],[Date Actioned]]),MONTH(tbl_raw_data[[#This Row],[Date Actioned]]),DAY(tbl_raw_data[[#This Row],[Date Actioned]]))</f>
        <v>45149</v>
      </c>
      <c r="L3945" s="50" t="str">
        <f>UPPER(TEXT(tbl_raw_data[[#This Row],[updated_date]],"MMMM"))</f>
        <v>AUGUST</v>
      </c>
      <c r="M3945" s="50" t="str">
        <f>"WEEK "&amp; IF(ROUNDUP(DAY(tbl_raw_data[[#This Row],[updated_date]])/7,0)=5,4,ROUNDUP(DAY(tbl_raw_data[[#This Row],[updated_date]])/7,0))</f>
        <v>WEEK 2</v>
      </c>
      <c r="N3945" s="50" t="str">
        <f>UPPER(VLOOKUP(tbl_raw_data[[#This Row],[Analyst]],Settiings!$A$2:$B$16,2,0))</f>
        <v>NAVED</v>
      </c>
      <c r="O3945" s="50" t="str">
        <f>TRIM(UPPER(tbl_raw_data[[#This Row],[Outcome]]))</f>
        <v>DECLINE</v>
      </c>
      <c r="P3945" s="50" t="str">
        <f>TRIM(UPPER(tbl_raw_data[[#This Row],[Queue Name]]))</f>
        <v>CONSUMER EXISTING</v>
      </c>
      <c r="Q3945" s="50" t="str">
        <f>IF(tbl_raw_data[[#This Row],[Time taken in min]]&lt;=Settiings!$D$2,"SLA_MET","SLA_NOT_MET")</f>
        <v>SLA_MET</v>
      </c>
      <c r="R3945" s="94"/>
    </row>
    <row r="3946" spans="1:18" x14ac:dyDescent="0.3">
      <c r="A3946" s="14" t="s">
        <v>3331</v>
      </c>
      <c r="B3946" s="9">
        <v>45149.533831018518</v>
      </c>
      <c r="C3946" s="24">
        <v>45149.54451388889</v>
      </c>
      <c r="D3946" s="25" t="s">
        <v>13</v>
      </c>
      <c r="E3946" s="25" t="s">
        <v>9</v>
      </c>
      <c r="F3946" s="25" t="s">
        <v>16</v>
      </c>
      <c r="G3946" s="25" t="s">
        <v>17</v>
      </c>
      <c r="H3946" s="82"/>
      <c r="I3946" s="48">
        <f>tbl_raw_data[[#This Row],[Date Actioned]]-tbl_raw_data[[#This Row],[Date Tagged]]</f>
        <v>1.0682870371965691E-2</v>
      </c>
      <c r="J3946" s="46">
        <f>HOUR(tbl_raw_data[[#This Row],[Time_taken]])*60+MINUTE(tbl_raw_data[[#This Row],[Time_taken]])+SECOND(tbl_raw_data[[#This Row],[Time_taken]])/60</f>
        <v>15.383333333333333</v>
      </c>
      <c r="K3946" s="52">
        <f>DATE(YEAR(tbl_raw_data[[#This Row],[Date Actioned]]),MONTH(tbl_raw_data[[#This Row],[Date Actioned]]),DAY(tbl_raw_data[[#This Row],[Date Actioned]]))</f>
        <v>45149</v>
      </c>
      <c r="L3946" s="50" t="str">
        <f>UPPER(TEXT(tbl_raw_data[[#This Row],[updated_date]],"MMMM"))</f>
        <v>AUGUST</v>
      </c>
      <c r="M3946" s="50" t="str">
        <f>"WEEK "&amp; IF(ROUNDUP(DAY(tbl_raw_data[[#This Row],[updated_date]])/7,0)=5,4,ROUNDUP(DAY(tbl_raw_data[[#This Row],[updated_date]])/7,0))</f>
        <v>WEEK 2</v>
      </c>
      <c r="N3946" s="50" t="str">
        <f>UPPER(VLOOKUP(tbl_raw_data[[#This Row],[Analyst]],Settiings!$A$2:$B$16,2,0))</f>
        <v>CAMROOON</v>
      </c>
      <c r="O3946" s="50" t="str">
        <f>TRIM(UPPER(tbl_raw_data[[#This Row],[Outcome]]))</f>
        <v>APPROVE</v>
      </c>
      <c r="P3946" s="50" t="str">
        <f>TRIM(UPPER(tbl_raw_data[[#This Row],[Queue Name]]))</f>
        <v>CONSUMER EXISTING</v>
      </c>
      <c r="Q3946" s="50" t="str">
        <f>IF(tbl_raw_data[[#This Row],[Time taken in min]]&lt;=Settiings!$D$2,"SLA_MET","SLA_NOT_MET")</f>
        <v>SLA_MET</v>
      </c>
      <c r="R3946" s="94"/>
    </row>
    <row r="3947" spans="1:18" x14ac:dyDescent="0.3">
      <c r="A3947" s="20" t="s">
        <v>3334</v>
      </c>
      <c r="B3947" s="15">
        <v>45149.535949074074</v>
      </c>
      <c r="C3947" s="16">
        <v>45149.543263888889</v>
      </c>
      <c r="D3947" s="17" t="s">
        <v>13</v>
      </c>
      <c r="E3947" s="17" t="s">
        <v>9</v>
      </c>
      <c r="F3947" s="17" t="s">
        <v>50</v>
      </c>
      <c r="G3947" s="17" t="s">
        <v>17</v>
      </c>
      <c r="H3947" s="83"/>
      <c r="I3947" s="48">
        <f>tbl_raw_data[[#This Row],[Date Actioned]]-tbl_raw_data[[#This Row],[Date Tagged]]</f>
        <v>7.3148148148902692E-3</v>
      </c>
      <c r="J3947" s="46">
        <f>HOUR(tbl_raw_data[[#This Row],[Time_taken]])*60+MINUTE(tbl_raw_data[[#This Row],[Time_taken]])+SECOND(tbl_raw_data[[#This Row],[Time_taken]])/60</f>
        <v>10.533333333333333</v>
      </c>
      <c r="K3947" s="52">
        <f>DATE(YEAR(tbl_raw_data[[#This Row],[Date Actioned]]),MONTH(tbl_raw_data[[#This Row],[Date Actioned]]),DAY(tbl_raw_data[[#This Row],[Date Actioned]]))</f>
        <v>45149</v>
      </c>
      <c r="L3947" s="50" t="str">
        <f>UPPER(TEXT(tbl_raw_data[[#This Row],[updated_date]],"MMMM"))</f>
        <v>AUGUST</v>
      </c>
      <c r="M3947" s="50" t="str">
        <f>"WEEK "&amp; IF(ROUNDUP(DAY(tbl_raw_data[[#This Row],[updated_date]])/7,0)=5,4,ROUNDUP(DAY(tbl_raw_data[[#This Row],[updated_date]])/7,0))</f>
        <v>WEEK 2</v>
      </c>
      <c r="N3947" s="50" t="str">
        <f>UPPER(VLOOKUP(tbl_raw_data[[#This Row],[Analyst]],Settiings!$A$2:$B$16,2,0))</f>
        <v>SHAHID</v>
      </c>
      <c r="O3947" s="50" t="str">
        <f>TRIM(UPPER(tbl_raw_data[[#This Row],[Outcome]]))</f>
        <v>APPROVE</v>
      </c>
      <c r="P3947" s="50" t="str">
        <f>TRIM(UPPER(tbl_raw_data[[#This Row],[Queue Name]]))</f>
        <v>CONSUMER EXISTING</v>
      </c>
      <c r="Q3947" s="50" t="str">
        <f>IF(tbl_raw_data[[#This Row],[Time taken in min]]&lt;=Settiings!$D$2,"SLA_MET","SLA_NOT_MET")</f>
        <v>SLA_MET</v>
      </c>
      <c r="R3947" s="94"/>
    </row>
    <row r="3948" spans="1:18" x14ac:dyDescent="0.3">
      <c r="A3948" s="23" t="s">
        <v>3335</v>
      </c>
      <c r="B3948" s="9">
        <v>45149.535949074074</v>
      </c>
      <c r="C3948" s="24">
        <v>45149.544849537036</v>
      </c>
      <c r="D3948" s="25" t="s">
        <v>13</v>
      </c>
      <c r="E3948" s="25" t="s">
        <v>9</v>
      </c>
      <c r="F3948" s="25" t="s">
        <v>686</v>
      </c>
      <c r="G3948" s="25" t="s">
        <v>17</v>
      </c>
      <c r="H3948" s="82"/>
      <c r="I3948" s="48">
        <f>tbl_raw_data[[#This Row],[Date Actioned]]-tbl_raw_data[[#This Row],[Date Tagged]]</f>
        <v>8.9004629626288079E-3</v>
      </c>
      <c r="J3948" s="46">
        <f>HOUR(tbl_raw_data[[#This Row],[Time_taken]])*60+MINUTE(tbl_raw_data[[#This Row],[Time_taken]])+SECOND(tbl_raw_data[[#This Row],[Time_taken]])/60</f>
        <v>12.816666666666666</v>
      </c>
      <c r="K3948" s="52">
        <f>DATE(YEAR(tbl_raw_data[[#This Row],[Date Actioned]]),MONTH(tbl_raw_data[[#This Row],[Date Actioned]]),DAY(tbl_raw_data[[#This Row],[Date Actioned]]))</f>
        <v>45149</v>
      </c>
      <c r="L3948" s="50" t="str">
        <f>UPPER(TEXT(tbl_raw_data[[#This Row],[updated_date]],"MMMM"))</f>
        <v>AUGUST</v>
      </c>
      <c r="M3948" s="50" t="str">
        <f>"WEEK "&amp; IF(ROUNDUP(DAY(tbl_raw_data[[#This Row],[updated_date]])/7,0)=5,4,ROUNDUP(DAY(tbl_raw_data[[#This Row],[updated_date]])/7,0))</f>
        <v>WEEK 2</v>
      </c>
      <c r="N3948" s="50" t="str">
        <f>UPPER(VLOOKUP(tbl_raw_data[[#This Row],[Analyst]],Settiings!$A$2:$B$16,2,0))</f>
        <v>FARDIN</v>
      </c>
      <c r="O3948" s="50" t="str">
        <f>TRIM(UPPER(tbl_raw_data[[#This Row],[Outcome]]))</f>
        <v>APPROVE</v>
      </c>
      <c r="P3948" s="50" t="str">
        <f>TRIM(UPPER(tbl_raw_data[[#This Row],[Queue Name]]))</f>
        <v>CONSUMER EXISTING</v>
      </c>
      <c r="Q3948" s="50" t="str">
        <f>IF(tbl_raw_data[[#This Row],[Time taken in min]]&lt;=Settiings!$D$2,"SLA_MET","SLA_NOT_MET")</f>
        <v>SLA_MET</v>
      </c>
      <c r="R3948" s="94"/>
    </row>
    <row r="3949" spans="1:18" x14ac:dyDescent="0.3">
      <c r="A3949" s="14" t="s">
        <v>3340</v>
      </c>
      <c r="B3949" s="9">
        <v>45149.541203703702</v>
      </c>
      <c r="C3949" s="24">
        <v>45149.548668981479</v>
      </c>
      <c r="D3949" s="25" t="s">
        <v>37</v>
      </c>
      <c r="E3949" s="12" t="s">
        <v>9</v>
      </c>
      <c r="F3949" s="25" t="s">
        <v>24</v>
      </c>
      <c r="G3949" s="13"/>
      <c r="H3949" s="78"/>
      <c r="I3949" s="48">
        <f>tbl_raw_data[[#This Row],[Date Actioned]]-tbl_raw_data[[#This Row],[Date Tagged]]</f>
        <v>7.4652777766459621E-3</v>
      </c>
      <c r="J3949" s="46">
        <f>HOUR(tbl_raw_data[[#This Row],[Time_taken]])*60+MINUTE(tbl_raw_data[[#This Row],[Time_taken]])+SECOND(tbl_raw_data[[#This Row],[Time_taken]])/60</f>
        <v>10.75</v>
      </c>
      <c r="K3949" s="52">
        <f>DATE(YEAR(tbl_raw_data[[#This Row],[Date Actioned]]),MONTH(tbl_raw_data[[#This Row],[Date Actioned]]),DAY(tbl_raw_data[[#This Row],[Date Actioned]]))</f>
        <v>45149</v>
      </c>
      <c r="L3949" s="50" t="str">
        <f>UPPER(TEXT(tbl_raw_data[[#This Row],[updated_date]],"MMMM"))</f>
        <v>AUGUST</v>
      </c>
      <c r="M3949" s="50" t="str">
        <f>"WEEK "&amp; IF(ROUNDUP(DAY(tbl_raw_data[[#This Row],[updated_date]])/7,0)=5,4,ROUNDUP(DAY(tbl_raw_data[[#This Row],[updated_date]])/7,0))</f>
        <v>WEEK 2</v>
      </c>
      <c r="N3949" s="50" t="str">
        <f>UPPER(VLOOKUP(tbl_raw_data[[#This Row],[Analyst]],Settiings!$A$2:$B$16,2,0))</f>
        <v>QUADIR</v>
      </c>
      <c r="O3949" s="50" t="str">
        <f>TRIM(UPPER(tbl_raw_data[[#This Row],[Outcome]]))</f>
        <v>DECLINE</v>
      </c>
      <c r="P3949" s="50" t="str">
        <f>TRIM(UPPER(tbl_raw_data[[#This Row],[Queue Name]]))</f>
        <v>CONSUMER EXISTING</v>
      </c>
      <c r="Q3949" s="50" t="str">
        <f>IF(tbl_raw_data[[#This Row],[Time taken in min]]&lt;=Settiings!$D$2,"SLA_MET","SLA_NOT_MET")</f>
        <v>SLA_MET</v>
      </c>
      <c r="R3949" s="94"/>
    </row>
    <row r="3950" spans="1:18" x14ac:dyDescent="0.3">
      <c r="A3950" s="14" t="s">
        <v>3341</v>
      </c>
      <c r="B3950" s="15">
        <v>45149.544675925928</v>
      </c>
      <c r="C3950" s="16">
        <v>45149.547013888892</v>
      </c>
      <c r="D3950" s="17" t="s">
        <v>13</v>
      </c>
      <c r="E3950" s="17" t="s">
        <v>9</v>
      </c>
      <c r="F3950" s="17" t="s">
        <v>50</v>
      </c>
      <c r="G3950" s="17" t="s">
        <v>17</v>
      </c>
      <c r="H3950" s="83"/>
      <c r="I3950" s="48">
        <f>tbl_raw_data[[#This Row],[Date Actioned]]-tbl_raw_data[[#This Row],[Date Tagged]]</f>
        <v>2.3379629637929611E-3</v>
      </c>
      <c r="J3950" s="46">
        <f>HOUR(tbl_raw_data[[#This Row],[Time_taken]])*60+MINUTE(tbl_raw_data[[#This Row],[Time_taken]])+SECOND(tbl_raw_data[[#This Row],[Time_taken]])/60</f>
        <v>3.3666666666666667</v>
      </c>
      <c r="K3950" s="52">
        <f>DATE(YEAR(tbl_raw_data[[#This Row],[Date Actioned]]),MONTH(tbl_raw_data[[#This Row],[Date Actioned]]),DAY(tbl_raw_data[[#This Row],[Date Actioned]]))</f>
        <v>45149</v>
      </c>
      <c r="L3950" s="50" t="str">
        <f>UPPER(TEXT(tbl_raw_data[[#This Row],[updated_date]],"MMMM"))</f>
        <v>AUGUST</v>
      </c>
      <c r="M3950" s="50" t="str">
        <f>"WEEK "&amp; IF(ROUNDUP(DAY(tbl_raw_data[[#This Row],[updated_date]])/7,0)=5,4,ROUNDUP(DAY(tbl_raw_data[[#This Row],[updated_date]])/7,0))</f>
        <v>WEEK 2</v>
      </c>
      <c r="N3950" s="50" t="str">
        <f>UPPER(VLOOKUP(tbl_raw_data[[#This Row],[Analyst]],Settiings!$A$2:$B$16,2,0))</f>
        <v>SHAHID</v>
      </c>
      <c r="O3950" s="50" t="str">
        <f>TRIM(UPPER(tbl_raw_data[[#This Row],[Outcome]]))</f>
        <v>APPROVE</v>
      </c>
      <c r="P3950" s="50" t="str">
        <f>TRIM(UPPER(tbl_raw_data[[#This Row],[Queue Name]]))</f>
        <v>CONSUMER EXISTING</v>
      </c>
      <c r="Q3950" s="50" t="str">
        <f>IF(tbl_raw_data[[#This Row],[Time taken in min]]&lt;=Settiings!$D$2,"SLA_MET","SLA_NOT_MET")</f>
        <v>SLA_MET</v>
      </c>
      <c r="R3950" s="94"/>
    </row>
    <row r="3951" spans="1:18" x14ac:dyDescent="0.3">
      <c r="A3951" s="20" t="s">
        <v>3344</v>
      </c>
      <c r="B3951" s="9">
        <v>45149.550196759257</v>
      </c>
      <c r="C3951" s="24">
        <v>45149.555590277778</v>
      </c>
      <c r="D3951" s="25" t="s">
        <v>17</v>
      </c>
      <c r="E3951" s="12" t="s">
        <v>9</v>
      </c>
      <c r="F3951" s="25" t="s">
        <v>16</v>
      </c>
      <c r="G3951" s="13"/>
      <c r="H3951" s="78"/>
      <c r="I3951" s="48">
        <f>tbl_raw_data[[#This Row],[Date Actioned]]-tbl_raw_data[[#This Row],[Date Tagged]]</f>
        <v>5.393518520577345E-3</v>
      </c>
      <c r="J3951" s="46">
        <f>HOUR(tbl_raw_data[[#This Row],[Time_taken]])*60+MINUTE(tbl_raw_data[[#This Row],[Time_taken]])+SECOND(tbl_raw_data[[#This Row],[Time_taken]])/60</f>
        <v>7.7666666666666666</v>
      </c>
      <c r="K3951" s="52">
        <f>DATE(YEAR(tbl_raw_data[[#This Row],[Date Actioned]]),MONTH(tbl_raw_data[[#This Row],[Date Actioned]]),DAY(tbl_raw_data[[#This Row],[Date Actioned]]))</f>
        <v>45149</v>
      </c>
      <c r="L3951" s="50" t="str">
        <f>UPPER(TEXT(tbl_raw_data[[#This Row],[updated_date]],"MMMM"))</f>
        <v>AUGUST</v>
      </c>
      <c r="M3951" s="50" t="str">
        <f>"WEEK "&amp; IF(ROUNDUP(DAY(tbl_raw_data[[#This Row],[updated_date]])/7,0)=5,4,ROUNDUP(DAY(tbl_raw_data[[#This Row],[updated_date]])/7,0))</f>
        <v>WEEK 2</v>
      </c>
      <c r="N3951" s="50" t="str">
        <f>UPPER(VLOOKUP(tbl_raw_data[[#This Row],[Analyst]],Settiings!$A$2:$B$16,2,0))</f>
        <v>CAMROOON</v>
      </c>
      <c r="O3951" s="50" t="str">
        <f>TRIM(UPPER(tbl_raw_data[[#This Row],[Outcome]]))</f>
        <v>APPROVE</v>
      </c>
      <c r="P3951" s="50" t="str">
        <f>TRIM(UPPER(tbl_raw_data[[#This Row],[Queue Name]]))</f>
        <v>CONSUMER EXISTING</v>
      </c>
      <c r="Q3951" s="50" t="str">
        <f>IF(tbl_raw_data[[#This Row],[Time taken in min]]&lt;=Settiings!$D$2,"SLA_MET","SLA_NOT_MET")</f>
        <v>SLA_MET</v>
      </c>
      <c r="R3951" s="94"/>
    </row>
    <row r="3952" spans="1:18" x14ac:dyDescent="0.3">
      <c r="A3952" s="23" t="s">
        <v>3345</v>
      </c>
      <c r="B3952" s="15">
        <v>45149.550324074073</v>
      </c>
      <c r="C3952" s="16">
        <v>45149.554432870369</v>
      </c>
      <c r="D3952" s="17" t="s">
        <v>13</v>
      </c>
      <c r="E3952" s="17" t="s">
        <v>9</v>
      </c>
      <c r="F3952" s="17" t="s">
        <v>53</v>
      </c>
      <c r="G3952" s="17" t="s">
        <v>128</v>
      </c>
      <c r="H3952" s="83"/>
      <c r="I3952" s="48">
        <f>tbl_raw_data[[#This Row],[Date Actioned]]-tbl_raw_data[[#This Row],[Date Tagged]]</f>
        <v>4.1087962963501923E-3</v>
      </c>
      <c r="J3952" s="46">
        <f>HOUR(tbl_raw_data[[#This Row],[Time_taken]])*60+MINUTE(tbl_raw_data[[#This Row],[Time_taken]])+SECOND(tbl_raw_data[[#This Row],[Time_taken]])/60</f>
        <v>5.916666666666667</v>
      </c>
      <c r="K3952" s="52">
        <f>DATE(YEAR(tbl_raw_data[[#This Row],[Date Actioned]]),MONTH(tbl_raw_data[[#This Row],[Date Actioned]]),DAY(tbl_raw_data[[#This Row],[Date Actioned]]))</f>
        <v>45149</v>
      </c>
      <c r="L3952" s="50" t="str">
        <f>UPPER(TEXT(tbl_raw_data[[#This Row],[updated_date]],"MMMM"))</f>
        <v>AUGUST</v>
      </c>
      <c r="M3952" s="50" t="str">
        <f>"WEEK "&amp; IF(ROUNDUP(DAY(tbl_raw_data[[#This Row],[updated_date]])/7,0)=5,4,ROUNDUP(DAY(tbl_raw_data[[#This Row],[updated_date]])/7,0))</f>
        <v>WEEK 2</v>
      </c>
      <c r="N3952" s="50" t="str">
        <f>UPPER(VLOOKUP(tbl_raw_data[[#This Row],[Analyst]],Settiings!$A$2:$B$16,2,0))</f>
        <v>NAVED</v>
      </c>
      <c r="O3952" s="50" t="str">
        <f>TRIM(UPPER(tbl_raw_data[[#This Row],[Outcome]]))</f>
        <v>APPROVE</v>
      </c>
      <c r="P3952" s="50" t="str">
        <f>TRIM(UPPER(tbl_raw_data[[#This Row],[Queue Name]]))</f>
        <v>CONSUMER EXISTING</v>
      </c>
      <c r="Q3952" s="50" t="str">
        <f>IF(tbl_raw_data[[#This Row],[Time taken in min]]&lt;=Settiings!$D$2,"SLA_MET","SLA_NOT_MET")</f>
        <v>SLA_MET</v>
      </c>
      <c r="R3952" s="94"/>
    </row>
    <row r="3953" spans="1:18" x14ac:dyDescent="0.3">
      <c r="A3953" s="14" t="s">
        <v>3346</v>
      </c>
      <c r="B3953" s="9">
        <v>45149.553425925929</v>
      </c>
      <c r="C3953" s="24">
        <v>45149.556516203702</v>
      </c>
      <c r="D3953" s="25" t="s">
        <v>13</v>
      </c>
      <c r="E3953" s="25" t="s">
        <v>47</v>
      </c>
      <c r="F3953" s="25" t="s">
        <v>1222</v>
      </c>
      <c r="G3953" s="25" t="s">
        <v>17</v>
      </c>
      <c r="H3953" s="82"/>
      <c r="I3953" s="48">
        <f>tbl_raw_data[[#This Row],[Date Actioned]]-tbl_raw_data[[#This Row],[Date Tagged]]</f>
        <v>3.0902777725714259E-3</v>
      </c>
      <c r="J3953" s="46">
        <f>HOUR(tbl_raw_data[[#This Row],[Time_taken]])*60+MINUTE(tbl_raw_data[[#This Row],[Time_taken]])+SECOND(tbl_raw_data[[#This Row],[Time_taken]])/60</f>
        <v>4.45</v>
      </c>
      <c r="K3953" s="52">
        <f>DATE(YEAR(tbl_raw_data[[#This Row],[Date Actioned]]),MONTH(tbl_raw_data[[#This Row],[Date Actioned]]),DAY(tbl_raw_data[[#This Row],[Date Actioned]]))</f>
        <v>45149</v>
      </c>
      <c r="L3953" s="50" t="str">
        <f>UPPER(TEXT(tbl_raw_data[[#This Row],[updated_date]],"MMMM"))</f>
        <v>AUGUST</v>
      </c>
      <c r="M3953" s="50" t="str">
        <f>"WEEK "&amp; IF(ROUNDUP(DAY(tbl_raw_data[[#This Row],[updated_date]])/7,0)=5,4,ROUNDUP(DAY(tbl_raw_data[[#This Row],[updated_date]])/7,0))</f>
        <v>WEEK 2</v>
      </c>
      <c r="N3953" s="50" t="str">
        <f>UPPER(VLOOKUP(tbl_raw_data[[#This Row],[Analyst]],Settiings!$A$2:$B$16,2,0))</f>
        <v>HARDIK</v>
      </c>
      <c r="O3953" s="50" t="str">
        <f>TRIM(UPPER(tbl_raw_data[[#This Row],[Outcome]]))</f>
        <v>APPROVE</v>
      </c>
      <c r="P3953" s="50" t="str">
        <f>TRIM(UPPER(tbl_raw_data[[#This Row],[Queue Name]]))</f>
        <v>CONSUMER PRE BUREAU</v>
      </c>
      <c r="Q3953" s="50" t="str">
        <f>IF(tbl_raw_data[[#This Row],[Time taken in min]]&lt;=Settiings!$D$2,"SLA_MET","SLA_NOT_MET")</f>
        <v>SLA_MET</v>
      </c>
      <c r="R3953" s="94"/>
    </row>
    <row r="3954" spans="1:18" x14ac:dyDescent="0.3">
      <c r="A3954" s="20" t="s">
        <v>3347</v>
      </c>
      <c r="B3954" s="15">
        <v>45149.561828703707</v>
      </c>
      <c r="C3954" s="16">
        <v>45149.566435185188</v>
      </c>
      <c r="D3954" s="17" t="s">
        <v>13</v>
      </c>
      <c r="E3954" s="17" t="s">
        <v>47</v>
      </c>
      <c r="F3954" s="17" t="s">
        <v>1222</v>
      </c>
      <c r="G3954" s="17" t="s">
        <v>41</v>
      </c>
      <c r="H3954" s="83"/>
      <c r="I3954" s="48">
        <f>tbl_raw_data[[#This Row],[Date Actioned]]-tbl_raw_data[[#This Row],[Date Tagged]]</f>
        <v>4.6064814814599231E-3</v>
      </c>
      <c r="J3954" s="46">
        <f>HOUR(tbl_raw_data[[#This Row],[Time_taken]])*60+MINUTE(tbl_raw_data[[#This Row],[Time_taken]])+SECOND(tbl_raw_data[[#This Row],[Time_taken]])/60</f>
        <v>6.6333333333333329</v>
      </c>
      <c r="K3954" s="52">
        <f>DATE(YEAR(tbl_raw_data[[#This Row],[Date Actioned]]),MONTH(tbl_raw_data[[#This Row],[Date Actioned]]),DAY(tbl_raw_data[[#This Row],[Date Actioned]]))</f>
        <v>45149</v>
      </c>
      <c r="L3954" s="50" t="str">
        <f>UPPER(TEXT(tbl_raw_data[[#This Row],[updated_date]],"MMMM"))</f>
        <v>AUGUST</v>
      </c>
      <c r="M3954" s="50" t="str">
        <f>"WEEK "&amp; IF(ROUNDUP(DAY(tbl_raw_data[[#This Row],[updated_date]])/7,0)=5,4,ROUNDUP(DAY(tbl_raw_data[[#This Row],[updated_date]])/7,0))</f>
        <v>WEEK 2</v>
      </c>
      <c r="N3954" s="50" t="str">
        <f>UPPER(VLOOKUP(tbl_raw_data[[#This Row],[Analyst]],Settiings!$A$2:$B$16,2,0))</f>
        <v>HARDIK</v>
      </c>
      <c r="O3954" s="50" t="str">
        <f>TRIM(UPPER(tbl_raw_data[[#This Row],[Outcome]]))</f>
        <v>APPROVE</v>
      </c>
      <c r="P3954" s="50" t="str">
        <f>TRIM(UPPER(tbl_raw_data[[#This Row],[Queue Name]]))</f>
        <v>CONSUMER PRE BUREAU</v>
      </c>
      <c r="Q3954" s="50" t="str">
        <f>IF(tbl_raw_data[[#This Row],[Time taken in min]]&lt;=Settiings!$D$2,"SLA_MET","SLA_NOT_MET")</f>
        <v>SLA_MET</v>
      </c>
      <c r="R3954" s="94"/>
    </row>
    <row r="3955" spans="1:18" x14ac:dyDescent="0.3">
      <c r="A3955" s="20" t="s">
        <v>3348</v>
      </c>
      <c r="B3955" s="15">
        <v>45149.563310185185</v>
      </c>
      <c r="C3955" s="16">
        <v>45149.568877314814</v>
      </c>
      <c r="D3955" s="17" t="s">
        <v>27</v>
      </c>
      <c r="E3955" s="17" t="s">
        <v>9</v>
      </c>
      <c r="F3955" s="17" t="s">
        <v>686</v>
      </c>
      <c r="G3955" s="17" t="s">
        <v>871</v>
      </c>
      <c r="H3955" s="83"/>
      <c r="I3955" s="48">
        <f>tbl_raw_data[[#This Row],[Date Actioned]]-tbl_raw_data[[#This Row],[Date Tagged]]</f>
        <v>5.5671296286163852E-3</v>
      </c>
      <c r="J3955" s="46">
        <f>HOUR(tbl_raw_data[[#This Row],[Time_taken]])*60+MINUTE(tbl_raw_data[[#This Row],[Time_taken]])+SECOND(tbl_raw_data[[#This Row],[Time_taken]])/60</f>
        <v>8.0166666666666675</v>
      </c>
      <c r="K3955" s="52">
        <f>DATE(YEAR(tbl_raw_data[[#This Row],[Date Actioned]]),MONTH(tbl_raw_data[[#This Row],[Date Actioned]]),DAY(tbl_raw_data[[#This Row],[Date Actioned]]))</f>
        <v>45149</v>
      </c>
      <c r="L3955" s="50" t="str">
        <f>UPPER(TEXT(tbl_raw_data[[#This Row],[updated_date]],"MMMM"))</f>
        <v>AUGUST</v>
      </c>
      <c r="M3955" s="50" t="str">
        <f>"WEEK "&amp; IF(ROUNDUP(DAY(tbl_raw_data[[#This Row],[updated_date]])/7,0)=5,4,ROUNDUP(DAY(tbl_raw_data[[#This Row],[updated_date]])/7,0))</f>
        <v>WEEK 2</v>
      </c>
      <c r="N3955" s="50" t="str">
        <f>UPPER(VLOOKUP(tbl_raw_data[[#This Row],[Analyst]],Settiings!$A$2:$B$16,2,0))</f>
        <v>FARDIN</v>
      </c>
      <c r="O3955" s="50" t="str">
        <f>TRIM(UPPER(tbl_raw_data[[#This Row],[Outcome]]))</f>
        <v>DECLINE</v>
      </c>
      <c r="P3955" s="50" t="str">
        <f>TRIM(UPPER(tbl_raw_data[[#This Row],[Queue Name]]))</f>
        <v>CONSUMER EXISTING</v>
      </c>
      <c r="Q3955" s="50" t="str">
        <f>IF(tbl_raw_data[[#This Row],[Time taken in min]]&lt;=Settiings!$D$2,"SLA_MET","SLA_NOT_MET")</f>
        <v>SLA_MET</v>
      </c>
      <c r="R3955" s="94"/>
    </row>
    <row r="3956" spans="1:18" x14ac:dyDescent="0.3">
      <c r="A3956" s="23" t="s">
        <v>3349</v>
      </c>
      <c r="B3956" s="9">
        <v>45149.571087962962</v>
      </c>
      <c r="C3956" s="24">
        <v>45149.579606481479</v>
      </c>
      <c r="D3956" s="25" t="s">
        <v>17</v>
      </c>
      <c r="E3956" s="12" t="s">
        <v>9</v>
      </c>
      <c r="F3956" s="25" t="s">
        <v>686</v>
      </c>
      <c r="G3956" s="13"/>
      <c r="H3956" s="78"/>
      <c r="I3956" s="48">
        <f>tbl_raw_data[[#This Row],[Date Actioned]]-tbl_raw_data[[#This Row],[Date Tagged]]</f>
        <v>8.5185185162117705E-3</v>
      </c>
      <c r="J3956" s="46">
        <f>HOUR(tbl_raw_data[[#This Row],[Time_taken]])*60+MINUTE(tbl_raw_data[[#This Row],[Time_taken]])+SECOND(tbl_raw_data[[#This Row],[Time_taken]])/60</f>
        <v>12.266666666666667</v>
      </c>
      <c r="K3956" s="52">
        <f>DATE(YEAR(tbl_raw_data[[#This Row],[Date Actioned]]),MONTH(tbl_raw_data[[#This Row],[Date Actioned]]),DAY(tbl_raw_data[[#This Row],[Date Actioned]]))</f>
        <v>45149</v>
      </c>
      <c r="L3956" s="50" t="str">
        <f>UPPER(TEXT(tbl_raw_data[[#This Row],[updated_date]],"MMMM"))</f>
        <v>AUGUST</v>
      </c>
      <c r="M3956" s="50" t="str">
        <f>"WEEK "&amp; IF(ROUNDUP(DAY(tbl_raw_data[[#This Row],[updated_date]])/7,0)=5,4,ROUNDUP(DAY(tbl_raw_data[[#This Row],[updated_date]])/7,0))</f>
        <v>WEEK 2</v>
      </c>
      <c r="N3956" s="50" t="str">
        <f>UPPER(VLOOKUP(tbl_raw_data[[#This Row],[Analyst]],Settiings!$A$2:$B$16,2,0))</f>
        <v>FARDIN</v>
      </c>
      <c r="O3956" s="50" t="str">
        <f>TRIM(UPPER(tbl_raw_data[[#This Row],[Outcome]]))</f>
        <v>APPROVE</v>
      </c>
      <c r="P3956" s="50" t="str">
        <f>TRIM(UPPER(tbl_raw_data[[#This Row],[Queue Name]]))</f>
        <v>CONSUMER EXISTING</v>
      </c>
      <c r="Q3956" s="50" t="str">
        <f>IF(tbl_raw_data[[#This Row],[Time taken in min]]&lt;=Settiings!$D$2,"SLA_MET","SLA_NOT_MET")</f>
        <v>SLA_MET</v>
      </c>
      <c r="R3956" s="94"/>
    </row>
    <row r="3957" spans="1:18" x14ac:dyDescent="0.3">
      <c r="A3957" s="14" t="s">
        <v>3350</v>
      </c>
      <c r="B3957" s="15">
        <v>45149.572638888887</v>
      </c>
      <c r="C3957" s="16">
        <v>45149.579618055555</v>
      </c>
      <c r="D3957" s="17" t="s">
        <v>13</v>
      </c>
      <c r="E3957" s="17" t="s">
        <v>19</v>
      </c>
      <c r="F3957" s="17" t="s">
        <v>53</v>
      </c>
      <c r="G3957" s="17" t="s">
        <v>41</v>
      </c>
      <c r="H3957" s="83"/>
      <c r="I3957" s="48">
        <f>tbl_raw_data[[#This Row],[Date Actioned]]-tbl_raw_data[[#This Row],[Date Tagged]]</f>
        <v>6.9791666683158837E-3</v>
      </c>
      <c r="J3957" s="46">
        <f>HOUR(tbl_raw_data[[#This Row],[Time_taken]])*60+MINUTE(tbl_raw_data[[#This Row],[Time_taken]])+SECOND(tbl_raw_data[[#This Row],[Time_taken]])/60</f>
        <v>10.050000000000001</v>
      </c>
      <c r="K3957" s="52">
        <f>DATE(YEAR(tbl_raw_data[[#This Row],[Date Actioned]]),MONTH(tbl_raw_data[[#This Row],[Date Actioned]]),DAY(tbl_raw_data[[#This Row],[Date Actioned]]))</f>
        <v>45149</v>
      </c>
      <c r="L3957" s="50" t="str">
        <f>UPPER(TEXT(tbl_raw_data[[#This Row],[updated_date]],"MMMM"))</f>
        <v>AUGUST</v>
      </c>
      <c r="M3957" s="50" t="str">
        <f>"WEEK "&amp; IF(ROUNDUP(DAY(tbl_raw_data[[#This Row],[updated_date]])/7,0)=5,4,ROUNDUP(DAY(tbl_raw_data[[#This Row],[updated_date]])/7,0))</f>
        <v>WEEK 2</v>
      </c>
      <c r="N3957" s="50" t="str">
        <f>UPPER(VLOOKUP(tbl_raw_data[[#This Row],[Analyst]],Settiings!$A$2:$B$16,2,0))</f>
        <v>NAVED</v>
      </c>
      <c r="O3957" s="50" t="str">
        <f>TRIM(UPPER(tbl_raw_data[[#This Row],[Outcome]]))</f>
        <v>APPROVE</v>
      </c>
      <c r="P3957" s="50" t="str">
        <f>TRIM(UPPER(tbl_raw_data[[#This Row],[Queue Name]]))</f>
        <v>CONSUMER POST BUREAU</v>
      </c>
      <c r="Q3957" s="50" t="str">
        <f>IF(tbl_raw_data[[#This Row],[Time taken in min]]&lt;=Settiings!$D$2,"SLA_MET","SLA_NOT_MET")</f>
        <v>SLA_MET</v>
      </c>
      <c r="R3957" s="94"/>
    </row>
    <row r="3958" spans="1:18" x14ac:dyDescent="0.3">
      <c r="A3958" s="23" t="s">
        <v>3351</v>
      </c>
      <c r="B3958" s="9">
        <v>45149.573425925926</v>
      </c>
      <c r="C3958" s="24">
        <v>45149.578865740739</v>
      </c>
      <c r="D3958" s="25" t="s">
        <v>27</v>
      </c>
      <c r="E3958" s="25" t="s">
        <v>47</v>
      </c>
      <c r="F3958" s="25" t="s">
        <v>1222</v>
      </c>
      <c r="G3958" s="25" t="s">
        <v>71</v>
      </c>
      <c r="H3958" s="82"/>
      <c r="I3958" s="48">
        <f>tbl_raw_data[[#This Row],[Date Actioned]]-tbl_raw_data[[#This Row],[Date Tagged]]</f>
        <v>5.4398148131440394E-3</v>
      </c>
      <c r="J3958" s="46">
        <f>HOUR(tbl_raw_data[[#This Row],[Time_taken]])*60+MINUTE(tbl_raw_data[[#This Row],[Time_taken]])+SECOND(tbl_raw_data[[#This Row],[Time_taken]])/60</f>
        <v>7.833333333333333</v>
      </c>
      <c r="K3958" s="52">
        <f>DATE(YEAR(tbl_raw_data[[#This Row],[Date Actioned]]),MONTH(tbl_raw_data[[#This Row],[Date Actioned]]),DAY(tbl_raw_data[[#This Row],[Date Actioned]]))</f>
        <v>45149</v>
      </c>
      <c r="L3958" s="50" t="str">
        <f>UPPER(TEXT(tbl_raw_data[[#This Row],[updated_date]],"MMMM"))</f>
        <v>AUGUST</v>
      </c>
      <c r="M3958" s="50" t="str">
        <f>"WEEK "&amp; IF(ROUNDUP(DAY(tbl_raw_data[[#This Row],[updated_date]])/7,0)=5,4,ROUNDUP(DAY(tbl_raw_data[[#This Row],[updated_date]])/7,0))</f>
        <v>WEEK 2</v>
      </c>
      <c r="N3958" s="50" t="str">
        <f>UPPER(VLOOKUP(tbl_raw_data[[#This Row],[Analyst]],Settiings!$A$2:$B$16,2,0))</f>
        <v>HARDIK</v>
      </c>
      <c r="O3958" s="50" t="str">
        <f>TRIM(UPPER(tbl_raw_data[[#This Row],[Outcome]]))</f>
        <v>DECLINE</v>
      </c>
      <c r="P3958" s="50" t="str">
        <f>TRIM(UPPER(tbl_raw_data[[#This Row],[Queue Name]]))</f>
        <v>CONSUMER PRE BUREAU</v>
      </c>
      <c r="Q3958" s="50" t="str">
        <f>IF(tbl_raw_data[[#This Row],[Time taken in min]]&lt;=Settiings!$D$2,"SLA_MET","SLA_NOT_MET")</f>
        <v>SLA_MET</v>
      </c>
      <c r="R3958" s="94"/>
    </row>
    <row r="3959" spans="1:18" x14ac:dyDescent="0.3">
      <c r="A3959" s="20" t="s">
        <v>3354</v>
      </c>
      <c r="B3959" s="9">
        <v>45149.57775462963</v>
      </c>
      <c r="C3959" s="24">
        <v>45149.583321759259</v>
      </c>
      <c r="D3959" s="25" t="s">
        <v>13</v>
      </c>
      <c r="E3959" s="25" t="s">
        <v>9</v>
      </c>
      <c r="F3959" s="25" t="s">
        <v>53</v>
      </c>
      <c r="G3959" s="25" t="s">
        <v>17</v>
      </c>
      <c r="H3959" s="82"/>
      <c r="I3959" s="48">
        <f>tbl_raw_data[[#This Row],[Date Actioned]]-tbl_raw_data[[#This Row],[Date Tagged]]</f>
        <v>5.5671296286163852E-3</v>
      </c>
      <c r="J3959" s="46">
        <f>HOUR(tbl_raw_data[[#This Row],[Time_taken]])*60+MINUTE(tbl_raw_data[[#This Row],[Time_taken]])+SECOND(tbl_raw_data[[#This Row],[Time_taken]])/60</f>
        <v>8.0166666666666675</v>
      </c>
      <c r="K3959" s="52">
        <f>DATE(YEAR(tbl_raw_data[[#This Row],[Date Actioned]]),MONTH(tbl_raw_data[[#This Row],[Date Actioned]]),DAY(tbl_raw_data[[#This Row],[Date Actioned]]))</f>
        <v>45149</v>
      </c>
      <c r="L3959" s="50" t="str">
        <f>UPPER(TEXT(tbl_raw_data[[#This Row],[updated_date]],"MMMM"))</f>
        <v>AUGUST</v>
      </c>
      <c r="M3959" s="50" t="str">
        <f>"WEEK "&amp; IF(ROUNDUP(DAY(tbl_raw_data[[#This Row],[updated_date]])/7,0)=5,4,ROUNDUP(DAY(tbl_raw_data[[#This Row],[updated_date]])/7,0))</f>
        <v>WEEK 2</v>
      </c>
      <c r="N3959" s="50" t="str">
        <f>UPPER(VLOOKUP(tbl_raw_data[[#This Row],[Analyst]],Settiings!$A$2:$B$16,2,0))</f>
        <v>NAVED</v>
      </c>
      <c r="O3959" s="50" t="str">
        <f>TRIM(UPPER(tbl_raw_data[[#This Row],[Outcome]]))</f>
        <v>APPROVE</v>
      </c>
      <c r="P3959" s="50" t="str">
        <f>TRIM(UPPER(tbl_raw_data[[#This Row],[Queue Name]]))</f>
        <v>CONSUMER EXISTING</v>
      </c>
      <c r="Q3959" s="50" t="str">
        <f>IF(tbl_raw_data[[#This Row],[Time taken in min]]&lt;=Settiings!$D$2,"SLA_MET","SLA_NOT_MET")</f>
        <v>SLA_MET</v>
      </c>
      <c r="R3959" s="94"/>
    </row>
    <row r="3960" spans="1:18" x14ac:dyDescent="0.3">
      <c r="A3960" s="23" t="s">
        <v>3357</v>
      </c>
      <c r="B3960" s="15">
        <v>45149.578472222223</v>
      </c>
      <c r="C3960" s="16">
        <v>45149.588935185187</v>
      </c>
      <c r="D3960" s="17" t="s">
        <v>17</v>
      </c>
      <c r="E3960" s="18" t="s">
        <v>9</v>
      </c>
      <c r="F3960" s="17" t="s">
        <v>24</v>
      </c>
      <c r="G3960" s="19"/>
      <c r="H3960" s="79"/>
      <c r="I3960" s="48">
        <f>tbl_raw_data[[#This Row],[Date Actioned]]-tbl_raw_data[[#This Row],[Date Tagged]]</f>
        <v>1.0462962964083999E-2</v>
      </c>
      <c r="J3960" s="46">
        <f>HOUR(tbl_raw_data[[#This Row],[Time_taken]])*60+MINUTE(tbl_raw_data[[#This Row],[Time_taken]])+SECOND(tbl_raw_data[[#This Row],[Time_taken]])/60</f>
        <v>15.066666666666666</v>
      </c>
      <c r="K3960" s="52">
        <f>DATE(YEAR(tbl_raw_data[[#This Row],[Date Actioned]]),MONTH(tbl_raw_data[[#This Row],[Date Actioned]]),DAY(tbl_raw_data[[#This Row],[Date Actioned]]))</f>
        <v>45149</v>
      </c>
      <c r="L3960" s="50" t="str">
        <f>UPPER(TEXT(tbl_raw_data[[#This Row],[updated_date]],"MMMM"))</f>
        <v>AUGUST</v>
      </c>
      <c r="M3960" s="50" t="str">
        <f>"WEEK "&amp; IF(ROUNDUP(DAY(tbl_raw_data[[#This Row],[updated_date]])/7,0)=5,4,ROUNDUP(DAY(tbl_raw_data[[#This Row],[updated_date]])/7,0))</f>
        <v>WEEK 2</v>
      </c>
      <c r="N3960" s="50" t="str">
        <f>UPPER(VLOOKUP(tbl_raw_data[[#This Row],[Analyst]],Settiings!$A$2:$B$16,2,0))</f>
        <v>QUADIR</v>
      </c>
      <c r="O3960" s="50" t="str">
        <f>TRIM(UPPER(tbl_raw_data[[#This Row],[Outcome]]))</f>
        <v>APPROVE</v>
      </c>
      <c r="P3960" s="50" t="str">
        <f>TRIM(UPPER(tbl_raw_data[[#This Row],[Queue Name]]))</f>
        <v>CONSUMER EXISTING</v>
      </c>
      <c r="Q3960" s="50" t="str">
        <f>IF(tbl_raw_data[[#This Row],[Time taken in min]]&lt;=Settiings!$D$2,"SLA_MET","SLA_NOT_MET")</f>
        <v>SLA_MET</v>
      </c>
      <c r="R3960" s="94"/>
    </row>
    <row r="3961" spans="1:18" x14ac:dyDescent="0.3">
      <c r="A3961" s="14" t="s">
        <v>3361</v>
      </c>
      <c r="B3961" s="9">
        <v>45149.584930555553</v>
      </c>
      <c r="C3961" s="24">
        <v>45149.594363425924</v>
      </c>
      <c r="D3961" s="25" t="s">
        <v>13</v>
      </c>
      <c r="E3961" s="25" t="s">
        <v>9</v>
      </c>
      <c r="F3961" s="25" t="s">
        <v>686</v>
      </c>
      <c r="G3961" s="25" t="s">
        <v>17</v>
      </c>
      <c r="H3961" s="82"/>
      <c r="I3961" s="48">
        <f>tbl_raw_data[[#This Row],[Date Actioned]]-tbl_raw_data[[#This Row],[Date Tagged]]</f>
        <v>9.4328703708015382E-3</v>
      </c>
      <c r="J3961" s="46">
        <f>HOUR(tbl_raw_data[[#This Row],[Time_taken]])*60+MINUTE(tbl_raw_data[[#This Row],[Time_taken]])+SECOND(tbl_raw_data[[#This Row],[Time_taken]])/60</f>
        <v>13.583333333333334</v>
      </c>
      <c r="K3961" s="52">
        <f>DATE(YEAR(tbl_raw_data[[#This Row],[Date Actioned]]),MONTH(tbl_raw_data[[#This Row],[Date Actioned]]),DAY(tbl_raw_data[[#This Row],[Date Actioned]]))</f>
        <v>45149</v>
      </c>
      <c r="L3961" s="50" t="str">
        <f>UPPER(TEXT(tbl_raw_data[[#This Row],[updated_date]],"MMMM"))</f>
        <v>AUGUST</v>
      </c>
      <c r="M3961" s="50" t="str">
        <f>"WEEK "&amp; IF(ROUNDUP(DAY(tbl_raw_data[[#This Row],[updated_date]])/7,0)=5,4,ROUNDUP(DAY(tbl_raw_data[[#This Row],[updated_date]])/7,0))</f>
        <v>WEEK 2</v>
      </c>
      <c r="N3961" s="50" t="str">
        <f>UPPER(VLOOKUP(tbl_raw_data[[#This Row],[Analyst]],Settiings!$A$2:$B$16,2,0))</f>
        <v>FARDIN</v>
      </c>
      <c r="O3961" s="50" t="str">
        <f>TRIM(UPPER(tbl_raw_data[[#This Row],[Outcome]]))</f>
        <v>APPROVE</v>
      </c>
      <c r="P3961" s="50" t="str">
        <f>TRIM(UPPER(tbl_raw_data[[#This Row],[Queue Name]]))</f>
        <v>CONSUMER EXISTING</v>
      </c>
      <c r="Q3961" s="50" t="str">
        <f>IF(tbl_raw_data[[#This Row],[Time taken in min]]&lt;=Settiings!$D$2,"SLA_MET","SLA_NOT_MET")</f>
        <v>SLA_MET</v>
      </c>
      <c r="R3961" s="94"/>
    </row>
    <row r="3962" spans="1:18" x14ac:dyDescent="0.3">
      <c r="A3962" s="14" t="s">
        <v>3362</v>
      </c>
      <c r="B3962" s="15">
        <v>45149.586006944446</v>
      </c>
      <c r="C3962" s="16">
        <v>45149.602488425924</v>
      </c>
      <c r="D3962" s="17" t="s">
        <v>27</v>
      </c>
      <c r="E3962" s="17" t="s">
        <v>9</v>
      </c>
      <c r="F3962" s="17" t="s">
        <v>1222</v>
      </c>
      <c r="G3962" s="17" t="s">
        <v>228</v>
      </c>
      <c r="H3962" s="83"/>
      <c r="I3962" s="48">
        <f>tbl_raw_data[[#This Row],[Date Actioned]]-tbl_raw_data[[#This Row],[Date Tagged]]</f>
        <v>1.6481481477967463E-2</v>
      </c>
      <c r="J3962" s="46">
        <f>HOUR(tbl_raw_data[[#This Row],[Time_taken]])*60+MINUTE(tbl_raw_data[[#This Row],[Time_taken]])+SECOND(tbl_raw_data[[#This Row],[Time_taken]])/60</f>
        <v>23.733333333333334</v>
      </c>
      <c r="K3962" s="52">
        <f>DATE(YEAR(tbl_raw_data[[#This Row],[Date Actioned]]),MONTH(tbl_raw_data[[#This Row],[Date Actioned]]),DAY(tbl_raw_data[[#This Row],[Date Actioned]]))</f>
        <v>45149</v>
      </c>
      <c r="L3962" s="50" t="str">
        <f>UPPER(TEXT(tbl_raw_data[[#This Row],[updated_date]],"MMMM"))</f>
        <v>AUGUST</v>
      </c>
      <c r="M3962" s="50" t="str">
        <f>"WEEK "&amp; IF(ROUNDUP(DAY(tbl_raw_data[[#This Row],[updated_date]])/7,0)=5,4,ROUNDUP(DAY(tbl_raw_data[[#This Row],[updated_date]])/7,0))</f>
        <v>WEEK 2</v>
      </c>
      <c r="N3962" s="50" t="str">
        <f>UPPER(VLOOKUP(tbl_raw_data[[#This Row],[Analyst]],Settiings!$A$2:$B$16,2,0))</f>
        <v>HARDIK</v>
      </c>
      <c r="O3962" s="50" t="str">
        <f>TRIM(UPPER(tbl_raw_data[[#This Row],[Outcome]]))</f>
        <v>DECLINE</v>
      </c>
      <c r="P3962" s="50" t="str">
        <f>TRIM(UPPER(tbl_raw_data[[#This Row],[Queue Name]]))</f>
        <v>CONSUMER EXISTING</v>
      </c>
      <c r="Q3962" s="50" t="str">
        <f>IF(tbl_raw_data[[#This Row],[Time taken in min]]&lt;=Settiings!$D$2,"SLA_MET","SLA_NOT_MET")</f>
        <v>SLA_NOT_MET</v>
      </c>
      <c r="R3962" s="94"/>
    </row>
    <row r="3963" spans="1:18" x14ac:dyDescent="0.3">
      <c r="A3963" s="20" t="s">
        <v>3363</v>
      </c>
      <c r="B3963" s="15">
        <v>45149.587222222224</v>
      </c>
      <c r="C3963" s="16">
        <v>45149.596192129633</v>
      </c>
      <c r="D3963" s="17" t="s">
        <v>17</v>
      </c>
      <c r="E3963" s="18" t="s">
        <v>9</v>
      </c>
      <c r="F3963" s="17" t="s">
        <v>16</v>
      </c>
      <c r="G3963" s="19"/>
      <c r="H3963" s="79"/>
      <c r="I3963" s="48">
        <f>tbl_raw_data[[#This Row],[Date Actioned]]-tbl_raw_data[[#This Row],[Date Tagged]]</f>
        <v>8.969907408754807E-3</v>
      </c>
      <c r="J3963" s="46">
        <f>HOUR(tbl_raw_data[[#This Row],[Time_taken]])*60+MINUTE(tbl_raw_data[[#This Row],[Time_taken]])+SECOND(tbl_raw_data[[#This Row],[Time_taken]])/60</f>
        <v>12.916666666666666</v>
      </c>
      <c r="K3963" s="52">
        <f>DATE(YEAR(tbl_raw_data[[#This Row],[Date Actioned]]),MONTH(tbl_raw_data[[#This Row],[Date Actioned]]),DAY(tbl_raw_data[[#This Row],[Date Actioned]]))</f>
        <v>45149</v>
      </c>
      <c r="L3963" s="50" t="str">
        <f>UPPER(TEXT(tbl_raw_data[[#This Row],[updated_date]],"MMMM"))</f>
        <v>AUGUST</v>
      </c>
      <c r="M3963" s="50" t="str">
        <f>"WEEK "&amp; IF(ROUNDUP(DAY(tbl_raw_data[[#This Row],[updated_date]])/7,0)=5,4,ROUNDUP(DAY(tbl_raw_data[[#This Row],[updated_date]])/7,0))</f>
        <v>WEEK 2</v>
      </c>
      <c r="N3963" s="50" t="str">
        <f>UPPER(VLOOKUP(tbl_raw_data[[#This Row],[Analyst]],Settiings!$A$2:$B$16,2,0))</f>
        <v>CAMROOON</v>
      </c>
      <c r="O3963" s="50" t="str">
        <f>TRIM(UPPER(tbl_raw_data[[#This Row],[Outcome]]))</f>
        <v>APPROVE</v>
      </c>
      <c r="P3963" s="50" t="str">
        <f>TRIM(UPPER(tbl_raw_data[[#This Row],[Queue Name]]))</f>
        <v>CONSUMER EXISTING</v>
      </c>
      <c r="Q3963" s="50" t="str">
        <f>IF(tbl_raw_data[[#This Row],[Time taken in min]]&lt;=Settiings!$D$2,"SLA_MET","SLA_NOT_MET")</f>
        <v>SLA_MET</v>
      </c>
      <c r="R3963" s="94"/>
    </row>
    <row r="3964" spans="1:18" x14ac:dyDescent="0.3">
      <c r="A3964" s="23" t="s">
        <v>3364</v>
      </c>
      <c r="B3964" s="9">
        <v>45149.592233796298</v>
      </c>
      <c r="C3964" s="24">
        <v>45149.599120370367</v>
      </c>
      <c r="D3964" s="25" t="s">
        <v>13</v>
      </c>
      <c r="E3964" s="25" t="s">
        <v>9</v>
      </c>
      <c r="F3964" s="25" t="s">
        <v>53</v>
      </c>
      <c r="G3964" s="25" t="s">
        <v>17</v>
      </c>
      <c r="H3964" s="82"/>
      <c r="I3964" s="48">
        <f>tbl_raw_data[[#This Row],[Date Actioned]]-tbl_raw_data[[#This Row],[Date Tagged]]</f>
        <v>6.8865740686305799E-3</v>
      </c>
      <c r="J3964" s="46">
        <f>HOUR(tbl_raw_data[[#This Row],[Time_taken]])*60+MINUTE(tbl_raw_data[[#This Row],[Time_taken]])+SECOND(tbl_raw_data[[#This Row],[Time_taken]])/60</f>
        <v>9.9166666666666661</v>
      </c>
      <c r="K3964" s="52">
        <f>DATE(YEAR(tbl_raw_data[[#This Row],[Date Actioned]]),MONTH(tbl_raw_data[[#This Row],[Date Actioned]]),DAY(tbl_raw_data[[#This Row],[Date Actioned]]))</f>
        <v>45149</v>
      </c>
      <c r="L3964" s="50" t="str">
        <f>UPPER(TEXT(tbl_raw_data[[#This Row],[updated_date]],"MMMM"))</f>
        <v>AUGUST</v>
      </c>
      <c r="M3964" s="50" t="str">
        <f>"WEEK "&amp; IF(ROUNDUP(DAY(tbl_raw_data[[#This Row],[updated_date]])/7,0)=5,4,ROUNDUP(DAY(tbl_raw_data[[#This Row],[updated_date]])/7,0))</f>
        <v>WEEK 2</v>
      </c>
      <c r="N3964" s="50" t="str">
        <f>UPPER(VLOOKUP(tbl_raw_data[[#This Row],[Analyst]],Settiings!$A$2:$B$16,2,0))</f>
        <v>NAVED</v>
      </c>
      <c r="O3964" s="50" t="str">
        <f>TRIM(UPPER(tbl_raw_data[[#This Row],[Outcome]]))</f>
        <v>APPROVE</v>
      </c>
      <c r="P3964" s="50" t="str">
        <f>TRIM(UPPER(tbl_raw_data[[#This Row],[Queue Name]]))</f>
        <v>CONSUMER EXISTING</v>
      </c>
      <c r="Q3964" s="50" t="str">
        <f>IF(tbl_raw_data[[#This Row],[Time taken in min]]&lt;=Settiings!$D$2,"SLA_MET","SLA_NOT_MET")</f>
        <v>SLA_MET</v>
      </c>
      <c r="R3964" s="94"/>
    </row>
    <row r="3965" spans="1:18" x14ac:dyDescent="0.3">
      <c r="A3965" s="14" t="s">
        <v>3367</v>
      </c>
      <c r="B3965" s="15">
        <v>45149.593553240738</v>
      </c>
      <c r="C3965" s="16">
        <v>45149.602164351854</v>
      </c>
      <c r="D3965" s="17" t="s">
        <v>17</v>
      </c>
      <c r="E3965" s="18" t="s">
        <v>9</v>
      </c>
      <c r="F3965" s="17" t="s">
        <v>16</v>
      </c>
      <c r="G3965" s="19"/>
      <c r="H3965" s="79"/>
      <c r="I3965" s="48">
        <f>tbl_raw_data[[#This Row],[Date Actioned]]-tbl_raw_data[[#This Row],[Date Tagged]]</f>
        <v>8.6111111158970743E-3</v>
      </c>
      <c r="J3965" s="46">
        <f>HOUR(tbl_raw_data[[#This Row],[Time_taken]])*60+MINUTE(tbl_raw_data[[#This Row],[Time_taken]])+SECOND(tbl_raw_data[[#This Row],[Time_taken]])/60</f>
        <v>12.4</v>
      </c>
      <c r="K3965" s="52">
        <f>DATE(YEAR(tbl_raw_data[[#This Row],[Date Actioned]]),MONTH(tbl_raw_data[[#This Row],[Date Actioned]]),DAY(tbl_raw_data[[#This Row],[Date Actioned]]))</f>
        <v>45149</v>
      </c>
      <c r="L3965" s="50" t="str">
        <f>UPPER(TEXT(tbl_raw_data[[#This Row],[updated_date]],"MMMM"))</f>
        <v>AUGUST</v>
      </c>
      <c r="M3965" s="50" t="str">
        <f>"WEEK "&amp; IF(ROUNDUP(DAY(tbl_raw_data[[#This Row],[updated_date]])/7,0)=5,4,ROUNDUP(DAY(tbl_raw_data[[#This Row],[updated_date]])/7,0))</f>
        <v>WEEK 2</v>
      </c>
      <c r="N3965" s="50" t="str">
        <f>UPPER(VLOOKUP(tbl_raw_data[[#This Row],[Analyst]],Settiings!$A$2:$B$16,2,0))</f>
        <v>CAMROOON</v>
      </c>
      <c r="O3965" s="50" t="str">
        <f>TRIM(UPPER(tbl_raw_data[[#This Row],[Outcome]]))</f>
        <v>APPROVE</v>
      </c>
      <c r="P3965" s="50" t="str">
        <f>TRIM(UPPER(tbl_raw_data[[#This Row],[Queue Name]]))</f>
        <v>CONSUMER EXISTING</v>
      </c>
      <c r="Q3965" s="50" t="str">
        <f>IF(tbl_raw_data[[#This Row],[Time taken in min]]&lt;=Settiings!$D$2,"SLA_MET","SLA_NOT_MET")</f>
        <v>SLA_MET</v>
      </c>
      <c r="R3965" s="94"/>
    </row>
    <row r="3966" spans="1:18" x14ac:dyDescent="0.3">
      <c r="A3966" s="20" t="s">
        <v>3369</v>
      </c>
      <c r="B3966" s="9">
        <v>45149.602581018517</v>
      </c>
      <c r="C3966" s="24">
        <v>45149.607129629629</v>
      </c>
      <c r="D3966" s="25" t="s">
        <v>17</v>
      </c>
      <c r="E3966" s="12" t="s">
        <v>9</v>
      </c>
      <c r="F3966" s="25" t="s">
        <v>16</v>
      </c>
      <c r="G3966" s="13"/>
      <c r="H3966" s="78"/>
      <c r="I3966" s="48">
        <f>tbl_raw_data[[#This Row],[Date Actioned]]-tbl_raw_data[[#This Row],[Date Tagged]]</f>
        <v>4.5486111121135764E-3</v>
      </c>
      <c r="J3966" s="46">
        <f>HOUR(tbl_raw_data[[#This Row],[Time_taken]])*60+MINUTE(tbl_raw_data[[#This Row],[Time_taken]])+SECOND(tbl_raw_data[[#This Row],[Time_taken]])/60</f>
        <v>6.55</v>
      </c>
      <c r="K3966" s="52">
        <f>DATE(YEAR(tbl_raw_data[[#This Row],[Date Actioned]]),MONTH(tbl_raw_data[[#This Row],[Date Actioned]]),DAY(tbl_raw_data[[#This Row],[Date Actioned]]))</f>
        <v>45149</v>
      </c>
      <c r="L3966" s="50" t="str">
        <f>UPPER(TEXT(tbl_raw_data[[#This Row],[updated_date]],"MMMM"))</f>
        <v>AUGUST</v>
      </c>
      <c r="M3966" s="50" t="str">
        <f>"WEEK "&amp; IF(ROUNDUP(DAY(tbl_raw_data[[#This Row],[updated_date]])/7,0)=5,4,ROUNDUP(DAY(tbl_raw_data[[#This Row],[updated_date]])/7,0))</f>
        <v>WEEK 2</v>
      </c>
      <c r="N3966" s="50" t="str">
        <f>UPPER(VLOOKUP(tbl_raw_data[[#This Row],[Analyst]],Settiings!$A$2:$B$16,2,0))</f>
        <v>CAMROOON</v>
      </c>
      <c r="O3966" s="50" t="str">
        <f>TRIM(UPPER(tbl_raw_data[[#This Row],[Outcome]]))</f>
        <v>APPROVE</v>
      </c>
      <c r="P3966" s="50" t="str">
        <f>TRIM(UPPER(tbl_raw_data[[#This Row],[Queue Name]]))</f>
        <v>CONSUMER EXISTING</v>
      </c>
      <c r="Q3966" s="50" t="str">
        <f>IF(tbl_raw_data[[#This Row],[Time taken in min]]&lt;=Settiings!$D$2,"SLA_MET","SLA_NOT_MET")</f>
        <v>SLA_MET</v>
      </c>
      <c r="R3966" s="94"/>
    </row>
    <row r="3967" spans="1:18" x14ac:dyDescent="0.3">
      <c r="A3967" s="23" t="s">
        <v>3370</v>
      </c>
      <c r="B3967" s="15">
        <v>45149.606365740743</v>
      </c>
      <c r="C3967" s="16">
        <v>45149.609490740739</v>
      </c>
      <c r="D3967" s="17" t="s">
        <v>17</v>
      </c>
      <c r="E3967" s="18" t="s">
        <v>19</v>
      </c>
      <c r="F3967" s="17" t="s">
        <v>16</v>
      </c>
      <c r="G3967" s="19"/>
      <c r="H3967" s="79"/>
      <c r="I3967" s="48">
        <f>tbl_raw_data[[#This Row],[Date Actioned]]-tbl_raw_data[[#This Row],[Date Tagged]]</f>
        <v>3.1249999956344254E-3</v>
      </c>
      <c r="J3967" s="46">
        <f>HOUR(tbl_raw_data[[#This Row],[Time_taken]])*60+MINUTE(tbl_raw_data[[#This Row],[Time_taken]])+SECOND(tbl_raw_data[[#This Row],[Time_taken]])/60</f>
        <v>4.5</v>
      </c>
      <c r="K3967" s="52">
        <f>DATE(YEAR(tbl_raw_data[[#This Row],[Date Actioned]]),MONTH(tbl_raw_data[[#This Row],[Date Actioned]]),DAY(tbl_raw_data[[#This Row],[Date Actioned]]))</f>
        <v>45149</v>
      </c>
      <c r="L3967" s="50" t="str">
        <f>UPPER(TEXT(tbl_raw_data[[#This Row],[updated_date]],"MMMM"))</f>
        <v>AUGUST</v>
      </c>
      <c r="M3967" s="50" t="str">
        <f>"WEEK "&amp; IF(ROUNDUP(DAY(tbl_raw_data[[#This Row],[updated_date]])/7,0)=5,4,ROUNDUP(DAY(tbl_raw_data[[#This Row],[updated_date]])/7,0))</f>
        <v>WEEK 2</v>
      </c>
      <c r="N3967" s="50" t="str">
        <f>UPPER(VLOOKUP(tbl_raw_data[[#This Row],[Analyst]],Settiings!$A$2:$B$16,2,0))</f>
        <v>CAMROOON</v>
      </c>
      <c r="O3967" s="50" t="str">
        <f>TRIM(UPPER(tbl_raw_data[[#This Row],[Outcome]]))</f>
        <v>APPROVE</v>
      </c>
      <c r="P3967" s="50" t="str">
        <f>TRIM(UPPER(tbl_raw_data[[#This Row],[Queue Name]]))</f>
        <v>CONSUMER POST BUREAU</v>
      </c>
      <c r="Q3967" s="50" t="str">
        <f>IF(tbl_raw_data[[#This Row],[Time taken in min]]&lt;=Settiings!$D$2,"SLA_MET","SLA_NOT_MET")</f>
        <v>SLA_MET</v>
      </c>
      <c r="R3967" s="94"/>
    </row>
    <row r="3968" spans="1:18" x14ac:dyDescent="0.3">
      <c r="A3968" s="14" t="s">
        <v>3373</v>
      </c>
      <c r="B3968" s="9">
        <v>45149.614872685182</v>
      </c>
      <c r="C3968" s="24">
        <v>45149.622071759259</v>
      </c>
      <c r="D3968" s="25" t="s">
        <v>13</v>
      </c>
      <c r="E3968" s="25" t="s">
        <v>9</v>
      </c>
      <c r="F3968" s="25" t="s">
        <v>686</v>
      </c>
      <c r="G3968" s="25" t="s">
        <v>77</v>
      </c>
      <c r="H3968" s="82"/>
      <c r="I3968" s="48">
        <f>tbl_raw_data[[#This Row],[Date Actioned]]-tbl_raw_data[[#This Row],[Date Tagged]]</f>
        <v>7.1990740761975758E-3</v>
      </c>
      <c r="J3968" s="46">
        <f>HOUR(tbl_raw_data[[#This Row],[Time_taken]])*60+MINUTE(tbl_raw_data[[#This Row],[Time_taken]])+SECOND(tbl_raw_data[[#This Row],[Time_taken]])/60</f>
        <v>10.366666666666667</v>
      </c>
      <c r="K3968" s="52">
        <f>DATE(YEAR(tbl_raw_data[[#This Row],[Date Actioned]]),MONTH(tbl_raw_data[[#This Row],[Date Actioned]]),DAY(tbl_raw_data[[#This Row],[Date Actioned]]))</f>
        <v>45149</v>
      </c>
      <c r="L3968" s="50" t="str">
        <f>UPPER(TEXT(tbl_raw_data[[#This Row],[updated_date]],"MMMM"))</f>
        <v>AUGUST</v>
      </c>
      <c r="M3968" s="50" t="str">
        <f>"WEEK "&amp; IF(ROUNDUP(DAY(tbl_raw_data[[#This Row],[updated_date]])/7,0)=5,4,ROUNDUP(DAY(tbl_raw_data[[#This Row],[updated_date]])/7,0))</f>
        <v>WEEK 2</v>
      </c>
      <c r="N3968" s="50" t="str">
        <f>UPPER(VLOOKUP(tbl_raw_data[[#This Row],[Analyst]],Settiings!$A$2:$B$16,2,0))</f>
        <v>FARDIN</v>
      </c>
      <c r="O3968" s="50" t="str">
        <f>TRIM(UPPER(tbl_raw_data[[#This Row],[Outcome]]))</f>
        <v>APPROVE</v>
      </c>
      <c r="P3968" s="50" t="str">
        <f>TRIM(UPPER(tbl_raw_data[[#This Row],[Queue Name]]))</f>
        <v>CONSUMER EXISTING</v>
      </c>
      <c r="Q3968" s="50" t="str">
        <f>IF(tbl_raw_data[[#This Row],[Time taken in min]]&lt;=Settiings!$D$2,"SLA_MET","SLA_NOT_MET")</f>
        <v>SLA_MET</v>
      </c>
      <c r="R3968" s="94"/>
    </row>
    <row r="3969" spans="1:18" x14ac:dyDescent="0.3">
      <c r="A3969" s="20" t="s">
        <v>3374</v>
      </c>
      <c r="B3969" s="15">
        <v>45149.615011574075</v>
      </c>
      <c r="C3969" s="16">
        <v>45149.619837962964</v>
      </c>
      <c r="D3969" s="17" t="s">
        <v>13</v>
      </c>
      <c r="E3969" s="17" t="s">
        <v>9</v>
      </c>
      <c r="F3969" s="17" t="s">
        <v>53</v>
      </c>
      <c r="G3969" s="17" t="s">
        <v>128</v>
      </c>
      <c r="H3969" s="83"/>
      <c r="I3969" s="48">
        <f>tbl_raw_data[[#This Row],[Date Actioned]]-tbl_raw_data[[#This Row],[Date Tagged]]</f>
        <v>4.8263888893416151E-3</v>
      </c>
      <c r="J3969" s="46">
        <f>HOUR(tbl_raw_data[[#This Row],[Time_taken]])*60+MINUTE(tbl_raw_data[[#This Row],[Time_taken]])+SECOND(tbl_raw_data[[#This Row],[Time_taken]])/60</f>
        <v>6.95</v>
      </c>
      <c r="K3969" s="52">
        <f>DATE(YEAR(tbl_raw_data[[#This Row],[Date Actioned]]),MONTH(tbl_raw_data[[#This Row],[Date Actioned]]),DAY(tbl_raw_data[[#This Row],[Date Actioned]]))</f>
        <v>45149</v>
      </c>
      <c r="L3969" s="50" t="str">
        <f>UPPER(TEXT(tbl_raw_data[[#This Row],[updated_date]],"MMMM"))</f>
        <v>AUGUST</v>
      </c>
      <c r="M3969" s="50" t="str">
        <f>"WEEK "&amp; IF(ROUNDUP(DAY(tbl_raw_data[[#This Row],[updated_date]])/7,0)=5,4,ROUNDUP(DAY(tbl_raw_data[[#This Row],[updated_date]])/7,0))</f>
        <v>WEEK 2</v>
      </c>
      <c r="N3969" s="50" t="str">
        <f>UPPER(VLOOKUP(tbl_raw_data[[#This Row],[Analyst]],Settiings!$A$2:$B$16,2,0))</f>
        <v>NAVED</v>
      </c>
      <c r="O3969" s="50" t="str">
        <f>TRIM(UPPER(tbl_raw_data[[#This Row],[Outcome]]))</f>
        <v>APPROVE</v>
      </c>
      <c r="P3969" s="50" t="str">
        <f>TRIM(UPPER(tbl_raw_data[[#This Row],[Queue Name]]))</f>
        <v>CONSUMER EXISTING</v>
      </c>
      <c r="Q3969" s="50" t="str">
        <f>IF(tbl_raw_data[[#This Row],[Time taken in min]]&lt;=Settiings!$D$2,"SLA_MET","SLA_NOT_MET")</f>
        <v>SLA_MET</v>
      </c>
      <c r="R3969" s="94"/>
    </row>
    <row r="3970" spans="1:18" x14ac:dyDescent="0.3">
      <c r="A3970" s="23" t="s">
        <v>3376</v>
      </c>
      <c r="B3970" s="9">
        <v>45149.624583333331</v>
      </c>
      <c r="C3970" s="24">
        <v>45149.628148148149</v>
      </c>
      <c r="D3970" s="25" t="s">
        <v>13</v>
      </c>
      <c r="E3970" s="25" t="s">
        <v>9</v>
      </c>
      <c r="F3970" s="25" t="s">
        <v>686</v>
      </c>
      <c r="G3970" s="25" t="s">
        <v>17</v>
      </c>
      <c r="H3970" s="82"/>
      <c r="I3970" s="48">
        <f>tbl_raw_data[[#This Row],[Date Actioned]]-tbl_raw_data[[#This Row],[Date Tagged]]</f>
        <v>3.5648148186737671E-3</v>
      </c>
      <c r="J3970" s="46">
        <f>HOUR(tbl_raw_data[[#This Row],[Time_taken]])*60+MINUTE(tbl_raw_data[[#This Row],[Time_taken]])+SECOND(tbl_raw_data[[#This Row],[Time_taken]])/60</f>
        <v>5.1333333333333337</v>
      </c>
      <c r="K3970" s="52">
        <f>DATE(YEAR(tbl_raw_data[[#This Row],[Date Actioned]]),MONTH(tbl_raw_data[[#This Row],[Date Actioned]]),DAY(tbl_raw_data[[#This Row],[Date Actioned]]))</f>
        <v>45149</v>
      </c>
      <c r="L3970" s="50" t="str">
        <f>UPPER(TEXT(tbl_raw_data[[#This Row],[updated_date]],"MMMM"))</f>
        <v>AUGUST</v>
      </c>
      <c r="M3970" s="50" t="str">
        <f>"WEEK "&amp; IF(ROUNDUP(DAY(tbl_raw_data[[#This Row],[updated_date]])/7,0)=5,4,ROUNDUP(DAY(tbl_raw_data[[#This Row],[updated_date]])/7,0))</f>
        <v>WEEK 2</v>
      </c>
      <c r="N3970" s="50" t="str">
        <f>UPPER(VLOOKUP(tbl_raw_data[[#This Row],[Analyst]],Settiings!$A$2:$B$16,2,0))</f>
        <v>FARDIN</v>
      </c>
      <c r="O3970" s="50" t="str">
        <f>TRIM(UPPER(tbl_raw_data[[#This Row],[Outcome]]))</f>
        <v>APPROVE</v>
      </c>
      <c r="P3970" s="50" t="str">
        <f>TRIM(UPPER(tbl_raw_data[[#This Row],[Queue Name]]))</f>
        <v>CONSUMER EXISTING</v>
      </c>
      <c r="Q3970" s="50" t="str">
        <f>IF(tbl_raw_data[[#This Row],[Time taken in min]]&lt;=Settiings!$D$2,"SLA_MET","SLA_NOT_MET")</f>
        <v>SLA_MET</v>
      </c>
      <c r="R3970" s="94"/>
    </row>
    <row r="3971" spans="1:18" x14ac:dyDescent="0.3">
      <c r="A3971" s="14" t="s">
        <v>3378</v>
      </c>
      <c r="B3971" s="15">
        <v>45149.626875000002</v>
      </c>
      <c r="C3971" s="16">
        <v>45149.634571759256</v>
      </c>
      <c r="D3971" s="17" t="s">
        <v>17</v>
      </c>
      <c r="E3971" s="18" t="s">
        <v>19</v>
      </c>
      <c r="F3971" s="17" t="s">
        <v>24</v>
      </c>
      <c r="G3971" s="19"/>
      <c r="H3971" s="79"/>
      <c r="I3971" s="48">
        <f>tbl_raw_data[[#This Row],[Date Actioned]]-tbl_raw_data[[#This Row],[Date Tagged]]</f>
        <v>7.696759254031349E-3</v>
      </c>
      <c r="J3971" s="46">
        <f>HOUR(tbl_raw_data[[#This Row],[Time_taken]])*60+MINUTE(tbl_raw_data[[#This Row],[Time_taken]])+SECOND(tbl_raw_data[[#This Row],[Time_taken]])/60</f>
        <v>11.083333333333334</v>
      </c>
      <c r="K3971" s="52">
        <f>DATE(YEAR(tbl_raw_data[[#This Row],[Date Actioned]]),MONTH(tbl_raw_data[[#This Row],[Date Actioned]]),DAY(tbl_raw_data[[#This Row],[Date Actioned]]))</f>
        <v>45149</v>
      </c>
      <c r="L3971" s="50" t="str">
        <f>UPPER(TEXT(tbl_raw_data[[#This Row],[updated_date]],"MMMM"))</f>
        <v>AUGUST</v>
      </c>
      <c r="M3971" s="50" t="str">
        <f>"WEEK "&amp; IF(ROUNDUP(DAY(tbl_raw_data[[#This Row],[updated_date]])/7,0)=5,4,ROUNDUP(DAY(tbl_raw_data[[#This Row],[updated_date]])/7,0))</f>
        <v>WEEK 2</v>
      </c>
      <c r="N3971" s="50" t="str">
        <f>UPPER(VLOOKUP(tbl_raw_data[[#This Row],[Analyst]],Settiings!$A$2:$B$16,2,0))</f>
        <v>QUADIR</v>
      </c>
      <c r="O3971" s="50" t="str">
        <f>TRIM(UPPER(tbl_raw_data[[#This Row],[Outcome]]))</f>
        <v>APPROVE</v>
      </c>
      <c r="P3971" s="50" t="str">
        <f>TRIM(UPPER(tbl_raw_data[[#This Row],[Queue Name]]))</f>
        <v>CONSUMER POST BUREAU</v>
      </c>
      <c r="Q3971" s="50" t="str">
        <f>IF(tbl_raw_data[[#This Row],[Time taken in min]]&lt;=Settiings!$D$2,"SLA_MET","SLA_NOT_MET")</f>
        <v>SLA_MET</v>
      </c>
      <c r="R3971" s="94"/>
    </row>
    <row r="3972" spans="1:18" x14ac:dyDescent="0.3">
      <c r="A3972" s="20" t="s">
        <v>3379</v>
      </c>
      <c r="B3972" s="9">
        <v>45149.627187500002</v>
      </c>
      <c r="C3972" s="24">
        <v>45149.637430555558</v>
      </c>
      <c r="D3972" s="25" t="s">
        <v>17</v>
      </c>
      <c r="E3972" s="12" t="s">
        <v>9</v>
      </c>
      <c r="F3972" s="25" t="s">
        <v>24</v>
      </c>
      <c r="G3972" s="13"/>
      <c r="H3972" s="78"/>
      <c r="I3972" s="48">
        <f>tbl_raw_data[[#This Row],[Date Actioned]]-tbl_raw_data[[#This Row],[Date Tagged]]</f>
        <v>1.0243055556202307E-2</v>
      </c>
      <c r="J3972" s="46">
        <f>HOUR(tbl_raw_data[[#This Row],[Time_taken]])*60+MINUTE(tbl_raw_data[[#This Row],[Time_taken]])+SECOND(tbl_raw_data[[#This Row],[Time_taken]])/60</f>
        <v>14.75</v>
      </c>
      <c r="K3972" s="52">
        <f>DATE(YEAR(tbl_raw_data[[#This Row],[Date Actioned]]),MONTH(tbl_raw_data[[#This Row],[Date Actioned]]),DAY(tbl_raw_data[[#This Row],[Date Actioned]]))</f>
        <v>45149</v>
      </c>
      <c r="L3972" s="50" t="str">
        <f>UPPER(TEXT(tbl_raw_data[[#This Row],[updated_date]],"MMMM"))</f>
        <v>AUGUST</v>
      </c>
      <c r="M3972" s="50" t="str">
        <f>"WEEK "&amp; IF(ROUNDUP(DAY(tbl_raw_data[[#This Row],[updated_date]])/7,0)=5,4,ROUNDUP(DAY(tbl_raw_data[[#This Row],[updated_date]])/7,0))</f>
        <v>WEEK 2</v>
      </c>
      <c r="N3972" s="50" t="str">
        <f>UPPER(VLOOKUP(tbl_raw_data[[#This Row],[Analyst]],Settiings!$A$2:$B$16,2,0))</f>
        <v>QUADIR</v>
      </c>
      <c r="O3972" s="50" t="str">
        <f>TRIM(UPPER(tbl_raw_data[[#This Row],[Outcome]]))</f>
        <v>APPROVE</v>
      </c>
      <c r="P3972" s="50" t="str">
        <f>TRIM(UPPER(tbl_raw_data[[#This Row],[Queue Name]]))</f>
        <v>CONSUMER EXISTING</v>
      </c>
      <c r="Q3972" s="50" t="str">
        <f>IF(tbl_raw_data[[#This Row],[Time taken in min]]&lt;=Settiings!$D$2,"SLA_MET","SLA_NOT_MET")</f>
        <v>SLA_MET</v>
      </c>
      <c r="R3972" s="94"/>
    </row>
    <row r="3973" spans="1:18" x14ac:dyDescent="0.3">
      <c r="A3973" s="23" t="s">
        <v>3380</v>
      </c>
      <c r="B3973" s="15">
        <v>45149.629930555559</v>
      </c>
      <c r="C3973" s="16">
        <v>45149.636979166666</v>
      </c>
      <c r="D3973" s="17" t="s">
        <v>13</v>
      </c>
      <c r="E3973" s="17" t="s">
        <v>9</v>
      </c>
      <c r="F3973" s="17" t="s">
        <v>53</v>
      </c>
      <c r="G3973" s="17" t="s">
        <v>2761</v>
      </c>
      <c r="H3973" s="83"/>
      <c r="I3973" s="48">
        <f>tbl_raw_data[[#This Row],[Date Actioned]]-tbl_raw_data[[#This Row],[Date Tagged]]</f>
        <v>7.0486111071659252E-3</v>
      </c>
      <c r="J3973" s="46">
        <f>HOUR(tbl_raw_data[[#This Row],[Time_taken]])*60+MINUTE(tbl_raw_data[[#This Row],[Time_taken]])+SECOND(tbl_raw_data[[#This Row],[Time_taken]])/60</f>
        <v>10.15</v>
      </c>
      <c r="K3973" s="52">
        <f>DATE(YEAR(tbl_raw_data[[#This Row],[Date Actioned]]),MONTH(tbl_raw_data[[#This Row],[Date Actioned]]),DAY(tbl_raw_data[[#This Row],[Date Actioned]]))</f>
        <v>45149</v>
      </c>
      <c r="L3973" s="50" t="str">
        <f>UPPER(TEXT(tbl_raw_data[[#This Row],[updated_date]],"MMMM"))</f>
        <v>AUGUST</v>
      </c>
      <c r="M3973" s="50" t="str">
        <f>"WEEK "&amp; IF(ROUNDUP(DAY(tbl_raw_data[[#This Row],[updated_date]])/7,0)=5,4,ROUNDUP(DAY(tbl_raw_data[[#This Row],[updated_date]])/7,0))</f>
        <v>WEEK 2</v>
      </c>
      <c r="N3973" s="50" t="str">
        <f>UPPER(VLOOKUP(tbl_raw_data[[#This Row],[Analyst]],Settiings!$A$2:$B$16,2,0))</f>
        <v>NAVED</v>
      </c>
      <c r="O3973" s="50" t="str">
        <f>TRIM(UPPER(tbl_raw_data[[#This Row],[Outcome]]))</f>
        <v>APPROVE</v>
      </c>
      <c r="P3973" s="50" t="str">
        <f>TRIM(UPPER(tbl_raw_data[[#This Row],[Queue Name]]))</f>
        <v>CONSUMER EXISTING</v>
      </c>
      <c r="Q3973" s="50" t="str">
        <f>IF(tbl_raw_data[[#This Row],[Time taken in min]]&lt;=Settiings!$D$2,"SLA_MET","SLA_NOT_MET")</f>
        <v>SLA_MET</v>
      </c>
      <c r="R3973" s="94"/>
    </row>
    <row r="3974" spans="1:18" x14ac:dyDescent="0.3">
      <c r="A3974" s="20" t="s">
        <v>3381</v>
      </c>
      <c r="B3974" s="9">
        <v>45149.630740740744</v>
      </c>
      <c r="C3974" s="24">
        <v>45149.636666666665</v>
      </c>
      <c r="D3974" s="25" t="s">
        <v>27</v>
      </c>
      <c r="E3974" s="25" t="s">
        <v>9</v>
      </c>
      <c r="F3974" s="25" t="s">
        <v>686</v>
      </c>
      <c r="G3974" s="25" t="s">
        <v>835</v>
      </c>
      <c r="H3974" s="82"/>
      <c r="I3974" s="48">
        <f>tbl_raw_data[[#This Row],[Date Actioned]]-tbl_raw_data[[#This Row],[Date Tagged]]</f>
        <v>5.9259259214741178E-3</v>
      </c>
      <c r="J3974" s="46">
        <f>HOUR(tbl_raw_data[[#This Row],[Time_taken]])*60+MINUTE(tbl_raw_data[[#This Row],[Time_taken]])+SECOND(tbl_raw_data[[#This Row],[Time_taken]])/60</f>
        <v>8.5333333333333332</v>
      </c>
      <c r="K3974" s="52">
        <f>DATE(YEAR(tbl_raw_data[[#This Row],[Date Actioned]]),MONTH(tbl_raw_data[[#This Row],[Date Actioned]]),DAY(tbl_raw_data[[#This Row],[Date Actioned]]))</f>
        <v>45149</v>
      </c>
      <c r="L3974" s="50" t="str">
        <f>UPPER(TEXT(tbl_raw_data[[#This Row],[updated_date]],"MMMM"))</f>
        <v>AUGUST</v>
      </c>
      <c r="M3974" s="50" t="str">
        <f>"WEEK "&amp; IF(ROUNDUP(DAY(tbl_raw_data[[#This Row],[updated_date]])/7,0)=5,4,ROUNDUP(DAY(tbl_raw_data[[#This Row],[updated_date]])/7,0))</f>
        <v>WEEK 2</v>
      </c>
      <c r="N3974" s="50" t="str">
        <f>UPPER(VLOOKUP(tbl_raw_data[[#This Row],[Analyst]],Settiings!$A$2:$B$16,2,0))</f>
        <v>FARDIN</v>
      </c>
      <c r="O3974" s="50" t="str">
        <f>TRIM(UPPER(tbl_raw_data[[#This Row],[Outcome]]))</f>
        <v>DECLINE</v>
      </c>
      <c r="P3974" s="50" t="str">
        <f>TRIM(UPPER(tbl_raw_data[[#This Row],[Queue Name]]))</f>
        <v>CONSUMER EXISTING</v>
      </c>
      <c r="Q3974" s="50" t="str">
        <f>IF(tbl_raw_data[[#This Row],[Time taken in min]]&lt;=Settiings!$D$2,"SLA_MET","SLA_NOT_MET")</f>
        <v>SLA_MET</v>
      </c>
      <c r="R3974" s="94"/>
    </row>
    <row r="3975" spans="1:18" x14ac:dyDescent="0.3">
      <c r="A3975" s="14" t="s">
        <v>3385</v>
      </c>
      <c r="B3975" s="9">
        <v>45149.636990740742</v>
      </c>
      <c r="C3975" s="24">
        <v>45149.643437500003</v>
      </c>
      <c r="D3975" s="25" t="s">
        <v>13</v>
      </c>
      <c r="E3975" s="25" t="s">
        <v>9</v>
      </c>
      <c r="F3975" s="25" t="s">
        <v>1222</v>
      </c>
      <c r="G3975" s="25" t="s">
        <v>3386</v>
      </c>
      <c r="H3975" s="82"/>
      <c r="I3975" s="48">
        <f>tbl_raw_data[[#This Row],[Date Actioned]]-tbl_raw_data[[#This Row],[Date Tagged]]</f>
        <v>6.4467592601431534E-3</v>
      </c>
      <c r="J3975" s="46">
        <f>HOUR(tbl_raw_data[[#This Row],[Time_taken]])*60+MINUTE(tbl_raw_data[[#This Row],[Time_taken]])+SECOND(tbl_raw_data[[#This Row],[Time_taken]])/60</f>
        <v>9.2833333333333332</v>
      </c>
      <c r="K3975" s="52">
        <f>DATE(YEAR(tbl_raw_data[[#This Row],[Date Actioned]]),MONTH(tbl_raw_data[[#This Row],[Date Actioned]]),DAY(tbl_raw_data[[#This Row],[Date Actioned]]))</f>
        <v>45149</v>
      </c>
      <c r="L3975" s="50" t="str">
        <f>UPPER(TEXT(tbl_raw_data[[#This Row],[updated_date]],"MMMM"))</f>
        <v>AUGUST</v>
      </c>
      <c r="M3975" s="50" t="str">
        <f>"WEEK "&amp; IF(ROUNDUP(DAY(tbl_raw_data[[#This Row],[updated_date]])/7,0)=5,4,ROUNDUP(DAY(tbl_raw_data[[#This Row],[updated_date]])/7,0))</f>
        <v>WEEK 2</v>
      </c>
      <c r="N3975" s="50" t="str">
        <f>UPPER(VLOOKUP(tbl_raw_data[[#This Row],[Analyst]],Settiings!$A$2:$B$16,2,0))</f>
        <v>HARDIK</v>
      </c>
      <c r="O3975" s="50" t="str">
        <f>TRIM(UPPER(tbl_raw_data[[#This Row],[Outcome]]))</f>
        <v>APPROVE</v>
      </c>
      <c r="P3975" s="50" t="str">
        <f>TRIM(UPPER(tbl_raw_data[[#This Row],[Queue Name]]))</f>
        <v>CONSUMER EXISTING</v>
      </c>
      <c r="Q3975" s="50" t="str">
        <f>IF(tbl_raw_data[[#This Row],[Time taken in min]]&lt;=Settiings!$D$2,"SLA_MET","SLA_NOT_MET")</f>
        <v>SLA_MET</v>
      </c>
      <c r="R3975" s="94"/>
    </row>
    <row r="3976" spans="1:18" x14ac:dyDescent="0.3">
      <c r="A3976" s="23" t="s">
        <v>3387</v>
      </c>
      <c r="B3976" s="15">
        <v>45149.637395833335</v>
      </c>
      <c r="C3976" s="16">
        <v>45149.640740740739</v>
      </c>
      <c r="D3976" s="17" t="s">
        <v>27</v>
      </c>
      <c r="E3976" s="17" t="s">
        <v>9</v>
      </c>
      <c r="F3976" s="17" t="s">
        <v>686</v>
      </c>
      <c r="G3976" s="17" t="s">
        <v>71</v>
      </c>
      <c r="H3976" s="83"/>
      <c r="I3976" s="48">
        <f>tbl_raw_data[[#This Row],[Date Actioned]]-tbl_raw_data[[#This Row],[Date Tagged]]</f>
        <v>3.3449074035161175E-3</v>
      </c>
      <c r="J3976" s="46">
        <f>HOUR(tbl_raw_data[[#This Row],[Time_taken]])*60+MINUTE(tbl_raw_data[[#This Row],[Time_taken]])+SECOND(tbl_raw_data[[#This Row],[Time_taken]])/60</f>
        <v>4.8166666666666664</v>
      </c>
      <c r="K3976" s="52">
        <f>DATE(YEAR(tbl_raw_data[[#This Row],[Date Actioned]]),MONTH(tbl_raw_data[[#This Row],[Date Actioned]]),DAY(tbl_raw_data[[#This Row],[Date Actioned]]))</f>
        <v>45149</v>
      </c>
      <c r="L3976" s="50" t="str">
        <f>UPPER(TEXT(tbl_raw_data[[#This Row],[updated_date]],"MMMM"))</f>
        <v>AUGUST</v>
      </c>
      <c r="M3976" s="50" t="str">
        <f>"WEEK "&amp; IF(ROUNDUP(DAY(tbl_raw_data[[#This Row],[updated_date]])/7,0)=5,4,ROUNDUP(DAY(tbl_raw_data[[#This Row],[updated_date]])/7,0))</f>
        <v>WEEK 2</v>
      </c>
      <c r="N3976" s="50" t="str">
        <f>UPPER(VLOOKUP(tbl_raw_data[[#This Row],[Analyst]],Settiings!$A$2:$B$16,2,0))</f>
        <v>FARDIN</v>
      </c>
      <c r="O3976" s="50" t="str">
        <f>TRIM(UPPER(tbl_raw_data[[#This Row],[Outcome]]))</f>
        <v>DECLINE</v>
      </c>
      <c r="P3976" s="50" t="str">
        <f>TRIM(UPPER(tbl_raw_data[[#This Row],[Queue Name]]))</f>
        <v>CONSUMER EXISTING</v>
      </c>
      <c r="Q3976" s="50" t="str">
        <f>IF(tbl_raw_data[[#This Row],[Time taken in min]]&lt;=Settiings!$D$2,"SLA_MET","SLA_NOT_MET")</f>
        <v>SLA_MET</v>
      </c>
      <c r="R3976" s="94"/>
    </row>
    <row r="3977" spans="1:18" x14ac:dyDescent="0.3">
      <c r="A3977" s="20" t="s">
        <v>3388</v>
      </c>
      <c r="B3977" s="15">
        <v>45149.637939814813</v>
      </c>
      <c r="C3977" s="16">
        <v>45149.643564814818</v>
      </c>
      <c r="D3977" s="17" t="s">
        <v>13</v>
      </c>
      <c r="E3977" s="17" t="s">
        <v>9</v>
      </c>
      <c r="F3977" s="17" t="s">
        <v>53</v>
      </c>
      <c r="G3977" s="17" t="s">
        <v>17</v>
      </c>
      <c r="H3977" s="83"/>
      <c r="I3977" s="48">
        <f>tbl_raw_data[[#This Row],[Date Actioned]]-tbl_raw_data[[#This Row],[Date Tagged]]</f>
        <v>5.6250000052386895E-3</v>
      </c>
      <c r="J3977" s="46">
        <f>HOUR(tbl_raw_data[[#This Row],[Time_taken]])*60+MINUTE(tbl_raw_data[[#This Row],[Time_taken]])+SECOND(tbl_raw_data[[#This Row],[Time_taken]])/60</f>
        <v>8.1</v>
      </c>
      <c r="K3977" s="52">
        <f>DATE(YEAR(tbl_raw_data[[#This Row],[Date Actioned]]),MONTH(tbl_raw_data[[#This Row],[Date Actioned]]),DAY(tbl_raw_data[[#This Row],[Date Actioned]]))</f>
        <v>45149</v>
      </c>
      <c r="L3977" s="50" t="str">
        <f>UPPER(TEXT(tbl_raw_data[[#This Row],[updated_date]],"MMMM"))</f>
        <v>AUGUST</v>
      </c>
      <c r="M3977" s="50" t="str">
        <f>"WEEK "&amp; IF(ROUNDUP(DAY(tbl_raw_data[[#This Row],[updated_date]])/7,0)=5,4,ROUNDUP(DAY(tbl_raw_data[[#This Row],[updated_date]])/7,0))</f>
        <v>WEEK 2</v>
      </c>
      <c r="N3977" s="50" t="str">
        <f>UPPER(VLOOKUP(tbl_raw_data[[#This Row],[Analyst]],Settiings!$A$2:$B$16,2,0))</f>
        <v>NAVED</v>
      </c>
      <c r="O3977" s="50" t="str">
        <f>TRIM(UPPER(tbl_raw_data[[#This Row],[Outcome]]))</f>
        <v>APPROVE</v>
      </c>
      <c r="P3977" s="50" t="str">
        <f>TRIM(UPPER(tbl_raw_data[[#This Row],[Queue Name]]))</f>
        <v>CONSUMER EXISTING</v>
      </c>
      <c r="Q3977" s="50" t="str">
        <f>IF(tbl_raw_data[[#This Row],[Time taken in min]]&lt;=Settiings!$D$2,"SLA_MET","SLA_NOT_MET")</f>
        <v>SLA_MET</v>
      </c>
      <c r="R3977" s="94"/>
    </row>
    <row r="3978" spans="1:18" x14ac:dyDescent="0.3">
      <c r="A3978" s="23" t="s">
        <v>3390</v>
      </c>
      <c r="B3978" s="9">
        <v>45149.643692129626</v>
      </c>
      <c r="C3978" s="24">
        <v>45149.651250000003</v>
      </c>
      <c r="D3978" s="25" t="s">
        <v>17</v>
      </c>
      <c r="E3978" s="12" t="s">
        <v>9</v>
      </c>
      <c r="F3978" s="25" t="s">
        <v>16</v>
      </c>
      <c r="G3978" s="13"/>
      <c r="H3978" s="78"/>
      <c r="I3978" s="48">
        <f>tbl_raw_data[[#This Row],[Date Actioned]]-tbl_raw_data[[#This Row],[Date Tagged]]</f>
        <v>7.557870376331266E-3</v>
      </c>
      <c r="J3978" s="46">
        <f>HOUR(tbl_raw_data[[#This Row],[Time_taken]])*60+MINUTE(tbl_raw_data[[#This Row],[Time_taken]])+SECOND(tbl_raw_data[[#This Row],[Time_taken]])/60</f>
        <v>10.883333333333333</v>
      </c>
      <c r="K3978" s="52">
        <f>DATE(YEAR(tbl_raw_data[[#This Row],[Date Actioned]]),MONTH(tbl_raw_data[[#This Row],[Date Actioned]]),DAY(tbl_raw_data[[#This Row],[Date Actioned]]))</f>
        <v>45149</v>
      </c>
      <c r="L3978" s="50" t="str">
        <f>UPPER(TEXT(tbl_raw_data[[#This Row],[updated_date]],"MMMM"))</f>
        <v>AUGUST</v>
      </c>
      <c r="M3978" s="50" t="str">
        <f>"WEEK "&amp; IF(ROUNDUP(DAY(tbl_raw_data[[#This Row],[updated_date]])/7,0)=5,4,ROUNDUP(DAY(tbl_raw_data[[#This Row],[updated_date]])/7,0))</f>
        <v>WEEK 2</v>
      </c>
      <c r="N3978" s="50" t="str">
        <f>UPPER(VLOOKUP(tbl_raw_data[[#This Row],[Analyst]],Settiings!$A$2:$B$16,2,0))</f>
        <v>CAMROOON</v>
      </c>
      <c r="O3978" s="50" t="str">
        <f>TRIM(UPPER(tbl_raw_data[[#This Row],[Outcome]]))</f>
        <v>APPROVE</v>
      </c>
      <c r="P3978" s="50" t="str">
        <f>TRIM(UPPER(tbl_raw_data[[#This Row],[Queue Name]]))</f>
        <v>CONSUMER EXISTING</v>
      </c>
      <c r="Q3978" s="50" t="str">
        <f>IF(tbl_raw_data[[#This Row],[Time taken in min]]&lt;=Settiings!$D$2,"SLA_MET","SLA_NOT_MET")</f>
        <v>SLA_MET</v>
      </c>
      <c r="R3978" s="94"/>
    </row>
    <row r="3979" spans="1:18" x14ac:dyDescent="0.3">
      <c r="A3979" s="14" t="s">
        <v>3393</v>
      </c>
      <c r="B3979" s="15">
        <v>45149.649039351854</v>
      </c>
      <c r="C3979" s="16">
        <v>45149.656238425923</v>
      </c>
      <c r="D3979" s="17" t="s">
        <v>17</v>
      </c>
      <c r="E3979" s="18" t="s">
        <v>9</v>
      </c>
      <c r="F3979" s="17" t="s">
        <v>50</v>
      </c>
      <c r="G3979" s="19"/>
      <c r="H3979" s="79"/>
      <c r="I3979" s="48">
        <f>tbl_raw_data[[#This Row],[Date Actioned]]-tbl_raw_data[[#This Row],[Date Tagged]]</f>
        <v>7.1990740689216182E-3</v>
      </c>
      <c r="J3979" s="46">
        <f>HOUR(tbl_raw_data[[#This Row],[Time_taken]])*60+MINUTE(tbl_raw_data[[#This Row],[Time_taken]])+SECOND(tbl_raw_data[[#This Row],[Time_taken]])/60</f>
        <v>10.366666666666667</v>
      </c>
      <c r="K3979" s="52">
        <f>DATE(YEAR(tbl_raw_data[[#This Row],[Date Actioned]]),MONTH(tbl_raw_data[[#This Row],[Date Actioned]]),DAY(tbl_raw_data[[#This Row],[Date Actioned]]))</f>
        <v>45149</v>
      </c>
      <c r="L3979" s="50" t="str">
        <f>UPPER(TEXT(tbl_raw_data[[#This Row],[updated_date]],"MMMM"))</f>
        <v>AUGUST</v>
      </c>
      <c r="M3979" s="50" t="str">
        <f>"WEEK "&amp; IF(ROUNDUP(DAY(tbl_raw_data[[#This Row],[updated_date]])/7,0)=5,4,ROUNDUP(DAY(tbl_raw_data[[#This Row],[updated_date]])/7,0))</f>
        <v>WEEK 2</v>
      </c>
      <c r="N3979" s="50" t="str">
        <f>UPPER(VLOOKUP(tbl_raw_data[[#This Row],[Analyst]],Settiings!$A$2:$B$16,2,0))</f>
        <v>SHAHID</v>
      </c>
      <c r="O3979" s="50" t="str">
        <f>TRIM(UPPER(tbl_raw_data[[#This Row],[Outcome]]))</f>
        <v>APPROVE</v>
      </c>
      <c r="P3979" s="50" t="str">
        <f>TRIM(UPPER(tbl_raw_data[[#This Row],[Queue Name]]))</f>
        <v>CONSUMER EXISTING</v>
      </c>
      <c r="Q3979" s="50" t="str">
        <f>IF(tbl_raw_data[[#This Row],[Time taken in min]]&lt;=Settiings!$D$2,"SLA_MET","SLA_NOT_MET")</f>
        <v>SLA_MET</v>
      </c>
      <c r="R3979" s="94"/>
    </row>
    <row r="3980" spans="1:18" x14ac:dyDescent="0.3">
      <c r="A3980" s="20" t="s">
        <v>3394</v>
      </c>
      <c r="B3980" s="9">
        <v>45149.649201388886</v>
      </c>
      <c r="C3980" s="24">
        <v>45149.653090277781</v>
      </c>
      <c r="D3980" s="25" t="s">
        <v>13</v>
      </c>
      <c r="E3980" s="25" t="s">
        <v>9</v>
      </c>
      <c r="F3980" s="25" t="s">
        <v>1222</v>
      </c>
      <c r="G3980" s="25" t="s">
        <v>77</v>
      </c>
      <c r="H3980" s="82"/>
      <c r="I3980" s="48">
        <f>tbl_raw_data[[#This Row],[Date Actioned]]-tbl_raw_data[[#This Row],[Date Tagged]]</f>
        <v>3.8888888957444578E-3</v>
      </c>
      <c r="J3980" s="46">
        <f>HOUR(tbl_raw_data[[#This Row],[Time_taken]])*60+MINUTE(tbl_raw_data[[#This Row],[Time_taken]])+SECOND(tbl_raw_data[[#This Row],[Time_taken]])/60</f>
        <v>5.6</v>
      </c>
      <c r="K3980" s="52">
        <f>DATE(YEAR(tbl_raw_data[[#This Row],[Date Actioned]]),MONTH(tbl_raw_data[[#This Row],[Date Actioned]]),DAY(tbl_raw_data[[#This Row],[Date Actioned]]))</f>
        <v>45149</v>
      </c>
      <c r="L3980" s="50" t="str">
        <f>UPPER(TEXT(tbl_raw_data[[#This Row],[updated_date]],"MMMM"))</f>
        <v>AUGUST</v>
      </c>
      <c r="M3980" s="50" t="str">
        <f>"WEEK "&amp; IF(ROUNDUP(DAY(tbl_raw_data[[#This Row],[updated_date]])/7,0)=5,4,ROUNDUP(DAY(tbl_raw_data[[#This Row],[updated_date]])/7,0))</f>
        <v>WEEK 2</v>
      </c>
      <c r="N3980" s="50" t="str">
        <f>UPPER(VLOOKUP(tbl_raw_data[[#This Row],[Analyst]],Settiings!$A$2:$B$16,2,0))</f>
        <v>HARDIK</v>
      </c>
      <c r="O3980" s="50" t="str">
        <f>TRIM(UPPER(tbl_raw_data[[#This Row],[Outcome]]))</f>
        <v>APPROVE</v>
      </c>
      <c r="P3980" s="50" t="str">
        <f>TRIM(UPPER(tbl_raw_data[[#This Row],[Queue Name]]))</f>
        <v>CONSUMER EXISTING</v>
      </c>
      <c r="Q3980" s="50" t="str">
        <f>IF(tbl_raw_data[[#This Row],[Time taken in min]]&lt;=Settiings!$D$2,"SLA_MET","SLA_NOT_MET")</f>
        <v>SLA_MET</v>
      </c>
      <c r="R3980" s="94"/>
    </row>
    <row r="3981" spans="1:18" x14ac:dyDescent="0.3">
      <c r="A3981" s="23" t="s">
        <v>3395</v>
      </c>
      <c r="B3981" s="15">
        <v>45149.649641203701</v>
      </c>
      <c r="C3981" s="16">
        <v>45149.658900462964</v>
      </c>
      <c r="D3981" s="17" t="s">
        <v>17</v>
      </c>
      <c r="E3981" s="18" t="s">
        <v>19</v>
      </c>
      <c r="F3981" s="17" t="s">
        <v>16</v>
      </c>
      <c r="G3981" s="19"/>
      <c r="H3981" s="79"/>
      <c r="I3981" s="48">
        <f>tbl_raw_data[[#This Row],[Date Actioned]]-tbl_raw_data[[#This Row],[Date Tagged]]</f>
        <v>9.2592592627624981E-3</v>
      </c>
      <c r="J3981" s="46">
        <f>HOUR(tbl_raw_data[[#This Row],[Time_taken]])*60+MINUTE(tbl_raw_data[[#This Row],[Time_taken]])+SECOND(tbl_raw_data[[#This Row],[Time_taken]])/60</f>
        <v>13.333333333333334</v>
      </c>
      <c r="K3981" s="52">
        <f>DATE(YEAR(tbl_raw_data[[#This Row],[Date Actioned]]),MONTH(tbl_raw_data[[#This Row],[Date Actioned]]),DAY(tbl_raw_data[[#This Row],[Date Actioned]]))</f>
        <v>45149</v>
      </c>
      <c r="L3981" s="50" t="str">
        <f>UPPER(TEXT(tbl_raw_data[[#This Row],[updated_date]],"MMMM"))</f>
        <v>AUGUST</v>
      </c>
      <c r="M3981" s="50" t="str">
        <f>"WEEK "&amp; IF(ROUNDUP(DAY(tbl_raw_data[[#This Row],[updated_date]])/7,0)=5,4,ROUNDUP(DAY(tbl_raw_data[[#This Row],[updated_date]])/7,0))</f>
        <v>WEEK 2</v>
      </c>
      <c r="N3981" s="50" t="str">
        <f>UPPER(VLOOKUP(tbl_raw_data[[#This Row],[Analyst]],Settiings!$A$2:$B$16,2,0))</f>
        <v>CAMROOON</v>
      </c>
      <c r="O3981" s="50" t="str">
        <f>TRIM(UPPER(tbl_raw_data[[#This Row],[Outcome]]))</f>
        <v>APPROVE</v>
      </c>
      <c r="P3981" s="50" t="str">
        <f>TRIM(UPPER(tbl_raw_data[[#This Row],[Queue Name]]))</f>
        <v>CONSUMER POST BUREAU</v>
      </c>
      <c r="Q3981" s="50" t="str">
        <f>IF(tbl_raw_data[[#This Row],[Time taken in min]]&lt;=Settiings!$D$2,"SLA_MET","SLA_NOT_MET")</f>
        <v>SLA_MET</v>
      </c>
      <c r="R3981" s="94"/>
    </row>
    <row r="3982" spans="1:18" x14ac:dyDescent="0.3">
      <c r="A3982" s="14" t="s">
        <v>3396</v>
      </c>
      <c r="B3982" s="9">
        <v>45149.650057870371</v>
      </c>
      <c r="C3982" s="24">
        <v>45149.662395833337</v>
      </c>
      <c r="D3982" s="25" t="s">
        <v>13</v>
      </c>
      <c r="E3982" s="25" t="s">
        <v>47</v>
      </c>
      <c r="F3982" s="25" t="s">
        <v>1222</v>
      </c>
      <c r="G3982" s="25" t="s">
        <v>77</v>
      </c>
      <c r="H3982" s="82"/>
      <c r="I3982" s="48">
        <f>tbl_raw_data[[#This Row],[Date Actioned]]-tbl_raw_data[[#This Row],[Date Tagged]]</f>
        <v>1.2337962965830229E-2</v>
      </c>
      <c r="J3982" s="46">
        <f>HOUR(tbl_raw_data[[#This Row],[Time_taken]])*60+MINUTE(tbl_raw_data[[#This Row],[Time_taken]])+SECOND(tbl_raw_data[[#This Row],[Time_taken]])/60</f>
        <v>17.766666666666666</v>
      </c>
      <c r="K3982" s="52">
        <f>DATE(YEAR(tbl_raw_data[[#This Row],[Date Actioned]]),MONTH(tbl_raw_data[[#This Row],[Date Actioned]]),DAY(tbl_raw_data[[#This Row],[Date Actioned]]))</f>
        <v>45149</v>
      </c>
      <c r="L3982" s="50" t="str">
        <f>UPPER(TEXT(tbl_raw_data[[#This Row],[updated_date]],"MMMM"))</f>
        <v>AUGUST</v>
      </c>
      <c r="M3982" s="50" t="str">
        <f>"WEEK "&amp; IF(ROUNDUP(DAY(tbl_raw_data[[#This Row],[updated_date]])/7,0)=5,4,ROUNDUP(DAY(tbl_raw_data[[#This Row],[updated_date]])/7,0))</f>
        <v>WEEK 2</v>
      </c>
      <c r="N3982" s="50" t="str">
        <f>UPPER(VLOOKUP(tbl_raw_data[[#This Row],[Analyst]],Settiings!$A$2:$B$16,2,0))</f>
        <v>HARDIK</v>
      </c>
      <c r="O3982" s="50" t="str">
        <f>TRIM(UPPER(tbl_raw_data[[#This Row],[Outcome]]))</f>
        <v>APPROVE</v>
      </c>
      <c r="P3982" s="50" t="str">
        <f>TRIM(UPPER(tbl_raw_data[[#This Row],[Queue Name]]))</f>
        <v>CONSUMER PRE BUREAU</v>
      </c>
      <c r="Q3982" s="50" t="str">
        <f>IF(tbl_raw_data[[#This Row],[Time taken in min]]&lt;=Settiings!$D$2,"SLA_MET","SLA_NOT_MET")</f>
        <v>SLA_MET</v>
      </c>
      <c r="R3982" s="94"/>
    </row>
    <row r="3983" spans="1:18" x14ac:dyDescent="0.3">
      <c r="A3983" s="20" t="s">
        <v>3397</v>
      </c>
      <c r="B3983" s="15">
        <v>45149.651064814818</v>
      </c>
      <c r="C3983" s="16">
        <v>45149.661979166667</v>
      </c>
      <c r="D3983" s="17" t="s">
        <v>17</v>
      </c>
      <c r="E3983" s="18" t="s">
        <v>9</v>
      </c>
      <c r="F3983" s="17" t="s">
        <v>16</v>
      </c>
      <c r="G3983" s="19"/>
      <c r="H3983" s="79"/>
      <c r="I3983" s="48">
        <f>tbl_raw_data[[#This Row],[Date Actioned]]-tbl_raw_data[[#This Row],[Date Tagged]]</f>
        <v>1.0914351849351078E-2</v>
      </c>
      <c r="J3983" s="46">
        <f>HOUR(tbl_raw_data[[#This Row],[Time_taken]])*60+MINUTE(tbl_raw_data[[#This Row],[Time_taken]])+SECOND(tbl_raw_data[[#This Row],[Time_taken]])/60</f>
        <v>15.716666666666667</v>
      </c>
      <c r="K3983" s="52">
        <f>DATE(YEAR(tbl_raw_data[[#This Row],[Date Actioned]]),MONTH(tbl_raw_data[[#This Row],[Date Actioned]]),DAY(tbl_raw_data[[#This Row],[Date Actioned]]))</f>
        <v>45149</v>
      </c>
      <c r="L3983" s="50" t="str">
        <f>UPPER(TEXT(tbl_raw_data[[#This Row],[updated_date]],"MMMM"))</f>
        <v>AUGUST</v>
      </c>
      <c r="M3983" s="50" t="str">
        <f>"WEEK "&amp; IF(ROUNDUP(DAY(tbl_raw_data[[#This Row],[updated_date]])/7,0)=5,4,ROUNDUP(DAY(tbl_raw_data[[#This Row],[updated_date]])/7,0))</f>
        <v>WEEK 2</v>
      </c>
      <c r="N3983" s="50" t="str">
        <f>UPPER(VLOOKUP(tbl_raw_data[[#This Row],[Analyst]],Settiings!$A$2:$B$16,2,0))</f>
        <v>CAMROOON</v>
      </c>
      <c r="O3983" s="50" t="str">
        <f>TRIM(UPPER(tbl_raw_data[[#This Row],[Outcome]]))</f>
        <v>APPROVE</v>
      </c>
      <c r="P3983" s="50" t="str">
        <f>TRIM(UPPER(tbl_raw_data[[#This Row],[Queue Name]]))</f>
        <v>CONSUMER EXISTING</v>
      </c>
      <c r="Q3983" s="50" t="str">
        <f>IF(tbl_raw_data[[#This Row],[Time taken in min]]&lt;=Settiings!$D$2,"SLA_MET","SLA_NOT_MET")</f>
        <v>SLA_MET</v>
      </c>
      <c r="R3983" s="94"/>
    </row>
    <row r="3984" spans="1:18" x14ac:dyDescent="0.3">
      <c r="A3984" s="14" t="s">
        <v>3398</v>
      </c>
      <c r="B3984" s="9">
        <v>45149.656284722223</v>
      </c>
      <c r="C3984" s="24">
        <v>45149.662141203706</v>
      </c>
      <c r="D3984" s="25" t="s">
        <v>27</v>
      </c>
      <c r="E3984" s="25" t="s">
        <v>9</v>
      </c>
      <c r="F3984" s="25" t="s">
        <v>686</v>
      </c>
      <c r="G3984" s="25" t="s">
        <v>3399</v>
      </c>
      <c r="H3984" s="82"/>
      <c r="I3984" s="48">
        <f>tbl_raw_data[[#This Row],[Date Actioned]]-tbl_raw_data[[#This Row],[Date Tagged]]</f>
        <v>5.8564814826240763E-3</v>
      </c>
      <c r="J3984" s="46">
        <f>HOUR(tbl_raw_data[[#This Row],[Time_taken]])*60+MINUTE(tbl_raw_data[[#This Row],[Time_taken]])+SECOND(tbl_raw_data[[#This Row],[Time_taken]])/60</f>
        <v>8.4333333333333336</v>
      </c>
      <c r="K3984" s="52">
        <f>DATE(YEAR(tbl_raw_data[[#This Row],[Date Actioned]]),MONTH(tbl_raw_data[[#This Row],[Date Actioned]]),DAY(tbl_raw_data[[#This Row],[Date Actioned]]))</f>
        <v>45149</v>
      </c>
      <c r="L3984" s="50" t="str">
        <f>UPPER(TEXT(tbl_raw_data[[#This Row],[updated_date]],"MMMM"))</f>
        <v>AUGUST</v>
      </c>
      <c r="M3984" s="50" t="str">
        <f>"WEEK "&amp; IF(ROUNDUP(DAY(tbl_raw_data[[#This Row],[updated_date]])/7,0)=5,4,ROUNDUP(DAY(tbl_raw_data[[#This Row],[updated_date]])/7,0))</f>
        <v>WEEK 2</v>
      </c>
      <c r="N3984" s="50" t="str">
        <f>UPPER(VLOOKUP(tbl_raw_data[[#This Row],[Analyst]],Settiings!$A$2:$B$16,2,0))</f>
        <v>FARDIN</v>
      </c>
      <c r="O3984" s="50" t="str">
        <f>TRIM(UPPER(tbl_raw_data[[#This Row],[Outcome]]))</f>
        <v>DECLINE</v>
      </c>
      <c r="P3984" s="50" t="str">
        <f>TRIM(UPPER(tbl_raw_data[[#This Row],[Queue Name]]))</f>
        <v>CONSUMER EXISTING</v>
      </c>
      <c r="Q3984" s="50" t="str">
        <f>IF(tbl_raw_data[[#This Row],[Time taken in min]]&lt;=Settiings!$D$2,"SLA_MET","SLA_NOT_MET")</f>
        <v>SLA_MET</v>
      </c>
      <c r="R3984" s="94"/>
    </row>
    <row r="3985" spans="1:18" x14ac:dyDescent="0.3">
      <c r="A3985" s="23" t="s">
        <v>3403</v>
      </c>
      <c r="B3985" s="9">
        <v>45149.659328703703</v>
      </c>
      <c r="C3985" s="24">
        <v>45149.667581018519</v>
      </c>
      <c r="D3985" s="25" t="s">
        <v>17</v>
      </c>
      <c r="E3985" s="12" t="s">
        <v>9</v>
      </c>
      <c r="F3985" s="25" t="s">
        <v>16</v>
      </c>
      <c r="G3985" s="13"/>
      <c r="H3985" s="78"/>
      <c r="I3985" s="48">
        <f>tbl_raw_data[[#This Row],[Date Actioned]]-tbl_raw_data[[#This Row],[Date Tagged]]</f>
        <v>8.2523148157633841E-3</v>
      </c>
      <c r="J3985" s="46">
        <f>HOUR(tbl_raw_data[[#This Row],[Time_taken]])*60+MINUTE(tbl_raw_data[[#This Row],[Time_taken]])+SECOND(tbl_raw_data[[#This Row],[Time_taken]])/60</f>
        <v>11.883333333333333</v>
      </c>
      <c r="K3985" s="52">
        <f>DATE(YEAR(tbl_raw_data[[#This Row],[Date Actioned]]),MONTH(tbl_raw_data[[#This Row],[Date Actioned]]),DAY(tbl_raw_data[[#This Row],[Date Actioned]]))</f>
        <v>45149</v>
      </c>
      <c r="L3985" s="50" t="str">
        <f>UPPER(TEXT(tbl_raw_data[[#This Row],[updated_date]],"MMMM"))</f>
        <v>AUGUST</v>
      </c>
      <c r="M3985" s="50" t="str">
        <f>"WEEK "&amp; IF(ROUNDUP(DAY(tbl_raw_data[[#This Row],[updated_date]])/7,0)=5,4,ROUNDUP(DAY(tbl_raw_data[[#This Row],[updated_date]])/7,0))</f>
        <v>WEEK 2</v>
      </c>
      <c r="N3985" s="50" t="str">
        <f>UPPER(VLOOKUP(tbl_raw_data[[#This Row],[Analyst]],Settiings!$A$2:$B$16,2,0))</f>
        <v>CAMROOON</v>
      </c>
      <c r="O3985" s="50" t="str">
        <f>TRIM(UPPER(tbl_raw_data[[#This Row],[Outcome]]))</f>
        <v>APPROVE</v>
      </c>
      <c r="P3985" s="50" t="str">
        <f>TRIM(UPPER(tbl_raw_data[[#This Row],[Queue Name]]))</f>
        <v>CONSUMER EXISTING</v>
      </c>
      <c r="Q3985" s="50" t="str">
        <f>IF(tbl_raw_data[[#This Row],[Time taken in min]]&lt;=Settiings!$D$2,"SLA_MET","SLA_NOT_MET")</f>
        <v>SLA_MET</v>
      </c>
      <c r="R3985" s="94"/>
    </row>
    <row r="3986" spans="1:18" x14ac:dyDescent="0.3">
      <c r="A3986" s="14" t="s">
        <v>3404</v>
      </c>
      <c r="B3986" s="15">
        <v>45149.661828703705</v>
      </c>
      <c r="C3986" s="16">
        <v>45149.6719212963</v>
      </c>
      <c r="D3986" s="17" t="s">
        <v>13</v>
      </c>
      <c r="E3986" s="17" t="s">
        <v>19</v>
      </c>
      <c r="F3986" s="17" t="s">
        <v>1222</v>
      </c>
      <c r="G3986" s="17" t="s">
        <v>77</v>
      </c>
      <c r="H3986" s="83"/>
      <c r="I3986" s="48">
        <f>tbl_raw_data[[#This Row],[Date Actioned]]-tbl_raw_data[[#This Row],[Date Tagged]]</f>
        <v>1.0092592594446614E-2</v>
      </c>
      <c r="J3986" s="46">
        <f>HOUR(tbl_raw_data[[#This Row],[Time_taken]])*60+MINUTE(tbl_raw_data[[#This Row],[Time_taken]])+SECOND(tbl_raw_data[[#This Row],[Time_taken]])/60</f>
        <v>14.533333333333333</v>
      </c>
      <c r="K3986" s="52">
        <f>DATE(YEAR(tbl_raw_data[[#This Row],[Date Actioned]]),MONTH(tbl_raw_data[[#This Row],[Date Actioned]]),DAY(tbl_raw_data[[#This Row],[Date Actioned]]))</f>
        <v>45149</v>
      </c>
      <c r="L3986" s="50" t="str">
        <f>UPPER(TEXT(tbl_raw_data[[#This Row],[updated_date]],"MMMM"))</f>
        <v>AUGUST</v>
      </c>
      <c r="M3986" s="50" t="str">
        <f>"WEEK "&amp; IF(ROUNDUP(DAY(tbl_raw_data[[#This Row],[updated_date]])/7,0)=5,4,ROUNDUP(DAY(tbl_raw_data[[#This Row],[updated_date]])/7,0))</f>
        <v>WEEK 2</v>
      </c>
      <c r="N3986" s="50" t="str">
        <f>UPPER(VLOOKUP(tbl_raw_data[[#This Row],[Analyst]],Settiings!$A$2:$B$16,2,0))</f>
        <v>HARDIK</v>
      </c>
      <c r="O3986" s="50" t="str">
        <f>TRIM(UPPER(tbl_raw_data[[#This Row],[Outcome]]))</f>
        <v>APPROVE</v>
      </c>
      <c r="P3986" s="50" t="str">
        <f>TRIM(UPPER(tbl_raw_data[[#This Row],[Queue Name]]))</f>
        <v>CONSUMER POST BUREAU</v>
      </c>
      <c r="Q3986" s="50" t="str">
        <f>IF(tbl_raw_data[[#This Row],[Time taken in min]]&lt;=Settiings!$D$2,"SLA_MET","SLA_NOT_MET")</f>
        <v>SLA_MET</v>
      </c>
      <c r="R3986" s="94"/>
    </row>
    <row r="3987" spans="1:18" x14ac:dyDescent="0.3">
      <c r="A3987" s="20" t="s">
        <v>3405</v>
      </c>
      <c r="B3987" s="9">
        <v>45149.662395833337</v>
      </c>
      <c r="C3987" s="24">
        <v>45149.666712962964</v>
      </c>
      <c r="D3987" s="25" t="s">
        <v>13</v>
      </c>
      <c r="E3987" s="25" t="s">
        <v>47</v>
      </c>
      <c r="F3987" s="25" t="s">
        <v>686</v>
      </c>
      <c r="G3987" s="25" t="s">
        <v>41</v>
      </c>
      <c r="H3987" s="82"/>
      <c r="I3987" s="48">
        <f>tbl_raw_data[[#This Row],[Date Actioned]]-tbl_raw_data[[#This Row],[Date Tagged]]</f>
        <v>4.3171296274522319E-3</v>
      </c>
      <c r="J3987" s="46">
        <f>HOUR(tbl_raw_data[[#This Row],[Time_taken]])*60+MINUTE(tbl_raw_data[[#This Row],[Time_taken]])+SECOND(tbl_raw_data[[#This Row],[Time_taken]])/60</f>
        <v>6.2166666666666668</v>
      </c>
      <c r="K3987" s="52">
        <f>DATE(YEAR(tbl_raw_data[[#This Row],[Date Actioned]]),MONTH(tbl_raw_data[[#This Row],[Date Actioned]]),DAY(tbl_raw_data[[#This Row],[Date Actioned]]))</f>
        <v>45149</v>
      </c>
      <c r="L3987" s="50" t="str">
        <f>UPPER(TEXT(tbl_raw_data[[#This Row],[updated_date]],"MMMM"))</f>
        <v>AUGUST</v>
      </c>
      <c r="M3987" s="50" t="str">
        <f>"WEEK "&amp; IF(ROUNDUP(DAY(tbl_raw_data[[#This Row],[updated_date]])/7,0)=5,4,ROUNDUP(DAY(tbl_raw_data[[#This Row],[updated_date]])/7,0))</f>
        <v>WEEK 2</v>
      </c>
      <c r="N3987" s="50" t="str">
        <f>UPPER(VLOOKUP(tbl_raw_data[[#This Row],[Analyst]],Settiings!$A$2:$B$16,2,0))</f>
        <v>FARDIN</v>
      </c>
      <c r="O3987" s="50" t="str">
        <f>TRIM(UPPER(tbl_raw_data[[#This Row],[Outcome]]))</f>
        <v>APPROVE</v>
      </c>
      <c r="P3987" s="50" t="str">
        <f>TRIM(UPPER(tbl_raw_data[[#This Row],[Queue Name]]))</f>
        <v>CONSUMER PRE BUREAU</v>
      </c>
      <c r="Q3987" s="50" t="str">
        <f>IF(tbl_raw_data[[#This Row],[Time taken in min]]&lt;=Settiings!$D$2,"SLA_MET","SLA_NOT_MET")</f>
        <v>SLA_MET</v>
      </c>
      <c r="R3987" s="94"/>
    </row>
    <row r="3988" spans="1:18" x14ac:dyDescent="0.3">
      <c r="A3988" s="23" t="s">
        <v>3406</v>
      </c>
      <c r="B3988" s="15">
        <v>45149.662534722222</v>
      </c>
      <c r="C3988" s="16">
        <v>45149.672905092593</v>
      </c>
      <c r="D3988" s="17" t="s">
        <v>13</v>
      </c>
      <c r="E3988" s="17" t="s">
        <v>9</v>
      </c>
      <c r="F3988" s="17" t="s">
        <v>686</v>
      </c>
      <c r="G3988" s="17" t="s">
        <v>17</v>
      </c>
      <c r="H3988" s="83"/>
      <c r="I3988" s="48">
        <f>tbl_raw_data[[#This Row],[Date Actioned]]-tbl_raw_data[[#This Row],[Date Tagged]]</f>
        <v>1.0370370371674653E-2</v>
      </c>
      <c r="J3988" s="46">
        <f>HOUR(tbl_raw_data[[#This Row],[Time_taken]])*60+MINUTE(tbl_raw_data[[#This Row],[Time_taken]])+SECOND(tbl_raw_data[[#This Row],[Time_taken]])/60</f>
        <v>14.933333333333334</v>
      </c>
      <c r="K3988" s="52">
        <f>DATE(YEAR(tbl_raw_data[[#This Row],[Date Actioned]]),MONTH(tbl_raw_data[[#This Row],[Date Actioned]]),DAY(tbl_raw_data[[#This Row],[Date Actioned]]))</f>
        <v>45149</v>
      </c>
      <c r="L3988" s="50" t="str">
        <f>UPPER(TEXT(tbl_raw_data[[#This Row],[updated_date]],"MMMM"))</f>
        <v>AUGUST</v>
      </c>
      <c r="M3988" s="50" t="str">
        <f>"WEEK "&amp; IF(ROUNDUP(DAY(tbl_raw_data[[#This Row],[updated_date]])/7,0)=5,4,ROUNDUP(DAY(tbl_raw_data[[#This Row],[updated_date]])/7,0))</f>
        <v>WEEK 2</v>
      </c>
      <c r="N3988" s="50" t="str">
        <f>UPPER(VLOOKUP(tbl_raw_data[[#This Row],[Analyst]],Settiings!$A$2:$B$16,2,0))</f>
        <v>FARDIN</v>
      </c>
      <c r="O3988" s="50" t="str">
        <f>TRIM(UPPER(tbl_raw_data[[#This Row],[Outcome]]))</f>
        <v>APPROVE</v>
      </c>
      <c r="P3988" s="50" t="str">
        <f>TRIM(UPPER(tbl_raw_data[[#This Row],[Queue Name]]))</f>
        <v>CONSUMER EXISTING</v>
      </c>
      <c r="Q3988" s="50" t="str">
        <f>IF(tbl_raw_data[[#This Row],[Time taken in min]]&lt;=Settiings!$D$2,"SLA_MET","SLA_NOT_MET")</f>
        <v>SLA_MET</v>
      </c>
      <c r="R3988" s="94"/>
    </row>
    <row r="3989" spans="1:18" x14ac:dyDescent="0.3">
      <c r="A3989" s="14" t="s">
        <v>3408</v>
      </c>
      <c r="B3989" s="9">
        <v>45149.663495370369</v>
      </c>
      <c r="C3989" s="24">
        <v>45149.67523148148</v>
      </c>
      <c r="D3989" s="25" t="s">
        <v>13</v>
      </c>
      <c r="E3989" s="25" t="s">
        <v>9</v>
      </c>
      <c r="F3989" s="25" t="s">
        <v>53</v>
      </c>
      <c r="G3989" s="25" t="s">
        <v>128</v>
      </c>
      <c r="H3989" s="82"/>
      <c r="I3989" s="48">
        <f>tbl_raw_data[[#This Row],[Date Actioned]]-tbl_raw_data[[#This Row],[Date Tagged]]</f>
        <v>1.17361111115315E-2</v>
      </c>
      <c r="J3989" s="46">
        <f>HOUR(tbl_raw_data[[#This Row],[Time_taken]])*60+MINUTE(tbl_raw_data[[#This Row],[Time_taken]])+SECOND(tbl_raw_data[[#This Row],[Time_taken]])/60</f>
        <v>16.899999999999999</v>
      </c>
      <c r="K3989" s="52">
        <f>DATE(YEAR(tbl_raw_data[[#This Row],[Date Actioned]]),MONTH(tbl_raw_data[[#This Row],[Date Actioned]]),DAY(tbl_raw_data[[#This Row],[Date Actioned]]))</f>
        <v>45149</v>
      </c>
      <c r="L3989" s="50" t="str">
        <f>UPPER(TEXT(tbl_raw_data[[#This Row],[updated_date]],"MMMM"))</f>
        <v>AUGUST</v>
      </c>
      <c r="M3989" s="50" t="str">
        <f>"WEEK "&amp; IF(ROUNDUP(DAY(tbl_raw_data[[#This Row],[updated_date]])/7,0)=5,4,ROUNDUP(DAY(tbl_raw_data[[#This Row],[updated_date]])/7,0))</f>
        <v>WEEK 2</v>
      </c>
      <c r="N3989" s="50" t="str">
        <f>UPPER(VLOOKUP(tbl_raw_data[[#This Row],[Analyst]],Settiings!$A$2:$B$16,2,0))</f>
        <v>NAVED</v>
      </c>
      <c r="O3989" s="50" t="str">
        <f>TRIM(UPPER(tbl_raw_data[[#This Row],[Outcome]]))</f>
        <v>APPROVE</v>
      </c>
      <c r="P3989" s="50" t="str">
        <f>TRIM(UPPER(tbl_raw_data[[#This Row],[Queue Name]]))</f>
        <v>CONSUMER EXISTING</v>
      </c>
      <c r="Q3989" s="50" t="str">
        <f>IF(tbl_raw_data[[#This Row],[Time taken in min]]&lt;=Settiings!$D$2,"SLA_MET","SLA_NOT_MET")</f>
        <v>SLA_MET</v>
      </c>
      <c r="R3989" s="94"/>
    </row>
    <row r="3990" spans="1:18" x14ac:dyDescent="0.3">
      <c r="A3990" s="20" t="s">
        <v>3409</v>
      </c>
      <c r="B3990" s="15">
        <v>45149.663553240738</v>
      </c>
      <c r="C3990" s="16">
        <v>45149.674814814818</v>
      </c>
      <c r="D3990" s="17" t="s">
        <v>27</v>
      </c>
      <c r="E3990" s="17" t="s">
        <v>9</v>
      </c>
      <c r="F3990" s="17" t="s">
        <v>1222</v>
      </c>
      <c r="G3990" s="17" t="s">
        <v>228</v>
      </c>
      <c r="H3990" s="83"/>
      <c r="I3990" s="48">
        <f>tbl_raw_data[[#This Row],[Date Actioned]]-tbl_raw_data[[#This Row],[Date Tagged]]</f>
        <v>1.1261574079981074E-2</v>
      </c>
      <c r="J3990" s="46">
        <f>HOUR(tbl_raw_data[[#This Row],[Time_taken]])*60+MINUTE(tbl_raw_data[[#This Row],[Time_taken]])+SECOND(tbl_raw_data[[#This Row],[Time_taken]])/60</f>
        <v>16.216666666666665</v>
      </c>
      <c r="K3990" s="52">
        <f>DATE(YEAR(tbl_raw_data[[#This Row],[Date Actioned]]),MONTH(tbl_raw_data[[#This Row],[Date Actioned]]),DAY(tbl_raw_data[[#This Row],[Date Actioned]]))</f>
        <v>45149</v>
      </c>
      <c r="L3990" s="50" t="str">
        <f>UPPER(TEXT(tbl_raw_data[[#This Row],[updated_date]],"MMMM"))</f>
        <v>AUGUST</v>
      </c>
      <c r="M3990" s="50" t="str">
        <f>"WEEK "&amp; IF(ROUNDUP(DAY(tbl_raw_data[[#This Row],[updated_date]])/7,0)=5,4,ROUNDUP(DAY(tbl_raw_data[[#This Row],[updated_date]])/7,0))</f>
        <v>WEEK 2</v>
      </c>
      <c r="N3990" s="50" t="str">
        <f>UPPER(VLOOKUP(tbl_raw_data[[#This Row],[Analyst]],Settiings!$A$2:$B$16,2,0))</f>
        <v>HARDIK</v>
      </c>
      <c r="O3990" s="50" t="str">
        <f>TRIM(UPPER(tbl_raw_data[[#This Row],[Outcome]]))</f>
        <v>DECLINE</v>
      </c>
      <c r="P3990" s="50" t="str">
        <f>TRIM(UPPER(tbl_raw_data[[#This Row],[Queue Name]]))</f>
        <v>CONSUMER EXISTING</v>
      </c>
      <c r="Q3990" s="50" t="str">
        <f>IF(tbl_raw_data[[#This Row],[Time taken in min]]&lt;=Settiings!$D$2,"SLA_MET","SLA_NOT_MET")</f>
        <v>SLA_MET</v>
      </c>
      <c r="R3990" s="94"/>
    </row>
    <row r="3991" spans="1:18" x14ac:dyDescent="0.3">
      <c r="A3991" s="20" t="s">
        <v>3411</v>
      </c>
      <c r="B3991" s="15">
        <v>45149.667291666665</v>
      </c>
      <c r="C3991" s="16">
        <v>45149.67827546296</v>
      </c>
      <c r="D3991" s="17" t="s">
        <v>13</v>
      </c>
      <c r="E3991" s="17" t="s">
        <v>9</v>
      </c>
      <c r="F3991" s="17" t="s">
        <v>686</v>
      </c>
      <c r="G3991" s="17" t="s">
        <v>17</v>
      </c>
      <c r="H3991" s="83"/>
      <c r="I3991" s="48">
        <f>tbl_raw_data[[#This Row],[Date Actioned]]-tbl_raw_data[[#This Row],[Date Tagged]]</f>
        <v>1.0983796295477077E-2</v>
      </c>
      <c r="J3991" s="46">
        <f>HOUR(tbl_raw_data[[#This Row],[Time_taken]])*60+MINUTE(tbl_raw_data[[#This Row],[Time_taken]])+SECOND(tbl_raw_data[[#This Row],[Time_taken]])/60</f>
        <v>15.816666666666666</v>
      </c>
      <c r="K3991" s="52">
        <f>DATE(YEAR(tbl_raw_data[[#This Row],[Date Actioned]]),MONTH(tbl_raw_data[[#This Row],[Date Actioned]]),DAY(tbl_raw_data[[#This Row],[Date Actioned]]))</f>
        <v>45149</v>
      </c>
      <c r="L3991" s="50" t="str">
        <f>UPPER(TEXT(tbl_raw_data[[#This Row],[updated_date]],"MMMM"))</f>
        <v>AUGUST</v>
      </c>
      <c r="M3991" s="50" t="str">
        <f>"WEEK "&amp; IF(ROUNDUP(DAY(tbl_raw_data[[#This Row],[updated_date]])/7,0)=5,4,ROUNDUP(DAY(tbl_raw_data[[#This Row],[updated_date]])/7,0))</f>
        <v>WEEK 2</v>
      </c>
      <c r="N3991" s="50" t="str">
        <f>UPPER(VLOOKUP(tbl_raw_data[[#This Row],[Analyst]],Settiings!$A$2:$B$16,2,0))</f>
        <v>FARDIN</v>
      </c>
      <c r="O3991" s="50" t="str">
        <f>TRIM(UPPER(tbl_raw_data[[#This Row],[Outcome]]))</f>
        <v>APPROVE</v>
      </c>
      <c r="P3991" s="50" t="str">
        <f>TRIM(UPPER(tbl_raw_data[[#This Row],[Queue Name]]))</f>
        <v>CONSUMER EXISTING</v>
      </c>
      <c r="Q3991" s="50" t="str">
        <f>IF(tbl_raw_data[[#This Row],[Time taken in min]]&lt;=Settiings!$D$2,"SLA_MET","SLA_NOT_MET")</f>
        <v>SLA_MET</v>
      </c>
      <c r="R3991" s="94"/>
    </row>
    <row r="3992" spans="1:18" x14ac:dyDescent="0.3">
      <c r="A3992" s="23" t="s">
        <v>3413</v>
      </c>
      <c r="B3992" s="9">
        <v>45149.671759259261</v>
      </c>
      <c r="C3992" s="24">
        <v>45149.678969907407</v>
      </c>
      <c r="D3992" s="25" t="s">
        <v>17</v>
      </c>
      <c r="E3992" s="12" t="s">
        <v>9</v>
      </c>
      <c r="F3992" s="25" t="s">
        <v>16</v>
      </c>
      <c r="G3992" s="13"/>
      <c r="H3992" s="78"/>
      <c r="I3992" s="48">
        <f>tbl_raw_data[[#This Row],[Date Actioned]]-tbl_raw_data[[#This Row],[Date Tagged]]</f>
        <v>7.2106481457012706E-3</v>
      </c>
      <c r="J3992" s="46">
        <f>HOUR(tbl_raw_data[[#This Row],[Time_taken]])*60+MINUTE(tbl_raw_data[[#This Row],[Time_taken]])+SECOND(tbl_raw_data[[#This Row],[Time_taken]])/60</f>
        <v>10.383333333333333</v>
      </c>
      <c r="K3992" s="52">
        <f>DATE(YEAR(tbl_raw_data[[#This Row],[Date Actioned]]),MONTH(tbl_raw_data[[#This Row],[Date Actioned]]),DAY(tbl_raw_data[[#This Row],[Date Actioned]]))</f>
        <v>45149</v>
      </c>
      <c r="L3992" s="50" t="str">
        <f>UPPER(TEXT(tbl_raw_data[[#This Row],[updated_date]],"MMMM"))</f>
        <v>AUGUST</v>
      </c>
      <c r="M3992" s="50" t="str">
        <f>"WEEK "&amp; IF(ROUNDUP(DAY(tbl_raw_data[[#This Row],[updated_date]])/7,0)=5,4,ROUNDUP(DAY(tbl_raw_data[[#This Row],[updated_date]])/7,0))</f>
        <v>WEEK 2</v>
      </c>
      <c r="N3992" s="50" t="str">
        <f>UPPER(VLOOKUP(tbl_raw_data[[#This Row],[Analyst]],Settiings!$A$2:$B$16,2,0))</f>
        <v>CAMROOON</v>
      </c>
      <c r="O3992" s="50" t="str">
        <f>TRIM(UPPER(tbl_raw_data[[#This Row],[Outcome]]))</f>
        <v>APPROVE</v>
      </c>
      <c r="P3992" s="50" t="str">
        <f>TRIM(UPPER(tbl_raw_data[[#This Row],[Queue Name]]))</f>
        <v>CONSUMER EXISTING</v>
      </c>
      <c r="Q3992" s="50" t="str">
        <f>IF(tbl_raw_data[[#This Row],[Time taken in min]]&lt;=Settiings!$D$2,"SLA_MET","SLA_NOT_MET")</f>
        <v>SLA_MET</v>
      </c>
      <c r="R3992" s="94"/>
    </row>
    <row r="3993" spans="1:18" x14ac:dyDescent="0.3">
      <c r="A3993" s="14" t="s">
        <v>3414</v>
      </c>
      <c r="B3993" s="15">
        <v>45149.672164351854</v>
      </c>
      <c r="C3993" s="16">
        <v>45149.682962962965</v>
      </c>
      <c r="D3993" s="17" t="s">
        <v>13</v>
      </c>
      <c r="E3993" s="17" t="s">
        <v>9</v>
      </c>
      <c r="F3993" s="17" t="s">
        <v>53</v>
      </c>
      <c r="G3993" s="17" t="s">
        <v>128</v>
      </c>
      <c r="H3993" s="83"/>
      <c r="I3993" s="48">
        <f>tbl_raw_data[[#This Row],[Date Actioned]]-tbl_raw_data[[#This Row],[Date Tagged]]</f>
        <v>1.0798611110658385E-2</v>
      </c>
      <c r="J3993" s="46">
        <f>HOUR(tbl_raw_data[[#This Row],[Time_taken]])*60+MINUTE(tbl_raw_data[[#This Row],[Time_taken]])+SECOND(tbl_raw_data[[#This Row],[Time_taken]])/60</f>
        <v>15.55</v>
      </c>
      <c r="K3993" s="52">
        <f>DATE(YEAR(tbl_raw_data[[#This Row],[Date Actioned]]),MONTH(tbl_raw_data[[#This Row],[Date Actioned]]),DAY(tbl_raw_data[[#This Row],[Date Actioned]]))</f>
        <v>45149</v>
      </c>
      <c r="L3993" s="50" t="str">
        <f>UPPER(TEXT(tbl_raw_data[[#This Row],[updated_date]],"MMMM"))</f>
        <v>AUGUST</v>
      </c>
      <c r="M3993" s="50" t="str">
        <f>"WEEK "&amp; IF(ROUNDUP(DAY(tbl_raw_data[[#This Row],[updated_date]])/7,0)=5,4,ROUNDUP(DAY(tbl_raw_data[[#This Row],[updated_date]])/7,0))</f>
        <v>WEEK 2</v>
      </c>
      <c r="N3993" s="50" t="str">
        <f>UPPER(VLOOKUP(tbl_raw_data[[#This Row],[Analyst]],Settiings!$A$2:$B$16,2,0))</f>
        <v>NAVED</v>
      </c>
      <c r="O3993" s="50" t="str">
        <f>TRIM(UPPER(tbl_raw_data[[#This Row],[Outcome]]))</f>
        <v>APPROVE</v>
      </c>
      <c r="P3993" s="50" t="str">
        <f>TRIM(UPPER(tbl_raw_data[[#This Row],[Queue Name]]))</f>
        <v>CONSUMER EXISTING</v>
      </c>
      <c r="Q3993" s="50" t="str">
        <f>IF(tbl_raw_data[[#This Row],[Time taken in min]]&lt;=Settiings!$D$2,"SLA_MET","SLA_NOT_MET")</f>
        <v>SLA_MET</v>
      </c>
      <c r="R3993" s="94"/>
    </row>
    <row r="3994" spans="1:18" x14ac:dyDescent="0.3">
      <c r="A3994" s="23" t="s">
        <v>3415</v>
      </c>
      <c r="B3994" s="9">
        <v>45149.674212962964</v>
      </c>
      <c r="C3994" s="24">
        <v>45149.680902777778</v>
      </c>
      <c r="D3994" s="25" t="s">
        <v>27</v>
      </c>
      <c r="E3994" s="25" t="s">
        <v>19</v>
      </c>
      <c r="F3994" s="25" t="s">
        <v>686</v>
      </c>
      <c r="G3994" s="25" t="s">
        <v>3399</v>
      </c>
      <c r="H3994" s="82"/>
      <c r="I3994" s="48">
        <f>tbl_raw_data[[#This Row],[Date Actioned]]-tbl_raw_data[[#This Row],[Date Tagged]]</f>
        <v>6.6898148143081926E-3</v>
      </c>
      <c r="J3994" s="46">
        <f>HOUR(tbl_raw_data[[#This Row],[Time_taken]])*60+MINUTE(tbl_raw_data[[#This Row],[Time_taken]])+SECOND(tbl_raw_data[[#This Row],[Time_taken]])/60</f>
        <v>9.6333333333333329</v>
      </c>
      <c r="K3994" s="52">
        <f>DATE(YEAR(tbl_raw_data[[#This Row],[Date Actioned]]),MONTH(tbl_raw_data[[#This Row],[Date Actioned]]),DAY(tbl_raw_data[[#This Row],[Date Actioned]]))</f>
        <v>45149</v>
      </c>
      <c r="L3994" s="50" t="str">
        <f>UPPER(TEXT(tbl_raw_data[[#This Row],[updated_date]],"MMMM"))</f>
        <v>AUGUST</v>
      </c>
      <c r="M3994" s="50" t="str">
        <f>"WEEK "&amp; IF(ROUNDUP(DAY(tbl_raw_data[[#This Row],[updated_date]])/7,0)=5,4,ROUNDUP(DAY(tbl_raw_data[[#This Row],[updated_date]])/7,0))</f>
        <v>WEEK 2</v>
      </c>
      <c r="N3994" s="50" t="str">
        <f>UPPER(VLOOKUP(tbl_raw_data[[#This Row],[Analyst]],Settiings!$A$2:$B$16,2,0))</f>
        <v>FARDIN</v>
      </c>
      <c r="O3994" s="50" t="str">
        <f>TRIM(UPPER(tbl_raw_data[[#This Row],[Outcome]]))</f>
        <v>DECLINE</v>
      </c>
      <c r="P3994" s="50" t="str">
        <f>TRIM(UPPER(tbl_raw_data[[#This Row],[Queue Name]]))</f>
        <v>CONSUMER POST BUREAU</v>
      </c>
      <c r="Q3994" s="50" t="str">
        <f>IF(tbl_raw_data[[#This Row],[Time taken in min]]&lt;=Settiings!$D$2,"SLA_MET","SLA_NOT_MET")</f>
        <v>SLA_MET</v>
      </c>
      <c r="R3994" s="94"/>
    </row>
    <row r="3995" spans="1:18" x14ac:dyDescent="0.3">
      <c r="A3995" s="20" t="s">
        <v>3416</v>
      </c>
      <c r="B3995" s="9">
        <v>45149.674212962964</v>
      </c>
      <c r="C3995" s="24">
        <v>45149.682071759256</v>
      </c>
      <c r="D3995" s="25" t="s">
        <v>13</v>
      </c>
      <c r="E3995" s="25" t="s">
        <v>9</v>
      </c>
      <c r="F3995" s="25" t="s">
        <v>1222</v>
      </c>
      <c r="G3995" s="25" t="s">
        <v>128</v>
      </c>
      <c r="H3995" s="82"/>
      <c r="I3995" s="48">
        <f>tbl_raw_data[[#This Row],[Date Actioned]]-tbl_raw_data[[#This Row],[Date Tagged]]</f>
        <v>7.8587962925666943E-3</v>
      </c>
      <c r="J3995" s="46">
        <f>HOUR(tbl_raw_data[[#This Row],[Time_taken]])*60+MINUTE(tbl_raw_data[[#This Row],[Time_taken]])+SECOND(tbl_raw_data[[#This Row],[Time_taken]])/60</f>
        <v>11.316666666666666</v>
      </c>
      <c r="K3995" s="52">
        <f>DATE(YEAR(tbl_raw_data[[#This Row],[Date Actioned]]),MONTH(tbl_raw_data[[#This Row],[Date Actioned]]),DAY(tbl_raw_data[[#This Row],[Date Actioned]]))</f>
        <v>45149</v>
      </c>
      <c r="L3995" s="50" t="str">
        <f>UPPER(TEXT(tbl_raw_data[[#This Row],[updated_date]],"MMMM"))</f>
        <v>AUGUST</v>
      </c>
      <c r="M3995" s="50" t="str">
        <f>"WEEK "&amp; IF(ROUNDUP(DAY(tbl_raw_data[[#This Row],[updated_date]])/7,0)=5,4,ROUNDUP(DAY(tbl_raw_data[[#This Row],[updated_date]])/7,0))</f>
        <v>WEEK 2</v>
      </c>
      <c r="N3995" s="50" t="str">
        <f>UPPER(VLOOKUP(tbl_raw_data[[#This Row],[Analyst]],Settiings!$A$2:$B$16,2,0))</f>
        <v>HARDIK</v>
      </c>
      <c r="O3995" s="50" t="str">
        <f>TRIM(UPPER(tbl_raw_data[[#This Row],[Outcome]]))</f>
        <v>APPROVE</v>
      </c>
      <c r="P3995" s="50" t="str">
        <f>TRIM(UPPER(tbl_raw_data[[#This Row],[Queue Name]]))</f>
        <v>CONSUMER EXISTING</v>
      </c>
      <c r="Q3995" s="50" t="str">
        <f>IF(tbl_raw_data[[#This Row],[Time taken in min]]&lt;=Settiings!$D$2,"SLA_MET","SLA_NOT_MET")</f>
        <v>SLA_MET</v>
      </c>
      <c r="R3995" s="94"/>
    </row>
    <row r="3996" spans="1:18" x14ac:dyDescent="0.3">
      <c r="A3996" s="23" t="s">
        <v>3417</v>
      </c>
      <c r="B3996" s="15">
        <v>45149.677337962959</v>
      </c>
      <c r="C3996" s="16">
        <v>45149.68608796296</v>
      </c>
      <c r="D3996" s="17" t="s">
        <v>13</v>
      </c>
      <c r="E3996" s="17" t="s">
        <v>9</v>
      </c>
      <c r="F3996" s="17" t="s">
        <v>686</v>
      </c>
      <c r="G3996" s="17" t="s">
        <v>17</v>
      </c>
      <c r="H3996" s="83"/>
      <c r="I3996" s="48">
        <f>tbl_raw_data[[#This Row],[Date Actioned]]-tbl_raw_data[[#This Row],[Date Tagged]]</f>
        <v>8.7500000008731149E-3</v>
      </c>
      <c r="J3996" s="46">
        <f>HOUR(tbl_raw_data[[#This Row],[Time_taken]])*60+MINUTE(tbl_raw_data[[#This Row],[Time_taken]])+SECOND(tbl_raw_data[[#This Row],[Time_taken]])/60</f>
        <v>12.6</v>
      </c>
      <c r="K3996" s="52">
        <f>DATE(YEAR(tbl_raw_data[[#This Row],[Date Actioned]]),MONTH(tbl_raw_data[[#This Row],[Date Actioned]]),DAY(tbl_raw_data[[#This Row],[Date Actioned]]))</f>
        <v>45149</v>
      </c>
      <c r="L3996" s="50" t="str">
        <f>UPPER(TEXT(tbl_raw_data[[#This Row],[updated_date]],"MMMM"))</f>
        <v>AUGUST</v>
      </c>
      <c r="M3996" s="50" t="str">
        <f>"WEEK "&amp; IF(ROUNDUP(DAY(tbl_raw_data[[#This Row],[updated_date]])/7,0)=5,4,ROUNDUP(DAY(tbl_raw_data[[#This Row],[updated_date]])/7,0))</f>
        <v>WEEK 2</v>
      </c>
      <c r="N3996" s="50" t="str">
        <f>UPPER(VLOOKUP(tbl_raw_data[[#This Row],[Analyst]],Settiings!$A$2:$B$16,2,0))</f>
        <v>FARDIN</v>
      </c>
      <c r="O3996" s="50" t="str">
        <f>TRIM(UPPER(tbl_raw_data[[#This Row],[Outcome]]))</f>
        <v>APPROVE</v>
      </c>
      <c r="P3996" s="50" t="str">
        <f>TRIM(UPPER(tbl_raw_data[[#This Row],[Queue Name]]))</f>
        <v>CONSUMER EXISTING</v>
      </c>
      <c r="Q3996" s="50" t="str">
        <f>IF(tbl_raw_data[[#This Row],[Time taken in min]]&lt;=Settiings!$D$2,"SLA_MET","SLA_NOT_MET")</f>
        <v>SLA_MET</v>
      </c>
      <c r="R3996" s="94"/>
    </row>
    <row r="3997" spans="1:18" x14ac:dyDescent="0.3">
      <c r="A3997" s="14" t="s">
        <v>3418</v>
      </c>
      <c r="B3997" s="9">
        <v>45149.687685185185</v>
      </c>
      <c r="C3997" s="24">
        <v>45149.699814814812</v>
      </c>
      <c r="D3997" s="25" t="s">
        <v>17</v>
      </c>
      <c r="E3997" s="12" t="s">
        <v>9</v>
      </c>
      <c r="F3997" s="25" t="s">
        <v>24</v>
      </c>
      <c r="G3997" s="13"/>
      <c r="H3997" s="78"/>
      <c r="I3997" s="48">
        <f>tbl_raw_data[[#This Row],[Date Actioned]]-tbl_raw_data[[#This Row],[Date Tagged]]</f>
        <v>1.2129629627452232E-2</v>
      </c>
      <c r="J3997" s="46">
        <f>HOUR(tbl_raw_data[[#This Row],[Time_taken]])*60+MINUTE(tbl_raw_data[[#This Row],[Time_taken]])+SECOND(tbl_raw_data[[#This Row],[Time_taken]])/60</f>
        <v>17.466666666666665</v>
      </c>
      <c r="K3997" s="52">
        <f>DATE(YEAR(tbl_raw_data[[#This Row],[Date Actioned]]),MONTH(tbl_raw_data[[#This Row],[Date Actioned]]),DAY(tbl_raw_data[[#This Row],[Date Actioned]]))</f>
        <v>45149</v>
      </c>
      <c r="L3997" s="50" t="str">
        <f>UPPER(TEXT(tbl_raw_data[[#This Row],[updated_date]],"MMMM"))</f>
        <v>AUGUST</v>
      </c>
      <c r="M3997" s="50" t="str">
        <f>"WEEK "&amp; IF(ROUNDUP(DAY(tbl_raw_data[[#This Row],[updated_date]])/7,0)=5,4,ROUNDUP(DAY(tbl_raw_data[[#This Row],[updated_date]])/7,0))</f>
        <v>WEEK 2</v>
      </c>
      <c r="N3997" s="50" t="str">
        <f>UPPER(VLOOKUP(tbl_raw_data[[#This Row],[Analyst]],Settiings!$A$2:$B$16,2,0))</f>
        <v>QUADIR</v>
      </c>
      <c r="O3997" s="50" t="str">
        <f>TRIM(UPPER(tbl_raw_data[[#This Row],[Outcome]]))</f>
        <v>APPROVE</v>
      </c>
      <c r="P3997" s="50" t="str">
        <f>TRIM(UPPER(tbl_raw_data[[#This Row],[Queue Name]]))</f>
        <v>CONSUMER EXISTING</v>
      </c>
      <c r="Q3997" s="50" t="str">
        <f>IF(tbl_raw_data[[#This Row],[Time taken in min]]&lt;=Settiings!$D$2,"SLA_MET","SLA_NOT_MET")</f>
        <v>SLA_MET</v>
      </c>
      <c r="R3997" s="94"/>
    </row>
    <row r="3998" spans="1:18" x14ac:dyDescent="0.3">
      <c r="A3998" s="20" t="s">
        <v>3419</v>
      </c>
      <c r="B3998" s="15">
        <v>45149.688425925924</v>
      </c>
      <c r="C3998" s="16">
        <v>45149.705081018517</v>
      </c>
      <c r="D3998" s="17" t="s">
        <v>17</v>
      </c>
      <c r="E3998" s="18" t="s">
        <v>19</v>
      </c>
      <c r="F3998" s="17" t="s">
        <v>16</v>
      </c>
      <c r="G3998" s="19"/>
      <c r="H3998" s="79"/>
      <c r="I3998" s="48">
        <f>tbl_raw_data[[#This Row],[Date Actioned]]-tbl_raw_data[[#This Row],[Date Tagged]]</f>
        <v>1.6655092593282461E-2</v>
      </c>
      <c r="J3998" s="46">
        <f>HOUR(tbl_raw_data[[#This Row],[Time_taken]])*60+MINUTE(tbl_raw_data[[#This Row],[Time_taken]])+SECOND(tbl_raw_data[[#This Row],[Time_taken]])/60</f>
        <v>23.983333333333334</v>
      </c>
      <c r="K3998" s="52">
        <f>DATE(YEAR(tbl_raw_data[[#This Row],[Date Actioned]]),MONTH(tbl_raw_data[[#This Row],[Date Actioned]]),DAY(tbl_raw_data[[#This Row],[Date Actioned]]))</f>
        <v>45149</v>
      </c>
      <c r="L3998" s="50" t="str">
        <f>UPPER(TEXT(tbl_raw_data[[#This Row],[updated_date]],"MMMM"))</f>
        <v>AUGUST</v>
      </c>
      <c r="M3998" s="50" t="str">
        <f>"WEEK "&amp; IF(ROUNDUP(DAY(tbl_raw_data[[#This Row],[updated_date]])/7,0)=5,4,ROUNDUP(DAY(tbl_raw_data[[#This Row],[updated_date]])/7,0))</f>
        <v>WEEK 2</v>
      </c>
      <c r="N3998" s="50" t="str">
        <f>UPPER(VLOOKUP(tbl_raw_data[[#This Row],[Analyst]],Settiings!$A$2:$B$16,2,0))</f>
        <v>CAMROOON</v>
      </c>
      <c r="O3998" s="50" t="str">
        <f>TRIM(UPPER(tbl_raw_data[[#This Row],[Outcome]]))</f>
        <v>APPROVE</v>
      </c>
      <c r="P3998" s="50" t="str">
        <f>TRIM(UPPER(tbl_raw_data[[#This Row],[Queue Name]]))</f>
        <v>CONSUMER POST BUREAU</v>
      </c>
      <c r="Q3998" s="50" t="str">
        <f>IF(tbl_raw_data[[#This Row],[Time taken in min]]&lt;=Settiings!$D$2,"SLA_MET","SLA_NOT_MET")</f>
        <v>SLA_NOT_MET</v>
      </c>
      <c r="R3998" s="94"/>
    </row>
    <row r="3999" spans="1:18" x14ac:dyDescent="0.3">
      <c r="A3999" s="23" t="s">
        <v>3422</v>
      </c>
      <c r="B3999" s="9">
        <v>45149.691759259258</v>
      </c>
      <c r="C3999" s="24">
        <v>45149.69736111111</v>
      </c>
      <c r="D3999" s="25" t="s">
        <v>13</v>
      </c>
      <c r="E3999" s="25" t="s">
        <v>9</v>
      </c>
      <c r="F3999" s="25" t="s">
        <v>53</v>
      </c>
      <c r="G3999" s="25" t="s">
        <v>17</v>
      </c>
      <c r="H3999" s="82"/>
      <c r="I3999" s="48">
        <f>tbl_raw_data[[#This Row],[Date Actioned]]-tbl_raw_data[[#This Row],[Date Tagged]]</f>
        <v>5.6018518516793847E-3</v>
      </c>
      <c r="J3999" s="46">
        <f>HOUR(tbl_raw_data[[#This Row],[Time_taken]])*60+MINUTE(tbl_raw_data[[#This Row],[Time_taken]])+SECOND(tbl_raw_data[[#This Row],[Time_taken]])/60</f>
        <v>8.0666666666666664</v>
      </c>
      <c r="K3999" s="52">
        <f>DATE(YEAR(tbl_raw_data[[#This Row],[Date Actioned]]),MONTH(tbl_raw_data[[#This Row],[Date Actioned]]),DAY(tbl_raw_data[[#This Row],[Date Actioned]]))</f>
        <v>45149</v>
      </c>
      <c r="L3999" s="50" t="str">
        <f>UPPER(TEXT(tbl_raw_data[[#This Row],[updated_date]],"MMMM"))</f>
        <v>AUGUST</v>
      </c>
      <c r="M3999" s="50" t="str">
        <f>"WEEK "&amp; IF(ROUNDUP(DAY(tbl_raw_data[[#This Row],[updated_date]])/7,0)=5,4,ROUNDUP(DAY(tbl_raw_data[[#This Row],[updated_date]])/7,0))</f>
        <v>WEEK 2</v>
      </c>
      <c r="N3999" s="50" t="str">
        <f>UPPER(VLOOKUP(tbl_raw_data[[#This Row],[Analyst]],Settiings!$A$2:$B$16,2,0))</f>
        <v>NAVED</v>
      </c>
      <c r="O3999" s="50" t="str">
        <f>TRIM(UPPER(tbl_raw_data[[#This Row],[Outcome]]))</f>
        <v>APPROVE</v>
      </c>
      <c r="P3999" s="50" t="str">
        <f>TRIM(UPPER(tbl_raw_data[[#This Row],[Queue Name]]))</f>
        <v>CONSUMER EXISTING</v>
      </c>
      <c r="Q3999" s="50" t="str">
        <f>IF(tbl_raw_data[[#This Row],[Time taken in min]]&lt;=Settiings!$D$2,"SLA_MET","SLA_NOT_MET")</f>
        <v>SLA_MET</v>
      </c>
      <c r="R3999" s="94"/>
    </row>
    <row r="4000" spans="1:18" x14ac:dyDescent="0.3">
      <c r="A4000" s="14" t="s">
        <v>3423</v>
      </c>
      <c r="B4000" s="15">
        <v>45149.693657407406</v>
      </c>
      <c r="C4000" s="16">
        <v>45149.70108796296</v>
      </c>
      <c r="D4000" s="17" t="s">
        <v>13</v>
      </c>
      <c r="E4000" s="17" t="s">
        <v>19</v>
      </c>
      <c r="F4000" s="17" t="s">
        <v>686</v>
      </c>
      <c r="G4000" s="17" t="s">
        <v>17</v>
      </c>
      <c r="H4000" s="83"/>
      <c r="I4000" s="48">
        <f>tbl_raw_data[[#This Row],[Date Actioned]]-tbl_raw_data[[#This Row],[Date Tagged]]</f>
        <v>7.4305555535829626E-3</v>
      </c>
      <c r="J4000" s="46">
        <f>HOUR(tbl_raw_data[[#This Row],[Time_taken]])*60+MINUTE(tbl_raw_data[[#This Row],[Time_taken]])+SECOND(tbl_raw_data[[#This Row],[Time_taken]])/60</f>
        <v>10.7</v>
      </c>
      <c r="K4000" s="52">
        <f>DATE(YEAR(tbl_raw_data[[#This Row],[Date Actioned]]),MONTH(tbl_raw_data[[#This Row],[Date Actioned]]),DAY(tbl_raw_data[[#This Row],[Date Actioned]]))</f>
        <v>45149</v>
      </c>
      <c r="L4000" s="50" t="str">
        <f>UPPER(TEXT(tbl_raw_data[[#This Row],[updated_date]],"MMMM"))</f>
        <v>AUGUST</v>
      </c>
      <c r="M4000" s="50" t="str">
        <f>"WEEK "&amp; IF(ROUNDUP(DAY(tbl_raw_data[[#This Row],[updated_date]])/7,0)=5,4,ROUNDUP(DAY(tbl_raw_data[[#This Row],[updated_date]])/7,0))</f>
        <v>WEEK 2</v>
      </c>
      <c r="N4000" s="50" t="str">
        <f>UPPER(VLOOKUP(tbl_raw_data[[#This Row],[Analyst]],Settiings!$A$2:$B$16,2,0))</f>
        <v>FARDIN</v>
      </c>
      <c r="O4000" s="50" t="str">
        <f>TRIM(UPPER(tbl_raw_data[[#This Row],[Outcome]]))</f>
        <v>APPROVE</v>
      </c>
      <c r="P4000" s="50" t="str">
        <f>TRIM(UPPER(tbl_raw_data[[#This Row],[Queue Name]]))</f>
        <v>CONSUMER POST BUREAU</v>
      </c>
      <c r="Q4000" s="50" t="str">
        <f>IF(tbl_raw_data[[#This Row],[Time taken in min]]&lt;=Settiings!$D$2,"SLA_MET","SLA_NOT_MET")</f>
        <v>SLA_MET</v>
      </c>
      <c r="R4000" s="94"/>
    </row>
    <row r="4001" spans="1:18" x14ac:dyDescent="0.3">
      <c r="A4001" s="20" t="s">
        <v>3424</v>
      </c>
      <c r="B4001" s="9">
        <v>45149.695439814815</v>
      </c>
      <c r="C4001" s="24">
        <v>45149.698981481481</v>
      </c>
      <c r="D4001" s="25" t="s">
        <v>13</v>
      </c>
      <c r="E4001" s="25" t="s">
        <v>9</v>
      </c>
      <c r="F4001" s="25" t="s">
        <v>1222</v>
      </c>
      <c r="G4001" s="25" t="s">
        <v>17</v>
      </c>
      <c r="H4001" s="82"/>
      <c r="I4001" s="48">
        <f>tbl_raw_data[[#This Row],[Date Actioned]]-tbl_raw_data[[#This Row],[Date Tagged]]</f>
        <v>3.5416666651144624E-3</v>
      </c>
      <c r="J4001" s="46">
        <f>HOUR(tbl_raw_data[[#This Row],[Time_taken]])*60+MINUTE(tbl_raw_data[[#This Row],[Time_taken]])+SECOND(tbl_raw_data[[#This Row],[Time_taken]])/60</f>
        <v>5.0999999999999996</v>
      </c>
      <c r="K4001" s="52">
        <f>DATE(YEAR(tbl_raw_data[[#This Row],[Date Actioned]]),MONTH(tbl_raw_data[[#This Row],[Date Actioned]]),DAY(tbl_raw_data[[#This Row],[Date Actioned]]))</f>
        <v>45149</v>
      </c>
      <c r="L4001" s="50" t="str">
        <f>UPPER(TEXT(tbl_raw_data[[#This Row],[updated_date]],"MMMM"))</f>
        <v>AUGUST</v>
      </c>
      <c r="M4001" s="50" t="str">
        <f>"WEEK "&amp; IF(ROUNDUP(DAY(tbl_raw_data[[#This Row],[updated_date]])/7,0)=5,4,ROUNDUP(DAY(tbl_raw_data[[#This Row],[updated_date]])/7,0))</f>
        <v>WEEK 2</v>
      </c>
      <c r="N4001" s="50" t="str">
        <f>UPPER(VLOOKUP(tbl_raw_data[[#This Row],[Analyst]],Settiings!$A$2:$B$16,2,0))</f>
        <v>HARDIK</v>
      </c>
      <c r="O4001" s="50" t="str">
        <f>TRIM(UPPER(tbl_raw_data[[#This Row],[Outcome]]))</f>
        <v>APPROVE</v>
      </c>
      <c r="P4001" s="50" t="str">
        <f>TRIM(UPPER(tbl_raw_data[[#This Row],[Queue Name]]))</f>
        <v>CONSUMER EXISTING</v>
      </c>
      <c r="Q4001" s="50" t="str">
        <f>IF(tbl_raw_data[[#This Row],[Time taken in min]]&lt;=Settiings!$D$2,"SLA_MET","SLA_NOT_MET")</f>
        <v>SLA_MET</v>
      </c>
      <c r="R4001" s="94"/>
    </row>
    <row r="4002" spans="1:18" x14ac:dyDescent="0.3">
      <c r="A4002" s="23" t="s">
        <v>3427</v>
      </c>
      <c r="B4002" s="15">
        <v>45149.701747685183</v>
      </c>
      <c r="C4002" s="16">
        <v>45149.706377314818</v>
      </c>
      <c r="D4002" s="17" t="s">
        <v>13</v>
      </c>
      <c r="E4002" s="17" t="s">
        <v>47</v>
      </c>
      <c r="F4002" s="17" t="s">
        <v>686</v>
      </c>
      <c r="G4002" s="17" t="s">
        <v>17</v>
      </c>
      <c r="H4002" s="83"/>
      <c r="I4002" s="48">
        <f>tbl_raw_data[[#This Row],[Date Actioned]]-tbl_raw_data[[#This Row],[Date Tagged]]</f>
        <v>4.6296296350192279E-3</v>
      </c>
      <c r="J4002" s="46">
        <f>HOUR(tbl_raw_data[[#This Row],[Time_taken]])*60+MINUTE(tbl_raw_data[[#This Row],[Time_taken]])+SECOND(tbl_raw_data[[#This Row],[Time_taken]])/60</f>
        <v>6.666666666666667</v>
      </c>
      <c r="K4002" s="52">
        <f>DATE(YEAR(tbl_raw_data[[#This Row],[Date Actioned]]),MONTH(tbl_raw_data[[#This Row],[Date Actioned]]),DAY(tbl_raw_data[[#This Row],[Date Actioned]]))</f>
        <v>45149</v>
      </c>
      <c r="L4002" s="50" t="str">
        <f>UPPER(TEXT(tbl_raw_data[[#This Row],[updated_date]],"MMMM"))</f>
        <v>AUGUST</v>
      </c>
      <c r="M4002" s="50" t="str">
        <f>"WEEK "&amp; IF(ROUNDUP(DAY(tbl_raw_data[[#This Row],[updated_date]])/7,0)=5,4,ROUNDUP(DAY(tbl_raw_data[[#This Row],[updated_date]])/7,0))</f>
        <v>WEEK 2</v>
      </c>
      <c r="N4002" s="50" t="str">
        <f>UPPER(VLOOKUP(tbl_raw_data[[#This Row],[Analyst]],Settiings!$A$2:$B$16,2,0))</f>
        <v>FARDIN</v>
      </c>
      <c r="O4002" s="50" t="str">
        <f>TRIM(UPPER(tbl_raw_data[[#This Row],[Outcome]]))</f>
        <v>APPROVE</v>
      </c>
      <c r="P4002" s="50" t="str">
        <f>TRIM(UPPER(tbl_raw_data[[#This Row],[Queue Name]]))</f>
        <v>CONSUMER PRE BUREAU</v>
      </c>
      <c r="Q4002" s="50" t="str">
        <f>IF(tbl_raw_data[[#This Row],[Time taken in min]]&lt;=Settiings!$D$2,"SLA_MET","SLA_NOT_MET")</f>
        <v>SLA_MET</v>
      </c>
      <c r="R4002" s="94"/>
    </row>
    <row r="4003" spans="1:18" x14ac:dyDescent="0.3">
      <c r="A4003" s="14" t="s">
        <v>3428</v>
      </c>
      <c r="B4003" s="9">
        <v>45149.702476851853</v>
      </c>
      <c r="C4003" s="24">
        <v>45149.711493055554</v>
      </c>
      <c r="D4003" s="25" t="s">
        <v>13</v>
      </c>
      <c r="E4003" s="25" t="s">
        <v>19</v>
      </c>
      <c r="F4003" s="25" t="s">
        <v>53</v>
      </c>
      <c r="G4003" s="25" t="s">
        <v>17</v>
      </c>
      <c r="H4003" s="82"/>
      <c r="I4003" s="48">
        <f>tbl_raw_data[[#This Row],[Date Actioned]]-tbl_raw_data[[#This Row],[Date Tagged]]</f>
        <v>9.0162037013215013E-3</v>
      </c>
      <c r="J4003" s="46">
        <f>HOUR(tbl_raw_data[[#This Row],[Time_taken]])*60+MINUTE(tbl_raw_data[[#This Row],[Time_taken]])+SECOND(tbl_raw_data[[#This Row],[Time_taken]])/60</f>
        <v>12.983333333333333</v>
      </c>
      <c r="K4003" s="52">
        <f>DATE(YEAR(tbl_raw_data[[#This Row],[Date Actioned]]),MONTH(tbl_raw_data[[#This Row],[Date Actioned]]),DAY(tbl_raw_data[[#This Row],[Date Actioned]]))</f>
        <v>45149</v>
      </c>
      <c r="L4003" s="50" t="str">
        <f>UPPER(TEXT(tbl_raw_data[[#This Row],[updated_date]],"MMMM"))</f>
        <v>AUGUST</v>
      </c>
      <c r="M4003" s="50" t="str">
        <f>"WEEK "&amp; IF(ROUNDUP(DAY(tbl_raw_data[[#This Row],[updated_date]])/7,0)=5,4,ROUNDUP(DAY(tbl_raw_data[[#This Row],[updated_date]])/7,0))</f>
        <v>WEEK 2</v>
      </c>
      <c r="N4003" s="50" t="str">
        <f>UPPER(VLOOKUP(tbl_raw_data[[#This Row],[Analyst]],Settiings!$A$2:$B$16,2,0))</f>
        <v>NAVED</v>
      </c>
      <c r="O4003" s="50" t="str">
        <f>TRIM(UPPER(tbl_raw_data[[#This Row],[Outcome]]))</f>
        <v>APPROVE</v>
      </c>
      <c r="P4003" s="50" t="str">
        <f>TRIM(UPPER(tbl_raw_data[[#This Row],[Queue Name]]))</f>
        <v>CONSUMER POST BUREAU</v>
      </c>
      <c r="Q4003" s="50" t="str">
        <f>IF(tbl_raw_data[[#This Row],[Time taken in min]]&lt;=Settiings!$D$2,"SLA_MET","SLA_NOT_MET")</f>
        <v>SLA_MET</v>
      </c>
      <c r="R4003" s="94"/>
    </row>
    <row r="4004" spans="1:18" x14ac:dyDescent="0.3">
      <c r="A4004" s="20" t="s">
        <v>3429</v>
      </c>
      <c r="B4004" s="15">
        <v>45149.703043981484</v>
      </c>
      <c r="C4004" s="16">
        <v>45149.710312499999</v>
      </c>
      <c r="D4004" s="17" t="s">
        <v>13</v>
      </c>
      <c r="E4004" s="17" t="s">
        <v>19</v>
      </c>
      <c r="F4004" s="17" t="s">
        <v>1222</v>
      </c>
      <c r="G4004" s="17" t="s">
        <v>17</v>
      </c>
      <c r="H4004" s="83"/>
      <c r="I4004" s="48">
        <f>tbl_raw_data[[#This Row],[Date Actioned]]-tbl_raw_data[[#This Row],[Date Tagged]]</f>
        <v>7.2685185150476173E-3</v>
      </c>
      <c r="J4004" s="46">
        <f>HOUR(tbl_raw_data[[#This Row],[Time_taken]])*60+MINUTE(tbl_raw_data[[#This Row],[Time_taken]])+SECOND(tbl_raw_data[[#This Row],[Time_taken]])/60</f>
        <v>10.466666666666667</v>
      </c>
      <c r="K4004" s="52">
        <f>DATE(YEAR(tbl_raw_data[[#This Row],[Date Actioned]]),MONTH(tbl_raw_data[[#This Row],[Date Actioned]]),DAY(tbl_raw_data[[#This Row],[Date Actioned]]))</f>
        <v>45149</v>
      </c>
      <c r="L4004" s="50" t="str">
        <f>UPPER(TEXT(tbl_raw_data[[#This Row],[updated_date]],"MMMM"))</f>
        <v>AUGUST</v>
      </c>
      <c r="M4004" s="50" t="str">
        <f>"WEEK "&amp; IF(ROUNDUP(DAY(tbl_raw_data[[#This Row],[updated_date]])/7,0)=5,4,ROUNDUP(DAY(tbl_raw_data[[#This Row],[updated_date]])/7,0))</f>
        <v>WEEK 2</v>
      </c>
      <c r="N4004" s="50" t="str">
        <f>UPPER(VLOOKUP(tbl_raw_data[[#This Row],[Analyst]],Settiings!$A$2:$B$16,2,0))</f>
        <v>HARDIK</v>
      </c>
      <c r="O4004" s="50" t="str">
        <f>TRIM(UPPER(tbl_raw_data[[#This Row],[Outcome]]))</f>
        <v>APPROVE</v>
      </c>
      <c r="P4004" s="50" t="str">
        <f>TRIM(UPPER(tbl_raw_data[[#This Row],[Queue Name]]))</f>
        <v>CONSUMER POST BUREAU</v>
      </c>
      <c r="Q4004" s="50" t="str">
        <f>IF(tbl_raw_data[[#This Row],[Time taken in min]]&lt;=Settiings!$D$2,"SLA_MET","SLA_NOT_MET")</f>
        <v>SLA_MET</v>
      </c>
      <c r="R4004" s="94"/>
    </row>
    <row r="4005" spans="1:18" x14ac:dyDescent="0.3">
      <c r="A4005" s="23" t="s">
        <v>3430</v>
      </c>
      <c r="B4005" s="9">
        <v>45149.706041666665</v>
      </c>
      <c r="C4005" s="24">
        <v>45149.709479166668</v>
      </c>
      <c r="D4005" s="25" t="s">
        <v>13</v>
      </c>
      <c r="E4005" s="25" t="s">
        <v>47</v>
      </c>
      <c r="F4005" s="25" t="s">
        <v>686</v>
      </c>
      <c r="G4005" s="25" t="s">
        <v>17</v>
      </c>
      <c r="H4005" s="82"/>
      <c r="I4005" s="48">
        <f>tbl_raw_data[[#This Row],[Date Actioned]]-tbl_raw_data[[#This Row],[Date Tagged]]</f>
        <v>3.4375000032014214E-3</v>
      </c>
      <c r="J4005" s="46">
        <f>HOUR(tbl_raw_data[[#This Row],[Time_taken]])*60+MINUTE(tbl_raw_data[[#This Row],[Time_taken]])+SECOND(tbl_raw_data[[#This Row],[Time_taken]])/60</f>
        <v>4.95</v>
      </c>
      <c r="K4005" s="52">
        <f>DATE(YEAR(tbl_raw_data[[#This Row],[Date Actioned]]),MONTH(tbl_raw_data[[#This Row],[Date Actioned]]),DAY(tbl_raw_data[[#This Row],[Date Actioned]]))</f>
        <v>45149</v>
      </c>
      <c r="L4005" s="50" t="str">
        <f>UPPER(TEXT(tbl_raw_data[[#This Row],[updated_date]],"MMMM"))</f>
        <v>AUGUST</v>
      </c>
      <c r="M4005" s="50" t="str">
        <f>"WEEK "&amp; IF(ROUNDUP(DAY(tbl_raw_data[[#This Row],[updated_date]])/7,0)=5,4,ROUNDUP(DAY(tbl_raw_data[[#This Row],[updated_date]])/7,0))</f>
        <v>WEEK 2</v>
      </c>
      <c r="N4005" s="50" t="str">
        <f>UPPER(VLOOKUP(tbl_raw_data[[#This Row],[Analyst]],Settiings!$A$2:$B$16,2,0))</f>
        <v>FARDIN</v>
      </c>
      <c r="O4005" s="50" t="str">
        <f>TRIM(UPPER(tbl_raw_data[[#This Row],[Outcome]]))</f>
        <v>APPROVE</v>
      </c>
      <c r="P4005" s="50" t="str">
        <f>TRIM(UPPER(tbl_raw_data[[#This Row],[Queue Name]]))</f>
        <v>CONSUMER PRE BUREAU</v>
      </c>
      <c r="Q4005" s="50" t="str">
        <f>IF(tbl_raw_data[[#This Row],[Time taken in min]]&lt;=Settiings!$D$2,"SLA_MET","SLA_NOT_MET")</f>
        <v>SLA_MET</v>
      </c>
      <c r="R4005" s="94"/>
    </row>
    <row r="4006" spans="1:18" x14ac:dyDescent="0.3">
      <c r="A4006" s="14" t="s">
        <v>3434</v>
      </c>
      <c r="B4006" s="15">
        <v>45149.710370370369</v>
      </c>
      <c r="C4006" s="16">
        <v>45149.719259259262</v>
      </c>
      <c r="D4006" s="17" t="s">
        <v>17</v>
      </c>
      <c r="E4006" s="18" t="s">
        <v>19</v>
      </c>
      <c r="F4006" s="17" t="s">
        <v>16</v>
      </c>
      <c r="G4006" s="19"/>
      <c r="H4006" s="79"/>
      <c r="I4006" s="48">
        <f>tbl_raw_data[[#This Row],[Date Actioned]]-tbl_raw_data[[#This Row],[Date Tagged]]</f>
        <v>8.8888888931251131E-3</v>
      </c>
      <c r="J4006" s="46">
        <f>HOUR(tbl_raw_data[[#This Row],[Time_taken]])*60+MINUTE(tbl_raw_data[[#This Row],[Time_taken]])+SECOND(tbl_raw_data[[#This Row],[Time_taken]])/60</f>
        <v>12.8</v>
      </c>
      <c r="K4006" s="52">
        <f>DATE(YEAR(tbl_raw_data[[#This Row],[Date Actioned]]),MONTH(tbl_raw_data[[#This Row],[Date Actioned]]),DAY(tbl_raw_data[[#This Row],[Date Actioned]]))</f>
        <v>45149</v>
      </c>
      <c r="L4006" s="50" t="str">
        <f>UPPER(TEXT(tbl_raw_data[[#This Row],[updated_date]],"MMMM"))</f>
        <v>AUGUST</v>
      </c>
      <c r="M4006" s="50" t="str">
        <f>"WEEK "&amp; IF(ROUNDUP(DAY(tbl_raw_data[[#This Row],[updated_date]])/7,0)=5,4,ROUNDUP(DAY(tbl_raw_data[[#This Row],[updated_date]])/7,0))</f>
        <v>WEEK 2</v>
      </c>
      <c r="N4006" s="50" t="str">
        <f>UPPER(VLOOKUP(tbl_raw_data[[#This Row],[Analyst]],Settiings!$A$2:$B$16,2,0))</f>
        <v>CAMROOON</v>
      </c>
      <c r="O4006" s="50" t="str">
        <f>TRIM(UPPER(tbl_raw_data[[#This Row],[Outcome]]))</f>
        <v>APPROVE</v>
      </c>
      <c r="P4006" s="50" t="str">
        <f>TRIM(UPPER(tbl_raw_data[[#This Row],[Queue Name]]))</f>
        <v>CONSUMER POST BUREAU</v>
      </c>
      <c r="Q4006" s="50" t="str">
        <f>IF(tbl_raw_data[[#This Row],[Time taken in min]]&lt;=Settiings!$D$2,"SLA_MET","SLA_NOT_MET")</f>
        <v>SLA_MET</v>
      </c>
      <c r="R4006" s="94"/>
    </row>
    <row r="4007" spans="1:18" x14ac:dyDescent="0.3">
      <c r="A4007" s="14" t="s">
        <v>3437</v>
      </c>
      <c r="B4007" s="15">
        <v>45149.714178240742</v>
      </c>
      <c r="C4007" s="16">
        <v>45149.718935185185</v>
      </c>
      <c r="D4007" s="17" t="s">
        <v>27</v>
      </c>
      <c r="E4007" s="17" t="s">
        <v>9</v>
      </c>
      <c r="F4007" s="17" t="s">
        <v>1222</v>
      </c>
      <c r="G4007" s="17" t="s">
        <v>297</v>
      </c>
      <c r="H4007" s="83"/>
      <c r="I4007" s="48">
        <f>tbl_raw_data[[#This Row],[Date Actioned]]-tbl_raw_data[[#This Row],[Date Tagged]]</f>
        <v>4.756944443215616E-3</v>
      </c>
      <c r="J4007" s="46">
        <f>HOUR(tbl_raw_data[[#This Row],[Time_taken]])*60+MINUTE(tbl_raw_data[[#This Row],[Time_taken]])+SECOND(tbl_raw_data[[#This Row],[Time_taken]])/60</f>
        <v>6.85</v>
      </c>
      <c r="K4007" s="52">
        <f>DATE(YEAR(tbl_raw_data[[#This Row],[Date Actioned]]),MONTH(tbl_raw_data[[#This Row],[Date Actioned]]),DAY(tbl_raw_data[[#This Row],[Date Actioned]]))</f>
        <v>45149</v>
      </c>
      <c r="L4007" s="50" t="str">
        <f>UPPER(TEXT(tbl_raw_data[[#This Row],[updated_date]],"MMMM"))</f>
        <v>AUGUST</v>
      </c>
      <c r="M4007" s="50" t="str">
        <f>"WEEK "&amp; IF(ROUNDUP(DAY(tbl_raw_data[[#This Row],[updated_date]])/7,0)=5,4,ROUNDUP(DAY(tbl_raw_data[[#This Row],[updated_date]])/7,0))</f>
        <v>WEEK 2</v>
      </c>
      <c r="N4007" s="50" t="str">
        <f>UPPER(VLOOKUP(tbl_raw_data[[#This Row],[Analyst]],Settiings!$A$2:$B$16,2,0))</f>
        <v>HARDIK</v>
      </c>
      <c r="O4007" s="50" t="str">
        <f>TRIM(UPPER(tbl_raw_data[[#This Row],[Outcome]]))</f>
        <v>DECLINE</v>
      </c>
      <c r="P4007" s="50" t="str">
        <f>TRIM(UPPER(tbl_raw_data[[#This Row],[Queue Name]]))</f>
        <v>CONSUMER EXISTING</v>
      </c>
      <c r="Q4007" s="50" t="str">
        <f>IF(tbl_raw_data[[#This Row],[Time taken in min]]&lt;=Settiings!$D$2,"SLA_MET","SLA_NOT_MET")</f>
        <v>SLA_MET</v>
      </c>
      <c r="R4007" s="94"/>
    </row>
    <row r="4008" spans="1:18" x14ac:dyDescent="0.3">
      <c r="A4008" s="20" t="s">
        <v>3438</v>
      </c>
      <c r="B4008" s="9">
        <v>45149.716064814813</v>
      </c>
      <c r="C4008" s="24">
        <v>45149.721458333333</v>
      </c>
      <c r="D4008" s="25" t="s">
        <v>13</v>
      </c>
      <c r="E4008" s="25" t="s">
        <v>47</v>
      </c>
      <c r="F4008" s="25" t="s">
        <v>1222</v>
      </c>
      <c r="G4008" s="25" t="s">
        <v>41</v>
      </c>
      <c r="H4008" s="82"/>
      <c r="I4008" s="48">
        <f>tbl_raw_data[[#This Row],[Date Actioned]]-tbl_raw_data[[#This Row],[Date Tagged]]</f>
        <v>5.393518520577345E-3</v>
      </c>
      <c r="J4008" s="46">
        <f>HOUR(tbl_raw_data[[#This Row],[Time_taken]])*60+MINUTE(tbl_raw_data[[#This Row],[Time_taken]])+SECOND(tbl_raw_data[[#This Row],[Time_taken]])/60</f>
        <v>7.7666666666666666</v>
      </c>
      <c r="K4008" s="52">
        <f>DATE(YEAR(tbl_raw_data[[#This Row],[Date Actioned]]),MONTH(tbl_raw_data[[#This Row],[Date Actioned]]),DAY(tbl_raw_data[[#This Row],[Date Actioned]]))</f>
        <v>45149</v>
      </c>
      <c r="L4008" s="50" t="str">
        <f>UPPER(TEXT(tbl_raw_data[[#This Row],[updated_date]],"MMMM"))</f>
        <v>AUGUST</v>
      </c>
      <c r="M4008" s="50" t="str">
        <f>"WEEK "&amp; IF(ROUNDUP(DAY(tbl_raw_data[[#This Row],[updated_date]])/7,0)=5,4,ROUNDUP(DAY(tbl_raw_data[[#This Row],[updated_date]])/7,0))</f>
        <v>WEEK 2</v>
      </c>
      <c r="N4008" s="50" t="str">
        <f>UPPER(VLOOKUP(tbl_raw_data[[#This Row],[Analyst]],Settiings!$A$2:$B$16,2,0))</f>
        <v>HARDIK</v>
      </c>
      <c r="O4008" s="50" t="str">
        <f>TRIM(UPPER(tbl_raw_data[[#This Row],[Outcome]]))</f>
        <v>APPROVE</v>
      </c>
      <c r="P4008" s="50" t="str">
        <f>TRIM(UPPER(tbl_raw_data[[#This Row],[Queue Name]]))</f>
        <v>CONSUMER PRE BUREAU</v>
      </c>
      <c r="Q4008" s="50" t="str">
        <f>IF(tbl_raw_data[[#This Row],[Time taken in min]]&lt;=Settiings!$D$2,"SLA_MET","SLA_NOT_MET")</f>
        <v>SLA_MET</v>
      </c>
      <c r="R4008" s="94"/>
    </row>
    <row r="4009" spans="1:18" x14ac:dyDescent="0.3">
      <c r="A4009" s="23" t="s">
        <v>3441</v>
      </c>
      <c r="B4009" s="15">
        <v>45149.720300925925</v>
      </c>
      <c r="C4009" s="16">
        <v>45149.722407407404</v>
      </c>
      <c r="D4009" s="17" t="s">
        <v>13</v>
      </c>
      <c r="E4009" s="17" t="s">
        <v>47</v>
      </c>
      <c r="F4009" s="17" t="s">
        <v>686</v>
      </c>
      <c r="G4009" s="17" t="s">
        <v>255</v>
      </c>
      <c r="H4009" s="83"/>
      <c r="I4009" s="48">
        <f>tbl_raw_data[[#This Row],[Date Actioned]]-tbl_raw_data[[#This Row],[Date Tagged]]</f>
        <v>2.1064814791316167E-3</v>
      </c>
      <c r="J4009" s="46">
        <f>HOUR(tbl_raw_data[[#This Row],[Time_taken]])*60+MINUTE(tbl_raw_data[[#This Row],[Time_taken]])+SECOND(tbl_raw_data[[#This Row],[Time_taken]])/60</f>
        <v>3.0333333333333332</v>
      </c>
      <c r="K4009" s="52">
        <f>DATE(YEAR(tbl_raw_data[[#This Row],[Date Actioned]]),MONTH(tbl_raw_data[[#This Row],[Date Actioned]]),DAY(tbl_raw_data[[#This Row],[Date Actioned]]))</f>
        <v>45149</v>
      </c>
      <c r="L4009" s="50" t="str">
        <f>UPPER(TEXT(tbl_raw_data[[#This Row],[updated_date]],"MMMM"))</f>
        <v>AUGUST</v>
      </c>
      <c r="M4009" s="50" t="str">
        <f>"WEEK "&amp; IF(ROUNDUP(DAY(tbl_raw_data[[#This Row],[updated_date]])/7,0)=5,4,ROUNDUP(DAY(tbl_raw_data[[#This Row],[updated_date]])/7,0))</f>
        <v>WEEK 2</v>
      </c>
      <c r="N4009" s="50" t="str">
        <f>UPPER(VLOOKUP(tbl_raw_data[[#This Row],[Analyst]],Settiings!$A$2:$B$16,2,0))</f>
        <v>FARDIN</v>
      </c>
      <c r="O4009" s="50" t="str">
        <f>TRIM(UPPER(tbl_raw_data[[#This Row],[Outcome]]))</f>
        <v>APPROVE</v>
      </c>
      <c r="P4009" s="50" t="str">
        <f>TRIM(UPPER(tbl_raw_data[[#This Row],[Queue Name]]))</f>
        <v>CONSUMER PRE BUREAU</v>
      </c>
      <c r="Q4009" s="50" t="str">
        <f>IF(tbl_raw_data[[#This Row],[Time taken in min]]&lt;=Settiings!$D$2,"SLA_MET","SLA_NOT_MET")</f>
        <v>SLA_MET</v>
      </c>
      <c r="R4009" s="94"/>
    </row>
    <row r="4010" spans="1:18" x14ac:dyDescent="0.3">
      <c r="A4010" s="20" t="s">
        <v>3442</v>
      </c>
      <c r="B4010" s="9">
        <v>45149.722824074073</v>
      </c>
      <c r="C4010" s="24">
        <v>45149.733148148145</v>
      </c>
      <c r="D4010" s="25" t="s">
        <v>37</v>
      </c>
      <c r="E4010" s="12" t="s">
        <v>9</v>
      </c>
      <c r="F4010" s="25" t="s">
        <v>16</v>
      </c>
      <c r="G4010" s="13"/>
      <c r="H4010" s="78"/>
      <c r="I4010" s="48">
        <f>tbl_raw_data[[#This Row],[Date Actioned]]-tbl_raw_data[[#This Row],[Date Tagged]]</f>
        <v>1.0324074071832001E-2</v>
      </c>
      <c r="J4010" s="46">
        <f>HOUR(tbl_raw_data[[#This Row],[Time_taken]])*60+MINUTE(tbl_raw_data[[#This Row],[Time_taken]])+SECOND(tbl_raw_data[[#This Row],[Time_taken]])/60</f>
        <v>14.866666666666667</v>
      </c>
      <c r="K4010" s="52">
        <f>DATE(YEAR(tbl_raw_data[[#This Row],[Date Actioned]]),MONTH(tbl_raw_data[[#This Row],[Date Actioned]]),DAY(tbl_raw_data[[#This Row],[Date Actioned]]))</f>
        <v>45149</v>
      </c>
      <c r="L4010" s="50" t="str">
        <f>UPPER(TEXT(tbl_raw_data[[#This Row],[updated_date]],"MMMM"))</f>
        <v>AUGUST</v>
      </c>
      <c r="M4010" s="50" t="str">
        <f>"WEEK "&amp; IF(ROUNDUP(DAY(tbl_raw_data[[#This Row],[updated_date]])/7,0)=5,4,ROUNDUP(DAY(tbl_raw_data[[#This Row],[updated_date]])/7,0))</f>
        <v>WEEK 2</v>
      </c>
      <c r="N4010" s="50" t="str">
        <f>UPPER(VLOOKUP(tbl_raw_data[[#This Row],[Analyst]],Settiings!$A$2:$B$16,2,0))</f>
        <v>CAMROOON</v>
      </c>
      <c r="O4010" s="50" t="str">
        <f>TRIM(UPPER(tbl_raw_data[[#This Row],[Outcome]]))</f>
        <v>DECLINE</v>
      </c>
      <c r="P4010" s="50" t="str">
        <f>TRIM(UPPER(tbl_raw_data[[#This Row],[Queue Name]]))</f>
        <v>CONSUMER EXISTING</v>
      </c>
      <c r="Q4010" s="50" t="str">
        <f>IF(tbl_raw_data[[#This Row],[Time taken in min]]&lt;=Settiings!$D$2,"SLA_MET","SLA_NOT_MET")</f>
        <v>SLA_MET</v>
      </c>
      <c r="R4010" s="94"/>
    </row>
    <row r="4011" spans="1:18" x14ac:dyDescent="0.3">
      <c r="A4011" s="14" t="s">
        <v>3445</v>
      </c>
      <c r="B4011" s="9">
        <v>45149.742060185185</v>
      </c>
      <c r="C4011" s="24">
        <v>45149.746053240742</v>
      </c>
      <c r="D4011" s="25" t="s">
        <v>13</v>
      </c>
      <c r="E4011" s="25" t="s">
        <v>9</v>
      </c>
      <c r="F4011" s="25" t="s">
        <v>53</v>
      </c>
      <c r="G4011" s="25" t="s">
        <v>128</v>
      </c>
      <c r="H4011" s="82"/>
      <c r="I4011" s="48">
        <f>tbl_raw_data[[#This Row],[Date Actioned]]-tbl_raw_data[[#This Row],[Date Tagged]]</f>
        <v>3.9930555576574989E-3</v>
      </c>
      <c r="J4011" s="46">
        <f>HOUR(tbl_raw_data[[#This Row],[Time_taken]])*60+MINUTE(tbl_raw_data[[#This Row],[Time_taken]])+SECOND(tbl_raw_data[[#This Row],[Time_taken]])/60</f>
        <v>5.75</v>
      </c>
      <c r="K4011" s="52">
        <f>DATE(YEAR(tbl_raw_data[[#This Row],[Date Actioned]]),MONTH(tbl_raw_data[[#This Row],[Date Actioned]]),DAY(tbl_raw_data[[#This Row],[Date Actioned]]))</f>
        <v>45149</v>
      </c>
      <c r="L4011" s="50" t="str">
        <f>UPPER(TEXT(tbl_raw_data[[#This Row],[updated_date]],"MMMM"))</f>
        <v>AUGUST</v>
      </c>
      <c r="M4011" s="50" t="str">
        <f>"WEEK "&amp; IF(ROUNDUP(DAY(tbl_raw_data[[#This Row],[updated_date]])/7,0)=5,4,ROUNDUP(DAY(tbl_raw_data[[#This Row],[updated_date]])/7,0))</f>
        <v>WEEK 2</v>
      </c>
      <c r="N4011" s="50" t="str">
        <f>UPPER(VLOOKUP(tbl_raw_data[[#This Row],[Analyst]],Settiings!$A$2:$B$16,2,0))</f>
        <v>NAVED</v>
      </c>
      <c r="O4011" s="50" t="str">
        <f>TRIM(UPPER(tbl_raw_data[[#This Row],[Outcome]]))</f>
        <v>APPROVE</v>
      </c>
      <c r="P4011" s="50" t="str">
        <f>TRIM(UPPER(tbl_raw_data[[#This Row],[Queue Name]]))</f>
        <v>CONSUMER EXISTING</v>
      </c>
      <c r="Q4011" s="50" t="str">
        <f>IF(tbl_raw_data[[#This Row],[Time taken in min]]&lt;=Settiings!$D$2,"SLA_MET","SLA_NOT_MET")</f>
        <v>SLA_MET</v>
      </c>
      <c r="R4011" s="94"/>
    </row>
    <row r="4012" spans="1:18" x14ac:dyDescent="0.3">
      <c r="A4012" s="20" t="s">
        <v>3446</v>
      </c>
      <c r="B4012" s="15">
        <v>45149.746493055558</v>
      </c>
      <c r="C4012" s="16">
        <v>45149.755023148151</v>
      </c>
      <c r="D4012" s="17" t="s">
        <v>17</v>
      </c>
      <c r="E4012" s="18" t="s">
        <v>19</v>
      </c>
      <c r="F4012" s="17" t="s">
        <v>24</v>
      </c>
      <c r="G4012" s="19"/>
      <c r="H4012" s="79"/>
      <c r="I4012" s="48">
        <f>tbl_raw_data[[#This Row],[Date Actioned]]-tbl_raw_data[[#This Row],[Date Tagged]]</f>
        <v>8.5300925929914229E-3</v>
      </c>
      <c r="J4012" s="46">
        <f>HOUR(tbl_raw_data[[#This Row],[Time_taken]])*60+MINUTE(tbl_raw_data[[#This Row],[Time_taken]])+SECOND(tbl_raw_data[[#This Row],[Time_taken]])/60</f>
        <v>12.283333333333333</v>
      </c>
      <c r="K4012" s="52">
        <f>DATE(YEAR(tbl_raw_data[[#This Row],[Date Actioned]]),MONTH(tbl_raw_data[[#This Row],[Date Actioned]]),DAY(tbl_raw_data[[#This Row],[Date Actioned]]))</f>
        <v>45149</v>
      </c>
      <c r="L4012" s="50" t="str">
        <f>UPPER(TEXT(tbl_raw_data[[#This Row],[updated_date]],"MMMM"))</f>
        <v>AUGUST</v>
      </c>
      <c r="M4012" s="50" t="str">
        <f>"WEEK "&amp; IF(ROUNDUP(DAY(tbl_raw_data[[#This Row],[updated_date]])/7,0)=5,4,ROUNDUP(DAY(tbl_raw_data[[#This Row],[updated_date]])/7,0))</f>
        <v>WEEK 2</v>
      </c>
      <c r="N4012" s="50" t="str">
        <f>UPPER(VLOOKUP(tbl_raw_data[[#This Row],[Analyst]],Settiings!$A$2:$B$16,2,0))</f>
        <v>QUADIR</v>
      </c>
      <c r="O4012" s="50" t="str">
        <f>TRIM(UPPER(tbl_raw_data[[#This Row],[Outcome]]))</f>
        <v>APPROVE</v>
      </c>
      <c r="P4012" s="50" t="str">
        <f>TRIM(UPPER(tbl_raw_data[[#This Row],[Queue Name]]))</f>
        <v>CONSUMER POST BUREAU</v>
      </c>
      <c r="Q4012" s="50" t="str">
        <f>IF(tbl_raw_data[[#This Row],[Time taken in min]]&lt;=Settiings!$D$2,"SLA_MET","SLA_NOT_MET")</f>
        <v>SLA_MET</v>
      </c>
      <c r="R4012" s="94"/>
    </row>
    <row r="4013" spans="1:18" x14ac:dyDescent="0.3">
      <c r="A4013" s="23" t="s">
        <v>3448</v>
      </c>
      <c r="B4013" s="9">
        <v>45149.749409722222</v>
      </c>
      <c r="C4013" s="24">
        <v>45149.756354166668</v>
      </c>
      <c r="D4013" s="25" t="s">
        <v>13</v>
      </c>
      <c r="E4013" s="25" t="s">
        <v>9</v>
      </c>
      <c r="F4013" s="25" t="s">
        <v>53</v>
      </c>
      <c r="G4013" s="25" t="s">
        <v>77</v>
      </c>
      <c r="H4013" s="82"/>
      <c r="I4013" s="48">
        <f>tbl_raw_data[[#This Row],[Date Actioned]]-tbl_raw_data[[#This Row],[Date Tagged]]</f>
        <v>6.9444444452528842E-3</v>
      </c>
      <c r="J4013" s="46">
        <f>HOUR(tbl_raw_data[[#This Row],[Time_taken]])*60+MINUTE(tbl_raw_data[[#This Row],[Time_taken]])+SECOND(tbl_raw_data[[#This Row],[Time_taken]])/60</f>
        <v>10</v>
      </c>
      <c r="K4013" s="52">
        <f>DATE(YEAR(tbl_raw_data[[#This Row],[Date Actioned]]),MONTH(tbl_raw_data[[#This Row],[Date Actioned]]),DAY(tbl_raw_data[[#This Row],[Date Actioned]]))</f>
        <v>45149</v>
      </c>
      <c r="L4013" s="50" t="str">
        <f>UPPER(TEXT(tbl_raw_data[[#This Row],[updated_date]],"MMMM"))</f>
        <v>AUGUST</v>
      </c>
      <c r="M4013" s="50" t="str">
        <f>"WEEK "&amp; IF(ROUNDUP(DAY(tbl_raw_data[[#This Row],[updated_date]])/7,0)=5,4,ROUNDUP(DAY(tbl_raw_data[[#This Row],[updated_date]])/7,0))</f>
        <v>WEEK 2</v>
      </c>
      <c r="N4013" s="50" t="str">
        <f>UPPER(VLOOKUP(tbl_raw_data[[#This Row],[Analyst]],Settiings!$A$2:$B$16,2,0))</f>
        <v>NAVED</v>
      </c>
      <c r="O4013" s="50" t="str">
        <f>TRIM(UPPER(tbl_raw_data[[#This Row],[Outcome]]))</f>
        <v>APPROVE</v>
      </c>
      <c r="P4013" s="50" t="str">
        <f>TRIM(UPPER(tbl_raw_data[[#This Row],[Queue Name]]))</f>
        <v>CONSUMER EXISTING</v>
      </c>
      <c r="Q4013" s="50" t="str">
        <f>IF(tbl_raw_data[[#This Row],[Time taken in min]]&lt;=Settiings!$D$2,"SLA_MET","SLA_NOT_MET")</f>
        <v>SLA_MET</v>
      </c>
      <c r="R4013" s="94"/>
    </row>
    <row r="4014" spans="1:18" x14ac:dyDescent="0.3">
      <c r="A4014" s="23" t="s">
        <v>3450</v>
      </c>
      <c r="B4014" s="15">
        <v>45149.767731481479</v>
      </c>
      <c r="C4014" s="16">
        <v>45149.774722222224</v>
      </c>
      <c r="D4014" s="17" t="s">
        <v>27</v>
      </c>
      <c r="E4014" s="17" t="s">
        <v>9</v>
      </c>
      <c r="F4014" s="17" t="s">
        <v>686</v>
      </c>
      <c r="G4014" s="17" t="s">
        <v>3451</v>
      </c>
      <c r="H4014" s="83"/>
      <c r="I4014" s="48">
        <f>tbl_raw_data[[#This Row],[Date Actioned]]-tbl_raw_data[[#This Row],[Date Tagged]]</f>
        <v>6.9907407450955361E-3</v>
      </c>
      <c r="J4014" s="46">
        <f>HOUR(tbl_raw_data[[#This Row],[Time_taken]])*60+MINUTE(tbl_raw_data[[#This Row],[Time_taken]])+SECOND(tbl_raw_data[[#This Row],[Time_taken]])/60</f>
        <v>10.066666666666666</v>
      </c>
      <c r="K4014" s="52">
        <f>DATE(YEAR(tbl_raw_data[[#This Row],[Date Actioned]]),MONTH(tbl_raw_data[[#This Row],[Date Actioned]]),DAY(tbl_raw_data[[#This Row],[Date Actioned]]))</f>
        <v>45149</v>
      </c>
      <c r="L4014" s="50" t="str">
        <f>UPPER(TEXT(tbl_raw_data[[#This Row],[updated_date]],"MMMM"))</f>
        <v>AUGUST</v>
      </c>
      <c r="M4014" s="50" t="str">
        <f>"WEEK "&amp; IF(ROUNDUP(DAY(tbl_raw_data[[#This Row],[updated_date]])/7,0)=5,4,ROUNDUP(DAY(tbl_raw_data[[#This Row],[updated_date]])/7,0))</f>
        <v>WEEK 2</v>
      </c>
      <c r="N4014" s="50" t="str">
        <f>UPPER(VLOOKUP(tbl_raw_data[[#This Row],[Analyst]],Settiings!$A$2:$B$16,2,0))</f>
        <v>FARDIN</v>
      </c>
      <c r="O4014" s="50" t="str">
        <f>TRIM(UPPER(tbl_raw_data[[#This Row],[Outcome]]))</f>
        <v>DECLINE</v>
      </c>
      <c r="P4014" s="50" t="str">
        <f>TRIM(UPPER(tbl_raw_data[[#This Row],[Queue Name]]))</f>
        <v>CONSUMER EXISTING</v>
      </c>
      <c r="Q4014" s="50" t="str">
        <f>IF(tbl_raw_data[[#This Row],[Time taken in min]]&lt;=Settiings!$D$2,"SLA_MET","SLA_NOT_MET")</f>
        <v>SLA_MET</v>
      </c>
      <c r="R4014" s="94"/>
    </row>
    <row r="4015" spans="1:18" x14ac:dyDescent="0.3">
      <c r="A4015" s="14" t="s">
        <v>3453</v>
      </c>
      <c r="B4015" s="15">
        <v>45149.781354166669</v>
      </c>
      <c r="C4015" s="16">
        <v>45149.785868055558</v>
      </c>
      <c r="D4015" s="17" t="s">
        <v>13</v>
      </c>
      <c r="E4015" s="17" t="s">
        <v>47</v>
      </c>
      <c r="F4015" s="17" t="s">
        <v>53</v>
      </c>
      <c r="G4015" s="17" t="s">
        <v>255</v>
      </c>
      <c r="H4015" s="83"/>
      <c r="I4015" s="48">
        <f>tbl_raw_data[[#This Row],[Date Actioned]]-tbl_raw_data[[#This Row],[Date Tagged]]</f>
        <v>4.5138888890505768E-3</v>
      </c>
      <c r="J4015" s="46">
        <f>HOUR(tbl_raw_data[[#This Row],[Time_taken]])*60+MINUTE(tbl_raw_data[[#This Row],[Time_taken]])+SECOND(tbl_raw_data[[#This Row],[Time_taken]])/60</f>
        <v>6.5</v>
      </c>
      <c r="K4015" s="52">
        <f>DATE(YEAR(tbl_raw_data[[#This Row],[Date Actioned]]),MONTH(tbl_raw_data[[#This Row],[Date Actioned]]),DAY(tbl_raw_data[[#This Row],[Date Actioned]]))</f>
        <v>45149</v>
      </c>
      <c r="L4015" s="50" t="str">
        <f>UPPER(TEXT(tbl_raw_data[[#This Row],[updated_date]],"MMMM"))</f>
        <v>AUGUST</v>
      </c>
      <c r="M4015" s="50" t="str">
        <f>"WEEK "&amp; IF(ROUNDUP(DAY(tbl_raw_data[[#This Row],[updated_date]])/7,0)=5,4,ROUNDUP(DAY(tbl_raw_data[[#This Row],[updated_date]])/7,0))</f>
        <v>WEEK 2</v>
      </c>
      <c r="N4015" s="50" t="str">
        <f>UPPER(VLOOKUP(tbl_raw_data[[#This Row],[Analyst]],Settiings!$A$2:$B$16,2,0))</f>
        <v>NAVED</v>
      </c>
      <c r="O4015" s="50" t="str">
        <f>TRIM(UPPER(tbl_raw_data[[#This Row],[Outcome]]))</f>
        <v>APPROVE</v>
      </c>
      <c r="P4015" s="50" t="str">
        <f>TRIM(UPPER(tbl_raw_data[[#This Row],[Queue Name]]))</f>
        <v>CONSUMER PRE BUREAU</v>
      </c>
      <c r="Q4015" s="50" t="str">
        <f>IF(tbl_raw_data[[#This Row],[Time taken in min]]&lt;=Settiings!$D$2,"SLA_MET","SLA_NOT_MET")</f>
        <v>SLA_MET</v>
      </c>
      <c r="R4015" s="94"/>
    </row>
    <row r="4016" spans="1:18" x14ac:dyDescent="0.3">
      <c r="A4016" s="20" t="s">
        <v>3454</v>
      </c>
      <c r="B4016" s="9">
        <v>45149.790358796294</v>
      </c>
      <c r="C4016" s="24">
        <v>45149.795844907407</v>
      </c>
      <c r="D4016" s="25" t="s">
        <v>13</v>
      </c>
      <c r="E4016" s="25" t="s">
        <v>47</v>
      </c>
      <c r="F4016" s="25" t="s">
        <v>686</v>
      </c>
      <c r="G4016" s="25" t="s">
        <v>17</v>
      </c>
      <c r="H4016" s="82"/>
      <c r="I4016" s="48">
        <f>tbl_raw_data[[#This Row],[Date Actioned]]-tbl_raw_data[[#This Row],[Date Tagged]]</f>
        <v>5.4861111129866913E-3</v>
      </c>
      <c r="J4016" s="46">
        <f>HOUR(tbl_raw_data[[#This Row],[Time_taken]])*60+MINUTE(tbl_raw_data[[#This Row],[Time_taken]])+SECOND(tbl_raw_data[[#This Row],[Time_taken]])/60</f>
        <v>7.9</v>
      </c>
      <c r="K4016" s="52">
        <f>DATE(YEAR(tbl_raw_data[[#This Row],[Date Actioned]]),MONTH(tbl_raw_data[[#This Row],[Date Actioned]]),DAY(tbl_raw_data[[#This Row],[Date Actioned]]))</f>
        <v>45149</v>
      </c>
      <c r="L4016" s="50" t="str">
        <f>UPPER(TEXT(tbl_raw_data[[#This Row],[updated_date]],"MMMM"))</f>
        <v>AUGUST</v>
      </c>
      <c r="M4016" s="50" t="str">
        <f>"WEEK "&amp; IF(ROUNDUP(DAY(tbl_raw_data[[#This Row],[updated_date]])/7,0)=5,4,ROUNDUP(DAY(tbl_raw_data[[#This Row],[updated_date]])/7,0))</f>
        <v>WEEK 2</v>
      </c>
      <c r="N4016" s="50" t="str">
        <f>UPPER(VLOOKUP(tbl_raw_data[[#This Row],[Analyst]],Settiings!$A$2:$B$16,2,0))</f>
        <v>FARDIN</v>
      </c>
      <c r="O4016" s="50" t="str">
        <f>TRIM(UPPER(tbl_raw_data[[#This Row],[Outcome]]))</f>
        <v>APPROVE</v>
      </c>
      <c r="P4016" s="50" t="str">
        <f>TRIM(UPPER(tbl_raw_data[[#This Row],[Queue Name]]))</f>
        <v>CONSUMER PRE BUREAU</v>
      </c>
      <c r="Q4016" s="50" t="str">
        <f>IF(tbl_raw_data[[#This Row],[Time taken in min]]&lt;=Settiings!$D$2,"SLA_MET","SLA_NOT_MET")</f>
        <v>SLA_MET</v>
      </c>
      <c r="R4016" s="94"/>
    </row>
    <row r="4017" spans="1:18" x14ac:dyDescent="0.3">
      <c r="A4017" s="23" t="s">
        <v>3455</v>
      </c>
      <c r="B4017" s="15">
        <v>45149.792569444442</v>
      </c>
      <c r="C4017" s="16">
        <v>45149.803495370368</v>
      </c>
      <c r="D4017" s="17" t="s">
        <v>17</v>
      </c>
      <c r="E4017" s="18" t="s">
        <v>9</v>
      </c>
      <c r="F4017" s="17" t="s">
        <v>24</v>
      </c>
      <c r="G4017" s="19"/>
      <c r="H4017" s="79"/>
      <c r="I4017" s="48">
        <f>tbl_raw_data[[#This Row],[Date Actioned]]-tbl_raw_data[[#This Row],[Date Tagged]]</f>
        <v>1.0925925926130731E-2</v>
      </c>
      <c r="J4017" s="46">
        <f>HOUR(tbl_raw_data[[#This Row],[Time_taken]])*60+MINUTE(tbl_raw_data[[#This Row],[Time_taken]])+SECOND(tbl_raw_data[[#This Row],[Time_taken]])/60</f>
        <v>15.733333333333333</v>
      </c>
      <c r="K4017" s="52">
        <f>DATE(YEAR(tbl_raw_data[[#This Row],[Date Actioned]]),MONTH(tbl_raw_data[[#This Row],[Date Actioned]]),DAY(tbl_raw_data[[#This Row],[Date Actioned]]))</f>
        <v>45149</v>
      </c>
      <c r="L4017" s="50" t="str">
        <f>UPPER(TEXT(tbl_raw_data[[#This Row],[updated_date]],"MMMM"))</f>
        <v>AUGUST</v>
      </c>
      <c r="M4017" s="50" t="str">
        <f>"WEEK "&amp; IF(ROUNDUP(DAY(tbl_raw_data[[#This Row],[updated_date]])/7,0)=5,4,ROUNDUP(DAY(tbl_raw_data[[#This Row],[updated_date]])/7,0))</f>
        <v>WEEK 2</v>
      </c>
      <c r="N4017" s="50" t="str">
        <f>UPPER(VLOOKUP(tbl_raw_data[[#This Row],[Analyst]],Settiings!$A$2:$B$16,2,0))</f>
        <v>QUADIR</v>
      </c>
      <c r="O4017" s="50" t="str">
        <f>TRIM(UPPER(tbl_raw_data[[#This Row],[Outcome]]))</f>
        <v>APPROVE</v>
      </c>
      <c r="P4017" s="50" t="str">
        <f>TRIM(UPPER(tbl_raw_data[[#This Row],[Queue Name]]))</f>
        <v>CONSUMER EXISTING</v>
      </c>
      <c r="Q4017" s="50" t="str">
        <f>IF(tbl_raw_data[[#This Row],[Time taken in min]]&lt;=Settiings!$D$2,"SLA_MET","SLA_NOT_MET")</f>
        <v>SLA_MET</v>
      </c>
      <c r="R4017" s="94"/>
    </row>
    <row r="4018" spans="1:18" x14ac:dyDescent="0.3">
      <c r="A4018" s="14" t="s">
        <v>3457</v>
      </c>
      <c r="B4018" s="9">
        <v>45149.830833333333</v>
      </c>
      <c r="C4018" s="24">
        <v>45149.836493055554</v>
      </c>
      <c r="D4018" s="25" t="s">
        <v>17</v>
      </c>
      <c r="E4018" s="12" t="s">
        <v>19</v>
      </c>
      <c r="F4018" s="25" t="s">
        <v>24</v>
      </c>
      <c r="G4018" s="13"/>
      <c r="H4018" s="78"/>
      <c r="I4018" s="48">
        <f>tbl_raw_data[[#This Row],[Date Actioned]]-tbl_raw_data[[#This Row],[Date Tagged]]</f>
        <v>5.6597222210257314E-3</v>
      </c>
      <c r="J4018" s="46">
        <f>HOUR(tbl_raw_data[[#This Row],[Time_taken]])*60+MINUTE(tbl_raw_data[[#This Row],[Time_taken]])+SECOND(tbl_raw_data[[#This Row],[Time_taken]])/60</f>
        <v>8.15</v>
      </c>
      <c r="K4018" s="52">
        <f>DATE(YEAR(tbl_raw_data[[#This Row],[Date Actioned]]),MONTH(tbl_raw_data[[#This Row],[Date Actioned]]),DAY(tbl_raw_data[[#This Row],[Date Actioned]]))</f>
        <v>45149</v>
      </c>
      <c r="L4018" s="50" t="str">
        <f>UPPER(TEXT(tbl_raw_data[[#This Row],[updated_date]],"MMMM"))</f>
        <v>AUGUST</v>
      </c>
      <c r="M4018" s="50" t="str">
        <f>"WEEK "&amp; IF(ROUNDUP(DAY(tbl_raw_data[[#This Row],[updated_date]])/7,0)=5,4,ROUNDUP(DAY(tbl_raw_data[[#This Row],[updated_date]])/7,0))</f>
        <v>WEEK 2</v>
      </c>
      <c r="N4018" s="50" t="str">
        <f>UPPER(VLOOKUP(tbl_raw_data[[#This Row],[Analyst]],Settiings!$A$2:$B$16,2,0))</f>
        <v>QUADIR</v>
      </c>
      <c r="O4018" s="50" t="str">
        <f>TRIM(UPPER(tbl_raw_data[[#This Row],[Outcome]]))</f>
        <v>APPROVE</v>
      </c>
      <c r="P4018" s="50" t="str">
        <f>TRIM(UPPER(tbl_raw_data[[#This Row],[Queue Name]]))</f>
        <v>CONSUMER POST BUREAU</v>
      </c>
      <c r="Q4018" s="50" t="str">
        <f>IF(tbl_raw_data[[#This Row],[Time taken in min]]&lt;=Settiings!$D$2,"SLA_MET","SLA_NOT_MET")</f>
        <v>SLA_MET</v>
      </c>
      <c r="R4018" s="94"/>
    </row>
    <row r="4019" spans="1:18" x14ac:dyDescent="0.3">
      <c r="A4019" s="14" t="s">
        <v>3460</v>
      </c>
      <c r="B4019" s="15">
        <v>45150.161990740744</v>
      </c>
      <c r="C4019" s="16">
        <v>45150.359189814815</v>
      </c>
      <c r="D4019" s="17" t="s">
        <v>17</v>
      </c>
      <c r="E4019" s="18" t="s">
        <v>19</v>
      </c>
      <c r="F4019" s="17" t="s">
        <v>16</v>
      </c>
      <c r="G4019" s="19"/>
      <c r="H4019" s="79"/>
      <c r="I4019" s="48">
        <f>tbl_raw_data[[#This Row],[Date Actioned]]-tbl_raw_data[[#This Row],[Date Tagged]]</f>
        <v>0.19719907407124992</v>
      </c>
      <c r="J4019" s="46">
        <f>HOUR(tbl_raw_data[[#This Row],[Time_taken]])*60+MINUTE(tbl_raw_data[[#This Row],[Time_taken]])+SECOND(tbl_raw_data[[#This Row],[Time_taken]])/60</f>
        <v>283.96666666666664</v>
      </c>
      <c r="K4019" s="52">
        <f>DATE(YEAR(tbl_raw_data[[#This Row],[Date Actioned]]),MONTH(tbl_raw_data[[#This Row],[Date Actioned]]),DAY(tbl_raw_data[[#This Row],[Date Actioned]]))</f>
        <v>45150</v>
      </c>
      <c r="L4019" s="50" t="str">
        <f>UPPER(TEXT(tbl_raw_data[[#This Row],[updated_date]],"MMMM"))</f>
        <v>AUGUST</v>
      </c>
      <c r="M4019" s="50" t="str">
        <f>"WEEK "&amp; IF(ROUNDUP(DAY(tbl_raw_data[[#This Row],[updated_date]])/7,0)=5,4,ROUNDUP(DAY(tbl_raw_data[[#This Row],[updated_date]])/7,0))</f>
        <v>WEEK 2</v>
      </c>
      <c r="N4019" s="50" t="str">
        <f>UPPER(VLOOKUP(tbl_raw_data[[#This Row],[Analyst]],Settiings!$A$2:$B$16,2,0))</f>
        <v>CAMROOON</v>
      </c>
      <c r="O4019" s="50" t="str">
        <f>TRIM(UPPER(tbl_raw_data[[#This Row],[Outcome]]))</f>
        <v>APPROVE</v>
      </c>
      <c r="P4019" s="50" t="str">
        <f>TRIM(UPPER(tbl_raw_data[[#This Row],[Queue Name]]))</f>
        <v>CONSUMER POST BUREAU</v>
      </c>
      <c r="Q4019" s="50" t="str">
        <f>IF(tbl_raw_data[[#This Row],[Time taken in min]]&lt;=Settiings!$D$2,"SLA_MET","SLA_NOT_MET")</f>
        <v>SLA_NOT_MET</v>
      </c>
      <c r="R4019" s="94"/>
    </row>
    <row r="4020" spans="1:18" x14ac:dyDescent="0.3">
      <c r="A4020" s="20" t="s">
        <v>3461</v>
      </c>
      <c r="B4020" s="9">
        <v>45150.407187500001</v>
      </c>
      <c r="C4020" s="24">
        <v>45150.428414351853</v>
      </c>
      <c r="D4020" s="25" t="s">
        <v>13</v>
      </c>
      <c r="E4020" s="25" t="s">
        <v>9</v>
      </c>
      <c r="F4020" s="25" t="s">
        <v>16</v>
      </c>
      <c r="G4020" s="25" t="s">
        <v>17</v>
      </c>
      <c r="H4020" s="82"/>
      <c r="I4020" s="48">
        <f>tbl_raw_data[[#This Row],[Date Actioned]]-tbl_raw_data[[#This Row],[Date Tagged]]</f>
        <v>2.1226851851679385E-2</v>
      </c>
      <c r="J4020" s="46">
        <f>HOUR(tbl_raw_data[[#This Row],[Time_taken]])*60+MINUTE(tbl_raw_data[[#This Row],[Time_taken]])+SECOND(tbl_raw_data[[#This Row],[Time_taken]])/60</f>
        <v>30.566666666666666</v>
      </c>
      <c r="K4020" s="52">
        <f>DATE(YEAR(tbl_raw_data[[#This Row],[Date Actioned]]),MONTH(tbl_raw_data[[#This Row],[Date Actioned]]),DAY(tbl_raw_data[[#This Row],[Date Actioned]]))</f>
        <v>45150</v>
      </c>
      <c r="L4020" s="50" t="str">
        <f>UPPER(TEXT(tbl_raw_data[[#This Row],[updated_date]],"MMMM"))</f>
        <v>AUGUST</v>
      </c>
      <c r="M4020" s="50" t="str">
        <f>"WEEK "&amp; IF(ROUNDUP(DAY(tbl_raw_data[[#This Row],[updated_date]])/7,0)=5,4,ROUNDUP(DAY(tbl_raw_data[[#This Row],[updated_date]])/7,0))</f>
        <v>WEEK 2</v>
      </c>
      <c r="N4020" s="50" t="str">
        <f>UPPER(VLOOKUP(tbl_raw_data[[#This Row],[Analyst]],Settiings!$A$2:$B$16,2,0))</f>
        <v>CAMROOON</v>
      </c>
      <c r="O4020" s="50" t="str">
        <f>TRIM(UPPER(tbl_raw_data[[#This Row],[Outcome]]))</f>
        <v>APPROVE</v>
      </c>
      <c r="P4020" s="50" t="str">
        <f>TRIM(UPPER(tbl_raw_data[[#This Row],[Queue Name]]))</f>
        <v>CONSUMER EXISTING</v>
      </c>
      <c r="Q4020" s="50" t="str">
        <f>IF(tbl_raw_data[[#This Row],[Time taken in min]]&lt;=Settiings!$D$2,"SLA_MET","SLA_NOT_MET")</f>
        <v>SLA_NOT_MET</v>
      </c>
      <c r="R4020" s="94"/>
    </row>
    <row r="4021" spans="1:18" x14ac:dyDescent="0.3">
      <c r="A4021" s="23" t="s">
        <v>3462</v>
      </c>
      <c r="B4021" s="15">
        <v>45150.419942129629</v>
      </c>
      <c r="C4021" s="16">
        <v>45150.433032407411</v>
      </c>
      <c r="D4021" s="17" t="s">
        <v>13</v>
      </c>
      <c r="E4021" s="17" t="s">
        <v>47</v>
      </c>
      <c r="F4021" s="17" t="s">
        <v>76</v>
      </c>
      <c r="G4021" s="17" t="s">
        <v>17</v>
      </c>
      <c r="H4021" s="83"/>
      <c r="I4021" s="48">
        <f>tbl_raw_data[[#This Row],[Date Actioned]]-tbl_raw_data[[#This Row],[Date Tagged]]</f>
        <v>1.3090277781884652E-2</v>
      </c>
      <c r="J4021" s="46">
        <f>HOUR(tbl_raw_data[[#This Row],[Time_taken]])*60+MINUTE(tbl_raw_data[[#This Row],[Time_taken]])+SECOND(tbl_raw_data[[#This Row],[Time_taken]])/60</f>
        <v>18.850000000000001</v>
      </c>
      <c r="K4021" s="52">
        <f>DATE(YEAR(tbl_raw_data[[#This Row],[Date Actioned]]),MONTH(tbl_raw_data[[#This Row],[Date Actioned]]),DAY(tbl_raw_data[[#This Row],[Date Actioned]]))</f>
        <v>45150</v>
      </c>
      <c r="L4021" s="50" t="str">
        <f>UPPER(TEXT(tbl_raw_data[[#This Row],[updated_date]],"MMMM"))</f>
        <v>AUGUST</v>
      </c>
      <c r="M4021" s="50" t="str">
        <f>"WEEK "&amp; IF(ROUNDUP(DAY(tbl_raw_data[[#This Row],[updated_date]])/7,0)=5,4,ROUNDUP(DAY(tbl_raw_data[[#This Row],[updated_date]])/7,0))</f>
        <v>WEEK 2</v>
      </c>
      <c r="N4021" s="50" t="str">
        <f>UPPER(VLOOKUP(tbl_raw_data[[#This Row],[Analyst]],Settiings!$A$2:$B$16,2,0))</f>
        <v>ROHAN</v>
      </c>
      <c r="O4021" s="50" t="str">
        <f>TRIM(UPPER(tbl_raw_data[[#This Row],[Outcome]]))</f>
        <v>APPROVE</v>
      </c>
      <c r="P4021" s="50" t="str">
        <f>TRIM(UPPER(tbl_raw_data[[#This Row],[Queue Name]]))</f>
        <v>CONSUMER PRE BUREAU</v>
      </c>
      <c r="Q4021" s="50" t="str">
        <f>IF(tbl_raw_data[[#This Row],[Time taken in min]]&lt;=Settiings!$D$2,"SLA_MET","SLA_NOT_MET")</f>
        <v>SLA_MET</v>
      </c>
      <c r="R4021" s="94"/>
    </row>
    <row r="4022" spans="1:18" x14ac:dyDescent="0.3">
      <c r="A4022" s="14" t="s">
        <v>3464</v>
      </c>
      <c r="B4022" s="9">
        <v>45150.429722222223</v>
      </c>
      <c r="C4022" s="24">
        <v>45150.439398148148</v>
      </c>
      <c r="D4022" s="25" t="s">
        <v>17</v>
      </c>
      <c r="E4022" s="12" t="s">
        <v>9</v>
      </c>
      <c r="F4022" s="25" t="s">
        <v>76</v>
      </c>
      <c r="G4022" s="13"/>
      <c r="H4022" s="78"/>
      <c r="I4022" s="48">
        <f>tbl_raw_data[[#This Row],[Date Actioned]]-tbl_raw_data[[#This Row],[Date Tagged]]</f>
        <v>9.6759259249665774E-3</v>
      </c>
      <c r="J4022" s="46">
        <f>HOUR(tbl_raw_data[[#This Row],[Time_taken]])*60+MINUTE(tbl_raw_data[[#This Row],[Time_taken]])+SECOND(tbl_raw_data[[#This Row],[Time_taken]])/60</f>
        <v>13.933333333333334</v>
      </c>
      <c r="K4022" s="52">
        <f>DATE(YEAR(tbl_raw_data[[#This Row],[Date Actioned]]),MONTH(tbl_raw_data[[#This Row],[Date Actioned]]),DAY(tbl_raw_data[[#This Row],[Date Actioned]]))</f>
        <v>45150</v>
      </c>
      <c r="L4022" s="50" t="str">
        <f>UPPER(TEXT(tbl_raw_data[[#This Row],[updated_date]],"MMMM"))</f>
        <v>AUGUST</v>
      </c>
      <c r="M4022" s="50" t="str">
        <f>"WEEK "&amp; IF(ROUNDUP(DAY(tbl_raw_data[[#This Row],[updated_date]])/7,0)=5,4,ROUNDUP(DAY(tbl_raw_data[[#This Row],[updated_date]])/7,0))</f>
        <v>WEEK 2</v>
      </c>
      <c r="N4022" s="50" t="str">
        <f>UPPER(VLOOKUP(tbl_raw_data[[#This Row],[Analyst]],Settiings!$A$2:$B$16,2,0))</f>
        <v>ROHAN</v>
      </c>
      <c r="O4022" s="50" t="str">
        <f>TRIM(UPPER(tbl_raw_data[[#This Row],[Outcome]]))</f>
        <v>APPROVE</v>
      </c>
      <c r="P4022" s="50" t="str">
        <f>TRIM(UPPER(tbl_raw_data[[#This Row],[Queue Name]]))</f>
        <v>CONSUMER EXISTING</v>
      </c>
      <c r="Q4022" s="50" t="str">
        <f>IF(tbl_raw_data[[#This Row],[Time taken in min]]&lt;=Settiings!$D$2,"SLA_MET","SLA_NOT_MET")</f>
        <v>SLA_MET</v>
      </c>
      <c r="R4022" s="94"/>
    </row>
    <row r="4023" spans="1:18" x14ac:dyDescent="0.3">
      <c r="A4023" s="20" t="s">
        <v>3465</v>
      </c>
      <c r="B4023" s="15">
        <v>45150.432245370372</v>
      </c>
      <c r="C4023" s="16">
        <v>45150.444432870368</v>
      </c>
      <c r="D4023" s="17" t="s">
        <v>17</v>
      </c>
      <c r="E4023" s="18" t="s">
        <v>9</v>
      </c>
      <c r="F4023" s="17" t="s">
        <v>50</v>
      </c>
      <c r="G4023" s="19"/>
      <c r="H4023" s="79"/>
      <c r="I4023" s="48">
        <f>tbl_raw_data[[#This Row],[Date Actioned]]-tbl_raw_data[[#This Row],[Date Tagged]]</f>
        <v>1.2187499996798579E-2</v>
      </c>
      <c r="J4023" s="46">
        <f>HOUR(tbl_raw_data[[#This Row],[Time_taken]])*60+MINUTE(tbl_raw_data[[#This Row],[Time_taken]])+SECOND(tbl_raw_data[[#This Row],[Time_taken]])/60</f>
        <v>17.55</v>
      </c>
      <c r="K4023" s="52">
        <f>DATE(YEAR(tbl_raw_data[[#This Row],[Date Actioned]]),MONTH(tbl_raw_data[[#This Row],[Date Actioned]]),DAY(tbl_raw_data[[#This Row],[Date Actioned]]))</f>
        <v>45150</v>
      </c>
      <c r="L4023" s="50" t="str">
        <f>UPPER(TEXT(tbl_raw_data[[#This Row],[updated_date]],"MMMM"))</f>
        <v>AUGUST</v>
      </c>
      <c r="M4023" s="50" t="str">
        <f>"WEEK "&amp; IF(ROUNDUP(DAY(tbl_raw_data[[#This Row],[updated_date]])/7,0)=5,4,ROUNDUP(DAY(tbl_raw_data[[#This Row],[updated_date]])/7,0))</f>
        <v>WEEK 2</v>
      </c>
      <c r="N4023" s="50" t="str">
        <f>UPPER(VLOOKUP(tbl_raw_data[[#This Row],[Analyst]],Settiings!$A$2:$B$16,2,0))</f>
        <v>SHAHID</v>
      </c>
      <c r="O4023" s="50" t="str">
        <f>TRIM(UPPER(tbl_raw_data[[#This Row],[Outcome]]))</f>
        <v>APPROVE</v>
      </c>
      <c r="P4023" s="50" t="str">
        <f>TRIM(UPPER(tbl_raw_data[[#This Row],[Queue Name]]))</f>
        <v>CONSUMER EXISTING</v>
      </c>
      <c r="Q4023" s="50" t="str">
        <f>IF(tbl_raw_data[[#This Row],[Time taken in min]]&lt;=Settiings!$D$2,"SLA_MET","SLA_NOT_MET")</f>
        <v>SLA_MET</v>
      </c>
      <c r="R4023" s="94"/>
    </row>
    <row r="4024" spans="1:18" x14ac:dyDescent="0.3">
      <c r="A4024" s="20" t="s">
        <v>3466</v>
      </c>
      <c r="B4024" s="15">
        <v>45150.43236111111</v>
      </c>
      <c r="C4024" s="16">
        <v>45150.439710648148</v>
      </c>
      <c r="D4024" s="17" t="s">
        <v>27</v>
      </c>
      <c r="E4024" s="17" t="s">
        <v>9</v>
      </c>
      <c r="F4024" s="17" t="s">
        <v>16</v>
      </c>
      <c r="G4024" s="17" t="s">
        <v>228</v>
      </c>
      <c r="H4024" s="83"/>
      <c r="I4024" s="48">
        <f>tbl_raw_data[[#This Row],[Date Actioned]]-tbl_raw_data[[#This Row],[Date Tagged]]</f>
        <v>7.3495370379532687E-3</v>
      </c>
      <c r="J4024" s="46">
        <f>HOUR(tbl_raw_data[[#This Row],[Time_taken]])*60+MINUTE(tbl_raw_data[[#This Row],[Time_taken]])+SECOND(tbl_raw_data[[#This Row],[Time_taken]])/60</f>
        <v>10.583333333333334</v>
      </c>
      <c r="K4024" s="52">
        <f>DATE(YEAR(tbl_raw_data[[#This Row],[Date Actioned]]),MONTH(tbl_raw_data[[#This Row],[Date Actioned]]),DAY(tbl_raw_data[[#This Row],[Date Actioned]]))</f>
        <v>45150</v>
      </c>
      <c r="L4024" s="50" t="str">
        <f>UPPER(TEXT(tbl_raw_data[[#This Row],[updated_date]],"MMMM"))</f>
        <v>AUGUST</v>
      </c>
      <c r="M4024" s="50" t="str">
        <f>"WEEK "&amp; IF(ROUNDUP(DAY(tbl_raw_data[[#This Row],[updated_date]])/7,0)=5,4,ROUNDUP(DAY(tbl_raw_data[[#This Row],[updated_date]])/7,0))</f>
        <v>WEEK 2</v>
      </c>
      <c r="N4024" s="50" t="str">
        <f>UPPER(VLOOKUP(tbl_raw_data[[#This Row],[Analyst]],Settiings!$A$2:$B$16,2,0))</f>
        <v>CAMROOON</v>
      </c>
      <c r="O4024" s="50" t="str">
        <f>TRIM(UPPER(tbl_raw_data[[#This Row],[Outcome]]))</f>
        <v>DECLINE</v>
      </c>
      <c r="P4024" s="50" t="str">
        <f>TRIM(UPPER(tbl_raw_data[[#This Row],[Queue Name]]))</f>
        <v>CONSUMER EXISTING</v>
      </c>
      <c r="Q4024" s="50" t="str">
        <f>IF(tbl_raw_data[[#This Row],[Time taken in min]]&lt;=Settiings!$D$2,"SLA_MET","SLA_NOT_MET")</f>
        <v>SLA_MET</v>
      </c>
      <c r="R4024" s="94"/>
    </row>
    <row r="4025" spans="1:18" x14ac:dyDescent="0.3">
      <c r="A4025" s="23" t="s">
        <v>3470</v>
      </c>
      <c r="B4025" s="9">
        <v>45150.456875000003</v>
      </c>
      <c r="C4025" s="24">
        <v>45150.465636574074</v>
      </c>
      <c r="D4025" s="25" t="s">
        <v>27</v>
      </c>
      <c r="E4025" s="25" t="s">
        <v>9</v>
      </c>
      <c r="F4025" s="25" t="s">
        <v>16</v>
      </c>
      <c r="G4025" s="25" t="s">
        <v>111</v>
      </c>
      <c r="H4025" s="82"/>
      <c r="I4025" s="48">
        <f>tbl_raw_data[[#This Row],[Date Actioned]]-tbl_raw_data[[#This Row],[Date Tagged]]</f>
        <v>8.7615740703768097E-3</v>
      </c>
      <c r="J4025" s="46">
        <f>HOUR(tbl_raw_data[[#This Row],[Time_taken]])*60+MINUTE(tbl_raw_data[[#This Row],[Time_taken]])+SECOND(tbl_raw_data[[#This Row],[Time_taken]])/60</f>
        <v>12.616666666666667</v>
      </c>
      <c r="K4025" s="52">
        <f>DATE(YEAR(tbl_raw_data[[#This Row],[Date Actioned]]),MONTH(tbl_raw_data[[#This Row],[Date Actioned]]),DAY(tbl_raw_data[[#This Row],[Date Actioned]]))</f>
        <v>45150</v>
      </c>
      <c r="L4025" s="50" t="str">
        <f>UPPER(TEXT(tbl_raw_data[[#This Row],[updated_date]],"MMMM"))</f>
        <v>AUGUST</v>
      </c>
      <c r="M4025" s="50" t="str">
        <f>"WEEK "&amp; IF(ROUNDUP(DAY(tbl_raw_data[[#This Row],[updated_date]])/7,0)=5,4,ROUNDUP(DAY(tbl_raw_data[[#This Row],[updated_date]])/7,0))</f>
        <v>WEEK 2</v>
      </c>
      <c r="N4025" s="50" t="str">
        <f>UPPER(VLOOKUP(tbl_raw_data[[#This Row],[Analyst]],Settiings!$A$2:$B$16,2,0))</f>
        <v>CAMROOON</v>
      </c>
      <c r="O4025" s="50" t="str">
        <f>TRIM(UPPER(tbl_raw_data[[#This Row],[Outcome]]))</f>
        <v>DECLINE</v>
      </c>
      <c r="P4025" s="50" t="str">
        <f>TRIM(UPPER(tbl_raw_data[[#This Row],[Queue Name]]))</f>
        <v>CONSUMER EXISTING</v>
      </c>
      <c r="Q4025" s="50" t="str">
        <f>IF(tbl_raw_data[[#This Row],[Time taken in min]]&lt;=Settiings!$D$2,"SLA_MET","SLA_NOT_MET")</f>
        <v>SLA_MET</v>
      </c>
      <c r="R4025" s="94"/>
    </row>
    <row r="4026" spans="1:18" x14ac:dyDescent="0.3">
      <c r="A4026" s="23" t="s">
        <v>3471</v>
      </c>
      <c r="B4026" s="9">
        <v>45150.457280092596</v>
      </c>
      <c r="C4026" s="24">
        <v>45150.468923611108</v>
      </c>
      <c r="D4026" s="25" t="s">
        <v>13</v>
      </c>
      <c r="E4026" s="25" t="s">
        <v>9</v>
      </c>
      <c r="F4026" s="25" t="s">
        <v>16</v>
      </c>
      <c r="G4026" s="25" t="s">
        <v>17</v>
      </c>
      <c r="H4026" s="82"/>
      <c r="I4026" s="48">
        <f>tbl_raw_data[[#This Row],[Date Actioned]]-tbl_raw_data[[#This Row],[Date Tagged]]</f>
        <v>1.1643518511846196E-2</v>
      </c>
      <c r="J4026" s="46">
        <f>HOUR(tbl_raw_data[[#This Row],[Time_taken]])*60+MINUTE(tbl_raw_data[[#This Row],[Time_taken]])+SECOND(tbl_raw_data[[#This Row],[Time_taken]])/60</f>
        <v>16.766666666666666</v>
      </c>
      <c r="K4026" s="52">
        <f>DATE(YEAR(tbl_raw_data[[#This Row],[Date Actioned]]),MONTH(tbl_raw_data[[#This Row],[Date Actioned]]),DAY(tbl_raw_data[[#This Row],[Date Actioned]]))</f>
        <v>45150</v>
      </c>
      <c r="L4026" s="50" t="str">
        <f>UPPER(TEXT(tbl_raw_data[[#This Row],[updated_date]],"MMMM"))</f>
        <v>AUGUST</v>
      </c>
      <c r="M4026" s="50" t="str">
        <f>"WEEK "&amp; IF(ROUNDUP(DAY(tbl_raw_data[[#This Row],[updated_date]])/7,0)=5,4,ROUNDUP(DAY(tbl_raw_data[[#This Row],[updated_date]])/7,0))</f>
        <v>WEEK 2</v>
      </c>
      <c r="N4026" s="50" t="str">
        <f>UPPER(VLOOKUP(tbl_raw_data[[#This Row],[Analyst]],Settiings!$A$2:$B$16,2,0))</f>
        <v>CAMROOON</v>
      </c>
      <c r="O4026" s="50" t="str">
        <f>TRIM(UPPER(tbl_raw_data[[#This Row],[Outcome]]))</f>
        <v>APPROVE</v>
      </c>
      <c r="P4026" s="50" t="str">
        <f>TRIM(UPPER(tbl_raw_data[[#This Row],[Queue Name]]))</f>
        <v>CONSUMER EXISTING</v>
      </c>
      <c r="Q4026" s="50" t="str">
        <f>IF(tbl_raw_data[[#This Row],[Time taken in min]]&lt;=Settiings!$D$2,"SLA_MET","SLA_NOT_MET")</f>
        <v>SLA_MET</v>
      </c>
      <c r="R4026" s="94"/>
    </row>
    <row r="4027" spans="1:18" x14ac:dyDescent="0.3">
      <c r="A4027" s="14" t="s">
        <v>3472</v>
      </c>
      <c r="B4027" s="15">
        <v>45150.457986111112</v>
      </c>
      <c r="C4027" s="16">
        <v>45150.465567129628</v>
      </c>
      <c r="D4027" s="17" t="s">
        <v>17</v>
      </c>
      <c r="E4027" s="18" t="s">
        <v>9</v>
      </c>
      <c r="F4027" s="17" t="s">
        <v>50</v>
      </c>
      <c r="G4027" s="19"/>
      <c r="H4027" s="79"/>
      <c r="I4027" s="48">
        <f>tbl_raw_data[[#This Row],[Date Actioned]]-tbl_raw_data[[#This Row],[Date Tagged]]</f>
        <v>7.5810185153386556E-3</v>
      </c>
      <c r="J4027" s="46">
        <f>HOUR(tbl_raw_data[[#This Row],[Time_taken]])*60+MINUTE(tbl_raw_data[[#This Row],[Time_taken]])+SECOND(tbl_raw_data[[#This Row],[Time_taken]])/60</f>
        <v>10.916666666666666</v>
      </c>
      <c r="K4027" s="52">
        <f>DATE(YEAR(tbl_raw_data[[#This Row],[Date Actioned]]),MONTH(tbl_raw_data[[#This Row],[Date Actioned]]),DAY(tbl_raw_data[[#This Row],[Date Actioned]]))</f>
        <v>45150</v>
      </c>
      <c r="L4027" s="50" t="str">
        <f>UPPER(TEXT(tbl_raw_data[[#This Row],[updated_date]],"MMMM"))</f>
        <v>AUGUST</v>
      </c>
      <c r="M4027" s="50" t="str">
        <f>"WEEK "&amp; IF(ROUNDUP(DAY(tbl_raw_data[[#This Row],[updated_date]])/7,0)=5,4,ROUNDUP(DAY(tbl_raw_data[[#This Row],[updated_date]])/7,0))</f>
        <v>WEEK 2</v>
      </c>
      <c r="N4027" s="50" t="str">
        <f>UPPER(VLOOKUP(tbl_raw_data[[#This Row],[Analyst]],Settiings!$A$2:$B$16,2,0))</f>
        <v>SHAHID</v>
      </c>
      <c r="O4027" s="50" t="str">
        <f>TRIM(UPPER(tbl_raw_data[[#This Row],[Outcome]]))</f>
        <v>APPROVE</v>
      </c>
      <c r="P4027" s="50" t="str">
        <f>TRIM(UPPER(tbl_raw_data[[#This Row],[Queue Name]]))</f>
        <v>CONSUMER EXISTING</v>
      </c>
      <c r="Q4027" s="50" t="str">
        <f>IF(tbl_raw_data[[#This Row],[Time taken in min]]&lt;=Settiings!$D$2,"SLA_MET","SLA_NOT_MET")</f>
        <v>SLA_MET</v>
      </c>
      <c r="R4027" s="94"/>
    </row>
    <row r="4028" spans="1:18" x14ac:dyDescent="0.3">
      <c r="A4028" s="20" t="s">
        <v>3475</v>
      </c>
      <c r="B4028" s="9">
        <v>45150.462962962964</v>
      </c>
      <c r="C4028" s="24">
        <v>45150.474814814814</v>
      </c>
      <c r="D4028" s="25" t="s">
        <v>13</v>
      </c>
      <c r="E4028" s="25" t="s">
        <v>47</v>
      </c>
      <c r="F4028" s="25" t="s">
        <v>50</v>
      </c>
      <c r="G4028" s="25" t="s">
        <v>785</v>
      </c>
      <c r="H4028" s="82"/>
      <c r="I4028" s="48">
        <f>tbl_raw_data[[#This Row],[Date Actioned]]-tbl_raw_data[[#This Row],[Date Tagged]]</f>
        <v>1.1851851850224193E-2</v>
      </c>
      <c r="J4028" s="46">
        <f>HOUR(tbl_raw_data[[#This Row],[Time_taken]])*60+MINUTE(tbl_raw_data[[#This Row],[Time_taken]])+SECOND(tbl_raw_data[[#This Row],[Time_taken]])/60</f>
        <v>17.066666666666666</v>
      </c>
      <c r="K4028" s="52">
        <f>DATE(YEAR(tbl_raw_data[[#This Row],[Date Actioned]]),MONTH(tbl_raw_data[[#This Row],[Date Actioned]]),DAY(tbl_raw_data[[#This Row],[Date Actioned]]))</f>
        <v>45150</v>
      </c>
      <c r="L4028" s="50" t="str">
        <f>UPPER(TEXT(tbl_raw_data[[#This Row],[updated_date]],"MMMM"))</f>
        <v>AUGUST</v>
      </c>
      <c r="M4028" s="50" t="str">
        <f>"WEEK "&amp; IF(ROUNDUP(DAY(tbl_raw_data[[#This Row],[updated_date]])/7,0)=5,4,ROUNDUP(DAY(tbl_raw_data[[#This Row],[updated_date]])/7,0))</f>
        <v>WEEK 2</v>
      </c>
      <c r="N4028" s="50" t="str">
        <f>UPPER(VLOOKUP(tbl_raw_data[[#This Row],[Analyst]],Settiings!$A$2:$B$16,2,0))</f>
        <v>SHAHID</v>
      </c>
      <c r="O4028" s="50" t="str">
        <f>TRIM(UPPER(tbl_raw_data[[#This Row],[Outcome]]))</f>
        <v>APPROVE</v>
      </c>
      <c r="P4028" s="50" t="str">
        <f>TRIM(UPPER(tbl_raw_data[[#This Row],[Queue Name]]))</f>
        <v>CONSUMER PRE BUREAU</v>
      </c>
      <c r="Q4028" s="50" t="str">
        <f>IF(tbl_raw_data[[#This Row],[Time taken in min]]&lt;=Settiings!$D$2,"SLA_MET","SLA_NOT_MET")</f>
        <v>SLA_MET</v>
      </c>
      <c r="R4028" s="94"/>
    </row>
    <row r="4029" spans="1:18" x14ac:dyDescent="0.3">
      <c r="A4029" s="23" t="s">
        <v>3476</v>
      </c>
      <c r="B4029" s="15">
        <v>45150.469004629631</v>
      </c>
      <c r="C4029" s="16">
        <v>45150.479155092595</v>
      </c>
      <c r="D4029" s="17" t="s">
        <v>13</v>
      </c>
      <c r="E4029" s="17" t="s">
        <v>19</v>
      </c>
      <c r="F4029" s="17" t="s">
        <v>65</v>
      </c>
      <c r="G4029" s="17" t="s">
        <v>128</v>
      </c>
      <c r="H4029" s="83"/>
      <c r="I4029" s="48">
        <f>tbl_raw_data[[#This Row],[Date Actioned]]-tbl_raw_data[[#This Row],[Date Tagged]]</f>
        <v>1.0150462963792961E-2</v>
      </c>
      <c r="J4029" s="46">
        <f>HOUR(tbl_raw_data[[#This Row],[Time_taken]])*60+MINUTE(tbl_raw_data[[#This Row],[Time_taken]])+SECOND(tbl_raw_data[[#This Row],[Time_taken]])/60</f>
        <v>14.616666666666667</v>
      </c>
      <c r="K4029" s="52">
        <f>DATE(YEAR(tbl_raw_data[[#This Row],[Date Actioned]]),MONTH(tbl_raw_data[[#This Row],[Date Actioned]]),DAY(tbl_raw_data[[#This Row],[Date Actioned]]))</f>
        <v>45150</v>
      </c>
      <c r="L4029" s="50" t="str">
        <f>UPPER(TEXT(tbl_raw_data[[#This Row],[updated_date]],"MMMM"))</f>
        <v>AUGUST</v>
      </c>
      <c r="M4029" s="50" t="str">
        <f>"WEEK "&amp; IF(ROUNDUP(DAY(tbl_raw_data[[#This Row],[updated_date]])/7,0)=5,4,ROUNDUP(DAY(tbl_raw_data[[#This Row],[updated_date]])/7,0))</f>
        <v>WEEK 2</v>
      </c>
      <c r="N4029" s="50" t="str">
        <f>UPPER(VLOOKUP(tbl_raw_data[[#This Row],[Analyst]],Settiings!$A$2:$B$16,2,0))</f>
        <v>SAM</v>
      </c>
      <c r="O4029" s="50" t="str">
        <f>TRIM(UPPER(tbl_raw_data[[#This Row],[Outcome]]))</f>
        <v>APPROVE</v>
      </c>
      <c r="P4029" s="50" t="str">
        <f>TRIM(UPPER(tbl_raw_data[[#This Row],[Queue Name]]))</f>
        <v>CONSUMER POST BUREAU</v>
      </c>
      <c r="Q4029" s="50" t="str">
        <f>IF(tbl_raw_data[[#This Row],[Time taken in min]]&lt;=Settiings!$D$2,"SLA_MET","SLA_NOT_MET")</f>
        <v>SLA_MET</v>
      </c>
      <c r="R4029" s="94"/>
    </row>
    <row r="4030" spans="1:18" x14ac:dyDescent="0.3">
      <c r="A4030" s="14" t="s">
        <v>3477</v>
      </c>
      <c r="B4030" s="9">
        <v>45150.469537037039</v>
      </c>
      <c r="C4030" s="24">
        <v>45150.477476851855</v>
      </c>
      <c r="D4030" s="25" t="s">
        <v>17</v>
      </c>
      <c r="E4030" s="12" t="s">
        <v>9</v>
      </c>
      <c r="F4030" s="25" t="s">
        <v>76</v>
      </c>
      <c r="G4030" s="13"/>
      <c r="H4030" s="78"/>
      <c r="I4030" s="48">
        <f>tbl_raw_data[[#This Row],[Date Actioned]]-tbl_raw_data[[#This Row],[Date Tagged]]</f>
        <v>7.9398148154723458E-3</v>
      </c>
      <c r="J4030" s="46">
        <f>HOUR(tbl_raw_data[[#This Row],[Time_taken]])*60+MINUTE(tbl_raw_data[[#This Row],[Time_taken]])+SECOND(tbl_raw_data[[#This Row],[Time_taken]])/60</f>
        <v>11.433333333333334</v>
      </c>
      <c r="K4030" s="52">
        <f>DATE(YEAR(tbl_raw_data[[#This Row],[Date Actioned]]),MONTH(tbl_raw_data[[#This Row],[Date Actioned]]),DAY(tbl_raw_data[[#This Row],[Date Actioned]]))</f>
        <v>45150</v>
      </c>
      <c r="L4030" s="50" t="str">
        <f>UPPER(TEXT(tbl_raw_data[[#This Row],[updated_date]],"MMMM"))</f>
        <v>AUGUST</v>
      </c>
      <c r="M4030" s="50" t="str">
        <f>"WEEK "&amp; IF(ROUNDUP(DAY(tbl_raw_data[[#This Row],[updated_date]])/7,0)=5,4,ROUNDUP(DAY(tbl_raw_data[[#This Row],[updated_date]])/7,0))</f>
        <v>WEEK 2</v>
      </c>
      <c r="N4030" s="50" t="str">
        <f>UPPER(VLOOKUP(tbl_raw_data[[#This Row],[Analyst]],Settiings!$A$2:$B$16,2,0))</f>
        <v>ROHAN</v>
      </c>
      <c r="O4030" s="50" t="str">
        <f>TRIM(UPPER(tbl_raw_data[[#This Row],[Outcome]]))</f>
        <v>APPROVE</v>
      </c>
      <c r="P4030" s="50" t="str">
        <f>TRIM(UPPER(tbl_raw_data[[#This Row],[Queue Name]]))</f>
        <v>CONSUMER EXISTING</v>
      </c>
      <c r="Q4030" s="50" t="str">
        <f>IF(tbl_raw_data[[#This Row],[Time taken in min]]&lt;=Settiings!$D$2,"SLA_MET","SLA_NOT_MET")</f>
        <v>SLA_MET</v>
      </c>
      <c r="R4030" s="94"/>
    </row>
    <row r="4031" spans="1:18" x14ac:dyDescent="0.3">
      <c r="A4031" s="20" t="s">
        <v>3478</v>
      </c>
      <c r="B4031" s="15">
        <v>45150.481805555559</v>
      </c>
      <c r="C4031" s="16">
        <v>45150.485567129632</v>
      </c>
      <c r="D4031" s="17" t="s">
        <v>17</v>
      </c>
      <c r="E4031" s="18" t="s">
        <v>9</v>
      </c>
      <c r="F4031" s="17" t="s">
        <v>50</v>
      </c>
      <c r="G4031" s="19"/>
      <c r="H4031" s="79"/>
      <c r="I4031" s="48">
        <f>tbl_raw_data[[#This Row],[Date Actioned]]-tbl_raw_data[[#This Row],[Date Tagged]]</f>
        <v>3.7615740729961544E-3</v>
      </c>
      <c r="J4031" s="46">
        <f>HOUR(tbl_raw_data[[#This Row],[Time_taken]])*60+MINUTE(tbl_raw_data[[#This Row],[Time_taken]])+SECOND(tbl_raw_data[[#This Row],[Time_taken]])/60</f>
        <v>5.416666666666667</v>
      </c>
      <c r="K4031" s="52">
        <f>DATE(YEAR(tbl_raw_data[[#This Row],[Date Actioned]]),MONTH(tbl_raw_data[[#This Row],[Date Actioned]]),DAY(tbl_raw_data[[#This Row],[Date Actioned]]))</f>
        <v>45150</v>
      </c>
      <c r="L4031" s="50" t="str">
        <f>UPPER(TEXT(tbl_raw_data[[#This Row],[updated_date]],"MMMM"))</f>
        <v>AUGUST</v>
      </c>
      <c r="M4031" s="50" t="str">
        <f>"WEEK "&amp; IF(ROUNDUP(DAY(tbl_raw_data[[#This Row],[updated_date]])/7,0)=5,4,ROUNDUP(DAY(tbl_raw_data[[#This Row],[updated_date]])/7,0))</f>
        <v>WEEK 2</v>
      </c>
      <c r="N4031" s="50" t="str">
        <f>UPPER(VLOOKUP(tbl_raw_data[[#This Row],[Analyst]],Settiings!$A$2:$B$16,2,0))</f>
        <v>SHAHID</v>
      </c>
      <c r="O4031" s="50" t="str">
        <f>TRIM(UPPER(tbl_raw_data[[#This Row],[Outcome]]))</f>
        <v>APPROVE</v>
      </c>
      <c r="P4031" s="50" t="str">
        <f>TRIM(UPPER(tbl_raw_data[[#This Row],[Queue Name]]))</f>
        <v>CONSUMER EXISTING</v>
      </c>
      <c r="Q4031" s="50" t="str">
        <f>IF(tbl_raw_data[[#This Row],[Time taken in min]]&lt;=Settiings!$D$2,"SLA_MET","SLA_NOT_MET")</f>
        <v>SLA_MET</v>
      </c>
      <c r="R4031" s="94"/>
    </row>
    <row r="4032" spans="1:18" x14ac:dyDescent="0.3">
      <c r="A4032" s="23" t="s">
        <v>3479</v>
      </c>
      <c r="B4032" s="9">
        <v>45150.482546296298</v>
      </c>
      <c r="C4032" s="24">
        <v>45150.490555555552</v>
      </c>
      <c r="D4032" s="25" t="s">
        <v>13</v>
      </c>
      <c r="E4032" s="25" t="s">
        <v>47</v>
      </c>
      <c r="F4032" s="25" t="s">
        <v>65</v>
      </c>
      <c r="G4032" s="25" t="s">
        <v>17</v>
      </c>
      <c r="H4032" s="82"/>
      <c r="I4032" s="48">
        <f>tbl_raw_data[[#This Row],[Date Actioned]]-tbl_raw_data[[#This Row],[Date Tagged]]</f>
        <v>8.0092592543223873E-3</v>
      </c>
      <c r="J4032" s="46">
        <f>HOUR(tbl_raw_data[[#This Row],[Time_taken]])*60+MINUTE(tbl_raw_data[[#This Row],[Time_taken]])+SECOND(tbl_raw_data[[#This Row],[Time_taken]])/60</f>
        <v>11.533333333333333</v>
      </c>
      <c r="K4032" s="52">
        <f>DATE(YEAR(tbl_raw_data[[#This Row],[Date Actioned]]),MONTH(tbl_raw_data[[#This Row],[Date Actioned]]),DAY(tbl_raw_data[[#This Row],[Date Actioned]]))</f>
        <v>45150</v>
      </c>
      <c r="L4032" s="50" t="str">
        <f>UPPER(TEXT(tbl_raw_data[[#This Row],[updated_date]],"MMMM"))</f>
        <v>AUGUST</v>
      </c>
      <c r="M4032" s="50" t="str">
        <f>"WEEK "&amp; IF(ROUNDUP(DAY(tbl_raw_data[[#This Row],[updated_date]])/7,0)=5,4,ROUNDUP(DAY(tbl_raw_data[[#This Row],[updated_date]])/7,0))</f>
        <v>WEEK 2</v>
      </c>
      <c r="N4032" s="50" t="str">
        <f>UPPER(VLOOKUP(tbl_raw_data[[#This Row],[Analyst]],Settiings!$A$2:$B$16,2,0))</f>
        <v>SAM</v>
      </c>
      <c r="O4032" s="50" t="str">
        <f>TRIM(UPPER(tbl_raw_data[[#This Row],[Outcome]]))</f>
        <v>APPROVE</v>
      </c>
      <c r="P4032" s="50" t="str">
        <f>TRIM(UPPER(tbl_raw_data[[#This Row],[Queue Name]]))</f>
        <v>CONSUMER PRE BUREAU</v>
      </c>
      <c r="Q4032" s="50" t="str">
        <f>IF(tbl_raw_data[[#This Row],[Time taken in min]]&lt;=Settiings!$D$2,"SLA_MET","SLA_NOT_MET")</f>
        <v>SLA_MET</v>
      </c>
      <c r="R4032" s="94"/>
    </row>
    <row r="4033" spans="1:18" x14ac:dyDescent="0.3">
      <c r="A4033" s="14" t="s">
        <v>3481</v>
      </c>
      <c r="B4033" s="15">
        <v>45150.485173611109</v>
      </c>
      <c r="C4033" s="16">
        <v>45150.489444444444</v>
      </c>
      <c r="D4033" s="17" t="s">
        <v>17</v>
      </c>
      <c r="E4033" s="18" t="s">
        <v>9</v>
      </c>
      <c r="F4033" s="17" t="s">
        <v>76</v>
      </c>
      <c r="G4033" s="19"/>
      <c r="H4033" s="79"/>
      <c r="I4033" s="48">
        <f>tbl_raw_data[[#This Row],[Date Actioned]]-tbl_raw_data[[#This Row],[Date Tagged]]</f>
        <v>4.2708333348855376E-3</v>
      </c>
      <c r="J4033" s="46">
        <f>HOUR(tbl_raw_data[[#This Row],[Time_taken]])*60+MINUTE(tbl_raw_data[[#This Row],[Time_taken]])+SECOND(tbl_raw_data[[#This Row],[Time_taken]])/60</f>
        <v>6.15</v>
      </c>
      <c r="K4033" s="52">
        <f>DATE(YEAR(tbl_raw_data[[#This Row],[Date Actioned]]),MONTH(tbl_raw_data[[#This Row],[Date Actioned]]),DAY(tbl_raw_data[[#This Row],[Date Actioned]]))</f>
        <v>45150</v>
      </c>
      <c r="L4033" s="50" t="str">
        <f>UPPER(TEXT(tbl_raw_data[[#This Row],[updated_date]],"MMMM"))</f>
        <v>AUGUST</v>
      </c>
      <c r="M4033" s="50" t="str">
        <f>"WEEK "&amp; IF(ROUNDUP(DAY(tbl_raw_data[[#This Row],[updated_date]])/7,0)=5,4,ROUNDUP(DAY(tbl_raw_data[[#This Row],[updated_date]])/7,0))</f>
        <v>WEEK 2</v>
      </c>
      <c r="N4033" s="50" t="str">
        <f>UPPER(VLOOKUP(tbl_raw_data[[#This Row],[Analyst]],Settiings!$A$2:$B$16,2,0))</f>
        <v>ROHAN</v>
      </c>
      <c r="O4033" s="50" t="str">
        <f>TRIM(UPPER(tbl_raw_data[[#This Row],[Outcome]]))</f>
        <v>APPROVE</v>
      </c>
      <c r="P4033" s="50" t="str">
        <f>TRIM(UPPER(tbl_raw_data[[#This Row],[Queue Name]]))</f>
        <v>CONSUMER EXISTING</v>
      </c>
      <c r="Q4033" s="50" t="str">
        <f>IF(tbl_raw_data[[#This Row],[Time taken in min]]&lt;=Settiings!$D$2,"SLA_MET","SLA_NOT_MET")</f>
        <v>SLA_MET</v>
      </c>
      <c r="R4033" s="94"/>
    </row>
    <row r="4034" spans="1:18" x14ac:dyDescent="0.3">
      <c r="A4034" s="20" t="s">
        <v>3483</v>
      </c>
      <c r="B4034" s="9">
        <v>45150.486759259256</v>
      </c>
      <c r="C4034" s="24">
        <v>45150.493680555555</v>
      </c>
      <c r="D4034" s="25" t="s">
        <v>13</v>
      </c>
      <c r="E4034" s="25" t="s">
        <v>47</v>
      </c>
      <c r="F4034" s="25" t="s">
        <v>24</v>
      </c>
      <c r="G4034" s="25" t="s">
        <v>17</v>
      </c>
      <c r="H4034" s="82"/>
      <c r="I4034" s="48">
        <f>tbl_raw_data[[#This Row],[Date Actioned]]-tbl_raw_data[[#This Row],[Date Tagged]]</f>
        <v>6.921296298969537E-3</v>
      </c>
      <c r="J4034" s="46">
        <f>HOUR(tbl_raw_data[[#This Row],[Time_taken]])*60+MINUTE(tbl_raw_data[[#This Row],[Time_taken]])+SECOND(tbl_raw_data[[#This Row],[Time_taken]])/60</f>
        <v>9.9666666666666668</v>
      </c>
      <c r="K4034" s="52">
        <f>DATE(YEAR(tbl_raw_data[[#This Row],[Date Actioned]]),MONTH(tbl_raw_data[[#This Row],[Date Actioned]]),DAY(tbl_raw_data[[#This Row],[Date Actioned]]))</f>
        <v>45150</v>
      </c>
      <c r="L4034" s="50" t="str">
        <f>UPPER(TEXT(tbl_raw_data[[#This Row],[updated_date]],"MMMM"))</f>
        <v>AUGUST</v>
      </c>
      <c r="M4034" s="50" t="str">
        <f>"WEEK "&amp; IF(ROUNDUP(DAY(tbl_raw_data[[#This Row],[updated_date]])/7,0)=5,4,ROUNDUP(DAY(tbl_raw_data[[#This Row],[updated_date]])/7,0))</f>
        <v>WEEK 2</v>
      </c>
      <c r="N4034" s="50" t="str">
        <f>UPPER(VLOOKUP(tbl_raw_data[[#This Row],[Analyst]],Settiings!$A$2:$B$16,2,0))</f>
        <v>QUADIR</v>
      </c>
      <c r="O4034" s="50" t="str">
        <f>TRIM(UPPER(tbl_raw_data[[#This Row],[Outcome]]))</f>
        <v>APPROVE</v>
      </c>
      <c r="P4034" s="50" t="str">
        <f>TRIM(UPPER(tbl_raw_data[[#This Row],[Queue Name]]))</f>
        <v>CONSUMER PRE BUREAU</v>
      </c>
      <c r="Q4034" s="50" t="str">
        <f>IF(tbl_raw_data[[#This Row],[Time taken in min]]&lt;=Settiings!$D$2,"SLA_MET","SLA_NOT_MET")</f>
        <v>SLA_MET</v>
      </c>
      <c r="R4034" s="94"/>
    </row>
    <row r="4035" spans="1:18" x14ac:dyDescent="0.3">
      <c r="A4035" s="23" t="s">
        <v>3486</v>
      </c>
      <c r="B4035" s="15">
        <v>45150.498969907407</v>
      </c>
      <c r="C4035" s="16">
        <v>45150.509768518517</v>
      </c>
      <c r="D4035" s="17" t="s">
        <v>13</v>
      </c>
      <c r="E4035" s="17" t="s">
        <v>9</v>
      </c>
      <c r="F4035" s="17" t="s">
        <v>10</v>
      </c>
      <c r="G4035" s="17" t="s">
        <v>77</v>
      </c>
      <c r="H4035" s="83"/>
      <c r="I4035" s="48">
        <f>tbl_raw_data[[#This Row],[Date Actioned]]-tbl_raw_data[[#This Row],[Date Tagged]]</f>
        <v>1.0798611110658385E-2</v>
      </c>
      <c r="J4035" s="46">
        <f>HOUR(tbl_raw_data[[#This Row],[Time_taken]])*60+MINUTE(tbl_raw_data[[#This Row],[Time_taken]])+SECOND(tbl_raw_data[[#This Row],[Time_taken]])/60</f>
        <v>15.55</v>
      </c>
      <c r="K4035" s="52">
        <f>DATE(YEAR(tbl_raw_data[[#This Row],[Date Actioned]]),MONTH(tbl_raw_data[[#This Row],[Date Actioned]]),DAY(tbl_raw_data[[#This Row],[Date Actioned]]))</f>
        <v>45150</v>
      </c>
      <c r="L4035" s="50" t="str">
        <f>UPPER(TEXT(tbl_raw_data[[#This Row],[updated_date]],"MMMM"))</f>
        <v>AUGUST</v>
      </c>
      <c r="M4035" s="50" t="str">
        <f>"WEEK "&amp; IF(ROUNDUP(DAY(tbl_raw_data[[#This Row],[updated_date]])/7,0)=5,4,ROUNDUP(DAY(tbl_raw_data[[#This Row],[updated_date]])/7,0))</f>
        <v>WEEK 2</v>
      </c>
      <c r="N4035" s="50" t="str">
        <f>UPPER(VLOOKUP(tbl_raw_data[[#This Row],[Analyst]],Settiings!$A$2:$B$16,2,0))</f>
        <v>NITESH</v>
      </c>
      <c r="O4035" s="50" t="str">
        <f>TRIM(UPPER(tbl_raw_data[[#This Row],[Outcome]]))</f>
        <v>APPROVE</v>
      </c>
      <c r="P4035" s="50" t="str">
        <f>TRIM(UPPER(tbl_raw_data[[#This Row],[Queue Name]]))</f>
        <v>CONSUMER EXISTING</v>
      </c>
      <c r="Q4035" s="50" t="str">
        <f>IF(tbl_raw_data[[#This Row],[Time taken in min]]&lt;=Settiings!$D$2,"SLA_MET","SLA_NOT_MET")</f>
        <v>SLA_MET</v>
      </c>
      <c r="R4035" s="94"/>
    </row>
    <row r="4036" spans="1:18" x14ac:dyDescent="0.3">
      <c r="A4036" s="14" t="s">
        <v>3487</v>
      </c>
      <c r="B4036" s="9">
        <v>45150.503657407404</v>
      </c>
      <c r="C4036" s="24">
        <v>45150.513495370367</v>
      </c>
      <c r="D4036" s="25" t="s">
        <v>13</v>
      </c>
      <c r="E4036" s="25" t="s">
        <v>47</v>
      </c>
      <c r="F4036" s="25" t="s">
        <v>24</v>
      </c>
      <c r="G4036" s="25" t="s">
        <v>17</v>
      </c>
      <c r="H4036" s="82"/>
      <c r="I4036" s="48">
        <f>tbl_raw_data[[#This Row],[Date Actioned]]-tbl_raw_data[[#This Row],[Date Tagged]]</f>
        <v>9.8379629635019228E-3</v>
      </c>
      <c r="J4036" s="46">
        <f>HOUR(tbl_raw_data[[#This Row],[Time_taken]])*60+MINUTE(tbl_raw_data[[#This Row],[Time_taken]])+SECOND(tbl_raw_data[[#This Row],[Time_taken]])/60</f>
        <v>14.166666666666666</v>
      </c>
      <c r="K4036" s="52">
        <f>DATE(YEAR(tbl_raw_data[[#This Row],[Date Actioned]]),MONTH(tbl_raw_data[[#This Row],[Date Actioned]]),DAY(tbl_raw_data[[#This Row],[Date Actioned]]))</f>
        <v>45150</v>
      </c>
      <c r="L4036" s="50" t="str">
        <f>UPPER(TEXT(tbl_raw_data[[#This Row],[updated_date]],"MMMM"))</f>
        <v>AUGUST</v>
      </c>
      <c r="M4036" s="50" t="str">
        <f>"WEEK "&amp; IF(ROUNDUP(DAY(tbl_raw_data[[#This Row],[updated_date]])/7,0)=5,4,ROUNDUP(DAY(tbl_raw_data[[#This Row],[updated_date]])/7,0))</f>
        <v>WEEK 2</v>
      </c>
      <c r="N4036" s="50" t="str">
        <f>UPPER(VLOOKUP(tbl_raw_data[[#This Row],[Analyst]],Settiings!$A$2:$B$16,2,0))</f>
        <v>QUADIR</v>
      </c>
      <c r="O4036" s="50" t="str">
        <f>TRIM(UPPER(tbl_raw_data[[#This Row],[Outcome]]))</f>
        <v>APPROVE</v>
      </c>
      <c r="P4036" s="50" t="str">
        <f>TRIM(UPPER(tbl_raw_data[[#This Row],[Queue Name]]))</f>
        <v>CONSUMER PRE BUREAU</v>
      </c>
      <c r="Q4036" s="50" t="str">
        <f>IF(tbl_raw_data[[#This Row],[Time taken in min]]&lt;=Settiings!$D$2,"SLA_MET","SLA_NOT_MET")</f>
        <v>SLA_MET</v>
      </c>
      <c r="R4036" s="94"/>
    </row>
    <row r="4037" spans="1:18" x14ac:dyDescent="0.3">
      <c r="A4037" s="20" t="s">
        <v>3491</v>
      </c>
      <c r="B4037" s="15">
        <v>45150.512384259258</v>
      </c>
      <c r="C4037" s="16">
        <v>45150.515347222223</v>
      </c>
      <c r="D4037" s="17" t="s">
        <v>13</v>
      </c>
      <c r="E4037" s="17" t="s">
        <v>9</v>
      </c>
      <c r="F4037" s="17" t="s">
        <v>65</v>
      </c>
      <c r="G4037" s="17" t="s">
        <v>17</v>
      </c>
      <c r="H4037" s="83"/>
      <c r="I4037" s="48">
        <f>tbl_raw_data[[#This Row],[Date Actioned]]-tbl_raw_data[[#This Row],[Date Tagged]]</f>
        <v>2.9629629643750377E-3</v>
      </c>
      <c r="J4037" s="46">
        <f>HOUR(tbl_raw_data[[#This Row],[Time_taken]])*60+MINUTE(tbl_raw_data[[#This Row],[Time_taken]])+SECOND(tbl_raw_data[[#This Row],[Time_taken]])/60</f>
        <v>4.2666666666666666</v>
      </c>
      <c r="K4037" s="52">
        <f>DATE(YEAR(tbl_raw_data[[#This Row],[Date Actioned]]),MONTH(tbl_raw_data[[#This Row],[Date Actioned]]),DAY(tbl_raw_data[[#This Row],[Date Actioned]]))</f>
        <v>45150</v>
      </c>
      <c r="L4037" s="50" t="str">
        <f>UPPER(TEXT(tbl_raw_data[[#This Row],[updated_date]],"MMMM"))</f>
        <v>AUGUST</v>
      </c>
      <c r="M4037" s="50" t="str">
        <f>"WEEK "&amp; IF(ROUNDUP(DAY(tbl_raw_data[[#This Row],[updated_date]])/7,0)=5,4,ROUNDUP(DAY(tbl_raw_data[[#This Row],[updated_date]])/7,0))</f>
        <v>WEEK 2</v>
      </c>
      <c r="N4037" s="50" t="str">
        <f>UPPER(VLOOKUP(tbl_raw_data[[#This Row],[Analyst]],Settiings!$A$2:$B$16,2,0))</f>
        <v>SAM</v>
      </c>
      <c r="O4037" s="50" t="str">
        <f>TRIM(UPPER(tbl_raw_data[[#This Row],[Outcome]]))</f>
        <v>APPROVE</v>
      </c>
      <c r="P4037" s="50" t="str">
        <f>TRIM(UPPER(tbl_raw_data[[#This Row],[Queue Name]]))</f>
        <v>CONSUMER EXISTING</v>
      </c>
      <c r="Q4037" s="50" t="str">
        <f>IF(tbl_raw_data[[#This Row],[Time taken in min]]&lt;=Settiings!$D$2,"SLA_MET","SLA_NOT_MET")</f>
        <v>SLA_MET</v>
      </c>
      <c r="R4037" s="94"/>
    </row>
    <row r="4038" spans="1:18" x14ac:dyDescent="0.3">
      <c r="A4038" s="23" t="s">
        <v>3495</v>
      </c>
      <c r="B4038" s="9">
        <v>45150.517824074072</v>
      </c>
      <c r="C4038" s="24">
        <v>45150.5234375</v>
      </c>
      <c r="D4038" s="25" t="s">
        <v>17</v>
      </c>
      <c r="E4038" s="12" t="s">
        <v>9</v>
      </c>
      <c r="F4038" s="25" t="s">
        <v>65</v>
      </c>
      <c r="G4038" s="13"/>
      <c r="H4038" s="78"/>
      <c r="I4038" s="48">
        <f>tbl_raw_data[[#This Row],[Date Actioned]]-tbl_raw_data[[#This Row],[Date Tagged]]</f>
        <v>5.6134259284590371E-3</v>
      </c>
      <c r="J4038" s="46">
        <f>HOUR(tbl_raw_data[[#This Row],[Time_taken]])*60+MINUTE(tbl_raw_data[[#This Row],[Time_taken]])+SECOND(tbl_raw_data[[#This Row],[Time_taken]])/60</f>
        <v>8.0833333333333339</v>
      </c>
      <c r="K4038" s="52">
        <f>DATE(YEAR(tbl_raw_data[[#This Row],[Date Actioned]]),MONTH(tbl_raw_data[[#This Row],[Date Actioned]]),DAY(tbl_raw_data[[#This Row],[Date Actioned]]))</f>
        <v>45150</v>
      </c>
      <c r="L4038" s="50" t="str">
        <f>UPPER(TEXT(tbl_raw_data[[#This Row],[updated_date]],"MMMM"))</f>
        <v>AUGUST</v>
      </c>
      <c r="M4038" s="50" t="str">
        <f>"WEEK "&amp; IF(ROUNDUP(DAY(tbl_raw_data[[#This Row],[updated_date]])/7,0)=5,4,ROUNDUP(DAY(tbl_raw_data[[#This Row],[updated_date]])/7,0))</f>
        <v>WEEK 2</v>
      </c>
      <c r="N4038" s="50" t="str">
        <f>UPPER(VLOOKUP(tbl_raw_data[[#This Row],[Analyst]],Settiings!$A$2:$B$16,2,0))</f>
        <v>SAM</v>
      </c>
      <c r="O4038" s="50" t="str">
        <f>TRIM(UPPER(tbl_raw_data[[#This Row],[Outcome]]))</f>
        <v>APPROVE</v>
      </c>
      <c r="P4038" s="50" t="str">
        <f>TRIM(UPPER(tbl_raw_data[[#This Row],[Queue Name]]))</f>
        <v>CONSUMER EXISTING</v>
      </c>
      <c r="Q4038" s="50" t="str">
        <f>IF(tbl_raw_data[[#This Row],[Time taken in min]]&lt;=Settiings!$D$2,"SLA_MET","SLA_NOT_MET")</f>
        <v>SLA_MET</v>
      </c>
      <c r="R4038" s="94"/>
    </row>
    <row r="4039" spans="1:18" x14ac:dyDescent="0.3">
      <c r="A4039" s="14" t="s">
        <v>3496</v>
      </c>
      <c r="B4039" s="15">
        <v>45150.518217592595</v>
      </c>
      <c r="C4039" s="16">
        <v>45150.529722222222</v>
      </c>
      <c r="D4039" s="17" t="s">
        <v>17</v>
      </c>
      <c r="E4039" s="18" t="s">
        <v>9</v>
      </c>
      <c r="F4039" s="17" t="s">
        <v>65</v>
      </c>
      <c r="G4039" s="19"/>
      <c r="H4039" s="79"/>
      <c r="I4039" s="48">
        <f>tbl_raw_data[[#This Row],[Date Actioned]]-tbl_raw_data[[#This Row],[Date Tagged]]</f>
        <v>1.1504629626870155E-2</v>
      </c>
      <c r="J4039" s="46">
        <f>HOUR(tbl_raw_data[[#This Row],[Time_taken]])*60+MINUTE(tbl_raw_data[[#This Row],[Time_taken]])+SECOND(tbl_raw_data[[#This Row],[Time_taken]])/60</f>
        <v>16.566666666666666</v>
      </c>
      <c r="K4039" s="52">
        <f>DATE(YEAR(tbl_raw_data[[#This Row],[Date Actioned]]),MONTH(tbl_raw_data[[#This Row],[Date Actioned]]),DAY(tbl_raw_data[[#This Row],[Date Actioned]]))</f>
        <v>45150</v>
      </c>
      <c r="L4039" s="50" t="str">
        <f>UPPER(TEXT(tbl_raw_data[[#This Row],[updated_date]],"MMMM"))</f>
        <v>AUGUST</v>
      </c>
      <c r="M4039" s="50" t="str">
        <f>"WEEK "&amp; IF(ROUNDUP(DAY(tbl_raw_data[[#This Row],[updated_date]])/7,0)=5,4,ROUNDUP(DAY(tbl_raw_data[[#This Row],[updated_date]])/7,0))</f>
        <v>WEEK 2</v>
      </c>
      <c r="N4039" s="50" t="str">
        <f>UPPER(VLOOKUP(tbl_raw_data[[#This Row],[Analyst]],Settiings!$A$2:$B$16,2,0))</f>
        <v>SAM</v>
      </c>
      <c r="O4039" s="50" t="str">
        <f>TRIM(UPPER(tbl_raw_data[[#This Row],[Outcome]]))</f>
        <v>APPROVE</v>
      </c>
      <c r="P4039" s="50" t="str">
        <f>TRIM(UPPER(tbl_raw_data[[#This Row],[Queue Name]]))</f>
        <v>CONSUMER EXISTING</v>
      </c>
      <c r="Q4039" s="50" t="str">
        <f>IF(tbl_raw_data[[#This Row],[Time taken in min]]&lt;=Settiings!$D$2,"SLA_MET","SLA_NOT_MET")</f>
        <v>SLA_MET</v>
      </c>
      <c r="R4039" s="94"/>
    </row>
    <row r="4040" spans="1:18" x14ac:dyDescent="0.3">
      <c r="A4040" s="20" t="s">
        <v>3499</v>
      </c>
      <c r="B4040" s="9">
        <v>45150.521840277775</v>
      </c>
      <c r="C4040" s="24">
        <v>45150.530960648146</v>
      </c>
      <c r="D4040" s="25" t="s">
        <v>13</v>
      </c>
      <c r="E4040" s="25" t="s">
        <v>9</v>
      </c>
      <c r="F4040" s="25" t="s">
        <v>10</v>
      </c>
      <c r="G4040" s="25" t="s">
        <v>17</v>
      </c>
      <c r="H4040" s="82"/>
      <c r="I4040" s="48">
        <f>tbl_raw_data[[#This Row],[Date Actioned]]-tbl_raw_data[[#This Row],[Date Tagged]]</f>
        <v>9.1203703705104999E-3</v>
      </c>
      <c r="J4040" s="46">
        <f>HOUR(tbl_raw_data[[#This Row],[Time_taken]])*60+MINUTE(tbl_raw_data[[#This Row],[Time_taken]])+SECOND(tbl_raw_data[[#This Row],[Time_taken]])/60</f>
        <v>13.133333333333333</v>
      </c>
      <c r="K4040" s="52">
        <f>DATE(YEAR(tbl_raw_data[[#This Row],[Date Actioned]]),MONTH(tbl_raw_data[[#This Row],[Date Actioned]]),DAY(tbl_raw_data[[#This Row],[Date Actioned]]))</f>
        <v>45150</v>
      </c>
      <c r="L4040" s="50" t="str">
        <f>UPPER(TEXT(tbl_raw_data[[#This Row],[updated_date]],"MMMM"))</f>
        <v>AUGUST</v>
      </c>
      <c r="M4040" s="50" t="str">
        <f>"WEEK "&amp; IF(ROUNDUP(DAY(tbl_raw_data[[#This Row],[updated_date]])/7,0)=5,4,ROUNDUP(DAY(tbl_raw_data[[#This Row],[updated_date]])/7,0))</f>
        <v>WEEK 2</v>
      </c>
      <c r="N4040" s="50" t="str">
        <f>UPPER(VLOOKUP(tbl_raw_data[[#This Row],[Analyst]],Settiings!$A$2:$B$16,2,0))</f>
        <v>NITESH</v>
      </c>
      <c r="O4040" s="50" t="str">
        <f>TRIM(UPPER(tbl_raw_data[[#This Row],[Outcome]]))</f>
        <v>APPROVE</v>
      </c>
      <c r="P4040" s="50" t="str">
        <f>TRIM(UPPER(tbl_raw_data[[#This Row],[Queue Name]]))</f>
        <v>CONSUMER EXISTING</v>
      </c>
      <c r="Q4040" s="50" t="str">
        <f>IF(tbl_raw_data[[#This Row],[Time taken in min]]&lt;=Settiings!$D$2,"SLA_MET","SLA_NOT_MET")</f>
        <v>SLA_MET</v>
      </c>
      <c r="R4040" s="94"/>
    </row>
    <row r="4041" spans="1:18" x14ac:dyDescent="0.3">
      <c r="A4041" s="23" t="s">
        <v>3502</v>
      </c>
      <c r="B4041" s="15">
        <v>45150.524293981478</v>
      </c>
      <c r="C4041" s="16">
        <v>45150.529710648145</v>
      </c>
      <c r="D4041" s="17" t="s">
        <v>13</v>
      </c>
      <c r="E4041" s="17" t="s">
        <v>9</v>
      </c>
      <c r="F4041" s="17" t="s">
        <v>16</v>
      </c>
      <c r="G4041" s="17" t="s">
        <v>17</v>
      </c>
      <c r="H4041" s="83"/>
      <c r="I4041" s="48">
        <f>tbl_raw_data[[#This Row],[Date Actioned]]-tbl_raw_data[[#This Row],[Date Tagged]]</f>
        <v>5.4166666668606922E-3</v>
      </c>
      <c r="J4041" s="46">
        <f>HOUR(tbl_raw_data[[#This Row],[Time_taken]])*60+MINUTE(tbl_raw_data[[#This Row],[Time_taken]])+SECOND(tbl_raw_data[[#This Row],[Time_taken]])/60</f>
        <v>7.8</v>
      </c>
      <c r="K4041" s="52">
        <f>DATE(YEAR(tbl_raw_data[[#This Row],[Date Actioned]]),MONTH(tbl_raw_data[[#This Row],[Date Actioned]]),DAY(tbl_raw_data[[#This Row],[Date Actioned]]))</f>
        <v>45150</v>
      </c>
      <c r="L4041" s="50" t="str">
        <f>UPPER(TEXT(tbl_raw_data[[#This Row],[updated_date]],"MMMM"))</f>
        <v>AUGUST</v>
      </c>
      <c r="M4041" s="50" t="str">
        <f>"WEEK "&amp; IF(ROUNDUP(DAY(tbl_raw_data[[#This Row],[updated_date]])/7,0)=5,4,ROUNDUP(DAY(tbl_raw_data[[#This Row],[updated_date]])/7,0))</f>
        <v>WEEK 2</v>
      </c>
      <c r="N4041" s="50" t="str">
        <f>UPPER(VLOOKUP(tbl_raw_data[[#This Row],[Analyst]],Settiings!$A$2:$B$16,2,0))</f>
        <v>CAMROOON</v>
      </c>
      <c r="O4041" s="50" t="str">
        <f>TRIM(UPPER(tbl_raw_data[[#This Row],[Outcome]]))</f>
        <v>APPROVE</v>
      </c>
      <c r="P4041" s="50" t="str">
        <f>TRIM(UPPER(tbl_raw_data[[#This Row],[Queue Name]]))</f>
        <v>CONSUMER EXISTING</v>
      </c>
      <c r="Q4041" s="50" t="str">
        <f>IF(tbl_raw_data[[#This Row],[Time taken in min]]&lt;=Settiings!$D$2,"SLA_MET","SLA_NOT_MET")</f>
        <v>SLA_MET</v>
      </c>
      <c r="R4041" s="94"/>
    </row>
    <row r="4042" spans="1:18" x14ac:dyDescent="0.3">
      <c r="A4042" s="14" t="s">
        <v>3503</v>
      </c>
      <c r="B4042" s="9">
        <v>45150.527291666665</v>
      </c>
      <c r="C4042" s="24">
        <v>45150.534247685187</v>
      </c>
      <c r="D4042" s="25" t="s">
        <v>17</v>
      </c>
      <c r="E4042" s="12" t="s">
        <v>9</v>
      </c>
      <c r="F4042" s="25" t="s">
        <v>65</v>
      </c>
      <c r="G4042" s="13"/>
      <c r="H4042" s="78"/>
      <c r="I4042" s="48">
        <f>tbl_raw_data[[#This Row],[Date Actioned]]-tbl_raw_data[[#This Row],[Date Tagged]]</f>
        <v>6.9560185220325366E-3</v>
      </c>
      <c r="J4042" s="46">
        <f>HOUR(tbl_raw_data[[#This Row],[Time_taken]])*60+MINUTE(tbl_raw_data[[#This Row],[Time_taken]])+SECOND(tbl_raw_data[[#This Row],[Time_taken]])/60</f>
        <v>10.016666666666667</v>
      </c>
      <c r="K4042" s="52">
        <f>DATE(YEAR(tbl_raw_data[[#This Row],[Date Actioned]]),MONTH(tbl_raw_data[[#This Row],[Date Actioned]]),DAY(tbl_raw_data[[#This Row],[Date Actioned]]))</f>
        <v>45150</v>
      </c>
      <c r="L4042" s="50" t="str">
        <f>UPPER(TEXT(tbl_raw_data[[#This Row],[updated_date]],"MMMM"))</f>
        <v>AUGUST</v>
      </c>
      <c r="M4042" s="50" t="str">
        <f>"WEEK "&amp; IF(ROUNDUP(DAY(tbl_raw_data[[#This Row],[updated_date]])/7,0)=5,4,ROUNDUP(DAY(tbl_raw_data[[#This Row],[updated_date]])/7,0))</f>
        <v>WEEK 2</v>
      </c>
      <c r="N4042" s="50" t="str">
        <f>UPPER(VLOOKUP(tbl_raw_data[[#This Row],[Analyst]],Settiings!$A$2:$B$16,2,0))</f>
        <v>SAM</v>
      </c>
      <c r="O4042" s="50" t="str">
        <f>TRIM(UPPER(tbl_raw_data[[#This Row],[Outcome]]))</f>
        <v>APPROVE</v>
      </c>
      <c r="P4042" s="50" t="str">
        <f>TRIM(UPPER(tbl_raw_data[[#This Row],[Queue Name]]))</f>
        <v>CONSUMER EXISTING</v>
      </c>
      <c r="Q4042" s="50" t="str">
        <f>IF(tbl_raw_data[[#This Row],[Time taken in min]]&lt;=Settiings!$D$2,"SLA_MET","SLA_NOT_MET")</f>
        <v>SLA_MET</v>
      </c>
      <c r="R4042" s="94"/>
    </row>
    <row r="4043" spans="1:18" x14ac:dyDescent="0.3">
      <c r="A4043" s="20" t="s">
        <v>3504</v>
      </c>
      <c r="B4043" s="15">
        <v>45150.527326388888</v>
      </c>
      <c r="C4043" s="16">
        <v>45150.533506944441</v>
      </c>
      <c r="D4043" s="17" t="s">
        <v>13</v>
      </c>
      <c r="E4043" s="17" t="s">
        <v>47</v>
      </c>
      <c r="F4043" s="17" t="s">
        <v>16</v>
      </c>
      <c r="G4043" s="17" t="s">
        <v>17</v>
      </c>
      <c r="H4043" s="83"/>
      <c r="I4043" s="48">
        <f>tbl_raw_data[[#This Row],[Date Actioned]]-tbl_raw_data[[#This Row],[Date Tagged]]</f>
        <v>6.1805555524188094E-3</v>
      </c>
      <c r="J4043" s="46">
        <f>HOUR(tbl_raw_data[[#This Row],[Time_taken]])*60+MINUTE(tbl_raw_data[[#This Row],[Time_taken]])+SECOND(tbl_raw_data[[#This Row],[Time_taken]])/60</f>
        <v>8.9</v>
      </c>
      <c r="K4043" s="52">
        <f>DATE(YEAR(tbl_raw_data[[#This Row],[Date Actioned]]),MONTH(tbl_raw_data[[#This Row],[Date Actioned]]),DAY(tbl_raw_data[[#This Row],[Date Actioned]]))</f>
        <v>45150</v>
      </c>
      <c r="L4043" s="50" t="str">
        <f>UPPER(TEXT(tbl_raw_data[[#This Row],[updated_date]],"MMMM"))</f>
        <v>AUGUST</v>
      </c>
      <c r="M4043" s="50" t="str">
        <f>"WEEK "&amp; IF(ROUNDUP(DAY(tbl_raw_data[[#This Row],[updated_date]])/7,0)=5,4,ROUNDUP(DAY(tbl_raw_data[[#This Row],[updated_date]])/7,0))</f>
        <v>WEEK 2</v>
      </c>
      <c r="N4043" s="50" t="str">
        <f>UPPER(VLOOKUP(tbl_raw_data[[#This Row],[Analyst]],Settiings!$A$2:$B$16,2,0))</f>
        <v>CAMROOON</v>
      </c>
      <c r="O4043" s="50" t="str">
        <f>TRIM(UPPER(tbl_raw_data[[#This Row],[Outcome]]))</f>
        <v>APPROVE</v>
      </c>
      <c r="P4043" s="50" t="str">
        <f>TRIM(UPPER(tbl_raw_data[[#This Row],[Queue Name]]))</f>
        <v>CONSUMER PRE BUREAU</v>
      </c>
      <c r="Q4043" s="50" t="str">
        <f>IF(tbl_raw_data[[#This Row],[Time taken in min]]&lt;=Settiings!$D$2,"SLA_MET","SLA_NOT_MET")</f>
        <v>SLA_MET</v>
      </c>
      <c r="R4043" s="94"/>
    </row>
    <row r="4044" spans="1:18" x14ac:dyDescent="0.3">
      <c r="A4044" s="23" t="s">
        <v>3505</v>
      </c>
      <c r="B4044" s="9">
        <v>45150.529050925928</v>
      </c>
      <c r="C4044" s="24">
        <v>45150.538310185184</v>
      </c>
      <c r="D4044" s="25" t="s">
        <v>17</v>
      </c>
      <c r="E4044" s="12" t="s">
        <v>9</v>
      </c>
      <c r="F4044" s="25" t="s">
        <v>24</v>
      </c>
      <c r="G4044" s="13"/>
      <c r="H4044" s="78"/>
      <c r="I4044" s="48">
        <f>tbl_raw_data[[#This Row],[Date Actioned]]-tbl_raw_data[[#This Row],[Date Tagged]]</f>
        <v>9.2592592554865405E-3</v>
      </c>
      <c r="J4044" s="46">
        <f>HOUR(tbl_raw_data[[#This Row],[Time_taken]])*60+MINUTE(tbl_raw_data[[#This Row],[Time_taken]])+SECOND(tbl_raw_data[[#This Row],[Time_taken]])/60</f>
        <v>13.333333333333334</v>
      </c>
      <c r="K4044" s="52">
        <f>DATE(YEAR(tbl_raw_data[[#This Row],[Date Actioned]]),MONTH(tbl_raw_data[[#This Row],[Date Actioned]]),DAY(tbl_raw_data[[#This Row],[Date Actioned]]))</f>
        <v>45150</v>
      </c>
      <c r="L4044" s="50" t="str">
        <f>UPPER(TEXT(tbl_raw_data[[#This Row],[updated_date]],"MMMM"))</f>
        <v>AUGUST</v>
      </c>
      <c r="M4044" s="50" t="str">
        <f>"WEEK "&amp; IF(ROUNDUP(DAY(tbl_raw_data[[#This Row],[updated_date]])/7,0)=5,4,ROUNDUP(DAY(tbl_raw_data[[#This Row],[updated_date]])/7,0))</f>
        <v>WEEK 2</v>
      </c>
      <c r="N4044" s="50" t="str">
        <f>UPPER(VLOOKUP(tbl_raw_data[[#This Row],[Analyst]],Settiings!$A$2:$B$16,2,0))</f>
        <v>QUADIR</v>
      </c>
      <c r="O4044" s="50" t="str">
        <f>TRIM(UPPER(tbl_raw_data[[#This Row],[Outcome]]))</f>
        <v>APPROVE</v>
      </c>
      <c r="P4044" s="50" t="str">
        <f>TRIM(UPPER(tbl_raw_data[[#This Row],[Queue Name]]))</f>
        <v>CONSUMER EXISTING</v>
      </c>
      <c r="Q4044" s="50" t="str">
        <f>IF(tbl_raw_data[[#This Row],[Time taken in min]]&lt;=Settiings!$D$2,"SLA_MET","SLA_NOT_MET")</f>
        <v>SLA_MET</v>
      </c>
      <c r="R4044" s="94"/>
    </row>
    <row r="4045" spans="1:18" x14ac:dyDescent="0.3">
      <c r="A4045" s="14" t="s">
        <v>3506</v>
      </c>
      <c r="B4045" s="15">
        <v>45150.538460648146</v>
      </c>
      <c r="C4045" s="16">
        <v>45150.546168981484</v>
      </c>
      <c r="D4045" s="17" t="s">
        <v>13</v>
      </c>
      <c r="E4045" s="17" t="s">
        <v>9</v>
      </c>
      <c r="F4045" s="17" t="s">
        <v>10</v>
      </c>
      <c r="G4045" s="17" t="s">
        <v>77</v>
      </c>
      <c r="H4045" s="83"/>
      <c r="I4045" s="48">
        <f>tbl_raw_data[[#This Row],[Date Actioned]]-tbl_raw_data[[#This Row],[Date Tagged]]</f>
        <v>7.708333338086959E-3</v>
      </c>
      <c r="J4045" s="46">
        <f>HOUR(tbl_raw_data[[#This Row],[Time_taken]])*60+MINUTE(tbl_raw_data[[#This Row],[Time_taken]])+SECOND(tbl_raw_data[[#This Row],[Time_taken]])/60</f>
        <v>11.1</v>
      </c>
      <c r="K4045" s="52">
        <f>DATE(YEAR(tbl_raw_data[[#This Row],[Date Actioned]]),MONTH(tbl_raw_data[[#This Row],[Date Actioned]]),DAY(tbl_raw_data[[#This Row],[Date Actioned]]))</f>
        <v>45150</v>
      </c>
      <c r="L4045" s="50" t="str">
        <f>UPPER(TEXT(tbl_raw_data[[#This Row],[updated_date]],"MMMM"))</f>
        <v>AUGUST</v>
      </c>
      <c r="M4045" s="50" t="str">
        <f>"WEEK "&amp; IF(ROUNDUP(DAY(tbl_raw_data[[#This Row],[updated_date]])/7,0)=5,4,ROUNDUP(DAY(tbl_raw_data[[#This Row],[updated_date]])/7,0))</f>
        <v>WEEK 2</v>
      </c>
      <c r="N4045" s="50" t="str">
        <f>UPPER(VLOOKUP(tbl_raw_data[[#This Row],[Analyst]],Settiings!$A$2:$B$16,2,0))</f>
        <v>NITESH</v>
      </c>
      <c r="O4045" s="50" t="str">
        <f>TRIM(UPPER(tbl_raw_data[[#This Row],[Outcome]]))</f>
        <v>APPROVE</v>
      </c>
      <c r="P4045" s="50" t="str">
        <f>TRIM(UPPER(tbl_raw_data[[#This Row],[Queue Name]]))</f>
        <v>CONSUMER EXISTING</v>
      </c>
      <c r="Q4045" s="50" t="str">
        <f>IF(tbl_raw_data[[#This Row],[Time taken in min]]&lt;=Settiings!$D$2,"SLA_MET","SLA_NOT_MET")</f>
        <v>SLA_MET</v>
      </c>
      <c r="R4045" s="94"/>
    </row>
    <row r="4046" spans="1:18" x14ac:dyDescent="0.3">
      <c r="A4046" s="14" t="s">
        <v>3507</v>
      </c>
      <c r="B4046" s="15">
        <v>45150.539837962962</v>
      </c>
      <c r="C4046" s="16">
        <v>45150.555324074077</v>
      </c>
      <c r="D4046" s="17" t="s">
        <v>37</v>
      </c>
      <c r="E4046" s="18" t="s">
        <v>19</v>
      </c>
      <c r="F4046" s="17" t="s">
        <v>76</v>
      </c>
      <c r="G4046" s="19"/>
      <c r="H4046" s="79"/>
      <c r="I4046" s="48">
        <f>tbl_raw_data[[#This Row],[Date Actioned]]-tbl_raw_data[[#This Row],[Date Tagged]]</f>
        <v>1.5486111115023959E-2</v>
      </c>
      <c r="J4046" s="46">
        <f>HOUR(tbl_raw_data[[#This Row],[Time_taken]])*60+MINUTE(tbl_raw_data[[#This Row],[Time_taken]])+SECOND(tbl_raw_data[[#This Row],[Time_taken]])/60</f>
        <v>22.3</v>
      </c>
      <c r="K4046" s="52">
        <f>DATE(YEAR(tbl_raw_data[[#This Row],[Date Actioned]]),MONTH(tbl_raw_data[[#This Row],[Date Actioned]]),DAY(tbl_raw_data[[#This Row],[Date Actioned]]))</f>
        <v>45150</v>
      </c>
      <c r="L4046" s="50" t="str">
        <f>UPPER(TEXT(tbl_raw_data[[#This Row],[updated_date]],"MMMM"))</f>
        <v>AUGUST</v>
      </c>
      <c r="M4046" s="50" t="str">
        <f>"WEEK "&amp; IF(ROUNDUP(DAY(tbl_raw_data[[#This Row],[updated_date]])/7,0)=5,4,ROUNDUP(DAY(tbl_raw_data[[#This Row],[updated_date]])/7,0))</f>
        <v>WEEK 2</v>
      </c>
      <c r="N4046" s="50" t="str">
        <f>UPPER(VLOOKUP(tbl_raw_data[[#This Row],[Analyst]],Settiings!$A$2:$B$16,2,0))</f>
        <v>ROHAN</v>
      </c>
      <c r="O4046" s="50" t="str">
        <f>TRIM(UPPER(tbl_raw_data[[#This Row],[Outcome]]))</f>
        <v>DECLINE</v>
      </c>
      <c r="P4046" s="50" t="str">
        <f>TRIM(UPPER(tbl_raw_data[[#This Row],[Queue Name]]))</f>
        <v>CONSUMER POST BUREAU</v>
      </c>
      <c r="Q4046" s="50" t="str">
        <f>IF(tbl_raw_data[[#This Row],[Time taken in min]]&lt;=Settiings!$D$2,"SLA_MET","SLA_NOT_MET")</f>
        <v>SLA_NOT_MET</v>
      </c>
      <c r="R4046" s="94"/>
    </row>
    <row r="4047" spans="1:18" x14ac:dyDescent="0.3">
      <c r="A4047" s="20" t="s">
        <v>3511</v>
      </c>
      <c r="B4047" s="9">
        <v>45150.548622685186</v>
      </c>
      <c r="C4047" s="24">
        <v>45150.55609953704</v>
      </c>
      <c r="D4047" s="25" t="s">
        <v>13</v>
      </c>
      <c r="E4047" s="25" t="s">
        <v>9</v>
      </c>
      <c r="F4047" s="25" t="s">
        <v>65</v>
      </c>
      <c r="G4047" s="25" t="s">
        <v>128</v>
      </c>
      <c r="H4047" s="82"/>
      <c r="I4047" s="48">
        <f>tbl_raw_data[[#This Row],[Date Actioned]]-tbl_raw_data[[#This Row],[Date Tagged]]</f>
        <v>7.4768518534256145E-3</v>
      </c>
      <c r="J4047" s="46">
        <f>HOUR(tbl_raw_data[[#This Row],[Time_taken]])*60+MINUTE(tbl_raw_data[[#This Row],[Time_taken]])+SECOND(tbl_raw_data[[#This Row],[Time_taken]])/60</f>
        <v>10.766666666666667</v>
      </c>
      <c r="K4047" s="52">
        <f>DATE(YEAR(tbl_raw_data[[#This Row],[Date Actioned]]),MONTH(tbl_raw_data[[#This Row],[Date Actioned]]),DAY(tbl_raw_data[[#This Row],[Date Actioned]]))</f>
        <v>45150</v>
      </c>
      <c r="L4047" s="50" t="str">
        <f>UPPER(TEXT(tbl_raw_data[[#This Row],[updated_date]],"MMMM"))</f>
        <v>AUGUST</v>
      </c>
      <c r="M4047" s="50" t="str">
        <f>"WEEK "&amp; IF(ROUNDUP(DAY(tbl_raw_data[[#This Row],[updated_date]])/7,0)=5,4,ROUNDUP(DAY(tbl_raw_data[[#This Row],[updated_date]])/7,0))</f>
        <v>WEEK 2</v>
      </c>
      <c r="N4047" s="50" t="str">
        <f>UPPER(VLOOKUP(tbl_raw_data[[#This Row],[Analyst]],Settiings!$A$2:$B$16,2,0))</f>
        <v>SAM</v>
      </c>
      <c r="O4047" s="50" t="str">
        <f>TRIM(UPPER(tbl_raw_data[[#This Row],[Outcome]]))</f>
        <v>APPROVE</v>
      </c>
      <c r="P4047" s="50" t="str">
        <f>TRIM(UPPER(tbl_raw_data[[#This Row],[Queue Name]]))</f>
        <v>CONSUMER EXISTING</v>
      </c>
      <c r="Q4047" s="50" t="str">
        <f>IF(tbl_raw_data[[#This Row],[Time taken in min]]&lt;=Settiings!$D$2,"SLA_MET","SLA_NOT_MET")</f>
        <v>SLA_MET</v>
      </c>
      <c r="R4047" s="94"/>
    </row>
    <row r="4048" spans="1:18" x14ac:dyDescent="0.3">
      <c r="A4048" s="23" t="s">
        <v>3512</v>
      </c>
      <c r="B4048" s="15">
        <v>45150.549039351848</v>
      </c>
      <c r="C4048" s="16">
        <v>45150.558275462965</v>
      </c>
      <c r="D4048" s="17" t="s">
        <v>13</v>
      </c>
      <c r="E4048" s="17" t="s">
        <v>9</v>
      </c>
      <c r="F4048" s="17" t="s">
        <v>10</v>
      </c>
      <c r="G4048" s="17" t="s">
        <v>17</v>
      </c>
      <c r="H4048" s="83"/>
      <c r="I4048" s="48">
        <f>tbl_raw_data[[#This Row],[Date Actioned]]-tbl_raw_data[[#This Row],[Date Tagged]]</f>
        <v>9.236111116479151E-3</v>
      </c>
      <c r="J4048" s="46">
        <f>HOUR(tbl_raw_data[[#This Row],[Time_taken]])*60+MINUTE(tbl_raw_data[[#This Row],[Time_taken]])+SECOND(tbl_raw_data[[#This Row],[Time_taken]])/60</f>
        <v>13.3</v>
      </c>
      <c r="K4048" s="52">
        <f>DATE(YEAR(tbl_raw_data[[#This Row],[Date Actioned]]),MONTH(tbl_raw_data[[#This Row],[Date Actioned]]),DAY(tbl_raw_data[[#This Row],[Date Actioned]]))</f>
        <v>45150</v>
      </c>
      <c r="L4048" s="50" t="str">
        <f>UPPER(TEXT(tbl_raw_data[[#This Row],[updated_date]],"MMMM"))</f>
        <v>AUGUST</v>
      </c>
      <c r="M4048" s="50" t="str">
        <f>"WEEK "&amp; IF(ROUNDUP(DAY(tbl_raw_data[[#This Row],[updated_date]])/7,0)=5,4,ROUNDUP(DAY(tbl_raw_data[[#This Row],[updated_date]])/7,0))</f>
        <v>WEEK 2</v>
      </c>
      <c r="N4048" s="50" t="str">
        <f>UPPER(VLOOKUP(tbl_raw_data[[#This Row],[Analyst]],Settiings!$A$2:$B$16,2,0))</f>
        <v>NITESH</v>
      </c>
      <c r="O4048" s="50" t="str">
        <f>TRIM(UPPER(tbl_raw_data[[#This Row],[Outcome]]))</f>
        <v>APPROVE</v>
      </c>
      <c r="P4048" s="50" t="str">
        <f>TRIM(UPPER(tbl_raw_data[[#This Row],[Queue Name]]))</f>
        <v>CONSUMER EXISTING</v>
      </c>
      <c r="Q4048" s="50" t="str">
        <f>IF(tbl_raw_data[[#This Row],[Time taken in min]]&lt;=Settiings!$D$2,"SLA_MET","SLA_NOT_MET")</f>
        <v>SLA_MET</v>
      </c>
      <c r="R4048" s="94"/>
    </row>
    <row r="4049" spans="1:18" x14ac:dyDescent="0.3">
      <c r="A4049" s="20" t="s">
        <v>3513</v>
      </c>
      <c r="B4049" s="9">
        <v>45150.551377314812</v>
      </c>
      <c r="C4049" s="24">
        <v>45150.555636574078</v>
      </c>
      <c r="D4049" s="25" t="s">
        <v>27</v>
      </c>
      <c r="E4049" s="25" t="s">
        <v>47</v>
      </c>
      <c r="F4049" s="25" t="s">
        <v>16</v>
      </c>
      <c r="G4049" s="25" t="s">
        <v>2115</v>
      </c>
      <c r="H4049" s="82"/>
      <c r="I4049" s="48">
        <f>tbl_raw_data[[#This Row],[Date Actioned]]-tbl_raw_data[[#This Row],[Date Tagged]]</f>
        <v>4.2592592653818429E-3</v>
      </c>
      <c r="J4049" s="46">
        <f>HOUR(tbl_raw_data[[#This Row],[Time_taken]])*60+MINUTE(tbl_raw_data[[#This Row],[Time_taken]])+SECOND(tbl_raw_data[[#This Row],[Time_taken]])/60</f>
        <v>6.1333333333333337</v>
      </c>
      <c r="K4049" s="52">
        <f>DATE(YEAR(tbl_raw_data[[#This Row],[Date Actioned]]),MONTH(tbl_raw_data[[#This Row],[Date Actioned]]),DAY(tbl_raw_data[[#This Row],[Date Actioned]]))</f>
        <v>45150</v>
      </c>
      <c r="L4049" s="50" t="str">
        <f>UPPER(TEXT(tbl_raw_data[[#This Row],[updated_date]],"MMMM"))</f>
        <v>AUGUST</v>
      </c>
      <c r="M4049" s="50" t="str">
        <f>"WEEK "&amp; IF(ROUNDUP(DAY(tbl_raw_data[[#This Row],[updated_date]])/7,0)=5,4,ROUNDUP(DAY(tbl_raw_data[[#This Row],[updated_date]])/7,0))</f>
        <v>WEEK 2</v>
      </c>
      <c r="N4049" s="50" t="str">
        <f>UPPER(VLOOKUP(tbl_raw_data[[#This Row],[Analyst]],Settiings!$A$2:$B$16,2,0))</f>
        <v>CAMROOON</v>
      </c>
      <c r="O4049" s="50" t="str">
        <f>TRIM(UPPER(tbl_raw_data[[#This Row],[Outcome]]))</f>
        <v>DECLINE</v>
      </c>
      <c r="P4049" s="50" t="str">
        <f>TRIM(UPPER(tbl_raw_data[[#This Row],[Queue Name]]))</f>
        <v>CONSUMER PRE BUREAU</v>
      </c>
      <c r="Q4049" s="50" t="str">
        <f>IF(tbl_raw_data[[#This Row],[Time taken in min]]&lt;=Settiings!$D$2,"SLA_MET","SLA_NOT_MET")</f>
        <v>SLA_MET</v>
      </c>
      <c r="R4049" s="94"/>
    </row>
    <row r="4050" spans="1:18" x14ac:dyDescent="0.3">
      <c r="A4050" s="14" t="s">
        <v>3514</v>
      </c>
      <c r="B4050" s="9">
        <v>45150.55605324074</v>
      </c>
      <c r="C4050" s="24">
        <v>45150.561527777776</v>
      </c>
      <c r="D4050" s="25" t="s">
        <v>13</v>
      </c>
      <c r="E4050" s="25" t="s">
        <v>19</v>
      </c>
      <c r="F4050" s="25" t="s">
        <v>65</v>
      </c>
      <c r="G4050" s="25" t="s">
        <v>17</v>
      </c>
      <c r="H4050" s="82"/>
      <c r="I4050" s="48">
        <f>tbl_raw_data[[#This Row],[Date Actioned]]-tbl_raw_data[[#This Row],[Date Tagged]]</f>
        <v>5.4745370362070389E-3</v>
      </c>
      <c r="J4050" s="46">
        <f>HOUR(tbl_raw_data[[#This Row],[Time_taken]])*60+MINUTE(tbl_raw_data[[#This Row],[Time_taken]])+SECOND(tbl_raw_data[[#This Row],[Time_taken]])/60</f>
        <v>7.8833333333333329</v>
      </c>
      <c r="K4050" s="52">
        <f>DATE(YEAR(tbl_raw_data[[#This Row],[Date Actioned]]),MONTH(tbl_raw_data[[#This Row],[Date Actioned]]),DAY(tbl_raw_data[[#This Row],[Date Actioned]]))</f>
        <v>45150</v>
      </c>
      <c r="L4050" s="50" t="str">
        <f>UPPER(TEXT(tbl_raw_data[[#This Row],[updated_date]],"MMMM"))</f>
        <v>AUGUST</v>
      </c>
      <c r="M4050" s="50" t="str">
        <f>"WEEK "&amp; IF(ROUNDUP(DAY(tbl_raw_data[[#This Row],[updated_date]])/7,0)=5,4,ROUNDUP(DAY(tbl_raw_data[[#This Row],[updated_date]])/7,0))</f>
        <v>WEEK 2</v>
      </c>
      <c r="N4050" s="50" t="str">
        <f>UPPER(VLOOKUP(tbl_raw_data[[#This Row],[Analyst]],Settiings!$A$2:$B$16,2,0))</f>
        <v>SAM</v>
      </c>
      <c r="O4050" s="50" t="str">
        <f>TRIM(UPPER(tbl_raw_data[[#This Row],[Outcome]]))</f>
        <v>APPROVE</v>
      </c>
      <c r="P4050" s="50" t="str">
        <f>TRIM(UPPER(tbl_raw_data[[#This Row],[Queue Name]]))</f>
        <v>CONSUMER POST BUREAU</v>
      </c>
      <c r="Q4050" s="50" t="str">
        <f>IF(tbl_raw_data[[#This Row],[Time taken in min]]&lt;=Settiings!$D$2,"SLA_MET","SLA_NOT_MET")</f>
        <v>SLA_MET</v>
      </c>
      <c r="R4050" s="94"/>
    </row>
    <row r="4051" spans="1:18" x14ac:dyDescent="0.3">
      <c r="A4051" s="20" t="s">
        <v>3515</v>
      </c>
      <c r="B4051" s="15">
        <v>45150.556793981479</v>
      </c>
      <c r="C4051" s="16">
        <v>45150.563750000001</v>
      </c>
      <c r="D4051" s="17" t="s">
        <v>17</v>
      </c>
      <c r="E4051" s="18" t="s">
        <v>9</v>
      </c>
      <c r="F4051" s="17" t="s">
        <v>76</v>
      </c>
      <c r="G4051" s="19"/>
      <c r="H4051" s="79"/>
      <c r="I4051" s="48">
        <f>tbl_raw_data[[#This Row],[Date Actioned]]-tbl_raw_data[[#This Row],[Date Tagged]]</f>
        <v>6.9560185220325366E-3</v>
      </c>
      <c r="J4051" s="46">
        <f>HOUR(tbl_raw_data[[#This Row],[Time_taken]])*60+MINUTE(tbl_raw_data[[#This Row],[Time_taken]])+SECOND(tbl_raw_data[[#This Row],[Time_taken]])/60</f>
        <v>10.016666666666667</v>
      </c>
      <c r="K4051" s="52">
        <f>DATE(YEAR(tbl_raw_data[[#This Row],[Date Actioned]]),MONTH(tbl_raw_data[[#This Row],[Date Actioned]]),DAY(tbl_raw_data[[#This Row],[Date Actioned]]))</f>
        <v>45150</v>
      </c>
      <c r="L4051" s="50" t="str">
        <f>UPPER(TEXT(tbl_raw_data[[#This Row],[updated_date]],"MMMM"))</f>
        <v>AUGUST</v>
      </c>
      <c r="M4051" s="50" t="str">
        <f>"WEEK "&amp; IF(ROUNDUP(DAY(tbl_raw_data[[#This Row],[updated_date]])/7,0)=5,4,ROUNDUP(DAY(tbl_raw_data[[#This Row],[updated_date]])/7,0))</f>
        <v>WEEK 2</v>
      </c>
      <c r="N4051" s="50" t="str">
        <f>UPPER(VLOOKUP(tbl_raw_data[[#This Row],[Analyst]],Settiings!$A$2:$B$16,2,0))</f>
        <v>ROHAN</v>
      </c>
      <c r="O4051" s="50" t="str">
        <f>TRIM(UPPER(tbl_raw_data[[#This Row],[Outcome]]))</f>
        <v>APPROVE</v>
      </c>
      <c r="P4051" s="50" t="str">
        <f>TRIM(UPPER(tbl_raw_data[[#This Row],[Queue Name]]))</f>
        <v>CONSUMER EXISTING</v>
      </c>
      <c r="Q4051" s="50" t="str">
        <f>IF(tbl_raw_data[[#This Row],[Time taken in min]]&lt;=Settiings!$D$2,"SLA_MET","SLA_NOT_MET")</f>
        <v>SLA_MET</v>
      </c>
      <c r="R4051" s="94"/>
    </row>
    <row r="4052" spans="1:18" x14ac:dyDescent="0.3">
      <c r="A4052" s="23" t="s">
        <v>3516</v>
      </c>
      <c r="B4052" s="15">
        <v>45150.561226851853</v>
      </c>
      <c r="C4052" s="16">
        <v>45150.566840277781</v>
      </c>
      <c r="D4052" s="17" t="s">
        <v>37</v>
      </c>
      <c r="E4052" s="18" t="s">
        <v>9</v>
      </c>
      <c r="F4052" s="17" t="s">
        <v>50</v>
      </c>
      <c r="G4052" s="19"/>
      <c r="H4052" s="79"/>
      <c r="I4052" s="48">
        <f>tbl_raw_data[[#This Row],[Date Actioned]]-tbl_raw_data[[#This Row],[Date Tagged]]</f>
        <v>5.6134259284590371E-3</v>
      </c>
      <c r="J4052" s="46">
        <f>HOUR(tbl_raw_data[[#This Row],[Time_taken]])*60+MINUTE(tbl_raw_data[[#This Row],[Time_taken]])+SECOND(tbl_raw_data[[#This Row],[Time_taken]])/60</f>
        <v>8.0833333333333339</v>
      </c>
      <c r="K4052" s="52">
        <f>DATE(YEAR(tbl_raw_data[[#This Row],[Date Actioned]]),MONTH(tbl_raw_data[[#This Row],[Date Actioned]]),DAY(tbl_raw_data[[#This Row],[Date Actioned]]))</f>
        <v>45150</v>
      </c>
      <c r="L4052" s="50" t="str">
        <f>UPPER(TEXT(tbl_raw_data[[#This Row],[updated_date]],"MMMM"))</f>
        <v>AUGUST</v>
      </c>
      <c r="M4052" s="50" t="str">
        <f>"WEEK "&amp; IF(ROUNDUP(DAY(tbl_raw_data[[#This Row],[updated_date]])/7,0)=5,4,ROUNDUP(DAY(tbl_raw_data[[#This Row],[updated_date]])/7,0))</f>
        <v>WEEK 2</v>
      </c>
      <c r="N4052" s="50" t="str">
        <f>UPPER(VLOOKUP(tbl_raw_data[[#This Row],[Analyst]],Settiings!$A$2:$B$16,2,0))</f>
        <v>SHAHID</v>
      </c>
      <c r="O4052" s="50" t="str">
        <f>TRIM(UPPER(tbl_raw_data[[#This Row],[Outcome]]))</f>
        <v>DECLINE</v>
      </c>
      <c r="P4052" s="50" t="str">
        <f>TRIM(UPPER(tbl_raw_data[[#This Row],[Queue Name]]))</f>
        <v>CONSUMER EXISTING</v>
      </c>
      <c r="Q4052" s="50" t="str">
        <f>IF(tbl_raw_data[[#This Row],[Time taken in min]]&lt;=Settiings!$D$2,"SLA_MET","SLA_NOT_MET")</f>
        <v>SLA_MET</v>
      </c>
      <c r="R4052" s="94"/>
    </row>
    <row r="4053" spans="1:18" x14ac:dyDescent="0.3">
      <c r="A4053" s="23" t="s">
        <v>3517</v>
      </c>
      <c r="B4053" s="9">
        <v>45150.562037037038</v>
      </c>
      <c r="C4053" s="24">
        <v>45150.57234953704</v>
      </c>
      <c r="D4053" s="25" t="s">
        <v>17</v>
      </c>
      <c r="E4053" s="12" t="s">
        <v>9</v>
      </c>
      <c r="F4053" s="25" t="s">
        <v>76</v>
      </c>
      <c r="G4053" s="13"/>
      <c r="H4053" s="78"/>
      <c r="I4053" s="48">
        <f>tbl_raw_data[[#This Row],[Date Actioned]]-tbl_raw_data[[#This Row],[Date Tagged]]</f>
        <v>1.0312500002328306E-2</v>
      </c>
      <c r="J4053" s="46">
        <f>HOUR(tbl_raw_data[[#This Row],[Time_taken]])*60+MINUTE(tbl_raw_data[[#This Row],[Time_taken]])+SECOND(tbl_raw_data[[#This Row],[Time_taken]])/60</f>
        <v>14.85</v>
      </c>
      <c r="K4053" s="52">
        <f>DATE(YEAR(tbl_raw_data[[#This Row],[Date Actioned]]),MONTH(tbl_raw_data[[#This Row],[Date Actioned]]),DAY(tbl_raw_data[[#This Row],[Date Actioned]]))</f>
        <v>45150</v>
      </c>
      <c r="L4053" s="50" t="str">
        <f>UPPER(TEXT(tbl_raw_data[[#This Row],[updated_date]],"MMMM"))</f>
        <v>AUGUST</v>
      </c>
      <c r="M4053" s="50" t="str">
        <f>"WEEK "&amp; IF(ROUNDUP(DAY(tbl_raw_data[[#This Row],[updated_date]])/7,0)=5,4,ROUNDUP(DAY(tbl_raw_data[[#This Row],[updated_date]])/7,0))</f>
        <v>WEEK 2</v>
      </c>
      <c r="N4053" s="50" t="str">
        <f>UPPER(VLOOKUP(tbl_raw_data[[#This Row],[Analyst]],Settiings!$A$2:$B$16,2,0))</f>
        <v>ROHAN</v>
      </c>
      <c r="O4053" s="50" t="str">
        <f>TRIM(UPPER(tbl_raw_data[[#This Row],[Outcome]]))</f>
        <v>APPROVE</v>
      </c>
      <c r="P4053" s="50" t="str">
        <f>TRIM(UPPER(tbl_raw_data[[#This Row],[Queue Name]]))</f>
        <v>CONSUMER EXISTING</v>
      </c>
      <c r="Q4053" s="50" t="str">
        <f>IF(tbl_raw_data[[#This Row],[Time taken in min]]&lt;=Settiings!$D$2,"SLA_MET","SLA_NOT_MET")</f>
        <v>SLA_MET</v>
      </c>
      <c r="R4053" s="94"/>
    </row>
    <row r="4054" spans="1:18" x14ac:dyDescent="0.3">
      <c r="A4054" s="14" t="s">
        <v>3518</v>
      </c>
      <c r="B4054" s="15">
        <v>45150.5627662037</v>
      </c>
      <c r="C4054" s="16">
        <v>45150.574548611112</v>
      </c>
      <c r="D4054" s="17" t="s">
        <v>17</v>
      </c>
      <c r="E4054" s="18" t="s">
        <v>9</v>
      </c>
      <c r="F4054" s="17" t="s">
        <v>50</v>
      </c>
      <c r="G4054" s="19"/>
      <c r="H4054" s="79"/>
      <c r="I4054" s="48">
        <f>tbl_raw_data[[#This Row],[Date Actioned]]-tbl_raw_data[[#This Row],[Date Tagged]]</f>
        <v>1.1782407411374152E-2</v>
      </c>
      <c r="J4054" s="46">
        <f>HOUR(tbl_raw_data[[#This Row],[Time_taken]])*60+MINUTE(tbl_raw_data[[#This Row],[Time_taken]])+SECOND(tbl_raw_data[[#This Row],[Time_taken]])/60</f>
        <v>16.966666666666665</v>
      </c>
      <c r="K4054" s="52">
        <f>DATE(YEAR(tbl_raw_data[[#This Row],[Date Actioned]]),MONTH(tbl_raw_data[[#This Row],[Date Actioned]]),DAY(tbl_raw_data[[#This Row],[Date Actioned]]))</f>
        <v>45150</v>
      </c>
      <c r="L4054" s="50" t="str">
        <f>UPPER(TEXT(tbl_raw_data[[#This Row],[updated_date]],"MMMM"))</f>
        <v>AUGUST</v>
      </c>
      <c r="M4054" s="50" t="str">
        <f>"WEEK "&amp; IF(ROUNDUP(DAY(tbl_raw_data[[#This Row],[updated_date]])/7,0)=5,4,ROUNDUP(DAY(tbl_raw_data[[#This Row],[updated_date]])/7,0))</f>
        <v>WEEK 2</v>
      </c>
      <c r="N4054" s="50" t="str">
        <f>UPPER(VLOOKUP(tbl_raw_data[[#This Row],[Analyst]],Settiings!$A$2:$B$16,2,0))</f>
        <v>SHAHID</v>
      </c>
      <c r="O4054" s="50" t="str">
        <f>TRIM(UPPER(tbl_raw_data[[#This Row],[Outcome]]))</f>
        <v>APPROVE</v>
      </c>
      <c r="P4054" s="50" t="str">
        <f>TRIM(UPPER(tbl_raw_data[[#This Row],[Queue Name]]))</f>
        <v>CONSUMER EXISTING</v>
      </c>
      <c r="Q4054" s="50" t="str">
        <f>IF(tbl_raw_data[[#This Row],[Time taken in min]]&lt;=Settiings!$D$2,"SLA_MET","SLA_NOT_MET")</f>
        <v>SLA_MET</v>
      </c>
      <c r="R4054" s="94"/>
    </row>
    <row r="4055" spans="1:18" x14ac:dyDescent="0.3">
      <c r="A4055" s="20" t="s">
        <v>3520</v>
      </c>
      <c r="B4055" s="9">
        <v>45150.576886574076</v>
      </c>
      <c r="C4055" s="24">
        <v>45150.579664351855</v>
      </c>
      <c r="D4055" s="25" t="s">
        <v>13</v>
      </c>
      <c r="E4055" s="25" t="s">
        <v>9</v>
      </c>
      <c r="F4055" s="25" t="s">
        <v>65</v>
      </c>
      <c r="G4055" s="25" t="s">
        <v>128</v>
      </c>
      <c r="H4055" s="82"/>
      <c r="I4055" s="48">
        <f>tbl_raw_data[[#This Row],[Date Actioned]]-tbl_raw_data[[#This Row],[Date Tagged]]</f>
        <v>2.7777777795563452E-3</v>
      </c>
      <c r="J4055" s="46">
        <f>HOUR(tbl_raw_data[[#This Row],[Time_taken]])*60+MINUTE(tbl_raw_data[[#This Row],[Time_taken]])+SECOND(tbl_raw_data[[#This Row],[Time_taken]])/60</f>
        <v>4</v>
      </c>
      <c r="K4055" s="52">
        <f>DATE(YEAR(tbl_raw_data[[#This Row],[Date Actioned]]),MONTH(tbl_raw_data[[#This Row],[Date Actioned]]),DAY(tbl_raw_data[[#This Row],[Date Actioned]]))</f>
        <v>45150</v>
      </c>
      <c r="L4055" s="50" t="str">
        <f>UPPER(TEXT(tbl_raw_data[[#This Row],[updated_date]],"MMMM"))</f>
        <v>AUGUST</v>
      </c>
      <c r="M4055" s="50" t="str">
        <f>"WEEK "&amp; IF(ROUNDUP(DAY(tbl_raw_data[[#This Row],[updated_date]])/7,0)=5,4,ROUNDUP(DAY(tbl_raw_data[[#This Row],[updated_date]])/7,0))</f>
        <v>WEEK 2</v>
      </c>
      <c r="N4055" s="50" t="str">
        <f>UPPER(VLOOKUP(tbl_raw_data[[#This Row],[Analyst]],Settiings!$A$2:$B$16,2,0))</f>
        <v>SAM</v>
      </c>
      <c r="O4055" s="50" t="str">
        <f>TRIM(UPPER(tbl_raw_data[[#This Row],[Outcome]]))</f>
        <v>APPROVE</v>
      </c>
      <c r="P4055" s="50" t="str">
        <f>TRIM(UPPER(tbl_raw_data[[#This Row],[Queue Name]]))</f>
        <v>CONSUMER EXISTING</v>
      </c>
      <c r="Q4055" s="50" t="str">
        <f>IF(tbl_raw_data[[#This Row],[Time taken in min]]&lt;=Settiings!$D$2,"SLA_MET","SLA_NOT_MET")</f>
        <v>SLA_MET</v>
      </c>
      <c r="R4055" s="94"/>
    </row>
    <row r="4056" spans="1:18" x14ac:dyDescent="0.3">
      <c r="A4056" s="23" t="s">
        <v>3521</v>
      </c>
      <c r="B4056" s="15">
        <v>45150.578611111108</v>
      </c>
      <c r="C4056" s="16">
        <v>45150.580659722225</v>
      </c>
      <c r="D4056" s="17" t="s">
        <v>13</v>
      </c>
      <c r="E4056" s="17" t="s">
        <v>9</v>
      </c>
      <c r="F4056" s="17" t="s">
        <v>24</v>
      </c>
      <c r="G4056" s="17" t="s">
        <v>17</v>
      </c>
      <c r="H4056" s="83"/>
      <c r="I4056" s="48">
        <f>tbl_raw_data[[#This Row],[Date Actioned]]-tbl_raw_data[[#This Row],[Date Tagged]]</f>
        <v>2.0486111170612276E-3</v>
      </c>
      <c r="J4056" s="46">
        <f>HOUR(tbl_raw_data[[#This Row],[Time_taken]])*60+MINUTE(tbl_raw_data[[#This Row],[Time_taken]])+SECOND(tbl_raw_data[[#This Row],[Time_taken]])/60</f>
        <v>2.95</v>
      </c>
      <c r="K4056" s="52">
        <f>DATE(YEAR(tbl_raw_data[[#This Row],[Date Actioned]]),MONTH(tbl_raw_data[[#This Row],[Date Actioned]]),DAY(tbl_raw_data[[#This Row],[Date Actioned]]))</f>
        <v>45150</v>
      </c>
      <c r="L4056" s="50" t="str">
        <f>UPPER(TEXT(tbl_raw_data[[#This Row],[updated_date]],"MMMM"))</f>
        <v>AUGUST</v>
      </c>
      <c r="M4056" s="50" t="str">
        <f>"WEEK "&amp; IF(ROUNDUP(DAY(tbl_raw_data[[#This Row],[updated_date]])/7,0)=5,4,ROUNDUP(DAY(tbl_raw_data[[#This Row],[updated_date]])/7,0))</f>
        <v>WEEK 2</v>
      </c>
      <c r="N4056" s="50" t="str">
        <f>UPPER(VLOOKUP(tbl_raw_data[[#This Row],[Analyst]],Settiings!$A$2:$B$16,2,0))</f>
        <v>QUADIR</v>
      </c>
      <c r="O4056" s="50" t="str">
        <f>TRIM(UPPER(tbl_raw_data[[#This Row],[Outcome]]))</f>
        <v>APPROVE</v>
      </c>
      <c r="P4056" s="50" t="str">
        <f>TRIM(UPPER(tbl_raw_data[[#This Row],[Queue Name]]))</f>
        <v>CONSUMER EXISTING</v>
      </c>
      <c r="Q4056" s="50" t="str">
        <f>IF(tbl_raw_data[[#This Row],[Time taken in min]]&lt;=Settiings!$D$2,"SLA_MET","SLA_NOT_MET")</f>
        <v>SLA_MET</v>
      </c>
      <c r="R4056" s="94"/>
    </row>
    <row r="4057" spans="1:18" x14ac:dyDescent="0.3">
      <c r="A4057" s="14" t="s">
        <v>3522</v>
      </c>
      <c r="B4057" s="9">
        <v>45150.58084490741</v>
      </c>
      <c r="C4057" s="24">
        <v>45150.584965277776</v>
      </c>
      <c r="D4057" s="25" t="s">
        <v>13</v>
      </c>
      <c r="E4057" s="25" t="s">
        <v>19</v>
      </c>
      <c r="F4057" s="25" t="s">
        <v>16</v>
      </c>
      <c r="G4057" s="25" t="s">
        <v>17</v>
      </c>
      <c r="H4057" s="82"/>
      <c r="I4057" s="48">
        <f>tbl_raw_data[[#This Row],[Date Actioned]]-tbl_raw_data[[#This Row],[Date Tagged]]</f>
        <v>4.1203703658538871E-3</v>
      </c>
      <c r="J4057" s="46">
        <f>HOUR(tbl_raw_data[[#This Row],[Time_taken]])*60+MINUTE(tbl_raw_data[[#This Row],[Time_taken]])+SECOND(tbl_raw_data[[#This Row],[Time_taken]])/60</f>
        <v>5.9333333333333336</v>
      </c>
      <c r="K4057" s="52">
        <f>DATE(YEAR(tbl_raw_data[[#This Row],[Date Actioned]]),MONTH(tbl_raw_data[[#This Row],[Date Actioned]]),DAY(tbl_raw_data[[#This Row],[Date Actioned]]))</f>
        <v>45150</v>
      </c>
      <c r="L4057" s="50" t="str">
        <f>UPPER(TEXT(tbl_raw_data[[#This Row],[updated_date]],"MMMM"))</f>
        <v>AUGUST</v>
      </c>
      <c r="M4057" s="50" t="str">
        <f>"WEEK "&amp; IF(ROUNDUP(DAY(tbl_raw_data[[#This Row],[updated_date]])/7,0)=5,4,ROUNDUP(DAY(tbl_raw_data[[#This Row],[updated_date]])/7,0))</f>
        <v>WEEK 2</v>
      </c>
      <c r="N4057" s="50" t="str">
        <f>UPPER(VLOOKUP(tbl_raw_data[[#This Row],[Analyst]],Settiings!$A$2:$B$16,2,0))</f>
        <v>CAMROOON</v>
      </c>
      <c r="O4057" s="50" t="str">
        <f>TRIM(UPPER(tbl_raw_data[[#This Row],[Outcome]]))</f>
        <v>APPROVE</v>
      </c>
      <c r="P4057" s="50" t="str">
        <f>TRIM(UPPER(tbl_raw_data[[#This Row],[Queue Name]]))</f>
        <v>CONSUMER POST BUREAU</v>
      </c>
      <c r="Q4057" s="50" t="str">
        <f>IF(tbl_raw_data[[#This Row],[Time taken in min]]&lt;=Settiings!$D$2,"SLA_MET","SLA_NOT_MET")</f>
        <v>SLA_MET</v>
      </c>
      <c r="R4057" s="94"/>
    </row>
    <row r="4058" spans="1:18" x14ac:dyDescent="0.3">
      <c r="A4058" s="20" t="s">
        <v>3524</v>
      </c>
      <c r="B4058" s="15">
        <v>45150.595196759263</v>
      </c>
      <c r="C4058" s="16">
        <v>45150.602129629631</v>
      </c>
      <c r="D4058" s="17" t="s">
        <v>13</v>
      </c>
      <c r="E4058" s="17" t="s">
        <v>9</v>
      </c>
      <c r="F4058" s="17" t="s">
        <v>65</v>
      </c>
      <c r="G4058" s="17" t="s">
        <v>17</v>
      </c>
      <c r="H4058" s="83"/>
      <c r="I4058" s="48">
        <f>tbl_raw_data[[#This Row],[Date Actioned]]-tbl_raw_data[[#This Row],[Date Tagged]]</f>
        <v>6.9328703684732318E-3</v>
      </c>
      <c r="J4058" s="46">
        <f>HOUR(tbl_raw_data[[#This Row],[Time_taken]])*60+MINUTE(tbl_raw_data[[#This Row],[Time_taken]])+SECOND(tbl_raw_data[[#This Row],[Time_taken]])/60</f>
        <v>9.9833333333333325</v>
      </c>
      <c r="K4058" s="52">
        <f>DATE(YEAR(tbl_raw_data[[#This Row],[Date Actioned]]),MONTH(tbl_raw_data[[#This Row],[Date Actioned]]),DAY(tbl_raw_data[[#This Row],[Date Actioned]]))</f>
        <v>45150</v>
      </c>
      <c r="L4058" s="50" t="str">
        <f>UPPER(TEXT(tbl_raw_data[[#This Row],[updated_date]],"MMMM"))</f>
        <v>AUGUST</v>
      </c>
      <c r="M4058" s="50" t="str">
        <f>"WEEK "&amp; IF(ROUNDUP(DAY(tbl_raw_data[[#This Row],[updated_date]])/7,0)=5,4,ROUNDUP(DAY(tbl_raw_data[[#This Row],[updated_date]])/7,0))</f>
        <v>WEEK 2</v>
      </c>
      <c r="N4058" s="50" t="str">
        <f>UPPER(VLOOKUP(tbl_raw_data[[#This Row],[Analyst]],Settiings!$A$2:$B$16,2,0))</f>
        <v>SAM</v>
      </c>
      <c r="O4058" s="50" t="str">
        <f>TRIM(UPPER(tbl_raw_data[[#This Row],[Outcome]]))</f>
        <v>APPROVE</v>
      </c>
      <c r="P4058" s="50" t="str">
        <f>TRIM(UPPER(tbl_raw_data[[#This Row],[Queue Name]]))</f>
        <v>CONSUMER EXISTING</v>
      </c>
      <c r="Q4058" s="50" t="str">
        <f>IF(tbl_raw_data[[#This Row],[Time taken in min]]&lt;=Settiings!$D$2,"SLA_MET","SLA_NOT_MET")</f>
        <v>SLA_MET</v>
      </c>
      <c r="R4058" s="94"/>
    </row>
    <row r="4059" spans="1:18" x14ac:dyDescent="0.3">
      <c r="A4059" s="14" t="s">
        <v>3527</v>
      </c>
      <c r="B4059" s="9">
        <v>45150.597673611112</v>
      </c>
      <c r="C4059" s="24">
        <v>45150.606157407405</v>
      </c>
      <c r="D4059" s="25" t="s">
        <v>27</v>
      </c>
      <c r="E4059" s="25" t="s">
        <v>9</v>
      </c>
      <c r="F4059" s="25" t="s">
        <v>24</v>
      </c>
      <c r="G4059" s="25" t="s">
        <v>228</v>
      </c>
      <c r="H4059" s="82"/>
      <c r="I4059" s="48">
        <f>tbl_raw_data[[#This Row],[Date Actioned]]-tbl_raw_data[[#This Row],[Date Tagged]]</f>
        <v>8.4837962931487709E-3</v>
      </c>
      <c r="J4059" s="46">
        <f>HOUR(tbl_raw_data[[#This Row],[Time_taken]])*60+MINUTE(tbl_raw_data[[#This Row],[Time_taken]])+SECOND(tbl_raw_data[[#This Row],[Time_taken]])/60</f>
        <v>12.216666666666667</v>
      </c>
      <c r="K4059" s="52">
        <f>DATE(YEAR(tbl_raw_data[[#This Row],[Date Actioned]]),MONTH(tbl_raw_data[[#This Row],[Date Actioned]]),DAY(tbl_raw_data[[#This Row],[Date Actioned]]))</f>
        <v>45150</v>
      </c>
      <c r="L4059" s="50" t="str">
        <f>UPPER(TEXT(tbl_raw_data[[#This Row],[updated_date]],"MMMM"))</f>
        <v>AUGUST</v>
      </c>
      <c r="M4059" s="50" t="str">
        <f>"WEEK "&amp; IF(ROUNDUP(DAY(tbl_raw_data[[#This Row],[updated_date]])/7,0)=5,4,ROUNDUP(DAY(tbl_raw_data[[#This Row],[updated_date]])/7,0))</f>
        <v>WEEK 2</v>
      </c>
      <c r="N4059" s="50" t="str">
        <f>UPPER(VLOOKUP(tbl_raw_data[[#This Row],[Analyst]],Settiings!$A$2:$B$16,2,0))</f>
        <v>QUADIR</v>
      </c>
      <c r="O4059" s="50" t="str">
        <f>TRIM(UPPER(tbl_raw_data[[#This Row],[Outcome]]))</f>
        <v>DECLINE</v>
      </c>
      <c r="P4059" s="50" t="str">
        <f>TRIM(UPPER(tbl_raw_data[[#This Row],[Queue Name]]))</f>
        <v>CONSUMER EXISTING</v>
      </c>
      <c r="Q4059" s="50" t="str">
        <f>IF(tbl_raw_data[[#This Row],[Time taken in min]]&lt;=Settiings!$D$2,"SLA_MET","SLA_NOT_MET")</f>
        <v>SLA_MET</v>
      </c>
      <c r="R4059" s="94"/>
    </row>
    <row r="4060" spans="1:18" x14ac:dyDescent="0.3">
      <c r="A4060" s="23" t="s">
        <v>3528</v>
      </c>
      <c r="B4060" s="9">
        <v>45150.606886574074</v>
      </c>
      <c r="C4060" s="24">
        <v>45150.617777777778</v>
      </c>
      <c r="D4060" s="25" t="s">
        <v>17</v>
      </c>
      <c r="E4060" s="12" t="s">
        <v>19</v>
      </c>
      <c r="F4060" s="25" t="s">
        <v>10</v>
      </c>
      <c r="G4060" s="13"/>
      <c r="H4060" s="78"/>
      <c r="I4060" s="48">
        <f>tbl_raw_data[[#This Row],[Date Actioned]]-tbl_raw_data[[#This Row],[Date Tagged]]</f>
        <v>1.0891203703067731E-2</v>
      </c>
      <c r="J4060" s="46">
        <f>HOUR(tbl_raw_data[[#This Row],[Time_taken]])*60+MINUTE(tbl_raw_data[[#This Row],[Time_taken]])+SECOND(tbl_raw_data[[#This Row],[Time_taken]])/60</f>
        <v>15.683333333333334</v>
      </c>
      <c r="K4060" s="52">
        <f>DATE(YEAR(tbl_raw_data[[#This Row],[Date Actioned]]),MONTH(tbl_raw_data[[#This Row],[Date Actioned]]),DAY(tbl_raw_data[[#This Row],[Date Actioned]]))</f>
        <v>45150</v>
      </c>
      <c r="L4060" s="50" t="str">
        <f>UPPER(TEXT(tbl_raw_data[[#This Row],[updated_date]],"MMMM"))</f>
        <v>AUGUST</v>
      </c>
      <c r="M4060" s="50" t="str">
        <f>"WEEK "&amp; IF(ROUNDUP(DAY(tbl_raw_data[[#This Row],[updated_date]])/7,0)=5,4,ROUNDUP(DAY(tbl_raw_data[[#This Row],[updated_date]])/7,0))</f>
        <v>WEEK 2</v>
      </c>
      <c r="N4060" s="50" t="str">
        <f>UPPER(VLOOKUP(tbl_raw_data[[#This Row],[Analyst]],Settiings!$A$2:$B$16,2,0))</f>
        <v>NITESH</v>
      </c>
      <c r="O4060" s="50" t="str">
        <f>TRIM(UPPER(tbl_raw_data[[#This Row],[Outcome]]))</f>
        <v>APPROVE</v>
      </c>
      <c r="P4060" s="50" t="str">
        <f>TRIM(UPPER(tbl_raw_data[[#This Row],[Queue Name]]))</f>
        <v>CONSUMER POST BUREAU</v>
      </c>
      <c r="Q4060" s="50" t="str">
        <f>IF(tbl_raw_data[[#This Row],[Time taken in min]]&lt;=Settiings!$D$2,"SLA_MET","SLA_NOT_MET")</f>
        <v>SLA_MET</v>
      </c>
      <c r="R4060" s="94"/>
    </row>
    <row r="4061" spans="1:18" x14ac:dyDescent="0.3">
      <c r="A4061" s="14" t="s">
        <v>3529</v>
      </c>
      <c r="B4061" s="15">
        <v>45150.607083333336</v>
      </c>
      <c r="C4061" s="16">
        <v>45150.612627314818</v>
      </c>
      <c r="D4061" s="17" t="s">
        <v>17</v>
      </c>
      <c r="E4061" s="18" t="s">
        <v>19</v>
      </c>
      <c r="F4061" s="17" t="s">
        <v>76</v>
      </c>
      <c r="G4061" s="19"/>
      <c r="H4061" s="79"/>
      <c r="I4061" s="48">
        <f>tbl_raw_data[[#This Row],[Date Actioned]]-tbl_raw_data[[#This Row],[Date Tagged]]</f>
        <v>5.543981482333038E-3</v>
      </c>
      <c r="J4061" s="46">
        <f>HOUR(tbl_raw_data[[#This Row],[Time_taken]])*60+MINUTE(tbl_raw_data[[#This Row],[Time_taken]])+SECOND(tbl_raw_data[[#This Row],[Time_taken]])/60</f>
        <v>7.9833333333333334</v>
      </c>
      <c r="K4061" s="52">
        <f>DATE(YEAR(tbl_raw_data[[#This Row],[Date Actioned]]),MONTH(tbl_raw_data[[#This Row],[Date Actioned]]),DAY(tbl_raw_data[[#This Row],[Date Actioned]]))</f>
        <v>45150</v>
      </c>
      <c r="L4061" s="50" t="str">
        <f>UPPER(TEXT(tbl_raw_data[[#This Row],[updated_date]],"MMMM"))</f>
        <v>AUGUST</v>
      </c>
      <c r="M4061" s="50" t="str">
        <f>"WEEK "&amp; IF(ROUNDUP(DAY(tbl_raw_data[[#This Row],[updated_date]])/7,0)=5,4,ROUNDUP(DAY(tbl_raw_data[[#This Row],[updated_date]])/7,0))</f>
        <v>WEEK 2</v>
      </c>
      <c r="N4061" s="50" t="str">
        <f>UPPER(VLOOKUP(tbl_raw_data[[#This Row],[Analyst]],Settiings!$A$2:$B$16,2,0))</f>
        <v>ROHAN</v>
      </c>
      <c r="O4061" s="50" t="str">
        <f>TRIM(UPPER(tbl_raw_data[[#This Row],[Outcome]]))</f>
        <v>APPROVE</v>
      </c>
      <c r="P4061" s="50" t="str">
        <f>TRIM(UPPER(tbl_raw_data[[#This Row],[Queue Name]]))</f>
        <v>CONSUMER POST BUREAU</v>
      </c>
      <c r="Q4061" s="50" t="str">
        <f>IF(tbl_raw_data[[#This Row],[Time taken in min]]&lt;=Settiings!$D$2,"SLA_MET","SLA_NOT_MET")</f>
        <v>SLA_MET</v>
      </c>
      <c r="R4061" s="94"/>
    </row>
    <row r="4062" spans="1:18" x14ac:dyDescent="0.3">
      <c r="A4062" s="20" t="s">
        <v>3530</v>
      </c>
      <c r="B4062" s="15">
        <v>45150.61204861111</v>
      </c>
      <c r="C4062" s="16">
        <v>45150.617118055554</v>
      </c>
      <c r="D4062" s="17" t="s">
        <v>27</v>
      </c>
      <c r="E4062" s="17" t="s">
        <v>47</v>
      </c>
      <c r="F4062" s="17" t="s">
        <v>24</v>
      </c>
      <c r="G4062" s="17" t="s">
        <v>2408</v>
      </c>
      <c r="H4062" s="83"/>
      <c r="I4062" s="48">
        <f>tbl_raw_data[[#This Row],[Date Actioned]]-tbl_raw_data[[#This Row],[Date Tagged]]</f>
        <v>5.0694444435066544E-3</v>
      </c>
      <c r="J4062" s="46">
        <f>HOUR(tbl_raw_data[[#This Row],[Time_taken]])*60+MINUTE(tbl_raw_data[[#This Row],[Time_taken]])+SECOND(tbl_raw_data[[#This Row],[Time_taken]])/60</f>
        <v>7.3</v>
      </c>
      <c r="K4062" s="52">
        <f>DATE(YEAR(tbl_raw_data[[#This Row],[Date Actioned]]),MONTH(tbl_raw_data[[#This Row],[Date Actioned]]),DAY(tbl_raw_data[[#This Row],[Date Actioned]]))</f>
        <v>45150</v>
      </c>
      <c r="L4062" s="50" t="str">
        <f>UPPER(TEXT(tbl_raw_data[[#This Row],[updated_date]],"MMMM"))</f>
        <v>AUGUST</v>
      </c>
      <c r="M4062" s="50" t="str">
        <f>"WEEK "&amp; IF(ROUNDUP(DAY(tbl_raw_data[[#This Row],[updated_date]])/7,0)=5,4,ROUNDUP(DAY(tbl_raw_data[[#This Row],[updated_date]])/7,0))</f>
        <v>WEEK 2</v>
      </c>
      <c r="N4062" s="50" t="str">
        <f>UPPER(VLOOKUP(tbl_raw_data[[#This Row],[Analyst]],Settiings!$A$2:$B$16,2,0))</f>
        <v>QUADIR</v>
      </c>
      <c r="O4062" s="50" t="str">
        <f>TRIM(UPPER(tbl_raw_data[[#This Row],[Outcome]]))</f>
        <v>DECLINE</v>
      </c>
      <c r="P4062" s="50" t="str">
        <f>TRIM(UPPER(tbl_raw_data[[#This Row],[Queue Name]]))</f>
        <v>CONSUMER PRE BUREAU</v>
      </c>
      <c r="Q4062" s="50" t="str">
        <f>IF(tbl_raw_data[[#This Row],[Time taken in min]]&lt;=Settiings!$D$2,"SLA_MET","SLA_NOT_MET")</f>
        <v>SLA_MET</v>
      </c>
      <c r="R4062" s="94"/>
    </row>
    <row r="4063" spans="1:18" x14ac:dyDescent="0.3">
      <c r="A4063" s="20" t="s">
        <v>3531</v>
      </c>
      <c r="B4063" s="9">
        <v>45150.613807870373</v>
      </c>
      <c r="C4063" s="24">
        <v>45150.632962962962</v>
      </c>
      <c r="D4063" s="25" t="s">
        <v>17</v>
      </c>
      <c r="E4063" s="12" t="s">
        <v>19</v>
      </c>
      <c r="F4063" s="25" t="s">
        <v>76</v>
      </c>
      <c r="G4063" s="13"/>
      <c r="H4063" s="78"/>
      <c r="I4063" s="48">
        <f>tbl_raw_data[[#This Row],[Date Actioned]]-tbl_raw_data[[#This Row],[Date Tagged]]</f>
        <v>1.915509258833481E-2</v>
      </c>
      <c r="J4063" s="46">
        <f>HOUR(tbl_raw_data[[#This Row],[Time_taken]])*60+MINUTE(tbl_raw_data[[#This Row],[Time_taken]])+SECOND(tbl_raw_data[[#This Row],[Time_taken]])/60</f>
        <v>27.583333333333332</v>
      </c>
      <c r="K4063" s="52">
        <f>DATE(YEAR(tbl_raw_data[[#This Row],[Date Actioned]]),MONTH(tbl_raw_data[[#This Row],[Date Actioned]]),DAY(tbl_raw_data[[#This Row],[Date Actioned]]))</f>
        <v>45150</v>
      </c>
      <c r="L4063" s="50" t="str">
        <f>UPPER(TEXT(tbl_raw_data[[#This Row],[updated_date]],"MMMM"))</f>
        <v>AUGUST</v>
      </c>
      <c r="M4063" s="50" t="str">
        <f>"WEEK "&amp; IF(ROUNDUP(DAY(tbl_raw_data[[#This Row],[updated_date]])/7,0)=5,4,ROUNDUP(DAY(tbl_raw_data[[#This Row],[updated_date]])/7,0))</f>
        <v>WEEK 2</v>
      </c>
      <c r="N4063" s="50" t="str">
        <f>UPPER(VLOOKUP(tbl_raw_data[[#This Row],[Analyst]],Settiings!$A$2:$B$16,2,0))</f>
        <v>ROHAN</v>
      </c>
      <c r="O4063" s="50" t="str">
        <f>TRIM(UPPER(tbl_raw_data[[#This Row],[Outcome]]))</f>
        <v>APPROVE</v>
      </c>
      <c r="P4063" s="50" t="str">
        <f>TRIM(UPPER(tbl_raw_data[[#This Row],[Queue Name]]))</f>
        <v>CONSUMER POST BUREAU</v>
      </c>
      <c r="Q4063" s="50" t="str">
        <f>IF(tbl_raw_data[[#This Row],[Time taken in min]]&lt;=Settiings!$D$2,"SLA_MET","SLA_NOT_MET")</f>
        <v>SLA_NOT_MET</v>
      </c>
      <c r="R4063" s="94"/>
    </row>
    <row r="4064" spans="1:18" x14ac:dyDescent="0.3">
      <c r="A4064" s="23" t="s">
        <v>3532</v>
      </c>
      <c r="B4064" s="15">
        <v>45150.616053240738</v>
      </c>
      <c r="C4064" s="16">
        <v>45150.624166666668</v>
      </c>
      <c r="D4064" s="17" t="s">
        <v>13</v>
      </c>
      <c r="E4064" s="17" t="s">
        <v>19</v>
      </c>
      <c r="F4064" s="17" t="s">
        <v>65</v>
      </c>
      <c r="G4064" s="17" t="s">
        <v>77</v>
      </c>
      <c r="H4064" s="83"/>
      <c r="I4064" s="48">
        <f>tbl_raw_data[[#This Row],[Date Actioned]]-tbl_raw_data[[#This Row],[Date Tagged]]</f>
        <v>8.1134259307873435E-3</v>
      </c>
      <c r="J4064" s="46">
        <f>HOUR(tbl_raw_data[[#This Row],[Time_taken]])*60+MINUTE(tbl_raw_data[[#This Row],[Time_taken]])+SECOND(tbl_raw_data[[#This Row],[Time_taken]])/60</f>
        <v>11.683333333333334</v>
      </c>
      <c r="K4064" s="52">
        <f>DATE(YEAR(tbl_raw_data[[#This Row],[Date Actioned]]),MONTH(tbl_raw_data[[#This Row],[Date Actioned]]),DAY(tbl_raw_data[[#This Row],[Date Actioned]]))</f>
        <v>45150</v>
      </c>
      <c r="L4064" s="50" t="str">
        <f>UPPER(TEXT(tbl_raw_data[[#This Row],[updated_date]],"MMMM"))</f>
        <v>AUGUST</v>
      </c>
      <c r="M4064" s="50" t="str">
        <f>"WEEK "&amp; IF(ROUNDUP(DAY(tbl_raw_data[[#This Row],[updated_date]])/7,0)=5,4,ROUNDUP(DAY(tbl_raw_data[[#This Row],[updated_date]])/7,0))</f>
        <v>WEEK 2</v>
      </c>
      <c r="N4064" s="50" t="str">
        <f>UPPER(VLOOKUP(tbl_raw_data[[#This Row],[Analyst]],Settiings!$A$2:$B$16,2,0))</f>
        <v>SAM</v>
      </c>
      <c r="O4064" s="50" t="str">
        <f>TRIM(UPPER(tbl_raw_data[[#This Row],[Outcome]]))</f>
        <v>APPROVE</v>
      </c>
      <c r="P4064" s="50" t="str">
        <f>TRIM(UPPER(tbl_raw_data[[#This Row],[Queue Name]]))</f>
        <v>CONSUMER POST BUREAU</v>
      </c>
      <c r="Q4064" s="50" t="str">
        <f>IF(tbl_raw_data[[#This Row],[Time taken in min]]&lt;=Settiings!$D$2,"SLA_MET","SLA_NOT_MET")</f>
        <v>SLA_MET</v>
      </c>
      <c r="R4064" s="94"/>
    </row>
    <row r="4065" spans="1:18" x14ac:dyDescent="0.3">
      <c r="A4065" s="14" t="s">
        <v>3533</v>
      </c>
      <c r="B4065" s="9">
        <v>45150.616712962961</v>
      </c>
      <c r="C4065" s="24">
        <v>45150.621655092589</v>
      </c>
      <c r="D4065" s="25" t="s">
        <v>13</v>
      </c>
      <c r="E4065" s="25" t="s">
        <v>9</v>
      </c>
      <c r="F4065" s="25" t="s">
        <v>16</v>
      </c>
      <c r="G4065" s="25" t="s">
        <v>17</v>
      </c>
      <c r="H4065" s="82"/>
      <c r="I4065" s="48">
        <f>tbl_raw_data[[#This Row],[Date Actioned]]-tbl_raw_data[[#This Row],[Date Tagged]]</f>
        <v>4.9421296280343086E-3</v>
      </c>
      <c r="J4065" s="46">
        <f>HOUR(tbl_raw_data[[#This Row],[Time_taken]])*60+MINUTE(tbl_raw_data[[#This Row],[Time_taken]])+SECOND(tbl_raw_data[[#This Row],[Time_taken]])/60</f>
        <v>7.1166666666666663</v>
      </c>
      <c r="K4065" s="52">
        <f>DATE(YEAR(tbl_raw_data[[#This Row],[Date Actioned]]),MONTH(tbl_raw_data[[#This Row],[Date Actioned]]),DAY(tbl_raw_data[[#This Row],[Date Actioned]]))</f>
        <v>45150</v>
      </c>
      <c r="L4065" s="50" t="str">
        <f>UPPER(TEXT(tbl_raw_data[[#This Row],[updated_date]],"MMMM"))</f>
        <v>AUGUST</v>
      </c>
      <c r="M4065" s="50" t="str">
        <f>"WEEK "&amp; IF(ROUNDUP(DAY(tbl_raw_data[[#This Row],[updated_date]])/7,0)=5,4,ROUNDUP(DAY(tbl_raw_data[[#This Row],[updated_date]])/7,0))</f>
        <v>WEEK 2</v>
      </c>
      <c r="N4065" s="50" t="str">
        <f>UPPER(VLOOKUP(tbl_raw_data[[#This Row],[Analyst]],Settiings!$A$2:$B$16,2,0))</f>
        <v>CAMROOON</v>
      </c>
      <c r="O4065" s="50" t="str">
        <f>TRIM(UPPER(tbl_raw_data[[#This Row],[Outcome]]))</f>
        <v>APPROVE</v>
      </c>
      <c r="P4065" s="50" t="str">
        <f>TRIM(UPPER(tbl_raw_data[[#This Row],[Queue Name]]))</f>
        <v>CONSUMER EXISTING</v>
      </c>
      <c r="Q4065" s="50" t="str">
        <f>IF(tbl_raw_data[[#This Row],[Time taken in min]]&lt;=Settiings!$D$2,"SLA_MET","SLA_NOT_MET")</f>
        <v>SLA_MET</v>
      </c>
      <c r="R4065" s="94"/>
    </row>
    <row r="4066" spans="1:18" x14ac:dyDescent="0.3">
      <c r="A4066" s="20" t="s">
        <v>3534</v>
      </c>
      <c r="B4066" s="15">
        <v>45150.617175925923</v>
      </c>
      <c r="C4066" s="16">
        <v>45150.625057870369</v>
      </c>
      <c r="D4066" s="17" t="s">
        <v>13</v>
      </c>
      <c r="E4066" s="17" t="s">
        <v>9</v>
      </c>
      <c r="F4066" s="17" t="s">
        <v>24</v>
      </c>
      <c r="G4066" s="17" t="s">
        <v>17</v>
      </c>
      <c r="H4066" s="83"/>
      <c r="I4066" s="48">
        <f>tbl_raw_data[[#This Row],[Date Actioned]]-tbl_raw_data[[#This Row],[Date Tagged]]</f>
        <v>7.8819444461259991E-3</v>
      </c>
      <c r="J4066" s="46">
        <f>HOUR(tbl_raw_data[[#This Row],[Time_taken]])*60+MINUTE(tbl_raw_data[[#This Row],[Time_taken]])+SECOND(tbl_raw_data[[#This Row],[Time_taken]])/60</f>
        <v>11.35</v>
      </c>
      <c r="K4066" s="52">
        <f>DATE(YEAR(tbl_raw_data[[#This Row],[Date Actioned]]),MONTH(tbl_raw_data[[#This Row],[Date Actioned]]),DAY(tbl_raw_data[[#This Row],[Date Actioned]]))</f>
        <v>45150</v>
      </c>
      <c r="L4066" s="50" t="str">
        <f>UPPER(TEXT(tbl_raw_data[[#This Row],[updated_date]],"MMMM"))</f>
        <v>AUGUST</v>
      </c>
      <c r="M4066" s="50" t="str">
        <f>"WEEK "&amp; IF(ROUNDUP(DAY(tbl_raw_data[[#This Row],[updated_date]])/7,0)=5,4,ROUNDUP(DAY(tbl_raw_data[[#This Row],[updated_date]])/7,0))</f>
        <v>WEEK 2</v>
      </c>
      <c r="N4066" s="50" t="str">
        <f>UPPER(VLOOKUP(tbl_raw_data[[#This Row],[Analyst]],Settiings!$A$2:$B$16,2,0))</f>
        <v>QUADIR</v>
      </c>
      <c r="O4066" s="50" t="str">
        <f>TRIM(UPPER(tbl_raw_data[[#This Row],[Outcome]]))</f>
        <v>APPROVE</v>
      </c>
      <c r="P4066" s="50" t="str">
        <f>TRIM(UPPER(tbl_raw_data[[#This Row],[Queue Name]]))</f>
        <v>CONSUMER EXISTING</v>
      </c>
      <c r="Q4066" s="50" t="str">
        <f>IF(tbl_raw_data[[#This Row],[Time taken in min]]&lt;=Settiings!$D$2,"SLA_MET","SLA_NOT_MET")</f>
        <v>SLA_MET</v>
      </c>
      <c r="R4066" s="94"/>
    </row>
    <row r="4067" spans="1:18" x14ac:dyDescent="0.3">
      <c r="A4067" s="23" t="s">
        <v>3535</v>
      </c>
      <c r="B4067" s="9">
        <v>45150.620300925926</v>
      </c>
      <c r="C4067" s="24">
        <v>45150.627349537041</v>
      </c>
      <c r="D4067" s="25" t="s">
        <v>13</v>
      </c>
      <c r="E4067" s="25" t="s">
        <v>47</v>
      </c>
      <c r="F4067" s="25" t="s">
        <v>16</v>
      </c>
      <c r="G4067" s="25" t="s">
        <v>77</v>
      </c>
      <c r="H4067" s="82"/>
      <c r="I4067" s="48">
        <f>tbl_raw_data[[#This Row],[Date Actioned]]-tbl_raw_data[[#This Row],[Date Tagged]]</f>
        <v>7.0486111144418828E-3</v>
      </c>
      <c r="J4067" s="46">
        <f>HOUR(tbl_raw_data[[#This Row],[Time_taken]])*60+MINUTE(tbl_raw_data[[#This Row],[Time_taken]])+SECOND(tbl_raw_data[[#This Row],[Time_taken]])/60</f>
        <v>10.15</v>
      </c>
      <c r="K4067" s="52">
        <f>DATE(YEAR(tbl_raw_data[[#This Row],[Date Actioned]]),MONTH(tbl_raw_data[[#This Row],[Date Actioned]]),DAY(tbl_raw_data[[#This Row],[Date Actioned]]))</f>
        <v>45150</v>
      </c>
      <c r="L4067" s="50" t="str">
        <f>UPPER(TEXT(tbl_raw_data[[#This Row],[updated_date]],"MMMM"))</f>
        <v>AUGUST</v>
      </c>
      <c r="M4067" s="50" t="str">
        <f>"WEEK "&amp; IF(ROUNDUP(DAY(tbl_raw_data[[#This Row],[updated_date]])/7,0)=5,4,ROUNDUP(DAY(tbl_raw_data[[#This Row],[updated_date]])/7,0))</f>
        <v>WEEK 2</v>
      </c>
      <c r="N4067" s="50" t="str">
        <f>UPPER(VLOOKUP(tbl_raw_data[[#This Row],[Analyst]],Settiings!$A$2:$B$16,2,0))</f>
        <v>CAMROOON</v>
      </c>
      <c r="O4067" s="50" t="str">
        <f>TRIM(UPPER(tbl_raw_data[[#This Row],[Outcome]]))</f>
        <v>APPROVE</v>
      </c>
      <c r="P4067" s="50" t="str">
        <f>TRIM(UPPER(tbl_raw_data[[#This Row],[Queue Name]]))</f>
        <v>CONSUMER PRE BUREAU</v>
      </c>
      <c r="Q4067" s="50" t="str">
        <f>IF(tbl_raw_data[[#This Row],[Time taken in min]]&lt;=Settiings!$D$2,"SLA_MET","SLA_NOT_MET")</f>
        <v>SLA_MET</v>
      </c>
      <c r="R4067" s="94"/>
    </row>
    <row r="4068" spans="1:18" x14ac:dyDescent="0.3">
      <c r="A4068" s="14" t="s">
        <v>3536</v>
      </c>
      <c r="B4068" s="15">
        <v>45150.623564814814</v>
      </c>
      <c r="C4068" s="16">
        <v>45150.637233796297</v>
      </c>
      <c r="D4068" s="17" t="s">
        <v>17</v>
      </c>
      <c r="E4068" s="18" t="s">
        <v>9</v>
      </c>
      <c r="F4068" s="17" t="s">
        <v>10</v>
      </c>
      <c r="G4068" s="19"/>
      <c r="H4068" s="79"/>
      <c r="I4068" s="48">
        <f>tbl_raw_data[[#This Row],[Date Actioned]]-tbl_raw_data[[#This Row],[Date Tagged]]</f>
        <v>1.3668981482624076E-2</v>
      </c>
      <c r="J4068" s="46">
        <f>HOUR(tbl_raw_data[[#This Row],[Time_taken]])*60+MINUTE(tbl_raw_data[[#This Row],[Time_taken]])+SECOND(tbl_raw_data[[#This Row],[Time_taken]])/60</f>
        <v>19.683333333333334</v>
      </c>
      <c r="K4068" s="52">
        <f>DATE(YEAR(tbl_raw_data[[#This Row],[Date Actioned]]),MONTH(tbl_raw_data[[#This Row],[Date Actioned]]),DAY(tbl_raw_data[[#This Row],[Date Actioned]]))</f>
        <v>45150</v>
      </c>
      <c r="L4068" s="50" t="str">
        <f>UPPER(TEXT(tbl_raw_data[[#This Row],[updated_date]],"MMMM"))</f>
        <v>AUGUST</v>
      </c>
      <c r="M4068" s="50" t="str">
        <f>"WEEK "&amp; IF(ROUNDUP(DAY(tbl_raw_data[[#This Row],[updated_date]])/7,0)=5,4,ROUNDUP(DAY(tbl_raw_data[[#This Row],[updated_date]])/7,0))</f>
        <v>WEEK 2</v>
      </c>
      <c r="N4068" s="50" t="str">
        <f>UPPER(VLOOKUP(tbl_raw_data[[#This Row],[Analyst]],Settiings!$A$2:$B$16,2,0))</f>
        <v>NITESH</v>
      </c>
      <c r="O4068" s="50" t="str">
        <f>TRIM(UPPER(tbl_raw_data[[#This Row],[Outcome]]))</f>
        <v>APPROVE</v>
      </c>
      <c r="P4068" s="50" t="str">
        <f>TRIM(UPPER(tbl_raw_data[[#This Row],[Queue Name]]))</f>
        <v>CONSUMER EXISTING</v>
      </c>
      <c r="Q4068" s="50" t="str">
        <f>IF(tbl_raw_data[[#This Row],[Time taken in min]]&lt;=Settiings!$D$2,"SLA_MET","SLA_NOT_MET")</f>
        <v>SLA_MET</v>
      </c>
      <c r="R4068" s="94"/>
    </row>
    <row r="4069" spans="1:18" x14ac:dyDescent="0.3">
      <c r="A4069" s="23" t="s">
        <v>3537</v>
      </c>
      <c r="B4069" s="9">
        <v>45150.632245370369</v>
      </c>
      <c r="C4069" s="24">
        <v>45150.636469907404</v>
      </c>
      <c r="D4069" s="25" t="s">
        <v>27</v>
      </c>
      <c r="E4069" s="25" t="s">
        <v>9</v>
      </c>
      <c r="F4069" s="25" t="s">
        <v>65</v>
      </c>
      <c r="G4069" s="25" t="s">
        <v>297</v>
      </c>
      <c r="H4069" s="82"/>
      <c r="I4069" s="48">
        <f>tbl_raw_data[[#This Row],[Date Actioned]]-tbl_raw_data[[#This Row],[Date Tagged]]</f>
        <v>4.2245370350428857E-3</v>
      </c>
      <c r="J4069" s="46">
        <f>HOUR(tbl_raw_data[[#This Row],[Time_taken]])*60+MINUTE(tbl_raw_data[[#This Row],[Time_taken]])+SECOND(tbl_raw_data[[#This Row],[Time_taken]])/60</f>
        <v>6.083333333333333</v>
      </c>
      <c r="K4069" s="52">
        <f>DATE(YEAR(tbl_raw_data[[#This Row],[Date Actioned]]),MONTH(tbl_raw_data[[#This Row],[Date Actioned]]),DAY(tbl_raw_data[[#This Row],[Date Actioned]]))</f>
        <v>45150</v>
      </c>
      <c r="L4069" s="50" t="str">
        <f>UPPER(TEXT(tbl_raw_data[[#This Row],[updated_date]],"MMMM"))</f>
        <v>AUGUST</v>
      </c>
      <c r="M4069" s="50" t="str">
        <f>"WEEK "&amp; IF(ROUNDUP(DAY(tbl_raw_data[[#This Row],[updated_date]])/7,0)=5,4,ROUNDUP(DAY(tbl_raw_data[[#This Row],[updated_date]])/7,0))</f>
        <v>WEEK 2</v>
      </c>
      <c r="N4069" s="50" t="str">
        <f>UPPER(VLOOKUP(tbl_raw_data[[#This Row],[Analyst]],Settiings!$A$2:$B$16,2,0))</f>
        <v>SAM</v>
      </c>
      <c r="O4069" s="50" t="str">
        <f>TRIM(UPPER(tbl_raw_data[[#This Row],[Outcome]]))</f>
        <v>DECLINE</v>
      </c>
      <c r="P4069" s="50" t="str">
        <f>TRIM(UPPER(tbl_raw_data[[#This Row],[Queue Name]]))</f>
        <v>CONSUMER EXISTING</v>
      </c>
      <c r="Q4069" s="50" t="str">
        <f>IF(tbl_raw_data[[#This Row],[Time taken in min]]&lt;=Settiings!$D$2,"SLA_MET","SLA_NOT_MET")</f>
        <v>SLA_MET</v>
      </c>
      <c r="R4069" s="94"/>
    </row>
    <row r="4070" spans="1:18" x14ac:dyDescent="0.3">
      <c r="A4070" s="20" t="s">
        <v>3538</v>
      </c>
      <c r="B4070" s="9">
        <v>45150.63318287037</v>
      </c>
      <c r="C4070" s="24">
        <v>45150.639652777776</v>
      </c>
      <c r="D4070" s="25" t="s">
        <v>13</v>
      </c>
      <c r="E4070" s="25" t="s">
        <v>19</v>
      </c>
      <c r="F4070" s="25" t="s">
        <v>24</v>
      </c>
      <c r="G4070" s="25" t="s">
        <v>77</v>
      </c>
      <c r="H4070" s="82"/>
      <c r="I4070" s="48">
        <f>tbl_raw_data[[#This Row],[Date Actioned]]-tbl_raw_data[[#This Row],[Date Tagged]]</f>
        <v>6.4699074064265005E-3</v>
      </c>
      <c r="J4070" s="46">
        <f>HOUR(tbl_raw_data[[#This Row],[Time_taken]])*60+MINUTE(tbl_raw_data[[#This Row],[Time_taken]])+SECOND(tbl_raw_data[[#This Row],[Time_taken]])/60</f>
        <v>9.3166666666666664</v>
      </c>
      <c r="K4070" s="52">
        <f>DATE(YEAR(tbl_raw_data[[#This Row],[Date Actioned]]),MONTH(tbl_raw_data[[#This Row],[Date Actioned]]),DAY(tbl_raw_data[[#This Row],[Date Actioned]]))</f>
        <v>45150</v>
      </c>
      <c r="L4070" s="50" t="str">
        <f>UPPER(TEXT(tbl_raw_data[[#This Row],[updated_date]],"MMMM"))</f>
        <v>AUGUST</v>
      </c>
      <c r="M4070" s="50" t="str">
        <f>"WEEK "&amp; IF(ROUNDUP(DAY(tbl_raw_data[[#This Row],[updated_date]])/7,0)=5,4,ROUNDUP(DAY(tbl_raw_data[[#This Row],[updated_date]])/7,0))</f>
        <v>WEEK 2</v>
      </c>
      <c r="N4070" s="50" t="str">
        <f>UPPER(VLOOKUP(tbl_raw_data[[#This Row],[Analyst]],Settiings!$A$2:$B$16,2,0))</f>
        <v>QUADIR</v>
      </c>
      <c r="O4070" s="50" t="str">
        <f>TRIM(UPPER(tbl_raw_data[[#This Row],[Outcome]]))</f>
        <v>APPROVE</v>
      </c>
      <c r="P4070" s="50" t="str">
        <f>TRIM(UPPER(tbl_raw_data[[#This Row],[Queue Name]]))</f>
        <v>CONSUMER POST BUREAU</v>
      </c>
      <c r="Q4070" s="50" t="str">
        <f>IF(tbl_raw_data[[#This Row],[Time taken in min]]&lt;=Settiings!$D$2,"SLA_MET","SLA_NOT_MET")</f>
        <v>SLA_MET</v>
      </c>
      <c r="R4070" s="94"/>
    </row>
    <row r="4071" spans="1:18" x14ac:dyDescent="0.3">
      <c r="A4071" s="14" t="s">
        <v>3539</v>
      </c>
      <c r="B4071" s="15">
        <v>45150.633472222224</v>
      </c>
      <c r="C4071" s="16">
        <v>45150.640868055554</v>
      </c>
      <c r="D4071" s="17" t="s">
        <v>37</v>
      </c>
      <c r="E4071" s="18" t="s">
        <v>9</v>
      </c>
      <c r="F4071" s="17" t="s">
        <v>76</v>
      </c>
      <c r="G4071" s="19"/>
      <c r="H4071" s="79"/>
      <c r="I4071" s="48">
        <f>tbl_raw_data[[#This Row],[Date Actioned]]-tbl_raw_data[[#This Row],[Date Tagged]]</f>
        <v>7.3958333305199631E-3</v>
      </c>
      <c r="J4071" s="46">
        <f>HOUR(tbl_raw_data[[#This Row],[Time_taken]])*60+MINUTE(tbl_raw_data[[#This Row],[Time_taken]])+SECOND(tbl_raw_data[[#This Row],[Time_taken]])/60</f>
        <v>10.65</v>
      </c>
      <c r="K4071" s="52">
        <f>DATE(YEAR(tbl_raw_data[[#This Row],[Date Actioned]]),MONTH(tbl_raw_data[[#This Row],[Date Actioned]]),DAY(tbl_raw_data[[#This Row],[Date Actioned]]))</f>
        <v>45150</v>
      </c>
      <c r="L4071" s="50" t="str">
        <f>UPPER(TEXT(tbl_raw_data[[#This Row],[updated_date]],"MMMM"))</f>
        <v>AUGUST</v>
      </c>
      <c r="M4071" s="50" t="str">
        <f>"WEEK "&amp; IF(ROUNDUP(DAY(tbl_raw_data[[#This Row],[updated_date]])/7,0)=5,4,ROUNDUP(DAY(tbl_raw_data[[#This Row],[updated_date]])/7,0))</f>
        <v>WEEK 2</v>
      </c>
      <c r="N4071" s="50" t="str">
        <f>UPPER(VLOOKUP(tbl_raw_data[[#This Row],[Analyst]],Settiings!$A$2:$B$16,2,0))</f>
        <v>ROHAN</v>
      </c>
      <c r="O4071" s="50" t="str">
        <f>TRIM(UPPER(tbl_raw_data[[#This Row],[Outcome]]))</f>
        <v>DECLINE</v>
      </c>
      <c r="P4071" s="50" t="str">
        <f>TRIM(UPPER(tbl_raw_data[[#This Row],[Queue Name]]))</f>
        <v>CONSUMER EXISTING</v>
      </c>
      <c r="Q4071" s="50" t="str">
        <f>IF(tbl_raw_data[[#This Row],[Time taken in min]]&lt;=Settiings!$D$2,"SLA_MET","SLA_NOT_MET")</f>
        <v>SLA_MET</v>
      </c>
      <c r="R4071" s="94"/>
    </row>
    <row r="4072" spans="1:18" x14ac:dyDescent="0.3">
      <c r="A4072" s="23" t="s">
        <v>3540</v>
      </c>
      <c r="B4072" s="15">
        <v>45150.634050925924</v>
      </c>
      <c r="C4072" s="16">
        <v>45150.638599537036</v>
      </c>
      <c r="D4072" s="17" t="s">
        <v>13</v>
      </c>
      <c r="E4072" s="17" t="s">
        <v>19</v>
      </c>
      <c r="F4072" s="17" t="s">
        <v>16</v>
      </c>
      <c r="G4072" s="17" t="s">
        <v>41</v>
      </c>
      <c r="H4072" s="83"/>
      <c r="I4072" s="48">
        <f>tbl_raw_data[[#This Row],[Date Actioned]]-tbl_raw_data[[#This Row],[Date Tagged]]</f>
        <v>4.5486111121135764E-3</v>
      </c>
      <c r="J4072" s="46">
        <f>HOUR(tbl_raw_data[[#This Row],[Time_taken]])*60+MINUTE(tbl_raw_data[[#This Row],[Time_taken]])+SECOND(tbl_raw_data[[#This Row],[Time_taken]])/60</f>
        <v>6.55</v>
      </c>
      <c r="K4072" s="52">
        <f>DATE(YEAR(tbl_raw_data[[#This Row],[Date Actioned]]),MONTH(tbl_raw_data[[#This Row],[Date Actioned]]),DAY(tbl_raw_data[[#This Row],[Date Actioned]]))</f>
        <v>45150</v>
      </c>
      <c r="L4072" s="50" t="str">
        <f>UPPER(TEXT(tbl_raw_data[[#This Row],[updated_date]],"MMMM"))</f>
        <v>AUGUST</v>
      </c>
      <c r="M4072" s="50" t="str">
        <f>"WEEK "&amp; IF(ROUNDUP(DAY(tbl_raw_data[[#This Row],[updated_date]])/7,0)=5,4,ROUNDUP(DAY(tbl_raw_data[[#This Row],[updated_date]])/7,0))</f>
        <v>WEEK 2</v>
      </c>
      <c r="N4072" s="50" t="str">
        <f>UPPER(VLOOKUP(tbl_raw_data[[#This Row],[Analyst]],Settiings!$A$2:$B$16,2,0))</f>
        <v>CAMROOON</v>
      </c>
      <c r="O4072" s="50" t="str">
        <f>TRIM(UPPER(tbl_raw_data[[#This Row],[Outcome]]))</f>
        <v>APPROVE</v>
      </c>
      <c r="P4072" s="50" t="str">
        <f>TRIM(UPPER(tbl_raw_data[[#This Row],[Queue Name]]))</f>
        <v>CONSUMER POST BUREAU</v>
      </c>
      <c r="Q4072" s="50" t="str">
        <f>IF(tbl_raw_data[[#This Row],[Time taken in min]]&lt;=Settiings!$D$2,"SLA_MET","SLA_NOT_MET")</f>
        <v>SLA_MET</v>
      </c>
      <c r="R4072" s="94"/>
    </row>
    <row r="4073" spans="1:18" x14ac:dyDescent="0.3">
      <c r="A4073" s="14" t="s">
        <v>3541</v>
      </c>
      <c r="B4073" s="9">
        <v>45150.63753472222</v>
      </c>
      <c r="C4073" s="24">
        <v>45150.641412037039</v>
      </c>
      <c r="D4073" s="25" t="s">
        <v>13</v>
      </c>
      <c r="E4073" s="25" t="s">
        <v>9</v>
      </c>
      <c r="F4073" s="25" t="s">
        <v>16</v>
      </c>
      <c r="G4073" s="25" t="s">
        <v>17</v>
      </c>
      <c r="H4073" s="82"/>
      <c r="I4073" s="48">
        <f>tbl_raw_data[[#This Row],[Date Actioned]]-tbl_raw_data[[#This Row],[Date Tagged]]</f>
        <v>3.8773148189648055E-3</v>
      </c>
      <c r="J4073" s="46">
        <f>HOUR(tbl_raw_data[[#This Row],[Time_taken]])*60+MINUTE(tbl_raw_data[[#This Row],[Time_taken]])+SECOND(tbl_raw_data[[#This Row],[Time_taken]])/60</f>
        <v>5.583333333333333</v>
      </c>
      <c r="K4073" s="52">
        <f>DATE(YEAR(tbl_raw_data[[#This Row],[Date Actioned]]),MONTH(tbl_raw_data[[#This Row],[Date Actioned]]),DAY(tbl_raw_data[[#This Row],[Date Actioned]]))</f>
        <v>45150</v>
      </c>
      <c r="L4073" s="50" t="str">
        <f>UPPER(TEXT(tbl_raw_data[[#This Row],[updated_date]],"MMMM"))</f>
        <v>AUGUST</v>
      </c>
      <c r="M4073" s="50" t="str">
        <f>"WEEK "&amp; IF(ROUNDUP(DAY(tbl_raw_data[[#This Row],[updated_date]])/7,0)=5,4,ROUNDUP(DAY(tbl_raw_data[[#This Row],[updated_date]])/7,0))</f>
        <v>WEEK 2</v>
      </c>
      <c r="N4073" s="50" t="str">
        <f>UPPER(VLOOKUP(tbl_raw_data[[#This Row],[Analyst]],Settiings!$A$2:$B$16,2,0))</f>
        <v>CAMROOON</v>
      </c>
      <c r="O4073" s="50" t="str">
        <f>TRIM(UPPER(tbl_raw_data[[#This Row],[Outcome]]))</f>
        <v>APPROVE</v>
      </c>
      <c r="P4073" s="50" t="str">
        <f>TRIM(UPPER(tbl_raw_data[[#This Row],[Queue Name]]))</f>
        <v>CONSUMER EXISTING</v>
      </c>
      <c r="Q4073" s="50" t="str">
        <f>IF(tbl_raw_data[[#This Row],[Time taken in min]]&lt;=Settiings!$D$2,"SLA_MET","SLA_NOT_MET")</f>
        <v>SLA_MET</v>
      </c>
      <c r="R4073" s="94"/>
    </row>
    <row r="4074" spans="1:18" x14ac:dyDescent="0.3">
      <c r="A4074" s="20" t="s">
        <v>3542</v>
      </c>
      <c r="B4074" s="15">
        <v>45150.640370370369</v>
      </c>
      <c r="C4074" s="16">
        <v>45150.646041666667</v>
      </c>
      <c r="D4074" s="17" t="s">
        <v>17</v>
      </c>
      <c r="E4074" s="18" t="s">
        <v>19</v>
      </c>
      <c r="F4074" s="17" t="s">
        <v>10</v>
      </c>
      <c r="G4074" s="19"/>
      <c r="H4074" s="79"/>
      <c r="I4074" s="48">
        <f>tbl_raw_data[[#This Row],[Date Actioned]]-tbl_raw_data[[#This Row],[Date Tagged]]</f>
        <v>5.6712962978053838E-3</v>
      </c>
      <c r="J4074" s="46">
        <f>HOUR(tbl_raw_data[[#This Row],[Time_taken]])*60+MINUTE(tbl_raw_data[[#This Row],[Time_taken]])+SECOND(tbl_raw_data[[#This Row],[Time_taken]])/60</f>
        <v>8.1666666666666661</v>
      </c>
      <c r="K4074" s="52">
        <f>DATE(YEAR(tbl_raw_data[[#This Row],[Date Actioned]]),MONTH(tbl_raw_data[[#This Row],[Date Actioned]]),DAY(tbl_raw_data[[#This Row],[Date Actioned]]))</f>
        <v>45150</v>
      </c>
      <c r="L4074" s="50" t="str">
        <f>UPPER(TEXT(tbl_raw_data[[#This Row],[updated_date]],"MMMM"))</f>
        <v>AUGUST</v>
      </c>
      <c r="M4074" s="50" t="str">
        <f>"WEEK "&amp; IF(ROUNDUP(DAY(tbl_raw_data[[#This Row],[updated_date]])/7,0)=5,4,ROUNDUP(DAY(tbl_raw_data[[#This Row],[updated_date]])/7,0))</f>
        <v>WEEK 2</v>
      </c>
      <c r="N4074" s="50" t="str">
        <f>UPPER(VLOOKUP(tbl_raw_data[[#This Row],[Analyst]],Settiings!$A$2:$B$16,2,0))</f>
        <v>NITESH</v>
      </c>
      <c r="O4074" s="50" t="str">
        <f>TRIM(UPPER(tbl_raw_data[[#This Row],[Outcome]]))</f>
        <v>APPROVE</v>
      </c>
      <c r="P4074" s="50" t="str">
        <f>TRIM(UPPER(tbl_raw_data[[#This Row],[Queue Name]]))</f>
        <v>CONSUMER POST BUREAU</v>
      </c>
      <c r="Q4074" s="50" t="str">
        <f>IF(tbl_raw_data[[#This Row],[Time taken in min]]&lt;=Settiings!$D$2,"SLA_MET","SLA_NOT_MET")</f>
        <v>SLA_MET</v>
      </c>
      <c r="R4074" s="94"/>
    </row>
    <row r="4075" spans="1:18" x14ac:dyDescent="0.3">
      <c r="A4075" s="23" t="s">
        <v>3543</v>
      </c>
      <c r="B4075" s="9">
        <v>45150.642500000002</v>
      </c>
      <c r="C4075" s="24">
        <v>45150.655162037037</v>
      </c>
      <c r="D4075" s="25" t="s">
        <v>13</v>
      </c>
      <c r="E4075" s="25" t="s">
        <v>47</v>
      </c>
      <c r="F4075" s="25" t="s">
        <v>24</v>
      </c>
      <c r="G4075" s="25" t="s">
        <v>17</v>
      </c>
      <c r="H4075" s="82"/>
      <c r="I4075" s="48">
        <f>tbl_raw_data[[#This Row],[Date Actioned]]-tbl_raw_data[[#This Row],[Date Tagged]]</f>
        <v>1.2662037035624962E-2</v>
      </c>
      <c r="J4075" s="46">
        <f>HOUR(tbl_raw_data[[#This Row],[Time_taken]])*60+MINUTE(tbl_raw_data[[#This Row],[Time_taken]])+SECOND(tbl_raw_data[[#This Row],[Time_taken]])/60</f>
        <v>18.233333333333334</v>
      </c>
      <c r="K4075" s="52">
        <f>DATE(YEAR(tbl_raw_data[[#This Row],[Date Actioned]]),MONTH(tbl_raw_data[[#This Row],[Date Actioned]]),DAY(tbl_raw_data[[#This Row],[Date Actioned]]))</f>
        <v>45150</v>
      </c>
      <c r="L4075" s="50" t="str">
        <f>UPPER(TEXT(tbl_raw_data[[#This Row],[updated_date]],"MMMM"))</f>
        <v>AUGUST</v>
      </c>
      <c r="M4075" s="50" t="str">
        <f>"WEEK "&amp; IF(ROUNDUP(DAY(tbl_raw_data[[#This Row],[updated_date]])/7,0)=5,4,ROUNDUP(DAY(tbl_raw_data[[#This Row],[updated_date]])/7,0))</f>
        <v>WEEK 2</v>
      </c>
      <c r="N4075" s="50" t="str">
        <f>UPPER(VLOOKUP(tbl_raw_data[[#This Row],[Analyst]],Settiings!$A$2:$B$16,2,0))</f>
        <v>QUADIR</v>
      </c>
      <c r="O4075" s="50" t="str">
        <f>TRIM(UPPER(tbl_raw_data[[#This Row],[Outcome]]))</f>
        <v>APPROVE</v>
      </c>
      <c r="P4075" s="50" t="str">
        <f>TRIM(UPPER(tbl_raw_data[[#This Row],[Queue Name]]))</f>
        <v>CONSUMER PRE BUREAU</v>
      </c>
      <c r="Q4075" s="50" t="str">
        <f>IF(tbl_raw_data[[#This Row],[Time taken in min]]&lt;=Settiings!$D$2,"SLA_MET","SLA_NOT_MET")</f>
        <v>SLA_MET</v>
      </c>
      <c r="R4075" s="94"/>
    </row>
    <row r="4076" spans="1:18" x14ac:dyDescent="0.3">
      <c r="A4076" s="14" t="s">
        <v>3544</v>
      </c>
      <c r="B4076" s="15">
        <v>45150.644895833335</v>
      </c>
      <c r="C4076" s="16">
        <v>45150.653344907405</v>
      </c>
      <c r="D4076" s="17" t="s">
        <v>17</v>
      </c>
      <c r="E4076" s="18" t="s">
        <v>19</v>
      </c>
      <c r="F4076" s="17" t="s">
        <v>76</v>
      </c>
      <c r="G4076" s="19"/>
      <c r="H4076" s="79"/>
      <c r="I4076" s="48">
        <f>tbl_raw_data[[#This Row],[Date Actioned]]-tbl_raw_data[[#This Row],[Date Tagged]]</f>
        <v>8.4490740700857714E-3</v>
      </c>
      <c r="J4076" s="46">
        <f>HOUR(tbl_raw_data[[#This Row],[Time_taken]])*60+MINUTE(tbl_raw_data[[#This Row],[Time_taken]])+SECOND(tbl_raw_data[[#This Row],[Time_taken]])/60</f>
        <v>12.166666666666666</v>
      </c>
      <c r="K4076" s="52">
        <f>DATE(YEAR(tbl_raw_data[[#This Row],[Date Actioned]]),MONTH(tbl_raw_data[[#This Row],[Date Actioned]]),DAY(tbl_raw_data[[#This Row],[Date Actioned]]))</f>
        <v>45150</v>
      </c>
      <c r="L4076" s="50" t="str">
        <f>UPPER(TEXT(tbl_raw_data[[#This Row],[updated_date]],"MMMM"))</f>
        <v>AUGUST</v>
      </c>
      <c r="M4076" s="50" t="str">
        <f>"WEEK "&amp; IF(ROUNDUP(DAY(tbl_raw_data[[#This Row],[updated_date]])/7,0)=5,4,ROUNDUP(DAY(tbl_raw_data[[#This Row],[updated_date]])/7,0))</f>
        <v>WEEK 2</v>
      </c>
      <c r="N4076" s="50" t="str">
        <f>UPPER(VLOOKUP(tbl_raw_data[[#This Row],[Analyst]],Settiings!$A$2:$B$16,2,0))</f>
        <v>ROHAN</v>
      </c>
      <c r="O4076" s="50" t="str">
        <f>TRIM(UPPER(tbl_raw_data[[#This Row],[Outcome]]))</f>
        <v>APPROVE</v>
      </c>
      <c r="P4076" s="50" t="str">
        <f>TRIM(UPPER(tbl_raw_data[[#This Row],[Queue Name]]))</f>
        <v>CONSUMER POST BUREAU</v>
      </c>
      <c r="Q4076" s="50" t="str">
        <f>IF(tbl_raw_data[[#This Row],[Time taken in min]]&lt;=Settiings!$D$2,"SLA_MET","SLA_NOT_MET")</f>
        <v>SLA_MET</v>
      </c>
      <c r="R4076" s="94"/>
    </row>
    <row r="4077" spans="1:18" x14ac:dyDescent="0.3">
      <c r="A4077" s="20" t="s">
        <v>3546</v>
      </c>
      <c r="B4077" s="9">
        <v>45150.651412037034</v>
      </c>
      <c r="C4077" s="24">
        <v>45150.659537037034</v>
      </c>
      <c r="D4077" s="25" t="s">
        <v>17</v>
      </c>
      <c r="E4077" s="12" t="s">
        <v>19</v>
      </c>
      <c r="F4077" s="25" t="s">
        <v>76</v>
      </c>
      <c r="G4077" s="13"/>
      <c r="H4077" s="78"/>
      <c r="I4077" s="48">
        <f>tbl_raw_data[[#This Row],[Date Actioned]]-tbl_raw_data[[#This Row],[Date Tagged]]</f>
        <v>8.1250000002910383E-3</v>
      </c>
      <c r="J4077" s="46">
        <f>HOUR(tbl_raw_data[[#This Row],[Time_taken]])*60+MINUTE(tbl_raw_data[[#This Row],[Time_taken]])+SECOND(tbl_raw_data[[#This Row],[Time_taken]])/60</f>
        <v>11.7</v>
      </c>
      <c r="K4077" s="52">
        <f>DATE(YEAR(tbl_raw_data[[#This Row],[Date Actioned]]),MONTH(tbl_raw_data[[#This Row],[Date Actioned]]),DAY(tbl_raw_data[[#This Row],[Date Actioned]]))</f>
        <v>45150</v>
      </c>
      <c r="L4077" s="50" t="str">
        <f>UPPER(TEXT(tbl_raw_data[[#This Row],[updated_date]],"MMMM"))</f>
        <v>AUGUST</v>
      </c>
      <c r="M4077" s="50" t="str">
        <f>"WEEK "&amp; IF(ROUNDUP(DAY(tbl_raw_data[[#This Row],[updated_date]])/7,0)=5,4,ROUNDUP(DAY(tbl_raw_data[[#This Row],[updated_date]])/7,0))</f>
        <v>WEEK 2</v>
      </c>
      <c r="N4077" s="50" t="str">
        <f>UPPER(VLOOKUP(tbl_raw_data[[#This Row],[Analyst]],Settiings!$A$2:$B$16,2,0))</f>
        <v>ROHAN</v>
      </c>
      <c r="O4077" s="50" t="str">
        <f>TRIM(UPPER(tbl_raw_data[[#This Row],[Outcome]]))</f>
        <v>APPROVE</v>
      </c>
      <c r="P4077" s="50" t="str">
        <f>TRIM(UPPER(tbl_raw_data[[#This Row],[Queue Name]]))</f>
        <v>CONSUMER POST BUREAU</v>
      </c>
      <c r="Q4077" s="50" t="str">
        <f>IF(tbl_raw_data[[#This Row],[Time taken in min]]&lt;=Settiings!$D$2,"SLA_MET","SLA_NOT_MET")</f>
        <v>SLA_MET</v>
      </c>
      <c r="R4077" s="94"/>
    </row>
    <row r="4078" spans="1:18" x14ac:dyDescent="0.3">
      <c r="A4078" s="23" t="s">
        <v>3547</v>
      </c>
      <c r="B4078" s="15">
        <v>45150.652199074073</v>
      </c>
      <c r="C4078" s="16">
        <v>45150.656539351854</v>
      </c>
      <c r="D4078" s="17" t="s">
        <v>13</v>
      </c>
      <c r="E4078" s="17" t="s">
        <v>9</v>
      </c>
      <c r="F4078" s="17" t="s">
        <v>65</v>
      </c>
      <c r="G4078" s="17" t="s">
        <v>17</v>
      </c>
      <c r="H4078" s="83"/>
      <c r="I4078" s="48">
        <f>tbl_raw_data[[#This Row],[Date Actioned]]-tbl_raw_data[[#This Row],[Date Tagged]]</f>
        <v>4.3402777810115367E-3</v>
      </c>
      <c r="J4078" s="46">
        <f>HOUR(tbl_raw_data[[#This Row],[Time_taken]])*60+MINUTE(tbl_raw_data[[#This Row],[Time_taken]])+SECOND(tbl_raw_data[[#This Row],[Time_taken]])/60</f>
        <v>6.25</v>
      </c>
      <c r="K4078" s="52">
        <f>DATE(YEAR(tbl_raw_data[[#This Row],[Date Actioned]]),MONTH(tbl_raw_data[[#This Row],[Date Actioned]]),DAY(tbl_raw_data[[#This Row],[Date Actioned]]))</f>
        <v>45150</v>
      </c>
      <c r="L4078" s="50" t="str">
        <f>UPPER(TEXT(tbl_raw_data[[#This Row],[updated_date]],"MMMM"))</f>
        <v>AUGUST</v>
      </c>
      <c r="M4078" s="50" t="str">
        <f>"WEEK "&amp; IF(ROUNDUP(DAY(tbl_raw_data[[#This Row],[updated_date]])/7,0)=5,4,ROUNDUP(DAY(tbl_raw_data[[#This Row],[updated_date]])/7,0))</f>
        <v>WEEK 2</v>
      </c>
      <c r="N4078" s="50" t="str">
        <f>UPPER(VLOOKUP(tbl_raw_data[[#This Row],[Analyst]],Settiings!$A$2:$B$16,2,0))</f>
        <v>SAM</v>
      </c>
      <c r="O4078" s="50" t="str">
        <f>TRIM(UPPER(tbl_raw_data[[#This Row],[Outcome]]))</f>
        <v>APPROVE</v>
      </c>
      <c r="P4078" s="50" t="str">
        <f>TRIM(UPPER(tbl_raw_data[[#This Row],[Queue Name]]))</f>
        <v>CONSUMER EXISTING</v>
      </c>
      <c r="Q4078" s="50" t="str">
        <f>IF(tbl_raw_data[[#This Row],[Time taken in min]]&lt;=Settiings!$D$2,"SLA_MET","SLA_NOT_MET")</f>
        <v>SLA_MET</v>
      </c>
      <c r="R4078" s="94"/>
    </row>
    <row r="4079" spans="1:18" x14ac:dyDescent="0.3">
      <c r="A4079" s="20" t="s">
        <v>3548</v>
      </c>
      <c r="B4079" s="9">
        <v>45150.654305555552</v>
      </c>
      <c r="C4079" s="24">
        <v>45150.656666666669</v>
      </c>
      <c r="D4079" s="25" t="s">
        <v>27</v>
      </c>
      <c r="E4079" s="25" t="s">
        <v>9</v>
      </c>
      <c r="F4079" s="25" t="s">
        <v>16</v>
      </c>
      <c r="G4079" s="25" t="s">
        <v>871</v>
      </c>
      <c r="H4079" s="82"/>
      <c r="I4079" s="48">
        <f>tbl_raw_data[[#This Row],[Date Actioned]]-tbl_raw_data[[#This Row],[Date Tagged]]</f>
        <v>2.3611111173522659E-3</v>
      </c>
      <c r="J4079" s="46">
        <f>HOUR(tbl_raw_data[[#This Row],[Time_taken]])*60+MINUTE(tbl_raw_data[[#This Row],[Time_taken]])+SECOND(tbl_raw_data[[#This Row],[Time_taken]])/60</f>
        <v>3.4</v>
      </c>
      <c r="K4079" s="52">
        <f>DATE(YEAR(tbl_raw_data[[#This Row],[Date Actioned]]),MONTH(tbl_raw_data[[#This Row],[Date Actioned]]),DAY(tbl_raw_data[[#This Row],[Date Actioned]]))</f>
        <v>45150</v>
      </c>
      <c r="L4079" s="50" t="str">
        <f>UPPER(TEXT(tbl_raw_data[[#This Row],[updated_date]],"MMMM"))</f>
        <v>AUGUST</v>
      </c>
      <c r="M4079" s="50" t="str">
        <f>"WEEK "&amp; IF(ROUNDUP(DAY(tbl_raw_data[[#This Row],[updated_date]])/7,0)=5,4,ROUNDUP(DAY(tbl_raw_data[[#This Row],[updated_date]])/7,0))</f>
        <v>WEEK 2</v>
      </c>
      <c r="N4079" s="50" t="str">
        <f>UPPER(VLOOKUP(tbl_raw_data[[#This Row],[Analyst]],Settiings!$A$2:$B$16,2,0))</f>
        <v>CAMROOON</v>
      </c>
      <c r="O4079" s="50" t="str">
        <f>TRIM(UPPER(tbl_raw_data[[#This Row],[Outcome]]))</f>
        <v>DECLINE</v>
      </c>
      <c r="P4079" s="50" t="str">
        <f>TRIM(UPPER(tbl_raw_data[[#This Row],[Queue Name]]))</f>
        <v>CONSUMER EXISTING</v>
      </c>
      <c r="Q4079" s="50" t="str">
        <f>IF(tbl_raw_data[[#This Row],[Time taken in min]]&lt;=Settiings!$D$2,"SLA_MET","SLA_NOT_MET")</f>
        <v>SLA_MET</v>
      </c>
      <c r="R4079" s="94"/>
    </row>
    <row r="4080" spans="1:18" x14ac:dyDescent="0.3">
      <c r="A4080" s="14" t="s">
        <v>3549</v>
      </c>
      <c r="B4080" s="9">
        <v>45150.654479166667</v>
      </c>
      <c r="C4080" s="24">
        <v>45150.672129629631</v>
      </c>
      <c r="D4080" s="25" t="s">
        <v>17</v>
      </c>
      <c r="E4080" s="12" t="s">
        <v>19</v>
      </c>
      <c r="F4080" s="25" t="s">
        <v>10</v>
      </c>
      <c r="G4080" s="13"/>
      <c r="H4080" s="78"/>
      <c r="I4080" s="48">
        <f>tbl_raw_data[[#This Row],[Date Actioned]]-tbl_raw_data[[#This Row],[Date Tagged]]</f>
        <v>1.7650462963501923E-2</v>
      </c>
      <c r="J4080" s="46">
        <f>HOUR(tbl_raw_data[[#This Row],[Time_taken]])*60+MINUTE(tbl_raw_data[[#This Row],[Time_taken]])+SECOND(tbl_raw_data[[#This Row],[Time_taken]])/60</f>
        <v>25.416666666666668</v>
      </c>
      <c r="K4080" s="52">
        <f>DATE(YEAR(tbl_raw_data[[#This Row],[Date Actioned]]),MONTH(tbl_raw_data[[#This Row],[Date Actioned]]),DAY(tbl_raw_data[[#This Row],[Date Actioned]]))</f>
        <v>45150</v>
      </c>
      <c r="L4080" s="50" t="str">
        <f>UPPER(TEXT(tbl_raw_data[[#This Row],[updated_date]],"MMMM"))</f>
        <v>AUGUST</v>
      </c>
      <c r="M4080" s="50" t="str">
        <f>"WEEK "&amp; IF(ROUNDUP(DAY(tbl_raw_data[[#This Row],[updated_date]])/7,0)=5,4,ROUNDUP(DAY(tbl_raw_data[[#This Row],[updated_date]])/7,0))</f>
        <v>WEEK 2</v>
      </c>
      <c r="N4080" s="50" t="str">
        <f>UPPER(VLOOKUP(tbl_raw_data[[#This Row],[Analyst]],Settiings!$A$2:$B$16,2,0))</f>
        <v>NITESH</v>
      </c>
      <c r="O4080" s="50" t="str">
        <f>TRIM(UPPER(tbl_raw_data[[#This Row],[Outcome]]))</f>
        <v>APPROVE</v>
      </c>
      <c r="P4080" s="50" t="str">
        <f>TRIM(UPPER(tbl_raw_data[[#This Row],[Queue Name]]))</f>
        <v>CONSUMER POST BUREAU</v>
      </c>
      <c r="Q4080" s="50" t="str">
        <f>IF(tbl_raw_data[[#This Row],[Time taken in min]]&lt;=Settiings!$D$2,"SLA_MET","SLA_NOT_MET")</f>
        <v>SLA_NOT_MET</v>
      </c>
      <c r="R4080" s="94"/>
    </row>
    <row r="4081" spans="1:18" x14ac:dyDescent="0.3">
      <c r="A4081" s="20" t="s">
        <v>3551</v>
      </c>
      <c r="B4081" s="15">
        <v>45150.656319444446</v>
      </c>
      <c r="C4081" s="16">
        <v>45150.663634259261</v>
      </c>
      <c r="D4081" s="17" t="s">
        <v>17</v>
      </c>
      <c r="E4081" s="18" t="s">
        <v>19</v>
      </c>
      <c r="F4081" s="17" t="s">
        <v>76</v>
      </c>
      <c r="G4081" s="19"/>
      <c r="H4081" s="79"/>
      <c r="I4081" s="48">
        <f>tbl_raw_data[[#This Row],[Date Actioned]]-tbl_raw_data[[#This Row],[Date Tagged]]</f>
        <v>7.3148148148902692E-3</v>
      </c>
      <c r="J4081" s="46">
        <f>HOUR(tbl_raw_data[[#This Row],[Time_taken]])*60+MINUTE(tbl_raw_data[[#This Row],[Time_taken]])+SECOND(tbl_raw_data[[#This Row],[Time_taken]])/60</f>
        <v>10.533333333333333</v>
      </c>
      <c r="K4081" s="52">
        <f>DATE(YEAR(tbl_raw_data[[#This Row],[Date Actioned]]),MONTH(tbl_raw_data[[#This Row],[Date Actioned]]),DAY(tbl_raw_data[[#This Row],[Date Actioned]]))</f>
        <v>45150</v>
      </c>
      <c r="L4081" s="50" t="str">
        <f>UPPER(TEXT(tbl_raw_data[[#This Row],[updated_date]],"MMMM"))</f>
        <v>AUGUST</v>
      </c>
      <c r="M4081" s="50" t="str">
        <f>"WEEK "&amp; IF(ROUNDUP(DAY(tbl_raw_data[[#This Row],[updated_date]])/7,0)=5,4,ROUNDUP(DAY(tbl_raw_data[[#This Row],[updated_date]])/7,0))</f>
        <v>WEEK 2</v>
      </c>
      <c r="N4081" s="50" t="str">
        <f>UPPER(VLOOKUP(tbl_raw_data[[#This Row],[Analyst]],Settiings!$A$2:$B$16,2,0))</f>
        <v>ROHAN</v>
      </c>
      <c r="O4081" s="50" t="str">
        <f>TRIM(UPPER(tbl_raw_data[[#This Row],[Outcome]]))</f>
        <v>APPROVE</v>
      </c>
      <c r="P4081" s="50" t="str">
        <f>TRIM(UPPER(tbl_raw_data[[#This Row],[Queue Name]]))</f>
        <v>CONSUMER POST BUREAU</v>
      </c>
      <c r="Q4081" s="50" t="str">
        <f>IF(tbl_raw_data[[#This Row],[Time taken in min]]&lt;=Settiings!$D$2,"SLA_MET","SLA_NOT_MET")</f>
        <v>SLA_MET</v>
      </c>
      <c r="R4081" s="94"/>
    </row>
    <row r="4082" spans="1:18" x14ac:dyDescent="0.3">
      <c r="A4082" s="23" t="s">
        <v>3552</v>
      </c>
      <c r="B4082" s="9">
        <v>45150.662627314814</v>
      </c>
      <c r="C4082" s="24">
        <v>45150.66978009259</v>
      </c>
      <c r="D4082" s="25" t="s">
        <v>13</v>
      </c>
      <c r="E4082" s="25" t="s">
        <v>19</v>
      </c>
      <c r="F4082" s="25" t="s">
        <v>65</v>
      </c>
      <c r="G4082" s="25" t="s">
        <v>17</v>
      </c>
      <c r="H4082" s="82"/>
      <c r="I4082" s="48">
        <f>tbl_raw_data[[#This Row],[Date Actioned]]-tbl_raw_data[[#This Row],[Date Tagged]]</f>
        <v>7.1527777763549238E-3</v>
      </c>
      <c r="J4082" s="46">
        <f>HOUR(tbl_raw_data[[#This Row],[Time_taken]])*60+MINUTE(tbl_raw_data[[#This Row],[Time_taken]])+SECOND(tbl_raw_data[[#This Row],[Time_taken]])/60</f>
        <v>10.3</v>
      </c>
      <c r="K4082" s="52">
        <f>DATE(YEAR(tbl_raw_data[[#This Row],[Date Actioned]]),MONTH(tbl_raw_data[[#This Row],[Date Actioned]]),DAY(tbl_raw_data[[#This Row],[Date Actioned]]))</f>
        <v>45150</v>
      </c>
      <c r="L4082" s="50" t="str">
        <f>UPPER(TEXT(tbl_raw_data[[#This Row],[updated_date]],"MMMM"))</f>
        <v>AUGUST</v>
      </c>
      <c r="M4082" s="50" t="str">
        <f>"WEEK "&amp; IF(ROUNDUP(DAY(tbl_raw_data[[#This Row],[updated_date]])/7,0)=5,4,ROUNDUP(DAY(tbl_raw_data[[#This Row],[updated_date]])/7,0))</f>
        <v>WEEK 2</v>
      </c>
      <c r="N4082" s="50" t="str">
        <f>UPPER(VLOOKUP(tbl_raw_data[[#This Row],[Analyst]],Settiings!$A$2:$B$16,2,0))</f>
        <v>SAM</v>
      </c>
      <c r="O4082" s="50" t="str">
        <f>TRIM(UPPER(tbl_raw_data[[#This Row],[Outcome]]))</f>
        <v>APPROVE</v>
      </c>
      <c r="P4082" s="50" t="str">
        <f>TRIM(UPPER(tbl_raw_data[[#This Row],[Queue Name]]))</f>
        <v>CONSUMER POST BUREAU</v>
      </c>
      <c r="Q4082" s="50" t="str">
        <f>IF(tbl_raw_data[[#This Row],[Time taken in min]]&lt;=Settiings!$D$2,"SLA_MET","SLA_NOT_MET")</f>
        <v>SLA_MET</v>
      </c>
      <c r="R4082" s="94"/>
    </row>
    <row r="4083" spans="1:18" x14ac:dyDescent="0.3">
      <c r="A4083" s="14" t="s">
        <v>3553</v>
      </c>
      <c r="B4083" s="15">
        <v>45150.663599537038</v>
      </c>
      <c r="C4083" s="16">
        <v>45150.667256944442</v>
      </c>
      <c r="D4083" s="17" t="s">
        <v>13</v>
      </c>
      <c r="E4083" s="17" t="s">
        <v>9</v>
      </c>
      <c r="F4083" s="17" t="s">
        <v>16</v>
      </c>
      <c r="G4083" s="17" t="s">
        <v>17</v>
      </c>
      <c r="H4083" s="83"/>
      <c r="I4083" s="48">
        <f>tbl_raw_data[[#This Row],[Date Actioned]]-tbl_raw_data[[#This Row],[Date Tagged]]</f>
        <v>3.6574074038071558E-3</v>
      </c>
      <c r="J4083" s="46">
        <f>HOUR(tbl_raw_data[[#This Row],[Time_taken]])*60+MINUTE(tbl_raw_data[[#This Row],[Time_taken]])+SECOND(tbl_raw_data[[#This Row],[Time_taken]])/60</f>
        <v>5.2666666666666666</v>
      </c>
      <c r="K4083" s="52">
        <f>DATE(YEAR(tbl_raw_data[[#This Row],[Date Actioned]]),MONTH(tbl_raw_data[[#This Row],[Date Actioned]]),DAY(tbl_raw_data[[#This Row],[Date Actioned]]))</f>
        <v>45150</v>
      </c>
      <c r="L4083" s="50" t="str">
        <f>UPPER(TEXT(tbl_raw_data[[#This Row],[updated_date]],"MMMM"))</f>
        <v>AUGUST</v>
      </c>
      <c r="M4083" s="50" t="str">
        <f>"WEEK "&amp; IF(ROUNDUP(DAY(tbl_raw_data[[#This Row],[updated_date]])/7,0)=5,4,ROUNDUP(DAY(tbl_raw_data[[#This Row],[updated_date]])/7,0))</f>
        <v>WEEK 2</v>
      </c>
      <c r="N4083" s="50" t="str">
        <f>UPPER(VLOOKUP(tbl_raw_data[[#This Row],[Analyst]],Settiings!$A$2:$B$16,2,0))</f>
        <v>CAMROOON</v>
      </c>
      <c r="O4083" s="50" t="str">
        <f>TRIM(UPPER(tbl_raw_data[[#This Row],[Outcome]]))</f>
        <v>APPROVE</v>
      </c>
      <c r="P4083" s="50" t="str">
        <f>TRIM(UPPER(tbl_raw_data[[#This Row],[Queue Name]]))</f>
        <v>CONSUMER EXISTING</v>
      </c>
      <c r="Q4083" s="50" t="str">
        <f>IF(tbl_raw_data[[#This Row],[Time taken in min]]&lt;=Settiings!$D$2,"SLA_MET","SLA_NOT_MET")</f>
        <v>SLA_MET</v>
      </c>
      <c r="R4083" s="94"/>
    </row>
    <row r="4084" spans="1:18" x14ac:dyDescent="0.3">
      <c r="A4084" s="20" t="s">
        <v>3554</v>
      </c>
      <c r="B4084" s="9">
        <v>45150.666076388887</v>
      </c>
      <c r="C4084" s="24">
        <v>45150.674039351848</v>
      </c>
      <c r="D4084" s="25" t="s">
        <v>17</v>
      </c>
      <c r="E4084" s="12" t="s">
        <v>9</v>
      </c>
      <c r="F4084" s="25" t="s">
        <v>16</v>
      </c>
      <c r="G4084" s="13"/>
      <c r="H4084" s="78"/>
      <c r="I4084" s="48">
        <f>tbl_raw_data[[#This Row],[Date Actioned]]-tbl_raw_data[[#This Row],[Date Tagged]]</f>
        <v>7.962962961755693E-3</v>
      </c>
      <c r="J4084" s="46">
        <f>HOUR(tbl_raw_data[[#This Row],[Time_taken]])*60+MINUTE(tbl_raw_data[[#This Row],[Time_taken]])+SECOND(tbl_raw_data[[#This Row],[Time_taken]])/60</f>
        <v>11.466666666666667</v>
      </c>
      <c r="K4084" s="52">
        <f>DATE(YEAR(tbl_raw_data[[#This Row],[Date Actioned]]),MONTH(tbl_raw_data[[#This Row],[Date Actioned]]),DAY(tbl_raw_data[[#This Row],[Date Actioned]]))</f>
        <v>45150</v>
      </c>
      <c r="L4084" s="50" t="str">
        <f>UPPER(TEXT(tbl_raw_data[[#This Row],[updated_date]],"MMMM"))</f>
        <v>AUGUST</v>
      </c>
      <c r="M4084" s="50" t="str">
        <f>"WEEK "&amp; IF(ROUNDUP(DAY(tbl_raw_data[[#This Row],[updated_date]])/7,0)=5,4,ROUNDUP(DAY(tbl_raw_data[[#This Row],[updated_date]])/7,0))</f>
        <v>WEEK 2</v>
      </c>
      <c r="N4084" s="50" t="str">
        <f>UPPER(VLOOKUP(tbl_raw_data[[#This Row],[Analyst]],Settiings!$A$2:$B$16,2,0))</f>
        <v>CAMROOON</v>
      </c>
      <c r="O4084" s="50" t="str">
        <f>TRIM(UPPER(tbl_raw_data[[#This Row],[Outcome]]))</f>
        <v>APPROVE</v>
      </c>
      <c r="P4084" s="50" t="str">
        <f>TRIM(UPPER(tbl_raw_data[[#This Row],[Queue Name]]))</f>
        <v>CONSUMER EXISTING</v>
      </c>
      <c r="Q4084" s="50" t="str">
        <f>IF(tbl_raw_data[[#This Row],[Time taken in min]]&lt;=Settiings!$D$2,"SLA_MET","SLA_NOT_MET")</f>
        <v>SLA_MET</v>
      </c>
      <c r="R4084" s="94"/>
    </row>
    <row r="4085" spans="1:18" x14ac:dyDescent="0.3">
      <c r="A4085" s="23" t="s">
        <v>3557</v>
      </c>
      <c r="B4085" s="15">
        <v>45150.669849537036</v>
      </c>
      <c r="C4085" s="16">
        <v>45150.679710648146</v>
      </c>
      <c r="D4085" s="17" t="s">
        <v>27</v>
      </c>
      <c r="E4085" s="17" t="s">
        <v>9</v>
      </c>
      <c r="F4085" s="17" t="s">
        <v>65</v>
      </c>
      <c r="G4085" s="17" t="s">
        <v>2533</v>
      </c>
      <c r="H4085" s="83"/>
      <c r="I4085" s="48">
        <f>tbl_raw_data[[#This Row],[Date Actioned]]-tbl_raw_data[[#This Row],[Date Tagged]]</f>
        <v>9.8611111097852699E-3</v>
      </c>
      <c r="J4085" s="46">
        <f>HOUR(tbl_raw_data[[#This Row],[Time_taken]])*60+MINUTE(tbl_raw_data[[#This Row],[Time_taken]])+SECOND(tbl_raw_data[[#This Row],[Time_taken]])/60</f>
        <v>14.2</v>
      </c>
      <c r="K4085" s="52">
        <f>DATE(YEAR(tbl_raw_data[[#This Row],[Date Actioned]]),MONTH(tbl_raw_data[[#This Row],[Date Actioned]]),DAY(tbl_raw_data[[#This Row],[Date Actioned]]))</f>
        <v>45150</v>
      </c>
      <c r="L4085" s="50" t="str">
        <f>UPPER(TEXT(tbl_raw_data[[#This Row],[updated_date]],"MMMM"))</f>
        <v>AUGUST</v>
      </c>
      <c r="M4085" s="50" t="str">
        <f>"WEEK "&amp; IF(ROUNDUP(DAY(tbl_raw_data[[#This Row],[updated_date]])/7,0)=5,4,ROUNDUP(DAY(tbl_raw_data[[#This Row],[updated_date]])/7,0))</f>
        <v>WEEK 2</v>
      </c>
      <c r="N4085" s="50" t="str">
        <f>UPPER(VLOOKUP(tbl_raw_data[[#This Row],[Analyst]],Settiings!$A$2:$B$16,2,0))</f>
        <v>SAM</v>
      </c>
      <c r="O4085" s="50" t="str">
        <f>TRIM(UPPER(tbl_raw_data[[#This Row],[Outcome]]))</f>
        <v>DECLINE</v>
      </c>
      <c r="P4085" s="50" t="str">
        <f>TRIM(UPPER(tbl_raw_data[[#This Row],[Queue Name]]))</f>
        <v>CONSUMER EXISTING</v>
      </c>
      <c r="Q4085" s="50" t="str">
        <f>IF(tbl_raw_data[[#This Row],[Time taken in min]]&lt;=Settiings!$D$2,"SLA_MET","SLA_NOT_MET")</f>
        <v>SLA_MET</v>
      </c>
      <c r="R4085" s="94"/>
    </row>
    <row r="4086" spans="1:18" x14ac:dyDescent="0.3">
      <c r="A4086" s="23" t="s">
        <v>3558</v>
      </c>
      <c r="B4086" s="15">
        <v>45150.674687500003</v>
      </c>
      <c r="C4086" s="16">
        <v>45150.680462962962</v>
      </c>
      <c r="D4086" s="17" t="s">
        <v>13</v>
      </c>
      <c r="E4086" s="17" t="s">
        <v>19</v>
      </c>
      <c r="F4086" s="17" t="s">
        <v>16</v>
      </c>
      <c r="G4086" s="17" t="s">
        <v>17</v>
      </c>
      <c r="H4086" s="83"/>
      <c r="I4086" s="48">
        <f>tbl_raw_data[[#This Row],[Date Actioned]]-tbl_raw_data[[#This Row],[Date Tagged]]</f>
        <v>5.7754629597184248E-3</v>
      </c>
      <c r="J4086" s="46">
        <f>HOUR(tbl_raw_data[[#This Row],[Time_taken]])*60+MINUTE(tbl_raw_data[[#This Row],[Time_taken]])+SECOND(tbl_raw_data[[#This Row],[Time_taken]])/60</f>
        <v>8.3166666666666664</v>
      </c>
      <c r="K4086" s="52">
        <f>DATE(YEAR(tbl_raw_data[[#This Row],[Date Actioned]]),MONTH(tbl_raw_data[[#This Row],[Date Actioned]]),DAY(tbl_raw_data[[#This Row],[Date Actioned]]))</f>
        <v>45150</v>
      </c>
      <c r="L4086" s="50" t="str">
        <f>UPPER(TEXT(tbl_raw_data[[#This Row],[updated_date]],"MMMM"))</f>
        <v>AUGUST</v>
      </c>
      <c r="M4086" s="50" t="str">
        <f>"WEEK "&amp; IF(ROUNDUP(DAY(tbl_raw_data[[#This Row],[updated_date]])/7,0)=5,4,ROUNDUP(DAY(tbl_raw_data[[#This Row],[updated_date]])/7,0))</f>
        <v>WEEK 2</v>
      </c>
      <c r="N4086" s="50" t="str">
        <f>UPPER(VLOOKUP(tbl_raw_data[[#This Row],[Analyst]],Settiings!$A$2:$B$16,2,0))</f>
        <v>CAMROOON</v>
      </c>
      <c r="O4086" s="50" t="str">
        <f>TRIM(UPPER(tbl_raw_data[[#This Row],[Outcome]]))</f>
        <v>APPROVE</v>
      </c>
      <c r="P4086" s="50" t="str">
        <f>TRIM(UPPER(tbl_raw_data[[#This Row],[Queue Name]]))</f>
        <v>CONSUMER POST BUREAU</v>
      </c>
      <c r="Q4086" s="50" t="str">
        <f>IF(tbl_raw_data[[#This Row],[Time taken in min]]&lt;=Settiings!$D$2,"SLA_MET","SLA_NOT_MET")</f>
        <v>SLA_MET</v>
      </c>
      <c r="R4086" s="94"/>
    </row>
    <row r="4087" spans="1:18" x14ac:dyDescent="0.3">
      <c r="A4087" s="14" t="s">
        <v>3560</v>
      </c>
      <c r="B4087" s="9">
        <v>45150.676782407405</v>
      </c>
      <c r="C4087" s="24">
        <v>45150.685185185182</v>
      </c>
      <c r="D4087" s="25" t="s">
        <v>27</v>
      </c>
      <c r="E4087" s="25" t="s">
        <v>9</v>
      </c>
      <c r="F4087" s="25" t="s">
        <v>16</v>
      </c>
      <c r="G4087" s="25" t="s">
        <v>297</v>
      </c>
      <c r="H4087" s="82"/>
      <c r="I4087" s="48">
        <f>tbl_raw_data[[#This Row],[Date Actioned]]-tbl_raw_data[[#This Row],[Date Tagged]]</f>
        <v>8.4027777775190771E-3</v>
      </c>
      <c r="J4087" s="46">
        <f>HOUR(tbl_raw_data[[#This Row],[Time_taken]])*60+MINUTE(tbl_raw_data[[#This Row],[Time_taken]])+SECOND(tbl_raw_data[[#This Row],[Time_taken]])/60</f>
        <v>12.1</v>
      </c>
      <c r="K4087" s="52">
        <f>DATE(YEAR(tbl_raw_data[[#This Row],[Date Actioned]]),MONTH(tbl_raw_data[[#This Row],[Date Actioned]]),DAY(tbl_raw_data[[#This Row],[Date Actioned]]))</f>
        <v>45150</v>
      </c>
      <c r="L4087" s="50" t="str">
        <f>UPPER(TEXT(tbl_raw_data[[#This Row],[updated_date]],"MMMM"))</f>
        <v>AUGUST</v>
      </c>
      <c r="M4087" s="50" t="str">
        <f>"WEEK "&amp; IF(ROUNDUP(DAY(tbl_raw_data[[#This Row],[updated_date]])/7,0)=5,4,ROUNDUP(DAY(tbl_raw_data[[#This Row],[updated_date]])/7,0))</f>
        <v>WEEK 2</v>
      </c>
      <c r="N4087" s="50" t="str">
        <f>UPPER(VLOOKUP(tbl_raw_data[[#This Row],[Analyst]],Settiings!$A$2:$B$16,2,0))</f>
        <v>CAMROOON</v>
      </c>
      <c r="O4087" s="50" t="str">
        <f>TRIM(UPPER(tbl_raw_data[[#This Row],[Outcome]]))</f>
        <v>DECLINE</v>
      </c>
      <c r="P4087" s="50" t="str">
        <f>TRIM(UPPER(tbl_raw_data[[#This Row],[Queue Name]]))</f>
        <v>CONSUMER EXISTING</v>
      </c>
      <c r="Q4087" s="50" t="str">
        <f>IF(tbl_raw_data[[#This Row],[Time taken in min]]&lt;=Settiings!$D$2,"SLA_MET","SLA_NOT_MET")</f>
        <v>SLA_MET</v>
      </c>
      <c r="R4087" s="94"/>
    </row>
    <row r="4088" spans="1:18" x14ac:dyDescent="0.3">
      <c r="A4088" s="20" t="s">
        <v>3561</v>
      </c>
      <c r="B4088" s="15">
        <v>45150.67863425926</v>
      </c>
      <c r="C4088" s="16">
        <v>45150.684849537036</v>
      </c>
      <c r="D4088" s="17" t="s">
        <v>37</v>
      </c>
      <c r="E4088" s="18" t="s">
        <v>9</v>
      </c>
      <c r="F4088" s="17" t="s">
        <v>24</v>
      </c>
      <c r="G4088" s="19"/>
      <c r="H4088" s="79"/>
      <c r="I4088" s="48">
        <f>tbl_raw_data[[#This Row],[Date Actioned]]-tbl_raw_data[[#This Row],[Date Tagged]]</f>
        <v>6.2152777754818089E-3</v>
      </c>
      <c r="J4088" s="46">
        <f>HOUR(tbl_raw_data[[#This Row],[Time_taken]])*60+MINUTE(tbl_raw_data[[#This Row],[Time_taken]])+SECOND(tbl_raw_data[[#This Row],[Time_taken]])/60</f>
        <v>8.9499999999999993</v>
      </c>
      <c r="K4088" s="52">
        <f>DATE(YEAR(tbl_raw_data[[#This Row],[Date Actioned]]),MONTH(tbl_raw_data[[#This Row],[Date Actioned]]),DAY(tbl_raw_data[[#This Row],[Date Actioned]]))</f>
        <v>45150</v>
      </c>
      <c r="L4088" s="50" t="str">
        <f>UPPER(TEXT(tbl_raw_data[[#This Row],[updated_date]],"MMMM"))</f>
        <v>AUGUST</v>
      </c>
      <c r="M4088" s="50" t="str">
        <f>"WEEK "&amp; IF(ROUNDUP(DAY(tbl_raw_data[[#This Row],[updated_date]])/7,0)=5,4,ROUNDUP(DAY(tbl_raw_data[[#This Row],[updated_date]])/7,0))</f>
        <v>WEEK 2</v>
      </c>
      <c r="N4088" s="50" t="str">
        <f>UPPER(VLOOKUP(tbl_raw_data[[#This Row],[Analyst]],Settiings!$A$2:$B$16,2,0))</f>
        <v>QUADIR</v>
      </c>
      <c r="O4088" s="50" t="str">
        <f>TRIM(UPPER(tbl_raw_data[[#This Row],[Outcome]]))</f>
        <v>DECLINE</v>
      </c>
      <c r="P4088" s="50" t="str">
        <f>TRIM(UPPER(tbl_raw_data[[#This Row],[Queue Name]]))</f>
        <v>CONSUMER EXISTING</v>
      </c>
      <c r="Q4088" s="50" t="str">
        <f>IF(tbl_raw_data[[#This Row],[Time taken in min]]&lt;=Settiings!$D$2,"SLA_MET","SLA_NOT_MET")</f>
        <v>SLA_MET</v>
      </c>
      <c r="R4088" s="94"/>
    </row>
    <row r="4089" spans="1:18" x14ac:dyDescent="0.3">
      <c r="A4089" s="14" t="s">
        <v>3564</v>
      </c>
      <c r="B4089" s="9">
        <v>45150.684675925928</v>
      </c>
      <c r="C4089" s="24">
        <v>45150.687384259261</v>
      </c>
      <c r="D4089" s="25" t="s">
        <v>13</v>
      </c>
      <c r="E4089" s="25" t="s">
        <v>9</v>
      </c>
      <c r="F4089" s="25" t="s">
        <v>16</v>
      </c>
      <c r="G4089" s="25" t="s">
        <v>17</v>
      </c>
      <c r="H4089" s="82"/>
      <c r="I4089" s="48">
        <f>tbl_raw_data[[#This Row],[Date Actioned]]-tbl_raw_data[[#This Row],[Date Tagged]]</f>
        <v>2.7083333334303461E-3</v>
      </c>
      <c r="J4089" s="46">
        <f>HOUR(tbl_raw_data[[#This Row],[Time_taken]])*60+MINUTE(tbl_raw_data[[#This Row],[Time_taken]])+SECOND(tbl_raw_data[[#This Row],[Time_taken]])/60</f>
        <v>3.9</v>
      </c>
      <c r="K4089" s="52">
        <f>DATE(YEAR(tbl_raw_data[[#This Row],[Date Actioned]]),MONTH(tbl_raw_data[[#This Row],[Date Actioned]]),DAY(tbl_raw_data[[#This Row],[Date Actioned]]))</f>
        <v>45150</v>
      </c>
      <c r="L4089" s="50" t="str">
        <f>UPPER(TEXT(tbl_raw_data[[#This Row],[updated_date]],"MMMM"))</f>
        <v>AUGUST</v>
      </c>
      <c r="M4089" s="50" t="str">
        <f>"WEEK "&amp; IF(ROUNDUP(DAY(tbl_raw_data[[#This Row],[updated_date]])/7,0)=5,4,ROUNDUP(DAY(tbl_raw_data[[#This Row],[updated_date]])/7,0))</f>
        <v>WEEK 2</v>
      </c>
      <c r="N4089" s="50" t="str">
        <f>UPPER(VLOOKUP(tbl_raw_data[[#This Row],[Analyst]],Settiings!$A$2:$B$16,2,0))</f>
        <v>CAMROOON</v>
      </c>
      <c r="O4089" s="50" t="str">
        <f>TRIM(UPPER(tbl_raw_data[[#This Row],[Outcome]]))</f>
        <v>APPROVE</v>
      </c>
      <c r="P4089" s="50" t="str">
        <f>TRIM(UPPER(tbl_raw_data[[#This Row],[Queue Name]]))</f>
        <v>CONSUMER EXISTING</v>
      </c>
      <c r="Q4089" s="50" t="str">
        <f>IF(tbl_raw_data[[#This Row],[Time taken in min]]&lt;=Settiings!$D$2,"SLA_MET","SLA_NOT_MET")</f>
        <v>SLA_MET</v>
      </c>
      <c r="R4089" s="94"/>
    </row>
    <row r="4090" spans="1:18" x14ac:dyDescent="0.3">
      <c r="A4090" s="20" t="s">
        <v>3565</v>
      </c>
      <c r="B4090" s="15">
        <v>45150.685995370368</v>
      </c>
      <c r="C4090" s="16">
        <v>45150.695486111108</v>
      </c>
      <c r="D4090" s="17" t="s">
        <v>17</v>
      </c>
      <c r="E4090" s="18" t="s">
        <v>9</v>
      </c>
      <c r="F4090" s="17" t="s">
        <v>24</v>
      </c>
      <c r="G4090" s="19"/>
      <c r="H4090" s="79"/>
      <c r="I4090" s="48">
        <f>tbl_raw_data[[#This Row],[Date Actioned]]-tbl_raw_data[[#This Row],[Date Tagged]]</f>
        <v>9.4907407401478849E-3</v>
      </c>
      <c r="J4090" s="46">
        <f>HOUR(tbl_raw_data[[#This Row],[Time_taken]])*60+MINUTE(tbl_raw_data[[#This Row],[Time_taken]])+SECOND(tbl_raw_data[[#This Row],[Time_taken]])/60</f>
        <v>13.666666666666666</v>
      </c>
      <c r="K4090" s="52">
        <f>DATE(YEAR(tbl_raw_data[[#This Row],[Date Actioned]]),MONTH(tbl_raw_data[[#This Row],[Date Actioned]]),DAY(tbl_raw_data[[#This Row],[Date Actioned]]))</f>
        <v>45150</v>
      </c>
      <c r="L4090" s="50" t="str">
        <f>UPPER(TEXT(tbl_raw_data[[#This Row],[updated_date]],"MMMM"))</f>
        <v>AUGUST</v>
      </c>
      <c r="M4090" s="50" t="str">
        <f>"WEEK "&amp; IF(ROUNDUP(DAY(tbl_raw_data[[#This Row],[updated_date]])/7,0)=5,4,ROUNDUP(DAY(tbl_raw_data[[#This Row],[updated_date]])/7,0))</f>
        <v>WEEK 2</v>
      </c>
      <c r="N4090" s="50" t="str">
        <f>UPPER(VLOOKUP(tbl_raw_data[[#This Row],[Analyst]],Settiings!$A$2:$B$16,2,0))</f>
        <v>QUADIR</v>
      </c>
      <c r="O4090" s="50" t="str">
        <f>TRIM(UPPER(tbl_raw_data[[#This Row],[Outcome]]))</f>
        <v>APPROVE</v>
      </c>
      <c r="P4090" s="50" t="str">
        <f>TRIM(UPPER(tbl_raw_data[[#This Row],[Queue Name]]))</f>
        <v>CONSUMER EXISTING</v>
      </c>
      <c r="Q4090" s="50" t="str">
        <f>IF(tbl_raw_data[[#This Row],[Time taken in min]]&lt;=Settiings!$D$2,"SLA_MET","SLA_NOT_MET")</f>
        <v>SLA_MET</v>
      </c>
      <c r="R4090" s="94"/>
    </row>
    <row r="4091" spans="1:18" x14ac:dyDescent="0.3">
      <c r="A4091" s="23" t="s">
        <v>3568</v>
      </c>
      <c r="B4091" s="9">
        <v>45150.696377314816</v>
      </c>
      <c r="C4091" s="24">
        <v>45150.7031712963</v>
      </c>
      <c r="D4091" s="25" t="s">
        <v>13</v>
      </c>
      <c r="E4091" s="25" t="s">
        <v>47</v>
      </c>
      <c r="F4091" s="25" t="s">
        <v>65</v>
      </c>
      <c r="G4091" s="25" t="s">
        <v>77</v>
      </c>
      <c r="H4091" s="82"/>
      <c r="I4091" s="48">
        <f>tbl_raw_data[[#This Row],[Date Actioned]]-tbl_raw_data[[#This Row],[Date Tagged]]</f>
        <v>6.7939814834971912E-3</v>
      </c>
      <c r="J4091" s="46">
        <f>HOUR(tbl_raw_data[[#This Row],[Time_taken]])*60+MINUTE(tbl_raw_data[[#This Row],[Time_taken]])+SECOND(tbl_raw_data[[#This Row],[Time_taken]])/60</f>
        <v>9.7833333333333332</v>
      </c>
      <c r="K4091" s="52">
        <f>DATE(YEAR(tbl_raw_data[[#This Row],[Date Actioned]]),MONTH(tbl_raw_data[[#This Row],[Date Actioned]]),DAY(tbl_raw_data[[#This Row],[Date Actioned]]))</f>
        <v>45150</v>
      </c>
      <c r="L4091" s="50" t="str">
        <f>UPPER(TEXT(tbl_raw_data[[#This Row],[updated_date]],"MMMM"))</f>
        <v>AUGUST</v>
      </c>
      <c r="M4091" s="50" t="str">
        <f>"WEEK "&amp; IF(ROUNDUP(DAY(tbl_raw_data[[#This Row],[updated_date]])/7,0)=5,4,ROUNDUP(DAY(tbl_raw_data[[#This Row],[updated_date]])/7,0))</f>
        <v>WEEK 2</v>
      </c>
      <c r="N4091" s="50" t="str">
        <f>UPPER(VLOOKUP(tbl_raw_data[[#This Row],[Analyst]],Settiings!$A$2:$B$16,2,0))</f>
        <v>SAM</v>
      </c>
      <c r="O4091" s="50" t="str">
        <f>TRIM(UPPER(tbl_raw_data[[#This Row],[Outcome]]))</f>
        <v>APPROVE</v>
      </c>
      <c r="P4091" s="50" t="str">
        <f>TRIM(UPPER(tbl_raw_data[[#This Row],[Queue Name]]))</f>
        <v>CONSUMER PRE BUREAU</v>
      </c>
      <c r="Q4091" s="50" t="str">
        <f>IF(tbl_raw_data[[#This Row],[Time taken in min]]&lt;=Settiings!$D$2,"SLA_MET","SLA_NOT_MET")</f>
        <v>SLA_MET</v>
      </c>
      <c r="R4091" s="94"/>
    </row>
    <row r="4092" spans="1:18" x14ac:dyDescent="0.3">
      <c r="A4092" s="14" t="s">
        <v>3569</v>
      </c>
      <c r="B4092" s="15">
        <v>45150.698645833334</v>
      </c>
      <c r="C4092" s="16">
        <v>45150.705636574072</v>
      </c>
      <c r="D4092" s="17" t="s">
        <v>13</v>
      </c>
      <c r="E4092" s="17" t="s">
        <v>47</v>
      </c>
      <c r="F4092" s="17" t="s">
        <v>24</v>
      </c>
      <c r="G4092" s="17" t="s">
        <v>77</v>
      </c>
      <c r="H4092" s="83"/>
      <c r="I4092" s="48">
        <f>tbl_raw_data[[#This Row],[Date Actioned]]-tbl_raw_data[[#This Row],[Date Tagged]]</f>
        <v>6.9907407378195785E-3</v>
      </c>
      <c r="J4092" s="46">
        <f>HOUR(tbl_raw_data[[#This Row],[Time_taken]])*60+MINUTE(tbl_raw_data[[#This Row],[Time_taken]])+SECOND(tbl_raw_data[[#This Row],[Time_taken]])/60</f>
        <v>10.066666666666666</v>
      </c>
      <c r="K4092" s="52">
        <f>DATE(YEAR(tbl_raw_data[[#This Row],[Date Actioned]]),MONTH(tbl_raw_data[[#This Row],[Date Actioned]]),DAY(tbl_raw_data[[#This Row],[Date Actioned]]))</f>
        <v>45150</v>
      </c>
      <c r="L4092" s="50" t="str">
        <f>UPPER(TEXT(tbl_raw_data[[#This Row],[updated_date]],"MMMM"))</f>
        <v>AUGUST</v>
      </c>
      <c r="M4092" s="50" t="str">
        <f>"WEEK "&amp; IF(ROUNDUP(DAY(tbl_raw_data[[#This Row],[updated_date]])/7,0)=5,4,ROUNDUP(DAY(tbl_raw_data[[#This Row],[updated_date]])/7,0))</f>
        <v>WEEK 2</v>
      </c>
      <c r="N4092" s="50" t="str">
        <f>UPPER(VLOOKUP(tbl_raw_data[[#This Row],[Analyst]],Settiings!$A$2:$B$16,2,0))</f>
        <v>QUADIR</v>
      </c>
      <c r="O4092" s="50" t="str">
        <f>TRIM(UPPER(tbl_raw_data[[#This Row],[Outcome]]))</f>
        <v>APPROVE</v>
      </c>
      <c r="P4092" s="50" t="str">
        <f>TRIM(UPPER(tbl_raw_data[[#This Row],[Queue Name]]))</f>
        <v>CONSUMER PRE BUREAU</v>
      </c>
      <c r="Q4092" s="50" t="str">
        <f>IF(tbl_raw_data[[#This Row],[Time taken in min]]&lt;=Settiings!$D$2,"SLA_MET","SLA_NOT_MET")</f>
        <v>SLA_MET</v>
      </c>
      <c r="R4092" s="94"/>
    </row>
    <row r="4093" spans="1:18" x14ac:dyDescent="0.3">
      <c r="A4093" s="20" t="s">
        <v>3570</v>
      </c>
      <c r="B4093" s="9">
        <v>45150.699432870373</v>
      </c>
      <c r="C4093" s="24">
        <v>45150.70925925926</v>
      </c>
      <c r="D4093" s="25" t="s">
        <v>13</v>
      </c>
      <c r="E4093" s="25" t="s">
        <v>47</v>
      </c>
      <c r="F4093" s="25" t="s">
        <v>65</v>
      </c>
      <c r="G4093" s="25" t="s">
        <v>17</v>
      </c>
      <c r="H4093" s="82"/>
      <c r="I4093" s="48">
        <f>tbl_raw_data[[#This Row],[Date Actioned]]-tbl_raw_data[[#This Row],[Date Tagged]]</f>
        <v>9.8263888867222704E-3</v>
      </c>
      <c r="J4093" s="46">
        <f>HOUR(tbl_raw_data[[#This Row],[Time_taken]])*60+MINUTE(tbl_raw_data[[#This Row],[Time_taken]])+SECOND(tbl_raw_data[[#This Row],[Time_taken]])/60</f>
        <v>14.15</v>
      </c>
      <c r="K4093" s="52">
        <f>DATE(YEAR(tbl_raw_data[[#This Row],[Date Actioned]]),MONTH(tbl_raw_data[[#This Row],[Date Actioned]]),DAY(tbl_raw_data[[#This Row],[Date Actioned]]))</f>
        <v>45150</v>
      </c>
      <c r="L4093" s="50" t="str">
        <f>UPPER(TEXT(tbl_raw_data[[#This Row],[updated_date]],"MMMM"))</f>
        <v>AUGUST</v>
      </c>
      <c r="M4093" s="50" t="str">
        <f>"WEEK "&amp; IF(ROUNDUP(DAY(tbl_raw_data[[#This Row],[updated_date]])/7,0)=5,4,ROUNDUP(DAY(tbl_raw_data[[#This Row],[updated_date]])/7,0))</f>
        <v>WEEK 2</v>
      </c>
      <c r="N4093" s="50" t="str">
        <f>UPPER(VLOOKUP(tbl_raw_data[[#This Row],[Analyst]],Settiings!$A$2:$B$16,2,0))</f>
        <v>SAM</v>
      </c>
      <c r="O4093" s="50" t="str">
        <f>TRIM(UPPER(tbl_raw_data[[#This Row],[Outcome]]))</f>
        <v>APPROVE</v>
      </c>
      <c r="P4093" s="50" t="str">
        <f>TRIM(UPPER(tbl_raw_data[[#This Row],[Queue Name]]))</f>
        <v>CONSUMER PRE BUREAU</v>
      </c>
      <c r="Q4093" s="50" t="str">
        <f>IF(tbl_raw_data[[#This Row],[Time taken in min]]&lt;=Settiings!$D$2,"SLA_MET","SLA_NOT_MET")</f>
        <v>SLA_MET</v>
      </c>
      <c r="R4093" s="94"/>
    </row>
    <row r="4094" spans="1:18" x14ac:dyDescent="0.3">
      <c r="A4094" s="23" t="s">
        <v>3571</v>
      </c>
      <c r="B4094" s="15">
        <v>45150.699965277781</v>
      </c>
      <c r="C4094" s="16">
        <v>45150.705590277779</v>
      </c>
      <c r="D4094" s="17" t="s">
        <v>13</v>
      </c>
      <c r="E4094" s="17" t="s">
        <v>19</v>
      </c>
      <c r="F4094" s="17" t="s">
        <v>50</v>
      </c>
      <c r="G4094" s="17" t="s">
        <v>77</v>
      </c>
      <c r="H4094" s="83"/>
      <c r="I4094" s="48">
        <f>tbl_raw_data[[#This Row],[Date Actioned]]-tbl_raw_data[[#This Row],[Date Tagged]]</f>
        <v>5.6249999979627319E-3</v>
      </c>
      <c r="J4094" s="46">
        <f>HOUR(tbl_raw_data[[#This Row],[Time_taken]])*60+MINUTE(tbl_raw_data[[#This Row],[Time_taken]])+SECOND(tbl_raw_data[[#This Row],[Time_taken]])/60</f>
        <v>8.1</v>
      </c>
      <c r="K4094" s="52">
        <f>DATE(YEAR(tbl_raw_data[[#This Row],[Date Actioned]]),MONTH(tbl_raw_data[[#This Row],[Date Actioned]]),DAY(tbl_raw_data[[#This Row],[Date Actioned]]))</f>
        <v>45150</v>
      </c>
      <c r="L4094" s="50" t="str">
        <f>UPPER(TEXT(tbl_raw_data[[#This Row],[updated_date]],"MMMM"))</f>
        <v>AUGUST</v>
      </c>
      <c r="M4094" s="50" t="str">
        <f>"WEEK "&amp; IF(ROUNDUP(DAY(tbl_raw_data[[#This Row],[updated_date]])/7,0)=5,4,ROUNDUP(DAY(tbl_raw_data[[#This Row],[updated_date]])/7,0))</f>
        <v>WEEK 2</v>
      </c>
      <c r="N4094" s="50" t="str">
        <f>UPPER(VLOOKUP(tbl_raw_data[[#This Row],[Analyst]],Settiings!$A$2:$B$16,2,0))</f>
        <v>SHAHID</v>
      </c>
      <c r="O4094" s="50" t="str">
        <f>TRIM(UPPER(tbl_raw_data[[#This Row],[Outcome]]))</f>
        <v>APPROVE</v>
      </c>
      <c r="P4094" s="50" t="str">
        <f>TRIM(UPPER(tbl_raw_data[[#This Row],[Queue Name]]))</f>
        <v>CONSUMER POST BUREAU</v>
      </c>
      <c r="Q4094" s="50" t="str">
        <f>IF(tbl_raw_data[[#This Row],[Time taken in min]]&lt;=Settiings!$D$2,"SLA_MET","SLA_NOT_MET")</f>
        <v>SLA_MET</v>
      </c>
      <c r="R4094" s="94"/>
    </row>
    <row r="4095" spans="1:18" x14ac:dyDescent="0.3">
      <c r="A4095" s="14" t="s">
        <v>3572</v>
      </c>
      <c r="B4095" s="9">
        <v>45150.700069444443</v>
      </c>
      <c r="C4095" s="24">
        <v>45150.710370370369</v>
      </c>
      <c r="D4095" s="25" t="s">
        <v>13</v>
      </c>
      <c r="E4095" s="25" t="s">
        <v>9</v>
      </c>
      <c r="F4095" s="25" t="s">
        <v>50</v>
      </c>
      <c r="G4095" s="25" t="s">
        <v>17</v>
      </c>
      <c r="H4095" s="82"/>
      <c r="I4095" s="48">
        <f>tbl_raw_data[[#This Row],[Date Actioned]]-tbl_raw_data[[#This Row],[Date Tagged]]</f>
        <v>1.0300925925548654E-2</v>
      </c>
      <c r="J4095" s="46">
        <f>HOUR(tbl_raw_data[[#This Row],[Time_taken]])*60+MINUTE(tbl_raw_data[[#This Row],[Time_taken]])+SECOND(tbl_raw_data[[#This Row],[Time_taken]])/60</f>
        <v>14.833333333333334</v>
      </c>
      <c r="K4095" s="52">
        <f>DATE(YEAR(tbl_raw_data[[#This Row],[Date Actioned]]),MONTH(tbl_raw_data[[#This Row],[Date Actioned]]),DAY(tbl_raw_data[[#This Row],[Date Actioned]]))</f>
        <v>45150</v>
      </c>
      <c r="L4095" s="50" t="str">
        <f>UPPER(TEXT(tbl_raw_data[[#This Row],[updated_date]],"MMMM"))</f>
        <v>AUGUST</v>
      </c>
      <c r="M4095" s="50" t="str">
        <f>"WEEK "&amp; IF(ROUNDUP(DAY(tbl_raw_data[[#This Row],[updated_date]])/7,0)=5,4,ROUNDUP(DAY(tbl_raw_data[[#This Row],[updated_date]])/7,0))</f>
        <v>WEEK 2</v>
      </c>
      <c r="N4095" s="50" t="str">
        <f>UPPER(VLOOKUP(tbl_raw_data[[#This Row],[Analyst]],Settiings!$A$2:$B$16,2,0))</f>
        <v>SHAHID</v>
      </c>
      <c r="O4095" s="50" t="str">
        <f>TRIM(UPPER(tbl_raw_data[[#This Row],[Outcome]]))</f>
        <v>APPROVE</v>
      </c>
      <c r="P4095" s="50" t="str">
        <f>TRIM(UPPER(tbl_raw_data[[#This Row],[Queue Name]]))</f>
        <v>CONSUMER EXISTING</v>
      </c>
      <c r="Q4095" s="50" t="str">
        <f>IF(tbl_raw_data[[#This Row],[Time taken in min]]&lt;=Settiings!$D$2,"SLA_MET","SLA_NOT_MET")</f>
        <v>SLA_MET</v>
      </c>
      <c r="R4095" s="94"/>
    </row>
    <row r="4096" spans="1:18" x14ac:dyDescent="0.3">
      <c r="A4096" s="23" t="s">
        <v>3575</v>
      </c>
      <c r="B4096" s="9">
        <v>45150.711412037039</v>
      </c>
      <c r="C4096" s="24">
        <v>45150.716215277775</v>
      </c>
      <c r="D4096" s="25" t="s">
        <v>27</v>
      </c>
      <c r="E4096" s="25" t="s">
        <v>9</v>
      </c>
      <c r="F4096" s="25" t="s">
        <v>16</v>
      </c>
      <c r="G4096" s="25" t="s">
        <v>297</v>
      </c>
      <c r="H4096" s="82"/>
      <c r="I4096" s="48">
        <f>tbl_raw_data[[#This Row],[Date Actioned]]-tbl_raw_data[[#This Row],[Date Tagged]]</f>
        <v>4.8032407357823104E-3</v>
      </c>
      <c r="J4096" s="46">
        <f>HOUR(tbl_raw_data[[#This Row],[Time_taken]])*60+MINUTE(tbl_raw_data[[#This Row],[Time_taken]])+SECOND(tbl_raw_data[[#This Row],[Time_taken]])/60</f>
        <v>6.916666666666667</v>
      </c>
      <c r="K4096" s="52">
        <f>DATE(YEAR(tbl_raw_data[[#This Row],[Date Actioned]]),MONTH(tbl_raw_data[[#This Row],[Date Actioned]]),DAY(tbl_raw_data[[#This Row],[Date Actioned]]))</f>
        <v>45150</v>
      </c>
      <c r="L4096" s="50" t="str">
        <f>UPPER(TEXT(tbl_raw_data[[#This Row],[updated_date]],"MMMM"))</f>
        <v>AUGUST</v>
      </c>
      <c r="M4096" s="50" t="str">
        <f>"WEEK "&amp; IF(ROUNDUP(DAY(tbl_raw_data[[#This Row],[updated_date]])/7,0)=5,4,ROUNDUP(DAY(tbl_raw_data[[#This Row],[updated_date]])/7,0))</f>
        <v>WEEK 2</v>
      </c>
      <c r="N4096" s="50" t="str">
        <f>UPPER(VLOOKUP(tbl_raw_data[[#This Row],[Analyst]],Settiings!$A$2:$B$16,2,0))</f>
        <v>CAMROOON</v>
      </c>
      <c r="O4096" s="50" t="str">
        <f>TRIM(UPPER(tbl_raw_data[[#This Row],[Outcome]]))</f>
        <v>DECLINE</v>
      </c>
      <c r="P4096" s="50" t="str">
        <f>TRIM(UPPER(tbl_raw_data[[#This Row],[Queue Name]]))</f>
        <v>CONSUMER EXISTING</v>
      </c>
      <c r="Q4096" s="50" t="str">
        <f>IF(tbl_raw_data[[#This Row],[Time taken in min]]&lt;=Settiings!$D$2,"SLA_MET","SLA_NOT_MET")</f>
        <v>SLA_MET</v>
      </c>
      <c r="R4096" s="94"/>
    </row>
    <row r="4097" spans="1:18" x14ac:dyDescent="0.3">
      <c r="A4097" s="20" t="s">
        <v>3576</v>
      </c>
      <c r="B4097" s="15">
        <v>45150.721168981479</v>
      </c>
      <c r="C4097" s="16">
        <v>45150.729143518518</v>
      </c>
      <c r="D4097" s="17" t="s">
        <v>17</v>
      </c>
      <c r="E4097" s="18" t="s">
        <v>9</v>
      </c>
      <c r="F4097" s="17" t="s">
        <v>24</v>
      </c>
      <c r="G4097" s="19"/>
      <c r="H4097" s="79"/>
      <c r="I4097" s="48">
        <f>tbl_raw_data[[#This Row],[Date Actioned]]-tbl_raw_data[[#This Row],[Date Tagged]]</f>
        <v>7.9745370385353453E-3</v>
      </c>
      <c r="J4097" s="46">
        <f>HOUR(tbl_raw_data[[#This Row],[Time_taken]])*60+MINUTE(tbl_raw_data[[#This Row],[Time_taken]])+SECOND(tbl_raw_data[[#This Row],[Time_taken]])/60</f>
        <v>11.483333333333333</v>
      </c>
      <c r="K4097" s="52">
        <f>DATE(YEAR(tbl_raw_data[[#This Row],[Date Actioned]]),MONTH(tbl_raw_data[[#This Row],[Date Actioned]]),DAY(tbl_raw_data[[#This Row],[Date Actioned]]))</f>
        <v>45150</v>
      </c>
      <c r="L4097" s="50" t="str">
        <f>UPPER(TEXT(tbl_raw_data[[#This Row],[updated_date]],"MMMM"))</f>
        <v>AUGUST</v>
      </c>
      <c r="M4097" s="50" t="str">
        <f>"WEEK "&amp; IF(ROUNDUP(DAY(tbl_raw_data[[#This Row],[updated_date]])/7,0)=5,4,ROUNDUP(DAY(tbl_raw_data[[#This Row],[updated_date]])/7,0))</f>
        <v>WEEK 2</v>
      </c>
      <c r="N4097" s="50" t="str">
        <f>UPPER(VLOOKUP(tbl_raw_data[[#This Row],[Analyst]],Settiings!$A$2:$B$16,2,0))</f>
        <v>QUADIR</v>
      </c>
      <c r="O4097" s="50" t="str">
        <f>TRIM(UPPER(tbl_raw_data[[#This Row],[Outcome]]))</f>
        <v>APPROVE</v>
      </c>
      <c r="P4097" s="50" t="str">
        <f>TRIM(UPPER(tbl_raw_data[[#This Row],[Queue Name]]))</f>
        <v>CONSUMER EXISTING</v>
      </c>
      <c r="Q4097" s="50" t="str">
        <f>IF(tbl_raw_data[[#This Row],[Time taken in min]]&lt;=Settiings!$D$2,"SLA_MET","SLA_NOT_MET")</f>
        <v>SLA_MET</v>
      </c>
      <c r="R4097" s="94"/>
    </row>
    <row r="4098" spans="1:18" x14ac:dyDescent="0.3">
      <c r="A4098" s="23" t="s">
        <v>3577</v>
      </c>
      <c r="B4098" s="9">
        <v>45150.742581018516</v>
      </c>
      <c r="C4098" s="24">
        <v>45150.74659722222</v>
      </c>
      <c r="D4098" s="25" t="s">
        <v>17</v>
      </c>
      <c r="E4098" s="12" t="s">
        <v>19</v>
      </c>
      <c r="F4098" s="25" t="s">
        <v>50</v>
      </c>
      <c r="G4098" s="13"/>
      <c r="H4098" s="78"/>
      <c r="I4098" s="48">
        <f>tbl_raw_data[[#This Row],[Date Actioned]]-tbl_raw_data[[#This Row],[Date Tagged]]</f>
        <v>4.016203703940846E-3</v>
      </c>
      <c r="J4098" s="46">
        <f>HOUR(tbl_raw_data[[#This Row],[Time_taken]])*60+MINUTE(tbl_raw_data[[#This Row],[Time_taken]])+SECOND(tbl_raw_data[[#This Row],[Time_taken]])/60</f>
        <v>5.7833333333333332</v>
      </c>
      <c r="K4098" s="52">
        <f>DATE(YEAR(tbl_raw_data[[#This Row],[Date Actioned]]),MONTH(tbl_raw_data[[#This Row],[Date Actioned]]),DAY(tbl_raw_data[[#This Row],[Date Actioned]]))</f>
        <v>45150</v>
      </c>
      <c r="L4098" s="50" t="str">
        <f>UPPER(TEXT(tbl_raw_data[[#This Row],[updated_date]],"MMMM"))</f>
        <v>AUGUST</v>
      </c>
      <c r="M4098" s="50" t="str">
        <f>"WEEK "&amp; IF(ROUNDUP(DAY(tbl_raw_data[[#This Row],[updated_date]])/7,0)=5,4,ROUNDUP(DAY(tbl_raw_data[[#This Row],[updated_date]])/7,0))</f>
        <v>WEEK 2</v>
      </c>
      <c r="N4098" s="50" t="str">
        <f>UPPER(VLOOKUP(tbl_raw_data[[#This Row],[Analyst]],Settiings!$A$2:$B$16,2,0))</f>
        <v>SHAHID</v>
      </c>
      <c r="O4098" s="50" t="str">
        <f>TRIM(UPPER(tbl_raw_data[[#This Row],[Outcome]]))</f>
        <v>APPROVE</v>
      </c>
      <c r="P4098" s="50" t="str">
        <f>TRIM(UPPER(tbl_raw_data[[#This Row],[Queue Name]]))</f>
        <v>CONSUMER POST BUREAU</v>
      </c>
      <c r="Q4098" s="50" t="str">
        <f>IF(tbl_raw_data[[#This Row],[Time taken in min]]&lt;=Settiings!$D$2,"SLA_MET","SLA_NOT_MET")</f>
        <v>SLA_MET</v>
      </c>
      <c r="R4098" s="94"/>
    </row>
    <row r="4099" spans="1:18" x14ac:dyDescent="0.3">
      <c r="A4099" s="14" t="s">
        <v>3578</v>
      </c>
      <c r="B4099" s="15">
        <v>45150.74895833333</v>
      </c>
      <c r="C4099" s="16">
        <v>45150.755983796298</v>
      </c>
      <c r="D4099" s="17" t="s">
        <v>13</v>
      </c>
      <c r="E4099" s="17" t="s">
        <v>9</v>
      </c>
      <c r="F4099" s="17" t="s">
        <v>65</v>
      </c>
      <c r="G4099" s="17" t="s">
        <v>77</v>
      </c>
      <c r="H4099" s="83"/>
      <c r="I4099" s="48">
        <f>tbl_raw_data[[#This Row],[Date Actioned]]-tbl_raw_data[[#This Row],[Date Tagged]]</f>
        <v>7.0254629681585357E-3</v>
      </c>
      <c r="J4099" s="46">
        <f>HOUR(tbl_raw_data[[#This Row],[Time_taken]])*60+MINUTE(tbl_raw_data[[#This Row],[Time_taken]])+SECOND(tbl_raw_data[[#This Row],[Time_taken]])/60</f>
        <v>10.116666666666667</v>
      </c>
      <c r="K4099" s="52">
        <f>DATE(YEAR(tbl_raw_data[[#This Row],[Date Actioned]]),MONTH(tbl_raw_data[[#This Row],[Date Actioned]]),DAY(tbl_raw_data[[#This Row],[Date Actioned]]))</f>
        <v>45150</v>
      </c>
      <c r="L4099" s="50" t="str">
        <f>UPPER(TEXT(tbl_raw_data[[#This Row],[updated_date]],"MMMM"))</f>
        <v>AUGUST</v>
      </c>
      <c r="M4099" s="50" t="str">
        <f>"WEEK "&amp; IF(ROUNDUP(DAY(tbl_raw_data[[#This Row],[updated_date]])/7,0)=5,4,ROUNDUP(DAY(tbl_raw_data[[#This Row],[updated_date]])/7,0))</f>
        <v>WEEK 2</v>
      </c>
      <c r="N4099" s="50" t="str">
        <f>UPPER(VLOOKUP(tbl_raw_data[[#This Row],[Analyst]],Settiings!$A$2:$B$16,2,0))</f>
        <v>SAM</v>
      </c>
      <c r="O4099" s="50" t="str">
        <f>TRIM(UPPER(tbl_raw_data[[#This Row],[Outcome]]))</f>
        <v>APPROVE</v>
      </c>
      <c r="P4099" s="50" t="str">
        <f>TRIM(UPPER(tbl_raw_data[[#This Row],[Queue Name]]))</f>
        <v>CONSUMER EXISTING</v>
      </c>
      <c r="Q4099" s="50" t="str">
        <f>IF(tbl_raw_data[[#This Row],[Time taken in min]]&lt;=Settiings!$D$2,"SLA_MET","SLA_NOT_MET")</f>
        <v>SLA_MET</v>
      </c>
      <c r="R4099" s="94"/>
    </row>
    <row r="4100" spans="1:18" x14ac:dyDescent="0.3">
      <c r="A4100" s="20" t="s">
        <v>3579</v>
      </c>
      <c r="B4100" s="9">
        <v>45150.775856481479</v>
      </c>
      <c r="C4100" s="24">
        <v>45150.786412037036</v>
      </c>
      <c r="D4100" s="25" t="s">
        <v>17</v>
      </c>
      <c r="E4100" s="12" t="s">
        <v>9</v>
      </c>
      <c r="F4100" s="25" t="s">
        <v>24</v>
      </c>
      <c r="G4100" s="13"/>
      <c r="H4100" s="78"/>
      <c r="I4100" s="48">
        <f>tbl_raw_data[[#This Row],[Date Actioned]]-tbl_raw_data[[#This Row],[Date Tagged]]</f>
        <v>1.0555555556493346E-2</v>
      </c>
      <c r="J4100" s="46">
        <f>HOUR(tbl_raw_data[[#This Row],[Time_taken]])*60+MINUTE(tbl_raw_data[[#This Row],[Time_taken]])+SECOND(tbl_raw_data[[#This Row],[Time_taken]])/60</f>
        <v>15.2</v>
      </c>
      <c r="K4100" s="52">
        <f>DATE(YEAR(tbl_raw_data[[#This Row],[Date Actioned]]),MONTH(tbl_raw_data[[#This Row],[Date Actioned]]),DAY(tbl_raw_data[[#This Row],[Date Actioned]]))</f>
        <v>45150</v>
      </c>
      <c r="L4100" s="50" t="str">
        <f>UPPER(TEXT(tbl_raw_data[[#This Row],[updated_date]],"MMMM"))</f>
        <v>AUGUST</v>
      </c>
      <c r="M4100" s="50" t="str">
        <f>"WEEK "&amp; IF(ROUNDUP(DAY(tbl_raw_data[[#This Row],[updated_date]])/7,0)=5,4,ROUNDUP(DAY(tbl_raw_data[[#This Row],[updated_date]])/7,0))</f>
        <v>WEEK 2</v>
      </c>
      <c r="N4100" s="50" t="str">
        <f>UPPER(VLOOKUP(tbl_raw_data[[#This Row],[Analyst]],Settiings!$A$2:$B$16,2,0))</f>
        <v>QUADIR</v>
      </c>
      <c r="O4100" s="50" t="str">
        <f>TRIM(UPPER(tbl_raw_data[[#This Row],[Outcome]]))</f>
        <v>APPROVE</v>
      </c>
      <c r="P4100" s="50" t="str">
        <f>TRIM(UPPER(tbl_raw_data[[#This Row],[Queue Name]]))</f>
        <v>CONSUMER EXISTING</v>
      </c>
      <c r="Q4100" s="50" t="str">
        <f>IF(tbl_raw_data[[#This Row],[Time taken in min]]&lt;=Settiings!$D$2,"SLA_MET","SLA_NOT_MET")</f>
        <v>SLA_MET</v>
      </c>
      <c r="R4100" s="94"/>
    </row>
    <row r="4101" spans="1:18" x14ac:dyDescent="0.3">
      <c r="A4101" s="23" t="s">
        <v>3580</v>
      </c>
      <c r="B4101" s="15">
        <v>45150.819814814815</v>
      </c>
      <c r="C4101" s="16">
        <v>45150.829780092594</v>
      </c>
      <c r="D4101" s="17" t="s">
        <v>17</v>
      </c>
      <c r="E4101" s="18" t="s">
        <v>19</v>
      </c>
      <c r="F4101" s="17" t="s">
        <v>24</v>
      </c>
      <c r="G4101" s="19"/>
      <c r="H4101" s="79"/>
      <c r="I4101" s="48">
        <f>tbl_raw_data[[#This Row],[Date Actioned]]-tbl_raw_data[[#This Row],[Date Tagged]]</f>
        <v>9.9652777789742686E-3</v>
      </c>
      <c r="J4101" s="46">
        <f>HOUR(tbl_raw_data[[#This Row],[Time_taken]])*60+MINUTE(tbl_raw_data[[#This Row],[Time_taken]])+SECOND(tbl_raw_data[[#This Row],[Time_taken]])/60</f>
        <v>14.35</v>
      </c>
      <c r="K4101" s="52">
        <f>DATE(YEAR(tbl_raw_data[[#This Row],[Date Actioned]]),MONTH(tbl_raw_data[[#This Row],[Date Actioned]]),DAY(tbl_raw_data[[#This Row],[Date Actioned]]))</f>
        <v>45150</v>
      </c>
      <c r="L4101" s="50" t="str">
        <f>UPPER(TEXT(tbl_raw_data[[#This Row],[updated_date]],"MMMM"))</f>
        <v>AUGUST</v>
      </c>
      <c r="M4101" s="50" t="str">
        <f>"WEEK "&amp; IF(ROUNDUP(DAY(tbl_raw_data[[#This Row],[updated_date]])/7,0)=5,4,ROUNDUP(DAY(tbl_raw_data[[#This Row],[updated_date]])/7,0))</f>
        <v>WEEK 2</v>
      </c>
      <c r="N4101" s="50" t="str">
        <f>UPPER(VLOOKUP(tbl_raw_data[[#This Row],[Analyst]],Settiings!$A$2:$B$16,2,0))</f>
        <v>QUADIR</v>
      </c>
      <c r="O4101" s="50" t="str">
        <f>TRIM(UPPER(tbl_raw_data[[#This Row],[Outcome]]))</f>
        <v>APPROVE</v>
      </c>
      <c r="P4101" s="50" t="str">
        <f>TRIM(UPPER(tbl_raw_data[[#This Row],[Queue Name]]))</f>
        <v>CONSUMER POST BUREAU</v>
      </c>
      <c r="Q4101" s="50" t="str">
        <f>IF(tbl_raw_data[[#This Row],[Time taken in min]]&lt;=Settiings!$D$2,"SLA_MET","SLA_NOT_MET")</f>
        <v>SLA_MET</v>
      </c>
      <c r="R4101" s="94"/>
    </row>
    <row r="4102" spans="1:18" x14ac:dyDescent="0.3">
      <c r="A4102" s="14" t="s">
        <v>3583</v>
      </c>
      <c r="B4102" s="9">
        <v>45150.900312500002</v>
      </c>
      <c r="C4102" s="24">
        <v>45151.373368055552</v>
      </c>
      <c r="D4102" s="25" t="s">
        <v>17</v>
      </c>
      <c r="E4102" s="12" t="s">
        <v>9</v>
      </c>
      <c r="F4102" s="25" t="s">
        <v>686</v>
      </c>
      <c r="G4102" s="13"/>
      <c r="H4102" s="78"/>
      <c r="I4102" s="48">
        <f>tbl_raw_data[[#This Row],[Date Actioned]]-tbl_raw_data[[#This Row],[Date Tagged]]</f>
        <v>0.47305555555067258</v>
      </c>
      <c r="J4102" s="46">
        <f>HOUR(tbl_raw_data[[#This Row],[Time_taken]])*60+MINUTE(tbl_raw_data[[#This Row],[Time_taken]])+SECOND(tbl_raw_data[[#This Row],[Time_taken]])/60</f>
        <v>681.2</v>
      </c>
      <c r="K4102" s="52">
        <f>DATE(YEAR(tbl_raw_data[[#This Row],[Date Actioned]]),MONTH(tbl_raw_data[[#This Row],[Date Actioned]]),DAY(tbl_raw_data[[#This Row],[Date Actioned]]))</f>
        <v>45151</v>
      </c>
      <c r="L4102" s="50" t="str">
        <f>UPPER(TEXT(tbl_raw_data[[#This Row],[updated_date]],"MMMM"))</f>
        <v>AUGUST</v>
      </c>
      <c r="M4102" s="50" t="str">
        <f>"WEEK "&amp; IF(ROUNDUP(DAY(tbl_raw_data[[#This Row],[updated_date]])/7,0)=5,4,ROUNDUP(DAY(tbl_raw_data[[#This Row],[updated_date]])/7,0))</f>
        <v>WEEK 2</v>
      </c>
      <c r="N4102" s="50" t="str">
        <f>UPPER(VLOOKUP(tbl_raw_data[[#This Row],[Analyst]],Settiings!$A$2:$B$16,2,0))</f>
        <v>FARDIN</v>
      </c>
      <c r="O4102" s="50" t="str">
        <f>TRIM(UPPER(tbl_raw_data[[#This Row],[Outcome]]))</f>
        <v>APPROVE</v>
      </c>
      <c r="P4102" s="50" t="str">
        <f>TRIM(UPPER(tbl_raw_data[[#This Row],[Queue Name]]))</f>
        <v>CONSUMER EXISTING</v>
      </c>
      <c r="Q4102" s="50" t="str">
        <f>IF(tbl_raw_data[[#This Row],[Time taken in min]]&lt;=Settiings!$D$2,"SLA_MET","SLA_NOT_MET")</f>
        <v>SLA_NOT_MET</v>
      </c>
      <c r="R4102" s="94"/>
    </row>
    <row r="4103" spans="1:18" x14ac:dyDescent="0.3">
      <c r="A4103" s="14" t="s">
        <v>3584</v>
      </c>
      <c r="B4103" s="15">
        <v>45150.930555555555</v>
      </c>
      <c r="C4103" s="16">
        <v>45151.371493055558</v>
      </c>
      <c r="D4103" s="17" t="s">
        <v>37</v>
      </c>
      <c r="E4103" s="18" t="s">
        <v>19</v>
      </c>
      <c r="F4103" s="17" t="s">
        <v>43</v>
      </c>
      <c r="G4103" s="19"/>
      <c r="H4103" s="79"/>
      <c r="I4103" s="48">
        <f>tbl_raw_data[[#This Row],[Date Actioned]]-tbl_raw_data[[#This Row],[Date Tagged]]</f>
        <v>0.44093750000320142</v>
      </c>
      <c r="J4103" s="46">
        <f>HOUR(tbl_raw_data[[#This Row],[Time_taken]])*60+MINUTE(tbl_raw_data[[#This Row],[Time_taken]])+SECOND(tbl_raw_data[[#This Row],[Time_taken]])/60</f>
        <v>634.95000000000005</v>
      </c>
      <c r="K4103" s="52">
        <f>DATE(YEAR(tbl_raw_data[[#This Row],[Date Actioned]]),MONTH(tbl_raw_data[[#This Row],[Date Actioned]]),DAY(tbl_raw_data[[#This Row],[Date Actioned]]))</f>
        <v>45151</v>
      </c>
      <c r="L4103" s="50" t="str">
        <f>UPPER(TEXT(tbl_raw_data[[#This Row],[updated_date]],"MMMM"))</f>
        <v>AUGUST</v>
      </c>
      <c r="M4103" s="50" t="str">
        <f>"WEEK "&amp; IF(ROUNDUP(DAY(tbl_raw_data[[#This Row],[updated_date]])/7,0)=5,4,ROUNDUP(DAY(tbl_raw_data[[#This Row],[updated_date]])/7,0))</f>
        <v>WEEK 2</v>
      </c>
      <c r="N4103" s="50" t="str">
        <f>UPPER(VLOOKUP(tbl_raw_data[[#This Row],[Analyst]],Settiings!$A$2:$B$16,2,0))</f>
        <v>MERCEDES</v>
      </c>
      <c r="O4103" s="50" t="str">
        <f>TRIM(UPPER(tbl_raw_data[[#This Row],[Outcome]]))</f>
        <v>DECLINE</v>
      </c>
      <c r="P4103" s="50" t="str">
        <f>TRIM(UPPER(tbl_raw_data[[#This Row],[Queue Name]]))</f>
        <v>CONSUMER POST BUREAU</v>
      </c>
      <c r="Q4103" s="50" t="str">
        <f>IF(tbl_raw_data[[#This Row],[Time taken in min]]&lt;=Settiings!$D$2,"SLA_MET","SLA_NOT_MET")</f>
        <v>SLA_NOT_MET</v>
      </c>
      <c r="R4103" s="94"/>
    </row>
    <row r="4104" spans="1:18" x14ac:dyDescent="0.3">
      <c r="A4104" s="14" t="s">
        <v>3585</v>
      </c>
      <c r="B4104" s="15">
        <v>45151.042453703703</v>
      </c>
      <c r="C4104" s="26">
        <v>45151.376203703701</v>
      </c>
      <c r="D4104" s="18" t="s">
        <v>13</v>
      </c>
      <c r="E4104" s="18" t="s">
        <v>19</v>
      </c>
      <c r="F4104" s="27" t="s">
        <v>43</v>
      </c>
      <c r="G4104" s="19"/>
      <c r="H4104" s="79"/>
      <c r="I4104" s="48">
        <f>tbl_raw_data[[#This Row],[Date Actioned]]-tbl_raw_data[[#This Row],[Date Tagged]]</f>
        <v>0.33374999999796273</v>
      </c>
      <c r="J4104" s="46">
        <f>HOUR(tbl_raw_data[[#This Row],[Time_taken]])*60+MINUTE(tbl_raw_data[[#This Row],[Time_taken]])+SECOND(tbl_raw_data[[#This Row],[Time_taken]])/60</f>
        <v>480.6</v>
      </c>
      <c r="K4104" s="52">
        <f>DATE(YEAR(tbl_raw_data[[#This Row],[Date Actioned]]),MONTH(tbl_raw_data[[#This Row],[Date Actioned]]),DAY(tbl_raw_data[[#This Row],[Date Actioned]]))</f>
        <v>45151</v>
      </c>
      <c r="L4104" s="50" t="str">
        <f>UPPER(TEXT(tbl_raw_data[[#This Row],[updated_date]],"MMMM"))</f>
        <v>AUGUST</v>
      </c>
      <c r="M4104" s="50" t="str">
        <f>"WEEK "&amp; IF(ROUNDUP(DAY(tbl_raw_data[[#This Row],[updated_date]])/7,0)=5,4,ROUNDUP(DAY(tbl_raw_data[[#This Row],[updated_date]])/7,0))</f>
        <v>WEEK 2</v>
      </c>
      <c r="N4104" s="50" t="str">
        <f>UPPER(VLOOKUP(tbl_raw_data[[#This Row],[Analyst]],Settiings!$A$2:$B$16,2,0))</f>
        <v>MERCEDES</v>
      </c>
      <c r="O4104" s="50" t="str">
        <f>TRIM(UPPER(tbl_raw_data[[#This Row],[Outcome]]))</f>
        <v>APPROVE</v>
      </c>
      <c r="P4104" s="50" t="str">
        <f>TRIM(UPPER(tbl_raw_data[[#This Row],[Queue Name]]))</f>
        <v>CONSUMER POST BUREAU</v>
      </c>
      <c r="Q4104" s="50" t="str">
        <f>IF(tbl_raw_data[[#This Row],[Time taken in min]]&lt;=Settiings!$D$2,"SLA_MET","SLA_NOT_MET")</f>
        <v>SLA_NOT_MET</v>
      </c>
      <c r="R4104" s="94"/>
    </row>
    <row r="4105" spans="1:18" x14ac:dyDescent="0.3">
      <c r="A4105" s="23" t="s">
        <v>3587</v>
      </c>
      <c r="B4105" s="9">
        <v>45151.358124999999</v>
      </c>
      <c r="C4105" s="24">
        <v>45151.363564814812</v>
      </c>
      <c r="D4105" s="25" t="s">
        <v>13</v>
      </c>
      <c r="E4105" s="25" t="s">
        <v>47</v>
      </c>
      <c r="F4105" s="25" t="s">
        <v>43</v>
      </c>
      <c r="G4105" s="25" t="s">
        <v>77</v>
      </c>
      <c r="H4105" s="82"/>
      <c r="I4105" s="48">
        <f>tbl_raw_data[[#This Row],[Date Actioned]]-tbl_raw_data[[#This Row],[Date Tagged]]</f>
        <v>5.4398148131440394E-3</v>
      </c>
      <c r="J4105" s="46">
        <f>HOUR(tbl_raw_data[[#This Row],[Time_taken]])*60+MINUTE(tbl_raw_data[[#This Row],[Time_taken]])+SECOND(tbl_raw_data[[#This Row],[Time_taken]])/60</f>
        <v>7.833333333333333</v>
      </c>
      <c r="K4105" s="52">
        <f>DATE(YEAR(tbl_raw_data[[#This Row],[Date Actioned]]),MONTH(tbl_raw_data[[#This Row],[Date Actioned]]),DAY(tbl_raw_data[[#This Row],[Date Actioned]]))</f>
        <v>45151</v>
      </c>
      <c r="L4105" s="50" t="str">
        <f>UPPER(TEXT(tbl_raw_data[[#This Row],[updated_date]],"MMMM"))</f>
        <v>AUGUST</v>
      </c>
      <c r="M4105" s="50" t="str">
        <f>"WEEK "&amp; IF(ROUNDUP(DAY(tbl_raw_data[[#This Row],[updated_date]])/7,0)=5,4,ROUNDUP(DAY(tbl_raw_data[[#This Row],[updated_date]])/7,0))</f>
        <v>WEEK 2</v>
      </c>
      <c r="N4105" s="50" t="str">
        <f>UPPER(VLOOKUP(tbl_raw_data[[#This Row],[Analyst]],Settiings!$A$2:$B$16,2,0))</f>
        <v>MERCEDES</v>
      </c>
      <c r="O4105" s="50" t="str">
        <f>TRIM(UPPER(tbl_raw_data[[#This Row],[Outcome]]))</f>
        <v>APPROVE</v>
      </c>
      <c r="P4105" s="50" t="str">
        <f>TRIM(UPPER(tbl_raw_data[[#This Row],[Queue Name]]))</f>
        <v>CONSUMER PRE BUREAU</v>
      </c>
      <c r="Q4105" s="50" t="str">
        <f>IF(tbl_raw_data[[#This Row],[Time taken in min]]&lt;=Settiings!$D$2,"SLA_MET","SLA_NOT_MET")</f>
        <v>SLA_MET</v>
      </c>
      <c r="R4105" s="94"/>
    </row>
    <row r="4106" spans="1:18" x14ac:dyDescent="0.3">
      <c r="A4106" s="14" t="s">
        <v>3591</v>
      </c>
      <c r="B4106" s="15">
        <v>45151.386631944442</v>
      </c>
      <c r="C4106" s="16">
        <v>45151.395462962966</v>
      </c>
      <c r="D4106" s="17" t="s">
        <v>13</v>
      </c>
      <c r="E4106" s="17" t="s">
        <v>9</v>
      </c>
      <c r="F4106" s="17" t="s">
        <v>686</v>
      </c>
      <c r="G4106" s="17" t="s">
        <v>128</v>
      </c>
      <c r="H4106" s="83"/>
      <c r="I4106" s="48">
        <f>tbl_raw_data[[#This Row],[Date Actioned]]-tbl_raw_data[[#This Row],[Date Tagged]]</f>
        <v>8.8310185237787664E-3</v>
      </c>
      <c r="J4106" s="46">
        <f>HOUR(tbl_raw_data[[#This Row],[Time_taken]])*60+MINUTE(tbl_raw_data[[#This Row],[Time_taken]])+SECOND(tbl_raw_data[[#This Row],[Time_taken]])/60</f>
        <v>12.716666666666667</v>
      </c>
      <c r="K4106" s="52">
        <f>DATE(YEAR(tbl_raw_data[[#This Row],[Date Actioned]]),MONTH(tbl_raw_data[[#This Row],[Date Actioned]]),DAY(tbl_raw_data[[#This Row],[Date Actioned]]))</f>
        <v>45151</v>
      </c>
      <c r="L4106" s="50" t="str">
        <f>UPPER(TEXT(tbl_raw_data[[#This Row],[updated_date]],"MMMM"))</f>
        <v>AUGUST</v>
      </c>
      <c r="M4106" s="50" t="str">
        <f>"WEEK "&amp; IF(ROUNDUP(DAY(tbl_raw_data[[#This Row],[updated_date]])/7,0)=5,4,ROUNDUP(DAY(tbl_raw_data[[#This Row],[updated_date]])/7,0))</f>
        <v>WEEK 2</v>
      </c>
      <c r="N4106" s="50" t="str">
        <f>UPPER(VLOOKUP(tbl_raw_data[[#This Row],[Analyst]],Settiings!$A$2:$B$16,2,0))</f>
        <v>FARDIN</v>
      </c>
      <c r="O4106" s="50" t="str">
        <f>TRIM(UPPER(tbl_raw_data[[#This Row],[Outcome]]))</f>
        <v>APPROVE</v>
      </c>
      <c r="P4106" s="50" t="str">
        <f>TRIM(UPPER(tbl_raw_data[[#This Row],[Queue Name]]))</f>
        <v>CONSUMER EXISTING</v>
      </c>
      <c r="Q4106" s="50" t="str">
        <f>IF(tbl_raw_data[[#This Row],[Time taken in min]]&lt;=Settiings!$D$2,"SLA_MET","SLA_NOT_MET")</f>
        <v>SLA_MET</v>
      </c>
      <c r="R4106" s="94"/>
    </row>
    <row r="4107" spans="1:18" x14ac:dyDescent="0.3">
      <c r="A4107" s="20" t="s">
        <v>3592</v>
      </c>
      <c r="B4107" s="9">
        <v>45151.399768518517</v>
      </c>
      <c r="C4107" s="24">
        <v>45151.4065162037</v>
      </c>
      <c r="D4107" s="25" t="s">
        <v>13</v>
      </c>
      <c r="E4107" s="25" t="s">
        <v>9</v>
      </c>
      <c r="F4107" s="25" t="s">
        <v>686</v>
      </c>
      <c r="G4107" s="25" t="s">
        <v>17</v>
      </c>
      <c r="H4107" s="82"/>
      <c r="I4107" s="48">
        <f>tbl_raw_data[[#This Row],[Date Actioned]]-tbl_raw_data[[#This Row],[Date Tagged]]</f>
        <v>6.7476851836545393E-3</v>
      </c>
      <c r="J4107" s="46">
        <f>HOUR(tbl_raw_data[[#This Row],[Time_taken]])*60+MINUTE(tbl_raw_data[[#This Row],[Time_taken]])+SECOND(tbl_raw_data[[#This Row],[Time_taken]])/60</f>
        <v>9.7166666666666668</v>
      </c>
      <c r="K4107" s="52">
        <f>DATE(YEAR(tbl_raw_data[[#This Row],[Date Actioned]]),MONTH(tbl_raw_data[[#This Row],[Date Actioned]]),DAY(tbl_raw_data[[#This Row],[Date Actioned]]))</f>
        <v>45151</v>
      </c>
      <c r="L4107" s="50" t="str">
        <f>UPPER(TEXT(tbl_raw_data[[#This Row],[updated_date]],"MMMM"))</f>
        <v>AUGUST</v>
      </c>
      <c r="M4107" s="50" t="str">
        <f>"WEEK "&amp; IF(ROUNDUP(DAY(tbl_raw_data[[#This Row],[updated_date]])/7,0)=5,4,ROUNDUP(DAY(tbl_raw_data[[#This Row],[updated_date]])/7,0))</f>
        <v>WEEK 2</v>
      </c>
      <c r="N4107" s="50" t="str">
        <f>UPPER(VLOOKUP(tbl_raw_data[[#This Row],[Analyst]],Settiings!$A$2:$B$16,2,0))</f>
        <v>FARDIN</v>
      </c>
      <c r="O4107" s="50" t="str">
        <f>TRIM(UPPER(tbl_raw_data[[#This Row],[Outcome]]))</f>
        <v>APPROVE</v>
      </c>
      <c r="P4107" s="50" t="str">
        <f>TRIM(UPPER(tbl_raw_data[[#This Row],[Queue Name]]))</f>
        <v>CONSUMER EXISTING</v>
      </c>
      <c r="Q4107" s="50" t="str">
        <f>IF(tbl_raw_data[[#This Row],[Time taken in min]]&lt;=Settiings!$D$2,"SLA_MET","SLA_NOT_MET")</f>
        <v>SLA_MET</v>
      </c>
      <c r="R4107" s="94"/>
    </row>
    <row r="4108" spans="1:18" x14ac:dyDescent="0.3">
      <c r="A4108" s="23" t="s">
        <v>3593</v>
      </c>
      <c r="B4108" s="15">
        <v>45151.399907407409</v>
      </c>
      <c r="C4108" s="16">
        <v>45151.40766203704</v>
      </c>
      <c r="D4108" s="17" t="s">
        <v>13</v>
      </c>
      <c r="E4108" s="17" t="s">
        <v>9</v>
      </c>
      <c r="F4108" s="17" t="s">
        <v>65</v>
      </c>
      <c r="G4108" s="17" t="s">
        <v>3594</v>
      </c>
      <c r="H4108" s="83"/>
      <c r="I4108" s="48">
        <f>tbl_raw_data[[#This Row],[Date Actioned]]-tbl_raw_data[[#This Row],[Date Tagged]]</f>
        <v>7.7546296306536533E-3</v>
      </c>
      <c r="J4108" s="46">
        <f>HOUR(tbl_raw_data[[#This Row],[Time_taken]])*60+MINUTE(tbl_raw_data[[#This Row],[Time_taken]])+SECOND(tbl_raw_data[[#This Row],[Time_taken]])/60</f>
        <v>11.166666666666666</v>
      </c>
      <c r="K4108" s="52">
        <f>DATE(YEAR(tbl_raw_data[[#This Row],[Date Actioned]]),MONTH(tbl_raw_data[[#This Row],[Date Actioned]]),DAY(tbl_raw_data[[#This Row],[Date Actioned]]))</f>
        <v>45151</v>
      </c>
      <c r="L4108" s="50" t="str">
        <f>UPPER(TEXT(tbl_raw_data[[#This Row],[updated_date]],"MMMM"))</f>
        <v>AUGUST</v>
      </c>
      <c r="M4108" s="50" t="str">
        <f>"WEEK "&amp; IF(ROUNDUP(DAY(tbl_raw_data[[#This Row],[updated_date]])/7,0)=5,4,ROUNDUP(DAY(tbl_raw_data[[#This Row],[updated_date]])/7,0))</f>
        <v>WEEK 2</v>
      </c>
      <c r="N4108" s="50" t="str">
        <f>UPPER(VLOOKUP(tbl_raw_data[[#This Row],[Analyst]],Settiings!$A$2:$B$16,2,0))</f>
        <v>SAM</v>
      </c>
      <c r="O4108" s="50" t="str">
        <f>TRIM(UPPER(tbl_raw_data[[#This Row],[Outcome]]))</f>
        <v>APPROVE</v>
      </c>
      <c r="P4108" s="50" t="str">
        <f>TRIM(UPPER(tbl_raw_data[[#This Row],[Queue Name]]))</f>
        <v>CONSUMER EXISTING</v>
      </c>
      <c r="Q4108" s="50" t="str">
        <f>IF(tbl_raw_data[[#This Row],[Time taken in min]]&lt;=Settiings!$D$2,"SLA_MET","SLA_NOT_MET")</f>
        <v>SLA_MET</v>
      </c>
      <c r="R4108" s="94"/>
    </row>
    <row r="4109" spans="1:18" x14ac:dyDescent="0.3">
      <c r="A4109" s="20" t="s">
        <v>3595</v>
      </c>
      <c r="B4109" s="15">
        <v>45151.403263888889</v>
      </c>
      <c r="C4109" s="10">
        <v>45151.412060185183</v>
      </c>
      <c r="D4109" s="12" t="s">
        <v>13</v>
      </c>
      <c r="E4109" s="12" t="s">
        <v>19</v>
      </c>
      <c r="F4109" s="11" t="s">
        <v>76</v>
      </c>
      <c r="G4109" s="13"/>
      <c r="H4109" s="78"/>
      <c r="I4109" s="48">
        <f>tbl_raw_data[[#This Row],[Date Actioned]]-tbl_raw_data[[#This Row],[Date Tagged]]</f>
        <v>8.7962962934398092E-3</v>
      </c>
      <c r="J4109" s="46">
        <f>HOUR(tbl_raw_data[[#This Row],[Time_taken]])*60+MINUTE(tbl_raw_data[[#This Row],[Time_taken]])+SECOND(tbl_raw_data[[#This Row],[Time_taken]])/60</f>
        <v>12.666666666666666</v>
      </c>
      <c r="K4109" s="52">
        <f>DATE(YEAR(tbl_raw_data[[#This Row],[Date Actioned]]),MONTH(tbl_raw_data[[#This Row],[Date Actioned]]),DAY(tbl_raw_data[[#This Row],[Date Actioned]]))</f>
        <v>45151</v>
      </c>
      <c r="L4109" s="50" t="str">
        <f>UPPER(TEXT(tbl_raw_data[[#This Row],[updated_date]],"MMMM"))</f>
        <v>AUGUST</v>
      </c>
      <c r="M4109" s="50" t="str">
        <f>"WEEK "&amp; IF(ROUNDUP(DAY(tbl_raw_data[[#This Row],[updated_date]])/7,0)=5,4,ROUNDUP(DAY(tbl_raw_data[[#This Row],[updated_date]])/7,0))</f>
        <v>WEEK 2</v>
      </c>
      <c r="N4109" s="50" t="str">
        <f>UPPER(VLOOKUP(tbl_raw_data[[#This Row],[Analyst]],Settiings!$A$2:$B$16,2,0))</f>
        <v>ROHAN</v>
      </c>
      <c r="O4109" s="50" t="str">
        <f>TRIM(UPPER(tbl_raw_data[[#This Row],[Outcome]]))</f>
        <v>APPROVE</v>
      </c>
      <c r="P4109" s="50" t="str">
        <f>TRIM(UPPER(tbl_raw_data[[#This Row],[Queue Name]]))</f>
        <v>CONSUMER POST BUREAU</v>
      </c>
      <c r="Q4109" s="50" t="str">
        <f>IF(tbl_raw_data[[#This Row],[Time taken in min]]&lt;=Settiings!$D$2,"SLA_MET","SLA_NOT_MET")</f>
        <v>SLA_MET</v>
      </c>
      <c r="R4109" s="94"/>
    </row>
    <row r="4110" spans="1:18" x14ac:dyDescent="0.3">
      <c r="A4110" s="23" t="s">
        <v>3598</v>
      </c>
      <c r="B4110" s="15">
        <v>45151.406898148147</v>
      </c>
      <c r="C4110" s="26">
        <v>45151.413645833331</v>
      </c>
      <c r="D4110" s="18" t="s">
        <v>13</v>
      </c>
      <c r="E4110" s="18" t="s">
        <v>19</v>
      </c>
      <c r="F4110" s="27" t="s">
        <v>686</v>
      </c>
      <c r="G4110" s="19"/>
      <c r="H4110" s="79"/>
      <c r="I4110" s="48">
        <f>tbl_raw_data[[#This Row],[Date Actioned]]-tbl_raw_data[[#This Row],[Date Tagged]]</f>
        <v>6.7476851836545393E-3</v>
      </c>
      <c r="J4110" s="46">
        <f>HOUR(tbl_raw_data[[#This Row],[Time_taken]])*60+MINUTE(tbl_raw_data[[#This Row],[Time_taken]])+SECOND(tbl_raw_data[[#This Row],[Time_taken]])/60</f>
        <v>9.7166666666666668</v>
      </c>
      <c r="K4110" s="52">
        <f>DATE(YEAR(tbl_raw_data[[#This Row],[Date Actioned]]),MONTH(tbl_raw_data[[#This Row],[Date Actioned]]),DAY(tbl_raw_data[[#This Row],[Date Actioned]]))</f>
        <v>45151</v>
      </c>
      <c r="L4110" s="50" t="str">
        <f>UPPER(TEXT(tbl_raw_data[[#This Row],[updated_date]],"MMMM"))</f>
        <v>AUGUST</v>
      </c>
      <c r="M4110" s="50" t="str">
        <f>"WEEK "&amp; IF(ROUNDUP(DAY(tbl_raw_data[[#This Row],[updated_date]])/7,0)=5,4,ROUNDUP(DAY(tbl_raw_data[[#This Row],[updated_date]])/7,0))</f>
        <v>WEEK 2</v>
      </c>
      <c r="N4110" s="50" t="str">
        <f>UPPER(VLOOKUP(tbl_raw_data[[#This Row],[Analyst]],Settiings!$A$2:$B$16,2,0))</f>
        <v>FARDIN</v>
      </c>
      <c r="O4110" s="50" t="str">
        <f>TRIM(UPPER(tbl_raw_data[[#This Row],[Outcome]]))</f>
        <v>APPROVE</v>
      </c>
      <c r="P4110" s="50" t="str">
        <f>TRIM(UPPER(tbl_raw_data[[#This Row],[Queue Name]]))</f>
        <v>CONSUMER POST BUREAU</v>
      </c>
      <c r="Q4110" s="50" t="str">
        <f>IF(tbl_raw_data[[#This Row],[Time taken in min]]&lt;=Settiings!$D$2,"SLA_MET","SLA_NOT_MET")</f>
        <v>SLA_MET</v>
      </c>
      <c r="R4110" s="94"/>
    </row>
    <row r="4111" spans="1:18" x14ac:dyDescent="0.3">
      <c r="A4111" s="14" t="s">
        <v>3599</v>
      </c>
      <c r="B4111" s="15">
        <v>45151.411736111113</v>
      </c>
      <c r="C4111" s="10">
        <v>45151.41777777778</v>
      </c>
      <c r="D4111" s="12" t="s">
        <v>13</v>
      </c>
      <c r="E4111" s="12" t="s">
        <v>19</v>
      </c>
      <c r="F4111" s="11" t="s">
        <v>76</v>
      </c>
      <c r="G4111" s="13"/>
      <c r="H4111" s="78"/>
      <c r="I4111" s="48">
        <f>tbl_raw_data[[#This Row],[Date Actioned]]-tbl_raw_data[[#This Row],[Date Tagged]]</f>
        <v>6.0416666674427688E-3</v>
      </c>
      <c r="J4111" s="46">
        <f>HOUR(tbl_raw_data[[#This Row],[Time_taken]])*60+MINUTE(tbl_raw_data[[#This Row],[Time_taken]])+SECOND(tbl_raw_data[[#This Row],[Time_taken]])/60</f>
        <v>8.6999999999999993</v>
      </c>
      <c r="K4111" s="52">
        <f>DATE(YEAR(tbl_raw_data[[#This Row],[Date Actioned]]),MONTH(tbl_raw_data[[#This Row],[Date Actioned]]),DAY(tbl_raw_data[[#This Row],[Date Actioned]]))</f>
        <v>45151</v>
      </c>
      <c r="L4111" s="50" t="str">
        <f>UPPER(TEXT(tbl_raw_data[[#This Row],[updated_date]],"MMMM"))</f>
        <v>AUGUST</v>
      </c>
      <c r="M4111" s="50" t="str">
        <f>"WEEK "&amp; IF(ROUNDUP(DAY(tbl_raw_data[[#This Row],[updated_date]])/7,0)=5,4,ROUNDUP(DAY(tbl_raw_data[[#This Row],[updated_date]])/7,0))</f>
        <v>WEEK 2</v>
      </c>
      <c r="N4111" s="50" t="str">
        <f>UPPER(VLOOKUP(tbl_raw_data[[#This Row],[Analyst]],Settiings!$A$2:$B$16,2,0))</f>
        <v>ROHAN</v>
      </c>
      <c r="O4111" s="50" t="str">
        <f>TRIM(UPPER(tbl_raw_data[[#This Row],[Outcome]]))</f>
        <v>APPROVE</v>
      </c>
      <c r="P4111" s="50" t="str">
        <f>TRIM(UPPER(tbl_raw_data[[#This Row],[Queue Name]]))</f>
        <v>CONSUMER POST BUREAU</v>
      </c>
      <c r="Q4111" s="50" t="str">
        <f>IF(tbl_raw_data[[#This Row],[Time taken in min]]&lt;=Settiings!$D$2,"SLA_MET","SLA_NOT_MET")</f>
        <v>SLA_MET</v>
      </c>
      <c r="R4111" s="94"/>
    </row>
    <row r="4112" spans="1:18" x14ac:dyDescent="0.3">
      <c r="A4112" s="20" t="s">
        <v>3600</v>
      </c>
      <c r="B4112" s="15">
        <v>45151.411805555559</v>
      </c>
      <c r="C4112" s="26">
        <v>45151.419965277775</v>
      </c>
      <c r="D4112" s="18" t="s">
        <v>13</v>
      </c>
      <c r="E4112" s="18" t="s">
        <v>19</v>
      </c>
      <c r="F4112" s="27" t="s">
        <v>43</v>
      </c>
      <c r="G4112" s="19"/>
      <c r="H4112" s="79"/>
      <c r="I4112" s="48">
        <f>tbl_raw_data[[#This Row],[Date Actioned]]-tbl_raw_data[[#This Row],[Date Tagged]]</f>
        <v>8.1597222160780802E-3</v>
      </c>
      <c r="J4112" s="46">
        <f>HOUR(tbl_raw_data[[#This Row],[Time_taken]])*60+MINUTE(tbl_raw_data[[#This Row],[Time_taken]])+SECOND(tbl_raw_data[[#This Row],[Time_taken]])/60</f>
        <v>11.75</v>
      </c>
      <c r="K4112" s="52">
        <f>DATE(YEAR(tbl_raw_data[[#This Row],[Date Actioned]]),MONTH(tbl_raw_data[[#This Row],[Date Actioned]]),DAY(tbl_raw_data[[#This Row],[Date Actioned]]))</f>
        <v>45151</v>
      </c>
      <c r="L4112" s="50" t="str">
        <f>UPPER(TEXT(tbl_raw_data[[#This Row],[updated_date]],"MMMM"))</f>
        <v>AUGUST</v>
      </c>
      <c r="M4112" s="50" t="str">
        <f>"WEEK "&amp; IF(ROUNDUP(DAY(tbl_raw_data[[#This Row],[updated_date]])/7,0)=5,4,ROUNDUP(DAY(tbl_raw_data[[#This Row],[updated_date]])/7,0))</f>
        <v>WEEK 2</v>
      </c>
      <c r="N4112" s="50" t="str">
        <f>UPPER(VLOOKUP(tbl_raw_data[[#This Row],[Analyst]],Settiings!$A$2:$B$16,2,0))</f>
        <v>MERCEDES</v>
      </c>
      <c r="O4112" s="50" t="str">
        <f>TRIM(UPPER(tbl_raw_data[[#This Row],[Outcome]]))</f>
        <v>APPROVE</v>
      </c>
      <c r="P4112" s="50" t="str">
        <f>TRIM(UPPER(tbl_raw_data[[#This Row],[Queue Name]]))</f>
        <v>CONSUMER POST BUREAU</v>
      </c>
      <c r="Q4112" s="50" t="str">
        <f>IF(tbl_raw_data[[#This Row],[Time taken in min]]&lt;=Settiings!$D$2,"SLA_MET","SLA_NOT_MET")</f>
        <v>SLA_MET</v>
      </c>
      <c r="R4112" s="94"/>
    </row>
    <row r="4113" spans="1:18" x14ac:dyDescent="0.3">
      <c r="A4113" s="14" t="s">
        <v>3601</v>
      </c>
      <c r="B4113" s="9">
        <v>45151.420983796299</v>
      </c>
      <c r="C4113" s="24">
        <v>45151.425150462965</v>
      </c>
      <c r="D4113" s="25" t="s">
        <v>13</v>
      </c>
      <c r="E4113" s="25" t="s">
        <v>9</v>
      </c>
      <c r="F4113" s="25" t="s">
        <v>686</v>
      </c>
      <c r="G4113" s="25" t="s">
        <v>128</v>
      </c>
      <c r="H4113" s="82"/>
      <c r="I4113" s="48">
        <f>tbl_raw_data[[#This Row],[Date Actioned]]-tbl_raw_data[[#This Row],[Date Tagged]]</f>
        <v>4.166666665696539E-3</v>
      </c>
      <c r="J4113" s="46">
        <f>HOUR(tbl_raw_data[[#This Row],[Time_taken]])*60+MINUTE(tbl_raw_data[[#This Row],[Time_taken]])+SECOND(tbl_raw_data[[#This Row],[Time_taken]])/60</f>
        <v>6</v>
      </c>
      <c r="K4113" s="52">
        <f>DATE(YEAR(tbl_raw_data[[#This Row],[Date Actioned]]),MONTH(tbl_raw_data[[#This Row],[Date Actioned]]),DAY(tbl_raw_data[[#This Row],[Date Actioned]]))</f>
        <v>45151</v>
      </c>
      <c r="L4113" s="50" t="str">
        <f>UPPER(TEXT(tbl_raw_data[[#This Row],[updated_date]],"MMMM"))</f>
        <v>AUGUST</v>
      </c>
      <c r="M4113" s="50" t="str">
        <f>"WEEK "&amp; IF(ROUNDUP(DAY(tbl_raw_data[[#This Row],[updated_date]])/7,0)=5,4,ROUNDUP(DAY(tbl_raw_data[[#This Row],[updated_date]])/7,0))</f>
        <v>WEEK 2</v>
      </c>
      <c r="N4113" s="50" t="str">
        <f>UPPER(VLOOKUP(tbl_raw_data[[#This Row],[Analyst]],Settiings!$A$2:$B$16,2,0))</f>
        <v>FARDIN</v>
      </c>
      <c r="O4113" s="50" t="str">
        <f>TRIM(UPPER(tbl_raw_data[[#This Row],[Outcome]]))</f>
        <v>APPROVE</v>
      </c>
      <c r="P4113" s="50" t="str">
        <f>TRIM(UPPER(tbl_raw_data[[#This Row],[Queue Name]]))</f>
        <v>CONSUMER EXISTING</v>
      </c>
      <c r="Q4113" s="50" t="str">
        <f>IF(tbl_raw_data[[#This Row],[Time taken in min]]&lt;=Settiings!$D$2,"SLA_MET","SLA_NOT_MET")</f>
        <v>SLA_MET</v>
      </c>
      <c r="R4113" s="94"/>
    </row>
    <row r="4114" spans="1:18" x14ac:dyDescent="0.3">
      <c r="A4114" s="20" t="s">
        <v>3605</v>
      </c>
      <c r="B4114" s="15">
        <v>45151.435636574075</v>
      </c>
      <c r="C4114" s="16">
        <v>45151.441377314812</v>
      </c>
      <c r="D4114" s="17" t="s">
        <v>13</v>
      </c>
      <c r="E4114" s="17" t="s">
        <v>9</v>
      </c>
      <c r="F4114" s="17" t="s">
        <v>65</v>
      </c>
      <c r="G4114" s="17" t="s">
        <v>17</v>
      </c>
      <c r="H4114" s="83"/>
      <c r="I4114" s="48">
        <f>tbl_raw_data[[#This Row],[Date Actioned]]-tbl_raw_data[[#This Row],[Date Tagged]]</f>
        <v>5.7407407366554253E-3</v>
      </c>
      <c r="J4114" s="46">
        <f>HOUR(tbl_raw_data[[#This Row],[Time_taken]])*60+MINUTE(tbl_raw_data[[#This Row],[Time_taken]])+SECOND(tbl_raw_data[[#This Row],[Time_taken]])/60</f>
        <v>8.2666666666666675</v>
      </c>
      <c r="K4114" s="52">
        <f>DATE(YEAR(tbl_raw_data[[#This Row],[Date Actioned]]),MONTH(tbl_raw_data[[#This Row],[Date Actioned]]),DAY(tbl_raw_data[[#This Row],[Date Actioned]]))</f>
        <v>45151</v>
      </c>
      <c r="L4114" s="50" t="str">
        <f>UPPER(TEXT(tbl_raw_data[[#This Row],[updated_date]],"MMMM"))</f>
        <v>AUGUST</v>
      </c>
      <c r="M4114" s="50" t="str">
        <f>"WEEK "&amp; IF(ROUNDUP(DAY(tbl_raw_data[[#This Row],[updated_date]])/7,0)=5,4,ROUNDUP(DAY(tbl_raw_data[[#This Row],[updated_date]])/7,0))</f>
        <v>WEEK 2</v>
      </c>
      <c r="N4114" s="50" t="str">
        <f>UPPER(VLOOKUP(tbl_raw_data[[#This Row],[Analyst]],Settiings!$A$2:$B$16,2,0))</f>
        <v>SAM</v>
      </c>
      <c r="O4114" s="50" t="str">
        <f>TRIM(UPPER(tbl_raw_data[[#This Row],[Outcome]]))</f>
        <v>APPROVE</v>
      </c>
      <c r="P4114" s="50" t="str">
        <f>TRIM(UPPER(tbl_raw_data[[#This Row],[Queue Name]]))</f>
        <v>CONSUMER EXISTING</v>
      </c>
      <c r="Q4114" s="50" t="str">
        <f>IF(tbl_raw_data[[#This Row],[Time taken in min]]&lt;=Settiings!$D$2,"SLA_MET","SLA_NOT_MET")</f>
        <v>SLA_MET</v>
      </c>
      <c r="R4114" s="94"/>
    </row>
    <row r="4115" spans="1:18" x14ac:dyDescent="0.3">
      <c r="A4115" s="23" t="s">
        <v>3606</v>
      </c>
      <c r="B4115" s="15">
        <v>45151.441168981481</v>
      </c>
      <c r="C4115" s="10">
        <v>45151.446932870371</v>
      </c>
      <c r="D4115" s="12" t="s">
        <v>13</v>
      </c>
      <c r="E4115" s="12" t="s">
        <v>9</v>
      </c>
      <c r="F4115" s="11" t="s">
        <v>76</v>
      </c>
      <c r="G4115" s="13"/>
      <c r="H4115" s="78"/>
      <c r="I4115" s="48">
        <f>tbl_raw_data[[#This Row],[Date Actioned]]-tbl_raw_data[[#This Row],[Date Tagged]]</f>
        <v>5.7638888902147301E-3</v>
      </c>
      <c r="J4115" s="46">
        <f>HOUR(tbl_raw_data[[#This Row],[Time_taken]])*60+MINUTE(tbl_raw_data[[#This Row],[Time_taken]])+SECOND(tbl_raw_data[[#This Row],[Time_taken]])/60</f>
        <v>8.3000000000000007</v>
      </c>
      <c r="K4115" s="52">
        <f>DATE(YEAR(tbl_raw_data[[#This Row],[Date Actioned]]),MONTH(tbl_raw_data[[#This Row],[Date Actioned]]),DAY(tbl_raw_data[[#This Row],[Date Actioned]]))</f>
        <v>45151</v>
      </c>
      <c r="L4115" s="50" t="str">
        <f>UPPER(TEXT(tbl_raw_data[[#This Row],[updated_date]],"MMMM"))</f>
        <v>AUGUST</v>
      </c>
      <c r="M4115" s="50" t="str">
        <f>"WEEK "&amp; IF(ROUNDUP(DAY(tbl_raw_data[[#This Row],[updated_date]])/7,0)=5,4,ROUNDUP(DAY(tbl_raw_data[[#This Row],[updated_date]])/7,0))</f>
        <v>WEEK 2</v>
      </c>
      <c r="N4115" s="50" t="str">
        <f>UPPER(VLOOKUP(tbl_raw_data[[#This Row],[Analyst]],Settiings!$A$2:$B$16,2,0))</f>
        <v>ROHAN</v>
      </c>
      <c r="O4115" s="50" t="str">
        <f>TRIM(UPPER(tbl_raw_data[[#This Row],[Outcome]]))</f>
        <v>APPROVE</v>
      </c>
      <c r="P4115" s="50" t="str">
        <f>TRIM(UPPER(tbl_raw_data[[#This Row],[Queue Name]]))</f>
        <v>CONSUMER EXISTING</v>
      </c>
      <c r="Q4115" s="50" t="str">
        <f>IF(tbl_raw_data[[#This Row],[Time taken in min]]&lt;=Settiings!$D$2,"SLA_MET","SLA_NOT_MET")</f>
        <v>SLA_MET</v>
      </c>
      <c r="R4115" s="94"/>
    </row>
    <row r="4116" spans="1:18" x14ac:dyDescent="0.3">
      <c r="A4116" s="23" t="s">
        <v>3607</v>
      </c>
      <c r="B4116" s="9">
        <v>45151.446828703702</v>
      </c>
      <c r="C4116" s="24">
        <v>45151.453090277777</v>
      </c>
      <c r="D4116" s="25" t="s">
        <v>13</v>
      </c>
      <c r="E4116" s="25" t="s">
        <v>9</v>
      </c>
      <c r="F4116" s="25" t="s">
        <v>65</v>
      </c>
      <c r="G4116" s="25" t="s">
        <v>77</v>
      </c>
      <c r="H4116" s="82"/>
      <c r="I4116" s="48">
        <f>tbl_raw_data[[#This Row],[Date Actioned]]-tbl_raw_data[[#This Row],[Date Tagged]]</f>
        <v>6.2615740753244609E-3</v>
      </c>
      <c r="J4116" s="46">
        <f>HOUR(tbl_raw_data[[#This Row],[Time_taken]])*60+MINUTE(tbl_raw_data[[#This Row],[Time_taken]])+SECOND(tbl_raw_data[[#This Row],[Time_taken]])/60</f>
        <v>9.0166666666666675</v>
      </c>
      <c r="K4116" s="52">
        <f>DATE(YEAR(tbl_raw_data[[#This Row],[Date Actioned]]),MONTH(tbl_raw_data[[#This Row],[Date Actioned]]),DAY(tbl_raw_data[[#This Row],[Date Actioned]]))</f>
        <v>45151</v>
      </c>
      <c r="L4116" s="50" t="str">
        <f>UPPER(TEXT(tbl_raw_data[[#This Row],[updated_date]],"MMMM"))</f>
        <v>AUGUST</v>
      </c>
      <c r="M4116" s="50" t="str">
        <f>"WEEK "&amp; IF(ROUNDUP(DAY(tbl_raw_data[[#This Row],[updated_date]])/7,0)=5,4,ROUNDUP(DAY(tbl_raw_data[[#This Row],[updated_date]])/7,0))</f>
        <v>WEEK 2</v>
      </c>
      <c r="N4116" s="50" t="str">
        <f>UPPER(VLOOKUP(tbl_raw_data[[#This Row],[Analyst]],Settiings!$A$2:$B$16,2,0))</f>
        <v>SAM</v>
      </c>
      <c r="O4116" s="50" t="str">
        <f>TRIM(UPPER(tbl_raw_data[[#This Row],[Outcome]]))</f>
        <v>APPROVE</v>
      </c>
      <c r="P4116" s="50" t="str">
        <f>TRIM(UPPER(tbl_raw_data[[#This Row],[Queue Name]]))</f>
        <v>CONSUMER EXISTING</v>
      </c>
      <c r="Q4116" s="50" t="str">
        <f>IF(tbl_raw_data[[#This Row],[Time taken in min]]&lt;=Settiings!$D$2,"SLA_MET","SLA_NOT_MET")</f>
        <v>SLA_MET</v>
      </c>
      <c r="R4116" s="94"/>
    </row>
    <row r="4117" spans="1:18" x14ac:dyDescent="0.3">
      <c r="A4117" s="14" t="s">
        <v>3608</v>
      </c>
      <c r="B4117" s="15">
        <v>45151.449224537035</v>
      </c>
      <c r="C4117" s="16">
        <v>45151.456145833334</v>
      </c>
      <c r="D4117" s="17" t="s">
        <v>13</v>
      </c>
      <c r="E4117" s="17" t="s">
        <v>9</v>
      </c>
      <c r="F4117" s="17" t="s">
        <v>24</v>
      </c>
      <c r="G4117" s="17" t="s">
        <v>17</v>
      </c>
      <c r="H4117" s="83"/>
      <c r="I4117" s="48">
        <f>tbl_raw_data[[#This Row],[Date Actioned]]-tbl_raw_data[[#This Row],[Date Tagged]]</f>
        <v>6.921296298969537E-3</v>
      </c>
      <c r="J4117" s="46">
        <f>HOUR(tbl_raw_data[[#This Row],[Time_taken]])*60+MINUTE(tbl_raw_data[[#This Row],[Time_taken]])+SECOND(tbl_raw_data[[#This Row],[Time_taken]])/60</f>
        <v>9.9666666666666668</v>
      </c>
      <c r="K4117" s="52">
        <f>DATE(YEAR(tbl_raw_data[[#This Row],[Date Actioned]]),MONTH(tbl_raw_data[[#This Row],[Date Actioned]]),DAY(tbl_raw_data[[#This Row],[Date Actioned]]))</f>
        <v>45151</v>
      </c>
      <c r="L4117" s="50" t="str">
        <f>UPPER(TEXT(tbl_raw_data[[#This Row],[updated_date]],"MMMM"))</f>
        <v>AUGUST</v>
      </c>
      <c r="M4117" s="50" t="str">
        <f>"WEEK "&amp; IF(ROUNDUP(DAY(tbl_raw_data[[#This Row],[updated_date]])/7,0)=5,4,ROUNDUP(DAY(tbl_raw_data[[#This Row],[updated_date]])/7,0))</f>
        <v>WEEK 2</v>
      </c>
      <c r="N4117" s="50" t="str">
        <f>UPPER(VLOOKUP(tbl_raw_data[[#This Row],[Analyst]],Settiings!$A$2:$B$16,2,0))</f>
        <v>QUADIR</v>
      </c>
      <c r="O4117" s="50" t="str">
        <f>TRIM(UPPER(tbl_raw_data[[#This Row],[Outcome]]))</f>
        <v>APPROVE</v>
      </c>
      <c r="P4117" s="50" t="str">
        <f>TRIM(UPPER(tbl_raw_data[[#This Row],[Queue Name]]))</f>
        <v>CONSUMER EXISTING</v>
      </c>
      <c r="Q4117" s="50" t="str">
        <f>IF(tbl_raw_data[[#This Row],[Time taken in min]]&lt;=Settiings!$D$2,"SLA_MET","SLA_NOT_MET")</f>
        <v>SLA_MET</v>
      </c>
      <c r="R4117" s="94"/>
    </row>
    <row r="4118" spans="1:18" x14ac:dyDescent="0.3">
      <c r="A4118" s="20" t="s">
        <v>3609</v>
      </c>
      <c r="B4118" s="9">
        <v>45151.452361111114</v>
      </c>
      <c r="C4118" s="24">
        <v>45151.456145833334</v>
      </c>
      <c r="D4118" s="25" t="s">
        <v>13</v>
      </c>
      <c r="E4118" s="25" t="s">
        <v>9</v>
      </c>
      <c r="F4118" s="25" t="s">
        <v>65</v>
      </c>
      <c r="G4118" s="25" t="s">
        <v>17</v>
      </c>
      <c r="H4118" s="82"/>
      <c r="I4118" s="48">
        <f>tbl_raw_data[[#This Row],[Date Actioned]]-tbl_raw_data[[#This Row],[Date Tagged]]</f>
        <v>3.7847222192795016E-3</v>
      </c>
      <c r="J4118" s="46">
        <f>HOUR(tbl_raw_data[[#This Row],[Time_taken]])*60+MINUTE(tbl_raw_data[[#This Row],[Time_taken]])+SECOND(tbl_raw_data[[#This Row],[Time_taken]])/60</f>
        <v>5.45</v>
      </c>
      <c r="K4118" s="52">
        <f>DATE(YEAR(tbl_raw_data[[#This Row],[Date Actioned]]),MONTH(tbl_raw_data[[#This Row],[Date Actioned]]),DAY(tbl_raw_data[[#This Row],[Date Actioned]]))</f>
        <v>45151</v>
      </c>
      <c r="L4118" s="50" t="str">
        <f>UPPER(TEXT(tbl_raw_data[[#This Row],[updated_date]],"MMMM"))</f>
        <v>AUGUST</v>
      </c>
      <c r="M4118" s="50" t="str">
        <f>"WEEK "&amp; IF(ROUNDUP(DAY(tbl_raw_data[[#This Row],[updated_date]])/7,0)=5,4,ROUNDUP(DAY(tbl_raw_data[[#This Row],[updated_date]])/7,0))</f>
        <v>WEEK 2</v>
      </c>
      <c r="N4118" s="50" t="str">
        <f>UPPER(VLOOKUP(tbl_raw_data[[#This Row],[Analyst]],Settiings!$A$2:$B$16,2,0))</f>
        <v>SAM</v>
      </c>
      <c r="O4118" s="50" t="str">
        <f>TRIM(UPPER(tbl_raw_data[[#This Row],[Outcome]]))</f>
        <v>APPROVE</v>
      </c>
      <c r="P4118" s="50" t="str">
        <f>TRIM(UPPER(tbl_raw_data[[#This Row],[Queue Name]]))</f>
        <v>CONSUMER EXISTING</v>
      </c>
      <c r="Q4118" s="50" t="str">
        <f>IF(tbl_raw_data[[#This Row],[Time taken in min]]&lt;=Settiings!$D$2,"SLA_MET","SLA_NOT_MET")</f>
        <v>SLA_MET</v>
      </c>
      <c r="R4118" s="94"/>
    </row>
    <row r="4119" spans="1:18" x14ac:dyDescent="0.3">
      <c r="A4119" s="23" t="s">
        <v>3610</v>
      </c>
      <c r="B4119" s="15">
        <v>45151.452488425923</v>
      </c>
      <c r="C4119" s="16">
        <v>45151.457731481481</v>
      </c>
      <c r="D4119" s="17" t="s">
        <v>13</v>
      </c>
      <c r="E4119" s="17" t="s">
        <v>9</v>
      </c>
      <c r="F4119" s="17" t="s">
        <v>686</v>
      </c>
      <c r="G4119" s="17" t="s">
        <v>128</v>
      </c>
      <c r="H4119" s="83"/>
      <c r="I4119" s="48">
        <f>tbl_raw_data[[#This Row],[Date Actioned]]-tbl_raw_data[[#This Row],[Date Tagged]]</f>
        <v>5.2430555588216521E-3</v>
      </c>
      <c r="J4119" s="46">
        <f>HOUR(tbl_raw_data[[#This Row],[Time_taken]])*60+MINUTE(tbl_raw_data[[#This Row],[Time_taken]])+SECOND(tbl_raw_data[[#This Row],[Time_taken]])/60</f>
        <v>7.55</v>
      </c>
      <c r="K4119" s="52">
        <f>DATE(YEAR(tbl_raw_data[[#This Row],[Date Actioned]]),MONTH(tbl_raw_data[[#This Row],[Date Actioned]]),DAY(tbl_raw_data[[#This Row],[Date Actioned]]))</f>
        <v>45151</v>
      </c>
      <c r="L4119" s="50" t="str">
        <f>UPPER(TEXT(tbl_raw_data[[#This Row],[updated_date]],"MMMM"))</f>
        <v>AUGUST</v>
      </c>
      <c r="M4119" s="50" t="str">
        <f>"WEEK "&amp; IF(ROUNDUP(DAY(tbl_raw_data[[#This Row],[updated_date]])/7,0)=5,4,ROUNDUP(DAY(tbl_raw_data[[#This Row],[updated_date]])/7,0))</f>
        <v>WEEK 2</v>
      </c>
      <c r="N4119" s="50" t="str">
        <f>UPPER(VLOOKUP(tbl_raw_data[[#This Row],[Analyst]],Settiings!$A$2:$B$16,2,0))</f>
        <v>FARDIN</v>
      </c>
      <c r="O4119" s="50" t="str">
        <f>TRIM(UPPER(tbl_raw_data[[#This Row],[Outcome]]))</f>
        <v>APPROVE</v>
      </c>
      <c r="P4119" s="50" t="str">
        <f>TRIM(UPPER(tbl_raw_data[[#This Row],[Queue Name]]))</f>
        <v>CONSUMER EXISTING</v>
      </c>
      <c r="Q4119" s="50" t="str">
        <f>IF(tbl_raw_data[[#This Row],[Time taken in min]]&lt;=Settiings!$D$2,"SLA_MET","SLA_NOT_MET")</f>
        <v>SLA_MET</v>
      </c>
      <c r="R4119" s="94"/>
    </row>
    <row r="4120" spans="1:18" x14ac:dyDescent="0.3">
      <c r="A4120" s="14" t="s">
        <v>3611</v>
      </c>
      <c r="B4120" s="15">
        <v>45151.4528125</v>
      </c>
      <c r="C4120" s="26">
        <v>45151.457962962966</v>
      </c>
      <c r="D4120" s="18" t="s">
        <v>13</v>
      </c>
      <c r="E4120" s="18" t="s">
        <v>9</v>
      </c>
      <c r="F4120" s="27" t="s">
        <v>76</v>
      </c>
      <c r="G4120" s="19"/>
      <c r="H4120" s="79"/>
      <c r="I4120" s="48">
        <f>tbl_raw_data[[#This Row],[Date Actioned]]-tbl_raw_data[[#This Row],[Date Tagged]]</f>
        <v>5.1504629664123058E-3</v>
      </c>
      <c r="J4120" s="46">
        <f>HOUR(tbl_raw_data[[#This Row],[Time_taken]])*60+MINUTE(tbl_raw_data[[#This Row],[Time_taken]])+SECOND(tbl_raw_data[[#This Row],[Time_taken]])/60</f>
        <v>7.416666666666667</v>
      </c>
      <c r="K4120" s="52">
        <f>DATE(YEAR(tbl_raw_data[[#This Row],[Date Actioned]]),MONTH(tbl_raw_data[[#This Row],[Date Actioned]]),DAY(tbl_raw_data[[#This Row],[Date Actioned]]))</f>
        <v>45151</v>
      </c>
      <c r="L4120" s="50" t="str">
        <f>UPPER(TEXT(tbl_raw_data[[#This Row],[updated_date]],"MMMM"))</f>
        <v>AUGUST</v>
      </c>
      <c r="M4120" s="50" t="str">
        <f>"WEEK "&amp; IF(ROUNDUP(DAY(tbl_raw_data[[#This Row],[updated_date]])/7,0)=5,4,ROUNDUP(DAY(tbl_raw_data[[#This Row],[updated_date]])/7,0))</f>
        <v>WEEK 2</v>
      </c>
      <c r="N4120" s="50" t="str">
        <f>UPPER(VLOOKUP(tbl_raw_data[[#This Row],[Analyst]],Settiings!$A$2:$B$16,2,0))</f>
        <v>ROHAN</v>
      </c>
      <c r="O4120" s="50" t="str">
        <f>TRIM(UPPER(tbl_raw_data[[#This Row],[Outcome]]))</f>
        <v>APPROVE</v>
      </c>
      <c r="P4120" s="50" t="str">
        <f>TRIM(UPPER(tbl_raw_data[[#This Row],[Queue Name]]))</f>
        <v>CONSUMER EXISTING</v>
      </c>
      <c r="Q4120" s="50" t="str">
        <f>IF(tbl_raw_data[[#This Row],[Time taken in min]]&lt;=Settiings!$D$2,"SLA_MET","SLA_NOT_MET")</f>
        <v>SLA_MET</v>
      </c>
      <c r="R4120" s="94"/>
    </row>
    <row r="4121" spans="1:18" x14ac:dyDescent="0.3">
      <c r="A4121" s="14" t="s">
        <v>3613</v>
      </c>
      <c r="B4121" s="9">
        <v>45151.454780092594</v>
      </c>
      <c r="C4121" s="24">
        <v>45151.467893518522</v>
      </c>
      <c r="D4121" s="25" t="s">
        <v>13</v>
      </c>
      <c r="E4121" s="25" t="s">
        <v>9</v>
      </c>
      <c r="F4121" s="25" t="s">
        <v>65</v>
      </c>
      <c r="G4121" s="25" t="s">
        <v>128</v>
      </c>
      <c r="H4121" s="82"/>
      <c r="I4121" s="48">
        <f>tbl_raw_data[[#This Row],[Date Actioned]]-tbl_raw_data[[#This Row],[Date Tagged]]</f>
        <v>1.3113425928167999E-2</v>
      </c>
      <c r="J4121" s="46">
        <f>HOUR(tbl_raw_data[[#This Row],[Time_taken]])*60+MINUTE(tbl_raw_data[[#This Row],[Time_taken]])+SECOND(tbl_raw_data[[#This Row],[Time_taken]])/60</f>
        <v>18.883333333333333</v>
      </c>
      <c r="K4121" s="52">
        <f>DATE(YEAR(tbl_raw_data[[#This Row],[Date Actioned]]),MONTH(tbl_raw_data[[#This Row],[Date Actioned]]),DAY(tbl_raw_data[[#This Row],[Date Actioned]]))</f>
        <v>45151</v>
      </c>
      <c r="L4121" s="50" t="str">
        <f>UPPER(TEXT(tbl_raw_data[[#This Row],[updated_date]],"MMMM"))</f>
        <v>AUGUST</v>
      </c>
      <c r="M4121" s="50" t="str">
        <f>"WEEK "&amp; IF(ROUNDUP(DAY(tbl_raw_data[[#This Row],[updated_date]])/7,0)=5,4,ROUNDUP(DAY(tbl_raw_data[[#This Row],[updated_date]])/7,0))</f>
        <v>WEEK 2</v>
      </c>
      <c r="N4121" s="50" t="str">
        <f>UPPER(VLOOKUP(tbl_raw_data[[#This Row],[Analyst]],Settiings!$A$2:$B$16,2,0))</f>
        <v>SAM</v>
      </c>
      <c r="O4121" s="50" t="str">
        <f>TRIM(UPPER(tbl_raw_data[[#This Row],[Outcome]]))</f>
        <v>APPROVE</v>
      </c>
      <c r="P4121" s="50" t="str">
        <f>TRIM(UPPER(tbl_raw_data[[#This Row],[Queue Name]]))</f>
        <v>CONSUMER EXISTING</v>
      </c>
      <c r="Q4121" s="50" t="str">
        <f>IF(tbl_raw_data[[#This Row],[Time taken in min]]&lt;=Settiings!$D$2,"SLA_MET","SLA_NOT_MET")</f>
        <v>SLA_MET</v>
      </c>
      <c r="R4121" s="94"/>
    </row>
    <row r="4122" spans="1:18" x14ac:dyDescent="0.3">
      <c r="A4122" s="20" t="s">
        <v>3615</v>
      </c>
      <c r="B4122" s="15">
        <v>45151.457395833335</v>
      </c>
      <c r="C4122" s="10">
        <v>45151.468368055554</v>
      </c>
      <c r="D4122" s="12" t="s">
        <v>13</v>
      </c>
      <c r="E4122" s="12" t="s">
        <v>9</v>
      </c>
      <c r="F4122" s="11" t="s">
        <v>76</v>
      </c>
      <c r="G4122" s="13"/>
      <c r="H4122" s="78"/>
      <c r="I4122" s="48">
        <f>tbl_raw_data[[#This Row],[Date Actioned]]-tbl_raw_data[[#This Row],[Date Tagged]]</f>
        <v>1.0972222218697425E-2</v>
      </c>
      <c r="J4122" s="46">
        <f>HOUR(tbl_raw_data[[#This Row],[Time_taken]])*60+MINUTE(tbl_raw_data[[#This Row],[Time_taken]])+SECOND(tbl_raw_data[[#This Row],[Time_taken]])/60</f>
        <v>15.8</v>
      </c>
      <c r="K4122" s="52">
        <f>DATE(YEAR(tbl_raw_data[[#This Row],[Date Actioned]]),MONTH(tbl_raw_data[[#This Row],[Date Actioned]]),DAY(tbl_raw_data[[#This Row],[Date Actioned]]))</f>
        <v>45151</v>
      </c>
      <c r="L4122" s="50" t="str">
        <f>UPPER(TEXT(tbl_raw_data[[#This Row],[updated_date]],"MMMM"))</f>
        <v>AUGUST</v>
      </c>
      <c r="M4122" s="50" t="str">
        <f>"WEEK "&amp; IF(ROUNDUP(DAY(tbl_raw_data[[#This Row],[updated_date]])/7,0)=5,4,ROUNDUP(DAY(tbl_raw_data[[#This Row],[updated_date]])/7,0))</f>
        <v>WEEK 2</v>
      </c>
      <c r="N4122" s="50" t="str">
        <f>UPPER(VLOOKUP(tbl_raw_data[[#This Row],[Analyst]],Settiings!$A$2:$B$16,2,0))</f>
        <v>ROHAN</v>
      </c>
      <c r="O4122" s="50" t="str">
        <f>TRIM(UPPER(tbl_raw_data[[#This Row],[Outcome]]))</f>
        <v>APPROVE</v>
      </c>
      <c r="P4122" s="50" t="str">
        <f>TRIM(UPPER(tbl_raw_data[[#This Row],[Queue Name]]))</f>
        <v>CONSUMER EXISTING</v>
      </c>
      <c r="Q4122" s="50" t="str">
        <f>IF(tbl_raw_data[[#This Row],[Time taken in min]]&lt;=Settiings!$D$2,"SLA_MET","SLA_NOT_MET")</f>
        <v>SLA_MET</v>
      </c>
      <c r="R4122" s="94"/>
    </row>
    <row r="4123" spans="1:18" x14ac:dyDescent="0.3">
      <c r="A4123" s="23" t="s">
        <v>3616</v>
      </c>
      <c r="B4123" s="15">
        <v>45151.457951388889</v>
      </c>
      <c r="C4123" s="26">
        <v>45151.465810185182</v>
      </c>
      <c r="D4123" s="18" t="s">
        <v>13</v>
      </c>
      <c r="E4123" s="18" t="s">
        <v>19</v>
      </c>
      <c r="F4123" s="27" t="s">
        <v>686</v>
      </c>
      <c r="G4123" s="19"/>
      <c r="H4123" s="79"/>
      <c r="I4123" s="48">
        <f>tbl_raw_data[[#This Row],[Date Actioned]]-tbl_raw_data[[#This Row],[Date Tagged]]</f>
        <v>7.8587962925666943E-3</v>
      </c>
      <c r="J4123" s="46">
        <f>HOUR(tbl_raw_data[[#This Row],[Time_taken]])*60+MINUTE(tbl_raw_data[[#This Row],[Time_taken]])+SECOND(tbl_raw_data[[#This Row],[Time_taken]])/60</f>
        <v>11.316666666666666</v>
      </c>
      <c r="K4123" s="52">
        <f>DATE(YEAR(tbl_raw_data[[#This Row],[Date Actioned]]),MONTH(tbl_raw_data[[#This Row],[Date Actioned]]),DAY(tbl_raw_data[[#This Row],[Date Actioned]]))</f>
        <v>45151</v>
      </c>
      <c r="L4123" s="50" t="str">
        <f>UPPER(TEXT(tbl_raw_data[[#This Row],[updated_date]],"MMMM"))</f>
        <v>AUGUST</v>
      </c>
      <c r="M4123" s="50" t="str">
        <f>"WEEK "&amp; IF(ROUNDUP(DAY(tbl_raw_data[[#This Row],[updated_date]])/7,0)=5,4,ROUNDUP(DAY(tbl_raw_data[[#This Row],[updated_date]])/7,0))</f>
        <v>WEEK 2</v>
      </c>
      <c r="N4123" s="50" t="str">
        <f>UPPER(VLOOKUP(tbl_raw_data[[#This Row],[Analyst]],Settiings!$A$2:$B$16,2,0))</f>
        <v>FARDIN</v>
      </c>
      <c r="O4123" s="50" t="str">
        <f>TRIM(UPPER(tbl_raw_data[[#This Row],[Outcome]]))</f>
        <v>APPROVE</v>
      </c>
      <c r="P4123" s="50" t="str">
        <f>TRIM(UPPER(tbl_raw_data[[#This Row],[Queue Name]]))</f>
        <v>CONSUMER POST BUREAU</v>
      </c>
      <c r="Q4123" s="50" t="str">
        <f>IF(tbl_raw_data[[#This Row],[Time taken in min]]&lt;=Settiings!$D$2,"SLA_MET","SLA_NOT_MET")</f>
        <v>SLA_MET</v>
      </c>
      <c r="R4123" s="94"/>
    </row>
    <row r="4124" spans="1:18" x14ac:dyDescent="0.3">
      <c r="A4124" s="23" t="s">
        <v>3618</v>
      </c>
      <c r="B4124" s="15">
        <v>45151.465902777774</v>
      </c>
      <c r="C4124" s="26">
        <v>45151.469537037039</v>
      </c>
      <c r="D4124" s="18" t="s">
        <v>27</v>
      </c>
      <c r="E4124" s="18" t="s">
        <v>19</v>
      </c>
      <c r="F4124" s="27" t="s">
        <v>50</v>
      </c>
      <c r="G4124" s="19"/>
      <c r="H4124" s="79"/>
      <c r="I4124" s="48">
        <f>tbl_raw_data[[#This Row],[Date Actioned]]-tbl_raw_data[[#This Row],[Date Tagged]]</f>
        <v>3.6342592647997662E-3</v>
      </c>
      <c r="J4124" s="46">
        <f>HOUR(tbl_raw_data[[#This Row],[Time_taken]])*60+MINUTE(tbl_raw_data[[#This Row],[Time_taken]])+SECOND(tbl_raw_data[[#This Row],[Time_taken]])/60</f>
        <v>5.2333333333333334</v>
      </c>
      <c r="K4124" s="52">
        <f>DATE(YEAR(tbl_raw_data[[#This Row],[Date Actioned]]),MONTH(tbl_raw_data[[#This Row],[Date Actioned]]),DAY(tbl_raw_data[[#This Row],[Date Actioned]]))</f>
        <v>45151</v>
      </c>
      <c r="L4124" s="50" t="str">
        <f>UPPER(TEXT(tbl_raw_data[[#This Row],[updated_date]],"MMMM"))</f>
        <v>AUGUST</v>
      </c>
      <c r="M4124" s="50" t="str">
        <f>"WEEK "&amp; IF(ROUNDUP(DAY(tbl_raw_data[[#This Row],[updated_date]])/7,0)=5,4,ROUNDUP(DAY(tbl_raw_data[[#This Row],[updated_date]])/7,0))</f>
        <v>WEEK 2</v>
      </c>
      <c r="N4124" s="50" t="str">
        <f>UPPER(VLOOKUP(tbl_raw_data[[#This Row],[Analyst]],Settiings!$A$2:$B$16,2,0))</f>
        <v>SHAHID</v>
      </c>
      <c r="O4124" s="50" t="str">
        <f>TRIM(UPPER(tbl_raw_data[[#This Row],[Outcome]]))</f>
        <v>DECLINE</v>
      </c>
      <c r="P4124" s="50" t="str">
        <f>TRIM(UPPER(tbl_raw_data[[#This Row],[Queue Name]]))</f>
        <v>CONSUMER POST BUREAU</v>
      </c>
      <c r="Q4124" s="50" t="str">
        <f>IF(tbl_raw_data[[#This Row],[Time taken in min]]&lt;=Settiings!$D$2,"SLA_MET","SLA_NOT_MET")</f>
        <v>SLA_MET</v>
      </c>
      <c r="R4124" s="94"/>
    </row>
    <row r="4125" spans="1:18" x14ac:dyDescent="0.3">
      <c r="A4125" s="20" t="s">
        <v>3619</v>
      </c>
      <c r="B4125" s="15">
        <v>45151.469502314816</v>
      </c>
      <c r="C4125" s="16">
        <v>45151.472384259258</v>
      </c>
      <c r="D4125" s="17" t="s">
        <v>13</v>
      </c>
      <c r="E4125" s="17" t="s">
        <v>9</v>
      </c>
      <c r="F4125" s="17" t="s">
        <v>65</v>
      </c>
      <c r="G4125" s="17" t="s">
        <v>17</v>
      </c>
      <c r="H4125" s="83"/>
      <c r="I4125" s="48">
        <f>tbl_raw_data[[#This Row],[Date Actioned]]-tbl_raw_data[[#This Row],[Date Tagged]]</f>
        <v>2.8819444414693862E-3</v>
      </c>
      <c r="J4125" s="46">
        <f>HOUR(tbl_raw_data[[#This Row],[Time_taken]])*60+MINUTE(tbl_raw_data[[#This Row],[Time_taken]])+SECOND(tbl_raw_data[[#This Row],[Time_taken]])/60</f>
        <v>4.1500000000000004</v>
      </c>
      <c r="K4125" s="52">
        <f>DATE(YEAR(tbl_raw_data[[#This Row],[Date Actioned]]),MONTH(tbl_raw_data[[#This Row],[Date Actioned]]),DAY(tbl_raw_data[[#This Row],[Date Actioned]]))</f>
        <v>45151</v>
      </c>
      <c r="L4125" s="50" t="str">
        <f>UPPER(TEXT(tbl_raw_data[[#This Row],[updated_date]],"MMMM"))</f>
        <v>AUGUST</v>
      </c>
      <c r="M4125" s="50" t="str">
        <f>"WEEK "&amp; IF(ROUNDUP(DAY(tbl_raw_data[[#This Row],[updated_date]])/7,0)=5,4,ROUNDUP(DAY(tbl_raw_data[[#This Row],[updated_date]])/7,0))</f>
        <v>WEEK 2</v>
      </c>
      <c r="N4125" s="50" t="str">
        <f>UPPER(VLOOKUP(tbl_raw_data[[#This Row],[Analyst]],Settiings!$A$2:$B$16,2,0))</f>
        <v>SAM</v>
      </c>
      <c r="O4125" s="50" t="str">
        <f>TRIM(UPPER(tbl_raw_data[[#This Row],[Outcome]]))</f>
        <v>APPROVE</v>
      </c>
      <c r="P4125" s="50" t="str">
        <f>TRIM(UPPER(tbl_raw_data[[#This Row],[Queue Name]]))</f>
        <v>CONSUMER EXISTING</v>
      </c>
      <c r="Q4125" s="50" t="str">
        <f>IF(tbl_raw_data[[#This Row],[Time taken in min]]&lt;=Settiings!$D$2,"SLA_MET","SLA_NOT_MET")</f>
        <v>SLA_MET</v>
      </c>
      <c r="R4125" s="94"/>
    </row>
    <row r="4126" spans="1:18" x14ac:dyDescent="0.3">
      <c r="A4126" s="23" t="s">
        <v>3621</v>
      </c>
      <c r="B4126" s="9">
        <v>45151.471331018518</v>
      </c>
      <c r="C4126" s="24">
        <v>45151.474363425928</v>
      </c>
      <c r="D4126" s="25" t="s">
        <v>13</v>
      </c>
      <c r="E4126" s="25" t="s">
        <v>9</v>
      </c>
      <c r="F4126" s="25" t="s">
        <v>1222</v>
      </c>
      <c r="G4126" s="25" t="s">
        <v>17</v>
      </c>
      <c r="H4126" s="82"/>
      <c r="I4126" s="48">
        <f>tbl_raw_data[[#This Row],[Date Actioned]]-tbl_raw_data[[#This Row],[Date Tagged]]</f>
        <v>3.0324074105010368E-3</v>
      </c>
      <c r="J4126" s="46">
        <f>HOUR(tbl_raw_data[[#This Row],[Time_taken]])*60+MINUTE(tbl_raw_data[[#This Row],[Time_taken]])+SECOND(tbl_raw_data[[#This Row],[Time_taken]])/60</f>
        <v>4.3666666666666663</v>
      </c>
      <c r="K4126" s="52">
        <f>DATE(YEAR(tbl_raw_data[[#This Row],[Date Actioned]]),MONTH(tbl_raw_data[[#This Row],[Date Actioned]]),DAY(tbl_raw_data[[#This Row],[Date Actioned]]))</f>
        <v>45151</v>
      </c>
      <c r="L4126" s="50" t="str">
        <f>UPPER(TEXT(tbl_raw_data[[#This Row],[updated_date]],"MMMM"))</f>
        <v>AUGUST</v>
      </c>
      <c r="M4126" s="50" t="str">
        <f>"WEEK "&amp; IF(ROUNDUP(DAY(tbl_raw_data[[#This Row],[updated_date]])/7,0)=5,4,ROUNDUP(DAY(tbl_raw_data[[#This Row],[updated_date]])/7,0))</f>
        <v>WEEK 2</v>
      </c>
      <c r="N4126" s="50" t="str">
        <f>UPPER(VLOOKUP(tbl_raw_data[[#This Row],[Analyst]],Settiings!$A$2:$B$16,2,0))</f>
        <v>HARDIK</v>
      </c>
      <c r="O4126" s="50" t="str">
        <f>TRIM(UPPER(tbl_raw_data[[#This Row],[Outcome]]))</f>
        <v>APPROVE</v>
      </c>
      <c r="P4126" s="50" t="str">
        <f>TRIM(UPPER(tbl_raw_data[[#This Row],[Queue Name]]))</f>
        <v>CONSUMER EXISTING</v>
      </c>
      <c r="Q4126" s="50" t="str">
        <f>IF(tbl_raw_data[[#This Row],[Time taken in min]]&lt;=Settiings!$D$2,"SLA_MET","SLA_NOT_MET")</f>
        <v>SLA_MET</v>
      </c>
      <c r="R4126" s="94"/>
    </row>
    <row r="4127" spans="1:18" x14ac:dyDescent="0.3">
      <c r="A4127" s="14" t="s">
        <v>3622</v>
      </c>
      <c r="B4127" s="15">
        <v>45151.472233796296</v>
      </c>
      <c r="C4127" s="16">
        <v>45151.480879629627</v>
      </c>
      <c r="D4127" s="17" t="s">
        <v>13</v>
      </c>
      <c r="E4127" s="17" t="s">
        <v>9</v>
      </c>
      <c r="F4127" s="17" t="s">
        <v>53</v>
      </c>
      <c r="G4127" s="17" t="s">
        <v>17</v>
      </c>
      <c r="H4127" s="83"/>
      <c r="I4127" s="48">
        <f>tbl_raw_data[[#This Row],[Date Actioned]]-tbl_raw_data[[#This Row],[Date Tagged]]</f>
        <v>8.6458333316841163E-3</v>
      </c>
      <c r="J4127" s="46">
        <f>HOUR(tbl_raw_data[[#This Row],[Time_taken]])*60+MINUTE(tbl_raw_data[[#This Row],[Time_taken]])+SECOND(tbl_raw_data[[#This Row],[Time_taken]])/60</f>
        <v>12.45</v>
      </c>
      <c r="K4127" s="52">
        <f>DATE(YEAR(tbl_raw_data[[#This Row],[Date Actioned]]),MONTH(tbl_raw_data[[#This Row],[Date Actioned]]),DAY(tbl_raw_data[[#This Row],[Date Actioned]]))</f>
        <v>45151</v>
      </c>
      <c r="L4127" s="50" t="str">
        <f>UPPER(TEXT(tbl_raw_data[[#This Row],[updated_date]],"MMMM"))</f>
        <v>AUGUST</v>
      </c>
      <c r="M4127" s="50" t="str">
        <f>"WEEK "&amp; IF(ROUNDUP(DAY(tbl_raw_data[[#This Row],[updated_date]])/7,0)=5,4,ROUNDUP(DAY(tbl_raw_data[[#This Row],[updated_date]])/7,0))</f>
        <v>WEEK 2</v>
      </c>
      <c r="N4127" s="50" t="str">
        <f>UPPER(VLOOKUP(tbl_raw_data[[#This Row],[Analyst]],Settiings!$A$2:$B$16,2,0))</f>
        <v>NAVED</v>
      </c>
      <c r="O4127" s="50" t="str">
        <f>TRIM(UPPER(tbl_raw_data[[#This Row],[Outcome]]))</f>
        <v>APPROVE</v>
      </c>
      <c r="P4127" s="50" t="str">
        <f>TRIM(UPPER(tbl_raw_data[[#This Row],[Queue Name]]))</f>
        <v>CONSUMER EXISTING</v>
      </c>
      <c r="Q4127" s="50" t="str">
        <f>IF(tbl_raw_data[[#This Row],[Time taken in min]]&lt;=Settiings!$D$2,"SLA_MET","SLA_NOT_MET")</f>
        <v>SLA_MET</v>
      </c>
      <c r="R4127" s="94"/>
    </row>
    <row r="4128" spans="1:18" x14ac:dyDescent="0.3">
      <c r="A4128" s="14" t="s">
        <v>3624</v>
      </c>
      <c r="B4128" s="15">
        <v>45151.480856481481</v>
      </c>
      <c r="C4128" s="10">
        <v>45151.483726851853</v>
      </c>
      <c r="D4128" s="12" t="s">
        <v>27</v>
      </c>
      <c r="E4128" s="12" t="s">
        <v>9</v>
      </c>
      <c r="F4128" s="11" t="s">
        <v>16</v>
      </c>
      <c r="G4128" s="13"/>
      <c r="H4128" s="78"/>
      <c r="I4128" s="48">
        <f>tbl_raw_data[[#This Row],[Date Actioned]]-tbl_raw_data[[#This Row],[Date Tagged]]</f>
        <v>2.8703703719656914E-3</v>
      </c>
      <c r="J4128" s="46">
        <f>HOUR(tbl_raw_data[[#This Row],[Time_taken]])*60+MINUTE(tbl_raw_data[[#This Row],[Time_taken]])+SECOND(tbl_raw_data[[#This Row],[Time_taken]])/60</f>
        <v>4.1333333333333337</v>
      </c>
      <c r="K4128" s="52">
        <f>DATE(YEAR(tbl_raw_data[[#This Row],[Date Actioned]]),MONTH(tbl_raw_data[[#This Row],[Date Actioned]]),DAY(tbl_raw_data[[#This Row],[Date Actioned]]))</f>
        <v>45151</v>
      </c>
      <c r="L4128" s="50" t="str">
        <f>UPPER(TEXT(tbl_raw_data[[#This Row],[updated_date]],"MMMM"))</f>
        <v>AUGUST</v>
      </c>
      <c r="M4128" s="50" t="str">
        <f>"WEEK "&amp; IF(ROUNDUP(DAY(tbl_raw_data[[#This Row],[updated_date]])/7,0)=5,4,ROUNDUP(DAY(tbl_raw_data[[#This Row],[updated_date]])/7,0))</f>
        <v>WEEK 2</v>
      </c>
      <c r="N4128" s="50" t="str">
        <f>UPPER(VLOOKUP(tbl_raw_data[[#This Row],[Analyst]],Settiings!$A$2:$B$16,2,0))</f>
        <v>CAMROOON</v>
      </c>
      <c r="O4128" s="50" t="str">
        <f>TRIM(UPPER(tbl_raw_data[[#This Row],[Outcome]]))</f>
        <v>DECLINE</v>
      </c>
      <c r="P4128" s="50" t="str">
        <f>TRIM(UPPER(tbl_raw_data[[#This Row],[Queue Name]]))</f>
        <v>CONSUMER EXISTING</v>
      </c>
      <c r="Q4128" s="50" t="str">
        <f>IF(tbl_raw_data[[#This Row],[Time taken in min]]&lt;=Settiings!$D$2,"SLA_MET","SLA_NOT_MET")</f>
        <v>SLA_MET</v>
      </c>
      <c r="R4128" s="94"/>
    </row>
    <row r="4129" spans="1:18" x14ac:dyDescent="0.3">
      <c r="A4129" s="20" t="s">
        <v>3625</v>
      </c>
      <c r="B4129" s="9">
        <v>45151.482800925929</v>
      </c>
      <c r="C4129" s="24">
        <v>45151.485879629632</v>
      </c>
      <c r="D4129" s="25" t="s">
        <v>13</v>
      </c>
      <c r="E4129" s="25" t="s">
        <v>19</v>
      </c>
      <c r="F4129" s="25" t="s">
        <v>24</v>
      </c>
      <c r="G4129" s="25" t="s">
        <v>77</v>
      </c>
      <c r="H4129" s="82"/>
      <c r="I4129" s="48">
        <f>tbl_raw_data[[#This Row],[Date Actioned]]-tbl_raw_data[[#This Row],[Date Tagged]]</f>
        <v>3.0787037030677311E-3</v>
      </c>
      <c r="J4129" s="46">
        <f>HOUR(tbl_raw_data[[#This Row],[Time_taken]])*60+MINUTE(tbl_raw_data[[#This Row],[Time_taken]])+SECOND(tbl_raw_data[[#This Row],[Time_taken]])/60</f>
        <v>4.4333333333333336</v>
      </c>
      <c r="K4129" s="52">
        <f>DATE(YEAR(tbl_raw_data[[#This Row],[Date Actioned]]),MONTH(tbl_raw_data[[#This Row],[Date Actioned]]),DAY(tbl_raw_data[[#This Row],[Date Actioned]]))</f>
        <v>45151</v>
      </c>
      <c r="L4129" s="50" t="str">
        <f>UPPER(TEXT(tbl_raw_data[[#This Row],[updated_date]],"MMMM"))</f>
        <v>AUGUST</v>
      </c>
      <c r="M4129" s="50" t="str">
        <f>"WEEK "&amp; IF(ROUNDUP(DAY(tbl_raw_data[[#This Row],[updated_date]])/7,0)=5,4,ROUNDUP(DAY(tbl_raw_data[[#This Row],[updated_date]])/7,0))</f>
        <v>WEEK 2</v>
      </c>
      <c r="N4129" s="50" t="str">
        <f>UPPER(VLOOKUP(tbl_raw_data[[#This Row],[Analyst]],Settiings!$A$2:$B$16,2,0))</f>
        <v>QUADIR</v>
      </c>
      <c r="O4129" s="50" t="str">
        <f>TRIM(UPPER(tbl_raw_data[[#This Row],[Outcome]]))</f>
        <v>APPROVE</v>
      </c>
      <c r="P4129" s="50" t="str">
        <f>TRIM(UPPER(tbl_raw_data[[#This Row],[Queue Name]]))</f>
        <v>CONSUMER POST BUREAU</v>
      </c>
      <c r="Q4129" s="50" t="str">
        <f>IF(tbl_raw_data[[#This Row],[Time taken in min]]&lt;=Settiings!$D$2,"SLA_MET","SLA_NOT_MET")</f>
        <v>SLA_MET</v>
      </c>
      <c r="R4129" s="94"/>
    </row>
    <row r="4130" spans="1:18" x14ac:dyDescent="0.3">
      <c r="A4130" s="14" t="s">
        <v>3628</v>
      </c>
      <c r="B4130" s="15">
        <v>45151.488726851851</v>
      </c>
      <c r="C4130" s="10">
        <v>45151.496828703705</v>
      </c>
      <c r="D4130" s="12" t="s">
        <v>13</v>
      </c>
      <c r="E4130" s="12" t="s">
        <v>9</v>
      </c>
      <c r="F4130" s="11" t="s">
        <v>686</v>
      </c>
      <c r="G4130" s="13"/>
      <c r="H4130" s="78"/>
      <c r="I4130" s="48">
        <f>tbl_raw_data[[#This Row],[Date Actioned]]-tbl_raw_data[[#This Row],[Date Tagged]]</f>
        <v>8.1018518540076911E-3</v>
      </c>
      <c r="J4130" s="46">
        <f>HOUR(tbl_raw_data[[#This Row],[Time_taken]])*60+MINUTE(tbl_raw_data[[#This Row],[Time_taken]])+SECOND(tbl_raw_data[[#This Row],[Time_taken]])/60</f>
        <v>11.666666666666666</v>
      </c>
      <c r="K4130" s="52">
        <f>DATE(YEAR(tbl_raw_data[[#This Row],[Date Actioned]]),MONTH(tbl_raw_data[[#This Row],[Date Actioned]]),DAY(tbl_raw_data[[#This Row],[Date Actioned]]))</f>
        <v>45151</v>
      </c>
      <c r="L4130" s="50" t="str">
        <f>UPPER(TEXT(tbl_raw_data[[#This Row],[updated_date]],"MMMM"))</f>
        <v>AUGUST</v>
      </c>
      <c r="M4130" s="50" t="str">
        <f>"WEEK "&amp; IF(ROUNDUP(DAY(tbl_raw_data[[#This Row],[updated_date]])/7,0)=5,4,ROUNDUP(DAY(tbl_raw_data[[#This Row],[updated_date]])/7,0))</f>
        <v>WEEK 2</v>
      </c>
      <c r="N4130" s="50" t="str">
        <f>UPPER(VLOOKUP(tbl_raw_data[[#This Row],[Analyst]],Settiings!$A$2:$B$16,2,0))</f>
        <v>FARDIN</v>
      </c>
      <c r="O4130" s="50" t="str">
        <f>TRIM(UPPER(tbl_raw_data[[#This Row],[Outcome]]))</f>
        <v>APPROVE</v>
      </c>
      <c r="P4130" s="50" t="str">
        <f>TRIM(UPPER(tbl_raw_data[[#This Row],[Queue Name]]))</f>
        <v>CONSUMER EXISTING</v>
      </c>
      <c r="Q4130" s="50" t="str">
        <f>IF(tbl_raw_data[[#This Row],[Time taken in min]]&lt;=Settiings!$D$2,"SLA_MET","SLA_NOT_MET")</f>
        <v>SLA_MET</v>
      </c>
      <c r="R4130" s="94"/>
    </row>
    <row r="4131" spans="1:18" x14ac:dyDescent="0.3">
      <c r="A4131" s="23" t="s">
        <v>3635</v>
      </c>
      <c r="B4131" s="15">
        <v>45151.506388888891</v>
      </c>
      <c r="C4131" s="16">
        <v>45151.509652777779</v>
      </c>
      <c r="D4131" s="17" t="s">
        <v>13</v>
      </c>
      <c r="E4131" s="17" t="s">
        <v>9</v>
      </c>
      <c r="F4131" s="17" t="s">
        <v>53</v>
      </c>
      <c r="G4131" s="17" t="s">
        <v>77</v>
      </c>
      <c r="H4131" s="83"/>
      <c r="I4131" s="48">
        <f>tbl_raw_data[[#This Row],[Date Actioned]]-tbl_raw_data[[#This Row],[Date Tagged]]</f>
        <v>3.2638888878864236E-3</v>
      </c>
      <c r="J4131" s="46">
        <f>HOUR(tbl_raw_data[[#This Row],[Time_taken]])*60+MINUTE(tbl_raw_data[[#This Row],[Time_taken]])+SECOND(tbl_raw_data[[#This Row],[Time_taken]])/60</f>
        <v>4.7</v>
      </c>
      <c r="K4131" s="52">
        <f>DATE(YEAR(tbl_raw_data[[#This Row],[Date Actioned]]),MONTH(tbl_raw_data[[#This Row],[Date Actioned]]),DAY(tbl_raw_data[[#This Row],[Date Actioned]]))</f>
        <v>45151</v>
      </c>
      <c r="L4131" s="50" t="str">
        <f>UPPER(TEXT(tbl_raw_data[[#This Row],[updated_date]],"MMMM"))</f>
        <v>AUGUST</v>
      </c>
      <c r="M4131" s="50" t="str">
        <f>"WEEK "&amp; IF(ROUNDUP(DAY(tbl_raw_data[[#This Row],[updated_date]])/7,0)=5,4,ROUNDUP(DAY(tbl_raw_data[[#This Row],[updated_date]])/7,0))</f>
        <v>WEEK 2</v>
      </c>
      <c r="N4131" s="50" t="str">
        <f>UPPER(VLOOKUP(tbl_raw_data[[#This Row],[Analyst]],Settiings!$A$2:$B$16,2,0))</f>
        <v>NAVED</v>
      </c>
      <c r="O4131" s="50" t="str">
        <f>TRIM(UPPER(tbl_raw_data[[#This Row],[Outcome]]))</f>
        <v>APPROVE</v>
      </c>
      <c r="P4131" s="50" t="str">
        <f>TRIM(UPPER(tbl_raw_data[[#This Row],[Queue Name]]))</f>
        <v>CONSUMER EXISTING</v>
      </c>
      <c r="Q4131" s="50" t="str">
        <f>IF(tbl_raw_data[[#This Row],[Time taken in min]]&lt;=Settiings!$D$2,"SLA_MET","SLA_NOT_MET")</f>
        <v>SLA_MET</v>
      </c>
      <c r="R4131" s="94"/>
    </row>
    <row r="4132" spans="1:18" x14ac:dyDescent="0.3">
      <c r="A4132" s="14" t="s">
        <v>3636</v>
      </c>
      <c r="B4132" s="9">
        <v>45151.509942129633</v>
      </c>
      <c r="C4132" s="24">
        <v>45151.51489583333</v>
      </c>
      <c r="D4132" s="25" t="s">
        <v>13</v>
      </c>
      <c r="E4132" s="25" t="s">
        <v>47</v>
      </c>
      <c r="F4132" s="25" t="s">
        <v>686</v>
      </c>
      <c r="G4132" s="25" t="s">
        <v>77</v>
      </c>
      <c r="H4132" s="82"/>
      <c r="I4132" s="48">
        <f>tbl_raw_data[[#This Row],[Date Actioned]]-tbl_raw_data[[#This Row],[Date Tagged]]</f>
        <v>4.9537036975380033E-3</v>
      </c>
      <c r="J4132" s="46">
        <f>HOUR(tbl_raw_data[[#This Row],[Time_taken]])*60+MINUTE(tbl_raw_data[[#This Row],[Time_taken]])+SECOND(tbl_raw_data[[#This Row],[Time_taken]])/60</f>
        <v>7.1333333333333337</v>
      </c>
      <c r="K4132" s="52">
        <f>DATE(YEAR(tbl_raw_data[[#This Row],[Date Actioned]]),MONTH(tbl_raw_data[[#This Row],[Date Actioned]]),DAY(tbl_raw_data[[#This Row],[Date Actioned]]))</f>
        <v>45151</v>
      </c>
      <c r="L4132" s="50" t="str">
        <f>UPPER(TEXT(tbl_raw_data[[#This Row],[updated_date]],"MMMM"))</f>
        <v>AUGUST</v>
      </c>
      <c r="M4132" s="50" t="str">
        <f>"WEEK "&amp; IF(ROUNDUP(DAY(tbl_raw_data[[#This Row],[updated_date]])/7,0)=5,4,ROUNDUP(DAY(tbl_raw_data[[#This Row],[updated_date]])/7,0))</f>
        <v>WEEK 2</v>
      </c>
      <c r="N4132" s="50" t="str">
        <f>UPPER(VLOOKUP(tbl_raw_data[[#This Row],[Analyst]],Settiings!$A$2:$B$16,2,0))</f>
        <v>FARDIN</v>
      </c>
      <c r="O4132" s="50" t="str">
        <f>TRIM(UPPER(tbl_raw_data[[#This Row],[Outcome]]))</f>
        <v>APPROVE</v>
      </c>
      <c r="P4132" s="50" t="str">
        <f>TRIM(UPPER(tbl_raw_data[[#This Row],[Queue Name]]))</f>
        <v>CONSUMER PRE BUREAU</v>
      </c>
      <c r="Q4132" s="50" t="str">
        <f>IF(tbl_raw_data[[#This Row],[Time taken in min]]&lt;=Settiings!$D$2,"SLA_MET","SLA_NOT_MET")</f>
        <v>SLA_MET</v>
      </c>
      <c r="R4132" s="94"/>
    </row>
    <row r="4133" spans="1:18" x14ac:dyDescent="0.3">
      <c r="A4133" s="20" t="s">
        <v>3642</v>
      </c>
      <c r="B4133" s="15">
        <v>45151.517881944441</v>
      </c>
      <c r="C4133" s="16">
        <v>45151.523425925923</v>
      </c>
      <c r="D4133" s="17" t="s">
        <v>13</v>
      </c>
      <c r="E4133" s="17" t="s">
        <v>9</v>
      </c>
      <c r="F4133" s="17" t="s">
        <v>686</v>
      </c>
      <c r="G4133" s="17" t="s">
        <v>17</v>
      </c>
      <c r="H4133" s="83"/>
      <c r="I4133" s="48">
        <f>tbl_raw_data[[#This Row],[Date Actioned]]-tbl_raw_data[[#This Row],[Date Tagged]]</f>
        <v>5.543981482333038E-3</v>
      </c>
      <c r="J4133" s="46">
        <f>HOUR(tbl_raw_data[[#This Row],[Time_taken]])*60+MINUTE(tbl_raw_data[[#This Row],[Time_taken]])+SECOND(tbl_raw_data[[#This Row],[Time_taken]])/60</f>
        <v>7.9833333333333334</v>
      </c>
      <c r="K4133" s="52">
        <f>DATE(YEAR(tbl_raw_data[[#This Row],[Date Actioned]]),MONTH(tbl_raw_data[[#This Row],[Date Actioned]]),DAY(tbl_raw_data[[#This Row],[Date Actioned]]))</f>
        <v>45151</v>
      </c>
      <c r="L4133" s="50" t="str">
        <f>UPPER(TEXT(tbl_raw_data[[#This Row],[updated_date]],"MMMM"))</f>
        <v>AUGUST</v>
      </c>
      <c r="M4133" s="50" t="str">
        <f>"WEEK "&amp; IF(ROUNDUP(DAY(tbl_raw_data[[#This Row],[updated_date]])/7,0)=5,4,ROUNDUP(DAY(tbl_raw_data[[#This Row],[updated_date]])/7,0))</f>
        <v>WEEK 2</v>
      </c>
      <c r="N4133" s="50" t="str">
        <f>UPPER(VLOOKUP(tbl_raw_data[[#This Row],[Analyst]],Settiings!$A$2:$B$16,2,0))</f>
        <v>FARDIN</v>
      </c>
      <c r="O4133" s="50" t="str">
        <f>TRIM(UPPER(tbl_raw_data[[#This Row],[Outcome]]))</f>
        <v>APPROVE</v>
      </c>
      <c r="P4133" s="50" t="str">
        <f>TRIM(UPPER(tbl_raw_data[[#This Row],[Queue Name]]))</f>
        <v>CONSUMER EXISTING</v>
      </c>
      <c r="Q4133" s="50" t="str">
        <f>IF(tbl_raw_data[[#This Row],[Time taken in min]]&lt;=Settiings!$D$2,"SLA_MET","SLA_NOT_MET")</f>
        <v>SLA_MET</v>
      </c>
      <c r="R4133" s="94"/>
    </row>
    <row r="4134" spans="1:18" x14ac:dyDescent="0.3">
      <c r="A4134" s="23" t="s">
        <v>3643</v>
      </c>
      <c r="B4134" s="9">
        <v>45151.518923611111</v>
      </c>
      <c r="C4134" s="24">
        <v>45151.525821759256</v>
      </c>
      <c r="D4134" s="25" t="s">
        <v>13</v>
      </c>
      <c r="E4134" s="25" t="s">
        <v>47</v>
      </c>
      <c r="F4134" s="25" t="s">
        <v>16</v>
      </c>
      <c r="G4134" s="25" t="s">
        <v>41</v>
      </c>
      <c r="H4134" s="82"/>
      <c r="I4134" s="48">
        <f>tbl_raw_data[[#This Row],[Date Actioned]]-tbl_raw_data[[#This Row],[Date Tagged]]</f>
        <v>6.8981481454102322E-3</v>
      </c>
      <c r="J4134" s="46">
        <f>HOUR(tbl_raw_data[[#This Row],[Time_taken]])*60+MINUTE(tbl_raw_data[[#This Row],[Time_taken]])+SECOND(tbl_raw_data[[#This Row],[Time_taken]])/60</f>
        <v>9.9333333333333336</v>
      </c>
      <c r="K4134" s="52">
        <f>DATE(YEAR(tbl_raw_data[[#This Row],[Date Actioned]]),MONTH(tbl_raw_data[[#This Row],[Date Actioned]]),DAY(tbl_raw_data[[#This Row],[Date Actioned]]))</f>
        <v>45151</v>
      </c>
      <c r="L4134" s="50" t="str">
        <f>UPPER(TEXT(tbl_raw_data[[#This Row],[updated_date]],"MMMM"))</f>
        <v>AUGUST</v>
      </c>
      <c r="M4134" s="50" t="str">
        <f>"WEEK "&amp; IF(ROUNDUP(DAY(tbl_raw_data[[#This Row],[updated_date]])/7,0)=5,4,ROUNDUP(DAY(tbl_raw_data[[#This Row],[updated_date]])/7,0))</f>
        <v>WEEK 2</v>
      </c>
      <c r="N4134" s="50" t="str">
        <f>UPPER(VLOOKUP(tbl_raw_data[[#This Row],[Analyst]],Settiings!$A$2:$B$16,2,0))</f>
        <v>CAMROOON</v>
      </c>
      <c r="O4134" s="50" t="str">
        <f>TRIM(UPPER(tbl_raw_data[[#This Row],[Outcome]]))</f>
        <v>APPROVE</v>
      </c>
      <c r="P4134" s="50" t="str">
        <f>TRIM(UPPER(tbl_raw_data[[#This Row],[Queue Name]]))</f>
        <v>CONSUMER PRE BUREAU</v>
      </c>
      <c r="Q4134" s="50" t="str">
        <f>IF(tbl_raw_data[[#This Row],[Time taken in min]]&lt;=Settiings!$D$2,"SLA_MET","SLA_NOT_MET")</f>
        <v>SLA_MET</v>
      </c>
      <c r="R4134" s="94"/>
    </row>
    <row r="4135" spans="1:18" x14ac:dyDescent="0.3">
      <c r="A4135" s="20" t="s">
        <v>3644</v>
      </c>
      <c r="B4135" s="15">
        <v>45151.524675925924</v>
      </c>
      <c r="C4135" s="26">
        <v>45151.540196759262</v>
      </c>
      <c r="D4135" s="18" t="s">
        <v>13</v>
      </c>
      <c r="E4135" s="18" t="s">
        <v>9</v>
      </c>
      <c r="F4135" s="27" t="s">
        <v>16</v>
      </c>
      <c r="G4135" s="19"/>
      <c r="H4135" s="79"/>
      <c r="I4135" s="48">
        <f>tbl_raw_data[[#This Row],[Date Actioned]]-tbl_raw_data[[#This Row],[Date Tagged]]</f>
        <v>1.5520833338086959E-2</v>
      </c>
      <c r="J4135" s="46">
        <f>HOUR(tbl_raw_data[[#This Row],[Time_taken]])*60+MINUTE(tbl_raw_data[[#This Row],[Time_taken]])+SECOND(tbl_raw_data[[#This Row],[Time_taken]])/60</f>
        <v>22.35</v>
      </c>
      <c r="K4135" s="52">
        <f>DATE(YEAR(tbl_raw_data[[#This Row],[Date Actioned]]),MONTH(tbl_raw_data[[#This Row],[Date Actioned]]),DAY(tbl_raw_data[[#This Row],[Date Actioned]]))</f>
        <v>45151</v>
      </c>
      <c r="L4135" s="50" t="str">
        <f>UPPER(TEXT(tbl_raw_data[[#This Row],[updated_date]],"MMMM"))</f>
        <v>AUGUST</v>
      </c>
      <c r="M4135" s="50" t="str">
        <f>"WEEK "&amp; IF(ROUNDUP(DAY(tbl_raw_data[[#This Row],[updated_date]])/7,0)=5,4,ROUNDUP(DAY(tbl_raw_data[[#This Row],[updated_date]])/7,0))</f>
        <v>WEEK 2</v>
      </c>
      <c r="N4135" s="50" t="str">
        <f>UPPER(VLOOKUP(tbl_raw_data[[#This Row],[Analyst]],Settiings!$A$2:$B$16,2,0))</f>
        <v>CAMROOON</v>
      </c>
      <c r="O4135" s="50" t="str">
        <f>TRIM(UPPER(tbl_raw_data[[#This Row],[Outcome]]))</f>
        <v>APPROVE</v>
      </c>
      <c r="P4135" s="50" t="str">
        <f>TRIM(UPPER(tbl_raw_data[[#This Row],[Queue Name]]))</f>
        <v>CONSUMER EXISTING</v>
      </c>
      <c r="Q4135" s="50" t="str">
        <f>IF(tbl_raw_data[[#This Row],[Time taken in min]]&lt;=Settiings!$D$2,"SLA_MET","SLA_NOT_MET")</f>
        <v>SLA_NOT_MET</v>
      </c>
      <c r="R4135" s="94"/>
    </row>
    <row r="4136" spans="1:18" x14ac:dyDescent="0.3">
      <c r="A4136" s="14" t="s">
        <v>3645</v>
      </c>
      <c r="B4136" s="15">
        <v>45151.525381944448</v>
      </c>
      <c r="C4136" s="16">
        <v>45151.52884259259</v>
      </c>
      <c r="D4136" s="17" t="s">
        <v>13</v>
      </c>
      <c r="E4136" s="17" t="s">
        <v>47</v>
      </c>
      <c r="F4136" s="17" t="s">
        <v>53</v>
      </c>
      <c r="G4136" s="17" t="s">
        <v>255</v>
      </c>
      <c r="H4136" s="83"/>
      <c r="I4136" s="48">
        <f>tbl_raw_data[[#This Row],[Date Actioned]]-tbl_raw_data[[#This Row],[Date Tagged]]</f>
        <v>3.4606481422088109E-3</v>
      </c>
      <c r="J4136" s="46">
        <f>HOUR(tbl_raw_data[[#This Row],[Time_taken]])*60+MINUTE(tbl_raw_data[[#This Row],[Time_taken]])+SECOND(tbl_raw_data[[#This Row],[Time_taken]])/60</f>
        <v>4.9833333333333334</v>
      </c>
      <c r="K4136" s="52">
        <f>DATE(YEAR(tbl_raw_data[[#This Row],[Date Actioned]]),MONTH(tbl_raw_data[[#This Row],[Date Actioned]]),DAY(tbl_raw_data[[#This Row],[Date Actioned]]))</f>
        <v>45151</v>
      </c>
      <c r="L4136" s="50" t="str">
        <f>UPPER(TEXT(tbl_raw_data[[#This Row],[updated_date]],"MMMM"))</f>
        <v>AUGUST</v>
      </c>
      <c r="M4136" s="50" t="str">
        <f>"WEEK "&amp; IF(ROUNDUP(DAY(tbl_raw_data[[#This Row],[updated_date]])/7,0)=5,4,ROUNDUP(DAY(tbl_raw_data[[#This Row],[updated_date]])/7,0))</f>
        <v>WEEK 2</v>
      </c>
      <c r="N4136" s="50" t="str">
        <f>UPPER(VLOOKUP(tbl_raw_data[[#This Row],[Analyst]],Settiings!$A$2:$B$16,2,0))</f>
        <v>NAVED</v>
      </c>
      <c r="O4136" s="50" t="str">
        <f>TRIM(UPPER(tbl_raw_data[[#This Row],[Outcome]]))</f>
        <v>APPROVE</v>
      </c>
      <c r="P4136" s="50" t="str">
        <f>TRIM(UPPER(tbl_raw_data[[#This Row],[Queue Name]]))</f>
        <v>CONSUMER PRE BUREAU</v>
      </c>
      <c r="Q4136" s="50" t="str">
        <f>IF(tbl_raw_data[[#This Row],[Time taken in min]]&lt;=Settiings!$D$2,"SLA_MET","SLA_NOT_MET")</f>
        <v>SLA_MET</v>
      </c>
      <c r="R4136" s="94"/>
    </row>
    <row r="4137" spans="1:18" x14ac:dyDescent="0.3">
      <c r="A4137" s="20" t="s">
        <v>3647</v>
      </c>
      <c r="B4137" s="15">
        <v>45151.534189814818</v>
      </c>
      <c r="C4137" s="16">
        <v>45151.538726851853</v>
      </c>
      <c r="D4137" s="17" t="s">
        <v>27</v>
      </c>
      <c r="E4137" s="17" t="s">
        <v>9</v>
      </c>
      <c r="F4137" s="17" t="s">
        <v>686</v>
      </c>
      <c r="G4137" s="17" t="s">
        <v>228</v>
      </c>
      <c r="H4137" s="83"/>
      <c r="I4137" s="48">
        <f>tbl_raw_data[[#This Row],[Date Actioned]]-tbl_raw_data[[#This Row],[Date Tagged]]</f>
        <v>4.537037035333924E-3</v>
      </c>
      <c r="J4137" s="46">
        <f>HOUR(tbl_raw_data[[#This Row],[Time_taken]])*60+MINUTE(tbl_raw_data[[#This Row],[Time_taken]])+SECOND(tbl_raw_data[[#This Row],[Time_taken]])/60</f>
        <v>6.5333333333333332</v>
      </c>
      <c r="K4137" s="52">
        <f>DATE(YEAR(tbl_raw_data[[#This Row],[Date Actioned]]),MONTH(tbl_raw_data[[#This Row],[Date Actioned]]),DAY(tbl_raw_data[[#This Row],[Date Actioned]]))</f>
        <v>45151</v>
      </c>
      <c r="L4137" s="50" t="str">
        <f>UPPER(TEXT(tbl_raw_data[[#This Row],[updated_date]],"MMMM"))</f>
        <v>AUGUST</v>
      </c>
      <c r="M4137" s="50" t="str">
        <f>"WEEK "&amp; IF(ROUNDUP(DAY(tbl_raw_data[[#This Row],[updated_date]])/7,0)=5,4,ROUNDUP(DAY(tbl_raw_data[[#This Row],[updated_date]])/7,0))</f>
        <v>WEEK 2</v>
      </c>
      <c r="N4137" s="50" t="str">
        <f>UPPER(VLOOKUP(tbl_raw_data[[#This Row],[Analyst]],Settiings!$A$2:$B$16,2,0))</f>
        <v>FARDIN</v>
      </c>
      <c r="O4137" s="50" t="str">
        <f>TRIM(UPPER(tbl_raw_data[[#This Row],[Outcome]]))</f>
        <v>DECLINE</v>
      </c>
      <c r="P4137" s="50" t="str">
        <f>TRIM(UPPER(tbl_raw_data[[#This Row],[Queue Name]]))</f>
        <v>CONSUMER EXISTING</v>
      </c>
      <c r="Q4137" s="50" t="str">
        <f>IF(tbl_raw_data[[#This Row],[Time taken in min]]&lt;=Settiings!$D$2,"SLA_MET","SLA_NOT_MET")</f>
        <v>SLA_MET</v>
      </c>
      <c r="R4137" s="94"/>
    </row>
    <row r="4138" spans="1:18" x14ac:dyDescent="0.3">
      <c r="A4138" s="20" t="s">
        <v>3648</v>
      </c>
      <c r="B4138" s="9">
        <v>45151.536180555559</v>
      </c>
      <c r="C4138" s="24">
        <v>45151.540868055556</v>
      </c>
      <c r="D4138" s="25" t="s">
        <v>13</v>
      </c>
      <c r="E4138" s="25" t="s">
        <v>47</v>
      </c>
      <c r="F4138" s="25" t="s">
        <v>53</v>
      </c>
      <c r="G4138" s="25" t="s">
        <v>17</v>
      </c>
      <c r="H4138" s="82"/>
      <c r="I4138" s="48">
        <f>tbl_raw_data[[#This Row],[Date Actioned]]-tbl_raw_data[[#This Row],[Date Tagged]]</f>
        <v>4.687499997089617E-3</v>
      </c>
      <c r="J4138" s="46">
        <f>HOUR(tbl_raw_data[[#This Row],[Time_taken]])*60+MINUTE(tbl_raw_data[[#This Row],[Time_taken]])+SECOND(tbl_raw_data[[#This Row],[Time_taken]])/60</f>
        <v>6.75</v>
      </c>
      <c r="K4138" s="52">
        <f>DATE(YEAR(tbl_raw_data[[#This Row],[Date Actioned]]),MONTH(tbl_raw_data[[#This Row],[Date Actioned]]),DAY(tbl_raw_data[[#This Row],[Date Actioned]]))</f>
        <v>45151</v>
      </c>
      <c r="L4138" s="50" t="str">
        <f>UPPER(TEXT(tbl_raw_data[[#This Row],[updated_date]],"MMMM"))</f>
        <v>AUGUST</v>
      </c>
      <c r="M4138" s="50" t="str">
        <f>"WEEK "&amp; IF(ROUNDUP(DAY(tbl_raw_data[[#This Row],[updated_date]])/7,0)=5,4,ROUNDUP(DAY(tbl_raw_data[[#This Row],[updated_date]])/7,0))</f>
        <v>WEEK 2</v>
      </c>
      <c r="N4138" s="50" t="str">
        <f>UPPER(VLOOKUP(tbl_raw_data[[#This Row],[Analyst]],Settiings!$A$2:$B$16,2,0))</f>
        <v>NAVED</v>
      </c>
      <c r="O4138" s="50" t="str">
        <f>TRIM(UPPER(tbl_raw_data[[#This Row],[Outcome]]))</f>
        <v>APPROVE</v>
      </c>
      <c r="P4138" s="50" t="str">
        <f>TRIM(UPPER(tbl_raw_data[[#This Row],[Queue Name]]))</f>
        <v>CONSUMER PRE BUREAU</v>
      </c>
      <c r="Q4138" s="50" t="str">
        <f>IF(tbl_raw_data[[#This Row],[Time taken in min]]&lt;=Settiings!$D$2,"SLA_MET","SLA_NOT_MET")</f>
        <v>SLA_MET</v>
      </c>
      <c r="R4138" s="94"/>
    </row>
    <row r="4139" spans="1:18" x14ac:dyDescent="0.3">
      <c r="A4139" s="23" t="s">
        <v>3649</v>
      </c>
      <c r="B4139" s="15">
        <v>45151.536446759259</v>
      </c>
      <c r="C4139" s="16">
        <v>45151.546678240738</v>
      </c>
      <c r="D4139" s="17" t="s">
        <v>13</v>
      </c>
      <c r="E4139" s="17" t="s">
        <v>9</v>
      </c>
      <c r="F4139" s="17" t="s">
        <v>10</v>
      </c>
      <c r="G4139" s="17" t="s">
        <v>17</v>
      </c>
      <c r="H4139" s="83"/>
      <c r="I4139" s="48">
        <f>tbl_raw_data[[#This Row],[Date Actioned]]-tbl_raw_data[[#This Row],[Date Tagged]]</f>
        <v>1.0231481479422655E-2</v>
      </c>
      <c r="J4139" s="46">
        <f>HOUR(tbl_raw_data[[#This Row],[Time_taken]])*60+MINUTE(tbl_raw_data[[#This Row],[Time_taken]])+SECOND(tbl_raw_data[[#This Row],[Time_taken]])/60</f>
        <v>14.733333333333333</v>
      </c>
      <c r="K4139" s="52">
        <f>DATE(YEAR(tbl_raw_data[[#This Row],[Date Actioned]]),MONTH(tbl_raw_data[[#This Row],[Date Actioned]]),DAY(tbl_raw_data[[#This Row],[Date Actioned]]))</f>
        <v>45151</v>
      </c>
      <c r="L4139" s="50" t="str">
        <f>UPPER(TEXT(tbl_raw_data[[#This Row],[updated_date]],"MMMM"))</f>
        <v>AUGUST</v>
      </c>
      <c r="M4139" s="50" t="str">
        <f>"WEEK "&amp; IF(ROUNDUP(DAY(tbl_raw_data[[#This Row],[updated_date]])/7,0)=5,4,ROUNDUP(DAY(tbl_raw_data[[#This Row],[updated_date]])/7,0))</f>
        <v>WEEK 2</v>
      </c>
      <c r="N4139" s="50" t="str">
        <f>UPPER(VLOOKUP(tbl_raw_data[[#This Row],[Analyst]],Settiings!$A$2:$B$16,2,0))</f>
        <v>NITESH</v>
      </c>
      <c r="O4139" s="50" t="str">
        <f>TRIM(UPPER(tbl_raw_data[[#This Row],[Outcome]]))</f>
        <v>APPROVE</v>
      </c>
      <c r="P4139" s="50" t="str">
        <f>TRIM(UPPER(tbl_raw_data[[#This Row],[Queue Name]]))</f>
        <v>CONSUMER EXISTING</v>
      </c>
      <c r="Q4139" s="50" t="str">
        <f>IF(tbl_raw_data[[#This Row],[Time taken in min]]&lt;=Settiings!$D$2,"SLA_MET","SLA_NOT_MET")</f>
        <v>SLA_MET</v>
      </c>
      <c r="R4139" s="94"/>
    </row>
    <row r="4140" spans="1:18" x14ac:dyDescent="0.3">
      <c r="A4140" s="23" t="s">
        <v>3651</v>
      </c>
      <c r="B4140" s="15">
        <v>45151.540162037039</v>
      </c>
      <c r="C4140" s="10">
        <v>45151.546041666668</v>
      </c>
      <c r="D4140" s="12" t="s">
        <v>13</v>
      </c>
      <c r="E4140" s="12" t="s">
        <v>9</v>
      </c>
      <c r="F4140" s="11" t="s">
        <v>76</v>
      </c>
      <c r="G4140" s="13"/>
      <c r="H4140" s="78"/>
      <c r="I4140" s="48">
        <f>tbl_raw_data[[#This Row],[Date Actioned]]-tbl_raw_data[[#This Row],[Date Tagged]]</f>
        <v>5.8796296289074235E-3</v>
      </c>
      <c r="J4140" s="46">
        <f>HOUR(tbl_raw_data[[#This Row],[Time_taken]])*60+MINUTE(tbl_raw_data[[#This Row],[Time_taken]])+SECOND(tbl_raw_data[[#This Row],[Time_taken]])/60</f>
        <v>8.4666666666666668</v>
      </c>
      <c r="K4140" s="52">
        <f>DATE(YEAR(tbl_raw_data[[#This Row],[Date Actioned]]),MONTH(tbl_raw_data[[#This Row],[Date Actioned]]),DAY(tbl_raw_data[[#This Row],[Date Actioned]]))</f>
        <v>45151</v>
      </c>
      <c r="L4140" s="50" t="str">
        <f>UPPER(TEXT(tbl_raw_data[[#This Row],[updated_date]],"MMMM"))</f>
        <v>AUGUST</v>
      </c>
      <c r="M4140" s="50" t="str">
        <f>"WEEK "&amp; IF(ROUNDUP(DAY(tbl_raw_data[[#This Row],[updated_date]])/7,0)=5,4,ROUNDUP(DAY(tbl_raw_data[[#This Row],[updated_date]])/7,0))</f>
        <v>WEEK 2</v>
      </c>
      <c r="N4140" s="50" t="str">
        <f>UPPER(VLOOKUP(tbl_raw_data[[#This Row],[Analyst]],Settiings!$A$2:$B$16,2,0))</f>
        <v>ROHAN</v>
      </c>
      <c r="O4140" s="50" t="str">
        <f>TRIM(UPPER(tbl_raw_data[[#This Row],[Outcome]]))</f>
        <v>APPROVE</v>
      </c>
      <c r="P4140" s="50" t="str">
        <f>TRIM(UPPER(tbl_raw_data[[#This Row],[Queue Name]]))</f>
        <v>CONSUMER EXISTING</v>
      </c>
      <c r="Q4140" s="50" t="str">
        <f>IF(tbl_raw_data[[#This Row],[Time taken in min]]&lt;=Settiings!$D$2,"SLA_MET","SLA_NOT_MET")</f>
        <v>SLA_MET</v>
      </c>
      <c r="R4140" s="94"/>
    </row>
    <row r="4141" spans="1:18" x14ac:dyDescent="0.3">
      <c r="A4141" s="14" t="s">
        <v>3652</v>
      </c>
      <c r="B4141" s="9">
        <v>45151.540266203701</v>
      </c>
      <c r="C4141" s="24">
        <v>45151.544502314813</v>
      </c>
      <c r="D4141" s="25" t="s">
        <v>13</v>
      </c>
      <c r="E4141" s="25" t="s">
        <v>9</v>
      </c>
      <c r="F4141" s="25" t="s">
        <v>16</v>
      </c>
      <c r="G4141" s="25" t="s">
        <v>17</v>
      </c>
      <c r="H4141" s="82"/>
      <c r="I4141" s="48">
        <f>tbl_raw_data[[#This Row],[Date Actioned]]-tbl_raw_data[[#This Row],[Date Tagged]]</f>
        <v>4.2361111118225381E-3</v>
      </c>
      <c r="J4141" s="46">
        <f>HOUR(tbl_raw_data[[#This Row],[Time_taken]])*60+MINUTE(tbl_raw_data[[#This Row],[Time_taken]])+SECOND(tbl_raw_data[[#This Row],[Time_taken]])/60</f>
        <v>6.1</v>
      </c>
      <c r="K4141" s="52">
        <f>DATE(YEAR(tbl_raw_data[[#This Row],[Date Actioned]]),MONTH(tbl_raw_data[[#This Row],[Date Actioned]]),DAY(tbl_raw_data[[#This Row],[Date Actioned]]))</f>
        <v>45151</v>
      </c>
      <c r="L4141" s="50" t="str">
        <f>UPPER(TEXT(tbl_raw_data[[#This Row],[updated_date]],"MMMM"))</f>
        <v>AUGUST</v>
      </c>
      <c r="M4141" s="50" t="str">
        <f>"WEEK "&amp; IF(ROUNDUP(DAY(tbl_raw_data[[#This Row],[updated_date]])/7,0)=5,4,ROUNDUP(DAY(tbl_raw_data[[#This Row],[updated_date]])/7,0))</f>
        <v>WEEK 2</v>
      </c>
      <c r="N4141" s="50" t="str">
        <f>UPPER(VLOOKUP(tbl_raw_data[[#This Row],[Analyst]],Settiings!$A$2:$B$16,2,0))</f>
        <v>CAMROOON</v>
      </c>
      <c r="O4141" s="50" t="str">
        <f>TRIM(UPPER(tbl_raw_data[[#This Row],[Outcome]]))</f>
        <v>APPROVE</v>
      </c>
      <c r="P4141" s="50" t="str">
        <f>TRIM(UPPER(tbl_raw_data[[#This Row],[Queue Name]]))</f>
        <v>CONSUMER EXISTING</v>
      </c>
      <c r="Q4141" s="50" t="str">
        <f>IF(tbl_raw_data[[#This Row],[Time taken in min]]&lt;=Settiings!$D$2,"SLA_MET","SLA_NOT_MET")</f>
        <v>SLA_MET</v>
      </c>
      <c r="R4141" s="94"/>
    </row>
    <row r="4142" spans="1:18" x14ac:dyDescent="0.3">
      <c r="A4142" s="20" t="s">
        <v>3653</v>
      </c>
      <c r="B4142" s="15">
        <v>45151.54420138889</v>
      </c>
      <c r="C4142" s="16">
        <v>45151.551145833335</v>
      </c>
      <c r="D4142" s="17" t="s">
        <v>13</v>
      </c>
      <c r="E4142" s="17" t="s">
        <v>9</v>
      </c>
      <c r="F4142" s="17" t="s">
        <v>53</v>
      </c>
      <c r="G4142" s="17" t="s">
        <v>17</v>
      </c>
      <c r="H4142" s="83"/>
      <c r="I4142" s="48">
        <f>tbl_raw_data[[#This Row],[Date Actioned]]-tbl_raw_data[[#This Row],[Date Tagged]]</f>
        <v>6.9444444452528842E-3</v>
      </c>
      <c r="J4142" s="46">
        <f>HOUR(tbl_raw_data[[#This Row],[Time_taken]])*60+MINUTE(tbl_raw_data[[#This Row],[Time_taken]])+SECOND(tbl_raw_data[[#This Row],[Time_taken]])/60</f>
        <v>10</v>
      </c>
      <c r="K4142" s="52">
        <f>DATE(YEAR(tbl_raw_data[[#This Row],[Date Actioned]]),MONTH(tbl_raw_data[[#This Row],[Date Actioned]]),DAY(tbl_raw_data[[#This Row],[Date Actioned]]))</f>
        <v>45151</v>
      </c>
      <c r="L4142" s="50" t="str">
        <f>UPPER(TEXT(tbl_raw_data[[#This Row],[updated_date]],"MMMM"))</f>
        <v>AUGUST</v>
      </c>
      <c r="M4142" s="50" t="str">
        <f>"WEEK "&amp; IF(ROUNDUP(DAY(tbl_raw_data[[#This Row],[updated_date]])/7,0)=5,4,ROUNDUP(DAY(tbl_raw_data[[#This Row],[updated_date]])/7,0))</f>
        <v>WEEK 2</v>
      </c>
      <c r="N4142" s="50" t="str">
        <f>UPPER(VLOOKUP(tbl_raw_data[[#This Row],[Analyst]],Settiings!$A$2:$B$16,2,0))</f>
        <v>NAVED</v>
      </c>
      <c r="O4142" s="50" t="str">
        <f>TRIM(UPPER(tbl_raw_data[[#This Row],[Outcome]]))</f>
        <v>APPROVE</v>
      </c>
      <c r="P4142" s="50" t="str">
        <f>TRIM(UPPER(tbl_raw_data[[#This Row],[Queue Name]]))</f>
        <v>CONSUMER EXISTING</v>
      </c>
      <c r="Q4142" s="50" t="str">
        <f>IF(tbl_raw_data[[#This Row],[Time taken in min]]&lt;=Settiings!$D$2,"SLA_MET","SLA_NOT_MET")</f>
        <v>SLA_MET</v>
      </c>
      <c r="R4142" s="94"/>
    </row>
    <row r="4143" spans="1:18" x14ac:dyDescent="0.3">
      <c r="A4143" s="14" t="s">
        <v>3656</v>
      </c>
      <c r="B4143" s="15">
        <v>45151.548194444447</v>
      </c>
      <c r="C4143" s="26">
        <v>45151.554826388892</v>
      </c>
      <c r="D4143" s="18" t="s">
        <v>13</v>
      </c>
      <c r="E4143" s="18" t="s">
        <v>19</v>
      </c>
      <c r="F4143" s="27" t="s">
        <v>16</v>
      </c>
      <c r="G4143" s="19"/>
      <c r="H4143" s="79"/>
      <c r="I4143" s="48">
        <f>tbl_raw_data[[#This Row],[Date Actioned]]-tbl_raw_data[[#This Row],[Date Tagged]]</f>
        <v>6.6319444449618459E-3</v>
      </c>
      <c r="J4143" s="46">
        <f>HOUR(tbl_raw_data[[#This Row],[Time_taken]])*60+MINUTE(tbl_raw_data[[#This Row],[Time_taken]])+SECOND(tbl_raw_data[[#This Row],[Time_taken]])/60</f>
        <v>9.5500000000000007</v>
      </c>
      <c r="K4143" s="52">
        <f>DATE(YEAR(tbl_raw_data[[#This Row],[Date Actioned]]),MONTH(tbl_raw_data[[#This Row],[Date Actioned]]),DAY(tbl_raw_data[[#This Row],[Date Actioned]]))</f>
        <v>45151</v>
      </c>
      <c r="L4143" s="50" t="str">
        <f>UPPER(TEXT(tbl_raw_data[[#This Row],[updated_date]],"MMMM"))</f>
        <v>AUGUST</v>
      </c>
      <c r="M4143" s="50" t="str">
        <f>"WEEK "&amp; IF(ROUNDUP(DAY(tbl_raw_data[[#This Row],[updated_date]])/7,0)=5,4,ROUNDUP(DAY(tbl_raw_data[[#This Row],[updated_date]])/7,0))</f>
        <v>WEEK 2</v>
      </c>
      <c r="N4143" s="50" t="str">
        <f>UPPER(VLOOKUP(tbl_raw_data[[#This Row],[Analyst]],Settiings!$A$2:$B$16,2,0))</f>
        <v>CAMROOON</v>
      </c>
      <c r="O4143" s="50" t="str">
        <f>TRIM(UPPER(tbl_raw_data[[#This Row],[Outcome]]))</f>
        <v>APPROVE</v>
      </c>
      <c r="P4143" s="50" t="str">
        <f>TRIM(UPPER(tbl_raw_data[[#This Row],[Queue Name]]))</f>
        <v>CONSUMER POST BUREAU</v>
      </c>
      <c r="Q4143" s="50" t="str">
        <f>IF(tbl_raw_data[[#This Row],[Time taken in min]]&lt;=Settiings!$D$2,"SLA_MET","SLA_NOT_MET")</f>
        <v>SLA_MET</v>
      </c>
      <c r="R4143" s="94"/>
    </row>
    <row r="4144" spans="1:18" x14ac:dyDescent="0.3">
      <c r="A4144" s="23" t="s">
        <v>3659</v>
      </c>
      <c r="B4144" s="9">
        <v>45151.557662037034</v>
      </c>
      <c r="C4144" s="24">
        <v>45151.562789351854</v>
      </c>
      <c r="D4144" s="25" t="s">
        <v>27</v>
      </c>
      <c r="E4144" s="25" t="s">
        <v>9</v>
      </c>
      <c r="F4144" s="25" t="s">
        <v>686</v>
      </c>
      <c r="G4144" s="25" t="s">
        <v>297</v>
      </c>
      <c r="H4144" s="82"/>
      <c r="I4144" s="48">
        <f>tbl_raw_data[[#This Row],[Date Actioned]]-tbl_raw_data[[#This Row],[Date Tagged]]</f>
        <v>5.1273148201289587E-3</v>
      </c>
      <c r="J4144" s="46">
        <f>HOUR(tbl_raw_data[[#This Row],[Time_taken]])*60+MINUTE(tbl_raw_data[[#This Row],[Time_taken]])+SECOND(tbl_raw_data[[#This Row],[Time_taken]])/60</f>
        <v>7.3833333333333337</v>
      </c>
      <c r="K4144" s="52">
        <f>DATE(YEAR(tbl_raw_data[[#This Row],[Date Actioned]]),MONTH(tbl_raw_data[[#This Row],[Date Actioned]]),DAY(tbl_raw_data[[#This Row],[Date Actioned]]))</f>
        <v>45151</v>
      </c>
      <c r="L4144" s="50" t="str">
        <f>UPPER(TEXT(tbl_raw_data[[#This Row],[updated_date]],"MMMM"))</f>
        <v>AUGUST</v>
      </c>
      <c r="M4144" s="50" t="str">
        <f>"WEEK "&amp; IF(ROUNDUP(DAY(tbl_raw_data[[#This Row],[updated_date]])/7,0)=5,4,ROUNDUP(DAY(tbl_raw_data[[#This Row],[updated_date]])/7,0))</f>
        <v>WEEK 2</v>
      </c>
      <c r="N4144" s="50" t="str">
        <f>UPPER(VLOOKUP(tbl_raw_data[[#This Row],[Analyst]],Settiings!$A$2:$B$16,2,0))</f>
        <v>FARDIN</v>
      </c>
      <c r="O4144" s="50" t="str">
        <f>TRIM(UPPER(tbl_raw_data[[#This Row],[Outcome]]))</f>
        <v>DECLINE</v>
      </c>
      <c r="P4144" s="50" t="str">
        <f>TRIM(UPPER(tbl_raw_data[[#This Row],[Queue Name]]))</f>
        <v>CONSUMER EXISTING</v>
      </c>
      <c r="Q4144" s="50" t="str">
        <f>IF(tbl_raw_data[[#This Row],[Time taken in min]]&lt;=Settiings!$D$2,"SLA_MET","SLA_NOT_MET")</f>
        <v>SLA_MET</v>
      </c>
      <c r="R4144" s="94"/>
    </row>
    <row r="4145" spans="1:18" x14ac:dyDescent="0.3">
      <c r="A4145" s="20" t="s">
        <v>3661</v>
      </c>
      <c r="B4145" s="15">
        <v>45151.55908564815</v>
      </c>
      <c r="C4145" s="10">
        <v>45151.573229166665</v>
      </c>
      <c r="D4145" s="12" t="s">
        <v>13</v>
      </c>
      <c r="E4145" s="12" t="s">
        <v>9</v>
      </c>
      <c r="F4145" s="11" t="s">
        <v>686</v>
      </c>
      <c r="G4145" s="13"/>
      <c r="H4145" s="78"/>
      <c r="I4145" s="48">
        <f>tbl_raw_data[[#This Row],[Date Actioned]]-tbl_raw_data[[#This Row],[Date Tagged]]</f>
        <v>1.4143518514174502E-2</v>
      </c>
      <c r="J4145" s="46">
        <f>HOUR(tbl_raw_data[[#This Row],[Time_taken]])*60+MINUTE(tbl_raw_data[[#This Row],[Time_taken]])+SECOND(tbl_raw_data[[#This Row],[Time_taken]])/60</f>
        <v>20.366666666666667</v>
      </c>
      <c r="K4145" s="52">
        <f>DATE(YEAR(tbl_raw_data[[#This Row],[Date Actioned]]),MONTH(tbl_raw_data[[#This Row],[Date Actioned]]),DAY(tbl_raw_data[[#This Row],[Date Actioned]]))</f>
        <v>45151</v>
      </c>
      <c r="L4145" s="50" t="str">
        <f>UPPER(TEXT(tbl_raw_data[[#This Row],[updated_date]],"MMMM"))</f>
        <v>AUGUST</v>
      </c>
      <c r="M4145" s="50" t="str">
        <f>"WEEK "&amp; IF(ROUNDUP(DAY(tbl_raw_data[[#This Row],[updated_date]])/7,0)=5,4,ROUNDUP(DAY(tbl_raw_data[[#This Row],[updated_date]])/7,0))</f>
        <v>WEEK 2</v>
      </c>
      <c r="N4145" s="50" t="str">
        <f>UPPER(VLOOKUP(tbl_raw_data[[#This Row],[Analyst]],Settiings!$A$2:$B$16,2,0))</f>
        <v>FARDIN</v>
      </c>
      <c r="O4145" s="50" t="str">
        <f>TRIM(UPPER(tbl_raw_data[[#This Row],[Outcome]]))</f>
        <v>APPROVE</v>
      </c>
      <c r="P4145" s="50" t="str">
        <f>TRIM(UPPER(tbl_raw_data[[#This Row],[Queue Name]]))</f>
        <v>CONSUMER EXISTING</v>
      </c>
      <c r="Q4145" s="50" t="str">
        <f>IF(tbl_raw_data[[#This Row],[Time taken in min]]&lt;=Settiings!$D$2,"SLA_MET","SLA_NOT_MET")</f>
        <v>SLA_NOT_MET</v>
      </c>
      <c r="R4145" s="94"/>
    </row>
    <row r="4146" spans="1:18" x14ac:dyDescent="0.3">
      <c r="A4146" s="23" t="s">
        <v>3664</v>
      </c>
      <c r="B4146" s="9">
        <v>45151.563599537039</v>
      </c>
      <c r="C4146" s="24">
        <v>45151.574456018519</v>
      </c>
      <c r="D4146" s="25" t="s">
        <v>13</v>
      </c>
      <c r="E4146" s="25" t="s">
        <v>9</v>
      </c>
      <c r="F4146" s="25" t="s">
        <v>24</v>
      </c>
      <c r="G4146" s="25" t="s">
        <v>17</v>
      </c>
      <c r="H4146" s="82"/>
      <c r="I4146" s="48">
        <f>tbl_raw_data[[#This Row],[Date Actioned]]-tbl_raw_data[[#This Row],[Date Tagged]]</f>
        <v>1.0856481480004732E-2</v>
      </c>
      <c r="J4146" s="46">
        <f>HOUR(tbl_raw_data[[#This Row],[Time_taken]])*60+MINUTE(tbl_raw_data[[#This Row],[Time_taken]])+SECOND(tbl_raw_data[[#This Row],[Time_taken]])/60</f>
        <v>15.633333333333333</v>
      </c>
      <c r="K4146" s="52">
        <f>DATE(YEAR(tbl_raw_data[[#This Row],[Date Actioned]]),MONTH(tbl_raw_data[[#This Row],[Date Actioned]]),DAY(tbl_raw_data[[#This Row],[Date Actioned]]))</f>
        <v>45151</v>
      </c>
      <c r="L4146" s="50" t="str">
        <f>UPPER(TEXT(tbl_raw_data[[#This Row],[updated_date]],"MMMM"))</f>
        <v>AUGUST</v>
      </c>
      <c r="M4146" s="50" t="str">
        <f>"WEEK "&amp; IF(ROUNDUP(DAY(tbl_raw_data[[#This Row],[updated_date]])/7,0)=5,4,ROUNDUP(DAY(tbl_raw_data[[#This Row],[updated_date]])/7,0))</f>
        <v>WEEK 2</v>
      </c>
      <c r="N4146" s="50" t="str">
        <f>UPPER(VLOOKUP(tbl_raw_data[[#This Row],[Analyst]],Settiings!$A$2:$B$16,2,0))</f>
        <v>QUADIR</v>
      </c>
      <c r="O4146" s="50" t="str">
        <f>TRIM(UPPER(tbl_raw_data[[#This Row],[Outcome]]))</f>
        <v>APPROVE</v>
      </c>
      <c r="P4146" s="50" t="str">
        <f>TRIM(UPPER(tbl_raw_data[[#This Row],[Queue Name]]))</f>
        <v>CONSUMER EXISTING</v>
      </c>
      <c r="Q4146" s="50" t="str">
        <f>IF(tbl_raw_data[[#This Row],[Time taken in min]]&lt;=Settiings!$D$2,"SLA_MET","SLA_NOT_MET")</f>
        <v>SLA_MET</v>
      </c>
      <c r="R4146" s="94"/>
    </row>
    <row r="4147" spans="1:18" x14ac:dyDescent="0.3">
      <c r="A4147" s="23" t="s">
        <v>3666</v>
      </c>
      <c r="B4147" s="15">
        <v>45151.569432870368</v>
      </c>
      <c r="C4147" s="26">
        <v>45151.574756944443</v>
      </c>
      <c r="D4147" s="18" t="s">
        <v>13</v>
      </c>
      <c r="E4147" s="18" t="s">
        <v>19</v>
      </c>
      <c r="F4147" s="27" t="s">
        <v>76</v>
      </c>
      <c r="G4147" s="19"/>
      <c r="H4147" s="79"/>
      <c r="I4147" s="48">
        <f>tbl_raw_data[[#This Row],[Date Actioned]]-tbl_raw_data[[#This Row],[Date Tagged]]</f>
        <v>5.324074074451346E-3</v>
      </c>
      <c r="J4147" s="46">
        <f>HOUR(tbl_raw_data[[#This Row],[Time_taken]])*60+MINUTE(tbl_raw_data[[#This Row],[Time_taken]])+SECOND(tbl_raw_data[[#This Row],[Time_taken]])/60</f>
        <v>7.666666666666667</v>
      </c>
      <c r="K4147" s="52">
        <f>DATE(YEAR(tbl_raw_data[[#This Row],[Date Actioned]]),MONTH(tbl_raw_data[[#This Row],[Date Actioned]]),DAY(tbl_raw_data[[#This Row],[Date Actioned]]))</f>
        <v>45151</v>
      </c>
      <c r="L4147" s="50" t="str">
        <f>UPPER(TEXT(tbl_raw_data[[#This Row],[updated_date]],"MMMM"))</f>
        <v>AUGUST</v>
      </c>
      <c r="M4147" s="50" t="str">
        <f>"WEEK "&amp; IF(ROUNDUP(DAY(tbl_raw_data[[#This Row],[updated_date]])/7,0)=5,4,ROUNDUP(DAY(tbl_raw_data[[#This Row],[updated_date]])/7,0))</f>
        <v>WEEK 2</v>
      </c>
      <c r="N4147" s="50" t="str">
        <f>UPPER(VLOOKUP(tbl_raw_data[[#This Row],[Analyst]],Settiings!$A$2:$B$16,2,0))</f>
        <v>ROHAN</v>
      </c>
      <c r="O4147" s="50" t="str">
        <f>TRIM(UPPER(tbl_raw_data[[#This Row],[Outcome]]))</f>
        <v>APPROVE</v>
      </c>
      <c r="P4147" s="50" t="str">
        <f>TRIM(UPPER(tbl_raw_data[[#This Row],[Queue Name]]))</f>
        <v>CONSUMER POST BUREAU</v>
      </c>
      <c r="Q4147" s="50" t="str">
        <f>IF(tbl_raw_data[[#This Row],[Time taken in min]]&lt;=Settiings!$D$2,"SLA_MET","SLA_NOT_MET")</f>
        <v>SLA_MET</v>
      </c>
      <c r="R4147" s="94"/>
    </row>
    <row r="4148" spans="1:18" x14ac:dyDescent="0.3">
      <c r="A4148" s="14" t="s">
        <v>3667</v>
      </c>
      <c r="B4148" s="15">
        <v>45151.56994212963</v>
      </c>
      <c r="C4148" s="16">
        <v>45151.584479166668</v>
      </c>
      <c r="D4148" s="17" t="s">
        <v>13</v>
      </c>
      <c r="E4148" s="17" t="s">
        <v>47</v>
      </c>
      <c r="F4148" s="17" t="s">
        <v>16</v>
      </c>
      <c r="G4148" s="17" t="s">
        <v>785</v>
      </c>
      <c r="H4148" s="83"/>
      <c r="I4148" s="48">
        <f>tbl_raw_data[[#This Row],[Date Actioned]]-tbl_raw_data[[#This Row],[Date Tagged]]</f>
        <v>1.4537037037371192E-2</v>
      </c>
      <c r="J4148" s="46">
        <f>HOUR(tbl_raw_data[[#This Row],[Time_taken]])*60+MINUTE(tbl_raw_data[[#This Row],[Time_taken]])+SECOND(tbl_raw_data[[#This Row],[Time_taken]])/60</f>
        <v>20.933333333333334</v>
      </c>
      <c r="K4148" s="52">
        <f>DATE(YEAR(tbl_raw_data[[#This Row],[Date Actioned]]),MONTH(tbl_raw_data[[#This Row],[Date Actioned]]),DAY(tbl_raw_data[[#This Row],[Date Actioned]]))</f>
        <v>45151</v>
      </c>
      <c r="L4148" s="50" t="str">
        <f>UPPER(TEXT(tbl_raw_data[[#This Row],[updated_date]],"MMMM"))</f>
        <v>AUGUST</v>
      </c>
      <c r="M4148" s="50" t="str">
        <f>"WEEK "&amp; IF(ROUNDUP(DAY(tbl_raw_data[[#This Row],[updated_date]])/7,0)=5,4,ROUNDUP(DAY(tbl_raw_data[[#This Row],[updated_date]])/7,0))</f>
        <v>WEEK 2</v>
      </c>
      <c r="N4148" s="50" t="str">
        <f>UPPER(VLOOKUP(tbl_raw_data[[#This Row],[Analyst]],Settiings!$A$2:$B$16,2,0))</f>
        <v>CAMROOON</v>
      </c>
      <c r="O4148" s="50" t="str">
        <f>TRIM(UPPER(tbl_raw_data[[#This Row],[Outcome]]))</f>
        <v>APPROVE</v>
      </c>
      <c r="P4148" s="50" t="str">
        <f>TRIM(UPPER(tbl_raw_data[[#This Row],[Queue Name]]))</f>
        <v>CONSUMER PRE BUREAU</v>
      </c>
      <c r="Q4148" s="50" t="str">
        <f>IF(tbl_raw_data[[#This Row],[Time taken in min]]&lt;=Settiings!$D$2,"SLA_MET","SLA_NOT_MET")</f>
        <v>SLA_NOT_MET</v>
      </c>
      <c r="R4148" s="94"/>
    </row>
    <row r="4149" spans="1:18" x14ac:dyDescent="0.3">
      <c r="A4149" s="20" t="s">
        <v>3668</v>
      </c>
      <c r="B4149" s="9">
        <v>45151.573495370372</v>
      </c>
      <c r="C4149" s="24">
        <v>45151.578194444446</v>
      </c>
      <c r="D4149" s="25" t="s">
        <v>13</v>
      </c>
      <c r="E4149" s="25" t="s">
        <v>47</v>
      </c>
      <c r="F4149" s="25" t="s">
        <v>65</v>
      </c>
      <c r="G4149" s="25" t="s">
        <v>17</v>
      </c>
      <c r="H4149" s="82"/>
      <c r="I4149" s="48">
        <f>tbl_raw_data[[#This Row],[Date Actioned]]-tbl_raw_data[[#This Row],[Date Tagged]]</f>
        <v>4.6990740738692693E-3</v>
      </c>
      <c r="J4149" s="46">
        <f>HOUR(tbl_raw_data[[#This Row],[Time_taken]])*60+MINUTE(tbl_raw_data[[#This Row],[Time_taken]])+SECOND(tbl_raw_data[[#This Row],[Time_taken]])/60</f>
        <v>6.7666666666666666</v>
      </c>
      <c r="K4149" s="52">
        <f>DATE(YEAR(tbl_raw_data[[#This Row],[Date Actioned]]),MONTH(tbl_raw_data[[#This Row],[Date Actioned]]),DAY(tbl_raw_data[[#This Row],[Date Actioned]]))</f>
        <v>45151</v>
      </c>
      <c r="L4149" s="50" t="str">
        <f>UPPER(TEXT(tbl_raw_data[[#This Row],[updated_date]],"MMMM"))</f>
        <v>AUGUST</v>
      </c>
      <c r="M4149" s="50" t="str">
        <f>"WEEK "&amp; IF(ROUNDUP(DAY(tbl_raw_data[[#This Row],[updated_date]])/7,0)=5,4,ROUNDUP(DAY(tbl_raw_data[[#This Row],[updated_date]])/7,0))</f>
        <v>WEEK 2</v>
      </c>
      <c r="N4149" s="50" t="str">
        <f>UPPER(VLOOKUP(tbl_raw_data[[#This Row],[Analyst]],Settiings!$A$2:$B$16,2,0))</f>
        <v>SAM</v>
      </c>
      <c r="O4149" s="50" t="str">
        <f>TRIM(UPPER(tbl_raw_data[[#This Row],[Outcome]]))</f>
        <v>APPROVE</v>
      </c>
      <c r="P4149" s="50" t="str">
        <f>TRIM(UPPER(tbl_raw_data[[#This Row],[Queue Name]]))</f>
        <v>CONSUMER PRE BUREAU</v>
      </c>
      <c r="Q4149" s="50" t="str">
        <f>IF(tbl_raw_data[[#This Row],[Time taken in min]]&lt;=Settiings!$D$2,"SLA_MET","SLA_NOT_MET")</f>
        <v>SLA_MET</v>
      </c>
      <c r="R4149" s="94"/>
    </row>
    <row r="4150" spans="1:18" x14ac:dyDescent="0.3">
      <c r="A4150" s="14" t="s">
        <v>3670</v>
      </c>
      <c r="B4150" s="15">
        <v>45151.577824074076</v>
      </c>
      <c r="C4150" s="10">
        <v>45151.582824074074</v>
      </c>
      <c r="D4150" s="12" t="s">
        <v>13</v>
      </c>
      <c r="E4150" s="12" t="s">
        <v>19</v>
      </c>
      <c r="F4150" s="11" t="s">
        <v>76</v>
      </c>
      <c r="G4150" s="13"/>
      <c r="H4150" s="78"/>
      <c r="I4150" s="48">
        <f>tbl_raw_data[[#This Row],[Date Actioned]]-tbl_raw_data[[#This Row],[Date Tagged]]</f>
        <v>4.9999999973806553E-3</v>
      </c>
      <c r="J4150" s="46">
        <f>HOUR(tbl_raw_data[[#This Row],[Time_taken]])*60+MINUTE(tbl_raw_data[[#This Row],[Time_taken]])+SECOND(tbl_raw_data[[#This Row],[Time_taken]])/60</f>
        <v>7.2</v>
      </c>
      <c r="K4150" s="52">
        <f>DATE(YEAR(tbl_raw_data[[#This Row],[Date Actioned]]),MONTH(tbl_raw_data[[#This Row],[Date Actioned]]),DAY(tbl_raw_data[[#This Row],[Date Actioned]]))</f>
        <v>45151</v>
      </c>
      <c r="L4150" s="50" t="str">
        <f>UPPER(TEXT(tbl_raw_data[[#This Row],[updated_date]],"MMMM"))</f>
        <v>AUGUST</v>
      </c>
      <c r="M4150" s="50" t="str">
        <f>"WEEK "&amp; IF(ROUNDUP(DAY(tbl_raw_data[[#This Row],[updated_date]])/7,0)=5,4,ROUNDUP(DAY(tbl_raw_data[[#This Row],[updated_date]])/7,0))</f>
        <v>WEEK 2</v>
      </c>
      <c r="N4150" s="50" t="str">
        <f>UPPER(VLOOKUP(tbl_raw_data[[#This Row],[Analyst]],Settiings!$A$2:$B$16,2,0))</f>
        <v>ROHAN</v>
      </c>
      <c r="O4150" s="50" t="str">
        <f>TRIM(UPPER(tbl_raw_data[[#This Row],[Outcome]]))</f>
        <v>APPROVE</v>
      </c>
      <c r="P4150" s="50" t="str">
        <f>TRIM(UPPER(tbl_raw_data[[#This Row],[Queue Name]]))</f>
        <v>CONSUMER POST BUREAU</v>
      </c>
      <c r="Q4150" s="50" t="str">
        <f>IF(tbl_raw_data[[#This Row],[Time taken in min]]&lt;=Settiings!$D$2,"SLA_MET","SLA_NOT_MET")</f>
        <v>SLA_MET</v>
      </c>
      <c r="R4150" s="94"/>
    </row>
    <row r="4151" spans="1:18" x14ac:dyDescent="0.3">
      <c r="A4151" s="23" t="s">
        <v>3671</v>
      </c>
      <c r="B4151" s="15">
        <v>45151.578402777777</v>
      </c>
      <c r="C4151" s="16">
        <v>45151.58189814815</v>
      </c>
      <c r="D4151" s="17" t="s">
        <v>13</v>
      </c>
      <c r="E4151" s="17" t="s">
        <v>9</v>
      </c>
      <c r="F4151" s="17" t="s">
        <v>24</v>
      </c>
      <c r="G4151" s="17" t="s">
        <v>17</v>
      </c>
      <c r="H4151" s="83"/>
      <c r="I4151" s="48">
        <f>tbl_raw_data[[#This Row],[Date Actioned]]-tbl_raw_data[[#This Row],[Date Tagged]]</f>
        <v>3.4953703725477681E-3</v>
      </c>
      <c r="J4151" s="46">
        <f>HOUR(tbl_raw_data[[#This Row],[Time_taken]])*60+MINUTE(tbl_raw_data[[#This Row],[Time_taken]])+SECOND(tbl_raw_data[[#This Row],[Time_taken]])/60</f>
        <v>5.0333333333333332</v>
      </c>
      <c r="K4151" s="52">
        <f>DATE(YEAR(tbl_raw_data[[#This Row],[Date Actioned]]),MONTH(tbl_raw_data[[#This Row],[Date Actioned]]),DAY(tbl_raw_data[[#This Row],[Date Actioned]]))</f>
        <v>45151</v>
      </c>
      <c r="L4151" s="50" t="str">
        <f>UPPER(TEXT(tbl_raw_data[[#This Row],[updated_date]],"MMMM"))</f>
        <v>AUGUST</v>
      </c>
      <c r="M4151" s="50" t="str">
        <f>"WEEK "&amp; IF(ROUNDUP(DAY(tbl_raw_data[[#This Row],[updated_date]])/7,0)=5,4,ROUNDUP(DAY(tbl_raw_data[[#This Row],[updated_date]])/7,0))</f>
        <v>WEEK 2</v>
      </c>
      <c r="N4151" s="50" t="str">
        <f>UPPER(VLOOKUP(tbl_raw_data[[#This Row],[Analyst]],Settiings!$A$2:$B$16,2,0))</f>
        <v>QUADIR</v>
      </c>
      <c r="O4151" s="50" t="str">
        <f>TRIM(UPPER(tbl_raw_data[[#This Row],[Outcome]]))</f>
        <v>APPROVE</v>
      </c>
      <c r="P4151" s="50" t="str">
        <f>TRIM(UPPER(tbl_raw_data[[#This Row],[Queue Name]]))</f>
        <v>CONSUMER EXISTING</v>
      </c>
      <c r="Q4151" s="50" t="str">
        <f>IF(tbl_raw_data[[#This Row],[Time taken in min]]&lt;=Settiings!$D$2,"SLA_MET","SLA_NOT_MET")</f>
        <v>SLA_MET</v>
      </c>
      <c r="R4151" s="94"/>
    </row>
    <row r="4152" spans="1:18" x14ac:dyDescent="0.3">
      <c r="A4152" s="14" t="s">
        <v>3672</v>
      </c>
      <c r="B4152" s="9">
        <v>45151.584363425929</v>
      </c>
      <c r="C4152" s="24">
        <v>45151.592685185184</v>
      </c>
      <c r="D4152" s="25" t="s">
        <v>13</v>
      </c>
      <c r="E4152" s="25" t="s">
        <v>9</v>
      </c>
      <c r="F4152" s="25" t="s">
        <v>24</v>
      </c>
      <c r="G4152" s="25" t="s">
        <v>128</v>
      </c>
      <c r="H4152" s="82"/>
      <c r="I4152" s="48">
        <f>tbl_raw_data[[#This Row],[Date Actioned]]-tbl_raw_data[[#This Row],[Date Tagged]]</f>
        <v>8.3217592546134256E-3</v>
      </c>
      <c r="J4152" s="46">
        <f>HOUR(tbl_raw_data[[#This Row],[Time_taken]])*60+MINUTE(tbl_raw_data[[#This Row],[Time_taken]])+SECOND(tbl_raw_data[[#This Row],[Time_taken]])/60</f>
        <v>11.983333333333333</v>
      </c>
      <c r="K4152" s="52">
        <f>DATE(YEAR(tbl_raw_data[[#This Row],[Date Actioned]]),MONTH(tbl_raw_data[[#This Row],[Date Actioned]]),DAY(tbl_raw_data[[#This Row],[Date Actioned]]))</f>
        <v>45151</v>
      </c>
      <c r="L4152" s="50" t="str">
        <f>UPPER(TEXT(tbl_raw_data[[#This Row],[updated_date]],"MMMM"))</f>
        <v>AUGUST</v>
      </c>
      <c r="M4152" s="50" t="str">
        <f>"WEEK "&amp; IF(ROUNDUP(DAY(tbl_raw_data[[#This Row],[updated_date]])/7,0)=5,4,ROUNDUP(DAY(tbl_raw_data[[#This Row],[updated_date]])/7,0))</f>
        <v>WEEK 2</v>
      </c>
      <c r="N4152" s="50" t="str">
        <f>UPPER(VLOOKUP(tbl_raw_data[[#This Row],[Analyst]],Settiings!$A$2:$B$16,2,0))</f>
        <v>QUADIR</v>
      </c>
      <c r="O4152" s="50" t="str">
        <f>TRIM(UPPER(tbl_raw_data[[#This Row],[Outcome]]))</f>
        <v>APPROVE</v>
      </c>
      <c r="P4152" s="50" t="str">
        <f>TRIM(UPPER(tbl_raw_data[[#This Row],[Queue Name]]))</f>
        <v>CONSUMER EXISTING</v>
      </c>
      <c r="Q4152" s="50" t="str">
        <f>IF(tbl_raw_data[[#This Row],[Time taken in min]]&lt;=Settiings!$D$2,"SLA_MET","SLA_NOT_MET")</f>
        <v>SLA_MET</v>
      </c>
      <c r="R4152" s="94"/>
    </row>
    <row r="4153" spans="1:18" x14ac:dyDescent="0.3">
      <c r="A4153" s="20" t="s">
        <v>3673</v>
      </c>
      <c r="B4153" s="15">
        <v>45151.585543981484</v>
      </c>
      <c r="C4153" s="16">
        <v>45151.588506944441</v>
      </c>
      <c r="D4153" s="17" t="s">
        <v>13</v>
      </c>
      <c r="E4153" s="17" t="s">
        <v>9</v>
      </c>
      <c r="F4153" s="17" t="s">
        <v>16</v>
      </c>
      <c r="G4153" s="17" t="s">
        <v>17</v>
      </c>
      <c r="H4153" s="83"/>
      <c r="I4153" s="48">
        <f>tbl_raw_data[[#This Row],[Date Actioned]]-tbl_raw_data[[#This Row],[Date Tagged]]</f>
        <v>2.9629629570990801E-3</v>
      </c>
      <c r="J4153" s="46">
        <f>HOUR(tbl_raw_data[[#This Row],[Time_taken]])*60+MINUTE(tbl_raw_data[[#This Row],[Time_taken]])+SECOND(tbl_raw_data[[#This Row],[Time_taken]])/60</f>
        <v>4.2666666666666666</v>
      </c>
      <c r="K4153" s="52">
        <f>DATE(YEAR(tbl_raw_data[[#This Row],[Date Actioned]]),MONTH(tbl_raw_data[[#This Row],[Date Actioned]]),DAY(tbl_raw_data[[#This Row],[Date Actioned]]))</f>
        <v>45151</v>
      </c>
      <c r="L4153" s="50" t="str">
        <f>UPPER(TEXT(tbl_raw_data[[#This Row],[updated_date]],"MMMM"))</f>
        <v>AUGUST</v>
      </c>
      <c r="M4153" s="50" t="str">
        <f>"WEEK "&amp; IF(ROUNDUP(DAY(tbl_raw_data[[#This Row],[updated_date]])/7,0)=5,4,ROUNDUP(DAY(tbl_raw_data[[#This Row],[updated_date]])/7,0))</f>
        <v>WEEK 2</v>
      </c>
      <c r="N4153" s="50" t="str">
        <f>UPPER(VLOOKUP(tbl_raw_data[[#This Row],[Analyst]],Settiings!$A$2:$B$16,2,0))</f>
        <v>CAMROOON</v>
      </c>
      <c r="O4153" s="50" t="str">
        <f>TRIM(UPPER(tbl_raw_data[[#This Row],[Outcome]]))</f>
        <v>APPROVE</v>
      </c>
      <c r="P4153" s="50" t="str">
        <f>TRIM(UPPER(tbl_raw_data[[#This Row],[Queue Name]]))</f>
        <v>CONSUMER EXISTING</v>
      </c>
      <c r="Q4153" s="50" t="str">
        <f>IF(tbl_raw_data[[#This Row],[Time taken in min]]&lt;=Settiings!$D$2,"SLA_MET","SLA_NOT_MET")</f>
        <v>SLA_MET</v>
      </c>
      <c r="R4153" s="94"/>
    </row>
    <row r="4154" spans="1:18" x14ac:dyDescent="0.3">
      <c r="A4154" s="23" t="s">
        <v>3674</v>
      </c>
      <c r="B4154" s="9">
        <v>45151.586041666669</v>
      </c>
      <c r="C4154" s="24">
        <v>45151.600208333337</v>
      </c>
      <c r="D4154" s="25" t="s">
        <v>13</v>
      </c>
      <c r="E4154" s="25" t="s">
        <v>9</v>
      </c>
      <c r="F4154" s="25" t="s">
        <v>65</v>
      </c>
      <c r="G4154" s="25" t="s">
        <v>946</v>
      </c>
      <c r="H4154" s="82"/>
      <c r="I4154" s="48">
        <f>tbl_raw_data[[#This Row],[Date Actioned]]-tbl_raw_data[[#This Row],[Date Tagged]]</f>
        <v>1.4166666667733807E-2</v>
      </c>
      <c r="J4154" s="46">
        <f>HOUR(tbl_raw_data[[#This Row],[Time_taken]])*60+MINUTE(tbl_raw_data[[#This Row],[Time_taken]])+SECOND(tbl_raw_data[[#This Row],[Time_taken]])/60</f>
        <v>20.399999999999999</v>
      </c>
      <c r="K4154" s="52">
        <f>DATE(YEAR(tbl_raw_data[[#This Row],[Date Actioned]]),MONTH(tbl_raw_data[[#This Row],[Date Actioned]]),DAY(tbl_raw_data[[#This Row],[Date Actioned]]))</f>
        <v>45151</v>
      </c>
      <c r="L4154" s="50" t="str">
        <f>UPPER(TEXT(tbl_raw_data[[#This Row],[updated_date]],"MMMM"))</f>
        <v>AUGUST</v>
      </c>
      <c r="M4154" s="50" t="str">
        <f>"WEEK "&amp; IF(ROUNDUP(DAY(tbl_raw_data[[#This Row],[updated_date]])/7,0)=5,4,ROUNDUP(DAY(tbl_raw_data[[#This Row],[updated_date]])/7,0))</f>
        <v>WEEK 2</v>
      </c>
      <c r="N4154" s="50" t="str">
        <f>UPPER(VLOOKUP(tbl_raw_data[[#This Row],[Analyst]],Settiings!$A$2:$B$16,2,0))</f>
        <v>SAM</v>
      </c>
      <c r="O4154" s="50" t="str">
        <f>TRIM(UPPER(tbl_raw_data[[#This Row],[Outcome]]))</f>
        <v>APPROVE</v>
      </c>
      <c r="P4154" s="50" t="str">
        <f>TRIM(UPPER(tbl_raw_data[[#This Row],[Queue Name]]))</f>
        <v>CONSUMER EXISTING</v>
      </c>
      <c r="Q4154" s="50" t="str">
        <f>IF(tbl_raw_data[[#This Row],[Time taken in min]]&lt;=Settiings!$D$2,"SLA_MET","SLA_NOT_MET")</f>
        <v>SLA_NOT_MET</v>
      </c>
      <c r="R4154" s="94"/>
    </row>
    <row r="4155" spans="1:18" x14ac:dyDescent="0.3">
      <c r="A4155" s="20" t="s">
        <v>3676</v>
      </c>
      <c r="B4155" s="15">
        <v>45151.587627314817</v>
      </c>
      <c r="C4155" s="26">
        <v>45151.593842592592</v>
      </c>
      <c r="D4155" s="18" t="s">
        <v>13</v>
      </c>
      <c r="E4155" s="18" t="s">
        <v>19</v>
      </c>
      <c r="F4155" s="27" t="s">
        <v>50</v>
      </c>
      <c r="G4155" s="19"/>
      <c r="H4155" s="79"/>
      <c r="I4155" s="48">
        <f>tbl_raw_data[[#This Row],[Date Actioned]]-tbl_raw_data[[#This Row],[Date Tagged]]</f>
        <v>6.2152777754818089E-3</v>
      </c>
      <c r="J4155" s="46">
        <f>HOUR(tbl_raw_data[[#This Row],[Time_taken]])*60+MINUTE(tbl_raw_data[[#This Row],[Time_taken]])+SECOND(tbl_raw_data[[#This Row],[Time_taken]])/60</f>
        <v>8.9499999999999993</v>
      </c>
      <c r="K4155" s="52">
        <f>DATE(YEAR(tbl_raw_data[[#This Row],[Date Actioned]]),MONTH(tbl_raw_data[[#This Row],[Date Actioned]]),DAY(tbl_raw_data[[#This Row],[Date Actioned]]))</f>
        <v>45151</v>
      </c>
      <c r="L4155" s="50" t="str">
        <f>UPPER(TEXT(tbl_raw_data[[#This Row],[updated_date]],"MMMM"))</f>
        <v>AUGUST</v>
      </c>
      <c r="M4155" s="50" t="str">
        <f>"WEEK "&amp; IF(ROUNDUP(DAY(tbl_raw_data[[#This Row],[updated_date]])/7,0)=5,4,ROUNDUP(DAY(tbl_raw_data[[#This Row],[updated_date]])/7,0))</f>
        <v>WEEK 2</v>
      </c>
      <c r="N4155" s="50" t="str">
        <f>UPPER(VLOOKUP(tbl_raw_data[[#This Row],[Analyst]],Settiings!$A$2:$B$16,2,0))</f>
        <v>SHAHID</v>
      </c>
      <c r="O4155" s="50" t="str">
        <f>TRIM(UPPER(tbl_raw_data[[#This Row],[Outcome]]))</f>
        <v>APPROVE</v>
      </c>
      <c r="P4155" s="50" t="str">
        <f>TRIM(UPPER(tbl_raw_data[[#This Row],[Queue Name]]))</f>
        <v>CONSUMER POST BUREAU</v>
      </c>
      <c r="Q4155" s="50" t="str">
        <f>IF(tbl_raw_data[[#This Row],[Time taken in min]]&lt;=Settiings!$D$2,"SLA_MET","SLA_NOT_MET")</f>
        <v>SLA_MET</v>
      </c>
      <c r="R4155" s="94"/>
    </row>
    <row r="4156" spans="1:18" x14ac:dyDescent="0.3">
      <c r="A4156" s="14" t="s">
        <v>3679</v>
      </c>
      <c r="B4156" s="15">
        <v>45151.597199074073</v>
      </c>
      <c r="C4156" s="16">
        <v>45151.600937499999</v>
      </c>
      <c r="D4156" s="17" t="s">
        <v>27</v>
      </c>
      <c r="E4156" s="17" t="s">
        <v>47</v>
      </c>
      <c r="F4156" s="17" t="s">
        <v>16</v>
      </c>
      <c r="G4156" s="17" t="s">
        <v>2115</v>
      </c>
      <c r="H4156" s="83"/>
      <c r="I4156" s="48">
        <f>tbl_raw_data[[#This Row],[Date Actioned]]-tbl_raw_data[[#This Row],[Date Tagged]]</f>
        <v>3.7384259267128073E-3</v>
      </c>
      <c r="J4156" s="46">
        <f>HOUR(tbl_raw_data[[#This Row],[Time_taken]])*60+MINUTE(tbl_raw_data[[#This Row],[Time_taken]])+SECOND(tbl_raw_data[[#This Row],[Time_taken]])/60</f>
        <v>5.3833333333333337</v>
      </c>
      <c r="K4156" s="52">
        <f>DATE(YEAR(tbl_raw_data[[#This Row],[Date Actioned]]),MONTH(tbl_raw_data[[#This Row],[Date Actioned]]),DAY(tbl_raw_data[[#This Row],[Date Actioned]]))</f>
        <v>45151</v>
      </c>
      <c r="L4156" s="50" t="str">
        <f>UPPER(TEXT(tbl_raw_data[[#This Row],[updated_date]],"MMMM"))</f>
        <v>AUGUST</v>
      </c>
      <c r="M4156" s="50" t="str">
        <f>"WEEK "&amp; IF(ROUNDUP(DAY(tbl_raw_data[[#This Row],[updated_date]])/7,0)=5,4,ROUNDUP(DAY(tbl_raw_data[[#This Row],[updated_date]])/7,0))</f>
        <v>WEEK 2</v>
      </c>
      <c r="N4156" s="50" t="str">
        <f>UPPER(VLOOKUP(tbl_raw_data[[#This Row],[Analyst]],Settiings!$A$2:$B$16,2,0))</f>
        <v>CAMROOON</v>
      </c>
      <c r="O4156" s="50" t="str">
        <f>TRIM(UPPER(tbl_raw_data[[#This Row],[Outcome]]))</f>
        <v>DECLINE</v>
      </c>
      <c r="P4156" s="50" t="str">
        <f>TRIM(UPPER(tbl_raw_data[[#This Row],[Queue Name]]))</f>
        <v>CONSUMER PRE BUREAU</v>
      </c>
      <c r="Q4156" s="50" t="str">
        <f>IF(tbl_raw_data[[#This Row],[Time taken in min]]&lt;=Settiings!$D$2,"SLA_MET","SLA_NOT_MET")</f>
        <v>SLA_MET</v>
      </c>
      <c r="R4156" s="94"/>
    </row>
    <row r="4157" spans="1:18" x14ac:dyDescent="0.3">
      <c r="A4157" s="23" t="s">
        <v>3681</v>
      </c>
      <c r="B4157" s="15">
        <v>45151.600868055553</v>
      </c>
      <c r="C4157" s="10">
        <v>45151.605694444443</v>
      </c>
      <c r="D4157" s="12" t="s">
        <v>13</v>
      </c>
      <c r="E4157" s="12" t="s">
        <v>9</v>
      </c>
      <c r="F4157" s="11" t="s">
        <v>50</v>
      </c>
      <c r="G4157" s="13"/>
      <c r="H4157" s="78"/>
      <c r="I4157" s="48">
        <f>tbl_raw_data[[#This Row],[Date Actioned]]-tbl_raw_data[[#This Row],[Date Tagged]]</f>
        <v>4.8263888893416151E-3</v>
      </c>
      <c r="J4157" s="46">
        <f>HOUR(tbl_raw_data[[#This Row],[Time_taken]])*60+MINUTE(tbl_raw_data[[#This Row],[Time_taken]])+SECOND(tbl_raw_data[[#This Row],[Time_taken]])/60</f>
        <v>6.95</v>
      </c>
      <c r="K4157" s="52">
        <f>DATE(YEAR(tbl_raw_data[[#This Row],[Date Actioned]]),MONTH(tbl_raw_data[[#This Row],[Date Actioned]]),DAY(tbl_raw_data[[#This Row],[Date Actioned]]))</f>
        <v>45151</v>
      </c>
      <c r="L4157" s="50" t="str">
        <f>UPPER(TEXT(tbl_raw_data[[#This Row],[updated_date]],"MMMM"))</f>
        <v>AUGUST</v>
      </c>
      <c r="M4157" s="50" t="str">
        <f>"WEEK "&amp; IF(ROUNDUP(DAY(tbl_raw_data[[#This Row],[updated_date]])/7,0)=5,4,ROUNDUP(DAY(tbl_raw_data[[#This Row],[updated_date]])/7,0))</f>
        <v>WEEK 2</v>
      </c>
      <c r="N4157" s="50" t="str">
        <f>UPPER(VLOOKUP(tbl_raw_data[[#This Row],[Analyst]],Settiings!$A$2:$B$16,2,0))</f>
        <v>SHAHID</v>
      </c>
      <c r="O4157" s="50" t="str">
        <f>TRIM(UPPER(tbl_raw_data[[#This Row],[Outcome]]))</f>
        <v>APPROVE</v>
      </c>
      <c r="P4157" s="50" t="str">
        <f>TRIM(UPPER(tbl_raw_data[[#This Row],[Queue Name]]))</f>
        <v>CONSUMER EXISTING</v>
      </c>
      <c r="Q4157" s="50" t="str">
        <f>IF(tbl_raw_data[[#This Row],[Time taken in min]]&lt;=Settiings!$D$2,"SLA_MET","SLA_NOT_MET")</f>
        <v>SLA_MET</v>
      </c>
      <c r="R4157" s="94"/>
    </row>
    <row r="4158" spans="1:18" x14ac:dyDescent="0.3">
      <c r="A4158" s="20" t="s">
        <v>3683</v>
      </c>
      <c r="B4158" s="9">
        <v>45151.605127314811</v>
      </c>
      <c r="C4158" s="24">
        <v>45151.606562499997</v>
      </c>
      <c r="D4158" s="25" t="s">
        <v>27</v>
      </c>
      <c r="E4158" s="25" t="s">
        <v>47</v>
      </c>
      <c r="F4158" s="25" t="s">
        <v>65</v>
      </c>
      <c r="G4158" s="25" t="s">
        <v>113</v>
      </c>
      <c r="H4158" s="82"/>
      <c r="I4158" s="48">
        <f>tbl_raw_data[[#This Row],[Date Actioned]]-tbl_raw_data[[#This Row],[Date Tagged]]</f>
        <v>1.4351851859828457E-3</v>
      </c>
      <c r="J4158" s="46">
        <f>HOUR(tbl_raw_data[[#This Row],[Time_taken]])*60+MINUTE(tbl_raw_data[[#This Row],[Time_taken]])+SECOND(tbl_raw_data[[#This Row],[Time_taken]])/60</f>
        <v>2.0666666666666669</v>
      </c>
      <c r="K4158" s="52">
        <f>DATE(YEAR(tbl_raw_data[[#This Row],[Date Actioned]]),MONTH(tbl_raw_data[[#This Row],[Date Actioned]]),DAY(tbl_raw_data[[#This Row],[Date Actioned]]))</f>
        <v>45151</v>
      </c>
      <c r="L4158" s="50" t="str">
        <f>UPPER(TEXT(tbl_raw_data[[#This Row],[updated_date]],"MMMM"))</f>
        <v>AUGUST</v>
      </c>
      <c r="M4158" s="50" t="str">
        <f>"WEEK "&amp; IF(ROUNDUP(DAY(tbl_raw_data[[#This Row],[updated_date]])/7,0)=5,4,ROUNDUP(DAY(tbl_raw_data[[#This Row],[updated_date]])/7,0))</f>
        <v>WEEK 2</v>
      </c>
      <c r="N4158" s="50" t="str">
        <f>UPPER(VLOOKUP(tbl_raw_data[[#This Row],[Analyst]],Settiings!$A$2:$B$16,2,0))</f>
        <v>SAM</v>
      </c>
      <c r="O4158" s="50" t="str">
        <f>TRIM(UPPER(tbl_raw_data[[#This Row],[Outcome]]))</f>
        <v>DECLINE</v>
      </c>
      <c r="P4158" s="50" t="str">
        <f>TRIM(UPPER(tbl_raw_data[[#This Row],[Queue Name]]))</f>
        <v>CONSUMER PRE BUREAU</v>
      </c>
      <c r="Q4158" s="50" t="str">
        <f>IF(tbl_raw_data[[#This Row],[Time taken in min]]&lt;=Settiings!$D$2,"SLA_MET","SLA_NOT_MET")</f>
        <v>SLA_MET</v>
      </c>
      <c r="R4158" s="94"/>
    </row>
    <row r="4159" spans="1:18" x14ac:dyDescent="0.3">
      <c r="A4159" s="14" t="s">
        <v>3684</v>
      </c>
      <c r="B4159" s="15">
        <v>45151.60869212963</v>
      </c>
      <c r="C4159" s="16">
        <v>45151.616249999999</v>
      </c>
      <c r="D4159" s="17" t="s">
        <v>13</v>
      </c>
      <c r="E4159" s="17" t="s">
        <v>9</v>
      </c>
      <c r="F4159" s="17" t="s">
        <v>53</v>
      </c>
      <c r="G4159" s="17" t="s">
        <v>17</v>
      </c>
      <c r="H4159" s="83"/>
      <c r="I4159" s="48">
        <f>tbl_raw_data[[#This Row],[Date Actioned]]-tbl_raw_data[[#This Row],[Date Tagged]]</f>
        <v>7.5578703690553084E-3</v>
      </c>
      <c r="J4159" s="46">
        <f>HOUR(tbl_raw_data[[#This Row],[Time_taken]])*60+MINUTE(tbl_raw_data[[#This Row],[Time_taken]])+SECOND(tbl_raw_data[[#This Row],[Time_taken]])/60</f>
        <v>10.883333333333333</v>
      </c>
      <c r="K4159" s="52">
        <f>DATE(YEAR(tbl_raw_data[[#This Row],[Date Actioned]]),MONTH(tbl_raw_data[[#This Row],[Date Actioned]]),DAY(tbl_raw_data[[#This Row],[Date Actioned]]))</f>
        <v>45151</v>
      </c>
      <c r="L4159" s="50" t="str">
        <f>UPPER(TEXT(tbl_raw_data[[#This Row],[updated_date]],"MMMM"))</f>
        <v>AUGUST</v>
      </c>
      <c r="M4159" s="50" t="str">
        <f>"WEEK "&amp; IF(ROUNDUP(DAY(tbl_raw_data[[#This Row],[updated_date]])/7,0)=5,4,ROUNDUP(DAY(tbl_raw_data[[#This Row],[updated_date]])/7,0))</f>
        <v>WEEK 2</v>
      </c>
      <c r="N4159" s="50" t="str">
        <f>UPPER(VLOOKUP(tbl_raw_data[[#This Row],[Analyst]],Settiings!$A$2:$B$16,2,0))</f>
        <v>NAVED</v>
      </c>
      <c r="O4159" s="50" t="str">
        <f>TRIM(UPPER(tbl_raw_data[[#This Row],[Outcome]]))</f>
        <v>APPROVE</v>
      </c>
      <c r="P4159" s="50" t="str">
        <f>TRIM(UPPER(tbl_raw_data[[#This Row],[Queue Name]]))</f>
        <v>CONSUMER EXISTING</v>
      </c>
      <c r="Q4159" s="50" t="str">
        <f>IF(tbl_raw_data[[#This Row],[Time taken in min]]&lt;=Settiings!$D$2,"SLA_MET","SLA_NOT_MET")</f>
        <v>SLA_MET</v>
      </c>
      <c r="R4159" s="94"/>
    </row>
    <row r="4160" spans="1:18" x14ac:dyDescent="0.3">
      <c r="A4160" s="20" t="s">
        <v>3685</v>
      </c>
      <c r="B4160" s="9">
        <v>45151.610023148147</v>
      </c>
      <c r="C4160" s="24">
        <v>45151.614722222221</v>
      </c>
      <c r="D4160" s="25" t="s">
        <v>13</v>
      </c>
      <c r="E4160" s="25" t="s">
        <v>47</v>
      </c>
      <c r="F4160" s="25" t="s">
        <v>16</v>
      </c>
      <c r="G4160" s="25" t="s">
        <v>17</v>
      </c>
      <c r="H4160" s="82"/>
      <c r="I4160" s="48">
        <f>tbl_raw_data[[#This Row],[Date Actioned]]-tbl_raw_data[[#This Row],[Date Tagged]]</f>
        <v>4.6990740738692693E-3</v>
      </c>
      <c r="J4160" s="46">
        <f>HOUR(tbl_raw_data[[#This Row],[Time_taken]])*60+MINUTE(tbl_raw_data[[#This Row],[Time_taken]])+SECOND(tbl_raw_data[[#This Row],[Time_taken]])/60</f>
        <v>6.7666666666666666</v>
      </c>
      <c r="K4160" s="52">
        <f>DATE(YEAR(tbl_raw_data[[#This Row],[Date Actioned]]),MONTH(tbl_raw_data[[#This Row],[Date Actioned]]),DAY(tbl_raw_data[[#This Row],[Date Actioned]]))</f>
        <v>45151</v>
      </c>
      <c r="L4160" s="50" t="str">
        <f>UPPER(TEXT(tbl_raw_data[[#This Row],[updated_date]],"MMMM"))</f>
        <v>AUGUST</v>
      </c>
      <c r="M4160" s="50" t="str">
        <f>"WEEK "&amp; IF(ROUNDUP(DAY(tbl_raw_data[[#This Row],[updated_date]])/7,0)=5,4,ROUNDUP(DAY(tbl_raw_data[[#This Row],[updated_date]])/7,0))</f>
        <v>WEEK 2</v>
      </c>
      <c r="N4160" s="50" t="str">
        <f>UPPER(VLOOKUP(tbl_raw_data[[#This Row],[Analyst]],Settiings!$A$2:$B$16,2,0))</f>
        <v>CAMROOON</v>
      </c>
      <c r="O4160" s="50" t="str">
        <f>TRIM(UPPER(tbl_raw_data[[#This Row],[Outcome]]))</f>
        <v>APPROVE</v>
      </c>
      <c r="P4160" s="50" t="str">
        <f>TRIM(UPPER(tbl_raw_data[[#This Row],[Queue Name]]))</f>
        <v>CONSUMER PRE BUREAU</v>
      </c>
      <c r="Q4160" s="50" t="str">
        <f>IF(tbl_raw_data[[#This Row],[Time taken in min]]&lt;=Settiings!$D$2,"SLA_MET","SLA_NOT_MET")</f>
        <v>SLA_MET</v>
      </c>
      <c r="R4160" s="94"/>
    </row>
    <row r="4161" spans="1:18" x14ac:dyDescent="0.3">
      <c r="A4161" s="23" t="s">
        <v>3687</v>
      </c>
      <c r="B4161" s="15">
        <v>45151.61409722222</v>
      </c>
      <c r="C4161" s="16">
        <v>45151.624884259261</v>
      </c>
      <c r="D4161" s="17" t="s">
        <v>13</v>
      </c>
      <c r="E4161" s="17" t="s">
        <v>47</v>
      </c>
      <c r="F4161" s="17" t="s">
        <v>10</v>
      </c>
      <c r="G4161" s="17" t="s">
        <v>17</v>
      </c>
      <c r="H4161" s="83"/>
      <c r="I4161" s="48">
        <f>tbl_raw_data[[#This Row],[Date Actioned]]-tbl_raw_data[[#This Row],[Date Tagged]]</f>
        <v>1.078703704115469E-2</v>
      </c>
      <c r="J4161" s="46">
        <f>HOUR(tbl_raw_data[[#This Row],[Time_taken]])*60+MINUTE(tbl_raw_data[[#This Row],[Time_taken]])+SECOND(tbl_raw_data[[#This Row],[Time_taken]])/60</f>
        <v>15.533333333333333</v>
      </c>
      <c r="K4161" s="52">
        <f>DATE(YEAR(tbl_raw_data[[#This Row],[Date Actioned]]),MONTH(tbl_raw_data[[#This Row],[Date Actioned]]),DAY(tbl_raw_data[[#This Row],[Date Actioned]]))</f>
        <v>45151</v>
      </c>
      <c r="L4161" s="50" t="str">
        <f>UPPER(TEXT(tbl_raw_data[[#This Row],[updated_date]],"MMMM"))</f>
        <v>AUGUST</v>
      </c>
      <c r="M4161" s="50" t="str">
        <f>"WEEK "&amp; IF(ROUNDUP(DAY(tbl_raw_data[[#This Row],[updated_date]])/7,0)=5,4,ROUNDUP(DAY(tbl_raw_data[[#This Row],[updated_date]])/7,0))</f>
        <v>WEEK 2</v>
      </c>
      <c r="N4161" s="50" t="str">
        <f>UPPER(VLOOKUP(tbl_raw_data[[#This Row],[Analyst]],Settiings!$A$2:$B$16,2,0))</f>
        <v>NITESH</v>
      </c>
      <c r="O4161" s="50" t="str">
        <f>TRIM(UPPER(tbl_raw_data[[#This Row],[Outcome]]))</f>
        <v>APPROVE</v>
      </c>
      <c r="P4161" s="50" t="str">
        <f>TRIM(UPPER(tbl_raw_data[[#This Row],[Queue Name]]))</f>
        <v>CONSUMER PRE BUREAU</v>
      </c>
      <c r="Q4161" s="50" t="str">
        <f>IF(tbl_raw_data[[#This Row],[Time taken in min]]&lt;=Settiings!$D$2,"SLA_MET","SLA_NOT_MET")</f>
        <v>SLA_MET</v>
      </c>
      <c r="R4161" s="94"/>
    </row>
    <row r="4162" spans="1:18" x14ac:dyDescent="0.3">
      <c r="A4162" s="23" t="s">
        <v>3688</v>
      </c>
      <c r="B4162" s="15">
        <v>45151.61478009259</v>
      </c>
      <c r="C4162" s="16">
        <v>45151.619583333333</v>
      </c>
      <c r="D4162" s="17" t="s">
        <v>27</v>
      </c>
      <c r="E4162" s="17" t="s">
        <v>47</v>
      </c>
      <c r="F4162" s="17" t="s">
        <v>16</v>
      </c>
      <c r="G4162" s="17" t="s">
        <v>3689</v>
      </c>
      <c r="H4162" s="83"/>
      <c r="I4162" s="48">
        <f>tbl_raw_data[[#This Row],[Date Actioned]]-tbl_raw_data[[#This Row],[Date Tagged]]</f>
        <v>4.803240743058268E-3</v>
      </c>
      <c r="J4162" s="46">
        <f>HOUR(tbl_raw_data[[#This Row],[Time_taken]])*60+MINUTE(tbl_raw_data[[#This Row],[Time_taken]])+SECOND(tbl_raw_data[[#This Row],[Time_taken]])/60</f>
        <v>6.916666666666667</v>
      </c>
      <c r="K4162" s="52">
        <f>DATE(YEAR(tbl_raw_data[[#This Row],[Date Actioned]]),MONTH(tbl_raw_data[[#This Row],[Date Actioned]]),DAY(tbl_raw_data[[#This Row],[Date Actioned]]))</f>
        <v>45151</v>
      </c>
      <c r="L4162" s="50" t="str">
        <f>UPPER(TEXT(tbl_raw_data[[#This Row],[updated_date]],"MMMM"))</f>
        <v>AUGUST</v>
      </c>
      <c r="M4162" s="50" t="str">
        <f>"WEEK "&amp; IF(ROUNDUP(DAY(tbl_raw_data[[#This Row],[updated_date]])/7,0)=5,4,ROUNDUP(DAY(tbl_raw_data[[#This Row],[updated_date]])/7,0))</f>
        <v>WEEK 2</v>
      </c>
      <c r="N4162" s="50" t="str">
        <f>UPPER(VLOOKUP(tbl_raw_data[[#This Row],[Analyst]],Settiings!$A$2:$B$16,2,0))</f>
        <v>CAMROOON</v>
      </c>
      <c r="O4162" s="50" t="str">
        <f>TRIM(UPPER(tbl_raw_data[[#This Row],[Outcome]]))</f>
        <v>DECLINE</v>
      </c>
      <c r="P4162" s="50" t="str">
        <f>TRIM(UPPER(tbl_raw_data[[#This Row],[Queue Name]]))</f>
        <v>CONSUMER PRE BUREAU</v>
      </c>
      <c r="Q4162" s="50" t="str">
        <f>IF(tbl_raw_data[[#This Row],[Time taken in min]]&lt;=Settiings!$D$2,"SLA_MET","SLA_NOT_MET")</f>
        <v>SLA_MET</v>
      </c>
      <c r="R4162" s="94"/>
    </row>
    <row r="4163" spans="1:18" x14ac:dyDescent="0.3">
      <c r="A4163" s="14" t="s">
        <v>3690</v>
      </c>
      <c r="B4163" s="9">
        <v>45151.617002314815</v>
      </c>
      <c r="C4163" s="24">
        <v>45151.625405092593</v>
      </c>
      <c r="D4163" s="25" t="s">
        <v>27</v>
      </c>
      <c r="E4163" s="25" t="s">
        <v>47</v>
      </c>
      <c r="F4163" s="25" t="s">
        <v>24</v>
      </c>
      <c r="G4163" s="25" t="s">
        <v>1926</v>
      </c>
      <c r="H4163" s="82"/>
      <c r="I4163" s="48">
        <f>tbl_raw_data[[#This Row],[Date Actioned]]-tbl_raw_data[[#This Row],[Date Tagged]]</f>
        <v>8.4027777775190771E-3</v>
      </c>
      <c r="J4163" s="46">
        <f>HOUR(tbl_raw_data[[#This Row],[Time_taken]])*60+MINUTE(tbl_raw_data[[#This Row],[Time_taken]])+SECOND(tbl_raw_data[[#This Row],[Time_taken]])/60</f>
        <v>12.1</v>
      </c>
      <c r="K4163" s="52">
        <f>DATE(YEAR(tbl_raw_data[[#This Row],[Date Actioned]]),MONTH(tbl_raw_data[[#This Row],[Date Actioned]]),DAY(tbl_raw_data[[#This Row],[Date Actioned]]))</f>
        <v>45151</v>
      </c>
      <c r="L4163" s="50" t="str">
        <f>UPPER(TEXT(tbl_raw_data[[#This Row],[updated_date]],"MMMM"))</f>
        <v>AUGUST</v>
      </c>
      <c r="M4163" s="50" t="str">
        <f>"WEEK "&amp; IF(ROUNDUP(DAY(tbl_raw_data[[#This Row],[updated_date]])/7,0)=5,4,ROUNDUP(DAY(tbl_raw_data[[#This Row],[updated_date]])/7,0))</f>
        <v>WEEK 2</v>
      </c>
      <c r="N4163" s="50" t="str">
        <f>UPPER(VLOOKUP(tbl_raw_data[[#This Row],[Analyst]],Settiings!$A$2:$B$16,2,0))</f>
        <v>QUADIR</v>
      </c>
      <c r="O4163" s="50" t="str">
        <f>TRIM(UPPER(tbl_raw_data[[#This Row],[Outcome]]))</f>
        <v>DECLINE</v>
      </c>
      <c r="P4163" s="50" t="str">
        <f>TRIM(UPPER(tbl_raw_data[[#This Row],[Queue Name]]))</f>
        <v>CONSUMER PRE BUREAU</v>
      </c>
      <c r="Q4163" s="50" t="str">
        <f>IF(tbl_raw_data[[#This Row],[Time taken in min]]&lt;=Settiings!$D$2,"SLA_MET","SLA_NOT_MET")</f>
        <v>SLA_MET</v>
      </c>
      <c r="R4163" s="94"/>
    </row>
    <row r="4164" spans="1:18" x14ac:dyDescent="0.3">
      <c r="A4164" s="14" t="s">
        <v>3691</v>
      </c>
      <c r="B4164" s="9">
        <v>45151.619270833333</v>
      </c>
      <c r="C4164" s="24">
        <v>45151.623298611114</v>
      </c>
      <c r="D4164" s="25" t="s">
        <v>13</v>
      </c>
      <c r="E4164" s="25" t="s">
        <v>47</v>
      </c>
      <c r="F4164" s="25" t="s">
        <v>53</v>
      </c>
      <c r="G4164" s="25" t="s">
        <v>128</v>
      </c>
      <c r="H4164" s="82"/>
      <c r="I4164" s="48">
        <f>tbl_raw_data[[#This Row],[Date Actioned]]-tbl_raw_data[[#This Row],[Date Tagged]]</f>
        <v>4.0277777807204984E-3</v>
      </c>
      <c r="J4164" s="46">
        <f>HOUR(tbl_raw_data[[#This Row],[Time_taken]])*60+MINUTE(tbl_raw_data[[#This Row],[Time_taken]])+SECOND(tbl_raw_data[[#This Row],[Time_taken]])/60</f>
        <v>5.8</v>
      </c>
      <c r="K4164" s="52">
        <f>DATE(YEAR(tbl_raw_data[[#This Row],[Date Actioned]]),MONTH(tbl_raw_data[[#This Row],[Date Actioned]]),DAY(tbl_raw_data[[#This Row],[Date Actioned]]))</f>
        <v>45151</v>
      </c>
      <c r="L4164" s="50" t="str">
        <f>UPPER(TEXT(tbl_raw_data[[#This Row],[updated_date]],"MMMM"))</f>
        <v>AUGUST</v>
      </c>
      <c r="M4164" s="50" t="str">
        <f>"WEEK "&amp; IF(ROUNDUP(DAY(tbl_raw_data[[#This Row],[updated_date]])/7,0)=5,4,ROUNDUP(DAY(tbl_raw_data[[#This Row],[updated_date]])/7,0))</f>
        <v>WEEK 2</v>
      </c>
      <c r="N4164" s="50" t="str">
        <f>UPPER(VLOOKUP(tbl_raw_data[[#This Row],[Analyst]],Settiings!$A$2:$B$16,2,0))</f>
        <v>NAVED</v>
      </c>
      <c r="O4164" s="50" t="str">
        <f>TRIM(UPPER(tbl_raw_data[[#This Row],[Outcome]]))</f>
        <v>APPROVE</v>
      </c>
      <c r="P4164" s="50" t="str">
        <f>TRIM(UPPER(tbl_raw_data[[#This Row],[Queue Name]]))</f>
        <v>CONSUMER PRE BUREAU</v>
      </c>
      <c r="Q4164" s="50" t="str">
        <f>IF(tbl_raw_data[[#This Row],[Time taken in min]]&lt;=Settiings!$D$2,"SLA_MET","SLA_NOT_MET")</f>
        <v>SLA_MET</v>
      </c>
      <c r="R4164" s="94"/>
    </row>
    <row r="4165" spans="1:18" x14ac:dyDescent="0.3">
      <c r="A4165" s="14" t="s">
        <v>3692</v>
      </c>
      <c r="B4165" s="15">
        <v>45151.619467592594</v>
      </c>
      <c r="C4165" s="26">
        <v>45151.625601851854</v>
      </c>
      <c r="D4165" s="18" t="s">
        <v>13</v>
      </c>
      <c r="E4165" s="18" t="s">
        <v>19</v>
      </c>
      <c r="F4165" s="27" t="s">
        <v>50</v>
      </c>
      <c r="G4165" s="19"/>
      <c r="H4165" s="79"/>
      <c r="I4165" s="48">
        <f>tbl_raw_data[[#This Row],[Date Actioned]]-tbl_raw_data[[#This Row],[Date Tagged]]</f>
        <v>6.1342592598521151E-3</v>
      </c>
      <c r="J4165" s="46">
        <f>HOUR(tbl_raw_data[[#This Row],[Time_taken]])*60+MINUTE(tbl_raw_data[[#This Row],[Time_taken]])+SECOND(tbl_raw_data[[#This Row],[Time_taken]])/60</f>
        <v>8.8333333333333339</v>
      </c>
      <c r="K4165" s="52">
        <f>DATE(YEAR(tbl_raw_data[[#This Row],[Date Actioned]]),MONTH(tbl_raw_data[[#This Row],[Date Actioned]]),DAY(tbl_raw_data[[#This Row],[Date Actioned]]))</f>
        <v>45151</v>
      </c>
      <c r="L4165" s="50" t="str">
        <f>UPPER(TEXT(tbl_raw_data[[#This Row],[updated_date]],"MMMM"))</f>
        <v>AUGUST</v>
      </c>
      <c r="M4165" s="50" t="str">
        <f>"WEEK "&amp; IF(ROUNDUP(DAY(tbl_raw_data[[#This Row],[updated_date]])/7,0)=5,4,ROUNDUP(DAY(tbl_raw_data[[#This Row],[updated_date]])/7,0))</f>
        <v>WEEK 2</v>
      </c>
      <c r="N4165" s="50" t="str">
        <f>UPPER(VLOOKUP(tbl_raw_data[[#This Row],[Analyst]],Settiings!$A$2:$B$16,2,0))</f>
        <v>SHAHID</v>
      </c>
      <c r="O4165" s="50" t="str">
        <f>TRIM(UPPER(tbl_raw_data[[#This Row],[Outcome]]))</f>
        <v>APPROVE</v>
      </c>
      <c r="P4165" s="50" t="str">
        <f>TRIM(UPPER(tbl_raw_data[[#This Row],[Queue Name]]))</f>
        <v>CONSUMER POST BUREAU</v>
      </c>
      <c r="Q4165" s="50" t="str">
        <f>IF(tbl_raw_data[[#This Row],[Time taken in min]]&lt;=Settiings!$D$2,"SLA_MET","SLA_NOT_MET")</f>
        <v>SLA_MET</v>
      </c>
      <c r="R4165" s="94"/>
    </row>
    <row r="4166" spans="1:18" x14ac:dyDescent="0.3">
      <c r="A4166" s="20" t="s">
        <v>3693</v>
      </c>
      <c r="B4166" s="15">
        <v>45151.628009259257</v>
      </c>
      <c r="C4166" s="16">
        <v>45151.631481481483</v>
      </c>
      <c r="D4166" s="17" t="s">
        <v>13</v>
      </c>
      <c r="E4166" s="17" t="s">
        <v>9</v>
      </c>
      <c r="F4166" s="17" t="s">
        <v>53</v>
      </c>
      <c r="G4166" s="17" t="s">
        <v>128</v>
      </c>
      <c r="H4166" s="83"/>
      <c r="I4166" s="48">
        <f>tbl_raw_data[[#This Row],[Date Actioned]]-tbl_raw_data[[#This Row],[Date Tagged]]</f>
        <v>3.4722222262644209E-3</v>
      </c>
      <c r="J4166" s="46">
        <f>HOUR(tbl_raw_data[[#This Row],[Time_taken]])*60+MINUTE(tbl_raw_data[[#This Row],[Time_taken]])+SECOND(tbl_raw_data[[#This Row],[Time_taken]])/60</f>
        <v>5</v>
      </c>
      <c r="K4166" s="52">
        <f>DATE(YEAR(tbl_raw_data[[#This Row],[Date Actioned]]),MONTH(tbl_raw_data[[#This Row],[Date Actioned]]),DAY(tbl_raw_data[[#This Row],[Date Actioned]]))</f>
        <v>45151</v>
      </c>
      <c r="L4166" s="50" t="str">
        <f>UPPER(TEXT(tbl_raw_data[[#This Row],[updated_date]],"MMMM"))</f>
        <v>AUGUST</v>
      </c>
      <c r="M4166" s="50" t="str">
        <f>"WEEK "&amp; IF(ROUNDUP(DAY(tbl_raw_data[[#This Row],[updated_date]])/7,0)=5,4,ROUNDUP(DAY(tbl_raw_data[[#This Row],[updated_date]])/7,0))</f>
        <v>WEEK 2</v>
      </c>
      <c r="N4166" s="50" t="str">
        <f>UPPER(VLOOKUP(tbl_raw_data[[#This Row],[Analyst]],Settiings!$A$2:$B$16,2,0))</f>
        <v>NAVED</v>
      </c>
      <c r="O4166" s="50" t="str">
        <f>TRIM(UPPER(tbl_raw_data[[#This Row],[Outcome]]))</f>
        <v>APPROVE</v>
      </c>
      <c r="P4166" s="50" t="str">
        <f>TRIM(UPPER(tbl_raw_data[[#This Row],[Queue Name]]))</f>
        <v>CONSUMER EXISTING</v>
      </c>
      <c r="Q4166" s="50" t="str">
        <f>IF(tbl_raw_data[[#This Row],[Time taken in min]]&lt;=Settiings!$D$2,"SLA_MET","SLA_NOT_MET")</f>
        <v>SLA_MET</v>
      </c>
      <c r="R4166" s="94"/>
    </row>
    <row r="4167" spans="1:18" x14ac:dyDescent="0.3">
      <c r="A4167" s="20" t="s">
        <v>3694</v>
      </c>
      <c r="B4167" s="15">
        <v>45151.628009259257</v>
      </c>
      <c r="C4167" s="10">
        <v>45151.632187499999</v>
      </c>
      <c r="D4167" s="12" t="s">
        <v>13</v>
      </c>
      <c r="E4167" s="12" t="s">
        <v>19</v>
      </c>
      <c r="F4167" s="11" t="s">
        <v>686</v>
      </c>
      <c r="G4167" s="13"/>
      <c r="H4167" s="78"/>
      <c r="I4167" s="48">
        <f>tbl_raw_data[[#This Row],[Date Actioned]]-tbl_raw_data[[#This Row],[Date Tagged]]</f>
        <v>4.1782407424761914E-3</v>
      </c>
      <c r="J4167" s="46">
        <f>HOUR(tbl_raw_data[[#This Row],[Time_taken]])*60+MINUTE(tbl_raw_data[[#This Row],[Time_taken]])+SECOND(tbl_raw_data[[#This Row],[Time_taken]])/60</f>
        <v>6.0166666666666666</v>
      </c>
      <c r="K4167" s="52">
        <f>DATE(YEAR(tbl_raw_data[[#This Row],[Date Actioned]]),MONTH(tbl_raw_data[[#This Row],[Date Actioned]]),DAY(tbl_raw_data[[#This Row],[Date Actioned]]))</f>
        <v>45151</v>
      </c>
      <c r="L4167" s="50" t="str">
        <f>UPPER(TEXT(tbl_raw_data[[#This Row],[updated_date]],"MMMM"))</f>
        <v>AUGUST</v>
      </c>
      <c r="M4167" s="50" t="str">
        <f>"WEEK "&amp; IF(ROUNDUP(DAY(tbl_raw_data[[#This Row],[updated_date]])/7,0)=5,4,ROUNDUP(DAY(tbl_raw_data[[#This Row],[updated_date]])/7,0))</f>
        <v>WEEK 2</v>
      </c>
      <c r="N4167" s="50" t="str">
        <f>UPPER(VLOOKUP(tbl_raw_data[[#This Row],[Analyst]],Settiings!$A$2:$B$16,2,0))</f>
        <v>FARDIN</v>
      </c>
      <c r="O4167" s="50" t="str">
        <f>TRIM(UPPER(tbl_raw_data[[#This Row],[Outcome]]))</f>
        <v>APPROVE</v>
      </c>
      <c r="P4167" s="50" t="str">
        <f>TRIM(UPPER(tbl_raw_data[[#This Row],[Queue Name]]))</f>
        <v>CONSUMER POST BUREAU</v>
      </c>
      <c r="Q4167" s="50" t="str">
        <f>IF(tbl_raw_data[[#This Row],[Time taken in min]]&lt;=Settiings!$D$2,"SLA_MET","SLA_NOT_MET")</f>
        <v>SLA_MET</v>
      </c>
      <c r="R4167" s="94"/>
    </row>
    <row r="4168" spans="1:18" x14ac:dyDescent="0.3">
      <c r="A4168" s="23" t="s">
        <v>3697</v>
      </c>
      <c r="B4168" s="9">
        <v>45151.630127314813</v>
      </c>
      <c r="C4168" s="24">
        <v>45151.639374999999</v>
      </c>
      <c r="D4168" s="25" t="s">
        <v>13</v>
      </c>
      <c r="E4168" s="25" t="s">
        <v>19</v>
      </c>
      <c r="F4168" s="25" t="s">
        <v>24</v>
      </c>
      <c r="G4168" s="25" t="s">
        <v>17</v>
      </c>
      <c r="H4168" s="82"/>
      <c r="I4168" s="48">
        <f>tbl_raw_data[[#This Row],[Date Actioned]]-tbl_raw_data[[#This Row],[Date Tagged]]</f>
        <v>9.2476851859828457E-3</v>
      </c>
      <c r="J4168" s="46">
        <f>HOUR(tbl_raw_data[[#This Row],[Time_taken]])*60+MINUTE(tbl_raw_data[[#This Row],[Time_taken]])+SECOND(tbl_raw_data[[#This Row],[Time_taken]])/60</f>
        <v>13.316666666666666</v>
      </c>
      <c r="K4168" s="52">
        <f>DATE(YEAR(tbl_raw_data[[#This Row],[Date Actioned]]),MONTH(tbl_raw_data[[#This Row],[Date Actioned]]),DAY(tbl_raw_data[[#This Row],[Date Actioned]]))</f>
        <v>45151</v>
      </c>
      <c r="L4168" s="50" t="str">
        <f>UPPER(TEXT(tbl_raw_data[[#This Row],[updated_date]],"MMMM"))</f>
        <v>AUGUST</v>
      </c>
      <c r="M4168" s="50" t="str">
        <f>"WEEK "&amp; IF(ROUNDUP(DAY(tbl_raw_data[[#This Row],[updated_date]])/7,0)=5,4,ROUNDUP(DAY(tbl_raw_data[[#This Row],[updated_date]])/7,0))</f>
        <v>WEEK 2</v>
      </c>
      <c r="N4168" s="50" t="str">
        <f>UPPER(VLOOKUP(tbl_raw_data[[#This Row],[Analyst]],Settiings!$A$2:$B$16,2,0))</f>
        <v>QUADIR</v>
      </c>
      <c r="O4168" s="50" t="str">
        <f>TRIM(UPPER(tbl_raw_data[[#This Row],[Outcome]]))</f>
        <v>APPROVE</v>
      </c>
      <c r="P4168" s="50" t="str">
        <f>TRIM(UPPER(tbl_raw_data[[#This Row],[Queue Name]]))</f>
        <v>CONSUMER POST BUREAU</v>
      </c>
      <c r="Q4168" s="50" t="str">
        <f>IF(tbl_raw_data[[#This Row],[Time taken in min]]&lt;=Settiings!$D$2,"SLA_MET","SLA_NOT_MET")</f>
        <v>SLA_MET</v>
      </c>
      <c r="R4168" s="94"/>
    </row>
    <row r="4169" spans="1:18" x14ac:dyDescent="0.3">
      <c r="A4169" s="14" t="s">
        <v>3698</v>
      </c>
      <c r="B4169" s="15">
        <v>45151.630891203706</v>
      </c>
      <c r="C4169" s="16">
        <v>45151.636331018519</v>
      </c>
      <c r="D4169" s="17" t="s">
        <v>13</v>
      </c>
      <c r="E4169" s="17" t="s">
        <v>47</v>
      </c>
      <c r="F4169" s="17" t="s">
        <v>16</v>
      </c>
      <c r="G4169" s="17" t="s">
        <v>17</v>
      </c>
      <c r="H4169" s="83"/>
      <c r="I4169" s="48">
        <f>tbl_raw_data[[#This Row],[Date Actioned]]-tbl_raw_data[[#This Row],[Date Tagged]]</f>
        <v>5.4398148131440394E-3</v>
      </c>
      <c r="J4169" s="46">
        <f>HOUR(tbl_raw_data[[#This Row],[Time_taken]])*60+MINUTE(tbl_raw_data[[#This Row],[Time_taken]])+SECOND(tbl_raw_data[[#This Row],[Time_taken]])/60</f>
        <v>7.833333333333333</v>
      </c>
      <c r="K4169" s="52">
        <f>DATE(YEAR(tbl_raw_data[[#This Row],[Date Actioned]]),MONTH(tbl_raw_data[[#This Row],[Date Actioned]]),DAY(tbl_raw_data[[#This Row],[Date Actioned]]))</f>
        <v>45151</v>
      </c>
      <c r="L4169" s="50" t="str">
        <f>UPPER(TEXT(tbl_raw_data[[#This Row],[updated_date]],"MMMM"))</f>
        <v>AUGUST</v>
      </c>
      <c r="M4169" s="50" t="str">
        <f>"WEEK "&amp; IF(ROUNDUP(DAY(tbl_raw_data[[#This Row],[updated_date]])/7,0)=5,4,ROUNDUP(DAY(tbl_raw_data[[#This Row],[updated_date]])/7,0))</f>
        <v>WEEK 2</v>
      </c>
      <c r="N4169" s="50" t="str">
        <f>UPPER(VLOOKUP(tbl_raw_data[[#This Row],[Analyst]],Settiings!$A$2:$B$16,2,0))</f>
        <v>CAMROOON</v>
      </c>
      <c r="O4169" s="50" t="str">
        <f>TRIM(UPPER(tbl_raw_data[[#This Row],[Outcome]]))</f>
        <v>APPROVE</v>
      </c>
      <c r="P4169" s="50" t="str">
        <f>TRIM(UPPER(tbl_raw_data[[#This Row],[Queue Name]]))</f>
        <v>CONSUMER PRE BUREAU</v>
      </c>
      <c r="Q4169" s="50" t="str">
        <f>IF(tbl_raw_data[[#This Row],[Time taken in min]]&lt;=Settiings!$D$2,"SLA_MET","SLA_NOT_MET")</f>
        <v>SLA_MET</v>
      </c>
      <c r="R4169" s="94"/>
    </row>
    <row r="4170" spans="1:18" x14ac:dyDescent="0.3">
      <c r="A4170" s="23" t="s">
        <v>3699</v>
      </c>
      <c r="B4170" s="15">
        <v>45151.631747685184</v>
      </c>
      <c r="C4170" s="26">
        <v>45151.637071759258</v>
      </c>
      <c r="D4170" s="18" t="s">
        <v>13</v>
      </c>
      <c r="E4170" s="18" t="s">
        <v>19</v>
      </c>
      <c r="F4170" s="27" t="s">
        <v>686</v>
      </c>
      <c r="G4170" s="19"/>
      <c r="H4170" s="79"/>
      <c r="I4170" s="48">
        <f>tbl_raw_data[[#This Row],[Date Actioned]]-tbl_raw_data[[#This Row],[Date Tagged]]</f>
        <v>5.324074074451346E-3</v>
      </c>
      <c r="J4170" s="46">
        <f>HOUR(tbl_raw_data[[#This Row],[Time_taken]])*60+MINUTE(tbl_raw_data[[#This Row],[Time_taken]])+SECOND(tbl_raw_data[[#This Row],[Time_taken]])/60</f>
        <v>7.666666666666667</v>
      </c>
      <c r="K4170" s="52">
        <f>DATE(YEAR(tbl_raw_data[[#This Row],[Date Actioned]]),MONTH(tbl_raw_data[[#This Row],[Date Actioned]]),DAY(tbl_raw_data[[#This Row],[Date Actioned]]))</f>
        <v>45151</v>
      </c>
      <c r="L4170" s="50" t="str">
        <f>UPPER(TEXT(tbl_raw_data[[#This Row],[updated_date]],"MMMM"))</f>
        <v>AUGUST</v>
      </c>
      <c r="M4170" s="50" t="str">
        <f>"WEEK "&amp; IF(ROUNDUP(DAY(tbl_raw_data[[#This Row],[updated_date]])/7,0)=5,4,ROUNDUP(DAY(tbl_raw_data[[#This Row],[updated_date]])/7,0))</f>
        <v>WEEK 2</v>
      </c>
      <c r="N4170" s="50" t="str">
        <f>UPPER(VLOOKUP(tbl_raw_data[[#This Row],[Analyst]],Settiings!$A$2:$B$16,2,0))</f>
        <v>FARDIN</v>
      </c>
      <c r="O4170" s="50" t="str">
        <f>TRIM(UPPER(tbl_raw_data[[#This Row],[Outcome]]))</f>
        <v>APPROVE</v>
      </c>
      <c r="P4170" s="50" t="str">
        <f>TRIM(UPPER(tbl_raw_data[[#This Row],[Queue Name]]))</f>
        <v>CONSUMER POST BUREAU</v>
      </c>
      <c r="Q4170" s="50" t="str">
        <f>IF(tbl_raw_data[[#This Row],[Time taken in min]]&lt;=Settiings!$D$2,"SLA_MET","SLA_NOT_MET")</f>
        <v>SLA_MET</v>
      </c>
      <c r="R4170" s="94"/>
    </row>
    <row r="4171" spans="1:18" x14ac:dyDescent="0.3">
      <c r="A4171" s="20" t="s">
        <v>3702</v>
      </c>
      <c r="B4171" s="9">
        <v>45151.635034722225</v>
      </c>
      <c r="C4171" s="24">
        <v>45151.642187500001</v>
      </c>
      <c r="D4171" s="25" t="s">
        <v>13</v>
      </c>
      <c r="E4171" s="25" t="s">
        <v>47</v>
      </c>
      <c r="F4171" s="25" t="s">
        <v>16</v>
      </c>
      <c r="G4171" s="25" t="s">
        <v>17</v>
      </c>
      <c r="H4171" s="82"/>
      <c r="I4171" s="48">
        <f>tbl_raw_data[[#This Row],[Date Actioned]]-tbl_raw_data[[#This Row],[Date Tagged]]</f>
        <v>7.1527777763549238E-3</v>
      </c>
      <c r="J4171" s="46">
        <f>HOUR(tbl_raw_data[[#This Row],[Time_taken]])*60+MINUTE(tbl_raw_data[[#This Row],[Time_taken]])+SECOND(tbl_raw_data[[#This Row],[Time_taken]])/60</f>
        <v>10.3</v>
      </c>
      <c r="K4171" s="52">
        <f>DATE(YEAR(tbl_raw_data[[#This Row],[Date Actioned]]),MONTH(tbl_raw_data[[#This Row],[Date Actioned]]),DAY(tbl_raw_data[[#This Row],[Date Actioned]]))</f>
        <v>45151</v>
      </c>
      <c r="L4171" s="50" t="str">
        <f>UPPER(TEXT(tbl_raw_data[[#This Row],[updated_date]],"MMMM"))</f>
        <v>AUGUST</v>
      </c>
      <c r="M4171" s="50" t="str">
        <f>"WEEK "&amp; IF(ROUNDUP(DAY(tbl_raw_data[[#This Row],[updated_date]])/7,0)=5,4,ROUNDUP(DAY(tbl_raw_data[[#This Row],[updated_date]])/7,0))</f>
        <v>WEEK 2</v>
      </c>
      <c r="N4171" s="50" t="str">
        <f>UPPER(VLOOKUP(tbl_raw_data[[#This Row],[Analyst]],Settiings!$A$2:$B$16,2,0))</f>
        <v>CAMROOON</v>
      </c>
      <c r="O4171" s="50" t="str">
        <f>TRIM(UPPER(tbl_raw_data[[#This Row],[Outcome]]))</f>
        <v>APPROVE</v>
      </c>
      <c r="P4171" s="50" t="str">
        <f>TRIM(UPPER(tbl_raw_data[[#This Row],[Queue Name]]))</f>
        <v>CONSUMER PRE BUREAU</v>
      </c>
      <c r="Q4171" s="50" t="str">
        <f>IF(tbl_raw_data[[#This Row],[Time taken in min]]&lt;=Settiings!$D$2,"SLA_MET","SLA_NOT_MET")</f>
        <v>SLA_MET</v>
      </c>
      <c r="R4171" s="94"/>
    </row>
    <row r="4172" spans="1:18" x14ac:dyDescent="0.3">
      <c r="A4172" s="23" t="s">
        <v>3703</v>
      </c>
      <c r="B4172" s="15">
        <v>45151.635300925926</v>
      </c>
      <c r="C4172" s="16">
        <v>45151.641134259262</v>
      </c>
      <c r="D4172" s="17" t="s">
        <v>13</v>
      </c>
      <c r="E4172" s="17" t="s">
        <v>9</v>
      </c>
      <c r="F4172" s="17" t="s">
        <v>65</v>
      </c>
      <c r="G4172" s="17" t="s">
        <v>3704</v>
      </c>
      <c r="H4172" s="83"/>
      <c r="I4172" s="48">
        <f>tbl_raw_data[[#This Row],[Date Actioned]]-tbl_raw_data[[#This Row],[Date Tagged]]</f>
        <v>5.8333333363407291E-3</v>
      </c>
      <c r="J4172" s="46">
        <f>HOUR(tbl_raw_data[[#This Row],[Time_taken]])*60+MINUTE(tbl_raw_data[[#This Row],[Time_taken]])+SECOND(tbl_raw_data[[#This Row],[Time_taken]])/60</f>
        <v>8.4</v>
      </c>
      <c r="K4172" s="52">
        <f>DATE(YEAR(tbl_raw_data[[#This Row],[Date Actioned]]),MONTH(tbl_raw_data[[#This Row],[Date Actioned]]),DAY(tbl_raw_data[[#This Row],[Date Actioned]]))</f>
        <v>45151</v>
      </c>
      <c r="L4172" s="50" t="str">
        <f>UPPER(TEXT(tbl_raw_data[[#This Row],[updated_date]],"MMMM"))</f>
        <v>AUGUST</v>
      </c>
      <c r="M4172" s="50" t="str">
        <f>"WEEK "&amp; IF(ROUNDUP(DAY(tbl_raw_data[[#This Row],[updated_date]])/7,0)=5,4,ROUNDUP(DAY(tbl_raw_data[[#This Row],[updated_date]])/7,0))</f>
        <v>WEEK 2</v>
      </c>
      <c r="N4172" s="50" t="str">
        <f>UPPER(VLOOKUP(tbl_raw_data[[#This Row],[Analyst]],Settiings!$A$2:$B$16,2,0))</f>
        <v>SAM</v>
      </c>
      <c r="O4172" s="50" t="str">
        <f>TRIM(UPPER(tbl_raw_data[[#This Row],[Outcome]]))</f>
        <v>APPROVE</v>
      </c>
      <c r="P4172" s="50" t="str">
        <f>TRIM(UPPER(tbl_raw_data[[#This Row],[Queue Name]]))</f>
        <v>CONSUMER EXISTING</v>
      </c>
      <c r="Q4172" s="50" t="str">
        <f>IF(tbl_raw_data[[#This Row],[Time taken in min]]&lt;=Settiings!$D$2,"SLA_MET","SLA_NOT_MET")</f>
        <v>SLA_MET</v>
      </c>
      <c r="R4172" s="94"/>
    </row>
    <row r="4173" spans="1:18" x14ac:dyDescent="0.3">
      <c r="A4173" s="14" t="s">
        <v>3705</v>
      </c>
      <c r="B4173" s="15">
        <v>45151.642847222225</v>
      </c>
      <c r="C4173" s="10">
        <v>45151.65247685185</v>
      </c>
      <c r="D4173" s="12" t="s">
        <v>13</v>
      </c>
      <c r="E4173" s="12" t="s">
        <v>19</v>
      </c>
      <c r="F4173" s="11" t="s">
        <v>76</v>
      </c>
      <c r="G4173" s="13"/>
      <c r="H4173" s="78"/>
      <c r="I4173" s="48">
        <f>tbl_raw_data[[#This Row],[Date Actioned]]-tbl_raw_data[[#This Row],[Date Tagged]]</f>
        <v>9.6296296251239255E-3</v>
      </c>
      <c r="J4173" s="46">
        <f>HOUR(tbl_raw_data[[#This Row],[Time_taken]])*60+MINUTE(tbl_raw_data[[#This Row],[Time_taken]])+SECOND(tbl_raw_data[[#This Row],[Time_taken]])/60</f>
        <v>13.866666666666667</v>
      </c>
      <c r="K4173" s="52">
        <f>DATE(YEAR(tbl_raw_data[[#This Row],[Date Actioned]]),MONTH(tbl_raw_data[[#This Row],[Date Actioned]]),DAY(tbl_raw_data[[#This Row],[Date Actioned]]))</f>
        <v>45151</v>
      </c>
      <c r="L4173" s="50" t="str">
        <f>UPPER(TEXT(tbl_raw_data[[#This Row],[updated_date]],"MMMM"))</f>
        <v>AUGUST</v>
      </c>
      <c r="M4173" s="50" t="str">
        <f>"WEEK "&amp; IF(ROUNDUP(DAY(tbl_raw_data[[#This Row],[updated_date]])/7,0)=5,4,ROUNDUP(DAY(tbl_raw_data[[#This Row],[updated_date]])/7,0))</f>
        <v>WEEK 2</v>
      </c>
      <c r="N4173" s="50" t="str">
        <f>UPPER(VLOOKUP(tbl_raw_data[[#This Row],[Analyst]],Settiings!$A$2:$B$16,2,0))</f>
        <v>ROHAN</v>
      </c>
      <c r="O4173" s="50" t="str">
        <f>TRIM(UPPER(tbl_raw_data[[#This Row],[Outcome]]))</f>
        <v>APPROVE</v>
      </c>
      <c r="P4173" s="50" t="str">
        <f>TRIM(UPPER(tbl_raw_data[[#This Row],[Queue Name]]))</f>
        <v>CONSUMER POST BUREAU</v>
      </c>
      <c r="Q4173" s="50" t="str">
        <f>IF(tbl_raw_data[[#This Row],[Time taken in min]]&lt;=Settiings!$D$2,"SLA_MET","SLA_NOT_MET")</f>
        <v>SLA_MET</v>
      </c>
      <c r="R4173" s="94"/>
    </row>
    <row r="4174" spans="1:18" x14ac:dyDescent="0.3">
      <c r="A4174" s="20" t="s">
        <v>3706</v>
      </c>
      <c r="B4174" s="15">
        <v>45151.646481481483</v>
      </c>
      <c r="C4174" s="26">
        <v>45151.653321759259</v>
      </c>
      <c r="D4174" s="18" t="s">
        <v>13</v>
      </c>
      <c r="E4174" s="18" t="s">
        <v>9</v>
      </c>
      <c r="F4174" s="27" t="s">
        <v>686</v>
      </c>
      <c r="G4174" s="19"/>
      <c r="H4174" s="79"/>
      <c r="I4174" s="48">
        <f>tbl_raw_data[[#This Row],[Date Actioned]]-tbl_raw_data[[#This Row],[Date Tagged]]</f>
        <v>6.8402777760638855E-3</v>
      </c>
      <c r="J4174" s="46">
        <f>HOUR(tbl_raw_data[[#This Row],[Time_taken]])*60+MINUTE(tbl_raw_data[[#This Row],[Time_taken]])+SECOND(tbl_raw_data[[#This Row],[Time_taken]])/60</f>
        <v>9.85</v>
      </c>
      <c r="K4174" s="52">
        <f>DATE(YEAR(tbl_raw_data[[#This Row],[Date Actioned]]),MONTH(tbl_raw_data[[#This Row],[Date Actioned]]),DAY(tbl_raw_data[[#This Row],[Date Actioned]]))</f>
        <v>45151</v>
      </c>
      <c r="L4174" s="50" t="str">
        <f>UPPER(TEXT(tbl_raw_data[[#This Row],[updated_date]],"MMMM"))</f>
        <v>AUGUST</v>
      </c>
      <c r="M4174" s="50" t="str">
        <f>"WEEK "&amp; IF(ROUNDUP(DAY(tbl_raw_data[[#This Row],[updated_date]])/7,0)=5,4,ROUNDUP(DAY(tbl_raw_data[[#This Row],[updated_date]])/7,0))</f>
        <v>WEEK 2</v>
      </c>
      <c r="N4174" s="50" t="str">
        <f>UPPER(VLOOKUP(tbl_raw_data[[#This Row],[Analyst]],Settiings!$A$2:$B$16,2,0))</f>
        <v>FARDIN</v>
      </c>
      <c r="O4174" s="50" t="str">
        <f>TRIM(UPPER(tbl_raw_data[[#This Row],[Outcome]]))</f>
        <v>APPROVE</v>
      </c>
      <c r="P4174" s="50" t="str">
        <f>TRIM(UPPER(tbl_raw_data[[#This Row],[Queue Name]]))</f>
        <v>CONSUMER EXISTING</v>
      </c>
      <c r="Q4174" s="50" t="str">
        <f>IF(tbl_raw_data[[#This Row],[Time taken in min]]&lt;=Settiings!$D$2,"SLA_MET","SLA_NOT_MET")</f>
        <v>SLA_MET</v>
      </c>
      <c r="R4174" s="94"/>
    </row>
    <row r="4175" spans="1:18" x14ac:dyDescent="0.3">
      <c r="A4175" s="23" t="s">
        <v>3707</v>
      </c>
      <c r="B4175" s="15">
        <v>45151.646678240744</v>
      </c>
      <c r="C4175" s="10">
        <v>45151.655335648145</v>
      </c>
      <c r="D4175" s="12" t="s">
        <v>13</v>
      </c>
      <c r="E4175" s="12" t="s">
        <v>19</v>
      </c>
      <c r="F4175" s="11" t="s">
        <v>50</v>
      </c>
      <c r="G4175" s="13"/>
      <c r="H4175" s="78"/>
      <c r="I4175" s="48">
        <f>tbl_raw_data[[#This Row],[Date Actioned]]-tbl_raw_data[[#This Row],[Date Tagged]]</f>
        <v>8.657407401187811E-3</v>
      </c>
      <c r="J4175" s="46">
        <f>HOUR(tbl_raw_data[[#This Row],[Time_taken]])*60+MINUTE(tbl_raw_data[[#This Row],[Time_taken]])+SECOND(tbl_raw_data[[#This Row],[Time_taken]])/60</f>
        <v>12.466666666666667</v>
      </c>
      <c r="K4175" s="52">
        <f>DATE(YEAR(tbl_raw_data[[#This Row],[Date Actioned]]),MONTH(tbl_raw_data[[#This Row],[Date Actioned]]),DAY(tbl_raw_data[[#This Row],[Date Actioned]]))</f>
        <v>45151</v>
      </c>
      <c r="L4175" s="50" t="str">
        <f>UPPER(TEXT(tbl_raw_data[[#This Row],[updated_date]],"MMMM"))</f>
        <v>AUGUST</v>
      </c>
      <c r="M4175" s="50" t="str">
        <f>"WEEK "&amp; IF(ROUNDUP(DAY(tbl_raw_data[[#This Row],[updated_date]])/7,0)=5,4,ROUNDUP(DAY(tbl_raw_data[[#This Row],[updated_date]])/7,0))</f>
        <v>WEEK 2</v>
      </c>
      <c r="N4175" s="50" t="str">
        <f>UPPER(VLOOKUP(tbl_raw_data[[#This Row],[Analyst]],Settiings!$A$2:$B$16,2,0))</f>
        <v>SHAHID</v>
      </c>
      <c r="O4175" s="50" t="str">
        <f>TRIM(UPPER(tbl_raw_data[[#This Row],[Outcome]]))</f>
        <v>APPROVE</v>
      </c>
      <c r="P4175" s="50" t="str">
        <f>TRIM(UPPER(tbl_raw_data[[#This Row],[Queue Name]]))</f>
        <v>CONSUMER POST BUREAU</v>
      </c>
      <c r="Q4175" s="50" t="str">
        <f>IF(tbl_raw_data[[#This Row],[Time taken in min]]&lt;=Settiings!$D$2,"SLA_MET","SLA_NOT_MET")</f>
        <v>SLA_MET</v>
      </c>
      <c r="R4175" s="94"/>
    </row>
    <row r="4176" spans="1:18" x14ac:dyDescent="0.3">
      <c r="A4176" s="14" t="s">
        <v>3709</v>
      </c>
      <c r="B4176" s="15">
        <v>45151.660034722219</v>
      </c>
      <c r="C4176" s="26">
        <v>45151.668622685182</v>
      </c>
      <c r="D4176" s="18" t="s">
        <v>13</v>
      </c>
      <c r="E4176" s="18" t="s">
        <v>19</v>
      </c>
      <c r="F4176" s="27" t="s">
        <v>686</v>
      </c>
      <c r="G4176" s="19"/>
      <c r="H4176" s="79"/>
      <c r="I4176" s="48">
        <f>tbl_raw_data[[#This Row],[Date Actioned]]-tbl_raw_data[[#This Row],[Date Tagged]]</f>
        <v>8.5879629623377696E-3</v>
      </c>
      <c r="J4176" s="46">
        <f>HOUR(tbl_raw_data[[#This Row],[Time_taken]])*60+MINUTE(tbl_raw_data[[#This Row],[Time_taken]])+SECOND(tbl_raw_data[[#This Row],[Time_taken]])/60</f>
        <v>12.366666666666667</v>
      </c>
      <c r="K4176" s="52">
        <f>DATE(YEAR(tbl_raw_data[[#This Row],[Date Actioned]]),MONTH(tbl_raw_data[[#This Row],[Date Actioned]]),DAY(tbl_raw_data[[#This Row],[Date Actioned]]))</f>
        <v>45151</v>
      </c>
      <c r="L4176" s="50" t="str">
        <f>UPPER(TEXT(tbl_raw_data[[#This Row],[updated_date]],"MMMM"))</f>
        <v>AUGUST</v>
      </c>
      <c r="M4176" s="50" t="str">
        <f>"WEEK "&amp; IF(ROUNDUP(DAY(tbl_raw_data[[#This Row],[updated_date]])/7,0)=5,4,ROUNDUP(DAY(tbl_raw_data[[#This Row],[updated_date]])/7,0))</f>
        <v>WEEK 2</v>
      </c>
      <c r="N4176" s="50" t="str">
        <f>UPPER(VLOOKUP(tbl_raw_data[[#This Row],[Analyst]],Settiings!$A$2:$B$16,2,0))</f>
        <v>FARDIN</v>
      </c>
      <c r="O4176" s="50" t="str">
        <f>TRIM(UPPER(tbl_raw_data[[#This Row],[Outcome]]))</f>
        <v>APPROVE</v>
      </c>
      <c r="P4176" s="50" t="str">
        <f>TRIM(UPPER(tbl_raw_data[[#This Row],[Queue Name]]))</f>
        <v>CONSUMER POST BUREAU</v>
      </c>
      <c r="Q4176" s="50" t="str">
        <f>IF(tbl_raw_data[[#This Row],[Time taken in min]]&lt;=Settiings!$D$2,"SLA_MET","SLA_NOT_MET")</f>
        <v>SLA_MET</v>
      </c>
      <c r="R4176" s="94"/>
    </row>
    <row r="4177" spans="1:18" x14ac:dyDescent="0.3">
      <c r="A4177" s="20" t="s">
        <v>3715</v>
      </c>
      <c r="B4177" s="15">
        <v>45151.671111111114</v>
      </c>
      <c r="C4177" s="26">
        <v>45151.677835648145</v>
      </c>
      <c r="D4177" s="18" t="s">
        <v>27</v>
      </c>
      <c r="E4177" s="18" t="s">
        <v>9</v>
      </c>
      <c r="F4177" s="27" t="s">
        <v>686</v>
      </c>
      <c r="G4177" s="19"/>
      <c r="H4177" s="79"/>
      <c r="I4177" s="48">
        <f>tbl_raw_data[[#This Row],[Date Actioned]]-tbl_raw_data[[#This Row],[Date Tagged]]</f>
        <v>6.7245370300952345E-3</v>
      </c>
      <c r="J4177" s="46">
        <f>HOUR(tbl_raw_data[[#This Row],[Time_taken]])*60+MINUTE(tbl_raw_data[[#This Row],[Time_taken]])+SECOND(tbl_raw_data[[#This Row],[Time_taken]])/60</f>
        <v>9.6833333333333336</v>
      </c>
      <c r="K4177" s="52">
        <f>DATE(YEAR(tbl_raw_data[[#This Row],[Date Actioned]]),MONTH(tbl_raw_data[[#This Row],[Date Actioned]]),DAY(tbl_raw_data[[#This Row],[Date Actioned]]))</f>
        <v>45151</v>
      </c>
      <c r="L4177" s="50" t="str">
        <f>UPPER(TEXT(tbl_raw_data[[#This Row],[updated_date]],"MMMM"))</f>
        <v>AUGUST</v>
      </c>
      <c r="M4177" s="50" t="str">
        <f>"WEEK "&amp; IF(ROUNDUP(DAY(tbl_raw_data[[#This Row],[updated_date]])/7,0)=5,4,ROUNDUP(DAY(tbl_raw_data[[#This Row],[updated_date]])/7,0))</f>
        <v>WEEK 2</v>
      </c>
      <c r="N4177" s="50" t="str">
        <f>UPPER(VLOOKUP(tbl_raw_data[[#This Row],[Analyst]],Settiings!$A$2:$B$16,2,0))</f>
        <v>FARDIN</v>
      </c>
      <c r="O4177" s="50" t="str">
        <f>TRIM(UPPER(tbl_raw_data[[#This Row],[Outcome]]))</f>
        <v>DECLINE</v>
      </c>
      <c r="P4177" s="50" t="str">
        <f>TRIM(UPPER(tbl_raw_data[[#This Row],[Queue Name]]))</f>
        <v>CONSUMER EXISTING</v>
      </c>
      <c r="Q4177" s="50" t="str">
        <f>IF(tbl_raw_data[[#This Row],[Time taken in min]]&lt;=Settiings!$D$2,"SLA_MET","SLA_NOT_MET")</f>
        <v>SLA_MET</v>
      </c>
      <c r="R4177" s="94"/>
    </row>
    <row r="4178" spans="1:18" x14ac:dyDescent="0.3">
      <c r="A4178" s="14" t="s">
        <v>3716</v>
      </c>
      <c r="B4178" s="9">
        <v>45151.672303240739</v>
      </c>
      <c r="C4178" s="24">
        <v>45151.679189814815</v>
      </c>
      <c r="D4178" s="25" t="s">
        <v>13</v>
      </c>
      <c r="E4178" s="25" t="s">
        <v>47</v>
      </c>
      <c r="F4178" s="25" t="s">
        <v>53</v>
      </c>
      <c r="G4178" s="25" t="s">
        <v>41</v>
      </c>
      <c r="H4178" s="82"/>
      <c r="I4178" s="48">
        <f>tbl_raw_data[[#This Row],[Date Actioned]]-tbl_raw_data[[#This Row],[Date Tagged]]</f>
        <v>6.8865740759065375E-3</v>
      </c>
      <c r="J4178" s="46">
        <f>HOUR(tbl_raw_data[[#This Row],[Time_taken]])*60+MINUTE(tbl_raw_data[[#This Row],[Time_taken]])+SECOND(tbl_raw_data[[#This Row],[Time_taken]])/60</f>
        <v>9.9166666666666661</v>
      </c>
      <c r="K4178" s="52">
        <f>DATE(YEAR(tbl_raw_data[[#This Row],[Date Actioned]]),MONTH(tbl_raw_data[[#This Row],[Date Actioned]]),DAY(tbl_raw_data[[#This Row],[Date Actioned]]))</f>
        <v>45151</v>
      </c>
      <c r="L4178" s="50" t="str">
        <f>UPPER(TEXT(tbl_raw_data[[#This Row],[updated_date]],"MMMM"))</f>
        <v>AUGUST</v>
      </c>
      <c r="M4178" s="50" t="str">
        <f>"WEEK "&amp; IF(ROUNDUP(DAY(tbl_raw_data[[#This Row],[updated_date]])/7,0)=5,4,ROUNDUP(DAY(tbl_raw_data[[#This Row],[updated_date]])/7,0))</f>
        <v>WEEK 2</v>
      </c>
      <c r="N4178" s="50" t="str">
        <f>UPPER(VLOOKUP(tbl_raw_data[[#This Row],[Analyst]],Settiings!$A$2:$B$16,2,0))</f>
        <v>NAVED</v>
      </c>
      <c r="O4178" s="50" t="str">
        <f>TRIM(UPPER(tbl_raw_data[[#This Row],[Outcome]]))</f>
        <v>APPROVE</v>
      </c>
      <c r="P4178" s="50" t="str">
        <f>TRIM(UPPER(tbl_raw_data[[#This Row],[Queue Name]]))</f>
        <v>CONSUMER PRE BUREAU</v>
      </c>
      <c r="Q4178" s="50" t="str">
        <f>IF(tbl_raw_data[[#This Row],[Time taken in min]]&lt;=Settiings!$D$2,"SLA_MET","SLA_NOT_MET")</f>
        <v>SLA_MET</v>
      </c>
      <c r="R4178" s="94"/>
    </row>
    <row r="4179" spans="1:18" x14ac:dyDescent="0.3">
      <c r="A4179" s="20" t="s">
        <v>3717</v>
      </c>
      <c r="B4179" s="15">
        <v>45151.672569444447</v>
      </c>
      <c r="C4179" s="16">
        <v>45151.677060185182</v>
      </c>
      <c r="D4179" s="17" t="s">
        <v>13</v>
      </c>
      <c r="E4179" s="17" t="s">
        <v>47</v>
      </c>
      <c r="F4179" s="17" t="s">
        <v>16</v>
      </c>
      <c r="G4179" s="17" t="s">
        <v>17</v>
      </c>
      <c r="H4179" s="83"/>
      <c r="I4179" s="48">
        <f>tbl_raw_data[[#This Row],[Date Actioned]]-tbl_raw_data[[#This Row],[Date Tagged]]</f>
        <v>4.4907407354912721E-3</v>
      </c>
      <c r="J4179" s="46">
        <f>HOUR(tbl_raw_data[[#This Row],[Time_taken]])*60+MINUTE(tbl_raw_data[[#This Row],[Time_taken]])+SECOND(tbl_raw_data[[#This Row],[Time_taken]])/60</f>
        <v>6.4666666666666668</v>
      </c>
      <c r="K4179" s="52">
        <f>DATE(YEAR(tbl_raw_data[[#This Row],[Date Actioned]]),MONTH(tbl_raw_data[[#This Row],[Date Actioned]]),DAY(tbl_raw_data[[#This Row],[Date Actioned]]))</f>
        <v>45151</v>
      </c>
      <c r="L4179" s="50" t="str">
        <f>UPPER(TEXT(tbl_raw_data[[#This Row],[updated_date]],"MMMM"))</f>
        <v>AUGUST</v>
      </c>
      <c r="M4179" s="50" t="str">
        <f>"WEEK "&amp; IF(ROUNDUP(DAY(tbl_raw_data[[#This Row],[updated_date]])/7,0)=5,4,ROUNDUP(DAY(tbl_raw_data[[#This Row],[updated_date]])/7,0))</f>
        <v>WEEK 2</v>
      </c>
      <c r="N4179" s="50" t="str">
        <f>UPPER(VLOOKUP(tbl_raw_data[[#This Row],[Analyst]],Settiings!$A$2:$B$16,2,0))</f>
        <v>CAMROOON</v>
      </c>
      <c r="O4179" s="50" t="str">
        <f>TRIM(UPPER(tbl_raw_data[[#This Row],[Outcome]]))</f>
        <v>APPROVE</v>
      </c>
      <c r="P4179" s="50" t="str">
        <f>TRIM(UPPER(tbl_raw_data[[#This Row],[Queue Name]]))</f>
        <v>CONSUMER PRE BUREAU</v>
      </c>
      <c r="Q4179" s="50" t="str">
        <f>IF(tbl_raw_data[[#This Row],[Time taken in min]]&lt;=Settiings!$D$2,"SLA_MET","SLA_NOT_MET")</f>
        <v>SLA_MET</v>
      </c>
      <c r="R4179" s="94"/>
    </row>
    <row r="4180" spans="1:18" x14ac:dyDescent="0.3">
      <c r="A4180" s="20" t="s">
        <v>3720</v>
      </c>
      <c r="B4180" s="15">
        <v>45151.675150462965</v>
      </c>
      <c r="C4180" s="10">
        <v>45151.69736111111</v>
      </c>
      <c r="D4180" s="12" t="s">
        <v>13</v>
      </c>
      <c r="E4180" s="12" t="s">
        <v>9</v>
      </c>
      <c r="F4180" s="11" t="s">
        <v>686</v>
      </c>
      <c r="G4180" s="13"/>
      <c r="H4180" s="78"/>
      <c r="I4180" s="48">
        <f>tbl_raw_data[[#This Row],[Date Actioned]]-tbl_raw_data[[#This Row],[Date Tagged]]</f>
        <v>2.2210648145119194E-2</v>
      </c>
      <c r="J4180" s="46">
        <f>HOUR(tbl_raw_data[[#This Row],[Time_taken]])*60+MINUTE(tbl_raw_data[[#This Row],[Time_taken]])+SECOND(tbl_raw_data[[#This Row],[Time_taken]])/60</f>
        <v>31.983333333333334</v>
      </c>
      <c r="K4180" s="52">
        <f>DATE(YEAR(tbl_raw_data[[#This Row],[Date Actioned]]),MONTH(tbl_raw_data[[#This Row],[Date Actioned]]),DAY(tbl_raw_data[[#This Row],[Date Actioned]]))</f>
        <v>45151</v>
      </c>
      <c r="L4180" s="50" t="str">
        <f>UPPER(TEXT(tbl_raw_data[[#This Row],[updated_date]],"MMMM"))</f>
        <v>AUGUST</v>
      </c>
      <c r="M4180" s="50" t="str">
        <f>"WEEK "&amp; IF(ROUNDUP(DAY(tbl_raw_data[[#This Row],[updated_date]])/7,0)=5,4,ROUNDUP(DAY(tbl_raw_data[[#This Row],[updated_date]])/7,0))</f>
        <v>WEEK 2</v>
      </c>
      <c r="N4180" s="50" t="str">
        <f>UPPER(VLOOKUP(tbl_raw_data[[#This Row],[Analyst]],Settiings!$A$2:$B$16,2,0))</f>
        <v>FARDIN</v>
      </c>
      <c r="O4180" s="50" t="str">
        <f>TRIM(UPPER(tbl_raw_data[[#This Row],[Outcome]]))</f>
        <v>APPROVE</v>
      </c>
      <c r="P4180" s="50" t="str">
        <f>TRIM(UPPER(tbl_raw_data[[#This Row],[Queue Name]]))</f>
        <v>CONSUMER EXISTING</v>
      </c>
      <c r="Q4180" s="50" t="str">
        <f>IF(tbl_raw_data[[#This Row],[Time taken in min]]&lt;=Settiings!$D$2,"SLA_MET","SLA_NOT_MET")</f>
        <v>SLA_NOT_MET</v>
      </c>
      <c r="R4180" s="94"/>
    </row>
    <row r="4181" spans="1:18" x14ac:dyDescent="0.3">
      <c r="A4181" s="23" t="s">
        <v>3721</v>
      </c>
      <c r="B4181" s="9">
        <v>45151.676030092596</v>
      </c>
      <c r="C4181" s="24">
        <v>45151.679629629631</v>
      </c>
      <c r="D4181" s="25" t="s">
        <v>13</v>
      </c>
      <c r="E4181" s="25" t="s">
        <v>9</v>
      </c>
      <c r="F4181" s="25" t="s">
        <v>16</v>
      </c>
      <c r="G4181" s="25" t="s">
        <v>17</v>
      </c>
      <c r="H4181" s="82"/>
      <c r="I4181" s="48">
        <f>tbl_raw_data[[#This Row],[Date Actioned]]-tbl_raw_data[[#This Row],[Date Tagged]]</f>
        <v>3.5995370344608091E-3</v>
      </c>
      <c r="J4181" s="46">
        <f>HOUR(tbl_raw_data[[#This Row],[Time_taken]])*60+MINUTE(tbl_raw_data[[#This Row],[Time_taken]])+SECOND(tbl_raw_data[[#This Row],[Time_taken]])/60</f>
        <v>5.1833333333333336</v>
      </c>
      <c r="K4181" s="52">
        <f>DATE(YEAR(tbl_raw_data[[#This Row],[Date Actioned]]),MONTH(tbl_raw_data[[#This Row],[Date Actioned]]),DAY(tbl_raw_data[[#This Row],[Date Actioned]]))</f>
        <v>45151</v>
      </c>
      <c r="L4181" s="50" t="str">
        <f>UPPER(TEXT(tbl_raw_data[[#This Row],[updated_date]],"MMMM"))</f>
        <v>AUGUST</v>
      </c>
      <c r="M4181" s="50" t="str">
        <f>"WEEK "&amp; IF(ROUNDUP(DAY(tbl_raw_data[[#This Row],[updated_date]])/7,0)=5,4,ROUNDUP(DAY(tbl_raw_data[[#This Row],[updated_date]])/7,0))</f>
        <v>WEEK 2</v>
      </c>
      <c r="N4181" s="50" t="str">
        <f>UPPER(VLOOKUP(tbl_raw_data[[#This Row],[Analyst]],Settiings!$A$2:$B$16,2,0))</f>
        <v>CAMROOON</v>
      </c>
      <c r="O4181" s="50" t="str">
        <f>TRIM(UPPER(tbl_raw_data[[#This Row],[Outcome]]))</f>
        <v>APPROVE</v>
      </c>
      <c r="P4181" s="50" t="str">
        <f>TRIM(UPPER(tbl_raw_data[[#This Row],[Queue Name]]))</f>
        <v>CONSUMER EXISTING</v>
      </c>
      <c r="Q4181" s="50" t="str">
        <f>IF(tbl_raw_data[[#This Row],[Time taken in min]]&lt;=Settiings!$D$2,"SLA_MET","SLA_NOT_MET")</f>
        <v>SLA_MET</v>
      </c>
      <c r="R4181" s="94"/>
    </row>
    <row r="4182" spans="1:18" x14ac:dyDescent="0.3">
      <c r="A4182" s="14" t="s">
        <v>3722</v>
      </c>
      <c r="B4182" s="15">
        <v>45151.676168981481</v>
      </c>
      <c r="C4182" s="16">
        <v>45151.682384259257</v>
      </c>
      <c r="D4182" s="17" t="s">
        <v>13</v>
      </c>
      <c r="E4182" s="17" t="s">
        <v>9</v>
      </c>
      <c r="F4182" s="17" t="s">
        <v>10</v>
      </c>
      <c r="G4182" s="17" t="s">
        <v>17</v>
      </c>
      <c r="H4182" s="83"/>
      <c r="I4182" s="48">
        <f>tbl_raw_data[[#This Row],[Date Actioned]]-tbl_raw_data[[#This Row],[Date Tagged]]</f>
        <v>6.2152777754818089E-3</v>
      </c>
      <c r="J4182" s="46">
        <f>HOUR(tbl_raw_data[[#This Row],[Time_taken]])*60+MINUTE(tbl_raw_data[[#This Row],[Time_taken]])+SECOND(tbl_raw_data[[#This Row],[Time_taken]])/60</f>
        <v>8.9499999999999993</v>
      </c>
      <c r="K4182" s="52">
        <f>DATE(YEAR(tbl_raw_data[[#This Row],[Date Actioned]]),MONTH(tbl_raw_data[[#This Row],[Date Actioned]]),DAY(tbl_raw_data[[#This Row],[Date Actioned]]))</f>
        <v>45151</v>
      </c>
      <c r="L4182" s="50" t="str">
        <f>UPPER(TEXT(tbl_raw_data[[#This Row],[updated_date]],"MMMM"))</f>
        <v>AUGUST</v>
      </c>
      <c r="M4182" s="50" t="str">
        <f>"WEEK "&amp; IF(ROUNDUP(DAY(tbl_raw_data[[#This Row],[updated_date]])/7,0)=5,4,ROUNDUP(DAY(tbl_raw_data[[#This Row],[updated_date]])/7,0))</f>
        <v>WEEK 2</v>
      </c>
      <c r="N4182" s="50" t="str">
        <f>UPPER(VLOOKUP(tbl_raw_data[[#This Row],[Analyst]],Settiings!$A$2:$B$16,2,0))</f>
        <v>NITESH</v>
      </c>
      <c r="O4182" s="50" t="str">
        <f>TRIM(UPPER(tbl_raw_data[[#This Row],[Outcome]]))</f>
        <v>APPROVE</v>
      </c>
      <c r="P4182" s="50" t="str">
        <f>TRIM(UPPER(tbl_raw_data[[#This Row],[Queue Name]]))</f>
        <v>CONSUMER EXISTING</v>
      </c>
      <c r="Q4182" s="50" t="str">
        <f>IF(tbl_raw_data[[#This Row],[Time taken in min]]&lt;=Settiings!$D$2,"SLA_MET","SLA_NOT_MET")</f>
        <v>SLA_MET</v>
      </c>
      <c r="R4182" s="94"/>
    </row>
    <row r="4183" spans="1:18" x14ac:dyDescent="0.3">
      <c r="A4183" s="20" t="s">
        <v>3725</v>
      </c>
      <c r="B4183" s="9">
        <v>45151.681226851855</v>
      </c>
      <c r="C4183" s="24">
        <v>45151.695092592592</v>
      </c>
      <c r="D4183" s="25" t="s">
        <v>13</v>
      </c>
      <c r="E4183" s="25" t="s">
        <v>47</v>
      </c>
      <c r="F4183" s="25" t="s">
        <v>65</v>
      </c>
      <c r="G4183" s="25" t="s">
        <v>255</v>
      </c>
      <c r="H4183" s="82"/>
      <c r="I4183" s="48">
        <f>tbl_raw_data[[#This Row],[Date Actioned]]-tbl_raw_data[[#This Row],[Date Tagged]]</f>
        <v>1.3865740736946464E-2</v>
      </c>
      <c r="J4183" s="46">
        <f>HOUR(tbl_raw_data[[#This Row],[Time_taken]])*60+MINUTE(tbl_raw_data[[#This Row],[Time_taken]])+SECOND(tbl_raw_data[[#This Row],[Time_taken]])/60</f>
        <v>19.966666666666665</v>
      </c>
      <c r="K4183" s="52">
        <f>DATE(YEAR(tbl_raw_data[[#This Row],[Date Actioned]]),MONTH(tbl_raw_data[[#This Row],[Date Actioned]]),DAY(tbl_raw_data[[#This Row],[Date Actioned]]))</f>
        <v>45151</v>
      </c>
      <c r="L4183" s="50" t="str">
        <f>UPPER(TEXT(tbl_raw_data[[#This Row],[updated_date]],"MMMM"))</f>
        <v>AUGUST</v>
      </c>
      <c r="M4183" s="50" t="str">
        <f>"WEEK "&amp; IF(ROUNDUP(DAY(tbl_raw_data[[#This Row],[updated_date]])/7,0)=5,4,ROUNDUP(DAY(tbl_raw_data[[#This Row],[updated_date]])/7,0))</f>
        <v>WEEK 2</v>
      </c>
      <c r="N4183" s="50" t="str">
        <f>UPPER(VLOOKUP(tbl_raw_data[[#This Row],[Analyst]],Settiings!$A$2:$B$16,2,0))</f>
        <v>SAM</v>
      </c>
      <c r="O4183" s="50" t="str">
        <f>TRIM(UPPER(tbl_raw_data[[#This Row],[Outcome]]))</f>
        <v>APPROVE</v>
      </c>
      <c r="P4183" s="50" t="str">
        <f>TRIM(UPPER(tbl_raw_data[[#This Row],[Queue Name]]))</f>
        <v>CONSUMER PRE BUREAU</v>
      </c>
      <c r="Q4183" s="50" t="str">
        <f>IF(tbl_raw_data[[#This Row],[Time taken in min]]&lt;=Settiings!$D$2,"SLA_MET","SLA_NOT_MET")</f>
        <v>SLA_MET</v>
      </c>
      <c r="R4183" s="94"/>
    </row>
    <row r="4184" spans="1:18" x14ac:dyDescent="0.3">
      <c r="A4184" s="23" t="s">
        <v>3726</v>
      </c>
      <c r="B4184" s="15">
        <v>45151.682280092595</v>
      </c>
      <c r="C4184" s="10">
        <v>45151.703043981484</v>
      </c>
      <c r="D4184" s="12" t="s">
        <v>27</v>
      </c>
      <c r="E4184" s="12" t="s">
        <v>19</v>
      </c>
      <c r="F4184" s="11" t="s">
        <v>686</v>
      </c>
      <c r="G4184" s="13"/>
      <c r="H4184" s="78"/>
      <c r="I4184" s="48">
        <f>tbl_raw_data[[#This Row],[Date Actioned]]-tbl_raw_data[[#This Row],[Date Tagged]]</f>
        <v>2.0763888889632653E-2</v>
      </c>
      <c r="J4184" s="46">
        <f>HOUR(tbl_raw_data[[#This Row],[Time_taken]])*60+MINUTE(tbl_raw_data[[#This Row],[Time_taken]])+SECOND(tbl_raw_data[[#This Row],[Time_taken]])/60</f>
        <v>29.9</v>
      </c>
      <c r="K4184" s="52">
        <f>DATE(YEAR(tbl_raw_data[[#This Row],[Date Actioned]]),MONTH(tbl_raw_data[[#This Row],[Date Actioned]]),DAY(tbl_raw_data[[#This Row],[Date Actioned]]))</f>
        <v>45151</v>
      </c>
      <c r="L4184" s="50" t="str">
        <f>UPPER(TEXT(tbl_raw_data[[#This Row],[updated_date]],"MMMM"))</f>
        <v>AUGUST</v>
      </c>
      <c r="M4184" s="50" t="str">
        <f>"WEEK "&amp; IF(ROUNDUP(DAY(tbl_raw_data[[#This Row],[updated_date]])/7,0)=5,4,ROUNDUP(DAY(tbl_raw_data[[#This Row],[updated_date]])/7,0))</f>
        <v>WEEK 2</v>
      </c>
      <c r="N4184" s="50" t="str">
        <f>UPPER(VLOOKUP(tbl_raw_data[[#This Row],[Analyst]],Settiings!$A$2:$B$16,2,0))</f>
        <v>FARDIN</v>
      </c>
      <c r="O4184" s="50" t="str">
        <f>TRIM(UPPER(tbl_raw_data[[#This Row],[Outcome]]))</f>
        <v>DECLINE</v>
      </c>
      <c r="P4184" s="50" t="str">
        <f>TRIM(UPPER(tbl_raw_data[[#This Row],[Queue Name]]))</f>
        <v>CONSUMER POST BUREAU</v>
      </c>
      <c r="Q4184" s="50" t="str">
        <f>IF(tbl_raw_data[[#This Row],[Time taken in min]]&lt;=Settiings!$D$2,"SLA_MET","SLA_NOT_MET")</f>
        <v>SLA_NOT_MET</v>
      </c>
      <c r="R4184" s="94"/>
    </row>
    <row r="4185" spans="1:18" x14ac:dyDescent="0.3">
      <c r="A4185" s="23" t="s">
        <v>3727</v>
      </c>
      <c r="B4185" s="15">
        <v>45151.683217592596</v>
      </c>
      <c r="C4185" s="16">
        <v>45151.689710648148</v>
      </c>
      <c r="D4185" s="17" t="s">
        <v>13</v>
      </c>
      <c r="E4185" s="17" t="s">
        <v>47</v>
      </c>
      <c r="F4185" s="17" t="s">
        <v>10</v>
      </c>
      <c r="G4185" s="17" t="s">
        <v>17</v>
      </c>
      <c r="H4185" s="83"/>
      <c r="I4185" s="48">
        <f>tbl_raw_data[[#This Row],[Date Actioned]]-tbl_raw_data[[#This Row],[Date Tagged]]</f>
        <v>6.4930555527098477E-3</v>
      </c>
      <c r="J4185" s="46">
        <f>HOUR(tbl_raw_data[[#This Row],[Time_taken]])*60+MINUTE(tbl_raw_data[[#This Row],[Time_taken]])+SECOND(tbl_raw_data[[#This Row],[Time_taken]])/60</f>
        <v>9.35</v>
      </c>
      <c r="K4185" s="52">
        <f>DATE(YEAR(tbl_raw_data[[#This Row],[Date Actioned]]),MONTH(tbl_raw_data[[#This Row],[Date Actioned]]),DAY(tbl_raw_data[[#This Row],[Date Actioned]]))</f>
        <v>45151</v>
      </c>
      <c r="L4185" s="50" t="str">
        <f>UPPER(TEXT(tbl_raw_data[[#This Row],[updated_date]],"MMMM"))</f>
        <v>AUGUST</v>
      </c>
      <c r="M4185" s="50" t="str">
        <f>"WEEK "&amp; IF(ROUNDUP(DAY(tbl_raw_data[[#This Row],[updated_date]])/7,0)=5,4,ROUNDUP(DAY(tbl_raw_data[[#This Row],[updated_date]])/7,0))</f>
        <v>WEEK 2</v>
      </c>
      <c r="N4185" s="50" t="str">
        <f>UPPER(VLOOKUP(tbl_raw_data[[#This Row],[Analyst]],Settiings!$A$2:$B$16,2,0))</f>
        <v>NITESH</v>
      </c>
      <c r="O4185" s="50" t="str">
        <f>TRIM(UPPER(tbl_raw_data[[#This Row],[Outcome]]))</f>
        <v>APPROVE</v>
      </c>
      <c r="P4185" s="50" t="str">
        <f>TRIM(UPPER(tbl_raw_data[[#This Row],[Queue Name]]))</f>
        <v>CONSUMER PRE BUREAU</v>
      </c>
      <c r="Q4185" s="50" t="str">
        <f>IF(tbl_raw_data[[#This Row],[Time taken in min]]&lt;=Settiings!$D$2,"SLA_MET","SLA_NOT_MET")</f>
        <v>SLA_MET</v>
      </c>
      <c r="R4185" s="94"/>
    </row>
    <row r="4186" spans="1:18" x14ac:dyDescent="0.3">
      <c r="A4186" s="14" t="s">
        <v>3728</v>
      </c>
      <c r="B4186" s="9">
        <v>45151.685474537036</v>
      </c>
      <c r="C4186" s="24">
        <v>45151.690416666665</v>
      </c>
      <c r="D4186" s="25" t="s">
        <v>13</v>
      </c>
      <c r="E4186" s="25" t="s">
        <v>47</v>
      </c>
      <c r="F4186" s="25" t="s">
        <v>16</v>
      </c>
      <c r="G4186" s="25" t="s">
        <v>17</v>
      </c>
      <c r="H4186" s="82"/>
      <c r="I4186" s="48">
        <f>tbl_raw_data[[#This Row],[Date Actioned]]-tbl_raw_data[[#This Row],[Date Tagged]]</f>
        <v>4.9421296280343086E-3</v>
      </c>
      <c r="J4186" s="46">
        <f>HOUR(tbl_raw_data[[#This Row],[Time_taken]])*60+MINUTE(tbl_raw_data[[#This Row],[Time_taken]])+SECOND(tbl_raw_data[[#This Row],[Time_taken]])/60</f>
        <v>7.1166666666666663</v>
      </c>
      <c r="K4186" s="52">
        <f>DATE(YEAR(tbl_raw_data[[#This Row],[Date Actioned]]),MONTH(tbl_raw_data[[#This Row],[Date Actioned]]),DAY(tbl_raw_data[[#This Row],[Date Actioned]]))</f>
        <v>45151</v>
      </c>
      <c r="L4186" s="50" t="str">
        <f>UPPER(TEXT(tbl_raw_data[[#This Row],[updated_date]],"MMMM"))</f>
        <v>AUGUST</v>
      </c>
      <c r="M4186" s="50" t="str">
        <f>"WEEK "&amp; IF(ROUNDUP(DAY(tbl_raw_data[[#This Row],[updated_date]])/7,0)=5,4,ROUNDUP(DAY(tbl_raw_data[[#This Row],[updated_date]])/7,0))</f>
        <v>WEEK 2</v>
      </c>
      <c r="N4186" s="50" t="str">
        <f>UPPER(VLOOKUP(tbl_raw_data[[#This Row],[Analyst]],Settiings!$A$2:$B$16,2,0))</f>
        <v>CAMROOON</v>
      </c>
      <c r="O4186" s="50" t="str">
        <f>TRIM(UPPER(tbl_raw_data[[#This Row],[Outcome]]))</f>
        <v>APPROVE</v>
      </c>
      <c r="P4186" s="50" t="str">
        <f>TRIM(UPPER(tbl_raw_data[[#This Row],[Queue Name]]))</f>
        <v>CONSUMER PRE BUREAU</v>
      </c>
      <c r="Q4186" s="50" t="str">
        <f>IF(tbl_raw_data[[#This Row],[Time taken in min]]&lt;=Settiings!$D$2,"SLA_MET","SLA_NOT_MET")</f>
        <v>SLA_MET</v>
      </c>
      <c r="R4186" s="94"/>
    </row>
    <row r="4187" spans="1:18" x14ac:dyDescent="0.3">
      <c r="A4187" s="20" t="s">
        <v>3729</v>
      </c>
      <c r="B4187" s="15">
        <v>45151.688020833331</v>
      </c>
      <c r="C4187" s="16">
        <v>45151.699340277781</v>
      </c>
      <c r="D4187" s="17" t="s">
        <v>13</v>
      </c>
      <c r="E4187" s="17" t="s">
        <v>47</v>
      </c>
      <c r="F4187" s="17" t="s">
        <v>53</v>
      </c>
      <c r="G4187" s="17" t="s">
        <v>77</v>
      </c>
      <c r="H4187" s="83"/>
      <c r="I4187" s="48">
        <f>tbl_raw_data[[#This Row],[Date Actioned]]-tbl_raw_data[[#This Row],[Date Tagged]]</f>
        <v>1.131944444932742E-2</v>
      </c>
      <c r="J4187" s="46">
        <f>HOUR(tbl_raw_data[[#This Row],[Time_taken]])*60+MINUTE(tbl_raw_data[[#This Row],[Time_taken]])+SECOND(tbl_raw_data[[#This Row],[Time_taken]])/60</f>
        <v>16.3</v>
      </c>
      <c r="K4187" s="52">
        <f>DATE(YEAR(tbl_raw_data[[#This Row],[Date Actioned]]),MONTH(tbl_raw_data[[#This Row],[Date Actioned]]),DAY(tbl_raw_data[[#This Row],[Date Actioned]]))</f>
        <v>45151</v>
      </c>
      <c r="L4187" s="50" t="str">
        <f>UPPER(TEXT(tbl_raw_data[[#This Row],[updated_date]],"MMMM"))</f>
        <v>AUGUST</v>
      </c>
      <c r="M4187" s="50" t="str">
        <f>"WEEK "&amp; IF(ROUNDUP(DAY(tbl_raw_data[[#This Row],[updated_date]])/7,0)=5,4,ROUNDUP(DAY(tbl_raw_data[[#This Row],[updated_date]])/7,0))</f>
        <v>WEEK 2</v>
      </c>
      <c r="N4187" s="50" t="str">
        <f>UPPER(VLOOKUP(tbl_raw_data[[#This Row],[Analyst]],Settiings!$A$2:$B$16,2,0))</f>
        <v>NAVED</v>
      </c>
      <c r="O4187" s="50" t="str">
        <f>TRIM(UPPER(tbl_raw_data[[#This Row],[Outcome]]))</f>
        <v>APPROVE</v>
      </c>
      <c r="P4187" s="50" t="str">
        <f>TRIM(UPPER(tbl_raw_data[[#This Row],[Queue Name]]))</f>
        <v>CONSUMER PRE BUREAU</v>
      </c>
      <c r="Q4187" s="50" t="str">
        <f>IF(tbl_raw_data[[#This Row],[Time taken in min]]&lt;=Settiings!$D$2,"SLA_MET","SLA_NOT_MET")</f>
        <v>SLA_MET</v>
      </c>
      <c r="R4187" s="94"/>
    </row>
    <row r="4188" spans="1:18" x14ac:dyDescent="0.3">
      <c r="A4188" s="23" t="s">
        <v>3730</v>
      </c>
      <c r="B4188" s="9">
        <v>45151.689351851855</v>
      </c>
      <c r="C4188" s="24">
        <v>45151.70108796296</v>
      </c>
      <c r="D4188" s="25" t="s">
        <v>13</v>
      </c>
      <c r="E4188" s="25" t="s">
        <v>47</v>
      </c>
      <c r="F4188" s="25" t="s">
        <v>10</v>
      </c>
      <c r="G4188" s="25" t="s">
        <v>17</v>
      </c>
      <c r="H4188" s="82"/>
      <c r="I4188" s="48">
        <f>tbl_raw_data[[#This Row],[Date Actioned]]-tbl_raw_data[[#This Row],[Date Tagged]]</f>
        <v>1.1736111104255542E-2</v>
      </c>
      <c r="J4188" s="46">
        <f>HOUR(tbl_raw_data[[#This Row],[Time_taken]])*60+MINUTE(tbl_raw_data[[#This Row],[Time_taken]])+SECOND(tbl_raw_data[[#This Row],[Time_taken]])/60</f>
        <v>16.899999999999999</v>
      </c>
      <c r="K4188" s="52">
        <f>DATE(YEAR(tbl_raw_data[[#This Row],[Date Actioned]]),MONTH(tbl_raw_data[[#This Row],[Date Actioned]]),DAY(tbl_raw_data[[#This Row],[Date Actioned]]))</f>
        <v>45151</v>
      </c>
      <c r="L4188" s="50" t="str">
        <f>UPPER(TEXT(tbl_raw_data[[#This Row],[updated_date]],"MMMM"))</f>
        <v>AUGUST</v>
      </c>
      <c r="M4188" s="50" t="str">
        <f>"WEEK "&amp; IF(ROUNDUP(DAY(tbl_raw_data[[#This Row],[updated_date]])/7,0)=5,4,ROUNDUP(DAY(tbl_raw_data[[#This Row],[updated_date]])/7,0))</f>
        <v>WEEK 2</v>
      </c>
      <c r="N4188" s="50" t="str">
        <f>UPPER(VLOOKUP(tbl_raw_data[[#This Row],[Analyst]],Settiings!$A$2:$B$16,2,0))</f>
        <v>NITESH</v>
      </c>
      <c r="O4188" s="50" t="str">
        <f>TRIM(UPPER(tbl_raw_data[[#This Row],[Outcome]]))</f>
        <v>APPROVE</v>
      </c>
      <c r="P4188" s="50" t="str">
        <f>TRIM(UPPER(tbl_raw_data[[#This Row],[Queue Name]]))</f>
        <v>CONSUMER PRE BUREAU</v>
      </c>
      <c r="Q4188" s="50" t="str">
        <f>IF(tbl_raw_data[[#This Row],[Time taken in min]]&lt;=Settiings!$D$2,"SLA_MET","SLA_NOT_MET")</f>
        <v>SLA_MET</v>
      </c>
      <c r="R4188" s="94"/>
    </row>
    <row r="4189" spans="1:18" x14ac:dyDescent="0.3">
      <c r="A4189" s="23" t="s">
        <v>3731</v>
      </c>
      <c r="B4189" s="15">
        <v>45151.691828703704</v>
      </c>
      <c r="C4189" s="26">
        <v>45151.708622685182</v>
      </c>
      <c r="D4189" s="18" t="s">
        <v>13</v>
      </c>
      <c r="E4189" s="18" t="s">
        <v>19</v>
      </c>
      <c r="F4189" s="27" t="s">
        <v>686</v>
      </c>
      <c r="G4189" s="19"/>
      <c r="H4189" s="79"/>
      <c r="I4189" s="48">
        <f>tbl_raw_data[[#This Row],[Date Actioned]]-tbl_raw_data[[#This Row],[Date Tagged]]</f>
        <v>1.6793981478258502E-2</v>
      </c>
      <c r="J4189" s="46">
        <f>HOUR(tbl_raw_data[[#This Row],[Time_taken]])*60+MINUTE(tbl_raw_data[[#This Row],[Time_taken]])+SECOND(tbl_raw_data[[#This Row],[Time_taken]])/60</f>
        <v>24.183333333333334</v>
      </c>
      <c r="K4189" s="52">
        <f>DATE(YEAR(tbl_raw_data[[#This Row],[Date Actioned]]),MONTH(tbl_raw_data[[#This Row],[Date Actioned]]),DAY(tbl_raw_data[[#This Row],[Date Actioned]]))</f>
        <v>45151</v>
      </c>
      <c r="L4189" s="50" t="str">
        <f>UPPER(TEXT(tbl_raw_data[[#This Row],[updated_date]],"MMMM"))</f>
        <v>AUGUST</v>
      </c>
      <c r="M4189" s="50" t="str">
        <f>"WEEK "&amp; IF(ROUNDUP(DAY(tbl_raw_data[[#This Row],[updated_date]])/7,0)=5,4,ROUNDUP(DAY(tbl_raw_data[[#This Row],[updated_date]])/7,0))</f>
        <v>WEEK 2</v>
      </c>
      <c r="N4189" s="50" t="str">
        <f>UPPER(VLOOKUP(tbl_raw_data[[#This Row],[Analyst]],Settiings!$A$2:$B$16,2,0))</f>
        <v>FARDIN</v>
      </c>
      <c r="O4189" s="50" t="str">
        <f>TRIM(UPPER(tbl_raw_data[[#This Row],[Outcome]]))</f>
        <v>APPROVE</v>
      </c>
      <c r="P4189" s="50" t="str">
        <f>TRIM(UPPER(tbl_raw_data[[#This Row],[Queue Name]]))</f>
        <v>CONSUMER POST BUREAU</v>
      </c>
      <c r="Q4189" s="50" t="str">
        <f>IF(tbl_raw_data[[#This Row],[Time taken in min]]&lt;=Settiings!$D$2,"SLA_MET","SLA_NOT_MET")</f>
        <v>SLA_NOT_MET</v>
      </c>
      <c r="R4189" s="94"/>
    </row>
    <row r="4190" spans="1:18" x14ac:dyDescent="0.3">
      <c r="A4190" s="14" t="s">
        <v>3738</v>
      </c>
      <c r="B4190" s="15">
        <v>45151.700162037036</v>
      </c>
      <c r="C4190" s="16">
        <v>45151.710219907407</v>
      </c>
      <c r="D4190" s="17" t="s">
        <v>13</v>
      </c>
      <c r="E4190" s="17" t="s">
        <v>47</v>
      </c>
      <c r="F4190" s="17" t="s">
        <v>65</v>
      </c>
      <c r="G4190" s="17" t="s">
        <v>41</v>
      </c>
      <c r="H4190" s="83"/>
      <c r="I4190" s="48">
        <f>tbl_raw_data[[#This Row],[Date Actioned]]-tbl_raw_data[[#This Row],[Date Tagged]]</f>
        <v>1.0057870371383615E-2</v>
      </c>
      <c r="J4190" s="46">
        <f>HOUR(tbl_raw_data[[#This Row],[Time_taken]])*60+MINUTE(tbl_raw_data[[#This Row],[Time_taken]])+SECOND(tbl_raw_data[[#This Row],[Time_taken]])/60</f>
        <v>14.483333333333333</v>
      </c>
      <c r="K4190" s="52">
        <f>DATE(YEAR(tbl_raw_data[[#This Row],[Date Actioned]]),MONTH(tbl_raw_data[[#This Row],[Date Actioned]]),DAY(tbl_raw_data[[#This Row],[Date Actioned]]))</f>
        <v>45151</v>
      </c>
      <c r="L4190" s="50" t="str">
        <f>UPPER(TEXT(tbl_raw_data[[#This Row],[updated_date]],"MMMM"))</f>
        <v>AUGUST</v>
      </c>
      <c r="M4190" s="50" t="str">
        <f>"WEEK "&amp; IF(ROUNDUP(DAY(tbl_raw_data[[#This Row],[updated_date]])/7,0)=5,4,ROUNDUP(DAY(tbl_raw_data[[#This Row],[updated_date]])/7,0))</f>
        <v>WEEK 2</v>
      </c>
      <c r="N4190" s="50" t="str">
        <f>UPPER(VLOOKUP(tbl_raw_data[[#This Row],[Analyst]],Settiings!$A$2:$B$16,2,0))</f>
        <v>SAM</v>
      </c>
      <c r="O4190" s="50" t="str">
        <f>TRIM(UPPER(tbl_raw_data[[#This Row],[Outcome]]))</f>
        <v>APPROVE</v>
      </c>
      <c r="P4190" s="50" t="str">
        <f>TRIM(UPPER(tbl_raw_data[[#This Row],[Queue Name]]))</f>
        <v>CONSUMER PRE BUREAU</v>
      </c>
      <c r="Q4190" s="50" t="str">
        <f>IF(tbl_raw_data[[#This Row],[Time taken in min]]&lt;=Settiings!$D$2,"SLA_MET","SLA_NOT_MET")</f>
        <v>SLA_MET</v>
      </c>
      <c r="R4190" s="94"/>
    </row>
    <row r="4191" spans="1:18" x14ac:dyDescent="0.3">
      <c r="A4191" s="14" t="s">
        <v>3739</v>
      </c>
      <c r="B4191" s="15">
        <v>45151.701666666668</v>
      </c>
      <c r="C4191" s="10">
        <v>45151.715231481481</v>
      </c>
      <c r="D4191" s="12" t="s">
        <v>13</v>
      </c>
      <c r="E4191" s="12" t="s">
        <v>19</v>
      </c>
      <c r="F4191" s="11" t="s">
        <v>686</v>
      </c>
      <c r="G4191" s="13"/>
      <c r="H4191" s="78"/>
      <c r="I4191" s="48">
        <f>tbl_raw_data[[#This Row],[Date Actioned]]-tbl_raw_data[[#This Row],[Date Tagged]]</f>
        <v>1.3564814813435078E-2</v>
      </c>
      <c r="J4191" s="46">
        <f>HOUR(tbl_raw_data[[#This Row],[Time_taken]])*60+MINUTE(tbl_raw_data[[#This Row],[Time_taken]])+SECOND(tbl_raw_data[[#This Row],[Time_taken]])/60</f>
        <v>19.533333333333335</v>
      </c>
      <c r="K4191" s="52">
        <f>DATE(YEAR(tbl_raw_data[[#This Row],[Date Actioned]]),MONTH(tbl_raw_data[[#This Row],[Date Actioned]]),DAY(tbl_raw_data[[#This Row],[Date Actioned]]))</f>
        <v>45151</v>
      </c>
      <c r="L4191" s="50" t="str">
        <f>UPPER(TEXT(tbl_raw_data[[#This Row],[updated_date]],"MMMM"))</f>
        <v>AUGUST</v>
      </c>
      <c r="M4191" s="50" t="str">
        <f>"WEEK "&amp; IF(ROUNDUP(DAY(tbl_raw_data[[#This Row],[updated_date]])/7,0)=5,4,ROUNDUP(DAY(tbl_raw_data[[#This Row],[updated_date]])/7,0))</f>
        <v>WEEK 2</v>
      </c>
      <c r="N4191" s="50" t="str">
        <f>UPPER(VLOOKUP(tbl_raw_data[[#This Row],[Analyst]],Settiings!$A$2:$B$16,2,0))</f>
        <v>FARDIN</v>
      </c>
      <c r="O4191" s="50" t="str">
        <f>TRIM(UPPER(tbl_raw_data[[#This Row],[Outcome]]))</f>
        <v>APPROVE</v>
      </c>
      <c r="P4191" s="50" t="str">
        <f>TRIM(UPPER(tbl_raw_data[[#This Row],[Queue Name]]))</f>
        <v>CONSUMER POST BUREAU</v>
      </c>
      <c r="Q4191" s="50" t="str">
        <f>IF(tbl_raw_data[[#This Row],[Time taken in min]]&lt;=Settiings!$D$2,"SLA_MET","SLA_NOT_MET")</f>
        <v>SLA_MET</v>
      </c>
      <c r="R4191" s="94"/>
    </row>
    <row r="4192" spans="1:18" x14ac:dyDescent="0.3">
      <c r="A4192" s="20" t="s">
        <v>3740</v>
      </c>
      <c r="B4192" s="9">
        <v>45151.702557870369</v>
      </c>
      <c r="C4192" s="24">
        <v>45151.712372685186</v>
      </c>
      <c r="D4192" s="25" t="s">
        <v>13</v>
      </c>
      <c r="E4192" s="25" t="s">
        <v>19</v>
      </c>
      <c r="F4192" s="25" t="s">
        <v>16</v>
      </c>
      <c r="G4192" s="25" t="s">
        <v>17</v>
      </c>
      <c r="H4192" s="82"/>
      <c r="I4192" s="48">
        <f>tbl_raw_data[[#This Row],[Date Actioned]]-tbl_raw_data[[#This Row],[Date Tagged]]</f>
        <v>9.8148148172185756E-3</v>
      </c>
      <c r="J4192" s="46">
        <f>HOUR(tbl_raw_data[[#This Row],[Time_taken]])*60+MINUTE(tbl_raw_data[[#This Row],[Time_taken]])+SECOND(tbl_raw_data[[#This Row],[Time_taken]])/60</f>
        <v>14.133333333333333</v>
      </c>
      <c r="K4192" s="52">
        <f>DATE(YEAR(tbl_raw_data[[#This Row],[Date Actioned]]),MONTH(tbl_raw_data[[#This Row],[Date Actioned]]),DAY(tbl_raw_data[[#This Row],[Date Actioned]]))</f>
        <v>45151</v>
      </c>
      <c r="L4192" s="50" t="str">
        <f>UPPER(TEXT(tbl_raw_data[[#This Row],[updated_date]],"MMMM"))</f>
        <v>AUGUST</v>
      </c>
      <c r="M4192" s="50" t="str">
        <f>"WEEK "&amp; IF(ROUNDUP(DAY(tbl_raw_data[[#This Row],[updated_date]])/7,0)=5,4,ROUNDUP(DAY(tbl_raw_data[[#This Row],[updated_date]])/7,0))</f>
        <v>WEEK 2</v>
      </c>
      <c r="N4192" s="50" t="str">
        <f>UPPER(VLOOKUP(tbl_raw_data[[#This Row],[Analyst]],Settiings!$A$2:$B$16,2,0))</f>
        <v>CAMROOON</v>
      </c>
      <c r="O4192" s="50" t="str">
        <f>TRIM(UPPER(tbl_raw_data[[#This Row],[Outcome]]))</f>
        <v>APPROVE</v>
      </c>
      <c r="P4192" s="50" t="str">
        <f>TRIM(UPPER(tbl_raw_data[[#This Row],[Queue Name]]))</f>
        <v>CONSUMER POST BUREAU</v>
      </c>
      <c r="Q4192" s="50" t="str">
        <f>IF(tbl_raw_data[[#This Row],[Time taken in min]]&lt;=Settiings!$D$2,"SLA_MET","SLA_NOT_MET")</f>
        <v>SLA_MET</v>
      </c>
      <c r="R4192" s="94"/>
    </row>
    <row r="4193" spans="1:18" x14ac:dyDescent="0.3">
      <c r="A4193" s="20" t="s">
        <v>3741</v>
      </c>
      <c r="B4193" s="15">
        <v>45151.703344907408</v>
      </c>
      <c r="C4193" s="26">
        <v>45151.72446759259</v>
      </c>
      <c r="D4193" s="18" t="s">
        <v>13</v>
      </c>
      <c r="E4193" s="18" t="s">
        <v>9</v>
      </c>
      <c r="F4193" s="27" t="s">
        <v>686</v>
      </c>
      <c r="G4193" s="19"/>
      <c r="H4193" s="79"/>
      <c r="I4193" s="48">
        <f>tbl_raw_data[[#This Row],[Date Actioned]]-tbl_raw_data[[#This Row],[Date Tagged]]</f>
        <v>2.1122685182490386E-2</v>
      </c>
      <c r="J4193" s="46">
        <f>HOUR(tbl_raw_data[[#This Row],[Time_taken]])*60+MINUTE(tbl_raw_data[[#This Row],[Time_taken]])+SECOND(tbl_raw_data[[#This Row],[Time_taken]])/60</f>
        <v>30.416666666666668</v>
      </c>
      <c r="K4193" s="52">
        <f>DATE(YEAR(tbl_raw_data[[#This Row],[Date Actioned]]),MONTH(tbl_raw_data[[#This Row],[Date Actioned]]),DAY(tbl_raw_data[[#This Row],[Date Actioned]]))</f>
        <v>45151</v>
      </c>
      <c r="L4193" s="50" t="str">
        <f>UPPER(TEXT(tbl_raw_data[[#This Row],[updated_date]],"MMMM"))</f>
        <v>AUGUST</v>
      </c>
      <c r="M4193" s="50" t="str">
        <f>"WEEK "&amp; IF(ROUNDUP(DAY(tbl_raw_data[[#This Row],[updated_date]])/7,0)=5,4,ROUNDUP(DAY(tbl_raw_data[[#This Row],[updated_date]])/7,0))</f>
        <v>WEEK 2</v>
      </c>
      <c r="N4193" s="50" t="str">
        <f>UPPER(VLOOKUP(tbl_raw_data[[#This Row],[Analyst]],Settiings!$A$2:$B$16,2,0))</f>
        <v>FARDIN</v>
      </c>
      <c r="O4193" s="50" t="str">
        <f>TRIM(UPPER(tbl_raw_data[[#This Row],[Outcome]]))</f>
        <v>APPROVE</v>
      </c>
      <c r="P4193" s="50" t="str">
        <f>TRIM(UPPER(tbl_raw_data[[#This Row],[Queue Name]]))</f>
        <v>CONSUMER EXISTING</v>
      </c>
      <c r="Q4193" s="50" t="str">
        <f>IF(tbl_raw_data[[#This Row],[Time taken in min]]&lt;=Settiings!$D$2,"SLA_MET","SLA_NOT_MET")</f>
        <v>SLA_NOT_MET</v>
      </c>
      <c r="R4193" s="94"/>
    </row>
    <row r="4194" spans="1:18" x14ac:dyDescent="0.3">
      <c r="A4194" s="23" t="s">
        <v>3743</v>
      </c>
      <c r="B4194" s="15">
        <v>45151.707789351851</v>
      </c>
      <c r="C4194" s="16">
        <v>45151.719050925924</v>
      </c>
      <c r="D4194" s="17" t="s">
        <v>13</v>
      </c>
      <c r="E4194" s="17" t="s">
        <v>47</v>
      </c>
      <c r="F4194" s="17" t="s">
        <v>53</v>
      </c>
      <c r="G4194" s="17" t="s">
        <v>255</v>
      </c>
      <c r="H4194" s="83"/>
      <c r="I4194" s="48">
        <f>tbl_raw_data[[#This Row],[Date Actioned]]-tbl_raw_data[[#This Row],[Date Tagged]]</f>
        <v>1.1261574072705116E-2</v>
      </c>
      <c r="J4194" s="46">
        <f>HOUR(tbl_raw_data[[#This Row],[Time_taken]])*60+MINUTE(tbl_raw_data[[#This Row],[Time_taken]])+SECOND(tbl_raw_data[[#This Row],[Time_taken]])/60</f>
        <v>16.216666666666665</v>
      </c>
      <c r="K4194" s="52">
        <f>DATE(YEAR(tbl_raw_data[[#This Row],[Date Actioned]]),MONTH(tbl_raw_data[[#This Row],[Date Actioned]]),DAY(tbl_raw_data[[#This Row],[Date Actioned]]))</f>
        <v>45151</v>
      </c>
      <c r="L4194" s="50" t="str">
        <f>UPPER(TEXT(tbl_raw_data[[#This Row],[updated_date]],"MMMM"))</f>
        <v>AUGUST</v>
      </c>
      <c r="M4194" s="50" t="str">
        <f>"WEEK "&amp; IF(ROUNDUP(DAY(tbl_raw_data[[#This Row],[updated_date]])/7,0)=5,4,ROUNDUP(DAY(tbl_raw_data[[#This Row],[updated_date]])/7,0))</f>
        <v>WEEK 2</v>
      </c>
      <c r="N4194" s="50" t="str">
        <f>UPPER(VLOOKUP(tbl_raw_data[[#This Row],[Analyst]],Settiings!$A$2:$B$16,2,0))</f>
        <v>NAVED</v>
      </c>
      <c r="O4194" s="50" t="str">
        <f>TRIM(UPPER(tbl_raw_data[[#This Row],[Outcome]]))</f>
        <v>APPROVE</v>
      </c>
      <c r="P4194" s="50" t="str">
        <f>TRIM(UPPER(tbl_raw_data[[#This Row],[Queue Name]]))</f>
        <v>CONSUMER PRE BUREAU</v>
      </c>
      <c r="Q4194" s="50" t="str">
        <f>IF(tbl_raw_data[[#This Row],[Time taken in min]]&lt;=Settiings!$D$2,"SLA_MET","SLA_NOT_MET")</f>
        <v>SLA_MET</v>
      </c>
      <c r="R4194" s="94"/>
    </row>
    <row r="4195" spans="1:18" x14ac:dyDescent="0.3">
      <c r="A4195" s="23" t="s">
        <v>3746</v>
      </c>
      <c r="B4195" s="15">
        <v>45151.711805555555</v>
      </c>
      <c r="C4195" s="10">
        <v>45151.724317129629</v>
      </c>
      <c r="D4195" s="12" t="s">
        <v>13</v>
      </c>
      <c r="E4195" s="12" t="s">
        <v>9</v>
      </c>
      <c r="F4195" s="11" t="s">
        <v>50</v>
      </c>
      <c r="G4195" s="13"/>
      <c r="H4195" s="78"/>
      <c r="I4195" s="48">
        <f>tbl_raw_data[[#This Row],[Date Actioned]]-tbl_raw_data[[#This Row],[Date Tagged]]</f>
        <v>1.2511574073869269E-2</v>
      </c>
      <c r="J4195" s="46">
        <f>HOUR(tbl_raw_data[[#This Row],[Time_taken]])*60+MINUTE(tbl_raw_data[[#This Row],[Time_taken]])+SECOND(tbl_raw_data[[#This Row],[Time_taken]])/60</f>
        <v>18.016666666666666</v>
      </c>
      <c r="K4195" s="52">
        <f>DATE(YEAR(tbl_raw_data[[#This Row],[Date Actioned]]),MONTH(tbl_raw_data[[#This Row],[Date Actioned]]),DAY(tbl_raw_data[[#This Row],[Date Actioned]]))</f>
        <v>45151</v>
      </c>
      <c r="L4195" s="50" t="str">
        <f>UPPER(TEXT(tbl_raw_data[[#This Row],[updated_date]],"MMMM"))</f>
        <v>AUGUST</v>
      </c>
      <c r="M4195" s="50" t="str">
        <f>"WEEK "&amp; IF(ROUNDUP(DAY(tbl_raw_data[[#This Row],[updated_date]])/7,0)=5,4,ROUNDUP(DAY(tbl_raw_data[[#This Row],[updated_date]])/7,0))</f>
        <v>WEEK 2</v>
      </c>
      <c r="N4195" s="50" t="str">
        <f>UPPER(VLOOKUP(tbl_raw_data[[#This Row],[Analyst]],Settiings!$A$2:$B$16,2,0))</f>
        <v>SHAHID</v>
      </c>
      <c r="O4195" s="50" t="str">
        <f>TRIM(UPPER(tbl_raw_data[[#This Row],[Outcome]]))</f>
        <v>APPROVE</v>
      </c>
      <c r="P4195" s="50" t="str">
        <f>TRIM(UPPER(tbl_raw_data[[#This Row],[Queue Name]]))</f>
        <v>CONSUMER EXISTING</v>
      </c>
      <c r="Q4195" s="50" t="str">
        <f>IF(tbl_raw_data[[#This Row],[Time taken in min]]&lt;=Settiings!$D$2,"SLA_MET","SLA_NOT_MET")</f>
        <v>SLA_MET</v>
      </c>
      <c r="R4195" s="94"/>
    </row>
    <row r="4196" spans="1:18" x14ac:dyDescent="0.3">
      <c r="A4196" s="20" t="s">
        <v>3747</v>
      </c>
      <c r="B4196" s="15">
        <v>45151.713831018518</v>
      </c>
      <c r="C4196" s="16">
        <v>45151.720173611109</v>
      </c>
      <c r="D4196" s="17" t="s">
        <v>27</v>
      </c>
      <c r="E4196" s="17" t="s">
        <v>19</v>
      </c>
      <c r="F4196" s="17" t="s">
        <v>16</v>
      </c>
      <c r="G4196" s="17" t="s">
        <v>871</v>
      </c>
      <c r="H4196" s="83"/>
      <c r="I4196" s="48">
        <f>tbl_raw_data[[#This Row],[Date Actioned]]-tbl_raw_data[[#This Row],[Date Tagged]]</f>
        <v>6.3425925909541547E-3</v>
      </c>
      <c r="J4196" s="46">
        <f>HOUR(tbl_raw_data[[#This Row],[Time_taken]])*60+MINUTE(tbl_raw_data[[#This Row],[Time_taken]])+SECOND(tbl_raw_data[[#This Row],[Time_taken]])/60</f>
        <v>9.1333333333333329</v>
      </c>
      <c r="K4196" s="52">
        <f>DATE(YEAR(tbl_raw_data[[#This Row],[Date Actioned]]),MONTH(tbl_raw_data[[#This Row],[Date Actioned]]),DAY(tbl_raw_data[[#This Row],[Date Actioned]]))</f>
        <v>45151</v>
      </c>
      <c r="L4196" s="50" t="str">
        <f>UPPER(TEXT(tbl_raw_data[[#This Row],[updated_date]],"MMMM"))</f>
        <v>AUGUST</v>
      </c>
      <c r="M4196" s="50" t="str">
        <f>"WEEK "&amp; IF(ROUNDUP(DAY(tbl_raw_data[[#This Row],[updated_date]])/7,0)=5,4,ROUNDUP(DAY(tbl_raw_data[[#This Row],[updated_date]])/7,0))</f>
        <v>WEEK 2</v>
      </c>
      <c r="N4196" s="50" t="str">
        <f>UPPER(VLOOKUP(tbl_raw_data[[#This Row],[Analyst]],Settiings!$A$2:$B$16,2,0))</f>
        <v>CAMROOON</v>
      </c>
      <c r="O4196" s="50" t="str">
        <f>TRIM(UPPER(tbl_raw_data[[#This Row],[Outcome]]))</f>
        <v>DECLINE</v>
      </c>
      <c r="P4196" s="50" t="str">
        <f>TRIM(UPPER(tbl_raw_data[[#This Row],[Queue Name]]))</f>
        <v>CONSUMER POST BUREAU</v>
      </c>
      <c r="Q4196" s="50" t="str">
        <f>IF(tbl_raw_data[[#This Row],[Time taken in min]]&lt;=Settiings!$D$2,"SLA_MET","SLA_NOT_MET")</f>
        <v>SLA_MET</v>
      </c>
      <c r="R4196" s="94"/>
    </row>
    <row r="4197" spans="1:18" x14ac:dyDescent="0.3">
      <c r="A4197" s="14" t="s">
        <v>3751</v>
      </c>
      <c r="B4197" s="9">
        <v>45151.718043981484</v>
      </c>
      <c r="C4197" s="24">
        <v>45151.724548611113</v>
      </c>
      <c r="D4197" s="25" t="s">
        <v>13</v>
      </c>
      <c r="E4197" s="25" t="s">
        <v>47</v>
      </c>
      <c r="F4197" s="25" t="s">
        <v>53</v>
      </c>
      <c r="G4197" s="25" t="s">
        <v>255</v>
      </c>
      <c r="H4197" s="82"/>
      <c r="I4197" s="48">
        <f>tbl_raw_data[[#This Row],[Date Actioned]]-tbl_raw_data[[#This Row],[Date Tagged]]</f>
        <v>6.5046296294895001E-3</v>
      </c>
      <c r="J4197" s="46">
        <f>HOUR(tbl_raw_data[[#This Row],[Time_taken]])*60+MINUTE(tbl_raw_data[[#This Row],[Time_taken]])+SECOND(tbl_raw_data[[#This Row],[Time_taken]])/60</f>
        <v>9.3666666666666671</v>
      </c>
      <c r="K4197" s="52">
        <f>DATE(YEAR(tbl_raw_data[[#This Row],[Date Actioned]]),MONTH(tbl_raw_data[[#This Row],[Date Actioned]]),DAY(tbl_raw_data[[#This Row],[Date Actioned]]))</f>
        <v>45151</v>
      </c>
      <c r="L4197" s="50" t="str">
        <f>UPPER(TEXT(tbl_raw_data[[#This Row],[updated_date]],"MMMM"))</f>
        <v>AUGUST</v>
      </c>
      <c r="M4197" s="50" t="str">
        <f>"WEEK "&amp; IF(ROUNDUP(DAY(tbl_raw_data[[#This Row],[updated_date]])/7,0)=5,4,ROUNDUP(DAY(tbl_raw_data[[#This Row],[updated_date]])/7,0))</f>
        <v>WEEK 2</v>
      </c>
      <c r="N4197" s="50" t="str">
        <f>UPPER(VLOOKUP(tbl_raw_data[[#This Row],[Analyst]],Settiings!$A$2:$B$16,2,0))</f>
        <v>NAVED</v>
      </c>
      <c r="O4197" s="50" t="str">
        <f>TRIM(UPPER(tbl_raw_data[[#This Row],[Outcome]]))</f>
        <v>APPROVE</v>
      </c>
      <c r="P4197" s="50" t="str">
        <f>TRIM(UPPER(tbl_raw_data[[#This Row],[Queue Name]]))</f>
        <v>CONSUMER PRE BUREAU</v>
      </c>
      <c r="Q4197" s="50" t="str">
        <f>IF(tbl_raw_data[[#This Row],[Time taken in min]]&lt;=Settiings!$D$2,"SLA_MET","SLA_NOT_MET")</f>
        <v>SLA_MET</v>
      </c>
      <c r="R4197" s="94"/>
    </row>
    <row r="4198" spans="1:18" x14ac:dyDescent="0.3">
      <c r="A4198" s="20" t="s">
        <v>3753</v>
      </c>
      <c r="B4198" s="15">
        <v>45151.721550925926</v>
      </c>
      <c r="C4198" s="16">
        <v>45151.726597222223</v>
      </c>
      <c r="D4198" s="17" t="s">
        <v>13</v>
      </c>
      <c r="E4198" s="17" t="s">
        <v>47</v>
      </c>
      <c r="F4198" s="17" t="s">
        <v>16</v>
      </c>
      <c r="G4198" s="17" t="s">
        <v>255</v>
      </c>
      <c r="H4198" s="83"/>
      <c r="I4198" s="48">
        <f>tbl_raw_data[[#This Row],[Date Actioned]]-tbl_raw_data[[#This Row],[Date Tagged]]</f>
        <v>5.0462962972233072E-3</v>
      </c>
      <c r="J4198" s="46">
        <f>HOUR(tbl_raw_data[[#This Row],[Time_taken]])*60+MINUTE(tbl_raw_data[[#This Row],[Time_taken]])+SECOND(tbl_raw_data[[#This Row],[Time_taken]])/60</f>
        <v>7.2666666666666666</v>
      </c>
      <c r="K4198" s="52">
        <f>DATE(YEAR(tbl_raw_data[[#This Row],[Date Actioned]]),MONTH(tbl_raw_data[[#This Row],[Date Actioned]]),DAY(tbl_raw_data[[#This Row],[Date Actioned]]))</f>
        <v>45151</v>
      </c>
      <c r="L4198" s="50" t="str">
        <f>UPPER(TEXT(tbl_raw_data[[#This Row],[updated_date]],"MMMM"))</f>
        <v>AUGUST</v>
      </c>
      <c r="M4198" s="50" t="str">
        <f>"WEEK "&amp; IF(ROUNDUP(DAY(tbl_raw_data[[#This Row],[updated_date]])/7,0)=5,4,ROUNDUP(DAY(tbl_raw_data[[#This Row],[updated_date]])/7,0))</f>
        <v>WEEK 2</v>
      </c>
      <c r="N4198" s="50" t="str">
        <f>UPPER(VLOOKUP(tbl_raw_data[[#This Row],[Analyst]],Settiings!$A$2:$B$16,2,0))</f>
        <v>CAMROOON</v>
      </c>
      <c r="O4198" s="50" t="str">
        <f>TRIM(UPPER(tbl_raw_data[[#This Row],[Outcome]]))</f>
        <v>APPROVE</v>
      </c>
      <c r="P4198" s="50" t="str">
        <f>TRIM(UPPER(tbl_raw_data[[#This Row],[Queue Name]]))</f>
        <v>CONSUMER PRE BUREAU</v>
      </c>
      <c r="Q4198" s="50" t="str">
        <f>IF(tbl_raw_data[[#This Row],[Time taken in min]]&lt;=Settiings!$D$2,"SLA_MET","SLA_NOT_MET")</f>
        <v>SLA_MET</v>
      </c>
      <c r="R4198" s="94"/>
    </row>
    <row r="4199" spans="1:18" x14ac:dyDescent="0.3">
      <c r="A4199" s="23" t="s">
        <v>3754</v>
      </c>
      <c r="B4199" s="9">
        <v>45151.722546296296</v>
      </c>
      <c r="C4199" s="24">
        <v>45151.728414351855</v>
      </c>
      <c r="D4199" s="25" t="s">
        <v>27</v>
      </c>
      <c r="E4199" s="25" t="s">
        <v>19</v>
      </c>
      <c r="F4199" s="25" t="s">
        <v>65</v>
      </c>
      <c r="G4199" s="25" t="s">
        <v>113</v>
      </c>
      <c r="H4199" s="82"/>
      <c r="I4199" s="48">
        <f>tbl_raw_data[[#This Row],[Date Actioned]]-tbl_raw_data[[#This Row],[Date Tagged]]</f>
        <v>5.8680555594037287E-3</v>
      </c>
      <c r="J4199" s="46">
        <f>HOUR(tbl_raw_data[[#This Row],[Time_taken]])*60+MINUTE(tbl_raw_data[[#This Row],[Time_taken]])+SECOND(tbl_raw_data[[#This Row],[Time_taken]])/60</f>
        <v>8.4499999999999993</v>
      </c>
      <c r="K4199" s="52">
        <f>DATE(YEAR(tbl_raw_data[[#This Row],[Date Actioned]]),MONTH(tbl_raw_data[[#This Row],[Date Actioned]]),DAY(tbl_raw_data[[#This Row],[Date Actioned]]))</f>
        <v>45151</v>
      </c>
      <c r="L4199" s="50" t="str">
        <f>UPPER(TEXT(tbl_raw_data[[#This Row],[updated_date]],"MMMM"))</f>
        <v>AUGUST</v>
      </c>
      <c r="M4199" s="50" t="str">
        <f>"WEEK "&amp; IF(ROUNDUP(DAY(tbl_raw_data[[#This Row],[updated_date]])/7,0)=5,4,ROUNDUP(DAY(tbl_raw_data[[#This Row],[updated_date]])/7,0))</f>
        <v>WEEK 2</v>
      </c>
      <c r="N4199" s="50" t="str">
        <f>UPPER(VLOOKUP(tbl_raw_data[[#This Row],[Analyst]],Settiings!$A$2:$B$16,2,0))</f>
        <v>SAM</v>
      </c>
      <c r="O4199" s="50" t="str">
        <f>TRIM(UPPER(tbl_raw_data[[#This Row],[Outcome]]))</f>
        <v>DECLINE</v>
      </c>
      <c r="P4199" s="50" t="str">
        <f>TRIM(UPPER(tbl_raw_data[[#This Row],[Queue Name]]))</f>
        <v>CONSUMER POST BUREAU</v>
      </c>
      <c r="Q4199" s="50" t="str">
        <f>IF(tbl_raw_data[[#This Row],[Time taken in min]]&lt;=Settiings!$D$2,"SLA_MET","SLA_NOT_MET")</f>
        <v>SLA_MET</v>
      </c>
      <c r="R4199" s="94"/>
    </row>
    <row r="4200" spans="1:18" x14ac:dyDescent="0.3">
      <c r="A4200" s="14" t="s">
        <v>3759</v>
      </c>
      <c r="B4200" s="15">
        <v>45151.728692129633</v>
      </c>
      <c r="C4200" s="16">
        <v>45151.730810185189</v>
      </c>
      <c r="D4200" s="17" t="s">
        <v>27</v>
      </c>
      <c r="E4200" s="17" t="s">
        <v>47</v>
      </c>
      <c r="F4200" s="17" t="s">
        <v>16</v>
      </c>
      <c r="G4200" s="17" t="s">
        <v>2115</v>
      </c>
      <c r="H4200" s="83"/>
      <c r="I4200" s="48">
        <f>tbl_raw_data[[#This Row],[Date Actioned]]-tbl_raw_data[[#This Row],[Date Tagged]]</f>
        <v>2.118055555911269E-3</v>
      </c>
      <c r="J4200" s="46">
        <f>HOUR(tbl_raw_data[[#This Row],[Time_taken]])*60+MINUTE(tbl_raw_data[[#This Row],[Time_taken]])+SECOND(tbl_raw_data[[#This Row],[Time_taken]])/60</f>
        <v>3.05</v>
      </c>
      <c r="K4200" s="52">
        <f>DATE(YEAR(tbl_raw_data[[#This Row],[Date Actioned]]),MONTH(tbl_raw_data[[#This Row],[Date Actioned]]),DAY(tbl_raw_data[[#This Row],[Date Actioned]]))</f>
        <v>45151</v>
      </c>
      <c r="L4200" s="50" t="str">
        <f>UPPER(TEXT(tbl_raw_data[[#This Row],[updated_date]],"MMMM"))</f>
        <v>AUGUST</v>
      </c>
      <c r="M4200" s="50" t="str">
        <f>"WEEK "&amp; IF(ROUNDUP(DAY(tbl_raw_data[[#This Row],[updated_date]])/7,0)=5,4,ROUNDUP(DAY(tbl_raw_data[[#This Row],[updated_date]])/7,0))</f>
        <v>WEEK 2</v>
      </c>
      <c r="N4200" s="50" t="str">
        <f>UPPER(VLOOKUP(tbl_raw_data[[#This Row],[Analyst]],Settiings!$A$2:$B$16,2,0))</f>
        <v>CAMROOON</v>
      </c>
      <c r="O4200" s="50" t="str">
        <f>TRIM(UPPER(tbl_raw_data[[#This Row],[Outcome]]))</f>
        <v>DECLINE</v>
      </c>
      <c r="P4200" s="50" t="str">
        <f>TRIM(UPPER(tbl_raw_data[[#This Row],[Queue Name]]))</f>
        <v>CONSUMER PRE BUREAU</v>
      </c>
      <c r="Q4200" s="50" t="str">
        <f>IF(tbl_raw_data[[#This Row],[Time taken in min]]&lt;=Settiings!$D$2,"SLA_MET","SLA_NOT_MET")</f>
        <v>SLA_MET</v>
      </c>
      <c r="R4200" s="94"/>
    </row>
    <row r="4201" spans="1:18" x14ac:dyDescent="0.3">
      <c r="A4201" s="14" t="s">
        <v>3764</v>
      </c>
      <c r="B4201" s="15">
        <v>45151.734849537039</v>
      </c>
      <c r="C4201" s="26">
        <v>45151.739664351851</v>
      </c>
      <c r="D4201" s="18" t="s">
        <v>13</v>
      </c>
      <c r="E4201" s="18" t="s">
        <v>19</v>
      </c>
      <c r="F4201" s="27" t="s">
        <v>24</v>
      </c>
      <c r="G4201" s="19"/>
      <c r="H4201" s="79"/>
      <c r="I4201" s="48">
        <f>tbl_raw_data[[#This Row],[Date Actioned]]-tbl_raw_data[[#This Row],[Date Tagged]]</f>
        <v>4.8148148125619628E-3</v>
      </c>
      <c r="J4201" s="46">
        <f>HOUR(tbl_raw_data[[#This Row],[Time_taken]])*60+MINUTE(tbl_raw_data[[#This Row],[Time_taken]])+SECOND(tbl_raw_data[[#This Row],[Time_taken]])/60</f>
        <v>6.9333333333333336</v>
      </c>
      <c r="K4201" s="52">
        <f>DATE(YEAR(tbl_raw_data[[#This Row],[Date Actioned]]),MONTH(tbl_raw_data[[#This Row],[Date Actioned]]),DAY(tbl_raw_data[[#This Row],[Date Actioned]]))</f>
        <v>45151</v>
      </c>
      <c r="L4201" s="50" t="str">
        <f>UPPER(TEXT(tbl_raw_data[[#This Row],[updated_date]],"MMMM"))</f>
        <v>AUGUST</v>
      </c>
      <c r="M4201" s="50" t="str">
        <f>"WEEK "&amp; IF(ROUNDUP(DAY(tbl_raw_data[[#This Row],[updated_date]])/7,0)=5,4,ROUNDUP(DAY(tbl_raw_data[[#This Row],[updated_date]])/7,0))</f>
        <v>WEEK 2</v>
      </c>
      <c r="N4201" s="50" t="str">
        <f>UPPER(VLOOKUP(tbl_raw_data[[#This Row],[Analyst]],Settiings!$A$2:$B$16,2,0))</f>
        <v>QUADIR</v>
      </c>
      <c r="O4201" s="50" t="str">
        <f>TRIM(UPPER(tbl_raw_data[[#This Row],[Outcome]]))</f>
        <v>APPROVE</v>
      </c>
      <c r="P4201" s="50" t="str">
        <f>TRIM(UPPER(tbl_raw_data[[#This Row],[Queue Name]]))</f>
        <v>CONSUMER POST BUREAU</v>
      </c>
      <c r="Q4201" s="50" t="str">
        <f>IF(tbl_raw_data[[#This Row],[Time taken in min]]&lt;=Settiings!$D$2,"SLA_MET","SLA_NOT_MET")</f>
        <v>SLA_MET</v>
      </c>
      <c r="R4201" s="94"/>
    </row>
    <row r="4202" spans="1:18" x14ac:dyDescent="0.3">
      <c r="A4202" s="20" t="s">
        <v>3766</v>
      </c>
      <c r="B4202" s="15">
        <v>45151.739328703705</v>
      </c>
      <c r="C4202" s="10">
        <v>45151.74658564815</v>
      </c>
      <c r="D4202" s="12" t="s">
        <v>13</v>
      </c>
      <c r="E4202" s="12" t="s">
        <v>19</v>
      </c>
      <c r="F4202" s="11" t="s">
        <v>24</v>
      </c>
      <c r="G4202" s="13"/>
      <c r="H4202" s="78"/>
      <c r="I4202" s="48">
        <f>tbl_raw_data[[#This Row],[Date Actioned]]-tbl_raw_data[[#This Row],[Date Tagged]]</f>
        <v>7.2569444455439225E-3</v>
      </c>
      <c r="J4202" s="46">
        <f>HOUR(tbl_raw_data[[#This Row],[Time_taken]])*60+MINUTE(tbl_raw_data[[#This Row],[Time_taken]])+SECOND(tbl_raw_data[[#This Row],[Time_taken]])/60</f>
        <v>10.45</v>
      </c>
      <c r="K4202" s="52">
        <f>DATE(YEAR(tbl_raw_data[[#This Row],[Date Actioned]]),MONTH(tbl_raw_data[[#This Row],[Date Actioned]]),DAY(tbl_raw_data[[#This Row],[Date Actioned]]))</f>
        <v>45151</v>
      </c>
      <c r="L4202" s="50" t="str">
        <f>UPPER(TEXT(tbl_raw_data[[#This Row],[updated_date]],"MMMM"))</f>
        <v>AUGUST</v>
      </c>
      <c r="M4202" s="50" t="str">
        <f>"WEEK "&amp; IF(ROUNDUP(DAY(tbl_raw_data[[#This Row],[updated_date]])/7,0)=5,4,ROUNDUP(DAY(tbl_raw_data[[#This Row],[updated_date]])/7,0))</f>
        <v>WEEK 2</v>
      </c>
      <c r="N4202" s="50" t="str">
        <f>UPPER(VLOOKUP(tbl_raw_data[[#This Row],[Analyst]],Settiings!$A$2:$B$16,2,0))</f>
        <v>QUADIR</v>
      </c>
      <c r="O4202" s="50" t="str">
        <f>TRIM(UPPER(tbl_raw_data[[#This Row],[Outcome]]))</f>
        <v>APPROVE</v>
      </c>
      <c r="P4202" s="50" t="str">
        <f>TRIM(UPPER(tbl_raw_data[[#This Row],[Queue Name]]))</f>
        <v>CONSUMER POST BUREAU</v>
      </c>
      <c r="Q4202" s="50" t="str">
        <f>IF(tbl_raw_data[[#This Row],[Time taken in min]]&lt;=Settiings!$D$2,"SLA_MET","SLA_NOT_MET")</f>
        <v>SLA_MET</v>
      </c>
      <c r="R4202" s="94"/>
    </row>
    <row r="4203" spans="1:18" x14ac:dyDescent="0.3">
      <c r="A4203" s="23" t="s">
        <v>3767</v>
      </c>
      <c r="B4203" s="9">
        <v>45151.739571759259</v>
      </c>
      <c r="C4203" s="24">
        <v>45151.742974537039</v>
      </c>
      <c r="D4203" s="25" t="s">
        <v>13</v>
      </c>
      <c r="E4203" s="25" t="s">
        <v>47</v>
      </c>
      <c r="F4203" s="25" t="s">
        <v>65</v>
      </c>
      <c r="G4203" s="25" t="s">
        <v>255</v>
      </c>
      <c r="H4203" s="82"/>
      <c r="I4203" s="48">
        <f>tbl_raw_data[[#This Row],[Date Actioned]]-tbl_raw_data[[#This Row],[Date Tagged]]</f>
        <v>3.4027777801384218E-3</v>
      </c>
      <c r="J4203" s="46">
        <f>HOUR(tbl_raw_data[[#This Row],[Time_taken]])*60+MINUTE(tbl_raw_data[[#This Row],[Time_taken]])+SECOND(tbl_raw_data[[#This Row],[Time_taken]])/60</f>
        <v>4.9000000000000004</v>
      </c>
      <c r="K4203" s="52">
        <f>DATE(YEAR(tbl_raw_data[[#This Row],[Date Actioned]]),MONTH(tbl_raw_data[[#This Row],[Date Actioned]]),DAY(tbl_raw_data[[#This Row],[Date Actioned]]))</f>
        <v>45151</v>
      </c>
      <c r="L4203" s="50" t="str">
        <f>UPPER(TEXT(tbl_raw_data[[#This Row],[updated_date]],"MMMM"))</f>
        <v>AUGUST</v>
      </c>
      <c r="M4203" s="50" t="str">
        <f>"WEEK "&amp; IF(ROUNDUP(DAY(tbl_raw_data[[#This Row],[updated_date]])/7,0)=5,4,ROUNDUP(DAY(tbl_raw_data[[#This Row],[updated_date]])/7,0))</f>
        <v>WEEK 2</v>
      </c>
      <c r="N4203" s="50" t="str">
        <f>UPPER(VLOOKUP(tbl_raw_data[[#This Row],[Analyst]],Settiings!$A$2:$B$16,2,0))</f>
        <v>SAM</v>
      </c>
      <c r="O4203" s="50" t="str">
        <f>TRIM(UPPER(tbl_raw_data[[#This Row],[Outcome]]))</f>
        <v>APPROVE</v>
      </c>
      <c r="P4203" s="50" t="str">
        <f>TRIM(UPPER(tbl_raw_data[[#This Row],[Queue Name]]))</f>
        <v>CONSUMER PRE BUREAU</v>
      </c>
      <c r="Q4203" s="50" t="str">
        <f>IF(tbl_raw_data[[#This Row],[Time taken in min]]&lt;=Settiings!$D$2,"SLA_MET","SLA_NOT_MET")</f>
        <v>SLA_MET</v>
      </c>
      <c r="R4203" s="94"/>
    </row>
    <row r="4204" spans="1:18" x14ac:dyDescent="0.3">
      <c r="A4204" s="14" t="s">
        <v>3770</v>
      </c>
      <c r="B4204" s="15">
        <v>45151.74119212963</v>
      </c>
      <c r="C4204" s="26">
        <v>45151.748692129629</v>
      </c>
      <c r="D4204" s="18" t="s">
        <v>27</v>
      </c>
      <c r="E4204" s="18" t="s">
        <v>19</v>
      </c>
      <c r="F4204" s="27" t="s">
        <v>76</v>
      </c>
      <c r="G4204" s="19"/>
      <c r="H4204" s="79"/>
      <c r="I4204" s="48">
        <f>tbl_raw_data[[#This Row],[Date Actioned]]-tbl_raw_data[[#This Row],[Date Tagged]]</f>
        <v>7.4999999997089617E-3</v>
      </c>
      <c r="J4204" s="46">
        <f>HOUR(tbl_raw_data[[#This Row],[Time_taken]])*60+MINUTE(tbl_raw_data[[#This Row],[Time_taken]])+SECOND(tbl_raw_data[[#This Row],[Time_taken]])/60</f>
        <v>10.8</v>
      </c>
      <c r="K4204" s="52">
        <f>DATE(YEAR(tbl_raw_data[[#This Row],[Date Actioned]]),MONTH(tbl_raw_data[[#This Row],[Date Actioned]]),DAY(tbl_raw_data[[#This Row],[Date Actioned]]))</f>
        <v>45151</v>
      </c>
      <c r="L4204" s="50" t="str">
        <f>UPPER(TEXT(tbl_raw_data[[#This Row],[updated_date]],"MMMM"))</f>
        <v>AUGUST</v>
      </c>
      <c r="M4204" s="50" t="str">
        <f>"WEEK "&amp; IF(ROUNDUP(DAY(tbl_raw_data[[#This Row],[updated_date]])/7,0)=5,4,ROUNDUP(DAY(tbl_raw_data[[#This Row],[updated_date]])/7,0))</f>
        <v>WEEK 2</v>
      </c>
      <c r="N4204" s="50" t="str">
        <f>UPPER(VLOOKUP(tbl_raw_data[[#This Row],[Analyst]],Settiings!$A$2:$B$16,2,0))</f>
        <v>ROHAN</v>
      </c>
      <c r="O4204" s="50" t="str">
        <f>TRIM(UPPER(tbl_raw_data[[#This Row],[Outcome]]))</f>
        <v>DECLINE</v>
      </c>
      <c r="P4204" s="50" t="str">
        <f>TRIM(UPPER(tbl_raw_data[[#This Row],[Queue Name]]))</f>
        <v>CONSUMER POST BUREAU</v>
      </c>
      <c r="Q4204" s="50" t="str">
        <f>IF(tbl_raw_data[[#This Row],[Time taken in min]]&lt;=Settiings!$D$2,"SLA_MET","SLA_NOT_MET")</f>
        <v>SLA_MET</v>
      </c>
      <c r="R4204" s="94"/>
    </row>
    <row r="4205" spans="1:18" x14ac:dyDescent="0.3">
      <c r="A4205" s="14" t="s">
        <v>3771</v>
      </c>
      <c r="B4205" s="15">
        <v>45151.741828703707</v>
      </c>
      <c r="C4205" s="16">
        <v>45151.745011574072</v>
      </c>
      <c r="D4205" s="17" t="s">
        <v>13</v>
      </c>
      <c r="E4205" s="17" t="s">
        <v>47</v>
      </c>
      <c r="F4205" s="17" t="s">
        <v>16</v>
      </c>
      <c r="G4205" s="17" t="s">
        <v>17</v>
      </c>
      <c r="H4205" s="83"/>
      <c r="I4205" s="48">
        <f>tbl_raw_data[[#This Row],[Date Actioned]]-tbl_raw_data[[#This Row],[Date Tagged]]</f>
        <v>3.1828703649807721E-3</v>
      </c>
      <c r="J4205" s="46">
        <f>HOUR(tbl_raw_data[[#This Row],[Time_taken]])*60+MINUTE(tbl_raw_data[[#This Row],[Time_taken]])+SECOND(tbl_raw_data[[#This Row],[Time_taken]])/60</f>
        <v>4.583333333333333</v>
      </c>
      <c r="K4205" s="52">
        <f>DATE(YEAR(tbl_raw_data[[#This Row],[Date Actioned]]),MONTH(tbl_raw_data[[#This Row],[Date Actioned]]),DAY(tbl_raw_data[[#This Row],[Date Actioned]]))</f>
        <v>45151</v>
      </c>
      <c r="L4205" s="50" t="str">
        <f>UPPER(TEXT(tbl_raw_data[[#This Row],[updated_date]],"MMMM"))</f>
        <v>AUGUST</v>
      </c>
      <c r="M4205" s="50" t="str">
        <f>"WEEK "&amp; IF(ROUNDUP(DAY(tbl_raw_data[[#This Row],[updated_date]])/7,0)=5,4,ROUNDUP(DAY(tbl_raw_data[[#This Row],[updated_date]])/7,0))</f>
        <v>WEEK 2</v>
      </c>
      <c r="N4205" s="50" t="str">
        <f>UPPER(VLOOKUP(tbl_raw_data[[#This Row],[Analyst]],Settiings!$A$2:$B$16,2,0))</f>
        <v>CAMROOON</v>
      </c>
      <c r="O4205" s="50" t="str">
        <f>TRIM(UPPER(tbl_raw_data[[#This Row],[Outcome]]))</f>
        <v>APPROVE</v>
      </c>
      <c r="P4205" s="50" t="str">
        <f>TRIM(UPPER(tbl_raw_data[[#This Row],[Queue Name]]))</f>
        <v>CONSUMER PRE BUREAU</v>
      </c>
      <c r="Q4205" s="50" t="str">
        <f>IF(tbl_raw_data[[#This Row],[Time taken in min]]&lt;=Settiings!$D$2,"SLA_MET","SLA_NOT_MET")</f>
        <v>SLA_MET</v>
      </c>
      <c r="R4205" s="94"/>
    </row>
    <row r="4206" spans="1:18" x14ac:dyDescent="0.3">
      <c r="A4206" s="20" t="s">
        <v>3772</v>
      </c>
      <c r="B4206" s="9">
        <v>45151.743946759256</v>
      </c>
      <c r="C4206" s="24">
        <v>45151.748113425929</v>
      </c>
      <c r="D4206" s="25" t="s">
        <v>13</v>
      </c>
      <c r="E4206" s="25" t="s">
        <v>47</v>
      </c>
      <c r="F4206" s="25" t="s">
        <v>10</v>
      </c>
      <c r="G4206" s="25" t="s">
        <v>77</v>
      </c>
      <c r="H4206" s="82"/>
      <c r="I4206" s="48">
        <f>tbl_raw_data[[#This Row],[Date Actioned]]-tbl_raw_data[[#This Row],[Date Tagged]]</f>
        <v>4.1666666729724966E-3</v>
      </c>
      <c r="J4206" s="46">
        <f>HOUR(tbl_raw_data[[#This Row],[Time_taken]])*60+MINUTE(tbl_raw_data[[#This Row],[Time_taken]])+SECOND(tbl_raw_data[[#This Row],[Time_taken]])/60</f>
        <v>6</v>
      </c>
      <c r="K4206" s="52">
        <f>DATE(YEAR(tbl_raw_data[[#This Row],[Date Actioned]]),MONTH(tbl_raw_data[[#This Row],[Date Actioned]]),DAY(tbl_raw_data[[#This Row],[Date Actioned]]))</f>
        <v>45151</v>
      </c>
      <c r="L4206" s="50" t="str">
        <f>UPPER(TEXT(tbl_raw_data[[#This Row],[updated_date]],"MMMM"))</f>
        <v>AUGUST</v>
      </c>
      <c r="M4206" s="50" t="str">
        <f>"WEEK "&amp; IF(ROUNDUP(DAY(tbl_raw_data[[#This Row],[updated_date]])/7,0)=5,4,ROUNDUP(DAY(tbl_raw_data[[#This Row],[updated_date]])/7,0))</f>
        <v>WEEK 2</v>
      </c>
      <c r="N4206" s="50" t="str">
        <f>UPPER(VLOOKUP(tbl_raw_data[[#This Row],[Analyst]],Settiings!$A$2:$B$16,2,0))</f>
        <v>NITESH</v>
      </c>
      <c r="O4206" s="50" t="str">
        <f>TRIM(UPPER(tbl_raw_data[[#This Row],[Outcome]]))</f>
        <v>APPROVE</v>
      </c>
      <c r="P4206" s="50" t="str">
        <f>TRIM(UPPER(tbl_raw_data[[#This Row],[Queue Name]]))</f>
        <v>CONSUMER PRE BUREAU</v>
      </c>
      <c r="Q4206" s="50" t="str">
        <f>IF(tbl_raw_data[[#This Row],[Time taken in min]]&lt;=Settiings!$D$2,"SLA_MET","SLA_NOT_MET")</f>
        <v>SLA_MET</v>
      </c>
      <c r="R4206" s="94"/>
    </row>
    <row r="4207" spans="1:18" x14ac:dyDescent="0.3">
      <c r="A4207" s="23" t="s">
        <v>3778</v>
      </c>
      <c r="B4207" s="15">
        <v>45151.773217592592</v>
      </c>
      <c r="C4207" s="16">
        <v>45151.777083333334</v>
      </c>
      <c r="D4207" s="17" t="s">
        <v>13</v>
      </c>
      <c r="E4207" s="17" t="s">
        <v>9</v>
      </c>
      <c r="F4207" s="17" t="s">
        <v>53</v>
      </c>
      <c r="G4207" s="17" t="s">
        <v>17</v>
      </c>
      <c r="H4207" s="83"/>
      <c r="I4207" s="48">
        <f>tbl_raw_data[[#This Row],[Date Actioned]]-tbl_raw_data[[#This Row],[Date Tagged]]</f>
        <v>3.8657407421851531E-3</v>
      </c>
      <c r="J4207" s="46">
        <f>HOUR(tbl_raw_data[[#This Row],[Time_taken]])*60+MINUTE(tbl_raw_data[[#This Row],[Time_taken]])+SECOND(tbl_raw_data[[#This Row],[Time_taken]])/60</f>
        <v>5.5666666666666664</v>
      </c>
      <c r="K4207" s="52">
        <f>DATE(YEAR(tbl_raw_data[[#This Row],[Date Actioned]]),MONTH(tbl_raw_data[[#This Row],[Date Actioned]]),DAY(tbl_raw_data[[#This Row],[Date Actioned]]))</f>
        <v>45151</v>
      </c>
      <c r="L4207" s="50" t="str">
        <f>UPPER(TEXT(tbl_raw_data[[#This Row],[updated_date]],"MMMM"))</f>
        <v>AUGUST</v>
      </c>
      <c r="M4207" s="50" t="str">
        <f>"WEEK "&amp; IF(ROUNDUP(DAY(tbl_raw_data[[#This Row],[updated_date]])/7,0)=5,4,ROUNDUP(DAY(tbl_raw_data[[#This Row],[updated_date]])/7,0))</f>
        <v>WEEK 2</v>
      </c>
      <c r="N4207" s="50" t="str">
        <f>UPPER(VLOOKUP(tbl_raw_data[[#This Row],[Analyst]],Settiings!$A$2:$B$16,2,0))</f>
        <v>NAVED</v>
      </c>
      <c r="O4207" s="50" t="str">
        <f>TRIM(UPPER(tbl_raw_data[[#This Row],[Outcome]]))</f>
        <v>APPROVE</v>
      </c>
      <c r="P4207" s="50" t="str">
        <f>TRIM(UPPER(tbl_raw_data[[#This Row],[Queue Name]]))</f>
        <v>CONSUMER EXISTING</v>
      </c>
      <c r="Q4207" s="50" t="str">
        <f>IF(tbl_raw_data[[#This Row],[Time taken in min]]&lt;=Settiings!$D$2,"SLA_MET","SLA_NOT_MET")</f>
        <v>SLA_MET</v>
      </c>
      <c r="R4207" s="94"/>
    </row>
    <row r="4208" spans="1:18" x14ac:dyDescent="0.3">
      <c r="A4208" s="14" t="s">
        <v>3779</v>
      </c>
      <c r="B4208" s="9">
        <v>45151.776666666665</v>
      </c>
      <c r="C4208" s="24">
        <v>45151.780555555553</v>
      </c>
      <c r="D4208" s="25" t="s">
        <v>13</v>
      </c>
      <c r="E4208" s="25" t="s">
        <v>9</v>
      </c>
      <c r="F4208" s="25" t="s">
        <v>16</v>
      </c>
      <c r="G4208" s="25" t="s">
        <v>17</v>
      </c>
      <c r="H4208" s="82"/>
      <c r="I4208" s="48">
        <f>tbl_raw_data[[#This Row],[Date Actioned]]-tbl_raw_data[[#This Row],[Date Tagged]]</f>
        <v>3.8888888884685002E-3</v>
      </c>
      <c r="J4208" s="46">
        <f>HOUR(tbl_raw_data[[#This Row],[Time_taken]])*60+MINUTE(tbl_raw_data[[#This Row],[Time_taken]])+SECOND(tbl_raw_data[[#This Row],[Time_taken]])/60</f>
        <v>5.6</v>
      </c>
      <c r="K4208" s="52">
        <f>DATE(YEAR(tbl_raw_data[[#This Row],[Date Actioned]]),MONTH(tbl_raw_data[[#This Row],[Date Actioned]]),DAY(tbl_raw_data[[#This Row],[Date Actioned]]))</f>
        <v>45151</v>
      </c>
      <c r="L4208" s="50" t="str">
        <f>UPPER(TEXT(tbl_raw_data[[#This Row],[updated_date]],"MMMM"))</f>
        <v>AUGUST</v>
      </c>
      <c r="M4208" s="50" t="str">
        <f>"WEEK "&amp; IF(ROUNDUP(DAY(tbl_raw_data[[#This Row],[updated_date]])/7,0)=5,4,ROUNDUP(DAY(tbl_raw_data[[#This Row],[updated_date]])/7,0))</f>
        <v>WEEK 2</v>
      </c>
      <c r="N4208" s="50" t="str">
        <f>UPPER(VLOOKUP(tbl_raw_data[[#This Row],[Analyst]],Settiings!$A$2:$B$16,2,0))</f>
        <v>CAMROOON</v>
      </c>
      <c r="O4208" s="50" t="str">
        <f>TRIM(UPPER(tbl_raw_data[[#This Row],[Outcome]]))</f>
        <v>APPROVE</v>
      </c>
      <c r="P4208" s="50" t="str">
        <f>TRIM(UPPER(tbl_raw_data[[#This Row],[Queue Name]]))</f>
        <v>CONSUMER EXISTING</v>
      </c>
      <c r="Q4208" s="50" t="str">
        <f>IF(tbl_raw_data[[#This Row],[Time taken in min]]&lt;=Settiings!$D$2,"SLA_MET","SLA_NOT_MET")</f>
        <v>SLA_MET</v>
      </c>
      <c r="R4208" s="94"/>
    </row>
    <row r="4209" spans="1:18" x14ac:dyDescent="0.3">
      <c r="A4209" s="20" t="s">
        <v>3780</v>
      </c>
      <c r="B4209" s="15">
        <v>45151.780775462961</v>
      </c>
      <c r="C4209" s="16">
        <v>45151.785833333335</v>
      </c>
      <c r="D4209" s="17" t="s">
        <v>13</v>
      </c>
      <c r="E4209" s="17" t="s">
        <v>47</v>
      </c>
      <c r="F4209" s="17" t="s">
        <v>53</v>
      </c>
      <c r="G4209" s="17" t="s">
        <v>255</v>
      </c>
      <c r="H4209" s="83"/>
      <c r="I4209" s="48">
        <f>tbl_raw_data[[#This Row],[Date Actioned]]-tbl_raw_data[[#This Row],[Date Tagged]]</f>
        <v>5.0578703740029596E-3</v>
      </c>
      <c r="J4209" s="46">
        <f>HOUR(tbl_raw_data[[#This Row],[Time_taken]])*60+MINUTE(tbl_raw_data[[#This Row],[Time_taken]])+SECOND(tbl_raw_data[[#This Row],[Time_taken]])/60</f>
        <v>7.2833333333333332</v>
      </c>
      <c r="K4209" s="52">
        <f>DATE(YEAR(tbl_raw_data[[#This Row],[Date Actioned]]),MONTH(tbl_raw_data[[#This Row],[Date Actioned]]),DAY(tbl_raw_data[[#This Row],[Date Actioned]]))</f>
        <v>45151</v>
      </c>
      <c r="L4209" s="50" t="str">
        <f>UPPER(TEXT(tbl_raw_data[[#This Row],[updated_date]],"MMMM"))</f>
        <v>AUGUST</v>
      </c>
      <c r="M4209" s="50" t="str">
        <f>"WEEK "&amp; IF(ROUNDUP(DAY(tbl_raw_data[[#This Row],[updated_date]])/7,0)=5,4,ROUNDUP(DAY(tbl_raw_data[[#This Row],[updated_date]])/7,0))</f>
        <v>WEEK 2</v>
      </c>
      <c r="N4209" s="50" t="str">
        <f>UPPER(VLOOKUP(tbl_raw_data[[#This Row],[Analyst]],Settiings!$A$2:$B$16,2,0))</f>
        <v>NAVED</v>
      </c>
      <c r="O4209" s="50" t="str">
        <f>TRIM(UPPER(tbl_raw_data[[#This Row],[Outcome]]))</f>
        <v>APPROVE</v>
      </c>
      <c r="P4209" s="50" t="str">
        <f>TRIM(UPPER(tbl_raw_data[[#This Row],[Queue Name]]))</f>
        <v>CONSUMER PRE BUREAU</v>
      </c>
      <c r="Q4209" s="50" t="str">
        <f>IF(tbl_raw_data[[#This Row],[Time taken in min]]&lt;=Settiings!$D$2,"SLA_MET","SLA_NOT_MET")</f>
        <v>SLA_MET</v>
      </c>
      <c r="R4209" s="94"/>
    </row>
    <row r="4210" spans="1:18" x14ac:dyDescent="0.3">
      <c r="A4210" s="23" t="s">
        <v>3781</v>
      </c>
      <c r="B4210" s="9">
        <v>45151.782824074071</v>
      </c>
      <c r="C4210" s="24">
        <v>45151.786481481482</v>
      </c>
      <c r="D4210" s="25" t="s">
        <v>13</v>
      </c>
      <c r="E4210" s="25" t="s">
        <v>9</v>
      </c>
      <c r="F4210" s="25" t="s">
        <v>16</v>
      </c>
      <c r="G4210" s="25" t="s">
        <v>17</v>
      </c>
      <c r="H4210" s="82"/>
      <c r="I4210" s="48">
        <f>tbl_raw_data[[#This Row],[Date Actioned]]-tbl_raw_data[[#This Row],[Date Tagged]]</f>
        <v>3.6574074110831134E-3</v>
      </c>
      <c r="J4210" s="46">
        <f>HOUR(tbl_raw_data[[#This Row],[Time_taken]])*60+MINUTE(tbl_raw_data[[#This Row],[Time_taken]])+SECOND(tbl_raw_data[[#This Row],[Time_taken]])/60</f>
        <v>5.2666666666666666</v>
      </c>
      <c r="K4210" s="52">
        <f>DATE(YEAR(tbl_raw_data[[#This Row],[Date Actioned]]),MONTH(tbl_raw_data[[#This Row],[Date Actioned]]),DAY(tbl_raw_data[[#This Row],[Date Actioned]]))</f>
        <v>45151</v>
      </c>
      <c r="L4210" s="50" t="str">
        <f>UPPER(TEXT(tbl_raw_data[[#This Row],[updated_date]],"MMMM"))</f>
        <v>AUGUST</v>
      </c>
      <c r="M4210" s="50" t="str">
        <f>"WEEK "&amp; IF(ROUNDUP(DAY(tbl_raw_data[[#This Row],[updated_date]])/7,0)=5,4,ROUNDUP(DAY(tbl_raw_data[[#This Row],[updated_date]])/7,0))</f>
        <v>WEEK 2</v>
      </c>
      <c r="N4210" s="50" t="str">
        <f>UPPER(VLOOKUP(tbl_raw_data[[#This Row],[Analyst]],Settiings!$A$2:$B$16,2,0))</f>
        <v>CAMROOON</v>
      </c>
      <c r="O4210" s="50" t="str">
        <f>TRIM(UPPER(tbl_raw_data[[#This Row],[Outcome]]))</f>
        <v>APPROVE</v>
      </c>
      <c r="P4210" s="50" t="str">
        <f>TRIM(UPPER(tbl_raw_data[[#This Row],[Queue Name]]))</f>
        <v>CONSUMER EXISTING</v>
      </c>
      <c r="Q4210" s="50" t="str">
        <f>IF(tbl_raw_data[[#This Row],[Time taken in min]]&lt;=Settiings!$D$2,"SLA_MET","SLA_NOT_MET")</f>
        <v>SLA_MET</v>
      </c>
      <c r="R4210" s="94"/>
    </row>
    <row r="4211" spans="1:18" x14ac:dyDescent="0.3">
      <c r="A4211" s="14" t="s">
        <v>3782</v>
      </c>
      <c r="B4211" s="15">
        <v>45151.783020833333</v>
      </c>
      <c r="C4211" s="16">
        <v>45151.796041666668</v>
      </c>
      <c r="D4211" s="17" t="s">
        <v>13</v>
      </c>
      <c r="E4211" s="17" t="s">
        <v>9</v>
      </c>
      <c r="F4211" s="17" t="s">
        <v>53</v>
      </c>
      <c r="G4211" s="17" t="s">
        <v>17</v>
      </c>
      <c r="H4211" s="83"/>
      <c r="I4211" s="48">
        <f>tbl_raw_data[[#This Row],[Date Actioned]]-tbl_raw_data[[#This Row],[Date Tagged]]</f>
        <v>1.3020833335758653E-2</v>
      </c>
      <c r="J4211" s="46">
        <f>HOUR(tbl_raw_data[[#This Row],[Time_taken]])*60+MINUTE(tbl_raw_data[[#This Row],[Time_taken]])+SECOND(tbl_raw_data[[#This Row],[Time_taken]])/60</f>
        <v>18.75</v>
      </c>
      <c r="K4211" s="52">
        <f>DATE(YEAR(tbl_raw_data[[#This Row],[Date Actioned]]),MONTH(tbl_raw_data[[#This Row],[Date Actioned]]),DAY(tbl_raw_data[[#This Row],[Date Actioned]]))</f>
        <v>45151</v>
      </c>
      <c r="L4211" s="50" t="str">
        <f>UPPER(TEXT(tbl_raw_data[[#This Row],[updated_date]],"MMMM"))</f>
        <v>AUGUST</v>
      </c>
      <c r="M4211" s="50" t="str">
        <f>"WEEK "&amp; IF(ROUNDUP(DAY(tbl_raw_data[[#This Row],[updated_date]])/7,0)=5,4,ROUNDUP(DAY(tbl_raw_data[[#This Row],[updated_date]])/7,0))</f>
        <v>WEEK 2</v>
      </c>
      <c r="N4211" s="50" t="str">
        <f>UPPER(VLOOKUP(tbl_raw_data[[#This Row],[Analyst]],Settiings!$A$2:$B$16,2,0))</f>
        <v>NAVED</v>
      </c>
      <c r="O4211" s="50" t="str">
        <f>TRIM(UPPER(tbl_raw_data[[#This Row],[Outcome]]))</f>
        <v>APPROVE</v>
      </c>
      <c r="P4211" s="50" t="str">
        <f>TRIM(UPPER(tbl_raw_data[[#This Row],[Queue Name]]))</f>
        <v>CONSUMER EXISTING</v>
      </c>
      <c r="Q4211" s="50" t="str">
        <f>IF(tbl_raw_data[[#This Row],[Time taken in min]]&lt;=Settiings!$D$2,"SLA_MET","SLA_NOT_MET")</f>
        <v>SLA_MET</v>
      </c>
      <c r="R4211" s="94"/>
    </row>
    <row r="4212" spans="1:18" x14ac:dyDescent="0.3">
      <c r="A4212" s="20" t="s">
        <v>3785</v>
      </c>
      <c r="B4212" s="9">
        <v>45151.807847222219</v>
      </c>
      <c r="C4212" s="24">
        <v>45151.812974537039</v>
      </c>
      <c r="D4212" s="25" t="s">
        <v>13</v>
      </c>
      <c r="E4212" s="25" t="s">
        <v>9</v>
      </c>
      <c r="F4212" s="25" t="s">
        <v>16</v>
      </c>
      <c r="G4212" s="25" t="s">
        <v>17</v>
      </c>
      <c r="H4212" s="82"/>
      <c r="I4212" s="48">
        <f>tbl_raw_data[[#This Row],[Date Actioned]]-tbl_raw_data[[#This Row],[Date Tagged]]</f>
        <v>5.1273148201289587E-3</v>
      </c>
      <c r="J4212" s="46">
        <f>HOUR(tbl_raw_data[[#This Row],[Time_taken]])*60+MINUTE(tbl_raw_data[[#This Row],[Time_taken]])+SECOND(tbl_raw_data[[#This Row],[Time_taken]])/60</f>
        <v>7.3833333333333337</v>
      </c>
      <c r="K4212" s="52">
        <f>DATE(YEAR(tbl_raw_data[[#This Row],[Date Actioned]]),MONTH(tbl_raw_data[[#This Row],[Date Actioned]]),DAY(tbl_raw_data[[#This Row],[Date Actioned]]))</f>
        <v>45151</v>
      </c>
      <c r="L4212" s="50" t="str">
        <f>UPPER(TEXT(tbl_raw_data[[#This Row],[updated_date]],"MMMM"))</f>
        <v>AUGUST</v>
      </c>
      <c r="M4212" s="50" t="str">
        <f>"WEEK "&amp; IF(ROUNDUP(DAY(tbl_raw_data[[#This Row],[updated_date]])/7,0)=5,4,ROUNDUP(DAY(tbl_raw_data[[#This Row],[updated_date]])/7,0))</f>
        <v>WEEK 2</v>
      </c>
      <c r="N4212" s="50" t="str">
        <f>UPPER(VLOOKUP(tbl_raw_data[[#This Row],[Analyst]],Settiings!$A$2:$B$16,2,0))</f>
        <v>CAMROOON</v>
      </c>
      <c r="O4212" s="50" t="str">
        <f>TRIM(UPPER(tbl_raw_data[[#This Row],[Outcome]]))</f>
        <v>APPROVE</v>
      </c>
      <c r="P4212" s="50" t="str">
        <f>TRIM(UPPER(tbl_raw_data[[#This Row],[Queue Name]]))</f>
        <v>CONSUMER EXISTING</v>
      </c>
      <c r="Q4212" s="50" t="str">
        <f>IF(tbl_raw_data[[#This Row],[Time taken in min]]&lt;=Settiings!$D$2,"SLA_MET","SLA_NOT_MET")</f>
        <v>SLA_MET</v>
      </c>
      <c r="R4212" s="94"/>
    </row>
    <row r="4213" spans="1:18" x14ac:dyDescent="0.3">
      <c r="A4213" s="23" t="s">
        <v>3786</v>
      </c>
      <c r="B4213" s="15">
        <v>45151.81590277778</v>
      </c>
      <c r="C4213" s="26">
        <v>45151.821157407408</v>
      </c>
      <c r="D4213" s="18" t="s">
        <v>13</v>
      </c>
      <c r="E4213" s="18" t="s">
        <v>9</v>
      </c>
      <c r="F4213" s="27" t="s">
        <v>16</v>
      </c>
      <c r="G4213" s="19"/>
      <c r="H4213" s="79"/>
      <c r="I4213" s="48">
        <f>tbl_raw_data[[#This Row],[Date Actioned]]-tbl_raw_data[[#This Row],[Date Tagged]]</f>
        <v>5.2546296283253469E-3</v>
      </c>
      <c r="J4213" s="46">
        <f>HOUR(tbl_raw_data[[#This Row],[Time_taken]])*60+MINUTE(tbl_raw_data[[#This Row],[Time_taken]])+SECOND(tbl_raw_data[[#This Row],[Time_taken]])/60</f>
        <v>7.5666666666666664</v>
      </c>
      <c r="K4213" s="52">
        <f>DATE(YEAR(tbl_raw_data[[#This Row],[Date Actioned]]),MONTH(tbl_raw_data[[#This Row],[Date Actioned]]),DAY(tbl_raw_data[[#This Row],[Date Actioned]]))</f>
        <v>45151</v>
      </c>
      <c r="L4213" s="50" t="str">
        <f>UPPER(TEXT(tbl_raw_data[[#This Row],[updated_date]],"MMMM"))</f>
        <v>AUGUST</v>
      </c>
      <c r="M4213" s="50" t="str">
        <f>"WEEK "&amp; IF(ROUNDUP(DAY(tbl_raw_data[[#This Row],[updated_date]])/7,0)=5,4,ROUNDUP(DAY(tbl_raw_data[[#This Row],[updated_date]])/7,0))</f>
        <v>WEEK 2</v>
      </c>
      <c r="N4213" s="50" t="str">
        <f>UPPER(VLOOKUP(tbl_raw_data[[#This Row],[Analyst]],Settiings!$A$2:$B$16,2,0))</f>
        <v>CAMROOON</v>
      </c>
      <c r="O4213" s="50" t="str">
        <f>TRIM(UPPER(tbl_raw_data[[#This Row],[Outcome]]))</f>
        <v>APPROVE</v>
      </c>
      <c r="P4213" s="50" t="str">
        <f>TRIM(UPPER(tbl_raw_data[[#This Row],[Queue Name]]))</f>
        <v>CONSUMER EXISTING</v>
      </c>
      <c r="Q4213" s="50" t="str">
        <f>IF(tbl_raw_data[[#This Row],[Time taken in min]]&lt;=Settiings!$D$2,"SLA_MET","SLA_NOT_MET")</f>
        <v>SLA_MET</v>
      </c>
      <c r="R4213" s="94"/>
    </row>
    <row r="4214" spans="1:18" x14ac:dyDescent="0.3">
      <c r="A4214" s="23" t="s">
        <v>3787</v>
      </c>
      <c r="B4214" s="15">
        <v>45151.820868055554</v>
      </c>
      <c r="C4214" s="16">
        <v>45151.827303240738</v>
      </c>
      <c r="D4214" s="17" t="s">
        <v>13</v>
      </c>
      <c r="E4214" s="17" t="s">
        <v>9</v>
      </c>
      <c r="F4214" s="17" t="s">
        <v>53</v>
      </c>
      <c r="G4214" s="17" t="s">
        <v>17</v>
      </c>
      <c r="H4214" s="83"/>
      <c r="I4214" s="48">
        <f>tbl_raw_data[[#This Row],[Date Actioned]]-tbl_raw_data[[#This Row],[Date Tagged]]</f>
        <v>6.435185183363501E-3</v>
      </c>
      <c r="J4214" s="46">
        <f>HOUR(tbl_raw_data[[#This Row],[Time_taken]])*60+MINUTE(tbl_raw_data[[#This Row],[Time_taken]])+SECOND(tbl_raw_data[[#This Row],[Time_taken]])/60</f>
        <v>9.2666666666666675</v>
      </c>
      <c r="K4214" s="52">
        <f>DATE(YEAR(tbl_raw_data[[#This Row],[Date Actioned]]),MONTH(tbl_raw_data[[#This Row],[Date Actioned]]),DAY(tbl_raw_data[[#This Row],[Date Actioned]]))</f>
        <v>45151</v>
      </c>
      <c r="L4214" s="50" t="str">
        <f>UPPER(TEXT(tbl_raw_data[[#This Row],[updated_date]],"MMMM"))</f>
        <v>AUGUST</v>
      </c>
      <c r="M4214" s="50" t="str">
        <f>"WEEK "&amp; IF(ROUNDUP(DAY(tbl_raw_data[[#This Row],[updated_date]])/7,0)=5,4,ROUNDUP(DAY(tbl_raw_data[[#This Row],[updated_date]])/7,0))</f>
        <v>WEEK 2</v>
      </c>
      <c r="N4214" s="50" t="str">
        <f>UPPER(VLOOKUP(tbl_raw_data[[#This Row],[Analyst]],Settiings!$A$2:$B$16,2,0))</f>
        <v>NAVED</v>
      </c>
      <c r="O4214" s="50" t="str">
        <f>TRIM(UPPER(tbl_raw_data[[#This Row],[Outcome]]))</f>
        <v>APPROVE</v>
      </c>
      <c r="P4214" s="50" t="str">
        <f>TRIM(UPPER(tbl_raw_data[[#This Row],[Queue Name]]))</f>
        <v>CONSUMER EXISTING</v>
      </c>
      <c r="Q4214" s="50" t="str">
        <f>IF(tbl_raw_data[[#This Row],[Time taken in min]]&lt;=Settiings!$D$2,"SLA_MET","SLA_NOT_MET")</f>
        <v>SLA_MET</v>
      </c>
      <c r="R4214" s="94"/>
    </row>
    <row r="4215" spans="1:18" x14ac:dyDescent="0.3">
      <c r="A4215" s="14" t="s">
        <v>3790</v>
      </c>
      <c r="B4215" s="9">
        <v>45151.830127314817</v>
      </c>
      <c r="C4215" s="24">
        <v>45151.838796296295</v>
      </c>
      <c r="D4215" s="25" t="s">
        <v>13</v>
      </c>
      <c r="E4215" s="25" t="s">
        <v>9</v>
      </c>
      <c r="F4215" s="25" t="s">
        <v>53</v>
      </c>
      <c r="G4215" s="25" t="s">
        <v>17</v>
      </c>
      <c r="H4215" s="82"/>
      <c r="I4215" s="48">
        <f>tbl_raw_data[[#This Row],[Date Actioned]]-tbl_raw_data[[#This Row],[Date Tagged]]</f>
        <v>8.6689814779674634E-3</v>
      </c>
      <c r="J4215" s="46">
        <f>HOUR(tbl_raw_data[[#This Row],[Time_taken]])*60+MINUTE(tbl_raw_data[[#This Row],[Time_taken]])+SECOND(tbl_raw_data[[#This Row],[Time_taken]])/60</f>
        <v>12.483333333333333</v>
      </c>
      <c r="K4215" s="52">
        <f>DATE(YEAR(tbl_raw_data[[#This Row],[Date Actioned]]),MONTH(tbl_raw_data[[#This Row],[Date Actioned]]),DAY(tbl_raw_data[[#This Row],[Date Actioned]]))</f>
        <v>45151</v>
      </c>
      <c r="L4215" s="50" t="str">
        <f>UPPER(TEXT(tbl_raw_data[[#This Row],[updated_date]],"MMMM"))</f>
        <v>AUGUST</v>
      </c>
      <c r="M4215" s="50" t="str">
        <f>"WEEK "&amp; IF(ROUNDUP(DAY(tbl_raw_data[[#This Row],[updated_date]])/7,0)=5,4,ROUNDUP(DAY(tbl_raw_data[[#This Row],[updated_date]])/7,0))</f>
        <v>WEEK 2</v>
      </c>
      <c r="N4215" s="50" t="str">
        <f>UPPER(VLOOKUP(tbl_raw_data[[#This Row],[Analyst]],Settiings!$A$2:$B$16,2,0))</f>
        <v>NAVED</v>
      </c>
      <c r="O4215" s="50" t="str">
        <f>TRIM(UPPER(tbl_raw_data[[#This Row],[Outcome]]))</f>
        <v>APPROVE</v>
      </c>
      <c r="P4215" s="50" t="str">
        <f>TRIM(UPPER(tbl_raw_data[[#This Row],[Queue Name]]))</f>
        <v>CONSUMER EXISTING</v>
      </c>
      <c r="Q4215" s="50" t="str">
        <f>IF(tbl_raw_data[[#This Row],[Time taken in min]]&lt;=Settiings!$D$2,"SLA_MET","SLA_NOT_MET")</f>
        <v>SLA_MET</v>
      </c>
      <c r="R4215" s="94"/>
    </row>
    <row r="4216" spans="1:18" x14ac:dyDescent="0.3">
      <c r="A4216" s="20" t="s">
        <v>3791</v>
      </c>
      <c r="B4216" s="9">
        <v>45151.839907407404</v>
      </c>
      <c r="C4216" s="24">
        <v>45151.844375000001</v>
      </c>
      <c r="D4216" s="25" t="s">
        <v>27</v>
      </c>
      <c r="E4216" s="25" t="s">
        <v>9</v>
      </c>
      <c r="F4216" s="25" t="s">
        <v>1222</v>
      </c>
      <c r="G4216" s="25" t="s">
        <v>228</v>
      </c>
      <c r="H4216" s="82"/>
      <c r="I4216" s="48">
        <f>tbl_raw_data[[#This Row],[Date Actioned]]-tbl_raw_data[[#This Row],[Date Tagged]]</f>
        <v>4.4675925964838825E-3</v>
      </c>
      <c r="J4216" s="46">
        <f>HOUR(tbl_raw_data[[#This Row],[Time_taken]])*60+MINUTE(tbl_raw_data[[#This Row],[Time_taken]])+SECOND(tbl_raw_data[[#This Row],[Time_taken]])/60</f>
        <v>6.4333333333333336</v>
      </c>
      <c r="K4216" s="52">
        <f>DATE(YEAR(tbl_raw_data[[#This Row],[Date Actioned]]),MONTH(tbl_raw_data[[#This Row],[Date Actioned]]),DAY(tbl_raw_data[[#This Row],[Date Actioned]]))</f>
        <v>45151</v>
      </c>
      <c r="L4216" s="50" t="str">
        <f>UPPER(TEXT(tbl_raw_data[[#This Row],[updated_date]],"MMMM"))</f>
        <v>AUGUST</v>
      </c>
      <c r="M4216" s="50" t="str">
        <f>"WEEK "&amp; IF(ROUNDUP(DAY(tbl_raw_data[[#This Row],[updated_date]])/7,0)=5,4,ROUNDUP(DAY(tbl_raw_data[[#This Row],[updated_date]])/7,0))</f>
        <v>WEEK 2</v>
      </c>
      <c r="N4216" s="50" t="str">
        <f>UPPER(VLOOKUP(tbl_raw_data[[#This Row],[Analyst]],Settiings!$A$2:$B$16,2,0))</f>
        <v>HARDIK</v>
      </c>
      <c r="O4216" s="50" t="str">
        <f>TRIM(UPPER(tbl_raw_data[[#This Row],[Outcome]]))</f>
        <v>DECLINE</v>
      </c>
      <c r="P4216" s="50" t="str">
        <f>TRIM(UPPER(tbl_raw_data[[#This Row],[Queue Name]]))</f>
        <v>CONSUMER EXISTING</v>
      </c>
      <c r="Q4216" s="50" t="str">
        <f>IF(tbl_raw_data[[#This Row],[Time taken in min]]&lt;=Settiings!$D$2,"SLA_MET","SLA_NOT_MET")</f>
        <v>SLA_MET</v>
      </c>
      <c r="R4216" s="94"/>
    </row>
    <row r="4217" spans="1:18" x14ac:dyDescent="0.3">
      <c r="A4217" s="14" t="s">
        <v>3793</v>
      </c>
      <c r="B4217" s="15">
        <v>45151.877025462964</v>
      </c>
      <c r="C4217" s="10">
        <v>45152.363055555557</v>
      </c>
      <c r="D4217" s="12" t="s">
        <v>13</v>
      </c>
      <c r="E4217" s="12" t="s">
        <v>9</v>
      </c>
      <c r="F4217" s="11" t="s">
        <v>686</v>
      </c>
      <c r="G4217" s="13"/>
      <c r="H4217" s="78"/>
      <c r="I4217" s="48">
        <f>tbl_raw_data[[#This Row],[Date Actioned]]-tbl_raw_data[[#This Row],[Date Tagged]]</f>
        <v>0.48603009259386454</v>
      </c>
      <c r="J4217" s="46">
        <f>HOUR(tbl_raw_data[[#This Row],[Time_taken]])*60+MINUTE(tbl_raw_data[[#This Row],[Time_taken]])+SECOND(tbl_raw_data[[#This Row],[Time_taken]])/60</f>
        <v>699.88333333333333</v>
      </c>
      <c r="K4217" s="52">
        <f>DATE(YEAR(tbl_raw_data[[#This Row],[Date Actioned]]),MONTH(tbl_raw_data[[#This Row],[Date Actioned]]),DAY(tbl_raw_data[[#This Row],[Date Actioned]]))</f>
        <v>45152</v>
      </c>
      <c r="L4217" s="50" t="str">
        <f>UPPER(TEXT(tbl_raw_data[[#This Row],[updated_date]],"MMMM"))</f>
        <v>AUGUST</v>
      </c>
      <c r="M4217" s="50" t="str">
        <f>"WEEK "&amp; IF(ROUNDUP(DAY(tbl_raw_data[[#This Row],[updated_date]])/7,0)=5,4,ROUNDUP(DAY(tbl_raw_data[[#This Row],[updated_date]])/7,0))</f>
        <v>WEEK 2</v>
      </c>
      <c r="N4217" s="50" t="str">
        <f>UPPER(VLOOKUP(tbl_raw_data[[#This Row],[Analyst]],Settiings!$A$2:$B$16,2,0))</f>
        <v>FARDIN</v>
      </c>
      <c r="O4217" s="50" t="str">
        <f>TRIM(UPPER(tbl_raw_data[[#This Row],[Outcome]]))</f>
        <v>APPROVE</v>
      </c>
      <c r="P4217" s="50" t="str">
        <f>TRIM(UPPER(tbl_raw_data[[#This Row],[Queue Name]]))</f>
        <v>CONSUMER EXISTING</v>
      </c>
      <c r="Q4217" s="50" t="str">
        <f>IF(tbl_raw_data[[#This Row],[Time taken in min]]&lt;=Settiings!$D$2,"SLA_MET","SLA_NOT_MET")</f>
        <v>SLA_NOT_MET</v>
      </c>
      <c r="R4217" s="94"/>
    </row>
    <row r="4218" spans="1:18" x14ac:dyDescent="0.3">
      <c r="A4218" s="20" t="s">
        <v>3796</v>
      </c>
      <c r="B4218" s="15">
        <v>45152.043657407405</v>
      </c>
      <c r="C4218" s="26">
        <v>45152.371064814812</v>
      </c>
      <c r="D4218" s="18" t="s">
        <v>13</v>
      </c>
      <c r="E4218" s="18" t="s">
        <v>19</v>
      </c>
      <c r="F4218" s="27" t="s">
        <v>43</v>
      </c>
      <c r="G4218" s="19"/>
      <c r="H4218" s="79"/>
      <c r="I4218" s="48">
        <f>tbl_raw_data[[#This Row],[Date Actioned]]-tbl_raw_data[[#This Row],[Date Tagged]]</f>
        <v>0.32740740740700858</v>
      </c>
      <c r="J4218" s="46">
        <f>HOUR(tbl_raw_data[[#This Row],[Time_taken]])*60+MINUTE(tbl_raw_data[[#This Row],[Time_taken]])+SECOND(tbl_raw_data[[#This Row],[Time_taken]])/60</f>
        <v>471.46666666666664</v>
      </c>
      <c r="K4218" s="52">
        <f>DATE(YEAR(tbl_raw_data[[#This Row],[Date Actioned]]),MONTH(tbl_raw_data[[#This Row],[Date Actioned]]),DAY(tbl_raw_data[[#This Row],[Date Actioned]]))</f>
        <v>45152</v>
      </c>
      <c r="L4218" s="50" t="str">
        <f>UPPER(TEXT(tbl_raw_data[[#This Row],[updated_date]],"MMMM"))</f>
        <v>AUGUST</v>
      </c>
      <c r="M4218" s="50" t="str">
        <f>"WEEK "&amp; IF(ROUNDUP(DAY(tbl_raw_data[[#This Row],[updated_date]])/7,0)=5,4,ROUNDUP(DAY(tbl_raw_data[[#This Row],[updated_date]])/7,0))</f>
        <v>WEEK 2</v>
      </c>
      <c r="N4218" s="50" t="str">
        <f>UPPER(VLOOKUP(tbl_raw_data[[#This Row],[Analyst]],Settiings!$A$2:$B$16,2,0))</f>
        <v>MERCEDES</v>
      </c>
      <c r="O4218" s="50" t="str">
        <f>TRIM(UPPER(tbl_raw_data[[#This Row],[Outcome]]))</f>
        <v>APPROVE</v>
      </c>
      <c r="P4218" s="50" t="str">
        <f>TRIM(UPPER(tbl_raw_data[[#This Row],[Queue Name]]))</f>
        <v>CONSUMER POST BUREAU</v>
      </c>
      <c r="Q4218" s="50" t="str">
        <f>IF(tbl_raw_data[[#This Row],[Time taken in min]]&lt;=Settiings!$D$2,"SLA_MET","SLA_NOT_MET")</f>
        <v>SLA_NOT_MET</v>
      </c>
      <c r="R4218" s="94"/>
    </row>
    <row r="4219" spans="1:18" x14ac:dyDescent="0.3">
      <c r="A4219" s="23" t="s">
        <v>3799</v>
      </c>
      <c r="B4219" s="15">
        <v>45152.392268518517</v>
      </c>
      <c r="C4219" s="16">
        <v>45152.397847222222</v>
      </c>
      <c r="D4219" s="17" t="s">
        <v>13</v>
      </c>
      <c r="E4219" s="17" t="s">
        <v>9</v>
      </c>
      <c r="F4219" s="17" t="s">
        <v>686</v>
      </c>
      <c r="G4219" s="17" t="s">
        <v>17</v>
      </c>
      <c r="H4219" s="83"/>
      <c r="I4219" s="48">
        <f>tbl_raw_data[[#This Row],[Date Actioned]]-tbl_raw_data[[#This Row],[Date Tagged]]</f>
        <v>5.5787037053960375E-3</v>
      </c>
      <c r="J4219" s="46">
        <f>HOUR(tbl_raw_data[[#This Row],[Time_taken]])*60+MINUTE(tbl_raw_data[[#This Row],[Time_taken]])+SECOND(tbl_raw_data[[#This Row],[Time_taken]])/60</f>
        <v>8.0333333333333332</v>
      </c>
      <c r="K4219" s="52">
        <f>DATE(YEAR(tbl_raw_data[[#This Row],[Date Actioned]]),MONTH(tbl_raw_data[[#This Row],[Date Actioned]]),DAY(tbl_raw_data[[#This Row],[Date Actioned]]))</f>
        <v>45152</v>
      </c>
      <c r="L4219" s="50" t="str">
        <f>UPPER(TEXT(tbl_raw_data[[#This Row],[updated_date]],"MMMM"))</f>
        <v>AUGUST</v>
      </c>
      <c r="M4219" s="50" t="str">
        <f>"WEEK "&amp; IF(ROUNDUP(DAY(tbl_raw_data[[#This Row],[updated_date]])/7,0)=5,4,ROUNDUP(DAY(tbl_raw_data[[#This Row],[updated_date]])/7,0))</f>
        <v>WEEK 2</v>
      </c>
      <c r="N4219" s="50" t="str">
        <f>UPPER(VLOOKUP(tbl_raw_data[[#This Row],[Analyst]],Settiings!$A$2:$B$16,2,0))</f>
        <v>FARDIN</v>
      </c>
      <c r="O4219" s="50" t="str">
        <f>TRIM(UPPER(tbl_raw_data[[#This Row],[Outcome]]))</f>
        <v>APPROVE</v>
      </c>
      <c r="P4219" s="50" t="str">
        <f>TRIM(UPPER(tbl_raw_data[[#This Row],[Queue Name]]))</f>
        <v>CONSUMER EXISTING</v>
      </c>
      <c r="Q4219" s="50" t="str">
        <f>IF(tbl_raw_data[[#This Row],[Time taken in min]]&lt;=Settiings!$D$2,"SLA_MET","SLA_NOT_MET")</f>
        <v>SLA_MET</v>
      </c>
      <c r="R4219" s="94"/>
    </row>
    <row r="4220" spans="1:18" x14ac:dyDescent="0.3">
      <c r="A4220" s="14" t="s">
        <v>3800</v>
      </c>
      <c r="B4220" s="9">
        <v>45152.400219907409</v>
      </c>
      <c r="C4220" s="24">
        <v>45152.405138888891</v>
      </c>
      <c r="D4220" s="25" t="s">
        <v>27</v>
      </c>
      <c r="E4220" s="25" t="s">
        <v>9</v>
      </c>
      <c r="F4220" s="25" t="s">
        <v>686</v>
      </c>
      <c r="G4220" s="25" t="s">
        <v>71</v>
      </c>
      <c r="H4220" s="82"/>
      <c r="I4220" s="48">
        <f>tbl_raw_data[[#This Row],[Date Actioned]]-tbl_raw_data[[#This Row],[Date Tagged]]</f>
        <v>4.9189814817509614E-3</v>
      </c>
      <c r="J4220" s="46">
        <f>HOUR(tbl_raw_data[[#This Row],[Time_taken]])*60+MINUTE(tbl_raw_data[[#This Row],[Time_taken]])+SECOND(tbl_raw_data[[#This Row],[Time_taken]])/60</f>
        <v>7.083333333333333</v>
      </c>
      <c r="K4220" s="52">
        <f>DATE(YEAR(tbl_raw_data[[#This Row],[Date Actioned]]),MONTH(tbl_raw_data[[#This Row],[Date Actioned]]),DAY(tbl_raw_data[[#This Row],[Date Actioned]]))</f>
        <v>45152</v>
      </c>
      <c r="L4220" s="50" t="str">
        <f>UPPER(TEXT(tbl_raw_data[[#This Row],[updated_date]],"MMMM"))</f>
        <v>AUGUST</v>
      </c>
      <c r="M4220" s="50" t="str">
        <f>"WEEK "&amp; IF(ROUNDUP(DAY(tbl_raw_data[[#This Row],[updated_date]])/7,0)=5,4,ROUNDUP(DAY(tbl_raw_data[[#This Row],[updated_date]])/7,0))</f>
        <v>WEEK 2</v>
      </c>
      <c r="N4220" s="50" t="str">
        <f>UPPER(VLOOKUP(tbl_raw_data[[#This Row],[Analyst]],Settiings!$A$2:$B$16,2,0))</f>
        <v>FARDIN</v>
      </c>
      <c r="O4220" s="50" t="str">
        <f>TRIM(UPPER(tbl_raw_data[[#This Row],[Outcome]]))</f>
        <v>DECLINE</v>
      </c>
      <c r="P4220" s="50" t="str">
        <f>TRIM(UPPER(tbl_raw_data[[#This Row],[Queue Name]]))</f>
        <v>CONSUMER EXISTING</v>
      </c>
      <c r="Q4220" s="50" t="str">
        <f>IF(tbl_raw_data[[#This Row],[Time taken in min]]&lt;=Settiings!$D$2,"SLA_MET","SLA_NOT_MET")</f>
        <v>SLA_MET</v>
      </c>
      <c r="R4220" s="94"/>
    </row>
    <row r="4221" spans="1:18" x14ac:dyDescent="0.3">
      <c r="A4221" s="14" t="s">
        <v>3801</v>
      </c>
      <c r="B4221" s="9">
        <v>45152.405555555553</v>
      </c>
      <c r="C4221" s="24">
        <v>45152.41678240741</v>
      </c>
      <c r="D4221" s="25" t="s">
        <v>13</v>
      </c>
      <c r="E4221" s="25" t="s">
        <v>9</v>
      </c>
      <c r="F4221" s="25" t="s">
        <v>686</v>
      </c>
      <c r="G4221" s="25" t="s">
        <v>17</v>
      </c>
      <c r="H4221" s="82"/>
      <c r="I4221" s="48">
        <f>tbl_raw_data[[#This Row],[Date Actioned]]-tbl_raw_data[[#This Row],[Date Tagged]]</f>
        <v>1.1226851856918074E-2</v>
      </c>
      <c r="J4221" s="46">
        <f>HOUR(tbl_raw_data[[#This Row],[Time_taken]])*60+MINUTE(tbl_raw_data[[#This Row],[Time_taken]])+SECOND(tbl_raw_data[[#This Row],[Time_taken]])/60</f>
        <v>16.166666666666668</v>
      </c>
      <c r="K4221" s="52">
        <f>DATE(YEAR(tbl_raw_data[[#This Row],[Date Actioned]]),MONTH(tbl_raw_data[[#This Row],[Date Actioned]]),DAY(tbl_raw_data[[#This Row],[Date Actioned]]))</f>
        <v>45152</v>
      </c>
      <c r="L4221" s="50" t="str">
        <f>UPPER(TEXT(tbl_raw_data[[#This Row],[updated_date]],"MMMM"))</f>
        <v>AUGUST</v>
      </c>
      <c r="M4221" s="50" t="str">
        <f>"WEEK "&amp; IF(ROUNDUP(DAY(tbl_raw_data[[#This Row],[updated_date]])/7,0)=5,4,ROUNDUP(DAY(tbl_raw_data[[#This Row],[updated_date]])/7,0))</f>
        <v>WEEK 2</v>
      </c>
      <c r="N4221" s="50" t="str">
        <f>UPPER(VLOOKUP(tbl_raw_data[[#This Row],[Analyst]],Settiings!$A$2:$B$16,2,0))</f>
        <v>FARDIN</v>
      </c>
      <c r="O4221" s="50" t="str">
        <f>TRIM(UPPER(tbl_raw_data[[#This Row],[Outcome]]))</f>
        <v>APPROVE</v>
      </c>
      <c r="P4221" s="50" t="str">
        <f>TRIM(UPPER(tbl_raw_data[[#This Row],[Queue Name]]))</f>
        <v>CONSUMER EXISTING</v>
      </c>
      <c r="Q4221" s="50" t="str">
        <f>IF(tbl_raw_data[[#This Row],[Time taken in min]]&lt;=Settiings!$D$2,"SLA_MET","SLA_NOT_MET")</f>
        <v>SLA_MET</v>
      </c>
      <c r="R4221" s="94"/>
    </row>
    <row r="4222" spans="1:18" x14ac:dyDescent="0.3">
      <c r="A4222" s="23" t="s">
        <v>3802</v>
      </c>
      <c r="B4222" s="15">
        <v>45152.410416666666</v>
      </c>
      <c r="C4222" s="10">
        <v>45152.414293981485</v>
      </c>
      <c r="D4222" s="12" t="s">
        <v>13</v>
      </c>
      <c r="E4222" s="12" t="s">
        <v>9</v>
      </c>
      <c r="F4222" s="11" t="s">
        <v>76</v>
      </c>
      <c r="G4222" s="13"/>
      <c r="H4222" s="78"/>
      <c r="I4222" s="48">
        <f>tbl_raw_data[[#This Row],[Date Actioned]]-tbl_raw_data[[#This Row],[Date Tagged]]</f>
        <v>3.8773148189648055E-3</v>
      </c>
      <c r="J4222" s="46">
        <f>HOUR(tbl_raw_data[[#This Row],[Time_taken]])*60+MINUTE(tbl_raw_data[[#This Row],[Time_taken]])+SECOND(tbl_raw_data[[#This Row],[Time_taken]])/60</f>
        <v>5.583333333333333</v>
      </c>
      <c r="K4222" s="52">
        <f>DATE(YEAR(tbl_raw_data[[#This Row],[Date Actioned]]),MONTH(tbl_raw_data[[#This Row],[Date Actioned]]),DAY(tbl_raw_data[[#This Row],[Date Actioned]]))</f>
        <v>45152</v>
      </c>
      <c r="L4222" s="50" t="str">
        <f>UPPER(TEXT(tbl_raw_data[[#This Row],[updated_date]],"MMMM"))</f>
        <v>AUGUST</v>
      </c>
      <c r="M4222" s="50" t="str">
        <f>"WEEK "&amp; IF(ROUNDUP(DAY(tbl_raw_data[[#This Row],[updated_date]])/7,0)=5,4,ROUNDUP(DAY(tbl_raw_data[[#This Row],[updated_date]])/7,0))</f>
        <v>WEEK 2</v>
      </c>
      <c r="N4222" s="50" t="str">
        <f>UPPER(VLOOKUP(tbl_raw_data[[#This Row],[Analyst]],Settiings!$A$2:$B$16,2,0))</f>
        <v>ROHAN</v>
      </c>
      <c r="O4222" s="50" t="str">
        <f>TRIM(UPPER(tbl_raw_data[[#This Row],[Outcome]]))</f>
        <v>APPROVE</v>
      </c>
      <c r="P4222" s="50" t="str">
        <f>TRIM(UPPER(tbl_raw_data[[#This Row],[Queue Name]]))</f>
        <v>CONSUMER EXISTING</v>
      </c>
      <c r="Q4222" s="50" t="str">
        <f>IF(tbl_raw_data[[#This Row],[Time taken in min]]&lt;=Settiings!$D$2,"SLA_MET","SLA_NOT_MET")</f>
        <v>SLA_MET</v>
      </c>
      <c r="R4222" s="94"/>
    </row>
    <row r="4223" spans="1:18" x14ac:dyDescent="0.3">
      <c r="A4223" s="20" t="s">
        <v>3813</v>
      </c>
      <c r="B4223" s="15">
        <v>45152.437199074076</v>
      </c>
      <c r="C4223" s="16">
        <v>45152.447870370372</v>
      </c>
      <c r="D4223" s="17" t="s">
        <v>13</v>
      </c>
      <c r="E4223" s="17" t="s">
        <v>9</v>
      </c>
      <c r="F4223" s="17" t="s">
        <v>686</v>
      </c>
      <c r="G4223" s="17" t="s">
        <v>17</v>
      </c>
      <c r="H4223" s="83"/>
      <c r="I4223" s="48">
        <f>tbl_raw_data[[#This Row],[Date Actioned]]-tbl_raw_data[[#This Row],[Date Tagged]]</f>
        <v>1.0671296295186039E-2</v>
      </c>
      <c r="J4223" s="46">
        <f>HOUR(tbl_raw_data[[#This Row],[Time_taken]])*60+MINUTE(tbl_raw_data[[#This Row],[Time_taken]])+SECOND(tbl_raw_data[[#This Row],[Time_taken]])/60</f>
        <v>15.366666666666667</v>
      </c>
      <c r="K4223" s="52">
        <f>DATE(YEAR(tbl_raw_data[[#This Row],[Date Actioned]]),MONTH(tbl_raw_data[[#This Row],[Date Actioned]]),DAY(tbl_raw_data[[#This Row],[Date Actioned]]))</f>
        <v>45152</v>
      </c>
      <c r="L4223" s="50" t="str">
        <f>UPPER(TEXT(tbl_raw_data[[#This Row],[updated_date]],"MMMM"))</f>
        <v>AUGUST</v>
      </c>
      <c r="M4223" s="50" t="str">
        <f>"WEEK "&amp; IF(ROUNDUP(DAY(tbl_raw_data[[#This Row],[updated_date]])/7,0)=5,4,ROUNDUP(DAY(tbl_raw_data[[#This Row],[updated_date]])/7,0))</f>
        <v>WEEK 2</v>
      </c>
      <c r="N4223" s="50" t="str">
        <f>UPPER(VLOOKUP(tbl_raw_data[[#This Row],[Analyst]],Settiings!$A$2:$B$16,2,0))</f>
        <v>FARDIN</v>
      </c>
      <c r="O4223" s="50" t="str">
        <f>TRIM(UPPER(tbl_raw_data[[#This Row],[Outcome]]))</f>
        <v>APPROVE</v>
      </c>
      <c r="P4223" s="50" t="str">
        <f>TRIM(UPPER(tbl_raw_data[[#This Row],[Queue Name]]))</f>
        <v>CONSUMER EXISTING</v>
      </c>
      <c r="Q4223" s="50" t="str">
        <f>IF(tbl_raw_data[[#This Row],[Time taken in min]]&lt;=Settiings!$D$2,"SLA_MET","SLA_NOT_MET")</f>
        <v>SLA_MET</v>
      </c>
      <c r="R4223" s="94"/>
    </row>
    <row r="4224" spans="1:18" x14ac:dyDescent="0.3">
      <c r="A4224" s="14" t="s">
        <v>3815</v>
      </c>
      <c r="B4224" s="15">
        <v>45152.439062500001</v>
      </c>
      <c r="C4224" s="26">
        <v>45152.443981481483</v>
      </c>
      <c r="D4224" s="18" t="s">
        <v>13</v>
      </c>
      <c r="E4224" s="18" t="s">
        <v>9</v>
      </c>
      <c r="F4224" s="27" t="s">
        <v>43</v>
      </c>
      <c r="G4224" s="19"/>
      <c r="H4224" s="79"/>
      <c r="I4224" s="48">
        <f>tbl_raw_data[[#This Row],[Date Actioned]]-tbl_raw_data[[#This Row],[Date Tagged]]</f>
        <v>4.9189814817509614E-3</v>
      </c>
      <c r="J4224" s="46">
        <f>HOUR(tbl_raw_data[[#This Row],[Time_taken]])*60+MINUTE(tbl_raw_data[[#This Row],[Time_taken]])+SECOND(tbl_raw_data[[#This Row],[Time_taken]])/60</f>
        <v>7.083333333333333</v>
      </c>
      <c r="K4224" s="52">
        <f>DATE(YEAR(tbl_raw_data[[#This Row],[Date Actioned]]),MONTH(tbl_raw_data[[#This Row],[Date Actioned]]),DAY(tbl_raw_data[[#This Row],[Date Actioned]]))</f>
        <v>45152</v>
      </c>
      <c r="L4224" s="50" t="str">
        <f>UPPER(TEXT(tbl_raw_data[[#This Row],[updated_date]],"MMMM"))</f>
        <v>AUGUST</v>
      </c>
      <c r="M4224" s="50" t="str">
        <f>"WEEK "&amp; IF(ROUNDUP(DAY(tbl_raw_data[[#This Row],[updated_date]])/7,0)=5,4,ROUNDUP(DAY(tbl_raw_data[[#This Row],[updated_date]])/7,0))</f>
        <v>WEEK 2</v>
      </c>
      <c r="N4224" s="50" t="str">
        <f>UPPER(VLOOKUP(tbl_raw_data[[#This Row],[Analyst]],Settiings!$A$2:$B$16,2,0))</f>
        <v>MERCEDES</v>
      </c>
      <c r="O4224" s="50" t="str">
        <f>TRIM(UPPER(tbl_raw_data[[#This Row],[Outcome]]))</f>
        <v>APPROVE</v>
      </c>
      <c r="P4224" s="50" t="str">
        <f>TRIM(UPPER(tbl_raw_data[[#This Row],[Queue Name]]))</f>
        <v>CONSUMER EXISTING</v>
      </c>
      <c r="Q4224" s="50" t="str">
        <f>IF(tbl_raw_data[[#This Row],[Time taken in min]]&lt;=Settiings!$D$2,"SLA_MET","SLA_NOT_MET")</f>
        <v>SLA_MET</v>
      </c>
      <c r="R4224" s="94"/>
    </row>
    <row r="4225" spans="1:18" x14ac:dyDescent="0.3">
      <c r="A4225" s="23" t="s">
        <v>3817</v>
      </c>
      <c r="B4225" s="9">
        <v>45152.445023148146</v>
      </c>
      <c r="C4225" s="24">
        <v>45152.45689814815</v>
      </c>
      <c r="D4225" s="25" t="s">
        <v>13</v>
      </c>
      <c r="E4225" s="25" t="s">
        <v>9</v>
      </c>
      <c r="F4225" s="25" t="s">
        <v>10</v>
      </c>
      <c r="G4225" s="25" t="s">
        <v>77</v>
      </c>
      <c r="H4225" s="82"/>
      <c r="I4225" s="48">
        <f>tbl_raw_data[[#This Row],[Date Actioned]]-tbl_raw_data[[#This Row],[Date Tagged]]</f>
        <v>1.1875000003783498E-2</v>
      </c>
      <c r="J4225" s="46">
        <f>HOUR(tbl_raw_data[[#This Row],[Time_taken]])*60+MINUTE(tbl_raw_data[[#This Row],[Time_taken]])+SECOND(tbl_raw_data[[#This Row],[Time_taken]])/60</f>
        <v>17.100000000000001</v>
      </c>
      <c r="K4225" s="52">
        <f>DATE(YEAR(tbl_raw_data[[#This Row],[Date Actioned]]),MONTH(tbl_raw_data[[#This Row],[Date Actioned]]),DAY(tbl_raw_data[[#This Row],[Date Actioned]]))</f>
        <v>45152</v>
      </c>
      <c r="L4225" s="50" t="str">
        <f>UPPER(TEXT(tbl_raw_data[[#This Row],[updated_date]],"MMMM"))</f>
        <v>AUGUST</v>
      </c>
      <c r="M4225" s="50" t="str">
        <f>"WEEK "&amp; IF(ROUNDUP(DAY(tbl_raw_data[[#This Row],[updated_date]])/7,0)=5,4,ROUNDUP(DAY(tbl_raw_data[[#This Row],[updated_date]])/7,0))</f>
        <v>WEEK 2</v>
      </c>
      <c r="N4225" s="50" t="str">
        <f>UPPER(VLOOKUP(tbl_raw_data[[#This Row],[Analyst]],Settiings!$A$2:$B$16,2,0))</f>
        <v>NITESH</v>
      </c>
      <c r="O4225" s="50" t="str">
        <f>TRIM(UPPER(tbl_raw_data[[#This Row],[Outcome]]))</f>
        <v>APPROVE</v>
      </c>
      <c r="P4225" s="50" t="str">
        <f>TRIM(UPPER(tbl_raw_data[[#This Row],[Queue Name]]))</f>
        <v>CONSUMER EXISTING</v>
      </c>
      <c r="Q4225" s="50" t="str">
        <f>IF(tbl_raw_data[[#This Row],[Time taken in min]]&lt;=Settiings!$D$2,"SLA_MET","SLA_NOT_MET")</f>
        <v>SLA_MET</v>
      </c>
      <c r="R4225" s="94"/>
    </row>
    <row r="4226" spans="1:18" x14ac:dyDescent="0.3">
      <c r="A4226" s="14" t="s">
        <v>3819</v>
      </c>
      <c r="B4226" s="15">
        <v>45152.449016203704</v>
      </c>
      <c r="C4226" s="16">
        <v>45152.457546296297</v>
      </c>
      <c r="D4226" s="17" t="s">
        <v>13</v>
      </c>
      <c r="E4226" s="17" t="s">
        <v>47</v>
      </c>
      <c r="F4226" s="17" t="s">
        <v>50</v>
      </c>
      <c r="G4226" s="17" t="s">
        <v>3820</v>
      </c>
      <c r="H4226" s="83"/>
      <c r="I4226" s="48">
        <f>tbl_raw_data[[#This Row],[Date Actioned]]-tbl_raw_data[[#This Row],[Date Tagged]]</f>
        <v>8.5300925929914229E-3</v>
      </c>
      <c r="J4226" s="46">
        <f>HOUR(tbl_raw_data[[#This Row],[Time_taken]])*60+MINUTE(tbl_raw_data[[#This Row],[Time_taken]])+SECOND(tbl_raw_data[[#This Row],[Time_taken]])/60</f>
        <v>12.283333333333333</v>
      </c>
      <c r="K4226" s="52">
        <f>DATE(YEAR(tbl_raw_data[[#This Row],[Date Actioned]]),MONTH(tbl_raw_data[[#This Row],[Date Actioned]]),DAY(tbl_raw_data[[#This Row],[Date Actioned]]))</f>
        <v>45152</v>
      </c>
      <c r="L4226" s="50" t="str">
        <f>UPPER(TEXT(tbl_raw_data[[#This Row],[updated_date]],"MMMM"))</f>
        <v>AUGUST</v>
      </c>
      <c r="M4226" s="50" t="str">
        <f>"WEEK "&amp; IF(ROUNDUP(DAY(tbl_raw_data[[#This Row],[updated_date]])/7,0)=5,4,ROUNDUP(DAY(tbl_raw_data[[#This Row],[updated_date]])/7,0))</f>
        <v>WEEK 2</v>
      </c>
      <c r="N4226" s="50" t="str">
        <f>UPPER(VLOOKUP(tbl_raw_data[[#This Row],[Analyst]],Settiings!$A$2:$B$16,2,0))</f>
        <v>SHAHID</v>
      </c>
      <c r="O4226" s="50" t="str">
        <f>TRIM(UPPER(tbl_raw_data[[#This Row],[Outcome]]))</f>
        <v>APPROVE</v>
      </c>
      <c r="P4226" s="50" t="str">
        <f>TRIM(UPPER(tbl_raw_data[[#This Row],[Queue Name]]))</f>
        <v>CONSUMER PRE BUREAU</v>
      </c>
      <c r="Q4226" s="50" t="str">
        <f>IF(tbl_raw_data[[#This Row],[Time taken in min]]&lt;=Settiings!$D$2,"SLA_MET","SLA_NOT_MET")</f>
        <v>SLA_MET</v>
      </c>
      <c r="R4226" s="94"/>
    </row>
    <row r="4227" spans="1:18" x14ac:dyDescent="0.3">
      <c r="A4227" s="20" t="s">
        <v>3823</v>
      </c>
      <c r="B4227" s="9">
        <v>45152.461805555555</v>
      </c>
      <c r="C4227" s="24">
        <v>45152.473807870374</v>
      </c>
      <c r="D4227" s="25" t="s">
        <v>13</v>
      </c>
      <c r="E4227" s="25" t="s">
        <v>47</v>
      </c>
      <c r="F4227" s="25" t="s">
        <v>10</v>
      </c>
      <c r="G4227" s="25" t="s">
        <v>17</v>
      </c>
      <c r="H4227" s="82"/>
      <c r="I4227" s="48">
        <f>tbl_raw_data[[#This Row],[Date Actioned]]-tbl_raw_data[[#This Row],[Date Tagged]]</f>
        <v>1.2002314819255844E-2</v>
      </c>
      <c r="J4227" s="46">
        <f>HOUR(tbl_raw_data[[#This Row],[Time_taken]])*60+MINUTE(tbl_raw_data[[#This Row],[Time_taken]])+SECOND(tbl_raw_data[[#This Row],[Time_taken]])/60</f>
        <v>17.283333333333335</v>
      </c>
      <c r="K4227" s="52">
        <f>DATE(YEAR(tbl_raw_data[[#This Row],[Date Actioned]]),MONTH(tbl_raw_data[[#This Row],[Date Actioned]]),DAY(tbl_raw_data[[#This Row],[Date Actioned]]))</f>
        <v>45152</v>
      </c>
      <c r="L4227" s="50" t="str">
        <f>UPPER(TEXT(tbl_raw_data[[#This Row],[updated_date]],"MMMM"))</f>
        <v>AUGUST</v>
      </c>
      <c r="M4227" s="50" t="str">
        <f>"WEEK "&amp; IF(ROUNDUP(DAY(tbl_raw_data[[#This Row],[updated_date]])/7,0)=5,4,ROUNDUP(DAY(tbl_raw_data[[#This Row],[updated_date]])/7,0))</f>
        <v>WEEK 2</v>
      </c>
      <c r="N4227" s="50" t="str">
        <f>UPPER(VLOOKUP(tbl_raw_data[[#This Row],[Analyst]],Settiings!$A$2:$B$16,2,0))</f>
        <v>NITESH</v>
      </c>
      <c r="O4227" s="50" t="str">
        <f>TRIM(UPPER(tbl_raw_data[[#This Row],[Outcome]]))</f>
        <v>APPROVE</v>
      </c>
      <c r="P4227" s="50" t="str">
        <f>TRIM(UPPER(tbl_raw_data[[#This Row],[Queue Name]]))</f>
        <v>CONSUMER PRE BUREAU</v>
      </c>
      <c r="Q4227" s="50" t="str">
        <f>IF(tbl_raw_data[[#This Row],[Time taken in min]]&lt;=Settiings!$D$2,"SLA_MET","SLA_NOT_MET")</f>
        <v>SLA_MET</v>
      </c>
      <c r="R4227" s="94"/>
    </row>
    <row r="4228" spans="1:18" x14ac:dyDescent="0.3">
      <c r="A4228" s="20" t="s">
        <v>3824</v>
      </c>
      <c r="B4228" s="15">
        <v>45152.462141203701</v>
      </c>
      <c r="C4228" s="16">
        <v>45152.470983796295</v>
      </c>
      <c r="D4228" s="17" t="s">
        <v>27</v>
      </c>
      <c r="E4228" s="17" t="s">
        <v>9</v>
      </c>
      <c r="F4228" s="17" t="s">
        <v>24</v>
      </c>
      <c r="G4228" s="17" t="s">
        <v>113</v>
      </c>
      <c r="H4228" s="83"/>
      <c r="I4228" s="48">
        <f>tbl_raw_data[[#This Row],[Date Actioned]]-tbl_raw_data[[#This Row],[Date Tagged]]</f>
        <v>8.8425925932824612E-3</v>
      </c>
      <c r="J4228" s="46">
        <f>HOUR(tbl_raw_data[[#This Row],[Time_taken]])*60+MINUTE(tbl_raw_data[[#This Row],[Time_taken]])+SECOND(tbl_raw_data[[#This Row],[Time_taken]])/60</f>
        <v>12.733333333333333</v>
      </c>
      <c r="K4228" s="52">
        <f>DATE(YEAR(tbl_raw_data[[#This Row],[Date Actioned]]),MONTH(tbl_raw_data[[#This Row],[Date Actioned]]),DAY(tbl_raw_data[[#This Row],[Date Actioned]]))</f>
        <v>45152</v>
      </c>
      <c r="L4228" s="50" t="str">
        <f>UPPER(TEXT(tbl_raw_data[[#This Row],[updated_date]],"MMMM"))</f>
        <v>AUGUST</v>
      </c>
      <c r="M4228" s="50" t="str">
        <f>"WEEK "&amp; IF(ROUNDUP(DAY(tbl_raw_data[[#This Row],[updated_date]])/7,0)=5,4,ROUNDUP(DAY(tbl_raw_data[[#This Row],[updated_date]])/7,0))</f>
        <v>WEEK 2</v>
      </c>
      <c r="N4228" s="50" t="str">
        <f>UPPER(VLOOKUP(tbl_raw_data[[#This Row],[Analyst]],Settiings!$A$2:$B$16,2,0))</f>
        <v>QUADIR</v>
      </c>
      <c r="O4228" s="50" t="str">
        <f>TRIM(UPPER(tbl_raw_data[[#This Row],[Outcome]]))</f>
        <v>DECLINE</v>
      </c>
      <c r="P4228" s="50" t="str">
        <f>TRIM(UPPER(tbl_raw_data[[#This Row],[Queue Name]]))</f>
        <v>CONSUMER EXISTING</v>
      </c>
      <c r="Q4228" s="50" t="str">
        <f>IF(tbl_raw_data[[#This Row],[Time taken in min]]&lt;=Settiings!$D$2,"SLA_MET","SLA_NOT_MET")</f>
        <v>SLA_MET</v>
      </c>
      <c r="R4228" s="94"/>
    </row>
    <row r="4229" spans="1:18" x14ac:dyDescent="0.3">
      <c r="A4229" s="23" t="s">
        <v>3825</v>
      </c>
      <c r="B4229" s="15">
        <v>45152.462395833332</v>
      </c>
      <c r="C4229" s="16">
        <v>45152.466215277775</v>
      </c>
      <c r="D4229" s="17" t="s">
        <v>13</v>
      </c>
      <c r="E4229" s="17" t="s">
        <v>9</v>
      </c>
      <c r="F4229" s="17" t="s">
        <v>43</v>
      </c>
      <c r="G4229" s="17" t="s">
        <v>17</v>
      </c>
      <c r="H4229" s="83"/>
      <c r="I4229" s="48">
        <f>tbl_raw_data[[#This Row],[Date Actioned]]-tbl_raw_data[[#This Row],[Date Tagged]]</f>
        <v>3.8194444423425011E-3</v>
      </c>
      <c r="J4229" s="46">
        <f>HOUR(tbl_raw_data[[#This Row],[Time_taken]])*60+MINUTE(tbl_raw_data[[#This Row],[Time_taken]])+SECOND(tbl_raw_data[[#This Row],[Time_taken]])/60</f>
        <v>5.5</v>
      </c>
      <c r="K4229" s="52">
        <f>DATE(YEAR(tbl_raw_data[[#This Row],[Date Actioned]]),MONTH(tbl_raw_data[[#This Row],[Date Actioned]]),DAY(tbl_raw_data[[#This Row],[Date Actioned]]))</f>
        <v>45152</v>
      </c>
      <c r="L4229" s="50" t="str">
        <f>UPPER(TEXT(tbl_raw_data[[#This Row],[updated_date]],"MMMM"))</f>
        <v>AUGUST</v>
      </c>
      <c r="M4229" s="50" t="str">
        <f>"WEEK "&amp; IF(ROUNDUP(DAY(tbl_raw_data[[#This Row],[updated_date]])/7,0)=5,4,ROUNDUP(DAY(tbl_raw_data[[#This Row],[updated_date]])/7,0))</f>
        <v>WEEK 2</v>
      </c>
      <c r="N4229" s="50" t="str">
        <f>UPPER(VLOOKUP(tbl_raw_data[[#This Row],[Analyst]],Settiings!$A$2:$B$16,2,0))</f>
        <v>MERCEDES</v>
      </c>
      <c r="O4229" s="50" t="str">
        <f>TRIM(UPPER(tbl_raw_data[[#This Row],[Outcome]]))</f>
        <v>APPROVE</v>
      </c>
      <c r="P4229" s="50" t="str">
        <f>TRIM(UPPER(tbl_raw_data[[#This Row],[Queue Name]]))</f>
        <v>CONSUMER EXISTING</v>
      </c>
      <c r="Q4229" s="50" t="str">
        <f>IF(tbl_raw_data[[#This Row],[Time taken in min]]&lt;=Settiings!$D$2,"SLA_MET","SLA_NOT_MET")</f>
        <v>SLA_MET</v>
      </c>
      <c r="R4229" s="94"/>
    </row>
    <row r="4230" spans="1:18" x14ac:dyDescent="0.3">
      <c r="A4230" s="23" t="s">
        <v>3826</v>
      </c>
      <c r="B4230" s="9">
        <v>45152.462395833332</v>
      </c>
      <c r="C4230" s="24">
        <v>45152.470023148147</v>
      </c>
      <c r="D4230" s="25" t="s">
        <v>27</v>
      </c>
      <c r="E4230" s="25" t="s">
        <v>9</v>
      </c>
      <c r="F4230" s="25" t="s">
        <v>43</v>
      </c>
      <c r="G4230" s="25" t="s">
        <v>28</v>
      </c>
      <c r="H4230" s="82"/>
      <c r="I4230" s="48">
        <f>tbl_raw_data[[#This Row],[Date Actioned]]-tbl_raw_data[[#This Row],[Date Tagged]]</f>
        <v>7.6273148151813075E-3</v>
      </c>
      <c r="J4230" s="46">
        <f>HOUR(tbl_raw_data[[#This Row],[Time_taken]])*60+MINUTE(tbl_raw_data[[#This Row],[Time_taken]])+SECOND(tbl_raw_data[[#This Row],[Time_taken]])/60</f>
        <v>10.983333333333333</v>
      </c>
      <c r="K4230" s="52">
        <f>DATE(YEAR(tbl_raw_data[[#This Row],[Date Actioned]]),MONTH(tbl_raw_data[[#This Row],[Date Actioned]]),DAY(tbl_raw_data[[#This Row],[Date Actioned]]))</f>
        <v>45152</v>
      </c>
      <c r="L4230" s="50" t="str">
        <f>UPPER(TEXT(tbl_raw_data[[#This Row],[updated_date]],"MMMM"))</f>
        <v>AUGUST</v>
      </c>
      <c r="M4230" s="50" t="str">
        <f>"WEEK "&amp; IF(ROUNDUP(DAY(tbl_raw_data[[#This Row],[updated_date]])/7,0)=5,4,ROUNDUP(DAY(tbl_raw_data[[#This Row],[updated_date]])/7,0))</f>
        <v>WEEK 2</v>
      </c>
      <c r="N4230" s="50" t="str">
        <f>UPPER(VLOOKUP(tbl_raw_data[[#This Row],[Analyst]],Settiings!$A$2:$B$16,2,0))</f>
        <v>MERCEDES</v>
      </c>
      <c r="O4230" s="50" t="str">
        <f>TRIM(UPPER(tbl_raw_data[[#This Row],[Outcome]]))</f>
        <v>DECLINE</v>
      </c>
      <c r="P4230" s="50" t="str">
        <f>TRIM(UPPER(tbl_raw_data[[#This Row],[Queue Name]]))</f>
        <v>CONSUMER EXISTING</v>
      </c>
      <c r="Q4230" s="50" t="str">
        <f>IF(tbl_raw_data[[#This Row],[Time taken in min]]&lt;=Settiings!$D$2,"SLA_MET","SLA_NOT_MET")</f>
        <v>SLA_MET</v>
      </c>
      <c r="R4230" s="94"/>
    </row>
    <row r="4231" spans="1:18" x14ac:dyDescent="0.3">
      <c r="A4231" s="20" t="s">
        <v>3827</v>
      </c>
      <c r="B4231" s="15">
        <v>45152.470370370371</v>
      </c>
      <c r="C4231" s="10">
        <v>45152.482581018521</v>
      </c>
      <c r="D4231" s="12" t="s">
        <v>13</v>
      </c>
      <c r="E4231" s="12" t="s">
        <v>19</v>
      </c>
      <c r="F4231" s="11" t="s">
        <v>76</v>
      </c>
      <c r="G4231" s="13"/>
      <c r="H4231" s="78"/>
      <c r="I4231" s="48">
        <f>tbl_raw_data[[#This Row],[Date Actioned]]-tbl_raw_data[[#This Row],[Date Tagged]]</f>
        <v>1.2210648150357883E-2</v>
      </c>
      <c r="J4231" s="46">
        <f>HOUR(tbl_raw_data[[#This Row],[Time_taken]])*60+MINUTE(tbl_raw_data[[#This Row],[Time_taken]])+SECOND(tbl_raw_data[[#This Row],[Time_taken]])/60</f>
        <v>17.583333333333332</v>
      </c>
      <c r="K4231" s="52">
        <f>DATE(YEAR(tbl_raw_data[[#This Row],[Date Actioned]]),MONTH(tbl_raw_data[[#This Row],[Date Actioned]]),DAY(tbl_raw_data[[#This Row],[Date Actioned]]))</f>
        <v>45152</v>
      </c>
      <c r="L4231" s="50" t="str">
        <f>UPPER(TEXT(tbl_raw_data[[#This Row],[updated_date]],"MMMM"))</f>
        <v>AUGUST</v>
      </c>
      <c r="M4231" s="50" t="str">
        <f>"WEEK "&amp; IF(ROUNDUP(DAY(tbl_raw_data[[#This Row],[updated_date]])/7,0)=5,4,ROUNDUP(DAY(tbl_raw_data[[#This Row],[updated_date]])/7,0))</f>
        <v>WEEK 2</v>
      </c>
      <c r="N4231" s="50" t="str">
        <f>UPPER(VLOOKUP(tbl_raw_data[[#This Row],[Analyst]],Settiings!$A$2:$B$16,2,0))</f>
        <v>ROHAN</v>
      </c>
      <c r="O4231" s="50" t="str">
        <f>TRIM(UPPER(tbl_raw_data[[#This Row],[Outcome]]))</f>
        <v>APPROVE</v>
      </c>
      <c r="P4231" s="50" t="str">
        <f>TRIM(UPPER(tbl_raw_data[[#This Row],[Queue Name]]))</f>
        <v>CONSUMER POST BUREAU</v>
      </c>
      <c r="Q4231" s="50" t="str">
        <f>IF(tbl_raw_data[[#This Row],[Time taken in min]]&lt;=Settiings!$D$2,"SLA_MET","SLA_NOT_MET")</f>
        <v>SLA_MET</v>
      </c>
      <c r="R4231" s="94"/>
    </row>
    <row r="4232" spans="1:18" x14ac:dyDescent="0.3">
      <c r="A4232" s="23" t="s">
        <v>3828</v>
      </c>
      <c r="B4232" s="15">
        <v>45152.474212962959</v>
      </c>
      <c r="C4232" s="26">
        <v>45152.47960648148</v>
      </c>
      <c r="D4232" s="18" t="s">
        <v>13</v>
      </c>
      <c r="E4232" s="18" t="s">
        <v>19</v>
      </c>
      <c r="F4232" s="27" t="s">
        <v>50</v>
      </c>
      <c r="G4232" s="19"/>
      <c r="H4232" s="79"/>
      <c r="I4232" s="48">
        <f>tbl_raw_data[[#This Row],[Date Actioned]]-tbl_raw_data[[#This Row],[Date Tagged]]</f>
        <v>5.393518520577345E-3</v>
      </c>
      <c r="J4232" s="46">
        <f>HOUR(tbl_raw_data[[#This Row],[Time_taken]])*60+MINUTE(tbl_raw_data[[#This Row],[Time_taken]])+SECOND(tbl_raw_data[[#This Row],[Time_taken]])/60</f>
        <v>7.7666666666666666</v>
      </c>
      <c r="K4232" s="52">
        <f>DATE(YEAR(tbl_raw_data[[#This Row],[Date Actioned]]),MONTH(tbl_raw_data[[#This Row],[Date Actioned]]),DAY(tbl_raw_data[[#This Row],[Date Actioned]]))</f>
        <v>45152</v>
      </c>
      <c r="L4232" s="50" t="str">
        <f>UPPER(TEXT(tbl_raw_data[[#This Row],[updated_date]],"MMMM"))</f>
        <v>AUGUST</v>
      </c>
      <c r="M4232" s="50" t="str">
        <f>"WEEK "&amp; IF(ROUNDUP(DAY(tbl_raw_data[[#This Row],[updated_date]])/7,0)=5,4,ROUNDUP(DAY(tbl_raw_data[[#This Row],[updated_date]])/7,0))</f>
        <v>WEEK 2</v>
      </c>
      <c r="N4232" s="50" t="str">
        <f>UPPER(VLOOKUP(tbl_raw_data[[#This Row],[Analyst]],Settiings!$A$2:$B$16,2,0))</f>
        <v>SHAHID</v>
      </c>
      <c r="O4232" s="50" t="str">
        <f>TRIM(UPPER(tbl_raw_data[[#This Row],[Outcome]]))</f>
        <v>APPROVE</v>
      </c>
      <c r="P4232" s="50" t="str">
        <f>TRIM(UPPER(tbl_raw_data[[#This Row],[Queue Name]]))</f>
        <v>CONSUMER POST BUREAU</v>
      </c>
      <c r="Q4232" s="50" t="str">
        <f>IF(tbl_raw_data[[#This Row],[Time taken in min]]&lt;=Settiings!$D$2,"SLA_MET","SLA_NOT_MET")</f>
        <v>SLA_MET</v>
      </c>
      <c r="R4232" s="94"/>
    </row>
    <row r="4233" spans="1:18" x14ac:dyDescent="0.3">
      <c r="A4233" s="14" t="s">
        <v>3829</v>
      </c>
      <c r="B4233" s="15">
        <v>45152.474606481483</v>
      </c>
      <c r="C4233" s="10">
        <v>45152.48510416667</v>
      </c>
      <c r="D4233" s="12" t="s">
        <v>13</v>
      </c>
      <c r="E4233" s="12" t="s">
        <v>9</v>
      </c>
      <c r="F4233" s="11" t="s">
        <v>50</v>
      </c>
      <c r="G4233" s="13"/>
      <c r="H4233" s="78"/>
      <c r="I4233" s="48">
        <f>tbl_raw_data[[#This Row],[Date Actioned]]-tbl_raw_data[[#This Row],[Date Tagged]]</f>
        <v>1.0497685187146999E-2</v>
      </c>
      <c r="J4233" s="46">
        <f>HOUR(tbl_raw_data[[#This Row],[Time_taken]])*60+MINUTE(tbl_raw_data[[#This Row],[Time_taken]])+SECOND(tbl_raw_data[[#This Row],[Time_taken]])/60</f>
        <v>15.116666666666667</v>
      </c>
      <c r="K4233" s="52">
        <f>DATE(YEAR(tbl_raw_data[[#This Row],[Date Actioned]]),MONTH(tbl_raw_data[[#This Row],[Date Actioned]]),DAY(tbl_raw_data[[#This Row],[Date Actioned]]))</f>
        <v>45152</v>
      </c>
      <c r="L4233" s="50" t="str">
        <f>UPPER(TEXT(tbl_raw_data[[#This Row],[updated_date]],"MMMM"))</f>
        <v>AUGUST</v>
      </c>
      <c r="M4233" s="50" t="str">
        <f>"WEEK "&amp; IF(ROUNDUP(DAY(tbl_raw_data[[#This Row],[updated_date]])/7,0)=5,4,ROUNDUP(DAY(tbl_raw_data[[#This Row],[updated_date]])/7,0))</f>
        <v>WEEK 2</v>
      </c>
      <c r="N4233" s="50" t="str">
        <f>UPPER(VLOOKUP(tbl_raw_data[[#This Row],[Analyst]],Settiings!$A$2:$B$16,2,0))</f>
        <v>SHAHID</v>
      </c>
      <c r="O4233" s="50" t="str">
        <f>TRIM(UPPER(tbl_raw_data[[#This Row],[Outcome]]))</f>
        <v>APPROVE</v>
      </c>
      <c r="P4233" s="50" t="str">
        <f>TRIM(UPPER(tbl_raw_data[[#This Row],[Queue Name]]))</f>
        <v>CONSUMER EXISTING</v>
      </c>
      <c r="Q4233" s="50" t="str">
        <f>IF(tbl_raw_data[[#This Row],[Time taken in min]]&lt;=Settiings!$D$2,"SLA_MET","SLA_NOT_MET")</f>
        <v>SLA_MET</v>
      </c>
      <c r="R4233" s="94"/>
    </row>
    <row r="4234" spans="1:18" x14ac:dyDescent="0.3">
      <c r="A4234" s="20" t="s">
        <v>3830</v>
      </c>
      <c r="B4234" s="15">
        <v>45152.479074074072</v>
      </c>
      <c r="C4234" s="10">
        <v>45152.488854166666</v>
      </c>
      <c r="D4234" s="12" t="s">
        <v>27</v>
      </c>
      <c r="E4234" s="12" t="s">
        <v>9</v>
      </c>
      <c r="F4234" s="11" t="s">
        <v>76</v>
      </c>
      <c r="G4234" s="13"/>
      <c r="H4234" s="78"/>
      <c r="I4234" s="48">
        <f>tbl_raw_data[[#This Row],[Date Actioned]]-tbl_raw_data[[#This Row],[Date Tagged]]</f>
        <v>9.7800925941555761E-3</v>
      </c>
      <c r="J4234" s="46">
        <f>HOUR(tbl_raw_data[[#This Row],[Time_taken]])*60+MINUTE(tbl_raw_data[[#This Row],[Time_taken]])+SECOND(tbl_raw_data[[#This Row],[Time_taken]])/60</f>
        <v>14.083333333333334</v>
      </c>
      <c r="K4234" s="52">
        <f>DATE(YEAR(tbl_raw_data[[#This Row],[Date Actioned]]),MONTH(tbl_raw_data[[#This Row],[Date Actioned]]),DAY(tbl_raw_data[[#This Row],[Date Actioned]]))</f>
        <v>45152</v>
      </c>
      <c r="L4234" s="50" t="str">
        <f>UPPER(TEXT(tbl_raw_data[[#This Row],[updated_date]],"MMMM"))</f>
        <v>AUGUST</v>
      </c>
      <c r="M4234" s="50" t="str">
        <f>"WEEK "&amp; IF(ROUNDUP(DAY(tbl_raw_data[[#This Row],[updated_date]])/7,0)=5,4,ROUNDUP(DAY(tbl_raw_data[[#This Row],[updated_date]])/7,0))</f>
        <v>WEEK 2</v>
      </c>
      <c r="N4234" s="50" t="str">
        <f>UPPER(VLOOKUP(tbl_raw_data[[#This Row],[Analyst]],Settiings!$A$2:$B$16,2,0))</f>
        <v>ROHAN</v>
      </c>
      <c r="O4234" s="50" t="str">
        <f>TRIM(UPPER(tbl_raw_data[[#This Row],[Outcome]]))</f>
        <v>DECLINE</v>
      </c>
      <c r="P4234" s="50" t="str">
        <f>TRIM(UPPER(tbl_raw_data[[#This Row],[Queue Name]]))</f>
        <v>CONSUMER EXISTING</v>
      </c>
      <c r="Q4234" s="50" t="str">
        <f>IF(tbl_raw_data[[#This Row],[Time taken in min]]&lt;=Settiings!$D$2,"SLA_MET","SLA_NOT_MET")</f>
        <v>SLA_MET</v>
      </c>
      <c r="R4234" s="94"/>
    </row>
    <row r="4235" spans="1:18" x14ac:dyDescent="0.3">
      <c r="A4235" s="14" t="s">
        <v>3831</v>
      </c>
      <c r="B4235" s="9">
        <v>45152.481030092589</v>
      </c>
      <c r="C4235" s="24">
        <v>45152.489074074074</v>
      </c>
      <c r="D4235" s="25" t="s">
        <v>13</v>
      </c>
      <c r="E4235" s="25" t="s">
        <v>9</v>
      </c>
      <c r="F4235" s="25" t="s">
        <v>53</v>
      </c>
      <c r="G4235" s="25" t="s">
        <v>17</v>
      </c>
      <c r="H4235" s="82"/>
      <c r="I4235" s="48">
        <f>tbl_raw_data[[#This Row],[Date Actioned]]-tbl_raw_data[[#This Row],[Date Tagged]]</f>
        <v>8.0439814846613444E-3</v>
      </c>
      <c r="J4235" s="46">
        <f>HOUR(tbl_raw_data[[#This Row],[Time_taken]])*60+MINUTE(tbl_raw_data[[#This Row],[Time_taken]])+SECOND(tbl_raw_data[[#This Row],[Time_taken]])/60</f>
        <v>11.583333333333334</v>
      </c>
      <c r="K4235" s="52">
        <f>DATE(YEAR(tbl_raw_data[[#This Row],[Date Actioned]]),MONTH(tbl_raw_data[[#This Row],[Date Actioned]]),DAY(tbl_raw_data[[#This Row],[Date Actioned]]))</f>
        <v>45152</v>
      </c>
      <c r="L4235" s="50" t="str">
        <f>UPPER(TEXT(tbl_raw_data[[#This Row],[updated_date]],"MMMM"))</f>
        <v>AUGUST</v>
      </c>
      <c r="M4235" s="50" t="str">
        <f>"WEEK "&amp; IF(ROUNDUP(DAY(tbl_raw_data[[#This Row],[updated_date]])/7,0)=5,4,ROUNDUP(DAY(tbl_raw_data[[#This Row],[updated_date]])/7,0))</f>
        <v>WEEK 2</v>
      </c>
      <c r="N4235" s="50" t="str">
        <f>UPPER(VLOOKUP(tbl_raw_data[[#This Row],[Analyst]],Settiings!$A$2:$B$16,2,0))</f>
        <v>NAVED</v>
      </c>
      <c r="O4235" s="50" t="str">
        <f>TRIM(UPPER(tbl_raw_data[[#This Row],[Outcome]]))</f>
        <v>APPROVE</v>
      </c>
      <c r="P4235" s="50" t="str">
        <f>TRIM(UPPER(tbl_raw_data[[#This Row],[Queue Name]]))</f>
        <v>CONSUMER EXISTING</v>
      </c>
      <c r="Q4235" s="50" t="str">
        <f>IF(tbl_raw_data[[#This Row],[Time taken in min]]&lt;=Settiings!$D$2,"SLA_MET","SLA_NOT_MET")</f>
        <v>SLA_MET</v>
      </c>
      <c r="R4235" s="94"/>
    </row>
    <row r="4236" spans="1:18" x14ac:dyDescent="0.3">
      <c r="A4236" s="20" t="s">
        <v>3832</v>
      </c>
      <c r="B4236" s="15">
        <v>45152.482256944444</v>
      </c>
      <c r="C4236" s="26">
        <v>45152.503321759257</v>
      </c>
      <c r="D4236" s="18" t="s">
        <v>13</v>
      </c>
      <c r="E4236" s="18" t="s">
        <v>9</v>
      </c>
      <c r="F4236" s="27" t="s">
        <v>1222</v>
      </c>
      <c r="G4236" s="19"/>
      <c r="H4236" s="79"/>
      <c r="I4236" s="48">
        <f>tbl_raw_data[[#This Row],[Date Actioned]]-tbl_raw_data[[#This Row],[Date Tagged]]</f>
        <v>2.1064814813144039E-2</v>
      </c>
      <c r="J4236" s="46">
        <f>HOUR(tbl_raw_data[[#This Row],[Time_taken]])*60+MINUTE(tbl_raw_data[[#This Row],[Time_taken]])+SECOND(tbl_raw_data[[#This Row],[Time_taken]])/60</f>
        <v>30.333333333333332</v>
      </c>
      <c r="K4236" s="52">
        <f>DATE(YEAR(tbl_raw_data[[#This Row],[Date Actioned]]),MONTH(tbl_raw_data[[#This Row],[Date Actioned]]),DAY(tbl_raw_data[[#This Row],[Date Actioned]]))</f>
        <v>45152</v>
      </c>
      <c r="L4236" s="50" t="str">
        <f>UPPER(TEXT(tbl_raw_data[[#This Row],[updated_date]],"MMMM"))</f>
        <v>AUGUST</v>
      </c>
      <c r="M4236" s="50" t="str">
        <f>"WEEK "&amp; IF(ROUNDUP(DAY(tbl_raw_data[[#This Row],[updated_date]])/7,0)=5,4,ROUNDUP(DAY(tbl_raw_data[[#This Row],[updated_date]])/7,0))</f>
        <v>WEEK 2</v>
      </c>
      <c r="N4236" s="50" t="str">
        <f>UPPER(VLOOKUP(tbl_raw_data[[#This Row],[Analyst]],Settiings!$A$2:$B$16,2,0))</f>
        <v>HARDIK</v>
      </c>
      <c r="O4236" s="50" t="str">
        <f>TRIM(UPPER(tbl_raw_data[[#This Row],[Outcome]]))</f>
        <v>APPROVE</v>
      </c>
      <c r="P4236" s="50" t="str">
        <f>TRIM(UPPER(tbl_raw_data[[#This Row],[Queue Name]]))</f>
        <v>CONSUMER EXISTING</v>
      </c>
      <c r="Q4236" s="50" t="str">
        <f>IF(tbl_raw_data[[#This Row],[Time taken in min]]&lt;=Settiings!$D$2,"SLA_MET","SLA_NOT_MET")</f>
        <v>SLA_NOT_MET</v>
      </c>
      <c r="R4236" s="94"/>
    </row>
    <row r="4237" spans="1:18" x14ac:dyDescent="0.3">
      <c r="A4237" s="20" t="s">
        <v>3833</v>
      </c>
      <c r="B4237" s="15">
        <v>45152.48878472222</v>
      </c>
      <c r="C4237" s="16">
        <v>45152.496516203704</v>
      </c>
      <c r="D4237" s="17" t="s">
        <v>13</v>
      </c>
      <c r="E4237" s="17" t="s">
        <v>9</v>
      </c>
      <c r="F4237" s="17" t="s">
        <v>24</v>
      </c>
      <c r="G4237" s="17" t="s">
        <v>77</v>
      </c>
      <c r="H4237" s="83"/>
      <c r="I4237" s="48">
        <f>tbl_raw_data[[#This Row],[Date Actioned]]-tbl_raw_data[[#This Row],[Date Tagged]]</f>
        <v>7.7314814843703061E-3</v>
      </c>
      <c r="J4237" s="46">
        <f>HOUR(tbl_raw_data[[#This Row],[Time_taken]])*60+MINUTE(tbl_raw_data[[#This Row],[Time_taken]])+SECOND(tbl_raw_data[[#This Row],[Time_taken]])/60</f>
        <v>11.133333333333333</v>
      </c>
      <c r="K4237" s="52">
        <f>DATE(YEAR(tbl_raw_data[[#This Row],[Date Actioned]]),MONTH(tbl_raw_data[[#This Row],[Date Actioned]]),DAY(tbl_raw_data[[#This Row],[Date Actioned]]))</f>
        <v>45152</v>
      </c>
      <c r="L4237" s="50" t="str">
        <f>UPPER(TEXT(tbl_raw_data[[#This Row],[updated_date]],"MMMM"))</f>
        <v>AUGUST</v>
      </c>
      <c r="M4237" s="50" t="str">
        <f>"WEEK "&amp; IF(ROUNDUP(DAY(tbl_raw_data[[#This Row],[updated_date]])/7,0)=5,4,ROUNDUP(DAY(tbl_raw_data[[#This Row],[updated_date]])/7,0))</f>
        <v>WEEK 2</v>
      </c>
      <c r="N4237" s="50" t="str">
        <f>UPPER(VLOOKUP(tbl_raw_data[[#This Row],[Analyst]],Settiings!$A$2:$B$16,2,0))</f>
        <v>QUADIR</v>
      </c>
      <c r="O4237" s="50" t="str">
        <f>TRIM(UPPER(tbl_raw_data[[#This Row],[Outcome]]))</f>
        <v>APPROVE</v>
      </c>
      <c r="P4237" s="50" t="str">
        <f>TRIM(UPPER(tbl_raw_data[[#This Row],[Queue Name]]))</f>
        <v>CONSUMER EXISTING</v>
      </c>
      <c r="Q4237" s="50" t="str">
        <f>IF(tbl_raw_data[[#This Row],[Time taken in min]]&lt;=Settiings!$D$2,"SLA_MET","SLA_NOT_MET")</f>
        <v>SLA_MET</v>
      </c>
      <c r="R4237" s="94"/>
    </row>
    <row r="4238" spans="1:18" x14ac:dyDescent="0.3">
      <c r="A4238" s="23" t="s">
        <v>3834</v>
      </c>
      <c r="B4238" s="9">
        <v>45152.489629629628</v>
      </c>
      <c r="C4238" s="24">
        <v>45152.493611111109</v>
      </c>
      <c r="D4238" s="25" t="s">
        <v>13</v>
      </c>
      <c r="E4238" s="25" t="s">
        <v>9</v>
      </c>
      <c r="F4238" s="25" t="s">
        <v>686</v>
      </c>
      <c r="G4238" s="25" t="s">
        <v>17</v>
      </c>
      <c r="H4238" s="82"/>
      <c r="I4238" s="48">
        <f>tbl_raw_data[[#This Row],[Date Actioned]]-tbl_raw_data[[#This Row],[Date Tagged]]</f>
        <v>3.9814814808778465E-3</v>
      </c>
      <c r="J4238" s="46">
        <f>HOUR(tbl_raw_data[[#This Row],[Time_taken]])*60+MINUTE(tbl_raw_data[[#This Row],[Time_taken]])+SECOND(tbl_raw_data[[#This Row],[Time_taken]])/60</f>
        <v>5.7333333333333334</v>
      </c>
      <c r="K4238" s="52">
        <f>DATE(YEAR(tbl_raw_data[[#This Row],[Date Actioned]]),MONTH(tbl_raw_data[[#This Row],[Date Actioned]]),DAY(tbl_raw_data[[#This Row],[Date Actioned]]))</f>
        <v>45152</v>
      </c>
      <c r="L4238" s="50" t="str">
        <f>UPPER(TEXT(tbl_raw_data[[#This Row],[updated_date]],"MMMM"))</f>
        <v>AUGUST</v>
      </c>
      <c r="M4238" s="50" t="str">
        <f>"WEEK "&amp; IF(ROUNDUP(DAY(tbl_raw_data[[#This Row],[updated_date]])/7,0)=5,4,ROUNDUP(DAY(tbl_raw_data[[#This Row],[updated_date]])/7,0))</f>
        <v>WEEK 2</v>
      </c>
      <c r="N4238" s="50" t="str">
        <f>UPPER(VLOOKUP(tbl_raw_data[[#This Row],[Analyst]],Settiings!$A$2:$B$16,2,0))</f>
        <v>FARDIN</v>
      </c>
      <c r="O4238" s="50" t="str">
        <f>TRIM(UPPER(tbl_raw_data[[#This Row],[Outcome]]))</f>
        <v>APPROVE</v>
      </c>
      <c r="P4238" s="50" t="str">
        <f>TRIM(UPPER(tbl_raw_data[[#This Row],[Queue Name]]))</f>
        <v>CONSUMER EXISTING</v>
      </c>
      <c r="Q4238" s="50" t="str">
        <f>IF(tbl_raw_data[[#This Row],[Time taken in min]]&lt;=Settiings!$D$2,"SLA_MET","SLA_NOT_MET")</f>
        <v>SLA_MET</v>
      </c>
      <c r="R4238" s="94"/>
    </row>
    <row r="4239" spans="1:18" x14ac:dyDescent="0.3">
      <c r="A4239" s="14" t="s">
        <v>3837</v>
      </c>
      <c r="B4239" s="15">
        <v>45152.496516203704</v>
      </c>
      <c r="C4239" s="16">
        <v>45152.506805555553</v>
      </c>
      <c r="D4239" s="17" t="s">
        <v>13</v>
      </c>
      <c r="E4239" s="17" t="s">
        <v>47</v>
      </c>
      <c r="F4239" s="17" t="s">
        <v>24</v>
      </c>
      <c r="G4239" s="17" t="s">
        <v>17</v>
      </c>
      <c r="H4239" s="83"/>
      <c r="I4239" s="48">
        <f>tbl_raw_data[[#This Row],[Date Actioned]]-tbl_raw_data[[#This Row],[Date Tagged]]</f>
        <v>1.0289351848769002E-2</v>
      </c>
      <c r="J4239" s="46">
        <f>HOUR(tbl_raw_data[[#This Row],[Time_taken]])*60+MINUTE(tbl_raw_data[[#This Row],[Time_taken]])+SECOND(tbl_raw_data[[#This Row],[Time_taken]])/60</f>
        <v>14.816666666666666</v>
      </c>
      <c r="K4239" s="52">
        <f>DATE(YEAR(tbl_raw_data[[#This Row],[Date Actioned]]),MONTH(tbl_raw_data[[#This Row],[Date Actioned]]),DAY(tbl_raw_data[[#This Row],[Date Actioned]]))</f>
        <v>45152</v>
      </c>
      <c r="L4239" s="50" t="str">
        <f>UPPER(TEXT(tbl_raw_data[[#This Row],[updated_date]],"MMMM"))</f>
        <v>AUGUST</v>
      </c>
      <c r="M4239" s="50" t="str">
        <f>"WEEK "&amp; IF(ROUNDUP(DAY(tbl_raw_data[[#This Row],[updated_date]])/7,0)=5,4,ROUNDUP(DAY(tbl_raw_data[[#This Row],[updated_date]])/7,0))</f>
        <v>WEEK 2</v>
      </c>
      <c r="N4239" s="50" t="str">
        <f>UPPER(VLOOKUP(tbl_raw_data[[#This Row],[Analyst]],Settiings!$A$2:$B$16,2,0))</f>
        <v>QUADIR</v>
      </c>
      <c r="O4239" s="50" t="str">
        <f>TRIM(UPPER(tbl_raw_data[[#This Row],[Outcome]]))</f>
        <v>APPROVE</v>
      </c>
      <c r="P4239" s="50" t="str">
        <f>TRIM(UPPER(tbl_raw_data[[#This Row],[Queue Name]]))</f>
        <v>CONSUMER PRE BUREAU</v>
      </c>
      <c r="Q4239" s="50" t="str">
        <f>IF(tbl_raw_data[[#This Row],[Time taken in min]]&lt;=Settiings!$D$2,"SLA_MET","SLA_NOT_MET")</f>
        <v>SLA_MET</v>
      </c>
      <c r="R4239" s="94"/>
    </row>
    <row r="4240" spans="1:18" x14ac:dyDescent="0.3">
      <c r="A4240" s="14" t="s">
        <v>3838</v>
      </c>
      <c r="B4240" s="15">
        <v>45152.500601851854</v>
      </c>
      <c r="C4240" s="16">
        <v>45152.510428240741</v>
      </c>
      <c r="D4240" s="17" t="s">
        <v>27</v>
      </c>
      <c r="E4240" s="17" t="s">
        <v>19</v>
      </c>
      <c r="F4240" s="17" t="s">
        <v>53</v>
      </c>
      <c r="G4240" s="17" t="s">
        <v>3839</v>
      </c>
      <c r="H4240" s="83"/>
      <c r="I4240" s="48">
        <f>tbl_raw_data[[#This Row],[Date Actioned]]-tbl_raw_data[[#This Row],[Date Tagged]]</f>
        <v>9.8263888867222704E-3</v>
      </c>
      <c r="J4240" s="46">
        <f>HOUR(tbl_raw_data[[#This Row],[Time_taken]])*60+MINUTE(tbl_raw_data[[#This Row],[Time_taken]])+SECOND(tbl_raw_data[[#This Row],[Time_taken]])/60</f>
        <v>14.15</v>
      </c>
      <c r="K4240" s="52">
        <f>DATE(YEAR(tbl_raw_data[[#This Row],[Date Actioned]]),MONTH(tbl_raw_data[[#This Row],[Date Actioned]]),DAY(tbl_raw_data[[#This Row],[Date Actioned]]))</f>
        <v>45152</v>
      </c>
      <c r="L4240" s="50" t="str">
        <f>UPPER(TEXT(tbl_raw_data[[#This Row],[updated_date]],"MMMM"))</f>
        <v>AUGUST</v>
      </c>
      <c r="M4240" s="50" t="str">
        <f>"WEEK "&amp; IF(ROUNDUP(DAY(tbl_raw_data[[#This Row],[updated_date]])/7,0)=5,4,ROUNDUP(DAY(tbl_raw_data[[#This Row],[updated_date]])/7,0))</f>
        <v>WEEK 2</v>
      </c>
      <c r="N4240" s="50" t="str">
        <f>UPPER(VLOOKUP(tbl_raw_data[[#This Row],[Analyst]],Settiings!$A$2:$B$16,2,0))</f>
        <v>NAVED</v>
      </c>
      <c r="O4240" s="50" t="str">
        <f>TRIM(UPPER(tbl_raw_data[[#This Row],[Outcome]]))</f>
        <v>DECLINE</v>
      </c>
      <c r="P4240" s="50" t="str">
        <f>TRIM(UPPER(tbl_raw_data[[#This Row],[Queue Name]]))</f>
        <v>CONSUMER POST BUREAU</v>
      </c>
      <c r="Q4240" s="50" t="str">
        <f>IF(tbl_raw_data[[#This Row],[Time taken in min]]&lt;=Settiings!$D$2,"SLA_MET","SLA_NOT_MET")</f>
        <v>SLA_MET</v>
      </c>
      <c r="R4240" s="94"/>
    </row>
    <row r="4241" spans="1:18" x14ac:dyDescent="0.3">
      <c r="A4241" s="23" t="s">
        <v>3840</v>
      </c>
      <c r="B4241" s="15">
        <v>45152.501030092593</v>
      </c>
      <c r="C4241" s="10">
        <v>45152.506597222222</v>
      </c>
      <c r="D4241" s="12" t="s">
        <v>13</v>
      </c>
      <c r="E4241" s="12" t="s">
        <v>9</v>
      </c>
      <c r="F4241" s="11" t="s">
        <v>50</v>
      </c>
      <c r="G4241" s="13"/>
      <c r="H4241" s="78"/>
      <c r="I4241" s="48">
        <f>tbl_raw_data[[#This Row],[Date Actioned]]-tbl_raw_data[[#This Row],[Date Tagged]]</f>
        <v>5.5671296286163852E-3</v>
      </c>
      <c r="J4241" s="46">
        <f>HOUR(tbl_raw_data[[#This Row],[Time_taken]])*60+MINUTE(tbl_raw_data[[#This Row],[Time_taken]])+SECOND(tbl_raw_data[[#This Row],[Time_taken]])/60</f>
        <v>8.0166666666666675</v>
      </c>
      <c r="K4241" s="52">
        <f>DATE(YEAR(tbl_raw_data[[#This Row],[Date Actioned]]),MONTH(tbl_raw_data[[#This Row],[Date Actioned]]),DAY(tbl_raw_data[[#This Row],[Date Actioned]]))</f>
        <v>45152</v>
      </c>
      <c r="L4241" s="50" t="str">
        <f>UPPER(TEXT(tbl_raw_data[[#This Row],[updated_date]],"MMMM"))</f>
        <v>AUGUST</v>
      </c>
      <c r="M4241" s="50" t="str">
        <f>"WEEK "&amp; IF(ROUNDUP(DAY(tbl_raw_data[[#This Row],[updated_date]])/7,0)=5,4,ROUNDUP(DAY(tbl_raw_data[[#This Row],[updated_date]])/7,0))</f>
        <v>WEEK 2</v>
      </c>
      <c r="N4241" s="50" t="str">
        <f>UPPER(VLOOKUP(tbl_raw_data[[#This Row],[Analyst]],Settiings!$A$2:$B$16,2,0))</f>
        <v>SHAHID</v>
      </c>
      <c r="O4241" s="50" t="str">
        <f>TRIM(UPPER(tbl_raw_data[[#This Row],[Outcome]]))</f>
        <v>APPROVE</v>
      </c>
      <c r="P4241" s="50" t="str">
        <f>TRIM(UPPER(tbl_raw_data[[#This Row],[Queue Name]]))</f>
        <v>CONSUMER EXISTING</v>
      </c>
      <c r="Q4241" s="50" t="str">
        <f>IF(tbl_raw_data[[#This Row],[Time taken in min]]&lt;=Settiings!$D$2,"SLA_MET","SLA_NOT_MET")</f>
        <v>SLA_MET</v>
      </c>
      <c r="R4241" s="94"/>
    </row>
    <row r="4242" spans="1:18" x14ac:dyDescent="0.3">
      <c r="A4242" s="20" t="s">
        <v>3841</v>
      </c>
      <c r="B4242" s="9">
        <v>45152.501400462963</v>
      </c>
      <c r="C4242" s="24">
        <v>45152.507337962961</v>
      </c>
      <c r="D4242" s="25" t="s">
        <v>13</v>
      </c>
      <c r="E4242" s="25" t="s">
        <v>19</v>
      </c>
      <c r="F4242" s="25" t="s">
        <v>686</v>
      </c>
      <c r="G4242" s="25" t="s">
        <v>17</v>
      </c>
      <c r="H4242" s="82"/>
      <c r="I4242" s="48">
        <f>tbl_raw_data[[#This Row],[Date Actioned]]-tbl_raw_data[[#This Row],[Date Tagged]]</f>
        <v>5.9374999982537702E-3</v>
      </c>
      <c r="J4242" s="46">
        <f>HOUR(tbl_raw_data[[#This Row],[Time_taken]])*60+MINUTE(tbl_raw_data[[#This Row],[Time_taken]])+SECOND(tbl_raw_data[[#This Row],[Time_taken]])/60</f>
        <v>8.5500000000000007</v>
      </c>
      <c r="K4242" s="52">
        <f>DATE(YEAR(tbl_raw_data[[#This Row],[Date Actioned]]),MONTH(tbl_raw_data[[#This Row],[Date Actioned]]),DAY(tbl_raw_data[[#This Row],[Date Actioned]]))</f>
        <v>45152</v>
      </c>
      <c r="L4242" s="50" t="str">
        <f>UPPER(TEXT(tbl_raw_data[[#This Row],[updated_date]],"MMMM"))</f>
        <v>AUGUST</v>
      </c>
      <c r="M4242" s="50" t="str">
        <f>"WEEK "&amp; IF(ROUNDUP(DAY(tbl_raw_data[[#This Row],[updated_date]])/7,0)=5,4,ROUNDUP(DAY(tbl_raw_data[[#This Row],[updated_date]])/7,0))</f>
        <v>WEEK 2</v>
      </c>
      <c r="N4242" s="50" t="str">
        <f>UPPER(VLOOKUP(tbl_raw_data[[#This Row],[Analyst]],Settiings!$A$2:$B$16,2,0))</f>
        <v>FARDIN</v>
      </c>
      <c r="O4242" s="50" t="str">
        <f>TRIM(UPPER(tbl_raw_data[[#This Row],[Outcome]]))</f>
        <v>APPROVE</v>
      </c>
      <c r="P4242" s="50" t="str">
        <f>TRIM(UPPER(tbl_raw_data[[#This Row],[Queue Name]]))</f>
        <v>CONSUMER POST BUREAU</v>
      </c>
      <c r="Q4242" s="50" t="str">
        <f>IF(tbl_raw_data[[#This Row],[Time taken in min]]&lt;=Settiings!$D$2,"SLA_MET","SLA_NOT_MET")</f>
        <v>SLA_MET</v>
      </c>
      <c r="R4242" s="94"/>
    </row>
    <row r="4243" spans="1:18" x14ac:dyDescent="0.3">
      <c r="A4243" s="20" t="s">
        <v>3842</v>
      </c>
      <c r="B4243" s="9">
        <v>45152.502523148149</v>
      </c>
      <c r="C4243" s="24">
        <v>45152.512152777781</v>
      </c>
      <c r="D4243" s="25" t="s">
        <v>27</v>
      </c>
      <c r="E4243" s="25" t="s">
        <v>9</v>
      </c>
      <c r="F4243" s="25" t="s">
        <v>24</v>
      </c>
      <c r="G4243" s="25" t="s">
        <v>228</v>
      </c>
      <c r="H4243" s="82"/>
      <c r="I4243" s="48">
        <f>tbl_raw_data[[#This Row],[Date Actioned]]-tbl_raw_data[[#This Row],[Date Tagged]]</f>
        <v>9.6296296323998831E-3</v>
      </c>
      <c r="J4243" s="46">
        <f>HOUR(tbl_raw_data[[#This Row],[Time_taken]])*60+MINUTE(tbl_raw_data[[#This Row],[Time_taken]])+SECOND(tbl_raw_data[[#This Row],[Time_taken]])/60</f>
        <v>13.866666666666667</v>
      </c>
      <c r="K4243" s="52">
        <f>DATE(YEAR(tbl_raw_data[[#This Row],[Date Actioned]]),MONTH(tbl_raw_data[[#This Row],[Date Actioned]]),DAY(tbl_raw_data[[#This Row],[Date Actioned]]))</f>
        <v>45152</v>
      </c>
      <c r="L4243" s="50" t="str">
        <f>UPPER(TEXT(tbl_raw_data[[#This Row],[updated_date]],"MMMM"))</f>
        <v>AUGUST</v>
      </c>
      <c r="M4243" s="50" t="str">
        <f>"WEEK "&amp; IF(ROUNDUP(DAY(tbl_raw_data[[#This Row],[updated_date]])/7,0)=5,4,ROUNDUP(DAY(tbl_raw_data[[#This Row],[updated_date]])/7,0))</f>
        <v>WEEK 2</v>
      </c>
      <c r="N4243" s="50" t="str">
        <f>UPPER(VLOOKUP(tbl_raw_data[[#This Row],[Analyst]],Settiings!$A$2:$B$16,2,0))</f>
        <v>QUADIR</v>
      </c>
      <c r="O4243" s="50" t="str">
        <f>TRIM(UPPER(tbl_raw_data[[#This Row],[Outcome]]))</f>
        <v>DECLINE</v>
      </c>
      <c r="P4243" s="50" t="str">
        <f>TRIM(UPPER(tbl_raw_data[[#This Row],[Queue Name]]))</f>
        <v>CONSUMER EXISTING</v>
      </c>
      <c r="Q4243" s="50" t="str">
        <f>IF(tbl_raw_data[[#This Row],[Time taken in min]]&lt;=Settiings!$D$2,"SLA_MET","SLA_NOT_MET")</f>
        <v>SLA_MET</v>
      </c>
      <c r="R4243" s="94"/>
    </row>
    <row r="4244" spans="1:18" x14ac:dyDescent="0.3">
      <c r="A4244" s="23" t="s">
        <v>3843</v>
      </c>
      <c r="B4244" s="15">
        <v>45152.50335648148</v>
      </c>
      <c r="C4244" s="16">
        <v>45152.511689814812</v>
      </c>
      <c r="D4244" s="17" t="s">
        <v>13</v>
      </c>
      <c r="E4244" s="17" t="s">
        <v>9</v>
      </c>
      <c r="F4244" s="17" t="s">
        <v>686</v>
      </c>
      <c r="G4244" s="17" t="s">
        <v>17</v>
      </c>
      <c r="H4244" s="83"/>
      <c r="I4244" s="48">
        <f>tbl_raw_data[[#This Row],[Date Actioned]]-tbl_raw_data[[#This Row],[Date Tagged]]</f>
        <v>8.333333331393078E-3</v>
      </c>
      <c r="J4244" s="46">
        <f>HOUR(tbl_raw_data[[#This Row],[Time_taken]])*60+MINUTE(tbl_raw_data[[#This Row],[Time_taken]])+SECOND(tbl_raw_data[[#This Row],[Time_taken]])/60</f>
        <v>12</v>
      </c>
      <c r="K4244" s="52">
        <f>DATE(YEAR(tbl_raw_data[[#This Row],[Date Actioned]]),MONTH(tbl_raw_data[[#This Row],[Date Actioned]]),DAY(tbl_raw_data[[#This Row],[Date Actioned]]))</f>
        <v>45152</v>
      </c>
      <c r="L4244" s="50" t="str">
        <f>UPPER(TEXT(tbl_raw_data[[#This Row],[updated_date]],"MMMM"))</f>
        <v>AUGUST</v>
      </c>
      <c r="M4244" s="50" t="str">
        <f>"WEEK "&amp; IF(ROUNDUP(DAY(tbl_raw_data[[#This Row],[updated_date]])/7,0)=5,4,ROUNDUP(DAY(tbl_raw_data[[#This Row],[updated_date]])/7,0))</f>
        <v>WEEK 2</v>
      </c>
      <c r="N4244" s="50" t="str">
        <f>UPPER(VLOOKUP(tbl_raw_data[[#This Row],[Analyst]],Settiings!$A$2:$B$16,2,0))</f>
        <v>FARDIN</v>
      </c>
      <c r="O4244" s="50" t="str">
        <f>TRIM(UPPER(tbl_raw_data[[#This Row],[Outcome]]))</f>
        <v>APPROVE</v>
      </c>
      <c r="P4244" s="50" t="str">
        <f>TRIM(UPPER(tbl_raw_data[[#This Row],[Queue Name]]))</f>
        <v>CONSUMER EXISTING</v>
      </c>
      <c r="Q4244" s="50" t="str">
        <f>IF(tbl_raw_data[[#This Row],[Time taken in min]]&lt;=Settiings!$D$2,"SLA_MET","SLA_NOT_MET")</f>
        <v>SLA_MET</v>
      </c>
      <c r="R4244" s="94"/>
    </row>
    <row r="4245" spans="1:18" x14ac:dyDescent="0.3">
      <c r="A4245" s="23" t="s">
        <v>3845</v>
      </c>
      <c r="B4245" s="15">
        <v>45152.5159375</v>
      </c>
      <c r="C4245" s="26">
        <v>45152.52449074074</v>
      </c>
      <c r="D4245" s="18" t="s">
        <v>27</v>
      </c>
      <c r="E4245" s="18" t="s">
        <v>9</v>
      </c>
      <c r="F4245" s="27" t="s">
        <v>50</v>
      </c>
      <c r="G4245" s="19"/>
      <c r="H4245" s="79"/>
      <c r="I4245" s="48">
        <f>tbl_raw_data[[#This Row],[Date Actioned]]-tbl_raw_data[[#This Row],[Date Tagged]]</f>
        <v>8.55324073927477E-3</v>
      </c>
      <c r="J4245" s="46">
        <f>HOUR(tbl_raw_data[[#This Row],[Time_taken]])*60+MINUTE(tbl_raw_data[[#This Row],[Time_taken]])+SECOND(tbl_raw_data[[#This Row],[Time_taken]])/60</f>
        <v>12.316666666666666</v>
      </c>
      <c r="K4245" s="52">
        <f>DATE(YEAR(tbl_raw_data[[#This Row],[Date Actioned]]),MONTH(tbl_raw_data[[#This Row],[Date Actioned]]),DAY(tbl_raw_data[[#This Row],[Date Actioned]]))</f>
        <v>45152</v>
      </c>
      <c r="L4245" s="50" t="str">
        <f>UPPER(TEXT(tbl_raw_data[[#This Row],[updated_date]],"MMMM"))</f>
        <v>AUGUST</v>
      </c>
      <c r="M4245" s="50" t="str">
        <f>"WEEK "&amp; IF(ROUNDUP(DAY(tbl_raw_data[[#This Row],[updated_date]])/7,0)=5,4,ROUNDUP(DAY(tbl_raw_data[[#This Row],[updated_date]])/7,0))</f>
        <v>WEEK 2</v>
      </c>
      <c r="N4245" s="50" t="str">
        <f>UPPER(VLOOKUP(tbl_raw_data[[#This Row],[Analyst]],Settiings!$A$2:$B$16,2,0))</f>
        <v>SHAHID</v>
      </c>
      <c r="O4245" s="50" t="str">
        <f>TRIM(UPPER(tbl_raw_data[[#This Row],[Outcome]]))</f>
        <v>DECLINE</v>
      </c>
      <c r="P4245" s="50" t="str">
        <f>TRIM(UPPER(tbl_raw_data[[#This Row],[Queue Name]]))</f>
        <v>CONSUMER EXISTING</v>
      </c>
      <c r="Q4245" s="50" t="str">
        <f>IF(tbl_raw_data[[#This Row],[Time taken in min]]&lt;=Settiings!$D$2,"SLA_MET","SLA_NOT_MET")</f>
        <v>SLA_MET</v>
      </c>
      <c r="R4245" s="94"/>
    </row>
    <row r="4246" spans="1:18" x14ac:dyDescent="0.3">
      <c r="A4246" s="14" t="s">
        <v>3846</v>
      </c>
      <c r="B4246" s="9">
        <v>45152.516516203701</v>
      </c>
      <c r="C4246" s="24">
        <v>45152.522766203707</v>
      </c>
      <c r="D4246" s="25" t="s">
        <v>13</v>
      </c>
      <c r="E4246" s="25" t="s">
        <v>47</v>
      </c>
      <c r="F4246" s="25" t="s">
        <v>53</v>
      </c>
      <c r="G4246" s="25" t="s">
        <v>77</v>
      </c>
      <c r="H4246" s="82"/>
      <c r="I4246" s="48">
        <f>tbl_raw_data[[#This Row],[Date Actioned]]-tbl_raw_data[[#This Row],[Date Tagged]]</f>
        <v>6.2500000058207661E-3</v>
      </c>
      <c r="J4246" s="46">
        <f>HOUR(tbl_raw_data[[#This Row],[Time_taken]])*60+MINUTE(tbl_raw_data[[#This Row],[Time_taken]])+SECOND(tbl_raw_data[[#This Row],[Time_taken]])/60</f>
        <v>9</v>
      </c>
      <c r="K4246" s="52">
        <f>DATE(YEAR(tbl_raw_data[[#This Row],[Date Actioned]]),MONTH(tbl_raw_data[[#This Row],[Date Actioned]]),DAY(tbl_raw_data[[#This Row],[Date Actioned]]))</f>
        <v>45152</v>
      </c>
      <c r="L4246" s="50" t="str">
        <f>UPPER(TEXT(tbl_raw_data[[#This Row],[updated_date]],"MMMM"))</f>
        <v>AUGUST</v>
      </c>
      <c r="M4246" s="50" t="str">
        <f>"WEEK "&amp; IF(ROUNDUP(DAY(tbl_raw_data[[#This Row],[updated_date]])/7,0)=5,4,ROUNDUP(DAY(tbl_raw_data[[#This Row],[updated_date]])/7,0))</f>
        <v>WEEK 2</v>
      </c>
      <c r="N4246" s="50" t="str">
        <f>UPPER(VLOOKUP(tbl_raw_data[[#This Row],[Analyst]],Settiings!$A$2:$B$16,2,0))</f>
        <v>NAVED</v>
      </c>
      <c r="O4246" s="50" t="str">
        <f>TRIM(UPPER(tbl_raw_data[[#This Row],[Outcome]]))</f>
        <v>APPROVE</v>
      </c>
      <c r="P4246" s="50" t="str">
        <f>TRIM(UPPER(tbl_raw_data[[#This Row],[Queue Name]]))</f>
        <v>CONSUMER PRE BUREAU</v>
      </c>
      <c r="Q4246" s="50" t="str">
        <f>IF(tbl_raw_data[[#This Row],[Time taken in min]]&lt;=Settiings!$D$2,"SLA_MET","SLA_NOT_MET")</f>
        <v>SLA_MET</v>
      </c>
      <c r="R4246" s="94"/>
    </row>
    <row r="4247" spans="1:18" x14ac:dyDescent="0.3">
      <c r="A4247" s="23" t="s">
        <v>3847</v>
      </c>
      <c r="B4247" s="15">
        <v>45152.516655092593</v>
      </c>
      <c r="C4247" s="16">
        <v>45152.53297453704</v>
      </c>
      <c r="D4247" s="17" t="s">
        <v>27</v>
      </c>
      <c r="E4247" s="17" t="s">
        <v>19</v>
      </c>
      <c r="F4247" s="17" t="s">
        <v>10</v>
      </c>
      <c r="G4247" s="17" t="s">
        <v>3848</v>
      </c>
      <c r="H4247" s="83"/>
      <c r="I4247" s="48">
        <f>tbl_raw_data[[#This Row],[Date Actioned]]-tbl_raw_data[[#This Row],[Date Tagged]]</f>
        <v>1.6319444446708076E-2</v>
      </c>
      <c r="J4247" s="46">
        <f>HOUR(tbl_raw_data[[#This Row],[Time_taken]])*60+MINUTE(tbl_raw_data[[#This Row],[Time_taken]])+SECOND(tbl_raw_data[[#This Row],[Time_taken]])/60</f>
        <v>23.5</v>
      </c>
      <c r="K4247" s="52">
        <f>DATE(YEAR(tbl_raw_data[[#This Row],[Date Actioned]]),MONTH(tbl_raw_data[[#This Row],[Date Actioned]]),DAY(tbl_raw_data[[#This Row],[Date Actioned]]))</f>
        <v>45152</v>
      </c>
      <c r="L4247" s="50" t="str">
        <f>UPPER(TEXT(tbl_raw_data[[#This Row],[updated_date]],"MMMM"))</f>
        <v>AUGUST</v>
      </c>
      <c r="M4247" s="50" t="str">
        <f>"WEEK "&amp; IF(ROUNDUP(DAY(tbl_raw_data[[#This Row],[updated_date]])/7,0)=5,4,ROUNDUP(DAY(tbl_raw_data[[#This Row],[updated_date]])/7,0))</f>
        <v>WEEK 2</v>
      </c>
      <c r="N4247" s="50" t="str">
        <f>UPPER(VLOOKUP(tbl_raw_data[[#This Row],[Analyst]],Settiings!$A$2:$B$16,2,0))</f>
        <v>NITESH</v>
      </c>
      <c r="O4247" s="50" t="str">
        <f>TRIM(UPPER(tbl_raw_data[[#This Row],[Outcome]]))</f>
        <v>DECLINE</v>
      </c>
      <c r="P4247" s="50" t="str">
        <f>TRIM(UPPER(tbl_raw_data[[#This Row],[Queue Name]]))</f>
        <v>CONSUMER POST BUREAU</v>
      </c>
      <c r="Q4247" s="50" t="str">
        <f>IF(tbl_raw_data[[#This Row],[Time taken in min]]&lt;=Settiings!$D$2,"SLA_MET","SLA_NOT_MET")</f>
        <v>SLA_NOT_MET</v>
      </c>
      <c r="R4247" s="94"/>
    </row>
    <row r="4248" spans="1:18" x14ac:dyDescent="0.3">
      <c r="A4248" s="20" t="s">
        <v>3849</v>
      </c>
      <c r="B4248" s="15">
        <v>45152.519456018519</v>
      </c>
      <c r="C4248" s="16">
        <v>45152.52547453704</v>
      </c>
      <c r="D4248" s="17" t="s">
        <v>13</v>
      </c>
      <c r="E4248" s="17" t="s">
        <v>47</v>
      </c>
      <c r="F4248" s="17" t="s">
        <v>686</v>
      </c>
      <c r="G4248" s="17" t="s">
        <v>41</v>
      </c>
      <c r="H4248" s="83"/>
      <c r="I4248" s="48">
        <f>tbl_raw_data[[#This Row],[Date Actioned]]-tbl_raw_data[[#This Row],[Date Tagged]]</f>
        <v>6.0185185211594217E-3</v>
      </c>
      <c r="J4248" s="46">
        <f>HOUR(tbl_raw_data[[#This Row],[Time_taken]])*60+MINUTE(tbl_raw_data[[#This Row],[Time_taken]])+SECOND(tbl_raw_data[[#This Row],[Time_taken]])/60</f>
        <v>8.6666666666666661</v>
      </c>
      <c r="K4248" s="52">
        <f>DATE(YEAR(tbl_raw_data[[#This Row],[Date Actioned]]),MONTH(tbl_raw_data[[#This Row],[Date Actioned]]),DAY(tbl_raw_data[[#This Row],[Date Actioned]]))</f>
        <v>45152</v>
      </c>
      <c r="L4248" s="50" t="str">
        <f>UPPER(TEXT(tbl_raw_data[[#This Row],[updated_date]],"MMMM"))</f>
        <v>AUGUST</v>
      </c>
      <c r="M4248" s="50" t="str">
        <f>"WEEK "&amp; IF(ROUNDUP(DAY(tbl_raw_data[[#This Row],[updated_date]])/7,0)=5,4,ROUNDUP(DAY(tbl_raw_data[[#This Row],[updated_date]])/7,0))</f>
        <v>WEEK 2</v>
      </c>
      <c r="N4248" s="50" t="str">
        <f>UPPER(VLOOKUP(tbl_raw_data[[#This Row],[Analyst]],Settiings!$A$2:$B$16,2,0))</f>
        <v>FARDIN</v>
      </c>
      <c r="O4248" s="50" t="str">
        <f>TRIM(UPPER(tbl_raw_data[[#This Row],[Outcome]]))</f>
        <v>APPROVE</v>
      </c>
      <c r="P4248" s="50" t="str">
        <f>TRIM(UPPER(tbl_raw_data[[#This Row],[Queue Name]]))</f>
        <v>CONSUMER PRE BUREAU</v>
      </c>
      <c r="Q4248" s="50" t="str">
        <f>IF(tbl_raw_data[[#This Row],[Time taken in min]]&lt;=Settiings!$D$2,"SLA_MET","SLA_NOT_MET")</f>
        <v>SLA_MET</v>
      </c>
      <c r="R4248" s="94"/>
    </row>
    <row r="4249" spans="1:18" x14ac:dyDescent="0.3">
      <c r="A4249" s="23" t="s">
        <v>3850</v>
      </c>
      <c r="B4249" s="9">
        <v>45152.523472222223</v>
      </c>
      <c r="C4249" s="24">
        <v>45152.529641203706</v>
      </c>
      <c r="D4249" s="25" t="s">
        <v>13</v>
      </c>
      <c r="E4249" s="25" t="s">
        <v>9</v>
      </c>
      <c r="F4249" s="25" t="s">
        <v>53</v>
      </c>
      <c r="G4249" s="25" t="s">
        <v>128</v>
      </c>
      <c r="H4249" s="82"/>
      <c r="I4249" s="48">
        <f>tbl_raw_data[[#This Row],[Date Actioned]]-tbl_raw_data[[#This Row],[Date Tagged]]</f>
        <v>6.1689814829151146E-3</v>
      </c>
      <c r="J4249" s="46">
        <f>HOUR(tbl_raw_data[[#This Row],[Time_taken]])*60+MINUTE(tbl_raw_data[[#This Row],[Time_taken]])+SECOND(tbl_raw_data[[#This Row],[Time_taken]])/60</f>
        <v>8.8833333333333329</v>
      </c>
      <c r="K4249" s="52">
        <f>DATE(YEAR(tbl_raw_data[[#This Row],[Date Actioned]]),MONTH(tbl_raw_data[[#This Row],[Date Actioned]]),DAY(tbl_raw_data[[#This Row],[Date Actioned]]))</f>
        <v>45152</v>
      </c>
      <c r="L4249" s="50" t="str">
        <f>UPPER(TEXT(tbl_raw_data[[#This Row],[updated_date]],"MMMM"))</f>
        <v>AUGUST</v>
      </c>
      <c r="M4249" s="50" t="str">
        <f>"WEEK "&amp; IF(ROUNDUP(DAY(tbl_raw_data[[#This Row],[updated_date]])/7,0)=5,4,ROUNDUP(DAY(tbl_raw_data[[#This Row],[updated_date]])/7,0))</f>
        <v>WEEK 2</v>
      </c>
      <c r="N4249" s="50" t="str">
        <f>UPPER(VLOOKUP(tbl_raw_data[[#This Row],[Analyst]],Settiings!$A$2:$B$16,2,0))</f>
        <v>NAVED</v>
      </c>
      <c r="O4249" s="50" t="str">
        <f>TRIM(UPPER(tbl_raw_data[[#This Row],[Outcome]]))</f>
        <v>APPROVE</v>
      </c>
      <c r="P4249" s="50" t="str">
        <f>TRIM(UPPER(tbl_raw_data[[#This Row],[Queue Name]]))</f>
        <v>CONSUMER EXISTING</v>
      </c>
      <c r="Q4249" s="50" t="str">
        <f>IF(tbl_raw_data[[#This Row],[Time taken in min]]&lt;=Settiings!$D$2,"SLA_MET","SLA_NOT_MET")</f>
        <v>SLA_MET</v>
      </c>
      <c r="R4249" s="94"/>
    </row>
    <row r="4250" spans="1:18" x14ac:dyDescent="0.3">
      <c r="A4250" s="14" t="s">
        <v>3851</v>
      </c>
      <c r="B4250" s="15">
        <v>45152.524074074077</v>
      </c>
      <c r="C4250" s="16">
        <v>45152.530150462961</v>
      </c>
      <c r="D4250" s="17" t="s">
        <v>13</v>
      </c>
      <c r="E4250" s="17" t="s">
        <v>47</v>
      </c>
      <c r="F4250" s="17" t="s">
        <v>686</v>
      </c>
      <c r="G4250" s="17" t="s">
        <v>17</v>
      </c>
      <c r="H4250" s="83"/>
      <c r="I4250" s="48">
        <f>tbl_raw_data[[#This Row],[Date Actioned]]-tbl_raw_data[[#This Row],[Date Tagged]]</f>
        <v>6.0763888832298107E-3</v>
      </c>
      <c r="J4250" s="46">
        <f>HOUR(tbl_raw_data[[#This Row],[Time_taken]])*60+MINUTE(tbl_raw_data[[#This Row],[Time_taken]])+SECOND(tbl_raw_data[[#This Row],[Time_taken]])/60</f>
        <v>8.75</v>
      </c>
      <c r="K4250" s="52">
        <f>DATE(YEAR(tbl_raw_data[[#This Row],[Date Actioned]]),MONTH(tbl_raw_data[[#This Row],[Date Actioned]]),DAY(tbl_raw_data[[#This Row],[Date Actioned]]))</f>
        <v>45152</v>
      </c>
      <c r="L4250" s="50" t="str">
        <f>UPPER(TEXT(tbl_raw_data[[#This Row],[updated_date]],"MMMM"))</f>
        <v>AUGUST</v>
      </c>
      <c r="M4250" s="50" t="str">
        <f>"WEEK "&amp; IF(ROUNDUP(DAY(tbl_raw_data[[#This Row],[updated_date]])/7,0)=5,4,ROUNDUP(DAY(tbl_raw_data[[#This Row],[updated_date]])/7,0))</f>
        <v>WEEK 2</v>
      </c>
      <c r="N4250" s="50" t="str">
        <f>UPPER(VLOOKUP(tbl_raw_data[[#This Row],[Analyst]],Settiings!$A$2:$B$16,2,0))</f>
        <v>FARDIN</v>
      </c>
      <c r="O4250" s="50" t="str">
        <f>TRIM(UPPER(tbl_raw_data[[#This Row],[Outcome]]))</f>
        <v>APPROVE</v>
      </c>
      <c r="P4250" s="50" t="str">
        <f>TRIM(UPPER(tbl_raw_data[[#This Row],[Queue Name]]))</f>
        <v>CONSUMER PRE BUREAU</v>
      </c>
      <c r="Q4250" s="50" t="str">
        <f>IF(tbl_raw_data[[#This Row],[Time taken in min]]&lt;=Settiings!$D$2,"SLA_MET","SLA_NOT_MET")</f>
        <v>SLA_MET</v>
      </c>
      <c r="R4250" s="94"/>
    </row>
    <row r="4251" spans="1:18" x14ac:dyDescent="0.3">
      <c r="A4251" s="20" t="s">
        <v>3852</v>
      </c>
      <c r="B4251" s="9">
        <v>45152.524791666663</v>
      </c>
      <c r="C4251" s="24">
        <v>45152.536446759259</v>
      </c>
      <c r="D4251" s="25" t="s">
        <v>13</v>
      </c>
      <c r="E4251" s="25" t="s">
        <v>9</v>
      </c>
      <c r="F4251" s="25" t="s">
        <v>53</v>
      </c>
      <c r="G4251" s="25" t="s">
        <v>77</v>
      </c>
      <c r="H4251" s="82"/>
      <c r="I4251" s="48">
        <f>tbl_raw_data[[#This Row],[Date Actioned]]-tbl_raw_data[[#This Row],[Date Tagged]]</f>
        <v>1.1655092595901806E-2</v>
      </c>
      <c r="J4251" s="46">
        <f>HOUR(tbl_raw_data[[#This Row],[Time_taken]])*60+MINUTE(tbl_raw_data[[#This Row],[Time_taken]])+SECOND(tbl_raw_data[[#This Row],[Time_taken]])/60</f>
        <v>16.783333333333335</v>
      </c>
      <c r="K4251" s="52">
        <f>DATE(YEAR(tbl_raw_data[[#This Row],[Date Actioned]]),MONTH(tbl_raw_data[[#This Row],[Date Actioned]]),DAY(tbl_raw_data[[#This Row],[Date Actioned]]))</f>
        <v>45152</v>
      </c>
      <c r="L4251" s="50" t="str">
        <f>UPPER(TEXT(tbl_raw_data[[#This Row],[updated_date]],"MMMM"))</f>
        <v>AUGUST</v>
      </c>
      <c r="M4251" s="50" t="str">
        <f>"WEEK "&amp; IF(ROUNDUP(DAY(tbl_raw_data[[#This Row],[updated_date]])/7,0)=5,4,ROUNDUP(DAY(tbl_raw_data[[#This Row],[updated_date]])/7,0))</f>
        <v>WEEK 2</v>
      </c>
      <c r="N4251" s="50" t="str">
        <f>UPPER(VLOOKUP(tbl_raw_data[[#This Row],[Analyst]],Settiings!$A$2:$B$16,2,0))</f>
        <v>NAVED</v>
      </c>
      <c r="O4251" s="50" t="str">
        <f>TRIM(UPPER(tbl_raw_data[[#This Row],[Outcome]]))</f>
        <v>APPROVE</v>
      </c>
      <c r="P4251" s="50" t="str">
        <f>TRIM(UPPER(tbl_raw_data[[#This Row],[Queue Name]]))</f>
        <v>CONSUMER EXISTING</v>
      </c>
      <c r="Q4251" s="50" t="str">
        <f>IF(tbl_raw_data[[#This Row],[Time taken in min]]&lt;=Settiings!$D$2,"SLA_MET","SLA_NOT_MET")</f>
        <v>SLA_MET</v>
      </c>
      <c r="R4251" s="94"/>
    </row>
    <row r="4252" spans="1:18" x14ac:dyDescent="0.3">
      <c r="A4252" s="23" t="s">
        <v>3858</v>
      </c>
      <c r="B4252" s="15">
        <v>45152.530810185184</v>
      </c>
      <c r="C4252" s="16">
        <v>45152.540671296294</v>
      </c>
      <c r="D4252" s="17" t="s">
        <v>13</v>
      </c>
      <c r="E4252" s="17" t="s">
        <v>9</v>
      </c>
      <c r="F4252" s="17" t="s">
        <v>50</v>
      </c>
      <c r="G4252" s="17" t="s">
        <v>17</v>
      </c>
      <c r="H4252" s="83"/>
      <c r="I4252" s="48">
        <f>tbl_raw_data[[#This Row],[Date Actioned]]-tbl_raw_data[[#This Row],[Date Tagged]]</f>
        <v>9.8611111097852699E-3</v>
      </c>
      <c r="J4252" s="46">
        <f>HOUR(tbl_raw_data[[#This Row],[Time_taken]])*60+MINUTE(tbl_raw_data[[#This Row],[Time_taken]])+SECOND(tbl_raw_data[[#This Row],[Time_taken]])/60</f>
        <v>14.2</v>
      </c>
      <c r="K4252" s="52">
        <f>DATE(YEAR(tbl_raw_data[[#This Row],[Date Actioned]]),MONTH(tbl_raw_data[[#This Row],[Date Actioned]]),DAY(tbl_raw_data[[#This Row],[Date Actioned]]))</f>
        <v>45152</v>
      </c>
      <c r="L4252" s="50" t="str">
        <f>UPPER(TEXT(tbl_raw_data[[#This Row],[updated_date]],"MMMM"))</f>
        <v>AUGUST</v>
      </c>
      <c r="M4252" s="50" t="str">
        <f>"WEEK "&amp; IF(ROUNDUP(DAY(tbl_raw_data[[#This Row],[updated_date]])/7,0)=5,4,ROUNDUP(DAY(tbl_raw_data[[#This Row],[updated_date]])/7,0))</f>
        <v>WEEK 2</v>
      </c>
      <c r="N4252" s="50" t="str">
        <f>UPPER(VLOOKUP(tbl_raw_data[[#This Row],[Analyst]],Settiings!$A$2:$B$16,2,0))</f>
        <v>SHAHID</v>
      </c>
      <c r="O4252" s="50" t="str">
        <f>TRIM(UPPER(tbl_raw_data[[#This Row],[Outcome]]))</f>
        <v>APPROVE</v>
      </c>
      <c r="P4252" s="50" t="str">
        <f>TRIM(UPPER(tbl_raw_data[[#This Row],[Queue Name]]))</f>
        <v>CONSUMER EXISTING</v>
      </c>
      <c r="Q4252" s="50" t="str">
        <f>IF(tbl_raw_data[[#This Row],[Time taken in min]]&lt;=Settiings!$D$2,"SLA_MET","SLA_NOT_MET")</f>
        <v>SLA_MET</v>
      </c>
      <c r="R4252" s="94"/>
    </row>
    <row r="4253" spans="1:18" x14ac:dyDescent="0.3">
      <c r="A4253" s="14" t="s">
        <v>3859</v>
      </c>
      <c r="B4253" s="9">
        <v>45152.532789351855</v>
      </c>
      <c r="C4253" s="24">
        <v>45152.542569444442</v>
      </c>
      <c r="D4253" s="25" t="s">
        <v>13</v>
      </c>
      <c r="E4253" s="25" t="s">
        <v>47</v>
      </c>
      <c r="F4253" s="25" t="s">
        <v>1222</v>
      </c>
      <c r="G4253" s="25" t="s">
        <v>17</v>
      </c>
      <c r="H4253" s="82"/>
      <c r="I4253" s="48">
        <f>tbl_raw_data[[#This Row],[Date Actioned]]-tbl_raw_data[[#This Row],[Date Tagged]]</f>
        <v>9.7800925868796185E-3</v>
      </c>
      <c r="J4253" s="46">
        <f>HOUR(tbl_raw_data[[#This Row],[Time_taken]])*60+MINUTE(tbl_raw_data[[#This Row],[Time_taken]])+SECOND(tbl_raw_data[[#This Row],[Time_taken]])/60</f>
        <v>14.083333333333334</v>
      </c>
      <c r="K4253" s="52">
        <f>DATE(YEAR(tbl_raw_data[[#This Row],[Date Actioned]]),MONTH(tbl_raw_data[[#This Row],[Date Actioned]]),DAY(tbl_raw_data[[#This Row],[Date Actioned]]))</f>
        <v>45152</v>
      </c>
      <c r="L4253" s="50" t="str">
        <f>UPPER(TEXT(tbl_raw_data[[#This Row],[updated_date]],"MMMM"))</f>
        <v>AUGUST</v>
      </c>
      <c r="M4253" s="50" t="str">
        <f>"WEEK "&amp; IF(ROUNDUP(DAY(tbl_raw_data[[#This Row],[updated_date]])/7,0)=5,4,ROUNDUP(DAY(tbl_raw_data[[#This Row],[updated_date]])/7,0))</f>
        <v>WEEK 2</v>
      </c>
      <c r="N4253" s="50" t="str">
        <f>UPPER(VLOOKUP(tbl_raw_data[[#This Row],[Analyst]],Settiings!$A$2:$B$16,2,0))</f>
        <v>HARDIK</v>
      </c>
      <c r="O4253" s="50" t="str">
        <f>TRIM(UPPER(tbl_raw_data[[#This Row],[Outcome]]))</f>
        <v>APPROVE</v>
      </c>
      <c r="P4253" s="50" t="str">
        <f>TRIM(UPPER(tbl_raw_data[[#This Row],[Queue Name]]))</f>
        <v>CONSUMER PRE BUREAU</v>
      </c>
      <c r="Q4253" s="50" t="str">
        <f>IF(tbl_raw_data[[#This Row],[Time taken in min]]&lt;=Settiings!$D$2,"SLA_MET","SLA_NOT_MET")</f>
        <v>SLA_MET</v>
      </c>
      <c r="R4253" s="94"/>
    </row>
    <row r="4254" spans="1:18" x14ac:dyDescent="0.3">
      <c r="A4254" s="14" t="s">
        <v>3860</v>
      </c>
      <c r="B4254" s="9">
        <v>45152.534479166665</v>
      </c>
      <c r="C4254" s="24">
        <v>45152.543599537035</v>
      </c>
      <c r="D4254" s="25" t="s">
        <v>27</v>
      </c>
      <c r="E4254" s="25" t="s">
        <v>9</v>
      </c>
      <c r="F4254" s="25" t="s">
        <v>53</v>
      </c>
      <c r="G4254" s="25" t="s">
        <v>871</v>
      </c>
      <c r="H4254" s="82"/>
      <c r="I4254" s="48">
        <f>tbl_raw_data[[#This Row],[Date Actioned]]-tbl_raw_data[[#This Row],[Date Tagged]]</f>
        <v>9.1203703705104999E-3</v>
      </c>
      <c r="J4254" s="46">
        <f>HOUR(tbl_raw_data[[#This Row],[Time_taken]])*60+MINUTE(tbl_raw_data[[#This Row],[Time_taken]])+SECOND(tbl_raw_data[[#This Row],[Time_taken]])/60</f>
        <v>13.133333333333333</v>
      </c>
      <c r="K4254" s="52">
        <f>DATE(YEAR(tbl_raw_data[[#This Row],[Date Actioned]]),MONTH(tbl_raw_data[[#This Row],[Date Actioned]]),DAY(tbl_raw_data[[#This Row],[Date Actioned]]))</f>
        <v>45152</v>
      </c>
      <c r="L4254" s="50" t="str">
        <f>UPPER(TEXT(tbl_raw_data[[#This Row],[updated_date]],"MMMM"))</f>
        <v>AUGUST</v>
      </c>
      <c r="M4254" s="50" t="str">
        <f>"WEEK "&amp; IF(ROUNDUP(DAY(tbl_raw_data[[#This Row],[updated_date]])/7,0)=5,4,ROUNDUP(DAY(tbl_raw_data[[#This Row],[updated_date]])/7,0))</f>
        <v>WEEK 2</v>
      </c>
      <c r="N4254" s="50" t="str">
        <f>UPPER(VLOOKUP(tbl_raw_data[[#This Row],[Analyst]],Settiings!$A$2:$B$16,2,0))</f>
        <v>NAVED</v>
      </c>
      <c r="O4254" s="50" t="str">
        <f>TRIM(UPPER(tbl_raw_data[[#This Row],[Outcome]]))</f>
        <v>DECLINE</v>
      </c>
      <c r="P4254" s="50" t="str">
        <f>TRIM(UPPER(tbl_raw_data[[#This Row],[Queue Name]]))</f>
        <v>CONSUMER EXISTING</v>
      </c>
      <c r="Q4254" s="50" t="str">
        <f>IF(tbl_raw_data[[#This Row],[Time taken in min]]&lt;=Settiings!$D$2,"SLA_MET","SLA_NOT_MET")</f>
        <v>SLA_MET</v>
      </c>
      <c r="R4254" s="94"/>
    </row>
    <row r="4255" spans="1:18" x14ac:dyDescent="0.3">
      <c r="A4255" s="20" t="s">
        <v>3863</v>
      </c>
      <c r="B4255" s="15">
        <v>45152.537789351853</v>
      </c>
      <c r="C4255" s="16">
        <v>45152.547002314815</v>
      </c>
      <c r="D4255" s="17" t="s">
        <v>27</v>
      </c>
      <c r="E4255" s="17" t="s">
        <v>9</v>
      </c>
      <c r="F4255" s="17" t="s">
        <v>686</v>
      </c>
      <c r="G4255" s="17" t="s">
        <v>228</v>
      </c>
      <c r="H4255" s="83"/>
      <c r="I4255" s="48">
        <f>tbl_raw_data[[#This Row],[Date Actioned]]-tbl_raw_data[[#This Row],[Date Tagged]]</f>
        <v>9.2129629629198462E-3</v>
      </c>
      <c r="J4255" s="46">
        <f>HOUR(tbl_raw_data[[#This Row],[Time_taken]])*60+MINUTE(tbl_raw_data[[#This Row],[Time_taken]])+SECOND(tbl_raw_data[[#This Row],[Time_taken]])/60</f>
        <v>13.266666666666667</v>
      </c>
      <c r="K4255" s="52">
        <f>DATE(YEAR(tbl_raw_data[[#This Row],[Date Actioned]]),MONTH(tbl_raw_data[[#This Row],[Date Actioned]]),DAY(tbl_raw_data[[#This Row],[Date Actioned]]))</f>
        <v>45152</v>
      </c>
      <c r="L4255" s="50" t="str">
        <f>UPPER(TEXT(tbl_raw_data[[#This Row],[updated_date]],"MMMM"))</f>
        <v>AUGUST</v>
      </c>
      <c r="M4255" s="50" t="str">
        <f>"WEEK "&amp; IF(ROUNDUP(DAY(tbl_raw_data[[#This Row],[updated_date]])/7,0)=5,4,ROUNDUP(DAY(tbl_raw_data[[#This Row],[updated_date]])/7,0))</f>
        <v>WEEK 2</v>
      </c>
      <c r="N4255" s="50" t="str">
        <f>UPPER(VLOOKUP(tbl_raw_data[[#This Row],[Analyst]],Settiings!$A$2:$B$16,2,0))</f>
        <v>FARDIN</v>
      </c>
      <c r="O4255" s="50" t="str">
        <f>TRIM(UPPER(tbl_raw_data[[#This Row],[Outcome]]))</f>
        <v>DECLINE</v>
      </c>
      <c r="P4255" s="50" t="str">
        <f>TRIM(UPPER(tbl_raw_data[[#This Row],[Queue Name]]))</f>
        <v>CONSUMER EXISTING</v>
      </c>
      <c r="Q4255" s="50" t="str">
        <f>IF(tbl_raw_data[[#This Row],[Time taken in min]]&lt;=Settiings!$D$2,"SLA_MET","SLA_NOT_MET")</f>
        <v>SLA_MET</v>
      </c>
      <c r="R4255" s="94"/>
    </row>
    <row r="4256" spans="1:18" x14ac:dyDescent="0.3">
      <c r="A4256" s="23" t="s">
        <v>3864</v>
      </c>
      <c r="B4256" s="9">
        <v>45152.539641203701</v>
      </c>
      <c r="C4256" s="24">
        <v>45152.545416666668</v>
      </c>
      <c r="D4256" s="25" t="s">
        <v>27</v>
      </c>
      <c r="E4256" s="25" t="s">
        <v>9</v>
      </c>
      <c r="F4256" s="25" t="s">
        <v>1222</v>
      </c>
      <c r="G4256" s="25" t="s">
        <v>71</v>
      </c>
      <c r="H4256" s="82"/>
      <c r="I4256" s="48">
        <f>tbl_raw_data[[#This Row],[Date Actioned]]-tbl_raw_data[[#This Row],[Date Tagged]]</f>
        <v>5.7754629669943824E-3</v>
      </c>
      <c r="J4256" s="46">
        <f>HOUR(tbl_raw_data[[#This Row],[Time_taken]])*60+MINUTE(tbl_raw_data[[#This Row],[Time_taken]])+SECOND(tbl_raw_data[[#This Row],[Time_taken]])/60</f>
        <v>8.3166666666666664</v>
      </c>
      <c r="K4256" s="52">
        <f>DATE(YEAR(tbl_raw_data[[#This Row],[Date Actioned]]),MONTH(tbl_raw_data[[#This Row],[Date Actioned]]),DAY(tbl_raw_data[[#This Row],[Date Actioned]]))</f>
        <v>45152</v>
      </c>
      <c r="L4256" s="50" t="str">
        <f>UPPER(TEXT(tbl_raw_data[[#This Row],[updated_date]],"MMMM"))</f>
        <v>AUGUST</v>
      </c>
      <c r="M4256" s="50" t="str">
        <f>"WEEK "&amp; IF(ROUNDUP(DAY(tbl_raw_data[[#This Row],[updated_date]])/7,0)=5,4,ROUNDUP(DAY(tbl_raw_data[[#This Row],[updated_date]])/7,0))</f>
        <v>WEEK 2</v>
      </c>
      <c r="N4256" s="50" t="str">
        <f>UPPER(VLOOKUP(tbl_raw_data[[#This Row],[Analyst]],Settiings!$A$2:$B$16,2,0))</f>
        <v>HARDIK</v>
      </c>
      <c r="O4256" s="50" t="str">
        <f>TRIM(UPPER(tbl_raw_data[[#This Row],[Outcome]]))</f>
        <v>DECLINE</v>
      </c>
      <c r="P4256" s="50" t="str">
        <f>TRIM(UPPER(tbl_raw_data[[#This Row],[Queue Name]]))</f>
        <v>CONSUMER EXISTING</v>
      </c>
      <c r="Q4256" s="50" t="str">
        <f>IF(tbl_raw_data[[#This Row],[Time taken in min]]&lt;=Settiings!$D$2,"SLA_MET","SLA_NOT_MET")</f>
        <v>SLA_MET</v>
      </c>
      <c r="R4256" s="94"/>
    </row>
    <row r="4257" spans="1:18" x14ac:dyDescent="0.3">
      <c r="A4257" s="14" t="s">
        <v>3867</v>
      </c>
      <c r="B4257" s="15">
        <v>45152.539918981478</v>
      </c>
      <c r="C4257" s="16">
        <v>45152.561076388891</v>
      </c>
      <c r="D4257" s="17" t="s">
        <v>27</v>
      </c>
      <c r="E4257" s="17" t="s">
        <v>9</v>
      </c>
      <c r="F4257" s="17" t="s">
        <v>1222</v>
      </c>
      <c r="G4257" s="17" t="s">
        <v>228</v>
      </c>
      <c r="H4257" s="83"/>
      <c r="I4257" s="48">
        <f>tbl_raw_data[[#This Row],[Date Actioned]]-tbl_raw_data[[#This Row],[Date Tagged]]</f>
        <v>2.1157407412829343E-2</v>
      </c>
      <c r="J4257" s="46">
        <f>HOUR(tbl_raw_data[[#This Row],[Time_taken]])*60+MINUTE(tbl_raw_data[[#This Row],[Time_taken]])+SECOND(tbl_raw_data[[#This Row],[Time_taken]])/60</f>
        <v>30.466666666666665</v>
      </c>
      <c r="K4257" s="52">
        <f>DATE(YEAR(tbl_raw_data[[#This Row],[Date Actioned]]),MONTH(tbl_raw_data[[#This Row],[Date Actioned]]),DAY(tbl_raw_data[[#This Row],[Date Actioned]]))</f>
        <v>45152</v>
      </c>
      <c r="L4257" s="50" t="str">
        <f>UPPER(TEXT(tbl_raw_data[[#This Row],[updated_date]],"MMMM"))</f>
        <v>AUGUST</v>
      </c>
      <c r="M4257" s="50" t="str">
        <f>"WEEK "&amp; IF(ROUNDUP(DAY(tbl_raw_data[[#This Row],[updated_date]])/7,0)=5,4,ROUNDUP(DAY(tbl_raw_data[[#This Row],[updated_date]])/7,0))</f>
        <v>WEEK 2</v>
      </c>
      <c r="N4257" s="50" t="str">
        <f>UPPER(VLOOKUP(tbl_raw_data[[#This Row],[Analyst]],Settiings!$A$2:$B$16,2,0))</f>
        <v>HARDIK</v>
      </c>
      <c r="O4257" s="50" t="str">
        <f>TRIM(UPPER(tbl_raw_data[[#This Row],[Outcome]]))</f>
        <v>DECLINE</v>
      </c>
      <c r="P4257" s="50" t="str">
        <f>TRIM(UPPER(tbl_raw_data[[#This Row],[Queue Name]]))</f>
        <v>CONSUMER EXISTING</v>
      </c>
      <c r="Q4257" s="50" t="str">
        <f>IF(tbl_raw_data[[#This Row],[Time taken in min]]&lt;=Settiings!$D$2,"SLA_MET","SLA_NOT_MET")</f>
        <v>SLA_NOT_MET</v>
      </c>
      <c r="R4257" s="94"/>
    </row>
    <row r="4258" spans="1:18" x14ac:dyDescent="0.3">
      <c r="A4258" s="20" t="s">
        <v>3868</v>
      </c>
      <c r="B4258" s="15">
        <v>45152.542164351849</v>
      </c>
      <c r="C4258" s="16">
        <v>45152.562071759261</v>
      </c>
      <c r="D4258" s="17" t="s">
        <v>13</v>
      </c>
      <c r="E4258" s="17" t="s">
        <v>9</v>
      </c>
      <c r="F4258" s="17" t="s">
        <v>24</v>
      </c>
      <c r="G4258" s="17" t="s">
        <v>17</v>
      </c>
      <c r="H4258" s="83"/>
      <c r="I4258" s="48">
        <f>tbl_raw_data[[#This Row],[Date Actioned]]-tbl_raw_data[[#This Row],[Date Tagged]]</f>
        <v>1.990740741166519E-2</v>
      </c>
      <c r="J4258" s="46">
        <f>HOUR(tbl_raw_data[[#This Row],[Time_taken]])*60+MINUTE(tbl_raw_data[[#This Row],[Time_taken]])+SECOND(tbl_raw_data[[#This Row],[Time_taken]])/60</f>
        <v>28.666666666666668</v>
      </c>
      <c r="K4258" s="52">
        <f>DATE(YEAR(tbl_raw_data[[#This Row],[Date Actioned]]),MONTH(tbl_raw_data[[#This Row],[Date Actioned]]),DAY(tbl_raw_data[[#This Row],[Date Actioned]]))</f>
        <v>45152</v>
      </c>
      <c r="L4258" s="50" t="str">
        <f>UPPER(TEXT(tbl_raw_data[[#This Row],[updated_date]],"MMMM"))</f>
        <v>AUGUST</v>
      </c>
      <c r="M4258" s="50" t="str">
        <f>"WEEK "&amp; IF(ROUNDUP(DAY(tbl_raw_data[[#This Row],[updated_date]])/7,0)=5,4,ROUNDUP(DAY(tbl_raw_data[[#This Row],[updated_date]])/7,0))</f>
        <v>WEEK 2</v>
      </c>
      <c r="N4258" s="50" t="str">
        <f>UPPER(VLOOKUP(tbl_raw_data[[#This Row],[Analyst]],Settiings!$A$2:$B$16,2,0))</f>
        <v>QUADIR</v>
      </c>
      <c r="O4258" s="50" t="str">
        <f>TRIM(UPPER(tbl_raw_data[[#This Row],[Outcome]]))</f>
        <v>APPROVE</v>
      </c>
      <c r="P4258" s="50" t="str">
        <f>TRIM(UPPER(tbl_raw_data[[#This Row],[Queue Name]]))</f>
        <v>CONSUMER EXISTING</v>
      </c>
      <c r="Q4258" s="50" t="str">
        <f>IF(tbl_raw_data[[#This Row],[Time taken in min]]&lt;=Settiings!$D$2,"SLA_MET","SLA_NOT_MET")</f>
        <v>SLA_NOT_MET</v>
      </c>
      <c r="R4258" s="94"/>
    </row>
    <row r="4259" spans="1:18" x14ac:dyDescent="0.3">
      <c r="A4259" s="20" t="s">
        <v>3869</v>
      </c>
      <c r="B4259" s="9">
        <v>45152.542291666665</v>
      </c>
      <c r="C4259" s="24">
        <v>45152.551296296297</v>
      </c>
      <c r="D4259" s="25" t="s">
        <v>27</v>
      </c>
      <c r="E4259" s="25" t="s">
        <v>9</v>
      </c>
      <c r="F4259" s="25" t="s">
        <v>686</v>
      </c>
      <c r="G4259" s="25" t="s">
        <v>835</v>
      </c>
      <c r="H4259" s="82"/>
      <c r="I4259" s="48">
        <f>tbl_raw_data[[#This Row],[Date Actioned]]-tbl_raw_data[[#This Row],[Date Tagged]]</f>
        <v>9.0046296318178065E-3</v>
      </c>
      <c r="J4259" s="46">
        <f>HOUR(tbl_raw_data[[#This Row],[Time_taken]])*60+MINUTE(tbl_raw_data[[#This Row],[Time_taken]])+SECOND(tbl_raw_data[[#This Row],[Time_taken]])/60</f>
        <v>12.966666666666667</v>
      </c>
      <c r="K4259" s="52">
        <f>DATE(YEAR(tbl_raw_data[[#This Row],[Date Actioned]]),MONTH(tbl_raw_data[[#This Row],[Date Actioned]]),DAY(tbl_raw_data[[#This Row],[Date Actioned]]))</f>
        <v>45152</v>
      </c>
      <c r="L4259" s="50" t="str">
        <f>UPPER(TEXT(tbl_raw_data[[#This Row],[updated_date]],"MMMM"))</f>
        <v>AUGUST</v>
      </c>
      <c r="M4259" s="50" t="str">
        <f>"WEEK "&amp; IF(ROUNDUP(DAY(tbl_raw_data[[#This Row],[updated_date]])/7,0)=5,4,ROUNDUP(DAY(tbl_raw_data[[#This Row],[updated_date]])/7,0))</f>
        <v>WEEK 2</v>
      </c>
      <c r="N4259" s="50" t="str">
        <f>UPPER(VLOOKUP(tbl_raw_data[[#This Row],[Analyst]],Settiings!$A$2:$B$16,2,0))</f>
        <v>FARDIN</v>
      </c>
      <c r="O4259" s="50" t="str">
        <f>TRIM(UPPER(tbl_raw_data[[#This Row],[Outcome]]))</f>
        <v>DECLINE</v>
      </c>
      <c r="P4259" s="50" t="str">
        <f>TRIM(UPPER(tbl_raw_data[[#This Row],[Queue Name]]))</f>
        <v>CONSUMER EXISTING</v>
      </c>
      <c r="Q4259" s="50" t="str">
        <f>IF(tbl_raw_data[[#This Row],[Time taken in min]]&lt;=Settiings!$D$2,"SLA_MET","SLA_NOT_MET")</f>
        <v>SLA_MET</v>
      </c>
      <c r="R4259" s="94"/>
    </row>
    <row r="4260" spans="1:18" x14ac:dyDescent="0.3">
      <c r="A4260" s="14" t="s">
        <v>3870</v>
      </c>
      <c r="B4260" s="15">
        <v>45152.542662037034</v>
      </c>
      <c r="C4260" s="26">
        <v>45152.563796296294</v>
      </c>
      <c r="D4260" s="18" t="s">
        <v>13</v>
      </c>
      <c r="E4260" s="18" t="s">
        <v>9</v>
      </c>
      <c r="F4260" s="27" t="s">
        <v>10</v>
      </c>
      <c r="G4260" s="19"/>
      <c r="H4260" s="79"/>
      <c r="I4260" s="48">
        <f>tbl_raw_data[[#This Row],[Date Actioned]]-tbl_raw_data[[#This Row],[Date Tagged]]</f>
        <v>2.1134259259270038E-2</v>
      </c>
      <c r="J4260" s="46">
        <f>HOUR(tbl_raw_data[[#This Row],[Time_taken]])*60+MINUTE(tbl_raw_data[[#This Row],[Time_taken]])+SECOND(tbl_raw_data[[#This Row],[Time_taken]])/60</f>
        <v>30.433333333333334</v>
      </c>
      <c r="K4260" s="52">
        <f>DATE(YEAR(tbl_raw_data[[#This Row],[Date Actioned]]),MONTH(tbl_raw_data[[#This Row],[Date Actioned]]),DAY(tbl_raw_data[[#This Row],[Date Actioned]]))</f>
        <v>45152</v>
      </c>
      <c r="L4260" s="50" t="str">
        <f>UPPER(TEXT(tbl_raw_data[[#This Row],[updated_date]],"MMMM"))</f>
        <v>AUGUST</v>
      </c>
      <c r="M4260" s="50" t="str">
        <f>"WEEK "&amp; IF(ROUNDUP(DAY(tbl_raw_data[[#This Row],[updated_date]])/7,0)=5,4,ROUNDUP(DAY(tbl_raw_data[[#This Row],[updated_date]])/7,0))</f>
        <v>WEEK 2</v>
      </c>
      <c r="N4260" s="50" t="str">
        <f>UPPER(VLOOKUP(tbl_raw_data[[#This Row],[Analyst]],Settiings!$A$2:$B$16,2,0))</f>
        <v>NITESH</v>
      </c>
      <c r="O4260" s="50" t="str">
        <f>TRIM(UPPER(tbl_raw_data[[#This Row],[Outcome]]))</f>
        <v>APPROVE</v>
      </c>
      <c r="P4260" s="50" t="str">
        <f>TRIM(UPPER(tbl_raw_data[[#This Row],[Queue Name]]))</f>
        <v>CONSUMER EXISTING</v>
      </c>
      <c r="Q4260" s="50" t="str">
        <f>IF(tbl_raw_data[[#This Row],[Time taken in min]]&lt;=Settiings!$D$2,"SLA_MET","SLA_NOT_MET")</f>
        <v>SLA_NOT_MET</v>
      </c>
      <c r="R4260" s="94"/>
    </row>
    <row r="4261" spans="1:18" x14ac:dyDescent="0.3">
      <c r="A4261" s="23" t="s">
        <v>3873</v>
      </c>
      <c r="B4261" s="9">
        <v>45152.544062499997</v>
      </c>
      <c r="C4261" s="24">
        <v>45152.555717592593</v>
      </c>
      <c r="D4261" s="25" t="s">
        <v>13</v>
      </c>
      <c r="E4261" s="25" t="s">
        <v>9</v>
      </c>
      <c r="F4261" s="25" t="s">
        <v>43</v>
      </c>
      <c r="G4261" s="25" t="s">
        <v>17</v>
      </c>
      <c r="H4261" s="82"/>
      <c r="I4261" s="48">
        <f>tbl_raw_data[[#This Row],[Date Actioned]]-tbl_raw_data[[#This Row],[Date Tagged]]</f>
        <v>1.1655092595901806E-2</v>
      </c>
      <c r="J4261" s="46">
        <f>HOUR(tbl_raw_data[[#This Row],[Time_taken]])*60+MINUTE(tbl_raw_data[[#This Row],[Time_taken]])+SECOND(tbl_raw_data[[#This Row],[Time_taken]])/60</f>
        <v>16.783333333333335</v>
      </c>
      <c r="K4261" s="52">
        <f>DATE(YEAR(tbl_raw_data[[#This Row],[Date Actioned]]),MONTH(tbl_raw_data[[#This Row],[Date Actioned]]),DAY(tbl_raw_data[[#This Row],[Date Actioned]]))</f>
        <v>45152</v>
      </c>
      <c r="L4261" s="50" t="str">
        <f>UPPER(TEXT(tbl_raw_data[[#This Row],[updated_date]],"MMMM"))</f>
        <v>AUGUST</v>
      </c>
      <c r="M4261" s="50" t="str">
        <f>"WEEK "&amp; IF(ROUNDUP(DAY(tbl_raw_data[[#This Row],[updated_date]])/7,0)=5,4,ROUNDUP(DAY(tbl_raw_data[[#This Row],[updated_date]])/7,0))</f>
        <v>WEEK 2</v>
      </c>
      <c r="N4261" s="50" t="str">
        <f>UPPER(VLOOKUP(tbl_raw_data[[#This Row],[Analyst]],Settiings!$A$2:$B$16,2,0))</f>
        <v>MERCEDES</v>
      </c>
      <c r="O4261" s="50" t="str">
        <f>TRIM(UPPER(tbl_raw_data[[#This Row],[Outcome]]))</f>
        <v>APPROVE</v>
      </c>
      <c r="P4261" s="50" t="str">
        <f>TRIM(UPPER(tbl_raw_data[[#This Row],[Queue Name]]))</f>
        <v>CONSUMER EXISTING</v>
      </c>
      <c r="Q4261" s="50" t="str">
        <f>IF(tbl_raw_data[[#This Row],[Time taken in min]]&lt;=Settiings!$D$2,"SLA_MET","SLA_NOT_MET")</f>
        <v>SLA_MET</v>
      </c>
      <c r="R4261" s="94"/>
    </row>
    <row r="4262" spans="1:18" x14ac:dyDescent="0.3">
      <c r="A4262" s="20" t="s">
        <v>3874</v>
      </c>
      <c r="B4262" s="15">
        <v>45152.546712962961</v>
      </c>
      <c r="C4262" s="10">
        <v>45152.558946759258</v>
      </c>
      <c r="D4262" s="12" t="s">
        <v>13</v>
      </c>
      <c r="E4262" s="12" t="s">
        <v>9</v>
      </c>
      <c r="F4262" s="11" t="s">
        <v>50</v>
      </c>
      <c r="G4262" s="13"/>
      <c r="H4262" s="78"/>
      <c r="I4262" s="48">
        <f>tbl_raw_data[[#This Row],[Date Actioned]]-tbl_raw_data[[#This Row],[Date Tagged]]</f>
        <v>1.2233796296641231E-2</v>
      </c>
      <c r="J4262" s="46">
        <f>HOUR(tbl_raw_data[[#This Row],[Time_taken]])*60+MINUTE(tbl_raw_data[[#This Row],[Time_taken]])+SECOND(tbl_raw_data[[#This Row],[Time_taken]])/60</f>
        <v>17.616666666666667</v>
      </c>
      <c r="K4262" s="52">
        <f>DATE(YEAR(tbl_raw_data[[#This Row],[Date Actioned]]),MONTH(tbl_raw_data[[#This Row],[Date Actioned]]),DAY(tbl_raw_data[[#This Row],[Date Actioned]]))</f>
        <v>45152</v>
      </c>
      <c r="L4262" s="50" t="str">
        <f>UPPER(TEXT(tbl_raw_data[[#This Row],[updated_date]],"MMMM"))</f>
        <v>AUGUST</v>
      </c>
      <c r="M4262" s="50" t="str">
        <f>"WEEK "&amp; IF(ROUNDUP(DAY(tbl_raw_data[[#This Row],[updated_date]])/7,0)=5,4,ROUNDUP(DAY(tbl_raw_data[[#This Row],[updated_date]])/7,0))</f>
        <v>WEEK 2</v>
      </c>
      <c r="N4262" s="50" t="str">
        <f>UPPER(VLOOKUP(tbl_raw_data[[#This Row],[Analyst]],Settiings!$A$2:$B$16,2,0))</f>
        <v>SHAHID</v>
      </c>
      <c r="O4262" s="50" t="str">
        <f>TRIM(UPPER(tbl_raw_data[[#This Row],[Outcome]]))</f>
        <v>APPROVE</v>
      </c>
      <c r="P4262" s="50" t="str">
        <f>TRIM(UPPER(tbl_raw_data[[#This Row],[Queue Name]]))</f>
        <v>CONSUMER EXISTING</v>
      </c>
      <c r="Q4262" s="50" t="str">
        <f>IF(tbl_raw_data[[#This Row],[Time taken in min]]&lt;=Settiings!$D$2,"SLA_MET","SLA_NOT_MET")</f>
        <v>SLA_MET</v>
      </c>
      <c r="R4262" s="94"/>
    </row>
    <row r="4263" spans="1:18" x14ac:dyDescent="0.3">
      <c r="A4263" s="23" t="s">
        <v>3875</v>
      </c>
      <c r="B4263" s="15">
        <v>45152.547731481478</v>
      </c>
      <c r="C4263" s="16">
        <v>45152.556921296295</v>
      </c>
      <c r="D4263" s="17" t="s">
        <v>27</v>
      </c>
      <c r="E4263" s="17" t="s">
        <v>19</v>
      </c>
      <c r="F4263" s="17" t="s">
        <v>686</v>
      </c>
      <c r="G4263" s="17" t="s">
        <v>113</v>
      </c>
      <c r="H4263" s="83"/>
      <c r="I4263" s="48">
        <f>tbl_raw_data[[#This Row],[Date Actioned]]-tbl_raw_data[[#This Row],[Date Tagged]]</f>
        <v>9.189814816636499E-3</v>
      </c>
      <c r="J4263" s="46">
        <f>HOUR(tbl_raw_data[[#This Row],[Time_taken]])*60+MINUTE(tbl_raw_data[[#This Row],[Time_taken]])+SECOND(tbl_raw_data[[#This Row],[Time_taken]])/60</f>
        <v>13.233333333333333</v>
      </c>
      <c r="K4263" s="52">
        <f>DATE(YEAR(tbl_raw_data[[#This Row],[Date Actioned]]),MONTH(tbl_raw_data[[#This Row],[Date Actioned]]),DAY(tbl_raw_data[[#This Row],[Date Actioned]]))</f>
        <v>45152</v>
      </c>
      <c r="L4263" s="50" t="str">
        <f>UPPER(TEXT(tbl_raw_data[[#This Row],[updated_date]],"MMMM"))</f>
        <v>AUGUST</v>
      </c>
      <c r="M4263" s="50" t="str">
        <f>"WEEK "&amp; IF(ROUNDUP(DAY(tbl_raw_data[[#This Row],[updated_date]])/7,0)=5,4,ROUNDUP(DAY(tbl_raw_data[[#This Row],[updated_date]])/7,0))</f>
        <v>WEEK 2</v>
      </c>
      <c r="N4263" s="50" t="str">
        <f>UPPER(VLOOKUP(tbl_raw_data[[#This Row],[Analyst]],Settiings!$A$2:$B$16,2,0))</f>
        <v>FARDIN</v>
      </c>
      <c r="O4263" s="50" t="str">
        <f>TRIM(UPPER(tbl_raw_data[[#This Row],[Outcome]]))</f>
        <v>DECLINE</v>
      </c>
      <c r="P4263" s="50" t="str">
        <f>TRIM(UPPER(tbl_raw_data[[#This Row],[Queue Name]]))</f>
        <v>CONSUMER POST BUREAU</v>
      </c>
      <c r="Q4263" s="50" t="str">
        <f>IF(tbl_raw_data[[#This Row],[Time taken in min]]&lt;=Settiings!$D$2,"SLA_MET","SLA_NOT_MET")</f>
        <v>SLA_MET</v>
      </c>
      <c r="R4263" s="94"/>
    </row>
    <row r="4264" spans="1:18" x14ac:dyDescent="0.3">
      <c r="A4264" s="23" t="s">
        <v>3876</v>
      </c>
      <c r="B4264" s="15">
        <v>45152.548680555556</v>
      </c>
      <c r="C4264" s="26">
        <v>45152.563784722224</v>
      </c>
      <c r="D4264" s="18" t="s">
        <v>13</v>
      </c>
      <c r="E4264" s="18" t="s">
        <v>19</v>
      </c>
      <c r="F4264" s="27" t="s">
        <v>76</v>
      </c>
      <c r="G4264" s="19"/>
      <c r="H4264" s="79"/>
      <c r="I4264" s="48">
        <f>tbl_raw_data[[#This Row],[Date Actioned]]-tbl_raw_data[[#This Row],[Date Tagged]]</f>
        <v>1.5104166668606922E-2</v>
      </c>
      <c r="J4264" s="46">
        <f>HOUR(tbl_raw_data[[#This Row],[Time_taken]])*60+MINUTE(tbl_raw_data[[#This Row],[Time_taken]])+SECOND(tbl_raw_data[[#This Row],[Time_taken]])/60</f>
        <v>21.75</v>
      </c>
      <c r="K4264" s="52">
        <f>DATE(YEAR(tbl_raw_data[[#This Row],[Date Actioned]]),MONTH(tbl_raw_data[[#This Row],[Date Actioned]]),DAY(tbl_raw_data[[#This Row],[Date Actioned]]))</f>
        <v>45152</v>
      </c>
      <c r="L4264" s="50" t="str">
        <f>UPPER(TEXT(tbl_raw_data[[#This Row],[updated_date]],"MMMM"))</f>
        <v>AUGUST</v>
      </c>
      <c r="M4264" s="50" t="str">
        <f>"WEEK "&amp; IF(ROUNDUP(DAY(tbl_raw_data[[#This Row],[updated_date]])/7,0)=5,4,ROUNDUP(DAY(tbl_raw_data[[#This Row],[updated_date]])/7,0))</f>
        <v>WEEK 2</v>
      </c>
      <c r="N4264" s="50" t="str">
        <f>UPPER(VLOOKUP(tbl_raw_data[[#This Row],[Analyst]],Settiings!$A$2:$B$16,2,0))</f>
        <v>ROHAN</v>
      </c>
      <c r="O4264" s="50" t="str">
        <f>TRIM(UPPER(tbl_raw_data[[#This Row],[Outcome]]))</f>
        <v>APPROVE</v>
      </c>
      <c r="P4264" s="50" t="str">
        <f>TRIM(UPPER(tbl_raw_data[[#This Row],[Queue Name]]))</f>
        <v>CONSUMER POST BUREAU</v>
      </c>
      <c r="Q4264" s="50" t="str">
        <f>IF(tbl_raw_data[[#This Row],[Time taken in min]]&lt;=Settiings!$D$2,"SLA_MET","SLA_NOT_MET")</f>
        <v>SLA_NOT_MET</v>
      </c>
      <c r="R4264" s="94"/>
    </row>
    <row r="4265" spans="1:18" x14ac:dyDescent="0.3">
      <c r="A4265" s="14" t="s">
        <v>3880</v>
      </c>
      <c r="B4265" s="15">
        <v>45152.558055555557</v>
      </c>
      <c r="C4265" s="10">
        <v>45152.570856481485</v>
      </c>
      <c r="D4265" s="12" t="s">
        <v>13</v>
      </c>
      <c r="E4265" s="12" t="s">
        <v>9</v>
      </c>
      <c r="F4265" s="11" t="s">
        <v>50</v>
      </c>
      <c r="G4265" s="13"/>
      <c r="H4265" s="78"/>
      <c r="I4265" s="48">
        <f>tbl_raw_data[[#This Row],[Date Actioned]]-tbl_raw_data[[#This Row],[Date Tagged]]</f>
        <v>1.280092592787696E-2</v>
      </c>
      <c r="J4265" s="46">
        <f>HOUR(tbl_raw_data[[#This Row],[Time_taken]])*60+MINUTE(tbl_raw_data[[#This Row],[Time_taken]])+SECOND(tbl_raw_data[[#This Row],[Time_taken]])/60</f>
        <v>18.433333333333334</v>
      </c>
      <c r="K4265" s="52">
        <f>DATE(YEAR(tbl_raw_data[[#This Row],[Date Actioned]]),MONTH(tbl_raw_data[[#This Row],[Date Actioned]]),DAY(tbl_raw_data[[#This Row],[Date Actioned]]))</f>
        <v>45152</v>
      </c>
      <c r="L4265" s="50" t="str">
        <f>UPPER(TEXT(tbl_raw_data[[#This Row],[updated_date]],"MMMM"))</f>
        <v>AUGUST</v>
      </c>
      <c r="M4265" s="50" t="str">
        <f>"WEEK "&amp; IF(ROUNDUP(DAY(tbl_raw_data[[#This Row],[updated_date]])/7,0)=5,4,ROUNDUP(DAY(tbl_raw_data[[#This Row],[updated_date]])/7,0))</f>
        <v>WEEK 2</v>
      </c>
      <c r="N4265" s="50" t="str">
        <f>UPPER(VLOOKUP(tbl_raw_data[[#This Row],[Analyst]],Settiings!$A$2:$B$16,2,0))</f>
        <v>SHAHID</v>
      </c>
      <c r="O4265" s="50" t="str">
        <f>TRIM(UPPER(tbl_raw_data[[#This Row],[Outcome]]))</f>
        <v>APPROVE</v>
      </c>
      <c r="P4265" s="50" t="str">
        <f>TRIM(UPPER(tbl_raw_data[[#This Row],[Queue Name]]))</f>
        <v>CONSUMER EXISTING</v>
      </c>
      <c r="Q4265" s="50" t="str">
        <f>IF(tbl_raw_data[[#This Row],[Time taken in min]]&lt;=Settiings!$D$2,"SLA_MET","SLA_NOT_MET")</f>
        <v>SLA_MET</v>
      </c>
      <c r="R4265" s="94"/>
    </row>
    <row r="4266" spans="1:18" x14ac:dyDescent="0.3">
      <c r="A4266" s="14" t="s">
        <v>3881</v>
      </c>
      <c r="B4266" s="9">
        <v>45152.558391203704</v>
      </c>
      <c r="C4266" s="24">
        <v>45152.570706018516</v>
      </c>
      <c r="D4266" s="25" t="s">
        <v>27</v>
      </c>
      <c r="E4266" s="25" t="s">
        <v>47</v>
      </c>
      <c r="F4266" s="25" t="s">
        <v>24</v>
      </c>
      <c r="G4266" s="25" t="s">
        <v>113</v>
      </c>
      <c r="H4266" s="82"/>
      <c r="I4266" s="48">
        <f>tbl_raw_data[[#This Row],[Date Actioned]]-tbl_raw_data[[#This Row],[Date Tagged]]</f>
        <v>1.2314814812270924E-2</v>
      </c>
      <c r="J4266" s="46">
        <f>HOUR(tbl_raw_data[[#This Row],[Time_taken]])*60+MINUTE(tbl_raw_data[[#This Row],[Time_taken]])+SECOND(tbl_raw_data[[#This Row],[Time_taken]])/60</f>
        <v>17.733333333333334</v>
      </c>
      <c r="K4266" s="52">
        <f>DATE(YEAR(tbl_raw_data[[#This Row],[Date Actioned]]),MONTH(tbl_raw_data[[#This Row],[Date Actioned]]),DAY(tbl_raw_data[[#This Row],[Date Actioned]]))</f>
        <v>45152</v>
      </c>
      <c r="L4266" s="50" t="str">
        <f>UPPER(TEXT(tbl_raw_data[[#This Row],[updated_date]],"MMMM"))</f>
        <v>AUGUST</v>
      </c>
      <c r="M4266" s="50" t="str">
        <f>"WEEK "&amp; IF(ROUNDUP(DAY(tbl_raw_data[[#This Row],[updated_date]])/7,0)=5,4,ROUNDUP(DAY(tbl_raw_data[[#This Row],[updated_date]])/7,0))</f>
        <v>WEEK 2</v>
      </c>
      <c r="N4266" s="50" t="str">
        <f>UPPER(VLOOKUP(tbl_raw_data[[#This Row],[Analyst]],Settiings!$A$2:$B$16,2,0))</f>
        <v>QUADIR</v>
      </c>
      <c r="O4266" s="50" t="str">
        <f>TRIM(UPPER(tbl_raw_data[[#This Row],[Outcome]]))</f>
        <v>DECLINE</v>
      </c>
      <c r="P4266" s="50" t="str">
        <f>TRIM(UPPER(tbl_raw_data[[#This Row],[Queue Name]]))</f>
        <v>CONSUMER PRE BUREAU</v>
      </c>
      <c r="Q4266" s="50" t="str">
        <f>IF(tbl_raw_data[[#This Row],[Time taken in min]]&lt;=Settiings!$D$2,"SLA_MET","SLA_NOT_MET")</f>
        <v>SLA_MET</v>
      </c>
      <c r="R4266" s="94"/>
    </row>
    <row r="4267" spans="1:18" x14ac:dyDescent="0.3">
      <c r="A4267" s="20" t="s">
        <v>3884</v>
      </c>
      <c r="B4267" s="15">
        <v>45152.560347222221</v>
      </c>
      <c r="C4267" s="16">
        <v>45152.580740740741</v>
      </c>
      <c r="D4267" s="17" t="s">
        <v>27</v>
      </c>
      <c r="E4267" s="17" t="s">
        <v>9</v>
      </c>
      <c r="F4267" s="17" t="s">
        <v>43</v>
      </c>
      <c r="G4267" s="17" t="s">
        <v>113</v>
      </c>
      <c r="H4267" s="83"/>
      <c r="I4267" s="48">
        <f>tbl_raw_data[[#This Row],[Date Actioned]]-tbl_raw_data[[#This Row],[Date Tagged]]</f>
        <v>2.0393518519995268E-2</v>
      </c>
      <c r="J4267" s="46">
        <f>HOUR(tbl_raw_data[[#This Row],[Time_taken]])*60+MINUTE(tbl_raw_data[[#This Row],[Time_taken]])+SECOND(tbl_raw_data[[#This Row],[Time_taken]])/60</f>
        <v>29.366666666666667</v>
      </c>
      <c r="K4267" s="52">
        <f>DATE(YEAR(tbl_raw_data[[#This Row],[Date Actioned]]),MONTH(tbl_raw_data[[#This Row],[Date Actioned]]),DAY(tbl_raw_data[[#This Row],[Date Actioned]]))</f>
        <v>45152</v>
      </c>
      <c r="L4267" s="50" t="str">
        <f>UPPER(TEXT(tbl_raw_data[[#This Row],[updated_date]],"MMMM"))</f>
        <v>AUGUST</v>
      </c>
      <c r="M4267" s="50" t="str">
        <f>"WEEK "&amp; IF(ROUNDUP(DAY(tbl_raw_data[[#This Row],[updated_date]])/7,0)=5,4,ROUNDUP(DAY(tbl_raw_data[[#This Row],[updated_date]])/7,0))</f>
        <v>WEEK 2</v>
      </c>
      <c r="N4267" s="50" t="str">
        <f>UPPER(VLOOKUP(tbl_raw_data[[#This Row],[Analyst]],Settiings!$A$2:$B$16,2,0))</f>
        <v>MERCEDES</v>
      </c>
      <c r="O4267" s="50" t="str">
        <f>TRIM(UPPER(tbl_raw_data[[#This Row],[Outcome]]))</f>
        <v>DECLINE</v>
      </c>
      <c r="P4267" s="50" t="str">
        <f>TRIM(UPPER(tbl_raw_data[[#This Row],[Queue Name]]))</f>
        <v>CONSUMER EXISTING</v>
      </c>
      <c r="Q4267" s="50" t="str">
        <f>IF(tbl_raw_data[[#This Row],[Time taken in min]]&lt;=Settiings!$D$2,"SLA_MET","SLA_NOT_MET")</f>
        <v>SLA_NOT_MET</v>
      </c>
      <c r="R4267" s="94"/>
    </row>
    <row r="4268" spans="1:18" x14ac:dyDescent="0.3">
      <c r="A4268" s="14" t="s">
        <v>3885</v>
      </c>
      <c r="B4268" s="15">
        <v>45152.56046296296</v>
      </c>
      <c r="C4268" s="16">
        <v>45152.573287037034</v>
      </c>
      <c r="D4268" s="17" t="s">
        <v>13</v>
      </c>
      <c r="E4268" s="17" t="s">
        <v>9</v>
      </c>
      <c r="F4268" s="17" t="s">
        <v>76</v>
      </c>
      <c r="G4268" s="17" t="s">
        <v>17</v>
      </c>
      <c r="H4268" s="83"/>
      <c r="I4268" s="48">
        <f>tbl_raw_data[[#This Row],[Date Actioned]]-tbl_raw_data[[#This Row],[Date Tagged]]</f>
        <v>1.2824074074160308E-2</v>
      </c>
      <c r="J4268" s="46">
        <f>HOUR(tbl_raw_data[[#This Row],[Time_taken]])*60+MINUTE(tbl_raw_data[[#This Row],[Time_taken]])+SECOND(tbl_raw_data[[#This Row],[Time_taken]])/60</f>
        <v>18.466666666666665</v>
      </c>
      <c r="K4268" s="52">
        <f>DATE(YEAR(tbl_raw_data[[#This Row],[Date Actioned]]),MONTH(tbl_raw_data[[#This Row],[Date Actioned]]),DAY(tbl_raw_data[[#This Row],[Date Actioned]]))</f>
        <v>45152</v>
      </c>
      <c r="L4268" s="50" t="str">
        <f>UPPER(TEXT(tbl_raw_data[[#This Row],[updated_date]],"MMMM"))</f>
        <v>AUGUST</v>
      </c>
      <c r="M4268" s="50" t="str">
        <f>"WEEK "&amp; IF(ROUNDUP(DAY(tbl_raw_data[[#This Row],[updated_date]])/7,0)=5,4,ROUNDUP(DAY(tbl_raw_data[[#This Row],[updated_date]])/7,0))</f>
        <v>WEEK 2</v>
      </c>
      <c r="N4268" s="50" t="str">
        <f>UPPER(VLOOKUP(tbl_raw_data[[#This Row],[Analyst]],Settiings!$A$2:$B$16,2,0))</f>
        <v>ROHAN</v>
      </c>
      <c r="O4268" s="50" t="str">
        <f>TRIM(UPPER(tbl_raw_data[[#This Row],[Outcome]]))</f>
        <v>APPROVE</v>
      </c>
      <c r="P4268" s="50" t="str">
        <f>TRIM(UPPER(tbl_raw_data[[#This Row],[Queue Name]]))</f>
        <v>CONSUMER EXISTING</v>
      </c>
      <c r="Q4268" s="50" t="str">
        <f>IF(tbl_raw_data[[#This Row],[Time taken in min]]&lt;=Settiings!$D$2,"SLA_MET","SLA_NOT_MET")</f>
        <v>SLA_MET</v>
      </c>
      <c r="R4268" s="94"/>
    </row>
    <row r="4269" spans="1:18" x14ac:dyDescent="0.3">
      <c r="A4269" s="20" t="s">
        <v>3886</v>
      </c>
      <c r="B4269" s="9">
        <v>45152.561377314814</v>
      </c>
      <c r="C4269" s="24">
        <v>45152.576041666667</v>
      </c>
      <c r="D4269" s="25" t="s">
        <v>13</v>
      </c>
      <c r="E4269" s="25" t="s">
        <v>9</v>
      </c>
      <c r="F4269" s="25" t="s">
        <v>10</v>
      </c>
      <c r="G4269" s="25" t="s">
        <v>17</v>
      </c>
      <c r="H4269" s="82"/>
      <c r="I4269" s="48">
        <f>tbl_raw_data[[#This Row],[Date Actioned]]-tbl_raw_data[[#This Row],[Date Tagged]]</f>
        <v>1.4664351852843538E-2</v>
      </c>
      <c r="J4269" s="46">
        <f>HOUR(tbl_raw_data[[#This Row],[Time_taken]])*60+MINUTE(tbl_raw_data[[#This Row],[Time_taken]])+SECOND(tbl_raw_data[[#This Row],[Time_taken]])/60</f>
        <v>21.116666666666667</v>
      </c>
      <c r="K4269" s="52">
        <f>DATE(YEAR(tbl_raw_data[[#This Row],[Date Actioned]]),MONTH(tbl_raw_data[[#This Row],[Date Actioned]]),DAY(tbl_raw_data[[#This Row],[Date Actioned]]))</f>
        <v>45152</v>
      </c>
      <c r="L4269" s="50" t="str">
        <f>UPPER(TEXT(tbl_raw_data[[#This Row],[updated_date]],"MMMM"))</f>
        <v>AUGUST</v>
      </c>
      <c r="M4269" s="50" t="str">
        <f>"WEEK "&amp; IF(ROUNDUP(DAY(tbl_raw_data[[#This Row],[updated_date]])/7,0)=5,4,ROUNDUP(DAY(tbl_raw_data[[#This Row],[updated_date]])/7,0))</f>
        <v>WEEK 2</v>
      </c>
      <c r="N4269" s="50" t="str">
        <f>UPPER(VLOOKUP(tbl_raw_data[[#This Row],[Analyst]],Settiings!$A$2:$B$16,2,0))</f>
        <v>NITESH</v>
      </c>
      <c r="O4269" s="50" t="str">
        <f>TRIM(UPPER(tbl_raw_data[[#This Row],[Outcome]]))</f>
        <v>APPROVE</v>
      </c>
      <c r="P4269" s="50" t="str">
        <f>TRIM(UPPER(tbl_raw_data[[#This Row],[Queue Name]]))</f>
        <v>CONSUMER EXISTING</v>
      </c>
      <c r="Q4269" s="50" t="str">
        <f>IF(tbl_raw_data[[#This Row],[Time taken in min]]&lt;=Settiings!$D$2,"SLA_MET","SLA_NOT_MET")</f>
        <v>SLA_NOT_MET</v>
      </c>
      <c r="R4269" s="94"/>
    </row>
    <row r="4270" spans="1:18" x14ac:dyDescent="0.3">
      <c r="A4270" s="23" t="s">
        <v>3887</v>
      </c>
      <c r="B4270" s="15">
        <v>45152.564826388887</v>
      </c>
      <c r="C4270" s="16">
        <v>45152.572129629632</v>
      </c>
      <c r="D4270" s="17" t="s">
        <v>13</v>
      </c>
      <c r="E4270" s="17" t="s">
        <v>47</v>
      </c>
      <c r="F4270" s="17" t="s">
        <v>1222</v>
      </c>
      <c r="G4270" s="17" t="s">
        <v>41</v>
      </c>
      <c r="H4270" s="83"/>
      <c r="I4270" s="48">
        <f>tbl_raw_data[[#This Row],[Date Actioned]]-tbl_raw_data[[#This Row],[Date Tagged]]</f>
        <v>7.3032407453865744E-3</v>
      </c>
      <c r="J4270" s="46">
        <f>HOUR(tbl_raw_data[[#This Row],[Time_taken]])*60+MINUTE(tbl_raw_data[[#This Row],[Time_taken]])+SECOND(tbl_raw_data[[#This Row],[Time_taken]])/60</f>
        <v>10.516666666666667</v>
      </c>
      <c r="K4270" s="52">
        <f>DATE(YEAR(tbl_raw_data[[#This Row],[Date Actioned]]),MONTH(tbl_raw_data[[#This Row],[Date Actioned]]),DAY(tbl_raw_data[[#This Row],[Date Actioned]]))</f>
        <v>45152</v>
      </c>
      <c r="L4270" s="50" t="str">
        <f>UPPER(TEXT(tbl_raw_data[[#This Row],[updated_date]],"MMMM"))</f>
        <v>AUGUST</v>
      </c>
      <c r="M4270" s="50" t="str">
        <f>"WEEK "&amp; IF(ROUNDUP(DAY(tbl_raw_data[[#This Row],[updated_date]])/7,0)=5,4,ROUNDUP(DAY(tbl_raw_data[[#This Row],[updated_date]])/7,0))</f>
        <v>WEEK 2</v>
      </c>
      <c r="N4270" s="50" t="str">
        <f>UPPER(VLOOKUP(tbl_raw_data[[#This Row],[Analyst]],Settiings!$A$2:$B$16,2,0))</f>
        <v>HARDIK</v>
      </c>
      <c r="O4270" s="50" t="str">
        <f>TRIM(UPPER(tbl_raw_data[[#This Row],[Outcome]]))</f>
        <v>APPROVE</v>
      </c>
      <c r="P4270" s="50" t="str">
        <f>TRIM(UPPER(tbl_raw_data[[#This Row],[Queue Name]]))</f>
        <v>CONSUMER PRE BUREAU</v>
      </c>
      <c r="Q4270" s="50" t="str">
        <f>IF(tbl_raw_data[[#This Row],[Time taken in min]]&lt;=Settiings!$D$2,"SLA_MET","SLA_NOT_MET")</f>
        <v>SLA_MET</v>
      </c>
      <c r="R4270" s="94"/>
    </row>
    <row r="4271" spans="1:18" x14ac:dyDescent="0.3">
      <c r="A4271" s="14" t="s">
        <v>3888</v>
      </c>
      <c r="B4271" s="15">
        <v>45152.567986111113</v>
      </c>
      <c r="C4271" s="10">
        <v>45152.582777777781</v>
      </c>
      <c r="D4271" s="12" t="s">
        <v>27</v>
      </c>
      <c r="E4271" s="12" t="s">
        <v>19</v>
      </c>
      <c r="F4271" s="11" t="s">
        <v>50</v>
      </c>
      <c r="G4271" s="13"/>
      <c r="H4271" s="78"/>
      <c r="I4271" s="48">
        <f>tbl_raw_data[[#This Row],[Date Actioned]]-tbl_raw_data[[#This Row],[Date Tagged]]</f>
        <v>1.4791666668315884E-2</v>
      </c>
      <c r="J4271" s="46">
        <f>HOUR(tbl_raw_data[[#This Row],[Time_taken]])*60+MINUTE(tbl_raw_data[[#This Row],[Time_taken]])+SECOND(tbl_raw_data[[#This Row],[Time_taken]])/60</f>
        <v>21.3</v>
      </c>
      <c r="K4271" s="52">
        <f>DATE(YEAR(tbl_raw_data[[#This Row],[Date Actioned]]),MONTH(tbl_raw_data[[#This Row],[Date Actioned]]),DAY(tbl_raw_data[[#This Row],[Date Actioned]]))</f>
        <v>45152</v>
      </c>
      <c r="L4271" s="50" t="str">
        <f>UPPER(TEXT(tbl_raw_data[[#This Row],[updated_date]],"MMMM"))</f>
        <v>AUGUST</v>
      </c>
      <c r="M4271" s="50" t="str">
        <f>"WEEK "&amp; IF(ROUNDUP(DAY(tbl_raw_data[[#This Row],[updated_date]])/7,0)=5,4,ROUNDUP(DAY(tbl_raw_data[[#This Row],[updated_date]])/7,0))</f>
        <v>WEEK 2</v>
      </c>
      <c r="N4271" s="50" t="str">
        <f>UPPER(VLOOKUP(tbl_raw_data[[#This Row],[Analyst]],Settiings!$A$2:$B$16,2,0))</f>
        <v>SHAHID</v>
      </c>
      <c r="O4271" s="50" t="str">
        <f>TRIM(UPPER(tbl_raw_data[[#This Row],[Outcome]]))</f>
        <v>DECLINE</v>
      </c>
      <c r="P4271" s="50" t="str">
        <f>TRIM(UPPER(tbl_raw_data[[#This Row],[Queue Name]]))</f>
        <v>CONSUMER POST BUREAU</v>
      </c>
      <c r="Q4271" s="50" t="str">
        <f>IF(tbl_raw_data[[#This Row],[Time taken in min]]&lt;=Settiings!$D$2,"SLA_MET","SLA_NOT_MET")</f>
        <v>SLA_NOT_MET</v>
      </c>
      <c r="R4271" s="94"/>
    </row>
    <row r="4272" spans="1:18" x14ac:dyDescent="0.3">
      <c r="A4272" s="14" t="s">
        <v>3889</v>
      </c>
      <c r="B4272" s="9">
        <v>45152.572627314818</v>
      </c>
      <c r="C4272" s="24">
        <v>45152.578518518516</v>
      </c>
      <c r="D4272" s="25" t="s">
        <v>13</v>
      </c>
      <c r="E4272" s="25" t="s">
        <v>9</v>
      </c>
      <c r="F4272" s="25" t="s">
        <v>53</v>
      </c>
      <c r="G4272" s="25" t="s">
        <v>17</v>
      </c>
      <c r="H4272" s="82"/>
      <c r="I4272" s="48">
        <f>tbl_raw_data[[#This Row],[Date Actioned]]-tbl_raw_data[[#This Row],[Date Tagged]]</f>
        <v>5.8912036984111182E-3</v>
      </c>
      <c r="J4272" s="46">
        <f>HOUR(tbl_raw_data[[#This Row],[Time_taken]])*60+MINUTE(tbl_raw_data[[#This Row],[Time_taken]])+SECOND(tbl_raw_data[[#This Row],[Time_taken]])/60</f>
        <v>8.4833333333333325</v>
      </c>
      <c r="K4272" s="52">
        <f>DATE(YEAR(tbl_raw_data[[#This Row],[Date Actioned]]),MONTH(tbl_raw_data[[#This Row],[Date Actioned]]),DAY(tbl_raw_data[[#This Row],[Date Actioned]]))</f>
        <v>45152</v>
      </c>
      <c r="L4272" s="50" t="str">
        <f>UPPER(TEXT(tbl_raw_data[[#This Row],[updated_date]],"MMMM"))</f>
        <v>AUGUST</v>
      </c>
      <c r="M4272" s="50" t="str">
        <f>"WEEK "&amp; IF(ROUNDUP(DAY(tbl_raw_data[[#This Row],[updated_date]])/7,0)=5,4,ROUNDUP(DAY(tbl_raw_data[[#This Row],[updated_date]])/7,0))</f>
        <v>WEEK 2</v>
      </c>
      <c r="N4272" s="50" t="str">
        <f>UPPER(VLOOKUP(tbl_raw_data[[#This Row],[Analyst]],Settiings!$A$2:$B$16,2,0))</f>
        <v>NAVED</v>
      </c>
      <c r="O4272" s="50" t="str">
        <f>TRIM(UPPER(tbl_raw_data[[#This Row],[Outcome]]))</f>
        <v>APPROVE</v>
      </c>
      <c r="P4272" s="50" t="str">
        <f>TRIM(UPPER(tbl_raw_data[[#This Row],[Queue Name]]))</f>
        <v>CONSUMER EXISTING</v>
      </c>
      <c r="Q4272" s="50" t="str">
        <f>IF(tbl_raw_data[[#This Row],[Time taken in min]]&lt;=Settiings!$D$2,"SLA_MET","SLA_NOT_MET")</f>
        <v>SLA_MET</v>
      </c>
      <c r="R4272" s="94"/>
    </row>
    <row r="4273" spans="1:18" x14ac:dyDescent="0.3">
      <c r="A4273" s="20" t="s">
        <v>3890</v>
      </c>
      <c r="B4273" s="15">
        <v>45152.572627314818</v>
      </c>
      <c r="C4273" s="16">
        <v>45152.579386574071</v>
      </c>
      <c r="D4273" s="17" t="s">
        <v>13</v>
      </c>
      <c r="E4273" s="17" t="s">
        <v>47</v>
      </c>
      <c r="F4273" s="17" t="s">
        <v>24</v>
      </c>
      <c r="G4273" s="17" t="s">
        <v>17</v>
      </c>
      <c r="H4273" s="83"/>
      <c r="I4273" s="48">
        <f>tbl_raw_data[[#This Row],[Date Actioned]]-tbl_raw_data[[#This Row],[Date Tagged]]</f>
        <v>6.7592592531582341E-3</v>
      </c>
      <c r="J4273" s="46">
        <f>HOUR(tbl_raw_data[[#This Row],[Time_taken]])*60+MINUTE(tbl_raw_data[[#This Row],[Time_taken]])+SECOND(tbl_raw_data[[#This Row],[Time_taken]])/60</f>
        <v>9.7333333333333325</v>
      </c>
      <c r="K4273" s="52">
        <f>DATE(YEAR(tbl_raw_data[[#This Row],[Date Actioned]]),MONTH(tbl_raw_data[[#This Row],[Date Actioned]]),DAY(tbl_raw_data[[#This Row],[Date Actioned]]))</f>
        <v>45152</v>
      </c>
      <c r="L4273" s="50" t="str">
        <f>UPPER(TEXT(tbl_raw_data[[#This Row],[updated_date]],"MMMM"))</f>
        <v>AUGUST</v>
      </c>
      <c r="M4273" s="50" t="str">
        <f>"WEEK "&amp; IF(ROUNDUP(DAY(tbl_raw_data[[#This Row],[updated_date]])/7,0)=5,4,ROUNDUP(DAY(tbl_raw_data[[#This Row],[updated_date]])/7,0))</f>
        <v>WEEK 2</v>
      </c>
      <c r="N4273" s="50" t="str">
        <f>UPPER(VLOOKUP(tbl_raw_data[[#This Row],[Analyst]],Settiings!$A$2:$B$16,2,0))</f>
        <v>QUADIR</v>
      </c>
      <c r="O4273" s="50" t="str">
        <f>TRIM(UPPER(tbl_raw_data[[#This Row],[Outcome]]))</f>
        <v>APPROVE</v>
      </c>
      <c r="P4273" s="50" t="str">
        <f>TRIM(UPPER(tbl_raw_data[[#This Row],[Queue Name]]))</f>
        <v>CONSUMER PRE BUREAU</v>
      </c>
      <c r="Q4273" s="50" t="str">
        <f>IF(tbl_raw_data[[#This Row],[Time taken in min]]&lt;=Settiings!$D$2,"SLA_MET","SLA_NOT_MET")</f>
        <v>SLA_MET</v>
      </c>
      <c r="R4273" s="94"/>
    </row>
    <row r="4274" spans="1:18" x14ac:dyDescent="0.3">
      <c r="A4274" s="23" t="s">
        <v>3891</v>
      </c>
      <c r="B4274" s="9">
        <v>45152.578275462962</v>
      </c>
      <c r="C4274" s="24">
        <v>45152.583715277775</v>
      </c>
      <c r="D4274" s="25" t="s">
        <v>13</v>
      </c>
      <c r="E4274" s="25" t="s">
        <v>9</v>
      </c>
      <c r="F4274" s="25" t="s">
        <v>76</v>
      </c>
      <c r="G4274" s="25" t="s">
        <v>128</v>
      </c>
      <c r="H4274" s="82"/>
      <c r="I4274" s="48">
        <f>tbl_raw_data[[#This Row],[Date Actioned]]-tbl_raw_data[[#This Row],[Date Tagged]]</f>
        <v>5.4398148131440394E-3</v>
      </c>
      <c r="J4274" s="46">
        <f>HOUR(tbl_raw_data[[#This Row],[Time_taken]])*60+MINUTE(tbl_raw_data[[#This Row],[Time_taken]])+SECOND(tbl_raw_data[[#This Row],[Time_taken]])/60</f>
        <v>7.833333333333333</v>
      </c>
      <c r="K4274" s="52">
        <f>DATE(YEAR(tbl_raw_data[[#This Row],[Date Actioned]]),MONTH(tbl_raw_data[[#This Row],[Date Actioned]]),DAY(tbl_raw_data[[#This Row],[Date Actioned]]))</f>
        <v>45152</v>
      </c>
      <c r="L4274" s="50" t="str">
        <f>UPPER(TEXT(tbl_raw_data[[#This Row],[updated_date]],"MMMM"))</f>
        <v>AUGUST</v>
      </c>
      <c r="M4274" s="50" t="str">
        <f>"WEEK "&amp; IF(ROUNDUP(DAY(tbl_raw_data[[#This Row],[updated_date]])/7,0)=5,4,ROUNDUP(DAY(tbl_raw_data[[#This Row],[updated_date]])/7,0))</f>
        <v>WEEK 2</v>
      </c>
      <c r="N4274" s="50" t="str">
        <f>UPPER(VLOOKUP(tbl_raw_data[[#This Row],[Analyst]],Settiings!$A$2:$B$16,2,0))</f>
        <v>ROHAN</v>
      </c>
      <c r="O4274" s="50" t="str">
        <f>TRIM(UPPER(tbl_raw_data[[#This Row],[Outcome]]))</f>
        <v>APPROVE</v>
      </c>
      <c r="P4274" s="50" t="str">
        <f>TRIM(UPPER(tbl_raw_data[[#This Row],[Queue Name]]))</f>
        <v>CONSUMER EXISTING</v>
      </c>
      <c r="Q4274" s="50" t="str">
        <f>IF(tbl_raw_data[[#This Row],[Time taken in min]]&lt;=Settiings!$D$2,"SLA_MET","SLA_NOT_MET")</f>
        <v>SLA_MET</v>
      </c>
      <c r="R4274" s="94"/>
    </row>
    <row r="4275" spans="1:18" x14ac:dyDescent="0.3">
      <c r="A4275" s="14" t="s">
        <v>3893</v>
      </c>
      <c r="B4275" s="15">
        <v>45152.580925925926</v>
      </c>
      <c r="C4275" s="16">
        <v>45152.585659722223</v>
      </c>
      <c r="D4275" s="17" t="s">
        <v>13</v>
      </c>
      <c r="E4275" s="17" t="s">
        <v>9</v>
      </c>
      <c r="F4275" s="17" t="s">
        <v>24</v>
      </c>
      <c r="G4275" s="17" t="s">
        <v>17</v>
      </c>
      <c r="H4275" s="83"/>
      <c r="I4275" s="48">
        <f>tbl_raw_data[[#This Row],[Date Actioned]]-tbl_raw_data[[#This Row],[Date Tagged]]</f>
        <v>4.7337962969322689E-3</v>
      </c>
      <c r="J4275" s="46">
        <f>HOUR(tbl_raw_data[[#This Row],[Time_taken]])*60+MINUTE(tbl_raw_data[[#This Row],[Time_taken]])+SECOND(tbl_raw_data[[#This Row],[Time_taken]])/60</f>
        <v>6.8166666666666664</v>
      </c>
      <c r="K4275" s="52">
        <f>DATE(YEAR(tbl_raw_data[[#This Row],[Date Actioned]]),MONTH(tbl_raw_data[[#This Row],[Date Actioned]]),DAY(tbl_raw_data[[#This Row],[Date Actioned]]))</f>
        <v>45152</v>
      </c>
      <c r="L4275" s="50" t="str">
        <f>UPPER(TEXT(tbl_raw_data[[#This Row],[updated_date]],"MMMM"))</f>
        <v>AUGUST</v>
      </c>
      <c r="M4275" s="50" t="str">
        <f>"WEEK "&amp; IF(ROUNDUP(DAY(tbl_raw_data[[#This Row],[updated_date]])/7,0)=5,4,ROUNDUP(DAY(tbl_raw_data[[#This Row],[updated_date]])/7,0))</f>
        <v>WEEK 2</v>
      </c>
      <c r="N4275" s="50" t="str">
        <f>UPPER(VLOOKUP(tbl_raw_data[[#This Row],[Analyst]],Settiings!$A$2:$B$16,2,0))</f>
        <v>QUADIR</v>
      </c>
      <c r="O4275" s="50" t="str">
        <f>TRIM(UPPER(tbl_raw_data[[#This Row],[Outcome]]))</f>
        <v>APPROVE</v>
      </c>
      <c r="P4275" s="50" t="str">
        <f>TRIM(UPPER(tbl_raw_data[[#This Row],[Queue Name]]))</f>
        <v>CONSUMER EXISTING</v>
      </c>
      <c r="Q4275" s="50" t="str">
        <f>IF(tbl_raw_data[[#This Row],[Time taken in min]]&lt;=Settiings!$D$2,"SLA_MET","SLA_NOT_MET")</f>
        <v>SLA_MET</v>
      </c>
      <c r="R4275" s="94"/>
    </row>
    <row r="4276" spans="1:18" x14ac:dyDescent="0.3">
      <c r="A4276" s="20" t="s">
        <v>3896</v>
      </c>
      <c r="B4276" s="9">
        <v>45152.590370370373</v>
      </c>
      <c r="C4276" s="24">
        <v>45152.593460648146</v>
      </c>
      <c r="D4276" s="25" t="s">
        <v>13</v>
      </c>
      <c r="E4276" s="25" t="s">
        <v>19</v>
      </c>
      <c r="F4276" s="25" t="s">
        <v>24</v>
      </c>
      <c r="G4276" s="25" t="s">
        <v>77</v>
      </c>
      <c r="H4276" s="82"/>
      <c r="I4276" s="48">
        <f>tbl_raw_data[[#This Row],[Date Actioned]]-tbl_raw_data[[#This Row],[Date Tagged]]</f>
        <v>3.0902777725714259E-3</v>
      </c>
      <c r="J4276" s="46">
        <f>HOUR(tbl_raw_data[[#This Row],[Time_taken]])*60+MINUTE(tbl_raw_data[[#This Row],[Time_taken]])+SECOND(tbl_raw_data[[#This Row],[Time_taken]])/60</f>
        <v>4.45</v>
      </c>
      <c r="K4276" s="52">
        <f>DATE(YEAR(tbl_raw_data[[#This Row],[Date Actioned]]),MONTH(tbl_raw_data[[#This Row],[Date Actioned]]),DAY(tbl_raw_data[[#This Row],[Date Actioned]]))</f>
        <v>45152</v>
      </c>
      <c r="L4276" s="50" t="str">
        <f>UPPER(TEXT(tbl_raw_data[[#This Row],[updated_date]],"MMMM"))</f>
        <v>AUGUST</v>
      </c>
      <c r="M4276" s="50" t="str">
        <f>"WEEK "&amp; IF(ROUNDUP(DAY(tbl_raw_data[[#This Row],[updated_date]])/7,0)=5,4,ROUNDUP(DAY(tbl_raw_data[[#This Row],[updated_date]])/7,0))</f>
        <v>WEEK 2</v>
      </c>
      <c r="N4276" s="50" t="str">
        <f>UPPER(VLOOKUP(tbl_raw_data[[#This Row],[Analyst]],Settiings!$A$2:$B$16,2,0))</f>
        <v>QUADIR</v>
      </c>
      <c r="O4276" s="50" t="str">
        <f>TRIM(UPPER(tbl_raw_data[[#This Row],[Outcome]]))</f>
        <v>APPROVE</v>
      </c>
      <c r="P4276" s="50" t="str">
        <f>TRIM(UPPER(tbl_raw_data[[#This Row],[Queue Name]]))</f>
        <v>CONSUMER POST BUREAU</v>
      </c>
      <c r="Q4276" s="50" t="str">
        <f>IF(tbl_raw_data[[#This Row],[Time taken in min]]&lt;=Settiings!$D$2,"SLA_MET","SLA_NOT_MET")</f>
        <v>SLA_MET</v>
      </c>
      <c r="R4276" s="94"/>
    </row>
    <row r="4277" spans="1:18" x14ac:dyDescent="0.3">
      <c r="A4277" s="20" t="s">
        <v>3897</v>
      </c>
      <c r="B4277" s="15">
        <v>45152.594178240739</v>
      </c>
      <c r="C4277" s="26">
        <v>45152.608865740738</v>
      </c>
      <c r="D4277" s="18" t="s">
        <v>13</v>
      </c>
      <c r="E4277" s="18" t="s">
        <v>9</v>
      </c>
      <c r="F4277" s="27" t="s">
        <v>1222</v>
      </c>
      <c r="G4277" s="19"/>
      <c r="H4277" s="79"/>
      <c r="I4277" s="48">
        <f>tbl_raw_data[[#This Row],[Date Actioned]]-tbl_raw_data[[#This Row],[Date Tagged]]</f>
        <v>1.4687499999126885E-2</v>
      </c>
      <c r="J4277" s="46">
        <f>HOUR(tbl_raw_data[[#This Row],[Time_taken]])*60+MINUTE(tbl_raw_data[[#This Row],[Time_taken]])+SECOND(tbl_raw_data[[#This Row],[Time_taken]])/60</f>
        <v>21.15</v>
      </c>
      <c r="K4277" s="52">
        <f>DATE(YEAR(tbl_raw_data[[#This Row],[Date Actioned]]),MONTH(tbl_raw_data[[#This Row],[Date Actioned]]),DAY(tbl_raw_data[[#This Row],[Date Actioned]]))</f>
        <v>45152</v>
      </c>
      <c r="L4277" s="50" t="str">
        <f>UPPER(TEXT(tbl_raw_data[[#This Row],[updated_date]],"MMMM"))</f>
        <v>AUGUST</v>
      </c>
      <c r="M4277" s="50" t="str">
        <f>"WEEK "&amp; IF(ROUNDUP(DAY(tbl_raw_data[[#This Row],[updated_date]])/7,0)=5,4,ROUNDUP(DAY(tbl_raw_data[[#This Row],[updated_date]])/7,0))</f>
        <v>WEEK 2</v>
      </c>
      <c r="N4277" s="50" t="str">
        <f>UPPER(VLOOKUP(tbl_raw_data[[#This Row],[Analyst]],Settiings!$A$2:$B$16,2,0))</f>
        <v>HARDIK</v>
      </c>
      <c r="O4277" s="50" t="str">
        <f>TRIM(UPPER(tbl_raw_data[[#This Row],[Outcome]]))</f>
        <v>APPROVE</v>
      </c>
      <c r="P4277" s="50" t="str">
        <f>TRIM(UPPER(tbl_raw_data[[#This Row],[Queue Name]]))</f>
        <v>CONSUMER EXISTING</v>
      </c>
      <c r="Q4277" s="50" t="str">
        <f>IF(tbl_raw_data[[#This Row],[Time taken in min]]&lt;=Settiings!$D$2,"SLA_MET","SLA_NOT_MET")</f>
        <v>SLA_NOT_MET</v>
      </c>
      <c r="R4277" s="94"/>
    </row>
    <row r="4278" spans="1:18" x14ac:dyDescent="0.3">
      <c r="A4278" s="23" t="s">
        <v>3898</v>
      </c>
      <c r="B4278" s="9">
        <v>45152.600856481484</v>
      </c>
      <c r="C4278" s="24">
        <v>45152.608749999999</v>
      </c>
      <c r="D4278" s="25" t="s">
        <v>27</v>
      </c>
      <c r="E4278" s="25" t="s">
        <v>47</v>
      </c>
      <c r="F4278" s="25" t="s">
        <v>686</v>
      </c>
      <c r="G4278" s="25" t="s">
        <v>2408</v>
      </c>
      <c r="H4278" s="82"/>
      <c r="I4278" s="48">
        <f>tbl_raw_data[[#This Row],[Date Actioned]]-tbl_raw_data[[#This Row],[Date Tagged]]</f>
        <v>7.8935185156296939E-3</v>
      </c>
      <c r="J4278" s="46">
        <f>HOUR(tbl_raw_data[[#This Row],[Time_taken]])*60+MINUTE(tbl_raw_data[[#This Row],[Time_taken]])+SECOND(tbl_raw_data[[#This Row],[Time_taken]])/60</f>
        <v>11.366666666666667</v>
      </c>
      <c r="K4278" s="52">
        <f>DATE(YEAR(tbl_raw_data[[#This Row],[Date Actioned]]),MONTH(tbl_raw_data[[#This Row],[Date Actioned]]),DAY(tbl_raw_data[[#This Row],[Date Actioned]]))</f>
        <v>45152</v>
      </c>
      <c r="L4278" s="50" t="str">
        <f>UPPER(TEXT(tbl_raw_data[[#This Row],[updated_date]],"MMMM"))</f>
        <v>AUGUST</v>
      </c>
      <c r="M4278" s="50" t="str">
        <f>"WEEK "&amp; IF(ROUNDUP(DAY(tbl_raw_data[[#This Row],[updated_date]])/7,0)=5,4,ROUNDUP(DAY(tbl_raw_data[[#This Row],[updated_date]])/7,0))</f>
        <v>WEEK 2</v>
      </c>
      <c r="N4278" s="50" t="str">
        <f>UPPER(VLOOKUP(tbl_raw_data[[#This Row],[Analyst]],Settiings!$A$2:$B$16,2,0))</f>
        <v>FARDIN</v>
      </c>
      <c r="O4278" s="50" t="str">
        <f>TRIM(UPPER(tbl_raw_data[[#This Row],[Outcome]]))</f>
        <v>DECLINE</v>
      </c>
      <c r="P4278" s="50" t="str">
        <f>TRIM(UPPER(tbl_raw_data[[#This Row],[Queue Name]]))</f>
        <v>CONSUMER PRE BUREAU</v>
      </c>
      <c r="Q4278" s="50" t="str">
        <f>IF(tbl_raw_data[[#This Row],[Time taken in min]]&lt;=Settiings!$D$2,"SLA_MET","SLA_NOT_MET")</f>
        <v>SLA_MET</v>
      </c>
      <c r="R4278" s="94"/>
    </row>
    <row r="4279" spans="1:18" x14ac:dyDescent="0.3">
      <c r="A4279" s="23" t="s">
        <v>3899</v>
      </c>
      <c r="B4279" s="15">
        <v>45152.602141203701</v>
      </c>
      <c r="C4279" s="16">
        <v>45152.611932870372</v>
      </c>
      <c r="D4279" s="17" t="s">
        <v>13</v>
      </c>
      <c r="E4279" s="17" t="s">
        <v>9</v>
      </c>
      <c r="F4279" s="17" t="s">
        <v>24</v>
      </c>
      <c r="G4279" s="17" t="s">
        <v>17</v>
      </c>
      <c r="H4279" s="83"/>
      <c r="I4279" s="48">
        <f>tbl_raw_data[[#This Row],[Date Actioned]]-tbl_raw_data[[#This Row],[Date Tagged]]</f>
        <v>9.7916666709352285E-3</v>
      </c>
      <c r="J4279" s="46">
        <f>HOUR(tbl_raw_data[[#This Row],[Time_taken]])*60+MINUTE(tbl_raw_data[[#This Row],[Time_taken]])+SECOND(tbl_raw_data[[#This Row],[Time_taken]])/60</f>
        <v>14.1</v>
      </c>
      <c r="K4279" s="52">
        <f>DATE(YEAR(tbl_raw_data[[#This Row],[Date Actioned]]),MONTH(tbl_raw_data[[#This Row],[Date Actioned]]),DAY(tbl_raw_data[[#This Row],[Date Actioned]]))</f>
        <v>45152</v>
      </c>
      <c r="L4279" s="50" t="str">
        <f>UPPER(TEXT(tbl_raw_data[[#This Row],[updated_date]],"MMMM"))</f>
        <v>AUGUST</v>
      </c>
      <c r="M4279" s="50" t="str">
        <f>"WEEK "&amp; IF(ROUNDUP(DAY(tbl_raw_data[[#This Row],[updated_date]])/7,0)=5,4,ROUNDUP(DAY(tbl_raw_data[[#This Row],[updated_date]])/7,0))</f>
        <v>WEEK 2</v>
      </c>
      <c r="N4279" s="50" t="str">
        <f>UPPER(VLOOKUP(tbl_raw_data[[#This Row],[Analyst]],Settiings!$A$2:$B$16,2,0))</f>
        <v>QUADIR</v>
      </c>
      <c r="O4279" s="50" t="str">
        <f>TRIM(UPPER(tbl_raw_data[[#This Row],[Outcome]]))</f>
        <v>APPROVE</v>
      </c>
      <c r="P4279" s="50" t="str">
        <f>TRIM(UPPER(tbl_raw_data[[#This Row],[Queue Name]]))</f>
        <v>CONSUMER EXISTING</v>
      </c>
      <c r="Q4279" s="50" t="str">
        <f>IF(tbl_raw_data[[#This Row],[Time taken in min]]&lt;=Settiings!$D$2,"SLA_MET","SLA_NOT_MET")</f>
        <v>SLA_MET</v>
      </c>
      <c r="R4279" s="94"/>
    </row>
    <row r="4280" spans="1:18" x14ac:dyDescent="0.3">
      <c r="A4280" s="14" t="s">
        <v>3900</v>
      </c>
      <c r="B4280" s="9">
        <v>45152.604212962964</v>
      </c>
      <c r="C4280" s="24">
        <v>45152.613159722219</v>
      </c>
      <c r="D4280" s="25" t="s">
        <v>13</v>
      </c>
      <c r="E4280" s="25" t="s">
        <v>47</v>
      </c>
      <c r="F4280" s="25" t="s">
        <v>686</v>
      </c>
      <c r="G4280" s="25" t="s">
        <v>41</v>
      </c>
      <c r="H4280" s="82"/>
      <c r="I4280" s="48">
        <f>tbl_raw_data[[#This Row],[Date Actioned]]-tbl_raw_data[[#This Row],[Date Tagged]]</f>
        <v>8.9467592551955022E-3</v>
      </c>
      <c r="J4280" s="46">
        <f>HOUR(tbl_raw_data[[#This Row],[Time_taken]])*60+MINUTE(tbl_raw_data[[#This Row],[Time_taken]])+SECOND(tbl_raw_data[[#This Row],[Time_taken]])/60</f>
        <v>12.883333333333333</v>
      </c>
      <c r="K4280" s="52">
        <f>DATE(YEAR(tbl_raw_data[[#This Row],[Date Actioned]]),MONTH(tbl_raw_data[[#This Row],[Date Actioned]]),DAY(tbl_raw_data[[#This Row],[Date Actioned]]))</f>
        <v>45152</v>
      </c>
      <c r="L4280" s="50" t="str">
        <f>UPPER(TEXT(tbl_raw_data[[#This Row],[updated_date]],"MMMM"))</f>
        <v>AUGUST</v>
      </c>
      <c r="M4280" s="50" t="str">
        <f>"WEEK "&amp; IF(ROUNDUP(DAY(tbl_raw_data[[#This Row],[updated_date]])/7,0)=5,4,ROUNDUP(DAY(tbl_raw_data[[#This Row],[updated_date]])/7,0))</f>
        <v>WEEK 2</v>
      </c>
      <c r="N4280" s="50" t="str">
        <f>UPPER(VLOOKUP(tbl_raw_data[[#This Row],[Analyst]],Settiings!$A$2:$B$16,2,0))</f>
        <v>FARDIN</v>
      </c>
      <c r="O4280" s="50" t="str">
        <f>TRIM(UPPER(tbl_raw_data[[#This Row],[Outcome]]))</f>
        <v>APPROVE</v>
      </c>
      <c r="P4280" s="50" t="str">
        <f>TRIM(UPPER(tbl_raw_data[[#This Row],[Queue Name]]))</f>
        <v>CONSUMER PRE BUREAU</v>
      </c>
      <c r="Q4280" s="50" t="str">
        <f>IF(tbl_raw_data[[#This Row],[Time taken in min]]&lt;=Settiings!$D$2,"SLA_MET","SLA_NOT_MET")</f>
        <v>SLA_MET</v>
      </c>
      <c r="R4280" s="94"/>
    </row>
    <row r="4281" spans="1:18" x14ac:dyDescent="0.3">
      <c r="A4281" s="20" t="s">
        <v>3901</v>
      </c>
      <c r="B4281" s="15">
        <v>45152.605381944442</v>
      </c>
      <c r="C4281" s="16">
        <v>45152.622395833336</v>
      </c>
      <c r="D4281" s="17" t="s">
        <v>13</v>
      </c>
      <c r="E4281" s="17" t="s">
        <v>9</v>
      </c>
      <c r="F4281" s="17" t="s">
        <v>53</v>
      </c>
      <c r="G4281" s="17" t="s">
        <v>1262</v>
      </c>
      <c r="H4281" s="83"/>
      <c r="I4281" s="48">
        <f>tbl_raw_data[[#This Row],[Date Actioned]]-tbl_raw_data[[#This Row],[Date Tagged]]</f>
        <v>1.7013888893416151E-2</v>
      </c>
      <c r="J4281" s="46">
        <f>HOUR(tbl_raw_data[[#This Row],[Time_taken]])*60+MINUTE(tbl_raw_data[[#This Row],[Time_taken]])+SECOND(tbl_raw_data[[#This Row],[Time_taken]])/60</f>
        <v>24.5</v>
      </c>
      <c r="K4281" s="52">
        <f>DATE(YEAR(tbl_raw_data[[#This Row],[Date Actioned]]),MONTH(tbl_raw_data[[#This Row],[Date Actioned]]),DAY(tbl_raw_data[[#This Row],[Date Actioned]]))</f>
        <v>45152</v>
      </c>
      <c r="L4281" s="50" t="str">
        <f>UPPER(TEXT(tbl_raw_data[[#This Row],[updated_date]],"MMMM"))</f>
        <v>AUGUST</v>
      </c>
      <c r="M4281" s="50" t="str">
        <f>"WEEK "&amp; IF(ROUNDUP(DAY(tbl_raw_data[[#This Row],[updated_date]])/7,0)=5,4,ROUNDUP(DAY(tbl_raw_data[[#This Row],[updated_date]])/7,0))</f>
        <v>WEEK 2</v>
      </c>
      <c r="N4281" s="50" t="str">
        <f>UPPER(VLOOKUP(tbl_raw_data[[#This Row],[Analyst]],Settiings!$A$2:$B$16,2,0))</f>
        <v>NAVED</v>
      </c>
      <c r="O4281" s="50" t="str">
        <f>TRIM(UPPER(tbl_raw_data[[#This Row],[Outcome]]))</f>
        <v>APPROVE</v>
      </c>
      <c r="P4281" s="50" t="str">
        <f>TRIM(UPPER(tbl_raw_data[[#This Row],[Queue Name]]))</f>
        <v>CONSUMER EXISTING</v>
      </c>
      <c r="Q4281" s="50" t="str">
        <f>IF(tbl_raw_data[[#This Row],[Time taken in min]]&lt;=Settiings!$D$2,"SLA_MET","SLA_NOT_MET")</f>
        <v>SLA_NOT_MET</v>
      </c>
      <c r="R4281" s="94"/>
    </row>
    <row r="4282" spans="1:18" x14ac:dyDescent="0.3">
      <c r="A4282" s="23" t="s">
        <v>3902</v>
      </c>
      <c r="B4282" s="9">
        <v>45152.61215277778</v>
      </c>
      <c r="C4282" s="24">
        <v>45152.617152777777</v>
      </c>
      <c r="D4282" s="25" t="s">
        <v>13</v>
      </c>
      <c r="E4282" s="25" t="s">
        <v>47</v>
      </c>
      <c r="F4282" s="25" t="s">
        <v>24</v>
      </c>
      <c r="G4282" s="25" t="s">
        <v>17</v>
      </c>
      <c r="H4282" s="82"/>
      <c r="I4282" s="48">
        <f>tbl_raw_data[[#This Row],[Date Actioned]]-tbl_raw_data[[#This Row],[Date Tagged]]</f>
        <v>4.9999999973806553E-3</v>
      </c>
      <c r="J4282" s="46">
        <f>HOUR(tbl_raw_data[[#This Row],[Time_taken]])*60+MINUTE(tbl_raw_data[[#This Row],[Time_taken]])+SECOND(tbl_raw_data[[#This Row],[Time_taken]])/60</f>
        <v>7.2</v>
      </c>
      <c r="K4282" s="52">
        <f>DATE(YEAR(tbl_raw_data[[#This Row],[Date Actioned]]),MONTH(tbl_raw_data[[#This Row],[Date Actioned]]),DAY(tbl_raw_data[[#This Row],[Date Actioned]]))</f>
        <v>45152</v>
      </c>
      <c r="L4282" s="50" t="str">
        <f>UPPER(TEXT(tbl_raw_data[[#This Row],[updated_date]],"MMMM"))</f>
        <v>AUGUST</v>
      </c>
      <c r="M4282" s="50" t="str">
        <f>"WEEK "&amp; IF(ROUNDUP(DAY(tbl_raw_data[[#This Row],[updated_date]])/7,0)=5,4,ROUNDUP(DAY(tbl_raw_data[[#This Row],[updated_date]])/7,0))</f>
        <v>WEEK 2</v>
      </c>
      <c r="N4282" s="50" t="str">
        <f>UPPER(VLOOKUP(tbl_raw_data[[#This Row],[Analyst]],Settiings!$A$2:$B$16,2,0))</f>
        <v>QUADIR</v>
      </c>
      <c r="O4282" s="50" t="str">
        <f>TRIM(UPPER(tbl_raw_data[[#This Row],[Outcome]]))</f>
        <v>APPROVE</v>
      </c>
      <c r="P4282" s="50" t="str">
        <f>TRIM(UPPER(tbl_raw_data[[#This Row],[Queue Name]]))</f>
        <v>CONSUMER PRE BUREAU</v>
      </c>
      <c r="Q4282" s="50" t="str">
        <f>IF(tbl_raw_data[[#This Row],[Time taken in min]]&lt;=Settiings!$D$2,"SLA_MET","SLA_NOT_MET")</f>
        <v>SLA_MET</v>
      </c>
      <c r="R4282" s="94"/>
    </row>
    <row r="4283" spans="1:18" x14ac:dyDescent="0.3">
      <c r="A4283" s="14" t="s">
        <v>3903</v>
      </c>
      <c r="B4283" s="15">
        <v>45152.615578703706</v>
      </c>
      <c r="C4283" s="16">
        <v>45152.625752314816</v>
      </c>
      <c r="D4283" s="17" t="s">
        <v>13</v>
      </c>
      <c r="E4283" s="17" t="s">
        <v>9</v>
      </c>
      <c r="F4283" s="17" t="s">
        <v>24</v>
      </c>
      <c r="G4283" s="17" t="s">
        <v>17</v>
      </c>
      <c r="H4283" s="83"/>
      <c r="I4283" s="48">
        <f>tbl_raw_data[[#This Row],[Date Actioned]]-tbl_raw_data[[#This Row],[Date Tagged]]</f>
        <v>1.0173611110076308E-2</v>
      </c>
      <c r="J4283" s="46">
        <f>HOUR(tbl_raw_data[[#This Row],[Time_taken]])*60+MINUTE(tbl_raw_data[[#This Row],[Time_taken]])+SECOND(tbl_raw_data[[#This Row],[Time_taken]])/60</f>
        <v>14.65</v>
      </c>
      <c r="K4283" s="52">
        <f>DATE(YEAR(tbl_raw_data[[#This Row],[Date Actioned]]),MONTH(tbl_raw_data[[#This Row],[Date Actioned]]),DAY(tbl_raw_data[[#This Row],[Date Actioned]]))</f>
        <v>45152</v>
      </c>
      <c r="L4283" s="50" t="str">
        <f>UPPER(TEXT(tbl_raw_data[[#This Row],[updated_date]],"MMMM"))</f>
        <v>AUGUST</v>
      </c>
      <c r="M4283" s="50" t="str">
        <f>"WEEK "&amp; IF(ROUNDUP(DAY(tbl_raw_data[[#This Row],[updated_date]])/7,0)=5,4,ROUNDUP(DAY(tbl_raw_data[[#This Row],[updated_date]])/7,0))</f>
        <v>WEEK 2</v>
      </c>
      <c r="N4283" s="50" t="str">
        <f>UPPER(VLOOKUP(tbl_raw_data[[#This Row],[Analyst]],Settiings!$A$2:$B$16,2,0))</f>
        <v>QUADIR</v>
      </c>
      <c r="O4283" s="50" t="str">
        <f>TRIM(UPPER(tbl_raw_data[[#This Row],[Outcome]]))</f>
        <v>APPROVE</v>
      </c>
      <c r="P4283" s="50" t="str">
        <f>TRIM(UPPER(tbl_raw_data[[#This Row],[Queue Name]]))</f>
        <v>CONSUMER EXISTING</v>
      </c>
      <c r="Q4283" s="50" t="str">
        <f>IF(tbl_raw_data[[#This Row],[Time taken in min]]&lt;=Settiings!$D$2,"SLA_MET","SLA_NOT_MET")</f>
        <v>SLA_MET</v>
      </c>
      <c r="R4283" s="94"/>
    </row>
    <row r="4284" spans="1:18" x14ac:dyDescent="0.3">
      <c r="A4284" s="23" t="s">
        <v>3904</v>
      </c>
      <c r="B4284" s="15">
        <v>45152.618761574071</v>
      </c>
      <c r="C4284" s="10">
        <v>45152.625115740739</v>
      </c>
      <c r="D4284" s="12" t="s">
        <v>13</v>
      </c>
      <c r="E4284" s="12" t="s">
        <v>19</v>
      </c>
      <c r="F4284" s="11" t="s">
        <v>76</v>
      </c>
      <c r="G4284" s="13"/>
      <c r="H4284" s="78"/>
      <c r="I4284" s="48">
        <f>tbl_raw_data[[#This Row],[Date Actioned]]-tbl_raw_data[[#This Row],[Date Tagged]]</f>
        <v>6.3541666677338071E-3</v>
      </c>
      <c r="J4284" s="46">
        <f>HOUR(tbl_raw_data[[#This Row],[Time_taken]])*60+MINUTE(tbl_raw_data[[#This Row],[Time_taken]])+SECOND(tbl_raw_data[[#This Row],[Time_taken]])/60</f>
        <v>9.15</v>
      </c>
      <c r="K4284" s="52">
        <f>DATE(YEAR(tbl_raw_data[[#This Row],[Date Actioned]]),MONTH(tbl_raw_data[[#This Row],[Date Actioned]]),DAY(tbl_raw_data[[#This Row],[Date Actioned]]))</f>
        <v>45152</v>
      </c>
      <c r="L4284" s="50" t="str">
        <f>UPPER(TEXT(tbl_raw_data[[#This Row],[updated_date]],"MMMM"))</f>
        <v>AUGUST</v>
      </c>
      <c r="M4284" s="50" t="str">
        <f>"WEEK "&amp; IF(ROUNDUP(DAY(tbl_raw_data[[#This Row],[updated_date]])/7,0)=5,4,ROUNDUP(DAY(tbl_raw_data[[#This Row],[updated_date]])/7,0))</f>
        <v>WEEK 2</v>
      </c>
      <c r="N4284" s="50" t="str">
        <f>UPPER(VLOOKUP(tbl_raw_data[[#This Row],[Analyst]],Settiings!$A$2:$B$16,2,0))</f>
        <v>ROHAN</v>
      </c>
      <c r="O4284" s="50" t="str">
        <f>TRIM(UPPER(tbl_raw_data[[#This Row],[Outcome]]))</f>
        <v>APPROVE</v>
      </c>
      <c r="P4284" s="50" t="str">
        <f>TRIM(UPPER(tbl_raw_data[[#This Row],[Queue Name]]))</f>
        <v>CONSUMER POST BUREAU</v>
      </c>
      <c r="Q4284" s="50" t="str">
        <f>IF(tbl_raw_data[[#This Row],[Time taken in min]]&lt;=Settiings!$D$2,"SLA_MET","SLA_NOT_MET")</f>
        <v>SLA_MET</v>
      </c>
      <c r="R4284" s="94"/>
    </row>
    <row r="4285" spans="1:18" x14ac:dyDescent="0.3">
      <c r="A4285" s="14" t="s">
        <v>3905</v>
      </c>
      <c r="B4285" s="15">
        <v>45152.619143518517</v>
      </c>
      <c r="C4285" s="26">
        <v>45152.624513888892</v>
      </c>
      <c r="D4285" s="18" t="s">
        <v>13</v>
      </c>
      <c r="E4285" s="18" t="s">
        <v>19</v>
      </c>
      <c r="F4285" s="27" t="s">
        <v>50</v>
      </c>
      <c r="G4285" s="19"/>
      <c r="H4285" s="79"/>
      <c r="I4285" s="48">
        <f>tbl_raw_data[[#This Row],[Date Actioned]]-tbl_raw_data[[#This Row],[Date Tagged]]</f>
        <v>5.3703703742939979E-3</v>
      </c>
      <c r="J4285" s="46">
        <f>HOUR(tbl_raw_data[[#This Row],[Time_taken]])*60+MINUTE(tbl_raw_data[[#This Row],[Time_taken]])+SECOND(tbl_raw_data[[#This Row],[Time_taken]])/60</f>
        <v>7.7333333333333334</v>
      </c>
      <c r="K4285" s="52">
        <f>DATE(YEAR(tbl_raw_data[[#This Row],[Date Actioned]]),MONTH(tbl_raw_data[[#This Row],[Date Actioned]]),DAY(tbl_raw_data[[#This Row],[Date Actioned]]))</f>
        <v>45152</v>
      </c>
      <c r="L4285" s="50" t="str">
        <f>UPPER(TEXT(tbl_raw_data[[#This Row],[updated_date]],"MMMM"))</f>
        <v>AUGUST</v>
      </c>
      <c r="M4285" s="50" t="str">
        <f>"WEEK "&amp; IF(ROUNDUP(DAY(tbl_raw_data[[#This Row],[updated_date]])/7,0)=5,4,ROUNDUP(DAY(tbl_raw_data[[#This Row],[updated_date]])/7,0))</f>
        <v>WEEK 2</v>
      </c>
      <c r="N4285" s="50" t="str">
        <f>UPPER(VLOOKUP(tbl_raw_data[[#This Row],[Analyst]],Settiings!$A$2:$B$16,2,0))</f>
        <v>SHAHID</v>
      </c>
      <c r="O4285" s="50" t="str">
        <f>TRIM(UPPER(tbl_raw_data[[#This Row],[Outcome]]))</f>
        <v>APPROVE</v>
      </c>
      <c r="P4285" s="50" t="str">
        <f>TRIM(UPPER(tbl_raw_data[[#This Row],[Queue Name]]))</f>
        <v>CONSUMER POST BUREAU</v>
      </c>
      <c r="Q4285" s="50" t="str">
        <f>IF(tbl_raw_data[[#This Row],[Time taken in min]]&lt;=Settiings!$D$2,"SLA_MET","SLA_NOT_MET")</f>
        <v>SLA_MET</v>
      </c>
      <c r="R4285" s="94"/>
    </row>
    <row r="4286" spans="1:18" x14ac:dyDescent="0.3">
      <c r="A4286" s="20" t="s">
        <v>3907</v>
      </c>
      <c r="B4286" s="9">
        <v>45152.623252314814</v>
      </c>
      <c r="C4286" s="24">
        <v>45152.628541666665</v>
      </c>
      <c r="D4286" s="25" t="s">
        <v>13</v>
      </c>
      <c r="E4286" s="25" t="s">
        <v>19</v>
      </c>
      <c r="F4286" s="25" t="s">
        <v>686</v>
      </c>
      <c r="G4286" s="25" t="s">
        <v>17</v>
      </c>
      <c r="H4286" s="82"/>
      <c r="I4286" s="48">
        <f>tbl_raw_data[[#This Row],[Date Actioned]]-tbl_raw_data[[#This Row],[Date Tagged]]</f>
        <v>5.2893518513883464E-3</v>
      </c>
      <c r="J4286" s="46">
        <f>HOUR(tbl_raw_data[[#This Row],[Time_taken]])*60+MINUTE(tbl_raw_data[[#This Row],[Time_taken]])+SECOND(tbl_raw_data[[#This Row],[Time_taken]])/60</f>
        <v>7.6166666666666671</v>
      </c>
      <c r="K4286" s="52">
        <f>DATE(YEAR(tbl_raw_data[[#This Row],[Date Actioned]]),MONTH(tbl_raw_data[[#This Row],[Date Actioned]]),DAY(tbl_raw_data[[#This Row],[Date Actioned]]))</f>
        <v>45152</v>
      </c>
      <c r="L4286" s="50" t="str">
        <f>UPPER(TEXT(tbl_raw_data[[#This Row],[updated_date]],"MMMM"))</f>
        <v>AUGUST</v>
      </c>
      <c r="M4286" s="50" t="str">
        <f>"WEEK "&amp; IF(ROUNDUP(DAY(tbl_raw_data[[#This Row],[updated_date]])/7,0)=5,4,ROUNDUP(DAY(tbl_raw_data[[#This Row],[updated_date]])/7,0))</f>
        <v>WEEK 2</v>
      </c>
      <c r="N4286" s="50" t="str">
        <f>UPPER(VLOOKUP(tbl_raw_data[[#This Row],[Analyst]],Settiings!$A$2:$B$16,2,0))</f>
        <v>FARDIN</v>
      </c>
      <c r="O4286" s="50" t="str">
        <f>TRIM(UPPER(tbl_raw_data[[#This Row],[Outcome]]))</f>
        <v>APPROVE</v>
      </c>
      <c r="P4286" s="50" t="str">
        <f>TRIM(UPPER(tbl_raw_data[[#This Row],[Queue Name]]))</f>
        <v>CONSUMER POST BUREAU</v>
      </c>
      <c r="Q4286" s="50" t="str">
        <f>IF(tbl_raw_data[[#This Row],[Time taken in min]]&lt;=Settiings!$D$2,"SLA_MET","SLA_NOT_MET")</f>
        <v>SLA_MET</v>
      </c>
      <c r="R4286" s="94"/>
    </row>
    <row r="4287" spans="1:18" x14ac:dyDescent="0.3">
      <c r="A4287" s="20" t="s">
        <v>3908</v>
      </c>
      <c r="B4287" s="15">
        <v>45152.624444444446</v>
      </c>
      <c r="C4287" s="10">
        <v>45152.634768518517</v>
      </c>
      <c r="D4287" s="12" t="s">
        <v>13</v>
      </c>
      <c r="E4287" s="12" t="s">
        <v>9</v>
      </c>
      <c r="F4287" s="11" t="s">
        <v>76</v>
      </c>
      <c r="G4287" s="13"/>
      <c r="H4287" s="78"/>
      <c r="I4287" s="48">
        <f>tbl_raw_data[[#This Row],[Date Actioned]]-tbl_raw_data[[#This Row],[Date Tagged]]</f>
        <v>1.0324074071832001E-2</v>
      </c>
      <c r="J4287" s="46">
        <f>HOUR(tbl_raw_data[[#This Row],[Time_taken]])*60+MINUTE(tbl_raw_data[[#This Row],[Time_taken]])+SECOND(tbl_raw_data[[#This Row],[Time_taken]])/60</f>
        <v>14.866666666666667</v>
      </c>
      <c r="K4287" s="52">
        <f>DATE(YEAR(tbl_raw_data[[#This Row],[Date Actioned]]),MONTH(tbl_raw_data[[#This Row],[Date Actioned]]),DAY(tbl_raw_data[[#This Row],[Date Actioned]]))</f>
        <v>45152</v>
      </c>
      <c r="L4287" s="50" t="str">
        <f>UPPER(TEXT(tbl_raw_data[[#This Row],[updated_date]],"MMMM"))</f>
        <v>AUGUST</v>
      </c>
      <c r="M4287" s="50" t="str">
        <f>"WEEK "&amp; IF(ROUNDUP(DAY(tbl_raw_data[[#This Row],[updated_date]])/7,0)=5,4,ROUNDUP(DAY(tbl_raw_data[[#This Row],[updated_date]])/7,0))</f>
        <v>WEEK 2</v>
      </c>
      <c r="N4287" s="50" t="str">
        <f>UPPER(VLOOKUP(tbl_raw_data[[#This Row],[Analyst]],Settiings!$A$2:$B$16,2,0))</f>
        <v>ROHAN</v>
      </c>
      <c r="O4287" s="50" t="str">
        <f>TRIM(UPPER(tbl_raw_data[[#This Row],[Outcome]]))</f>
        <v>APPROVE</v>
      </c>
      <c r="P4287" s="50" t="str">
        <f>TRIM(UPPER(tbl_raw_data[[#This Row],[Queue Name]]))</f>
        <v>CONSUMER EXISTING</v>
      </c>
      <c r="Q4287" s="50" t="str">
        <f>IF(tbl_raw_data[[#This Row],[Time taken in min]]&lt;=Settiings!$D$2,"SLA_MET","SLA_NOT_MET")</f>
        <v>SLA_MET</v>
      </c>
      <c r="R4287" s="94"/>
    </row>
    <row r="4288" spans="1:18" x14ac:dyDescent="0.3">
      <c r="A4288" s="23" t="s">
        <v>3910</v>
      </c>
      <c r="B4288" s="15">
        <v>45152.628321759257</v>
      </c>
      <c r="C4288" s="26">
        <v>45152.637256944443</v>
      </c>
      <c r="D4288" s="18" t="s">
        <v>13</v>
      </c>
      <c r="E4288" s="18" t="s">
        <v>9</v>
      </c>
      <c r="F4288" s="27" t="s">
        <v>1222</v>
      </c>
      <c r="G4288" s="19"/>
      <c r="H4288" s="79"/>
      <c r="I4288" s="48">
        <f>tbl_raw_data[[#This Row],[Date Actioned]]-tbl_raw_data[[#This Row],[Date Tagged]]</f>
        <v>8.9351851856918074E-3</v>
      </c>
      <c r="J4288" s="46">
        <f>HOUR(tbl_raw_data[[#This Row],[Time_taken]])*60+MINUTE(tbl_raw_data[[#This Row],[Time_taken]])+SECOND(tbl_raw_data[[#This Row],[Time_taken]])/60</f>
        <v>12.866666666666667</v>
      </c>
      <c r="K4288" s="52">
        <f>DATE(YEAR(tbl_raw_data[[#This Row],[Date Actioned]]),MONTH(tbl_raw_data[[#This Row],[Date Actioned]]),DAY(tbl_raw_data[[#This Row],[Date Actioned]]))</f>
        <v>45152</v>
      </c>
      <c r="L4288" s="50" t="str">
        <f>UPPER(TEXT(tbl_raw_data[[#This Row],[updated_date]],"MMMM"))</f>
        <v>AUGUST</v>
      </c>
      <c r="M4288" s="50" t="str">
        <f>"WEEK "&amp; IF(ROUNDUP(DAY(tbl_raw_data[[#This Row],[updated_date]])/7,0)=5,4,ROUNDUP(DAY(tbl_raw_data[[#This Row],[updated_date]])/7,0))</f>
        <v>WEEK 2</v>
      </c>
      <c r="N4288" s="50" t="str">
        <f>UPPER(VLOOKUP(tbl_raw_data[[#This Row],[Analyst]],Settiings!$A$2:$B$16,2,0))</f>
        <v>HARDIK</v>
      </c>
      <c r="O4288" s="50" t="str">
        <f>TRIM(UPPER(tbl_raw_data[[#This Row],[Outcome]]))</f>
        <v>APPROVE</v>
      </c>
      <c r="P4288" s="50" t="str">
        <f>TRIM(UPPER(tbl_raw_data[[#This Row],[Queue Name]]))</f>
        <v>CONSUMER EXISTING</v>
      </c>
      <c r="Q4288" s="50" t="str">
        <f>IF(tbl_raw_data[[#This Row],[Time taken in min]]&lt;=Settiings!$D$2,"SLA_MET","SLA_NOT_MET")</f>
        <v>SLA_MET</v>
      </c>
      <c r="R4288" s="94"/>
    </row>
    <row r="4289" spans="1:18" x14ac:dyDescent="0.3">
      <c r="A4289" s="23" t="s">
        <v>3913</v>
      </c>
      <c r="B4289" s="15">
        <v>45152.63521990741</v>
      </c>
      <c r="C4289" s="16">
        <v>45152.643518518518</v>
      </c>
      <c r="D4289" s="17" t="s">
        <v>13</v>
      </c>
      <c r="E4289" s="17" t="s">
        <v>47</v>
      </c>
      <c r="F4289" s="17" t="s">
        <v>10</v>
      </c>
      <c r="G4289" s="17" t="s">
        <v>17</v>
      </c>
      <c r="H4289" s="83"/>
      <c r="I4289" s="48">
        <f>tbl_raw_data[[#This Row],[Date Actioned]]-tbl_raw_data[[#This Row],[Date Tagged]]</f>
        <v>8.2986111083300784E-3</v>
      </c>
      <c r="J4289" s="46">
        <f>HOUR(tbl_raw_data[[#This Row],[Time_taken]])*60+MINUTE(tbl_raw_data[[#This Row],[Time_taken]])+SECOND(tbl_raw_data[[#This Row],[Time_taken]])/60</f>
        <v>11.95</v>
      </c>
      <c r="K4289" s="52">
        <f>DATE(YEAR(tbl_raw_data[[#This Row],[Date Actioned]]),MONTH(tbl_raw_data[[#This Row],[Date Actioned]]),DAY(tbl_raw_data[[#This Row],[Date Actioned]]))</f>
        <v>45152</v>
      </c>
      <c r="L4289" s="50" t="str">
        <f>UPPER(TEXT(tbl_raw_data[[#This Row],[updated_date]],"MMMM"))</f>
        <v>AUGUST</v>
      </c>
      <c r="M4289" s="50" t="str">
        <f>"WEEK "&amp; IF(ROUNDUP(DAY(tbl_raw_data[[#This Row],[updated_date]])/7,0)=5,4,ROUNDUP(DAY(tbl_raw_data[[#This Row],[updated_date]])/7,0))</f>
        <v>WEEK 2</v>
      </c>
      <c r="N4289" s="50" t="str">
        <f>UPPER(VLOOKUP(tbl_raw_data[[#This Row],[Analyst]],Settiings!$A$2:$B$16,2,0))</f>
        <v>NITESH</v>
      </c>
      <c r="O4289" s="50" t="str">
        <f>TRIM(UPPER(tbl_raw_data[[#This Row],[Outcome]]))</f>
        <v>APPROVE</v>
      </c>
      <c r="P4289" s="50" t="str">
        <f>TRIM(UPPER(tbl_raw_data[[#This Row],[Queue Name]]))</f>
        <v>CONSUMER PRE BUREAU</v>
      </c>
      <c r="Q4289" s="50" t="str">
        <f>IF(tbl_raw_data[[#This Row],[Time taken in min]]&lt;=Settiings!$D$2,"SLA_MET","SLA_NOT_MET")</f>
        <v>SLA_MET</v>
      </c>
      <c r="R4289" s="94"/>
    </row>
    <row r="4290" spans="1:18" x14ac:dyDescent="0.3">
      <c r="A4290" s="14" t="s">
        <v>3914</v>
      </c>
      <c r="B4290" s="15">
        <v>45152.640011574076</v>
      </c>
      <c r="C4290" s="10">
        <v>45152.659131944441</v>
      </c>
      <c r="D4290" s="12" t="s">
        <v>13</v>
      </c>
      <c r="E4290" s="12" t="s">
        <v>9</v>
      </c>
      <c r="F4290" s="11" t="s">
        <v>1222</v>
      </c>
      <c r="G4290" s="13"/>
      <c r="H4290" s="78"/>
      <c r="I4290" s="48">
        <f>tbl_raw_data[[#This Row],[Date Actioned]]-tbl_raw_data[[#This Row],[Date Tagged]]</f>
        <v>1.912037036527181E-2</v>
      </c>
      <c r="J4290" s="46">
        <f>HOUR(tbl_raw_data[[#This Row],[Time_taken]])*60+MINUTE(tbl_raw_data[[#This Row],[Time_taken]])+SECOND(tbl_raw_data[[#This Row],[Time_taken]])/60</f>
        <v>27.533333333333335</v>
      </c>
      <c r="K4290" s="52">
        <f>DATE(YEAR(tbl_raw_data[[#This Row],[Date Actioned]]),MONTH(tbl_raw_data[[#This Row],[Date Actioned]]),DAY(tbl_raw_data[[#This Row],[Date Actioned]]))</f>
        <v>45152</v>
      </c>
      <c r="L4290" s="50" t="str">
        <f>UPPER(TEXT(tbl_raw_data[[#This Row],[updated_date]],"MMMM"))</f>
        <v>AUGUST</v>
      </c>
      <c r="M4290" s="50" t="str">
        <f>"WEEK "&amp; IF(ROUNDUP(DAY(tbl_raw_data[[#This Row],[updated_date]])/7,0)=5,4,ROUNDUP(DAY(tbl_raw_data[[#This Row],[updated_date]])/7,0))</f>
        <v>WEEK 2</v>
      </c>
      <c r="N4290" s="50" t="str">
        <f>UPPER(VLOOKUP(tbl_raw_data[[#This Row],[Analyst]],Settiings!$A$2:$B$16,2,0))</f>
        <v>HARDIK</v>
      </c>
      <c r="O4290" s="50" t="str">
        <f>TRIM(UPPER(tbl_raw_data[[#This Row],[Outcome]]))</f>
        <v>APPROVE</v>
      </c>
      <c r="P4290" s="50" t="str">
        <f>TRIM(UPPER(tbl_raw_data[[#This Row],[Queue Name]]))</f>
        <v>CONSUMER EXISTING</v>
      </c>
      <c r="Q4290" s="50" t="str">
        <f>IF(tbl_raw_data[[#This Row],[Time taken in min]]&lt;=Settiings!$D$2,"SLA_MET","SLA_NOT_MET")</f>
        <v>SLA_NOT_MET</v>
      </c>
      <c r="R4290" s="94"/>
    </row>
    <row r="4291" spans="1:18" x14ac:dyDescent="0.3">
      <c r="A4291" s="14" t="s">
        <v>3915</v>
      </c>
      <c r="B4291" s="9">
        <v>45152.641932870371</v>
      </c>
      <c r="C4291" s="24">
        <v>45152.647951388892</v>
      </c>
      <c r="D4291" s="25" t="s">
        <v>13</v>
      </c>
      <c r="E4291" s="25" t="s">
        <v>47</v>
      </c>
      <c r="F4291" s="25" t="s">
        <v>24</v>
      </c>
      <c r="G4291" s="25" t="s">
        <v>17</v>
      </c>
      <c r="H4291" s="82"/>
      <c r="I4291" s="48">
        <f>tbl_raw_data[[#This Row],[Date Actioned]]-tbl_raw_data[[#This Row],[Date Tagged]]</f>
        <v>6.0185185211594217E-3</v>
      </c>
      <c r="J4291" s="46">
        <f>HOUR(tbl_raw_data[[#This Row],[Time_taken]])*60+MINUTE(tbl_raw_data[[#This Row],[Time_taken]])+SECOND(tbl_raw_data[[#This Row],[Time_taken]])/60</f>
        <v>8.6666666666666661</v>
      </c>
      <c r="K4291" s="52">
        <f>DATE(YEAR(tbl_raw_data[[#This Row],[Date Actioned]]),MONTH(tbl_raw_data[[#This Row],[Date Actioned]]),DAY(tbl_raw_data[[#This Row],[Date Actioned]]))</f>
        <v>45152</v>
      </c>
      <c r="L4291" s="50" t="str">
        <f>UPPER(TEXT(tbl_raw_data[[#This Row],[updated_date]],"MMMM"))</f>
        <v>AUGUST</v>
      </c>
      <c r="M4291" s="50" t="str">
        <f>"WEEK "&amp; IF(ROUNDUP(DAY(tbl_raw_data[[#This Row],[updated_date]])/7,0)=5,4,ROUNDUP(DAY(tbl_raw_data[[#This Row],[updated_date]])/7,0))</f>
        <v>WEEK 2</v>
      </c>
      <c r="N4291" s="50" t="str">
        <f>UPPER(VLOOKUP(tbl_raw_data[[#This Row],[Analyst]],Settiings!$A$2:$B$16,2,0))</f>
        <v>QUADIR</v>
      </c>
      <c r="O4291" s="50" t="str">
        <f>TRIM(UPPER(tbl_raw_data[[#This Row],[Outcome]]))</f>
        <v>APPROVE</v>
      </c>
      <c r="P4291" s="50" t="str">
        <f>TRIM(UPPER(tbl_raw_data[[#This Row],[Queue Name]]))</f>
        <v>CONSUMER PRE BUREAU</v>
      </c>
      <c r="Q4291" s="50" t="str">
        <f>IF(tbl_raw_data[[#This Row],[Time taken in min]]&lt;=Settiings!$D$2,"SLA_MET","SLA_NOT_MET")</f>
        <v>SLA_MET</v>
      </c>
      <c r="R4291" s="94"/>
    </row>
    <row r="4292" spans="1:18" x14ac:dyDescent="0.3">
      <c r="A4292" s="20" t="s">
        <v>3920</v>
      </c>
      <c r="B4292" s="15">
        <v>45152.647997685184</v>
      </c>
      <c r="C4292" s="26">
        <v>45152.661574074074</v>
      </c>
      <c r="D4292" s="18" t="s">
        <v>13</v>
      </c>
      <c r="E4292" s="18" t="s">
        <v>19</v>
      </c>
      <c r="F4292" s="27" t="s">
        <v>76</v>
      </c>
      <c r="G4292" s="19"/>
      <c r="H4292" s="79"/>
      <c r="I4292" s="48">
        <f>tbl_raw_data[[#This Row],[Date Actioned]]-tbl_raw_data[[#This Row],[Date Tagged]]</f>
        <v>1.357638889021473E-2</v>
      </c>
      <c r="J4292" s="46">
        <f>HOUR(tbl_raw_data[[#This Row],[Time_taken]])*60+MINUTE(tbl_raw_data[[#This Row],[Time_taken]])+SECOND(tbl_raw_data[[#This Row],[Time_taken]])/60</f>
        <v>19.55</v>
      </c>
      <c r="K4292" s="52">
        <f>DATE(YEAR(tbl_raw_data[[#This Row],[Date Actioned]]),MONTH(tbl_raw_data[[#This Row],[Date Actioned]]),DAY(tbl_raw_data[[#This Row],[Date Actioned]]))</f>
        <v>45152</v>
      </c>
      <c r="L4292" s="50" t="str">
        <f>UPPER(TEXT(tbl_raw_data[[#This Row],[updated_date]],"MMMM"))</f>
        <v>AUGUST</v>
      </c>
      <c r="M4292" s="50" t="str">
        <f>"WEEK "&amp; IF(ROUNDUP(DAY(tbl_raw_data[[#This Row],[updated_date]])/7,0)=5,4,ROUNDUP(DAY(tbl_raw_data[[#This Row],[updated_date]])/7,0))</f>
        <v>WEEK 2</v>
      </c>
      <c r="N4292" s="50" t="str">
        <f>UPPER(VLOOKUP(tbl_raw_data[[#This Row],[Analyst]],Settiings!$A$2:$B$16,2,0))</f>
        <v>ROHAN</v>
      </c>
      <c r="O4292" s="50" t="str">
        <f>TRIM(UPPER(tbl_raw_data[[#This Row],[Outcome]]))</f>
        <v>APPROVE</v>
      </c>
      <c r="P4292" s="50" t="str">
        <f>TRIM(UPPER(tbl_raw_data[[#This Row],[Queue Name]]))</f>
        <v>CONSUMER POST BUREAU</v>
      </c>
      <c r="Q4292" s="50" t="str">
        <f>IF(tbl_raw_data[[#This Row],[Time taken in min]]&lt;=Settiings!$D$2,"SLA_MET","SLA_NOT_MET")</f>
        <v>SLA_MET</v>
      </c>
      <c r="R4292" s="94"/>
    </row>
    <row r="4293" spans="1:18" x14ac:dyDescent="0.3">
      <c r="A4293" s="23" t="s">
        <v>3921</v>
      </c>
      <c r="B4293" s="15">
        <v>45152.652916666666</v>
      </c>
      <c r="C4293" s="10">
        <v>45152.667523148149</v>
      </c>
      <c r="D4293" s="12" t="s">
        <v>13</v>
      </c>
      <c r="E4293" s="12" t="s">
        <v>19</v>
      </c>
      <c r="F4293" s="11" t="s">
        <v>1222</v>
      </c>
      <c r="G4293" s="13"/>
      <c r="H4293" s="78"/>
      <c r="I4293" s="48">
        <f>tbl_raw_data[[#This Row],[Date Actioned]]-tbl_raw_data[[#This Row],[Date Tagged]]</f>
        <v>1.4606481483497191E-2</v>
      </c>
      <c r="J4293" s="46">
        <f>HOUR(tbl_raw_data[[#This Row],[Time_taken]])*60+MINUTE(tbl_raw_data[[#This Row],[Time_taken]])+SECOND(tbl_raw_data[[#This Row],[Time_taken]])/60</f>
        <v>21.033333333333335</v>
      </c>
      <c r="K4293" s="52">
        <f>DATE(YEAR(tbl_raw_data[[#This Row],[Date Actioned]]),MONTH(tbl_raw_data[[#This Row],[Date Actioned]]),DAY(tbl_raw_data[[#This Row],[Date Actioned]]))</f>
        <v>45152</v>
      </c>
      <c r="L4293" s="50" t="str">
        <f>UPPER(TEXT(tbl_raw_data[[#This Row],[updated_date]],"MMMM"))</f>
        <v>AUGUST</v>
      </c>
      <c r="M4293" s="50" t="str">
        <f>"WEEK "&amp; IF(ROUNDUP(DAY(tbl_raw_data[[#This Row],[updated_date]])/7,0)=5,4,ROUNDUP(DAY(tbl_raw_data[[#This Row],[updated_date]])/7,0))</f>
        <v>WEEK 2</v>
      </c>
      <c r="N4293" s="50" t="str">
        <f>UPPER(VLOOKUP(tbl_raw_data[[#This Row],[Analyst]],Settiings!$A$2:$B$16,2,0))</f>
        <v>HARDIK</v>
      </c>
      <c r="O4293" s="50" t="str">
        <f>TRIM(UPPER(tbl_raw_data[[#This Row],[Outcome]]))</f>
        <v>APPROVE</v>
      </c>
      <c r="P4293" s="50" t="str">
        <f>TRIM(UPPER(tbl_raw_data[[#This Row],[Queue Name]]))</f>
        <v>CONSUMER POST BUREAU</v>
      </c>
      <c r="Q4293" s="50" t="str">
        <f>IF(tbl_raw_data[[#This Row],[Time taken in min]]&lt;=Settiings!$D$2,"SLA_MET","SLA_NOT_MET")</f>
        <v>SLA_NOT_MET</v>
      </c>
      <c r="R4293" s="94"/>
    </row>
    <row r="4294" spans="1:18" x14ac:dyDescent="0.3">
      <c r="A4294" s="20" t="s">
        <v>3922</v>
      </c>
      <c r="B4294" s="15">
        <v>45152.653865740744</v>
      </c>
      <c r="C4294" s="16">
        <v>45152.663668981484</v>
      </c>
      <c r="D4294" s="17" t="s">
        <v>13</v>
      </c>
      <c r="E4294" s="17" t="s">
        <v>9</v>
      </c>
      <c r="F4294" s="17" t="s">
        <v>24</v>
      </c>
      <c r="G4294" s="17" t="s">
        <v>17</v>
      </c>
      <c r="H4294" s="83"/>
      <c r="I4294" s="48">
        <f>tbl_raw_data[[#This Row],[Date Actioned]]-tbl_raw_data[[#This Row],[Date Tagged]]</f>
        <v>9.8032407404389232E-3</v>
      </c>
      <c r="J4294" s="46">
        <f>HOUR(tbl_raw_data[[#This Row],[Time_taken]])*60+MINUTE(tbl_raw_data[[#This Row],[Time_taken]])+SECOND(tbl_raw_data[[#This Row],[Time_taken]])/60</f>
        <v>14.116666666666667</v>
      </c>
      <c r="K4294" s="52">
        <f>DATE(YEAR(tbl_raw_data[[#This Row],[Date Actioned]]),MONTH(tbl_raw_data[[#This Row],[Date Actioned]]),DAY(tbl_raw_data[[#This Row],[Date Actioned]]))</f>
        <v>45152</v>
      </c>
      <c r="L4294" s="50" t="str">
        <f>UPPER(TEXT(tbl_raw_data[[#This Row],[updated_date]],"MMMM"))</f>
        <v>AUGUST</v>
      </c>
      <c r="M4294" s="50" t="str">
        <f>"WEEK "&amp; IF(ROUNDUP(DAY(tbl_raw_data[[#This Row],[updated_date]])/7,0)=5,4,ROUNDUP(DAY(tbl_raw_data[[#This Row],[updated_date]])/7,0))</f>
        <v>WEEK 2</v>
      </c>
      <c r="N4294" s="50" t="str">
        <f>UPPER(VLOOKUP(tbl_raw_data[[#This Row],[Analyst]],Settiings!$A$2:$B$16,2,0))</f>
        <v>QUADIR</v>
      </c>
      <c r="O4294" s="50" t="str">
        <f>TRIM(UPPER(tbl_raw_data[[#This Row],[Outcome]]))</f>
        <v>APPROVE</v>
      </c>
      <c r="P4294" s="50" t="str">
        <f>TRIM(UPPER(tbl_raw_data[[#This Row],[Queue Name]]))</f>
        <v>CONSUMER EXISTING</v>
      </c>
      <c r="Q4294" s="50" t="str">
        <f>IF(tbl_raw_data[[#This Row],[Time taken in min]]&lt;=Settiings!$D$2,"SLA_MET","SLA_NOT_MET")</f>
        <v>SLA_MET</v>
      </c>
      <c r="R4294" s="94"/>
    </row>
    <row r="4295" spans="1:18" x14ac:dyDescent="0.3">
      <c r="A4295" s="14" t="s">
        <v>3923</v>
      </c>
      <c r="B4295" s="15">
        <v>45152.65452546296</v>
      </c>
      <c r="C4295" s="16">
        <v>45152.664537037039</v>
      </c>
      <c r="D4295" s="17" t="s">
        <v>27</v>
      </c>
      <c r="E4295" s="17" t="s">
        <v>19</v>
      </c>
      <c r="F4295" s="17" t="s">
        <v>53</v>
      </c>
      <c r="G4295" s="17" t="s">
        <v>3924</v>
      </c>
      <c r="H4295" s="83"/>
      <c r="I4295" s="48">
        <f>tbl_raw_data[[#This Row],[Date Actioned]]-tbl_raw_data[[#This Row],[Date Tagged]]</f>
        <v>1.0011574078816921E-2</v>
      </c>
      <c r="J4295" s="46">
        <f>HOUR(tbl_raw_data[[#This Row],[Time_taken]])*60+MINUTE(tbl_raw_data[[#This Row],[Time_taken]])+SECOND(tbl_raw_data[[#This Row],[Time_taken]])/60</f>
        <v>14.416666666666666</v>
      </c>
      <c r="K4295" s="52">
        <f>DATE(YEAR(tbl_raw_data[[#This Row],[Date Actioned]]),MONTH(tbl_raw_data[[#This Row],[Date Actioned]]),DAY(tbl_raw_data[[#This Row],[Date Actioned]]))</f>
        <v>45152</v>
      </c>
      <c r="L4295" s="50" t="str">
        <f>UPPER(TEXT(tbl_raw_data[[#This Row],[updated_date]],"MMMM"))</f>
        <v>AUGUST</v>
      </c>
      <c r="M4295" s="50" t="str">
        <f>"WEEK "&amp; IF(ROUNDUP(DAY(tbl_raw_data[[#This Row],[updated_date]])/7,0)=5,4,ROUNDUP(DAY(tbl_raw_data[[#This Row],[updated_date]])/7,0))</f>
        <v>WEEK 2</v>
      </c>
      <c r="N4295" s="50" t="str">
        <f>UPPER(VLOOKUP(tbl_raw_data[[#This Row],[Analyst]],Settiings!$A$2:$B$16,2,0))</f>
        <v>NAVED</v>
      </c>
      <c r="O4295" s="50" t="str">
        <f>TRIM(UPPER(tbl_raw_data[[#This Row],[Outcome]]))</f>
        <v>DECLINE</v>
      </c>
      <c r="P4295" s="50" t="str">
        <f>TRIM(UPPER(tbl_raw_data[[#This Row],[Queue Name]]))</f>
        <v>CONSUMER POST BUREAU</v>
      </c>
      <c r="Q4295" s="50" t="str">
        <f>IF(tbl_raw_data[[#This Row],[Time taken in min]]&lt;=Settiings!$D$2,"SLA_MET","SLA_NOT_MET")</f>
        <v>SLA_MET</v>
      </c>
      <c r="R4295" s="94"/>
    </row>
    <row r="4296" spans="1:18" x14ac:dyDescent="0.3">
      <c r="A4296" s="14" t="s">
        <v>3925</v>
      </c>
      <c r="B4296" s="15">
        <v>45152.656041666669</v>
      </c>
      <c r="C4296" s="26">
        <v>45152.664513888885</v>
      </c>
      <c r="D4296" s="18" t="s">
        <v>13</v>
      </c>
      <c r="E4296" s="18" t="s">
        <v>9</v>
      </c>
      <c r="F4296" s="27" t="s">
        <v>50</v>
      </c>
      <c r="G4296" s="19"/>
      <c r="H4296" s="79"/>
      <c r="I4296" s="48">
        <f>tbl_raw_data[[#This Row],[Date Actioned]]-tbl_raw_data[[#This Row],[Date Tagged]]</f>
        <v>8.4722222163691185E-3</v>
      </c>
      <c r="J4296" s="46">
        <f>HOUR(tbl_raw_data[[#This Row],[Time_taken]])*60+MINUTE(tbl_raw_data[[#This Row],[Time_taken]])+SECOND(tbl_raw_data[[#This Row],[Time_taken]])/60</f>
        <v>12.2</v>
      </c>
      <c r="K4296" s="52">
        <f>DATE(YEAR(tbl_raw_data[[#This Row],[Date Actioned]]),MONTH(tbl_raw_data[[#This Row],[Date Actioned]]),DAY(tbl_raw_data[[#This Row],[Date Actioned]]))</f>
        <v>45152</v>
      </c>
      <c r="L4296" s="50" t="str">
        <f>UPPER(TEXT(tbl_raw_data[[#This Row],[updated_date]],"MMMM"))</f>
        <v>AUGUST</v>
      </c>
      <c r="M4296" s="50" t="str">
        <f>"WEEK "&amp; IF(ROUNDUP(DAY(tbl_raw_data[[#This Row],[updated_date]])/7,0)=5,4,ROUNDUP(DAY(tbl_raw_data[[#This Row],[updated_date]])/7,0))</f>
        <v>WEEK 2</v>
      </c>
      <c r="N4296" s="50" t="str">
        <f>UPPER(VLOOKUP(tbl_raw_data[[#This Row],[Analyst]],Settiings!$A$2:$B$16,2,0))</f>
        <v>SHAHID</v>
      </c>
      <c r="O4296" s="50" t="str">
        <f>TRIM(UPPER(tbl_raw_data[[#This Row],[Outcome]]))</f>
        <v>APPROVE</v>
      </c>
      <c r="P4296" s="50" t="str">
        <f>TRIM(UPPER(tbl_raw_data[[#This Row],[Queue Name]]))</f>
        <v>CONSUMER EXISTING</v>
      </c>
      <c r="Q4296" s="50" t="str">
        <f>IF(tbl_raw_data[[#This Row],[Time taken in min]]&lt;=Settiings!$D$2,"SLA_MET","SLA_NOT_MET")</f>
        <v>SLA_MET</v>
      </c>
      <c r="R4296" s="94"/>
    </row>
    <row r="4297" spans="1:18" x14ac:dyDescent="0.3">
      <c r="A4297" s="20" t="s">
        <v>3927</v>
      </c>
      <c r="B4297" s="15">
        <v>45152.658645833333</v>
      </c>
      <c r="C4297" s="26">
        <v>45152.676319444443</v>
      </c>
      <c r="D4297" s="18" t="s">
        <v>27</v>
      </c>
      <c r="E4297" s="18" t="s">
        <v>19</v>
      </c>
      <c r="F4297" s="27" t="s">
        <v>1222</v>
      </c>
      <c r="G4297" s="19"/>
      <c r="H4297" s="79"/>
      <c r="I4297" s="48">
        <f>tbl_raw_data[[#This Row],[Date Actioned]]-tbl_raw_data[[#This Row],[Date Tagged]]</f>
        <v>1.767361110978527E-2</v>
      </c>
      <c r="J4297" s="46">
        <f>HOUR(tbl_raw_data[[#This Row],[Time_taken]])*60+MINUTE(tbl_raw_data[[#This Row],[Time_taken]])+SECOND(tbl_raw_data[[#This Row],[Time_taken]])/60</f>
        <v>25.45</v>
      </c>
      <c r="K4297" s="52">
        <f>DATE(YEAR(tbl_raw_data[[#This Row],[Date Actioned]]),MONTH(tbl_raw_data[[#This Row],[Date Actioned]]),DAY(tbl_raw_data[[#This Row],[Date Actioned]]))</f>
        <v>45152</v>
      </c>
      <c r="L4297" s="50" t="str">
        <f>UPPER(TEXT(tbl_raw_data[[#This Row],[updated_date]],"MMMM"))</f>
        <v>AUGUST</v>
      </c>
      <c r="M4297" s="50" t="str">
        <f>"WEEK "&amp; IF(ROUNDUP(DAY(tbl_raw_data[[#This Row],[updated_date]])/7,0)=5,4,ROUNDUP(DAY(tbl_raw_data[[#This Row],[updated_date]])/7,0))</f>
        <v>WEEK 2</v>
      </c>
      <c r="N4297" s="50" t="str">
        <f>UPPER(VLOOKUP(tbl_raw_data[[#This Row],[Analyst]],Settiings!$A$2:$B$16,2,0))</f>
        <v>HARDIK</v>
      </c>
      <c r="O4297" s="50" t="str">
        <f>TRIM(UPPER(tbl_raw_data[[#This Row],[Outcome]]))</f>
        <v>DECLINE</v>
      </c>
      <c r="P4297" s="50" t="str">
        <f>TRIM(UPPER(tbl_raw_data[[#This Row],[Queue Name]]))</f>
        <v>CONSUMER POST BUREAU</v>
      </c>
      <c r="Q4297" s="50" t="str">
        <f>IF(tbl_raw_data[[#This Row],[Time taken in min]]&lt;=Settiings!$D$2,"SLA_MET","SLA_NOT_MET")</f>
        <v>SLA_NOT_MET</v>
      </c>
      <c r="R4297" s="94"/>
    </row>
    <row r="4298" spans="1:18" x14ac:dyDescent="0.3">
      <c r="A4298" s="23" t="s">
        <v>3930</v>
      </c>
      <c r="B4298" s="9">
        <v>45152.661238425928</v>
      </c>
      <c r="C4298" s="24">
        <v>45152.675162037034</v>
      </c>
      <c r="D4298" s="25" t="s">
        <v>13</v>
      </c>
      <c r="E4298" s="25" t="s">
        <v>19</v>
      </c>
      <c r="F4298" s="25" t="s">
        <v>10</v>
      </c>
      <c r="G4298" s="25" t="s">
        <v>77</v>
      </c>
      <c r="H4298" s="82"/>
      <c r="I4298" s="48">
        <f>tbl_raw_data[[#This Row],[Date Actioned]]-tbl_raw_data[[#This Row],[Date Tagged]]</f>
        <v>1.392361110629281E-2</v>
      </c>
      <c r="J4298" s="46">
        <f>HOUR(tbl_raw_data[[#This Row],[Time_taken]])*60+MINUTE(tbl_raw_data[[#This Row],[Time_taken]])+SECOND(tbl_raw_data[[#This Row],[Time_taken]])/60</f>
        <v>20.05</v>
      </c>
      <c r="K4298" s="52">
        <f>DATE(YEAR(tbl_raw_data[[#This Row],[Date Actioned]]),MONTH(tbl_raw_data[[#This Row],[Date Actioned]]),DAY(tbl_raw_data[[#This Row],[Date Actioned]]))</f>
        <v>45152</v>
      </c>
      <c r="L4298" s="50" t="str">
        <f>UPPER(TEXT(tbl_raw_data[[#This Row],[updated_date]],"MMMM"))</f>
        <v>AUGUST</v>
      </c>
      <c r="M4298" s="50" t="str">
        <f>"WEEK "&amp; IF(ROUNDUP(DAY(tbl_raw_data[[#This Row],[updated_date]])/7,0)=5,4,ROUNDUP(DAY(tbl_raw_data[[#This Row],[updated_date]])/7,0))</f>
        <v>WEEK 2</v>
      </c>
      <c r="N4298" s="50" t="str">
        <f>UPPER(VLOOKUP(tbl_raw_data[[#This Row],[Analyst]],Settiings!$A$2:$B$16,2,0))</f>
        <v>NITESH</v>
      </c>
      <c r="O4298" s="50" t="str">
        <f>TRIM(UPPER(tbl_raw_data[[#This Row],[Outcome]]))</f>
        <v>APPROVE</v>
      </c>
      <c r="P4298" s="50" t="str">
        <f>TRIM(UPPER(tbl_raw_data[[#This Row],[Queue Name]]))</f>
        <v>CONSUMER POST BUREAU</v>
      </c>
      <c r="Q4298" s="50" t="str">
        <f>IF(tbl_raw_data[[#This Row],[Time taken in min]]&lt;=Settiings!$D$2,"SLA_MET","SLA_NOT_MET")</f>
        <v>SLA_NOT_MET</v>
      </c>
      <c r="R4298" s="94"/>
    </row>
    <row r="4299" spans="1:18" x14ac:dyDescent="0.3">
      <c r="A4299" s="20" t="s">
        <v>3931</v>
      </c>
      <c r="B4299" s="9">
        <v>45152.662048611113</v>
      </c>
      <c r="C4299" s="24">
        <v>45152.671087962961</v>
      </c>
      <c r="D4299" s="25" t="s">
        <v>27</v>
      </c>
      <c r="E4299" s="25" t="s">
        <v>9</v>
      </c>
      <c r="F4299" s="25" t="s">
        <v>53</v>
      </c>
      <c r="G4299" s="25" t="s">
        <v>113</v>
      </c>
      <c r="H4299" s="82"/>
      <c r="I4299" s="48">
        <f>tbl_raw_data[[#This Row],[Date Actioned]]-tbl_raw_data[[#This Row],[Date Tagged]]</f>
        <v>9.0393518476048484E-3</v>
      </c>
      <c r="J4299" s="46">
        <f>HOUR(tbl_raw_data[[#This Row],[Time_taken]])*60+MINUTE(tbl_raw_data[[#This Row],[Time_taken]])+SECOND(tbl_raw_data[[#This Row],[Time_taken]])/60</f>
        <v>13.016666666666667</v>
      </c>
      <c r="K4299" s="52">
        <f>DATE(YEAR(tbl_raw_data[[#This Row],[Date Actioned]]),MONTH(tbl_raw_data[[#This Row],[Date Actioned]]),DAY(tbl_raw_data[[#This Row],[Date Actioned]]))</f>
        <v>45152</v>
      </c>
      <c r="L4299" s="50" t="str">
        <f>UPPER(TEXT(tbl_raw_data[[#This Row],[updated_date]],"MMMM"))</f>
        <v>AUGUST</v>
      </c>
      <c r="M4299" s="50" t="str">
        <f>"WEEK "&amp; IF(ROUNDUP(DAY(tbl_raw_data[[#This Row],[updated_date]])/7,0)=5,4,ROUNDUP(DAY(tbl_raw_data[[#This Row],[updated_date]])/7,0))</f>
        <v>WEEK 2</v>
      </c>
      <c r="N4299" s="50" t="str">
        <f>UPPER(VLOOKUP(tbl_raw_data[[#This Row],[Analyst]],Settiings!$A$2:$B$16,2,0))</f>
        <v>NAVED</v>
      </c>
      <c r="O4299" s="50" t="str">
        <f>TRIM(UPPER(tbl_raw_data[[#This Row],[Outcome]]))</f>
        <v>DECLINE</v>
      </c>
      <c r="P4299" s="50" t="str">
        <f>TRIM(UPPER(tbl_raw_data[[#This Row],[Queue Name]]))</f>
        <v>CONSUMER EXISTING</v>
      </c>
      <c r="Q4299" s="50" t="str">
        <f>IF(tbl_raw_data[[#This Row],[Time taken in min]]&lt;=Settiings!$D$2,"SLA_MET","SLA_NOT_MET")</f>
        <v>SLA_MET</v>
      </c>
      <c r="R4299" s="94"/>
    </row>
    <row r="4300" spans="1:18" x14ac:dyDescent="0.3">
      <c r="A4300" s="23" t="s">
        <v>3937</v>
      </c>
      <c r="B4300" s="15">
        <v>45152.673067129632</v>
      </c>
      <c r="C4300" s="10">
        <v>45152.682303240741</v>
      </c>
      <c r="D4300" s="12" t="s">
        <v>27</v>
      </c>
      <c r="E4300" s="12" t="s">
        <v>19</v>
      </c>
      <c r="F4300" s="11" t="s">
        <v>1222</v>
      </c>
      <c r="G4300" s="13"/>
      <c r="H4300" s="78"/>
      <c r="I4300" s="48">
        <f>tbl_raw_data[[#This Row],[Date Actioned]]-tbl_raw_data[[#This Row],[Date Tagged]]</f>
        <v>9.2361111092031933E-3</v>
      </c>
      <c r="J4300" s="46">
        <f>HOUR(tbl_raw_data[[#This Row],[Time_taken]])*60+MINUTE(tbl_raw_data[[#This Row],[Time_taken]])+SECOND(tbl_raw_data[[#This Row],[Time_taken]])/60</f>
        <v>13.3</v>
      </c>
      <c r="K4300" s="52">
        <f>DATE(YEAR(tbl_raw_data[[#This Row],[Date Actioned]]),MONTH(tbl_raw_data[[#This Row],[Date Actioned]]),DAY(tbl_raw_data[[#This Row],[Date Actioned]]))</f>
        <v>45152</v>
      </c>
      <c r="L4300" s="50" t="str">
        <f>UPPER(TEXT(tbl_raw_data[[#This Row],[updated_date]],"MMMM"))</f>
        <v>AUGUST</v>
      </c>
      <c r="M4300" s="50" t="str">
        <f>"WEEK "&amp; IF(ROUNDUP(DAY(tbl_raw_data[[#This Row],[updated_date]])/7,0)=5,4,ROUNDUP(DAY(tbl_raw_data[[#This Row],[updated_date]])/7,0))</f>
        <v>WEEK 2</v>
      </c>
      <c r="N4300" s="50" t="str">
        <f>UPPER(VLOOKUP(tbl_raw_data[[#This Row],[Analyst]],Settiings!$A$2:$B$16,2,0))</f>
        <v>HARDIK</v>
      </c>
      <c r="O4300" s="50" t="str">
        <f>TRIM(UPPER(tbl_raw_data[[#This Row],[Outcome]]))</f>
        <v>DECLINE</v>
      </c>
      <c r="P4300" s="50" t="str">
        <f>TRIM(UPPER(tbl_raw_data[[#This Row],[Queue Name]]))</f>
        <v>CONSUMER POST BUREAU</v>
      </c>
      <c r="Q4300" s="50" t="str">
        <f>IF(tbl_raw_data[[#This Row],[Time taken in min]]&lt;=Settiings!$D$2,"SLA_MET","SLA_NOT_MET")</f>
        <v>SLA_MET</v>
      </c>
      <c r="R4300" s="94"/>
    </row>
    <row r="4301" spans="1:18" x14ac:dyDescent="0.3">
      <c r="A4301" s="20" t="s">
        <v>3938</v>
      </c>
      <c r="B4301" s="15">
        <v>45152.674768518518</v>
      </c>
      <c r="C4301" s="10">
        <v>45152.681296296294</v>
      </c>
      <c r="D4301" s="12" t="s">
        <v>13</v>
      </c>
      <c r="E4301" s="12" t="s">
        <v>9</v>
      </c>
      <c r="F4301" s="11" t="s">
        <v>50</v>
      </c>
      <c r="G4301" s="13"/>
      <c r="H4301" s="78"/>
      <c r="I4301" s="48">
        <f>tbl_raw_data[[#This Row],[Date Actioned]]-tbl_raw_data[[#This Row],[Date Tagged]]</f>
        <v>6.5277777757728472E-3</v>
      </c>
      <c r="J4301" s="46">
        <f>HOUR(tbl_raw_data[[#This Row],[Time_taken]])*60+MINUTE(tbl_raw_data[[#This Row],[Time_taken]])+SECOND(tbl_raw_data[[#This Row],[Time_taken]])/60</f>
        <v>9.4</v>
      </c>
      <c r="K4301" s="52">
        <f>DATE(YEAR(tbl_raw_data[[#This Row],[Date Actioned]]),MONTH(tbl_raw_data[[#This Row],[Date Actioned]]),DAY(tbl_raw_data[[#This Row],[Date Actioned]]))</f>
        <v>45152</v>
      </c>
      <c r="L4301" s="50" t="str">
        <f>UPPER(TEXT(tbl_raw_data[[#This Row],[updated_date]],"MMMM"))</f>
        <v>AUGUST</v>
      </c>
      <c r="M4301" s="50" t="str">
        <f>"WEEK "&amp; IF(ROUNDUP(DAY(tbl_raw_data[[#This Row],[updated_date]])/7,0)=5,4,ROUNDUP(DAY(tbl_raw_data[[#This Row],[updated_date]])/7,0))</f>
        <v>WEEK 2</v>
      </c>
      <c r="N4301" s="50" t="str">
        <f>UPPER(VLOOKUP(tbl_raw_data[[#This Row],[Analyst]],Settiings!$A$2:$B$16,2,0))</f>
        <v>SHAHID</v>
      </c>
      <c r="O4301" s="50" t="str">
        <f>TRIM(UPPER(tbl_raw_data[[#This Row],[Outcome]]))</f>
        <v>APPROVE</v>
      </c>
      <c r="P4301" s="50" t="str">
        <f>TRIM(UPPER(tbl_raw_data[[#This Row],[Queue Name]]))</f>
        <v>CONSUMER EXISTING</v>
      </c>
      <c r="Q4301" s="50" t="str">
        <f>IF(tbl_raw_data[[#This Row],[Time taken in min]]&lt;=Settiings!$D$2,"SLA_MET","SLA_NOT_MET")</f>
        <v>SLA_MET</v>
      </c>
      <c r="R4301" s="94"/>
    </row>
    <row r="4302" spans="1:18" x14ac:dyDescent="0.3">
      <c r="A4302" s="14" t="s">
        <v>3939</v>
      </c>
      <c r="B4302" s="15">
        <v>45152.675844907404</v>
      </c>
      <c r="C4302" s="16">
        <v>45152.680879629632</v>
      </c>
      <c r="D4302" s="17" t="s">
        <v>13</v>
      </c>
      <c r="E4302" s="17" t="s">
        <v>9</v>
      </c>
      <c r="F4302" s="17" t="s">
        <v>686</v>
      </c>
      <c r="G4302" s="17" t="s">
        <v>17</v>
      </c>
      <c r="H4302" s="83"/>
      <c r="I4302" s="48">
        <f>tbl_raw_data[[#This Row],[Date Actioned]]-tbl_raw_data[[#This Row],[Date Tagged]]</f>
        <v>5.0347222277196124E-3</v>
      </c>
      <c r="J4302" s="46">
        <f>HOUR(tbl_raw_data[[#This Row],[Time_taken]])*60+MINUTE(tbl_raw_data[[#This Row],[Time_taken]])+SECOND(tbl_raw_data[[#This Row],[Time_taken]])/60</f>
        <v>7.25</v>
      </c>
      <c r="K4302" s="52">
        <f>DATE(YEAR(tbl_raw_data[[#This Row],[Date Actioned]]),MONTH(tbl_raw_data[[#This Row],[Date Actioned]]),DAY(tbl_raw_data[[#This Row],[Date Actioned]]))</f>
        <v>45152</v>
      </c>
      <c r="L4302" s="50" t="str">
        <f>UPPER(TEXT(tbl_raw_data[[#This Row],[updated_date]],"MMMM"))</f>
        <v>AUGUST</v>
      </c>
      <c r="M4302" s="50" t="str">
        <f>"WEEK "&amp; IF(ROUNDUP(DAY(tbl_raw_data[[#This Row],[updated_date]])/7,0)=5,4,ROUNDUP(DAY(tbl_raw_data[[#This Row],[updated_date]])/7,0))</f>
        <v>WEEK 2</v>
      </c>
      <c r="N4302" s="50" t="str">
        <f>UPPER(VLOOKUP(tbl_raw_data[[#This Row],[Analyst]],Settiings!$A$2:$B$16,2,0))</f>
        <v>FARDIN</v>
      </c>
      <c r="O4302" s="50" t="str">
        <f>TRIM(UPPER(tbl_raw_data[[#This Row],[Outcome]]))</f>
        <v>APPROVE</v>
      </c>
      <c r="P4302" s="50" t="str">
        <f>TRIM(UPPER(tbl_raw_data[[#This Row],[Queue Name]]))</f>
        <v>CONSUMER EXISTING</v>
      </c>
      <c r="Q4302" s="50" t="str">
        <f>IF(tbl_raw_data[[#This Row],[Time taken in min]]&lt;=Settiings!$D$2,"SLA_MET","SLA_NOT_MET")</f>
        <v>SLA_MET</v>
      </c>
      <c r="R4302" s="94"/>
    </row>
    <row r="4303" spans="1:18" x14ac:dyDescent="0.3">
      <c r="A4303" s="20" t="s">
        <v>3940</v>
      </c>
      <c r="B4303" s="9">
        <v>45152.677581018521</v>
      </c>
      <c r="C4303" s="24">
        <v>45152.688194444447</v>
      </c>
      <c r="D4303" s="25" t="s">
        <v>13</v>
      </c>
      <c r="E4303" s="25" t="s">
        <v>9</v>
      </c>
      <c r="F4303" s="25" t="s">
        <v>53</v>
      </c>
      <c r="G4303" s="25" t="s">
        <v>17</v>
      </c>
      <c r="H4303" s="82"/>
      <c r="I4303" s="48">
        <f>tbl_raw_data[[#This Row],[Date Actioned]]-tbl_raw_data[[#This Row],[Date Tagged]]</f>
        <v>1.0613425925839692E-2</v>
      </c>
      <c r="J4303" s="46">
        <f>HOUR(tbl_raw_data[[#This Row],[Time_taken]])*60+MINUTE(tbl_raw_data[[#This Row],[Time_taken]])+SECOND(tbl_raw_data[[#This Row],[Time_taken]])/60</f>
        <v>15.283333333333333</v>
      </c>
      <c r="K4303" s="52">
        <f>DATE(YEAR(tbl_raw_data[[#This Row],[Date Actioned]]),MONTH(tbl_raw_data[[#This Row],[Date Actioned]]),DAY(tbl_raw_data[[#This Row],[Date Actioned]]))</f>
        <v>45152</v>
      </c>
      <c r="L4303" s="50" t="str">
        <f>UPPER(TEXT(tbl_raw_data[[#This Row],[updated_date]],"MMMM"))</f>
        <v>AUGUST</v>
      </c>
      <c r="M4303" s="50" t="str">
        <f>"WEEK "&amp; IF(ROUNDUP(DAY(tbl_raw_data[[#This Row],[updated_date]])/7,0)=5,4,ROUNDUP(DAY(tbl_raw_data[[#This Row],[updated_date]])/7,0))</f>
        <v>WEEK 2</v>
      </c>
      <c r="N4303" s="50" t="str">
        <f>UPPER(VLOOKUP(tbl_raw_data[[#This Row],[Analyst]],Settiings!$A$2:$B$16,2,0))</f>
        <v>NAVED</v>
      </c>
      <c r="O4303" s="50" t="str">
        <f>TRIM(UPPER(tbl_raw_data[[#This Row],[Outcome]]))</f>
        <v>APPROVE</v>
      </c>
      <c r="P4303" s="50" t="str">
        <f>TRIM(UPPER(tbl_raw_data[[#This Row],[Queue Name]]))</f>
        <v>CONSUMER EXISTING</v>
      </c>
      <c r="Q4303" s="50" t="str">
        <f>IF(tbl_raw_data[[#This Row],[Time taken in min]]&lt;=Settiings!$D$2,"SLA_MET","SLA_NOT_MET")</f>
        <v>SLA_MET</v>
      </c>
      <c r="R4303" s="94"/>
    </row>
    <row r="4304" spans="1:18" x14ac:dyDescent="0.3">
      <c r="A4304" s="23" t="s">
        <v>3941</v>
      </c>
      <c r="B4304" s="15">
        <v>45152.678599537037</v>
      </c>
      <c r="C4304" s="16">
        <v>45152.689664351848</v>
      </c>
      <c r="D4304" s="17" t="s">
        <v>13</v>
      </c>
      <c r="E4304" s="17" t="s">
        <v>47</v>
      </c>
      <c r="F4304" s="17" t="s">
        <v>24</v>
      </c>
      <c r="G4304" s="17" t="s">
        <v>17</v>
      </c>
      <c r="H4304" s="83"/>
      <c r="I4304" s="48">
        <f>tbl_raw_data[[#This Row],[Date Actioned]]-tbl_raw_data[[#This Row],[Date Tagged]]</f>
        <v>1.1064814811106771E-2</v>
      </c>
      <c r="J4304" s="46">
        <f>HOUR(tbl_raw_data[[#This Row],[Time_taken]])*60+MINUTE(tbl_raw_data[[#This Row],[Time_taken]])+SECOND(tbl_raw_data[[#This Row],[Time_taken]])/60</f>
        <v>15.933333333333334</v>
      </c>
      <c r="K4304" s="52">
        <f>DATE(YEAR(tbl_raw_data[[#This Row],[Date Actioned]]),MONTH(tbl_raw_data[[#This Row],[Date Actioned]]),DAY(tbl_raw_data[[#This Row],[Date Actioned]]))</f>
        <v>45152</v>
      </c>
      <c r="L4304" s="50" t="str">
        <f>UPPER(TEXT(tbl_raw_data[[#This Row],[updated_date]],"MMMM"))</f>
        <v>AUGUST</v>
      </c>
      <c r="M4304" s="50" t="str">
        <f>"WEEK "&amp; IF(ROUNDUP(DAY(tbl_raw_data[[#This Row],[updated_date]])/7,0)=5,4,ROUNDUP(DAY(tbl_raw_data[[#This Row],[updated_date]])/7,0))</f>
        <v>WEEK 2</v>
      </c>
      <c r="N4304" s="50" t="str">
        <f>UPPER(VLOOKUP(tbl_raw_data[[#This Row],[Analyst]],Settiings!$A$2:$B$16,2,0))</f>
        <v>QUADIR</v>
      </c>
      <c r="O4304" s="50" t="str">
        <f>TRIM(UPPER(tbl_raw_data[[#This Row],[Outcome]]))</f>
        <v>APPROVE</v>
      </c>
      <c r="P4304" s="50" t="str">
        <f>TRIM(UPPER(tbl_raw_data[[#This Row],[Queue Name]]))</f>
        <v>CONSUMER PRE BUREAU</v>
      </c>
      <c r="Q4304" s="50" t="str">
        <f>IF(tbl_raw_data[[#This Row],[Time taken in min]]&lt;=Settiings!$D$2,"SLA_MET","SLA_NOT_MET")</f>
        <v>SLA_MET</v>
      </c>
      <c r="R4304" s="94"/>
    </row>
    <row r="4305" spans="1:18" x14ac:dyDescent="0.3">
      <c r="A4305" s="23" t="s">
        <v>3942</v>
      </c>
      <c r="B4305" s="15">
        <v>45152.679849537039</v>
      </c>
      <c r="C4305" s="16">
        <v>45152.693622685183</v>
      </c>
      <c r="D4305" s="17" t="s">
        <v>27</v>
      </c>
      <c r="E4305" s="17" t="s">
        <v>9</v>
      </c>
      <c r="F4305" s="17" t="s">
        <v>10</v>
      </c>
      <c r="G4305" s="17" t="s">
        <v>113</v>
      </c>
      <c r="H4305" s="83"/>
      <c r="I4305" s="48">
        <f>tbl_raw_data[[#This Row],[Date Actioned]]-tbl_raw_data[[#This Row],[Date Tagged]]</f>
        <v>1.3773148144537117E-2</v>
      </c>
      <c r="J4305" s="46">
        <f>HOUR(tbl_raw_data[[#This Row],[Time_taken]])*60+MINUTE(tbl_raw_data[[#This Row],[Time_taken]])+SECOND(tbl_raw_data[[#This Row],[Time_taken]])/60</f>
        <v>19.833333333333332</v>
      </c>
      <c r="K4305" s="52">
        <f>DATE(YEAR(tbl_raw_data[[#This Row],[Date Actioned]]),MONTH(tbl_raw_data[[#This Row],[Date Actioned]]),DAY(tbl_raw_data[[#This Row],[Date Actioned]]))</f>
        <v>45152</v>
      </c>
      <c r="L4305" s="50" t="str">
        <f>UPPER(TEXT(tbl_raw_data[[#This Row],[updated_date]],"MMMM"))</f>
        <v>AUGUST</v>
      </c>
      <c r="M4305" s="50" t="str">
        <f>"WEEK "&amp; IF(ROUNDUP(DAY(tbl_raw_data[[#This Row],[updated_date]])/7,0)=5,4,ROUNDUP(DAY(tbl_raw_data[[#This Row],[updated_date]])/7,0))</f>
        <v>WEEK 2</v>
      </c>
      <c r="N4305" s="50" t="str">
        <f>UPPER(VLOOKUP(tbl_raw_data[[#This Row],[Analyst]],Settiings!$A$2:$B$16,2,0))</f>
        <v>NITESH</v>
      </c>
      <c r="O4305" s="50" t="str">
        <f>TRIM(UPPER(tbl_raw_data[[#This Row],[Outcome]]))</f>
        <v>DECLINE</v>
      </c>
      <c r="P4305" s="50" t="str">
        <f>TRIM(UPPER(tbl_raw_data[[#This Row],[Queue Name]]))</f>
        <v>CONSUMER EXISTING</v>
      </c>
      <c r="Q4305" s="50" t="str">
        <f>IF(tbl_raw_data[[#This Row],[Time taken in min]]&lt;=Settiings!$D$2,"SLA_MET","SLA_NOT_MET")</f>
        <v>SLA_MET</v>
      </c>
      <c r="R4305" s="94"/>
    </row>
    <row r="4306" spans="1:18" x14ac:dyDescent="0.3">
      <c r="A4306" s="14" t="s">
        <v>3945</v>
      </c>
      <c r="B4306" s="9">
        <v>45152.681620370371</v>
      </c>
      <c r="C4306" s="24">
        <v>45152.692465277774</v>
      </c>
      <c r="D4306" s="25" t="s">
        <v>27</v>
      </c>
      <c r="E4306" s="25" t="s">
        <v>47</v>
      </c>
      <c r="F4306" s="25" t="s">
        <v>686</v>
      </c>
      <c r="G4306" s="25" t="s">
        <v>207</v>
      </c>
      <c r="H4306" s="82"/>
      <c r="I4306" s="48">
        <f>tbl_raw_data[[#This Row],[Date Actioned]]-tbl_raw_data[[#This Row],[Date Tagged]]</f>
        <v>1.0844907403225079E-2</v>
      </c>
      <c r="J4306" s="46">
        <f>HOUR(tbl_raw_data[[#This Row],[Time_taken]])*60+MINUTE(tbl_raw_data[[#This Row],[Time_taken]])+SECOND(tbl_raw_data[[#This Row],[Time_taken]])/60</f>
        <v>15.616666666666667</v>
      </c>
      <c r="K4306" s="52">
        <f>DATE(YEAR(tbl_raw_data[[#This Row],[Date Actioned]]),MONTH(tbl_raw_data[[#This Row],[Date Actioned]]),DAY(tbl_raw_data[[#This Row],[Date Actioned]]))</f>
        <v>45152</v>
      </c>
      <c r="L4306" s="50" t="str">
        <f>UPPER(TEXT(tbl_raw_data[[#This Row],[updated_date]],"MMMM"))</f>
        <v>AUGUST</v>
      </c>
      <c r="M4306" s="50" t="str">
        <f>"WEEK "&amp; IF(ROUNDUP(DAY(tbl_raw_data[[#This Row],[updated_date]])/7,0)=5,4,ROUNDUP(DAY(tbl_raw_data[[#This Row],[updated_date]])/7,0))</f>
        <v>WEEK 2</v>
      </c>
      <c r="N4306" s="50" t="str">
        <f>UPPER(VLOOKUP(tbl_raw_data[[#This Row],[Analyst]],Settiings!$A$2:$B$16,2,0))</f>
        <v>FARDIN</v>
      </c>
      <c r="O4306" s="50" t="str">
        <f>TRIM(UPPER(tbl_raw_data[[#This Row],[Outcome]]))</f>
        <v>DECLINE</v>
      </c>
      <c r="P4306" s="50" t="str">
        <f>TRIM(UPPER(tbl_raw_data[[#This Row],[Queue Name]]))</f>
        <v>CONSUMER PRE BUREAU</v>
      </c>
      <c r="Q4306" s="50" t="str">
        <f>IF(tbl_raw_data[[#This Row],[Time taken in min]]&lt;=Settiings!$D$2,"SLA_MET","SLA_NOT_MET")</f>
        <v>SLA_MET</v>
      </c>
      <c r="R4306" s="94"/>
    </row>
    <row r="4307" spans="1:18" x14ac:dyDescent="0.3">
      <c r="A4307" s="14" t="s">
        <v>3946</v>
      </c>
      <c r="B4307" s="9">
        <v>45152.682002314818</v>
      </c>
      <c r="C4307" s="24">
        <v>45152.692129629628</v>
      </c>
      <c r="D4307" s="25" t="s">
        <v>13</v>
      </c>
      <c r="E4307" s="25" t="s">
        <v>9</v>
      </c>
      <c r="F4307" s="25" t="s">
        <v>53</v>
      </c>
      <c r="G4307" s="25" t="s">
        <v>77</v>
      </c>
      <c r="H4307" s="82"/>
      <c r="I4307" s="48">
        <f>tbl_raw_data[[#This Row],[Date Actioned]]-tbl_raw_data[[#This Row],[Date Tagged]]</f>
        <v>1.0127314810233656E-2</v>
      </c>
      <c r="J4307" s="46">
        <f>HOUR(tbl_raw_data[[#This Row],[Time_taken]])*60+MINUTE(tbl_raw_data[[#This Row],[Time_taken]])+SECOND(tbl_raw_data[[#This Row],[Time_taken]])/60</f>
        <v>14.583333333333334</v>
      </c>
      <c r="K4307" s="52">
        <f>DATE(YEAR(tbl_raw_data[[#This Row],[Date Actioned]]),MONTH(tbl_raw_data[[#This Row],[Date Actioned]]),DAY(tbl_raw_data[[#This Row],[Date Actioned]]))</f>
        <v>45152</v>
      </c>
      <c r="L4307" s="50" t="str">
        <f>UPPER(TEXT(tbl_raw_data[[#This Row],[updated_date]],"MMMM"))</f>
        <v>AUGUST</v>
      </c>
      <c r="M4307" s="50" t="str">
        <f>"WEEK "&amp; IF(ROUNDUP(DAY(tbl_raw_data[[#This Row],[updated_date]])/7,0)=5,4,ROUNDUP(DAY(tbl_raw_data[[#This Row],[updated_date]])/7,0))</f>
        <v>WEEK 2</v>
      </c>
      <c r="N4307" s="50" t="str">
        <f>UPPER(VLOOKUP(tbl_raw_data[[#This Row],[Analyst]],Settiings!$A$2:$B$16,2,0))</f>
        <v>NAVED</v>
      </c>
      <c r="O4307" s="50" t="str">
        <f>TRIM(UPPER(tbl_raw_data[[#This Row],[Outcome]]))</f>
        <v>APPROVE</v>
      </c>
      <c r="P4307" s="50" t="str">
        <f>TRIM(UPPER(tbl_raw_data[[#This Row],[Queue Name]]))</f>
        <v>CONSUMER EXISTING</v>
      </c>
      <c r="Q4307" s="50" t="str">
        <f>IF(tbl_raw_data[[#This Row],[Time taken in min]]&lt;=Settiings!$D$2,"SLA_MET","SLA_NOT_MET")</f>
        <v>SLA_MET</v>
      </c>
      <c r="R4307" s="94"/>
    </row>
    <row r="4308" spans="1:18" x14ac:dyDescent="0.3">
      <c r="A4308" s="23" t="s">
        <v>3948</v>
      </c>
      <c r="B4308" s="15">
        <v>45152.685682870368</v>
      </c>
      <c r="C4308" s="26">
        <v>45152.696064814816</v>
      </c>
      <c r="D4308" s="18" t="s">
        <v>13</v>
      </c>
      <c r="E4308" s="18" t="s">
        <v>9</v>
      </c>
      <c r="F4308" s="27" t="s">
        <v>1222</v>
      </c>
      <c r="G4308" s="19"/>
      <c r="H4308" s="79"/>
      <c r="I4308" s="48">
        <f>tbl_raw_data[[#This Row],[Date Actioned]]-tbl_raw_data[[#This Row],[Date Tagged]]</f>
        <v>1.0381944448454306E-2</v>
      </c>
      <c r="J4308" s="46">
        <f>HOUR(tbl_raw_data[[#This Row],[Time_taken]])*60+MINUTE(tbl_raw_data[[#This Row],[Time_taken]])+SECOND(tbl_raw_data[[#This Row],[Time_taken]])/60</f>
        <v>14.95</v>
      </c>
      <c r="K4308" s="52">
        <f>DATE(YEAR(tbl_raw_data[[#This Row],[Date Actioned]]),MONTH(tbl_raw_data[[#This Row],[Date Actioned]]),DAY(tbl_raw_data[[#This Row],[Date Actioned]]))</f>
        <v>45152</v>
      </c>
      <c r="L4308" s="50" t="str">
        <f>UPPER(TEXT(tbl_raw_data[[#This Row],[updated_date]],"MMMM"))</f>
        <v>AUGUST</v>
      </c>
      <c r="M4308" s="50" t="str">
        <f>"WEEK "&amp; IF(ROUNDUP(DAY(tbl_raw_data[[#This Row],[updated_date]])/7,0)=5,4,ROUNDUP(DAY(tbl_raw_data[[#This Row],[updated_date]])/7,0))</f>
        <v>WEEK 2</v>
      </c>
      <c r="N4308" s="50" t="str">
        <f>UPPER(VLOOKUP(tbl_raw_data[[#This Row],[Analyst]],Settiings!$A$2:$B$16,2,0))</f>
        <v>HARDIK</v>
      </c>
      <c r="O4308" s="50" t="str">
        <f>TRIM(UPPER(tbl_raw_data[[#This Row],[Outcome]]))</f>
        <v>APPROVE</v>
      </c>
      <c r="P4308" s="50" t="str">
        <f>TRIM(UPPER(tbl_raw_data[[#This Row],[Queue Name]]))</f>
        <v>CONSUMER EXISTING</v>
      </c>
      <c r="Q4308" s="50" t="str">
        <f>IF(tbl_raw_data[[#This Row],[Time taken in min]]&lt;=Settiings!$D$2,"SLA_MET","SLA_NOT_MET")</f>
        <v>SLA_MET</v>
      </c>
      <c r="R4308" s="94"/>
    </row>
    <row r="4309" spans="1:18" x14ac:dyDescent="0.3">
      <c r="A4309" s="20" t="s">
        <v>3950</v>
      </c>
      <c r="B4309" s="15">
        <v>45152.688252314816</v>
      </c>
      <c r="C4309" s="16">
        <v>45152.696608796294</v>
      </c>
      <c r="D4309" s="17" t="s">
        <v>13</v>
      </c>
      <c r="E4309" s="17" t="s">
        <v>9</v>
      </c>
      <c r="F4309" s="17" t="s">
        <v>686</v>
      </c>
      <c r="G4309" s="17" t="s">
        <v>17</v>
      </c>
      <c r="H4309" s="83"/>
      <c r="I4309" s="48">
        <f>tbl_raw_data[[#This Row],[Date Actioned]]-tbl_raw_data[[#This Row],[Date Tagged]]</f>
        <v>8.3564814776764251E-3</v>
      </c>
      <c r="J4309" s="46">
        <f>HOUR(tbl_raw_data[[#This Row],[Time_taken]])*60+MINUTE(tbl_raw_data[[#This Row],[Time_taken]])+SECOND(tbl_raw_data[[#This Row],[Time_taken]])/60</f>
        <v>12.033333333333333</v>
      </c>
      <c r="K4309" s="52">
        <f>DATE(YEAR(tbl_raw_data[[#This Row],[Date Actioned]]),MONTH(tbl_raw_data[[#This Row],[Date Actioned]]),DAY(tbl_raw_data[[#This Row],[Date Actioned]]))</f>
        <v>45152</v>
      </c>
      <c r="L4309" s="50" t="str">
        <f>UPPER(TEXT(tbl_raw_data[[#This Row],[updated_date]],"MMMM"))</f>
        <v>AUGUST</v>
      </c>
      <c r="M4309" s="50" t="str">
        <f>"WEEK "&amp; IF(ROUNDUP(DAY(tbl_raw_data[[#This Row],[updated_date]])/7,0)=5,4,ROUNDUP(DAY(tbl_raw_data[[#This Row],[updated_date]])/7,0))</f>
        <v>WEEK 2</v>
      </c>
      <c r="N4309" s="50" t="str">
        <f>UPPER(VLOOKUP(tbl_raw_data[[#This Row],[Analyst]],Settiings!$A$2:$B$16,2,0))</f>
        <v>FARDIN</v>
      </c>
      <c r="O4309" s="50" t="str">
        <f>TRIM(UPPER(tbl_raw_data[[#This Row],[Outcome]]))</f>
        <v>APPROVE</v>
      </c>
      <c r="P4309" s="50" t="str">
        <f>TRIM(UPPER(tbl_raw_data[[#This Row],[Queue Name]]))</f>
        <v>CONSUMER EXISTING</v>
      </c>
      <c r="Q4309" s="50" t="str">
        <f>IF(tbl_raw_data[[#This Row],[Time taken in min]]&lt;=Settiings!$D$2,"SLA_MET","SLA_NOT_MET")</f>
        <v>SLA_MET</v>
      </c>
      <c r="R4309" s="94"/>
    </row>
    <row r="4310" spans="1:18" x14ac:dyDescent="0.3">
      <c r="A4310" s="14" t="s">
        <v>3951</v>
      </c>
      <c r="B4310" s="15">
        <v>45152.68917824074</v>
      </c>
      <c r="C4310" s="10">
        <v>45152.696076388886</v>
      </c>
      <c r="D4310" s="12" t="s">
        <v>13</v>
      </c>
      <c r="E4310" s="12" t="s">
        <v>9</v>
      </c>
      <c r="F4310" s="11" t="s">
        <v>50</v>
      </c>
      <c r="G4310" s="13"/>
      <c r="H4310" s="78"/>
      <c r="I4310" s="48">
        <f>tbl_raw_data[[#This Row],[Date Actioned]]-tbl_raw_data[[#This Row],[Date Tagged]]</f>
        <v>6.8981481454102322E-3</v>
      </c>
      <c r="J4310" s="46">
        <f>HOUR(tbl_raw_data[[#This Row],[Time_taken]])*60+MINUTE(tbl_raw_data[[#This Row],[Time_taken]])+SECOND(tbl_raw_data[[#This Row],[Time_taken]])/60</f>
        <v>9.9333333333333336</v>
      </c>
      <c r="K4310" s="52">
        <f>DATE(YEAR(tbl_raw_data[[#This Row],[Date Actioned]]),MONTH(tbl_raw_data[[#This Row],[Date Actioned]]),DAY(tbl_raw_data[[#This Row],[Date Actioned]]))</f>
        <v>45152</v>
      </c>
      <c r="L4310" s="50" t="str">
        <f>UPPER(TEXT(tbl_raw_data[[#This Row],[updated_date]],"MMMM"))</f>
        <v>AUGUST</v>
      </c>
      <c r="M4310" s="50" t="str">
        <f>"WEEK "&amp; IF(ROUNDUP(DAY(tbl_raw_data[[#This Row],[updated_date]])/7,0)=5,4,ROUNDUP(DAY(tbl_raw_data[[#This Row],[updated_date]])/7,0))</f>
        <v>WEEK 2</v>
      </c>
      <c r="N4310" s="50" t="str">
        <f>UPPER(VLOOKUP(tbl_raw_data[[#This Row],[Analyst]],Settiings!$A$2:$B$16,2,0))</f>
        <v>SHAHID</v>
      </c>
      <c r="O4310" s="50" t="str">
        <f>TRIM(UPPER(tbl_raw_data[[#This Row],[Outcome]]))</f>
        <v>APPROVE</v>
      </c>
      <c r="P4310" s="50" t="str">
        <f>TRIM(UPPER(tbl_raw_data[[#This Row],[Queue Name]]))</f>
        <v>CONSUMER EXISTING</v>
      </c>
      <c r="Q4310" s="50" t="str">
        <f>IF(tbl_raw_data[[#This Row],[Time taken in min]]&lt;=Settiings!$D$2,"SLA_MET","SLA_NOT_MET")</f>
        <v>SLA_MET</v>
      </c>
      <c r="R4310" s="94"/>
    </row>
    <row r="4311" spans="1:18" x14ac:dyDescent="0.3">
      <c r="A4311" s="20" t="s">
        <v>3952</v>
      </c>
      <c r="B4311" s="15">
        <v>45152.689467592594</v>
      </c>
      <c r="C4311" s="26">
        <v>45152.704629629632</v>
      </c>
      <c r="D4311" s="18" t="s">
        <v>13</v>
      </c>
      <c r="E4311" s="18" t="s">
        <v>9</v>
      </c>
      <c r="F4311" s="27" t="s">
        <v>1222</v>
      </c>
      <c r="G4311" s="19"/>
      <c r="H4311" s="79"/>
      <c r="I4311" s="48">
        <f>tbl_raw_data[[#This Row],[Date Actioned]]-tbl_raw_data[[#This Row],[Date Tagged]]</f>
        <v>1.5162037037953269E-2</v>
      </c>
      <c r="J4311" s="46">
        <f>HOUR(tbl_raw_data[[#This Row],[Time_taken]])*60+MINUTE(tbl_raw_data[[#This Row],[Time_taken]])+SECOND(tbl_raw_data[[#This Row],[Time_taken]])/60</f>
        <v>21.833333333333332</v>
      </c>
      <c r="K4311" s="52">
        <f>DATE(YEAR(tbl_raw_data[[#This Row],[Date Actioned]]),MONTH(tbl_raw_data[[#This Row],[Date Actioned]]),DAY(tbl_raw_data[[#This Row],[Date Actioned]]))</f>
        <v>45152</v>
      </c>
      <c r="L4311" s="50" t="str">
        <f>UPPER(TEXT(tbl_raw_data[[#This Row],[updated_date]],"MMMM"))</f>
        <v>AUGUST</v>
      </c>
      <c r="M4311" s="50" t="str">
        <f>"WEEK "&amp; IF(ROUNDUP(DAY(tbl_raw_data[[#This Row],[updated_date]])/7,0)=5,4,ROUNDUP(DAY(tbl_raw_data[[#This Row],[updated_date]])/7,0))</f>
        <v>WEEK 2</v>
      </c>
      <c r="N4311" s="50" t="str">
        <f>UPPER(VLOOKUP(tbl_raw_data[[#This Row],[Analyst]],Settiings!$A$2:$B$16,2,0))</f>
        <v>HARDIK</v>
      </c>
      <c r="O4311" s="50" t="str">
        <f>TRIM(UPPER(tbl_raw_data[[#This Row],[Outcome]]))</f>
        <v>APPROVE</v>
      </c>
      <c r="P4311" s="50" t="str">
        <f>TRIM(UPPER(tbl_raw_data[[#This Row],[Queue Name]]))</f>
        <v>CONSUMER EXISTING</v>
      </c>
      <c r="Q4311" s="50" t="str">
        <f>IF(tbl_raw_data[[#This Row],[Time taken in min]]&lt;=Settiings!$D$2,"SLA_MET","SLA_NOT_MET")</f>
        <v>SLA_NOT_MET</v>
      </c>
      <c r="R4311" s="94"/>
    </row>
    <row r="4312" spans="1:18" x14ac:dyDescent="0.3">
      <c r="A4312" s="23" t="s">
        <v>3955</v>
      </c>
      <c r="B4312" s="9">
        <v>45152.69326388889</v>
      </c>
      <c r="C4312" s="24">
        <v>45152.700682870367</v>
      </c>
      <c r="D4312" s="25" t="s">
        <v>13</v>
      </c>
      <c r="E4312" s="25" t="s">
        <v>9</v>
      </c>
      <c r="F4312" s="25" t="s">
        <v>686</v>
      </c>
      <c r="G4312" s="25" t="s">
        <v>17</v>
      </c>
      <c r="H4312" s="82"/>
      <c r="I4312" s="48">
        <f>tbl_raw_data[[#This Row],[Date Actioned]]-tbl_raw_data[[#This Row],[Date Tagged]]</f>
        <v>7.4189814768033102E-3</v>
      </c>
      <c r="J4312" s="46">
        <f>HOUR(tbl_raw_data[[#This Row],[Time_taken]])*60+MINUTE(tbl_raw_data[[#This Row],[Time_taken]])+SECOND(tbl_raw_data[[#This Row],[Time_taken]])/60</f>
        <v>10.683333333333334</v>
      </c>
      <c r="K4312" s="52">
        <f>DATE(YEAR(tbl_raw_data[[#This Row],[Date Actioned]]),MONTH(tbl_raw_data[[#This Row],[Date Actioned]]),DAY(tbl_raw_data[[#This Row],[Date Actioned]]))</f>
        <v>45152</v>
      </c>
      <c r="L4312" s="50" t="str">
        <f>UPPER(TEXT(tbl_raw_data[[#This Row],[updated_date]],"MMMM"))</f>
        <v>AUGUST</v>
      </c>
      <c r="M4312" s="50" t="str">
        <f>"WEEK "&amp; IF(ROUNDUP(DAY(tbl_raw_data[[#This Row],[updated_date]])/7,0)=5,4,ROUNDUP(DAY(tbl_raw_data[[#This Row],[updated_date]])/7,0))</f>
        <v>WEEK 2</v>
      </c>
      <c r="N4312" s="50" t="str">
        <f>UPPER(VLOOKUP(tbl_raw_data[[#This Row],[Analyst]],Settiings!$A$2:$B$16,2,0))</f>
        <v>FARDIN</v>
      </c>
      <c r="O4312" s="50" t="str">
        <f>TRIM(UPPER(tbl_raw_data[[#This Row],[Outcome]]))</f>
        <v>APPROVE</v>
      </c>
      <c r="P4312" s="50" t="str">
        <f>TRIM(UPPER(tbl_raw_data[[#This Row],[Queue Name]]))</f>
        <v>CONSUMER EXISTING</v>
      </c>
      <c r="Q4312" s="50" t="str">
        <f>IF(tbl_raw_data[[#This Row],[Time taken in min]]&lt;=Settiings!$D$2,"SLA_MET","SLA_NOT_MET")</f>
        <v>SLA_MET</v>
      </c>
      <c r="R4312" s="94"/>
    </row>
    <row r="4313" spans="1:18" x14ac:dyDescent="0.3">
      <c r="A4313" s="14" t="s">
        <v>3956</v>
      </c>
      <c r="B4313" s="15">
        <v>45152.693391203706</v>
      </c>
      <c r="C4313" s="16">
        <v>45152.701342592591</v>
      </c>
      <c r="D4313" s="17" t="s">
        <v>13</v>
      </c>
      <c r="E4313" s="17" t="s">
        <v>47</v>
      </c>
      <c r="F4313" s="17" t="s">
        <v>53</v>
      </c>
      <c r="G4313" s="17" t="s">
        <v>255</v>
      </c>
      <c r="H4313" s="83"/>
      <c r="I4313" s="48">
        <f>tbl_raw_data[[#This Row],[Date Actioned]]-tbl_raw_data[[#This Row],[Date Tagged]]</f>
        <v>7.9513888849760406E-3</v>
      </c>
      <c r="J4313" s="46">
        <f>HOUR(tbl_raw_data[[#This Row],[Time_taken]])*60+MINUTE(tbl_raw_data[[#This Row],[Time_taken]])+SECOND(tbl_raw_data[[#This Row],[Time_taken]])/60</f>
        <v>11.45</v>
      </c>
      <c r="K4313" s="52">
        <f>DATE(YEAR(tbl_raw_data[[#This Row],[Date Actioned]]),MONTH(tbl_raw_data[[#This Row],[Date Actioned]]),DAY(tbl_raw_data[[#This Row],[Date Actioned]]))</f>
        <v>45152</v>
      </c>
      <c r="L4313" s="50" t="str">
        <f>UPPER(TEXT(tbl_raw_data[[#This Row],[updated_date]],"MMMM"))</f>
        <v>AUGUST</v>
      </c>
      <c r="M4313" s="50" t="str">
        <f>"WEEK "&amp; IF(ROUNDUP(DAY(tbl_raw_data[[#This Row],[updated_date]])/7,0)=5,4,ROUNDUP(DAY(tbl_raw_data[[#This Row],[updated_date]])/7,0))</f>
        <v>WEEK 2</v>
      </c>
      <c r="N4313" s="50" t="str">
        <f>UPPER(VLOOKUP(tbl_raw_data[[#This Row],[Analyst]],Settiings!$A$2:$B$16,2,0))</f>
        <v>NAVED</v>
      </c>
      <c r="O4313" s="50" t="str">
        <f>TRIM(UPPER(tbl_raw_data[[#This Row],[Outcome]]))</f>
        <v>APPROVE</v>
      </c>
      <c r="P4313" s="50" t="str">
        <f>TRIM(UPPER(tbl_raw_data[[#This Row],[Queue Name]]))</f>
        <v>CONSUMER PRE BUREAU</v>
      </c>
      <c r="Q4313" s="50" t="str">
        <f>IF(tbl_raw_data[[#This Row],[Time taken in min]]&lt;=Settiings!$D$2,"SLA_MET","SLA_NOT_MET")</f>
        <v>SLA_MET</v>
      </c>
      <c r="R4313" s="94"/>
    </row>
    <row r="4314" spans="1:18" x14ac:dyDescent="0.3">
      <c r="A4314" s="23" t="s">
        <v>3959</v>
      </c>
      <c r="B4314" s="15">
        <v>45152.695104166669</v>
      </c>
      <c r="C4314" s="10">
        <v>45152.700995370367</v>
      </c>
      <c r="D4314" s="12" t="s">
        <v>13</v>
      </c>
      <c r="E4314" s="12" t="s">
        <v>9</v>
      </c>
      <c r="F4314" s="11" t="s">
        <v>50</v>
      </c>
      <c r="G4314" s="13"/>
      <c r="H4314" s="78"/>
      <c r="I4314" s="48">
        <f>tbl_raw_data[[#This Row],[Date Actioned]]-tbl_raw_data[[#This Row],[Date Tagged]]</f>
        <v>5.8912036984111182E-3</v>
      </c>
      <c r="J4314" s="46">
        <f>HOUR(tbl_raw_data[[#This Row],[Time_taken]])*60+MINUTE(tbl_raw_data[[#This Row],[Time_taken]])+SECOND(tbl_raw_data[[#This Row],[Time_taken]])/60</f>
        <v>8.4833333333333325</v>
      </c>
      <c r="K4314" s="52">
        <f>DATE(YEAR(tbl_raw_data[[#This Row],[Date Actioned]]),MONTH(tbl_raw_data[[#This Row],[Date Actioned]]),DAY(tbl_raw_data[[#This Row],[Date Actioned]]))</f>
        <v>45152</v>
      </c>
      <c r="L4314" s="50" t="str">
        <f>UPPER(TEXT(tbl_raw_data[[#This Row],[updated_date]],"MMMM"))</f>
        <v>AUGUST</v>
      </c>
      <c r="M4314" s="50" t="str">
        <f>"WEEK "&amp; IF(ROUNDUP(DAY(tbl_raw_data[[#This Row],[updated_date]])/7,0)=5,4,ROUNDUP(DAY(tbl_raw_data[[#This Row],[updated_date]])/7,0))</f>
        <v>WEEK 2</v>
      </c>
      <c r="N4314" s="50" t="str">
        <f>UPPER(VLOOKUP(tbl_raw_data[[#This Row],[Analyst]],Settiings!$A$2:$B$16,2,0))</f>
        <v>SHAHID</v>
      </c>
      <c r="O4314" s="50" t="str">
        <f>TRIM(UPPER(tbl_raw_data[[#This Row],[Outcome]]))</f>
        <v>APPROVE</v>
      </c>
      <c r="P4314" s="50" t="str">
        <f>TRIM(UPPER(tbl_raw_data[[#This Row],[Queue Name]]))</f>
        <v>CONSUMER EXISTING</v>
      </c>
      <c r="Q4314" s="50" t="str">
        <f>IF(tbl_raw_data[[#This Row],[Time taken in min]]&lt;=Settiings!$D$2,"SLA_MET","SLA_NOT_MET")</f>
        <v>SLA_MET</v>
      </c>
      <c r="R4314" s="94"/>
    </row>
    <row r="4315" spans="1:18" x14ac:dyDescent="0.3">
      <c r="A4315" s="14" t="s">
        <v>3960</v>
      </c>
      <c r="B4315" s="15">
        <v>45152.695243055554</v>
      </c>
      <c r="C4315" s="26">
        <v>45152.709178240744</v>
      </c>
      <c r="D4315" s="18" t="s">
        <v>13</v>
      </c>
      <c r="E4315" s="18" t="s">
        <v>9</v>
      </c>
      <c r="F4315" s="27" t="s">
        <v>50</v>
      </c>
      <c r="G4315" s="19"/>
      <c r="H4315" s="79"/>
      <c r="I4315" s="48">
        <f>tbl_raw_data[[#This Row],[Date Actioned]]-tbl_raw_data[[#This Row],[Date Tagged]]</f>
        <v>1.393518519034842E-2</v>
      </c>
      <c r="J4315" s="46">
        <f>HOUR(tbl_raw_data[[#This Row],[Time_taken]])*60+MINUTE(tbl_raw_data[[#This Row],[Time_taken]])+SECOND(tbl_raw_data[[#This Row],[Time_taken]])/60</f>
        <v>20.066666666666666</v>
      </c>
      <c r="K4315" s="52">
        <f>DATE(YEAR(tbl_raw_data[[#This Row],[Date Actioned]]),MONTH(tbl_raw_data[[#This Row],[Date Actioned]]),DAY(tbl_raw_data[[#This Row],[Date Actioned]]))</f>
        <v>45152</v>
      </c>
      <c r="L4315" s="50" t="str">
        <f>UPPER(TEXT(tbl_raw_data[[#This Row],[updated_date]],"MMMM"))</f>
        <v>AUGUST</v>
      </c>
      <c r="M4315" s="50" t="str">
        <f>"WEEK "&amp; IF(ROUNDUP(DAY(tbl_raw_data[[#This Row],[updated_date]])/7,0)=5,4,ROUNDUP(DAY(tbl_raw_data[[#This Row],[updated_date]])/7,0))</f>
        <v>WEEK 2</v>
      </c>
      <c r="N4315" s="50" t="str">
        <f>UPPER(VLOOKUP(tbl_raw_data[[#This Row],[Analyst]],Settiings!$A$2:$B$16,2,0))</f>
        <v>SHAHID</v>
      </c>
      <c r="O4315" s="50" t="str">
        <f>TRIM(UPPER(tbl_raw_data[[#This Row],[Outcome]]))</f>
        <v>APPROVE</v>
      </c>
      <c r="P4315" s="50" t="str">
        <f>TRIM(UPPER(tbl_raw_data[[#This Row],[Queue Name]]))</f>
        <v>CONSUMER EXISTING</v>
      </c>
      <c r="Q4315" s="50" t="str">
        <f>IF(tbl_raw_data[[#This Row],[Time taken in min]]&lt;=Settiings!$D$2,"SLA_MET","SLA_NOT_MET")</f>
        <v>SLA_NOT_MET</v>
      </c>
      <c r="R4315" s="94"/>
    </row>
    <row r="4316" spans="1:18" x14ac:dyDescent="0.3">
      <c r="A4316" s="20" t="s">
        <v>3961</v>
      </c>
      <c r="B4316" s="9">
        <v>45152.702534722222</v>
      </c>
      <c r="C4316" s="24">
        <v>45152.709374999999</v>
      </c>
      <c r="D4316" s="25" t="s">
        <v>13</v>
      </c>
      <c r="E4316" s="25" t="s">
        <v>47</v>
      </c>
      <c r="F4316" s="25" t="s">
        <v>10</v>
      </c>
      <c r="G4316" s="25" t="s">
        <v>41</v>
      </c>
      <c r="H4316" s="82"/>
      <c r="I4316" s="48">
        <f>tbl_raw_data[[#This Row],[Date Actioned]]-tbl_raw_data[[#This Row],[Date Tagged]]</f>
        <v>6.8402777760638855E-3</v>
      </c>
      <c r="J4316" s="46">
        <f>HOUR(tbl_raw_data[[#This Row],[Time_taken]])*60+MINUTE(tbl_raw_data[[#This Row],[Time_taken]])+SECOND(tbl_raw_data[[#This Row],[Time_taken]])/60</f>
        <v>9.85</v>
      </c>
      <c r="K4316" s="52">
        <f>DATE(YEAR(tbl_raw_data[[#This Row],[Date Actioned]]),MONTH(tbl_raw_data[[#This Row],[Date Actioned]]),DAY(tbl_raw_data[[#This Row],[Date Actioned]]))</f>
        <v>45152</v>
      </c>
      <c r="L4316" s="50" t="str">
        <f>UPPER(TEXT(tbl_raw_data[[#This Row],[updated_date]],"MMMM"))</f>
        <v>AUGUST</v>
      </c>
      <c r="M4316" s="50" t="str">
        <f>"WEEK "&amp; IF(ROUNDUP(DAY(tbl_raw_data[[#This Row],[updated_date]])/7,0)=5,4,ROUNDUP(DAY(tbl_raw_data[[#This Row],[updated_date]])/7,0))</f>
        <v>WEEK 2</v>
      </c>
      <c r="N4316" s="50" t="str">
        <f>UPPER(VLOOKUP(tbl_raw_data[[#This Row],[Analyst]],Settiings!$A$2:$B$16,2,0))</f>
        <v>NITESH</v>
      </c>
      <c r="O4316" s="50" t="str">
        <f>TRIM(UPPER(tbl_raw_data[[#This Row],[Outcome]]))</f>
        <v>APPROVE</v>
      </c>
      <c r="P4316" s="50" t="str">
        <f>TRIM(UPPER(tbl_raw_data[[#This Row],[Queue Name]]))</f>
        <v>CONSUMER PRE BUREAU</v>
      </c>
      <c r="Q4316" s="50" t="str">
        <f>IF(tbl_raw_data[[#This Row],[Time taken in min]]&lt;=Settiings!$D$2,"SLA_MET","SLA_NOT_MET")</f>
        <v>SLA_MET</v>
      </c>
      <c r="R4316" s="94"/>
    </row>
    <row r="4317" spans="1:18" x14ac:dyDescent="0.3">
      <c r="A4317" s="23" t="s">
        <v>3963</v>
      </c>
      <c r="B4317" s="15">
        <v>45152.704004629632</v>
      </c>
      <c r="C4317" s="16">
        <v>45152.715891203705</v>
      </c>
      <c r="D4317" s="17" t="s">
        <v>13</v>
      </c>
      <c r="E4317" s="17" t="s">
        <v>47</v>
      </c>
      <c r="F4317" s="17" t="s">
        <v>686</v>
      </c>
      <c r="G4317" s="17" t="s">
        <v>17</v>
      </c>
      <c r="H4317" s="83"/>
      <c r="I4317" s="48">
        <f>tbl_raw_data[[#This Row],[Date Actioned]]-tbl_raw_data[[#This Row],[Date Tagged]]</f>
        <v>1.1886574073287193E-2</v>
      </c>
      <c r="J4317" s="46">
        <f>HOUR(tbl_raw_data[[#This Row],[Time_taken]])*60+MINUTE(tbl_raw_data[[#This Row],[Time_taken]])+SECOND(tbl_raw_data[[#This Row],[Time_taken]])/60</f>
        <v>17.116666666666667</v>
      </c>
      <c r="K4317" s="52">
        <f>DATE(YEAR(tbl_raw_data[[#This Row],[Date Actioned]]),MONTH(tbl_raw_data[[#This Row],[Date Actioned]]),DAY(tbl_raw_data[[#This Row],[Date Actioned]]))</f>
        <v>45152</v>
      </c>
      <c r="L4317" s="50" t="str">
        <f>UPPER(TEXT(tbl_raw_data[[#This Row],[updated_date]],"MMMM"))</f>
        <v>AUGUST</v>
      </c>
      <c r="M4317" s="50" t="str">
        <f>"WEEK "&amp; IF(ROUNDUP(DAY(tbl_raw_data[[#This Row],[updated_date]])/7,0)=5,4,ROUNDUP(DAY(tbl_raw_data[[#This Row],[updated_date]])/7,0))</f>
        <v>WEEK 2</v>
      </c>
      <c r="N4317" s="50" t="str">
        <f>UPPER(VLOOKUP(tbl_raw_data[[#This Row],[Analyst]],Settiings!$A$2:$B$16,2,0))</f>
        <v>FARDIN</v>
      </c>
      <c r="O4317" s="50" t="str">
        <f>TRIM(UPPER(tbl_raw_data[[#This Row],[Outcome]]))</f>
        <v>APPROVE</v>
      </c>
      <c r="P4317" s="50" t="str">
        <f>TRIM(UPPER(tbl_raw_data[[#This Row],[Queue Name]]))</f>
        <v>CONSUMER PRE BUREAU</v>
      </c>
      <c r="Q4317" s="50" t="str">
        <f>IF(tbl_raw_data[[#This Row],[Time taken in min]]&lt;=Settiings!$D$2,"SLA_MET","SLA_NOT_MET")</f>
        <v>SLA_MET</v>
      </c>
      <c r="R4317" s="94"/>
    </row>
    <row r="4318" spans="1:18" x14ac:dyDescent="0.3">
      <c r="A4318" s="14" t="s">
        <v>3966</v>
      </c>
      <c r="B4318" s="15">
        <v>45152.708599537036</v>
      </c>
      <c r="C4318" s="26">
        <v>45152.715636574074</v>
      </c>
      <c r="D4318" s="18" t="s">
        <v>27</v>
      </c>
      <c r="E4318" s="18" t="s">
        <v>19</v>
      </c>
      <c r="F4318" s="27" t="s">
        <v>50</v>
      </c>
      <c r="G4318" s="19"/>
      <c r="H4318" s="79"/>
      <c r="I4318" s="48">
        <f>tbl_raw_data[[#This Row],[Date Actioned]]-tbl_raw_data[[#This Row],[Date Tagged]]</f>
        <v>7.0370370376622304E-3</v>
      </c>
      <c r="J4318" s="46">
        <f>HOUR(tbl_raw_data[[#This Row],[Time_taken]])*60+MINUTE(tbl_raw_data[[#This Row],[Time_taken]])+SECOND(tbl_raw_data[[#This Row],[Time_taken]])/60</f>
        <v>10.133333333333333</v>
      </c>
      <c r="K4318" s="52">
        <f>DATE(YEAR(tbl_raw_data[[#This Row],[Date Actioned]]),MONTH(tbl_raw_data[[#This Row],[Date Actioned]]),DAY(tbl_raw_data[[#This Row],[Date Actioned]]))</f>
        <v>45152</v>
      </c>
      <c r="L4318" s="50" t="str">
        <f>UPPER(TEXT(tbl_raw_data[[#This Row],[updated_date]],"MMMM"))</f>
        <v>AUGUST</v>
      </c>
      <c r="M4318" s="50" t="str">
        <f>"WEEK "&amp; IF(ROUNDUP(DAY(tbl_raw_data[[#This Row],[updated_date]])/7,0)=5,4,ROUNDUP(DAY(tbl_raw_data[[#This Row],[updated_date]])/7,0))</f>
        <v>WEEK 2</v>
      </c>
      <c r="N4318" s="50" t="str">
        <f>UPPER(VLOOKUP(tbl_raw_data[[#This Row],[Analyst]],Settiings!$A$2:$B$16,2,0))</f>
        <v>SHAHID</v>
      </c>
      <c r="O4318" s="50" t="str">
        <f>TRIM(UPPER(tbl_raw_data[[#This Row],[Outcome]]))</f>
        <v>DECLINE</v>
      </c>
      <c r="P4318" s="50" t="str">
        <f>TRIM(UPPER(tbl_raw_data[[#This Row],[Queue Name]]))</f>
        <v>CONSUMER POST BUREAU</v>
      </c>
      <c r="Q4318" s="50" t="str">
        <f>IF(tbl_raw_data[[#This Row],[Time taken in min]]&lt;=Settiings!$D$2,"SLA_MET","SLA_NOT_MET")</f>
        <v>SLA_MET</v>
      </c>
      <c r="R4318" s="94"/>
    </row>
    <row r="4319" spans="1:18" x14ac:dyDescent="0.3">
      <c r="A4319" s="14" t="s">
        <v>3967</v>
      </c>
      <c r="B4319" s="9">
        <v>45152.709629629629</v>
      </c>
      <c r="C4319" s="24">
        <v>45152.718414351853</v>
      </c>
      <c r="D4319" s="25" t="s">
        <v>13</v>
      </c>
      <c r="E4319" s="25" t="s">
        <v>9</v>
      </c>
      <c r="F4319" s="25" t="s">
        <v>53</v>
      </c>
      <c r="G4319" s="25" t="s">
        <v>17</v>
      </c>
      <c r="H4319" s="82"/>
      <c r="I4319" s="48">
        <f>tbl_raw_data[[#This Row],[Date Actioned]]-tbl_raw_data[[#This Row],[Date Tagged]]</f>
        <v>8.7847222239361145E-3</v>
      </c>
      <c r="J4319" s="46">
        <f>HOUR(tbl_raw_data[[#This Row],[Time_taken]])*60+MINUTE(tbl_raw_data[[#This Row],[Time_taken]])+SECOND(tbl_raw_data[[#This Row],[Time_taken]])/60</f>
        <v>12.65</v>
      </c>
      <c r="K4319" s="52">
        <f>DATE(YEAR(tbl_raw_data[[#This Row],[Date Actioned]]),MONTH(tbl_raw_data[[#This Row],[Date Actioned]]),DAY(tbl_raw_data[[#This Row],[Date Actioned]]))</f>
        <v>45152</v>
      </c>
      <c r="L4319" s="50" t="str">
        <f>UPPER(TEXT(tbl_raw_data[[#This Row],[updated_date]],"MMMM"))</f>
        <v>AUGUST</v>
      </c>
      <c r="M4319" s="50" t="str">
        <f>"WEEK "&amp; IF(ROUNDUP(DAY(tbl_raw_data[[#This Row],[updated_date]])/7,0)=5,4,ROUNDUP(DAY(tbl_raw_data[[#This Row],[updated_date]])/7,0))</f>
        <v>WEEK 2</v>
      </c>
      <c r="N4319" s="50" t="str">
        <f>UPPER(VLOOKUP(tbl_raw_data[[#This Row],[Analyst]],Settiings!$A$2:$B$16,2,0))</f>
        <v>NAVED</v>
      </c>
      <c r="O4319" s="50" t="str">
        <f>TRIM(UPPER(tbl_raw_data[[#This Row],[Outcome]]))</f>
        <v>APPROVE</v>
      </c>
      <c r="P4319" s="50" t="str">
        <f>TRIM(UPPER(tbl_raw_data[[#This Row],[Queue Name]]))</f>
        <v>CONSUMER EXISTING</v>
      </c>
      <c r="Q4319" s="50" t="str">
        <f>IF(tbl_raw_data[[#This Row],[Time taken in min]]&lt;=Settiings!$D$2,"SLA_MET","SLA_NOT_MET")</f>
        <v>SLA_MET</v>
      </c>
      <c r="R4319" s="94"/>
    </row>
    <row r="4320" spans="1:18" x14ac:dyDescent="0.3">
      <c r="A4320" s="20" t="s">
        <v>3968</v>
      </c>
      <c r="B4320" s="15">
        <v>45152.71230324074</v>
      </c>
      <c r="C4320" s="16">
        <v>45152.722407407404</v>
      </c>
      <c r="D4320" s="17" t="s">
        <v>13</v>
      </c>
      <c r="E4320" s="17" t="s">
        <v>47</v>
      </c>
      <c r="F4320" s="17" t="s">
        <v>686</v>
      </c>
      <c r="G4320" s="17" t="s">
        <v>17</v>
      </c>
      <c r="H4320" s="83"/>
      <c r="I4320" s="48">
        <f>tbl_raw_data[[#This Row],[Date Actioned]]-tbl_raw_data[[#This Row],[Date Tagged]]</f>
        <v>1.0104166663950309E-2</v>
      </c>
      <c r="J4320" s="46">
        <f>HOUR(tbl_raw_data[[#This Row],[Time_taken]])*60+MINUTE(tbl_raw_data[[#This Row],[Time_taken]])+SECOND(tbl_raw_data[[#This Row],[Time_taken]])/60</f>
        <v>14.55</v>
      </c>
      <c r="K4320" s="52">
        <f>DATE(YEAR(tbl_raw_data[[#This Row],[Date Actioned]]),MONTH(tbl_raw_data[[#This Row],[Date Actioned]]),DAY(tbl_raw_data[[#This Row],[Date Actioned]]))</f>
        <v>45152</v>
      </c>
      <c r="L4320" s="50" t="str">
        <f>UPPER(TEXT(tbl_raw_data[[#This Row],[updated_date]],"MMMM"))</f>
        <v>AUGUST</v>
      </c>
      <c r="M4320" s="50" t="str">
        <f>"WEEK "&amp; IF(ROUNDUP(DAY(tbl_raw_data[[#This Row],[updated_date]])/7,0)=5,4,ROUNDUP(DAY(tbl_raw_data[[#This Row],[updated_date]])/7,0))</f>
        <v>WEEK 2</v>
      </c>
      <c r="N4320" s="50" t="str">
        <f>UPPER(VLOOKUP(tbl_raw_data[[#This Row],[Analyst]],Settiings!$A$2:$B$16,2,0))</f>
        <v>FARDIN</v>
      </c>
      <c r="O4320" s="50" t="str">
        <f>TRIM(UPPER(tbl_raw_data[[#This Row],[Outcome]]))</f>
        <v>APPROVE</v>
      </c>
      <c r="P4320" s="50" t="str">
        <f>TRIM(UPPER(tbl_raw_data[[#This Row],[Queue Name]]))</f>
        <v>CONSUMER PRE BUREAU</v>
      </c>
      <c r="Q4320" s="50" t="str">
        <f>IF(tbl_raw_data[[#This Row],[Time taken in min]]&lt;=Settiings!$D$2,"SLA_MET","SLA_NOT_MET")</f>
        <v>SLA_MET</v>
      </c>
      <c r="R4320" s="94"/>
    </row>
    <row r="4321" spans="1:18" x14ac:dyDescent="0.3">
      <c r="A4321" s="23" t="s">
        <v>3971</v>
      </c>
      <c r="B4321" s="9">
        <v>45152.712581018517</v>
      </c>
      <c r="C4321" s="24">
        <v>45152.731296296297</v>
      </c>
      <c r="D4321" s="25" t="s">
        <v>13</v>
      </c>
      <c r="E4321" s="25" t="s">
        <v>47</v>
      </c>
      <c r="F4321" s="25" t="s">
        <v>686</v>
      </c>
      <c r="G4321" s="25" t="s">
        <v>17</v>
      </c>
      <c r="H4321" s="82"/>
      <c r="I4321" s="48">
        <f>tbl_raw_data[[#This Row],[Date Actioned]]-tbl_raw_data[[#This Row],[Date Tagged]]</f>
        <v>1.8715277779847383E-2</v>
      </c>
      <c r="J4321" s="46">
        <f>HOUR(tbl_raw_data[[#This Row],[Time_taken]])*60+MINUTE(tbl_raw_data[[#This Row],[Time_taken]])+SECOND(tbl_raw_data[[#This Row],[Time_taken]])/60</f>
        <v>26.95</v>
      </c>
      <c r="K4321" s="52">
        <f>DATE(YEAR(tbl_raw_data[[#This Row],[Date Actioned]]),MONTH(tbl_raw_data[[#This Row],[Date Actioned]]),DAY(tbl_raw_data[[#This Row],[Date Actioned]]))</f>
        <v>45152</v>
      </c>
      <c r="L4321" s="50" t="str">
        <f>UPPER(TEXT(tbl_raw_data[[#This Row],[updated_date]],"MMMM"))</f>
        <v>AUGUST</v>
      </c>
      <c r="M4321" s="50" t="str">
        <f>"WEEK "&amp; IF(ROUNDUP(DAY(tbl_raw_data[[#This Row],[updated_date]])/7,0)=5,4,ROUNDUP(DAY(tbl_raw_data[[#This Row],[updated_date]])/7,0))</f>
        <v>WEEK 2</v>
      </c>
      <c r="N4321" s="50" t="str">
        <f>UPPER(VLOOKUP(tbl_raw_data[[#This Row],[Analyst]],Settiings!$A$2:$B$16,2,0))</f>
        <v>FARDIN</v>
      </c>
      <c r="O4321" s="50" t="str">
        <f>TRIM(UPPER(tbl_raw_data[[#This Row],[Outcome]]))</f>
        <v>APPROVE</v>
      </c>
      <c r="P4321" s="50" t="str">
        <f>TRIM(UPPER(tbl_raw_data[[#This Row],[Queue Name]]))</f>
        <v>CONSUMER PRE BUREAU</v>
      </c>
      <c r="Q4321" s="50" t="str">
        <f>IF(tbl_raw_data[[#This Row],[Time taken in min]]&lt;=Settiings!$D$2,"SLA_MET","SLA_NOT_MET")</f>
        <v>SLA_NOT_MET</v>
      </c>
      <c r="R4321" s="94"/>
    </row>
    <row r="4322" spans="1:18" x14ac:dyDescent="0.3">
      <c r="A4322" s="14" t="s">
        <v>3973</v>
      </c>
      <c r="B4322" s="15">
        <v>45152.715150462966</v>
      </c>
      <c r="C4322" s="16">
        <v>45152.73505787037</v>
      </c>
      <c r="D4322" s="17" t="s">
        <v>13</v>
      </c>
      <c r="E4322" s="17" t="s">
        <v>47</v>
      </c>
      <c r="F4322" s="17" t="s">
        <v>10</v>
      </c>
      <c r="G4322" s="17" t="s">
        <v>17</v>
      </c>
      <c r="H4322" s="83"/>
      <c r="I4322" s="48">
        <f>tbl_raw_data[[#This Row],[Date Actioned]]-tbl_raw_data[[#This Row],[Date Tagged]]</f>
        <v>1.9907407404389232E-2</v>
      </c>
      <c r="J4322" s="46">
        <f>HOUR(tbl_raw_data[[#This Row],[Time_taken]])*60+MINUTE(tbl_raw_data[[#This Row],[Time_taken]])+SECOND(tbl_raw_data[[#This Row],[Time_taken]])/60</f>
        <v>28.666666666666668</v>
      </c>
      <c r="K4322" s="52">
        <f>DATE(YEAR(tbl_raw_data[[#This Row],[Date Actioned]]),MONTH(tbl_raw_data[[#This Row],[Date Actioned]]),DAY(tbl_raw_data[[#This Row],[Date Actioned]]))</f>
        <v>45152</v>
      </c>
      <c r="L4322" s="50" t="str">
        <f>UPPER(TEXT(tbl_raw_data[[#This Row],[updated_date]],"MMMM"))</f>
        <v>AUGUST</v>
      </c>
      <c r="M4322" s="50" t="str">
        <f>"WEEK "&amp; IF(ROUNDUP(DAY(tbl_raw_data[[#This Row],[updated_date]])/7,0)=5,4,ROUNDUP(DAY(tbl_raw_data[[#This Row],[updated_date]])/7,0))</f>
        <v>WEEK 2</v>
      </c>
      <c r="N4322" s="50" t="str">
        <f>UPPER(VLOOKUP(tbl_raw_data[[#This Row],[Analyst]],Settiings!$A$2:$B$16,2,0))</f>
        <v>NITESH</v>
      </c>
      <c r="O4322" s="50" t="str">
        <f>TRIM(UPPER(tbl_raw_data[[#This Row],[Outcome]]))</f>
        <v>APPROVE</v>
      </c>
      <c r="P4322" s="50" t="str">
        <f>TRIM(UPPER(tbl_raw_data[[#This Row],[Queue Name]]))</f>
        <v>CONSUMER PRE BUREAU</v>
      </c>
      <c r="Q4322" s="50" t="str">
        <f>IF(tbl_raw_data[[#This Row],[Time taken in min]]&lt;=Settiings!$D$2,"SLA_MET","SLA_NOT_MET")</f>
        <v>SLA_NOT_MET</v>
      </c>
      <c r="R4322" s="94"/>
    </row>
    <row r="4323" spans="1:18" x14ac:dyDescent="0.3">
      <c r="A4323" s="20" t="s">
        <v>3974</v>
      </c>
      <c r="B4323" s="9">
        <v>45152.715937499997</v>
      </c>
      <c r="C4323" s="24">
        <v>45152.730439814812</v>
      </c>
      <c r="D4323" s="25" t="s">
        <v>13</v>
      </c>
      <c r="E4323" s="25" t="s">
        <v>9</v>
      </c>
      <c r="F4323" s="25" t="s">
        <v>50</v>
      </c>
      <c r="G4323" s="25" t="s">
        <v>77</v>
      </c>
      <c r="H4323" s="82"/>
      <c r="I4323" s="48">
        <f>tbl_raw_data[[#This Row],[Date Actioned]]-tbl_raw_data[[#This Row],[Date Tagged]]</f>
        <v>1.4502314814308193E-2</v>
      </c>
      <c r="J4323" s="46">
        <f>HOUR(tbl_raw_data[[#This Row],[Time_taken]])*60+MINUTE(tbl_raw_data[[#This Row],[Time_taken]])+SECOND(tbl_raw_data[[#This Row],[Time_taken]])/60</f>
        <v>20.883333333333333</v>
      </c>
      <c r="K4323" s="52">
        <f>DATE(YEAR(tbl_raw_data[[#This Row],[Date Actioned]]),MONTH(tbl_raw_data[[#This Row],[Date Actioned]]),DAY(tbl_raw_data[[#This Row],[Date Actioned]]))</f>
        <v>45152</v>
      </c>
      <c r="L4323" s="50" t="str">
        <f>UPPER(TEXT(tbl_raw_data[[#This Row],[updated_date]],"MMMM"))</f>
        <v>AUGUST</v>
      </c>
      <c r="M4323" s="50" t="str">
        <f>"WEEK "&amp; IF(ROUNDUP(DAY(tbl_raw_data[[#This Row],[updated_date]])/7,0)=5,4,ROUNDUP(DAY(tbl_raw_data[[#This Row],[updated_date]])/7,0))</f>
        <v>WEEK 2</v>
      </c>
      <c r="N4323" s="50" t="str">
        <f>UPPER(VLOOKUP(tbl_raw_data[[#This Row],[Analyst]],Settiings!$A$2:$B$16,2,0))</f>
        <v>SHAHID</v>
      </c>
      <c r="O4323" s="50" t="str">
        <f>TRIM(UPPER(tbl_raw_data[[#This Row],[Outcome]]))</f>
        <v>APPROVE</v>
      </c>
      <c r="P4323" s="50" t="str">
        <f>TRIM(UPPER(tbl_raw_data[[#This Row],[Queue Name]]))</f>
        <v>CONSUMER EXISTING</v>
      </c>
      <c r="Q4323" s="50" t="str">
        <f>IF(tbl_raw_data[[#This Row],[Time taken in min]]&lt;=Settiings!$D$2,"SLA_MET","SLA_NOT_MET")</f>
        <v>SLA_NOT_MET</v>
      </c>
      <c r="R4323" s="94"/>
    </row>
    <row r="4324" spans="1:18" x14ac:dyDescent="0.3">
      <c r="A4324" s="20" t="s">
        <v>3976</v>
      </c>
      <c r="B4324" s="15">
        <v>45152.719814814816</v>
      </c>
      <c r="C4324" s="10">
        <v>45152.727222222224</v>
      </c>
      <c r="D4324" s="12" t="s">
        <v>13</v>
      </c>
      <c r="E4324" s="12" t="s">
        <v>19</v>
      </c>
      <c r="F4324" s="11" t="s">
        <v>50</v>
      </c>
      <c r="G4324" s="13"/>
      <c r="H4324" s="78"/>
      <c r="I4324" s="48">
        <f>tbl_raw_data[[#This Row],[Date Actioned]]-tbl_raw_data[[#This Row],[Date Tagged]]</f>
        <v>7.4074074072996154E-3</v>
      </c>
      <c r="J4324" s="46">
        <f>HOUR(tbl_raw_data[[#This Row],[Time_taken]])*60+MINUTE(tbl_raw_data[[#This Row],[Time_taken]])+SECOND(tbl_raw_data[[#This Row],[Time_taken]])/60</f>
        <v>10.666666666666666</v>
      </c>
      <c r="K4324" s="52">
        <f>DATE(YEAR(tbl_raw_data[[#This Row],[Date Actioned]]),MONTH(tbl_raw_data[[#This Row],[Date Actioned]]),DAY(tbl_raw_data[[#This Row],[Date Actioned]]))</f>
        <v>45152</v>
      </c>
      <c r="L4324" s="50" t="str">
        <f>UPPER(TEXT(tbl_raw_data[[#This Row],[updated_date]],"MMMM"))</f>
        <v>AUGUST</v>
      </c>
      <c r="M4324" s="50" t="str">
        <f>"WEEK "&amp; IF(ROUNDUP(DAY(tbl_raw_data[[#This Row],[updated_date]])/7,0)=5,4,ROUNDUP(DAY(tbl_raw_data[[#This Row],[updated_date]])/7,0))</f>
        <v>WEEK 2</v>
      </c>
      <c r="N4324" s="50" t="str">
        <f>UPPER(VLOOKUP(tbl_raw_data[[#This Row],[Analyst]],Settiings!$A$2:$B$16,2,0))</f>
        <v>SHAHID</v>
      </c>
      <c r="O4324" s="50" t="str">
        <f>TRIM(UPPER(tbl_raw_data[[#This Row],[Outcome]]))</f>
        <v>APPROVE</v>
      </c>
      <c r="P4324" s="50" t="str">
        <f>TRIM(UPPER(tbl_raw_data[[#This Row],[Queue Name]]))</f>
        <v>CONSUMER POST BUREAU</v>
      </c>
      <c r="Q4324" s="50" t="str">
        <f>IF(tbl_raw_data[[#This Row],[Time taken in min]]&lt;=Settiings!$D$2,"SLA_MET","SLA_NOT_MET")</f>
        <v>SLA_MET</v>
      </c>
      <c r="R4324" s="94"/>
    </row>
    <row r="4325" spans="1:18" x14ac:dyDescent="0.3">
      <c r="A4325" s="20" t="s">
        <v>3980</v>
      </c>
      <c r="B4325" s="15">
        <v>45152.726168981484</v>
      </c>
      <c r="C4325" s="16">
        <v>45152.742430555554</v>
      </c>
      <c r="D4325" s="17" t="s">
        <v>27</v>
      </c>
      <c r="E4325" s="17" t="s">
        <v>19</v>
      </c>
      <c r="F4325" s="17" t="s">
        <v>50</v>
      </c>
      <c r="G4325" s="17" t="s">
        <v>113</v>
      </c>
      <c r="H4325" s="83"/>
      <c r="I4325" s="48">
        <f>tbl_raw_data[[#This Row],[Date Actioned]]-tbl_raw_data[[#This Row],[Date Tagged]]</f>
        <v>1.6261574070085771E-2</v>
      </c>
      <c r="J4325" s="46">
        <f>HOUR(tbl_raw_data[[#This Row],[Time_taken]])*60+MINUTE(tbl_raw_data[[#This Row],[Time_taken]])+SECOND(tbl_raw_data[[#This Row],[Time_taken]])/60</f>
        <v>23.416666666666668</v>
      </c>
      <c r="K4325" s="52">
        <f>DATE(YEAR(tbl_raw_data[[#This Row],[Date Actioned]]),MONTH(tbl_raw_data[[#This Row],[Date Actioned]]),DAY(tbl_raw_data[[#This Row],[Date Actioned]]))</f>
        <v>45152</v>
      </c>
      <c r="L4325" s="50" t="str">
        <f>UPPER(TEXT(tbl_raw_data[[#This Row],[updated_date]],"MMMM"))</f>
        <v>AUGUST</v>
      </c>
      <c r="M4325" s="50" t="str">
        <f>"WEEK "&amp; IF(ROUNDUP(DAY(tbl_raw_data[[#This Row],[updated_date]])/7,0)=5,4,ROUNDUP(DAY(tbl_raw_data[[#This Row],[updated_date]])/7,0))</f>
        <v>WEEK 2</v>
      </c>
      <c r="N4325" s="50" t="str">
        <f>UPPER(VLOOKUP(tbl_raw_data[[#This Row],[Analyst]],Settiings!$A$2:$B$16,2,0))</f>
        <v>SHAHID</v>
      </c>
      <c r="O4325" s="50" t="str">
        <f>TRIM(UPPER(tbl_raw_data[[#This Row],[Outcome]]))</f>
        <v>DECLINE</v>
      </c>
      <c r="P4325" s="50" t="str">
        <f>TRIM(UPPER(tbl_raw_data[[#This Row],[Queue Name]]))</f>
        <v>CONSUMER POST BUREAU</v>
      </c>
      <c r="Q4325" s="50" t="str">
        <f>IF(tbl_raw_data[[#This Row],[Time taken in min]]&lt;=Settiings!$D$2,"SLA_MET","SLA_NOT_MET")</f>
        <v>SLA_NOT_MET</v>
      </c>
      <c r="R4325" s="94"/>
    </row>
    <row r="4326" spans="1:18" x14ac:dyDescent="0.3">
      <c r="A4326" s="23" t="s">
        <v>3983</v>
      </c>
      <c r="B4326" s="9">
        <v>45152.728043981479</v>
      </c>
      <c r="C4326" s="24">
        <v>45152.737025462964</v>
      </c>
      <c r="D4326" s="25" t="s">
        <v>27</v>
      </c>
      <c r="E4326" s="25" t="s">
        <v>9</v>
      </c>
      <c r="F4326" s="25" t="s">
        <v>686</v>
      </c>
      <c r="G4326" s="25" t="s">
        <v>3984</v>
      </c>
      <c r="H4326" s="82"/>
      <c r="I4326" s="48">
        <f>tbl_raw_data[[#This Row],[Date Actioned]]-tbl_raw_data[[#This Row],[Date Tagged]]</f>
        <v>8.9814814855344594E-3</v>
      </c>
      <c r="J4326" s="46">
        <f>HOUR(tbl_raw_data[[#This Row],[Time_taken]])*60+MINUTE(tbl_raw_data[[#This Row],[Time_taken]])+SECOND(tbl_raw_data[[#This Row],[Time_taken]])/60</f>
        <v>12.933333333333334</v>
      </c>
      <c r="K4326" s="52">
        <f>DATE(YEAR(tbl_raw_data[[#This Row],[Date Actioned]]),MONTH(tbl_raw_data[[#This Row],[Date Actioned]]),DAY(tbl_raw_data[[#This Row],[Date Actioned]]))</f>
        <v>45152</v>
      </c>
      <c r="L4326" s="50" t="str">
        <f>UPPER(TEXT(tbl_raw_data[[#This Row],[updated_date]],"MMMM"))</f>
        <v>AUGUST</v>
      </c>
      <c r="M4326" s="50" t="str">
        <f>"WEEK "&amp; IF(ROUNDUP(DAY(tbl_raw_data[[#This Row],[updated_date]])/7,0)=5,4,ROUNDUP(DAY(tbl_raw_data[[#This Row],[updated_date]])/7,0))</f>
        <v>WEEK 2</v>
      </c>
      <c r="N4326" s="50" t="str">
        <f>UPPER(VLOOKUP(tbl_raw_data[[#This Row],[Analyst]],Settiings!$A$2:$B$16,2,0))</f>
        <v>FARDIN</v>
      </c>
      <c r="O4326" s="50" t="str">
        <f>TRIM(UPPER(tbl_raw_data[[#This Row],[Outcome]]))</f>
        <v>DECLINE</v>
      </c>
      <c r="P4326" s="50" t="str">
        <f>TRIM(UPPER(tbl_raw_data[[#This Row],[Queue Name]]))</f>
        <v>CONSUMER EXISTING</v>
      </c>
      <c r="Q4326" s="50" t="str">
        <f>IF(tbl_raw_data[[#This Row],[Time taken in min]]&lt;=Settiings!$D$2,"SLA_MET","SLA_NOT_MET")</f>
        <v>SLA_MET</v>
      </c>
      <c r="R4326" s="94"/>
    </row>
    <row r="4327" spans="1:18" x14ac:dyDescent="0.3">
      <c r="A4327" s="23" t="s">
        <v>3987</v>
      </c>
      <c r="B4327" s="15">
        <v>45152.730231481481</v>
      </c>
      <c r="C4327" s="26">
        <v>45152.742326388892</v>
      </c>
      <c r="D4327" s="18" t="s">
        <v>13</v>
      </c>
      <c r="E4327" s="18" t="s">
        <v>9</v>
      </c>
      <c r="F4327" s="27" t="s">
        <v>1222</v>
      </c>
      <c r="G4327" s="19"/>
      <c r="H4327" s="79"/>
      <c r="I4327" s="48">
        <f>tbl_raw_data[[#This Row],[Date Actioned]]-tbl_raw_data[[#This Row],[Date Tagged]]</f>
        <v>1.209490741166519E-2</v>
      </c>
      <c r="J4327" s="46">
        <f>HOUR(tbl_raw_data[[#This Row],[Time_taken]])*60+MINUTE(tbl_raw_data[[#This Row],[Time_taken]])+SECOND(tbl_raw_data[[#This Row],[Time_taken]])/60</f>
        <v>17.416666666666668</v>
      </c>
      <c r="K4327" s="52">
        <f>DATE(YEAR(tbl_raw_data[[#This Row],[Date Actioned]]),MONTH(tbl_raw_data[[#This Row],[Date Actioned]]),DAY(tbl_raw_data[[#This Row],[Date Actioned]]))</f>
        <v>45152</v>
      </c>
      <c r="L4327" s="50" t="str">
        <f>UPPER(TEXT(tbl_raw_data[[#This Row],[updated_date]],"MMMM"))</f>
        <v>AUGUST</v>
      </c>
      <c r="M4327" s="50" t="str">
        <f>"WEEK "&amp; IF(ROUNDUP(DAY(tbl_raw_data[[#This Row],[updated_date]])/7,0)=5,4,ROUNDUP(DAY(tbl_raw_data[[#This Row],[updated_date]])/7,0))</f>
        <v>WEEK 2</v>
      </c>
      <c r="N4327" s="50" t="str">
        <f>UPPER(VLOOKUP(tbl_raw_data[[#This Row],[Analyst]],Settiings!$A$2:$B$16,2,0))</f>
        <v>HARDIK</v>
      </c>
      <c r="O4327" s="50" t="str">
        <f>TRIM(UPPER(tbl_raw_data[[#This Row],[Outcome]]))</f>
        <v>APPROVE</v>
      </c>
      <c r="P4327" s="50" t="str">
        <f>TRIM(UPPER(tbl_raw_data[[#This Row],[Queue Name]]))</f>
        <v>CONSUMER EXISTING</v>
      </c>
      <c r="Q4327" s="50" t="str">
        <f>IF(tbl_raw_data[[#This Row],[Time taken in min]]&lt;=Settiings!$D$2,"SLA_MET","SLA_NOT_MET")</f>
        <v>SLA_MET</v>
      </c>
      <c r="R4327" s="94"/>
    </row>
    <row r="4328" spans="1:18" x14ac:dyDescent="0.3">
      <c r="A4328" s="14" t="s">
        <v>3992</v>
      </c>
      <c r="B4328" s="15">
        <v>45152.738541666666</v>
      </c>
      <c r="C4328" s="10">
        <v>45152.748379629629</v>
      </c>
      <c r="D4328" s="12" t="s">
        <v>13</v>
      </c>
      <c r="E4328" s="12" t="s">
        <v>9</v>
      </c>
      <c r="F4328" s="11" t="s">
        <v>1222</v>
      </c>
      <c r="G4328" s="13"/>
      <c r="H4328" s="78"/>
      <c r="I4328" s="48">
        <f>tbl_raw_data[[#This Row],[Date Actioned]]-tbl_raw_data[[#This Row],[Date Tagged]]</f>
        <v>9.8379629635019228E-3</v>
      </c>
      <c r="J4328" s="46">
        <f>HOUR(tbl_raw_data[[#This Row],[Time_taken]])*60+MINUTE(tbl_raw_data[[#This Row],[Time_taken]])+SECOND(tbl_raw_data[[#This Row],[Time_taken]])/60</f>
        <v>14.166666666666666</v>
      </c>
      <c r="K4328" s="52">
        <f>DATE(YEAR(tbl_raw_data[[#This Row],[Date Actioned]]),MONTH(tbl_raw_data[[#This Row],[Date Actioned]]),DAY(tbl_raw_data[[#This Row],[Date Actioned]]))</f>
        <v>45152</v>
      </c>
      <c r="L4328" s="50" t="str">
        <f>UPPER(TEXT(tbl_raw_data[[#This Row],[updated_date]],"MMMM"))</f>
        <v>AUGUST</v>
      </c>
      <c r="M4328" s="50" t="str">
        <f>"WEEK "&amp; IF(ROUNDUP(DAY(tbl_raw_data[[#This Row],[updated_date]])/7,0)=5,4,ROUNDUP(DAY(tbl_raw_data[[#This Row],[updated_date]])/7,0))</f>
        <v>WEEK 2</v>
      </c>
      <c r="N4328" s="50" t="str">
        <f>UPPER(VLOOKUP(tbl_raw_data[[#This Row],[Analyst]],Settiings!$A$2:$B$16,2,0))</f>
        <v>HARDIK</v>
      </c>
      <c r="O4328" s="50" t="str">
        <f>TRIM(UPPER(tbl_raw_data[[#This Row],[Outcome]]))</f>
        <v>APPROVE</v>
      </c>
      <c r="P4328" s="50" t="str">
        <f>TRIM(UPPER(tbl_raw_data[[#This Row],[Queue Name]]))</f>
        <v>CONSUMER EXISTING</v>
      </c>
      <c r="Q4328" s="50" t="str">
        <f>IF(tbl_raw_data[[#This Row],[Time taken in min]]&lt;=Settiings!$D$2,"SLA_MET","SLA_NOT_MET")</f>
        <v>SLA_MET</v>
      </c>
      <c r="R4328" s="94"/>
    </row>
    <row r="4329" spans="1:18" x14ac:dyDescent="0.3">
      <c r="A4329" s="20" t="s">
        <v>3995</v>
      </c>
      <c r="B4329" s="15">
        <v>45152.739953703705</v>
      </c>
      <c r="C4329" s="10">
        <v>45152.748715277776</v>
      </c>
      <c r="D4329" s="12" t="s">
        <v>27</v>
      </c>
      <c r="E4329" s="12" t="s">
        <v>9</v>
      </c>
      <c r="F4329" s="11" t="s">
        <v>76</v>
      </c>
      <c r="G4329" s="13"/>
      <c r="H4329" s="78"/>
      <c r="I4329" s="48">
        <f>tbl_raw_data[[#This Row],[Date Actioned]]-tbl_raw_data[[#This Row],[Date Tagged]]</f>
        <v>8.7615740703768097E-3</v>
      </c>
      <c r="J4329" s="46">
        <f>HOUR(tbl_raw_data[[#This Row],[Time_taken]])*60+MINUTE(tbl_raw_data[[#This Row],[Time_taken]])+SECOND(tbl_raw_data[[#This Row],[Time_taken]])/60</f>
        <v>12.616666666666667</v>
      </c>
      <c r="K4329" s="52">
        <f>DATE(YEAR(tbl_raw_data[[#This Row],[Date Actioned]]),MONTH(tbl_raw_data[[#This Row],[Date Actioned]]),DAY(tbl_raw_data[[#This Row],[Date Actioned]]))</f>
        <v>45152</v>
      </c>
      <c r="L4329" s="50" t="str">
        <f>UPPER(TEXT(tbl_raw_data[[#This Row],[updated_date]],"MMMM"))</f>
        <v>AUGUST</v>
      </c>
      <c r="M4329" s="50" t="str">
        <f>"WEEK "&amp; IF(ROUNDUP(DAY(tbl_raw_data[[#This Row],[updated_date]])/7,0)=5,4,ROUNDUP(DAY(tbl_raw_data[[#This Row],[updated_date]])/7,0))</f>
        <v>WEEK 2</v>
      </c>
      <c r="N4329" s="50" t="str">
        <f>UPPER(VLOOKUP(tbl_raw_data[[#This Row],[Analyst]],Settiings!$A$2:$B$16,2,0))</f>
        <v>ROHAN</v>
      </c>
      <c r="O4329" s="50" t="str">
        <f>TRIM(UPPER(tbl_raw_data[[#This Row],[Outcome]]))</f>
        <v>DECLINE</v>
      </c>
      <c r="P4329" s="50" t="str">
        <f>TRIM(UPPER(tbl_raw_data[[#This Row],[Queue Name]]))</f>
        <v>CONSUMER EXISTING</v>
      </c>
      <c r="Q4329" s="50" t="str">
        <f>IF(tbl_raw_data[[#This Row],[Time taken in min]]&lt;=Settiings!$D$2,"SLA_MET","SLA_NOT_MET")</f>
        <v>SLA_MET</v>
      </c>
      <c r="R4329" s="94"/>
    </row>
    <row r="4330" spans="1:18" x14ac:dyDescent="0.3">
      <c r="A4330" s="23" t="s">
        <v>3997</v>
      </c>
      <c r="B4330" s="15">
        <v>45152.748784722222</v>
      </c>
      <c r="C4330" s="16">
        <v>45152.758576388886</v>
      </c>
      <c r="D4330" s="17" t="s">
        <v>13</v>
      </c>
      <c r="E4330" s="17" t="s">
        <v>9</v>
      </c>
      <c r="F4330" s="17" t="s">
        <v>53</v>
      </c>
      <c r="G4330" s="17" t="s">
        <v>128</v>
      </c>
      <c r="H4330" s="83"/>
      <c r="I4330" s="48">
        <f>tbl_raw_data[[#This Row],[Date Actioned]]-tbl_raw_data[[#This Row],[Date Tagged]]</f>
        <v>9.7916666636592709E-3</v>
      </c>
      <c r="J4330" s="46">
        <f>HOUR(tbl_raw_data[[#This Row],[Time_taken]])*60+MINUTE(tbl_raw_data[[#This Row],[Time_taken]])+SECOND(tbl_raw_data[[#This Row],[Time_taken]])/60</f>
        <v>14.1</v>
      </c>
      <c r="K4330" s="52">
        <f>DATE(YEAR(tbl_raw_data[[#This Row],[Date Actioned]]),MONTH(tbl_raw_data[[#This Row],[Date Actioned]]),DAY(tbl_raw_data[[#This Row],[Date Actioned]]))</f>
        <v>45152</v>
      </c>
      <c r="L4330" s="50" t="str">
        <f>UPPER(TEXT(tbl_raw_data[[#This Row],[updated_date]],"MMMM"))</f>
        <v>AUGUST</v>
      </c>
      <c r="M4330" s="50" t="str">
        <f>"WEEK "&amp; IF(ROUNDUP(DAY(tbl_raw_data[[#This Row],[updated_date]])/7,0)=5,4,ROUNDUP(DAY(tbl_raw_data[[#This Row],[updated_date]])/7,0))</f>
        <v>WEEK 2</v>
      </c>
      <c r="N4330" s="50" t="str">
        <f>UPPER(VLOOKUP(tbl_raw_data[[#This Row],[Analyst]],Settiings!$A$2:$B$16,2,0))</f>
        <v>NAVED</v>
      </c>
      <c r="O4330" s="50" t="str">
        <f>TRIM(UPPER(tbl_raw_data[[#This Row],[Outcome]]))</f>
        <v>APPROVE</v>
      </c>
      <c r="P4330" s="50" t="str">
        <f>TRIM(UPPER(tbl_raw_data[[#This Row],[Queue Name]]))</f>
        <v>CONSUMER EXISTING</v>
      </c>
      <c r="Q4330" s="50" t="str">
        <f>IF(tbl_raw_data[[#This Row],[Time taken in min]]&lt;=Settiings!$D$2,"SLA_MET","SLA_NOT_MET")</f>
        <v>SLA_MET</v>
      </c>
      <c r="R4330" s="94"/>
    </row>
    <row r="4331" spans="1:18" x14ac:dyDescent="0.3">
      <c r="A4331" s="23" t="s">
        <v>4002</v>
      </c>
      <c r="B4331" s="15">
        <v>45152.75476851852</v>
      </c>
      <c r="C4331" s="26">
        <v>45152.76357638889</v>
      </c>
      <c r="D4331" s="18" t="s">
        <v>27</v>
      </c>
      <c r="E4331" s="18" t="s">
        <v>9</v>
      </c>
      <c r="F4331" s="27" t="s">
        <v>1222</v>
      </c>
      <c r="G4331" s="19"/>
      <c r="H4331" s="79"/>
      <c r="I4331" s="48">
        <f>tbl_raw_data[[#This Row],[Date Actioned]]-tbl_raw_data[[#This Row],[Date Tagged]]</f>
        <v>8.8078703702194616E-3</v>
      </c>
      <c r="J4331" s="46">
        <f>HOUR(tbl_raw_data[[#This Row],[Time_taken]])*60+MINUTE(tbl_raw_data[[#This Row],[Time_taken]])+SECOND(tbl_raw_data[[#This Row],[Time_taken]])/60</f>
        <v>12.683333333333334</v>
      </c>
      <c r="K4331" s="52">
        <f>DATE(YEAR(tbl_raw_data[[#This Row],[Date Actioned]]),MONTH(tbl_raw_data[[#This Row],[Date Actioned]]),DAY(tbl_raw_data[[#This Row],[Date Actioned]]))</f>
        <v>45152</v>
      </c>
      <c r="L4331" s="50" t="str">
        <f>UPPER(TEXT(tbl_raw_data[[#This Row],[updated_date]],"MMMM"))</f>
        <v>AUGUST</v>
      </c>
      <c r="M4331" s="50" t="str">
        <f>"WEEK "&amp; IF(ROUNDUP(DAY(tbl_raw_data[[#This Row],[updated_date]])/7,0)=5,4,ROUNDUP(DAY(tbl_raw_data[[#This Row],[updated_date]])/7,0))</f>
        <v>WEEK 2</v>
      </c>
      <c r="N4331" s="50" t="str">
        <f>UPPER(VLOOKUP(tbl_raw_data[[#This Row],[Analyst]],Settiings!$A$2:$B$16,2,0))</f>
        <v>HARDIK</v>
      </c>
      <c r="O4331" s="50" t="str">
        <f>TRIM(UPPER(tbl_raw_data[[#This Row],[Outcome]]))</f>
        <v>DECLINE</v>
      </c>
      <c r="P4331" s="50" t="str">
        <f>TRIM(UPPER(tbl_raw_data[[#This Row],[Queue Name]]))</f>
        <v>CONSUMER EXISTING</v>
      </c>
      <c r="Q4331" s="50" t="str">
        <f>IF(tbl_raw_data[[#This Row],[Time taken in min]]&lt;=Settiings!$D$2,"SLA_MET","SLA_NOT_MET")</f>
        <v>SLA_MET</v>
      </c>
      <c r="R4331" s="94"/>
    </row>
    <row r="4332" spans="1:18" x14ac:dyDescent="0.3">
      <c r="A4332" s="14" t="s">
        <v>4005</v>
      </c>
      <c r="B4332" s="9">
        <v>45152.757326388892</v>
      </c>
      <c r="C4332" s="24">
        <v>45152.766273148147</v>
      </c>
      <c r="D4332" s="25" t="s">
        <v>13</v>
      </c>
      <c r="E4332" s="25" t="s">
        <v>47</v>
      </c>
      <c r="F4332" s="25" t="s">
        <v>1222</v>
      </c>
      <c r="G4332" s="25" t="s">
        <v>17</v>
      </c>
      <c r="H4332" s="82"/>
      <c r="I4332" s="48">
        <f>tbl_raw_data[[#This Row],[Date Actioned]]-tbl_raw_data[[#This Row],[Date Tagged]]</f>
        <v>8.9467592551955022E-3</v>
      </c>
      <c r="J4332" s="46">
        <f>HOUR(tbl_raw_data[[#This Row],[Time_taken]])*60+MINUTE(tbl_raw_data[[#This Row],[Time_taken]])+SECOND(tbl_raw_data[[#This Row],[Time_taken]])/60</f>
        <v>12.883333333333333</v>
      </c>
      <c r="K4332" s="52">
        <f>DATE(YEAR(tbl_raw_data[[#This Row],[Date Actioned]]),MONTH(tbl_raw_data[[#This Row],[Date Actioned]]),DAY(tbl_raw_data[[#This Row],[Date Actioned]]))</f>
        <v>45152</v>
      </c>
      <c r="L4332" s="50" t="str">
        <f>UPPER(TEXT(tbl_raw_data[[#This Row],[updated_date]],"MMMM"))</f>
        <v>AUGUST</v>
      </c>
      <c r="M4332" s="50" t="str">
        <f>"WEEK "&amp; IF(ROUNDUP(DAY(tbl_raw_data[[#This Row],[updated_date]])/7,0)=5,4,ROUNDUP(DAY(tbl_raw_data[[#This Row],[updated_date]])/7,0))</f>
        <v>WEEK 2</v>
      </c>
      <c r="N4332" s="50" t="str">
        <f>UPPER(VLOOKUP(tbl_raw_data[[#This Row],[Analyst]],Settiings!$A$2:$B$16,2,0))</f>
        <v>HARDIK</v>
      </c>
      <c r="O4332" s="50" t="str">
        <f>TRIM(UPPER(tbl_raw_data[[#This Row],[Outcome]]))</f>
        <v>APPROVE</v>
      </c>
      <c r="P4332" s="50" t="str">
        <f>TRIM(UPPER(tbl_raw_data[[#This Row],[Queue Name]]))</f>
        <v>CONSUMER PRE BUREAU</v>
      </c>
      <c r="Q4332" s="50" t="str">
        <f>IF(tbl_raw_data[[#This Row],[Time taken in min]]&lt;=Settiings!$D$2,"SLA_MET","SLA_NOT_MET")</f>
        <v>SLA_MET</v>
      </c>
      <c r="R4332" s="94"/>
    </row>
    <row r="4333" spans="1:18" x14ac:dyDescent="0.3">
      <c r="A4333" s="20" t="s">
        <v>4006</v>
      </c>
      <c r="B4333" s="15">
        <v>45152.770648148151</v>
      </c>
      <c r="C4333" s="16">
        <v>45152.774363425924</v>
      </c>
      <c r="D4333" s="17" t="s">
        <v>13</v>
      </c>
      <c r="E4333" s="17" t="s">
        <v>19</v>
      </c>
      <c r="F4333" s="17" t="s">
        <v>1222</v>
      </c>
      <c r="G4333" s="17" t="s">
        <v>17</v>
      </c>
      <c r="H4333" s="83"/>
      <c r="I4333" s="48">
        <f>tbl_raw_data[[#This Row],[Date Actioned]]-tbl_raw_data[[#This Row],[Date Tagged]]</f>
        <v>3.7152777731535025E-3</v>
      </c>
      <c r="J4333" s="46">
        <f>HOUR(tbl_raw_data[[#This Row],[Time_taken]])*60+MINUTE(tbl_raw_data[[#This Row],[Time_taken]])+SECOND(tbl_raw_data[[#This Row],[Time_taken]])/60</f>
        <v>5.35</v>
      </c>
      <c r="K4333" s="52">
        <f>DATE(YEAR(tbl_raw_data[[#This Row],[Date Actioned]]),MONTH(tbl_raw_data[[#This Row],[Date Actioned]]),DAY(tbl_raw_data[[#This Row],[Date Actioned]]))</f>
        <v>45152</v>
      </c>
      <c r="L4333" s="50" t="str">
        <f>UPPER(TEXT(tbl_raw_data[[#This Row],[updated_date]],"MMMM"))</f>
        <v>AUGUST</v>
      </c>
      <c r="M4333" s="50" t="str">
        <f>"WEEK "&amp; IF(ROUNDUP(DAY(tbl_raw_data[[#This Row],[updated_date]])/7,0)=5,4,ROUNDUP(DAY(tbl_raw_data[[#This Row],[updated_date]])/7,0))</f>
        <v>WEEK 2</v>
      </c>
      <c r="N4333" s="50" t="str">
        <f>UPPER(VLOOKUP(tbl_raw_data[[#This Row],[Analyst]],Settiings!$A$2:$B$16,2,0))</f>
        <v>HARDIK</v>
      </c>
      <c r="O4333" s="50" t="str">
        <f>TRIM(UPPER(tbl_raw_data[[#This Row],[Outcome]]))</f>
        <v>APPROVE</v>
      </c>
      <c r="P4333" s="50" t="str">
        <f>TRIM(UPPER(tbl_raw_data[[#This Row],[Queue Name]]))</f>
        <v>CONSUMER POST BUREAU</v>
      </c>
      <c r="Q4333" s="50" t="str">
        <f>IF(tbl_raw_data[[#This Row],[Time taken in min]]&lt;=Settiings!$D$2,"SLA_MET","SLA_NOT_MET")</f>
        <v>SLA_MET</v>
      </c>
      <c r="R4333" s="94"/>
    </row>
    <row r="4334" spans="1:18" x14ac:dyDescent="0.3">
      <c r="A4334" s="23" t="s">
        <v>4007</v>
      </c>
      <c r="B4334" s="9">
        <v>45152.779606481483</v>
      </c>
      <c r="C4334" s="24">
        <v>45152.788807870369</v>
      </c>
      <c r="D4334" s="25" t="s">
        <v>13</v>
      </c>
      <c r="E4334" s="25" t="s">
        <v>19</v>
      </c>
      <c r="F4334" s="25" t="s">
        <v>53</v>
      </c>
      <c r="G4334" s="25" t="s">
        <v>77</v>
      </c>
      <c r="H4334" s="82"/>
      <c r="I4334" s="48">
        <f>tbl_raw_data[[#This Row],[Date Actioned]]-tbl_raw_data[[#This Row],[Date Tagged]]</f>
        <v>9.2013888861401938E-3</v>
      </c>
      <c r="J4334" s="46">
        <f>HOUR(tbl_raw_data[[#This Row],[Time_taken]])*60+MINUTE(tbl_raw_data[[#This Row],[Time_taken]])+SECOND(tbl_raw_data[[#This Row],[Time_taken]])/60</f>
        <v>13.25</v>
      </c>
      <c r="K4334" s="52">
        <f>DATE(YEAR(tbl_raw_data[[#This Row],[Date Actioned]]),MONTH(tbl_raw_data[[#This Row],[Date Actioned]]),DAY(tbl_raw_data[[#This Row],[Date Actioned]]))</f>
        <v>45152</v>
      </c>
      <c r="L4334" s="50" t="str">
        <f>UPPER(TEXT(tbl_raw_data[[#This Row],[updated_date]],"MMMM"))</f>
        <v>AUGUST</v>
      </c>
      <c r="M4334" s="50" t="str">
        <f>"WEEK "&amp; IF(ROUNDUP(DAY(tbl_raw_data[[#This Row],[updated_date]])/7,0)=5,4,ROUNDUP(DAY(tbl_raw_data[[#This Row],[updated_date]])/7,0))</f>
        <v>WEEK 2</v>
      </c>
      <c r="N4334" s="50" t="str">
        <f>UPPER(VLOOKUP(tbl_raw_data[[#This Row],[Analyst]],Settiings!$A$2:$B$16,2,0))</f>
        <v>NAVED</v>
      </c>
      <c r="O4334" s="50" t="str">
        <f>TRIM(UPPER(tbl_raw_data[[#This Row],[Outcome]]))</f>
        <v>APPROVE</v>
      </c>
      <c r="P4334" s="50" t="str">
        <f>TRIM(UPPER(tbl_raw_data[[#This Row],[Queue Name]]))</f>
        <v>CONSUMER POST BUREAU</v>
      </c>
      <c r="Q4334" s="50" t="str">
        <f>IF(tbl_raw_data[[#This Row],[Time taken in min]]&lt;=Settiings!$D$2,"SLA_MET","SLA_NOT_MET")</f>
        <v>SLA_MET</v>
      </c>
      <c r="R4334" s="94"/>
    </row>
    <row r="4335" spans="1:18" x14ac:dyDescent="0.3">
      <c r="A4335" s="20" t="s">
        <v>4008</v>
      </c>
      <c r="B4335" s="15">
        <v>45152.782604166663</v>
      </c>
      <c r="C4335" s="26">
        <v>45152.790706018517</v>
      </c>
      <c r="D4335" s="18" t="s">
        <v>13</v>
      </c>
      <c r="E4335" s="18" t="s">
        <v>19</v>
      </c>
      <c r="F4335" s="27" t="s">
        <v>1222</v>
      </c>
      <c r="G4335" s="19"/>
      <c r="H4335" s="79"/>
      <c r="I4335" s="48">
        <f>tbl_raw_data[[#This Row],[Date Actioned]]-tbl_raw_data[[#This Row],[Date Tagged]]</f>
        <v>8.1018518540076911E-3</v>
      </c>
      <c r="J4335" s="46">
        <f>HOUR(tbl_raw_data[[#This Row],[Time_taken]])*60+MINUTE(tbl_raw_data[[#This Row],[Time_taken]])+SECOND(tbl_raw_data[[#This Row],[Time_taken]])/60</f>
        <v>11.666666666666666</v>
      </c>
      <c r="K4335" s="52">
        <f>DATE(YEAR(tbl_raw_data[[#This Row],[Date Actioned]]),MONTH(tbl_raw_data[[#This Row],[Date Actioned]]),DAY(tbl_raw_data[[#This Row],[Date Actioned]]))</f>
        <v>45152</v>
      </c>
      <c r="L4335" s="50" t="str">
        <f>UPPER(TEXT(tbl_raw_data[[#This Row],[updated_date]],"MMMM"))</f>
        <v>AUGUST</v>
      </c>
      <c r="M4335" s="50" t="str">
        <f>"WEEK "&amp; IF(ROUNDUP(DAY(tbl_raw_data[[#This Row],[updated_date]])/7,0)=5,4,ROUNDUP(DAY(tbl_raw_data[[#This Row],[updated_date]])/7,0))</f>
        <v>WEEK 2</v>
      </c>
      <c r="N4335" s="50" t="str">
        <f>UPPER(VLOOKUP(tbl_raw_data[[#This Row],[Analyst]],Settiings!$A$2:$B$16,2,0))</f>
        <v>HARDIK</v>
      </c>
      <c r="O4335" s="50" t="str">
        <f>TRIM(UPPER(tbl_raw_data[[#This Row],[Outcome]]))</f>
        <v>APPROVE</v>
      </c>
      <c r="P4335" s="50" t="str">
        <f>TRIM(UPPER(tbl_raw_data[[#This Row],[Queue Name]]))</f>
        <v>CONSUMER POST BUREAU</v>
      </c>
      <c r="Q4335" s="50" t="str">
        <f>IF(tbl_raw_data[[#This Row],[Time taken in min]]&lt;=Settiings!$D$2,"SLA_MET","SLA_NOT_MET")</f>
        <v>SLA_MET</v>
      </c>
      <c r="R4335" s="94"/>
    </row>
    <row r="4336" spans="1:18" x14ac:dyDescent="0.3">
      <c r="A4336" s="14" t="s">
        <v>4009</v>
      </c>
      <c r="B4336" s="15">
        <v>45152.786400462966</v>
      </c>
      <c r="C4336" s="16">
        <v>45152.795023148145</v>
      </c>
      <c r="D4336" s="17" t="s">
        <v>13</v>
      </c>
      <c r="E4336" s="17" t="s">
        <v>19</v>
      </c>
      <c r="F4336" s="17" t="s">
        <v>53</v>
      </c>
      <c r="G4336" s="17" t="s">
        <v>4010</v>
      </c>
      <c r="H4336" s="83"/>
      <c r="I4336" s="48">
        <f>tbl_raw_data[[#This Row],[Date Actioned]]-tbl_raw_data[[#This Row],[Date Tagged]]</f>
        <v>8.6226851781248115E-3</v>
      </c>
      <c r="J4336" s="46">
        <f>HOUR(tbl_raw_data[[#This Row],[Time_taken]])*60+MINUTE(tbl_raw_data[[#This Row],[Time_taken]])+SECOND(tbl_raw_data[[#This Row],[Time_taken]])/60</f>
        <v>12.416666666666666</v>
      </c>
      <c r="K4336" s="52">
        <f>DATE(YEAR(tbl_raw_data[[#This Row],[Date Actioned]]),MONTH(tbl_raw_data[[#This Row],[Date Actioned]]),DAY(tbl_raw_data[[#This Row],[Date Actioned]]))</f>
        <v>45152</v>
      </c>
      <c r="L4336" s="50" t="str">
        <f>UPPER(TEXT(tbl_raw_data[[#This Row],[updated_date]],"MMMM"))</f>
        <v>AUGUST</v>
      </c>
      <c r="M4336" s="50" t="str">
        <f>"WEEK "&amp; IF(ROUNDUP(DAY(tbl_raw_data[[#This Row],[updated_date]])/7,0)=5,4,ROUNDUP(DAY(tbl_raw_data[[#This Row],[updated_date]])/7,0))</f>
        <v>WEEK 2</v>
      </c>
      <c r="N4336" s="50" t="str">
        <f>UPPER(VLOOKUP(tbl_raw_data[[#This Row],[Analyst]],Settiings!$A$2:$B$16,2,0))</f>
        <v>NAVED</v>
      </c>
      <c r="O4336" s="50" t="str">
        <f>TRIM(UPPER(tbl_raw_data[[#This Row],[Outcome]]))</f>
        <v>APPROVE</v>
      </c>
      <c r="P4336" s="50" t="str">
        <f>TRIM(UPPER(tbl_raw_data[[#This Row],[Queue Name]]))</f>
        <v>CONSUMER POST BUREAU</v>
      </c>
      <c r="Q4336" s="50" t="str">
        <f>IF(tbl_raw_data[[#This Row],[Time taken in min]]&lt;=Settiings!$D$2,"SLA_MET","SLA_NOT_MET")</f>
        <v>SLA_MET</v>
      </c>
      <c r="R4336" s="94"/>
    </row>
    <row r="4337" spans="1:18" x14ac:dyDescent="0.3">
      <c r="A4337" s="20" t="s">
        <v>4014</v>
      </c>
      <c r="B4337" s="9">
        <v>45152.812777777777</v>
      </c>
      <c r="C4337" s="24">
        <v>45152.817465277774</v>
      </c>
      <c r="D4337" s="25" t="s">
        <v>13</v>
      </c>
      <c r="E4337" s="25" t="s">
        <v>9</v>
      </c>
      <c r="F4337" s="25" t="s">
        <v>53</v>
      </c>
      <c r="G4337" s="25" t="s">
        <v>128</v>
      </c>
      <c r="H4337" s="82"/>
      <c r="I4337" s="48">
        <f>tbl_raw_data[[#This Row],[Date Actioned]]-tbl_raw_data[[#This Row],[Date Tagged]]</f>
        <v>4.687499997089617E-3</v>
      </c>
      <c r="J4337" s="46">
        <f>HOUR(tbl_raw_data[[#This Row],[Time_taken]])*60+MINUTE(tbl_raw_data[[#This Row],[Time_taken]])+SECOND(tbl_raw_data[[#This Row],[Time_taken]])/60</f>
        <v>6.75</v>
      </c>
      <c r="K4337" s="52">
        <f>DATE(YEAR(tbl_raw_data[[#This Row],[Date Actioned]]),MONTH(tbl_raw_data[[#This Row],[Date Actioned]]),DAY(tbl_raw_data[[#This Row],[Date Actioned]]))</f>
        <v>45152</v>
      </c>
      <c r="L4337" s="50" t="str">
        <f>UPPER(TEXT(tbl_raw_data[[#This Row],[updated_date]],"MMMM"))</f>
        <v>AUGUST</v>
      </c>
      <c r="M4337" s="50" t="str">
        <f>"WEEK "&amp; IF(ROUNDUP(DAY(tbl_raw_data[[#This Row],[updated_date]])/7,0)=5,4,ROUNDUP(DAY(tbl_raw_data[[#This Row],[updated_date]])/7,0))</f>
        <v>WEEK 2</v>
      </c>
      <c r="N4337" s="50" t="str">
        <f>UPPER(VLOOKUP(tbl_raw_data[[#This Row],[Analyst]],Settiings!$A$2:$B$16,2,0))</f>
        <v>NAVED</v>
      </c>
      <c r="O4337" s="50" t="str">
        <f>TRIM(UPPER(tbl_raw_data[[#This Row],[Outcome]]))</f>
        <v>APPROVE</v>
      </c>
      <c r="P4337" s="50" t="str">
        <f>TRIM(UPPER(tbl_raw_data[[#This Row],[Queue Name]]))</f>
        <v>CONSUMER EXISTING</v>
      </c>
      <c r="Q4337" s="50" t="str">
        <f>IF(tbl_raw_data[[#This Row],[Time taken in min]]&lt;=Settiings!$D$2,"SLA_MET","SLA_NOT_MET")</f>
        <v>SLA_MET</v>
      </c>
      <c r="R4337" s="94"/>
    </row>
    <row r="4338" spans="1:18" x14ac:dyDescent="0.3">
      <c r="A4338" s="23" t="s">
        <v>4015</v>
      </c>
      <c r="B4338" s="15">
        <v>45152.826909722222</v>
      </c>
      <c r="C4338" s="10">
        <v>45152.834409722222</v>
      </c>
      <c r="D4338" s="12" t="s">
        <v>13</v>
      </c>
      <c r="E4338" s="12" t="s">
        <v>9</v>
      </c>
      <c r="F4338" s="11" t="s">
        <v>1222</v>
      </c>
      <c r="G4338" s="13"/>
      <c r="H4338" s="78"/>
      <c r="I4338" s="48">
        <f>tbl_raw_data[[#This Row],[Date Actioned]]-tbl_raw_data[[#This Row],[Date Tagged]]</f>
        <v>7.4999999997089617E-3</v>
      </c>
      <c r="J4338" s="46">
        <f>HOUR(tbl_raw_data[[#This Row],[Time_taken]])*60+MINUTE(tbl_raw_data[[#This Row],[Time_taken]])+SECOND(tbl_raw_data[[#This Row],[Time_taken]])/60</f>
        <v>10.8</v>
      </c>
      <c r="K4338" s="52">
        <f>DATE(YEAR(tbl_raw_data[[#This Row],[Date Actioned]]),MONTH(tbl_raw_data[[#This Row],[Date Actioned]]),DAY(tbl_raw_data[[#This Row],[Date Actioned]]))</f>
        <v>45152</v>
      </c>
      <c r="L4338" s="50" t="str">
        <f>UPPER(TEXT(tbl_raw_data[[#This Row],[updated_date]],"MMMM"))</f>
        <v>AUGUST</v>
      </c>
      <c r="M4338" s="50" t="str">
        <f>"WEEK "&amp; IF(ROUNDUP(DAY(tbl_raw_data[[#This Row],[updated_date]])/7,0)=5,4,ROUNDUP(DAY(tbl_raw_data[[#This Row],[updated_date]])/7,0))</f>
        <v>WEEK 2</v>
      </c>
      <c r="N4338" s="50" t="str">
        <f>UPPER(VLOOKUP(tbl_raw_data[[#This Row],[Analyst]],Settiings!$A$2:$B$16,2,0))</f>
        <v>HARDIK</v>
      </c>
      <c r="O4338" s="50" t="str">
        <f>TRIM(UPPER(tbl_raw_data[[#This Row],[Outcome]]))</f>
        <v>APPROVE</v>
      </c>
      <c r="P4338" s="50" t="str">
        <f>TRIM(UPPER(tbl_raw_data[[#This Row],[Queue Name]]))</f>
        <v>CONSUMER EXISTING</v>
      </c>
      <c r="Q4338" s="50" t="str">
        <f>IF(tbl_raw_data[[#This Row],[Time taken in min]]&lt;=Settiings!$D$2,"SLA_MET","SLA_NOT_MET")</f>
        <v>SLA_MET</v>
      </c>
      <c r="R4338" s="94"/>
    </row>
    <row r="4339" spans="1:18" x14ac:dyDescent="0.3">
      <c r="A4339" s="14" t="s">
        <v>4016</v>
      </c>
      <c r="B4339" s="15">
        <v>45152.835810185185</v>
      </c>
      <c r="C4339" s="16">
        <v>45152.843136574076</v>
      </c>
      <c r="D4339" s="17" t="s">
        <v>27</v>
      </c>
      <c r="E4339" s="17" t="s">
        <v>47</v>
      </c>
      <c r="F4339" s="17" t="s">
        <v>53</v>
      </c>
      <c r="G4339" s="17" t="s">
        <v>2411</v>
      </c>
      <c r="H4339" s="83"/>
      <c r="I4339" s="48">
        <f>tbl_raw_data[[#This Row],[Date Actioned]]-tbl_raw_data[[#This Row],[Date Tagged]]</f>
        <v>7.3263888916699216E-3</v>
      </c>
      <c r="J4339" s="46">
        <f>HOUR(tbl_raw_data[[#This Row],[Time_taken]])*60+MINUTE(tbl_raw_data[[#This Row],[Time_taken]])+SECOND(tbl_raw_data[[#This Row],[Time_taken]])/60</f>
        <v>10.55</v>
      </c>
      <c r="K4339" s="52">
        <f>DATE(YEAR(tbl_raw_data[[#This Row],[Date Actioned]]),MONTH(tbl_raw_data[[#This Row],[Date Actioned]]),DAY(tbl_raw_data[[#This Row],[Date Actioned]]))</f>
        <v>45152</v>
      </c>
      <c r="L4339" s="50" t="str">
        <f>UPPER(TEXT(tbl_raw_data[[#This Row],[updated_date]],"MMMM"))</f>
        <v>AUGUST</v>
      </c>
      <c r="M4339" s="50" t="str">
        <f>"WEEK "&amp; IF(ROUNDUP(DAY(tbl_raw_data[[#This Row],[updated_date]])/7,0)=5,4,ROUNDUP(DAY(tbl_raw_data[[#This Row],[updated_date]])/7,0))</f>
        <v>WEEK 2</v>
      </c>
      <c r="N4339" s="50" t="str">
        <f>UPPER(VLOOKUP(tbl_raw_data[[#This Row],[Analyst]],Settiings!$A$2:$B$16,2,0))</f>
        <v>NAVED</v>
      </c>
      <c r="O4339" s="50" t="str">
        <f>TRIM(UPPER(tbl_raw_data[[#This Row],[Outcome]]))</f>
        <v>DECLINE</v>
      </c>
      <c r="P4339" s="50" t="str">
        <f>TRIM(UPPER(tbl_raw_data[[#This Row],[Queue Name]]))</f>
        <v>CONSUMER PRE BUREAU</v>
      </c>
      <c r="Q4339" s="50" t="str">
        <f>IF(tbl_raw_data[[#This Row],[Time taken in min]]&lt;=Settiings!$D$2,"SLA_MET","SLA_NOT_MET")</f>
        <v>SLA_MET</v>
      </c>
      <c r="R4339" s="94"/>
    </row>
    <row r="4340" spans="1:18" x14ac:dyDescent="0.3">
      <c r="A4340" s="14" t="s">
        <v>4017</v>
      </c>
      <c r="B4340" s="15">
        <v>45152.836180555554</v>
      </c>
      <c r="C4340" s="26">
        <v>45152.841458333336</v>
      </c>
      <c r="D4340" s="18" t="s">
        <v>13</v>
      </c>
      <c r="E4340" s="18" t="s">
        <v>19</v>
      </c>
      <c r="F4340" s="27" t="s">
        <v>1222</v>
      </c>
      <c r="G4340" s="19"/>
      <c r="H4340" s="79"/>
      <c r="I4340" s="48">
        <f>tbl_raw_data[[#This Row],[Date Actioned]]-tbl_raw_data[[#This Row],[Date Tagged]]</f>
        <v>5.2777777818846516E-3</v>
      </c>
      <c r="J4340" s="46">
        <f>HOUR(tbl_raw_data[[#This Row],[Time_taken]])*60+MINUTE(tbl_raw_data[[#This Row],[Time_taken]])+SECOND(tbl_raw_data[[#This Row],[Time_taken]])/60</f>
        <v>7.6</v>
      </c>
      <c r="K4340" s="52">
        <f>DATE(YEAR(tbl_raw_data[[#This Row],[Date Actioned]]),MONTH(tbl_raw_data[[#This Row],[Date Actioned]]),DAY(tbl_raw_data[[#This Row],[Date Actioned]]))</f>
        <v>45152</v>
      </c>
      <c r="L4340" s="50" t="str">
        <f>UPPER(TEXT(tbl_raw_data[[#This Row],[updated_date]],"MMMM"))</f>
        <v>AUGUST</v>
      </c>
      <c r="M4340" s="50" t="str">
        <f>"WEEK "&amp; IF(ROUNDUP(DAY(tbl_raw_data[[#This Row],[updated_date]])/7,0)=5,4,ROUNDUP(DAY(tbl_raw_data[[#This Row],[updated_date]])/7,0))</f>
        <v>WEEK 2</v>
      </c>
      <c r="N4340" s="50" t="str">
        <f>UPPER(VLOOKUP(tbl_raw_data[[#This Row],[Analyst]],Settiings!$A$2:$B$16,2,0))</f>
        <v>HARDIK</v>
      </c>
      <c r="O4340" s="50" t="str">
        <f>TRIM(UPPER(tbl_raw_data[[#This Row],[Outcome]]))</f>
        <v>APPROVE</v>
      </c>
      <c r="P4340" s="50" t="str">
        <f>TRIM(UPPER(tbl_raw_data[[#This Row],[Queue Name]]))</f>
        <v>CONSUMER POST BUREAU</v>
      </c>
      <c r="Q4340" s="50" t="str">
        <f>IF(tbl_raw_data[[#This Row],[Time taken in min]]&lt;=Settiings!$D$2,"SLA_MET","SLA_NOT_MET")</f>
        <v>SLA_MET</v>
      </c>
      <c r="R4340" s="94"/>
    </row>
    <row r="4341" spans="1:18" x14ac:dyDescent="0.3">
      <c r="A4341" s="23" t="s">
        <v>4018</v>
      </c>
      <c r="B4341" s="15">
        <v>45152.839398148149</v>
      </c>
      <c r="C4341" s="16">
        <v>45152.84574074074</v>
      </c>
      <c r="D4341" s="17" t="s">
        <v>13</v>
      </c>
      <c r="E4341" s="17" t="s">
        <v>47</v>
      </c>
      <c r="F4341" s="17" t="s">
        <v>1222</v>
      </c>
      <c r="G4341" s="17" t="s">
        <v>128</v>
      </c>
      <c r="H4341" s="83"/>
      <c r="I4341" s="48">
        <f>tbl_raw_data[[#This Row],[Date Actioned]]-tbl_raw_data[[#This Row],[Date Tagged]]</f>
        <v>6.3425925909541547E-3</v>
      </c>
      <c r="J4341" s="46">
        <f>HOUR(tbl_raw_data[[#This Row],[Time_taken]])*60+MINUTE(tbl_raw_data[[#This Row],[Time_taken]])+SECOND(tbl_raw_data[[#This Row],[Time_taken]])/60</f>
        <v>9.1333333333333329</v>
      </c>
      <c r="K4341" s="52">
        <f>DATE(YEAR(tbl_raw_data[[#This Row],[Date Actioned]]),MONTH(tbl_raw_data[[#This Row],[Date Actioned]]),DAY(tbl_raw_data[[#This Row],[Date Actioned]]))</f>
        <v>45152</v>
      </c>
      <c r="L4341" s="50" t="str">
        <f>UPPER(TEXT(tbl_raw_data[[#This Row],[updated_date]],"MMMM"))</f>
        <v>AUGUST</v>
      </c>
      <c r="M4341" s="50" t="str">
        <f>"WEEK "&amp; IF(ROUNDUP(DAY(tbl_raw_data[[#This Row],[updated_date]])/7,0)=5,4,ROUNDUP(DAY(tbl_raw_data[[#This Row],[updated_date]])/7,0))</f>
        <v>WEEK 2</v>
      </c>
      <c r="N4341" s="50" t="str">
        <f>UPPER(VLOOKUP(tbl_raw_data[[#This Row],[Analyst]],Settiings!$A$2:$B$16,2,0))</f>
        <v>HARDIK</v>
      </c>
      <c r="O4341" s="50" t="str">
        <f>TRIM(UPPER(tbl_raw_data[[#This Row],[Outcome]]))</f>
        <v>APPROVE</v>
      </c>
      <c r="P4341" s="50" t="str">
        <f>TRIM(UPPER(tbl_raw_data[[#This Row],[Queue Name]]))</f>
        <v>CONSUMER PRE BUREAU</v>
      </c>
      <c r="Q4341" s="50" t="str">
        <f>IF(tbl_raw_data[[#This Row],[Time taken in min]]&lt;=Settiings!$D$2,"SLA_MET","SLA_NOT_MET")</f>
        <v>SLA_MET</v>
      </c>
      <c r="R4341" s="94"/>
    </row>
    <row r="4342" spans="1:18" x14ac:dyDescent="0.3">
      <c r="A4342" s="14" t="s">
        <v>4019</v>
      </c>
      <c r="B4342" s="15">
        <v>45152.849050925928</v>
      </c>
      <c r="C4342" s="10">
        <v>45153.36210648148</v>
      </c>
      <c r="D4342" s="12" t="s">
        <v>27</v>
      </c>
      <c r="E4342" s="12" t="s">
        <v>9</v>
      </c>
      <c r="F4342" s="11" t="s">
        <v>76</v>
      </c>
      <c r="G4342" s="13"/>
      <c r="H4342" s="78"/>
      <c r="I4342" s="48">
        <f>tbl_raw_data[[#This Row],[Date Actioned]]-tbl_raw_data[[#This Row],[Date Tagged]]</f>
        <v>0.51305555555154569</v>
      </c>
      <c r="J4342" s="46">
        <f>HOUR(tbl_raw_data[[#This Row],[Time_taken]])*60+MINUTE(tbl_raw_data[[#This Row],[Time_taken]])+SECOND(tbl_raw_data[[#This Row],[Time_taken]])/60</f>
        <v>738.8</v>
      </c>
      <c r="K4342" s="52">
        <f>DATE(YEAR(tbl_raw_data[[#This Row],[Date Actioned]]),MONTH(tbl_raw_data[[#This Row],[Date Actioned]]),DAY(tbl_raw_data[[#This Row],[Date Actioned]]))</f>
        <v>45153</v>
      </c>
      <c r="L4342" s="50" t="str">
        <f>UPPER(TEXT(tbl_raw_data[[#This Row],[updated_date]],"MMMM"))</f>
        <v>AUGUST</v>
      </c>
      <c r="M4342" s="50" t="str">
        <f>"WEEK "&amp; IF(ROUNDUP(DAY(tbl_raw_data[[#This Row],[updated_date]])/7,0)=5,4,ROUNDUP(DAY(tbl_raw_data[[#This Row],[updated_date]])/7,0))</f>
        <v>WEEK 3</v>
      </c>
      <c r="N4342" s="50" t="str">
        <f>UPPER(VLOOKUP(tbl_raw_data[[#This Row],[Analyst]],Settiings!$A$2:$B$16,2,0))</f>
        <v>ROHAN</v>
      </c>
      <c r="O4342" s="50" t="str">
        <f>TRIM(UPPER(tbl_raw_data[[#This Row],[Outcome]]))</f>
        <v>DECLINE</v>
      </c>
      <c r="P4342" s="50" t="str">
        <f>TRIM(UPPER(tbl_raw_data[[#This Row],[Queue Name]]))</f>
        <v>CONSUMER EXISTING</v>
      </c>
      <c r="Q4342" s="50" t="str">
        <f>IF(tbl_raw_data[[#This Row],[Time taken in min]]&lt;=Settiings!$D$2,"SLA_MET","SLA_NOT_MET")</f>
        <v>SLA_NOT_MET</v>
      </c>
      <c r="R4342" s="94"/>
    </row>
    <row r="4343" spans="1:18" x14ac:dyDescent="0.3">
      <c r="A4343" s="20" t="s">
        <v>4020</v>
      </c>
      <c r="B4343" s="15">
        <v>45152.876388888886</v>
      </c>
      <c r="C4343" s="10">
        <v>45153.368946759256</v>
      </c>
      <c r="D4343" s="12" t="s">
        <v>13</v>
      </c>
      <c r="E4343" s="12" t="s">
        <v>19</v>
      </c>
      <c r="F4343" s="11" t="s">
        <v>76</v>
      </c>
      <c r="G4343" s="13"/>
      <c r="H4343" s="78"/>
      <c r="I4343" s="48">
        <f>tbl_raw_data[[#This Row],[Date Actioned]]-tbl_raw_data[[#This Row],[Date Tagged]]</f>
        <v>0.49255787036963739</v>
      </c>
      <c r="J4343" s="46">
        <f>HOUR(tbl_raw_data[[#This Row],[Time_taken]])*60+MINUTE(tbl_raw_data[[#This Row],[Time_taken]])+SECOND(tbl_raw_data[[#This Row],[Time_taken]])/60</f>
        <v>709.2833333333333</v>
      </c>
      <c r="K4343" s="52">
        <f>DATE(YEAR(tbl_raw_data[[#This Row],[Date Actioned]]),MONTH(tbl_raw_data[[#This Row],[Date Actioned]]),DAY(tbl_raw_data[[#This Row],[Date Actioned]]))</f>
        <v>45153</v>
      </c>
      <c r="L4343" s="50" t="str">
        <f>UPPER(TEXT(tbl_raw_data[[#This Row],[updated_date]],"MMMM"))</f>
        <v>AUGUST</v>
      </c>
      <c r="M4343" s="50" t="str">
        <f>"WEEK "&amp; IF(ROUNDUP(DAY(tbl_raw_data[[#This Row],[updated_date]])/7,0)=5,4,ROUNDUP(DAY(tbl_raw_data[[#This Row],[updated_date]])/7,0))</f>
        <v>WEEK 3</v>
      </c>
      <c r="N4343" s="50" t="str">
        <f>UPPER(VLOOKUP(tbl_raw_data[[#This Row],[Analyst]],Settiings!$A$2:$B$16,2,0))</f>
        <v>ROHAN</v>
      </c>
      <c r="O4343" s="50" t="str">
        <f>TRIM(UPPER(tbl_raw_data[[#This Row],[Outcome]]))</f>
        <v>APPROVE</v>
      </c>
      <c r="P4343" s="50" t="str">
        <f>TRIM(UPPER(tbl_raw_data[[#This Row],[Queue Name]]))</f>
        <v>CONSUMER POST BUREAU</v>
      </c>
      <c r="Q4343" s="50" t="str">
        <f>IF(tbl_raw_data[[#This Row],[Time taken in min]]&lt;=Settiings!$D$2,"SLA_MET","SLA_NOT_MET")</f>
        <v>SLA_NOT_MET</v>
      </c>
      <c r="R4343" s="94"/>
    </row>
    <row r="4344" spans="1:18" x14ac:dyDescent="0.3">
      <c r="A4344" s="23" t="s">
        <v>4021</v>
      </c>
      <c r="B4344" s="15">
        <v>45152.883171296293</v>
      </c>
      <c r="C4344" s="26">
        <v>45153.370023148149</v>
      </c>
      <c r="D4344" s="18" t="s">
        <v>13</v>
      </c>
      <c r="E4344" s="18" t="s">
        <v>19</v>
      </c>
      <c r="F4344" s="27" t="s">
        <v>686</v>
      </c>
      <c r="G4344" s="19"/>
      <c r="H4344" s="79"/>
      <c r="I4344" s="48">
        <f>tbl_raw_data[[#This Row],[Date Actioned]]-tbl_raw_data[[#This Row],[Date Tagged]]</f>
        <v>0.48685185185604496</v>
      </c>
      <c r="J4344" s="46">
        <f>HOUR(tbl_raw_data[[#This Row],[Time_taken]])*60+MINUTE(tbl_raw_data[[#This Row],[Time_taken]])+SECOND(tbl_raw_data[[#This Row],[Time_taken]])/60</f>
        <v>701.06666666666672</v>
      </c>
      <c r="K4344" s="52">
        <f>DATE(YEAR(tbl_raw_data[[#This Row],[Date Actioned]]),MONTH(tbl_raw_data[[#This Row],[Date Actioned]]),DAY(tbl_raw_data[[#This Row],[Date Actioned]]))</f>
        <v>45153</v>
      </c>
      <c r="L4344" s="50" t="str">
        <f>UPPER(TEXT(tbl_raw_data[[#This Row],[updated_date]],"MMMM"))</f>
        <v>AUGUST</v>
      </c>
      <c r="M4344" s="50" t="str">
        <f>"WEEK "&amp; IF(ROUNDUP(DAY(tbl_raw_data[[#This Row],[updated_date]])/7,0)=5,4,ROUNDUP(DAY(tbl_raw_data[[#This Row],[updated_date]])/7,0))</f>
        <v>WEEK 3</v>
      </c>
      <c r="N4344" s="50" t="str">
        <f>UPPER(VLOOKUP(tbl_raw_data[[#This Row],[Analyst]],Settiings!$A$2:$B$16,2,0))</f>
        <v>FARDIN</v>
      </c>
      <c r="O4344" s="50" t="str">
        <f>TRIM(UPPER(tbl_raw_data[[#This Row],[Outcome]]))</f>
        <v>APPROVE</v>
      </c>
      <c r="P4344" s="50" t="str">
        <f>TRIM(UPPER(tbl_raw_data[[#This Row],[Queue Name]]))</f>
        <v>CONSUMER POST BUREAU</v>
      </c>
      <c r="Q4344" s="50" t="str">
        <f>IF(tbl_raw_data[[#This Row],[Time taken in min]]&lt;=Settiings!$D$2,"SLA_MET","SLA_NOT_MET")</f>
        <v>SLA_NOT_MET</v>
      </c>
      <c r="R4344" s="94"/>
    </row>
    <row r="4345" spans="1:18" x14ac:dyDescent="0.3">
      <c r="A4345" s="14" t="s">
        <v>4022</v>
      </c>
      <c r="B4345" s="15">
        <v>45152.916354166664</v>
      </c>
      <c r="C4345" s="10">
        <v>45153.375</v>
      </c>
      <c r="D4345" s="12" t="s">
        <v>13</v>
      </c>
      <c r="E4345" s="12" t="s">
        <v>19</v>
      </c>
      <c r="F4345" s="11" t="s">
        <v>76</v>
      </c>
      <c r="G4345" s="13"/>
      <c r="H4345" s="78"/>
      <c r="I4345" s="48">
        <f>tbl_raw_data[[#This Row],[Date Actioned]]-tbl_raw_data[[#This Row],[Date Tagged]]</f>
        <v>0.45864583333604969</v>
      </c>
      <c r="J4345" s="46">
        <f>HOUR(tbl_raw_data[[#This Row],[Time_taken]])*60+MINUTE(tbl_raw_data[[#This Row],[Time_taken]])+SECOND(tbl_raw_data[[#This Row],[Time_taken]])/60</f>
        <v>660.45</v>
      </c>
      <c r="K4345" s="52">
        <f>DATE(YEAR(tbl_raw_data[[#This Row],[Date Actioned]]),MONTH(tbl_raw_data[[#This Row],[Date Actioned]]),DAY(tbl_raw_data[[#This Row],[Date Actioned]]))</f>
        <v>45153</v>
      </c>
      <c r="L4345" s="50" t="str">
        <f>UPPER(TEXT(tbl_raw_data[[#This Row],[updated_date]],"MMMM"))</f>
        <v>AUGUST</v>
      </c>
      <c r="M4345" s="50" t="str">
        <f>"WEEK "&amp; IF(ROUNDUP(DAY(tbl_raw_data[[#This Row],[updated_date]])/7,0)=5,4,ROUNDUP(DAY(tbl_raw_data[[#This Row],[updated_date]])/7,0))</f>
        <v>WEEK 3</v>
      </c>
      <c r="N4345" s="50" t="str">
        <f>UPPER(VLOOKUP(tbl_raw_data[[#This Row],[Analyst]],Settiings!$A$2:$B$16,2,0))</f>
        <v>ROHAN</v>
      </c>
      <c r="O4345" s="50" t="str">
        <f>TRIM(UPPER(tbl_raw_data[[#This Row],[Outcome]]))</f>
        <v>APPROVE</v>
      </c>
      <c r="P4345" s="50" t="str">
        <f>TRIM(UPPER(tbl_raw_data[[#This Row],[Queue Name]]))</f>
        <v>CONSUMER POST BUREAU</v>
      </c>
      <c r="Q4345" s="50" t="str">
        <f>IF(tbl_raw_data[[#This Row],[Time taken in min]]&lt;=Settiings!$D$2,"SLA_MET","SLA_NOT_MET")</f>
        <v>SLA_NOT_MET</v>
      </c>
      <c r="R4345" s="94"/>
    </row>
    <row r="4346" spans="1:18" x14ac:dyDescent="0.3">
      <c r="A4346" s="20" t="s">
        <v>4023</v>
      </c>
      <c r="B4346" s="15">
        <v>45152.928831018522</v>
      </c>
      <c r="C4346" s="26">
        <v>45153.375381944446</v>
      </c>
      <c r="D4346" s="18" t="s">
        <v>13</v>
      </c>
      <c r="E4346" s="18" t="s">
        <v>19</v>
      </c>
      <c r="F4346" s="27" t="s">
        <v>686</v>
      </c>
      <c r="G4346" s="19"/>
      <c r="H4346" s="79"/>
      <c r="I4346" s="48">
        <f>tbl_raw_data[[#This Row],[Date Actioned]]-tbl_raw_data[[#This Row],[Date Tagged]]</f>
        <v>0.4465509259243845</v>
      </c>
      <c r="J4346" s="46">
        <f>HOUR(tbl_raw_data[[#This Row],[Time_taken]])*60+MINUTE(tbl_raw_data[[#This Row],[Time_taken]])+SECOND(tbl_raw_data[[#This Row],[Time_taken]])/60</f>
        <v>643.0333333333333</v>
      </c>
      <c r="K4346" s="52">
        <f>DATE(YEAR(tbl_raw_data[[#This Row],[Date Actioned]]),MONTH(tbl_raw_data[[#This Row],[Date Actioned]]),DAY(tbl_raw_data[[#This Row],[Date Actioned]]))</f>
        <v>45153</v>
      </c>
      <c r="L4346" s="50" t="str">
        <f>UPPER(TEXT(tbl_raw_data[[#This Row],[updated_date]],"MMMM"))</f>
        <v>AUGUST</v>
      </c>
      <c r="M4346" s="50" t="str">
        <f>"WEEK "&amp; IF(ROUNDUP(DAY(tbl_raw_data[[#This Row],[updated_date]])/7,0)=5,4,ROUNDUP(DAY(tbl_raw_data[[#This Row],[updated_date]])/7,0))</f>
        <v>WEEK 3</v>
      </c>
      <c r="N4346" s="50" t="str">
        <f>UPPER(VLOOKUP(tbl_raw_data[[#This Row],[Analyst]],Settiings!$A$2:$B$16,2,0))</f>
        <v>FARDIN</v>
      </c>
      <c r="O4346" s="50" t="str">
        <f>TRIM(UPPER(tbl_raw_data[[#This Row],[Outcome]]))</f>
        <v>APPROVE</v>
      </c>
      <c r="P4346" s="50" t="str">
        <f>TRIM(UPPER(tbl_raw_data[[#This Row],[Queue Name]]))</f>
        <v>CONSUMER POST BUREAU</v>
      </c>
      <c r="Q4346" s="50" t="str">
        <f>IF(tbl_raw_data[[#This Row],[Time taken in min]]&lt;=Settiings!$D$2,"SLA_MET","SLA_NOT_MET")</f>
        <v>SLA_NOT_MET</v>
      </c>
      <c r="R4346" s="94"/>
    </row>
    <row r="4347" spans="1:18" x14ac:dyDescent="0.3">
      <c r="A4347" s="23" t="s">
        <v>4024</v>
      </c>
      <c r="B4347" s="15">
        <v>45153.042615740742</v>
      </c>
      <c r="C4347" s="10">
        <v>45153.378993055558</v>
      </c>
      <c r="D4347" s="12" t="s">
        <v>13</v>
      </c>
      <c r="E4347" s="12" t="s">
        <v>19</v>
      </c>
      <c r="F4347" s="11" t="s">
        <v>76</v>
      </c>
      <c r="G4347" s="13"/>
      <c r="H4347" s="78"/>
      <c r="I4347" s="48">
        <f>tbl_raw_data[[#This Row],[Date Actioned]]-tbl_raw_data[[#This Row],[Date Tagged]]</f>
        <v>0.33637731481576338</v>
      </c>
      <c r="J4347" s="46">
        <f>HOUR(tbl_raw_data[[#This Row],[Time_taken]])*60+MINUTE(tbl_raw_data[[#This Row],[Time_taken]])+SECOND(tbl_raw_data[[#This Row],[Time_taken]])/60</f>
        <v>484.38333333333333</v>
      </c>
      <c r="K4347" s="52">
        <f>DATE(YEAR(tbl_raw_data[[#This Row],[Date Actioned]]),MONTH(tbl_raw_data[[#This Row],[Date Actioned]]),DAY(tbl_raw_data[[#This Row],[Date Actioned]]))</f>
        <v>45153</v>
      </c>
      <c r="L4347" s="50" t="str">
        <f>UPPER(TEXT(tbl_raw_data[[#This Row],[updated_date]],"MMMM"))</f>
        <v>AUGUST</v>
      </c>
      <c r="M4347" s="50" t="str">
        <f>"WEEK "&amp; IF(ROUNDUP(DAY(tbl_raw_data[[#This Row],[updated_date]])/7,0)=5,4,ROUNDUP(DAY(tbl_raw_data[[#This Row],[updated_date]])/7,0))</f>
        <v>WEEK 3</v>
      </c>
      <c r="N4347" s="50" t="str">
        <f>UPPER(VLOOKUP(tbl_raw_data[[#This Row],[Analyst]],Settiings!$A$2:$B$16,2,0))</f>
        <v>ROHAN</v>
      </c>
      <c r="O4347" s="50" t="str">
        <f>TRIM(UPPER(tbl_raw_data[[#This Row],[Outcome]]))</f>
        <v>APPROVE</v>
      </c>
      <c r="P4347" s="50" t="str">
        <f>TRIM(UPPER(tbl_raw_data[[#This Row],[Queue Name]]))</f>
        <v>CONSUMER POST BUREAU</v>
      </c>
      <c r="Q4347" s="50" t="str">
        <f>IF(tbl_raw_data[[#This Row],[Time taken in min]]&lt;=Settiings!$D$2,"SLA_MET","SLA_NOT_MET")</f>
        <v>SLA_NOT_MET</v>
      </c>
      <c r="R4347" s="94"/>
    </row>
    <row r="4348" spans="1:18" x14ac:dyDescent="0.3">
      <c r="A4348" s="20" t="s">
        <v>4025</v>
      </c>
      <c r="B4348" s="15">
        <v>45153.345752314817</v>
      </c>
      <c r="C4348" s="16">
        <v>45153.362210648149</v>
      </c>
      <c r="D4348" s="17" t="s">
        <v>27</v>
      </c>
      <c r="E4348" s="17" t="s">
        <v>9</v>
      </c>
      <c r="F4348" s="17" t="s">
        <v>686</v>
      </c>
      <c r="G4348" s="17" t="s">
        <v>871</v>
      </c>
      <c r="H4348" s="83"/>
      <c r="I4348" s="48">
        <f>tbl_raw_data[[#This Row],[Date Actioned]]-tbl_raw_data[[#This Row],[Date Tagged]]</f>
        <v>1.6458333331684116E-2</v>
      </c>
      <c r="J4348" s="46">
        <f>HOUR(tbl_raw_data[[#This Row],[Time_taken]])*60+MINUTE(tbl_raw_data[[#This Row],[Time_taken]])+SECOND(tbl_raw_data[[#This Row],[Time_taken]])/60</f>
        <v>23.7</v>
      </c>
      <c r="K4348" s="52">
        <f>DATE(YEAR(tbl_raw_data[[#This Row],[Date Actioned]]),MONTH(tbl_raw_data[[#This Row],[Date Actioned]]),DAY(tbl_raw_data[[#This Row],[Date Actioned]]))</f>
        <v>45153</v>
      </c>
      <c r="L4348" s="50" t="str">
        <f>UPPER(TEXT(tbl_raw_data[[#This Row],[updated_date]],"MMMM"))</f>
        <v>AUGUST</v>
      </c>
      <c r="M4348" s="50" t="str">
        <f>"WEEK "&amp; IF(ROUNDUP(DAY(tbl_raw_data[[#This Row],[updated_date]])/7,0)=5,4,ROUNDUP(DAY(tbl_raw_data[[#This Row],[updated_date]])/7,0))</f>
        <v>WEEK 3</v>
      </c>
      <c r="N4348" s="50" t="str">
        <f>UPPER(VLOOKUP(tbl_raw_data[[#This Row],[Analyst]],Settiings!$A$2:$B$16,2,0))</f>
        <v>FARDIN</v>
      </c>
      <c r="O4348" s="50" t="str">
        <f>TRIM(UPPER(tbl_raw_data[[#This Row],[Outcome]]))</f>
        <v>DECLINE</v>
      </c>
      <c r="P4348" s="50" t="str">
        <f>TRIM(UPPER(tbl_raw_data[[#This Row],[Queue Name]]))</f>
        <v>CONSUMER EXISTING</v>
      </c>
      <c r="Q4348" s="50" t="str">
        <f>IF(tbl_raw_data[[#This Row],[Time taken in min]]&lt;=Settiings!$D$2,"SLA_MET","SLA_NOT_MET")</f>
        <v>SLA_NOT_MET</v>
      </c>
      <c r="R4348" s="94"/>
    </row>
    <row r="4349" spans="1:18" x14ac:dyDescent="0.3">
      <c r="A4349" s="20" t="s">
        <v>4026</v>
      </c>
      <c r="B4349" s="15">
        <v>45153.381481481483</v>
      </c>
      <c r="C4349" s="16">
        <v>45153.394733796296</v>
      </c>
      <c r="D4349" s="17" t="s">
        <v>13</v>
      </c>
      <c r="E4349" s="17" t="s">
        <v>9</v>
      </c>
      <c r="F4349" s="17" t="s">
        <v>686</v>
      </c>
      <c r="G4349" s="17" t="s">
        <v>17</v>
      </c>
      <c r="H4349" s="83"/>
      <c r="I4349" s="48">
        <f>tbl_raw_data[[#This Row],[Date Actioned]]-tbl_raw_data[[#This Row],[Date Tagged]]</f>
        <v>1.3252314813144039E-2</v>
      </c>
      <c r="J4349" s="46">
        <f>HOUR(tbl_raw_data[[#This Row],[Time_taken]])*60+MINUTE(tbl_raw_data[[#This Row],[Time_taken]])+SECOND(tbl_raw_data[[#This Row],[Time_taken]])/60</f>
        <v>19.083333333333332</v>
      </c>
      <c r="K4349" s="52">
        <f>DATE(YEAR(tbl_raw_data[[#This Row],[Date Actioned]]),MONTH(tbl_raw_data[[#This Row],[Date Actioned]]),DAY(tbl_raw_data[[#This Row],[Date Actioned]]))</f>
        <v>45153</v>
      </c>
      <c r="L4349" s="50" t="str">
        <f>UPPER(TEXT(tbl_raw_data[[#This Row],[updated_date]],"MMMM"))</f>
        <v>AUGUST</v>
      </c>
      <c r="M4349" s="50" t="str">
        <f>"WEEK "&amp; IF(ROUNDUP(DAY(tbl_raw_data[[#This Row],[updated_date]])/7,0)=5,4,ROUNDUP(DAY(tbl_raw_data[[#This Row],[updated_date]])/7,0))</f>
        <v>WEEK 3</v>
      </c>
      <c r="N4349" s="50" t="str">
        <f>UPPER(VLOOKUP(tbl_raw_data[[#This Row],[Analyst]],Settiings!$A$2:$B$16,2,0))</f>
        <v>FARDIN</v>
      </c>
      <c r="O4349" s="50" t="str">
        <f>TRIM(UPPER(tbl_raw_data[[#This Row],[Outcome]]))</f>
        <v>APPROVE</v>
      </c>
      <c r="P4349" s="50" t="str">
        <f>TRIM(UPPER(tbl_raw_data[[#This Row],[Queue Name]]))</f>
        <v>CONSUMER EXISTING</v>
      </c>
      <c r="Q4349" s="50" t="str">
        <f>IF(tbl_raw_data[[#This Row],[Time taken in min]]&lt;=Settiings!$D$2,"SLA_MET","SLA_NOT_MET")</f>
        <v>SLA_MET</v>
      </c>
      <c r="R4349" s="94"/>
    </row>
    <row r="4350" spans="1:18" x14ac:dyDescent="0.3">
      <c r="A4350" s="20" t="s">
        <v>4027</v>
      </c>
      <c r="B4350" s="15">
        <v>45153.391863425924</v>
      </c>
      <c r="C4350" s="26">
        <v>45153.394525462965</v>
      </c>
      <c r="D4350" s="18" t="s">
        <v>27</v>
      </c>
      <c r="E4350" s="18" t="s">
        <v>9</v>
      </c>
      <c r="F4350" s="27" t="s">
        <v>76</v>
      </c>
      <c r="G4350" s="19"/>
      <c r="H4350" s="79"/>
      <c r="I4350" s="48">
        <f>tbl_raw_data[[#This Row],[Date Actioned]]-tbl_raw_data[[#This Row],[Date Tagged]]</f>
        <v>2.6620370408636518E-3</v>
      </c>
      <c r="J4350" s="46">
        <f>HOUR(tbl_raw_data[[#This Row],[Time_taken]])*60+MINUTE(tbl_raw_data[[#This Row],[Time_taken]])+SECOND(tbl_raw_data[[#This Row],[Time_taken]])/60</f>
        <v>3.8333333333333335</v>
      </c>
      <c r="K4350" s="52">
        <f>DATE(YEAR(tbl_raw_data[[#This Row],[Date Actioned]]),MONTH(tbl_raw_data[[#This Row],[Date Actioned]]),DAY(tbl_raw_data[[#This Row],[Date Actioned]]))</f>
        <v>45153</v>
      </c>
      <c r="L4350" s="50" t="str">
        <f>UPPER(TEXT(tbl_raw_data[[#This Row],[updated_date]],"MMMM"))</f>
        <v>AUGUST</v>
      </c>
      <c r="M4350" s="50" t="str">
        <f>"WEEK "&amp; IF(ROUNDUP(DAY(tbl_raw_data[[#This Row],[updated_date]])/7,0)=5,4,ROUNDUP(DAY(tbl_raw_data[[#This Row],[updated_date]])/7,0))</f>
        <v>WEEK 3</v>
      </c>
      <c r="N4350" s="50" t="str">
        <f>UPPER(VLOOKUP(tbl_raw_data[[#This Row],[Analyst]],Settiings!$A$2:$B$16,2,0))</f>
        <v>ROHAN</v>
      </c>
      <c r="O4350" s="50" t="str">
        <f>TRIM(UPPER(tbl_raw_data[[#This Row],[Outcome]]))</f>
        <v>DECLINE</v>
      </c>
      <c r="P4350" s="50" t="str">
        <f>TRIM(UPPER(tbl_raw_data[[#This Row],[Queue Name]]))</f>
        <v>CONSUMER EXISTING</v>
      </c>
      <c r="Q4350" s="50" t="str">
        <f>IF(tbl_raw_data[[#This Row],[Time taken in min]]&lt;=Settiings!$D$2,"SLA_MET","SLA_NOT_MET")</f>
        <v>SLA_MET</v>
      </c>
      <c r="R4350" s="94"/>
    </row>
    <row r="4351" spans="1:18" x14ac:dyDescent="0.3">
      <c r="A4351" s="14" t="s">
        <v>4028</v>
      </c>
      <c r="B4351" s="15">
        <v>45153.395879629628</v>
      </c>
      <c r="C4351" s="26">
        <v>45153.401678240742</v>
      </c>
      <c r="D4351" s="18" t="s">
        <v>13</v>
      </c>
      <c r="E4351" s="18" t="s">
        <v>19</v>
      </c>
      <c r="F4351" s="27" t="s">
        <v>686</v>
      </c>
      <c r="G4351" s="19"/>
      <c r="H4351" s="79"/>
      <c r="I4351" s="48">
        <f>tbl_raw_data[[#This Row],[Date Actioned]]-tbl_raw_data[[#This Row],[Date Tagged]]</f>
        <v>5.7986111132777296E-3</v>
      </c>
      <c r="J4351" s="46">
        <f>HOUR(tbl_raw_data[[#This Row],[Time_taken]])*60+MINUTE(tbl_raw_data[[#This Row],[Time_taken]])+SECOND(tbl_raw_data[[#This Row],[Time_taken]])/60</f>
        <v>8.35</v>
      </c>
      <c r="K4351" s="52">
        <f>DATE(YEAR(tbl_raw_data[[#This Row],[Date Actioned]]),MONTH(tbl_raw_data[[#This Row],[Date Actioned]]),DAY(tbl_raw_data[[#This Row],[Date Actioned]]))</f>
        <v>45153</v>
      </c>
      <c r="L4351" s="50" t="str">
        <f>UPPER(TEXT(tbl_raw_data[[#This Row],[updated_date]],"MMMM"))</f>
        <v>AUGUST</v>
      </c>
      <c r="M4351" s="50" t="str">
        <f>"WEEK "&amp; IF(ROUNDUP(DAY(tbl_raw_data[[#This Row],[updated_date]])/7,0)=5,4,ROUNDUP(DAY(tbl_raw_data[[#This Row],[updated_date]])/7,0))</f>
        <v>WEEK 3</v>
      </c>
      <c r="N4351" s="50" t="str">
        <f>UPPER(VLOOKUP(tbl_raw_data[[#This Row],[Analyst]],Settiings!$A$2:$B$16,2,0))</f>
        <v>FARDIN</v>
      </c>
      <c r="O4351" s="50" t="str">
        <f>TRIM(UPPER(tbl_raw_data[[#This Row],[Outcome]]))</f>
        <v>APPROVE</v>
      </c>
      <c r="P4351" s="50" t="str">
        <f>TRIM(UPPER(tbl_raw_data[[#This Row],[Queue Name]]))</f>
        <v>CONSUMER POST BUREAU</v>
      </c>
      <c r="Q4351" s="50" t="str">
        <f>IF(tbl_raw_data[[#This Row],[Time taken in min]]&lt;=Settiings!$D$2,"SLA_MET","SLA_NOT_MET")</f>
        <v>SLA_MET</v>
      </c>
      <c r="R4351" s="94"/>
    </row>
    <row r="4352" spans="1:18" x14ac:dyDescent="0.3">
      <c r="A4352" s="23" t="s">
        <v>4029</v>
      </c>
      <c r="B4352" s="9">
        <v>45153.397824074076</v>
      </c>
      <c r="C4352" s="24">
        <v>45153.405613425923</v>
      </c>
      <c r="D4352" s="25" t="s">
        <v>13</v>
      </c>
      <c r="E4352" s="25" t="s">
        <v>47</v>
      </c>
      <c r="F4352" s="25" t="s">
        <v>76</v>
      </c>
      <c r="G4352" s="25" t="s">
        <v>946</v>
      </c>
      <c r="H4352" s="82"/>
      <c r="I4352" s="48">
        <f>tbl_raw_data[[#This Row],[Date Actioned]]-tbl_raw_data[[#This Row],[Date Tagged]]</f>
        <v>7.7893518464406952E-3</v>
      </c>
      <c r="J4352" s="46">
        <f>HOUR(tbl_raw_data[[#This Row],[Time_taken]])*60+MINUTE(tbl_raw_data[[#This Row],[Time_taken]])+SECOND(tbl_raw_data[[#This Row],[Time_taken]])/60</f>
        <v>11.216666666666667</v>
      </c>
      <c r="K4352" s="52">
        <f>DATE(YEAR(tbl_raw_data[[#This Row],[Date Actioned]]),MONTH(tbl_raw_data[[#This Row],[Date Actioned]]),DAY(tbl_raw_data[[#This Row],[Date Actioned]]))</f>
        <v>45153</v>
      </c>
      <c r="L4352" s="50" t="str">
        <f>UPPER(TEXT(tbl_raw_data[[#This Row],[updated_date]],"MMMM"))</f>
        <v>AUGUST</v>
      </c>
      <c r="M4352" s="50" t="str">
        <f>"WEEK "&amp; IF(ROUNDUP(DAY(tbl_raw_data[[#This Row],[updated_date]])/7,0)=5,4,ROUNDUP(DAY(tbl_raw_data[[#This Row],[updated_date]])/7,0))</f>
        <v>WEEK 3</v>
      </c>
      <c r="N4352" s="50" t="str">
        <f>UPPER(VLOOKUP(tbl_raw_data[[#This Row],[Analyst]],Settiings!$A$2:$B$16,2,0))</f>
        <v>ROHAN</v>
      </c>
      <c r="O4352" s="50" t="str">
        <f>TRIM(UPPER(tbl_raw_data[[#This Row],[Outcome]]))</f>
        <v>APPROVE</v>
      </c>
      <c r="P4352" s="50" t="str">
        <f>TRIM(UPPER(tbl_raw_data[[#This Row],[Queue Name]]))</f>
        <v>CONSUMER PRE BUREAU</v>
      </c>
      <c r="Q4352" s="50" t="str">
        <f>IF(tbl_raw_data[[#This Row],[Time taken in min]]&lt;=Settiings!$D$2,"SLA_MET","SLA_NOT_MET")</f>
        <v>SLA_MET</v>
      </c>
      <c r="R4352" s="94"/>
    </row>
    <row r="4353" spans="1:18" x14ac:dyDescent="0.3">
      <c r="A4353" s="14" t="s">
        <v>4032</v>
      </c>
      <c r="B4353" s="15">
        <v>45153.40315972222</v>
      </c>
      <c r="C4353" s="16">
        <v>45153.406921296293</v>
      </c>
      <c r="D4353" s="17" t="s">
        <v>13</v>
      </c>
      <c r="E4353" s="17" t="s">
        <v>9</v>
      </c>
      <c r="F4353" s="17" t="s">
        <v>65</v>
      </c>
      <c r="G4353" s="17" t="s">
        <v>17</v>
      </c>
      <c r="H4353" s="83"/>
      <c r="I4353" s="48">
        <f>tbl_raw_data[[#This Row],[Date Actioned]]-tbl_raw_data[[#This Row],[Date Tagged]]</f>
        <v>3.7615740729961544E-3</v>
      </c>
      <c r="J4353" s="46">
        <f>HOUR(tbl_raw_data[[#This Row],[Time_taken]])*60+MINUTE(tbl_raw_data[[#This Row],[Time_taken]])+SECOND(tbl_raw_data[[#This Row],[Time_taken]])/60</f>
        <v>5.416666666666667</v>
      </c>
      <c r="K4353" s="52">
        <f>DATE(YEAR(tbl_raw_data[[#This Row],[Date Actioned]]),MONTH(tbl_raw_data[[#This Row],[Date Actioned]]),DAY(tbl_raw_data[[#This Row],[Date Actioned]]))</f>
        <v>45153</v>
      </c>
      <c r="L4353" s="50" t="str">
        <f>UPPER(TEXT(tbl_raw_data[[#This Row],[updated_date]],"MMMM"))</f>
        <v>AUGUST</v>
      </c>
      <c r="M4353" s="50" t="str">
        <f>"WEEK "&amp; IF(ROUNDUP(DAY(tbl_raw_data[[#This Row],[updated_date]])/7,0)=5,4,ROUNDUP(DAY(tbl_raw_data[[#This Row],[updated_date]])/7,0))</f>
        <v>WEEK 3</v>
      </c>
      <c r="N4353" s="50" t="str">
        <f>UPPER(VLOOKUP(tbl_raw_data[[#This Row],[Analyst]],Settiings!$A$2:$B$16,2,0))</f>
        <v>SAM</v>
      </c>
      <c r="O4353" s="50" t="str">
        <f>TRIM(UPPER(tbl_raw_data[[#This Row],[Outcome]]))</f>
        <v>APPROVE</v>
      </c>
      <c r="P4353" s="50" t="str">
        <f>TRIM(UPPER(tbl_raw_data[[#This Row],[Queue Name]]))</f>
        <v>CONSUMER EXISTING</v>
      </c>
      <c r="Q4353" s="50" t="str">
        <f>IF(tbl_raw_data[[#This Row],[Time taken in min]]&lt;=Settiings!$D$2,"SLA_MET","SLA_NOT_MET")</f>
        <v>SLA_MET</v>
      </c>
      <c r="R4353" s="94"/>
    </row>
    <row r="4354" spans="1:18" x14ac:dyDescent="0.3">
      <c r="A4354" s="20" t="s">
        <v>4033</v>
      </c>
      <c r="B4354" s="15">
        <v>45153.403657407405</v>
      </c>
      <c r="C4354" s="10">
        <v>45153.412673611114</v>
      </c>
      <c r="D4354" s="12" t="s">
        <v>13</v>
      </c>
      <c r="E4354" s="12" t="s">
        <v>19</v>
      </c>
      <c r="F4354" s="11" t="s">
        <v>76</v>
      </c>
      <c r="G4354" s="13"/>
      <c r="H4354" s="78"/>
      <c r="I4354" s="48">
        <f>tbl_raw_data[[#This Row],[Date Actioned]]-tbl_raw_data[[#This Row],[Date Tagged]]</f>
        <v>9.0162037085974589E-3</v>
      </c>
      <c r="J4354" s="46">
        <f>HOUR(tbl_raw_data[[#This Row],[Time_taken]])*60+MINUTE(tbl_raw_data[[#This Row],[Time_taken]])+SECOND(tbl_raw_data[[#This Row],[Time_taken]])/60</f>
        <v>12.983333333333333</v>
      </c>
      <c r="K4354" s="52">
        <f>DATE(YEAR(tbl_raw_data[[#This Row],[Date Actioned]]),MONTH(tbl_raw_data[[#This Row],[Date Actioned]]),DAY(tbl_raw_data[[#This Row],[Date Actioned]]))</f>
        <v>45153</v>
      </c>
      <c r="L4354" s="50" t="str">
        <f>UPPER(TEXT(tbl_raw_data[[#This Row],[updated_date]],"MMMM"))</f>
        <v>AUGUST</v>
      </c>
      <c r="M4354" s="50" t="str">
        <f>"WEEK "&amp; IF(ROUNDUP(DAY(tbl_raw_data[[#This Row],[updated_date]])/7,0)=5,4,ROUNDUP(DAY(tbl_raw_data[[#This Row],[updated_date]])/7,0))</f>
        <v>WEEK 3</v>
      </c>
      <c r="N4354" s="50" t="str">
        <f>UPPER(VLOOKUP(tbl_raw_data[[#This Row],[Analyst]],Settiings!$A$2:$B$16,2,0))</f>
        <v>ROHAN</v>
      </c>
      <c r="O4354" s="50" t="str">
        <f>TRIM(UPPER(tbl_raw_data[[#This Row],[Outcome]]))</f>
        <v>APPROVE</v>
      </c>
      <c r="P4354" s="50" t="str">
        <f>TRIM(UPPER(tbl_raw_data[[#This Row],[Queue Name]]))</f>
        <v>CONSUMER POST BUREAU</v>
      </c>
      <c r="Q4354" s="50" t="str">
        <f>IF(tbl_raw_data[[#This Row],[Time taken in min]]&lt;=Settiings!$D$2,"SLA_MET","SLA_NOT_MET")</f>
        <v>SLA_MET</v>
      </c>
      <c r="R4354" s="94"/>
    </row>
    <row r="4355" spans="1:18" x14ac:dyDescent="0.3">
      <c r="A4355" s="20" t="s">
        <v>4037</v>
      </c>
      <c r="B4355" s="9">
        <v>45153.411412037036</v>
      </c>
      <c r="C4355" s="24">
        <v>45153.415717592594</v>
      </c>
      <c r="D4355" s="25" t="s">
        <v>13</v>
      </c>
      <c r="E4355" s="25" t="s">
        <v>47</v>
      </c>
      <c r="F4355" s="25" t="s">
        <v>686</v>
      </c>
      <c r="G4355" s="25" t="s">
        <v>17</v>
      </c>
      <c r="H4355" s="82"/>
      <c r="I4355" s="48">
        <f>tbl_raw_data[[#This Row],[Date Actioned]]-tbl_raw_data[[#This Row],[Date Tagged]]</f>
        <v>4.3055555579485372E-3</v>
      </c>
      <c r="J4355" s="46">
        <f>HOUR(tbl_raw_data[[#This Row],[Time_taken]])*60+MINUTE(tbl_raw_data[[#This Row],[Time_taken]])+SECOND(tbl_raw_data[[#This Row],[Time_taken]])/60</f>
        <v>6.2</v>
      </c>
      <c r="K4355" s="52">
        <f>DATE(YEAR(tbl_raw_data[[#This Row],[Date Actioned]]),MONTH(tbl_raw_data[[#This Row],[Date Actioned]]),DAY(tbl_raw_data[[#This Row],[Date Actioned]]))</f>
        <v>45153</v>
      </c>
      <c r="L4355" s="50" t="str">
        <f>UPPER(TEXT(tbl_raw_data[[#This Row],[updated_date]],"MMMM"))</f>
        <v>AUGUST</v>
      </c>
      <c r="M4355" s="50" t="str">
        <f>"WEEK "&amp; IF(ROUNDUP(DAY(tbl_raw_data[[#This Row],[updated_date]])/7,0)=5,4,ROUNDUP(DAY(tbl_raw_data[[#This Row],[updated_date]])/7,0))</f>
        <v>WEEK 3</v>
      </c>
      <c r="N4355" s="50" t="str">
        <f>UPPER(VLOOKUP(tbl_raw_data[[#This Row],[Analyst]],Settiings!$A$2:$B$16,2,0))</f>
        <v>FARDIN</v>
      </c>
      <c r="O4355" s="50" t="str">
        <f>TRIM(UPPER(tbl_raw_data[[#This Row],[Outcome]]))</f>
        <v>APPROVE</v>
      </c>
      <c r="P4355" s="50" t="str">
        <f>TRIM(UPPER(tbl_raw_data[[#This Row],[Queue Name]]))</f>
        <v>CONSUMER PRE BUREAU</v>
      </c>
      <c r="Q4355" s="50" t="str">
        <f>IF(tbl_raw_data[[#This Row],[Time taken in min]]&lt;=Settiings!$D$2,"SLA_MET","SLA_NOT_MET")</f>
        <v>SLA_MET</v>
      </c>
      <c r="R4355" s="94"/>
    </row>
    <row r="4356" spans="1:18" x14ac:dyDescent="0.3">
      <c r="A4356" s="23" t="s">
        <v>4039</v>
      </c>
      <c r="B4356" s="15">
        <v>45153.418993055559</v>
      </c>
      <c r="C4356" s="16">
        <v>45153.422650462962</v>
      </c>
      <c r="D4356" s="17" t="s">
        <v>13</v>
      </c>
      <c r="E4356" s="17" t="s">
        <v>9</v>
      </c>
      <c r="F4356" s="17" t="s">
        <v>65</v>
      </c>
      <c r="G4356" s="17" t="s">
        <v>17</v>
      </c>
      <c r="H4356" s="83"/>
      <c r="I4356" s="48">
        <f>tbl_raw_data[[#This Row],[Date Actioned]]-tbl_raw_data[[#This Row],[Date Tagged]]</f>
        <v>3.6574074038071558E-3</v>
      </c>
      <c r="J4356" s="46">
        <f>HOUR(tbl_raw_data[[#This Row],[Time_taken]])*60+MINUTE(tbl_raw_data[[#This Row],[Time_taken]])+SECOND(tbl_raw_data[[#This Row],[Time_taken]])/60</f>
        <v>5.2666666666666666</v>
      </c>
      <c r="K4356" s="52">
        <f>DATE(YEAR(tbl_raw_data[[#This Row],[Date Actioned]]),MONTH(tbl_raw_data[[#This Row],[Date Actioned]]),DAY(tbl_raw_data[[#This Row],[Date Actioned]]))</f>
        <v>45153</v>
      </c>
      <c r="L4356" s="50" t="str">
        <f>UPPER(TEXT(tbl_raw_data[[#This Row],[updated_date]],"MMMM"))</f>
        <v>AUGUST</v>
      </c>
      <c r="M4356" s="50" t="str">
        <f>"WEEK "&amp; IF(ROUNDUP(DAY(tbl_raw_data[[#This Row],[updated_date]])/7,0)=5,4,ROUNDUP(DAY(tbl_raw_data[[#This Row],[updated_date]])/7,0))</f>
        <v>WEEK 3</v>
      </c>
      <c r="N4356" s="50" t="str">
        <f>UPPER(VLOOKUP(tbl_raw_data[[#This Row],[Analyst]],Settiings!$A$2:$B$16,2,0))</f>
        <v>SAM</v>
      </c>
      <c r="O4356" s="50" t="str">
        <f>TRIM(UPPER(tbl_raw_data[[#This Row],[Outcome]]))</f>
        <v>APPROVE</v>
      </c>
      <c r="P4356" s="50" t="str">
        <f>TRIM(UPPER(tbl_raw_data[[#This Row],[Queue Name]]))</f>
        <v>CONSUMER EXISTING</v>
      </c>
      <c r="Q4356" s="50" t="str">
        <f>IF(tbl_raw_data[[#This Row],[Time taken in min]]&lt;=Settiings!$D$2,"SLA_MET","SLA_NOT_MET")</f>
        <v>SLA_MET</v>
      </c>
      <c r="R4356" s="94"/>
    </row>
    <row r="4357" spans="1:18" x14ac:dyDescent="0.3">
      <c r="A4357" s="23" t="s">
        <v>4040</v>
      </c>
      <c r="B4357" s="15">
        <v>45153.424131944441</v>
      </c>
      <c r="C4357" s="26">
        <v>45153.432673611111</v>
      </c>
      <c r="D4357" s="18" t="s">
        <v>13</v>
      </c>
      <c r="E4357" s="18" t="s">
        <v>9</v>
      </c>
      <c r="F4357" s="27" t="s">
        <v>76</v>
      </c>
      <c r="G4357" s="19"/>
      <c r="H4357" s="79"/>
      <c r="I4357" s="48">
        <f>tbl_raw_data[[#This Row],[Date Actioned]]-tbl_raw_data[[#This Row],[Date Tagged]]</f>
        <v>8.5416666697710752E-3</v>
      </c>
      <c r="J4357" s="46">
        <f>HOUR(tbl_raw_data[[#This Row],[Time_taken]])*60+MINUTE(tbl_raw_data[[#This Row],[Time_taken]])+SECOND(tbl_raw_data[[#This Row],[Time_taken]])/60</f>
        <v>12.3</v>
      </c>
      <c r="K4357" s="52">
        <f>DATE(YEAR(tbl_raw_data[[#This Row],[Date Actioned]]),MONTH(tbl_raw_data[[#This Row],[Date Actioned]]),DAY(tbl_raw_data[[#This Row],[Date Actioned]]))</f>
        <v>45153</v>
      </c>
      <c r="L4357" s="50" t="str">
        <f>UPPER(TEXT(tbl_raw_data[[#This Row],[updated_date]],"MMMM"))</f>
        <v>AUGUST</v>
      </c>
      <c r="M4357" s="50" t="str">
        <f>"WEEK "&amp; IF(ROUNDUP(DAY(tbl_raw_data[[#This Row],[updated_date]])/7,0)=5,4,ROUNDUP(DAY(tbl_raw_data[[#This Row],[updated_date]])/7,0))</f>
        <v>WEEK 3</v>
      </c>
      <c r="N4357" s="50" t="str">
        <f>UPPER(VLOOKUP(tbl_raw_data[[#This Row],[Analyst]],Settiings!$A$2:$B$16,2,0))</f>
        <v>ROHAN</v>
      </c>
      <c r="O4357" s="50" t="str">
        <f>TRIM(UPPER(tbl_raw_data[[#This Row],[Outcome]]))</f>
        <v>APPROVE</v>
      </c>
      <c r="P4357" s="50" t="str">
        <f>TRIM(UPPER(tbl_raw_data[[#This Row],[Queue Name]]))</f>
        <v>CONSUMER EXISTING</v>
      </c>
      <c r="Q4357" s="50" t="str">
        <f>IF(tbl_raw_data[[#This Row],[Time taken in min]]&lt;=Settiings!$D$2,"SLA_MET","SLA_NOT_MET")</f>
        <v>SLA_MET</v>
      </c>
      <c r="R4357" s="94"/>
    </row>
    <row r="4358" spans="1:18" x14ac:dyDescent="0.3">
      <c r="A4358" s="14" t="s">
        <v>4042</v>
      </c>
      <c r="B4358" s="9">
        <v>45153.426435185182</v>
      </c>
      <c r="C4358" s="24">
        <v>45153.432025462964</v>
      </c>
      <c r="D4358" s="25" t="s">
        <v>13</v>
      </c>
      <c r="E4358" s="25" t="s">
        <v>9</v>
      </c>
      <c r="F4358" s="25" t="s">
        <v>686</v>
      </c>
      <c r="G4358" s="25" t="s">
        <v>17</v>
      </c>
      <c r="H4358" s="82"/>
      <c r="I4358" s="48">
        <f>tbl_raw_data[[#This Row],[Date Actioned]]-tbl_raw_data[[#This Row],[Date Tagged]]</f>
        <v>5.5902777821756899E-3</v>
      </c>
      <c r="J4358" s="46">
        <f>HOUR(tbl_raw_data[[#This Row],[Time_taken]])*60+MINUTE(tbl_raw_data[[#This Row],[Time_taken]])+SECOND(tbl_raw_data[[#This Row],[Time_taken]])/60</f>
        <v>8.0500000000000007</v>
      </c>
      <c r="K4358" s="52">
        <f>DATE(YEAR(tbl_raw_data[[#This Row],[Date Actioned]]),MONTH(tbl_raw_data[[#This Row],[Date Actioned]]),DAY(tbl_raw_data[[#This Row],[Date Actioned]]))</f>
        <v>45153</v>
      </c>
      <c r="L4358" s="50" t="str">
        <f>UPPER(TEXT(tbl_raw_data[[#This Row],[updated_date]],"MMMM"))</f>
        <v>AUGUST</v>
      </c>
      <c r="M4358" s="50" t="str">
        <f>"WEEK "&amp; IF(ROUNDUP(DAY(tbl_raw_data[[#This Row],[updated_date]])/7,0)=5,4,ROUNDUP(DAY(tbl_raw_data[[#This Row],[updated_date]])/7,0))</f>
        <v>WEEK 3</v>
      </c>
      <c r="N4358" s="50" t="str">
        <f>UPPER(VLOOKUP(tbl_raw_data[[#This Row],[Analyst]],Settiings!$A$2:$B$16,2,0))</f>
        <v>FARDIN</v>
      </c>
      <c r="O4358" s="50" t="str">
        <f>TRIM(UPPER(tbl_raw_data[[#This Row],[Outcome]]))</f>
        <v>APPROVE</v>
      </c>
      <c r="P4358" s="50" t="str">
        <f>TRIM(UPPER(tbl_raw_data[[#This Row],[Queue Name]]))</f>
        <v>CONSUMER EXISTING</v>
      </c>
      <c r="Q4358" s="50" t="str">
        <f>IF(tbl_raw_data[[#This Row],[Time taken in min]]&lt;=Settiings!$D$2,"SLA_MET","SLA_NOT_MET")</f>
        <v>SLA_MET</v>
      </c>
      <c r="R4358" s="94"/>
    </row>
    <row r="4359" spans="1:18" x14ac:dyDescent="0.3">
      <c r="A4359" s="20" t="s">
        <v>4044</v>
      </c>
      <c r="B4359" s="15">
        <v>45153.429664351854</v>
      </c>
      <c r="C4359" s="16">
        <v>45153.438020833331</v>
      </c>
      <c r="D4359" s="17" t="s">
        <v>13</v>
      </c>
      <c r="E4359" s="17" t="s">
        <v>9</v>
      </c>
      <c r="F4359" s="17" t="s">
        <v>686</v>
      </c>
      <c r="G4359" s="17" t="s">
        <v>17</v>
      </c>
      <c r="H4359" s="83"/>
      <c r="I4359" s="48">
        <f>tbl_raw_data[[#This Row],[Date Actioned]]-tbl_raw_data[[#This Row],[Date Tagged]]</f>
        <v>8.3564814776764251E-3</v>
      </c>
      <c r="J4359" s="46">
        <f>HOUR(tbl_raw_data[[#This Row],[Time_taken]])*60+MINUTE(tbl_raw_data[[#This Row],[Time_taken]])+SECOND(tbl_raw_data[[#This Row],[Time_taken]])/60</f>
        <v>12.033333333333333</v>
      </c>
      <c r="K4359" s="52">
        <f>DATE(YEAR(tbl_raw_data[[#This Row],[Date Actioned]]),MONTH(tbl_raw_data[[#This Row],[Date Actioned]]),DAY(tbl_raw_data[[#This Row],[Date Actioned]]))</f>
        <v>45153</v>
      </c>
      <c r="L4359" s="50" t="str">
        <f>UPPER(TEXT(tbl_raw_data[[#This Row],[updated_date]],"MMMM"))</f>
        <v>AUGUST</v>
      </c>
      <c r="M4359" s="50" t="str">
        <f>"WEEK "&amp; IF(ROUNDUP(DAY(tbl_raw_data[[#This Row],[updated_date]])/7,0)=5,4,ROUNDUP(DAY(tbl_raw_data[[#This Row],[updated_date]])/7,0))</f>
        <v>WEEK 3</v>
      </c>
      <c r="N4359" s="50" t="str">
        <f>UPPER(VLOOKUP(tbl_raw_data[[#This Row],[Analyst]],Settiings!$A$2:$B$16,2,0))</f>
        <v>FARDIN</v>
      </c>
      <c r="O4359" s="50" t="str">
        <f>TRIM(UPPER(tbl_raw_data[[#This Row],[Outcome]]))</f>
        <v>APPROVE</v>
      </c>
      <c r="P4359" s="50" t="str">
        <f>TRIM(UPPER(tbl_raw_data[[#This Row],[Queue Name]]))</f>
        <v>CONSUMER EXISTING</v>
      </c>
      <c r="Q4359" s="50" t="str">
        <f>IF(tbl_raw_data[[#This Row],[Time taken in min]]&lt;=Settiings!$D$2,"SLA_MET","SLA_NOT_MET")</f>
        <v>SLA_MET</v>
      </c>
      <c r="R4359" s="94"/>
    </row>
    <row r="4360" spans="1:18" x14ac:dyDescent="0.3">
      <c r="A4360" s="23" t="s">
        <v>4045</v>
      </c>
      <c r="B4360" s="9">
        <v>45153.441921296297</v>
      </c>
      <c r="C4360" s="24">
        <v>45153.447824074072</v>
      </c>
      <c r="D4360" s="25" t="s">
        <v>13</v>
      </c>
      <c r="E4360" s="25" t="s">
        <v>9</v>
      </c>
      <c r="F4360" s="25" t="s">
        <v>65</v>
      </c>
      <c r="G4360" s="25" t="s">
        <v>77</v>
      </c>
      <c r="H4360" s="82"/>
      <c r="I4360" s="48">
        <f>tbl_raw_data[[#This Row],[Date Actioned]]-tbl_raw_data[[#This Row],[Date Tagged]]</f>
        <v>5.9027777751907706E-3</v>
      </c>
      <c r="J4360" s="46">
        <f>HOUR(tbl_raw_data[[#This Row],[Time_taken]])*60+MINUTE(tbl_raw_data[[#This Row],[Time_taken]])+SECOND(tbl_raw_data[[#This Row],[Time_taken]])/60</f>
        <v>8.5</v>
      </c>
      <c r="K4360" s="52">
        <f>DATE(YEAR(tbl_raw_data[[#This Row],[Date Actioned]]),MONTH(tbl_raw_data[[#This Row],[Date Actioned]]),DAY(tbl_raw_data[[#This Row],[Date Actioned]]))</f>
        <v>45153</v>
      </c>
      <c r="L4360" s="50" t="str">
        <f>UPPER(TEXT(tbl_raw_data[[#This Row],[updated_date]],"MMMM"))</f>
        <v>AUGUST</v>
      </c>
      <c r="M4360" s="50" t="str">
        <f>"WEEK "&amp; IF(ROUNDUP(DAY(tbl_raw_data[[#This Row],[updated_date]])/7,0)=5,4,ROUNDUP(DAY(tbl_raw_data[[#This Row],[updated_date]])/7,0))</f>
        <v>WEEK 3</v>
      </c>
      <c r="N4360" s="50" t="str">
        <f>UPPER(VLOOKUP(tbl_raw_data[[#This Row],[Analyst]],Settiings!$A$2:$B$16,2,0))</f>
        <v>SAM</v>
      </c>
      <c r="O4360" s="50" t="str">
        <f>TRIM(UPPER(tbl_raw_data[[#This Row],[Outcome]]))</f>
        <v>APPROVE</v>
      </c>
      <c r="P4360" s="50" t="str">
        <f>TRIM(UPPER(tbl_raw_data[[#This Row],[Queue Name]]))</f>
        <v>CONSUMER EXISTING</v>
      </c>
      <c r="Q4360" s="50" t="str">
        <f>IF(tbl_raw_data[[#This Row],[Time taken in min]]&lt;=Settiings!$D$2,"SLA_MET","SLA_NOT_MET")</f>
        <v>SLA_MET</v>
      </c>
      <c r="R4360" s="94"/>
    </row>
    <row r="4361" spans="1:18" x14ac:dyDescent="0.3">
      <c r="A4361" s="14" t="s">
        <v>4047</v>
      </c>
      <c r="B4361" s="15">
        <v>45153.44358796296</v>
      </c>
      <c r="C4361" s="10">
        <v>45153.455706018518</v>
      </c>
      <c r="D4361" s="12" t="s">
        <v>13</v>
      </c>
      <c r="E4361" s="12" t="s">
        <v>9</v>
      </c>
      <c r="F4361" s="11" t="s">
        <v>686</v>
      </c>
      <c r="G4361" s="13"/>
      <c r="H4361" s="78"/>
      <c r="I4361" s="48">
        <f>tbl_raw_data[[#This Row],[Date Actioned]]-tbl_raw_data[[#This Row],[Date Tagged]]</f>
        <v>1.2118055557948537E-2</v>
      </c>
      <c r="J4361" s="46">
        <f>HOUR(tbl_raw_data[[#This Row],[Time_taken]])*60+MINUTE(tbl_raw_data[[#This Row],[Time_taken]])+SECOND(tbl_raw_data[[#This Row],[Time_taken]])/60</f>
        <v>17.45</v>
      </c>
      <c r="K4361" s="52">
        <f>DATE(YEAR(tbl_raw_data[[#This Row],[Date Actioned]]),MONTH(tbl_raw_data[[#This Row],[Date Actioned]]),DAY(tbl_raw_data[[#This Row],[Date Actioned]]))</f>
        <v>45153</v>
      </c>
      <c r="L4361" s="50" t="str">
        <f>UPPER(TEXT(tbl_raw_data[[#This Row],[updated_date]],"MMMM"))</f>
        <v>AUGUST</v>
      </c>
      <c r="M4361" s="50" t="str">
        <f>"WEEK "&amp; IF(ROUNDUP(DAY(tbl_raw_data[[#This Row],[updated_date]])/7,0)=5,4,ROUNDUP(DAY(tbl_raw_data[[#This Row],[updated_date]])/7,0))</f>
        <v>WEEK 3</v>
      </c>
      <c r="N4361" s="50" t="str">
        <f>UPPER(VLOOKUP(tbl_raw_data[[#This Row],[Analyst]],Settiings!$A$2:$B$16,2,0))</f>
        <v>FARDIN</v>
      </c>
      <c r="O4361" s="50" t="str">
        <f>TRIM(UPPER(tbl_raw_data[[#This Row],[Outcome]]))</f>
        <v>APPROVE</v>
      </c>
      <c r="P4361" s="50" t="str">
        <f>TRIM(UPPER(tbl_raw_data[[#This Row],[Queue Name]]))</f>
        <v>CONSUMER EXISTING</v>
      </c>
      <c r="Q4361" s="50" t="str">
        <f>IF(tbl_raw_data[[#This Row],[Time taken in min]]&lt;=Settiings!$D$2,"SLA_MET","SLA_NOT_MET")</f>
        <v>SLA_MET</v>
      </c>
      <c r="R4361" s="94"/>
    </row>
    <row r="4362" spans="1:18" x14ac:dyDescent="0.3">
      <c r="A4362" s="14" t="s">
        <v>4050</v>
      </c>
      <c r="B4362" s="15">
        <v>45153.456736111111</v>
      </c>
      <c r="C4362" s="16">
        <v>45153.459328703706</v>
      </c>
      <c r="D4362" s="17" t="s">
        <v>13</v>
      </c>
      <c r="E4362" s="17" t="s">
        <v>9</v>
      </c>
      <c r="F4362" s="17" t="s">
        <v>65</v>
      </c>
      <c r="G4362" s="17" t="s">
        <v>17</v>
      </c>
      <c r="H4362" s="83"/>
      <c r="I4362" s="48">
        <f>tbl_raw_data[[#This Row],[Date Actioned]]-tbl_raw_data[[#This Row],[Date Tagged]]</f>
        <v>2.5925925947376527E-3</v>
      </c>
      <c r="J4362" s="46">
        <f>HOUR(tbl_raw_data[[#This Row],[Time_taken]])*60+MINUTE(tbl_raw_data[[#This Row],[Time_taken]])+SECOND(tbl_raw_data[[#This Row],[Time_taken]])/60</f>
        <v>3.7333333333333334</v>
      </c>
      <c r="K4362" s="52">
        <f>DATE(YEAR(tbl_raw_data[[#This Row],[Date Actioned]]),MONTH(tbl_raw_data[[#This Row],[Date Actioned]]),DAY(tbl_raw_data[[#This Row],[Date Actioned]]))</f>
        <v>45153</v>
      </c>
      <c r="L4362" s="50" t="str">
        <f>UPPER(TEXT(tbl_raw_data[[#This Row],[updated_date]],"MMMM"))</f>
        <v>AUGUST</v>
      </c>
      <c r="M4362" s="50" t="str">
        <f>"WEEK "&amp; IF(ROUNDUP(DAY(tbl_raw_data[[#This Row],[updated_date]])/7,0)=5,4,ROUNDUP(DAY(tbl_raw_data[[#This Row],[updated_date]])/7,0))</f>
        <v>WEEK 3</v>
      </c>
      <c r="N4362" s="50" t="str">
        <f>UPPER(VLOOKUP(tbl_raw_data[[#This Row],[Analyst]],Settiings!$A$2:$B$16,2,0))</f>
        <v>SAM</v>
      </c>
      <c r="O4362" s="50" t="str">
        <f>TRIM(UPPER(tbl_raw_data[[#This Row],[Outcome]]))</f>
        <v>APPROVE</v>
      </c>
      <c r="P4362" s="50" t="str">
        <f>TRIM(UPPER(tbl_raw_data[[#This Row],[Queue Name]]))</f>
        <v>CONSUMER EXISTING</v>
      </c>
      <c r="Q4362" s="50" t="str">
        <f>IF(tbl_raw_data[[#This Row],[Time taken in min]]&lt;=Settiings!$D$2,"SLA_MET","SLA_NOT_MET")</f>
        <v>SLA_MET</v>
      </c>
      <c r="R4362" s="94"/>
    </row>
    <row r="4363" spans="1:18" x14ac:dyDescent="0.3">
      <c r="A4363" s="20" t="s">
        <v>4051</v>
      </c>
      <c r="B4363" s="15">
        <v>45153.458344907405</v>
      </c>
      <c r="C4363" s="26">
        <v>45153.475312499999</v>
      </c>
      <c r="D4363" s="18" t="s">
        <v>13</v>
      </c>
      <c r="E4363" s="18" t="s">
        <v>19</v>
      </c>
      <c r="F4363" s="27" t="s">
        <v>10</v>
      </c>
      <c r="G4363" s="19"/>
      <c r="H4363" s="79"/>
      <c r="I4363" s="48">
        <f>tbl_raw_data[[#This Row],[Date Actioned]]-tbl_raw_data[[#This Row],[Date Tagged]]</f>
        <v>1.6967592593573499E-2</v>
      </c>
      <c r="J4363" s="46">
        <f>HOUR(tbl_raw_data[[#This Row],[Time_taken]])*60+MINUTE(tbl_raw_data[[#This Row],[Time_taken]])+SECOND(tbl_raw_data[[#This Row],[Time_taken]])/60</f>
        <v>24.433333333333334</v>
      </c>
      <c r="K4363" s="52">
        <f>DATE(YEAR(tbl_raw_data[[#This Row],[Date Actioned]]),MONTH(tbl_raw_data[[#This Row],[Date Actioned]]),DAY(tbl_raw_data[[#This Row],[Date Actioned]]))</f>
        <v>45153</v>
      </c>
      <c r="L4363" s="50" t="str">
        <f>UPPER(TEXT(tbl_raw_data[[#This Row],[updated_date]],"MMMM"))</f>
        <v>AUGUST</v>
      </c>
      <c r="M4363" s="50" t="str">
        <f>"WEEK "&amp; IF(ROUNDUP(DAY(tbl_raw_data[[#This Row],[updated_date]])/7,0)=5,4,ROUNDUP(DAY(tbl_raw_data[[#This Row],[updated_date]])/7,0))</f>
        <v>WEEK 3</v>
      </c>
      <c r="N4363" s="50" t="str">
        <f>UPPER(VLOOKUP(tbl_raw_data[[#This Row],[Analyst]],Settiings!$A$2:$B$16,2,0))</f>
        <v>NITESH</v>
      </c>
      <c r="O4363" s="50" t="str">
        <f>TRIM(UPPER(tbl_raw_data[[#This Row],[Outcome]]))</f>
        <v>APPROVE</v>
      </c>
      <c r="P4363" s="50" t="str">
        <f>TRIM(UPPER(tbl_raw_data[[#This Row],[Queue Name]]))</f>
        <v>CONSUMER POST BUREAU</v>
      </c>
      <c r="Q4363" s="50" t="str">
        <f>IF(tbl_raw_data[[#This Row],[Time taken in min]]&lt;=Settiings!$D$2,"SLA_MET","SLA_NOT_MET")</f>
        <v>SLA_NOT_MET</v>
      </c>
      <c r="R4363" s="94"/>
    </row>
    <row r="4364" spans="1:18" x14ac:dyDescent="0.3">
      <c r="A4364" s="23" t="s">
        <v>4052</v>
      </c>
      <c r="B4364" s="15">
        <v>45153.465081018519</v>
      </c>
      <c r="C4364" s="10">
        <v>45153.470439814817</v>
      </c>
      <c r="D4364" s="12" t="s">
        <v>13</v>
      </c>
      <c r="E4364" s="12" t="s">
        <v>9</v>
      </c>
      <c r="F4364" s="11" t="s">
        <v>65</v>
      </c>
      <c r="G4364" s="13"/>
      <c r="H4364" s="78"/>
      <c r="I4364" s="48">
        <f>tbl_raw_data[[#This Row],[Date Actioned]]-tbl_raw_data[[#This Row],[Date Tagged]]</f>
        <v>5.3587962975143455E-3</v>
      </c>
      <c r="J4364" s="46">
        <f>HOUR(tbl_raw_data[[#This Row],[Time_taken]])*60+MINUTE(tbl_raw_data[[#This Row],[Time_taken]])+SECOND(tbl_raw_data[[#This Row],[Time_taken]])/60</f>
        <v>7.7166666666666668</v>
      </c>
      <c r="K4364" s="52">
        <f>DATE(YEAR(tbl_raw_data[[#This Row],[Date Actioned]]),MONTH(tbl_raw_data[[#This Row],[Date Actioned]]),DAY(tbl_raw_data[[#This Row],[Date Actioned]]))</f>
        <v>45153</v>
      </c>
      <c r="L4364" s="50" t="str">
        <f>UPPER(TEXT(tbl_raw_data[[#This Row],[updated_date]],"MMMM"))</f>
        <v>AUGUST</v>
      </c>
      <c r="M4364" s="50" t="str">
        <f>"WEEK "&amp; IF(ROUNDUP(DAY(tbl_raw_data[[#This Row],[updated_date]])/7,0)=5,4,ROUNDUP(DAY(tbl_raw_data[[#This Row],[updated_date]])/7,0))</f>
        <v>WEEK 3</v>
      </c>
      <c r="N4364" s="50" t="str">
        <f>UPPER(VLOOKUP(tbl_raw_data[[#This Row],[Analyst]],Settiings!$A$2:$B$16,2,0))</f>
        <v>SAM</v>
      </c>
      <c r="O4364" s="50" t="str">
        <f>TRIM(UPPER(tbl_raw_data[[#This Row],[Outcome]]))</f>
        <v>APPROVE</v>
      </c>
      <c r="P4364" s="50" t="str">
        <f>TRIM(UPPER(tbl_raw_data[[#This Row],[Queue Name]]))</f>
        <v>CONSUMER EXISTING</v>
      </c>
      <c r="Q4364" s="50" t="str">
        <f>IF(tbl_raw_data[[#This Row],[Time taken in min]]&lt;=Settiings!$D$2,"SLA_MET","SLA_NOT_MET")</f>
        <v>SLA_MET</v>
      </c>
      <c r="R4364" s="94"/>
    </row>
    <row r="4365" spans="1:18" x14ac:dyDescent="0.3">
      <c r="A4365" s="20" t="s">
        <v>4056</v>
      </c>
      <c r="B4365" s="9">
        <v>45153.475300925929</v>
      </c>
      <c r="C4365" s="24">
        <v>45153.479791666665</v>
      </c>
      <c r="D4365" s="25" t="s">
        <v>13</v>
      </c>
      <c r="E4365" s="25" t="s">
        <v>9</v>
      </c>
      <c r="F4365" s="25" t="s">
        <v>16</v>
      </c>
      <c r="G4365" s="25" t="s">
        <v>128</v>
      </c>
      <c r="H4365" s="82"/>
      <c r="I4365" s="48">
        <f>tbl_raw_data[[#This Row],[Date Actioned]]-tbl_raw_data[[#This Row],[Date Tagged]]</f>
        <v>4.4907407354912721E-3</v>
      </c>
      <c r="J4365" s="46">
        <f>HOUR(tbl_raw_data[[#This Row],[Time_taken]])*60+MINUTE(tbl_raw_data[[#This Row],[Time_taken]])+SECOND(tbl_raw_data[[#This Row],[Time_taken]])/60</f>
        <v>6.4666666666666668</v>
      </c>
      <c r="K4365" s="52">
        <f>DATE(YEAR(tbl_raw_data[[#This Row],[Date Actioned]]),MONTH(tbl_raw_data[[#This Row],[Date Actioned]]),DAY(tbl_raw_data[[#This Row],[Date Actioned]]))</f>
        <v>45153</v>
      </c>
      <c r="L4365" s="50" t="str">
        <f>UPPER(TEXT(tbl_raw_data[[#This Row],[updated_date]],"MMMM"))</f>
        <v>AUGUST</v>
      </c>
      <c r="M4365" s="50" t="str">
        <f>"WEEK "&amp; IF(ROUNDUP(DAY(tbl_raw_data[[#This Row],[updated_date]])/7,0)=5,4,ROUNDUP(DAY(tbl_raw_data[[#This Row],[updated_date]])/7,0))</f>
        <v>WEEK 3</v>
      </c>
      <c r="N4365" s="50" t="str">
        <f>UPPER(VLOOKUP(tbl_raw_data[[#This Row],[Analyst]],Settiings!$A$2:$B$16,2,0))</f>
        <v>CAMROOON</v>
      </c>
      <c r="O4365" s="50" t="str">
        <f>TRIM(UPPER(tbl_raw_data[[#This Row],[Outcome]]))</f>
        <v>APPROVE</v>
      </c>
      <c r="P4365" s="50" t="str">
        <f>TRIM(UPPER(tbl_raw_data[[#This Row],[Queue Name]]))</f>
        <v>CONSUMER EXISTING</v>
      </c>
      <c r="Q4365" s="50" t="str">
        <f>IF(tbl_raw_data[[#This Row],[Time taken in min]]&lt;=Settiings!$D$2,"SLA_MET","SLA_NOT_MET")</f>
        <v>SLA_MET</v>
      </c>
      <c r="R4365" s="94"/>
    </row>
    <row r="4366" spans="1:18" x14ac:dyDescent="0.3">
      <c r="A4366" s="14" t="s">
        <v>4057</v>
      </c>
      <c r="B4366" s="15">
        <v>45153.479074074072</v>
      </c>
      <c r="C4366" s="26">
        <v>45153.493900462963</v>
      </c>
      <c r="D4366" s="18" t="s">
        <v>13</v>
      </c>
      <c r="E4366" s="18" t="s">
        <v>19</v>
      </c>
      <c r="F4366" s="27" t="s">
        <v>10</v>
      </c>
      <c r="G4366" s="19"/>
      <c r="H4366" s="79"/>
      <c r="I4366" s="48">
        <f>tbl_raw_data[[#This Row],[Date Actioned]]-tbl_raw_data[[#This Row],[Date Tagged]]</f>
        <v>1.4826388891378883E-2</v>
      </c>
      <c r="J4366" s="46">
        <f>HOUR(tbl_raw_data[[#This Row],[Time_taken]])*60+MINUTE(tbl_raw_data[[#This Row],[Time_taken]])+SECOND(tbl_raw_data[[#This Row],[Time_taken]])/60</f>
        <v>21.35</v>
      </c>
      <c r="K4366" s="52">
        <f>DATE(YEAR(tbl_raw_data[[#This Row],[Date Actioned]]),MONTH(tbl_raw_data[[#This Row],[Date Actioned]]),DAY(tbl_raw_data[[#This Row],[Date Actioned]]))</f>
        <v>45153</v>
      </c>
      <c r="L4366" s="50" t="str">
        <f>UPPER(TEXT(tbl_raw_data[[#This Row],[updated_date]],"MMMM"))</f>
        <v>AUGUST</v>
      </c>
      <c r="M4366" s="50" t="str">
        <f>"WEEK "&amp; IF(ROUNDUP(DAY(tbl_raw_data[[#This Row],[updated_date]])/7,0)=5,4,ROUNDUP(DAY(tbl_raw_data[[#This Row],[updated_date]])/7,0))</f>
        <v>WEEK 3</v>
      </c>
      <c r="N4366" s="50" t="str">
        <f>UPPER(VLOOKUP(tbl_raw_data[[#This Row],[Analyst]],Settiings!$A$2:$B$16,2,0))</f>
        <v>NITESH</v>
      </c>
      <c r="O4366" s="50" t="str">
        <f>TRIM(UPPER(tbl_raw_data[[#This Row],[Outcome]]))</f>
        <v>APPROVE</v>
      </c>
      <c r="P4366" s="50" t="str">
        <f>TRIM(UPPER(tbl_raw_data[[#This Row],[Queue Name]]))</f>
        <v>CONSUMER POST BUREAU</v>
      </c>
      <c r="Q4366" s="50" t="str">
        <f>IF(tbl_raw_data[[#This Row],[Time taken in min]]&lt;=Settiings!$D$2,"SLA_MET","SLA_NOT_MET")</f>
        <v>SLA_NOT_MET</v>
      </c>
      <c r="R4366" s="94"/>
    </row>
    <row r="4367" spans="1:18" x14ac:dyDescent="0.3">
      <c r="A4367" s="23" t="s">
        <v>4058</v>
      </c>
      <c r="B4367" s="15">
        <v>45153.479178240741</v>
      </c>
      <c r="C4367" s="16">
        <v>45153.483182870368</v>
      </c>
      <c r="D4367" s="17" t="s">
        <v>13</v>
      </c>
      <c r="E4367" s="17" t="s">
        <v>9</v>
      </c>
      <c r="F4367" s="17" t="s">
        <v>65</v>
      </c>
      <c r="G4367" s="17" t="s">
        <v>128</v>
      </c>
      <c r="H4367" s="83"/>
      <c r="I4367" s="48">
        <f>tbl_raw_data[[#This Row],[Date Actioned]]-tbl_raw_data[[#This Row],[Date Tagged]]</f>
        <v>4.0046296271611936E-3</v>
      </c>
      <c r="J4367" s="46">
        <f>HOUR(tbl_raw_data[[#This Row],[Time_taken]])*60+MINUTE(tbl_raw_data[[#This Row],[Time_taken]])+SECOND(tbl_raw_data[[#This Row],[Time_taken]])/60</f>
        <v>5.7666666666666666</v>
      </c>
      <c r="K4367" s="52">
        <f>DATE(YEAR(tbl_raw_data[[#This Row],[Date Actioned]]),MONTH(tbl_raw_data[[#This Row],[Date Actioned]]),DAY(tbl_raw_data[[#This Row],[Date Actioned]]))</f>
        <v>45153</v>
      </c>
      <c r="L4367" s="50" t="str">
        <f>UPPER(TEXT(tbl_raw_data[[#This Row],[updated_date]],"MMMM"))</f>
        <v>AUGUST</v>
      </c>
      <c r="M4367" s="50" t="str">
        <f>"WEEK "&amp; IF(ROUNDUP(DAY(tbl_raw_data[[#This Row],[updated_date]])/7,0)=5,4,ROUNDUP(DAY(tbl_raw_data[[#This Row],[updated_date]])/7,0))</f>
        <v>WEEK 3</v>
      </c>
      <c r="N4367" s="50" t="str">
        <f>UPPER(VLOOKUP(tbl_raw_data[[#This Row],[Analyst]],Settiings!$A$2:$B$16,2,0))</f>
        <v>SAM</v>
      </c>
      <c r="O4367" s="50" t="str">
        <f>TRIM(UPPER(tbl_raw_data[[#This Row],[Outcome]]))</f>
        <v>APPROVE</v>
      </c>
      <c r="P4367" s="50" t="str">
        <f>TRIM(UPPER(tbl_raw_data[[#This Row],[Queue Name]]))</f>
        <v>CONSUMER EXISTING</v>
      </c>
      <c r="Q4367" s="50" t="str">
        <f>IF(tbl_raw_data[[#This Row],[Time taken in min]]&lt;=Settiings!$D$2,"SLA_MET","SLA_NOT_MET")</f>
        <v>SLA_MET</v>
      </c>
      <c r="R4367" s="94"/>
    </row>
    <row r="4368" spans="1:18" x14ac:dyDescent="0.3">
      <c r="A4368" s="20" t="s">
        <v>4059</v>
      </c>
      <c r="B4368" s="15">
        <v>45153.479988425926</v>
      </c>
      <c r="C4368" s="10">
        <v>45153.486585648148</v>
      </c>
      <c r="D4368" s="12" t="s">
        <v>13</v>
      </c>
      <c r="E4368" s="12" t="s">
        <v>9</v>
      </c>
      <c r="F4368" s="11" t="s">
        <v>50</v>
      </c>
      <c r="G4368" s="13"/>
      <c r="H4368" s="78"/>
      <c r="I4368" s="48">
        <f>tbl_raw_data[[#This Row],[Date Actioned]]-tbl_raw_data[[#This Row],[Date Tagged]]</f>
        <v>6.5972222218988463E-3</v>
      </c>
      <c r="J4368" s="46">
        <f>HOUR(tbl_raw_data[[#This Row],[Time_taken]])*60+MINUTE(tbl_raw_data[[#This Row],[Time_taken]])+SECOND(tbl_raw_data[[#This Row],[Time_taken]])/60</f>
        <v>9.5</v>
      </c>
      <c r="K4368" s="52">
        <f>DATE(YEAR(tbl_raw_data[[#This Row],[Date Actioned]]),MONTH(tbl_raw_data[[#This Row],[Date Actioned]]),DAY(tbl_raw_data[[#This Row],[Date Actioned]]))</f>
        <v>45153</v>
      </c>
      <c r="L4368" s="50" t="str">
        <f>UPPER(TEXT(tbl_raw_data[[#This Row],[updated_date]],"MMMM"))</f>
        <v>AUGUST</v>
      </c>
      <c r="M4368" s="50" t="str">
        <f>"WEEK "&amp; IF(ROUNDUP(DAY(tbl_raw_data[[#This Row],[updated_date]])/7,0)=5,4,ROUNDUP(DAY(tbl_raw_data[[#This Row],[updated_date]])/7,0))</f>
        <v>WEEK 3</v>
      </c>
      <c r="N4368" s="50" t="str">
        <f>UPPER(VLOOKUP(tbl_raw_data[[#This Row],[Analyst]],Settiings!$A$2:$B$16,2,0))</f>
        <v>SHAHID</v>
      </c>
      <c r="O4368" s="50" t="str">
        <f>TRIM(UPPER(tbl_raw_data[[#This Row],[Outcome]]))</f>
        <v>APPROVE</v>
      </c>
      <c r="P4368" s="50" t="str">
        <f>TRIM(UPPER(tbl_raw_data[[#This Row],[Queue Name]]))</f>
        <v>CONSUMER EXISTING</v>
      </c>
      <c r="Q4368" s="50" t="str">
        <f>IF(tbl_raw_data[[#This Row],[Time taken in min]]&lt;=Settiings!$D$2,"SLA_MET","SLA_NOT_MET")</f>
        <v>SLA_MET</v>
      </c>
      <c r="R4368" s="94"/>
    </row>
    <row r="4369" spans="1:18" x14ac:dyDescent="0.3">
      <c r="A4369" s="23" t="s">
        <v>4061</v>
      </c>
      <c r="B4369" s="15">
        <v>45153.481747685182</v>
      </c>
      <c r="C4369" s="26">
        <v>45153.492442129631</v>
      </c>
      <c r="D4369" s="18" t="s">
        <v>13</v>
      </c>
      <c r="E4369" s="18" t="s">
        <v>19</v>
      </c>
      <c r="F4369" s="27" t="s">
        <v>50</v>
      </c>
      <c r="G4369" s="19"/>
      <c r="H4369" s="79"/>
      <c r="I4369" s="48">
        <f>tbl_raw_data[[#This Row],[Date Actioned]]-tbl_raw_data[[#This Row],[Date Tagged]]</f>
        <v>1.0694444448745344E-2</v>
      </c>
      <c r="J4369" s="46">
        <f>HOUR(tbl_raw_data[[#This Row],[Time_taken]])*60+MINUTE(tbl_raw_data[[#This Row],[Time_taken]])+SECOND(tbl_raw_data[[#This Row],[Time_taken]])/60</f>
        <v>15.4</v>
      </c>
      <c r="K4369" s="52">
        <f>DATE(YEAR(tbl_raw_data[[#This Row],[Date Actioned]]),MONTH(tbl_raw_data[[#This Row],[Date Actioned]]),DAY(tbl_raw_data[[#This Row],[Date Actioned]]))</f>
        <v>45153</v>
      </c>
      <c r="L4369" s="50" t="str">
        <f>UPPER(TEXT(tbl_raw_data[[#This Row],[updated_date]],"MMMM"))</f>
        <v>AUGUST</v>
      </c>
      <c r="M4369" s="50" t="str">
        <f>"WEEK "&amp; IF(ROUNDUP(DAY(tbl_raw_data[[#This Row],[updated_date]])/7,0)=5,4,ROUNDUP(DAY(tbl_raw_data[[#This Row],[updated_date]])/7,0))</f>
        <v>WEEK 3</v>
      </c>
      <c r="N4369" s="50" t="str">
        <f>UPPER(VLOOKUP(tbl_raw_data[[#This Row],[Analyst]],Settiings!$A$2:$B$16,2,0))</f>
        <v>SHAHID</v>
      </c>
      <c r="O4369" s="50" t="str">
        <f>TRIM(UPPER(tbl_raw_data[[#This Row],[Outcome]]))</f>
        <v>APPROVE</v>
      </c>
      <c r="P4369" s="50" t="str">
        <f>TRIM(UPPER(tbl_raw_data[[#This Row],[Queue Name]]))</f>
        <v>CONSUMER POST BUREAU</v>
      </c>
      <c r="Q4369" s="50" t="str">
        <f>IF(tbl_raw_data[[#This Row],[Time taken in min]]&lt;=Settiings!$D$2,"SLA_MET","SLA_NOT_MET")</f>
        <v>SLA_MET</v>
      </c>
      <c r="R4369" s="94"/>
    </row>
    <row r="4370" spans="1:18" x14ac:dyDescent="0.3">
      <c r="A4370" s="14" t="s">
        <v>4062</v>
      </c>
      <c r="B4370" s="9">
        <v>45153.482789351852</v>
      </c>
      <c r="C4370" s="24">
        <v>45153.489363425928</v>
      </c>
      <c r="D4370" s="25" t="s">
        <v>13</v>
      </c>
      <c r="E4370" s="25" t="s">
        <v>9</v>
      </c>
      <c r="F4370" s="25" t="s">
        <v>65</v>
      </c>
      <c r="G4370" s="25" t="s">
        <v>128</v>
      </c>
      <c r="H4370" s="82"/>
      <c r="I4370" s="48">
        <f>tbl_raw_data[[#This Row],[Date Actioned]]-tbl_raw_data[[#This Row],[Date Tagged]]</f>
        <v>6.5740740756154992E-3</v>
      </c>
      <c r="J4370" s="46">
        <f>HOUR(tbl_raw_data[[#This Row],[Time_taken]])*60+MINUTE(tbl_raw_data[[#This Row],[Time_taken]])+SECOND(tbl_raw_data[[#This Row],[Time_taken]])/60</f>
        <v>9.4666666666666668</v>
      </c>
      <c r="K4370" s="52">
        <f>DATE(YEAR(tbl_raw_data[[#This Row],[Date Actioned]]),MONTH(tbl_raw_data[[#This Row],[Date Actioned]]),DAY(tbl_raw_data[[#This Row],[Date Actioned]]))</f>
        <v>45153</v>
      </c>
      <c r="L4370" s="50" t="str">
        <f>UPPER(TEXT(tbl_raw_data[[#This Row],[updated_date]],"MMMM"))</f>
        <v>AUGUST</v>
      </c>
      <c r="M4370" s="50" t="str">
        <f>"WEEK "&amp; IF(ROUNDUP(DAY(tbl_raw_data[[#This Row],[updated_date]])/7,0)=5,4,ROUNDUP(DAY(tbl_raw_data[[#This Row],[updated_date]])/7,0))</f>
        <v>WEEK 3</v>
      </c>
      <c r="N4370" s="50" t="str">
        <f>UPPER(VLOOKUP(tbl_raw_data[[#This Row],[Analyst]],Settiings!$A$2:$B$16,2,0))</f>
        <v>SAM</v>
      </c>
      <c r="O4370" s="50" t="str">
        <f>TRIM(UPPER(tbl_raw_data[[#This Row],[Outcome]]))</f>
        <v>APPROVE</v>
      </c>
      <c r="P4370" s="50" t="str">
        <f>TRIM(UPPER(tbl_raw_data[[#This Row],[Queue Name]]))</f>
        <v>CONSUMER EXISTING</v>
      </c>
      <c r="Q4370" s="50" t="str">
        <f>IF(tbl_raw_data[[#This Row],[Time taken in min]]&lt;=Settiings!$D$2,"SLA_MET","SLA_NOT_MET")</f>
        <v>SLA_MET</v>
      </c>
      <c r="R4370" s="94"/>
    </row>
    <row r="4371" spans="1:18" x14ac:dyDescent="0.3">
      <c r="A4371" s="14" t="s">
        <v>4063</v>
      </c>
      <c r="B4371" s="15">
        <v>45153.483206018522</v>
      </c>
      <c r="C4371" s="10">
        <v>45153.492268518516</v>
      </c>
      <c r="D4371" s="12" t="s">
        <v>13</v>
      </c>
      <c r="E4371" s="12" t="s">
        <v>19</v>
      </c>
      <c r="F4371" s="11" t="s">
        <v>16</v>
      </c>
      <c r="G4371" s="13"/>
      <c r="H4371" s="78"/>
      <c r="I4371" s="48">
        <f>tbl_raw_data[[#This Row],[Date Actioned]]-tbl_raw_data[[#This Row],[Date Tagged]]</f>
        <v>9.0624999938881956E-3</v>
      </c>
      <c r="J4371" s="46">
        <f>HOUR(tbl_raw_data[[#This Row],[Time_taken]])*60+MINUTE(tbl_raw_data[[#This Row],[Time_taken]])+SECOND(tbl_raw_data[[#This Row],[Time_taken]])/60</f>
        <v>13.05</v>
      </c>
      <c r="K4371" s="52">
        <f>DATE(YEAR(tbl_raw_data[[#This Row],[Date Actioned]]),MONTH(tbl_raw_data[[#This Row],[Date Actioned]]),DAY(tbl_raw_data[[#This Row],[Date Actioned]]))</f>
        <v>45153</v>
      </c>
      <c r="L4371" s="50" t="str">
        <f>UPPER(TEXT(tbl_raw_data[[#This Row],[updated_date]],"MMMM"))</f>
        <v>AUGUST</v>
      </c>
      <c r="M4371" s="50" t="str">
        <f>"WEEK "&amp; IF(ROUNDUP(DAY(tbl_raw_data[[#This Row],[updated_date]])/7,0)=5,4,ROUNDUP(DAY(tbl_raw_data[[#This Row],[updated_date]])/7,0))</f>
        <v>WEEK 3</v>
      </c>
      <c r="N4371" s="50" t="str">
        <f>UPPER(VLOOKUP(tbl_raw_data[[#This Row],[Analyst]],Settiings!$A$2:$B$16,2,0))</f>
        <v>CAMROOON</v>
      </c>
      <c r="O4371" s="50" t="str">
        <f>TRIM(UPPER(tbl_raw_data[[#This Row],[Outcome]]))</f>
        <v>APPROVE</v>
      </c>
      <c r="P4371" s="50" t="str">
        <f>TRIM(UPPER(tbl_raw_data[[#This Row],[Queue Name]]))</f>
        <v>CONSUMER POST BUREAU</v>
      </c>
      <c r="Q4371" s="50" t="str">
        <f>IF(tbl_raw_data[[#This Row],[Time taken in min]]&lt;=Settiings!$D$2,"SLA_MET","SLA_NOT_MET")</f>
        <v>SLA_MET</v>
      </c>
      <c r="R4371" s="94"/>
    </row>
    <row r="4372" spans="1:18" x14ac:dyDescent="0.3">
      <c r="A4372" s="20" t="s">
        <v>4064</v>
      </c>
      <c r="B4372" s="15">
        <v>45153.484826388885</v>
      </c>
      <c r="C4372" s="26">
        <v>45153.495439814818</v>
      </c>
      <c r="D4372" s="18" t="s">
        <v>13</v>
      </c>
      <c r="E4372" s="18" t="s">
        <v>9</v>
      </c>
      <c r="F4372" s="27" t="s">
        <v>686</v>
      </c>
      <c r="G4372" s="19"/>
      <c r="H4372" s="79"/>
      <c r="I4372" s="48">
        <f>tbl_raw_data[[#This Row],[Date Actioned]]-tbl_raw_data[[#This Row],[Date Tagged]]</f>
        <v>1.061342593311565E-2</v>
      </c>
      <c r="J4372" s="46">
        <f>HOUR(tbl_raw_data[[#This Row],[Time_taken]])*60+MINUTE(tbl_raw_data[[#This Row],[Time_taken]])+SECOND(tbl_raw_data[[#This Row],[Time_taken]])/60</f>
        <v>15.283333333333333</v>
      </c>
      <c r="K4372" s="52">
        <f>DATE(YEAR(tbl_raw_data[[#This Row],[Date Actioned]]),MONTH(tbl_raw_data[[#This Row],[Date Actioned]]),DAY(tbl_raw_data[[#This Row],[Date Actioned]]))</f>
        <v>45153</v>
      </c>
      <c r="L4372" s="50" t="str">
        <f>UPPER(TEXT(tbl_raw_data[[#This Row],[updated_date]],"MMMM"))</f>
        <v>AUGUST</v>
      </c>
      <c r="M4372" s="50" t="str">
        <f>"WEEK "&amp; IF(ROUNDUP(DAY(tbl_raw_data[[#This Row],[updated_date]])/7,0)=5,4,ROUNDUP(DAY(tbl_raw_data[[#This Row],[updated_date]])/7,0))</f>
        <v>WEEK 3</v>
      </c>
      <c r="N4372" s="50" t="str">
        <f>UPPER(VLOOKUP(tbl_raw_data[[#This Row],[Analyst]],Settiings!$A$2:$B$16,2,0))</f>
        <v>FARDIN</v>
      </c>
      <c r="O4372" s="50" t="str">
        <f>TRIM(UPPER(tbl_raw_data[[#This Row],[Outcome]]))</f>
        <v>APPROVE</v>
      </c>
      <c r="P4372" s="50" t="str">
        <f>TRIM(UPPER(tbl_raw_data[[#This Row],[Queue Name]]))</f>
        <v>CONSUMER EXISTING</v>
      </c>
      <c r="Q4372" s="50" t="str">
        <f>IF(tbl_raw_data[[#This Row],[Time taken in min]]&lt;=Settiings!$D$2,"SLA_MET","SLA_NOT_MET")</f>
        <v>SLA_MET</v>
      </c>
      <c r="R4372" s="94"/>
    </row>
    <row r="4373" spans="1:18" x14ac:dyDescent="0.3">
      <c r="A4373" s="20" t="s">
        <v>4066</v>
      </c>
      <c r="B4373" s="15">
        <v>45153.487071759257</v>
      </c>
      <c r="C4373" s="16">
        <v>45153.493310185186</v>
      </c>
      <c r="D4373" s="17" t="s">
        <v>13</v>
      </c>
      <c r="E4373" s="17" t="s">
        <v>9</v>
      </c>
      <c r="F4373" s="17" t="s">
        <v>53</v>
      </c>
      <c r="G4373" s="17" t="s">
        <v>17</v>
      </c>
      <c r="H4373" s="83"/>
      <c r="I4373" s="48">
        <f>tbl_raw_data[[#This Row],[Date Actioned]]-tbl_raw_data[[#This Row],[Date Tagged]]</f>
        <v>6.2384259290411137E-3</v>
      </c>
      <c r="J4373" s="46">
        <f>HOUR(tbl_raw_data[[#This Row],[Time_taken]])*60+MINUTE(tbl_raw_data[[#This Row],[Time_taken]])+SECOND(tbl_raw_data[[#This Row],[Time_taken]])/60</f>
        <v>8.9833333333333325</v>
      </c>
      <c r="K4373" s="52">
        <f>DATE(YEAR(tbl_raw_data[[#This Row],[Date Actioned]]),MONTH(tbl_raw_data[[#This Row],[Date Actioned]]),DAY(tbl_raw_data[[#This Row],[Date Actioned]]))</f>
        <v>45153</v>
      </c>
      <c r="L4373" s="50" t="str">
        <f>UPPER(TEXT(tbl_raw_data[[#This Row],[updated_date]],"MMMM"))</f>
        <v>AUGUST</v>
      </c>
      <c r="M4373" s="50" t="str">
        <f>"WEEK "&amp; IF(ROUNDUP(DAY(tbl_raw_data[[#This Row],[updated_date]])/7,0)=5,4,ROUNDUP(DAY(tbl_raw_data[[#This Row],[updated_date]])/7,0))</f>
        <v>WEEK 3</v>
      </c>
      <c r="N4373" s="50" t="str">
        <f>UPPER(VLOOKUP(tbl_raw_data[[#This Row],[Analyst]],Settiings!$A$2:$B$16,2,0))</f>
        <v>NAVED</v>
      </c>
      <c r="O4373" s="50" t="str">
        <f>TRIM(UPPER(tbl_raw_data[[#This Row],[Outcome]]))</f>
        <v>APPROVE</v>
      </c>
      <c r="P4373" s="50" t="str">
        <f>TRIM(UPPER(tbl_raw_data[[#This Row],[Queue Name]]))</f>
        <v>CONSUMER EXISTING</v>
      </c>
      <c r="Q4373" s="50" t="str">
        <f>IF(tbl_raw_data[[#This Row],[Time taken in min]]&lt;=Settiings!$D$2,"SLA_MET","SLA_NOT_MET")</f>
        <v>SLA_MET</v>
      </c>
      <c r="R4373" s="94"/>
    </row>
    <row r="4374" spans="1:18" x14ac:dyDescent="0.3">
      <c r="A4374" s="23" t="s">
        <v>4067</v>
      </c>
      <c r="B4374" s="9">
        <v>45153.489930555559</v>
      </c>
      <c r="C4374" s="24">
        <v>45153.496064814812</v>
      </c>
      <c r="D4374" s="25" t="s">
        <v>13</v>
      </c>
      <c r="E4374" s="25" t="s">
        <v>9</v>
      </c>
      <c r="F4374" s="25" t="s">
        <v>65</v>
      </c>
      <c r="G4374" s="25" t="s">
        <v>4068</v>
      </c>
      <c r="H4374" s="82"/>
      <c r="I4374" s="48">
        <f>tbl_raw_data[[#This Row],[Date Actioned]]-tbl_raw_data[[#This Row],[Date Tagged]]</f>
        <v>6.1342592525761575E-3</v>
      </c>
      <c r="J4374" s="46">
        <f>HOUR(tbl_raw_data[[#This Row],[Time_taken]])*60+MINUTE(tbl_raw_data[[#This Row],[Time_taken]])+SECOND(tbl_raw_data[[#This Row],[Time_taken]])/60</f>
        <v>8.8333333333333339</v>
      </c>
      <c r="K4374" s="52">
        <f>DATE(YEAR(tbl_raw_data[[#This Row],[Date Actioned]]),MONTH(tbl_raw_data[[#This Row],[Date Actioned]]),DAY(tbl_raw_data[[#This Row],[Date Actioned]]))</f>
        <v>45153</v>
      </c>
      <c r="L4374" s="50" t="str">
        <f>UPPER(TEXT(tbl_raw_data[[#This Row],[updated_date]],"MMMM"))</f>
        <v>AUGUST</v>
      </c>
      <c r="M4374" s="50" t="str">
        <f>"WEEK "&amp; IF(ROUNDUP(DAY(tbl_raw_data[[#This Row],[updated_date]])/7,0)=5,4,ROUNDUP(DAY(tbl_raw_data[[#This Row],[updated_date]])/7,0))</f>
        <v>WEEK 3</v>
      </c>
      <c r="N4374" s="50" t="str">
        <f>UPPER(VLOOKUP(tbl_raw_data[[#This Row],[Analyst]],Settiings!$A$2:$B$16,2,0))</f>
        <v>SAM</v>
      </c>
      <c r="O4374" s="50" t="str">
        <f>TRIM(UPPER(tbl_raw_data[[#This Row],[Outcome]]))</f>
        <v>APPROVE</v>
      </c>
      <c r="P4374" s="50" t="str">
        <f>TRIM(UPPER(tbl_raw_data[[#This Row],[Queue Name]]))</f>
        <v>CONSUMER EXISTING</v>
      </c>
      <c r="Q4374" s="50" t="str">
        <f>IF(tbl_raw_data[[#This Row],[Time taken in min]]&lt;=Settiings!$D$2,"SLA_MET","SLA_NOT_MET")</f>
        <v>SLA_MET</v>
      </c>
      <c r="R4374" s="94"/>
    </row>
    <row r="4375" spans="1:18" x14ac:dyDescent="0.3">
      <c r="A4375" s="14" t="s">
        <v>4070</v>
      </c>
      <c r="B4375" s="15">
        <v>45153.493090277778</v>
      </c>
      <c r="C4375" s="16">
        <v>45153.500694444447</v>
      </c>
      <c r="D4375" s="17" t="s">
        <v>13</v>
      </c>
      <c r="E4375" s="17" t="s">
        <v>47</v>
      </c>
      <c r="F4375" s="17" t="s">
        <v>70</v>
      </c>
      <c r="G4375" s="17" t="s">
        <v>785</v>
      </c>
      <c r="H4375" s="83"/>
      <c r="I4375" s="48">
        <f>tbl_raw_data[[#This Row],[Date Actioned]]-tbl_raw_data[[#This Row],[Date Tagged]]</f>
        <v>7.6041666688979603E-3</v>
      </c>
      <c r="J4375" s="46">
        <f>HOUR(tbl_raw_data[[#This Row],[Time_taken]])*60+MINUTE(tbl_raw_data[[#This Row],[Time_taken]])+SECOND(tbl_raw_data[[#This Row],[Time_taken]])/60</f>
        <v>10.95</v>
      </c>
      <c r="K4375" s="52">
        <f>DATE(YEAR(tbl_raw_data[[#This Row],[Date Actioned]]),MONTH(tbl_raw_data[[#This Row],[Date Actioned]]),DAY(tbl_raw_data[[#This Row],[Date Actioned]]))</f>
        <v>45153</v>
      </c>
      <c r="L4375" s="50" t="str">
        <f>UPPER(TEXT(tbl_raw_data[[#This Row],[updated_date]],"MMMM"))</f>
        <v>AUGUST</v>
      </c>
      <c r="M4375" s="50" t="str">
        <f>"WEEK "&amp; IF(ROUNDUP(DAY(tbl_raw_data[[#This Row],[updated_date]])/7,0)=5,4,ROUNDUP(DAY(tbl_raw_data[[#This Row],[updated_date]])/7,0))</f>
        <v>WEEK 3</v>
      </c>
      <c r="N4375" s="50" t="str">
        <f>UPPER(VLOOKUP(tbl_raw_data[[#This Row],[Analyst]],Settiings!$A$2:$B$16,2,0))</f>
        <v>ASIF</v>
      </c>
      <c r="O4375" s="50" t="str">
        <f>TRIM(UPPER(tbl_raw_data[[#This Row],[Outcome]]))</f>
        <v>APPROVE</v>
      </c>
      <c r="P4375" s="50" t="str">
        <f>TRIM(UPPER(tbl_raw_data[[#This Row],[Queue Name]]))</f>
        <v>CONSUMER PRE BUREAU</v>
      </c>
      <c r="Q4375" s="50" t="str">
        <f>IF(tbl_raw_data[[#This Row],[Time taken in min]]&lt;=Settiings!$D$2,"SLA_MET","SLA_NOT_MET")</f>
        <v>SLA_MET</v>
      </c>
      <c r="R4375" s="94"/>
    </row>
    <row r="4376" spans="1:18" x14ac:dyDescent="0.3">
      <c r="A4376" s="20" t="s">
        <v>4072</v>
      </c>
      <c r="B4376" s="9">
        <v>45153.494803240741</v>
      </c>
      <c r="C4376" s="24">
        <v>45153.499918981484</v>
      </c>
      <c r="D4376" s="25" t="s">
        <v>13</v>
      </c>
      <c r="E4376" s="25" t="s">
        <v>19</v>
      </c>
      <c r="F4376" s="25" t="s">
        <v>53</v>
      </c>
      <c r="G4376" s="25" t="s">
        <v>77</v>
      </c>
      <c r="H4376" s="82"/>
      <c r="I4376" s="48">
        <f>tbl_raw_data[[#This Row],[Date Actioned]]-tbl_raw_data[[#This Row],[Date Tagged]]</f>
        <v>5.1157407433493063E-3</v>
      </c>
      <c r="J4376" s="46">
        <f>HOUR(tbl_raw_data[[#This Row],[Time_taken]])*60+MINUTE(tbl_raw_data[[#This Row],[Time_taken]])+SECOND(tbl_raw_data[[#This Row],[Time_taken]])/60</f>
        <v>7.3666666666666663</v>
      </c>
      <c r="K4376" s="52">
        <f>DATE(YEAR(tbl_raw_data[[#This Row],[Date Actioned]]),MONTH(tbl_raw_data[[#This Row],[Date Actioned]]),DAY(tbl_raw_data[[#This Row],[Date Actioned]]))</f>
        <v>45153</v>
      </c>
      <c r="L4376" s="50" t="str">
        <f>UPPER(TEXT(tbl_raw_data[[#This Row],[updated_date]],"MMMM"))</f>
        <v>AUGUST</v>
      </c>
      <c r="M4376" s="50" t="str">
        <f>"WEEK "&amp; IF(ROUNDUP(DAY(tbl_raw_data[[#This Row],[updated_date]])/7,0)=5,4,ROUNDUP(DAY(tbl_raw_data[[#This Row],[updated_date]])/7,0))</f>
        <v>WEEK 3</v>
      </c>
      <c r="N4376" s="50" t="str">
        <f>UPPER(VLOOKUP(tbl_raw_data[[#This Row],[Analyst]],Settiings!$A$2:$B$16,2,0))</f>
        <v>NAVED</v>
      </c>
      <c r="O4376" s="50" t="str">
        <f>TRIM(UPPER(tbl_raw_data[[#This Row],[Outcome]]))</f>
        <v>APPROVE</v>
      </c>
      <c r="P4376" s="50" t="str">
        <f>TRIM(UPPER(tbl_raw_data[[#This Row],[Queue Name]]))</f>
        <v>CONSUMER POST BUREAU</v>
      </c>
      <c r="Q4376" s="50" t="str">
        <f>IF(tbl_raw_data[[#This Row],[Time taken in min]]&lt;=Settiings!$D$2,"SLA_MET","SLA_NOT_MET")</f>
        <v>SLA_MET</v>
      </c>
      <c r="R4376" s="94"/>
    </row>
    <row r="4377" spans="1:18" x14ac:dyDescent="0.3">
      <c r="A4377" s="23" t="s">
        <v>4073</v>
      </c>
      <c r="B4377" s="15">
        <v>45153.49895833333</v>
      </c>
      <c r="C4377" s="10">
        <v>45153.50571759259</v>
      </c>
      <c r="D4377" s="12" t="s">
        <v>27</v>
      </c>
      <c r="E4377" s="12" t="s">
        <v>9</v>
      </c>
      <c r="F4377" s="11" t="s">
        <v>686</v>
      </c>
      <c r="G4377" s="13"/>
      <c r="H4377" s="78"/>
      <c r="I4377" s="48">
        <f>tbl_raw_data[[#This Row],[Date Actioned]]-tbl_raw_data[[#This Row],[Date Tagged]]</f>
        <v>6.7592592604341917E-3</v>
      </c>
      <c r="J4377" s="46">
        <f>HOUR(tbl_raw_data[[#This Row],[Time_taken]])*60+MINUTE(tbl_raw_data[[#This Row],[Time_taken]])+SECOND(tbl_raw_data[[#This Row],[Time_taken]])/60</f>
        <v>9.7333333333333325</v>
      </c>
      <c r="K4377" s="52">
        <f>DATE(YEAR(tbl_raw_data[[#This Row],[Date Actioned]]),MONTH(tbl_raw_data[[#This Row],[Date Actioned]]),DAY(tbl_raw_data[[#This Row],[Date Actioned]]))</f>
        <v>45153</v>
      </c>
      <c r="L4377" s="50" t="str">
        <f>UPPER(TEXT(tbl_raw_data[[#This Row],[updated_date]],"MMMM"))</f>
        <v>AUGUST</v>
      </c>
      <c r="M4377" s="50" t="str">
        <f>"WEEK "&amp; IF(ROUNDUP(DAY(tbl_raw_data[[#This Row],[updated_date]])/7,0)=5,4,ROUNDUP(DAY(tbl_raw_data[[#This Row],[updated_date]])/7,0))</f>
        <v>WEEK 3</v>
      </c>
      <c r="N4377" s="50" t="str">
        <f>UPPER(VLOOKUP(tbl_raw_data[[#This Row],[Analyst]],Settiings!$A$2:$B$16,2,0))</f>
        <v>FARDIN</v>
      </c>
      <c r="O4377" s="50" t="str">
        <f>TRIM(UPPER(tbl_raw_data[[#This Row],[Outcome]]))</f>
        <v>DECLINE</v>
      </c>
      <c r="P4377" s="50" t="str">
        <f>TRIM(UPPER(tbl_raw_data[[#This Row],[Queue Name]]))</f>
        <v>CONSUMER EXISTING</v>
      </c>
      <c r="Q4377" s="50" t="str">
        <f>IF(tbl_raw_data[[#This Row],[Time taken in min]]&lt;=Settiings!$D$2,"SLA_MET","SLA_NOT_MET")</f>
        <v>SLA_MET</v>
      </c>
      <c r="R4377" s="94"/>
    </row>
    <row r="4378" spans="1:18" x14ac:dyDescent="0.3">
      <c r="A4378" s="14" t="s">
        <v>4074</v>
      </c>
      <c r="B4378" s="15">
        <v>45153.5000462963</v>
      </c>
      <c r="C4378" s="26">
        <v>45153.517546296294</v>
      </c>
      <c r="D4378" s="18" t="s">
        <v>27</v>
      </c>
      <c r="E4378" s="18" t="s">
        <v>9</v>
      </c>
      <c r="F4378" s="27" t="s">
        <v>50</v>
      </c>
      <c r="G4378" s="19"/>
      <c r="H4378" s="79"/>
      <c r="I4378" s="48">
        <f>tbl_raw_data[[#This Row],[Date Actioned]]-tbl_raw_data[[#This Row],[Date Tagged]]</f>
        <v>1.7499999994470272E-2</v>
      </c>
      <c r="J4378" s="46">
        <f>HOUR(tbl_raw_data[[#This Row],[Time_taken]])*60+MINUTE(tbl_raw_data[[#This Row],[Time_taken]])+SECOND(tbl_raw_data[[#This Row],[Time_taken]])/60</f>
        <v>25.2</v>
      </c>
      <c r="K4378" s="52">
        <f>DATE(YEAR(tbl_raw_data[[#This Row],[Date Actioned]]),MONTH(tbl_raw_data[[#This Row],[Date Actioned]]),DAY(tbl_raw_data[[#This Row],[Date Actioned]]))</f>
        <v>45153</v>
      </c>
      <c r="L4378" s="50" t="str">
        <f>UPPER(TEXT(tbl_raw_data[[#This Row],[updated_date]],"MMMM"))</f>
        <v>AUGUST</v>
      </c>
      <c r="M4378" s="50" t="str">
        <f>"WEEK "&amp; IF(ROUNDUP(DAY(tbl_raw_data[[#This Row],[updated_date]])/7,0)=5,4,ROUNDUP(DAY(tbl_raw_data[[#This Row],[updated_date]])/7,0))</f>
        <v>WEEK 3</v>
      </c>
      <c r="N4378" s="50" t="str">
        <f>UPPER(VLOOKUP(tbl_raw_data[[#This Row],[Analyst]],Settiings!$A$2:$B$16,2,0))</f>
        <v>SHAHID</v>
      </c>
      <c r="O4378" s="50" t="str">
        <f>TRIM(UPPER(tbl_raw_data[[#This Row],[Outcome]]))</f>
        <v>DECLINE</v>
      </c>
      <c r="P4378" s="50" t="str">
        <f>TRIM(UPPER(tbl_raw_data[[#This Row],[Queue Name]]))</f>
        <v>CONSUMER EXISTING</v>
      </c>
      <c r="Q4378" s="50" t="str">
        <f>IF(tbl_raw_data[[#This Row],[Time taken in min]]&lt;=Settiings!$D$2,"SLA_MET","SLA_NOT_MET")</f>
        <v>SLA_NOT_MET</v>
      </c>
      <c r="R4378" s="94"/>
    </row>
    <row r="4379" spans="1:18" x14ac:dyDescent="0.3">
      <c r="A4379" s="23" t="s">
        <v>4075</v>
      </c>
      <c r="B4379" s="15">
        <v>45153.501006944447</v>
      </c>
      <c r="C4379" s="16">
        <v>45153.504699074074</v>
      </c>
      <c r="D4379" s="17" t="s">
        <v>13</v>
      </c>
      <c r="E4379" s="17" t="s">
        <v>47</v>
      </c>
      <c r="F4379" s="17" t="s">
        <v>16</v>
      </c>
      <c r="G4379" s="17" t="s">
        <v>77</v>
      </c>
      <c r="H4379" s="83"/>
      <c r="I4379" s="48">
        <f>tbl_raw_data[[#This Row],[Date Actioned]]-tbl_raw_data[[#This Row],[Date Tagged]]</f>
        <v>3.6921296268701553E-3</v>
      </c>
      <c r="J4379" s="46">
        <f>HOUR(tbl_raw_data[[#This Row],[Time_taken]])*60+MINUTE(tbl_raw_data[[#This Row],[Time_taken]])+SECOND(tbl_raw_data[[#This Row],[Time_taken]])/60</f>
        <v>5.3166666666666664</v>
      </c>
      <c r="K4379" s="52">
        <f>DATE(YEAR(tbl_raw_data[[#This Row],[Date Actioned]]),MONTH(tbl_raw_data[[#This Row],[Date Actioned]]),DAY(tbl_raw_data[[#This Row],[Date Actioned]]))</f>
        <v>45153</v>
      </c>
      <c r="L4379" s="50" t="str">
        <f>UPPER(TEXT(tbl_raw_data[[#This Row],[updated_date]],"MMMM"))</f>
        <v>AUGUST</v>
      </c>
      <c r="M4379" s="50" t="str">
        <f>"WEEK "&amp; IF(ROUNDUP(DAY(tbl_raw_data[[#This Row],[updated_date]])/7,0)=5,4,ROUNDUP(DAY(tbl_raw_data[[#This Row],[updated_date]])/7,0))</f>
        <v>WEEK 3</v>
      </c>
      <c r="N4379" s="50" t="str">
        <f>UPPER(VLOOKUP(tbl_raw_data[[#This Row],[Analyst]],Settiings!$A$2:$B$16,2,0))</f>
        <v>CAMROOON</v>
      </c>
      <c r="O4379" s="50" t="str">
        <f>TRIM(UPPER(tbl_raw_data[[#This Row],[Outcome]]))</f>
        <v>APPROVE</v>
      </c>
      <c r="P4379" s="50" t="str">
        <f>TRIM(UPPER(tbl_raw_data[[#This Row],[Queue Name]]))</f>
        <v>CONSUMER PRE BUREAU</v>
      </c>
      <c r="Q4379" s="50" t="str">
        <f>IF(tbl_raw_data[[#This Row],[Time taken in min]]&lt;=Settiings!$D$2,"SLA_MET","SLA_NOT_MET")</f>
        <v>SLA_MET</v>
      </c>
      <c r="R4379" s="94"/>
    </row>
    <row r="4380" spans="1:18" x14ac:dyDescent="0.3">
      <c r="A4380" s="14" t="s">
        <v>4076</v>
      </c>
      <c r="B4380" s="9">
        <v>45153.502083333333</v>
      </c>
      <c r="C4380" s="24">
        <v>45153.51258101852</v>
      </c>
      <c r="D4380" s="25" t="s">
        <v>13</v>
      </c>
      <c r="E4380" s="25" t="s">
        <v>9</v>
      </c>
      <c r="F4380" s="25" t="s">
        <v>53</v>
      </c>
      <c r="G4380" s="25" t="s">
        <v>77</v>
      </c>
      <c r="H4380" s="82"/>
      <c r="I4380" s="48">
        <f>tbl_raw_data[[#This Row],[Date Actioned]]-tbl_raw_data[[#This Row],[Date Tagged]]</f>
        <v>1.0497685187146999E-2</v>
      </c>
      <c r="J4380" s="46">
        <f>HOUR(tbl_raw_data[[#This Row],[Time_taken]])*60+MINUTE(tbl_raw_data[[#This Row],[Time_taken]])+SECOND(tbl_raw_data[[#This Row],[Time_taken]])/60</f>
        <v>15.116666666666667</v>
      </c>
      <c r="K4380" s="52">
        <f>DATE(YEAR(tbl_raw_data[[#This Row],[Date Actioned]]),MONTH(tbl_raw_data[[#This Row],[Date Actioned]]),DAY(tbl_raw_data[[#This Row],[Date Actioned]]))</f>
        <v>45153</v>
      </c>
      <c r="L4380" s="50" t="str">
        <f>UPPER(TEXT(tbl_raw_data[[#This Row],[updated_date]],"MMMM"))</f>
        <v>AUGUST</v>
      </c>
      <c r="M4380" s="50" t="str">
        <f>"WEEK "&amp; IF(ROUNDUP(DAY(tbl_raw_data[[#This Row],[updated_date]])/7,0)=5,4,ROUNDUP(DAY(tbl_raw_data[[#This Row],[updated_date]])/7,0))</f>
        <v>WEEK 3</v>
      </c>
      <c r="N4380" s="50" t="str">
        <f>UPPER(VLOOKUP(tbl_raw_data[[#This Row],[Analyst]],Settiings!$A$2:$B$16,2,0))</f>
        <v>NAVED</v>
      </c>
      <c r="O4380" s="50" t="str">
        <f>TRIM(UPPER(tbl_raw_data[[#This Row],[Outcome]]))</f>
        <v>APPROVE</v>
      </c>
      <c r="P4380" s="50" t="str">
        <f>TRIM(UPPER(tbl_raw_data[[#This Row],[Queue Name]]))</f>
        <v>CONSUMER EXISTING</v>
      </c>
      <c r="Q4380" s="50" t="str">
        <f>IF(tbl_raw_data[[#This Row],[Time taken in min]]&lt;=Settiings!$D$2,"SLA_MET","SLA_NOT_MET")</f>
        <v>SLA_MET</v>
      </c>
      <c r="R4380" s="94"/>
    </row>
    <row r="4381" spans="1:18" x14ac:dyDescent="0.3">
      <c r="A4381" s="23" t="s">
        <v>4077</v>
      </c>
      <c r="B4381" s="15">
        <v>45153.504166666666</v>
      </c>
      <c r="C4381" s="10">
        <v>45153.508715277778</v>
      </c>
      <c r="D4381" s="12" t="s">
        <v>13</v>
      </c>
      <c r="E4381" s="12" t="s">
        <v>19</v>
      </c>
      <c r="F4381" s="11" t="s">
        <v>686</v>
      </c>
      <c r="G4381" s="13"/>
      <c r="H4381" s="78"/>
      <c r="I4381" s="48">
        <f>tbl_raw_data[[#This Row],[Date Actioned]]-tbl_raw_data[[#This Row],[Date Tagged]]</f>
        <v>4.5486111121135764E-3</v>
      </c>
      <c r="J4381" s="46">
        <f>HOUR(tbl_raw_data[[#This Row],[Time_taken]])*60+MINUTE(tbl_raw_data[[#This Row],[Time_taken]])+SECOND(tbl_raw_data[[#This Row],[Time_taken]])/60</f>
        <v>6.55</v>
      </c>
      <c r="K4381" s="52">
        <f>DATE(YEAR(tbl_raw_data[[#This Row],[Date Actioned]]),MONTH(tbl_raw_data[[#This Row],[Date Actioned]]),DAY(tbl_raw_data[[#This Row],[Date Actioned]]))</f>
        <v>45153</v>
      </c>
      <c r="L4381" s="50" t="str">
        <f>UPPER(TEXT(tbl_raw_data[[#This Row],[updated_date]],"MMMM"))</f>
        <v>AUGUST</v>
      </c>
      <c r="M4381" s="50" t="str">
        <f>"WEEK "&amp; IF(ROUNDUP(DAY(tbl_raw_data[[#This Row],[updated_date]])/7,0)=5,4,ROUNDUP(DAY(tbl_raw_data[[#This Row],[updated_date]])/7,0))</f>
        <v>WEEK 3</v>
      </c>
      <c r="N4381" s="50" t="str">
        <f>UPPER(VLOOKUP(tbl_raw_data[[#This Row],[Analyst]],Settiings!$A$2:$B$16,2,0))</f>
        <v>FARDIN</v>
      </c>
      <c r="O4381" s="50" t="str">
        <f>TRIM(UPPER(tbl_raw_data[[#This Row],[Outcome]]))</f>
        <v>APPROVE</v>
      </c>
      <c r="P4381" s="50" t="str">
        <f>TRIM(UPPER(tbl_raw_data[[#This Row],[Queue Name]]))</f>
        <v>CONSUMER POST BUREAU</v>
      </c>
      <c r="Q4381" s="50" t="str">
        <f>IF(tbl_raw_data[[#This Row],[Time taken in min]]&lt;=Settiings!$D$2,"SLA_MET","SLA_NOT_MET")</f>
        <v>SLA_MET</v>
      </c>
      <c r="R4381" s="94"/>
    </row>
    <row r="4382" spans="1:18" x14ac:dyDescent="0.3">
      <c r="A4382" s="20" t="s">
        <v>4078</v>
      </c>
      <c r="B4382" s="15">
        <v>45153.508715277778</v>
      </c>
      <c r="C4382" s="16">
        <v>45153.514004629629</v>
      </c>
      <c r="D4382" s="17" t="s">
        <v>13</v>
      </c>
      <c r="E4382" s="17" t="s">
        <v>9</v>
      </c>
      <c r="F4382" s="17" t="s">
        <v>16</v>
      </c>
      <c r="G4382" s="17" t="s">
        <v>4079</v>
      </c>
      <c r="H4382" s="83"/>
      <c r="I4382" s="48">
        <f>tbl_raw_data[[#This Row],[Date Actioned]]-tbl_raw_data[[#This Row],[Date Tagged]]</f>
        <v>5.2893518513883464E-3</v>
      </c>
      <c r="J4382" s="46">
        <f>HOUR(tbl_raw_data[[#This Row],[Time_taken]])*60+MINUTE(tbl_raw_data[[#This Row],[Time_taken]])+SECOND(tbl_raw_data[[#This Row],[Time_taken]])/60</f>
        <v>7.6166666666666671</v>
      </c>
      <c r="K4382" s="52">
        <f>DATE(YEAR(tbl_raw_data[[#This Row],[Date Actioned]]),MONTH(tbl_raw_data[[#This Row],[Date Actioned]]),DAY(tbl_raw_data[[#This Row],[Date Actioned]]))</f>
        <v>45153</v>
      </c>
      <c r="L4382" s="50" t="str">
        <f>UPPER(TEXT(tbl_raw_data[[#This Row],[updated_date]],"MMMM"))</f>
        <v>AUGUST</v>
      </c>
      <c r="M4382" s="50" t="str">
        <f>"WEEK "&amp; IF(ROUNDUP(DAY(tbl_raw_data[[#This Row],[updated_date]])/7,0)=5,4,ROUNDUP(DAY(tbl_raw_data[[#This Row],[updated_date]])/7,0))</f>
        <v>WEEK 3</v>
      </c>
      <c r="N4382" s="50" t="str">
        <f>UPPER(VLOOKUP(tbl_raw_data[[#This Row],[Analyst]],Settiings!$A$2:$B$16,2,0))</f>
        <v>CAMROOON</v>
      </c>
      <c r="O4382" s="50" t="str">
        <f>TRIM(UPPER(tbl_raw_data[[#This Row],[Outcome]]))</f>
        <v>APPROVE</v>
      </c>
      <c r="P4382" s="50" t="str">
        <f>TRIM(UPPER(tbl_raw_data[[#This Row],[Queue Name]]))</f>
        <v>CONSUMER EXISTING</v>
      </c>
      <c r="Q4382" s="50" t="str">
        <f>IF(tbl_raw_data[[#This Row],[Time taken in min]]&lt;=Settiings!$D$2,"SLA_MET","SLA_NOT_MET")</f>
        <v>SLA_MET</v>
      </c>
      <c r="R4382" s="94"/>
    </row>
    <row r="4383" spans="1:18" x14ac:dyDescent="0.3">
      <c r="A4383" s="23" t="s">
        <v>4080</v>
      </c>
      <c r="B4383" s="9">
        <v>45153.510763888888</v>
      </c>
      <c r="C4383" s="24">
        <v>45153.514618055553</v>
      </c>
      <c r="D4383" s="25" t="s">
        <v>13</v>
      </c>
      <c r="E4383" s="25" t="s">
        <v>9</v>
      </c>
      <c r="F4383" s="25" t="s">
        <v>65</v>
      </c>
      <c r="G4383" s="25" t="s">
        <v>128</v>
      </c>
      <c r="H4383" s="82"/>
      <c r="I4383" s="48">
        <f>tbl_raw_data[[#This Row],[Date Actioned]]-tbl_raw_data[[#This Row],[Date Tagged]]</f>
        <v>3.8541666654055007E-3</v>
      </c>
      <c r="J4383" s="46">
        <f>HOUR(tbl_raw_data[[#This Row],[Time_taken]])*60+MINUTE(tbl_raw_data[[#This Row],[Time_taken]])+SECOND(tbl_raw_data[[#This Row],[Time_taken]])/60</f>
        <v>5.55</v>
      </c>
      <c r="K4383" s="52">
        <f>DATE(YEAR(tbl_raw_data[[#This Row],[Date Actioned]]),MONTH(tbl_raw_data[[#This Row],[Date Actioned]]),DAY(tbl_raw_data[[#This Row],[Date Actioned]]))</f>
        <v>45153</v>
      </c>
      <c r="L4383" s="50" t="str">
        <f>UPPER(TEXT(tbl_raw_data[[#This Row],[updated_date]],"MMMM"))</f>
        <v>AUGUST</v>
      </c>
      <c r="M4383" s="50" t="str">
        <f>"WEEK "&amp; IF(ROUNDUP(DAY(tbl_raw_data[[#This Row],[updated_date]])/7,0)=5,4,ROUNDUP(DAY(tbl_raw_data[[#This Row],[updated_date]])/7,0))</f>
        <v>WEEK 3</v>
      </c>
      <c r="N4383" s="50" t="str">
        <f>UPPER(VLOOKUP(tbl_raw_data[[#This Row],[Analyst]],Settiings!$A$2:$B$16,2,0))</f>
        <v>SAM</v>
      </c>
      <c r="O4383" s="50" t="str">
        <f>TRIM(UPPER(tbl_raw_data[[#This Row],[Outcome]]))</f>
        <v>APPROVE</v>
      </c>
      <c r="P4383" s="50" t="str">
        <f>TRIM(UPPER(tbl_raw_data[[#This Row],[Queue Name]]))</f>
        <v>CONSUMER EXISTING</v>
      </c>
      <c r="Q4383" s="50" t="str">
        <f>IF(tbl_raw_data[[#This Row],[Time taken in min]]&lt;=Settiings!$D$2,"SLA_MET","SLA_NOT_MET")</f>
        <v>SLA_MET</v>
      </c>
      <c r="R4383" s="94"/>
    </row>
    <row r="4384" spans="1:18" x14ac:dyDescent="0.3">
      <c r="A4384" s="14" t="s">
        <v>4081</v>
      </c>
      <c r="B4384" s="15">
        <v>45153.510763888888</v>
      </c>
      <c r="C4384" s="16">
        <v>45153.517060185186</v>
      </c>
      <c r="D4384" s="17" t="s">
        <v>13</v>
      </c>
      <c r="E4384" s="17" t="s">
        <v>47</v>
      </c>
      <c r="F4384" s="17" t="s">
        <v>16</v>
      </c>
      <c r="G4384" s="17" t="s">
        <v>41</v>
      </c>
      <c r="H4384" s="83"/>
      <c r="I4384" s="48">
        <f>tbl_raw_data[[#This Row],[Date Actioned]]-tbl_raw_data[[#This Row],[Date Tagged]]</f>
        <v>6.2962962983874604E-3</v>
      </c>
      <c r="J4384" s="46">
        <f>HOUR(tbl_raw_data[[#This Row],[Time_taken]])*60+MINUTE(tbl_raw_data[[#This Row],[Time_taken]])+SECOND(tbl_raw_data[[#This Row],[Time_taken]])/60</f>
        <v>9.0666666666666664</v>
      </c>
      <c r="K4384" s="52">
        <f>DATE(YEAR(tbl_raw_data[[#This Row],[Date Actioned]]),MONTH(tbl_raw_data[[#This Row],[Date Actioned]]),DAY(tbl_raw_data[[#This Row],[Date Actioned]]))</f>
        <v>45153</v>
      </c>
      <c r="L4384" s="50" t="str">
        <f>UPPER(TEXT(tbl_raw_data[[#This Row],[updated_date]],"MMMM"))</f>
        <v>AUGUST</v>
      </c>
      <c r="M4384" s="50" t="str">
        <f>"WEEK "&amp; IF(ROUNDUP(DAY(tbl_raw_data[[#This Row],[updated_date]])/7,0)=5,4,ROUNDUP(DAY(tbl_raw_data[[#This Row],[updated_date]])/7,0))</f>
        <v>WEEK 3</v>
      </c>
      <c r="N4384" s="50" t="str">
        <f>UPPER(VLOOKUP(tbl_raw_data[[#This Row],[Analyst]],Settiings!$A$2:$B$16,2,0))</f>
        <v>CAMROOON</v>
      </c>
      <c r="O4384" s="50" t="str">
        <f>TRIM(UPPER(tbl_raw_data[[#This Row],[Outcome]]))</f>
        <v>APPROVE</v>
      </c>
      <c r="P4384" s="50" t="str">
        <f>TRIM(UPPER(tbl_raw_data[[#This Row],[Queue Name]]))</f>
        <v>CONSUMER PRE BUREAU</v>
      </c>
      <c r="Q4384" s="50" t="str">
        <f>IF(tbl_raw_data[[#This Row],[Time taken in min]]&lt;=Settiings!$D$2,"SLA_MET","SLA_NOT_MET")</f>
        <v>SLA_MET</v>
      </c>
      <c r="R4384" s="94"/>
    </row>
    <row r="4385" spans="1:18" x14ac:dyDescent="0.3">
      <c r="A4385" s="20" t="s">
        <v>4082</v>
      </c>
      <c r="B4385" s="9">
        <v>45153.511053240742</v>
      </c>
      <c r="C4385" s="24">
        <v>45153.518483796295</v>
      </c>
      <c r="D4385" s="25" t="s">
        <v>13</v>
      </c>
      <c r="E4385" s="25" t="s">
        <v>9</v>
      </c>
      <c r="F4385" s="25" t="s">
        <v>70</v>
      </c>
      <c r="G4385" s="25" t="s">
        <v>128</v>
      </c>
      <c r="H4385" s="82"/>
      <c r="I4385" s="48">
        <f>tbl_raw_data[[#This Row],[Date Actioned]]-tbl_raw_data[[#This Row],[Date Tagged]]</f>
        <v>7.4305555535829626E-3</v>
      </c>
      <c r="J4385" s="46">
        <f>HOUR(tbl_raw_data[[#This Row],[Time_taken]])*60+MINUTE(tbl_raw_data[[#This Row],[Time_taken]])+SECOND(tbl_raw_data[[#This Row],[Time_taken]])/60</f>
        <v>10.7</v>
      </c>
      <c r="K4385" s="52">
        <f>DATE(YEAR(tbl_raw_data[[#This Row],[Date Actioned]]),MONTH(tbl_raw_data[[#This Row],[Date Actioned]]),DAY(tbl_raw_data[[#This Row],[Date Actioned]]))</f>
        <v>45153</v>
      </c>
      <c r="L4385" s="50" t="str">
        <f>UPPER(TEXT(tbl_raw_data[[#This Row],[updated_date]],"MMMM"))</f>
        <v>AUGUST</v>
      </c>
      <c r="M4385" s="50" t="str">
        <f>"WEEK "&amp; IF(ROUNDUP(DAY(tbl_raw_data[[#This Row],[updated_date]])/7,0)=5,4,ROUNDUP(DAY(tbl_raw_data[[#This Row],[updated_date]])/7,0))</f>
        <v>WEEK 3</v>
      </c>
      <c r="N4385" s="50" t="str">
        <f>UPPER(VLOOKUP(tbl_raw_data[[#This Row],[Analyst]],Settiings!$A$2:$B$16,2,0))</f>
        <v>ASIF</v>
      </c>
      <c r="O4385" s="50" t="str">
        <f>TRIM(UPPER(tbl_raw_data[[#This Row],[Outcome]]))</f>
        <v>APPROVE</v>
      </c>
      <c r="P4385" s="50" t="str">
        <f>TRIM(UPPER(tbl_raw_data[[#This Row],[Queue Name]]))</f>
        <v>CONSUMER EXISTING</v>
      </c>
      <c r="Q4385" s="50" t="str">
        <f>IF(tbl_raw_data[[#This Row],[Time taken in min]]&lt;=Settiings!$D$2,"SLA_MET","SLA_NOT_MET")</f>
        <v>SLA_MET</v>
      </c>
      <c r="R4385" s="94"/>
    </row>
    <row r="4386" spans="1:18" x14ac:dyDescent="0.3">
      <c r="A4386" s="23" t="s">
        <v>4083</v>
      </c>
      <c r="B4386" s="15">
        <v>45153.51321759259</v>
      </c>
      <c r="C4386" s="16">
        <v>45153.520162037035</v>
      </c>
      <c r="D4386" s="17" t="s">
        <v>13</v>
      </c>
      <c r="E4386" s="17" t="s">
        <v>9</v>
      </c>
      <c r="F4386" s="17" t="s">
        <v>53</v>
      </c>
      <c r="G4386" s="17" t="s">
        <v>17</v>
      </c>
      <c r="H4386" s="83"/>
      <c r="I4386" s="48">
        <f>tbl_raw_data[[#This Row],[Date Actioned]]-tbl_raw_data[[#This Row],[Date Tagged]]</f>
        <v>6.9444444452528842E-3</v>
      </c>
      <c r="J4386" s="46">
        <f>HOUR(tbl_raw_data[[#This Row],[Time_taken]])*60+MINUTE(tbl_raw_data[[#This Row],[Time_taken]])+SECOND(tbl_raw_data[[#This Row],[Time_taken]])/60</f>
        <v>10</v>
      </c>
      <c r="K4386" s="52">
        <f>DATE(YEAR(tbl_raw_data[[#This Row],[Date Actioned]]),MONTH(tbl_raw_data[[#This Row],[Date Actioned]]),DAY(tbl_raw_data[[#This Row],[Date Actioned]]))</f>
        <v>45153</v>
      </c>
      <c r="L4386" s="50" t="str">
        <f>UPPER(TEXT(tbl_raw_data[[#This Row],[updated_date]],"MMMM"))</f>
        <v>AUGUST</v>
      </c>
      <c r="M4386" s="50" t="str">
        <f>"WEEK "&amp; IF(ROUNDUP(DAY(tbl_raw_data[[#This Row],[updated_date]])/7,0)=5,4,ROUNDUP(DAY(tbl_raw_data[[#This Row],[updated_date]])/7,0))</f>
        <v>WEEK 3</v>
      </c>
      <c r="N4386" s="50" t="str">
        <f>UPPER(VLOOKUP(tbl_raw_data[[#This Row],[Analyst]],Settiings!$A$2:$B$16,2,0))</f>
        <v>NAVED</v>
      </c>
      <c r="O4386" s="50" t="str">
        <f>TRIM(UPPER(tbl_raw_data[[#This Row],[Outcome]]))</f>
        <v>APPROVE</v>
      </c>
      <c r="P4386" s="50" t="str">
        <f>TRIM(UPPER(tbl_raw_data[[#This Row],[Queue Name]]))</f>
        <v>CONSUMER EXISTING</v>
      </c>
      <c r="Q4386" s="50" t="str">
        <f>IF(tbl_raw_data[[#This Row],[Time taken in min]]&lt;=Settiings!$D$2,"SLA_MET","SLA_NOT_MET")</f>
        <v>SLA_MET</v>
      </c>
      <c r="R4386" s="94"/>
    </row>
    <row r="4387" spans="1:18" x14ac:dyDescent="0.3">
      <c r="A4387" s="23" t="s">
        <v>4084</v>
      </c>
      <c r="B4387" s="9">
        <v>45153.516655092593</v>
      </c>
      <c r="C4387" s="24">
        <v>45153.521840277775</v>
      </c>
      <c r="D4387" s="25" t="s">
        <v>27</v>
      </c>
      <c r="E4387" s="25" t="s">
        <v>47</v>
      </c>
      <c r="F4387" s="25" t="s">
        <v>65</v>
      </c>
      <c r="G4387" s="25" t="s">
        <v>806</v>
      </c>
      <c r="H4387" s="82"/>
      <c r="I4387" s="48">
        <f>tbl_raw_data[[#This Row],[Date Actioned]]-tbl_raw_data[[#This Row],[Date Tagged]]</f>
        <v>5.1851851821993478E-3</v>
      </c>
      <c r="J4387" s="46">
        <f>HOUR(tbl_raw_data[[#This Row],[Time_taken]])*60+MINUTE(tbl_raw_data[[#This Row],[Time_taken]])+SECOND(tbl_raw_data[[#This Row],[Time_taken]])/60</f>
        <v>7.4666666666666668</v>
      </c>
      <c r="K4387" s="52">
        <f>DATE(YEAR(tbl_raw_data[[#This Row],[Date Actioned]]),MONTH(tbl_raw_data[[#This Row],[Date Actioned]]),DAY(tbl_raw_data[[#This Row],[Date Actioned]]))</f>
        <v>45153</v>
      </c>
      <c r="L4387" s="50" t="str">
        <f>UPPER(TEXT(tbl_raw_data[[#This Row],[updated_date]],"MMMM"))</f>
        <v>AUGUST</v>
      </c>
      <c r="M4387" s="50" t="str">
        <f>"WEEK "&amp; IF(ROUNDUP(DAY(tbl_raw_data[[#This Row],[updated_date]])/7,0)=5,4,ROUNDUP(DAY(tbl_raw_data[[#This Row],[updated_date]])/7,0))</f>
        <v>WEEK 3</v>
      </c>
      <c r="N4387" s="50" t="str">
        <f>UPPER(VLOOKUP(tbl_raw_data[[#This Row],[Analyst]],Settiings!$A$2:$B$16,2,0))</f>
        <v>SAM</v>
      </c>
      <c r="O4387" s="50" t="str">
        <f>TRIM(UPPER(tbl_raw_data[[#This Row],[Outcome]]))</f>
        <v>DECLINE</v>
      </c>
      <c r="P4387" s="50" t="str">
        <f>TRIM(UPPER(tbl_raw_data[[#This Row],[Queue Name]]))</f>
        <v>CONSUMER PRE BUREAU</v>
      </c>
      <c r="Q4387" s="50" t="str">
        <f>IF(tbl_raw_data[[#This Row],[Time taken in min]]&lt;=Settiings!$D$2,"SLA_MET","SLA_NOT_MET")</f>
        <v>SLA_MET</v>
      </c>
      <c r="R4387" s="94"/>
    </row>
    <row r="4388" spans="1:18" x14ac:dyDescent="0.3">
      <c r="A4388" s="14" t="s">
        <v>4085</v>
      </c>
      <c r="B4388" s="9">
        <v>45153.518831018519</v>
      </c>
      <c r="C4388" s="24">
        <v>45153.52611111111</v>
      </c>
      <c r="D4388" s="25" t="s">
        <v>13</v>
      </c>
      <c r="E4388" s="25" t="s">
        <v>9</v>
      </c>
      <c r="F4388" s="25" t="s">
        <v>16</v>
      </c>
      <c r="G4388" s="25" t="s">
        <v>4079</v>
      </c>
      <c r="H4388" s="82"/>
      <c r="I4388" s="48">
        <f>tbl_raw_data[[#This Row],[Date Actioned]]-tbl_raw_data[[#This Row],[Date Tagged]]</f>
        <v>7.2800925918272696E-3</v>
      </c>
      <c r="J4388" s="46">
        <f>HOUR(tbl_raw_data[[#This Row],[Time_taken]])*60+MINUTE(tbl_raw_data[[#This Row],[Time_taken]])+SECOND(tbl_raw_data[[#This Row],[Time_taken]])/60</f>
        <v>10.483333333333333</v>
      </c>
      <c r="K4388" s="52">
        <f>DATE(YEAR(tbl_raw_data[[#This Row],[Date Actioned]]),MONTH(tbl_raw_data[[#This Row],[Date Actioned]]),DAY(tbl_raw_data[[#This Row],[Date Actioned]]))</f>
        <v>45153</v>
      </c>
      <c r="L4388" s="50" t="str">
        <f>UPPER(TEXT(tbl_raw_data[[#This Row],[updated_date]],"MMMM"))</f>
        <v>AUGUST</v>
      </c>
      <c r="M4388" s="50" t="str">
        <f>"WEEK "&amp; IF(ROUNDUP(DAY(tbl_raw_data[[#This Row],[updated_date]])/7,0)=5,4,ROUNDUP(DAY(tbl_raw_data[[#This Row],[updated_date]])/7,0))</f>
        <v>WEEK 3</v>
      </c>
      <c r="N4388" s="50" t="str">
        <f>UPPER(VLOOKUP(tbl_raw_data[[#This Row],[Analyst]],Settiings!$A$2:$B$16,2,0))</f>
        <v>CAMROOON</v>
      </c>
      <c r="O4388" s="50" t="str">
        <f>TRIM(UPPER(tbl_raw_data[[#This Row],[Outcome]]))</f>
        <v>APPROVE</v>
      </c>
      <c r="P4388" s="50" t="str">
        <f>TRIM(UPPER(tbl_raw_data[[#This Row],[Queue Name]]))</f>
        <v>CONSUMER EXISTING</v>
      </c>
      <c r="Q4388" s="50" t="str">
        <f>IF(tbl_raw_data[[#This Row],[Time taken in min]]&lt;=Settiings!$D$2,"SLA_MET","SLA_NOT_MET")</f>
        <v>SLA_MET</v>
      </c>
      <c r="R4388" s="94"/>
    </row>
    <row r="4389" spans="1:18" x14ac:dyDescent="0.3">
      <c r="A4389" s="20" t="s">
        <v>4087</v>
      </c>
      <c r="B4389" s="15">
        <v>45153.527928240743</v>
      </c>
      <c r="C4389" s="16">
        <v>45153.531087962961</v>
      </c>
      <c r="D4389" s="17" t="s">
        <v>13</v>
      </c>
      <c r="E4389" s="17" t="s">
        <v>19</v>
      </c>
      <c r="F4389" s="17" t="s">
        <v>70</v>
      </c>
      <c r="G4389" s="17" t="s">
        <v>4088</v>
      </c>
      <c r="H4389" s="83"/>
      <c r="I4389" s="48">
        <f>tbl_raw_data[[#This Row],[Date Actioned]]-tbl_raw_data[[#This Row],[Date Tagged]]</f>
        <v>3.159722218697425E-3</v>
      </c>
      <c r="J4389" s="46">
        <f>HOUR(tbl_raw_data[[#This Row],[Time_taken]])*60+MINUTE(tbl_raw_data[[#This Row],[Time_taken]])+SECOND(tbl_raw_data[[#This Row],[Time_taken]])/60</f>
        <v>4.55</v>
      </c>
      <c r="K4389" s="52">
        <f>DATE(YEAR(tbl_raw_data[[#This Row],[Date Actioned]]),MONTH(tbl_raw_data[[#This Row],[Date Actioned]]),DAY(tbl_raw_data[[#This Row],[Date Actioned]]))</f>
        <v>45153</v>
      </c>
      <c r="L4389" s="50" t="str">
        <f>UPPER(TEXT(tbl_raw_data[[#This Row],[updated_date]],"MMMM"))</f>
        <v>AUGUST</v>
      </c>
      <c r="M4389" s="50" t="str">
        <f>"WEEK "&amp; IF(ROUNDUP(DAY(tbl_raw_data[[#This Row],[updated_date]])/7,0)=5,4,ROUNDUP(DAY(tbl_raw_data[[#This Row],[updated_date]])/7,0))</f>
        <v>WEEK 3</v>
      </c>
      <c r="N4389" s="50" t="str">
        <f>UPPER(VLOOKUP(tbl_raw_data[[#This Row],[Analyst]],Settiings!$A$2:$B$16,2,0))</f>
        <v>ASIF</v>
      </c>
      <c r="O4389" s="50" t="str">
        <f>TRIM(UPPER(tbl_raw_data[[#This Row],[Outcome]]))</f>
        <v>APPROVE</v>
      </c>
      <c r="P4389" s="50" t="str">
        <f>TRIM(UPPER(tbl_raw_data[[#This Row],[Queue Name]]))</f>
        <v>CONSUMER POST BUREAU</v>
      </c>
      <c r="Q4389" s="50" t="str">
        <f>IF(tbl_raw_data[[#This Row],[Time taken in min]]&lt;=Settiings!$D$2,"SLA_MET","SLA_NOT_MET")</f>
        <v>SLA_MET</v>
      </c>
      <c r="R4389" s="94"/>
    </row>
    <row r="4390" spans="1:18" x14ac:dyDescent="0.3">
      <c r="A4390" s="14" t="s">
        <v>4093</v>
      </c>
      <c r="B4390" s="15">
        <v>45153.534317129626</v>
      </c>
      <c r="C4390" s="26">
        <v>45153.542094907411</v>
      </c>
      <c r="D4390" s="18" t="s">
        <v>13</v>
      </c>
      <c r="E4390" s="18" t="s">
        <v>19</v>
      </c>
      <c r="F4390" s="27" t="s">
        <v>76</v>
      </c>
      <c r="G4390" s="19"/>
      <c r="H4390" s="79"/>
      <c r="I4390" s="48">
        <f>tbl_raw_data[[#This Row],[Date Actioned]]-tbl_raw_data[[#This Row],[Date Tagged]]</f>
        <v>7.7777777842129581E-3</v>
      </c>
      <c r="J4390" s="46">
        <f>HOUR(tbl_raw_data[[#This Row],[Time_taken]])*60+MINUTE(tbl_raw_data[[#This Row],[Time_taken]])+SECOND(tbl_raw_data[[#This Row],[Time_taken]])/60</f>
        <v>11.2</v>
      </c>
      <c r="K4390" s="52">
        <f>DATE(YEAR(tbl_raw_data[[#This Row],[Date Actioned]]),MONTH(tbl_raw_data[[#This Row],[Date Actioned]]),DAY(tbl_raw_data[[#This Row],[Date Actioned]]))</f>
        <v>45153</v>
      </c>
      <c r="L4390" s="50" t="str">
        <f>UPPER(TEXT(tbl_raw_data[[#This Row],[updated_date]],"MMMM"))</f>
        <v>AUGUST</v>
      </c>
      <c r="M4390" s="50" t="str">
        <f>"WEEK "&amp; IF(ROUNDUP(DAY(tbl_raw_data[[#This Row],[updated_date]])/7,0)=5,4,ROUNDUP(DAY(tbl_raw_data[[#This Row],[updated_date]])/7,0))</f>
        <v>WEEK 3</v>
      </c>
      <c r="N4390" s="50" t="str">
        <f>UPPER(VLOOKUP(tbl_raw_data[[#This Row],[Analyst]],Settiings!$A$2:$B$16,2,0))</f>
        <v>ROHAN</v>
      </c>
      <c r="O4390" s="50" t="str">
        <f>TRIM(UPPER(tbl_raw_data[[#This Row],[Outcome]]))</f>
        <v>APPROVE</v>
      </c>
      <c r="P4390" s="50" t="str">
        <f>TRIM(UPPER(tbl_raw_data[[#This Row],[Queue Name]]))</f>
        <v>CONSUMER POST BUREAU</v>
      </c>
      <c r="Q4390" s="50" t="str">
        <f>IF(tbl_raw_data[[#This Row],[Time taken in min]]&lt;=Settiings!$D$2,"SLA_MET","SLA_NOT_MET")</f>
        <v>SLA_MET</v>
      </c>
      <c r="R4390" s="94"/>
    </row>
    <row r="4391" spans="1:18" x14ac:dyDescent="0.3">
      <c r="A4391" s="20" t="s">
        <v>4094</v>
      </c>
      <c r="B4391" s="15">
        <v>45153.540185185186</v>
      </c>
      <c r="C4391" s="10">
        <v>45153.545775462961</v>
      </c>
      <c r="D4391" s="12" t="s">
        <v>27</v>
      </c>
      <c r="E4391" s="12" t="s">
        <v>9</v>
      </c>
      <c r="F4391" s="11" t="s">
        <v>50</v>
      </c>
      <c r="G4391" s="13"/>
      <c r="H4391" s="78"/>
      <c r="I4391" s="48">
        <f>tbl_raw_data[[#This Row],[Date Actioned]]-tbl_raw_data[[#This Row],[Date Tagged]]</f>
        <v>5.5902777748997323E-3</v>
      </c>
      <c r="J4391" s="46">
        <f>HOUR(tbl_raw_data[[#This Row],[Time_taken]])*60+MINUTE(tbl_raw_data[[#This Row],[Time_taken]])+SECOND(tbl_raw_data[[#This Row],[Time_taken]])/60</f>
        <v>8.0500000000000007</v>
      </c>
      <c r="K4391" s="52">
        <f>DATE(YEAR(tbl_raw_data[[#This Row],[Date Actioned]]),MONTH(tbl_raw_data[[#This Row],[Date Actioned]]),DAY(tbl_raw_data[[#This Row],[Date Actioned]]))</f>
        <v>45153</v>
      </c>
      <c r="L4391" s="50" t="str">
        <f>UPPER(TEXT(tbl_raw_data[[#This Row],[updated_date]],"MMMM"))</f>
        <v>AUGUST</v>
      </c>
      <c r="M4391" s="50" t="str">
        <f>"WEEK "&amp; IF(ROUNDUP(DAY(tbl_raw_data[[#This Row],[updated_date]])/7,0)=5,4,ROUNDUP(DAY(tbl_raw_data[[#This Row],[updated_date]])/7,0))</f>
        <v>WEEK 3</v>
      </c>
      <c r="N4391" s="50" t="str">
        <f>UPPER(VLOOKUP(tbl_raw_data[[#This Row],[Analyst]],Settiings!$A$2:$B$16,2,0))</f>
        <v>SHAHID</v>
      </c>
      <c r="O4391" s="50" t="str">
        <f>TRIM(UPPER(tbl_raw_data[[#This Row],[Outcome]]))</f>
        <v>DECLINE</v>
      </c>
      <c r="P4391" s="50" t="str">
        <f>TRIM(UPPER(tbl_raw_data[[#This Row],[Queue Name]]))</f>
        <v>CONSUMER EXISTING</v>
      </c>
      <c r="Q4391" s="50" t="str">
        <f>IF(tbl_raw_data[[#This Row],[Time taken in min]]&lt;=Settiings!$D$2,"SLA_MET","SLA_NOT_MET")</f>
        <v>SLA_MET</v>
      </c>
      <c r="R4391" s="94"/>
    </row>
    <row r="4392" spans="1:18" x14ac:dyDescent="0.3">
      <c r="A4392" s="20" t="s">
        <v>4095</v>
      </c>
      <c r="B4392" s="15">
        <v>45153.540590277778</v>
      </c>
      <c r="C4392" s="10">
        <v>45153.548171296294</v>
      </c>
      <c r="D4392" s="12" t="s">
        <v>13</v>
      </c>
      <c r="E4392" s="12" t="s">
        <v>9</v>
      </c>
      <c r="F4392" s="11" t="s">
        <v>686</v>
      </c>
      <c r="G4392" s="13"/>
      <c r="H4392" s="78"/>
      <c r="I4392" s="48">
        <f>tbl_raw_data[[#This Row],[Date Actioned]]-tbl_raw_data[[#This Row],[Date Tagged]]</f>
        <v>7.5810185153386556E-3</v>
      </c>
      <c r="J4392" s="46">
        <f>HOUR(tbl_raw_data[[#This Row],[Time_taken]])*60+MINUTE(tbl_raw_data[[#This Row],[Time_taken]])+SECOND(tbl_raw_data[[#This Row],[Time_taken]])/60</f>
        <v>10.916666666666666</v>
      </c>
      <c r="K4392" s="52">
        <f>DATE(YEAR(tbl_raw_data[[#This Row],[Date Actioned]]),MONTH(tbl_raw_data[[#This Row],[Date Actioned]]),DAY(tbl_raw_data[[#This Row],[Date Actioned]]))</f>
        <v>45153</v>
      </c>
      <c r="L4392" s="50" t="str">
        <f>UPPER(TEXT(tbl_raw_data[[#This Row],[updated_date]],"MMMM"))</f>
        <v>AUGUST</v>
      </c>
      <c r="M4392" s="50" t="str">
        <f>"WEEK "&amp; IF(ROUNDUP(DAY(tbl_raw_data[[#This Row],[updated_date]])/7,0)=5,4,ROUNDUP(DAY(tbl_raw_data[[#This Row],[updated_date]])/7,0))</f>
        <v>WEEK 3</v>
      </c>
      <c r="N4392" s="50" t="str">
        <f>UPPER(VLOOKUP(tbl_raw_data[[#This Row],[Analyst]],Settiings!$A$2:$B$16,2,0))</f>
        <v>FARDIN</v>
      </c>
      <c r="O4392" s="50" t="str">
        <f>TRIM(UPPER(tbl_raw_data[[#This Row],[Outcome]]))</f>
        <v>APPROVE</v>
      </c>
      <c r="P4392" s="50" t="str">
        <f>TRIM(UPPER(tbl_raw_data[[#This Row],[Queue Name]]))</f>
        <v>CONSUMER EXISTING</v>
      </c>
      <c r="Q4392" s="50" t="str">
        <f>IF(tbl_raw_data[[#This Row],[Time taken in min]]&lt;=Settiings!$D$2,"SLA_MET","SLA_NOT_MET")</f>
        <v>SLA_MET</v>
      </c>
      <c r="R4392" s="94"/>
    </row>
    <row r="4393" spans="1:18" x14ac:dyDescent="0.3">
      <c r="A4393" s="23" t="s">
        <v>4096</v>
      </c>
      <c r="B4393" s="15">
        <v>45153.541770833333</v>
      </c>
      <c r="C4393" s="26">
        <v>45153.545104166667</v>
      </c>
      <c r="D4393" s="18" t="s">
        <v>13</v>
      </c>
      <c r="E4393" s="18" t="s">
        <v>19</v>
      </c>
      <c r="F4393" s="27" t="s">
        <v>76</v>
      </c>
      <c r="G4393" s="19"/>
      <c r="H4393" s="79"/>
      <c r="I4393" s="48">
        <f>tbl_raw_data[[#This Row],[Date Actioned]]-tbl_raw_data[[#This Row],[Date Tagged]]</f>
        <v>3.3333333340124227E-3</v>
      </c>
      <c r="J4393" s="46">
        <f>HOUR(tbl_raw_data[[#This Row],[Time_taken]])*60+MINUTE(tbl_raw_data[[#This Row],[Time_taken]])+SECOND(tbl_raw_data[[#This Row],[Time_taken]])/60</f>
        <v>4.8</v>
      </c>
      <c r="K4393" s="52">
        <f>DATE(YEAR(tbl_raw_data[[#This Row],[Date Actioned]]),MONTH(tbl_raw_data[[#This Row],[Date Actioned]]),DAY(tbl_raw_data[[#This Row],[Date Actioned]]))</f>
        <v>45153</v>
      </c>
      <c r="L4393" s="50" t="str">
        <f>UPPER(TEXT(tbl_raw_data[[#This Row],[updated_date]],"MMMM"))</f>
        <v>AUGUST</v>
      </c>
      <c r="M4393" s="50" t="str">
        <f>"WEEK "&amp; IF(ROUNDUP(DAY(tbl_raw_data[[#This Row],[updated_date]])/7,0)=5,4,ROUNDUP(DAY(tbl_raw_data[[#This Row],[updated_date]])/7,0))</f>
        <v>WEEK 3</v>
      </c>
      <c r="N4393" s="50" t="str">
        <f>UPPER(VLOOKUP(tbl_raw_data[[#This Row],[Analyst]],Settiings!$A$2:$B$16,2,0))</f>
        <v>ROHAN</v>
      </c>
      <c r="O4393" s="50" t="str">
        <f>TRIM(UPPER(tbl_raw_data[[#This Row],[Outcome]]))</f>
        <v>APPROVE</v>
      </c>
      <c r="P4393" s="50" t="str">
        <f>TRIM(UPPER(tbl_raw_data[[#This Row],[Queue Name]]))</f>
        <v>CONSUMER POST BUREAU</v>
      </c>
      <c r="Q4393" s="50" t="str">
        <f>IF(tbl_raw_data[[#This Row],[Time taken in min]]&lt;=Settiings!$D$2,"SLA_MET","SLA_NOT_MET")</f>
        <v>SLA_MET</v>
      </c>
      <c r="R4393" s="94"/>
    </row>
    <row r="4394" spans="1:18" x14ac:dyDescent="0.3">
      <c r="A4394" s="14" t="s">
        <v>4097</v>
      </c>
      <c r="B4394" s="15">
        <v>45153.542870370373</v>
      </c>
      <c r="C4394" s="16">
        <v>45153.552812499998</v>
      </c>
      <c r="D4394" s="17" t="s">
        <v>27</v>
      </c>
      <c r="E4394" s="17" t="s">
        <v>47</v>
      </c>
      <c r="F4394" s="17" t="s">
        <v>70</v>
      </c>
      <c r="G4394" s="17" t="s">
        <v>113</v>
      </c>
      <c r="H4394" s="83"/>
      <c r="I4394" s="48">
        <f>tbl_raw_data[[#This Row],[Date Actioned]]-tbl_raw_data[[#This Row],[Date Tagged]]</f>
        <v>9.9421296254149638E-3</v>
      </c>
      <c r="J4394" s="46">
        <f>HOUR(tbl_raw_data[[#This Row],[Time_taken]])*60+MINUTE(tbl_raw_data[[#This Row],[Time_taken]])+SECOND(tbl_raw_data[[#This Row],[Time_taken]])/60</f>
        <v>14.316666666666666</v>
      </c>
      <c r="K4394" s="52">
        <f>DATE(YEAR(tbl_raw_data[[#This Row],[Date Actioned]]),MONTH(tbl_raw_data[[#This Row],[Date Actioned]]),DAY(tbl_raw_data[[#This Row],[Date Actioned]]))</f>
        <v>45153</v>
      </c>
      <c r="L4394" s="50" t="str">
        <f>UPPER(TEXT(tbl_raw_data[[#This Row],[updated_date]],"MMMM"))</f>
        <v>AUGUST</v>
      </c>
      <c r="M4394" s="50" t="str">
        <f>"WEEK "&amp; IF(ROUNDUP(DAY(tbl_raw_data[[#This Row],[updated_date]])/7,0)=5,4,ROUNDUP(DAY(tbl_raw_data[[#This Row],[updated_date]])/7,0))</f>
        <v>WEEK 3</v>
      </c>
      <c r="N4394" s="50" t="str">
        <f>UPPER(VLOOKUP(tbl_raw_data[[#This Row],[Analyst]],Settiings!$A$2:$B$16,2,0))</f>
        <v>ASIF</v>
      </c>
      <c r="O4394" s="50" t="str">
        <f>TRIM(UPPER(tbl_raw_data[[#This Row],[Outcome]]))</f>
        <v>DECLINE</v>
      </c>
      <c r="P4394" s="50" t="str">
        <f>TRIM(UPPER(tbl_raw_data[[#This Row],[Queue Name]]))</f>
        <v>CONSUMER PRE BUREAU</v>
      </c>
      <c r="Q4394" s="50" t="str">
        <f>IF(tbl_raw_data[[#This Row],[Time taken in min]]&lt;=Settiings!$D$2,"SLA_MET","SLA_NOT_MET")</f>
        <v>SLA_MET</v>
      </c>
      <c r="R4394" s="94"/>
    </row>
    <row r="4395" spans="1:18" x14ac:dyDescent="0.3">
      <c r="A4395" s="23" t="s">
        <v>4098</v>
      </c>
      <c r="B4395" s="9">
        <v>45153.543854166666</v>
      </c>
      <c r="C4395" s="24">
        <v>45153.549803240741</v>
      </c>
      <c r="D4395" s="25" t="s">
        <v>13</v>
      </c>
      <c r="E4395" s="25" t="s">
        <v>9</v>
      </c>
      <c r="F4395" s="25" t="s">
        <v>53</v>
      </c>
      <c r="G4395" s="25" t="s">
        <v>17</v>
      </c>
      <c r="H4395" s="82"/>
      <c r="I4395" s="48">
        <f>tbl_raw_data[[#This Row],[Date Actioned]]-tbl_raw_data[[#This Row],[Date Tagged]]</f>
        <v>5.9490740750334226E-3</v>
      </c>
      <c r="J4395" s="46">
        <f>HOUR(tbl_raw_data[[#This Row],[Time_taken]])*60+MINUTE(tbl_raw_data[[#This Row],[Time_taken]])+SECOND(tbl_raw_data[[#This Row],[Time_taken]])/60</f>
        <v>8.5666666666666664</v>
      </c>
      <c r="K4395" s="52">
        <f>DATE(YEAR(tbl_raw_data[[#This Row],[Date Actioned]]),MONTH(tbl_raw_data[[#This Row],[Date Actioned]]),DAY(tbl_raw_data[[#This Row],[Date Actioned]]))</f>
        <v>45153</v>
      </c>
      <c r="L4395" s="50" t="str">
        <f>UPPER(TEXT(tbl_raw_data[[#This Row],[updated_date]],"MMMM"))</f>
        <v>AUGUST</v>
      </c>
      <c r="M4395" s="50" t="str">
        <f>"WEEK "&amp; IF(ROUNDUP(DAY(tbl_raw_data[[#This Row],[updated_date]])/7,0)=5,4,ROUNDUP(DAY(tbl_raw_data[[#This Row],[updated_date]])/7,0))</f>
        <v>WEEK 3</v>
      </c>
      <c r="N4395" s="50" t="str">
        <f>UPPER(VLOOKUP(tbl_raw_data[[#This Row],[Analyst]],Settiings!$A$2:$B$16,2,0))</f>
        <v>NAVED</v>
      </c>
      <c r="O4395" s="50" t="str">
        <f>TRIM(UPPER(tbl_raw_data[[#This Row],[Outcome]]))</f>
        <v>APPROVE</v>
      </c>
      <c r="P4395" s="50" t="str">
        <f>TRIM(UPPER(tbl_raw_data[[#This Row],[Queue Name]]))</f>
        <v>CONSUMER EXISTING</v>
      </c>
      <c r="Q4395" s="50" t="str">
        <f>IF(tbl_raw_data[[#This Row],[Time taken in min]]&lt;=Settiings!$D$2,"SLA_MET","SLA_NOT_MET")</f>
        <v>SLA_MET</v>
      </c>
      <c r="R4395" s="94"/>
    </row>
    <row r="4396" spans="1:18" x14ac:dyDescent="0.3">
      <c r="A4396" s="14" t="s">
        <v>4099</v>
      </c>
      <c r="B4396" s="15">
        <v>45153.547152777777</v>
      </c>
      <c r="C4396" s="10">
        <v>45153.557280092595</v>
      </c>
      <c r="D4396" s="12" t="s">
        <v>13</v>
      </c>
      <c r="E4396" s="12" t="s">
        <v>9</v>
      </c>
      <c r="F4396" s="11" t="s">
        <v>686</v>
      </c>
      <c r="G4396" s="13"/>
      <c r="H4396" s="78"/>
      <c r="I4396" s="48">
        <f>tbl_raw_data[[#This Row],[Date Actioned]]-tbl_raw_data[[#This Row],[Date Tagged]]</f>
        <v>1.0127314817509614E-2</v>
      </c>
      <c r="J4396" s="46">
        <f>HOUR(tbl_raw_data[[#This Row],[Time_taken]])*60+MINUTE(tbl_raw_data[[#This Row],[Time_taken]])+SECOND(tbl_raw_data[[#This Row],[Time_taken]])/60</f>
        <v>14.583333333333334</v>
      </c>
      <c r="K4396" s="52">
        <f>DATE(YEAR(tbl_raw_data[[#This Row],[Date Actioned]]),MONTH(tbl_raw_data[[#This Row],[Date Actioned]]),DAY(tbl_raw_data[[#This Row],[Date Actioned]]))</f>
        <v>45153</v>
      </c>
      <c r="L4396" s="50" t="str">
        <f>UPPER(TEXT(tbl_raw_data[[#This Row],[updated_date]],"MMMM"))</f>
        <v>AUGUST</v>
      </c>
      <c r="M4396" s="50" t="str">
        <f>"WEEK "&amp; IF(ROUNDUP(DAY(tbl_raw_data[[#This Row],[updated_date]])/7,0)=5,4,ROUNDUP(DAY(tbl_raw_data[[#This Row],[updated_date]])/7,0))</f>
        <v>WEEK 3</v>
      </c>
      <c r="N4396" s="50" t="str">
        <f>UPPER(VLOOKUP(tbl_raw_data[[#This Row],[Analyst]],Settiings!$A$2:$B$16,2,0))</f>
        <v>FARDIN</v>
      </c>
      <c r="O4396" s="50" t="str">
        <f>TRIM(UPPER(tbl_raw_data[[#This Row],[Outcome]]))</f>
        <v>APPROVE</v>
      </c>
      <c r="P4396" s="50" t="str">
        <f>TRIM(UPPER(tbl_raw_data[[#This Row],[Queue Name]]))</f>
        <v>CONSUMER EXISTING</v>
      </c>
      <c r="Q4396" s="50" t="str">
        <f>IF(tbl_raw_data[[#This Row],[Time taken in min]]&lt;=Settiings!$D$2,"SLA_MET","SLA_NOT_MET")</f>
        <v>SLA_MET</v>
      </c>
      <c r="R4396" s="94"/>
    </row>
    <row r="4397" spans="1:18" x14ac:dyDescent="0.3">
      <c r="A4397" s="20" t="s">
        <v>4100</v>
      </c>
      <c r="B4397" s="15">
        <v>45153.548148148147</v>
      </c>
      <c r="C4397" s="26">
        <v>45153.56045138889</v>
      </c>
      <c r="D4397" s="18" t="s">
        <v>13</v>
      </c>
      <c r="E4397" s="18" t="s">
        <v>9</v>
      </c>
      <c r="F4397" s="27" t="s">
        <v>10</v>
      </c>
      <c r="G4397" s="19"/>
      <c r="H4397" s="79"/>
      <c r="I4397" s="48">
        <f>tbl_raw_data[[#This Row],[Date Actioned]]-tbl_raw_data[[#This Row],[Date Tagged]]</f>
        <v>1.230324074276723E-2</v>
      </c>
      <c r="J4397" s="46">
        <f>HOUR(tbl_raw_data[[#This Row],[Time_taken]])*60+MINUTE(tbl_raw_data[[#This Row],[Time_taken]])+SECOND(tbl_raw_data[[#This Row],[Time_taken]])/60</f>
        <v>17.716666666666665</v>
      </c>
      <c r="K4397" s="52">
        <f>DATE(YEAR(tbl_raw_data[[#This Row],[Date Actioned]]),MONTH(tbl_raw_data[[#This Row],[Date Actioned]]),DAY(tbl_raw_data[[#This Row],[Date Actioned]]))</f>
        <v>45153</v>
      </c>
      <c r="L4397" s="50" t="str">
        <f>UPPER(TEXT(tbl_raw_data[[#This Row],[updated_date]],"MMMM"))</f>
        <v>AUGUST</v>
      </c>
      <c r="M4397" s="50" t="str">
        <f>"WEEK "&amp; IF(ROUNDUP(DAY(tbl_raw_data[[#This Row],[updated_date]])/7,0)=5,4,ROUNDUP(DAY(tbl_raw_data[[#This Row],[updated_date]])/7,0))</f>
        <v>WEEK 3</v>
      </c>
      <c r="N4397" s="50" t="str">
        <f>UPPER(VLOOKUP(tbl_raw_data[[#This Row],[Analyst]],Settiings!$A$2:$B$16,2,0))</f>
        <v>NITESH</v>
      </c>
      <c r="O4397" s="50" t="str">
        <f>TRIM(UPPER(tbl_raw_data[[#This Row],[Outcome]]))</f>
        <v>APPROVE</v>
      </c>
      <c r="P4397" s="50" t="str">
        <f>TRIM(UPPER(tbl_raw_data[[#This Row],[Queue Name]]))</f>
        <v>CONSUMER EXISTING</v>
      </c>
      <c r="Q4397" s="50" t="str">
        <f>IF(tbl_raw_data[[#This Row],[Time taken in min]]&lt;=Settiings!$D$2,"SLA_MET","SLA_NOT_MET")</f>
        <v>SLA_MET</v>
      </c>
      <c r="R4397" s="94"/>
    </row>
    <row r="4398" spans="1:18" x14ac:dyDescent="0.3">
      <c r="A4398" s="20" t="s">
        <v>4101</v>
      </c>
      <c r="B4398" s="9">
        <v>45153.54855324074</v>
      </c>
      <c r="C4398" s="24">
        <v>45153.550393518519</v>
      </c>
      <c r="D4398" s="25" t="s">
        <v>27</v>
      </c>
      <c r="E4398" s="25" t="s">
        <v>19</v>
      </c>
      <c r="F4398" s="25" t="s">
        <v>65</v>
      </c>
      <c r="G4398" s="25" t="s">
        <v>113</v>
      </c>
      <c r="H4398" s="82"/>
      <c r="I4398" s="48">
        <f>tbl_raw_data[[#This Row],[Date Actioned]]-tbl_raw_data[[#This Row],[Date Tagged]]</f>
        <v>1.8402777786832303E-3</v>
      </c>
      <c r="J4398" s="46">
        <f>HOUR(tbl_raw_data[[#This Row],[Time_taken]])*60+MINUTE(tbl_raw_data[[#This Row],[Time_taken]])+SECOND(tbl_raw_data[[#This Row],[Time_taken]])/60</f>
        <v>2.65</v>
      </c>
      <c r="K4398" s="52">
        <f>DATE(YEAR(tbl_raw_data[[#This Row],[Date Actioned]]),MONTH(tbl_raw_data[[#This Row],[Date Actioned]]),DAY(tbl_raw_data[[#This Row],[Date Actioned]]))</f>
        <v>45153</v>
      </c>
      <c r="L4398" s="50" t="str">
        <f>UPPER(TEXT(tbl_raw_data[[#This Row],[updated_date]],"MMMM"))</f>
        <v>AUGUST</v>
      </c>
      <c r="M4398" s="50" t="str">
        <f>"WEEK "&amp; IF(ROUNDUP(DAY(tbl_raw_data[[#This Row],[updated_date]])/7,0)=5,4,ROUNDUP(DAY(tbl_raw_data[[#This Row],[updated_date]])/7,0))</f>
        <v>WEEK 3</v>
      </c>
      <c r="N4398" s="50" t="str">
        <f>UPPER(VLOOKUP(tbl_raw_data[[#This Row],[Analyst]],Settiings!$A$2:$B$16,2,0))</f>
        <v>SAM</v>
      </c>
      <c r="O4398" s="50" t="str">
        <f>TRIM(UPPER(tbl_raw_data[[#This Row],[Outcome]]))</f>
        <v>DECLINE</v>
      </c>
      <c r="P4398" s="50" t="str">
        <f>TRIM(UPPER(tbl_raw_data[[#This Row],[Queue Name]]))</f>
        <v>CONSUMER POST BUREAU</v>
      </c>
      <c r="Q4398" s="50" t="str">
        <f>IF(tbl_raw_data[[#This Row],[Time taken in min]]&lt;=Settiings!$D$2,"SLA_MET","SLA_NOT_MET")</f>
        <v>SLA_MET</v>
      </c>
      <c r="R4398" s="94"/>
    </row>
    <row r="4399" spans="1:18" x14ac:dyDescent="0.3">
      <c r="A4399" s="14" t="s">
        <v>4102</v>
      </c>
      <c r="B4399" s="15">
        <v>45153.549930555557</v>
      </c>
      <c r="C4399" s="16">
        <v>45153.553831018522</v>
      </c>
      <c r="D4399" s="17" t="s">
        <v>13</v>
      </c>
      <c r="E4399" s="17" t="s">
        <v>47</v>
      </c>
      <c r="F4399" s="17" t="s">
        <v>53</v>
      </c>
      <c r="G4399" s="17" t="s">
        <v>17</v>
      </c>
      <c r="H4399" s="83"/>
      <c r="I4399" s="48">
        <f>tbl_raw_data[[#This Row],[Date Actioned]]-tbl_raw_data[[#This Row],[Date Tagged]]</f>
        <v>3.9004629652481526E-3</v>
      </c>
      <c r="J4399" s="46">
        <f>HOUR(tbl_raw_data[[#This Row],[Time_taken]])*60+MINUTE(tbl_raw_data[[#This Row],[Time_taken]])+SECOND(tbl_raw_data[[#This Row],[Time_taken]])/60</f>
        <v>5.6166666666666671</v>
      </c>
      <c r="K4399" s="52">
        <f>DATE(YEAR(tbl_raw_data[[#This Row],[Date Actioned]]),MONTH(tbl_raw_data[[#This Row],[Date Actioned]]),DAY(tbl_raw_data[[#This Row],[Date Actioned]]))</f>
        <v>45153</v>
      </c>
      <c r="L4399" s="50" t="str">
        <f>UPPER(TEXT(tbl_raw_data[[#This Row],[updated_date]],"MMMM"))</f>
        <v>AUGUST</v>
      </c>
      <c r="M4399" s="50" t="str">
        <f>"WEEK "&amp; IF(ROUNDUP(DAY(tbl_raw_data[[#This Row],[updated_date]])/7,0)=5,4,ROUNDUP(DAY(tbl_raw_data[[#This Row],[updated_date]])/7,0))</f>
        <v>WEEK 3</v>
      </c>
      <c r="N4399" s="50" t="str">
        <f>UPPER(VLOOKUP(tbl_raw_data[[#This Row],[Analyst]],Settiings!$A$2:$B$16,2,0))</f>
        <v>NAVED</v>
      </c>
      <c r="O4399" s="50" t="str">
        <f>TRIM(UPPER(tbl_raw_data[[#This Row],[Outcome]]))</f>
        <v>APPROVE</v>
      </c>
      <c r="P4399" s="50" t="str">
        <f>TRIM(UPPER(tbl_raw_data[[#This Row],[Queue Name]]))</f>
        <v>CONSUMER PRE BUREAU</v>
      </c>
      <c r="Q4399" s="50" t="str">
        <f>IF(tbl_raw_data[[#This Row],[Time taken in min]]&lt;=Settiings!$D$2,"SLA_MET","SLA_NOT_MET")</f>
        <v>SLA_MET</v>
      </c>
      <c r="R4399" s="94"/>
    </row>
    <row r="4400" spans="1:18" x14ac:dyDescent="0.3">
      <c r="A4400" s="20" t="s">
        <v>4103</v>
      </c>
      <c r="B4400" s="9">
        <v>45153.554432870369</v>
      </c>
      <c r="C4400" s="24">
        <v>45153.565428240741</v>
      </c>
      <c r="D4400" s="25" t="s">
        <v>13</v>
      </c>
      <c r="E4400" s="25" t="s">
        <v>47</v>
      </c>
      <c r="F4400" s="25" t="s">
        <v>65</v>
      </c>
      <c r="G4400" s="25" t="s">
        <v>17</v>
      </c>
      <c r="H4400" s="82"/>
      <c r="I4400" s="48">
        <f>tbl_raw_data[[#This Row],[Date Actioned]]-tbl_raw_data[[#This Row],[Date Tagged]]</f>
        <v>1.099537037225673E-2</v>
      </c>
      <c r="J4400" s="46">
        <f>HOUR(tbl_raw_data[[#This Row],[Time_taken]])*60+MINUTE(tbl_raw_data[[#This Row],[Time_taken]])+SECOND(tbl_raw_data[[#This Row],[Time_taken]])/60</f>
        <v>15.833333333333334</v>
      </c>
      <c r="K4400" s="52">
        <f>DATE(YEAR(tbl_raw_data[[#This Row],[Date Actioned]]),MONTH(tbl_raw_data[[#This Row],[Date Actioned]]),DAY(tbl_raw_data[[#This Row],[Date Actioned]]))</f>
        <v>45153</v>
      </c>
      <c r="L4400" s="50" t="str">
        <f>UPPER(TEXT(tbl_raw_data[[#This Row],[updated_date]],"MMMM"))</f>
        <v>AUGUST</v>
      </c>
      <c r="M4400" s="50" t="str">
        <f>"WEEK "&amp; IF(ROUNDUP(DAY(tbl_raw_data[[#This Row],[updated_date]])/7,0)=5,4,ROUNDUP(DAY(tbl_raw_data[[#This Row],[updated_date]])/7,0))</f>
        <v>WEEK 3</v>
      </c>
      <c r="N4400" s="50" t="str">
        <f>UPPER(VLOOKUP(tbl_raw_data[[#This Row],[Analyst]],Settiings!$A$2:$B$16,2,0))</f>
        <v>SAM</v>
      </c>
      <c r="O4400" s="50" t="str">
        <f>TRIM(UPPER(tbl_raw_data[[#This Row],[Outcome]]))</f>
        <v>APPROVE</v>
      </c>
      <c r="P4400" s="50" t="str">
        <f>TRIM(UPPER(tbl_raw_data[[#This Row],[Queue Name]]))</f>
        <v>CONSUMER PRE BUREAU</v>
      </c>
      <c r="Q4400" s="50" t="str">
        <f>IF(tbl_raw_data[[#This Row],[Time taken in min]]&lt;=Settiings!$D$2,"SLA_MET","SLA_NOT_MET")</f>
        <v>SLA_MET</v>
      </c>
      <c r="R4400" s="94"/>
    </row>
    <row r="4401" spans="1:18" x14ac:dyDescent="0.3">
      <c r="A4401" s="23" t="s">
        <v>4106</v>
      </c>
      <c r="B4401" s="15">
        <v>45153.556562500002</v>
      </c>
      <c r="C4401" s="16">
        <v>45153.563425925924</v>
      </c>
      <c r="D4401" s="17" t="s">
        <v>13</v>
      </c>
      <c r="E4401" s="17" t="s">
        <v>9</v>
      </c>
      <c r="F4401" s="17" t="s">
        <v>53</v>
      </c>
      <c r="G4401" s="17" t="s">
        <v>17</v>
      </c>
      <c r="H4401" s="83"/>
      <c r="I4401" s="48">
        <f>tbl_raw_data[[#This Row],[Date Actioned]]-tbl_raw_data[[#This Row],[Date Tagged]]</f>
        <v>6.8634259223472327E-3</v>
      </c>
      <c r="J4401" s="46">
        <f>HOUR(tbl_raw_data[[#This Row],[Time_taken]])*60+MINUTE(tbl_raw_data[[#This Row],[Time_taken]])+SECOND(tbl_raw_data[[#This Row],[Time_taken]])/60</f>
        <v>9.8833333333333329</v>
      </c>
      <c r="K4401" s="52">
        <f>DATE(YEAR(tbl_raw_data[[#This Row],[Date Actioned]]),MONTH(tbl_raw_data[[#This Row],[Date Actioned]]),DAY(tbl_raw_data[[#This Row],[Date Actioned]]))</f>
        <v>45153</v>
      </c>
      <c r="L4401" s="50" t="str">
        <f>UPPER(TEXT(tbl_raw_data[[#This Row],[updated_date]],"MMMM"))</f>
        <v>AUGUST</v>
      </c>
      <c r="M4401" s="50" t="str">
        <f>"WEEK "&amp; IF(ROUNDUP(DAY(tbl_raw_data[[#This Row],[updated_date]])/7,0)=5,4,ROUNDUP(DAY(tbl_raw_data[[#This Row],[updated_date]])/7,0))</f>
        <v>WEEK 3</v>
      </c>
      <c r="N4401" s="50" t="str">
        <f>UPPER(VLOOKUP(tbl_raw_data[[#This Row],[Analyst]],Settiings!$A$2:$B$16,2,0))</f>
        <v>NAVED</v>
      </c>
      <c r="O4401" s="50" t="str">
        <f>TRIM(UPPER(tbl_raw_data[[#This Row],[Outcome]]))</f>
        <v>APPROVE</v>
      </c>
      <c r="P4401" s="50" t="str">
        <f>TRIM(UPPER(tbl_raw_data[[#This Row],[Queue Name]]))</f>
        <v>CONSUMER EXISTING</v>
      </c>
      <c r="Q4401" s="50" t="str">
        <f>IF(tbl_raw_data[[#This Row],[Time taken in min]]&lt;=Settiings!$D$2,"SLA_MET","SLA_NOT_MET")</f>
        <v>SLA_MET</v>
      </c>
      <c r="R4401" s="94"/>
    </row>
    <row r="4402" spans="1:18" x14ac:dyDescent="0.3">
      <c r="A4402" s="23" t="s">
        <v>4107</v>
      </c>
      <c r="B4402" s="15">
        <v>45153.557685185187</v>
      </c>
      <c r="C4402" s="16">
        <v>45153.562152777777</v>
      </c>
      <c r="D4402" s="17" t="s">
        <v>27</v>
      </c>
      <c r="E4402" s="17" t="s">
        <v>19</v>
      </c>
      <c r="F4402" s="17" t="s">
        <v>70</v>
      </c>
      <c r="G4402" s="17" t="s">
        <v>113</v>
      </c>
      <c r="H4402" s="83"/>
      <c r="I4402" s="48">
        <f>tbl_raw_data[[#This Row],[Date Actioned]]-tbl_raw_data[[#This Row],[Date Tagged]]</f>
        <v>4.4675925892079249E-3</v>
      </c>
      <c r="J4402" s="46">
        <f>HOUR(tbl_raw_data[[#This Row],[Time_taken]])*60+MINUTE(tbl_raw_data[[#This Row],[Time_taken]])+SECOND(tbl_raw_data[[#This Row],[Time_taken]])/60</f>
        <v>6.4333333333333336</v>
      </c>
      <c r="K4402" s="52">
        <f>DATE(YEAR(tbl_raw_data[[#This Row],[Date Actioned]]),MONTH(tbl_raw_data[[#This Row],[Date Actioned]]),DAY(tbl_raw_data[[#This Row],[Date Actioned]]))</f>
        <v>45153</v>
      </c>
      <c r="L4402" s="50" t="str">
        <f>UPPER(TEXT(tbl_raw_data[[#This Row],[updated_date]],"MMMM"))</f>
        <v>AUGUST</v>
      </c>
      <c r="M4402" s="50" t="str">
        <f>"WEEK "&amp; IF(ROUNDUP(DAY(tbl_raw_data[[#This Row],[updated_date]])/7,0)=5,4,ROUNDUP(DAY(tbl_raw_data[[#This Row],[updated_date]])/7,0))</f>
        <v>WEEK 3</v>
      </c>
      <c r="N4402" s="50" t="str">
        <f>UPPER(VLOOKUP(tbl_raw_data[[#This Row],[Analyst]],Settiings!$A$2:$B$16,2,0))</f>
        <v>ASIF</v>
      </c>
      <c r="O4402" s="50" t="str">
        <f>TRIM(UPPER(tbl_raw_data[[#This Row],[Outcome]]))</f>
        <v>DECLINE</v>
      </c>
      <c r="P4402" s="50" t="str">
        <f>TRIM(UPPER(tbl_raw_data[[#This Row],[Queue Name]]))</f>
        <v>CONSUMER POST BUREAU</v>
      </c>
      <c r="Q4402" s="50" t="str">
        <f>IF(tbl_raw_data[[#This Row],[Time taken in min]]&lt;=Settiings!$D$2,"SLA_MET","SLA_NOT_MET")</f>
        <v>SLA_MET</v>
      </c>
      <c r="R4402" s="94"/>
    </row>
    <row r="4403" spans="1:18" x14ac:dyDescent="0.3">
      <c r="A4403" s="14" t="s">
        <v>4108</v>
      </c>
      <c r="B4403" s="9">
        <v>45153.55945601852</v>
      </c>
      <c r="C4403" s="24">
        <v>45153.564293981479</v>
      </c>
      <c r="D4403" s="25" t="s">
        <v>13</v>
      </c>
      <c r="E4403" s="25" t="s">
        <v>9</v>
      </c>
      <c r="F4403" s="25" t="s">
        <v>686</v>
      </c>
      <c r="G4403" s="25" t="s">
        <v>128</v>
      </c>
      <c r="H4403" s="82"/>
      <c r="I4403" s="48">
        <f>tbl_raw_data[[#This Row],[Date Actioned]]-tbl_raw_data[[#This Row],[Date Tagged]]</f>
        <v>4.8379629588453099E-3</v>
      </c>
      <c r="J4403" s="46">
        <f>HOUR(tbl_raw_data[[#This Row],[Time_taken]])*60+MINUTE(tbl_raw_data[[#This Row],[Time_taken]])+SECOND(tbl_raw_data[[#This Row],[Time_taken]])/60</f>
        <v>6.9666666666666668</v>
      </c>
      <c r="K4403" s="52">
        <f>DATE(YEAR(tbl_raw_data[[#This Row],[Date Actioned]]),MONTH(tbl_raw_data[[#This Row],[Date Actioned]]),DAY(tbl_raw_data[[#This Row],[Date Actioned]]))</f>
        <v>45153</v>
      </c>
      <c r="L4403" s="50" t="str">
        <f>UPPER(TEXT(tbl_raw_data[[#This Row],[updated_date]],"MMMM"))</f>
        <v>AUGUST</v>
      </c>
      <c r="M4403" s="50" t="str">
        <f>"WEEK "&amp; IF(ROUNDUP(DAY(tbl_raw_data[[#This Row],[updated_date]])/7,0)=5,4,ROUNDUP(DAY(tbl_raw_data[[#This Row],[updated_date]])/7,0))</f>
        <v>WEEK 3</v>
      </c>
      <c r="N4403" s="50" t="str">
        <f>UPPER(VLOOKUP(tbl_raw_data[[#This Row],[Analyst]],Settiings!$A$2:$B$16,2,0))</f>
        <v>FARDIN</v>
      </c>
      <c r="O4403" s="50" t="str">
        <f>TRIM(UPPER(tbl_raw_data[[#This Row],[Outcome]]))</f>
        <v>APPROVE</v>
      </c>
      <c r="P4403" s="50" t="str">
        <f>TRIM(UPPER(tbl_raw_data[[#This Row],[Queue Name]]))</f>
        <v>CONSUMER EXISTING</v>
      </c>
      <c r="Q4403" s="50" t="str">
        <f>IF(tbl_raw_data[[#This Row],[Time taken in min]]&lt;=Settiings!$D$2,"SLA_MET","SLA_NOT_MET")</f>
        <v>SLA_MET</v>
      </c>
      <c r="R4403" s="94"/>
    </row>
    <row r="4404" spans="1:18" x14ac:dyDescent="0.3">
      <c r="A4404" s="23" t="s">
        <v>4109</v>
      </c>
      <c r="B4404" s="15">
        <v>45153.560902777775</v>
      </c>
      <c r="C4404" s="10">
        <v>45153.568310185183</v>
      </c>
      <c r="D4404" s="12" t="s">
        <v>13</v>
      </c>
      <c r="E4404" s="12" t="s">
        <v>9</v>
      </c>
      <c r="F4404" s="11" t="s">
        <v>10</v>
      </c>
      <c r="G4404" s="13"/>
      <c r="H4404" s="78"/>
      <c r="I4404" s="48">
        <f>tbl_raw_data[[#This Row],[Date Actioned]]-tbl_raw_data[[#This Row],[Date Tagged]]</f>
        <v>7.4074074072996154E-3</v>
      </c>
      <c r="J4404" s="46">
        <f>HOUR(tbl_raw_data[[#This Row],[Time_taken]])*60+MINUTE(tbl_raw_data[[#This Row],[Time_taken]])+SECOND(tbl_raw_data[[#This Row],[Time_taken]])/60</f>
        <v>10.666666666666666</v>
      </c>
      <c r="K4404" s="52">
        <f>DATE(YEAR(tbl_raw_data[[#This Row],[Date Actioned]]),MONTH(tbl_raw_data[[#This Row],[Date Actioned]]),DAY(tbl_raw_data[[#This Row],[Date Actioned]]))</f>
        <v>45153</v>
      </c>
      <c r="L4404" s="50" t="str">
        <f>UPPER(TEXT(tbl_raw_data[[#This Row],[updated_date]],"MMMM"))</f>
        <v>AUGUST</v>
      </c>
      <c r="M4404" s="50" t="str">
        <f>"WEEK "&amp; IF(ROUNDUP(DAY(tbl_raw_data[[#This Row],[updated_date]])/7,0)=5,4,ROUNDUP(DAY(tbl_raw_data[[#This Row],[updated_date]])/7,0))</f>
        <v>WEEK 3</v>
      </c>
      <c r="N4404" s="50" t="str">
        <f>UPPER(VLOOKUP(tbl_raw_data[[#This Row],[Analyst]],Settiings!$A$2:$B$16,2,0))</f>
        <v>NITESH</v>
      </c>
      <c r="O4404" s="50" t="str">
        <f>TRIM(UPPER(tbl_raw_data[[#This Row],[Outcome]]))</f>
        <v>APPROVE</v>
      </c>
      <c r="P4404" s="50" t="str">
        <f>TRIM(UPPER(tbl_raw_data[[#This Row],[Queue Name]]))</f>
        <v>CONSUMER EXISTING</v>
      </c>
      <c r="Q4404" s="50" t="str">
        <f>IF(tbl_raw_data[[#This Row],[Time taken in min]]&lt;=Settiings!$D$2,"SLA_MET","SLA_NOT_MET")</f>
        <v>SLA_MET</v>
      </c>
      <c r="R4404" s="94"/>
    </row>
    <row r="4405" spans="1:18" x14ac:dyDescent="0.3">
      <c r="A4405" s="14" t="s">
        <v>4110</v>
      </c>
      <c r="B4405" s="15">
        <v>45153.562222222223</v>
      </c>
      <c r="C4405" s="26">
        <v>45153.567314814813</v>
      </c>
      <c r="D4405" s="18" t="s">
        <v>13</v>
      </c>
      <c r="E4405" s="18" t="s">
        <v>9</v>
      </c>
      <c r="F4405" s="27" t="s">
        <v>16</v>
      </c>
      <c r="G4405" s="19"/>
      <c r="H4405" s="79"/>
      <c r="I4405" s="48">
        <f>tbl_raw_data[[#This Row],[Date Actioned]]-tbl_raw_data[[#This Row],[Date Tagged]]</f>
        <v>5.0925925897900015E-3</v>
      </c>
      <c r="J4405" s="46">
        <f>HOUR(tbl_raw_data[[#This Row],[Time_taken]])*60+MINUTE(tbl_raw_data[[#This Row],[Time_taken]])+SECOND(tbl_raw_data[[#This Row],[Time_taken]])/60</f>
        <v>7.333333333333333</v>
      </c>
      <c r="K4405" s="52">
        <f>DATE(YEAR(tbl_raw_data[[#This Row],[Date Actioned]]),MONTH(tbl_raw_data[[#This Row],[Date Actioned]]),DAY(tbl_raw_data[[#This Row],[Date Actioned]]))</f>
        <v>45153</v>
      </c>
      <c r="L4405" s="50" t="str">
        <f>UPPER(TEXT(tbl_raw_data[[#This Row],[updated_date]],"MMMM"))</f>
        <v>AUGUST</v>
      </c>
      <c r="M4405" s="50" t="str">
        <f>"WEEK "&amp; IF(ROUNDUP(DAY(tbl_raw_data[[#This Row],[updated_date]])/7,0)=5,4,ROUNDUP(DAY(tbl_raw_data[[#This Row],[updated_date]])/7,0))</f>
        <v>WEEK 3</v>
      </c>
      <c r="N4405" s="50" t="str">
        <f>UPPER(VLOOKUP(tbl_raw_data[[#This Row],[Analyst]],Settiings!$A$2:$B$16,2,0))</f>
        <v>CAMROOON</v>
      </c>
      <c r="O4405" s="50" t="str">
        <f>TRIM(UPPER(tbl_raw_data[[#This Row],[Outcome]]))</f>
        <v>APPROVE</v>
      </c>
      <c r="P4405" s="50" t="str">
        <f>TRIM(UPPER(tbl_raw_data[[#This Row],[Queue Name]]))</f>
        <v>CONSUMER EXISTING</v>
      </c>
      <c r="Q4405" s="50" t="str">
        <f>IF(tbl_raw_data[[#This Row],[Time taken in min]]&lt;=Settiings!$D$2,"SLA_MET","SLA_NOT_MET")</f>
        <v>SLA_MET</v>
      </c>
      <c r="R4405" s="94"/>
    </row>
    <row r="4406" spans="1:18" x14ac:dyDescent="0.3">
      <c r="A4406" s="20" t="s">
        <v>4111</v>
      </c>
      <c r="B4406" s="15">
        <v>45153.56659722222</v>
      </c>
      <c r="C4406" s="16">
        <v>45153.569780092592</v>
      </c>
      <c r="D4406" s="17" t="s">
        <v>13</v>
      </c>
      <c r="E4406" s="17" t="s">
        <v>9</v>
      </c>
      <c r="F4406" s="17" t="s">
        <v>70</v>
      </c>
      <c r="G4406" s="17" t="s">
        <v>77</v>
      </c>
      <c r="H4406" s="83"/>
      <c r="I4406" s="48">
        <f>tbl_raw_data[[#This Row],[Date Actioned]]-tbl_raw_data[[#This Row],[Date Tagged]]</f>
        <v>3.1828703722567298E-3</v>
      </c>
      <c r="J4406" s="46">
        <f>HOUR(tbl_raw_data[[#This Row],[Time_taken]])*60+MINUTE(tbl_raw_data[[#This Row],[Time_taken]])+SECOND(tbl_raw_data[[#This Row],[Time_taken]])/60</f>
        <v>4.583333333333333</v>
      </c>
      <c r="K4406" s="52">
        <f>DATE(YEAR(tbl_raw_data[[#This Row],[Date Actioned]]),MONTH(tbl_raw_data[[#This Row],[Date Actioned]]),DAY(tbl_raw_data[[#This Row],[Date Actioned]]))</f>
        <v>45153</v>
      </c>
      <c r="L4406" s="50" t="str">
        <f>UPPER(TEXT(tbl_raw_data[[#This Row],[updated_date]],"MMMM"))</f>
        <v>AUGUST</v>
      </c>
      <c r="M4406" s="50" t="str">
        <f>"WEEK "&amp; IF(ROUNDUP(DAY(tbl_raw_data[[#This Row],[updated_date]])/7,0)=5,4,ROUNDUP(DAY(tbl_raw_data[[#This Row],[updated_date]])/7,0))</f>
        <v>WEEK 3</v>
      </c>
      <c r="N4406" s="50" t="str">
        <f>UPPER(VLOOKUP(tbl_raw_data[[#This Row],[Analyst]],Settiings!$A$2:$B$16,2,0))</f>
        <v>ASIF</v>
      </c>
      <c r="O4406" s="50" t="str">
        <f>TRIM(UPPER(tbl_raw_data[[#This Row],[Outcome]]))</f>
        <v>APPROVE</v>
      </c>
      <c r="P4406" s="50" t="str">
        <f>TRIM(UPPER(tbl_raw_data[[#This Row],[Queue Name]]))</f>
        <v>CONSUMER EXISTING</v>
      </c>
      <c r="Q4406" s="50" t="str">
        <f>IF(tbl_raw_data[[#This Row],[Time taken in min]]&lt;=Settiings!$D$2,"SLA_MET","SLA_NOT_MET")</f>
        <v>SLA_MET</v>
      </c>
      <c r="R4406" s="94"/>
    </row>
    <row r="4407" spans="1:18" x14ac:dyDescent="0.3">
      <c r="A4407" s="14" t="s">
        <v>4115</v>
      </c>
      <c r="B4407" s="9">
        <v>45153.570057870369</v>
      </c>
      <c r="C4407" s="24">
        <v>45153.588101851848</v>
      </c>
      <c r="D4407" s="25" t="s">
        <v>27</v>
      </c>
      <c r="E4407" s="25" t="s">
        <v>9</v>
      </c>
      <c r="F4407" s="25" t="s">
        <v>686</v>
      </c>
      <c r="G4407" s="25" t="s">
        <v>297</v>
      </c>
      <c r="H4407" s="82"/>
      <c r="I4407" s="48">
        <f>tbl_raw_data[[#This Row],[Date Actioned]]-tbl_raw_data[[#This Row],[Date Tagged]]</f>
        <v>1.8043981479422655E-2</v>
      </c>
      <c r="J4407" s="46">
        <f>HOUR(tbl_raw_data[[#This Row],[Time_taken]])*60+MINUTE(tbl_raw_data[[#This Row],[Time_taken]])+SECOND(tbl_raw_data[[#This Row],[Time_taken]])/60</f>
        <v>25.983333333333334</v>
      </c>
      <c r="K4407" s="52">
        <f>DATE(YEAR(tbl_raw_data[[#This Row],[Date Actioned]]),MONTH(tbl_raw_data[[#This Row],[Date Actioned]]),DAY(tbl_raw_data[[#This Row],[Date Actioned]]))</f>
        <v>45153</v>
      </c>
      <c r="L4407" s="50" t="str">
        <f>UPPER(TEXT(tbl_raw_data[[#This Row],[updated_date]],"MMMM"))</f>
        <v>AUGUST</v>
      </c>
      <c r="M4407" s="50" t="str">
        <f>"WEEK "&amp; IF(ROUNDUP(DAY(tbl_raw_data[[#This Row],[updated_date]])/7,0)=5,4,ROUNDUP(DAY(tbl_raw_data[[#This Row],[updated_date]])/7,0))</f>
        <v>WEEK 3</v>
      </c>
      <c r="N4407" s="50" t="str">
        <f>UPPER(VLOOKUP(tbl_raw_data[[#This Row],[Analyst]],Settiings!$A$2:$B$16,2,0))</f>
        <v>FARDIN</v>
      </c>
      <c r="O4407" s="50" t="str">
        <f>TRIM(UPPER(tbl_raw_data[[#This Row],[Outcome]]))</f>
        <v>DECLINE</v>
      </c>
      <c r="P4407" s="50" t="str">
        <f>TRIM(UPPER(tbl_raw_data[[#This Row],[Queue Name]]))</f>
        <v>CONSUMER EXISTING</v>
      </c>
      <c r="Q4407" s="50" t="str">
        <f>IF(tbl_raw_data[[#This Row],[Time taken in min]]&lt;=Settiings!$D$2,"SLA_MET","SLA_NOT_MET")</f>
        <v>SLA_NOT_MET</v>
      </c>
      <c r="R4407" s="94"/>
    </row>
    <row r="4408" spans="1:18" x14ac:dyDescent="0.3">
      <c r="A4408" s="23" t="s">
        <v>4116</v>
      </c>
      <c r="B4408" s="9">
        <v>45153.574386574073</v>
      </c>
      <c r="C4408" s="24">
        <v>45153.578425925924</v>
      </c>
      <c r="D4408" s="25" t="s">
        <v>13</v>
      </c>
      <c r="E4408" s="25" t="s">
        <v>9</v>
      </c>
      <c r="F4408" s="25" t="s">
        <v>70</v>
      </c>
      <c r="G4408" s="25" t="s">
        <v>17</v>
      </c>
      <c r="H4408" s="82"/>
      <c r="I4408" s="48">
        <f>tbl_raw_data[[#This Row],[Date Actioned]]-tbl_raw_data[[#This Row],[Date Tagged]]</f>
        <v>4.0393518502241932E-3</v>
      </c>
      <c r="J4408" s="46">
        <f>HOUR(tbl_raw_data[[#This Row],[Time_taken]])*60+MINUTE(tbl_raw_data[[#This Row],[Time_taken]])+SECOND(tbl_raw_data[[#This Row],[Time_taken]])/60</f>
        <v>5.8166666666666664</v>
      </c>
      <c r="K4408" s="52">
        <f>DATE(YEAR(tbl_raw_data[[#This Row],[Date Actioned]]),MONTH(tbl_raw_data[[#This Row],[Date Actioned]]),DAY(tbl_raw_data[[#This Row],[Date Actioned]]))</f>
        <v>45153</v>
      </c>
      <c r="L4408" s="50" t="str">
        <f>UPPER(TEXT(tbl_raw_data[[#This Row],[updated_date]],"MMMM"))</f>
        <v>AUGUST</v>
      </c>
      <c r="M4408" s="50" t="str">
        <f>"WEEK "&amp; IF(ROUNDUP(DAY(tbl_raw_data[[#This Row],[updated_date]])/7,0)=5,4,ROUNDUP(DAY(tbl_raw_data[[#This Row],[updated_date]])/7,0))</f>
        <v>WEEK 3</v>
      </c>
      <c r="N4408" s="50" t="str">
        <f>UPPER(VLOOKUP(tbl_raw_data[[#This Row],[Analyst]],Settiings!$A$2:$B$16,2,0))</f>
        <v>ASIF</v>
      </c>
      <c r="O4408" s="50" t="str">
        <f>TRIM(UPPER(tbl_raw_data[[#This Row],[Outcome]]))</f>
        <v>APPROVE</v>
      </c>
      <c r="P4408" s="50" t="str">
        <f>TRIM(UPPER(tbl_raw_data[[#This Row],[Queue Name]]))</f>
        <v>CONSUMER EXISTING</v>
      </c>
      <c r="Q4408" s="50" t="str">
        <f>IF(tbl_raw_data[[#This Row],[Time taken in min]]&lt;=Settiings!$D$2,"SLA_MET","SLA_NOT_MET")</f>
        <v>SLA_MET</v>
      </c>
      <c r="R4408" s="94"/>
    </row>
    <row r="4409" spans="1:18" x14ac:dyDescent="0.3">
      <c r="A4409" s="14" t="s">
        <v>4119</v>
      </c>
      <c r="B4409" s="15">
        <v>45153.580335648148</v>
      </c>
      <c r="C4409" s="16">
        <v>45153.589409722219</v>
      </c>
      <c r="D4409" s="17" t="s">
        <v>13</v>
      </c>
      <c r="E4409" s="17" t="s">
        <v>47</v>
      </c>
      <c r="F4409" s="17" t="s">
        <v>65</v>
      </c>
      <c r="G4409" s="17" t="s">
        <v>77</v>
      </c>
      <c r="H4409" s="83"/>
      <c r="I4409" s="48">
        <f>tbl_raw_data[[#This Row],[Date Actioned]]-tbl_raw_data[[#This Row],[Date Tagged]]</f>
        <v>9.074074070667848E-3</v>
      </c>
      <c r="J4409" s="46">
        <f>HOUR(tbl_raw_data[[#This Row],[Time_taken]])*60+MINUTE(tbl_raw_data[[#This Row],[Time_taken]])+SECOND(tbl_raw_data[[#This Row],[Time_taken]])/60</f>
        <v>13.066666666666666</v>
      </c>
      <c r="K4409" s="52">
        <f>DATE(YEAR(tbl_raw_data[[#This Row],[Date Actioned]]),MONTH(tbl_raw_data[[#This Row],[Date Actioned]]),DAY(tbl_raw_data[[#This Row],[Date Actioned]]))</f>
        <v>45153</v>
      </c>
      <c r="L4409" s="50" t="str">
        <f>UPPER(TEXT(tbl_raw_data[[#This Row],[updated_date]],"MMMM"))</f>
        <v>AUGUST</v>
      </c>
      <c r="M4409" s="50" t="str">
        <f>"WEEK "&amp; IF(ROUNDUP(DAY(tbl_raw_data[[#This Row],[updated_date]])/7,0)=5,4,ROUNDUP(DAY(tbl_raw_data[[#This Row],[updated_date]])/7,0))</f>
        <v>WEEK 3</v>
      </c>
      <c r="N4409" s="50" t="str">
        <f>UPPER(VLOOKUP(tbl_raw_data[[#This Row],[Analyst]],Settiings!$A$2:$B$16,2,0))</f>
        <v>SAM</v>
      </c>
      <c r="O4409" s="50" t="str">
        <f>TRIM(UPPER(tbl_raw_data[[#This Row],[Outcome]]))</f>
        <v>APPROVE</v>
      </c>
      <c r="P4409" s="50" t="str">
        <f>TRIM(UPPER(tbl_raw_data[[#This Row],[Queue Name]]))</f>
        <v>CONSUMER PRE BUREAU</v>
      </c>
      <c r="Q4409" s="50" t="str">
        <f>IF(tbl_raw_data[[#This Row],[Time taken in min]]&lt;=Settiings!$D$2,"SLA_MET","SLA_NOT_MET")</f>
        <v>SLA_MET</v>
      </c>
      <c r="R4409" s="94"/>
    </row>
    <row r="4410" spans="1:18" x14ac:dyDescent="0.3">
      <c r="A4410" s="20" t="s">
        <v>4122</v>
      </c>
      <c r="B4410" s="15">
        <v>45153.58326388889</v>
      </c>
      <c r="C4410" s="10">
        <v>45153.590648148151</v>
      </c>
      <c r="D4410" s="12" t="s">
        <v>13</v>
      </c>
      <c r="E4410" s="12" t="s">
        <v>19</v>
      </c>
      <c r="F4410" s="11" t="s">
        <v>50</v>
      </c>
      <c r="G4410" s="13"/>
      <c r="H4410" s="78"/>
      <c r="I4410" s="48">
        <f>tbl_raw_data[[#This Row],[Date Actioned]]-tbl_raw_data[[#This Row],[Date Tagged]]</f>
        <v>7.3842592610162683E-3</v>
      </c>
      <c r="J4410" s="46">
        <f>HOUR(tbl_raw_data[[#This Row],[Time_taken]])*60+MINUTE(tbl_raw_data[[#This Row],[Time_taken]])+SECOND(tbl_raw_data[[#This Row],[Time_taken]])/60</f>
        <v>10.633333333333333</v>
      </c>
      <c r="K4410" s="52">
        <f>DATE(YEAR(tbl_raw_data[[#This Row],[Date Actioned]]),MONTH(tbl_raw_data[[#This Row],[Date Actioned]]),DAY(tbl_raw_data[[#This Row],[Date Actioned]]))</f>
        <v>45153</v>
      </c>
      <c r="L4410" s="50" t="str">
        <f>UPPER(TEXT(tbl_raw_data[[#This Row],[updated_date]],"MMMM"))</f>
        <v>AUGUST</v>
      </c>
      <c r="M4410" s="50" t="str">
        <f>"WEEK "&amp; IF(ROUNDUP(DAY(tbl_raw_data[[#This Row],[updated_date]])/7,0)=5,4,ROUNDUP(DAY(tbl_raw_data[[#This Row],[updated_date]])/7,0))</f>
        <v>WEEK 3</v>
      </c>
      <c r="N4410" s="50" t="str">
        <f>UPPER(VLOOKUP(tbl_raw_data[[#This Row],[Analyst]],Settiings!$A$2:$B$16,2,0))</f>
        <v>SHAHID</v>
      </c>
      <c r="O4410" s="50" t="str">
        <f>TRIM(UPPER(tbl_raw_data[[#This Row],[Outcome]]))</f>
        <v>APPROVE</v>
      </c>
      <c r="P4410" s="50" t="str">
        <f>TRIM(UPPER(tbl_raw_data[[#This Row],[Queue Name]]))</f>
        <v>CONSUMER POST BUREAU</v>
      </c>
      <c r="Q4410" s="50" t="str">
        <f>IF(tbl_raw_data[[#This Row],[Time taken in min]]&lt;=Settiings!$D$2,"SLA_MET","SLA_NOT_MET")</f>
        <v>SLA_MET</v>
      </c>
      <c r="R4410" s="94"/>
    </row>
    <row r="4411" spans="1:18" x14ac:dyDescent="0.3">
      <c r="A4411" s="23" t="s">
        <v>4123</v>
      </c>
      <c r="B4411" s="15">
        <v>45153.585636574076</v>
      </c>
      <c r="C4411" s="26">
        <v>45153.595648148148</v>
      </c>
      <c r="D4411" s="18" t="s">
        <v>13</v>
      </c>
      <c r="E4411" s="18" t="s">
        <v>9</v>
      </c>
      <c r="F4411" s="27" t="s">
        <v>76</v>
      </c>
      <c r="G4411" s="19"/>
      <c r="H4411" s="79"/>
      <c r="I4411" s="48">
        <f>tbl_raw_data[[#This Row],[Date Actioned]]-tbl_raw_data[[#This Row],[Date Tagged]]</f>
        <v>1.0011574071540963E-2</v>
      </c>
      <c r="J4411" s="46">
        <f>HOUR(tbl_raw_data[[#This Row],[Time_taken]])*60+MINUTE(tbl_raw_data[[#This Row],[Time_taken]])+SECOND(tbl_raw_data[[#This Row],[Time_taken]])/60</f>
        <v>14.416666666666666</v>
      </c>
      <c r="K4411" s="52">
        <f>DATE(YEAR(tbl_raw_data[[#This Row],[Date Actioned]]),MONTH(tbl_raw_data[[#This Row],[Date Actioned]]),DAY(tbl_raw_data[[#This Row],[Date Actioned]]))</f>
        <v>45153</v>
      </c>
      <c r="L4411" s="50" t="str">
        <f>UPPER(TEXT(tbl_raw_data[[#This Row],[updated_date]],"MMMM"))</f>
        <v>AUGUST</v>
      </c>
      <c r="M4411" s="50" t="str">
        <f>"WEEK "&amp; IF(ROUNDUP(DAY(tbl_raw_data[[#This Row],[updated_date]])/7,0)=5,4,ROUNDUP(DAY(tbl_raw_data[[#This Row],[updated_date]])/7,0))</f>
        <v>WEEK 3</v>
      </c>
      <c r="N4411" s="50" t="str">
        <f>UPPER(VLOOKUP(tbl_raw_data[[#This Row],[Analyst]],Settiings!$A$2:$B$16,2,0))</f>
        <v>ROHAN</v>
      </c>
      <c r="O4411" s="50" t="str">
        <f>TRIM(UPPER(tbl_raw_data[[#This Row],[Outcome]]))</f>
        <v>APPROVE</v>
      </c>
      <c r="P4411" s="50" t="str">
        <f>TRIM(UPPER(tbl_raw_data[[#This Row],[Queue Name]]))</f>
        <v>CONSUMER EXISTING</v>
      </c>
      <c r="Q4411" s="50" t="str">
        <f>IF(tbl_raw_data[[#This Row],[Time taken in min]]&lt;=Settiings!$D$2,"SLA_MET","SLA_NOT_MET")</f>
        <v>SLA_MET</v>
      </c>
      <c r="R4411" s="94"/>
    </row>
    <row r="4412" spans="1:18" x14ac:dyDescent="0.3">
      <c r="A4412" s="20" t="s">
        <v>4124</v>
      </c>
      <c r="B4412" s="9">
        <v>45153.58798611111</v>
      </c>
      <c r="C4412" s="24">
        <v>45153.596307870372</v>
      </c>
      <c r="D4412" s="25" t="s">
        <v>13</v>
      </c>
      <c r="E4412" s="25" t="s">
        <v>47</v>
      </c>
      <c r="F4412" s="25" t="s">
        <v>686</v>
      </c>
      <c r="G4412" s="25" t="s">
        <v>17</v>
      </c>
      <c r="H4412" s="82"/>
      <c r="I4412" s="48">
        <f>tbl_raw_data[[#This Row],[Date Actioned]]-tbl_raw_data[[#This Row],[Date Tagged]]</f>
        <v>8.3217592618893832E-3</v>
      </c>
      <c r="J4412" s="46">
        <f>HOUR(tbl_raw_data[[#This Row],[Time_taken]])*60+MINUTE(tbl_raw_data[[#This Row],[Time_taken]])+SECOND(tbl_raw_data[[#This Row],[Time_taken]])/60</f>
        <v>11.983333333333333</v>
      </c>
      <c r="K4412" s="52">
        <f>DATE(YEAR(tbl_raw_data[[#This Row],[Date Actioned]]),MONTH(tbl_raw_data[[#This Row],[Date Actioned]]),DAY(tbl_raw_data[[#This Row],[Date Actioned]]))</f>
        <v>45153</v>
      </c>
      <c r="L4412" s="50" t="str">
        <f>UPPER(TEXT(tbl_raw_data[[#This Row],[updated_date]],"MMMM"))</f>
        <v>AUGUST</v>
      </c>
      <c r="M4412" s="50" t="str">
        <f>"WEEK "&amp; IF(ROUNDUP(DAY(tbl_raw_data[[#This Row],[updated_date]])/7,0)=5,4,ROUNDUP(DAY(tbl_raw_data[[#This Row],[updated_date]])/7,0))</f>
        <v>WEEK 3</v>
      </c>
      <c r="N4412" s="50" t="str">
        <f>UPPER(VLOOKUP(tbl_raw_data[[#This Row],[Analyst]],Settiings!$A$2:$B$16,2,0))</f>
        <v>FARDIN</v>
      </c>
      <c r="O4412" s="50" t="str">
        <f>TRIM(UPPER(tbl_raw_data[[#This Row],[Outcome]]))</f>
        <v>APPROVE</v>
      </c>
      <c r="P4412" s="50" t="str">
        <f>TRIM(UPPER(tbl_raw_data[[#This Row],[Queue Name]]))</f>
        <v>CONSUMER PRE BUREAU</v>
      </c>
      <c r="Q4412" s="50" t="str">
        <f>IF(tbl_raw_data[[#This Row],[Time taken in min]]&lt;=Settiings!$D$2,"SLA_MET","SLA_NOT_MET")</f>
        <v>SLA_MET</v>
      </c>
      <c r="R4412" s="94"/>
    </row>
    <row r="4413" spans="1:18" x14ac:dyDescent="0.3">
      <c r="A4413" s="14" t="s">
        <v>4125</v>
      </c>
      <c r="B4413" s="15">
        <v>45153.589108796295</v>
      </c>
      <c r="C4413" s="10">
        <v>45153.597453703704</v>
      </c>
      <c r="D4413" s="12" t="s">
        <v>13</v>
      </c>
      <c r="E4413" s="12" t="s">
        <v>19</v>
      </c>
      <c r="F4413" s="11" t="s">
        <v>10</v>
      </c>
      <c r="G4413" s="13"/>
      <c r="H4413" s="78"/>
      <c r="I4413" s="48">
        <f>tbl_raw_data[[#This Row],[Date Actioned]]-tbl_raw_data[[#This Row],[Date Tagged]]</f>
        <v>8.3449074081727304E-3</v>
      </c>
      <c r="J4413" s="46">
        <f>HOUR(tbl_raw_data[[#This Row],[Time_taken]])*60+MINUTE(tbl_raw_data[[#This Row],[Time_taken]])+SECOND(tbl_raw_data[[#This Row],[Time_taken]])/60</f>
        <v>12.016666666666667</v>
      </c>
      <c r="K4413" s="52">
        <f>DATE(YEAR(tbl_raw_data[[#This Row],[Date Actioned]]),MONTH(tbl_raw_data[[#This Row],[Date Actioned]]),DAY(tbl_raw_data[[#This Row],[Date Actioned]]))</f>
        <v>45153</v>
      </c>
      <c r="L4413" s="50" t="str">
        <f>UPPER(TEXT(tbl_raw_data[[#This Row],[updated_date]],"MMMM"))</f>
        <v>AUGUST</v>
      </c>
      <c r="M4413" s="50" t="str">
        <f>"WEEK "&amp; IF(ROUNDUP(DAY(tbl_raw_data[[#This Row],[updated_date]])/7,0)=5,4,ROUNDUP(DAY(tbl_raw_data[[#This Row],[updated_date]])/7,0))</f>
        <v>WEEK 3</v>
      </c>
      <c r="N4413" s="50" t="str">
        <f>UPPER(VLOOKUP(tbl_raw_data[[#This Row],[Analyst]],Settiings!$A$2:$B$16,2,0))</f>
        <v>NITESH</v>
      </c>
      <c r="O4413" s="50" t="str">
        <f>TRIM(UPPER(tbl_raw_data[[#This Row],[Outcome]]))</f>
        <v>APPROVE</v>
      </c>
      <c r="P4413" s="50" t="str">
        <f>TRIM(UPPER(tbl_raw_data[[#This Row],[Queue Name]]))</f>
        <v>CONSUMER POST BUREAU</v>
      </c>
      <c r="Q4413" s="50" t="str">
        <f>IF(tbl_raw_data[[#This Row],[Time taken in min]]&lt;=Settiings!$D$2,"SLA_MET","SLA_NOT_MET")</f>
        <v>SLA_MET</v>
      </c>
      <c r="R4413" s="94"/>
    </row>
    <row r="4414" spans="1:18" x14ac:dyDescent="0.3">
      <c r="A4414" s="20" t="s">
        <v>4129</v>
      </c>
      <c r="B4414" s="15">
        <v>45153.594675925924</v>
      </c>
      <c r="C4414" s="26">
        <v>45153.602210648147</v>
      </c>
      <c r="D4414" s="18" t="s">
        <v>13</v>
      </c>
      <c r="E4414" s="18" t="s">
        <v>19</v>
      </c>
      <c r="F4414" s="27" t="s">
        <v>16</v>
      </c>
      <c r="G4414" s="19"/>
      <c r="H4414" s="79"/>
      <c r="I4414" s="48">
        <f>tbl_raw_data[[#This Row],[Date Actioned]]-tbl_raw_data[[#This Row],[Date Tagged]]</f>
        <v>7.5347222227719612E-3</v>
      </c>
      <c r="J4414" s="46">
        <f>HOUR(tbl_raw_data[[#This Row],[Time_taken]])*60+MINUTE(tbl_raw_data[[#This Row],[Time_taken]])+SECOND(tbl_raw_data[[#This Row],[Time_taken]])/60</f>
        <v>10.85</v>
      </c>
      <c r="K4414" s="52">
        <f>DATE(YEAR(tbl_raw_data[[#This Row],[Date Actioned]]),MONTH(tbl_raw_data[[#This Row],[Date Actioned]]),DAY(tbl_raw_data[[#This Row],[Date Actioned]]))</f>
        <v>45153</v>
      </c>
      <c r="L4414" s="50" t="str">
        <f>UPPER(TEXT(tbl_raw_data[[#This Row],[updated_date]],"MMMM"))</f>
        <v>AUGUST</v>
      </c>
      <c r="M4414" s="50" t="str">
        <f>"WEEK "&amp; IF(ROUNDUP(DAY(tbl_raw_data[[#This Row],[updated_date]])/7,0)=5,4,ROUNDUP(DAY(tbl_raw_data[[#This Row],[updated_date]])/7,0))</f>
        <v>WEEK 3</v>
      </c>
      <c r="N4414" s="50" t="str">
        <f>UPPER(VLOOKUP(tbl_raw_data[[#This Row],[Analyst]],Settiings!$A$2:$B$16,2,0))</f>
        <v>CAMROOON</v>
      </c>
      <c r="O4414" s="50" t="str">
        <f>TRIM(UPPER(tbl_raw_data[[#This Row],[Outcome]]))</f>
        <v>APPROVE</v>
      </c>
      <c r="P4414" s="50" t="str">
        <f>TRIM(UPPER(tbl_raw_data[[#This Row],[Queue Name]]))</f>
        <v>CONSUMER POST BUREAU</v>
      </c>
      <c r="Q4414" s="50" t="str">
        <f>IF(tbl_raw_data[[#This Row],[Time taken in min]]&lt;=Settiings!$D$2,"SLA_MET","SLA_NOT_MET")</f>
        <v>SLA_MET</v>
      </c>
      <c r="R4414" s="94"/>
    </row>
    <row r="4415" spans="1:18" x14ac:dyDescent="0.3">
      <c r="A4415" s="23" t="s">
        <v>4130</v>
      </c>
      <c r="B4415" s="15">
        <v>45153.595358796294</v>
      </c>
      <c r="C4415" s="16">
        <v>45153.600949074076</v>
      </c>
      <c r="D4415" s="17" t="s">
        <v>13</v>
      </c>
      <c r="E4415" s="17" t="s">
        <v>47</v>
      </c>
      <c r="F4415" s="17" t="s">
        <v>53</v>
      </c>
      <c r="G4415" s="17" t="s">
        <v>255</v>
      </c>
      <c r="H4415" s="83"/>
      <c r="I4415" s="48">
        <f>tbl_raw_data[[#This Row],[Date Actioned]]-tbl_raw_data[[#This Row],[Date Tagged]]</f>
        <v>5.5902777821756899E-3</v>
      </c>
      <c r="J4415" s="46">
        <f>HOUR(tbl_raw_data[[#This Row],[Time_taken]])*60+MINUTE(tbl_raw_data[[#This Row],[Time_taken]])+SECOND(tbl_raw_data[[#This Row],[Time_taken]])/60</f>
        <v>8.0500000000000007</v>
      </c>
      <c r="K4415" s="52">
        <f>DATE(YEAR(tbl_raw_data[[#This Row],[Date Actioned]]),MONTH(tbl_raw_data[[#This Row],[Date Actioned]]),DAY(tbl_raw_data[[#This Row],[Date Actioned]]))</f>
        <v>45153</v>
      </c>
      <c r="L4415" s="50" t="str">
        <f>UPPER(TEXT(tbl_raw_data[[#This Row],[updated_date]],"MMMM"))</f>
        <v>AUGUST</v>
      </c>
      <c r="M4415" s="50" t="str">
        <f>"WEEK "&amp; IF(ROUNDUP(DAY(tbl_raw_data[[#This Row],[updated_date]])/7,0)=5,4,ROUNDUP(DAY(tbl_raw_data[[#This Row],[updated_date]])/7,0))</f>
        <v>WEEK 3</v>
      </c>
      <c r="N4415" s="50" t="str">
        <f>UPPER(VLOOKUP(tbl_raw_data[[#This Row],[Analyst]],Settiings!$A$2:$B$16,2,0))</f>
        <v>NAVED</v>
      </c>
      <c r="O4415" s="50" t="str">
        <f>TRIM(UPPER(tbl_raw_data[[#This Row],[Outcome]]))</f>
        <v>APPROVE</v>
      </c>
      <c r="P4415" s="50" t="str">
        <f>TRIM(UPPER(tbl_raw_data[[#This Row],[Queue Name]]))</f>
        <v>CONSUMER PRE BUREAU</v>
      </c>
      <c r="Q4415" s="50" t="str">
        <f>IF(tbl_raw_data[[#This Row],[Time taken in min]]&lt;=Settiings!$D$2,"SLA_MET","SLA_NOT_MET")</f>
        <v>SLA_MET</v>
      </c>
      <c r="R4415" s="94"/>
    </row>
    <row r="4416" spans="1:18" x14ac:dyDescent="0.3">
      <c r="A4416" s="23" t="s">
        <v>4132</v>
      </c>
      <c r="B4416" s="15">
        <v>45153.597199074073</v>
      </c>
      <c r="C4416" s="10">
        <v>45153.6015162037</v>
      </c>
      <c r="D4416" s="12" t="s">
        <v>13</v>
      </c>
      <c r="E4416" s="12" t="s">
        <v>19</v>
      </c>
      <c r="F4416" s="11" t="s">
        <v>686</v>
      </c>
      <c r="G4416" s="13"/>
      <c r="H4416" s="78"/>
      <c r="I4416" s="48">
        <f>tbl_raw_data[[#This Row],[Date Actioned]]-tbl_raw_data[[#This Row],[Date Tagged]]</f>
        <v>4.3171296274522319E-3</v>
      </c>
      <c r="J4416" s="46">
        <f>HOUR(tbl_raw_data[[#This Row],[Time_taken]])*60+MINUTE(tbl_raw_data[[#This Row],[Time_taken]])+SECOND(tbl_raw_data[[#This Row],[Time_taken]])/60</f>
        <v>6.2166666666666668</v>
      </c>
      <c r="K4416" s="52">
        <f>DATE(YEAR(tbl_raw_data[[#This Row],[Date Actioned]]),MONTH(tbl_raw_data[[#This Row],[Date Actioned]]),DAY(tbl_raw_data[[#This Row],[Date Actioned]]))</f>
        <v>45153</v>
      </c>
      <c r="L4416" s="50" t="str">
        <f>UPPER(TEXT(tbl_raw_data[[#This Row],[updated_date]],"MMMM"))</f>
        <v>AUGUST</v>
      </c>
      <c r="M4416" s="50" t="str">
        <f>"WEEK "&amp; IF(ROUNDUP(DAY(tbl_raw_data[[#This Row],[updated_date]])/7,0)=5,4,ROUNDUP(DAY(tbl_raw_data[[#This Row],[updated_date]])/7,0))</f>
        <v>WEEK 3</v>
      </c>
      <c r="N4416" s="50" t="str">
        <f>UPPER(VLOOKUP(tbl_raw_data[[#This Row],[Analyst]],Settiings!$A$2:$B$16,2,0))</f>
        <v>FARDIN</v>
      </c>
      <c r="O4416" s="50" t="str">
        <f>TRIM(UPPER(tbl_raw_data[[#This Row],[Outcome]]))</f>
        <v>APPROVE</v>
      </c>
      <c r="P4416" s="50" t="str">
        <f>TRIM(UPPER(tbl_raw_data[[#This Row],[Queue Name]]))</f>
        <v>CONSUMER POST BUREAU</v>
      </c>
      <c r="Q4416" s="50" t="str">
        <f>IF(tbl_raw_data[[#This Row],[Time taken in min]]&lt;=Settiings!$D$2,"SLA_MET","SLA_NOT_MET")</f>
        <v>SLA_MET</v>
      </c>
      <c r="R4416" s="94"/>
    </row>
    <row r="4417" spans="1:18" x14ac:dyDescent="0.3">
      <c r="A4417" s="14" t="s">
        <v>4133</v>
      </c>
      <c r="B4417" s="9">
        <v>45153.603136574071</v>
      </c>
      <c r="C4417" s="24">
        <v>45153.611087962963</v>
      </c>
      <c r="D4417" s="25" t="s">
        <v>13</v>
      </c>
      <c r="E4417" s="25" t="s">
        <v>9</v>
      </c>
      <c r="F4417" s="25" t="s">
        <v>686</v>
      </c>
      <c r="G4417" s="25" t="s">
        <v>946</v>
      </c>
      <c r="H4417" s="82"/>
      <c r="I4417" s="48">
        <f>tbl_raw_data[[#This Row],[Date Actioned]]-tbl_raw_data[[#This Row],[Date Tagged]]</f>
        <v>7.9513888922519982E-3</v>
      </c>
      <c r="J4417" s="46">
        <f>HOUR(tbl_raw_data[[#This Row],[Time_taken]])*60+MINUTE(tbl_raw_data[[#This Row],[Time_taken]])+SECOND(tbl_raw_data[[#This Row],[Time_taken]])/60</f>
        <v>11.45</v>
      </c>
      <c r="K4417" s="52">
        <f>DATE(YEAR(tbl_raw_data[[#This Row],[Date Actioned]]),MONTH(tbl_raw_data[[#This Row],[Date Actioned]]),DAY(tbl_raw_data[[#This Row],[Date Actioned]]))</f>
        <v>45153</v>
      </c>
      <c r="L4417" s="50" t="str">
        <f>UPPER(TEXT(tbl_raw_data[[#This Row],[updated_date]],"MMMM"))</f>
        <v>AUGUST</v>
      </c>
      <c r="M4417" s="50" t="str">
        <f>"WEEK "&amp; IF(ROUNDUP(DAY(tbl_raw_data[[#This Row],[updated_date]])/7,0)=5,4,ROUNDUP(DAY(tbl_raw_data[[#This Row],[updated_date]])/7,0))</f>
        <v>WEEK 3</v>
      </c>
      <c r="N4417" s="50" t="str">
        <f>UPPER(VLOOKUP(tbl_raw_data[[#This Row],[Analyst]],Settiings!$A$2:$B$16,2,0))</f>
        <v>FARDIN</v>
      </c>
      <c r="O4417" s="50" t="str">
        <f>TRIM(UPPER(tbl_raw_data[[#This Row],[Outcome]]))</f>
        <v>APPROVE</v>
      </c>
      <c r="P4417" s="50" t="str">
        <f>TRIM(UPPER(tbl_raw_data[[#This Row],[Queue Name]]))</f>
        <v>CONSUMER EXISTING</v>
      </c>
      <c r="Q4417" s="50" t="str">
        <f>IF(tbl_raw_data[[#This Row],[Time taken in min]]&lt;=Settiings!$D$2,"SLA_MET","SLA_NOT_MET")</f>
        <v>SLA_MET</v>
      </c>
      <c r="R4417" s="94"/>
    </row>
    <row r="4418" spans="1:18" x14ac:dyDescent="0.3">
      <c r="A4418" s="20" t="s">
        <v>4134</v>
      </c>
      <c r="B4418" s="15">
        <v>45153.60423611111</v>
      </c>
      <c r="C4418" s="16">
        <v>45153.607476851852</v>
      </c>
      <c r="D4418" s="17" t="s">
        <v>13</v>
      </c>
      <c r="E4418" s="17" t="s">
        <v>9</v>
      </c>
      <c r="F4418" s="17" t="s">
        <v>70</v>
      </c>
      <c r="G4418" s="17" t="s">
        <v>17</v>
      </c>
      <c r="H4418" s="83"/>
      <c r="I4418" s="48">
        <f>tbl_raw_data[[#This Row],[Date Actioned]]-tbl_raw_data[[#This Row],[Date Tagged]]</f>
        <v>3.2407407416030765E-3</v>
      </c>
      <c r="J4418" s="46">
        <f>HOUR(tbl_raw_data[[#This Row],[Time_taken]])*60+MINUTE(tbl_raw_data[[#This Row],[Time_taken]])+SECOND(tbl_raw_data[[#This Row],[Time_taken]])/60</f>
        <v>4.666666666666667</v>
      </c>
      <c r="K4418" s="52">
        <f>DATE(YEAR(tbl_raw_data[[#This Row],[Date Actioned]]),MONTH(tbl_raw_data[[#This Row],[Date Actioned]]),DAY(tbl_raw_data[[#This Row],[Date Actioned]]))</f>
        <v>45153</v>
      </c>
      <c r="L4418" s="50" t="str">
        <f>UPPER(TEXT(tbl_raw_data[[#This Row],[updated_date]],"MMMM"))</f>
        <v>AUGUST</v>
      </c>
      <c r="M4418" s="50" t="str">
        <f>"WEEK "&amp; IF(ROUNDUP(DAY(tbl_raw_data[[#This Row],[updated_date]])/7,0)=5,4,ROUNDUP(DAY(tbl_raw_data[[#This Row],[updated_date]])/7,0))</f>
        <v>WEEK 3</v>
      </c>
      <c r="N4418" s="50" t="str">
        <f>UPPER(VLOOKUP(tbl_raw_data[[#This Row],[Analyst]],Settiings!$A$2:$B$16,2,0))</f>
        <v>ASIF</v>
      </c>
      <c r="O4418" s="50" t="str">
        <f>TRIM(UPPER(tbl_raw_data[[#This Row],[Outcome]]))</f>
        <v>APPROVE</v>
      </c>
      <c r="P4418" s="50" t="str">
        <f>TRIM(UPPER(tbl_raw_data[[#This Row],[Queue Name]]))</f>
        <v>CONSUMER EXISTING</v>
      </c>
      <c r="Q4418" s="50" t="str">
        <f>IF(tbl_raw_data[[#This Row],[Time taken in min]]&lt;=Settiings!$D$2,"SLA_MET","SLA_NOT_MET")</f>
        <v>SLA_MET</v>
      </c>
      <c r="R4418" s="94"/>
    </row>
    <row r="4419" spans="1:18" x14ac:dyDescent="0.3">
      <c r="A4419" s="23" t="s">
        <v>4135</v>
      </c>
      <c r="B4419" s="9">
        <v>45153.614733796298</v>
      </c>
      <c r="C4419" s="24">
        <v>45153.626956018517</v>
      </c>
      <c r="D4419" s="25" t="s">
        <v>13</v>
      </c>
      <c r="E4419" s="25" t="s">
        <v>47</v>
      </c>
      <c r="F4419" s="25" t="s">
        <v>53</v>
      </c>
      <c r="G4419" s="25" t="s">
        <v>1265</v>
      </c>
      <c r="H4419" s="82"/>
      <c r="I4419" s="48">
        <f>tbl_raw_data[[#This Row],[Date Actioned]]-tbl_raw_data[[#This Row],[Date Tagged]]</f>
        <v>1.2222222219861578E-2</v>
      </c>
      <c r="J4419" s="46">
        <f>HOUR(tbl_raw_data[[#This Row],[Time_taken]])*60+MINUTE(tbl_raw_data[[#This Row],[Time_taken]])+SECOND(tbl_raw_data[[#This Row],[Time_taken]])/60</f>
        <v>17.600000000000001</v>
      </c>
      <c r="K4419" s="52">
        <f>DATE(YEAR(tbl_raw_data[[#This Row],[Date Actioned]]),MONTH(tbl_raw_data[[#This Row],[Date Actioned]]),DAY(tbl_raw_data[[#This Row],[Date Actioned]]))</f>
        <v>45153</v>
      </c>
      <c r="L4419" s="50" t="str">
        <f>UPPER(TEXT(tbl_raw_data[[#This Row],[updated_date]],"MMMM"))</f>
        <v>AUGUST</v>
      </c>
      <c r="M4419" s="50" t="str">
        <f>"WEEK "&amp; IF(ROUNDUP(DAY(tbl_raw_data[[#This Row],[updated_date]])/7,0)=5,4,ROUNDUP(DAY(tbl_raw_data[[#This Row],[updated_date]])/7,0))</f>
        <v>WEEK 3</v>
      </c>
      <c r="N4419" s="50" t="str">
        <f>UPPER(VLOOKUP(tbl_raw_data[[#This Row],[Analyst]],Settiings!$A$2:$B$16,2,0))</f>
        <v>NAVED</v>
      </c>
      <c r="O4419" s="50" t="str">
        <f>TRIM(UPPER(tbl_raw_data[[#This Row],[Outcome]]))</f>
        <v>APPROVE</v>
      </c>
      <c r="P4419" s="50" t="str">
        <f>TRIM(UPPER(tbl_raw_data[[#This Row],[Queue Name]]))</f>
        <v>CONSUMER PRE BUREAU</v>
      </c>
      <c r="Q4419" s="50" t="str">
        <f>IF(tbl_raw_data[[#This Row],[Time taken in min]]&lt;=Settiings!$D$2,"SLA_MET","SLA_NOT_MET")</f>
        <v>SLA_MET</v>
      </c>
      <c r="R4419" s="94"/>
    </row>
    <row r="4420" spans="1:18" x14ac:dyDescent="0.3">
      <c r="A4420" s="14" t="s">
        <v>4136</v>
      </c>
      <c r="B4420" s="15">
        <v>45153.614745370367</v>
      </c>
      <c r="C4420" s="16">
        <v>45153.623599537037</v>
      </c>
      <c r="D4420" s="17" t="s">
        <v>13</v>
      </c>
      <c r="E4420" s="17" t="s">
        <v>9</v>
      </c>
      <c r="F4420" s="17" t="s">
        <v>65</v>
      </c>
      <c r="G4420" s="17" t="s">
        <v>17</v>
      </c>
      <c r="H4420" s="83"/>
      <c r="I4420" s="48">
        <f>tbl_raw_data[[#This Row],[Date Actioned]]-tbl_raw_data[[#This Row],[Date Tagged]]</f>
        <v>8.8541666700621136E-3</v>
      </c>
      <c r="J4420" s="46">
        <f>HOUR(tbl_raw_data[[#This Row],[Time_taken]])*60+MINUTE(tbl_raw_data[[#This Row],[Time_taken]])+SECOND(tbl_raw_data[[#This Row],[Time_taken]])/60</f>
        <v>12.75</v>
      </c>
      <c r="K4420" s="52">
        <f>DATE(YEAR(tbl_raw_data[[#This Row],[Date Actioned]]),MONTH(tbl_raw_data[[#This Row],[Date Actioned]]),DAY(tbl_raw_data[[#This Row],[Date Actioned]]))</f>
        <v>45153</v>
      </c>
      <c r="L4420" s="50" t="str">
        <f>UPPER(TEXT(tbl_raw_data[[#This Row],[updated_date]],"MMMM"))</f>
        <v>AUGUST</v>
      </c>
      <c r="M4420" s="50" t="str">
        <f>"WEEK "&amp; IF(ROUNDUP(DAY(tbl_raw_data[[#This Row],[updated_date]])/7,0)=5,4,ROUNDUP(DAY(tbl_raw_data[[#This Row],[updated_date]])/7,0))</f>
        <v>WEEK 3</v>
      </c>
      <c r="N4420" s="50" t="str">
        <f>UPPER(VLOOKUP(tbl_raw_data[[#This Row],[Analyst]],Settiings!$A$2:$B$16,2,0))</f>
        <v>SAM</v>
      </c>
      <c r="O4420" s="50" t="str">
        <f>TRIM(UPPER(tbl_raw_data[[#This Row],[Outcome]]))</f>
        <v>APPROVE</v>
      </c>
      <c r="P4420" s="50" t="str">
        <f>TRIM(UPPER(tbl_raw_data[[#This Row],[Queue Name]]))</f>
        <v>CONSUMER EXISTING</v>
      </c>
      <c r="Q4420" s="50" t="str">
        <f>IF(tbl_raw_data[[#This Row],[Time taken in min]]&lt;=Settiings!$D$2,"SLA_MET","SLA_NOT_MET")</f>
        <v>SLA_MET</v>
      </c>
      <c r="R4420" s="94"/>
    </row>
    <row r="4421" spans="1:18" x14ac:dyDescent="0.3">
      <c r="A4421" s="20" t="s">
        <v>4139</v>
      </c>
      <c r="B4421" s="9">
        <v>45153.617025462961</v>
      </c>
      <c r="C4421" s="24">
        <v>45153.61959490741</v>
      </c>
      <c r="D4421" s="25" t="s">
        <v>13</v>
      </c>
      <c r="E4421" s="25" t="s">
        <v>9</v>
      </c>
      <c r="F4421" s="25" t="s">
        <v>70</v>
      </c>
      <c r="G4421" s="25" t="s">
        <v>17</v>
      </c>
      <c r="H4421" s="82"/>
      <c r="I4421" s="48">
        <f>tbl_raw_data[[#This Row],[Date Actioned]]-tbl_raw_data[[#This Row],[Date Tagged]]</f>
        <v>2.5694444484543055E-3</v>
      </c>
      <c r="J4421" s="46">
        <f>HOUR(tbl_raw_data[[#This Row],[Time_taken]])*60+MINUTE(tbl_raw_data[[#This Row],[Time_taken]])+SECOND(tbl_raw_data[[#This Row],[Time_taken]])/60</f>
        <v>3.7</v>
      </c>
      <c r="K4421" s="52">
        <f>DATE(YEAR(tbl_raw_data[[#This Row],[Date Actioned]]),MONTH(tbl_raw_data[[#This Row],[Date Actioned]]),DAY(tbl_raw_data[[#This Row],[Date Actioned]]))</f>
        <v>45153</v>
      </c>
      <c r="L4421" s="50" t="str">
        <f>UPPER(TEXT(tbl_raw_data[[#This Row],[updated_date]],"MMMM"))</f>
        <v>AUGUST</v>
      </c>
      <c r="M4421" s="50" t="str">
        <f>"WEEK "&amp; IF(ROUNDUP(DAY(tbl_raw_data[[#This Row],[updated_date]])/7,0)=5,4,ROUNDUP(DAY(tbl_raw_data[[#This Row],[updated_date]])/7,0))</f>
        <v>WEEK 3</v>
      </c>
      <c r="N4421" s="50" t="str">
        <f>UPPER(VLOOKUP(tbl_raw_data[[#This Row],[Analyst]],Settiings!$A$2:$B$16,2,0))</f>
        <v>ASIF</v>
      </c>
      <c r="O4421" s="50" t="str">
        <f>TRIM(UPPER(tbl_raw_data[[#This Row],[Outcome]]))</f>
        <v>APPROVE</v>
      </c>
      <c r="P4421" s="50" t="str">
        <f>TRIM(UPPER(tbl_raw_data[[#This Row],[Queue Name]]))</f>
        <v>CONSUMER EXISTING</v>
      </c>
      <c r="Q4421" s="50" t="str">
        <f>IF(tbl_raw_data[[#This Row],[Time taken in min]]&lt;=Settiings!$D$2,"SLA_MET","SLA_NOT_MET")</f>
        <v>SLA_MET</v>
      </c>
      <c r="R4421" s="94"/>
    </row>
    <row r="4422" spans="1:18" x14ac:dyDescent="0.3">
      <c r="A4422" s="20" t="s">
        <v>4140</v>
      </c>
      <c r="B4422" s="15">
        <v>45153.617743055554</v>
      </c>
      <c r="C4422" s="16">
        <v>45153.62394675926</v>
      </c>
      <c r="D4422" s="17" t="s">
        <v>27</v>
      </c>
      <c r="E4422" s="17" t="s">
        <v>19</v>
      </c>
      <c r="F4422" s="17" t="s">
        <v>686</v>
      </c>
      <c r="G4422" s="17" t="s">
        <v>806</v>
      </c>
      <c r="H4422" s="83"/>
      <c r="I4422" s="48">
        <f>tbl_raw_data[[#This Row],[Date Actioned]]-tbl_raw_data[[#This Row],[Date Tagged]]</f>
        <v>6.2037037059781142E-3</v>
      </c>
      <c r="J4422" s="46">
        <f>HOUR(tbl_raw_data[[#This Row],[Time_taken]])*60+MINUTE(tbl_raw_data[[#This Row],[Time_taken]])+SECOND(tbl_raw_data[[#This Row],[Time_taken]])/60</f>
        <v>8.9333333333333336</v>
      </c>
      <c r="K4422" s="52">
        <f>DATE(YEAR(tbl_raw_data[[#This Row],[Date Actioned]]),MONTH(tbl_raw_data[[#This Row],[Date Actioned]]),DAY(tbl_raw_data[[#This Row],[Date Actioned]]))</f>
        <v>45153</v>
      </c>
      <c r="L4422" s="50" t="str">
        <f>UPPER(TEXT(tbl_raw_data[[#This Row],[updated_date]],"MMMM"))</f>
        <v>AUGUST</v>
      </c>
      <c r="M4422" s="50" t="str">
        <f>"WEEK "&amp; IF(ROUNDUP(DAY(tbl_raw_data[[#This Row],[updated_date]])/7,0)=5,4,ROUNDUP(DAY(tbl_raw_data[[#This Row],[updated_date]])/7,0))</f>
        <v>WEEK 3</v>
      </c>
      <c r="N4422" s="50" t="str">
        <f>UPPER(VLOOKUP(tbl_raw_data[[#This Row],[Analyst]],Settiings!$A$2:$B$16,2,0))</f>
        <v>FARDIN</v>
      </c>
      <c r="O4422" s="50" t="str">
        <f>TRIM(UPPER(tbl_raw_data[[#This Row],[Outcome]]))</f>
        <v>DECLINE</v>
      </c>
      <c r="P4422" s="50" t="str">
        <f>TRIM(UPPER(tbl_raw_data[[#This Row],[Queue Name]]))</f>
        <v>CONSUMER POST BUREAU</v>
      </c>
      <c r="Q4422" s="50" t="str">
        <f>IF(tbl_raw_data[[#This Row],[Time taken in min]]&lt;=Settiings!$D$2,"SLA_MET","SLA_NOT_MET")</f>
        <v>SLA_MET</v>
      </c>
      <c r="R4422" s="94"/>
    </row>
    <row r="4423" spans="1:18" x14ac:dyDescent="0.3">
      <c r="A4423" s="14" t="s">
        <v>4141</v>
      </c>
      <c r="B4423" s="15">
        <v>45153.618333333332</v>
      </c>
      <c r="C4423" s="26">
        <v>45153.627638888887</v>
      </c>
      <c r="D4423" s="18" t="s">
        <v>13</v>
      </c>
      <c r="E4423" s="18" t="s">
        <v>19</v>
      </c>
      <c r="F4423" s="27" t="s">
        <v>10</v>
      </c>
      <c r="G4423" s="19"/>
      <c r="H4423" s="79"/>
      <c r="I4423" s="48">
        <f>tbl_raw_data[[#This Row],[Date Actioned]]-tbl_raw_data[[#This Row],[Date Tagged]]</f>
        <v>9.3055555553291924E-3</v>
      </c>
      <c r="J4423" s="46">
        <f>HOUR(tbl_raw_data[[#This Row],[Time_taken]])*60+MINUTE(tbl_raw_data[[#This Row],[Time_taken]])+SECOND(tbl_raw_data[[#This Row],[Time_taken]])/60</f>
        <v>13.4</v>
      </c>
      <c r="K4423" s="52">
        <f>DATE(YEAR(tbl_raw_data[[#This Row],[Date Actioned]]),MONTH(tbl_raw_data[[#This Row],[Date Actioned]]),DAY(tbl_raw_data[[#This Row],[Date Actioned]]))</f>
        <v>45153</v>
      </c>
      <c r="L4423" s="50" t="str">
        <f>UPPER(TEXT(tbl_raw_data[[#This Row],[updated_date]],"MMMM"))</f>
        <v>AUGUST</v>
      </c>
      <c r="M4423" s="50" t="str">
        <f>"WEEK "&amp; IF(ROUNDUP(DAY(tbl_raw_data[[#This Row],[updated_date]])/7,0)=5,4,ROUNDUP(DAY(tbl_raw_data[[#This Row],[updated_date]])/7,0))</f>
        <v>WEEK 3</v>
      </c>
      <c r="N4423" s="50" t="str">
        <f>UPPER(VLOOKUP(tbl_raw_data[[#This Row],[Analyst]],Settiings!$A$2:$B$16,2,0))</f>
        <v>NITESH</v>
      </c>
      <c r="O4423" s="50" t="str">
        <f>TRIM(UPPER(tbl_raw_data[[#This Row],[Outcome]]))</f>
        <v>APPROVE</v>
      </c>
      <c r="P4423" s="50" t="str">
        <f>TRIM(UPPER(tbl_raw_data[[#This Row],[Queue Name]]))</f>
        <v>CONSUMER POST BUREAU</v>
      </c>
      <c r="Q4423" s="50" t="str">
        <f>IF(tbl_raw_data[[#This Row],[Time taken in min]]&lt;=Settiings!$D$2,"SLA_MET","SLA_NOT_MET")</f>
        <v>SLA_MET</v>
      </c>
      <c r="R4423" s="94"/>
    </row>
    <row r="4424" spans="1:18" x14ac:dyDescent="0.3">
      <c r="A4424" s="20" t="s">
        <v>4142</v>
      </c>
      <c r="B4424" s="15">
        <v>45153.619872685187</v>
      </c>
      <c r="C4424" s="10">
        <v>45153.638854166667</v>
      </c>
      <c r="D4424" s="12" t="s">
        <v>13</v>
      </c>
      <c r="E4424" s="12" t="s">
        <v>19</v>
      </c>
      <c r="F4424" s="11" t="s">
        <v>686</v>
      </c>
      <c r="G4424" s="13"/>
      <c r="H4424" s="78"/>
      <c r="I4424" s="48">
        <f>tbl_raw_data[[#This Row],[Date Actioned]]-tbl_raw_data[[#This Row],[Date Tagged]]</f>
        <v>1.898148148029577E-2</v>
      </c>
      <c r="J4424" s="46">
        <f>HOUR(tbl_raw_data[[#This Row],[Time_taken]])*60+MINUTE(tbl_raw_data[[#This Row],[Time_taken]])+SECOND(tbl_raw_data[[#This Row],[Time_taken]])/60</f>
        <v>27.333333333333332</v>
      </c>
      <c r="K4424" s="52">
        <f>DATE(YEAR(tbl_raw_data[[#This Row],[Date Actioned]]),MONTH(tbl_raw_data[[#This Row],[Date Actioned]]),DAY(tbl_raw_data[[#This Row],[Date Actioned]]))</f>
        <v>45153</v>
      </c>
      <c r="L4424" s="50" t="str">
        <f>UPPER(TEXT(tbl_raw_data[[#This Row],[updated_date]],"MMMM"))</f>
        <v>AUGUST</v>
      </c>
      <c r="M4424" s="50" t="str">
        <f>"WEEK "&amp; IF(ROUNDUP(DAY(tbl_raw_data[[#This Row],[updated_date]])/7,0)=5,4,ROUNDUP(DAY(tbl_raw_data[[#This Row],[updated_date]])/7,0))</f>
        <v>WEEK 3</v>
      </c>
      <c r="N4424" s="50" t="str">
        <f>UPPER(VLOOKUP(tbl_raw_data[[#This Row],[Analyst]],Settiings!$A$2:$B$16,2,0))</f>
        <v>FARDIN</v>
      </c>
      <c r="O4424" s="50" t="str">
        <f>TRIM(UPPER(tbl_raw_data[[#This Row],[Outcome]]))</f>
        <v>APPROVE</v>
      </c>
      <c r="P4424" s="50" t="str">
        <f>TRIM(UPPER(tbl_raw_data[[#This Row],[Queue Name]]))</f>
        <v>CONSUMER POST BUREAU</v>
      </c>
      <c r="Q4424" s="50" t="str">
        <f>IF(tbl_raw_data[[#This Row],[Time taken in min]]&lt;=Settiings!$D$2,"SLA_MET","SLA_NOT_MET")</f>
        <v>SLA_NOT_MET</v>
      </c>
      <c r="R4424" s="94"/>
    </row>
    <row r="4425" spans="1:18" x14ac:dyDescent="0.3">
      <c r="A4425" s="23" t="s">
        <v>4143</v>
      </c>
      <c r="B4425" s="15">
        <v>45153.620254629626</v>
      </c>
      <c r="C4425" s="16">
        <v>45153.629004629627</v>
      </c>
      <c r="D4425" s="17" t="s">
        <v>13</v>
      </c>
      <c r="E4425" s="17" t="s">
        <v>9</v>
      </c>
      <c r="F4425" s="17" t="s">
        <v>70</v>
      </c>
      <c r="G4425" s="17" t="s">
        <v>17</v>
      </c>
      <c r="H4425" s="83"/>
      <c r="I4425" s="48">
        <f>tbl_raw_data[[#This Row],[Date Actioned]]-tbl_raw_data[[#This Row],[Date Tagged]]</f>
        <v>8.7500000008731149E-3</v>
      </c>
      <c r="J4425" s="46">
        <f>HOUR(tbl_raw_data[[#This Row],[Time_taken]])*60+MINUTE(tbl_raw_data[[#This Row],[Time_taken]])+SECOND(tbl_raw_data[[#This Row],[Time_taken]])/60</f>
        <v>12.6</v>
      </c>
      <c r="K4425" s="52">
        <f>DATE(YEAR(tbl_raw_data[[#This Row],[Date Actioned]]),MONTH(tbl_raw_data[[#This Row],[Date Actioned]]),DAY(tbl_raw_data[[#This Row],[Date Actioned]]))</f>
        <v>45153</v>
      </c>
      <c r="L4425" s="50" t="str">
        <f>UPPER(TEXT(tbl_raw_data[[#This Row],[updated_date]],"MMMM"))</f>
        <v>AUGUST</v>
      </c>
      <c r="M4425" s="50" t="str">
        <f>"WEEK "&amp; IF(ROUNDUP(DAY(tbl_raw_data[[#This Row],[updated_date]])/7,0)=5,4,ROUNDUP(DAY(tbl_raw_data[[#This Row],[updated_date]])/7,0))</f>
        <v>WEEK 3</v>
      </c>
      <c r="N4425" s="50" t="str">
        <f>UPPER(VLOOKUP(tbl_raw_data[[#This Row],[Analyst]],Settiings!$A$2:$B$16,2,0))</f>
        <v>ASIF</v>
      </c>
      <c r="O4425" s="50" t="str">
        <f>TRIM(UPPER(tbl_raw_data[[#This Row],[Outcome]]))</f>
        <v>APPROVE</v>
      </c>
      <c r="P4425" s="50" t="str">
        <f>TRIM(UPPER(tbl_raw_data[[#This Row],[Queue Name]]))</f>
        <v>CONSUMER EXISTING</v>
      </c>
      <c r="Q4425" s="50" t="str">
        <f>IF(tbl_raw_data[[#This Row],[Time taken in min]]&lt;=Settiings!$D$2,"SLA_MET","SLA_NOT_MET")</f>
        <v>SLA_MET</v>
      </c>
      <c r="R4425" s="94"/>
    </row>
    <row r="4426" spans="1:18" x14ac:dyDescent="0.3">
      <c r="A4426" s="14" t="s">
        <v>4144</v>
      </c>
      <c r="B4426" s="9">
        <v>45153.621203703704</v>
      </c>
      <c r="C4426" s="24">
        <v>45153.632511574076</v>
      </c>
      <c r="D4426" s="25" t="s">
        <v>13</v>
      </c>
      <c r="E4426" s="25" t="s">
        <v>9</v>
      </c>
      <c r="F4426" s="25" t="s">
        <v>65</v>
      </c>
      <c r="G4426" s="25" t="s">
        <v>17</v>
      </c>
      <c r="H4426" s="82"/>
      <c r="I4426" s="48">
        <f>tbl_raw_data[[#This Row],[Date Actioned]]-tbl_raw_data[[#This Row],[Date Tagged]]</f>
        <v>1.1307870372547768E-2</v>
      </c>
      <c r="J4426" s="46">
        <f>HOUR(tbl_raw_data[[#This Row],[Time_taken]])*60+MINUTE(tbl_raw_data[[#This Row],[Time_taken]])+SECOND(tbl_raw_data[[#This Row],[Time_taken]])/60</f>
        <v>16.283333333333335</v>
      </c>
      <c r="K4426" s="52">
        <f>DATE(YEAR(tbl_raw_data[[#This Row],[Date Actioned]]),MONTH(tbl_raw_data[[#This Row],[Date Actioned]]),DAY(tbl_raw_data[[#This Row],[Date Actioned]]))</f>
        <v>45153</v>
      </c>
      <c r="L4426" s="50" t="str">
        <f>UPPER(TEXT(tbl_raw_data[[#This Row],[updated_date]],"MMMM"))</f>
        <v>AUGUST</v>
      </c>
      <c r="M4426" s="50" t="str">
        <f>"WEEK "&amp; IF(ROUNDUP(DAY(tbl_raw_data[[#This Row],[updated_date]])/7,0)=5,4,ROUNDUP(DAY(tbl_raw_data[[#This Row],[updated_date]])/7,0))</f>
        <v>WEEK 3</v>
      </c>
      <c r="N4426" s="50" t="str">
        <f>UPPER(VLOOKUP(tbl_raw_data[[#This Row],[Analyst]],Settiings!$A$2:$B$16,2,0))</f>
        <v>SAM</v>
      </c>
      <c r="O4426" s="50" t="str">
        <f>TRIM(UPPER(tbl_raw_data[[#This Row],[Outcome]]))</f>
        <v>APPROVE</v>
      </c>
      <c r="P4426" s="50" t="str">
        <f>TRIM(UPPER(tbl_raw_data[[#This Row],[Queue Name]]))</f>
        <v>CONSUMER EXISTING</v>
      </c>
      <c r="Q4426" s="50" t="str">
        <f>IF(tbl_raw_data[[#This Row],[Time taken in min]]&lt;=Settiings!$D$2,"SLA_MET","SLA_NOT_MET")</f>
        <v>SLA_MET</v>
      </c>
      <c r="R4426" s="94"/>
    </row>
    <row r="4427" spans="1:18" x14ac:dyDescent="0.3">
      <c r="A4427" s="20" t="s">
        <v>4145</v>
      </c>
      <c r="B4427" s="15">
        <v>45153.622164351851</v>
      </c>
      <c r="C4427" s="16">
        <v>45153.632326388892</v>
      </c>
      <c r="D4427" s="17" t="s">
        <v>13</v>
      </c>
      <c r="E4427" s="17" t="s">
        <v>47</v>
      </c>
      <c r="F4427" s="17" t="s">
        <v>16</v>
      </c>
      <c r="G4427" s="17" t="s">
        <v>17</v>
      </c>
      <c r="H4427" s="83"/>
      <c r="I4427" s="48">
        <f>tbl_raw_data[[#This Row],[Date Actioned]]-tbl_raw_data[[#This Row],[Date Tagged]]</f>
        <v>1.0162037040572613E-2</v>
      </c>
      <c r="J4427" s="46">
        <f>HOUR(tbl_raw_data[[#This Row],[Time_taken]])*60+MINUTE(tbl_raw_data[[#This Row],[Time_taken]])+SECOND(tbl_raw_data[[#This Row],[Time_taken]])/60</f>
        <v>14.633333333333333</v>
      </c>
      <c r="K4427" s="52">
        <f>DATE(YEAR(tbl_raw_data[[#This Row],[Date Actioned]]),MONTH(tbl_raw_data[[#This Row],[Date Actioned]]),DAY(tbl_raw_data[[#This Row],[Date Actioned]]))</f>
        <v>45153</v>
      </c>
      <c r="L4427" s="50" t="str">
        <f>UPPER(TEXT(tbl_raw_data[[#This Row],[updated_date]],"MMMM"))</f>
        <v>AUGUST</v>
      </c>
      <c r="M4427" s="50" t="str">
        <f>"WEEK "&amp; IF(ROUNDUP(DAY(tbl_raw_data[[#This Row],[updated_date]])/7,0)=5,4,ROUNDUP(DAY(tbl_raw_data[[#This Row],[updated_date]])/7,0))</f>
        <v>WEEK 3</v>
      </c>
      <c r="N4427" s="50" t="str">
        <f>UPPER(VLOOKUP(tbl_raw_data[[#This Row],[Analyst]],Settiings!$A$2:$B$16,2,0))</f>
        <v>CAMROOON</v>
      </c>
      <c r="O4427" s="50" t="str">
        <f>TRIM(UPPER(tbl_raw_data[[#This Row],[Outcome]]))</f>
        <v>APPROVE</v>
      </c>
      <c r="P4427" s="50" t="str">
        <f>TRIM(UPPER(tbl_raw_data[[#This Row],[Queue Name]]))</f>
        <v>CONSUMER PRE BUREAU</v>
      </c>
      <c r="Q4427" s="50" t="str">
        <f>IF(tbl_raw_data[[#This Row],[Time taken in min]]&lt;=Settiings!$D$2,"SLA_MET","SLA_NOT_MET")</f>
        <v>SLA_MET</v>
      </c>
      <c r="R4427" s="94"/>
    </row>
    <row r="4428" spans="1:18" x14ac:dyDescent="0.3">
      <c r="A4428" s="23" t="s">
        <v>4146</v>
      </c>
      <c r="B4428" s="9">
        <v>45153.627291666664</v>
      </c>
      <c r="C4428" s="24">
        <v>45153.636493055557</v>
      </c>
      <c r="D4428" s="25" t="s">
        <v>13</v>
      </c>
      <c r="E4428" s="25" t="s">
        <v>9</v>
      </c>
      <c r="F4428" s="25" t="s">
        <v>53</v>
      </c>
      <c r="G4428" s="25" t="s">
        <v>17</v>
      </c>
      <c r="H4428" s="82"/>
      <c r="I4428" s="48">
        <f>tbl_raw_data[[#This Row],[Date Actioned]]-tbl_raw_data[[#This Row],[Date Tagged]]</f>
        <v>9.2013888934161514E-3</v>
      </c>
      <c r="J4428" s="46">
        <f>HOUR(tbl_raw_data[[#This Row],[Time_taken]])*60+MINUTE(tbl_raw_data[[#This Row],[Time_taken]])+SECOND(tbl_raw_data[[#This Row],[Time_taken]])/60</f>
        <v>13.25</v>
      </c>
      <c r="K4428" s="52">
        <f>DATE(YEAR(tbl_raw_data[[#This Row],[Date Actioned]]),MONTH(tbl_raw_data[[#This Row],[Date Actioned]]),DAY(tbl_raw_data[[#This Row],[Date Actioned]]))</f>
        <v>45153</v>
      </c>
      <c r="L4428" s="50" t="str">
        <f>UPPER(TEXT(tbl_raw_data[[#This Row],[updated_date]],"MMMM"))</f>
        <v>AUGUST</v>
      </c>
      <c r="M4428" s="50" t="str">
        <f>"WEEK "&amp; IF(ROUNDUP(DAY(tbl_raw_data[[#This Row],[updated_date]])/7,0)=5,4,ROUNDUP(DAY(tbl_raw_data[[#This Row],[updated_date]])/7,0))</f>
        <v>WEEK 3</v>
      </c>
      <c r="N4428" s="50" t="str">
        <f>UPPER(VLOOKUP(tbl_raw_data[[#This Row],[Analyst]],Settiings!$A$2:$B$16,2,0))</f>
        <v>NAVED</v>
      </c>
      <c r="O4428" s="50" t="str">
        <f>TRIM(UPPER(tbl_raw_data[[#This Row],[Outcome]]))</f>
        <v>APPROVE</v>
      </c>
      <c r="P4428" s="50" t="str">
        <f>TRIM(UPPER(tbl_raw_data[[#This Row],[Queue Name]]))</f>
        <v>CONSUMER EXISTING</v>
      </c>
      <c r="Q4428" s="50" t="str">
        <f>IF(tbl_raw_data[[#This Row],[Time taken in min]]&lt;=Settiings!$D$2,"SLA_MET","SLA_NOT_MET")</f>
        <v>SLA_MET</v>
      </c>
      <c r="R4428" s="94"/>
    </row>
    <row r="4429" spans="1:18" x14ac:dyDescent="0.3">
      <c r="A4429" s="14" t="s">
        <v>4147</v>
      </c>
      <c r="B4429" s="15">
        <v>45153.630995370368</v>
      </c>
      <c r="C4429" s="16">
        <v>45153.634259259263</v>
      </c>
      <c r="D4429" s="17" t="s">
        <v>13</v>
      </c>
      <c r="E4429" s="17" t="s">
        <v>9</v>
      </c>
      <c r="F4429" s="17" t="s">
        <v>70</v>
      </c>
      <c r="G4429" s="17" t="s">
        <v>17</v>
      </c>
      <c r="H4429" s="83"/>
      <c r="I4429" s="48">
        <f>tbl_raw_data[[#This Row],[Date Actioned]]-tbl_raw_data[[#This Row],[Date Tagged]]</f>
        <v>3.2638888951623812E-3</v>
      </c>
      <c r="J4429" s="46">
        <f>HOUR(tbl_raw_data[[#This Row],[Time_taken]])*60+MINUTE(tbl_raw_data[[#This Row],[Time_taken]])+SECOND(tbl_raw_data[[#This Row],[Time_taken]])/60</f>
        <v>4.7</v>
      </c>
      <c r="K4429" s="52">
        <f>DATE(YEAR(tbl_raw_data[[#This Row],[Date Actioned]]),MONTH(tbl_raw_data[[#This Row],[Date Actioned]]),DAY(tbl_raw_data[[#This Row],[Date Actioned]]))</f>
        <v>45153</v>
      </c>
      <c r="L4429" s="50" t="str">
        <f>UPPER(TEXT(tbl_raw_data[[#This Row],[updated_date]],"MMMM"))</f>
        <v>AUGUST</v>
      </c>
      <c r="M4429" s="50" t="str">
        <f>"WEEK "&amp; IF(ROUNDUP(DAY(tbl_raw_data[[#This Row],[updated_date]])/7,0)=5,4,ROUNDUP(DAY(tbl_raw_data[[#This Row],[updated_date]])/7,0))</f>
        <v>WEEK 3</v>
      </c>
      <c r="N4429" s="50" t="str">
        <f>UPPER(VLOOKUP(tbl_raw_data[[#This Row],[Analyst]],Settiings!$A$2:$B$16,2,0))</f>
        <v>ASIF</v>
      </c>
      <c r="O4429" s="50" t="str">
        <f>TRIM(UPPER(tbl_raw_data[[#This Row],[Outcome]]))</f>
        <v>APPROVE</v>
      </c>
      <c r="P4429" s="50" t="str">
        <f>TRIM(UPPER(tbl_raw_data[[#This Row],[Queue Name]]))</f>
        <v>CONSUMER EXISTING</v>
      </c>
      <c r="Q4429" s="50" t="str">
        <f>IF(tbl_raw_data[[#This Row],[Time taken in min]]&lt;=Settiings!$D$2,"SLA_MET","SLA_NOT_MET")</f>
        <v>SLA_MET</v>
      </c>
      <c r="R4429" s="94"/>
    </row>
    <row r="4430" spans="1:18" x14ac:dyDescent="0.3">
      <c r="A4430" s="23" t="s">
        <v>4149</v>
      </c>
      <c r="B4430" s="15">
        <v>45153.63559027778</v>
      </c>
      <c r="C4430" s="26">
        <v>45153.643622685187</v>
      </c>
      <c r="D4430" s="18" t="s">
        <v>13</v>
      </c>
      <c r="E4430" s="18" t="s">
        <v>9</v>
      </c>
      <c r="F4430" s="27" t="s">
        <v>10</v>
      </c>
      <c r="G4430" s="19"/>
      <c r="H4430" s="79"/>
      <c r="I4430" s="48">
        <f>tbl_raw_data[[#This Row],[Date Actioned]]-tbl_raw_data[[#This Row],[Date Tagged]]</f>
        <v>8.0324074078816921E-3</v>
      </c>
      <c r="J4430" s="46">
        <f>HOUR(tbl_raw_data[[#This Row],[Time_taken]])*60+MINUTE(tbl_raw_data[[#This Row],[Time_taken]])+SECOND(tbl_raw_data[[#This Row],[Time_taken]])/60</f>
        <v>11.566666666666666</v>
      </c>
      <c r="K4430" s="52">
        <f>DATE(YEAR(tbl_raw_data[[#This Row],[Date Actioned]]),MONTH(tbl_raw_data[[#This Row],[Date Actioned]]),DAY(tbl_raw_data[[#This Row],[Date Actioned]]))</f>
        <v>45153</v>
      </c>
      <c r="L4430" s="50" t="str">
        <f>UPPER(TEXT(tbl_raw_data[[#This Row],[updated_date]],"MMMM"))</f>
        <v>AUGUST</v>
      </c>
      <c r="M4430" s="50" t="str">
        <f>"WEEK "&amp; IF(ROUNDUP(DAY(tbl_raw_data[[#This Row],[updated_date]])/7,0)=5,4,ROUNDUP(DAY(tbl_raw_data[[#This Row],[updated_date]])/7,0))</f>
        <v>WEEK 3</v>
      </c>
      <c r="N4430" s="50" t="str">
        <f>UPPER(VLOOKUP(tbl_raw_data[[#This Row],[Analyst]],Settiings!$A$2:$B$16,2,0))</f>
        <v>NITESH</v>
      </c>
      <c r="O4430" s="50" t="str">
        <f>TRIM(UPPER(tbl_raw_data[[#This Row],[Outcome]]))</f>
        <v>APPROVE</v>
      </c>
      <c r="P4430" s="50" t="str">
        <f>TRIM(UPPER(tbl_raw_data[[#This Row],[Queue Name]]))</f>
        <v>CONSUMER EXISTING</v>
      </c>
      <c r="Q4430" s="50" t="str">
        <f>IF(tbl_raw_data[[#This Row],[Time taken in min]]&lt;=Settiings!$D$2,"SLA_MET","SLA_NOT_MET")</f>
        <v>SLA_MET</v>
      </c>
      <c r="R4430" s="94"/>
    </row>
    <row r="4431" spans="1:18" x14ac:dyDescent="0.3">
      <c r="A4431" s="23" t="s">
        <v>4150</v>
      </c>
      <c r="B4431" s="9">
        <v>45153.637314814812</v>
      </c>
      <c r="C4431" s="24">
        <v>45153.642222222225</v>
      </c>
      <c r="D4431" s="25" t="s">
        <v>27</v>
      </c>
      <c r="E4431" s="25" t="s">
        <v>9</v>
      </c>
      <c r="F4431" s="25" t="s">
        <v>53</v>
      </c>
      <c r="G4431" s="25" t="s">
        <v>297</v>
      </c>
      <c r="H4431" s="82"/>
      <c r="I4431" s="48">
        <f>tbl_raw_data[[#This Row],[Date Actioned]]-tbl_raw_data[[#This Row],[Date Tagged]]</f>
        <v>4.9074074122472666E-3</v>
      </c>
      <c r="J4431" s="46">
        <f>HOUR(tbl_raw_data[[#This Row],[Time_taken]])*60+MINUTE(tbl_raw_data[[#This Row],[Time_taken]])+SECOND(tbl_raw_data[[#This Row],[Time_taken]])/60</f>
        <v>7.0666666666666664</v>
      </c>
      <c r="K4431" s="52">
        <f>DATE(YEAR(tbl_raw_data[[#This Row],[Date Actioned]]),MONTH(tbl_raw_data[[#This Row],[Date Actioned]]),DAY(tbl_raw_data[[#This Row],[Date Actioned]]))</f>
        <v>45153</v>
      </c>
      <c r="L4431" s="50" t="str">
        <f>UPPER(TEXT(tbl_raw_data[[#This Row],[updated_date]],"MMMM"))</f>
        <v>AUGUST</v>
      </c>
      <c r="M4431" s="50" t="str">
        <f>"WEEK "&amp; IF(ROUNDUP(DAY(tbl_raw_data[[#This Row],[updated_date]])/7,0)=5,4,ROUNDUP(DAY(tbl_raw_data[[#This Row],[updated_date]])/7,0))</f>
        <v>WEEK 3</v>
      </c>
      <c r="N4431" s="50" t="str">
        <f>UPPER(VLOOKUP(tbl_raw_data[[#This Row],[Analyst]],Settiings!$A$2:$B$16,2,0))</f>
        <v>NAVED</v>
      </c>
      <c r="O4431" s="50" t="str">
        <f>TRIM(UPPER(tbl_raw_data[[#This Row],[Outcome]]))</f>
        <v>DECLINE</v>
      </c>
      <c r="P4431" s="50" t="str">
        <f>TRIM(UPPER(tbl_raw_data[[#This Row],[Queue Name]]))</f>
        <v>CONSUMER EXISTING</v>
      </c>
      <c r="Q4431" s="50" t="str">
        <f>IF(tbl_raw_data[[#This Row],[Time taken in min]]&lt;=Settiings!$D$2,"SLA_MET","SLA_NOT_MET")</f>
        <v>SLA_MET</v>
      </c>
      <c r="R4431" s="94"/>
    </row>
    <row r="4432" spans="1:18" x14ac:dyDescent="0.3">
      <c r="A4432" s="20" t="s">
        <v>4151</v>
      </c>
      <c r="B4432" s="9">
        <v>45153.63789351852</v>
      </c>
      <c r="C4432" s="24">
        <v>45153.643750000003</v>
      </c>
      <c r="D4432" s="25" t="s">
        <v>13</v>
      </c>
      <c r="E4432" s="25" t="s">
        <v>9</v>
      </c>
      <c r="F4432" s="25" t="s">
        <v>16</v>
      </c>
      <c r="G4432" s="25" t="s">
        <v>17</v>
      </c>
      <c r="H4432" s="82"/>
      <c r="I4432" s="48">
        <f>tbl_raw_data[[#This Row],[Date Actioned]]-tbl_raw_data[[#This Row],[Date Tagged]]</f>
        <v>5.8564814826240763E-3</v>
      </c>
      <c r="J4432" s="46">
        <f>HOUR(tbl_raw_data[[#This Row],[Time_taken]])*60+MINUTE(tbl_raw_data[[#This Row],[Time_taken]])+SECOND(tbl_raw_data[[#This Row],[Time_taken]])/60</f>
        <v>8.4333333333333336</v>
      </c>
      <c r="K4432" s="52">
        <f>DATE(YEAR(tbl_raw_data[[#This Row],[Date Actioned]]),MONTH(tbl_raw_data[[#This Row],[Date Actioned]]),DAY(tbl_raw_data[[#This Row],[Date Actioned]]))</f>
        <v>45153</v>
      </c>
      <c r="L4432" s="50" t="str">
        <f>UPPER(TEXT(tbl_raw_data[[#This Row],[updated_date]],"MMMM"))</f>
        <v>AUGUST</v>
      </c>
      <c r="M4432" s="50" t="str">
        <f>"WEEK "&amp; IF(ROUNDUP(DAY(tbl_raw_data[[#This Row],[updated_date]])/7,0)=5,4,ROUNDUP(DAY(tbl_raw_data[[#This Row],[updated_date]])/7,0))</f>
        <v>WEEK 3</v>
      </c>
      <c r="N4432" s="50" t="str">
        <f>UPPER(VLOOKUP(tbl_raw_data[[#This Row],[Analyst]],Settiings!$A$2:$B$16,2,0))</f>
        <v>CAMROOON</v>
      </c>
      <c r="O4432" s="50" t="str">
        <f>TRIM(UPPER(tbl_raw_data[[#This Row],[Outcome]]))</f>
        <v>APPROVE</v>
      </c>
      <c r="P4432" s="50" t="str">
        <f>TRIM(UPPER(tbl_raw_data[[#This Row],[Queue Name]]))</f>
        <v>CONSUMER EXISTING</v>
      </c>
      <c r="Q4432" s="50" t="str">
        <f>IF(tbl_raw_data[[#This Row],[Time taken in min]]&lt;=Settiings!$D$2,"SLA_MET","SLA_NOT_MET")</f>
        <v>SLA_MET</v>
      </c>
      <c r="R4432" s="94"/>
    </row>
    <row r="4433" spans="1:18" x14ac:dyDescent="0.3">
      <c r="A4433" s="14" t="s">
        <v>4153</v>
      </c>
      <c r="B4433" s="15">
        <v>45153.642245370371</v>
      </c>
      <c r="C4433" s="10">
        <v>45153.646504629629</v>
      </c>
      <c r="D4433" s="12" t="s">
        <v>13</v>
      </c>
      <c r="E4433" s="12" t="s">
        <v>9</v>
      </c>
      <c r="F4433" s="11" t="s">
        <v>50</v>
      </c>
      <c r="G4433" s="13"/>
      <c r="H4433" s="78"/>
      <c r="I4433" s="48">
        <f>tbl_raw_data[[#This Row],[Date Actioned]]-tbl_raw_data[[#This Row],[Date Tagged]]</f>
        <v>4.2592592581058852E-3</v>
      </c>
      <c r="J4433" s="46">
        <f>HOUR(tbl_raw_data[[#This Row],[Time_taken]])*60+MINUTE(tbl_raw_data[[#This Row],[Time_taken]])+SECOND(tbl_raw_data[[#This Row],[Time_taken]])/60</f>
        <v>6.1333333333333337</v>
      </c>
      <c r="K4433" s="52">
        <f>DATE(YEAR(tbl_raw_data[[#This Row],[Date Actioned]]),MONTH(tbl_raw_data[[#This Row],[Date Actioned]]),DAY(tbl_raw_data[[#This Row],[Date Actioned]]))</f>
        <v>45153</v>
      </c>
      <c r="L4433" s="50" t="str">
        <f>UPPER(TEXT(tbl_raw_data[[#This Row],[updated_date]],"MMMM"))</f>
        <v>AUGUST</v>
      </c>
      <c r="M4433" s="50" t="str">
        <f>"WEEK "&amp; IF(ROUNDUP(DAY(tbl_raw_data[[#This Row],[updated_date]])/7,0)=5,4,ROUNDUP(DAY(tbl_raw_data[[#This Row],[updated_date]])/7,0))</f>
        <v>WEEK 3</v>
      </c>
      <c r="N4433" s="50" t="str">
        <f>UPPER(VLOOKUP(tbl_raw_data[[#This Row],[Analyst]],Settiings!$A$2:$B$16,2,0))</f>
        <v>SHAHID</v>
      </c>
      <c r="O4433" s="50" t="str">
        <f>TRIM(UPPER(tbl_raw_data[[#This Row],[Outcome]]))</f>
        <v>APPROVE</v>
      </c>
      <c r="P4433" s="50" t="str">
        <f>TRIM(UPPER(tbl_raw_data[[#This Row],[Queue Name]]))</f>
        <v>CONSUMER EXISTING</v>
      </c>
      <c r="Q4433" s="50" t="str">
        <f>IF(tbl_raw_data[[#This Row],[Time taken in min]]&lt;=Settiings!$D$2,"SLA_MET","SLA_NOT_MET")</f>
        <v>SLA_MET</v>
      </c>
      <c r="R4433" s="94"/>
    </row>
    <row r="4434" spans="1:18" x14ac:dyDescent="0.3">
      <c r="A4434" s="23" t="s">
        <v>4154</v>
      </c>
      <c r="B4434" s="15">
        <v>45153.646516203706</v>
      </c>
      <c r="C4434" s="16">
        <v>45153.651284722226</v>
      </c>
      <c r="D4434" s="17" t="s">
        <v>13</v>
      </c>
      <c r="E4434" s="17" t="s">
        <v>9</v>
      </c>
      <c r="F4434" s="17" t="s">
        <v>16</v>
      </c>
      <c r="G4434" s="17" t="s">
        <v>946</v>
      </c>
      <c r="H4434" s="83"/>
      <c r="I4434" s="48">
        <f>tbl_raw_data[[#This Row],[Date Actioned]]-tbl_raw_data[[#This Row],[Date Tagged]]</f>
        <v>4.7685185199952684E-3</v>
      </c>
      <c r="J4434" s="46">
        <f>HOUR(tbl_raw_data[[#This Row],[Time_taken]])*60+MINUTE(tbl_raw_data[[#This Row],[Time_taken]])+SECOND(tbl_raw_data[[#This Row],[Time_taken]])/60</f>
        <v>6.8666666666666671</v>
      </c>
      <c r="K4434" s="52">
        <f>DATE(YEAR(tbl_raw_data[[#This Row],[Date Actioned]]),MONTH(tbl_raw_data[[#This Row],[Date Actioned]]),DAY(tbl_raw_data[[#This Row],[Date Actioned]]))</f>
        <v>45153</v>
      </c>
      <c r="L4434" s="50" t="str">
        <f>UPPER(TEXT(tbl_raw_data[[#This Row],[updated_date]],"MMMM"))</f>
        <v>AUGUST</v>
      </c>
      <c r="M4434" s="50" t="str">
        <f>"WEEK "&amp; IF(ROUNDUP(DAY(tbl_raw_data[[#This Row],[updated_date]])/7,0)=5,4,ROUNDUP(DAY(tbl_raw_data[[#This Row],[updated_date]])/7,0))</f>
        <v>WEEK 3</v>
      </c>
      <c r="N4434" s="50" t="str">
        <f>UPPER(VLOOKUP(tbl_raw_data[[#This Row],[Analyst]],Settiings!$A$2:$B$16,2,0))</f>
        <v>CAMROOON</v>
      </c>
      <c r="O4434" s="50" t="str">
        <f>TRIM(UPPER(tbl_raw_data[[#This Row],[Outcome]]))</f>
        <v>APPROVE</v>
      </c>
      <c r="P4434" s="50" t="str">
        <f>TRIM(UPPER(tbl_raw_data[[#This Row],[Queue Name]]))</f>
        <v>CONSUMER EXISTING</v>
      </c>
      <c r="Q4434" s="50" t="str">
        <f>IF(tbl_raw_data[[#This Row],[Time taken in min]]&lt;=Settiings!$D$2,"SLA_MET","SLA_NOT_MET")</f>
        <v>SLA_MET</v>
      </c>
      <c r="R4434" s="94"/>
    </row>
    <row r="4435" spans="1:18" x14ac:dyDescent="0.3">
      <c r="A4435" s="14" t="s">
        <v>4155</v>
      </c>
      <c r="B4435" s="9">
        <v>45153.647777777776</v>
      </c>
      <c r="C4435" s="24">
        <v>45153.652962962966</v>
      </c>
      <c r="D4435" s="25" t="s">
        <v>13</v>
      </c>
      <c r="E4435" s="25" t="s">
        <v>9</v>
      </c>
      <c r="F4435" s="25" t="s">
        <v>686</v>
      </c>
      <c r="G4435" s="25" t="s">
        <v>17</v>
      </c>
      <c r="H4435" s="82"/>
      <c r="I4435" s="48">
        <f>tbl_raw_data[[#This Row],[Date Actioned]]-tbl_raw_data[[#This Row],[Date Tagged]]</f>
        <v>5.1851851894753054E-3</v>
      </c>
      <c r="J4435" s="46">
        <f>HOUR(tbl_raw_data[[#This Row],[Time_taken]])*60+MINUTE(tbl_raw_data[[#This Row],[Time_taken]])+SECOND(tbl_raw_data[[#This Row],[Time_taken]])/60</f>
        <v>7.4666666666666668</v>
      </c>
      <c r="K4435" s="52">
        <f>DATE(YEAR(tbl_raw_data[[#This Row],[Date Actioned]]),MONTH(tbl_raw_data[[#This Row],[Date Actioned]]),DAY(tbl_raw_data[[#This Row],[Date Actioned]]))</f>
        <v>45153</v>
      </c>
      <c r="L4435" s="50" t="str">
        <f>UPPER(TEXT(tbl_raw_data[[#This Row],[updated_date]],"MMMM"))</f>
        <v>AUGUST</v>
      </c>
      <c r="M4435" s="50" t="str">
        <f>"WEEK "&amp; IF(ROUNDUP(DAY(tbl_raw_data[[#This Row],[updated_date]])/7,0)=5,4,ROUNDUP(DAY(tbl_raw_data[[#This Row],[updated_date]])/7,0))</f>
        <v>WEEK 3</v>
      </c>
      <c r="N4435" s="50" t="str">
        <f>UPPER(VLOOKUP(tbl_raw_data[[#This Row],[Analyst]],Settiings!$A$2:$B$16,2,0))</f>
        <v>FARDIN</v>
      </c>
      <c r="O4435" s="50" t="str">
        <f>TRIM(UPPER(tbl_raw_data[[#This Row],[Outcome]]))</f>
        <v>APPROVE</v>
      </c>
      <c r="P4435" s="50" t="str">
        <f>TRIM(UPPER(tbl_raw_data[[#This Row],[Queue Name]]))</f>
        <v>CONSUMER EXISTING</v>
      </c>
      <c r="Q4435" s="50" t="str">
        <f>IF(tbl_raw_data[[#This Row],[Time taken in min]]&lt;=Settiings!$D$2,"SLA_MET","SLA_NOT_MET")</f>
        <v>SLA_MET</v>
      </c>
      <c r="R4435" s="94"/>
    </row>
    <row r="4436" spans="1:18" x14ac:dyDescent="0.3">
      <c r="A4436" s="20" t="s">
        <v>4156</v>
      </c>
      <c r="B4436" s="15">
        <v>45153.648101851853</v>
      </c>
      <c r="C4436" s="26">
        <v>45153.657627314817</v>
      </c>
      <c r="D4436" s="18" t="s">
        <v>13</v>
      </c>
      <c r="E4436" s="18" t="s">
        <v>9</v>
      </c>
      <c r="F4436" s="27" t="s">
        <v>10</v>
      </c>
      <c r="G4436" s="19"/>
      <c r="H4436" s="79"/>
      <c r="I4436" s="48">
        <f>tbl_raw_data[[#This Row],[Date Actioned]]-tbl_raw_data[[#This Row],[Date Tagged]]</f>
        <v>9.5254629632108845E-3</v>
      </c>
      <c r="J4436" s="46">
        <f>HOUR(tbl_raw_data[[#This Row],[Time_taken]])*60+MINUTE(tbl_raw_data[[#This Row],[Time_taken]])+SECOND(tbl_raw_data[[#This Row],[Time_taken]])/60</f>
        <v>13.716666666666667</v>
      </c>
      <c r="K4436" s="52">
        <f>DATE(YEAR(tbl_raw_data[[#This Row],[Date Actioned]]),MONTH(tbl_raw_data[[#This Row],[Date Actioned]]),DAY(tbl_raw_data[[#This Row],[Date Actioned]]))</f>
        <v>45153</v>
      </c>
      <c r="L4436" s="50" t="str">
        <f>UPPER(TEXT(tbl_raw_data[[#This Row],[updated_date]],"MMMM"))</f>
        <v>AUGUST</v>
      </c>
      <c r="M4436" s="50" t="str">
        <f>"WEEK "&amp; IF(ROUNDUP(DAY(tbl_raw_data[[#This Row],[updated_date]])/7,0)=5,4,ROUNDUP(DAY(tbl_raw_data[[#This Row],[updated_date]])/7,0))</f>
        <v>WEEK 3</v>
      </c>
      <c r="N4436" s="50" t="str">
        <f>UPPER(VLOOKUP(tbl_raw_data[[#This Row],[Analyst]],Settiings!$A$2:$B$16,2,0))</f>
        <v>NITESH</v>
      </c>
      <c r="O4436" s="50" t="str">
        <f>TRIM(UPPER(tbl_raw_data[[#This Row],[Outcome]]))</f>
        <v>APPROVE</v>
      </c>
      <c r="P4436" s="50" t="str">
        <f>TRIM(UPPER(tbl_raw_data[[#This Row],[Queue Name]]))</f>
        <v>CONSUMER EXISTING</v>
      </c>
      <c r="Q4436" s="50" t="str">
        <f>IF(tbl_raw_data[[#This Row],[Time taken in min]]&lt;=Settiings!$D$2,"SLA_MET","SLA_NOT_MET")</f>
        <v>SLA_MET</v>
      </c>
      <c r="R4436" s="94"/>
    </row>
    <row r="4437" spans="1:18" x14ac:dyDescent="0.3">
      <c r="A4437" s="20" t="s">
        <v>4157</v>
      </c>
      <c r="B4437" s="15">
        <v>45153.650266203702</v>
      </c>
      <c r="C4437" s="16">
        <v>45153.657430555555</v>
      </c>
      <c r="D4437" s="17" t="s">
        <v>13</v>
      </c>
      <c r="E4437" s="17" t="s">
        <v>9</v>
      </c>
      <c r="F4437" s="17" t="s">
        <v>53</v>
      </c>
      <c r="G4437" s="17" t="s">
        <v>1265</v>
      </c>
      <c r="H4437" s="83"/>
      <c r="I4437" s="48">
        <f>tbl_raw_data[[#This Row],[Date Actioned]]-tbl_raw_data[[#This Row],[Date Tagged]]</f>
        <v>7.1643518531345762E-3</v>
      </c>
      <c r="J4437" s="46">
        <f>HOUR(tbl_raw_data[[#This Row],[Time_taken]])*60+MINUTE(tbl_raw_data[[#This Row],[Time_taken]])+SECOND(tbl_raw_data[[#This Row],[Time_taken]])/60</f>
        <v>10.316666666666666</v>
      </c>
      <c r="K4437" s="52">
        <f>DATE(YEAR(tbl_raw_data[[#This Row],[Date Actioned]]),MONTH(tbl_raw_data[[#This Row],[Date Actioned]]),DAY(tbl_raw_data[[#This Row],[Date Actioned]]))</f>
        <v>45153</v>
      </c>
      <c r="L4437" s="50" t="str">
        <f>UPPER(TEXT(tbl_raw_data[[#This Row],[updated_date]],"MMMM"))</f>
        <v>AUGUST</v>
      </c>
      <c r="M4437" s="50" t="str">
        <f>"WEEK "&amp; IF(ROUNDUP(DAY(tbl_raw_data[[#This Row],[updated_date]])/7,0)=5,4,ROUNDUP(DAY(tbl_raw_data[[#This Row],[updated_date]])/7,0))</f>
        <v>WEEK 3</v>
      </c>
      <c r="N4437" s="50" t="str">
        <f>UPPER(VLOOKUP(tbl_raw_data[[#This Row],[Analyst]],Settiings!$A$2:$B$16,2,0))</f>
        <v>NAVED</v>
      </c>
      <c r="O4437" s="50" t="str">
        <f>TRIM(UPPER(tbl_raw_data[[#This Row],[Outcome]]))</f>
        <v>APPROVE</v>
      </c>
      <c r="P4437" s="50" t="str">
        <f>TRIM(UPPER(tbl_raw_data[[#This Row],[Queue Name]]))</f>
        <v>CONSUMER EXISTING</v>
      </c>
      <c r="Q4437" s="50" t="str">
        <f>IF(tbl_raw_data[[#This Row],[Time taken in min]]&lt;=Settiings!$D$2,"SLA_MET","SLA_NOT_MET")</f>
        <v>SLA_MET</v>
      </c>
      <c r="R4437" s="94"/>
    </row>
    <row r="4438" spans="1:18" x14ac:dyDescent="0.3">
      <c r="A4438" s="14" t="s">
        <v>4158</v>
      </c>
      <c r="B4438" s="15">
        <v>45153.651446759257</v>
      </c>
      <c r="C4438" s="16">
        <v>45153.654236111113</v>
      </c>
      <c r="D4438" s="17" t="s">
        <v>27</v>
      </c>
      <c r="E4438" s="17" t="s">
        <v>9</v>
      </c>
      <c r="F4438" s="17" t="s">
        <v>65</v>
      </c>
      <c r="G4438" s="17" t="s">
        <v>835</v>
      </c>
      <c r="H4438" s="83"/>
      <c r="I4438" s="48">
        <f>tbl_raw_data[[#This Row],[Date Actioned]]-tbl_raw_data[[#This Row],[Date Tagged]]</f>
        <v>2.7893518563359976E-3</v>
      </c>
      <c r="J4438" s="46">
        <f>HOUR(tbl_raw_data[[#This Row],[Time_taken]])*60+MINUTE(tbl_raw_data[[#This Row],[Time_taken]])+SECOND(tbl_raw_data[[#This Row],[Time_taken]])/60</f>
        <v>4.0166666666666666</v>
      </c>
      <c r="K4438" s="52">
        <f>DATE(YEAR(tbl_raw_data[[#This Row],[Date Actioned]]),MONTH(tbl_raw_data[[#This Row],[Date Actioned]]),DAY(tbl_raw_data[[#This Row],[Date Actioned]]))</f>
        <v>45153</v>
      </c>
      <c r="L4438" s="50" t="str">
        <f>UPPER(TEXT(tbl_raw_data[[#This Row],[updated_date]],"MMMM"))</f>
        <v>AUGUST</v>
      </c>
      <c r="M4438" s="50" t="str">
        <f>"WEEK "&amp; IF(ROUNDUP(DAY(tbl_raw_data[[#This Row],[updated_date]])/7,0)=5,4,ROUNDUP(DAY(tbl_raw_data[[#This Row],[updated_date]])/7,0))</f>
        <v>WEEK 3</v>
      </c>
      <c r="N4438" s="50" t="str">
        <f>UPPER(VLOOKUP(tbl_raw_data[[#This Row],[Analyst]],Settiings!$A$2:$B$16,2,0))</f>
        <v>SAM</v>
      </c>
      <c r="O4438" s="50" t="str">
        <f>TRIM(UPPER(tbl_raw_data[[#This Row],[Outcome]]))</f>
        <v>DECLINE</v>
      </c>
      <c r="P4438" s="50" t="str">
        <f>TRIM(UPPER(tbl_raw_data[[#This Row],[Queue Name]]))</f>
        <v>CONSUMER EXISTING</v>
      </c>
      <c r="Q4438" s="50" t="str">
        <f>IF(tbl_raw_data[[#This Row],[Time taken in min]]&lt;=Settiings!$D$2,"SLA_MET","SLA_NOT_MET")</f>
        <v>SLA_MET</v>
      </c>
      <c r="R4438" s="94"/>
    </row>
    <row r="4439" spans="1:18" x14ac:dyDescent="0.3">
      <c r="A4439" s="23" t="s">
        <v>4159</v>
      </c>
      <c r="B4439" s="15">
        <v>45153.653414351851</v>
      </c>
      <c r="C4439" s="10">
        <v>45153.656539351854</v>
      </c>
      <c r="D4439" s="12" t="s">
        <v>13</v>
      </c>
      <c r="E4439" s="12" t="s">
        <v>19</v>
      </c>
      <c r="F4439" s="11" t="s">
        <v>686</v>
      </c>
      <c r="G4439" s="13"/>
      <c r="H4439" s="78"/>
      <c r="I4439" s="48">
        <f>tbl_raw_data[[#This Row],[Date Actioned]]-tbl_raw_data[[#This Row],[Date Tagged]]</f>
        <v>3.125000002910383E-3</v>
      </c>
      <c r="J4439" s="46">
        <f>HOUR(tbl_raw_data[[#This Row],[Time_taken]])*60+MINUTE(tbl_raw_data[[#This Row],[Time_taken]])+SECOND(tbl_raw_data[[#This Row],[Time_taken]])/60</f>
        <v>4.5</v>
      </c>
      <c r="K4439" s="52">
        <f>DATE(YEAR(tbl_raw_data[[#This Row],[Date Actioned]]),MONTH(tbl_raw_data[[#This Row],[Date Actioned]]),DAY(tbl_raw_data[[#This Row],[Date Actioned]]))</f>
        <v>45153</v>
      </c>
      <c r="L4439" s="50" t="str">
        <f>UPPER(TEXT(tbl_raw_data[[#This Row],[updated_date]],"MMMM"))</f>
        <v>AUGUST</v>
      </c>
      <c r="M4439" s="50" t="str">
        <f>"WEEK "&amp; IF(ROUNDUP(DAY(tbl_raw_data[[#This Row],[updated_date]])/7,0)=5,4,ROUNDUP(DAY(tbl_raw_data[[#This Row],[updated_date]])/7,0))</f>
        <v>WEEK 3</v>
      </c>
      <c r="N4439" s="50" t="str">
        <f>UPPER(VLOOKUP(tbl_raw_data[[#This Row],[Analyst]],Settiings!$A$2:$B$16,2,0))</f>
        <v>FARDIN</v>
      </c>
      <c r="O4439" s="50" t="str">
        <f>TRIM(UPPER(tbl_raw_data[[#This Row],[Outcome]]))</f>
        <v>APPROVE</v>
      </c>
      <c r="P4439" s="50" t="str">
        <f>TRIM(UPPER(tbl_raw_data[[#This Row],[Queue Name]]))</f>
        <v>CONSUMER POST BUREAU</v>
      </c>
      <c r="Q4439" s="50" t="str">
        <f>IF(tbl_raw_data[[#This Row],[Time taken in min]]&lt;=Settiings!$D$2,"SLA_MET","SLA_NOT_MET")</f>
        <v>SLA_MET</v>
      </c>
      <c r="R4439" s="94"/>
    </row>
    <row r="4440" spans="1:18" x14ac:dyDescent="0.3">
      <c r="A4440" s="23" t="s">
        <v>4160</v>
      </c>
      <c r="B4440" s="9">
        <v>45153.654097222221</v>
      </c>
      <c r="C4440" s="24">
        <v>45153.65761574074</v>
      </c>
      <c r="D4440" s="25" t="s">
        <v>13</v>
      </c>
      <c r="E4440" s="25" t="s">
        <v>9</v>
      </c>
      <c r="F4440" s="25" t="s">
        <v>65</v>
      </c>
      <c r="G4440" s="25" t="s">
        <v>17</v>
      </c>
      <c r="H4440" s="82"/>
      <c r="I4440" s="48">
        <f>tbl_raw_data[[#This Row],[Date Actioned]]-tbl_raw_data[[#This Row],[Date Tagged]]</f>
        <v>3.5185185188311152E-3</v>
      </c>
      <c r="J4440" s="46">
        <f>HOUR(tbl_raw_data[[#This Row],[Time_taken]])*60+MINUTE(tbl_raw_data[[#This Row],[Time_taken]])+SECOND(tbl_raw_data[[#This Row],[Time_taken]])/60</f>
        <v>5.0666666666666664</v>
      </c>
      <c r="K4440" s="52">
        <f>DATE(YEAR(tbl_raw_data[[#This Row],[Date Actioned]]),MONTH(tbl_raw_data[[#This Row],[Date Actioned]]),DAY(tbl_raw_data[[#This Row],[Date Actioned]]))</f>
        <v>45153</v>
      </c>
      <c r="L4440" s="50" t="str">
        <f>UPPER(TEXT(tbl_raw_data[[#This Row],[updated_date]],"MMMM"))</f>
        <v>AUGUST</v>
      </c>
      <c r="M4440" s="50" t="str">
        <f>"WEEK "&amp; IF(ROUNDUP(DAY(tbl_raw_data[[#This Row],[updated_date]])/7,0)=5,4,ROUNDUP(DAY(tbl_raw_data[[#This Row],[updated_date]])/7,0))</f>
        <v>WEEK 3</v>
      </c>
      <c r="N4440" s="50" t="str">
        <f>UPPER(VLOOKUP(tbl_raw_data[[#This Row],[Analyst]],Settiings!$A$2:$B$16,2,0))</f>
        <v>SAM</v>
      </c>
      <c r="O4440" s="50" t="str">
        <f>TRIM(UPPER(tbl_raw_data[[#This Row],[Outcome]]))</f>
        <v>APPROVE</v>
      </c>
      <c r="P4440" s="50" t="str">
        <f>TRIM(UPPER(tbl_raw_data[[#This Row],[Queue Name]]))</f>
        <v>CONSUMER EXISTING</v>
      </c>
      <c r="Q4440" s="50" t="str">
        <f>IF(tbl_raw_data[[#This Row],[Time taken in min]]&lt;=Settiings!$D$2,"SLA_MET","SLA_NOT_MET")</f>
        <v>SLA_MET</v>
      </c>
      <c r="R4440" s="94"/>
    </row>
    <row r="4441" spans="1:18" x14ac:dyDescent="0.3">
      <c r="A4441" s="14" t="s">
        <v>4161</v>
      </c>
      <c r="B4441" s="15">
        <v>45153.6565625</v>
      </c>
      <c r="C4441" s="16">
        <v>45153.664143518516</v>
      </c>
      <c r="D4441" s="17" t="s">
        <v>13</v>
      </c>
      <c r="E4441" s="17" t="s">
        <v>47</v>
      </c>
      <c r="F4441" s="17" t="s">
        <v>70</v>
      </c>
      <c r="G4441" s="17" t="s">
        <v>17</v>
      </c>
      <c r="H4441" s="83"/>
      <c r="I4441" s="48">
        <f>tbl_raw_data[[#This Row],[Date Actioned]]-tbl_raw_data[[#This Row],[Date Tagged]]</f>
        <v>7.5810185153386556E-3</v>
      </c>
      <c r="J4441" s="46">
        <f>HOUR(tbl_raw_data[[#This Row],[Time_taken]])*60+MINUTE(tbl_raw_data[[#This Row],[Time_taken]])+SECOND(tbl_raw_data[[#This Row],[Time_taken]])/60</f>
        <v>10.916666666666666</v>
      </c>
      <c r="K4441" s="52">
        <f>DATE(YEAR(tbl_raw_data[[#This Row],[Date Actioned]]),MONTH(tbl_raw_data[[#This Row],[Date Actioned]]),DAY(tbl_raw_data[[#This Row],[Date Actioned]]))</f>
        <v>45153</v>
      </c>
      <c r="L4441" s="50" t="str">
        <f>UPPER(TEXT(tbl_raw_data[[#This Row],[updated_date]],"MMMM"))</f>
        <v>AUGUST</v>
      </c>
      <c r="M4441" s="50" t="str">
        <f>"WEEK "&amp; IF(ROUNDUP(DAY(tbl_raw_data[[#This Row],[updated_date]])/7,0)=5,4,ROUNDUP(DAY(tbl_raw_data[[#This Row],[updated_date]])/7,0))</f>
        <v>WEEK 3</v>
      </c>
      <c r="N4441" s="50" t="str">
        <f>UPPER(VLOOKUP(tbl_raw_data[[#This Row],[Analyst]],Settiings!$A$2:$B$16,2,0))</f>
        <v>ASIF</v>
      </c>
      <c r="O4441" s="50" t="str">
        <f>TRIM(UPPER(tbl_raw_data[[#This Row],[Outcome]]))</f>
        <v>APPROVE</v>
      </c>
      <c r="P4441" s="50" t="str">
        <f>TRIM(UPPER(tbl_raw_data[[#This Row],[Queue Name]]))</f>
        <v>CONSUMER PRE BUREAU</v>
      </c>
      <c r="Q4441" s="50" t="str">
        <f>IF(tbl_raw_data[[#This Row],[Time taken in min]]&lt;=Settiings!$D$2,"SLA_MET","SLA_NOT_MET")</f>
        <v>SLA_MET</v>
      </c>
      <c r="R4441" s="94"/>
    </row>
    <row r="4442" spans="1:18" x14ac:dyDescent="0.3">
      <c r="A4442" s="14" t="s">
        <v>4165</v>
      </c>
      <c r="B4442" s="15">
        <v>45153.66846064815</v>
      </c>
      <c r="C4442" s="26">
        <v>45153.675729166665</v>
      </c>
      <c r="D4442" s="18" t="s">
        <v>13</v>
      </c>
      <c r="E4442" s="18" t="s">
        <v>19</v>
      </c>
      <c r="F4442" s="27" t="s">
        <v>686</v>
      </c>
      <c r="G4442" s="19"/>
      <c r="H4442" s="79"/>
      <c r="I4442" s="48">
        <f>tbl_raw_data[[#This Row],[Date Actioned]]-tbl_raw_data[[#This Row],[Date Tagged]]</f>
        <v>7.2685185150476173E-3</v>
      </c>
      <c r="J4442" s="46">
        <f>HOUR(tbl_raw_data[[#This Row],[Time_taken]])*60+MINUTE(tbl_raw_data[[#This Row],[Time_taken]])+SECOND(tbl_raw_data[[#This Row],[Time_taken]])/60</f>
        <v>10.466666666666667</v>
      </c>
      <c r="K4442" s="52">
        <f>DATE(YEAR(tbl_raw_data[[#This Row],[Date Actioned]]),MONTH(tbl_raw_data[[#This Row],[Date Actioned]]),DAY(tbl_raw_data[[#This Row],[Date Actioned]]))</f>
        <v>45153</v>
      </c>
      <c r="L4442" s="50" t="str">
        <f>UPPER(TEXT(tbl_raw_data[[#This Row],[updated_date]],"MMMM"))</f>
        <v>AUGUST</v>
      </c>
      <c r="M4442" s="50" t="str">
        <f>"WEEK "&amp; IF(ROUNDUP(DAY(tbl_raw_data[[#This Row],[updated_date]])/7,0)=5,4,ROUNDUP(DAY(tbl_raw_data[[#This Row],[updated_date]])/7,0))</f>
        <v>WEEK 3</v>
      </c>
      <c r="N4442" s="50" t="str">
        <f>UPPER(VLOOKUP(tbl_raw_data[[#This Row],[Analyst]],Settiings!$A$2:$B$16,2,0))</f>
        <v>FARDIN</v>
      </c>
      <c r="O4442" s="50" t="str">
        <f>TRIM(UPPER(tbl_raw_data[[#This Row],[Outcome]]))</f>
        <v>APPROVE</v>
      </c>
      <c r="P4442" s="50" t="str">
        <f>TRIM(UPPER(tbl_raw_data[[#This Row],[Queue Name]]))</f>
        <v>CONSUMER POST BUREAU</v>
      </c>
      <c r="Q4442" s="50" t="str">
        <f>IF(tbl_raw_data[[#This Row],[Time taken in min]]&lt;=Settiings!$D$2,"SLA_MET","SLA_NOT_MET")</f>
        <v>SLA_MET</v>
      </c>
      <c r="R4442" s="94"/>
    </row>
    <row r="4443" spans="1:18" x14ac:dyDescent="0.3">
      <c r="A4443" s="20" t="s">
        <v>4166</v>
      </c>
      <c r="B4443" s="9">
        <v>45153.674513888887</v>
      </c>
      <c r="C4443" s="24">
        <v>45153.678784722222</v>
      </c>
      <c r="D4443" s="25" t="s">
        <v>13</v>
      </c>
      <c r="E4443" s="25" t="s">
        <v>9</v>
      </c>
      <c r="F4443" s="25" t="s">
        <v>70</v>
      </c>
      <c r="G4443" s="25" t="s">
        <v>17</v>
      </c>
      <c r="H4443" s="82"/>
      <c r="I4443" s="48">
        <f>tbl_raw_data[[#This Row],[Date Actioned]]-tbl_raw_data[[#This Row],[Date Tagged]]</f>
        <v>4.2708333348855376E-3</v>
      </c>
      <c r="J4443" s="46">
        <f>HOUR(tbl_raw_data[[#This Row],[Time_taken]])*60+MINUTE(tbl_raw_data[[#This Row],[Time_taken]])+SECOND(tbl_raw_data[[#This Row],[Time_taken]])/60</f>
        <v>6.15</v>
      </c>
      <c r="K4443" s="52">
        <f>DATE(YEAR(tbl_raw_data[[#This Row],[Date Actioned]]),MONTH(tbl_raw_data[[#This Row],[Date Actioned]]),DAY(tbl_raw_data[[#This Row],[Date Actioned]]))</f>
        <v>45153</v>
      </c>
      <c r="L4443" s="50" t="str">
        <f>UPPER(TEXT(tbl_raw_data[[#This Row],[updated_date]],"MMMM"))</f>
        <v>AUGUST</v>
      </c>
      <c r="M4443" s="50" t="str">
        <f>"WEEK "&amp; IF(ROUNDUP(DAY(tbl_raw_data[[#This Row],[updated_date]])/7,0)=5,4,ROUNDUP(DAY(tbl_raw_data[[#This Row],[updated_date]])/7,0))</f>
        <v>WEEK 3</v>
      </c>
      <c r="N4443" s="50" t="str">
        <f>UPPER(VLOOKUP(tbl_raw_data[[#This Row],[Analyst]],Settiings!$A$2:$B$16,2,0))</f>
        <v>ASIF</v>
      </c>
      <c r="O4443" s="50" t="str">
        <f>TRIM(UPPER(tbl_raw_data[[#This Row],[Outcome]]))</f>
        <v>APPROVE</v>
      </c>
      <c r="P4443" s="50" t="str">
        <f>TRIM(UPPER(tbl_raw_data[[#This Row],[Queue Name]]))</f>
        <v>CONSUMER EXISTING</v>
      </c>
      <c r="Q4443" s="50" t="str">
        <f>IF(tbl_raw_data[[#This Row],[Time taken in min]]&lt;=Settiings!$D$2,"SLA_MET","SLA_NOT_MET")</f>
        <v>SLA_MET</v>
      </c>
      <c r="R4443" s="94"/>
    </row>
    <row r="4444" spans="1:18" x14ac:dyDescent="0.3">
      <c r="A4444" s="23" t="s">
        <v>4167</v>
      </c>
      <c r="B4444" s="15">
        <v>45153.680983796294</v>
      </c>
      <c r="C4444" s="16">
        <v>45153.688668981478</v>
      </c>
      <c r="D4444" s="17" t="s">
        <v>13</v>
      </c>
      <c r="E4444" s="17" t="s">
        <v>19</v>
      </c>
      <c r="F4444" s="17" t="s">
        <v>53</v>
      </c>
      <c r="G4444" s="17" t="s">
        <v>41</v>
      </c>
      <c r="H4444" s="83"/>
      <c r="I4444" s="48">
        <f>tbl_raw_data[[#This Row],[Date Actioned]]-tbl_raw_data[[#This Row],[Date Tagged]]</f>
        <v>7.6851851845276542E-3</v>
      </c>
      <c r="J4444" s="46">
        <f>HOUR(tbl_raw_data[[#This Row],[Time_taken]])*60+MINUTE(tbl_raw_data[[#This Row],[Time_taken]])+SECOND(tbl_raw_data[[#This Row],[Time_taken]])/60</f>
        <v>11.066666666666666</v>
      </c>
      <c r="K4444" s="52">
        <f>DATE(YEAR(tbl_raw_data[[#This Row],[Date Actioned]]),MONTH(tbl_raw_data[[#This Row],[Date Actioned]]),DAY(tbl_raw_data[[#This Row],[Date Actioned]]))</f>
        <v>45153</v>
      </c>
      <c r="L4444" s="50" t="str">
        <f>UPPER(TEXT(tbl_raw_data[[#This Row],[updated_date]],"MMMM"))</f>
        <v>AUGUST</v>
      </c>
      <c r="M4444" s="50" t="str">
        <f>"WEEK "&amp; IF(ROUNDUP(DAY(tbl_raw_data[[#This Row],[updated_date]])/7,0)=5,4,ROUNDUP(DAY(tbl_raw_data[[#This Row],[updated_date]])/7,0))</f>
        <v>WEEK 3</v>
      </c>
      <c r="N4444" s="50" t="str">
        <f>UPPER(VLOOKUP(tbl_raw_data[[#This Row],[Analyst]],Settiings!$A$2:$B$16,2,0))</f>
        <v>NAVED</v>
      </c>
      <c r="O4444" s="50" t="str">
        <f>TRIM(UPPER(tbl_raw_data[[#This Row],[Outcome]]))</f>
        <v>APPROVE</v>
      </c>
      <c r="P4444" s="50" t="str">
        <f>TRIM(UPPER(tbl_raw_data[[#This Row],[Queue Name]]))</f>
        <v>CONSUMER POST BUREAU</v>
      </c>
      <c r="Q4444" s="50" t="str">
        <f>IF(tbl_raw_data[[#This Row],[Time taken in min]]&lt;=Settiings!$D$2,"SLA_MET","SLA_NOT_MET")</f>
        <v>SLA_MET</v>
      </c>
      <c r="R4444" s="94"/>
    </row>
    <row r="4445" spans="1:18" x14ac:dyDescent="0.3">
      <c r="A4445" s="20" t="s">
        <v>4168</v>
      </c>
      <c r="B4445" s="9">
        <v>45153.681423611109</v>
      </c>
      <c r="C4445" s="24">
        <v>45153.688425925924</v>
      </c>
      <c r="D4445" s="25" t="s">
        <v>27</v>
      </c>
      <c r="E4445" s="25" t="s">
        <v>9</v>
      </c>
      <c r="F4445" s="25" t="s">
        <v>686</v>
      </c>
      <c r="G4445" s="25" t="s">
        <v>111</v>
      </c>
      <c r="H4445" s="82"/>
      <c r="I4445" s="48">
        <f>tbl_raw_data[[#This Row],[Date Actioned]]-tbl_raw_data[[#This Row],[Date Tagged]]</f>
        <v>7.0023148145992309E-3</v>
      </c>
      <c r="J4445" s="46">
        <f>HOUR(tbl_raw_data[[#This Row],[Time_taken]])*60+MINUTE(tbl_raw_data[[#This Row],[Time_taken]])+SECOND(tbl_raw_data[[#This Row],[Time_taken]])/60</f>
        <v>10.083333333333334</v>
      </c>
      <c r="K4445" s="52">
        <f>DATE(YEAR(tbl_raw_data[[#This Row],[Date Actioned]]),MONTH(tbl_raw_data[[#This Row],[Date Actioned]]),DAY(tbl_raw_data[[#This Row],[Date Actioned]]))</f>
        <v>45153</v>
      </c>
      <c r="L4445" s="50" t="str">
        <f>UPPER(TEXT(tbl_raw_data[[#This Row],[updated_date]],"MMMM"))</f>
        <v>AUGUST</v>
      </c>
      <c r="M4445" s="50" t="str">
        <f>"WEEK "&amp; IF(ROUNDUP(DAY(tbl_raw_data[[#This Row],[updated_date]])/7,0)=5,4,ROUNDUP(DAY(tbl_raw_data[[#This Row],[updated_date]])/7,0))</f>
        <v>WEEK 3</v>
      </c>
      <c r="N4445" s="50" t="str">
        <f>UPPER(VLOOKUP(tbl_raw_data[[#This Row],[Analyst]],Settiings!$A$2:$B$16,2,0))</f>
        <v>FARDIN</v>
      </c>
      <c r="O4445" s="50" t="str">
        <f>TRIM(UPPER(tbl_raw_data[[#This Row],[Outcome]]))</f>
        <v>DECLINE</v>
      </c>
      <c r="P4445" s="50" t="str">
        <f>TRIM(UPPER(tbl_raw_data[[#This Row],[Queue Name]]))</f>
        <v>CONSUMER EXISTING</v>
      </c>
      <c r="Q4445" s="50" t="str">
        <f>IF(tbl_raw_data[[#This Row],[Time taken in min]]&lt;=Settiings!$D$2,"SLA_MET","SLA_NOT_MET")</f>
        <v>SLA_MET</v>
      </c>
      <c r="R4445" s="94"/>
    </row>
    <row r="4446" spans="1:18" x14ac:dyDescent="0.3">
      <c r="A4446" s="20" t="s">
        <v>4170</v>
      </c>
      <c r="B4446" s="15">
        <v>45153.682129629633</v>
      </c>
      <c r="C4446" s="10">
        <v>45153.690636574072</v>
      </c>
      <c r="D4446" s="12" t="s">
        <v>13</v>
      </c>
      <c r="E4446" s="12" t="s">
        <v>9</v>
      </c>
      <c r="F4446" s="11" t="s">
        <v>10</v>
      </c>
      <c r="G4446" s="13"/>
      <c r="H4446" s="78"/>
      <c r="I4446" s="48">
        <f>tbl_raw_data[[#This Row],[Date Actioned]]-tbl_raw_data[[#This Row],[Date Tagged]]</f>
        <v>8.5069444394321181E-3</v>
      </c>
      <c r="J4446" s="46">
        <f>HOUR(tbl_raw_data[[#This Row],[Time_taken]])*60+MINUTE(tbl_raw_data[[#This Row],[Time_taken]])+SECOND(tbl_raw_data[[#This Row],[Time_taken]])/60</f>
        <v>12.25</v>
      </c>
      <c r="K4446" s="52">
        <f>DATE(YEAR(tbl_raw_data[[#This Row],[Date Actioned]]),MONTH(tbl_raw_data[[#This Row],[Date Actioned]]),DAY(tbl_raw_data[[#This Row],[Date Actioned]]))</f>
        <v>45153</v>
      </c>
      <c r="L4446" s="50" t="str">
        <f>UPPER(TEXT(tbl_raw_data[[#This Row],[updated_date]],"MMMM"))</f>
        <v>AUGUST</v>
      </c>
      <c r="M4446" s="50" t="str">
        <f>"WEEK "&amp; IF(ROUNDUP(DAY(tbl_raw_data[[#This Row],[updated_date]])/7,0)=5,4,ROUNDUP(DAY(tbl_raw_data[[#This Row],[updated_date]])/7,0))</f>
        <v>WEEK 3</v>
      </c>
      <c r="N4446" s="50" t="str">
        <f>UPPER(VLOOKUP(tbl_raw_data[[#This Row],[Analyst]],Settiings!$A$2:$B$16,2,0))</f>
        <v>NITESH</v>
      </c>
      <c r="O4446" s="50" t="str">
        <f>TRIM(UPPER(tbl_raw_data[[#This Row],[Outcome]]))</f>
        <v>APPROVE</v>
      </c>
      <c r="P4446" s="50" t="str">
        <f>TRIM(UPPER(tbl_raw_data[[#This Row],[Queue Name]]))</f>
        <v>CONSUMER EXISTING</v>
      </c>
      <c r="Q4446" s="50" t="str">
        <f>IF(tbl_raw_data[[#This Row],[Time taken in min]]&lt;=Settiings!$D$2,"SLA_MET","SLA_NOT_MET")</f>
        <v>SLA_MET</v>
      </c>
      <c r="R4446" s="94"/>
    </row>
    <row r="4447" spans="1:18" x14ac:dyDescent="0.3">
      <c r="A4447" s="23" t="s">
        <v>4171</v>
      </c>
      <c r="B4447" s="15">
        <v>45153.682175925926</v>
      </c>
      <c r="C4447" s="26">
        <v>45153.688530092593</v>
      </c>
      <c r="D4447" s="18" t="s">
        <v>13</v>
      </c>
      <c r="E4447" s="18" t="s">
        <v>9</v>
      </c>
      <c r="F4447" s="27" t="s">
        <v>16</v>
      </c>
      <c r="G4447" s="19"/>
      <c r="H4447" s="79"/>
      <c r="I4447" s="48">
        <f>tbl_raw_data[[#This Row],[Date Actioned]]-tbl_raw_data[[#This Row],[Date Tagged]]</f>
        <v>6.3541666677338071E-3</v>
      </c>
      <c r="J4447" s="46">
        <f>HOUR(tbl_raw_data[[#This Row],[Time_taken]])*60+MINUTE(tbl_raw_data[[#This Row],[Time_taken]])+SECOND(tbl_raw_data[[#This Row],[Time_taken]])/60</f>
        <v>9.15</v>
      </c>
      <c r="K4447" s="52">
        <f>DATE(YEAR(tbl_raw_data[[#This Row],[Date Actioned]]),MONTH(tbl_raw_data[[#This Row],[Date Actioned]]),DAY(tbl_raw_data[[#This Row],[Date Actioned]]))</f>
        <v>45153</v>
      </c>
      <c r="L4447" s="50" t="str">
        <f>UPPER(TEXT(tbl_raw_data[[#This Row],[updated_date]],"MMMM"))</f>
        <v>AUGUST</v>
      </c>
      <c r="M4447" s="50" t="str">
        <f>"WEEK "&amp; IF(ROUNDUP(DAY(tbl_raw_data[[#This Row],[updated_date]])/7,0)=5,4,ROUNDUP(DAY(tbl_raw_data[[#This Row],[updated_date]])/7,0))</f>
        <v>WEEK 3</v>
      </c>
      <c r="N4447" s="50" t="str">
        <f>UPPER(VLOOKUP(tbl_raw_data[[#This Row],[Analyst]],Settiings!$A$2:$B$16,2,0))</f>
        <v>CAMROOON</v>
      </c>
      <c r="O4447" s="50" t="str">
        <f>TRIM(UPPER(tbl_raw_data[[#This Row],[Outcome]]))</f>
        <v>APPROVE</v>
      </c>
      <c r="P4447" s="50" t="str">
        <f>TRIM(UPPER(tbl_raw_data[[#This Row],[Queue Name]]))</f>
        <v>CONSUMER EXISTING</v>
      </c>
      <c r="Q4447" s="50" t="str">
        <f>IF(tbl_raw_data[[#This Row],[Time taken in min]]&lt;=Settiings!$D$2,"SLA_MET","SLA_NOT_MET")</f>
        <v>SLA_MET</v>
      </c>
      <c r="R4447" s="94"/>
    </row>
    <row r="4448" spans="1:18" x14ac:dyDescent="0.3">
      <c r="A4448" s="14" t="s">
        <v>4172</v>
      </c>
      <c r="B4448" s="15">
        <v>45153.684293981481</v>
      </c>
      <c r="C4448" s="10">
        <v>45153.689699074072</v>
      </c>
      <c r="D4448" s="12" t="s">
        <v>13</v>
      </c>
      <c r="E4448" s="12" t="s">
        <v>9</v>
      </c>
      <c r="F4448" s="11" t="s">
        <v>65</v>
      </c>
      <c r="G4448" s="13"/>
      <c r="H4448" s="78"/>
      <c r="I4448" s="48">
        <f>tbl_raw_data[[#This Row],[Date Actioned]]-tbl_raw_data[[#This Row],[Date Tagged]]</f>
        <v>5.4050925900810398E-3</v>
      </c>
      <c r="J4448" s="46">
        <f>HOUR(tbl_raw_data[[#This Row],[Time_taken]])*60+MINUTE(tbl_raw_data[[#This Row],[Time_taken]])+SECOND(tbl_raw_data[[#This Row],[Time_taken]])/60</f>
        <v>7.7833333333333332</v>
      </c>
      <c r="K4448" s="52">
        <f>DATE(YEAR(tbl_raw_data[[#This Row],[Date Actioned]]),MONTH(tbl_raw_data[[#This Row],[Date Actioned]]),DAY(tbl_raw_data[[#This Row],[Date Actioned]]))</f>
        <v>45153</v>
      </c>
      <c r="L4448" s="50" t="str">
        <f>UPPER(TEXT(tbl_raw_data[[#This Row],[updated_date]],"MMMM"))</f>
        <v>AUGUST</v>
      </c>
      <c r="M4448" s="50" t="str">
        <f>"WEEK "&amp; IF(ROUNDUP(DAY(tbl_raw_data[[#This Row],[updated_date]])/7,0)=5,4,ROUNDUP(DAY(tbl_raw_data[[#This Row],[updated_date]])/7,0))</f>
        <v>WEEK 3</v>
      </c>
      <c r="N4448" s="50" t="str">
        <f>UPPER(VLOOKUP(tbl_raw_data[[#This Row],[Analyst]],Settiings!$A$2:$B$16,2,0))</f>
        <v>SAM</v>
      </c>
      <c r="O4448" s="50" t="str">
        <f>TRIM(UPPER(tbl_raw_data[[#This Row],[Outcome]]))</f>
        <v>APPROVE</v>
      </c>
      <c r="P4448" s="50" t="str">
        <f>TRIM(UPPER(tbl_raw_data[[#This Row],[Queue Name]]))</f>
        <v>CONSUMER EXISTING</v>
      </c>
      <c r="Q4448" s="50" t="str">
        <f>IF(tbl_raw_data[[#This Row],[Time taken in min]]&lt;=Settiings!$D$2,"SLA_MET","SLA_NOT_MET")</f>
        <v>SLA_MET</v>
      </c>
      <c r="R4448" s="94"/>
    </row>
    <row r="4449" spans="1:18" x14ac:dyDescent="0.3">
      <c r="A4449" s="14" t="s">
        <v>4173</v>
      </c>
      <c r="B4449" s="9">
        <v>45153.687002314815</v>
      </c>
      <c r="C4449" s="24">
        <v>45153.691006944442</v>
      </c>
      <c r="D4449" s="25" t="s">
        <v>13</v>
      </c>
      <c r="E4449" s="25" t="s">
        <v>19</v>
      </c>
      <c r="F4449" s="25" t="s">
        <v>70</v>
      </c>
      <c r="G4449" s="25" t="s">
        <v>17</v>
      </c>
      <c r="H4449" s="82"/>
      <c r="I4449" s="48">
        <f>tbl_raw_data[[#This Row],[Date Actioned]]-tbl_raw_data[[#This Row],[Date Tagged]]</f>
        <v>4.0046296271611936E-3</v>
      </c>
      <c r="J4449" s="46">
        <f>HOUR(tbl_raw_data[[#This Row],[Time_taken]])*60+MINUTE(tbl_raw_data[[#This Row],[Time_taken]])+SECOND(tbl_raw_data[[#This Row],[Time_taken]])/60</f>
        <v>5.7666666666666666</v>
      </c>
      <c r="K4449" s="52">
        <f>DATE(YEAR(tbl_raw_data[[#This Row],[Date Actioned]]),MONTH(tbl_raw_data[[#This Row],[Date Actioned]]),DAY(tbl_raw_data[[#This Row],[Date Actioned]]))</f>
        <v>45153</v>
      </c>
      <c r="L4449" s="50" t="str">
        <f>UPPER(TEXT(tbl_raw_data[[#This Row],[updated_date]],"MMMM"))</f>
        <v>AUGUST</v>
      </c>
      <c r="M4449" s="50" t="str">
        <f>"WEEK "&amp; IF(ROUNDUP(DAY(tbl_raw_data[[#This Row],[updated_date]])/7,0)=5,4,ROUNDUP(DAY(tbl_raw_data[[#This Row],[updated_date]])/7,0))</f>
        <v>WEEK 3</v>
      </c>
      <c r="N4449" s="50" t="str">
        <f>UPPER(VLOOKUP(tbl_raw_data[[#This Row],[Analyst]],Settiings!$A$2:$B$16,2,0))</f>
        <v>ASIF</v>
      </c>
      <c r="O4449" s="50" t="str">
        <f>TRIM(UPPER(tbl_raw_data[[#This Row],[Outcome]]))</f>
        <v>APPROVE</v>
      </c>
      <c r="P4449" s="50" t="str">
        <f>TRIM(UPPER(tbl_raw_data[[#This Row],[Queue Name]]))</f>
        <v>CONSUMER POST BUREAU</v>
      </c>
      <c r="Q4449" s="50" t="str">
        <f>IF(tbl_raw_data[[#This Row],[Time taken in min]]&lt;=Settiings!$D$2,"SLA_MET","SLA_NOT_MET")</f>
        <v>SLA_MET</v>
      </c>
      <c r="R4449" s="94"/>
    </row>
    <row r="4450" spans="1:18" x14ac:dyDescent="0.3">
      <c r="A4450" s="20" t="s">
        <v>4175</v>
      </c>
      <c r="B4450" s="15">
        <v>45153.688877314817</v>
      </c>
      <c r="C4450" s="26">
        <v>45153.696087962962</v>
      </c>
      <c r="D4450" s="18" t="s">
        <v>13</v>
      </c>
      <c r="E4450" s="18" t="s">
        <v>19</v>
      </c>
      <c r="F4450" s="27" t="s">
        <v>686</v>
      </c>
      <c r="G4450" s="19"/>
      <c r="H4450" s="79"/>
      <c r="I4450" s="48">
        <f>tbl_raw_data[[#This Row],[Date Actioned]]-tbl_raw_data[[#This Row],[Date Tagged]]</f>
        <v>7.2106481457012706E-3</v>
      </c>
      <c r="J4450" s="46">
        <f>HOUR(tbl_raw_data[[#This Row],[Time_taken]])*60+MINUTE(tbl_raw_data[[#This Row],[Time_taken]])+SECOND(tbl_raw_data[[#This Row],[Time_taken]])/60</f>
        <v>10.383333333333333</v>
      </c>
      <c r="K4450" s="52">
        <f>DATE(YEAR(tbl_raw_data[[#This Row],[Date Actioned]]),MONTH(tbl_raw_data[[#This Row],[Date Actioned]]),DAY(tbl_raw_data[[#This Row],[Date Actioned]]))</f>
        <v>45153</v>
      </c>
      <c r="L4450" s="50" t="str">
        <f>UPPER(TEXT(tbl_raw_data[[#This Row],[updated_date]],"MMMM"))</f>
        <v>AUGUST</v>
      </c>
      <c r="M4450" s="50" t="str">
        <f>"WEEK "&amp; IF(ROUNDUP(DAY(tbl_raw_data[[#This Row],[updated_date]])/7,0)=5,4,ROUNDUP(DAY(tbl_raw_data[[#This Row],[updated_date]])/7,0))</f>
        <v>WEEK 3</v>
      </c>
      <c r="N4450" s="50" t="str">
        <f>UPPER(VLOOKUP(tbl_raw_data[[#This Row],[Analyst]],Settiings!$A$2:$B$16,2,0))</f>
        <v>FARDIN</v>
      </c>
      <c r="O4450" s="50" t="str">
        <f>TRIM(UPPER(tbl_raw_data[[#This Row],[Outcome]]))</f>
        <v>APPROVE</v>
      </c>
      <c r="P4450" s="50" t="str">
        <f>TRIM(UPPER(tbl_raw_data[[#This Row],[Queue Name]]))</f>
        <v>CONSUMER POST BUREAU</v>
      </c>
      <c r="Q4450" s="50" t="str">
        <f>IF(tbl_raw_data[[#This Row],[Time taken in min]]&lt;=Settiings!$D$2,"SLA_MET","SLA_NOT_MET")</f>
        <v>SLA_MET</v>
      </c>
      <c r="R4450" s="94"/>
    </row>
    <row r="4451" spans="1:18" x14ac:dyDescent="0.3">
      <c r="A4451" s="23" t="s">
        <v>4176</v>
      </c>
      <c r="B4451" s="15">
        <v>45153.68959490741</v>
      </c>
      <c r="C4451" s="10">
        <v>45153.693842592591</v>
      </c>
      <c r="D4451" s="12" t="s">
        <v>13</v>
      </c>
      <c r="E4451" s="12" t="s">
        <v>9</v>
      </c>
      <c r="F4451" s="11" t="s">
        <v>76</v>
      </c>
      <c r="G4451" s="13"/>
      <c r="H4451" s="78"/>
      <c r="I4451" s="48">
        <f>tbl_raw_data[[#This Row],[Date Actioned]]-tbl_raw_data[[#This Row],[Date Tagged]]</f>
        <v>4.2476851813262329E-3</v>
      </c>
      <c r="J4451" s="46">
        <f>HOUR(tbl_raw_data[[#This Row],[Time_taken]])*60+MINUTE(tbl_raw_data[[#This Row],[Time_taken]])+SECOND(tbl_raw_data[[#This Row],[Time_taken]])/60</f>
        <v>6.1166666666666663</v>
      </c>
      <c r="K4451" s="52">
        <f>DATE(YEAR(tbl_raw_data[[#This Row],[Date Actioned]]),MONTH(tbl_raw_data[[#This Row],[Date Actioned]]),DAY(tbl_raw_data[[#This Row],[Date Actioned]]))</f>
        <v>45153</v>
      </c>
      <c r="L4451" s="50" t="str">
        <f>UPPER(TEXT(tbl_raw_data[[#This Row],[updated_date]],"MMMM"))</f>
        <v>AUGUST</v>
      </c>
      <c r="M4451" s="50" t="str">
        <f>"WEEK "&amp; IF(ROUNDUP(DAY(tbl_raw_data[[#This Row],[updated_date]])/7,0)=5,4,ROUNDUP(DAY(tbl_raw_data[[#This Row],[updated_date]])/7,0))</f>
        <v>WEEK 3</v>
      </c>
      <c r="N4451" s="50" t="str">
        <f>UPPER(VLOOKUP(tbl_raw_data[[#This Row],[Analyst]],Settiings!$A$2:$B$16,2,0))</f>
        <v>ROHAN</v>
      </c>
      <c r="O4451" s="50" t="str">
        <f>TRIM(UPPER(tbl_raw_data[[#This Row],[Outcome]]))</f>
        <v>APPROVE</v>
      </c>
      <c r="P4451" s="50" t="str">
        <f>TRIM(UPPER(tbl_raw_data[[#This Row],[Queue Name]]))</f>
        <v>CONSUMER EXISTING</v>
      </c>
      <c r="Q4451" s="50" t="str">
        <f>IF(tbl_raw_data[[#This Row],[Time taken in min]]&lt;=Settiings!$D$2,"SLA_MET","SLA_NOT_MET")</f>
        <v>SLA_MET</v>
      </c>
      <c r="R4451" s="94"/>
    </row>
    <row r="4452" spans="1:18" x14ac:dyDescent="0.3">
      <c r="A4452" s="20" t="s">
        <v>4179</v>
      </c>
      <c r="B4452" s="15">
        <v>45153.692488425928</v>
      </c>
      <c r="C4452" s="16">
        <v>45153.701539351852</v>
      </c>
      <c r="D4452" s="17" t="s">
        <v>13</v>
      </c>
      <c r="E4452" s="17" t="s">
        <v>19</v>
      </c>
      <c r="F4452" s="17" t="s">
        <v>686</v>
      </c>
      <c r="G4452" s="17" t="s">
        <v>77</v>
      </c>
      <c r="H4452" s="83"/>
      <c r="I4452" s="48">
        <f>tbl_raw_data[[#This Row],[Date Actioned]]-tbl_raw_data[[#This Row],[Date Tagged]]</f>
        <v>9.0509259243845008E-3</v>
      </c>
      <c r="J4452" s="46">
        <f>HOUR(tbl_raw_data[[#This Row],[Time_taken]])*60+MINUTE(tbl_raw_data[[#This Row],[Time_taken]])+SECOND(tbl_raw_data[[#This Row],[Time_taken]])/60</f>
        <v>13.033333333333333</v>
      </c>
      <c r="K4452" s="52">
        <f>DATE(YEAR(tbl_raw_data[[#This Row],[Date Actioned]]),MONTH(tbl_raw_data[[#This Row],[Date Actioned]]),DAY(tbl_raw_data[[#This Row],[Date Actioned]]))</f>
        <v>45153</v>
      </c>
      <c r="L4452" s="50" t="str">
        <f>UPPER(TEXT(tbl_raw_data[[#This Row],[updated_date]],"MMMM"))</f>
        <v>AUGUST</v>
      </c>
      <c r="M4452" s="50" t="str">
        <f>"WEEK "&amp; IF(ROUNDUP(DAY(tbl_raw_data[[#This Row],[updated_date]])/7,0)=5,4,ROUNDUP(DAY(tbl_raw_data[[#This Row],[updated_date]])/7,0))</f>
        <v>WEEK 3</v>
      </c>
      <c r="N4452" s="50" t="str">
        <f>UPPER(VLOOKUP(tbl_raw_data[[#This Row],[Analyst]],Settiings!$A$2:$B$16,2,0))</f>
        <v>FARDIN</v>
      </c>
      <c r="O4452" s="50" t="str">
        <f>TRIM(UPPER(tbl_raw_data[[#This Row],[Outcome]]))</f>
        <v>APPROVE</v>
      </c>
      <c r="P4452" s="50" t="str">
        <f>TRIM(UPPER(tbl_raw_data[[#This Row],[Queue Name]]))</f>
        <v>CONSUMER POST BUREAU</v>
      </c>
      <c r="Q4452" s="50" t="str">
        <f>IF(tbl_raw_data[[#This Row],[Time taken in min]]&lt;=Settiings!$D$2,"SLA_MET","SLA_NOT_MET")</f>
        <v>SLA_MET</v>
      </c>
      <c r="R4452" s="94"/>
    </row>
    <row r="4453" spans="1:18" x14ac:dyDescent="0.3">
      <c r="A4453" s="23" t="s">
        <v>4180</v>
      </c>
      <c r="B4453" s="9">
        <v>45153.694953703707</v>
      </c>
      <c r="C4453" s="24">
        <v>45153.704131944447</v>
      </c>
      <c r="D4453" s="25" t="s">
        <v>13</v>
      </c>
      <c r="E4453" s="25" t="s">
        <v>19</v>
      </c>
      <c r="F4453" s="25" t="s">
        <v>53</v>
      </c>
      <c r="G4453" s="25" t="s">
        <v>17</v>
      </c>
      <c r="H4453" s="82"/>
      <c r="I4453" s="48">
        <f>tbl_raw_data[[#This Row],[Date Actioned]]-tbl_raw_data[[#This Row],[Date Tagged]]</f>
        <v>9.1782407398568466E-3</v>
      </c>
      <c r="J4453" s="46">
        <f>HOUR(tbl_raw_data[[#This Row],[Time_taken]])*60+MINUTE(tbl_raw_data[[#This Row],[Time_taken]])+SECOND(tbl_raw_data[[#This Row],[Time_taken]])/60</f>
        <v>13.216666666666667</v>
      </c>
      <c r="K4453" s="52">
        <f>DATE(YEAR(tbl_raw_data[[#This Row],[Date Actioned]]),MONTH(tbl_raw_data[[#This Row],[Date Actioned]]),DAY(tbl_raw_data[[#This Row],[Date Actioned]]))</f>
        <v>45153</v>
      </c>
      <c r="L4453" s="50" t="str">
        <f>UPPER(TEXT(tbl_raw_data[[#This Row],[updated_date]],"MMMM"))</f>
        <v>AUGUST</v>
      </c>
      <c r="M4453" s="50" t="str">
        <f>"WEEK "&amp; IF(ROUNDUP(DAY(tbl_raw_data[[#This Row],[updated_date]])/7,0)=5,4,ROUNDUP(DAY(tbl_raw_data[[#This Row],[updated_date]])/7,0))</f>
        <v>WEEK 3</v>
      </c>
      <c r="N4453" s="50" t="str">
        <f>UPPER(VLOOKUP(tbl_raw_data[[#This Row],[Analyst]],Settiings!$A$2:$B$16,2,0))</f>
        <v>NAVED</v>
      </c>
      <c r="O4453" s="50" t="str">
        <f>TRIM(UPPER(tbl_raw_data[[#This Row],[Outcome]]))</f>
        <v>APPROVE</v>
      </c>
      <c r="P4453" s="50" t="str">
        <f>TRIM(UPPER(tbl_raw_data[[#This Row],[Queue Name]]))</f>
        <v>CONSUMER POST BUREAU</v>
      </c>
      <c r="Q4453" s="50" t="str">
        <f>IF(tbl_raw_data[[#This Row],[Time taken in min]]&lt;=Settiings!$D$2,"SLA_MET","SLA_NOT_MET")</f>
        <v>SLA_MET</v>
      </c>
      <c r="R4453" s="94"/>
    </row>
    <row r="4454" spans="1:18" x14ac:dyDescent="0.3">
      <c r="A4454" s="14" t="s">
        <v>4185</v>
      </c>
      <c r="B4454" s="15">
        <v>45153.702222222222</v>
      </c>
      <c r="C4454" s="16">
        <v>45153.710289351853</v>
      </c>
      <c r="D4454" s="17" t="s">
        <v>13</v>
      </c>
      <c r="E4454" s="17" t="s">
        <v>19</v>
      </c>
      <c r="F4454" s="17" t="s">
        <v>53</v>
      </c>
      <c r="G4454" s="17" t="s">
        <v>41</v>
      </c>
      <c r="H4454" s="83"/>
      <c r="I4454" s="48">
        <f>tbl_raw_data[[#This Row],[Date Actioned]]-tbl_raw_data[[#This Row],[Date Tagged]]</f>
        <v>8.0671296309446916E-3</v>
      </c>
      <c r="J4454" s="46">
        <f>HOUR(tbl_raw_data[[#This Row],[Time_taken]])*60+MINUTE(tbl_raw_data[[#This Row],[Time_taken]])+SECOND(tbl_raw_data[[#This Row],[Time_taken]])/60</f>
        <v>11.616666666666667</v>
      </c>
      <c r="K4454" s="52">
        <f>DATE(YEAR(tbl_raw_data[[#This Row],[Date Actioned]]),MONTH(tbl_raw_data[[#This Row],[Date Actioned]]),DAY(tbl_raw_data[[#This Row],[Date Actioned]]))</f>
        <v>45153</v>
      </c>
      <c r="L4454" s="50" t="str">
        <f>UPPER(TEXT(tbl_raw_data[[#This Row],[updated_date]],"MMMM"))</f>
        <v>AUGUST</v>
      </c>
      <c r="M4454" s="50" t="str">
        <f>"WEEK "&amp; IF(ROUNDUP(DAY(tbl_raw_data[[#This Row],[updated_date]])/7,0)=5,4,ROUNDUP(DAY(tbl_raw_data[[#This Row],[updated_date]])/7,0))</f>
        <v>WEEK 3</v>
      </c>
      <c r="N4454" s="50" t="str">
        <f>UPPER(VLOOKUP(tbl_raw_data[[#This Row],[Analyst]],Settiings!$A$2:$B$16,2,0))</f>
        <v>NAVED</v>
      </c>
      <c r="O4454" s="50" t="str">
        <f>TRIM(UPPER(tbl_raw_data[[#This Row],[Outcome]]))</f>
        <v>APPROVE</v>
      </c>
      <c r="P4454" s="50" t="str">
        <f>TRIM(UPPER(tbl_raw_data[[#This Row],[Queue Name]]))</f>
        <v>CONSUMER POST BUREAU</v>
      </c>
      <c r="Q4454" s="50" t="str">
        <f>IF(tbl_raw_data[[#This Row],[Time taken in min]]&lt;=Settiings!$D$2,"SLA_MET","SLA_NOT_MET")</f>
        <v>SLA_MET</v>
      </c>
      <c r="R4454" s="94"/>
    </row>
    <row r="4455" spans="1:18" x14ac:dyDescent="0.3">
      <c r="A4455" s="14" t="s">
        <v>4186</v>
      </c>
      <c r="B4455" s="15">
        <v>45153.703379629631</v>
      </c>
      <c r="C4455" s="26">
        <v>45153.7108912037</v>
      </c>
      <c r="D4455" s="18" t="s">
        <v>13</v>
      </c>
      <c r="E4455" s="18" t="s">
        <v>19</v>
      </c>
      <c r="F4455" s="27" t="s">
        <v>10</v>
      </c>
      <c r="G4455" s="19"/>
      <c r="H4455" s="79"/>
      <c r="I4455" s="48">
        <f>tbl_raw_data[[#This Row],[Date Actioned]]-tbl_raw_data[[#This Row],[Date Tagged]]</f>
        <v>7.5115740692126565E-3</v>
      </c>
      <c r="J4455" s="46">
        <f>HOUR(tbl_raw_data[[#This Row],[Time_taken]])*60+MINUTE(tbl_raw_data[[#This Row],[Time_taken]])+SECOND(tbl_raw_data[[#This Row],[Time_taken]])/60</f>
        <v>10.816666666666666</v>
      </c>
      <c r="K4455" s="52">
        <f>DATE(YEAR(tbl_raw_data[[#This Row],[Date Actioned]]),MONTH(tbl_raw_data[[#This Row],[Date Actioned]]),DAY(tbl_raw_data[[#This Row],[Date Actioned]]))</f>
        <v>45153</v>
      </c>
      <c r="L4455" s="50" t="str">
        <f>UPPER(TEXT(tbl_raw_data[[#This Row],[updated_date]],"MMMM"))</f>
        <v>AUGUST</v>
      </c>
      <c r="M4455" s="50" t="str">
        <f>"WEEK "&amp; IF(ROUNDUP(DAY(tbl_raw_data[[#This Row],[updated_date]])/7,0)=5,4,ROUNDUP(DAY(tbl_raw_data[[#This Row],[updated_date]])/7,0))</f>
        <v>WEEK 3</v>
      </c>
      <c r="N4455" s="50" t="str">
        <f>UPPER(VLOOKUP(tbl_raw_data[[#This Row],[Analyst]],Settiings!$A$2:$B$16,2,0))</f>
        <v>NITESH</v>
      </c>
      <c r="O4455" s="50" t="str">
        <f>TRIM(UPPER(tbl_raw_data[[#This Row],[Outcome]]))</f>
        <v>APPROVE</v>
      </c>
      <c r="P4455" s="50" t="str">
        <f>TRIM(UPPER(tbl_raw_data[[#This Row],[Queue Name]]))</f>
        <v>CONSUMER POST BUREAU</v>
      </c>
      <c r="Q4455" s="50" t="str">
        <f>IF(tbl_raw_data[[#This Row],[Time taken in min]]&lt;=Settiings!$D$2,"SLA_MET","SLA_NOT_MET")</f>
        <v>SLA_MET</v>
      </c>
      <c r="R4455" s="94"/>
    </row>
    <row r="4456" spans="1:18" x14ac:dyDescent="0.3">
      <c r="A4456" s="20" t="s">
        <v>4190</v>
      </c>
      <c r="B4456" s="15">
        <v>45153.710694444446</v>
      </c>
      <c r="C4456" s="10">
        <v>45153.717060185183</v>
      </c>
      <c r="D4456" s="12" t="s">
        <v>13</v>
      </c>
      <c r="E4456" s="12" t="s">
        <v>9</v>
      </c>
      <c r="F4456" s="11" t="s">
        <v>686</v>
      </c>
      <c r="G4456" s="13"/>
      <c r="H4456" s="78"/>
      <c r="I4456" s="48">
        <f>tbl_raw_data[[#This Row],[Date Actioned]]-tbl_raw_data[[#This Row],[Date Tagged]]</f>
        <v>6.3657407372375019E-3</v>
      </c>
      <c r="J4456" s="46">
        <f>HOUR(tbl_raw_data[[#This Row],[Time_taken]])*60+MINUTE(tbl_raw_data[[#This Row],[Time_taken]])+SECOND(tbl_raw_data[[#This Row],[Time_taken]])/60</f>
        <v>9.1666666666666661</v>
      </c>
      <c r="K4456" s="52">
        <f>DATE(YEAR(tbl_raw_data[[#This Row],[Date Actioned]]),MONTH(tbl_raw_data[[#This Row],[Date Actioned]]),DAY(tbl_raw_data[[#This Row],[Date Actioned]]))</f>
        <v>45153</v>
      </c>
      <c r="L4456" s="50" t="str">
        <f>UPPER(TEXT(tbl_raw_data[[#This Row],[updated_date]],"MMMM"))</f>
        <v>AUGUST</v>
      </c>
      <c r="M4456" s="50" t="str">
        <f>"WEEK "&amp; IF(ROUNDUP(DAY(tbl_raw_data[[#This Row],[updated_date]])/7,0)=5,4,ROUNDUP(DAY(tbl_raw_data[[#This Row],[updated_date]])/7,0))</f>
        <v>WEEK 3</v>
      </c>
      <c r="N4456" s="50" t="str">
        <f>UPPER(VLOOKUP(tbl_raw_data[[#This Row],[Analyst]],Settiings!$A$2:$B$16,2,0))</f>
        <v>FARDIN</v>
      </c>
      <c r="O4456" s="50" t="str">
        <f>TRIM(UPPER(tbl_raw_data[[#This Row],[Outcome]]))</f>
        <v>APPROVE</v>
      </c>
      <c r="P4456" s="50" t="str">
        <f>TRIM(UPPER(tbl_raw_data[[#This Row],[Queue Name]]))</f>
        <v>CONSUMER EXISTING</v>
      </c>
      <c r="Q4456" s="50" t="str">
        <f>IF(tbl_raw_data[[#This Row],[Time taken in min]]&lt;=Settiings!$D$2,"SLA_MET","SLA_NOT_MET")</f>
        <v>SLA_MET</v>
      </c>
      <c r="R4456" s="94"/>
    </row>
    <row r="4457" spans="1:18" x14ac:dyDescent="0.3">
      <c r="A4457" s="20" t="s">
        <v>4191</v>
      </c>
      <c r="B4457" s="9">
        <v>45153.711828703701</v>
      </c>
      <c r="C4457" s="24">
        <v>45153.717650462961</v>
      </c>
      <c r="D4457" s="25" t="s">
        <v>13</v>
      </c>
      <c r="E4457" s="25" t="s">
        <v>9</v>
      </c>
      <c r="F4457" s="25" t="s">
        <v>53</v>
      </c>
      <c r="G4457" s="25" t="s">
        <v>77</v>
      </c>
      <c r="H4457" s="82"/>
      <c r="I4457" s="48">
        <f>tbl_raw_data[[#This Row],[Date Actioned]]-tbl_raw_data[[#This Row],[Date Tagged]]</f>
        <v>5.8217592595610768E-3</v>
      </c>
      <c r="J4457" s="46">
        <f>HOUR(tbl_raw_data[[#This Row],[Time_taken]])*60+MINUTE(tbl_raw_data[[#This Row],[Time_taken]])+SECOND(tbl_raw_data[[#This Row],[Time_taken]])/60</f>
        <v>8.3833333333333329</v>
      </c>
      <c r="K4457" s="52">
        <f>DATE(YEAR(tbl_raw_data[[#This Row],[Date Actioned]]),MONTH(tbl_raw_data[[#This Row],[Date Actioned]]),DAY(tbl_raw_data[[#This Row],[Date Actioned]]))</f>
        <v>45153</v>
      </c>
      <c r="L4457" s="50" t="str">
        <f>UPPER(TEXT(tbl_raw_data[[#This Row],[updated_date]],"MMMM"))</f>
        <v>AUGUST</v>
      </c>
      <c r="M4457" s="50" t="str">
        <f>"WEEK "&amp; IF(ROUNDUP(DAY(tbl_raw_data[[#This Row],[updated_date]])/7,0)=5,4,ROUNDUP(DAY(tbl_raw_data[[#This Row],[updated_date]])/7,0))</f>
        <v>WEEK 3</v>
      </c>
      <c r="N4457" s="50" t="str">
        <f>UPPER(VLOOKUP(tbl_raw_data[[#This Row],[Analyst]],Settiings!$A$2:$B$16,2,0))</f>
        <v>NAVED</v>
      </c>
      <c r="O4457" s="50" t="str">
        <f>TRIM(UPPER(tbl_raw_data[[#This Row],[Outcome]]))</f>
        <v>APPROVE</v>
      </c>
      <c r="P4457" s="50" t="str">
        <f>TRIM(UPPER(tbl_raw_data[[#This Row],[Queue Name]]))</f>
        <v>CONSUMER EXISTING</v>
      </c>
      <c r="Q4457" s="50" t="str">
        <f>IF(tbl_raw_data[[#This Row],[Time taken in min]]&lt;=Settiings!$D$2,"SLA_MET","SLA_NOT_MET")</f>
        <v>SLA_MET</v>
      </c>
      <c r="R4457" s="94"/>
    </row>
    <row r="4458" spans="1:18" x14ac:dyDescent="0.3">
      <c r="A4458" s="23" t="s">
        <v>4192</v>
      </c>
      <c r="B4458" s="15">
        <v>45153.71429398148</v>
      </c>
      <c r="C4458" s="16">
        <v>45153.717499999999</v>
      </c>
      <c r="D4458" s="17" t="s">
        <v>13</v>
      </c>
      <c r="E4458" s="17" t="s">
        <v>47</v>
      </c>
      <c r="F4458" s="17" t="s">
        <v>70</v>
      </c>
      <c r="G4458" s="17" t="s">
        <v>77</v>
      </c>
      <c r="H4458" s="83"/>
      <c r="I4458" s="48">
        <f>tbl_raw_data[[#This Row],[Date Actioned]]-tbl_raw_data[[#This Row],[Date Tagged]]</f>
        <v>3.2060185185400769E-3</v>
      </c>
      <c r="J4458" s="46">
        <f>HOUR(tbl_raw_data[[#This Row],[Time_taken]])*60+MINUTE(tbl_raw_data[[#This Row],[Time_taken]])+SECOND(tbl_raw_data[[#This Row],[Time_taken]])/60</f>
        <v>4.6166666666666671</v>
      </c>
      <c r="K4458" s="52">
        <f>DATE(YEAR(tbl_raw_data[[#This Row],[Date Actioned]]),MONTH(tbl_raw_data[[#This Row],[Date Actioned]]),DAY(tbl_raw_data[[#This Row],[Date Actioned]]))</f>
        <v>45153</v>
      </c>
      <c r="L4458" s="50" t="str">
        <f>UPPER(TEXT(tbl_raw_data[[#This Row],[updated_date]],"MMMM"))</f>
        <v>AUGUST</v>
      </c>
      <c r="M4458" s="50" t="str">
        <f>"WEEK "&amp; IF(ROUNDUP(DAY(tbl_raw_data[[#This Row],[updated_date]])/7,0)=5,4,ROUNDUP(DAY(tbl_raw_data[[#This Row],[updated_date]])/7,0))</f>
        <v>WEEK 3</v>
      </c>
      <c r="N4458" s="50" t="str">
        <f>UPPER(VLOOKUP(tbl_raw_data[[#This Row],[Analyst]],Settiings!$A$2:$B$16,2,0))</f>
        <v>ASIF</v>
      </c>
      <c r="O4458" s="50" t="str">
        <f>TRIM(UPPER(tbl_raw_data[[#This Row],[Outcome]]))</f>
        <v>APPROVE</v>
      </c>
      <c r="P4458" s="50" t="str">
        <f>TRIM(UPPER(tbl_raw_data[[#This Row],[Queue Name]]))</f>
        <v>CONSUMER PRE BUREAU</v>
      </c>
      <c r="Q4458" s="50" t="str">
        <f>IF(tbl_raw_data[[#This Row],[Time taken in min]]&lt;=Settiings!$D$2,"SLA_MET","SLA_NOT_MET")</f>
        <v>SLA_MET</v>
      </c>
      <c r="R4458" s="94"/>
    </row>
    <row r="4459" spans="1:18" x14ac:dyDescent="0.3">
      <c r="A4459" s="23" t="s">
        <v>4193</v>
      </c>
      <c r="B4459" s="15">
        <v>45153.714456018519</v>
      </c>
      <c r="C4459" s="26">
        <v>45153.724282407406</v>
      </c>
      <c r="D4459" s="18" t="s">
        <v>13</v>
      </c>
      <c r="E4459" s="18" t="s">
        <v>9</v>
      </c>
      <c r="F4459" s="27" t="s">
        <v>10</v>
      </c>
      <c r="G4459" s="19"/>
      <c r="H4459" s="79"/>
      <c r="I4459" s="48">
        <f>tbl_raw_data[[#This Row],[Date Actioned]]-tbl_raw_data[[#This Row],[Date Tagged]]</f>
        <v>9.8263888867222704E-3</v>
      </c>
      <c r="J4459" s="46">
        <f>HOUR(tbl_raw_data[[#This Row],[Time_taken]])*60+MINUTE(tbl_raw_data[[#This Row],[Time_taken]])+SECOND(tbl_raw_data[[#This Row],[Time_taken]])/60</f>
        <v>14.15</v>
      </c>
      <c r="K4459" s="52">
        <f>DATE(YEAR(tbl_raw_data[[#This Row],[Date Actioned]]),MONTH(tbl_raw_data[[#This Row],[Date Actioned]]),DAY(tbl_raw_data[[#This Row],[Date Actioned]]))</f>
        <v>45153</v>
      </c>
      <c r="L4459" s="50" t="str">
        <f>UPPER(TEXT(tbl_raw_data[[#This Row],[updated_date]],"MMMM"))</f>
        <v>AUGUST</v>
      </c>
      <c r="M4459" s="50" t="str">
        <f>"WEEK "&amp; IF(ROUNDUP(DAY(tbl_raw_data[[#This Row],[updated_date]])/7,0)=5,4,ROUNDUP(DAY(tbl_raw_data[[#This Row],[updated_date]])/7,0))</f>
        <v>WEEK 3</v>
      </c>
      <c r="N4459" s="50" t="str">
        <f>UPPER(VLOOKUP(tbl_raw_data[[#This Row],[Analyst]],Settiings!$A$2:$B$16,2,0))</f>
        <v>NITESH</v>
      </c>
      <c r="O4459" s="50" t="str">
        <f>TRIM(UPPER(tbl_raw_data[[#This Row],[Outcome]]))</f>
        <v>APPROVE</v>
      </c>
      <c r="P4459" s="50" t="str">
        <f>TRIM(UPPER(tbl_raw_data[[#This Row],[Queue Name]]))</f>
        <v>CONSUMER EXISTING</v>
      </c>
      <c r="Q4459" s="50" t="str">
        <f>IF(tbl_raw_data[[#This Row],[Time taken in min]]&lt;=Settiings!$D$2,"SLA_MET","SLA_NOT_MET")</f>
        <v>SLA_MET</v>
      </c>
      <c r="R4459" s="94"/>
    </row>
    <row r="4460" spans="1:18" x14ac:dyDescent="0.3">
      <c r="A4460" s="14" t="s">
        <v>4200</v>
      </c>
      <c r="B4460" s="15">
        <v>45153.729641203703</v>
      </c>
      <c r="C4460" s="10">
        <v>45153.735752314817</v>
      </c>
      <c r="D4460" s="12" t="s">
        <v>13</v>
      </c>
      <c r="E4460" s="12" t="s">
        <v>19</v>
      </c>
      <c r="F4460" s="11" t="s">
        <v>50</v>
      </c>
      <c r="G4460" s="13"/>
      <c r="H4460" s="78"/>
      <c r="I4460" s="48">
        <f>tbl_raw_data[[#This Row],[Date Actioned]]-tbl_raw_data[[#This Row],[Date Tagged]]</f>
        <v>6.1111111135687679E-3</v>
      </c>
      <c r="J4460" s="46">
        <f>HOUR(tbl_raw_data[[#This Row],[Time_taken]])*60+MINUTE(tbl_raw_data[[#This Row],[Time_taken]])+SECOND(tbl_raw_data[[#This Row],[Time_taken]])/60</f>
        <v>8.8000000000000007</v>
      </c>
      <c r="K4460" s="52">
        <f>DATE(YEAR(tbl_raw_data[[#This Row],[Date Actioned]]),MONTH(tbl_raw_data[[#This Row],[Date Actioned]]),DAY(tbl_raw_data[[#This Row],[Date Actioned]]))</f>
        <v>45153</v>
      </c>
      <c r="L4460" s="50" t="str">
        <f>UPPER(TEXT(tbl_raw_data[[#This Row],[updated_date]],"MMMM"))</f>
        <v>AUGUST</v>
      </c>
      <c r="M4460" s="50" t="str">
        <f>"WEEK "&amp; IF(ROUNDUP(DAY(tbl_raw_data[[#This Row],[updated_date]])/7,0)=5,4,ROUNDUP(DAY(tbl_raw_data[[#This Row],[updated_date]])/7,0))</f>
        <v>WEEK 3</v>
      </c>
      <c r="N4460" s="50" t="str">
        <f>UPPER(VLOOKUP(tbl_raw_data[[#This Row],[Analyst]],Settiings!$A$2:$B$16,2,0))</f>
        <v>SHAHID</v>
      </c>
      <c r="O4460" s="50" t="str">
        <f>TRIM(UPPER(tbl_raw_data[[#This Row],[Outcome]]))</f>
        <v>APPROVE</v>
      </c>
      <c r="P4460" s="50" t="str">
        <f>TRIM(UPPER(tbl_raw_data[[#This Row],[Queue Name]]))</f>
        <v>CONSUMER POST BUREAU</v>
      </c>
      <c r="Q4460" s="50" t="str">
        <f>IF(tbl_raw_data[[#This Row],[Time taken in min]]&lt;=Settiings!$D$2,"SLA_MET","SLA_NOT_MET")</f>
        <v>SLA_MET</v>
      </c>
      <c r="R4460" s="94"/>
    </row>
    <row r="4461" spans="1:18" x14ac:dyDescent="0.3">
      <c r="A4461" s="14" t="s">
        <v>4202</v>
      </c>
      <c r="B4461" s="9">
        <v>45153.733506944445</v>
      </c>
      <c r="C4461" s="24">
        <v>45153.73646990741</v>
      </c>
      <c r="D4461" s="25" t="s">
        <v>13</v>
      </c>
      <c r="E4461" s="25" t="s">
        <v>9</v>
      </c>
      <c r="F4461" s="25" t="s">
        <v>70</v>
      </c>
      <c r="G4461" s="25" t="s">
        <v>17</v>
      </c>
      <c r="H4461" s="82"/>
      <c r="I4461" s="48">
        <f>tbl_raw_data[[#This Row],[Date Actioned]]-tbl_raw_data[[#This Row],[Date Tagged]]</f>
        <v>2.9629629643750377E-3</v>
      </c>
      <c r="J4461" s="46">
        <f>HOUR(tbl_raw_data[[#This Row],[Time_taken]])*60+MINUTE(tbl_raw_data[[#This Row],[Time_taken]])+SECOND(tbl_raw_data[[#This Row],[Time_taken]])/60</f>
        <v>4.2666666666666666</v>
      </c>
      <c r="K4461" s="52">
        <f>DATE(YEAR(tbl_raw_data[[#This Row],[Date Actioned]]),MONTH(tbl_raw_data[[#This Row],[Date Actioned]]),DAY(tbl_raw_data[[#This Row],[Date Actioned]]))</f>
        <v>45153</v>
      </c>
      <c r="L4461" s="50" t="str">
        <f>UPPER(TEXT(tbl_raw_data[[#This Row],[updated_date]],"MMMM"))</f>
        <v>AUGUST</v>
      </c>
      <c r="M4461" s="50" t="str">
        <f>"WEEK "&amp; IF(ROUNDUP(DAY(tbl_raw_data[[#This Row],[updated_date]])/7,0)=5,4,ROUNDUP(DAY(tbl_raw_data[[#This Row],[updated_date]])/7,0))</f>
        <v>WEEK 3</v>
      </c>
      <c r="N4461" s="50" t="str">
        <f>UPPER(VLOOKUP(tbl_raw_data[[#This Row],[Analyst]],Settiings!$A$2:$B$16,2,0))</f>
        <v>ASIF</v>
      </c>
      <c r="O4461" s="50" t="str">
        <f>TRIM(UPPER(tbl_raw_data[[#This Row],[Outcome]]))</f>
        <v>APPROVE</v>
      </c>
      <c r="P4461" s="50" t="str">
        <f>TRIM(UPPER(tbl_raw_data[[#This Row],[Queue Name]]))</f>
        <v>CONSUMER EXISTING</v>
      </c>
      <c r="Q4461" s="50" t="str">
        <f>IF(tbl_raw_data[[#This Row],[Time taken in min]]&lt;=Settiings!$D$2,"SLA_MET","SLA_NOT_MET")</f>
        <v>SLA_MET</v>
      </c>
      <c r="R4461" s="94"/>
    </row>
    <row r="4462" spans="1:18" x14ac:dyDescent="0.3">
      <c r="A4462" s="20" t="s">
        <v>4205</v>
      </c>
      <c r="B4462" s="15">
        <v>45153.735821759263</v>
      </c>
      <c r="C4462" s="16">
        <v>45153.742766203701</v>
      </c>
      <c r="D4462" s="17" t="s">
        <v>13</v>
      </c>
      <c r="E4462" s="17" t="s">
        <v>47</v>
      </c>
      <c r="F4462" s="17" t="s">
        <v>16</v>
      </c>
      <c r="G4462" s="17" t="s">
        <v>255</v>
      </c>
      <c r="H4462" s="83"/>
      <c r="I4462" s="48">
        <f>tbl_raw_data[[#This Row],[Date Actioned]]-tbl_raw_data[[#This Row],[Date Tagged]]</f>
        <v>6.9444444379769266E-3</v>
      </c>
      <c r="J4462" s="46">
        <f>HOUR(tbl_raw_data[[#This Row],[Time_taken]])*60+MINUTE(tbl_raw_data[[#This Row],[Time_taken]])+SECOND(tbl_raw_data[[#This Row],[Time_taken]])/60</f>
        <v>10</v>
      </c>
      <c r="K4462" s="52">
        <f>DATE(YEAR(tbl_raw_data[[#This Row],[Date Actioned]]),MONTH(tbl_raw_data[[#This Row],[Date Actioned]]),DAY(tbl_raw_data[[#This Row],[Date Actioned]]))</f>
        <v>45153</v>
      </c>
      <c r="L4462" s="50" t="str">
        <f>UPPER(TEXT(tbl_raw_data[[#This Row],[updated_date]],"MMMM"))</f>
        <v>AUGUST</v>
      </c>
      <c r="M4462" s="50" t="str">
        <f>"WEEK "&amp; IF(ROUNDUP(DAY(tbl_raw_data[[#This Row],[updated_date]])/7,0)=5,4,ROUNDUP(DAY(tbl_raw_data[[#This Row],[updated_date]])/7,0))</f>
        <v>WEEK 3</v>
      </c>
      <c r="N4462" s="50" t="str">
        <f>UPPER(VLOOKUP(tbl_raw_data[[#This Row],[Analyst]],Settiings!$A$2:$B$16,2,0))</f>
        <v>CAMROOON</v>
      </c>
      <c r="O4462" s="50" t="str">
        <f>TRIM(UPPER(tbl_raw_data[[#This Row],[Outcome]]))</f>
        <v>APPROVE</v>
      </c>
      <c r="P4462" s="50" t="str">
        <f>TRIM(UPPER(tbl_raw_data[[#This Row],[Queue Name]]))</f>
        <v>CONSUMER PRE BUREAU</v>
      </c>
      <c r="Q4462" s="50" t="str">
        <f>IF(tbl_raw_data[[#This Row],[Time taken in min]]&lt;=Settiings!$D$2,"SLA_MET","SLA_NOT_MET")</f>
        <v>SLA_MET</v>
      </c>
      <c r="R4462" s="94"/>
    </row>
    <row r="4463" spans="1:18" x14ac:dyDescent="0.3">
      <c r="A4463" s="23" t="s">
        <v>4206</v>
      </c>
      <c r="B4463" s="9">
        <v>45153.735960648148</v>
      </c>
      <c r="C4463" s="24">
        <v>45153.737430555557</v>
      </c>
      <c r="D4463" s="25" t="s">
        <v>13</v>
      </c>
      <c r="E4463" s="25" t="s">
        <v>9</v>
      </c>
      <c r="F4463" s="25" t="s">
        <v>70</v>
      </c>
      <c r="G4463" s="25" t="s">
        <v>17</v>
      </c>
      <c r="H4463" s="82"/>
      <c r="I4463" s="48">
        <f>tbl_raw_data[[#This Row],[Date Actioned]]-tbl_raw_data[[#This Row],[Date Tagged]]</f>
        <v>1.4699074090458453E-3</v>
      </c>
      <c r="J4463" s="46">
        <f>HOUR(tbl_raw_data[[#This Row],[Time_taken]])*60+MINUTE(tbl_raw_data[[#This Row],[Time_taken]])+SECOND(tbl_raw_data[[#This Row],[Time_taken]])/60</f>
        <v>2.1166666666666667</v>
      </c>
      <c r="K4463" s="52">
        <f>DATE(YEAR(tbl_raw_data[[#This Row],[Date Actioned]]),MONTH(tbl_raw_data[[#This Row],[Date Actioned]]),DAY(tbl_raw_data[[#This Row],[Date Actioned]]))</f>
        <v>45153</v>
      </c>
      <c r="L4463" s="50" t="str">
        <f>UPPER(TEXT(tbl_raw_data[[#This Row],[updated_date]],"MMMM"))</f>
        <v>AUGUST</v>
      </c>
      <c r="M4463" s="50" t="str">
        <f>"WEEK "&amp; IF(ROUNDUP(DAY(tbl_raw_data[[#This Row],[updated_date]])/7,0)=5,4,ROUNDUP(DAY(tbl_raw_data[[#This Row],[updated_date]])/7,0))</f>
        <v>WEEK 3</v>
      </c>
      <c r="N4463" s="50" t="str">
        <f>UPPER(VLOOKUP(tbl_raw_data[[#This Row],[Analyst]],Settiings!$A$2:$B$16,2,0))</f>
        <v>ASIF</v>
      </c>
      <c r="O4463" s="50" t="str">
        <f>TRIM(UPPER(tbl_raw_data[[#This Row],[Outcome]]))</f>
        <v>APPROVE</v>
      </c>
      <c r="P4463" s="50" t="str">
        <f>TRIM(UPPER(tbl_raw_data[[#This Row],[Queue Name]]))</f>
        <v>CONSUMER EXISTING</v>
      </c>
      <c r="Q4463" s="50" t="str">
        <f>IF(tbl_raw_data[[#This Row],[Time taken in min]]&lt;=Settiings!$D$2,"SLA_MET","SLA_NOT_MET")</f>
        <v>SLA_MET</v>
      </c>
      <c r="R4463" s="94"/>
    </row>
    <row r="4464" spans="1:18" x14ac:dyDescent="0.3">
      <c r="A4464" s="20" t="s">
        <v>4208</v>
      </c>
      <c r="B4464" s="15">
        <v>45153.739837962959</v>
      </c>
      <c r="C4464" s="26">
        <v>45153.743576388886</v>
      </c>
      <c r="D4464" s="18" t="s">
        <v>13</v>
      </c>
      <c r="E4464" s="18" t="s">
        <v>9</v>
      </c>
      <c r="F4464" s="27" t="s">
        <v>50</v>
      </c>
      <c r="G4464" s="19"/>
      <c r="H4464" s="79"/>
      <c r="I4464" s="48">
        <f>tbl_raw_data[[#This Row],[Date Actioned]]-tbl_raw_data[[#This Row],[Date Tagged]]</f>
        <v>3.7384259267128073E-3</v>
      </c>
      <c r="J4464" s="46">
        <f>HOUR(tbl_raw_data[[#This Row],[Time_taken]])*60+MINUTE(tbl_raw_data[[#This Row],[Time_taken]])+SECOND(tbl_raw_data[[#This Row],[Time_taken]])/60</f>
        <v>5.3833333333333337</v>
      </c>
      <c r="K4464" s="52">
        <f>DATE(YEAR(tbl_raw_data[[#This Row],[Date Actioned]]),MONTH(tbl_raw_data[[#This Row],[Date Actioned]]),DAY(tbl_raw_data[[#This Row],[Date Actioned]]))</f>
        <v>45153</v>
      </c>
      <c r="L4464" s="50" t="str">
        <f>UPPER(TEXT(tbl_raw_data[[#This Row],[updated_date]],"MMMM"))</f>
        <v>AUGUST</v>
      </c>
      <c r="M4464" s="50" t="str">
        <f>"WEEK "&amp; IF(ROUNDUP(DAY(tbl_raw_data[[#This Row],[updated_date]])/7,0)=5,4,ROUNDUP(DAY(tbl_raw_data[[#This Row],[updated_date]])/7,0))</f>
        <v>WEEK 3</v>
      </c>
      <c r="N4464" s="50" t="str">
        <f>UPPER(VLOOKUP(tbl_raw_data[[#This Row],[Analyst]],Settiings!$A$2:$B$16,2,0))</f>
        <v>SHAHID</v>
      </c>
      <c r="O4464" s="50" t="str">
        <f>TRIM(UPPER(tbl_raw_data[[#This Row],[Outcome]]))</f>
        <v>APPROVE</v>
      </c>
      <c r="P4464" s="50" t="str">
        <f>TRIM(UPPER(tbl_raw_data[[#This Row],[Queue Name]]))</f>
        <v>CONSUMER EXISTING</v>
      </c>
      <c r="Q4464" s="50" t="str">
        <f>IF(tbl_raw_data[[#This Row],[Time taken in min]]&lt;=Settiings!$D$2,"SLA_MET","SLA_NOT_MET")</f>
        <v>SLA_MET</v>
      </c>
      <c r="R4464" s="94"/>
    </row>
    <row r="4465" spans="1:18" x14ac:dyDescent="0.3">
      <c r="A4465" s="23" t="s">
        <v>4211</v>
      </c>
      <c r="B4465" s="15">
        <v>45153.74627314815</v>
      </c>
      <c r="C4465" s="26">
        <v>45153.752557870372</v>
      </c>
      <c r="D4465" s="18" t="s">
        <v>27</v>
      </c>
      <c r="E4465" s="18" t="s">
        <v>19</v>
      </c>
      <c r="F4465" s="27" t="s">
        <v>70</v>
      </c>
      <c r="G4465" s="19"/>
      <c r="H4465" s="79"/>
      <c r="I4465" s="48">
        <f>tbl_raw_data[[#This Row],[Date Actioned]]-tbl_raw_data[[#This Row],[Date Tagged]]</f>
        <v>6.284722221607808E-3</v>
      </c>
      <c r="J4465" s="46">
        <f>HOUR(tbl_raw_data[[#This Row],[Time_taken]])*60+MINUTE(tbl_raw_data[[#This Row],[Time_taken]])+SECOND(tbl_raw_data[[#This Row],[Time_taken]])/60</f>
        <v>9.0500000000000007</v>
      </c>
      <c r="K4465" s="52">
        <f>DATE(YEAR(tbl_raw_data[[#This Row],[Date Actioned]]),MONTH(tbl_raw_data[[#This Row],[Date Actioned]]),DAY(tbl_raw_data[[#This Row],[Date Actioned]]))</f>
        <v>45153</v>
      </c>
      <c r="L4465" s="50" t="str">
        <f>UPPER(TEXT(tbl_raw_data[[#This Row],[updated_date]],"MMMM"))</f>
        <v>AUGUST</v>
      </c>
      <c r="M4465" s="50" t="str">
        <f>"WEEK "&amp; IF(ROUNDUP(DAY(tbl_raw_data[[#This Row],[updated_date]])/7,0)=5,4,ROUNDUP(DAY(tbl_raw_data[[#This Row],[updated_date]])/7,0))</f>
        <v>WEEK 3</v>
      </c>
      <c r="N4465" s="50" t="str">
        <f>UPPER(VLOOKUP(tbl_raw_data[[#This Row],[Analyst]],Settiings!$A$2:$B$16,2,0))</f>
        <v>ASIF</v>
      </c>
      <c r="O4465" s="50" t="str">
        <f>TRIM(UPPER(tbl_raw_data[[#This Row],[Outcome]]))</f>
        <v>DECLINE</v>
      </c>
      <c r="P4465" s="50" t="str">
        <f>TRIM(UPPER(tbl_raw_data[[#This Row],[Queue Name]]))</f>
        <v>CONSUMER POST BUREAU</v>
      </c>
      <c r="Q4465" s="50" t="str">
        <f>IF(tbl_raw_data[[#This Row],[Time taken in min]]&lt;=Settiings!$D$2,"SLA_MET","SLA_NOT_MET")</f>
        <v>SLA_MET</v>
      </c>
      <c r="R4465" s="94"/>
    </row>
    <row r="4466" spans="1:18" x14ac:dyDescent="0.3">
      <c r="A4466" s="14" t="s">
        <v>4214</v>
      </c>
      <c r="B4466" s="15">
        <v>45153.780104166668</v>
      </c>
      <c r="C4466" s="16">
        <v>45153.785474537035</v>
      </c>
      <c r="D4466" s="17" t="s">
        <v>13</v>
      </c>
      <c r="E4466" s="17" t="s">
        <v>9</v>
      </c>
      <c r="F4466" s="17" t="s">
        <v>53</v>
      </c>
      <c r="G4466" s="17" t="s">
        <v>77</v>
      </c>
      <c r="H4466" s="83"/>
      <c r="I4466" s="48">
        <f>tbl_raw_data[[#This Row],[Date Actioned]]-tbl_raw_data[[#This Row],[Date Tagged]]</f>
        <v>5.3703703670180403E-3</v>
      </c>
      <c r="J4466" s="46">
        <f>HOUR(tbl_raw_data[[#This Row],[Time_taken]])*60+MINUTE(tbl_raw_data[[#This Row],[Time_taken]])+SECOND(tbl_raw_data[[#This Row],[Time_taken]])/60</f>
        <v>7.7333333333333334</v>
      </c>
      <c r="K4466" s="52">
        <f>DATE(YEAR(tbl_raw_data[[#This Row],[Date Actioned]]),MONTH(tbl_raw_data[[#This Row],[Date Actioned]]),DAY(tbl_raw_data[[#This Row],[Date Actioned]]))</f>
        <v>45153</v>
      </c>
      <c r="L4466" s="50" t="str">
        <f>UPPER(TEXT(tbl_raw_data[[#This Row],[updated_date]],"MMMM"))</f>
        <v>AUGUST</v>
      </c>
      <c r="M4466" s="50" t="str">
        <f>"WEEK "&amp; IF(ROUNDUP(DAY(tbl_raw_data[[#This Row],[updated_date]])/7,0)=5,4,ROUNDUP(DAY(tbl_raw_data[[#This Row],[updated_date]])/7,0))</f>
        <v>WEEK 3</v>
      </c>
      <c r="N4466" s="50" t="str">
        <f>UPPER(VLOOKUP(tbl_raw_data[[#This Row],[Analyst]],Settiings!$A$2:$B$16,2,0))</f>
        <v>NAVED</v>
      </c>
      <c r="O4466" s="50" t="str">
        <f>TRIM(UPPER(tbl_raw_data[[#This Row],[Outcome]]))</f>
        <v>APPROVE</v>
      </c>
      <c r="P4466" s="50" t="str">
        <f>TRIM(UPPER(tbl_raw_data[[#This Row],[Queue Name]]))</f>
        <v>CONSUMER EXISTING</v>
      </c>
      <c r="Q4466" s="50" t="str">
        <f>IF(tbl_raw_data[[#This Row],[Time taken in min]]&lt;=Settiings!$D$2,"SLA_MET","SLA_NOT_MET")</f>
        <v>SLA_MET</v>
      </c>
      <c r="R4466" s="94"/>
    </row>
    <row r="4467" spans="1:18" x14ac:dyDescent="0.3">
      <c r="A4467" s="23" t="s">
        <v>4217</v>
      </c>
      <c r="B4467" s="15">
        <v>45153.798703703702</v>
      </c>
      <c r="C4467" s="10">
        <v>45153.803599537037</v>
      </c>
      <c r="D4467" s="12" t="s">
        <v>13</v>
      </c>
      <c r="E4467" s="12" t="s">
        <v>19</v>
      </c>
      <c r="F4467" s="11" t="s">
        <v>10</v>
      </c>
      <c r="G4467" s="13"/>
      <c r="H4467" s="78"/>
      <c r="I4467" s="48">
        <f>tbl_raw_data[[#This Row],[Date Actioned]]-tbl_raw_data[[#This Row],[Date Tagged]]</f>
        <v>4.8958333354676142E-3</v>
      </c>
      <c r="J4467" s="46">
        <f>HOUR(tbl_raw_data[[#This Row],[Time_taken]])*60+MINUTE(tbl_raw_data[[#This Row],[Time_taken]])+SECOND(tbl_raw_data[[#This Row],[Time_taken]])/60</f>
        <v>7.05</v>
      </c>
      <c r="K4467" s="52">
        <f>DATE(YEAR(tbl_raw_data[[#This Row],[Date Actioned]]),MONTH(tbl_raw_data[[#This Row],[Date Actioned]]),DAY(tbl_raw_data[[#This Row],[Date Actioned]]))</f>
        <v>45153</v>
      </c>
      <c r="L4467" s="50" t="str">
        <f>UPPER(TEXT(tbl_raw_data[[#This Row],[updated_date]],"MMMM"))</f>
        <v>AUGUST</v>
      </c>
      <c r="M4467" s="50" t="str">
        <f>"WEEK "&amp; IF(ROUNDUP(DAY(tbl_raw_data[[#This Row],[updated_date]])/7,0)=5,4,ROUNDUP(DAY(tbl_raw_data[[#This Row],[updated_date]])/7,0))</f>
        <v>WEEK 3</v>
      </c>
      <c r="N4467" s="50" t="str">
        <f>UPPER(VLOOKUP(tbl_raw_data[[#This Row],[Analyst]],Settiings!$A$2:$B$16,2,0))</f>
        <v>NITESH</v>
      </c>
      <c r="O4467" s="50" t="str">
        <f>TRIM(UPPER(tbl_raw_data[[#This Row],[Outcome]]))</f>
        <v>APPROVE</v>
      </c>
      <c r="P4467" s="50" t="str">
        <f>TRIM(UPPER(tbl_raw_data[[#This Row],[Queue Name]]))</f>
        <v>CONSUMER POST BUREAU</v>
      </c>
      <c r="Q4467" s="50" t="str">
        <f>IF(tbl_raw_data[[#This Row],[Time taken in min]]&lt;=Settiings!$D$2,"SLA_MET","SLA_NOT_MET")</f>
        <v>SLA_MET</v>
      </c>
      <c r="R4467" s="94"/>
    </row>
    <row r="4468" spans="1:18" x14ac:dyDescent="0.3">
      <c r="A4468" s="20" t="s">
        <v>4218</v>
      </c>
      <c r="B4468" s="9">
        <v>45153.815682870372</v>
      </c>
      <c r="C4468" s="24">
        <v>45153.821932870371</v>
      </c>
      <c r="D4468" s="25" t="s">
        <v>13</v>
      </c>
      <c r="E4468" s="25" t="s">
        <v>47</v>
      </c>
      <c r="F4468" s="25" t="s">
        <v>16</v>
      </c>
      <c r="G4468" s="25" t="s">
        <v>41</v>
      </c>
      <c r="H4468" s="82"/>
      <c r="I4468" s="48">
        <f>tbl_raw_data[[#This Row],[Date Actioned]]-tbl_raw_data[[#This Row],[Date Tagged]]</f>
        <v>6.2499999985448085E-3</v>
      </c>
      <c r="J4468" s="46">
        <f>HOUR(tbl_raw_data[[#This Row],[Time_taken]])*60+MINUTE(tbl_raw_data[[#This Row],[Time_taken]])+SECOND(tbl_raw_data[[#This Row],[Time_taken]])/60</f>
        <v>9</v>
      </c>
      <c r="K4468" s="52">
        <f>DATE(YEAR(tbl_raw_data[[#This Row],[Date Actioned]]),MONTH(tbl_raw_data[[#This Row],[Date Actioned]]),DAY(tbl_raw_data[[#This Row],[Date Actioned]]))</f>
        <v>45153</v>
      </c>
      <c r="L4468" s="50" t="str">
        <f>UPPER(TEXT(tbl_raw_data[[#This Row],[updated_date]],"MMMM"))</f>
        <v>AUGUST</v>
      </c>
      <c r="M4468" s="50" t="str">
        <f>"WEEK "&amp; IF(ROUNDUP(DAY(tbl_raw_data[[#This Row],[updated_date]])/7,0)=5,4,ROUNDUP(DAY(tbl_raw_data[[#This Row],[updated_date]])/7,0))</f>
        <v>WEEK 3</v>
      </c>
      <c r="N4468" s="50" t="str">
        <f>UPPER(VLOOKUP(tbl_raw_data[[#This Row],[Analyst]],Settiings!$A$2:$B$16,2,0))</f>
        <v>CAMROOON</v>
      </c>
      <c r="O4468" s="50" t="str">
        <f>TRIM(UPPER(tbl_raw_data[[#This Row],[Outcome]]))</f>
        <v>APPROVE</v>
      </c>
      <c r="P4468" s="50" t="str">
        <f>TRIM(UPPER(tbl_raw_data[[#This Row],[Queue Name]]))</f>
        <v>CONSUMER PRE BUREAU</v>
      </c>
      <c r="Q4468" s="50" t="str">
        <f>IF(tbl_raw_data[[#This Row],[Time taken in min]]&lt;=Settiings!$D$2,"SLA_MET","SLA_NOT_MET")</f>
        <v>SLA_MET</v>
      </c>
      <c r="R4468" s="94"/>
    </row>
    <row r="4469" spans="1:18" x14ac:dyDescent="0.3">
      <c r="A4469" s="14" t="s">
        <v>4219</v>
      </c>
      <c r="B4469" s="15">
        <v>45153.822604166664</v>
      </c>
      <c r="C4469" s="26">
        <v>45153.826180555552</v>
      </c>
      <c r="D4469" s="18" t="s">
        <v>13</v>
      </c>
      <c r="E4469" s="18" t="s">
        <v>19</v>
      </c>
      <c r="F4469" s="27" t="s">
        <v>50</v>
      </c>
      <c r="G4469" s="19"/>
      <c r="H4469" s="79"/>
      <c r="I4469" s="48">
        <f>tbl_raw_data[[#This Row],[Date Actioned]]-tbl_raw_data[[#This Row],[Date Tagged]]</f>
        <v>3.5763888881774619E-3</v>
      </c>
      <c r="J4469" s="46">
        <f>HOUR(tbl_raw_data[[#This Row],[Time_taken]])*60+MINUTE(tbl_raw_data[[#This Row],[Time_taken]])+SECOND(tbl_raw_data[[#This Row],[Time_taken]])/60</f>
        <v>5.15</v>
      </c>
      <c r="K4469" s="52">
        <f>DATE(YEAR(tbl_raw_data[[#This Row],[Date Actioned]]),MONTH(tbl_raw_data[[#This Row],[Date Actioned]]),DAY(tbl_raw_data[[#This Row],[Date Actioned]]))</f>
        <v>45153</v>
      </c>
      <c r="L4469" s="50" t="str">
        <f>UPPER(TEXT(tbl_raw_data[[#This Row],[updated_date]],"MMMM"))</f>
        <v>AUGUST</v>
      </c>
      <c r="M4469" s="50" t="str">
        <f>"WEEK "&amp; IF(ROUNDUP(DAY(tbl_raw_data[[#This Row],[updated_date]])/7,0)=5,4,ROUNDUP(DAY(tbl_raw_data[[#This Row],[updated_date]])/7,0))</f>
        <v>WEEK 3</v>
      </c>
      <c r="N4469" s="50" t="str">
        <f>UPPER(VLOOKUP(tbl_raw_data[[#This Row],[Analyst]],Settiings!$A$2:$B$16,2,0))</f>
        <v>SHAHID</v>
      </c>
      <c r="O4469" s="50" t="str">
        <f>TRIM(UPPER(tbl_raw_data[[#This Row],[Outcome]]))</f>
        <v>APPROVE</v>
      </c>
      <c r="P4469" s="50" t="str">
        <f>TRIM(UPPER(tbl_raw_data[[#This Row],[Queue Name]]))</f>
        <v>CONSUMER POST BUREAU</v>
      </c>
      <c r="Q4469" s="50" t="str">
        <f>IF(tbl_raw_data[[#This Row],[Time taken in min]]&lt;=Settiings!$D$2,"SLA_MET","SLA_NOT_MET")</f>
        <v>SLA_MET</v>
      </c>
      <c r="R4469" s="94"/>
    </row>
    <row r="4470" spans="1:18" x14ac:dyDescent="0.3">
      <c r="A4470" s="23" t="s">
        <v>4220</v>
      </c>
      <c r="B4470" s="15">
        <v>45153.824479166666</v>
      </c>
      <c r="C4470" s="16">
        <v>45153.827731481484</v>
      </c>
      <c r="D4470" s="17" t="s">
        <v>13</v>
      </c>
      <c r="E4470" s="17" t="s">
        <v>9</v>
      </c>
      <c r="F4470" s="17" t="s">
        <v>16</v>
      </c>
      <c r="G4470" s="17" t="s">
        <v>17</v>
      </c>
      <c r="H4470" s="83"/>
      <c r="I4470" s="48">
        <f>tbl_raw_data[[#This Row],[Date Actioned]]-tbl_raw_data[[#This Row],[Date Tagged]]</f>
        <v>3.2523148183827288E-3</v>
      </c>
      <c r="J4470" s="46">
        <f>HOUR(tbl_raw_data[[#This Row],[Time_taken]])*60+MINUTE(tbl_raw_data[[#This Row],[Time_taken]])+SECOND(tbl_raw_data[[#This Row],[Time_taken]])/60</f>
        <v>4.6833333333333336</v>
      </c>
      <c r="K4470" s="52">
        <f>DATE(YEAR(tbl_raw_data[[#This Row],[Date Actioned]]),MONTH(tbl_raw_data[[#This Row],[Date Actioned]]),DAY(tbl_raw_data[[#This Row],[Date Actioned]]))</f>
        <v>45153</v>
      </c>
      <c r="L4470" s="50" t="str">
        <f>UPPER(TEXT(tbl_raw_data[[#This Row],[updated_date]],"MMMM"))</f>
        <v>AUGUST</v>
      </c>
      <c r="M4470" s="50" t="str">
        <f>"WEEK "&amp; IF(ROUNDUP(DAY(tbl_raw_data[[#This Row],[updated_date]])/7,0)=5,4,ROUNDUP(DAY(tbl_raw_data[[#This Row],[updated_date]])/7,0))</f>
        <v>WEEK 3</v>
      </c>
      <c r="N4470" s="50" t="str">
        <f>UPPER(VLOOKUP(tbl_raw_data[[#This Row],[Analyst]],Settiings!$A$2:$B$16,2,0))</f>
        <v>CAMROOON</v>
      </c>
      <c r="O4470" s="50" t="str">
        <f>TRIM(UPPER(tbl_raw_data[[#This Row],[Outcome]]))</f>
        <v>APPROVE</v>
      </c>
      <c r="P4470" s="50" t="str">
        <f>TRIM(UPPER(tbl_raw_data[[#This Row],[Queue Name]]))</f>
        <v>CONSUMER EXISTING</v>
      </c>
      <c r="Q4470" s="50" t="str">
        <f>IF(tbl_raw_data[[#This Row],[Time taken in min]]&lt;=Settiings!$D$2,"SLA_MET","SLA_NOT_MET")</f>
        <v>SLA_MET</v>
      </c>
      <c r="R4470" s="94"/>
    </row>
    <row r="4471" spans="1:18" x14ac:dyDescent="0.3">
      <c r="A4471" s="14" t="s">
        <v>4221</v>
      </c>
      <c r="B4471" s="9">
        <v>45153.834733796299</v>
      </c>
      <c r="C4471" s="24">
        <v>45153.842407407406</v>
      </c>
      <c r="D4471" s="25" t="s">
        <v>13</v>
      </c>
      <c r="E4471" s="25" t="s">
        <v>9</v>
      </c>
      <c r="F4471" s="25" t="s">
        <v>70</v>
      </c>
      <c r="G4471" s="25" t="s">
        <v>17</v>
      </c>
      <c r="H4471" s="82"/>
      <c r="I4471" s="48">
        <f>tbl_raw_data[[#This Row],[Date Actioned]]-tbl_raw_data[[#This Row],[Date Tagged]]</f>
        <v>7.6736111077480018E-3</v>
      </c>
      <c r="J4471" s="46">
        <f>HOUR(tbl_raw_data[[#This Row],[Time_taken]])*60+MINUTE(tbl_raw_data[[#This Row],[Time_taken]])+SECOND(tbl_raw_data[[#This Row],[Time_taken]])/60</f>
        <v>11.05</v>
      </c>
      <c r="K4471" s="52">
        <f>DATE(YEAR(tbl_raw_data[[#This Row],[Date Actioned]]),MONTH(tbl_raw_data[[#This Row],[Date Actioned]]),DAY(tbl_raw_data[[#This Row],[Date Actioned]]))</f>
        <v>45153</v>
      </c>
      <c r="L4471" s="50" t="str">
        <f>UPPER(TEXT(tbl_raw_data[[#This Row],[updated_date]],"MMMM"))</f>
        <v>AUGUST</v>
      </c>
      <c r="M4471" s="50" t="str">
        <f>"WEEK "&amp; IF(ROUNDUP(DAY(tbl_raw_data[[#This Row],[updated_date]])/7,0)=5,4,ROUNDUP(DAY(tbl_raw_data[[#This Row],[updated_date]])/7,0))</f>
        <v>WEEK 3</v>
      </c>
      <c r="N4471" s="50" t="str">
        <f>UPPER(VLOOKUP(tbl_raw_data[[#This Row],[Analyst]],Settiings!$A$2:$B$16,2,0))</f>
        <v>ASIF</v>
      </c>
      <c r="O4471" s="50" t="str">
        <f>TRIM(UPPER(tbl_raw_data[[#This Row],[Outcome]]))</f>
        <v>APPROVE</v>
      </c>
      <c r="P4471" s="50" t="str">
        <f>TRIM(UPPER(tbl_raw_data[[#This Row],[Queue Name]]))</f>
        <v>CONSUMER EXISTING</v>
      </c>
      <c r="Q4471" s="50" t="str">
        <f>IF(tbl_raw_data[[#This Row],[Time taken in min]]&lt;=Settiings!$D$2,"SLA_MET","SLA_NOT_MET")</f>
        <v>SLA_MET</v>
      </c>
      <c r="R4471" s="94"/>
    </row>
    <row r="4472" spans="1:18" x14ac:dyDescent="0.3">
      <c r="A4472" s="20" t="s">
        <v>4222</v>
      </c>
      <c r="B4472" s="15">
        <v>45153.934872685182</v>
      </c>
      <c r="C4472" s="10">
        <v>45154.365289351852</v>
      </c>
      <c r="D4472" s="12" t="s">
        <v>13</v>
      </c>
      <c r="E4472" s="12" t="s">
        <v>19</v>
      </c>
      <c r="F4472" s="11" t="s">
        <v>76</v>
      </c>
      <c r="G4472" s="13"/>
      <c r="H4472" s="78"/>
      <c r="I4472" s="48">
        <f>tbl_raw_data[[#This Row],[Date Actioned]]-tbl_raw_data[[#This Row],[Date Tagged]]</f>
        <v>0.43041666666977108</v>
      </c>
      <c r="J4472" s="46">
        <f>HOUR(tbl_raw_data[[#This Row],[Time_taken]])*60+MINUTE(tbl_raw_data[[#This Row],[Time_taken]])+SECOND(tbl_raw_data[[#This Row],[Time_taken]])/60</f>
        <v>619.79999999999995</v>
      </c>
      <c r="K4472" s="52">
        <f>DATE(YEAR(tbl_raw_data[[#This Row],[Date Actioned]]),MONTH(tbl_raw_data[[#This Row],[Date Actioned]]),DAY(tbl_raw_data[[#This Row],[Date Actioned]]))</f>
        <v>45154</v>
      </c>
      <c r="L4472" s="50" t="str">
        <f>UPPER(TEXT(tbl_raw_data[[#This Row],[updated_date]],"MMMM"))</f>
        <v>AUGUST</v>
      </c>
      <c r="M4472" s="50" t="str">
        <f>"WEEK "&amp; IF(ROUNDUP(DAY(tbl_raw_data[[#This Row],[updated_date]])/7,0)=5,4,ROUNDUP(DAY(tbl_raw_data[[#This Row],[updated_date]])/7,0))</f>
        <v>WEEK 3</v>
      </c>
      <c r="N4472" s="50" t="str">
        <f>UPPER(VLOOKUP(tbl_raw_data[[#This Row],[Analyst]],Settiings!$A$2:$B$16,2,0))</f>
        <v>ROHAN</v>
      </c>
      <c r="O4472" s="50" t="str">
        <f>TRIM(UPPER(tbl_raw_data[[#This Row],[Outcome]]))</f>
        <v>APPROVE</v>
      </c>
      <c r="P4472" s="50" t="str">
        <f>TRIM(UPPER(tbl_raw_data[[#This Row],[Queue Name]]))</f>
        <v>CONSUMER POST BUREAU</v>
      </c>
      <c r="Q4472" s="50" t="str">
        <f>IF(tbl_raw_data[[#This Row],[Time taken in min]]&lt;=Settiings!$D$2,"SLA_MET","SLA_NOT_MET")</f>
        <v>SLA_NOT_MET</v>
      </c>
      <c r="R4472" s="94"/>
    </row>
    <row r="4473" spans="1:18" x14ac:dyDescent="0.3">
      <c r="A4473" s="23" t="s">
        <v>4224</v>
      </c>
      <c r="B4473" s="15">
        <v>45154.383437500001</v>
      </c>
      <c r="C4473" s="26">
        <v>45154.392812500002</v>
      </c>
      <c r="D4473" s="18" t="s">
        <v>13</v>
      </c>
      <c r="E4473" s="18" t="s">
        <v>19</v>
      </c>
      <c r="F4473" s="27" t="s">
        <v>76</v>
      </c>
      <c r="G4473" s="19"/>
      <c r="H4473" s="79"/>
      <c r="I4473" s="48">
        <f>tbl_raw_data[[#This Row],[Date Actioned]]-tbl_raw_data[[#This Row],[Date Tagged]]</f>
        <v>9.3750000014551915E-3</v>
      </c>
      <c r="J4473" s="46">
        <f>HOUR(tbl_raw_data[[#This Row],[Time_taken]])*60+MINUTE(tbl_raw_data[[#This Row],[Time_taken]])+SECOND(tbl_raw_data[[#This Row],[Time_taken]])/60</f>
        <v>13.5</v>
      </c>
      <c r="K4473" s="52">
        <f>DATE(YEAR(tbl_raw_data[[#This Row],[Date Actioned]]),MONTH(tbl_raw_data[[#This Row],[Date Actioned]]),DAY(tbl_raw_data[[#This Row],[Date Actioned]]))</f>
        <v>45154</v>
      </c>
      <c r="L4473" s="50" t="str">
        <f>UPPER(TEXT(tbl_raw_data[[#This Row],[updated_date]],"MMMM"))</f>
        <v>AUGUST</v>
      </c>
      <c r="M4473" s="50" t="str">
        <f>"WEEK "&amp; IF(ROUNDUP(DAY(tbl_raw_data[[#This Row],[updated_date]])/7,0)=5,4,ROUNDUP(DAY(tbl_raw_data[[#This Row],[updated_date]])/7,0))</f>
        <v>WEEK 3</v>
      </c>
      <c r="N4473" s="50" t="str">
        <f>UPPER(VLOOKUP(tbl_raw_data[[#This Row],[Analyst]],Settiings!$A$2:$B$16,2,0))</f>
        <v>ROHAN</v>
      </c>
      <c r="O4473" s="50" t="str">
        <f>TRIM(UPPER(tbl_raw_data[[#This Row],[Outcome]]))</f>
        <v>APPROVE</v>
      </c>
      <c r="P4473" s="50" t="str">
        <f>TRIM(UPPER(tbl_raw_data[[#This Row],[Queue Name]]))</f>
        <v>CONSUMER POST BUREAU</v>
      </c>
      <c r="Q4473" s="50" t="str">
        <f>IF(tbl_raw_data[[#This Row],[Time taken in min]]&lt;=Settiings!$D$2,"SLA_MET","SLA_NOT_MET")</f>
        <v>SLA_MET</v>
      </c>
      <c r="R4473" s="94"/>
    </row>
    <row r="4474" spans="1:18" x14ac:dyDescent="0.3">
      <c r="A4474" s="14" t="s">
        <v>4225</v>
      </c>
      <c r="B4474" s="15">
        <v>45154.390081018515</v>
      </c>
      <c r="C4474" s="16">
        <v>45154.396967592591</v>
      </c>
      <c r="D4474" s="17" t="s">
        <v>13</v>
      </c>
      <c r="E4474" s="17" t="s">
        <v>9</v>
      </c>
      <c r="F4474" s="17" t="s">
        <v>686</v>
      </c>
      <c r="G4474" s="17" t="s">
        <v>17</v>
      </c>
      <c r="H4474" s="83"/>
      <c r="I4474" s="48">
        <f>tbl_raw_data[[#This Row],[Date Actioned]]-tbl_raw_data[[#This Row],[Date Tagged]]</f>
        <v>6.8865740759065375E-3</v>
      </c>
      <c r="J4474" s="46">
        <f>HOUR(tbl_raw_data[[#This Row],[Time_taken]])*60+MINUTE(tbl_raw_data[[#This Row],[Time_taken]])+SECOND(tbl_raw_data[[#This Row],[Time_taken]])/60</f>
        <v>9.9166666666666661</v>
      </c>
      <c r="K4474" s="52">
        <f>DATE(YEAR(tbl_raw_data[[#This Row],[Date Actioned]]),MONTH(tbl_raw_data[[#This Row],[Date Actioned]]),DAY(tbl_raw_data[[#This Row],[Date Actioned]]))</f>
        <v>45154</v>
      </c>
      <c r="L4474" s="50" t="str">
        <f>UPPER(TEXT(tbl_raw_data[[#This Row],[updated_date]],"MMMM"))</f>
        <v>AUGUST</v>
      </c>
      <c r="M4474" s="50" t="str">
        <f>"WEEK "&amp; IF(ROUNDUP(DAY(tbl_raw_data[[#This Row],[updated_date]])/7,0)=5,4,ROUNDUP(DAY(tbl_raw_data[[#This Row],[updated_date]])/7,0))</f>
        <v>WEEK 3</v>
      </c>
      <c r="N4474" s="50" t="str">
        <f>UPPER(VLOOKUP(tbl_raw_data[[#This Row],[Analyst]],Settiings!$A$2:$B$16,2,0))</f>
        <v>FARDIN</v>
      </c>
      <c r="O4474" s="50" t="str">
        <f>TRIM(UPPER(tbl_raw_data[[#This Row],[Outcome]]))</f>
        <v>APPROVE</v>
      </c>
      <c r="P4474" s="50" t="str">
        <f>TRIM(UPPER(tbl_raw_data[[#This Row],[Queue Name]]))</f>
        <v>CONSUMER EXISTING</v>
      </c>
      <c r="Q4474" s="50" t="str">
        <f>IF(tbl_raw_data[[#This Row],[Time taken in min]]&lt;=Settiings!$D$2,"SLA_MET","SLA_NOT_MET")</f>
        <v>SLA_MET</v>
      </c>
      <c r="R4474" s="94"/>
    </row>
    <row r="4475" spans="1:18" x14ac:dyDescent="0.3">
      <c r="A4475" s="20" t="s">
        <v>4226</v>
      </c>
      <c r="B4475" s="9">
        <v>45154.392546296294</v>
      </c>
      <c r="C4475" s="24">
        <v>45154.401770833334</v>
      </c>
      <c r="D4475" s="25" t="s">
        <v>13</v>
      </c>
      <c r="E4475" s="25" t="s">
        <v>47</v>
      </c>
      <c r="F4475" s="25" t="s">
        <v>65</v>
      </c>
      <c r="G4475" s="25" t="s">
        <v>255</v>
      </c>
      <c r="H4475" s="82"/>
      <c r="I4475" s="48">
        <f>tbl_raw_data[[#This Row],[Date Actioned]]-tbl_raw_data[[#This Row],[Date Tagged]]</f>
        <v>9.2245370396994986E-3</v>
      </c>
      <c r="J4475" s="46">
        <f>HOUR(tbl_raw_data[[#This Row],[Time_taken]])*60+MINUTE(tbl_raw_data[[#This Row],[Time_taken]])+SECOND(tbl_raw_data[[#This Row],[Time_taken]])/60</f>
        <v>13.283333333333333</v>
      </c>
      <c r="K4475" s="52">
        <f>DATE(YEAR(tbl_raw_data[[#This Row],[Date Actioned]]),MONTH(tbl_raw_data[[#This Row],[Date Actioned]]),DAY(tbl_raw_data[[#This Row],[Date Actioned]]))</f>
        <v>45154</v>
      </c>
      <c r="L4475" s="50" t="str">
        <f>UPPER(TEXT(tbl_raw_data[[#This Row],[updated_date]],"MMMM"))</f>
        <v>AUGUST</v>
      </c>
      <c r="M4475" s="50" t="str">
        <f>"WEEK "&amp; IF(ROUNDUP(DAY(tbl_raw_data[[#This Row],[updated_date]])/7,0)=5,4,ROUNDUP(DAY(tbl_raw_data[[#This Row],[updated_date]])/7,0))</f>
        <v>WEEK 3</v>
      </c>
      <c r="N4475" s="50" t="str">
        <f>UPPER(VLOOKUP(tbl_raw_data[[#This Row],[Analyst]],Settiings!$A$2:$B$16,2,0))</f>
        <v>SAM</v>
      </c>
      <c r="O4475" s="50" t="str">
        <f>TRIM(UPPER(tbl_raw_data[[#This Row],[Outcome]]))</f>
        <v>APPROVE</v>
      </c>
      <c r="P4475" s="50" t="str">
        <f>TRIM(UPPER(tbl_raw_data[[#This Row],[Queue Name]]))</f>
        <v>CONSUMER PRE BUREAU</v>
      </c>
      <c r="Q4475" s="50" t="str">
        <f>IF(tbl_raw_data[[#This Row],[Time taken in min]]&lt;=Settiings!$D$2,"SLA_MET","SLA_NOT_MET")</f>
        <v>SLA_MET</v>
      </c>
      <c r="R4475" s="94"/>
    </row>
    <row r="4476" spans="1:18" x14ac:dyDescent="0.3">
      <c r="A4476" s="20" t="s">
        <v>4227</v>
      </c>
      <c r="B4476" s="15">
        <v>45154.393229166664</v>
      </c>
      <c r="C4476" s="16">
        <v>45154.401099537034</v>
      </c>
      <c r="D4476" s="17" t="s">
        <v>27</v>
      </c>
      <c r="E4476" s="17" t="s">
        <v>9</v>
      </c>
      <c r="F4476" s="17" t="s">
        <v>686</v>
      </c>
      <c r="G4476" s="17" t="s">
        <v>3984</v>
      </c>
      <c r="H4476" s="83"/>
      <c r="I4476" s="48">
        <f>tbl_raw_data[[#This Row],[Date Actioned]]-tbl_raw_data[[#This Row],[Date Tagged]]</f>
        <v>7.8703703693463467E-3</v>
      </c>
      <c r="J4476" s="46">
        <f>HOUR(tbl_raw_data[[#This Row],[Time_taken]])*60+MINUTE(tbl_raw_data[[#This Row],[Time_taken]])+SECOND(tbl_raw_data[[#This Row],[Time_taken]])/60</f>
        <v>11.333333333333334</v>
      </c>
      <c r="K4476" s="52">
        <f>DATE(YEAR(tbl_raw_data[[#This Row],[Date Actioned]]),MONTH(tbl_raw_data[[#This Row],[Date Actioned]]),DAY(tbl_raw_data[[#This Row],[Date Actioned]]))</f>
        <v>45154</v>
      </c>
      <c r="L4476" s="50" t="str">
        <f>UPPER(TEXT(tbl_raw_data[[#This Row],[updated_date]],"MMMM"))</f>
        <v>AUGUST</v>
      </c>
      <c r="M4476" s="50" t="str">
        <f>"WEEK "&amp; IF(ROUNDUP(DAY(tbl_raw_data[[#This Row],[updated_date]])/7,0)=5,4,ROUNDUP(DAY(tbl_raw_data[[#This Row],[updated_date]])/7,0))</f>
        <v>WEEK 3</v>
      </c>
      <c r="N4476" s="50" t="str">
        <f>UPPER(VLOOKUP(tbl_raw_data[[#This Row],[Analyst]],Settiings!$A$2:$B$16,2,0))</f>
        <v>FARDIN</v>
      </c>
      <c r="O4476" s="50" t="str">
        <f>TRIM(UPPER(tbl_raw_data[[#This Row],[Outcome]]))</f>
        <v>DECLINE</v>
      </c>
      <c r="P4476" s="50" t="str">
        <f>TRIM(UPPER(tbl_raw_data[[#This Row],[Queue Name]]))</f>
        <v>CONSUMER EXISTING</v>
      </c>
      <c r="Q4476" s="50" t="str">
        <f>IF(tbl_raw_data[[#This Row],[Time taken in min]]&lt;=Settiings!$D$2,"SLA_MET","SLA_NOT_MET")</f>
        <v>SLA_MET</v>
      </c>
      <c r="R4476" s="94"/>
    </row>
    <row r="4477" spans="1:18" x14ac:dyDescent="0.3">
      <c r="A4477" s="14" t="s">
        <v>4229</v>
      </c>
      <c r="B4477" s="15">
        <v>45154.411666666667</v>
      </c>
      <c r="C4477" s="10">
        <v>45154.416122685187</v>
      </c>
      <c r="D4477" s="12" t="s">
        <v>13</v>
      </c>
      <c r="E4477" s="12" t="s">
        <v>9</v>
      </c>
      <c r="F4477" s="11" t="s">
        <v>76</v>
      </c>
      <c r="G4477" s="13"/>
      <c r="H4477" s="78"/>
      <c r="I4477" s="48">
        <f>tbl_raw_data[[#This Row],[Date Actioned]]-tbl_raw_data[[#This Row],[Date Tagged]]</f>
        <v>4.4560185197042301E-3</v>
      </c>
      <c r="J4477" s="46">
        <f>HOUR(tbl_raw_data[[#This Row],[Time_taken]])*60+MINUTE(tbl_raw_data[[#This Row],[Time_taken]])+SECOND(tbl_raw_data[[#This Row],[Time_taken]])/60</f>
        <v>6.416666666666667</v>
      </c>
      <c r="K4477" s="52">
        <f>DATE(YEAR(tbl_raw_data[[#This Row],[Date Actioned]]),MONTH(tbl_raw_data[[#This Row],[Date Actioned]]),DAY(tbl_raw_data[[#This Row],[Date Actioned]]))</f>
        <v>45154</v>
      </c>
      <c r="L4477" s="50" t="str">
        <f>UPPER(TEXT(tbl_raw_data[[#This Row],[updated_date]],"MMMM"))</f>
        <v>AUGUST</v>
      </c>
      <c r="M4477" s="50" t="str">
        <f>"WEEK "&amp; IF(ROUNDUP(DAY(tbl_raw_data[[#This Row],[updated_date]])/7,0)=5,4,ROUNDUP(DAY(tbl_raw_data[[#This Row],[updated_date]])/7,0))</f>
        <v>WEEK 3</v>
      </c>
      <c r="N4477" s="50" t="str">
        <f>UPPER(VLOOKUP(tbl_raw_data[[#This Row],[Analyst]],Settiings!$A$2:$B$16,2,0))</f>
        <v>ROHAN</v>
      </c>
      <c r="O4477" s="50" t="str">
        <f>TRIM(UPPER(tbl_raw_data[[#This Row],[Outcome]]))</f>
        <v>APPROVE</v>
      </c>
      <c r="P4477" s="50" t="str">
        <f>TRIM(UPPER(tbl_raw_data[[#This Row],[Queue Name]]))</f>
        <v>CONSUMER EXISTING</v>
      </c>
      <c r="Q4477" s="50" t="str">
        <f>IF(tbl_raw_data[[#This Row],[Time taken in min]]&lt;=Settiings!$D$2,"SLA_MET","SLA_NOT_MET")</f>
        <v>SLA_MET</v>
      </c>
      <c r="R4477" s="94"/>
    </row>
    <row r="4478" spans="1:18" x14ac:dyDescent="0.3">
      <c r="A4478" s="20" t="s">
        <v>4230</v>
      </c>
      <c r="B4478" s="15">
        <v>45154.411979166667</v>
      </c>
      <c r="C4478" s="26">
        <v>45154.41679398148</v>
      </c>
      <c r="D4478" s="18" t="s">
        <v>13</v>
      </c>
      <c r="E4478" s="18" t="s">
        <v>19</v>
      </c>
      <c r="F4478" s="27" t="s">
        <v>686</v>
      </c>
      <c r="G4478" s="19"/>
      <c r="H4478" s="79"/>
      <c r="I4478" s="48">
        <f>tbl_raw_data[[#This Row],[Date Actioned]]-tbl_raw_data[[#This Row],[Date Tagged]]</f>
        <v>4.8148148125619628E-3</v>
      </c>
      <c r="J4478" s="46">
        <f>HOUR(tbl_raw_data[[#This Row],[Time_taken]])*60+MINUTE(tbl_raw_data[[#This Row],[Time_taken]])+SECOND(tbl_raw_data[[#This Row],[Time_taken]])/60</f>
        <v>6.9333333333333336</v>
      </c>
      <c r="K4478" s="52">
        <f>DATE(YEAR(tbl_raw_data[[#This Row],[Date Actioned]]),MONTH(tbl_raw_data[[#This Row],[Date Actioned]]),DAY(tbl_raw_data[[#This Row],[Date Actioned]]))</f>
        <v>45154</v>
      </c>
      <c r="L4478" s="50" t="str">
        <f>UPPER(TEXT(tbl_raw_data[[#This Row],[updated_date]],"MMMM"))</f>
        <v>AUGUST</v>
      </c>
      <c r="M4478" s="50" t="str">
        <f>"WEEK "&amp; IF(ROUNDUP(DAY(tbl_raw_data[[#This Row],[updated_date]])/7,0)=5,4,ROUNDUP(DAY(tbl_raw_data[[#This Row],[updated_date]])/7,0))</f>
        <v>WEEK 3</v>
      </c>
      <c r="N4478" s="50" t="str">
        <f>UPPER(VLOOKUP(tbl_raw_data[[#This Row],[Analyst]],Settiings!$A$2:$B$16,2,0))</f>
        <v>FARDIN</v>
      </c>
      <c r="O4478" s="50" t="str">
        <f>TRIM(UPPER(tbl_raw_data[[#This Row],[Outcome]]))</f>
        <v>APPROVE</v>
      </c>
      <c r="P4478" s="50" t="str">
        <f>TRIM(UPPER(tbl_raw_data[[#This Row],[Queue Name]]))</f>
        <v>CONSUMER POST BUREAU</v>
      </c>
      <c r="Q4478" s="50" t="str">
        <f>IF(tbl_raw_data[[#This Row],[Time taken in min]]&lt;=Settiings!$D$2,"SLA_MET","SLA_NOT_MET")</f>
        <v>SLA_MET</v>
      </c>
      <c r="R4478" s="94"/>
    </row>
    <row r="4479" spans="1:18" x14ac:dyDescent="0.3">
      <c r="A4479" s="23" t="s">
        <v>4231</v>
      </c>
      <c r="B4479" s="9">
        <v>45154.415312500001</v>
      </c>
      <c r="C4479" s="24">
        <v>45154.417280092595</v>
      </c>
      <c r="D4479" s="25" t="s">
        <v>27</v>
      </c>
      <c r="E4479" s="25" t="s">
        <v>9</v>
      </c>
      <c r="F4479" s="25" t="s">
        <v>65</v>
      </c>
      <c r="G4479" s="25" t="s">
        <v>871</v>
      </c>
      <c r="H4479" s="82"/>
      <c r="I4479" s="48">
        <f>tbl_raw_data[[#This Row],[Date Actioned]]-tbl_raw_data[[#This Row],[Date Tagged]]</f>
        <v>1.9675925941555761E-3</v>
      </c>
      <c r="J4479" s="46">
        <f>HOUR(tbl_raw_data[[#This Row],[Time_taken]])*60+MINUTE(tbl_raw_data[[#This Row],[Time_taken]])+SECOND(tbl_raw_data[[#This Row],[Time_taken]])/60</f>
        <v>2.8333333333333335</v>
      </c>
      <c r="K4479" s="52">
        <f>DATE(YEAR(tbl_raw_data[[#This Row],[Date Actioned]]),MONTH(tbl_raw_data[[#This Row],[Date Actioned]]),DAY(tbl_raw_data[[#This Row],[Date Actioned]]))</f>
        <v>45154</v>
      </c>
      <c r="L4479" s="50" t="str">
        <f>UPPER(TEXT(tbl_raw_data[[#This Row],[updated_date]],"MMMM"))</f>
        <v>AUGUST</v>
      </c>
      <c r="M4479" s="50" t="str">
        <f>"WEEK "&amp; IF(ROUNDUP(DAY(tbl_raw_data[[#This Row],[updated_date]])/7,0)=5,4,ROUNDUP(DAY(tbl_raw_data[[#This Row],[updated_date]])/7,0))</f>
        <v>WEEK 3</v>
      </c>
      <c r="N4479" s="50" t="str">
        <f>UPPER(VLOOKUP(tbl_raw_data[[#This Row],[Analyst]],Settiings!$A$2:$B$16,2,0))</f>
        <v>SAM</v>
      </c>
      <c r="O4479" s="50" t="str">
        <f>TRIM(UPPER(tbl_raw_data[[#This Row],[Outcome]]))</f>
        <v>DECLINE</v>
      </c>
      <c r="P4479" s="50" t="str">
        <f>TRIM(UPPER(tbl_raw_data[[#This Row],[Queue Name]]))</f>
        <v>CONSUMER EXISTING</v>
      </c>
      <c r="Q4479" s="50" t="str">
        <f>IF(tbl_raw_data[[#This Row],[Time taken in min]]&lt;=Settiings!$D$2,"SLA_MET","SLA_NOT_MET")</f>
        <v>SLA_MET</v>
      </c>
      <c r="R4479" s="94"/>
    </row>
    <row r="4480" spans="1:18" x14ac:dyDescent="0.3">
      <c r="A4480" s="23" t="s">
        <v>4233</v>
      </c>
      <c r="B4480" s="15">
        <v>45154.429664351854</v>
      </c>
      <c r="C4480" s="10">
        <v>45154.436122685183</v>
      </c>
      <c r="D4480" s="12" t="s">
        <v>13</v>
      </c>
      <c r="E4480" s="12" t="s">
        <v>19</v>
      </c>
      <c r="F4480" s="11" t="s">
        <v>686</v>
      </c>
      <c r="G4480" s="13"/>
      <c r="H4480" s="78"/>
      <c r="I4480" s="48">
        <f>tbl_raw_data[[#This Row],[Date Actioned]]-tbl_raw_data[[#This Row],[Date Tagged]]</f>
        <v>6.4583333296468481E-3</v>
      </c>
      <c r="J4480" s="46">
        <f>HOUR(tbl_raw_data[[#This Row],[Time_taken]])*60+MINUTE(tbl_raw_data[[#This Row],[Time_taken]])+SECOND(tbl_raw_data[[#This Row],[Time_taken]])/60</f>
        <v>9.3000000000000007</v>
      </c>
      <c r="K4480" s="52">
        <f>DATE(YEAR(tbl_raw_data[[#This Row],[Date Actioned]]),MONTH(tbl_raw_data[[#This Row],[Date Actioned]]),DAY(tbl_raw_data[[#This Row],[Date Actioned]]))</f>
        <v>45154</v>
      </c>
      <c r="L4480" s="50" t="str">
        <f>UPPER(TEXT(tbl_raw_data[[#This Row],[updated_date]],"MMMM"))</f>
        <v>AUGUST</v>
      </c>
      <c r="M4480" s="50" t="str">
        <f>"WEEK "&amp; IF(ROUNDUP(DAY(tbl_raw_data[[#This Row],[updated_date]])/7,0)=5,4,ROUNDUP(DAY(tbl_raw_data[[#This Row],[updated_date]])/7,0))</f>
        <v>WEEK 3</v>
      </c>
      <c r="N4480" s="50" t="str">
        <f>UPPER(VLOOKUP(tbl_raw_data[[#This Row],[Analyst]],Settiings!$A$2:$B$16,2,0))</f>
        <v>FARDIN</v>
      </c>
      <c r="O4480" s="50" t="str">
        <f>TRIM(UPPER(tbl_raw_data[[#This Row],[Outcome]]))</f>
        <v>APPROVE</v>
      </c>
      <c r="P4480" s="50" t="str">
        <f>TRIM(UPPER(tbl_raw_data[[#This Row],[Queue Name]]))</f>
        <v>CONSUMER POST BUREAU</v>
      </c>
      <c r="Q4480" s="50" t="str">
        <f>IF(tbl_raw_data[[#This Row],[Time taken in min]]&lt;=Settiings!$D$2,"SLA_MET","SLA_NOT_MET")</f>
        <v>SLA_MET</v>
      </c>
      <c r="R4480" s="94"/>
    </row>
    <row r="4481" spans="1:18" x14ac:dyDescent="0.3">
      <c r="A4481" s="14" t="s">
        <v>4237</v>
      </c>
      <c r="B4481" s="15">
        <v>45154.435150462959</v>
      </c>
      <c r="C4481" s="26">
        <v>45154.44736111111</v>
      </c>
      <c r="D4481" s="18" t="s">
        <v>13</v>
      </c>
      <c r="E4481" s="18" t="s">
        <v>9</v>
      </c>
      <c r="F4481" s="27" t="s">
        <v>686</v>
      </c>
      <c r="G4481" s="19"/>
      <c r="H4481" s="79"/>
      <c r="I4481" s="48">
        <f>tbl_raw_data[[#This Row],[Date Actioned]]-tbl_raw_data[[#This Row],[Date Tagged]]</f>
        <v>1.2210648150357883E-2</v>
      </c>
      <c r="J4481" s="46">
        <f>HOUR(tbl_raw_data[[#This Row],[Time_taken]])*60+MINUTE(tbl_raw_data[[#This Row],[Time_taken]])+SECOND(tbl_raw_data[[#This Row],[Time_taken]])/60</f>
        <v>17.583333333333332</v>
      </c>
      <c r="K4481" s="52">
        <f>DATE(YEAR(tbl_raw_data[[#This Row],[Date Actioned]]),MONTH(tbl_raw_data[[#This Row],[Date Actioned]]),DAY(tbl_raw_data[[#This Row],[Date Actioned]]))</f>
        <v>45154</v>
      </c>
      <c r="L4481" s="50" t="str">
        <f>UPPER(TEXT(tbl_raw_data[[#This Row],[updated_date]],"MMMM"))</f>
        <v>AUGUST</v>
      </c>
      <c r="M4481" s="50" t="str">
        <f>"WEEK "&amp; IF(ROUNDUP(DAY(tbl_raw_data[[#This Row],[updated_date]])/7,0)=5,4,ROUNDUP(DAY(tbl_raw_data[[#This Row],[updated_date]])/7,0))</f>
        <v>WEEK 3</v>
      </c>
      <c r="N4481" s="50" t="str">
        <f>UPPER(VLOOKUP(tbl_raw_data[[#This Row],[Analyst]],Settiings!$A$2:$B$16,2,0))</f>
        <v>FARDIN</v>
      </c>
      <c r="O4481" s="50" t="str">
        <f>TRIM(UPPER(tbl_raw_data[[#This Row],[Outcome]]))</f>
        <v>APPROVE</v>
      </c>
      <c r="P4481" s="50" t="str">
        <f>TRIM(UPPER(tbl_raw_data[[#This Row],[Queue Name]]))</f>
        <v>CONSUMER EXISTING</v>
      </c>
      <c r="Q4481" s="50" t="str">
        <f>IF(tbl_raw_data[[#This Row],[Time taken in min]]&lt;=Settiings!$D$2,"SLA_MET","SLA_NOT_MET")</f>
        <v>SLA_MET</v>
      </c>
      <c r="R4481" s="94"/>
    </row>
    <row r="4482" spans="1:18" x14ac:dyDescent="0.3">
      <c r="A4482" s="20" t="s">
        <v>4238</v>
      </c>
      <c r="B4482" s="15">
        <v>45154.438715277778</v>
      </c>
      <c r="C4482" s="10">
        <v>45154.451921296299</v>
      </c>
      <c r="D4482" s="12" t="s">
        <v>13</v>
      </c>
      <c r="E4482" s="12" t="s">
        <v>9</v>
      </c>
      <c r="F4482" s="11" t="s">
        <v>76</v>
      </c>
      <c r="G4482" s="13"/>
      <c r="H4482" s="78"/>
      <c r="I4482" s="48">
        <f>tbl_raw_data[[#This Row],[Date Actioned]]-tbl_raw_data[[#This Row],[Date Tagged]]</f>
        <v>1.3206018520577345E-2</v>
      </c>
      <c r="J4482" s="46">
        <f>HOUR(tbl_raw_data[[#This Row],[Time_taken]])*60+MINUTE(tbl_raw_data[[#This Row],[Time_taken]])+SECOND(tbl_raw_data[[#This Row],[Time_taken]])/60</f>
        <v>19.016666666666666</v>
      </c>
      <c r="K4482" s="52">
        <f>DATE(YEAR(tbl_raw_data[[#This Row],[Date Actioned]]),MONTH(tbl_raw_data[[#This Row],[Date Actioned]]),DAY(tbl_raw_data[[#This Row],[Date Actioned]]))</f>
        <v>45154</v>
      </c>
      <c r="L4482" s="50" t="str">
        <f>UPPER(TEXT(tbl_raw_data[[#This Row],[updated_date]],"MMMM"))</f>
        <v>AUGUST</v>
      </c>
      <c r="M4482" s="50" t="str">
        <f>"WEEK "&amp; IF(ROUNDUP(DAY(tbl_raw_data[[#This Row],[updated_date]])/7,0)=5,4,ROUNDUP(DAY(tbl_raw_data[[#This Row],[updated_date]])/7,0))</f>
        <v>WEEK 3</v>
      </c>
      <c r="N4482" s="50" t="str">
        <f>UPPER(VLOOKUP(tbl_raw_data[[#This Row],[Analyst]],Settiings!$A$2:$B$16,2,0))</f>
        <v>ROHAN</v>
      </c>
      <c r="O4482" s="50" t="str">
        <f>TRIM(UPPER(tbl_raw_data[[#This Row],[Outcome]]))</f>
        <v>APPROVE</v>
      </c>
      <c r="P4482" s="50" t="str">
        <f>TRIM(UPPER(tbl_raw_data[[#This Row],[Queue Name]]))</f>
        <v>CONSUMER EXISTING</v>
      </c>
      <c r="Q4482" s="50" t="str">
        <f>IF(tbl_raw_data[[#This Row],[Time taken in min]]&lt;=Settiings!$D$2,"SLA_MET","SLA_NOT_MET")</f>
        <v>SLA_MET</v>
      </c>
      <c r="R4482" s="94"/>
    </row>
    <row r="4483" spans="1:18" x14ac:dyDescent="0.3">
      <c r="A4483" s="23" t="s">
        <v>4239</v>
      </c>
      <c r="B4483" s="15">
        <v>45154.440995370373</v>
      </c>
      <c r="C4483" s="16">
        <v>45154.455497685187</v>
      </c>
      <c r="D4483" s="17" t="s">
        <v>13</v>
      </c>
      <c r="E4483" s="17" t="s">
        <v>9</v>
      </c>
      <c r="F4483" s="17" t="s">
        <v>10</v>
      </c>
      <c r="G4483" s="17" t="s">
        <v>17</v>
      </c>
      <c r="H4483" s="83"/>
      <c r="I4483" s="48">
        <f>tbl_raw_data[[#This Row],[Date Actioned]]-tbl_raw_data[[#This Row],[Date Tagged]]</f>
        <v>1.4502314814308193E-2</v>
      </c>
      <c r="J4483" s="46">
        <f>HOUR(tbl_raw_data[[#This Row],[Time_taken]])*60+MINUTE(tbl_raw_data[[#This Row],[Time_taken]])+SECOND(tbl_raw_data[[#This Row],[Time_taken]])/60</f>
        <v>20.883333333333333</v>
      </c>
      <c r="K4483" s="52">
        <f>DATE(YEAR(tbl_raw_data[[#This Row],[Date Actioned]]),MONTH(tbl_raw_data[[#This Row],[Date Actioned]]),DAY(tbl_raw_data[[#This Row],[Date Actioned]]))</f>
        <v>45154</v>
      </c>
      <c r="L4483" s="50" t="str">
        <f>UPPER(TEXT(tbl_raw_data[[#This Row],[updated_date]],"MMMM"))</f>
        <v>AUGUST</v>
      </c>
      <c r="M4483" s="50" t="str">
        <f>"WEEK "&amp; IF(ROUNDUP(DAY(tbl_raw_data[[#This Row],[updated_date]])/7,0)=5,4,ROUNDUP(DAY(tbl_raw_data[[#This Row],[updated_date]])/7,0))</f>
        <v>WEEK 3</v>
      </c>
      <c r="N4483" s="50" t="str">
        <f>UPPER(VLOOKUP(tbl_raw_data[[#This Row],[Analyst]],Settiings!$A$2:$B$16,2,0))</f>
        <v>NITESH</v>
      </c>
      <c r="O4483" s="50" t="str">
        <f>TRIM(UPPER(tbl_raw_data[[#This Row],[Outcome]]))</f>
        <v>APPROVE</v>
      </c>
      <c r="P4483" s="50" t="str">
        <f>TRIM(UPPER(tbl_raw_data[[#This Row],[Queue Name]]))</f>
        <v>CONSUMER EXISTING</v>
      </c>
      <c r="Q4483" s="50" t="str">
        <f>IF(tbl_raw_data[[#This Row],[Time taken in min]]&lt;=Settiings!$D$2,"SLA_MET","SLA_NOT_MET")</f>
        <v>SLA_NOT_MET</v>
      </c>
      <c r="R4483" s="94"/>
    </row>
    <row r="4484" spans="1:18" x14ac:dyDescent="0.3">
      <c r="A4484" s="23" t="s">
        <v>4240</v>
      </c>
      <c r="B4484" s="15">
        <v>45154.444907407407</v>
      </c>
      <c r="C4484" s="26">
        <v>45154.46</v>
      </c>
      <c r="D4484" s="18" t="s">
        <v>13</v>
      </c>
      <c r="E4484" s="18" t="s">
        <v>19</v>
      </c>
      <c r="F4484" s="27" t="s">
        <v>24</v>
      </c>
      <c r="G4484" s="19"/>
      <c r="H4484" s="79"/>
      <c r="I4484" s="48">
        <f>tbl_raw_data[[#This Row],[Date Actioned]]-tbl_raw_data[[#This Row],[Date Tagged]]</f>
        <v>1.509259259182727E-2</v>
      </c>
      <c r="J4484" s="46">
        <f>HOUR(tbl_raw_data[[#This Row],[Time_taken]])*60+MINUTE(tbl_raw_data[[#This Row],[Time_taken]])+SECOND(tbl_raw_data[[#This Row],[Time_taken]])/60</f>
        <v>21.733333333333334</v>
      </c>
      <c r="K4484" s="52">
        <f>DATE(YEAR(tbl_raw_data[[#This Row],[Date Actioned]]),MONTH(tbl_raw_data[[#This Row],[Date Actioned]]),DAY(tbl_raw_data[[#This Row],[Date Actioned]]))</f>
        <v>45154</v>
      </c>
      <c r="L4484" s="50" t="str">
        <f>UPPER(TEXT(tbl_raw_data[[#This Row],[updated_date]],"MMMM"))</f>
        <v>AUGUST</v>
      </c>
      <c r="M4484" s="50" t="str">
        <f>"WEEK "&amp; IF(ROUNDUP(DAY(tbl_raw_data[[#This Row],[updated_date]])/7,0)=5,4,ROUNDUP(DAY(tbl_raw_data[[#This Row],[updated_date]])/7,0))</f>
        <v>WEEK 3</v>
      </c>
      <c r="N4484" s="50" t="str">
        <f>UPPER(VLOOKUP(tbl_raw_data[[#This Row],[Analyst]],Settiings!$A$2:$B$16,2,0))</f>
        <v>QUADIR</v>
      </c>
      <c r="O4484" s="50" t="str">
        <f>TRIM(UPPER(tbl_raw_data[[#This Row],[Outcome]]))</f>
        <v>APPROVE</v>
      </c>
      <c r="P4484" s="50" t="str">
        <f>TRIM(UPPER(tbl_raw_data[[#This Row],[Queue Name]]))</f>
        <v>CONSUMER POST BUREAU</v>
      </c>
      <c r="Q4484" s="50" t="str">
        <f>IF(tbl_raw_data[[#This Row],[Time taken in min]]&lt;=Settiings!$D$2,"SLA_MET","SLA_NOT_MET")</f>
        <v>SLA_NOT_MET</v>
      </c>
      <c r="R4484" s="94"/>
    </row>
    <row r="4485" spans="1:18" x14ac:dyDescent="0.3">
      <c r="A4485" s="14" t="s">
        <v>4241</v>
      </c>
      <c r="B4485" s="9">
        <v>45154.451527777775</v>
      </c>
      <c r="C4485" s="24">
        <v>45154.459386574075</v>
      </c>
      <c r="D4485" s="25" t="s">
        <v>13</v>
      </c>
      <c r="E4485" s="25" t="s">
        <v>9</v>
      </c>
      <c r="F4485" s="25" t="s">
        <v>65</v>
      </c>
      <c r="G4485" s="25" t="s">
        <v>4242</v>
      </c>
      <c r="H4485" s="82"/>
      <c r="I4485" s="48">
        <f>tbl_raw_data[[#This Row],[Date Actioned]]-tbl_raw_data[[#This Row],[Date Tagged]]</f>
        <v>7.8587962998426519E-3</v>
      </c>
      <c r="J4485" s="46">
        <f>HOUR(tbl_raw_data[[#This Row],[Time_taken]])*60+MINUTE(tbl_raw_data[[#This Row],[Time_taken]])+SECOND(tbl_raw_data[[#This Row],[Time_taken]])/60</f>
        <v>11.316666666666666</v>
      </c>
      <c r="K4485" s="52">
        <f>DATE(YEAR(tbl_raw_data[[#This Row],[Date Actioned]]),MONTH(tbl_raw_data[[#This Row],[Date Actioned]]),DAY(tbl_raw_data[[#This Row],[Date Actioned]]))</f>
        <v>45154</v>
      </c>
      <c r="L4485" s="50" t="str">
        <f>UPPER(TEXT(tbl_raw_data[[#This Row],[updated_date]],"MMMM"))</f>
        <v>AUGUST</v>
      </c>
      <c r="M4485" s="50" t="str">
        <f>"WEEK "&amp; IF(ROUNDUP(DAY(tbl_raw_data[[#This Row],[updated_date]])/7,0)=5,4,ROUNDUP(DAY(tbl_raw_data[[#This Row],[updated_date]])/7,0))</f>
        <v>WEEK 3</v>
      </c>
      <c r="N4485" s="50" t="str">
        <f>UPPER(VLOOKUP(tbl_raw_data[[#This Row],[Analyst]],Settiings!$A$2:$B$16,2,0))</f>
        <v>SAM</v>
      </c>
      <c r="O4485" s="50" t="str">
        <f>TRIM(UPPER(tbl_raw_data[[#This Row],[Outcome]]))</f>
        <v>APPROVE</v>
      </c>
      <c r="P4485" s="50" t="str">
        <f>TRIM(UPPER(tbl_raw_data[[#This Row],[Queue Name]]))</f>
        <v>CONSUMER EXISTING</v>
      </c>
      <c r="Q4485" s="50" t="str">
        <f>IF(tbl_raw_data[[#This Row],[Time taken in min]]&lt;=Settiings!$D$2,"SLA_MET","SLA_NOT_MET")</f>
        <v>SLA_MET</v>
      </c>
      <c r="R4485" s="94"/>
    </row>
    <row r="4486" spans="1:18" x14ac:dyDescent="0.3">
      <c r="A4486" s="20" t="s">
        <v>4244</v>
      </c>
      <c r="B4486" s="15">
        <v>45154.458796296298</v>
      </c>
      <c r="C4486" s="16">
        <v>45154.4684837963</v>
      </c>
      <c r="D4486" s="17" t="s">
        <v>13</v>
      </c>
      <c r="E4486" s="17" t="s">
        <v>9</v>
      </c>
      <c r="F4486" s="17" t="s">
        <v>10</v>
      </c>
      <c r="G4486" s="17" t="s">
        <v>17</v>
      </c>
      <c r="H4486" s="83"/>
      <c r="I4486" s="48">
        <f>tbl_raw_data[[#This Row],[Date Actioned]]-tbl_raw_data[[#This Row],[Date Tagged]]</f>
        <v>9.6875000017462298E-3</v>
      </c>
      <c r="J4486" s="46">
        <f>HOUR(tbl_raw_data[[#This Row],[Time_taken]])*60+MINUTE(tbl_raw_data[[#This Row],[Time_taken]])+SECOND(tbl_raw_data[[#This Row],[Time_taken]])/60</f>
        <v>13.95</v>
      </c>
      <c r="K4486" s="52">
        <f>DATE(YEAR(tbl_raw_data[[#This Row],[Date Actioned]]),MONTH(tbl_raw_data[[#This Row],[Date Actioned]]),DAY(tbl_raw_data[[#This Row],[Date Actioned]]))</f>
        <v>45154</v>
      </c>
      <c r="L4486" s="50" t="str">
        <f>UPPER(TEXT(tbl_raw_data[[#This Row],[updated_date]],"MMMM"))</f>
        <v>AUGUST</v>
      </c>
      <c r="M4486" s="50" t="str">
        <f>"WEEK "&amp; IF(ROUNDUP(DAY(tbl_raw_data[[#This Row],[updated_date]])/7,0)=5,4,ROUNDUP(DAY(tbl_raw_data[[#This Row],[updated_date]])/7,0))</f>
        <v>WEEK 3</v>
      </c>
      <c r="N4486" s="50" t="str">
        <f>UPPER(VLOOKUP(tbl_raw_data[[#This Row],[Analyst]],Settiings!$A$2:$B$16,2,0))</f>
        <v>NITESH</v>
      </c>
      <c r="O4486" s="50" t="str">
        <f>TRIM(UPPER(tbl_raw_data[[#This Row],[Outcome]]))</f>
        <v>APPROVE</v>
      </c>
      <c r="P4486" s="50" t="str">
        <f>TRIM(UPPER(tbl_raw_data[[#This Row],[Queue Name]]))</f>
        <v>CONSUMER EXISTING</v>
      </c>
      <c r="Q4486" s="50" t="str">
        <f>IF(tbl_raw_data[[#This Row],[Time taken in min]]&lt;=Settiings!$D$2,"SLA_MET","SLA_NOT_MET")</f>
        <v>SLA_MET</v>
      </c>
      <c r="R4486" s="94"/>
    </row>
    <row r="4487" spans="1:18" x14ac:dyDescent="0.3">
      <c r="A4487" s="14" t="s">
        <v>4245</v>
      </c>
      <c r="B4487" s="15">
        <v>45154.461944444447</v>
      </c>
      <c r="C4487" s="16">
        <v>45154.473124999997</v>
      </c>
      <c r="D4487" s="17" t="s">
        <v>27</v>
      </c>
      <c r="E4487" s="17" t="s">
        <v>9</v>
      </c>
      <c r="F4487" s="17" t="s">
        <v>686</v>
      </c>
      <c r="G4487" s="17" t="s">
        <v>3984</v>
      </c>
      <c r="H4487" s="83"/>
      <c r="I4487" s="48">
        <f>tbl_raw_data[[#This Row],[Date Actioned]]-tbl_raw_data[[#This Row],[Date Tagged]]</f>
        <v>1.1180555549799465E-2</v>
      </c>
      <c r="J4487" s="46">
        <f>HOUR(tbl_raw_data[[#This Row],[Time_taken]])*60+MINUTE(tbl_raw_data[[#This Row],[Time_taken]])+SECOND(tbl_raw_data[[#This Row],[Time_taken]])/60</f>
        <v>16.100000000000001</v>
      </c>
      <c r="K4487" s="52">
        <f>DATE(YEAR(tbl_raw_data[[#This Row],[Date Actioned]]),MONTH(tbl_raw_data[[#This Row],[Date Actioned]]),DAY(tbl_raw_data[[#This Row],[Date Actioned]]))</f>
        <v>45154</v>
      </c>
      <c r="L4487" s="50" t="str">
        <f>UPPER(TEXT(tbl_raw_data[[#This Row],[updated_date]],"MMMM"))</f>
        <v>AUGUST</v>
      </c>
      <c r="M4487" s="50" t="str">
        <f>"WEEK "&amp; IF(ROUNDUP(DAY(tbl_raw_data[[#This Row],[updated_date]])/7,0)=5,4,ROUNDUP(DAY(tbl_raw_data[[#This Row],[updated_date]])/7,0))</f>
        <v>WEEK 3</v>
      </c>
      <c r="N4487" s="50" t="str">
        <f>UPPER(VLOOKUP(tbl_raw_data[[#This Row],[Analyst]],Settiings!$A$2:$B$16,2,0))</f>
        <v>FARDIN</v>
      </c>
      <c r="O4487" s="50" t="str">
        <f>TRIM(UPPER(tbl_raw_data[[#This Row],[Outcome]]))</f>
        <v>DECLINE</v>
      </c>
      <c r="P4487" s="50" t="str">
        <f>TRIM(UPPER(tbl_raw_data[[#This Row],[Queue Name]]))</f>
        <v>CONSUMER EXISTING</v>
      </c>
      <c r="Q4487" s="50" t="str">
        <f>IF(tbl_raw_data[[#This Row],[Time taken in min]]&lt;=Settiings!$D$2,"SLA_MET","SLA_NOT_MET")</f>
        <v>SLA_MET</v>
      </c>
      <c r="R4487" s="94"/>
    </row>
    <row r="4488" spans="1:18" x14ac:dyDescent="0.3">
      <c r="A4488" s="23" t="s">
        <v>4246</v>
      </c>
      <c r="B4488" s="9">
        <v>45154.466226851851</v>
      </c>
      <c r="C4488" s="24">
        <v>45154.473298611112</v>
      </c>
      <c r="D4488" s="25" t="s">
        <v>13</v>
      </c>
      <c r="E4488" s="25" t="s">
        <v>9</v>
      </c>
      <c r="F4488" s="25" t="s">
        <v>70</v>
      </c>
      <c r="G4488" s="25" t="s">
        <v>128</v>
      </c>
      <c r="H4488" s="82"/>
      <c r="I4488" s="48">
        <f>tbl_raw_data[[#This Row],[Date Actioned]]-tbl_raw_data[[#This Row],[Date Tagged]]</f>
        <v>7.07175926072523E-3</v>
      </c>
      <c r="J4488" s="46">
        <f>HOUR(tbl_raw_data[[#This Row],[Time_taken]])*60+MINUTE(tbl_raw_data[[#This Row],[Time_taken]])+SECOND(tbl_raw_data[[#This Row],[Time_taken]])/60</f>
        <v>10.183333333333334</v>
      </c>
      <c r="K4488" s="52">
        <f>DATE(YEAR(tbl_raw_data[[#This Row],[Date Actioned]]),MONTH(tbl_raw_data[[#This Row],[Date Actioned]]),DAY(tbl_raw_data[[#This Row],[Date Actioned]]))</f>
        <v>45154</v>
      </c>
      <c r="L4488" s="50" t="str">
        <f>UPPER(TEXT(tbl_raw_data[[#This Row],[updated_date]],"MMMM"))</f>
        <v>AUGUST</v>
      </c>
      <c r="M4488" s="50" t="str">
        <f>"WEEK "&amp; IF(ROUNDUP(DAY(tbl_raw_data[[#This Row],[updated_date]])/7,0)=5,4,ROUNDUP(DAY(tbl_raw_data[[#This Row],[updated_date]])/7,0))</f>
        <v>WEEK 3</v>
      </c>
      <c r="N4488" s="50" t="str">
        <f>UPPER(VLOOKUP(tbl_raw_data[[#This Row],[Analyst]],Settiings!$A$2:$B$16,2,0))</f>
        <v>ASIF</v>
      </c>
      <c r="O4488" s="50" t="str">
        <f>TRIM(UPPER(tbl_raw_data[[#This Row],[Outcome]]))</f>
        <v>APPROVE</v>
      </c>
      <c r="P4488" s="50" t="str">
        <f>TRIM(UPPER(tbl_raw_data[[#This Row],[Queue Name]]))</f>
        <v>CONSUMER EXISTING</v>
      </c>
      <c r="Q4488" s="50" t="str">
        <f>IF(tbl_raw_data[[#This Row],[Time taken in min]]&lt;=Settiings!$D$2,"SLA_MET","SLA_NOT_MET")</f>
        <v>SLA_MET</v>
      </c>
      <c r="R4488" s="94"/>
    </row>
    <row r="4489" spans="1:18" x14ac:dyDescent="0.3">
      <c r="A4489" s="14" t="s">
        <v>4247</v>
      </c>
      <c r="B4489" s="15">
        <v>45154.468356481484</v>
      </c>
      <c r="C4489" s="16">
        <v>45154.471562500003</v>
      </c>
      <c r="D4489" s="17" t="s">
        <v>13</v>
      </c>
      <c r="E4489" s="17" t="s">
        <v>9</v>
      </c>
      <c r="F4489" s="17" t="s">
        <v>65</v>
      </c>
      <c r="G4489" s="17" t="s">
        <v>17</v>
      </c>
      <c r="H4489" s="83"/>
      <c r="I4489" s="48">
        <f>tbl_raw_data[[#This Row],[Date Actioned]]-tbl_raw_data[[#This Row],[Date Tagged]]</f>
        <v>3.2060185185400769E-3</v>
      </c>
      <c r="J4489" s="46">
        <f>HOUR(tbl_raw_data[[#This Row],[Time_taken]])*60+MINUTE(tbl_raw_data[[#This Row],[Time_taken]])+SECOND(tbl_raw_data[[#This Row],[Time_taken]])/60</f>
        <v>4.6166666666666671</v>
      </c>
      <c r="K4489" s="52">
        <f>DATE(YEAR(tbl_raw_data[[#This Row],[Date Actioned]]),MONTH(tbl_raw_data[[#This Row],[Date Actioned]]),DAY(tbl_raw_data[[#This Row],[Date Actioned]]))</f>
        <v>45154</v>
      </c>
      <c r="L4489" s="50" t="str">
        <f>UPPER(TEXT(tbl_raw_data[[#This Row],[updated_date]],"MMMM"))</f>
        <v>AUGUST</v>
      </c>
      <c r="M4489" s="50" t="str">
        <f>"WEEK "&amp; IF(ROUNDUP(DAY(tbl_raw_data[[#This Row],[updated_date]])/7,0)=5,4,ROUNDUP(DAY(tbl_raw_data[[#This Row],[updated_date]])/7,0))</f>
        <v>WEEK 3</v>
      </c>
      <c r="N4489" s="50" t="str">
        <f>UPPER(VLOOKUP(tbl_raw_data[[#This Row],[Analyst]],Settiings!$A$2:$B$16,2,0))</f>
        <v>SAM</v>
      </c>
      <c r="O4489" s="50" t="str">
        <f>TRIM(UPPER(tbl_raw_data[[#This Row],[Outcome]]))</f>
        <v>APPROVE</v>
      </c>
      <c r="P4489" s="50" t="str">
        <f>TRIM(UPPER(tbl_raw_data[[#This Row],[Queue Name]]))</f>
        <v>CONSUMER EXISTING</v>
      </c>
      <c r="Q4489" s="50" t="str">
        <f>IF(tbl_raw_data[[#This Row],[Time taken in min]]&lt;=Settiings!$D$2,"SLA_MET","SLA_NOT_MET")</f>
        <v>SLA_MET</v>
      </c>
      <c r="R4489" s="94"/>
    </row>
    <row r="4490" spans="1:18" x14ac:dyDescent="0.3">
      <c r="A4490" s="20" t="s">
        <v>4249</v>
      </c>
      <c r="B4490" s="9">
        <v>45154.473055555558</v>
      </c>
      <c r="C4490" s="24">
        <v>45154.480127314811</v>
      </c>
      <c r="D4490" s="25" t="s">
        <v>13</v>
      </c>
      <c r="E4490" s="25" t="s">
        <v>9</v>
      </c>
      <c r="F4490" s="25" t="s">
        <v>53</v>
      </c>
      <c r="G4490" s="25" t="s">
        <v>77</v>
      </c>
      <c r="H4490" s="82"/>
      <c r="I4490" s="48">
        <f>tbl_raw_data[[#This Row],[Date Actioned]]-tbl_raw_data[[#This Row],[Date Tagged]]</f>
        <v>7.0717592534492724E-3</v>
      </c>
      <c r="J4490" s="46">
        <f>HOUR(tbl_raw_data[[#This Row],[Time_taken]])*60+MINUTE(tbl_raw_data[[#This Row],[Time_taken]])+SECOND(tbl_raw_data[[#This Row],[Time_taken]])/60</f>
        <v>10.183333333333334</v>
      </c>
      <c r="K4490" s="52">
        <f>DATE(YEAR(tbl_raw_data[[#This Row],[Date Actioned]]),MONTH(tbl_raw_data[[#This Row],[Date Actioned]]),DAY(tbl_raw_data[[#This Row],[Date Actioned]]))</f>
        <v>45154</v>
      </c>
      <c r="L4490" s="50" t="str">
        <f>UPPER(TEXT(tbl_raw_data[[#This Row],[updated_date]],"MMMM"))</f>
        <v>AUGUST</v>
      </c>
      <c r="M4490" s="50" t="str">
        <f>"WEEK "&amp; IF(ROUNDUP(DAY(tbl_raw_data[[#This Row],[updated_date]])/7,0)=5,4,ROUNDUP(DAY(tbl_raw_data[[#This Row],[updated_date]])/7,0))</f>
        <v>WEEK 3</v>
      </c>
      <c r="N4490" s="50" t="str">
        <f>UPPER(VLOOKUP(tbl_raw_data[[#This Row],[Analyst]],Settiings!$A$2:$B$16,2,0))</f>
        <v>NAVED</v>
      </c>
      <c r="O4490" s="50" t="str">
        <f>TRIM(UPPER(tbl_raw_data[[#This Row],[Outcome]]))</f>
        <v>APPROVE</v>
      </c>
      <c r="P4490" s="50" t="str">
        <f>TRIM(UPPER(tbl_raw_data[[#This Row],[Queue Name]]))</f>
        <v>CONSUMER EXISTING</v>
      </c>
      <c r="Q4490" s="50" t="str">
        <f>IF(tbl_raw_data[[#This Row],[Time taken in min]]&lt;=Settiings!$D$2,"SLA_MET","SLA_NOT_MET")</f>
        <v>SLA_MET</v>
      </c>
      <c r="R4490" s="94"/>
    </row>
    <row r="4491" spans="1:18" x14ac:dyDescent="0.3">
      <c r="A4491" s="23" t="s">
        <v>4252</v>
      </c>
      <c r="B4491" s="15">
        <v>45154.476122685184</v>
      </c>
      <c r="C4491" s="16">
        <v>45154.479328703703</v>
      </c>
      <c r="D4491" s="17" t="s">
        <v>13</v>
      </c>
      <c r="E4491" s="17" t="s">
        <v>47</v>
      </c>
      <c r="F4491" s="17" t="s">
        <v>65</v>
      </c>
      <c r="G4491" s="17" t="s">
        <v>41</v>
      </c>
      <c r="H4491" s="83"/>
      <c r="I4491" s="48">
        <f>tbl_raw_data[[#This Row],[Date Actioned]]-tbl_raw_data[[#This Row],[Date Tagged]]</f>
        <v>3.2060185185400769E-3</v>
      </c>
      <c r="J4491" s="46">
        <f>HOUR(tbl_raw_data[[#This Row],[Time_taken]])*60+MINUTE(tbl_raw_data[[#This Row],[Time_taken]])+SECOND(tbl_raw_data[[#This Row],[Time_taken]])/60</f>
        <v>4.6166666666666671</v>
      </c>
      <c r="K4491" s="52">
        <f>DATE(YEAR(tbl_raw_data[[#This Row],[Date Actioned]]),MONTH(tbl_raw_data[[#This Row],[Date Actioned]]),DAY(tbl_raw_data[[#This Row],[Date Actioned]]))</f>
        <v>45154</v>
      </c>
      <c r="L4491" s="50" t="str">
        <f>UPPER(TEXT(tbl_raw_data[[#This Row],[updated_date]],"MMMM"))</f>
        <v>AUGUST</v>
      </c>
      <c r="M4491" s="50" t="str">
        <f>"WEEK "&amp; IF(ROUNDUP(DAY(tbl_raw_data[[#This Row],[updated_date]])/7,0)=5,4,ROUNDUP(DAY(tbl_raw_data[[#This Row],[updated_date]])/7,0))</f>
        <v>WEEK 3</v>
      </c>
      <c r="N4491" s="50" t="str">
        <f>UPPER(VLOOKUP(tbl_raw_data[[#This Row],[Analyst]],Settiings!$A$2:$B$16,2,0))</f>
        <v>SAM</v>
      </c>
      <c r="O4491" s="50" t="str">
        <f>TRIM(UPPER(tbl_raw_data[[#This Row],[Outcome]]))</f>
        <v>APPROVE</v>
      </c>
      <c r="P4491" s="50" t="str">
        <f>TRIM(UPPER(tbl_raw_data[[#This Row],[Queue Name]]))</f>
        <v>CONSUMER PRE BUREAU</v>
      </c>
      <c r="Q4491" s="50" t="str">
        <f>IF(tbl_raw_data[[#This Row],[Time taken in min]]&lt;=Settiings!$D$2,"SLA_MET","SLA_NOT_MET")</f>
        <v>SLA_MET</v>
      </c>
      <c r="R4491" s="94"/>
    </row>
    <row r="4492" spans="1:18" x14ac:dyDescent="0.3">
      <c r="A4492" s="14" t="s">
        <v>4253</v>
      </c>
      <c r="B4492" s="15">
        <v>45154.481249999997</v>
      </c>
      <c r="C4492" s="10">
        <v>45154.487025462964</v>
      </c>
      <c r="D4492" s="12" t="s">
        <v>13</v>
      </c>
      <c r="E4492" s="12" t="s">
        <v>9</v>
      </c>
      <c r="F4492" s="11" t="s">
        <v>686</v>
      </c>
      <c r="G4492" s="13"/>
      <c r="H4492" s="78"/>
      <c r="I4492" s="48">
        <f>tbl_raw_data[[#This Row],[Date Actioned]]-tbl_raw_data[[#This Row],[Date Tagged]]</f>
        <v>5.7754629669943824E-3</v>
      </c>
      <c r="J4492" s="46">
        <f>HOUR(tbl_raw_data[[#This Row],[Time_taken]])*60+MINUTE(tbl_raw_data[[#This Row],[Time_taken]])+SECOND(tbl_raw_data[[#This Row],[Time_taken]])/60</f>
        <v>8.3166666666666664</v>
      </c>
      <c r="K4492" s="52">
        <f>DATE(YEAR(tbl_raw_data[[#This Row],[Date Actioned]]),MONTH(tbl_raw_data[[#This Row],[Date Actioned]]),DAY(tbl_raw_data[[#This Row],[Date Actioned]]))</f>
        <v>45154</v>
      </c>
      <c r="L4492" s="50" t="str">
        <f>UPPER(TEXT(tbl_raw_data[[#This Row],[updated_date]],"MMMM"))</f>
        <v>AUGUST</v>
      </c>
      <c r="M4492" s="50" t="str">
        <f>"WEEK "&amp; IF(ROUNDUP(DAY(tbl_raw_data[[#This Row],[updated_date]])/7,0)=5,4,ROUNDUP(DAY(tbl_raw_data[[#This Row],[updated_date]])/7,0))</f>
        <v>WEEK 3</v>
      </c>
      <c r="N4492" s="50" t="str">
        <f>UPPER(VLOOKUP(tbl_raw_data[[#This Row],[Analyst]],Settiings!$A$2:$B$16,2,0))</f>
        <v>FARDIN</v>
      </c>
      <c r="O4492" s="50" t="str">
        <f>TRIM(UPPER(tbl_raw_data[[#This Row],[Outcome]]))</f>
        <v>APPROVE</v>
      </c>
      <c r="P4492" s="50" t="str">
        <f>TRIM(UPPER(tbl_raw_data[[#This Row],[Queue Name]]))</f>
        <v>CONSUMER EXISTING</v>
      </c>
      <c r="Q4492" s="50" t="str">
        <f>IF(tbl_raw_data[[#This Row],[Time taken in min]]&lt;=Settiings!$D$2,"SLA_MET","SLA_NOT_MET")</f>
        <v>SLA_MET</v>
      </c>
      <c r="R4492" s="94"/>
    </row>
    <row r="4493" spans="1:18" x14ac:dyDescent="0.3">
      <c r="A4493" s="14" t="s">
        <v>4255</v>
      </c>
      <c r="B4493" s="9">
        <v>45154.483217592591</v>
      </c>
      <c r="C4493" s="24">
        <v>45154.487604166665</v>
      </c>
      <c r="D4493" s="25" t="s">
        <v>13</v>
      </c>
      <c r="E4493" s="25" t="s">
        <v>9</v>
      </c>
      <c r="F4493" s="25" t="s">
        <v>65</v>
      </c>
      <c r="G4493" s="25" t="s">
        <v>128</v>
      </c>
      <c r="H4493" s="82"/>
      <c r="I4493" s="48">
        <f>tbl_raw_data[[#This Row],[Date Actioned]]-tbl_raw_data[[#This Row],[Date Tagged]]</f>
        <v>4.386574073578231E-3</v>
      </c>
      <c r="J4493" s="46">
        <f>HOUR(tbl_raw_data[[#This Row],[Time_taken]])*60+MINUTE(tbl_raw_data[[#This Row],[Time_taken]])+SECOND(tbl_raw_data[[#This Row],[Time_taken]])/60</f>
        <v>6.3166666666666664</v>
      </c>
      <c r="K4493" s="52">
        <f>DATE(YEAR(tbl_raw_data[[#This Row],[Date Actioned]]),MONTH(tbl_raw_data[[#This Row],[Date Actioned]]),DAY(tbl_raw_data[[#This Row],[Date Actioned]]))</f>
        <v>45154</v>
      </c>
      <c r="L4493" s="50" t="str">
        <f>UPPER(TEXT(tbl_raw_data[[#This Row],[updated_date]],"MMMM"))</f>
        <v>AUGUST</v>
      </c>
      <c r="M4493" s="50" t="str">
        <f>"WEEK "&amp; IF(ROUNDUP(DAY(tbl_raw_data[[#This Row],[updated_date]])/7,0)=5,4,ROUNDUP(DAY(tbl_raw_data[[#This Row],[updated_date]])/7,0))</f>
        <v>WEEK 3</v>
      </c>
      <c r="N4493" s="50" t="str">
        <f>UPPER(VLOOKUP(tbl_raw_data[[#This Row],[Analyst]],Settiings!$A$2:$B$16,2,0))</f>
        <v>SAM</v>
      </c>
      <c r="O4493" s="50" t="str">
        <f>TRIM(UPPER(tbl_raw_data[[#This Row],[Outcome]]))</f>
        <v>APPROVE</v>
      </c>
      <c r="P4493" s="50" t="str">
        <f>TRIM(UPPER(tbl_raw_data[[#This Row],[Queue Name]]))</f>
        <v>CONSUMER EXISTING</v>
      </c>
      <c r="Q4493" s="50" t="str">
        <f>IF(tbl_raw_data[[#This Row],[Time taken in min]]&lt;=Settiings!$D$2,"SLA_MET","SLA_NOT_MET")</f>
        <v>SLA_MET</v>
      </c>
      <c r="R4493" s="94"/>
    </row>
    <row r="4494" spans="1:18" x14ac:dyDescent="0.3">
      <c r="A4494" s="14" t="s">
        <v>4256</v>
      </c>
      <c r="B4494" s="15">
        <v>45154.484224537038</v>
      </c>
      <c r="C4494" s="10">
        <v>45154.495370370372</v>
      </c>
      <c r="D4494" s="12" t="s">
        <v>27</v>
      </c>
      <c r="E4494" s="12" t="s">
        <v>9</v>
      </c>
      <c r="F4494" s="11" t="s">
        <v>686</v>
      </c>
      <c r="G4494" s="13"/>
      <c r="H4494" s="78"/>
      <c r="I4494" s="48">
        <f>tbl_raw_data[[#This Row],[Date Actioned]]-tbl_raw_data[[#This Row],[Date Tagged]]</f>
        <v>1.1145833334012423E-2</v>
      </c>
      <c r="J4494" s="46">
        <f>HOUR(tbl_raw_data[[#This Row],[Time_taken]])*60+MINUTE(tbl_raw_data[[#This Row],[Time_taken]])+SECOND(tbl_raw_data[[#This Row],[Time_taken]])/60</f>
        <v>16.05</v>
      </c>
      <c r="K4494" s="52">
        <f>DATE(YEAR(tbl_raw_data[[#This Row],[Date Actioned]]),MONTH(tbl_raw_data[[#This Row],[Date Actioned]]),DAY(tbl_raw_data[[#This Row],[Date Actioned]]))</f>
        <v>45154</v>
      </c>
      <c r="L4494" s="50" t="str">
        <f>UPPER(TEXT(tbl_raw_data[[#This Row],[updated_date]],"MMMM"))</f>
        <v>AUGUST</v>
      </c>
      <c r="M4494" s="50" t="str">
        <f>"WEEK "&amp; IF(ROUNDUP(DAY(tbl_raw_data[[#This Row],[updated_date]])/7,0)=5,4,ROUNDUP(DAY(tbl_raw_data[[#This Row],[updated_date]])/7,0))</f>
        <v>WEEK 3</v>
      </c>
      <c r="N4494" s="50" t="str">
        <f>UPPER(VLOOKUP(tbl_raw_data[[#This Row],[Analyst]],Settiings!$A$2:$B$16,2,0))</f>
        <v>FARDIN</v>
      </c>
      <c r="O4494" s="50" t="str">
        <f>TRIM(UPPER(tbl_raw_data[[#This Row],[Outcome]]))</f>
        <v>DECLINE</v>
      </c>
      <c r="P4494" s="50" t="str">
        <f>TRIM(UPPER(tbl_raw_data[[#This Row],[Queue Name]]))</f>
        <v>CONSUMER EXISTING</v>
      </c>
      <c r="Q4494" s="50" t="str">
        <f>IF(tbl_raw_data[[#This Row],[Time taken in min]]&lt;=Settiings!$D$2,"SLA_MET","SLA_NOT_MET")</f>
        <v>SLA_MET</v>
      </c>
      <c r="R4494" s="94"/>
    </row>
    <row r="4495" spans="1:18" x14ac:dyDescent="0.3">
      <c r="A4495" s="20" t="s">
        <v>4257</v>
      </c>
      <c r="B4495" s="15">
        <v>45154.485219907408</v>
      </c>
      <c r="C4495" s="16">
        <v>45154.490810185183</v>
      </c>
      <c r="D4495" s="17" t="s">
        <v>13</v>
      </c>
      <c r="E4495" s="17" t="s">
        <v>9</v>
      </c>
      <c r="F4495" s="17" t="s">
        <v>70</v>
      </c>
      <c r="G4495" s="17" t="s">
        <v>17</v>
      </c>
      <c r="H4495" s="83"/>
      <c r="I4495" s="48">
        <f>tbl_raw_data[[#This Row],[Date Actioned]]-tbl_raw_data[[#This Row],[Date Tagged]]</f>
        <v>5.5902777748997323E-3</v>
      </c>
      <c r="J4495" s="46">
        <f>HOUR(tbl_raw_data[[#This Row],[Time_taken]])*60+MINUTE(tbl_raw_data[[#This Row],[Time_taken]])+SECOND(tbl_raw_data[[#This Row],[Time_taken]])/60</f>
        <v>8.0500000000000007</v>
      </c>
      <c r="K4495" s="52">
        <f>DATE(YEAR(tbl_raw_data[[#This Row],[Date Actioned]]),MONTH(tbl_raw_data[[#This Row],[Date Actioned]]),DAY(tbl_raw_data[[#This Row],[Date Actioned]]))</f>
        <v>45154</v>
      </c>
      <c r="L4495" s="50" t="str">
        <f>UPPER(TEXT(tbl_raw_data[[#This Row],[updated_date]],"MMMM"))</f>
        <v>AUGUST</v>
      </c>
      <c r="M4495" s="50" t="str">
        <f>"WEEK "&amp; IF(ROUNDUP(DAY(tbl_raw_data[[#This Row],[updated_date]])/7,0)=5,4,ROUNDUP(DAY(tbl_raw_data[[#This Row],[updated_date]])/7,0))</f>
        <v>WEEK 3</v>
      </c>
      <c r="N4495" s="50" t="str">
        <f>UPPER(VLOOKUP(tbl_raw_data[[#This Row],[Analyst]],Settiings!$A$2:$B$16,2,0))</f>
        <v>ASIF</v>
      </c>
      <c r="O4495" s="50" t="str">
        <f>TRIM(UPPER(tbl_raw_data[[#This Row],[Outcome]]))</f>
        <v>APPROVE</v>
      </c>
      <c r="P4495" s="50" t="str">
        <f>TRIM(UPPER(tbl_raw_data[[#This Row],[Queue Name]]))</f>
        <v>CONSUMER EXISTING</v>
      </c>
      <c r="Q4495" s="50" t="str">
        <f>IF(tbl_raw_data[[#This Row],[Time taken in min]]&lt;=Settiings!$D$2,"SLA_MET","SLA_NOT_MET")</f>
        <v>SLA_MET</v>
      </c>
      <c r="R4495" s="94"/>
    </row>
    <row r="4496" spans="1:18" x14ac:dyDescent="0.3">
      <c r="A4496" s="23" t="s">
        <v>4259</v>
      </c>
      <c r="B4496" s="9">
        <v>45154.491712962961</v>
      </c>
      <c r="C4496" s="24">
        <v>45154.499525462961</v>
      </c>
      <c r="D4496" s="25" t="s">
        <v>13</v>
      </c>
      <c r="E4496" s="25" t="s">
        <v>19</v>
      </c>
      <c r="F4496" s="25" t="s">
        <v>65</v>
      </c>
      <c r="G4496" s="25" t="s">
        <v>77</v>
      </c>
      <c r="H4496" s="82"/>
      <c r="I4496" s="48">
        <f>tbl_raw_data[[#This Row],[Date Actioned]]-tbl_raw_data[[#This Row],[Date Tagged]]</f>
        <v>7.8125E-3</v>
      </c>
      <c r="J4496" s="46">
        <f>HOUR(tbl_raw_data[[#This Row],[Time_taken]])*60+MINUTE(tbl_raw_data[[#This Row],[Time_taken]])+SECOND(tbl_raw_data[[#This Row],[Time_taken]])/60</f>
        <v>11.25</v>
      </c>
      <c r="K4496" s="52">
        <f>DATE(YEAR(tbl_raw_data[[#This Row],[Date Actioned]]),MONTH(tbl_raw_data[[#This Row],[Date Actioned]]),DAY(tbl_raw_data[[#This Row],[Date Actioned]]))</f>
        <v>45154</v>
      </c>
      <c r="L4496" s="50" t="str">
        <f>UPPER(TEXT(tbl_raw_data[[#This Row],[updated_date]],"MMMM"))</f>
        <v>AUGUST</v>
      </c>
      <c r="M4496" s="50" t="str">
        <f>"WEEK "&amp; IF(ROUNDUP(DAY(tbl_raw_data[[#This Row],[updated_date]])/7,0)=5,4,ROUNDUP(DAY(tbl_raw_data[[#This Row],[updated_date]])/7,0))</f>
        <v>WEEK 3</v>
      </c>
      <c r="N4496" s="50" t="str">
        <f>UPPER(VLOOKUP(tbl_raw_data[[#This Row],[Analyst]],Settiings!$A$2:$B$16,2,0))</f>
        <v>SAM</v>
      </c>
      <c r="O4496" s="50" t="str">
        <f>TRIM(UPPER(tbl_raw_data[[#This Row],[Outcome]]))</f>
        <v>APPROVE</v>
      </c>
      <c r="P4496" s="50" t="str">
        <f>TRIM(UPPER(tbl_raw_data[[#This Row],[Queue Name]]))</f>
        <v>CONSUMER POST BUREAU</v>
      </c>
      <c r="Q4496" s="50" t="str">
        <f>IF(tbl_raw_data[[#This Row],[Time taken in min]]&lt;=Settiings!$D$2,"SLA_MET","SLA_NOT_MET")</f>
        <v>SLA_MET</v>
      </c>
      <c r="R4496" s="94"/>
    </row>
    <row r="4497" spans="1:18" x14ac:dyDescent="0.3">
      <c r="A4497" s="14" t="s">
        <v>4262</v>
      </c>
      <c r="B4497" s="15">
        <v>45154.498668981483</v>
      </c>
      <c r="C4497" s="16">
        <v>45154.508032407408</v>
      </c>
      <c r="D4497" s="17" t="s">
        <v>13</v>
      </c>
      <c r="E4497" s="17" t="s">
        <v>9</v>
      </c>
      <c r="F4497" s="17" t="s">
        <v>70</v>
      </c>
      <c r="G4497" s="17" t="s">
        <v>17</v>
      </c>
      <c r="H4497" s="83"/>
      <c r="I4497" s="48">
        <f>tbl_raw_data[[#This Row],[Date Actioned]]-tbl_raw_data[[#This Row],[Date Tagged]]</f>
        <v>9.3634259246755391E-3</v>
      </c>
      <c r="J4497" s="46">
        <f>HOUR(tbl_raw_data[[#This Row],[Time_taken]])*60+MINUTE(tbl_raw_data[[#This Row],[Time_taken]])+SECOND(tbl_raw_data[[#This Row],[Time_taken]])/60</f>
        <v>13.483333333333333</v>
      </c>
      <c r="K4497" s="52">
        <f>DATE(YEAR(tbl_raw_data[[#This Row],[Date Actioned]]),MONTH(tbl_raw_data[[#This Row],[Date Actioned]]),DAY(tbl_raw_data[[#This Row],[Date Actioned]]))</f>
        <v>45154</v>
      </c>
      <c r="L4497" s="50" t="str">
        <f>UPPER(TEXT(tbl_raw_data[[#This Row],[updated_date]],"MMMM"))</f>
        <v>AUGUST</v>
      </c>
      <c r="M4497" s="50" t="str">
        <f>"WEEK "&amp; IF(ROUNDUP(DAY(tbl_raw_data[[#This Row],[updated_date]])/7,0)=5,4,ROUNDUP(DAY(tbl_raw_data[[#This Row],[updated_date]])/7,0))</f>
        <v>WEEK 3</v>
      </c>
      <c r="N4497" s="50" t="str">
        <f>UPPER(VLOOKUP(tbl_raw_data[[#This Row],[Analyst]],Settiings!$A$2:$B$16,2,0))</f>
        <v>ASIF</v>
      </c>
      <c r="O4497" s="50" t="str">
        <f>TRIM(UPPER(tbl_raw_data[[#This Row],[Outcome]]))</f>
        <v>APPROVE</v>
      </c>
      <c r="P4497" s="50" t="str">
        <f>TRIM(UPPER(tbl_raw_data[[#This Row],[Queue Name]]))</f>
        <v>CONSUMER EXISTING</v>
      </c>
      <c r="Q4497" s="50" t="str">
        <f>IF(tbl_raw_data[[#This Row],[Time taken in min]]&lt;=Settiings!$D$2,"SLA_MET","SLA_NOT_MET")</f>
        <v>SLA_MET</v>
      </c>
      <c r="R4497" s="94"/>
    </row>
    <row r="4498" spans="1:18" x14ac:dyDescent="0.3">
      <c r="A4498" s="20" t="s">
        <v>4264</v>
      </c>
      <c r="B4498" s="9">
        <v>45154.503136574072</v>
      </c>
      <c r="C4498" s="24">
        <v>45154.509074074071</v>
      </c>
      <c r="D4498" s="25" t="s">
        <v>27</v>
      </c>
      <c r="E4498" s="25" t="s">
        <v>19</v>
      </c>
      <c r="F4498" s="25" t="s">
        <v>53</v>
      </c>
      <c r="G4498" s="25" t="s">
        <v>113</v>
      </c>
      <c r="H4498" s="82"/>
      <c r="I4498" s="48">
        <f>tbl_raw_data[[#This Row],[Date Actioned]]-tbl_raw_data[[#This Row],[Date Tagged]]</f>
        <v>5.9374999982537702E-3</v>
      </c>
      <c r="J4498" s="46">
        <f>HOUR(tbl_raw_data[[#This Row],[Time_taken]])*60+MINUTE(tbl_raw_data[[#This Row],[Time_taken]])+SECOND(tbl_raw_data[[#This Row],[Time_taken]])/60</f>
        <v>8.5500000000000007</v>
      </c>
      <c r="K4498" s="52">
        <f>DATE(YEAR(tbl_raw_data[[#This Row],[Date Actioned]]),MONTH(tbl_raw_data[[#This Row],[Date Actioned]]),DAY(tbl_raw_data[[#This Row],[Date Actioned]]))</f>
        <v>45154</v>
      </c>
      <c r="L4498" s="50" t="str">
        <f>UPPER(TEXT(tbl_raw_data[[#This Row],[updated_date]],"MMMM"))</f>
        <v>AUGUST</v>
      </c>
      <c r="M4498" s="50" t="str">
        <f>"WEEK "&amp; IF(ROUNDUP(DAY(tbl_raw_data[[#This Row],[updated_date]])/7,0)=5,4,ROUNDUP(DAY(tbl_raw_data[[#This Row],[updated_date]])/7,0))</f>
        <v>WEEK 3</v>
      </c>
      <c r="N4498" s="50" t="str">
        <f>UPPER(VLOOKUP(tbl_raw_data[[#This Row],[Analyst]],Settiings!$A$2:$B$16,2,0))</f>
        <v>NAVED</v>
      </c>
      <c r="O4498" s="50" t="str">
        <f>TRIM(UPPER(tbl_raw_data[[#This Row],[Outcome]]))</f>
        <v>DECLINE</v>
      </c>
      <c r="P4498" s="50" t="str">
        <f>TRIM(UPPER(tbl_raw_data[[#This Row],[Queue Name]]))</f>
        <v>CONSUMER POST BUREAU</v>
      </c>
      <c r="Q4498" s="50" t="str">
        <f>IF(tbl_raw_data[[#This Row],[Time taken in min]]&lt;=Settiings!$D$2,"SLA_MET","SLA_NOT_MET")</f>
        <v>SLA_MET</v>
      </c>
      <c r="R4498" s="94"/>
    </row>
    <row r="4499" spans="1:18" x14ac:dyDescent="0.3">
      <c r="A4499" s="20" t="s">
        <v>4265</v>
      </c>
      <c r="B4499" s="9">
        <v>45154.50640046296</v>
      </c>
      <c r="C4499" s="24">
        <v>45154.514525462961</v>
      </c>
      <c r="D4499" s="25" t="s">
        <v>13</v>
      </c>
      <c r="E4499" s="25" t="s">
        <v>47</v>
      </c>
      <c r="F4499" s="25" t="s">
        <v>70</v>
      </c>
      <c r="G4499" s="25" t="s">
        <v>832</v>
      </c>
      <c r="H4499" s="82"/>
      <c r="I4499" s="48">
        <f>tbl_raw_data[[#This Row],[Date Actioned]]-tbl_raw_data[[#This Row],[Date Tagged]]</f>
        <v>8.1250000002910383E-3</v>
      </c>
      <c r="J4499" s="46">
        <f>HOUR(tbl_raw_data[[#This Row],[Time_taken]])*60+MINUTE(tbl_raw_data[[#This Row],[Time_taken]])+SECOND(tbl_raw_data[[#This Row],[Time_taken]])/60</f>
        <v>11.7</v>
      </c>
      <c r="K4499" s="52">
        <f>DATE(YEAR(tbl_raw_data[[#This Row],[Date Actioned]]),MONTH(tbl_raw_data[[#This Row],[Date Actioned]]),DAY(tbl_raw_data[[#This Row],[Date Actioned]]))</f>
        <v>45154</v>
      </c>
      <c r="L4499" s="50" t="str">
        <f>UPPER(TEXT(tbl_raw_data[[#This Row],[updated_date]],"MMMM"))</f>
        <v>AUGUST</v>
      </c>
      <c r="M4499" s="50" t="str">
        <f>"WEEK "&amp; IF(ROUNDUP(DAY(tbl_raw_data[[#This Row],[updated_date]])/7,0)=5,4,ROUNDUP(DAY(tbl_raw_data[[#This Row],[updated_date]])/7,0))</f>
        <v>WEEK 3</v>
      </c>
      <c r="N4499" s="50" t="str">
        <f>UPPER(VLOOKUP(tbl_raw_data[[#This Row],[Analyst]],Settiings!$A$2:$B$16,2,0))</f>
        <v>ASIF</v>
      </c>
      <c r="O4499" s="50" t="str">
        <f>TRIM(UPPER(tbl_raw_data[[#This Row],[Outcome]]))</f>
        <v>APPROVE</v>
      </c>
      <c r="P4499" s="50" t="str">
        <f>TRIM(UPPER(tbl_raw_data[[#This Row],[Queue Name]]))</f>
        <v>CONSUMER PRE BUREAU</v>
      </c>
      <c r="Q4499" s="50" t="str">
        <f>IF(tbl_raw_data[[#This Row],[Time taken in min]]&lt;=Settiings!$D$2,"SLA_MET","SLA_NOT_MET")</f>
        <v>SLA_MET</v>
      </c>
      <c r="R4499" s="94"/>
    </row>
    <row r="4500" spans="1:18" x14ac:dyDescent="0.3">
      <c r="A4500" s="23" t="s">
        <v>4266</v>
      </c>
      <c r="B4500" s="15">
        <v>45154.507337962961</v>
      </c>
      <c r="C4500" s="16">
        <v>45154.513425925928</v>
      </c>
      <c r="D4500" s="17" t="s">
        <v>27</v>
      </c>
      <c r="E4500" s="17" t="s">
        <v>47</v>
      </c>
      <c r="F4500" s="17" t="s">
        <v>65</v>
      </c>
      <c r="G4500" s="17" t="s">
        <v>113</v>
      </c>
      <c r="H4500" s="83"/>
      <c r="I4500" s="48">
        <f>tbl_raw_data[[#This Row],[Date Actioned]]-tbl_raw_data[[#This Row],[Date Tagged]]</f>
        <v>6.0879629672854207E-3</v>
      </c>
      <c r="J4500" s="46">
        <f>HOUR(tbl_raw_data[[#This Row],[Time_taken]])*60+MINUTE(tbl_raw_data[[#This Row],[Time_taken]])+SECOND(tbl_raw_data[[#This Row],[Time_taken]])/60</f>
        <v>8.7666666666666675</v>
      </c>
      <c r="K4500" s="52">
        <f>DATE(YEAR(tbl_raw_data[[#This Row],[Date Actioned]]),MONTH(tbl_raw_data[[#This Row],[Date Actioned]]),DAY(tbl_raw_data[[#This Row],[Date Actioned]]))</f>
        <v>45154</v>
      </c>
      <c r="L4500" s="50" t="str">
        <f>UPPER(TEXT(tbl_raw_data[[#This Row],[updated_date]],"MMMM"))</f>
        <v>AUGUST</v>
      </c>
      <c r="M4500" s="50" t="str">
        <f>"WEEK "&amp; IF(ROUNDUP(DAY(tbl_raw_data[[#This Row],[updated_date]])/7,0)=5,4,ROUNDUP(DAY(tbl_raw_data[[#This Row],[updated_date]])/7,0))</f>
        <v>WEEK 3</v>
      </c>
      <c r="N4500" s="50" t="str">
        <f>UPPER(VLOOKUP(tbl_raw_data[[#This Row],[Analyst]],Settiings!$A$2:$B$16,2,0))</f>
        <v>SAM</v>
      </c>
      <c r="O4500" s="50" t="str">
        <f>TRIM(UPPER(tbl_raw_data[[#This Row],[Outcome]]))</f>
        <v>DECLINE</v>
      </c>
      <c r="P4500" s="50" t="str">
        <f>TRIM(UPPER(tbl_raw_data[[#This Row],[Queue Name]]))</f>
        <v>CONSUMER PRE BUREAU</v>
      </c>
      <c r="Q4500" s="50" t="str">
        <f>IF(tbl_raw_data[[#This Row],[Time taken in min]]&lt;=Settiings!$D$2,"SLA_MET","SLA_NOT_MET")</f>
        <v>SLA_MET</v>
      </c>
      <c r="R4500" s="94"/>
    </row>
    <row r="4501" spans="1:18" x14ac:dyDescent="0.3">
      <c r="A4501" s="23" t="s">
        <v>4267</v>
      </c>
      <c r="B4501" s="15">
        <v>45154.508587962962</v>
      </c>
      <c r="C4501" s="16">
        <v>45154.51971064815</v>
      </c>
      <c r="D4501" s="17" t="s">
        <v>13</v>
      </c>
      <c r="E4501" s="17" t="s">
        <v>47</v>
      </c>
      <c r="F4501" s="17" t="s">
        <v>65</v>
      </c>
      <c r="G4501" s="17" t="s">
        <v>41</v>
      </c>
      <c r="H4501" s="83"/>
      <c r="I4501" s="48">
        <f>tbl_raw_data[[#This Row],[Date Actioned]]-tbl_raw_data[[#This Row],[Date Tagged]]</f>
        <v>1.1122685187729076E-2</v>
      </c>
      <c r="J4501" s="46">
        <f>HOUR(tbl_raw_data[[#This Row],[Time_taken]])*60+MINUTE(tbl_raw_data[[#This Row],[Time_taken]])+SECOND(tbl_raw_data[[#This Row],[Time_taken]])/60</f>
        <v>16.016666666666666</v>
      </c>
      <c r="K4501" s="52">
        <f>DATE(YEAR(tbl_raw_data[[#This Row],[Date Actioned]]),MONTH(tbl_raw_data[[#This Row],[Date Actioned]]),DAY(tbl_raw_data[[#This Row],[Date Actioned]]))</f>
        <v>45154</v>
      </c>
      <c r="L4501" s="50" t="str">
        <f>UPPER(TEXT(tbl_raw_data[[#This Row],[updated_date]],"MMMM"))</f>
        <v>AUGUST</v>
      </c>
      <c r="M4501" s="50" t="str">
        <f>"WEEK "&amp; IF(ROUNDUP(DAY(tbl_raw_data[[#This Row],[updated_date]])/7,0)=5,4,ROUNDUP(DAY(tbl_raw_data[[#This Row],[updated_date]])/7,0))</f>
        <v>WEEK 3</v>
      </c>
      <c r="N4501" s="50" t="str">
        <f>UPPER(VLOOKUP(tbl_raw_data[[#This Row],[Analyst]],Settiings!$A$2:$B$16,2,0))</f>
        <v>SAM</v>
      </c>
      <c r="O4501" s="50" t="str">
        <f>TRIM(UPPER(tbl_raw_data[[#This Row],[Outcome]]))</f>
        <v>APPROVE</v>
      </c>
      <c r="P4501" s="50" t="str">
        <f>TRIM(UPPER(tbl_raw_data[[#This Row],[Queue Name]]))</f>
        <v>CONSUMER PRE BUREAU</v>
      </c>
      <c r="Q4501" s="50" t="str">
        <f>IF(tbl_raw_data[[#This Row],[Time taken in min]]&lt;=Settiings!$D$2,"SLA_MET","SLA_NOT_MET")</f>
        <v>SLA_MET</v>
      </c>
      <c r="R4501" s="94"/>
    </row>
    <row r="4502" spans="1:18" x14ac:dyDescent="0.3">
      <c r="A4502" s="20" t="s">
        <v>4268</v>
      </c>
      <c r="B4502" s="15">
        <v>45154.511354166665</v>
      </c>
      <c r="C4502" s="26">
        <v>45154.51966435185</v>
      </c>
      <c r="D4502" s="18" t="s">
        <v>27</v>
      </c>
      <c r="E4502" s="18" t="s">
        <v>19</v>
      </c>
      <c r="F4502" s="27" t="s">
        <v>686</v>
      </c>
      <c r="G4502" s="19"/>
      <c r="H4502" s="79"/>
      <c r="I4502" s="48">
        <f>tbl_raw_data[[#This Row],[Date Actioned]]-tbl_raw_data[[#This Row],[Date Tagged]]</f>
        <v>8.3101851851097308E-3</v>
      </c>
      <c r="J4502" s="46">
        <f>HOUR(tbl_raw_data[[#This Row],[Time_taken]])*60+MINUTE(tbl_raw_data[[#This Row],[Time_taken]])+SECOND(tbl_raw_data[[#This Row],[Time_taken]])/60</f>
        <v>11.966666666666667</v>
      </c>
      <c r="K4502" s="52">
        <f>DATE(YEAR(tbl_raw_data[[#This Row],[Date Actioned]]),MONTH(tbl_raw_data[[#This Row],[Date Actioned]]),DAY(tbl_raw_data[[#This Row],[Date Actioned]]))</f>
        <v>45154</v>
      </c>
      <c r="L4502" s="50" t="str">
        <f>UPPER(TEXT(tbl_raw_data[[#This Row],[updated_date]],"MMMM"))</f>
        <v>AUGUST</v>
      </c>
      <c r="M4502" s="50" t="str">
        <f>"WEEK "&amp; IF(ROUNDUP(DAY(tbl_raw_data[[#This Row],[updated_date]])/7,0)=5,4,ROUNDUP(DAY(tbl_raw_data[[#This Row],[updated_date]])/7,0))</f>
        <v>WEEK 3</v>
      </c>
      <c r="N4502" s="50" t="str">
        <f>UPPER(VLOOKUP(tbl_raw_data[[#This Row],[Analyst]],Settiings!$A$2:$B$16,2,0))</f>
        <v>FARDIN</v>
      </c>
      <c r="O4502" s="50" t="str">
        <f>TRIM(UPPER(tbl_raw_data[[#This Row],[Outcome]]))</f>
        <v>DECLINE</v>
      </c>
      <c r="P4502" s="50" t="str">
        <f>TRIM(UPPER(tbl_raw_data[[#This Row],[Queue Name]]))</f>
        <v>CONSUMER POST BUREAU</v>
      </c>
      <c r="Q4502" s="50" t="str">
        <f>IF(tbl_raw_data[[#This Row],[Time taken in min]]&lt;=Settiings!$D$2,"SLA_MET","SLA_NOT_MET")</f>
        <v>SLA_MET</v>
      </c>
      <c r="R4502" s="94"/>
    </row>
    <row r="4503" spans="1:18" x14ac:dyDescent="0.3">
      <c r="A4503" s="14" t="s">
        <v>4270</v>
      </c>
      <c r="B4503" s="9">
        <v>45154.515439814815</v>
      </c>
      <c r="C4503" s="24">
        <v>45154.519270833334</v>
      </c>
      <c r="D4503" s="25" t="s">
        <v>13</v>
      </c>
      <c r="E4503" s="25" t="s">
        <v>47</v>
      </c>
      <c r="F4503" s="25" t="s">
        <v>70</v>
      </c>
      <c r="G4503" s="25" t="s">
        <v>832</v>
      </c>
      <c r="H4503" s="82"/>
      <c r="I4503" s="48">
        <f>tbl_raw_data[[#This Row],[Date Actioned]]-tbl_raw_data[[#This Row],[Date Tagged]]</f>
        <v>3.8310185191221535E-3</v>
      </c>
      <c r="J4503" s="46">
        <f>HOUR(tbl_raw_data[[#This Row],[Time_taken]])*60+MINUTE(tbl_raw_data[[#This Row],[Time_taken]])+SECOND(tbl_raw_data[[#This Row],[Time_taken]])/60</f>
        <v>5.5166666666666666</v>
      </c>
      <c r="K4503" s="52">
        <f>DATE(YEAR(tbl_raw_data[[#This Row],[Date Actioned]]),MONTH(tbl_raw_data[[#This Row],[Date Actioned]]),DAY(tbl_raw_data[[#This Row],[Date Actioned]]))</f>
        <v>45154</v>
      </c>
      <c r="L4503" s="50" t="str">
        <f>UPPER(TEXT(tbl_raw_data[[#This Row],[updated_date]],"MMMM"))</f>
        <v>AUGUST</v>
      </c>
      <c r="M4503" s="50" t="str">
        <f>"WEEK "&amp; IF(ROUNDUP(DAY(tbl_raw_data[[#This Row],[updated_date]])/7,0)=5,4,ROUNDUP(DAY(tbl_raw_data[[#This Row],[updated_date]])/7,0))</f>
        <v>WEEK 3</v>
      </c>
      <c r="N4503" s="50" t="str">
        <f>UPPER(VLOOKUP(tbl_raw_data[[#This Row],[Analyst]],Settiings!$A$2:$B$16,2,0))</f>
        <v>ASIF</v>
      </c>
      <c r="O4503" s="50" t="str">
        <f>TRIM(UPPER(tbl_raw_data[[#This Row],[Outcome]]))</f>
        <v>APPROVE</v>
      </c>
      <c r="P4503" s="50" t="str">
        <f>TRIM(UPPER(tbl_raw_data[[#This Row],[Queue Name]]))</f>
        <v>CONSUMER PRE BUREAU</v>
      </c>
      <c r="Q4503" s="50" t="str">
        <f>IF(tbl_raw_data[[#This Row],[Time taken in min]]&lt;=Settiings!$D$2,"SLA_MET","SLA_NOT_MET")</f>
        <v>SLA_MET</v>
      </c>
      <c r="R4503" s="94"/>
    </row>
    <row r="4504" spans="1:18" x14ac:dyDescent="0.3">
      <c r="A4504" s="20" t="s">
        <v>4274</v>
      </c>
      <c r="B4504" s="15">
        <v>45154.525856481479</v>
      </c>
      <c r="C4504" s="16">
        <v>45154.532592592594</v>
      </c>
      <c r="D4504" s="17" t="s">
        <v>13</v>
      </c>
      <c r="E4504" s="17" t="s">
        <v>47</v>
      </c>
      <c r="F4504" s="17" t="s">
        <v>686</v>
      </c>
      <c r="G4504" s="17" t="s">
        <v>832</v>
      </c>
      <c r="H4504" s="83"/>
      <c r="I4504" s="48">
        <f>tbl_raw_data[[#This Row],[Date Actioned]]-tbl_raw_data[[#This Row],[Date Tagged]]</f>
        <v>6.7361111141508445E-3</v>
      </c>
      <c r="J4504" s="46">
        <f>HOUR(tbl_raw_data[[#This Row],[Time_taken]])*60+MINUTE(tbl_raw_data[[#This Row],[Time_taken]])+SECOND(tbl_raw_data[[#This Row],[Time_taken]])/60</f>
        <v>9.6999999999999993</v>
      </c>
      <c r="K4504" s="52">
        <f>DATE(YEAR(tbl_raw_data[[#This Row],[Date Actioned]]),MONTH(tbl_raw_data[[#This Row],[Date Actioned]]),DAY(tbl_raw_data[[#This Row],[Date Actioned]]))</f>
        <v>45154</v>
      </c>
      <c r="L4504" s="50" t="str">
        <f>UPPER(TEXT(tbl_raw_data[[#This Row],[updated_date]],"MMMM"))</f>
        <v>AUGUST</v>
      </c>
      <c r="M4504" s="50" t="str">
        <f>"WEEK "&amp; IF(ROUNDUP(DAY(tbl_raw_data[[#This Row],[updated_date]])/7,0)=5,4,ROUNDUP(DAY(tbl_raw_data[[#This Row],[updated_date]])/7,0))</f>
        <v>WEEK 3</v>
      </c>
      <c r="N4504" s="50" t="str">
        <f>UPPER(VLOOKUP(tbl_raw_data[[#This Row],[Analyst]],Settiings!$A$2:$B$16,2,0))</f>
        <v>FARDIN</v>
      </c>
      <c r="O4504" s="50" t="str">
        <f>TRIM(UPPER(tbl_raw_data[[#This Row],[Outcome]]))</f>
        <v>APPROVE</v>
      </c>
      <c r="P4504" s="50" t="str">
        <f>TRIM(UPPER(tbl_raw_data[[#This Row],[Queue Name]]))</f>
        <v>CONSUMER PRE BUREAU</v>
      </c>
      <c r="Q4504" s="50" t="str">
        <f>IF(tbl_raw_data[[#This Row],[Time taken in min]]&lt;=Settiings!$D$2,"SLA_MET","SLA_NOT_MET")</f>
        <v>SLA_MET</v>
      </c>
      <c r="R4504" s="94"/>
    </row>
    <row r="4505" spans="1:18" x14ac:dyDescent="0.3">
      <c r="A4505" s="23" t="s">
        <v>4275</v>
      </c>
      <c r="B4505" s="9">
        <v>45154.527037037034</v>
      </c>
      <c r="C4505" s="24">
        <v>45154.533888888887</v>
      </c>
      <c r="D4505" s="25" t="s">
        <v>13</v>
      </c>
      <c r="E4505" s="25" t="s">
        <v>47</v>
      </c>
      <c r="F4505" s="25" t="s">
        <v>53</v>
      </c>
      <c r="G4505" s="25" t="s">
        <v>832</v>
      </c>
      <c r="H4505" s="82"/>
      <c r="I4505" s="48">
        <f>tbl_raw_data[[#This Row],[Date Actioned]]-tbl_raw_data[[#This Row],[Date Tagged]]</f>
        <v>6.8518518528435379E-3</v>
      </c>
      <c r="J4505" s="46">
        <f>HOUR(tbl_raw_data[[#This Row],[Time_taken]])*60+MINUTE(tbl_raw_data[[#This Row],[Time_taken]])+SECOND(tbl_raw_data[[#This Row],[Time_taken]])/60</f>
        <v>9.8666666666666671</v>
      </c>
      <c r="K4505" s="52">
        <f>DATE(YEAR(tbl_raw_data[[#This Row],[Date Actioned]]),MONTH(tbl_raw_data[[#This Row],[Date Actioned]]),DAY(tbl_raw_data[[#This Row],[Date Actioned]]))</f>
        <v>45154</v>
      </c>
      <c r="L4505" s="50" t="str">
        <f>UPPER(TEXT(tbl_raw_data[[#This Row],[updated_date]],"MMMM"))</f>
        <v>AUGUST</v>
      </c>
      <c r="M4505" s="50" t="str">
        <f>"WEEK "&amp; IF(ROUNDUP(DAY(tbl_raw_data[[#This Row],[updated_date]])/7,0)=5,4,ROUNDUP(DAY(tbl_raw_data[[#This Row],[updated_date]])/7,0))</f>
        <v>WEEK 3</v>
      </c>
      <c r="N4505" s="50" t="str">
        <f>UPPER(VLOOKUP(tbl_raw_data[[#This Row],[Analyst]],Settiings!$A$2:$B$16,2,0))</f>
        <v>NAVED</v>
      </c>
      <c r="O4505" s="50" t="str">
        <f>TRIM(UPPER(tbl_raw_data[[#This Row],[Outcome]]))</f>
        <v>APPROVE</v>
      </c>
      <c r="P4505" s="50" t="str">
        <f>TRIM(UPPER(tbl_raw_data[[#This Row],[Queue Name]]))</f>
        <v>CONSUMER PRE BUREAU</v>
      </c>
      <c r="Q4505" s="50" t="str">
        <f>IF(tbl_raw_data[[#This Row],[Time taken in min]]&lt;=Settiings!$D$2,"SLA_MET","SLA_NOT_MET")</f>
        <v>SLA_MET</v>
      </c>
      <c r="R4505" s="94"/>
    </row>
    <row r="4506" spans="1:18" x14ac:dyDescent="0.3">
      <c r="A4506" s="14" t="s">
        <v>4276</v>
      </c>
      <c r="B4506" s="15">
        <v>45154.528437499997</v>
      </c>
      <c r="C4506" s="16">
        <v>45154.533518518518</v>
      </c>
      <c r="D4506" s="17" t="s">
        <v>13</v>
      </c>
      <c r="E4506" s="17" t="s">
        <v>9</v>
      </c>
      <c r="F4506" s="17" t="s">
        <v>70</v>
      </c>
      <c r="G4506" s="17" t="s">
        <v>128</v>
      </c>
      <c r="H4506" s="83"/>
      <c r="I4506" s="48">
        <f>tbl_raw_data[[#This Row],[Date Actioned]]-tbl_raw_data[[#This Row],[Date Tagged]]</f>
        <v>5.0810185202863067E-3</v>
      </c>
      <c r="J4506" s="46">
        <f>HOUR(tbl_raw_data[[#This Row],[Time_taken]])*60+MINUTE(tbl_raw_data[[#This Row],[Time_taken]])+SECOND(tbl_raw_data[[#This Row],[Time_taken]])/60</f>
        <v>7.3166666666666664</v>
      </c>
      <c r="K4506" s="52">
        <f>DATE(YEAR(tbl_raw_data[[#This Row],[Date Actioned]]),MONTH(tbl_raw_data[[#This Row],[Date Actioned]]),DAY(tbl_raw_data[[#This Row],[Date Actioned]]))</f>
        <v>45154</v>
      </c>
      <c r="L4506" s="50" t="str">
        <f>UPPER(TEXT(tbl_raw_data[[#This Row],[updated_date]],"MMMM"))</f>
        <v>AUGUST</v>
      </c>
      <c r="M4506" s="50" t="str">
        <f>"WEEK "&amp; IF(ROUNDUP(DAY(tbl_raw_data[[#This Row],[updated_date]])/7,0)=5,4,ROUNDUP(DAY(tbl_raw_data[[#This Row],[updated_date]])/7,0))</f>
        <v>WEEK 3</v>
      </c>
      <c r="N4506" s="50" t="str">
        <f>UPPER(VLOOKUP(tbl_raw_data[[#This Row],[Analyst]],Settiings!$A$2:$B$16,2,0))</f>
        <v>ASIF</v>
      </c>
      <c r="O4506" s="50" t="str">
        <f>TRIM(UPPER(tbl_raw_data[[#This Row],[Outcome]]))</f>
        <v>APPROVE</v>
      </c>
      <c r="P4506" s="50" t="str">
        <f>TRIM(UPPER(tbl_raw_data[[#This Row],[Queue Name]]))</f>
        <v>CONSUMER EXISTING</v>
      </c>
      <c r="Q4506" s="50" t="str">
        <f>IF(tbl_raw_data[[#This Row],[Time taken in min]]&lt;=Settiings!$D$2,"SLA_MET","SLA_NOT_MET")</f>
        <v>SLA_MET</v>
      </c>
      <c r="R4506" s="94"/>
    </row>
    <row r="4507" spans="1:18" x14ac:dyDescent="0.3">
      <c r="A4507" s="14" t="s">
        <v>4277</v>
      </c>
      <c r="B4507" s="9">
        <v>45154.529247685183</v>
      </c>
      <c r="C4507" s="24">
        <v>45154.539282407408</v>
      </c>
      <c r="D4507" s="25" t="s">
        <v>27</v>
      </c>
      <c r="E4507" s="25" t="s">
        <v>19</v>
      </c>
      <c r="F4507" s="25" t="s">
        <v>65</v>
      </c>
      <c r="G4507" s="25" t="s">
        <v>113</v>
      </c>
      <c r="H4507" s="82"/>
      <c r="I4507" s="48">
        <f>tbl_raw_data[[#This Row],[Date Actioned]]-tbl_raw_data[[#This Row],[Date Tagged]]</f>
        <v>1.0034722225100268E-2</v>
      </c>
      <c r="J4507" s="46">
        <f>HOUR(tbl_raw_data[[#This Row],[Time_taken]])*60+MINUTE(tbl_raw_data[[#This Row],[Time_taken]])+SECOND(tbl_raw_data[[#This Row],[Time_taken]])/60</f>
        <v>14.45</v>
      </c>
      <c r="K4507" s="52">
        <f>DATE(YEAR(tbl_raw_data[[#This Row],[Date Actioned]]),MONTH(tbl_raw_data[[#This Row],[Date Actioned]]),DAY(tbl_raw_data[[#This Row],[Date Actioned]]))</f>
        <v>45154</v>
      </c>
      <c r="L4507" s="50" t="str">
        <f>UPPER(TEXT(tbl_raw_data[[#This Row],[updated_date]],"MMMM"))</f>
        <v>AUGUST</v>
      </c>
      <c r="M4507" s="50" t="str">
        <f>"WEEK "&amp; IF(ROUNDUP(DAY(tbl_raw_data[[#This Row],[updated_date]])/7,0)=5,4,ROUNDUP(DAY(tbl_raw_data[[#This Row],[updated_date]])/7,0))</f>
        <v>WEEK 3</v>
      </c>
      <c r="N4507" s="50" t="str">
        <f>UPPER(VLOOKUP(tbl_raw_data[[#This Row],[Analyst]],Settiings!$A$2:$B$16,2,0))</f>
        <v>SAM</v>
      </c>
      <c r="O4507" s="50" t="str">
        <f>TRIM(UPPER(tbl_raw_data[[#This Row],[Outcome]]))</f>
        <v>DECLINE</v>
      </c>
      <c r="P4507" s="50" t="str">
        <f>TRIM(UPPER(tbl_raw_data[[#This Row],[Queue Name]]))</f>
        <v>CONSUMER POST BUREAU</v>
      </c>
      <c r="Q4507" s="50" t="str">
        <f>IF(tbl_raw_data[[#This Row],[Time taken in min]]&lt;=Settiings!$D$2,"SLA_MET","SLA_NOT_MET")</f>
        <v>SLA_MET</v>
      </c>
      <c r="R4507" s="94"/>
    </row>
    <row r="4508" spans="1:18" x14ac:dyDescent="0.3">
      <c r="A4508" s="20" t="s">
        <v>4278</v>
      </c>
      <c r="B4508" s="15">
        <v>45154.529560185183</v>
      </c>
      <c r="C4508" s="26">
        <v>45154.539247685185</v>
      </c>
      <c r="D4508" s="18" t="s">
        <v>13</v>
      </c>
      <c r="E4508" s="18" t="s">
        <v>19</v>
      </c>
      <c r="F4508" s="27" t="s">
        <v>24</v>
      </c>
      <c r="G4508" s="19"/>
      <c r="H4508" s="79"/>
      <c r="I4508" s="48">
        <f>tbl_raw_data[[#This Row],[Date Actioned]]-tbl_raw_data[[#This Row],[Date Tagged]]</f>
        <v>9.6875000017462298E-3</v>
      </c>
      <c r="J4508" s="46">
        <f>HOUR(tbl_raw_data[[#This Row],[Time_taken]])*60+MINUTE(tbl_raw_data[[#This Row],[Time_taken]])+SECOND(tbl_raw_data[[#This Row],[Time_taken]])/60</f>
        <v>13.95</v>
      </c>
      <c r="K4508" s="52">
        <f>DATE(YEAR(tbl_raw_data[[#This Row],[Date Actioned]]),MONTH(tbl_raw_data[[#This Row],[Date Actioned]]),DAY(tbl_raw_data[[#This Row],[Date Actioned]]))</f>
        <v>45154</v>
      </c>
      <c r="L4508" s="50" t="str">
        <f>UPPER(TEXT(tbl_raw_data[[#This Row],[updated_date]],"MMMM"))</f>
        <v>AUGUST</v>
      </c>
      <c r="M4508" s="50" t="str">
        <f>"WEEK "&amp; IF(ROUNDUP(DAY(tbl_raw_data[[#This Row],[updated_date]])/7,0)=5,4,ROUNDUP(DAY(tbl_raw_data[[#This Row],[updated_date]])/7,0))</f>
        <v>WEEK 3</v>
      </c>
      <c r="N4508" s="50" t="str">
        <f>UPPER(VLOOKUP(tbl_raw_data[[#This Row],[Analyst]],Settiings!$A$2:$B$16,2,0))</f>
        <v>QUADIR</v>
      </c>
      <c r="O4508" s="50" t="str">
        <f>TRIM(UPPER(tbl_raw_data[[#This Row],[Outcome]]))</f>
        <v>APPROVE</v>
      </c>
      <c r="P4508" s="50" t="str">
        <f>TRIM(UPPER(tbl_raw_data[[#This Row],[Queue Name]]))</f>
        <v>CONSUMER POST BUREAU</v>
      </c>
      <c r="Q4508" s="50" t="str">
        <f>IF(tbl_raw_data[[#This Row],[Time taken in min]]&lt;=Settiings!$D$2,"SLA_MET","SLA_NOT_MET")</f>
        <v>SLA_MET</v>
      </c>
      <c r="R4508" s="94"/>
    </row>
    <row r="4509" spans="1:18" x14ac:dyDescent="0.3">
      <c r="A4509" s="20" t="s">
        <v>4280</v>
      </c>
      <c r="B4509" s="9">
        <v>45154.530185185184</v>
      </c>
      <c r="C4509" s="24">
        <v>45154.541574074072</v>
      </c>
      <c r="D4509" s="25" t="s">
        <v>13</v>
      </c>
      <c r="E4509" s="25" t="s">
        <v>47</v>
      </c>
      <c r="F4509" s="25" t="s">
        <v>53</v>
      </c>
      <c r="G4509" s="25" t="s">
        <v>77</v>
      </c>
      <c r="H4509" s="82"/>
      <c r="I4509" s="48">
        <f>tbl_raw_data[[#This Row],[Date Actioned]]-tbl_raw_data[[#This Row],[Date Tagged]]</f>
        <v>1.1388888888177462E-2</v>
      </c>
      <c r="J4509" s="46">
        <f>HOUR(tbl_raw_data[[#This Row],[Time_taken]])*60+MINUTE(tbl_raw_data[[#This Row],[Time_taken]])+SECOND(tbl_raw_data[[#This Row],[Time_taken]])/60</f>
        <v>16.399999999999999</v>
      </c>
      <c r="K4509" s="52">
        <f>DATE(YEAR(tbl_raw_data[[#This Row],[Date Actioned]]),MONTH(tbl_raw_data[[#This Row],[Date Actioned]]),DAY(tbl_raw_data[[#This Row],[Date Actioned]]))</f>
        <v>45154</v>
      </c>
      <c r="L4509" s="50" t="str">
        <f>UPPER(TEXT(tbl_raw_data[[#This Row],[updated_date]],"MMMM"))</f>
        <v>AUGUST</v>
      </c>
      <c r="M4509" s="50" t="str">
        <f>"WEEK "&amp; IF(ROUNDUP(DAY(tbl_raw_data[[#This Row],[updated_date]])/7,0)=5,4,ROUNDUP(DAY(tbl_raw_data[[#This Row],[updated_date]])/7,0))</f>
        <v>WEEK 3</v>
      </c>
      <c r="N4509" s="50" t="str">
        <f>UPPER(VLOOKUP(tbl_raw_data[[#This Row],[Analyst]],Settiings!$A$2:$B$16,2,0))</f>
        <v>NAVED</v>
      </c>
      <c r="O4509" s="50" t="str">
        <f>TRIM(UPPER(tbl_raw_data[[#This Row],[Outcome]]))</f>
        <v>APPROVE</v>
      </c>
      <c r="P4509" s="50" t="str">
        <f>TRIM(UPPER(tbl_raw_data[[#This Row],[Queue Name]]))</f>
        <v>CONSUMER PRE BUREAU</v>
      </c>
      <c r="Q4509" s="50" t="str">
        <f>IF(tbl_raw_data[[#This Row],[Time taken in min]]&lt;=Settiings!$D$2,"SLA_MET","SLA_NOT_MET")</f>
        <v>SLA_MET</v>
      </c>
      <c r="R4509" s="94"/>
    </row>
    <row r="4510" spans="1:18" x14ac:dyDescent="0.3">
      <c r="A4510" s="23" t="s">
        <v>4281</v>
      </c>
      <c r="B4510" s="15">
        <v>45154.531944444447</v>
      </c>
      <c r="C4510" s="16">
        <v>45154.540520833332</v>
      </c>
      <c r="D4510" s="17" t="s">
        <v>13</v>
      </c>
      <c r="E4510" s="17" t="s">
        <v>9</v>
      </c>
      <c r="F4510" s="17" t="s">
        <v>686</v>
      </c>
      <c r="G4510" s="17" t="s">
        <v>17</v>
      </c>
      <c r="H4510" s="83"/>
      <c r="I4510" s="48">
        <f>tbl_raw_data[[#This Row],[Date Actioned]]-tbl_raw_data[[#This Row],[Date Tagged]]</f>
        <v>8.5763888855581172E-3</v>
      </c>
      <c r="J4510" s="46">
        <f>HOUR(tbl_raw_data[[#This Row],[Time_taken]])*60+MINUTE(tbl_raw_data[[#This Row],[Time_taken]])+SECOND(tbl_raw_data[[#This Row],[Time_taken]])/60</f>
        <v>12.35</v>
      </c>
      <c r="K4510" s="52">
        <f>DATE(YEAR(tbl_raw_data[[#This Row],[Date Actioned]]),MONTH(tbl_raw_data[[#This Row],[Date Actioned]]),DAY(tbl_raw_data[[#This Row],[Date Actioned]]))</f>
        <v>45154</v>
      </c>
      <c r="L4510" s="50" t="str">
        <f>UPPER(TEXT(tbl_raw_data[[#This Row],[updated_date]],"MMMM"))</f>
        <v>AUGUST</v>
      </c>
      <c r="M4510" s="50" t="str">
        <f>"WEEK "&amp; IF(ROUNDUP(DAY(tbl_raw_data[[#This Row],[updated_date]])/7,0)=5,4,ROUNDUP(DAY(tbl_raw_data[[#This Row],[updated_date]])/7,0))</f>
        <v>WEEK 3</v>
      </c>
      <c r="N4510" s="50" t="str">
        <f>UPPER(VLOOKUP(tbl_raw_data[[#This Row],[Analyst]],Settiings!$A$2:$B$16,2,0))</f>
        <v>FARDIN</v>
      </c>
      <c r="O4510" s="50" t="str">
        <f>TRIM(UPPER(tbl_raw_data[[#This Row],[Outcome]]))</f>
        <v>APPROVE</v>
      </c>
      <c r="P4510" s="50" t="str">
        <f>TRIM(UPPER(tbl_raw_data[[#This Row],[Queue Name]]))</f>
        <v>CONSUMER EXISTING</v>
      </c>
      <c r="Q4510" s="50" t="str">
        <f>IF(tbl_raw_data[[#This Row],[Time taken in min]]&lt;=Settiings!$D$2,"SLA_MET","SLA_NOT_MET")</f>
        <v>SLA_MET</v>
      </c>
      <c r="R4510" s="94"/>
    </row>
    <row r="4511" spans="1:18" x14ac:dyDescent="0.3">
      <c r="A4511" s="23" t="s">
        <v>4285</v>
      </c>
      <c r="B4511" s="15">
        <v>45154.536122685182</v>
      </c>
      <c r="C4511" s="10">
        <v>45154.545925925922</v>
      </c>
      <c r="D4511" s="12" t="s">
        <v>13</v>
      </c>
      <c r="E4511" s="12" t="s">
        <v>9</v>
      </c>
      <c r="F4511" s="11" t="s">
        <v>24</v>
      </c>
      <c r="G4511" s="13"/>
      <c r="H4511" s="78"/>
      <c r="I4511" s="48">
        <f>tbl_raw_data[[#This Row],[Date Actioned]]-tbl_raw_data[[#This Row],[Date Tagged]]</f>
        <v>9.8032407404389232E-3</v>
      </c>
      <c r="J4511" s="46">
        <f>HOUR(tbl_raw_data[[#This Row],[Time_taken]])*60+MINUTE(tbl_raw_data[[#This Row],[Time_taken]])+SECOND(tbl_raw_data[[#This Row],[Time_taken]])/60</f>
        <v>14.116666666666667</v>
      </c>
      <c r="K4511" s="52">
        <f>DATE(YEAR(tbl_raw_data[[#This Row],[Date Actioned]]),MONTH(tbl_raw_data[[#This Row],[Date Actioned]]),DAY(tbl_raw_data[[#This Row],[Date Actioned]]))</f>
        <v>45154</v>
      </c>
      <c r="L4511" s="50" t="str">
        <f>UPPER(TEXT(tbl_raw_data[[#This Row],[updated_date]],"MMMM"))</f>
        <v>AUGUST</v>
      </c>
      <c r="M4511" s="50" t="str">
        <f>"WEEK "&amp; IF(ROUNDUP(DAY(tbl_raw_data[[#This Row],[updated_date]])/7,0)=5,4,ROUNDUP(DAY(tbl_raw_data[[#This Row],[updated_date]])/7,0))</f>
        <v>WEEK 3</v>
      </c>
      <c r="N4511" s="50" t="str">
        <f>UPPER(VLOOKUP(tbl_raw_data[[#This Row],[Analyst]],Settiings!$A$2:$B$16,2,0))</f>
        <v>QUADIR</v>
      </c>
      <c r="O4511" s="50" t="str">
        <f>TRIM(UPPER(tbl_raw_data[[#This Row],[Outcome]]))</f>
        <v>APPROVE</v>
      </c>
      <c r="P4511" s="50" t="str">
        <f>TRIM(UPPER(tbl_raw_data[[#This Row],[Queue Name]]))</f>
        <v>CONSUMER EXISTING</v>
      </c>
      <c r="Q4511" s="50" t="str">
        <f>IF(tbl_raw_data[[#This Row],[Time taken in min]]&lt;=Settiings!$D$2,"SLA_MET","SLA_NOT_MET")</f>
        <v>SLA_MET</v>
      </c>
      <c r="R4511" s="94"/>
    </row>
    <row r="4512" spans="1:18" x14ac:dyDescent="0.3">
      <c r="A4512" s="14" t="s">
        <v>4286</v>
      </c>
      <c r="B4512" s="9">
        <v>45154.536423611113</v>
      </c>
      <c r="C4512" s="24">
        <v>45154.543946759259</v>
      </c>
      <c r="D4512" s="25" t="s">
        <v>13</v>
      </c>
      <c r="E4512" s="25" t="s">
        <v>47</v>
      </c>
      <c r="F4512" s="25" t="s">
        <v>65</v>
      </c>
      <c r="G4512" s="25" t="s">
        <v>41</v>
      </c>
      <c r="H4512" s="82"/>
      <c r="I4512" s="48">
        <f>tbl_raw_data[[#This Row],[Date Actioned]]-tbl_raw_data[[#This Row],[Date Tagged]]</f>
        <v>7.5231481459923089E-3</v>
      </c>
      <c r="J4512" s="46">
        <f>HOUR(tbl_raw_data[[#This Row],[Time_taken]])*60+MINUTE(tbl_raw_data[[#This Row],[Time_taken]])+SECOND(tbl_raw_data[[#This Row],[Time_taken]])/60</f>
        <v>10.833333333333334</v>
      </c>
      <c r="K4512" s="52">
        <f>DATE(YEAR(tbl_raw_data[[#This Row],[Date Actioned]]),MONTH(tbl_raw_data[[#This Row],[Date Actioned]]),DAY(tbl_raw_data[[#This Row],[Date Actioned]]))</f>
        <v>45154</v>
      </c>
      <c r="L4512" s="50" t="str">
        <f>UPPER(TEXT(tbl_raw_data[[#This Row],[updated_date]],"MMMM"))</f>
        <v>AUGUST</v>
      </c>
      <c r="M4512" s="50" t="str">
        <f>"WEEK "&amp; IF(ROUNDUP(DAY(tbl_raw_data[[#This Row],[updated_date]])/7,0)=5,4,ROUNDUP(DAY(tbl_raw_data[[#This Row],[updated_date]])/7,0))</f>
        <v>WEEK 3</v>
      </c>
      <c r="N4512" s="50" t="str">
        <f>UPPER(VLOOKUP(tbl_raw_data[[#This Row],[Analyst]],Settiings!$A$2:$B$16,2,0))</f>
        <v>SAM</v>
      </c>
      <c r="O4512" s="50" t="str">
        <f>TRIM(UPPER(tbl_raw_data[[#This Row],[Outcome]]))</f>
        <v>APPROVE</v>
      </c>
      <c r="P4512" s="50" t="str">
        <f>TRIM(UPPER(tbl_raw_data[[#This Row],[Queue Name]]))</f>
        <v>CONSUMER PRE BUREAU</v>
      </c>
      <c r="Q4512" s="50" t="str">
        <f>IF(tbl_raw_data[[#This Row],[Time taken in min]]&lt;=Settiings!$D$2,"SLA_MET","SLA_NOT_MET")</f>
        <v>SLA_MET</v>
      </c>
      <c r="R4512" s="94"/>
    </row>
    <row r="4513" spans="1:18" x14ac:dyDescent="0.3">
      <c r="A4513" s="20" t="s">
        <v>4287</v>
      </c>
      <c r="B4513" s="15">
        <v>45154.538402777776</v>
      </c>
      <c r="C4513" s="16">
        <v>45154.545034722221</v>
      </c>
      <c r="D4513" s="17" t="s">
        <v>13</v>
      </c>
      <c r="E4513" s="17" t="s">
        <v>47</v>
      </c>
      <c r="F4513" s="17" t="s">
        <v>686</v>
      </c>
      <c r="G4513" s="17" t="s">
        <v>77</v>
      </c>
      <c r="H4513" s="83"/>
      <c r="I4513" s="48">
        <f>tbl_raw_data[[#This Row],[Date Actioned]]-tbl_raw_data[[#This Row],[Date Tagged]]</f>
        <v>6.6319444449618459E-3</v>
      </c>
      <c r="J4513" s="46">
        <f>HOUR(tbl_raw_data[[#This Row],[Time_taken]])*60+MINUTE(tbl_raw_data[[#This Row],[Time_taken]])+SECOND(tbl_raw_data[[#This Row],[Time_taken]])/60</f>
        <v>9.5500000000000007</v>
      </c>
      <c r="K4513" s="52">
        <f>DATE(YEAR(tbl_raw_data[[#This Row],[Date Actioned]]),MONTH(tbl_raw_data[[#This Row],[Date Actioned]]),DAY(tbl_raw_data[[#This Row],[Date Actioned]]))</f>
        <v>45154</v>
      </c>
      <c r="L4513" s="50" t="str">
        <f>UPPER(TEXT(tbl_raw_data[[#This Row],[updated_date]],"MMMM"))</f>
        <v>AUGUST</v>
      </c>
      <c r="M4513" s="50" t="str">
        <f>"WEEK "&amp; IF(ROUNDUP(DAY(tbl_raw_data[[#This Row],[updated_date]])/7,0)=5,4,ROUNDUP(DAY(tbl_raw_data[[#This Row],[updated_date]])/7,0))</f>
        <v>WEEK 3</v>
      </c>
      <c r="N4513" s="50" t="str">
        <f>UPPER(VLOOKUP(tbl_raw_data[[#This Row],[Analyst]],Settiings!$A$2:$B$16,2,0))</f>
        <v>FARDIN</v>
      </c>
      <c r="O4513" s="50" t="str">
        <f>TRIM(UPPER(tbl_raw_data[[#This Row],[Outcome]]))</f>
        <v>APPROVE</v>
      </c>
      <c r="P4513" s="50" t="str">
        <f>TRIM(UPPER(tbl_raw_data[[#This Row],[Queue Name]]))</f>
        <v>CONSUMER PRE BUREAU</v>
      </c>
      <c r="Q4513" s="50" t="str">
        <f>IF(tbl_raw_data[[#This Row],[Time taken in min]]&lt;=Settiings!$D$2,"SLA_MET","SLA_NOT_MET")</f>
        <v>SLA_MET</v>
      </c>
      <c r="R4513" s="94"/>
    </row>
    <row r="4514" spans="1:18" x14ac:dyDescent="0.3">
      <c r="A4514" s="23" t="s">
        <v>4289</v>
      </c>
      <c r="B4514" s="9">
        <v>45154.541666666664</v>
      </c>
      <c r="C4514" s="24">
        <v>45154.546377314815</v>
      </c>
      <c r="D4514" s="25" t="s">
        <v>13</v>
      </c>
      <c r="E4514" s="25" t="s">
        <v>9</v>
      </c>
      <c r="F4514" s="25" t="s">
        <v>70</v>
      </c>
      <c r="G4514" s="25" t="s">
        <v>128</v>
      </c>
      <c r="H4514" s="82"/>
      <c r="I4514" s="48">
        <f>tbl_raw_data[[#This Row],[Date Actioned]]-tbl_raw_data[[#This Row],[Date Tagged]]</f>
        <v>4.7106481506489217E-3</v>
      </c>
      <c r="J4514" s="46">
        <f>HOUR(tbl_raw_data[[#This Row],[Time_taken]])*60+MINUTE(tbl_raw_data[[#This Row],[Time_taken]])+SECOND(tbl_raw_data[[#This Row],[Time_taken]])/60</f>
        <v>6.7833333333333332</v>
      </c>
      <c r="K4514" s="52">
        <f>DATE(YEAR(tbl_raw_data[[#This Row],[Date Actioned]]),MONTH(tbl_raw_data[[#This Row],[Date Actioned]]),DAY(tbl_raw_data[[#This Row],[Date Actioned]]))</f>
        <v>45154</v>
      </c>
      <c r="L4514" s="50" t="str">
        <f>UPPER(TEXT(tbl_raw_data[[#This Row],[updated_date]],"MMMM"))</f>
        <v>AUGUST</v>
      </c>
      <c r="M4514" s="50" t="str">
        <f>"WEEK "&amp; IF(ROUNDUP(DAY(tbl_raw_data[[#This Row],[updated_date]])/7,0)=5,4,ROUNDUP(DAY(tbl_raw_data[[#This Row],[updated_date]])/7,0))</f>
        <v>WEEK 3</v>
      </c>
      <c r="N4514" s="50" t="str">
        <f>UPPER(VLOOKUP(tbl_raw_data[[#This Row],[Analyst]],Settiings!$A$2:$B$16,2,0))</f>
        <v>ASIF</v>
      </c>
      <c r="O4514" s="50" t="str">
        <f>TRIM(UPPER(tbl_raw_data[[#This Row],[Outcome]]))</f>
        <v>APPROVE</v>
      </c>
      <c r="P4514" s="50" t="str">
        <f>TRIM(UPPER(tbl_raw_data[[#This Row],[Queue Name]]))</f>
        <v>CONSUMER EXISTING</v>
      </c>
      <c r="Q4514" s="50" t="str">
        <f>IF(tbl_raw_data[[#This Row],[Time taken in min]]&lt;=Settiings!$D$2,"SLA_MET","SLA_NOT_MET")</f>
        <v>SLA_MET</v>
      </c>
      <c r="R4514" s="94"/>
    </row>
    <row r="4515" spans="1:18" x14ac:dyDescent="0.3">
      <c r="A4515" s="14" t="s">
        <v>4290</v>
      </c>
      <c r="B4515" s="15">
        <v>45154.545856481483</v>
      </c>
      <c r="C4515" s="26">
        <v>45154.555879629632</v>
      </c>
      <c r="D4515" s="18" t="s">
        <v>13</v>
      </c>
      <c r="E4515" s="18" t="s">
        <v>9</v>
      </c>
      <c r="F4515" s="27" t="s">
        <v>24</v>
      </c>
      <c r="G4515" s="19"/>
      <c r="H4515" s="79"/>
      <c r="I4515" s="48">
        <f>tbl_raw_data[[#This Row],[Date Actioned]]-tbl_raw_data[[#This Row],[Date Tagged]]</f>
        <v>1.0023148148320615E-2</v>
      </c>
      <c r="J4515" s="46">
        <f>HOUR(tbl_raw_data[[#This Row],[Time_taken]])*60+MINUTE(tbl_raw_data[[#This Row],[Time_taken]])+SECOND(tbl_raw_data[[#This Row],[Time_taken]])/60</f>
        <v>14.433333333333334</v>
      </c>
      <c r="K4515" s="52">
        <f>DATE(YEAR(tbl_raw_data[[#This Row],[Date Actioned]]),MONTH(tbl_raw_data[[#This Row],[Date Actioned]]),DAY(tbl_raw_data[[#This Row],[Date Actioned]]))</f>
        <v>45154</v>
      </c>
      <c r="L4515" s="50" t="str">
        <f>UPPER(TEXT(tbl_raw_data[[#This Row],[updated_date]],"MMMM"))</f>
        <v>AUGUST</v>
      </c>
      <c r="M4515" s="50" t="str">
        <f>"WEEK "&amp; IF(ROUNDUP(DAY(tbl_raw_data[[#This Row],[updated_date]])/7,0)=5,4,ROUNDUP(DAY(tbl_raw_data[[#This Row],[updated_date]])/7,0))</f>
        <v>WEEK 3</v>
      </c>
      <c r="N4515" s="50" t="str">
        <f>UPPER(VLOOKUP(tbl_raw_data[[#This Row],[Analyst]],Settiings!$A$2:$B$16,2,0))</f>
        <v>QUADIR</v>
      </c>
      <c r="O4515" s="50" t="str">
        <f>TRIM(UPPER(tbl_raw_data[[#This Row],[Outcome]]))</f>
        <v>APPROVE</v>
      </c>
      <c r="P4515" s="50" t="str">
        <f>TRIM(UPPER(tbl_raw_data[[#This Row],[Queue Name]]))</f>
        <v>CONSUMER EXISTING</v>
      </c>
      <c r="Q4515" s="50" t="str">
        <f>IF(tbl_raw_data[[#This Row],[Time taken in min]]&lt;=Settiings!$D$2,"SLA_MET","SLA_NOT_MET")</f>
        <v>SLA_MET</v>
      </c>
      <c r="R4515" s="94"/>
    </row>
    <row r="4516" spans="1:18" x14ac:dyDescent="0.3">
      <c r="A4516" s="20" t="s">
        <v>4291</v>
      </c>
      <c r="B4516" s="15">
        <v>45154.546157407407</v>
      </c>
      <c r="C4516" s="10">
        <v>45154.55667824074</v>
      </c>
      <c r="D4516" s="12" t="s">
        <v>13</v>
      </c>
      <c r="E4516" s="12" t="s">
        <v>9</v>
      </c>
      <c r="F4516" s="11" t="s">
        <v>686</v>
      </c>
      <c r="G4516" s="13"/>
      <c r="H4516" s="78"/>
      <c r="I4516" s="48">
        <f>tbl_raw_data[[#This Row],[Date Actioned]]-tbl_raw_data[[#This Row],[Date Tagged]]</f>
        <v>1.0520833333430346E-2</v>
      </c>
      <c r="J4516" s="46">
        <f>HOUR(tbl_raw_data[[#This Row],[Time_taken]])*60+MINUTE(tbl_raw_data[[#This Row],[Time_taken]])+SECOND(tbl_raw_data[[#This Row],[Time_taken]])/60</f>
        <v>15.15</v>
      </c>
      <c r="K4516" s="52">
        <f>DATE(YEAR(tbl_raw_data[[#This Row],[Date Actioned]]),MONTH(tbl_raw_data[[#This Row],[Date Actioned]]),DAY(tbl_raw_data[[#This Row],[Date Actioned]]))</f>
        <v>45154</v>
      </c>
      <c r="L4516" s="50" t="str">
        <f>UPPER(TEXT(tbl_raw_data[[#This Row],[updated_date]],"MMMM"))</f>
        <v>AUGUST</v>
      </c>
      <c r="M4516" s="50" t="str">
        <f>"WEEK "&amp; IF(ROUNDUP(DAY(tbl_raw_data[[#This Row],[updated_date]])/7,0)=5,4,ROUNDUP(DAY(tbl_raw_data[[#This Row],[updated_date]])/7,0))</f>
        <v>WEEK 3</v>
      </c>
      <c r="N4516" s="50" t="str">
        <f>UPPER(VLOOKUP(tbl_raw_data[[#This Row],[Analyst]],Settiings!$A$2:$B$16,2,0))</f>
        <v>FARDIN</v>
      </c>
      <c r="O4516" s="50" t="str">
        <f>TRIM(UPPER(tbl_raw_data[[#This Row],[Outcome]]))</f>
        <v>APPROVE</v>
      </c>
      <c r="P4516" s="50" t="str">
        <f>TRIM(UPPER(tbl_raw_data[[#This Row],[Queue Name]]))</f>
        <v>CONSUMER EXISTING</v>
      </c>
      <c r="Q4516" s="50" t="str">
        <f>IF(tbl_raw_data[[#This Row],[Time taken in min]]&lt;=Settiings!$D$2,"SLA_MET","SLA_NOT_MET")</f>
        <v>SLA_MET</v>
      </c>
      <c r="R4516" s="94"/>
    </row>
    <row r="4517" spans="1:18" x14ac:dyDescent="0.3">
      <c r="A4517" s="23" t="s">
        <v>4292</v>
      </c>
      <c r="B4517" s="15">
        <v>45154.546747685185</v>
      </c>
      <c r="C4517" s="26">
        <v>45154.55667824074</v>
      </c>
      <c r="D4517" s="18" t="s">
        <v>13</v>
      </c>
      <c r="E4517" s="18" t="s">
        <v>19</v>
      </c>
      <c r="F4517" s="27" t="s">
        <v>70</v>
      </c>
      <c r="G4517" s="19"/>
      <c r="H4517" s="79"/>
      <c r="I4517" s="48">
        <f>tbl_raw_data[[#This Row],[Date Actioned]]-tbl_raw_data[[#This Row],[Date Tagged]]</f>
        <v>9.930555555911269E-3</v>
      </c>
      <c r="J4517" s="46">
        <f>HOUR(tbl_raw_data[[#This Row],[Time_taken]])*60+MINUTE(tbl_raw_data[[#This Row],[Time_taken]])+SECOND(tbl_raw_data[[#This Row],[Time_taken]])/60</f>
        <v>14.3</v>
      </c>
      <c r="K4517" s="52">
        <f>DATE(YEAR(tbl_raw_data[[#This Row],[Date Actioned]]),MONTH(tbl_raw_data[[#This Row],[Date Actioned]]),DAY(tbl_raw_data[[#This Row],[Date Actioned]]))</f>
        <v>45154</v>
      </c>
      <c r="L4517" s="50" t="str">
        <f>UPPER(TEXT(tbl_raw_data[[#This Row],[updated_date]],"MMMM"))</f>
        <v>AUGUST</v>
      </c>
      <c r="M4517" s="50" t="str">
        <f>"WEEK "&amp; IF(ROUNDUP(DAY(tbl_raw_data[[#This Row],[updated_date]])/7,0)=5,4,ROUNDUP(DAY(tbl_raw_data[[#This Row],[updated_date]])/7,0))</f>
        <v>WEEK 3</v>
      </c>
      <c r="N4517" s="50" t="str">
        <f>UPPER(VLOOKUP(tbl_raw_data[[#This Row],[Analyst]],Settiings!$A$2:$B$16,2,0))</f>
        <v>ASIF</v>
      </c>
      <c r="O4517" s="50" t="str">
        <f>TRIM(UPPER(tbl_raw_data[[#This Row],[Outcome]]))</f>
        <v>APPROVE</v>
      </c>
      <c r="P4517" s="50" t="str">
        <f>TRIM(UPPER(tbl_raw_data[[#This Row],[Queue Name]]))</f>
        <v>CONSUMER POST BUREAU</v>
      </c>
      <c r="Q4517" s="50" t="str">
        <f>IF(tbl_raw_data[[#This Row],[Time taken in min]]&lt;=Settiings!$D$2,"SLA_MET","SLA_NOT_MET")</f>
        <v>SLA_MET</v>
      </c>
      <c r="R4517" s="94"/>
    </row>
    <row r="4518" spans="1:18" x14ac:dyDescent="0.3">
      <c r="A4518" s="14" t="s">
        <v>4293</v>
      </c>
      <c r="B4518" s="15">
        <v>45154.546851851854</v>
      </c>
      <c r="C4518" s="16">
        <v>45154.551828703705</v>
      </c>
      <c r="D4518" s="17" t="s">
        <v>13</v>
      </c>
      <c r="E4518" s="17" t="s">
        <v>47</v>
      </c>
      <c r="F4518" s="17" t="s">
        <v>65</v>
      </c>
      <c r="G4518" s="17" t="s">
        <v>41</v>
      </c>
      <c r="H4518" s="83"/>
      <c r="I4518" s="48">
        <f>tbl_raw_data[[#This Row],[Date Actioned]]-tbl_raw_data[[#This Row],[Date Tagged]]</f>
        <v>4.9768518510973081E-3</v>
      </c>
      <c r="J4518" s="46">
        <f>HOUR(tbl_raw_data[[#This Row],[Time_taken]])*60+MINUTE(tbl_raw_data[[#This Row],[Time_taken]])+SECOND(tbl_raw_data[[#This Row],[Time_taken]])/60</f>
        <v>7.166666666666667</v>
      </c>
      <c r="K4518" s="52">
        <f>DATE(YEAR(tbl_raw_data[[#This Row],[Date Actioned]]),MONTH(tbl_raw_data[[#This Row],[Date Actioned]]),DAY(tbl_raw_data[[#This Row],[Date Actioned]]))</f>
        <v>45154</v>
      </c>
      <c r="L4518" s="50" t="str">
        <f>UPPER(TEXT(tbl_raw_data[[#This Row],[updated_date]],"MMMM"))</f>
        <v>AUGUST</v>
      </c>
      <c r="M4518" s="50" t="str">
        <f>"WEEK "&amp; IF(ROUNDUP(DAY(tbl_raw_data[[#This Row],[updated_date]])/7,0)=5,4,ROUNDUP(DAY(tbl_raw_data[[#This Row],[updated_date]])/7,0))</f>
        <v>WEEK 3</v>
      </c>
      <c r="N4518" s="50" t="str">
        <f>UPPER(VLOOKUP(tbl_raw_data[[#This Row],[Analyst]],Settiings!$A$2:$B$16,2,0))</f>
        <v>SAM</v>
      </c>
      <c r="O4518" s="50" t="str">
        <f>TRIM(UPPER(tbl_raw_data[[#This Row],[Outcome]]))</f>
        <v>APPROVE</v>
      </c>
      <c r="P4518" s="50" t="str">
        <f>TRIM(UPPER(tbl_raw_data[[#This Row],[Queue Name]]))</f>
        <v>CONSUMER PRE BUREAU</v>
      </c>
      <c r="Q4518" s="50" t="str">
        <f>IF(tbl_raw_data[[#This Row],[Time taken in min]]&lt;=Settiings!$D$2,"SLA_MET","SLA_NOT_MET")</f>
        <v>SLA_MET</v>
      </c>
      <c r="R4518" s="94"/>
    </row>
    <row r="4519" spans="1:18" x14ac:dyDescent="0.3">
      <c r="A4519" s="14" t="s">
        <v>4294</v>
      </c>
      <c r="B4519" s="15">
        <v>45154.547222222223</v>
      </c>
      <c r="C4519" s="10">
        <v>45154.561863425923</v>
      </c>
      <c r="D4519" s="12" t="s">
        <v>13</v>
      </c>
      <c r="E4519" s="12" t="s">
        <v>9</v>
      </c>
      <c r="F4519" s="11" t="s">
        <v>76</v>
      </c>
      <c r="G4519" s="13"/>
      <c r="H4519" s="78"/>
      <c r="I4519" s="48">
        <f>tbl_raw_data[[#This Row],[Date Actioned]]-tbl_raw_data[[#This Row],[Date Tagged]]</f>
        <v>1.4641203699284233E-2</v>
      </c>
      <c r="J4519" s="46">
        <f>HOUR(tbl_raw_data[[#This Row],[Time_taken]])*60+MINUTE(tbl_raw_data[[#This Row],[Time_taken]])+SECOND(tbl_raw_data[[#This Row],[Time_taken]])/60</f>
        <v>21.083333333333332</v>
      </c>
      <c r="K4519" s="52">
        <f>DATE(YEAR(tbl_raw_data[[#This Row],[Date Actioned]]),MONTH(tbl_raw_data[[#This Row],[Date Actioned]]),DAY(tbl_raw_data[[#This Row],[Date Actioned]]))</f>
        <v>45154</v>
      </c>
      <c r="L4519" s="50" t="str">
        <f>UPPER(TEXT(tbl_raw_data[[#This Row],[updated_date]],"MMMM"))</f>
        <v>AUGUST</v>
      </c>
      <c r="M4519" s="50" t="str">
        <f>"WEEK "&amp; IF(ROUNDUP(DAY(tbl_raw_data[[#This Row],[updated_date]])/7,0)=5,4,ROUNDUP(DAY(tbl_raw_data[[#This Row],[updated_date]])/7,0))</f>
        <v>WEEK 3</v>
      </c>
      <c r="N4519" s="50" t="str">
        <f>UPPER(VLOOKUP(tbl_raw_data[[#This Row],[Analyst]],Settiings!$A$2:$B$16,2,0))</f>
        <v>ROHAN</v>
      </c>
      <c r="O4519" s="50" t="str">
        <f>TRIM(UPPER(tbl_raw_data[[#This Row],[Outcome]]))</f>
        <v>APPROVE</v>
      </c>
      <c r="P4519" s="50" t="str">
        <f>TRIM(UPPER(tbl_raw_data[[#This Row],[Queue Name]]))</f>
        <v>CONSUMER EXISTING</v>
      </c>
      <c r="Q4519" s="50" t="str">
        <f>IF(tbl_raw_data[[#This Row],[Time taken in min]]&lt;=Settiings!$D$2,"SLA_MET","SLA_NOT_MET")</f>
        <v>SLA_NOT_MET</v>
      </c>
      <c r="R4519" s="94"/>
    </row>
    <row r="4520" spans="1:18" x14ac:dyDescent="0.3">
      <c r="A4520" s="20" t="s">
        <v>4295</v>
      </c>
      <c r="B4520" s="15">
        <v>45154.548159722224</v>
      </c>
      <c r="C4520" s="26">
        <v>45154.560185185182</v>
      </c>
      <c r="D4520" s="18" t="s">
        <v>13</v>
      </c>
      <c r="E4520" s="18" t="s">
        <v>19</v>
      </c>
      <c r="F4520" s="27" t="s">
        <v>24</v>
      </c>
      <c r="G4520" s="19"/>
      <c r="H4520" s="79"/>
      <c r="I4520" s="48">
        <f>tbl_raw_data[[#This Row],[Date Actioned]]-tbl_raw_data[[#This Row],[Date Tagged]]</f>
        <v>1.2025462958263233E-2</v>
      </c>
      <c r="J4520" s="46">
        <f>HOUR(tbl_raw_data[[#This Row],[Time_taken]])*60+MINUTE(tbl_raw_data[[#This Row],[Time_taken]])+SECOND(tbl_raw_data[[#This Row],[Time_taken]])/60</f>
        <v>17.316666666666666</v>
      </c>
      <c r="K4520" s="52">
        <f>DATE(YEAR(tbl_raw_data[[#This Row],[Date Actioned]]),MONTH(tbl_raw_data[[#This Row],[Date Actioned]]),DAY(tbl_raw_data[[#This Row],[Date Actioned]]))</f>
        <v>45154</v>
      </c>
      <c r="L4520" s="50" t="str">
        <f>UPPER(TEXT(tbl_raw_data[[#This Row],[updated_date]],"MMMM"))</f>
        <v>AUGUST</v>
      </c>
      <c r="M4520" s="50" t="str">
        <f>"WEEK "&amp; IF(ROUNDUP(DAY(tbl_raw_data[[#This Row],[updated_date]])/7,0)=5,4,ROUNDUP(DAY(tbl_raw_data[[#This Row],[updated_date]])/7,0))</f>
        <v>WEEK 3</v>
      </c>
      <c r="N4520" s="50" t="str">
        <f>UPPER(VLOOKUP(tbl_raw_data[[#This Row],[Analyst]],Settiings!$A$2:$B$16,2,0))</f>
        <v>QUADIR</v>
      </c>
      <c r="O4520" s="50" t="str">
        <f>TRIM(UPPER(tbl_raw_data[[#This Row],[Outcome]]))</f>
        <v>APPROVE</v>
      </c>
      <c r="P4520" s="50" t="str">
        <f>TRIM(UPPER(tbl_raw_data[[#This Row],[Queue Name]]))</f>
        <v>CONSUMER POST BUREAU</v>
      </c>
      <c r="Q4520" s="50" t="str">
        <f>IF(tbl_raw_data[[#This Row],[Time taken in min]]&lt;=Settiings!$D$2,"SLA_MET","SLA_NOT_MET")</f>
        <v>SLA_MET</v>
      </c>
      <c r="R4520" s="94"/>
    </row>
    <row r="4521" spans="1:18" x14ac:dyDescent="0.3">
      <c r="A4521" s="20" t="s">
        <v>4296</v>
      </c>
      <c r="B4521" s="9">
        <v>45154.55159722222</v>
      </c>
      <c r="C4521" s="24">
        <v>45154.556898148148</v>
      </c>
      <c r="D4521" s="25" t="s">
        <v>13</v>
      </c>
      <c r="E4521" s="25" t="s">
        <v>9</v>
      </c>
      <c r="F4521" s="25" t="s">
        <v>53</v>
      </c>
      <c r="G4521" s="25" t="s">
        <v>128</v>
      </c>
      <c r="H4521" s="82"/>
      <c r="I4521" s="48">
        <f>tbl_raw_data[[#This Row],[Date Actioned]]-tbl_raw_data[[#This Row],[Date Tagged]]</f>
        <v>5.3009259281679988E-3</v>
      </c>
      <c r="J4521" s="46">
        <f>HOUR(tbl_raw_data[[#This Row],[Time_taken]])*60+MINUTE(tbl_raw_data[[#This Row],[Time_taken]])+SECOND(tbl_raw_data[[#This Row],[Time_taken]])/60</f>
        <v>7.6333333333333329</v>
      </c>
      <c r="K4521" s="52">
        <f>DATE(YEAR(tbl_raw_data[[#This Row],[Date Actioned]]),MONTH(tbl_raw_data[[#This Row],[Date Actioned]]),DAY(tbl_raw_data[[#This Row],[Date Actioned]]))</f>
        <v>45154</v>
      </c>
      <c r="L4521" s="50" t="str">
        <f>UPPER(TEXT(tbl_raw_data[[#This Row],[updated_date]],"MMMM"))</f>
        <v>AUGUST</v>
      </c>
      <c r="M4521" s="50" t="str">
        <f>"WEEK "&amp; IF(ROUNDUP(DAY(tbl_raw_data[[#This Row],[updated_date]])/7,0)=5,4,ROUNDUP(DAY(tbl_raw_data[[#This Row],[updated_date]])/7,0))</f>
        <v>WEEK 3</v>
      </c>
      <c r="N4521" s="50" t="str">
        <f>UPPER(VLOOKUP(tbl_raw_data[[#This Row],[Analyst]],Settiings!$A$2:$B$16,2,0))</f>
        <v>NAVED</v>
      </c>
      <c r="O4521" s="50" t="str">
        <f>TRIM(UPPER(tbl_raw_data[[#This Row],[Outcome]]))</f>
        <v>APPROVE</v>
      </c>
      <c r="P4521" s="50" t="str">
        <f>TRIM(UPPER(tbl_raw_data[[#This Row],[Queue Name]]))</f>
        <v>CONSUMER EXISTING</v>
      </c>
      <c r="Q4521" s="50" t="str">
        <f>IF(tbl_raw_data[[#This Row],[Time taken in min]]&lt;=Settiings!$D$2,"SLA_MET","SLA_NOT_MET")</f>
        <v>SLA_MET</v>
      </c>
      <c r="R4521" s="94"/>
    </row>
    <row r="4522" spans="1:18" x14ac:dyDescent="0.3">
      <c r="A4522" s="23" t="s">
        <v>4297</v>
      </c>
      <c r="B4522" s="15">
        <v>45154.551805555559</v>
      </c>
      <c r="C4522" s="16">
        <v>45154.554664351854</v>
      </c>
      <c r="D4522" s="17" t="s">
        <v>13</v>
      </c>
      <c r="E4522" s="17" t="s">
        <v>9</v>
      </c>
      <c r="F4522" s="17" t="s">
        <v>65</v>
      </c>
      <c r="G4522" s="17" t="s">
        <v>4298</v>
      </c>
      <c r="H4522" s="83"/>
      <c r="I4522" s="48">
        <f>tbl_raw_data[[#This Row],[Date Actioned]]-tbl_raw_data[[#This Row],[Date Tagged]]</f>
        <v>2.8587962951860391E-3</v>
      </c>
      <c r="J4522" s="46">
        <f>HOUR(tbl_raw_data[[#This Row],[Time_taken]])*60+MINUTE(tbl_raw_data[[#This Row],[Time_taken]])+SECOND(tbl_raw_data[[#This Row],[Time_taken]])/60</f>
        <v>4.1166666666666663</v>
      </c>
      <c r="K4522" s="52">
        <f>DATE(YEAR(tbl_raw_data[[#This Row],[Date Actioned]]),MONTH(tbl_raw_data[[#This Row],[Date Actioned]]),DAY(tbl_raw_data[[#This Row],[Date Actioned]]))</f>
        <v>45154</v>
      </c>
      <c r="L4522" s="50" t="str">
        <f>UPPER(TEXT(tbl_raw_data[[#This Row],[updated_date]],"MMMM"))</f>
        <v>AUGUST</v>
      </c>
      <c r="M4522" s="50" t="str">
        <f>"WEEK "&amp; IF(ROUNDUP(DAY(tbl_raw_data[[#This Row],[updated_date]])/7,0)=5,4,ROUNDUP(DAY(tbl_raw_data[[#This Row],[updated_date]])/7,0))</f>
        <v>WEEK 3</v>
      </c>
      <c r="N4522" s="50" t="str">
        <f>UPPER(VLOOKUP(tbl_raw_data[[#This Row],[Analyst]],Settiings!$A$2:$B$16,2,0))</f>
        <v>SAM</v>
      </c>
      <c r="O4522" s="50" t="str">
        <f>TRIM(UPPER(tbl_raw_data[[#This Row],[Outcome]]))</f>
        <v>APPROVE</v>
      </c>
      <c r="P4522" s="50" t="str">
        <f>TRIM(UPPER(tbl_raw_data[[#This Row],[Queue Name]]))</f>
        <v>CONSUMER EXISTING</v>
      </c>
      <c r="Q4522" s="50" t="str">
        <f>IF(tbl_raw_data[[#This Row],[Time taken in min]]&lt;=Settiings!$D$2,"SLA_MET","SLA_NOT_MET")</f>
        <v>SLA_MET</v>
      </c>
      <c r="R4522" s="94"/>
    </row>
    <row r="4523" spans="1:18" x14ac:dyDescent="0.3">
      <c r="A4523" s="14" t="s">
        <v>4299</v>
      </c>
      <c r="B4523" s="9">
        <v>45154.555532407408</v>
      </c>
      <c r="C4523" s="24">
        <v>45154.564050925925</v>
      </c>
      <c r="D4523" s="25" t="s">
        <v>13</v>
      </c>
      <c r="E4523" s="25" t="s">
        <v>19</v>
      </c>
      <c r="F4523" s="25" t="s">
        <v>53</v>
      </c>
      <c r="G4523" s="25" t="s">
        <v>17</v>
      </c>
      <c r="H4523" s="82"/>
      <c r="I4523" s="48">
        <f>tbl_raw_data[[#This Row],[Date Actioned]]-tbl_raw_data[[#This Row],[Date Tagged]]</f>
        <v>8.5185185162117705E-3</v>
      </c>
      <c r="J4523" s="46">
        <f>HOUR(tbl_raw_data[[#This Row],[Time_taken]])*60+MINUTE(tbl_raw_data[[#This Row],[Time_taken]])+SECOND(tbl_raw_data[[#This Row],[Time_taken]])/60</f>
        <v>12.266666666666667</v>
      </c>
      <c r="K4523" s="52">
        <f>DATE(YEAR(tbl_raw_data[[#This Row],[Date Actioned]]),MONTH(tbl_raw_data[[#This Row],[Date Actioned]]),DAY(tbl_raw_data[[#This Row],[Date Actioned]]))</f>
        <v>45154</v>
      </c>
      <c r="L4523" s="50" t="str">
        <f>UPPER(TEXT(tbl_raw_data[[#This Row],[updated_date]],"MMMM"))</f>
        <v>AUGUST</v>
      </c>
      <c r="M4523" s="50" t="str">
        <f>"WEEK "&amp; IF(ROUNDUP(DAY(tbl_raw_data[[#This Row],[updated_date]])/7,0)=5,4,ROUNDUP(DAY(tbl_raw_data[[#This Row],[updated_date]])/7,0))</f>
        <v>WEEK 3</v>
      </c>
      <c r="N4523" s="50" t="str">
        <f>UPPER(VLOOKUP(tbl_raw_data[[#This Row],[Analyst]],Settiings!$A$2:$B$16,2,0))</f>
        <v>NAVED</v>
      </c>
      <c r="O4523" s="50" t="str">
        <f>TRIM(UPPER(tbl_raw_data[[#This Row],[Outcome]]))</f>
        <v>APPROVE</v>
      </c>
      <c r="P4523" s="50" t="str">
        <f>TRIM(UPPER(tbl_raw_data[[#This Row],[Queue Name]]))</f>
        <v>CONSUMER POST BUREAU</v>
      </c>
      <c r="Q4523" s="50" t="str">
        <f>IF(tbl_raw_data[[#This Row],[Time taken in min]]&lt;=Settiings!$D$2,"SLA_MET","SLA_NOT_MET")</f>
        <v>SLA_MET</v>
      </c>
      <c r="R4523" s="94"/>
    </row>
    <row r="4524" spans="1:18" x14ac:dyDescent="0.3">
      <c r="A4524" s="20" t="s">
        <v>4302</v>
      </c>
      <c r="B4524" s="15">
        <v>45154.556481481479</v>
      </c>
      <c r="C4524" s="16">
        <v>45154.562314814815</v>
      </c>
      <c r="D4524" s="17" t="s">
        <v>27</v>
      </c>
      <c r="E4524" s="17" t="s">
        <v>9</v>
      </c>
      <c r="F4524" s="17" t="s">
        <v>686</v>
      </c>
      <c r="G4524" s="17" t="s">
        <v>3984</v>
      </c>
      <c r="H4524" s="83"/>
      <c r="I4524" s="48">
        <f>tbl_raw_data[[#This Row],[Date Actioned]]-tbl_raw_data[[#This Row],[Date Tagged]]</f>
        <v>5.8333333363407291E-3</v>
      </c>
      <c r="J4524" s="46">
        <f>HOUR(tbl_raw_data[[#This Row],[Time_taken]])*60+MINUTE(tbl_raw_data[[#This Row],[Time_taken]])+SECOND(tbl_raw_data[[#This Row],[Time_taken]])/60</f>
        <v>8.4</v>
      </c>
      <c r="K4524" s="52">
        <f>DATE(YEAR(tbl_raw_data[[#This Row],[Date Actioned]]),MONTH(tbl_raw_data[[#This Row],[Date Actioned]]),DAY(tbl_raw_data[[#This Row],[Date Actioned]]))</f>
        <v>45154</v>
      </c>
      <c r="L4524" s="50" t="str">
        <f>UPPER(TEXT(tbl_raw_data[[#This Row],[updated_date]],"MMMM"))</f>
        <v>AUGUST</v>
      </c>
      <c r="M4524" s="50" t="str">
        <f>"WEEK "&amp; IF(ROUNDUP(DAY(tbl_raw_data[[#This Row],[updated_date]])/7,0)=5,4,ROUNDUP(DAY(tbl_raw_data[[#This Row],[updated_date]])/7,0))</f>
        <v>WEEK 3</v>
      </c>
      <c r="N4524" s="50" t="str">
        <f>UPPER(VLOOKUP(tbl_raw_data[[#This Row],[Analyst]],Settiings!$A$2:$B$16,2,0))</f>
        <v>FARDIN</v>
      </c>
      <c r="O4524" s="50" t="str">
        <f>TRIM(UPPER(tbl_raw_data[[#This Row],[Outcome]]))</f>
        <v>DECLINE</v>
      </c>
      <c r="P4524" s="50" t="str">
        <f>TRIM(UPPER(tbl_raw_data[[#This Row],[Queue Name]]))</f>
        <v>CONSUMER EXISTING</v>
      </c>
      <c r="Q4524" s="50" t="str">
        <f>IF(tbl_raw_data[[#This Row],[Time taken in min]]&lt;=Settiings!$D$2,"SLA_MET","SLA_NOT_MET")</f>
        <v>SLA_MET</v>
      </c>
      <c r="R4524" s="94"/>
    </row>
    <row r="4525" spans="1:18" x14ac:dyDescent="0.3">
      <c r="A4525" s="23" t="s">
        <v>4303</v>
      </c>
      <c r="B4525" s="9">
        <v>45154.55914351852</v>
      </c>
      <c r="C4525" s="24">
        <v>45154.565694444442</v>
      </c>
      <c r="D4525" s="25" t="s">
        <v>27</v>
      </c>
      <c r="E4525" s="25" t="s">
        <v>9</v>
      </c>
      <c r="F4525" s="25" t="s">
        <v>686</v>
      </c>
      <c r="G4525" s="25" t="s">
        <v>3984</v>
      </c>
      <c r="H4525" s="82"/>
      <c r="I4525" s="48">
        <f>tbl_raw_data[[#This Row],[Date Actioned]]-tbl_raw_data[[#This Row],[Date Tagged]]</f>
        <v>6.5509259220561944E-3</v>
      </c>
      <c r="J4525" s="46">
        <f>HOUR(tbl_raw_data[[#This Row],[Time_taken]])*60+MINUTE(tbl_raw_data[[#This Row],[Time_taken]])+SECOND(tbl_raw_data[[#This Row],[Time_taken]])/60</f>
        <v>9.4333333333333336</v>
      </c>
      <c r="K4525" s="52">
        <f>DATE(YEAR(tbl_raw_data[[#This Row],[Date Actioned]]),MONTH(tbl_raw_data[[#This Row],[Date Actioned]]),DAY(tbl_raw_data[[#This Row],[Date Actioned]]))</f>
        <v>45154</v>
      </c>
      <c r="L4525" s="50" t="str">
        <f>UPPER(TEXT(tbl_raw_data[[#This Row],[updated_date]],"MMMM"))</f>
        <v>AUGUST</v>
      </c>
      <c r="M4525" s="50" t="str">
        <f>"WEEK "&amp; IF(ROUNDUP(DAY(tbl_raw_data[[#This Row],[updated_date]])/7,0)=5,4,ROUNDUP(DAY(tbl_raw_data[[#This Row],[updated_date]])/7,0))</f>
        <v>WEEK 3</v>
      </c>
      <c r="N4525" s="50" t="str">
        <f>UPPER(VLOOKUP(tbl_raw_data[[#This Row],[Analyst]],Settiings!$A$2:$B$16,2,0))</f>
        <v>FARDIN</v>
      </c>
      <c r="O4525" s="50" t="str">
        <f>TRIM(UPPER(tbl_raw_data[[#This Row],[Outcome]]))</f>
        <v>DECLINE</v>
      </c>
      <c r="P4525" s="50" t="str">
        <f>TRIM(UPPER(tbl_raw_data[[#This Row],[Queue Name]]))</f>
        <v>CONSUMER EXISTING</v>
      </c>
      <c r="Q4525" s="50" t="str">
        <f>IF(tbl_raw_data[[#This Row],[Time taken in min]]&lt;=Settiings!$D$2,"SLA_MET","SLA_NOT_MET")</f>
        <v>SLA_MET</v>
      </c>
      <c r="R4525" s="94"/>
    </row>
    <row r="4526" spans="1:18" x14ac:dyDescent="0.3">
      <c r="A4526" s="20" t="s">
        <v>4304</v>
      </c>
      <c r="B4526" s="15">
        <v>45154.562245370369</v>
      </c>
      <c r="C4526" s="16">
        <v>45154.569895833331</v>
      </c>
      <c r="D4526" s="17" t="s">
        <v>13</v>
      </c>
      <c r="E4526" s="17" t="s">
        <v>9</v>
      </c>
      <c r="F4526" s="17" t="s">
        <v>70</v>
      </c>
      <c r="G4526" s="17" t="s">
        <v>17</v>
      </c>
      <c r="H4526" s="83"/>
      <c r="I4526" s="48">
        <f>tbl_raw_data[[#This Row],[Date Actioned]]-tbl_raw_data[[#This Row],[Date Tagged]]</f>
        <v>7.6504629614646547E-3</v>
      </c>
      <c r="J4526" s="46">
        <f>HOUR(tbl_raw_data[[#This Row],[Time_taken]])*60+MINUTE(tbl_raw_data[[#This Row],[Time_taken]])+SECOND(tbl_raw_data[[#This Row],[Time_taken]])/60</f>
        <v>11.016666666666667</v>
      </c>
      <c r="K4526" s="52">
        <f>DATE(YEAR(tbl_raw_data[[#This Row],[Date Actioned]]),MONTH(tbl_raw_data[[#This Row],[Date Actioned]]),DAY(tbl_raw_data[[#This Row],[Date Actioned]]))</f>
        <v>45154</v>
      </c>
      <c r="L4526" s="50" t="str">
        <f>UPPER(TEXT(tbl_raw_data[[#This Row],[updated_date]],"MMMM"))</f>
        <v>AUGUST</v>
      </c>
      <c r="M4526" s="50" t="str">
        <f>"WEEK "&amp; IF(ROUNDUP(DAY(tbl_raw_data[[#This Row],[updated_date]])/7,0)=5,4,ROUNDUP(DAY(tbl_raw_data[[#This Row],[updated_date]])/7,0))</f>
        <v>WEEK 3</v>
      </c>
      <c r="N4526" s="50" t="str">
        <f>UPPER(VLOOKUP(tbl_raw_data[[#This Row],[Analyst]],Settiings!$A$2:$B$16,2,0))</f>
        <v>ASIF</v>
      </c>
      <c r="O4526" s="50" t="str">
        <f>TRIM(UPPER(tbl_raw_data[[#This Row],[Outcome]]))</f>
        <v>APPROVE</v>
      </c>
      <c r="P4526" s="50" t="str">
        <f>TRIM(UPPER(tbl_raw_data[[#This Row],[Queue Name]]))</f>
        <v>CONSUMER EXISTING</v>
      </c>
      <c r="Q4526" s="50" t="str">
        <f>IF(tbl_raw_data[[#This Row],[Time taken in min]]&lt;=Settiings!$D$2,"SLA_MET","SLA_NOT_MET")</f>
        <v>SLA_MET</v>
      </c>
      <c r="R4526" s="94"/>
    </row>
    <row r="4527" spans="1:18" x14ac:dyDescent="0.3">
      <c r="A4527" s="23" t="s">
        <v>4305</v>
      </c>
      <c r="B4527" s="9">
        <v>45154.566041666665</v>
      </c>
      <c r="C4527" s="24">
        <v>45154.577824074076</v>
      </c>
      <c r="D4527" s="25" t="s">
        <v>13</v>
      </c>
      <c r="E4527" s="25" t="s">
        <v>9</v>
      </c>
      <c r="F4527" s="25" t="s">
        <v>53</v>
      </c>
      <c r="G4527" s="25" t="s">
        <v>77</v>
      </c>
      <c r="H4527" s="82"/>
      <c r="I4527" s="48">
        <f>tbl_raw_data[[#This Row],[Date Actioned]]-tbl_raw_data[[#This Row],[Date Tagged]]</f>
        <v>1.1782407411374152E-2</v>
      </c>
      <c r="J4527" s="46">
        <f>HOUR(tbl_raw_data[[#This Row],[Time_taken]])*60+MINUTE(tbl_raw_data[[#This Row],[Time_taken]])+SECOND(tbl_raw_data[[#This Row],[Time_taken]])/60</f>
        <v>16.966666666666665</v>
      </c>
      <c r="K4527" s="52">
        <f>DATE(YEAR(tbl_raw_data[[#This Row],[Date Actioned]]),MONTH(tbl_raw_data[[#This Row],[Date Actioned]]),DAY(tbl_raw_data[[#This Row],[Date Actioned]]))</f>
        <v>45154</v>
      </c>
      <c r="L4527" s="50" t="str">
        <f>UPPER(TEXT(tbl_raw_data[[#This Row],[updated_date]],"MMMM"))</f>
        <v>AUGUST</v>
      </c>
      <c r="M4527" s="50" t="str">
        <f>"WEEK "&amp; IF(ROUNDUP(DAY(tbl_raw_data[[#This Row],[updated_date]])/7,0)=5,4,ROUNDUP(DAY(tbl_raw_data[[#This Row],[updated_date]])/7,0))</f>
        <v>WEEK 3</v>
      </c>
      <c r="N4527" s="50" t="str">
        <f>UPPER(VLOOKUP(tbl_raw_data[[#This Row],[Analyst]],Settiings!$A$2:$B$16,2,0))</f>
        <v>NAVED</v>
      </c>
      <c r="O4527" s="50" t="str">
        <f>TRIM(UPPER(tbl_raw_data[[#This Row],[Outcome]]))</f>
        <v>APPROVE</v>
      </c>
      <c r="P4527" s="50" t="str">
        <f>TRIM(UPPER(tbl_raw_data[[#This Row],[Queue Name]]))</f>
        <v>CONSUMER EXISTING</v>
      </c>
      <c r="Q4527" s="50" t="str">
        <f>IF(tbl_raw_data[[#This Row],[Time taken in min]]&lt;=Settiings!$D$2,"SLA_MET","SLA_NOT_MET")</f>
        <v>SLA_MET</v>
      </c>
      <c r="R4527" s="94"/>
    </row>
    <row r="4528" spans="1:18" x14ac:dyDescent="0.3">
      <c r="A4528" s="14" t="s">
        <v>4306</v>
      </c>
      <c r="B4528" s="15">
        <v>45154.566608796296</v>
      </c>
      <c r="C4528" s="16">
        <v>45154.570023148146</v>
      </c>
      <c r="D4528" s="17" t="s">
        <v>13</v>
      </c>
      <c r="E4528" s="17" t="s">
        <v>9</v>
      </c>
      <c r="F4528" s="17" t="s">
        <v>65</v>
      </c>
      <c r="G4528" s="17" t="s">
        <v>17</v>
      </c>
      <c r="H4528" s="83"/>
      <c r="I4528" s="48">
        <f>tbl_raw_data[[#This Row],[Date Actioned]]-tbl_raw_data[[#This Row],[Date Tagged]]</f>
        <v>3.4143518496421166E-3</v>
      </c>
      <c r="J4528" s="46">
        <f>HOUR(tbl_raw_data[[#This Row],[Time_taken]])*60+MINUTE(tbl_raw_data[[#This Row],[Time_taken]])+SECOND(tbl_raw_data[[#This Row],[Time_taken]])/60</f>
        <v>4.916666666666667</v>
      </c>
      <c r="K4528" s="52">
        <f>DATE(YEAR(tbl_raw_data[[#This Row],[Date Actioned]]),MONTH(tbl_raw_data[[#This Row],[Date Actioned]]),DAY(tbl_raw_data[[#This Row],[Date Actioned]]))</f>
        <v>45154</v>
      </c>
      <c r="L4528" s="50" t="str">
        <f>UPPER(TEXT(tbl_raw_data[[#This Row],[updated_date]],"MMMM"))</f>
        <v>AUGUST</v>
      </c>
      <c r="M4528" s="50" t="str">
        <f>"WEEK "&amp; IF(ROUNDUP(DAY(tbl_raw_data[[#This Row],[updated_date]])/7,0)=5,4,ROUNDUP(DAY(tbl_raw_data[[#This Row],[updated_date]])/7,0))</f>
        <v>WEEK 3</v>
      </c>
      <c r="N4528" s="50" t="str">
        <f>UPPER(VLOOKUP(tbl_raw_data[[#This Row],[Analyst]],Settiings!$A$2:$B$16,2,0))</f>
        <v>SAM</v>
      </c>
      <c r="O4528" s="50" t="str">
        <f>TRIM(UPPER(tbl_raw_data[[#This Row],[Outcome]]))</f>
        <v>APPROVE</v>
      </c>
      <c r="P4528" s="50" t="str">
        <f>TRIM(UPPER(tbl_raw_data[[#This Row],[Queue Name]]))</f>
        <v>CONSUMER EXISTING</v>
      </c>
      <c r="Q4528" s="50" t="str">
        <f>IF(tbl_raw_data[[#This Row],[Time taken in min]]&lt;=Settiings!$D$2,"SLA_MET","SLA_NOT_MET")</f>
        <v>SLA_MET</v>
      </c>
      <c r="R4528" s="94"/>
    </row>
    <row r="4529" spans="1:18" x14ac:dyDescent="0.3">
      <c r="A4529" s="20" t="s">
        <v>4307</v>
      </c>
      <c r="B4529" s="9">
        <v>45154.567164351851</v>
      </c>
      <c r="C4529" s="24">
        <v>45154.583402777775</v>
      </c>
      <c r="D4529" s="25" t="s">
        <v>13</v>
      </c>
      <c r="E4529" s="25" t="s">
        <v>47</v>
      </c>
      <c r="F4529" s="25" t="s">
        <v>10</v>
      </c>
      <c r="G4529" s="25" t="s">
        <v>17</v>
      </c>
      <c r="H4529" s="82"/>
      <c r="I4529" s="48">
        <f>tbl_raw_data[[#This Row],[Date Actioned]]-tbl_raw_data[[#This Row],[Date Tagged]]</f>
        <v>1.6238425923802424E-2</v>
      </c>
      <c r="J4529" s="46">
        <f>HOUR(tbl_raw_data[[#This Row],[Time_taken]])*60+MINUTE(tbl_raw_data[[#This Row],[Time_taken]])+SECOND(tbl_raw_data[[#This Row],[Time_taken]])/60</f>
        <v>23.383333333333333</v>
      </c>
      <c r="K4529" s="52">
        <f>DATE(YEAR(tbl_raw_data[[#This Row],[Date Actioned]]),MONTH(tbl_raw_data[[#This Row],[Date Actioned]]),DAY(tbl_raw_data[[#This Row],[Date Actioned]]))</f>
        <v>45154</v>
      </c>
      <c r="L4529" s="50" t="str">
        <f>UPPER(TEXT(tbl_raw_data[[#This Row],[updated_date]],"MMMM"))</f>
        <v>AUGUST</v>
      </c>
      <c r="M4529" s="50" t="str">
        <f>"WEEK "&amp; IF(ROUNDUP(DAY(tbl_raw_data[[#This Row],[updated_date]])/7,0)=5,4,ROUNDUP(DAY(tbl_raw_data[[#This Row],[updated_date]])/7,0))</f>
        <v>WEEK 3</v>
      </c>
      <c r="N4529" s="50" t="str">
        <f>UPPER(VLOOKUP(tbl_raw_data[[#This Row],[Analyst]],Settiings!$A$2:$B$16,2,0))</f>
        <v>NITESH</v>
      </c>
      <c r="O4529" s="50" t="str">
        <f>TRIM(UPPER(tbl_raw_data[[#This Row],[Outcome]]))</f>
        <v>APPROVE</v>
      </c>
      <c r="P4529" s="50" t="str">
        <f>TRIM(UPPER(tbl_raw_data[[#This Row],[Queue Name]]))</f>
        <v>CONSUMER PRE BUREAU</v>
      </c>
      <c r="Q4529" s="50" t="str">
        <f>IF(tbl_raw_data[[#This Row],[Time taken in min]]&lt;=Settiings!$D$2,"SLA_MET","SLA_NOT_MET")</f>
        <v>SLA_NOT_MET</v>
      </c>
      <c r="R4529" s="94"/>
    </row>
    <row r="4530" spans="1:18" x14ac:dyDescent="0.3">
      <c r="A4530" s="23" t="s">
        <v>4309</v>
      </c>
      <c r="B4530" s="15">
        <v>45154.568368055552</v>
      </c>
      <c r="C4530" s="10">
        <v>45154.579745370371</v>
      </c>
      <c r="D4530" s="12" t="s">
        <v>13</v>
      </c>
      <c r="E4530" s="12" t="s">
        <v>19</v>
      </c>
      <c r="F4530" s="11" t="s">
        <v>76</v>
      </c>
      <c r="G4530" s="13"/>
      <c r="H4530" s="78"/>
      <c r="I4530" s="48">
        <f>tbl_raw_data[[#This Row],[Date Actioned]]-tbl_raw_data[[#This Row],[Date Tagged]]</f>
        <v>1.1377314818673767E-2</v>
      </c>
      <c r="J4530" s="46">
        <f>HOUR(tbl_raw_data[[#This Row],[Time_taken]])*60+MINUTE(tbl_raw_data[[#This Row],[Time_taken]])+SECOND(tbl_raw_data[[#This Row],[Time_taken]])/60</f>
        <v>16.383333333333333</v>
      </c>
      <c r="K4530" s="52">
        <f>DATE(YEAR(tbl_raw_data[[#This Row],[Date Actioned]]),MONTH(tbl_raw_data[[#This Row],[Date Actioned]]),DAY(tbl_raw_data[[#This Row],[Date Actioned]]))</f>
        <v>45154</v>
      </c>
      <c r="L4530" s="50" t="str">
        <f>UPPER(TEXT(tbl_raw_data[[#This Row],[updated_date]],"MMMM"))</f>
        <v>AUGUST</v>
      </c>
      <c r="M4530" s="50" t="str">
        <f>"WEEK "&amp; IF(ROUNDUP(DAY(tbl_raw_data[[#This Row],[updated_date]])/7,0)=5,4,ROUNDUP(DAY(tbl_raw_data[[#This Row],[updated_date]])/7,0))</f>
        <v>WEEK 3</v>
      </c>
      <c r="N4530" s="50" t="str">
        <f>UPPER(VLOOKUP(tbl_raw_data[[#This Row],[Analyst]],Settiings!$A$2:$B$16,2,0))</f>
        <v>ROHAN</v>
      </c>
      <c r="O4530" s="50" t="str">
        <f>TRIM(UPPER(tbl_raw_data[[#This Row],[Outcome]]))</f>
        <v>APPROVE</v>
      </c>
      <c r="P4530" s="50" t="str">
        <f>TRIM(UPPER(tbl_raw_data[[#This Row],[Queue Name]]))</f>
        <v>CONSUMER POST BUREAU</v>
      </c>
      <c r="Q4530" s="50" t="str">
        <f>IF(tbl_raw_data[[#This Row],[Time taken in min]]&lt;=Settiings!$D$2,"SLA_MET","SLA_NOT_MET")</f>
        <v>SLA_MET</v>
      </c>
      <c r="R4530" s="94"/>
    </row>
    <row r="4531" spans="1:18" x14ac:dyDescent="0.3">
      <c r="A4531" s="14" t="s">
        <v>4310</v>
      </c>
      <c r="B4531" s="15">
        <v>45154.571377314816</v>
      </c>
      <c r="C4531" s="16">
        <v>45154.575856481482</v>
      </c>
      <c r="D4531" s="17" t="s">
        <v>27</v>
      </c>
      <c r="E4531" s="17" t="s">
        <v>9</v>
      </c>
      <c r="F4531" s="17" t="s">
        <v>70</v>
      </c>
      <c r="G4531" s="17" t="s">
        <v>3277</v>
      </c>
      <c r="H4531" s="83"/>
      <c r="I4531" s="48">
        <f>tbl_raw_data[[#This Row],[Date Actioned]]-tbl_raw_data[[#This Row],[Date Tagged]]</f>
        <v>4.4791666659875773E-3</v>
      </c>
      <c r="J4531" s="46">
        <f>HOUR(tbl_raw_data[[#This Row],[Time_taken]])*60+MINUTE(tbl_raw_data[[#This Row],[Time_taken]])+SECOND(tbl_raw_data[[#This Row],[Time_taken]])/60</f>
        <v>6.45</v>
      </c>
      <c r="K4531" s="52">
        <f>DATE(YEAR(tbl_raw_data[[#This Row],[Date Actioned]]),MONTH(tbl_raw_data[[#This Row],[Date Actioned]]),DAY(tbl_raw_data[[#This Row],[Date Actioned]]))</f>
        <v>45154</v>
      </c>
      <c r="L4531" s="50" t="str">
        <f>UPPER(TEXT(tbl_raw_data[[#This Row],[updated_date]],"MMMM"))</f>
        <v>AUGUST</v>
      </c>
      <c r="M4531" s="50" t="str">
        <f>"WEEK "&amp; IF(ROUNDUP(DAY(tbl_raw_data[[#This Row],[updated_date]])/7,0)=5,4,ROUNDUP(DAY(tbl_raw_data[[#This Row],[updated_date]])/7,0))</f>
        <v>WEEK 3</v>
      </c>
      <c r="N4531" s="50" t="str">
        <f>UPPER(VLOOKUP(tbl_raw_data[[#This Row],[Analyst]],Settiings!$A$2:$B$16,2,0))</f>
        <v>ASIF</v>
      </c>
      <c r="O4531" s="50" t="str">
        <f>TRIM(UPPER(tbl_raw_data[[#This Row],[Outcome]]))</f>
        <v>DECLINE</v>
      </c>
      <c r="P4531" s="50" t="str">
        <f>TRIM(UPPER(tbl_raw_data[[#This Row],[Queue Name]]))</f>
        <v>CONSUMER EXISTING</v>
      </c>
      <c r="Q4531" s="50" t="str">
        <f>IF(tbl_raw_data[[#This Row],[Time taken in min]]&lt;=Settiings!$D$2,"SLA_MET","SLA_NOT_MET")</f>
        <v>SLA_MET</v>
      </c>
      <c r="R4531" s="94"/>
    </row>
    <row r="4532" spans="1:18" x14ac:dyDescent="0.3">
      <c r="A4532" s="14" t="s">
        <v>4311</v>
      </c>
      <c r="B4532" s="15">
        <v>45154.574849537035</v>
      </c>
      <c r="C4532" s="26">
        <v>45154.582662037035</v>
      </c>
      <c r="D4532" s="18" t="s">
        <v>13</v>
      </c>
      <c r="E4532" s="18" t="s">
        <v>19</v>
      </c>
      <c r="F4532" s="27" t="s">
        <v>686</v>
      </c>
      <c r="G4532" s="19"/>
      <c r="H4532" s="79"/>
      <c r="I4532" s="48">
        <f>tbl_raw_data[[#This Row],[Date Actioned]]-tbl_raw_data[[#This Row],[Date Tagged]]</f>
        <v>7.8125E-3</v>
      </c>
      <c r="J4532" s="46">
        <f>HOUR(tbl_raw_data[[#This Row],[Time_taken]])*60+MINUTE(tbl_raw_data[[#This Row],[Time_taken]])+SECOND(tbl_raw_data[[#This Row],[Time_taken]])/60</f>
        <v>11.25</v>
      </c>
      <c r="K4532" s="52">
        <f>DATE(YEAR(tbl_raw_data[[#This Row],[Date Actioned]]),MONTH(tbl_raw_data[[#This Row],[Date Actioned]]),DAY(tbl_raw_data[[#This Row],[Date Actioned]]))</f>
        <v>45154</v>
      </c>
      <c r="L4532" s="50" t="str">
        <f>UPPER(TEXT(tbl_raw_data[[#This Row],[updated_date]],"MMMM"))</f>
        <v>AUGUST</v>
      </c>
      <c r="M4532" s="50" t="str">
        <f>"WEEK "&amp; IF(ROUNDUP(DAY(tbl_raw_data[[#This Row],[updated_date]])/7,0)=5,4,ROUNDUP(DAY(tbl_raw_data[[#This Row],[updated_date]])/7,0))</f>
        <v>WEEK 3</v>
      </c>
      <c r="N4532" s="50" t="str">
        <f>UPPER(VLOOKUP(tbl_raw_data[[#This Row],[Analyst]],Settiings!$A$2:$B$16,2,0))</f>
        <v>FARDIN</v>
      </c>
      <c r="O4532" s="50" t="str">
        <f>TRIM(UPPER(tbl_raw_data[[#This Row],[Outcome]]))</f>
        <v>APPROVE</v>
      </c>
      <c r="P4532" s="50" t="str">
        <f>TRIM(UPPER(tbl_raw_data[[#This Row],[Queue Name]]))</f>
        <v>CONSUMER POST BUREAU</v>
      </c>
      <c r="Q4532" s="50" t="str">
        <f>IF(tbl_raw_data[[#This Row],[Time taken in min]]&lt;=Settiings!$D$2,"SLA_MET","SLA_NOT_MET")</f>
        <v>SLA_MET</v>
      </c>
      <c r="R4532" s="94"/>
    </row>
    <row r="4533" spans="1:18" x14ac:dyDescent="0.3">
      <c r="A4533" s="23" t="s">
        <v>4312</v>
      </c>
      <c r="B4533" s="15">
        <v>45154.575208333335</v>
      </c>
      <c r="C4533" s="10">
        <v>45154.586493055554</v>
      </c>
      <c r="D4533" s="12" t="s">
        <v>27</v>
      </c>
      <c r="E4533" s="12" t="s">
        <v>9</v>
      </c>
      <c r="F4533" s="11" t="s">
        <v>76</v>
      </c>
      <c r="G4533" s="13"/>
      <c r="H4533" s="78"/>
      <c r="I4533" s="48">
        <f>tbl_raw_data[[#This Row],[Date Actioned]]-tbl_raw_data[[#This Row],[Date Tagged]]</f>
        <v>1.1284722218988463E-2</v>
      </c>
      <c r="J4533" s="46">
        <f>HOUR(tbl_raw_data[[#This Row],[Time_taken]])*60+MINUTE(tbl_raw_data[[#This Row],[Time_taken]])+SECOND(tbl_raw_data[[#This Row],[Time_taken]])/60</f>
        <v>16.25</v>
      </c>
      <c r="K4533" s="52">
        <f>DATE(YEAR(tbl_raw_data[[#This Row],[Date Actioned]]),MONTH(tbl_raw_data[[#This Row],[Date Actioned]]),DAY(tbl_raw_data[[#This Row],[Date Actioned]]))</f>
        <v>45154</v>
      </c>
      <c r="L4533" s="50" t="str">
        <f>UPPER(TEXT(tbl_raw_data[[#This Row],[updated_date]],"MMMM"))</f>
        <v>AUGUST</v>
      </c>
      <c r="M4533" s="50" t="str">
        <f>"WEEK "&amp; IF(ROUNDUP(DAY(tbl_raw_data[[#This Row],[updated_date]])/7,0)=5,4,ROUNDUP(DAY(tbl_raw_data[[#This Row],[updated_date]])/7,0))</f>
        <v>WEEK 3</v>
      </c>
      <c r="N4533" s="50" t="str">
        <f>UPPER(VLOOKUP(tbl_raw_data[[#This Row],[Analyst]],Settiings!$A$2:$B$16,2,0))</f>
        <v>ROHAN</v>
      </c>
      <c r="O4533" s="50" t="str">
        <f>TRIM(UPPER(tbl_raw_data[[#This Row],[Outcome]]))</f>
        <v>DECLINE</v>
      </c>
      <c r="P4533" s="50" t="str">
        <f>TRIM(UPPER(tbl_raw_data[[#This Row],[Queue Name]]))</f>
        <v>CONSUMER EXISTING</v>
      </c>
      <c r="Q4533" s="50" t="str">
        <f>IF(tbl_raw_data[[#This Row],[Time taken in min]]&lt;=Settiings!$D$2,"SLA_MET","SLA_NOT_MET")</f>
        <v>SLA_MET</v>
      </c>
      <c r="R4533" s="94"/>
    </row>
    <row r="4534" spans="1:18" x14ac:dyDescent="0.3">
      <c r="A4534" s="20" t="s">
        <v>4314</v>
      </c>
      <c r="B4534" s="15">
        <v>45154.577685185184</v>
      </c>
      <c r="C4534" s="10">
        <v>45154.588518518518</v>
      </c>
      <c r="D4534" s="12" t="s">
        <v>13</v>
      </c>
      <c r="E4534" s="12" t="s">
        <v>19</v>
      </c>
      <c r="F4534" s="11" t="s">
        <v>686</v>
      </c>
      <c r="G4534" s="13"/>
      <c r="H4534" s="78"/>
      <c r="I4534" s="48">
        <f>tbl_raw_data[[#This Row],[Date Actioned]]-tbl_raw_data[[#This Row],[Date Tagged]]</f>
        <v>1.0833333333721384E-2</v>
      </c>
      <c r="J4534" s="46">
        <f>HOUR(tbl_raw_data[[#This Row],[Time_taken]])*60+MINUTE(tbl_raw_data[[#This Row],[Time_taken]])+SECOND(tbl_raw_data[[#This Row],[Time_taken]])/60</f>
        <v>15.6</v>
      </c>
      <c r="K4534" s="52">
        <f>DATE(YEAR(tbl_raw_data[[#This Row],[Date Actioned]]),MONTH(tbl_raw_data[[#This Row],[Date Actioned]]),DAY(tbl_raw_data[[#This Row],[Date Actioned]]))</f>
        <v>45154</v>
      </c>
      <c r="L4534" s="50" t="str">
        <f>UPPER(TEXT(tbl_raw_data[[#This Row],[updated_date]],"MMMM"))</f>
        <v>AUGUST</v>
      </c>
      <c r="M4534" s="50" t="str">
        <f>"WEEK "&amp; IF(ROUNDUP(DAY(tbl_raw_data[[#This Row],[updated_date]])/7,0)=5,4,ROUNDUP(DAY(tbl_raw_data[[#This Row],[updated_date]])/7,0))</f>
        <v>WEEK 3</v>
      </c>
      <c r="N4534" s="50" t="str">
        <f>UPPER(VLOOKUP(tbl_raw_data[[#This Row],[Analyst]],Settiings!$A$2:$B$16,2,0))</f>
        <v>FARDIN</v>
      </c>
      <c r="O4534" s="50" t="str">
        <f>TRIM(UPPER(tbl_raw_data[[#This Row],[Outcome]]))</f>
        <v>APPROVE</v>
      </c>
      <c r="P4534" s="50" t="str">
        <f>TRIM(UPPER(tbl_raw_data[[#This Row],[Queue Name]]))</f>
        <v>CONSUMER POST BUREAU</v>
      </c>
      <c r="Q4534" s="50" t="str">
        <f>IF(tbl_raw_data[[#This Row],[Time taken in min]]&lt;=Settiings!$D$2,"SLA_MET","SLA_NOT_MET")</f>
        <v>SLA_MET</v>
      </c>
      <c r="R4534" s="94"/>
    </row>
    <row r="4535" spans="1:18" x14ac:dyDescent="0.3">
      <c r="A4535" s="20" t="s">
        <v>4317</v>
      </c>
      <c r="B4535" s="9">
        <v>45154.583761574075</v>
      </c>
      <c r="C4535" s="24">
        <v>45154.597118055557</v>
      </c>
      <c r="D4535" s="25" t="s">
        <v>27</v>
      </c>
      <c r="E4535" s="25" t="s">
        <v>9</v>
      </c>
      <c r="F4535" s="25" t="s">
        <v>65</v>
      </c>
      <c r="G4535" s="25" t="s">
        <v>228</v>
      </c>
      <c r="H4535" s="82"/>
      <c r="I4535" s="48">
        <f>tbl_raw_data[[#This Row],[Date Actioned]]-tbl_raw_data[[#This Row],[Date Tagged]]</f>
        <v>1.3356481482333038E-2</v>
      </c>
      <c r="J4535" s="46">
        <f>HOUR(tbl_raw_data[[#This Row],[Time_taken]])*60+MINUTE(tbl_raw_data[[#This Row],[Time_taken]])+SECOND(tbl_raw_data[[#This Row],[Time_taken]])/60</f>
        <v>19.233333333333334</v>
      </c>
      <c r="K4535" s="52">
        <f>DATE(YEAR(tbl_raw_data[[#This Row],[Date Actioned]]),MONTH(tbl_raw_data[[#This Row],[Date Actioned]]),DAY(tbl_raw_data[[#This Row],[Date Actioned]]))</f>
        <v>45154</v>
      </c>
      <c r="L4535" s="50" t="str">
        <f>UPPER(TEXT(tbl_raw_data[[#This Row],[updated_date]],"MMMM"))</f>
        <v>AUGUST</v>
      </c>
      <c r="M4535" s="50" t="str">
        <f>"WEEK "&amp; IF(ROUNDUP(DAY(tbl_raw_data[[#This Row],[updated_date]])/7,0)=5,4,ROUNDUP(DAY(tbl_raw_data[[#This Row],[updated_date]])/7,0))</f>
        <v>WEEK 3</v>
      </c>
      <c r="N4535" s="50" t="str">
        <f>UPPER(VLOOKUP(tbl_raw_data[[#This Row],[Analyst]],Settiings!$A$2:$B$16,2,0))</f>
        <v>SAM</v>
      </c>
      <c r="O4535" s="50" t="str">
        <f>TRIM(UPPER(tbl_raw_data[[#This Row],[Outcome]]))</f>
        <v>DECLINE</v>
      </c>
      <c r="P4535" s="50" t="str">
        <f>TRIM(UPPER(tbl_raw_data[[#This Row],[Queue Name]]))</f>
        <v>CONSUMER EXISTING</v>
      </c>
      <c r="Q4535" s="50" t="str">
        <f>IF(tbl_raw_data[[#This Row],[Time taken in min]]&lt;=Settiings!$D$2,"SLA_MET","SLA_NOT_MET")</f>
        <v>SLA_MET</v>
      </c>
      <c r="R4535" s="94"/>
    </row>
    <row r="4536" spans="1:18" x14ac:dyDescent="0.3">
      <c r="A4536" s="23" t="s">
        <v>4320</v>
      </c>
      <c r="B4536" s="15">
        <v>45154.584872685184</v>
      </c>
      <c r="C4536" s="26">
        <v>45154.594502314816</v>
      </c>
      <c r="D4536" s="18" t="s">
        <v>13</v>
      </c>
      <c r="E4536" s="18" t="s">
        <v>9</v>
      </c>
      <c r="F4536" s="27" t="s">
        <v>76</v>
      </c>
      <c r="G4536" s="19"/>
      <c r="H4536" s="79"/>
      <c r="I4536" s="48">
        <f>tbl_raw_data[[#This Row],[Date Actioned]]-tbl_raw_data[[#This Row],[Date Tagged]]</f>
        <v>9.6296296323998831E-3</v>
      </c>
      <c r="J4536" s="46">
        <f>HOUR(tbl_raw_data[[#This Row],[Time_taken]])*60+MINUTE(tbl_raw_data[[#This Row],[Time_taken]])+SECOND(tbl_raw_data[[#This Row],[Time_taken]])/60</f>
        <v>13.866666666666667</v>
      </c>
      <c r="K4536" s="52">
        <f>DATE(YEAR(tbl_raw_data[[#This Row],[Date Actioned]]),MONTH(tbl_raw_data[[#This Row],[Date Actioned]]),DAY(tbl_raw_data[[#This Row],[Date Actioned]]))</f>
        <v>45154</v>
      </c>
      <c r="L4536" s="50" t="str">
        <f>UPPER(TEXT(tbl_raw_data[[#This Row],[updated_date]],"MMMM"))</f>
        <v>AUGUST</v>
      </c>
      <c r="M4536" s="50" t="str">
        <f>"WEEK "&amp; IF(ROUNDUP(DAY(tbl_raw_data[[#This Row],[updated_date]])/7,0)=5,4,ROUNDUP(DAY(tbl_raw_data[[#This Row],[updated_date]])/7,0))</f>
        <v>WEEK 3</v>
      </c>
      <c r="N4536" s="50" t="str">
        <f>UPPER(VLOOKUP(tbl_raw_data[[#This Row],[Analyst]],Settiings!$A$2:$B$16,2,0))</f>
        <v>ROHAN</v>
      </c>
      <c r="O4536" s="50" t="str">
        <f>TRIM(UPPER(tbl_raw_data[[#This Row],[Outcome]]))</f>
        <v>APPROVE</v>
      </c>
      <c r="P4536" s="50" t="str">
        <f>TRIM(UPPER(tbl_raw_data[[#This Row],[Queue Name]]))</f>
        <v>CONSUMER EXISTING</v>
      </c>
      <c r="Q4536" s="50" t="str">
        <f>IF(tbl_raw_data[[#This Row],[Time taken in min]]&lt;=Settiings!$D$2,"SLA_MET","SLA_NOT_MET")</f>
        <v>SLA_MET</v>
      </c>
      <c r="R4536" s="94"/>
    </row>
    <row r="4537" spans="1:18" x14ac:dyDescent="0.3">
      <c r="A4537" s="23" t="s">
        <v>4321</v>
      </c>
      <c r="B4537" s="15">
        <v>45154.59165509259</v>
      </c>
      <c r="C4537" s="16">
        <v>45154.596296296295</v>
      </c>
      <c r="D4537" s="17" t="s">
        <v>13</v>
      </c>
      <c r="E4537" s="17" t="s">
        <v>9</v>
      </c>
      <c r="F4537" s="17" t="s">
        <v>1222</v>
      </c>
      <c r="G4537" s="17" t="s">
        <v>128</v>
      </c>
      <c r="H4537" s="83"/>
      <c r="I4537" s="48">
        <f>tbl_raw_data[[#This Row],[Date Actioned]]-tbl_raw_data[[#This Row],[Date Tagged]]</f>
        <v>4.6412037045229226E-3</v>
      </c>
      <c r="J4537" s="46">
        <f>HOUR(tbl_raw_data[[#This Row],[Time_taken]])*60+MINUTE(tbl_raw_data[[#This Row],[Time_taken]])+SECOND(tbl_raw_data[[#This Row],[Time_taken]])/60</f>
        <v>6.6833333333333336</v>
      </c>
      <c r="K4537" s="52">
        <f>DATE(YEAR(tbl_raw_data[[#This Row],[Date Actioned]]),MONTH(tbl_raw_data[[#This Row],[Date Actioned]]),DAY(tbl_raw_data[[#This Row],[Date Actioned]]))</f>
        <v>45154</v>
      </c>
      <c r="L4537" s="50" t="str">
        <f>UPPER(TEXT(tbl_raw_data[[#This Row],[updated_date]],"MMMM"))</f>
        <v>AUGUST</v>
      </c>
      <c r="M4537" s="50" t="str">
        <f>"WEEK "&amp; IF(ROUNDUP(DAY(tbl_raw_data[[#This Row],[updated_date]])/7,0)=5,4,ROUNDUP(DAY(tbl_raw_data[[#This Row],[updated_date]])/7,0))</f>
        <v>WEEK 3</v>
      </c>
      <c r="N4537" s="50" t="str">
        <f>UPPER(VLOOKUP(tbl_raw_data[[#This Row],[Analyst]],Settiings!$A$2:$B$16,2,0))</f>
        <v>HARDIK</v>
      </c>
      <c r="O4537" s="50" t="str">
        <f>TRIM(UPPER(tbl_raw_data[[#This Row],[Outcome]]))</f>
        <v>APPROVE</v>
      </c>
      <c r="P4537" s="50" t="str">
        <f>TRIM(UPPER(tbl_raw_data[[#This Row],[Queue Name]]))</f>
        <v>CONSUMER EXISTING</v>
      </c>
      <c r="Q4537" s="50" t="str">
        <f>IF(tbl_raw_data[[#This Row],[Time taken in min]]&lt;=Settiings!$D$2,"SLA_MET","SLA_NOT_MET")</f>
        <v>SLA_MET</v>
      </c>
      <c r="R4537" s="94"/>
    </row>
    <row r="4538" spans="1:18" x14ac:dyDescent="0.3">
      <c r="A4538" s="14" t="s">
        <v>4324</v>
      </c>
      <c r="B4538" s="9">
        <v>45154.596168981479</v>
      </c>
      <c r="C4538" s="24">
        <v>45154.603715277779</v>
      </c>
      <c r="D4538" s="25" t="s">
        <v>13</v>
      </c>
      <c r="E4538" s="25" t="s">
        <v>19</v>
      </c>
      <c r="F4538" s="25" t="s">
        <v>10</v>
      </c>
      <c r="G4538" s="25" t="s">
        <v>77</v>
      </c>
      <c r="H4538" s="82"/>
      <c r="I4538" s="48">
        <f>tbl_raw_data[[#This Row],[Date Actioned]]-tbl_raw_data[[#This Row],[Date Tagged]]</f>
        <v>7.5462962995516136E-3</v>
      </c>
      <c r="J4538" s="46">
        <f>HOUR(tbl_raw_data[[#This Row],[Time_taken]])*60+MINUTE(tbl_raw_data[[#This Row],[Time_taken]])+SECOND(tbl_raw_data[[#This Row],[Time_taken]])/60</f>
        <v>10.866666666666667</v>
      </c>
      <c r="K4538" s="52">
        <f>DATE(YEAR(tbl_raw_data[[#This Row],[Date Actioned]]),MONTH(tbl_raw_data[[#This Row],[Date Actioned]]),DAY(tbl_raw_data[[#This Row],[Date Actioned]]))</f>
        <v>45154</v>
      </c>
      <c r="L4538" s="50" t="str">
        <f>UPPER(TEXT(tbl_raw_data[[#This Row],[updated_date]],"MMMM"))</f>
        <v>AUGUST</v>
      </c>
      <c r="M4538" s="50" t="str">
        <f>"WEEK "&amp; IF(ROUNDUP(DAY(tbl_raw_data[[#This Row],[updated_date]])/7,0)=5,4,ROUNDUP(DAY(tbl_raw_data[[#This Row],[updated_date]])/7,0))</f>
        <v>WEEK 3</v>
      </c>
      <c r="N4538" s="50" t="str">
        <f>UPPER(VLOOKUP(tbl_raw_data[[#This Row],[Analyst]],Settiings!$A$2:$B$16,2,0))</f>
        <v>NITESH</v>
      </c>
      <c r="O4538" s="50" t="str">
        <f>TRIM(UPPER(tbl_raw_data[[#This Row],[Outcome]]))</f>
        <v>APPROVE</v>
      </c>
      <c r="P4538" s="50" t="str">
        <f>TRIM(UPPER(tbl_raw_data[[#This Row],[Queue Name]]))</f>
        <v>CONSUMER POST BUREAU</v>
      </c>
      <c r="Q4538" s="50" t="str">
        <f>IF(tbl_raw_data[[#This Row],[Time taken in min]]&lt;=Settiings!$D$2,"SLA_MET","SLA_NOT_MET")</f>
        <v>SLA_MET</v>
      </c>
      <c r="R4538" s="94"/>
    </row>
    <row r="4539" spans="1:18" x14ac:dyDescent="0.3">
      <c r="A4539" s="20" t="s">
        <v>4325</v>
      </c>
      <c r="B4539" s="15">
        <v>45154.59747685185</v>
      </c>
      <c r="C4539" s="16">
        <v>45154.603356481479</v>
      </c>
      <c r="D4539" s="17" t="s">
        <v>13</v>
      </c>
      <c r="E4539" s="17" t="s">
        <v>9</v>
      </c>
      <c r="F4539" s="17" t="s">
        <v>1222</v>
      </c>
      <c r="G4539" s="17" t="s">
        <v>128</v>
      </c>
      <c r="H4539" s="83"/>
      <c r="I4539" s="48">
        <f>tbl_raw_data[[#This Row],[Date Actioned]]-tbl_raw_data[[#This Row],[Date Tagged]]</f>
        <v>5.8796296289074235E-3</v>
      </c>
      <c r="J4539" s="46">
        <f>HOUR(tbl_raw_data[[#This Row],[Time_taken]])*60+MINUTE(tbl_raw_data[[#This Row],[Time_taken]])+SECOND(tbl_raw_data[[#This Row],[Time_taken]])/60</f>
        <v>8.4666666666666668</v>
      </c>
      <c r="K4539" s="52">
        <f>DATE(YEAR(tbl_raw_data[[#This Row],[Date Actioned]]),MONTH(tbl_raw_data[[#This Row],[Date Actioned]]),DAY(tbl_raw_data[[#This Row],[Date Actioned]]))</f>
        <v>45154</v>
      </c>
      <c r="L4539" s="50" t="str">
        <f>UPPER(TEXT(tbl_raw_data[[#This Row],[updated_date]],"MMMM"))</f>
        <v>AUGUST</v>
      </c>
      <c r="M4539" s="50" t="str">
        <f>"WEEK "&amp; IF(ROUNDUP(DAY(tbl_raw_data[[#This Row],[updated_date]])/7,0)=5,4,ROUNDUP(DAY(tbl_raw_data[[#This Row],[updated_date]])/7,0))</f>
        <v>WEEK 3</v>
      </c>
      <c r="N4539" s="50" t="str">
        <f>UPPER(VLOOKUP(tbl_raw_data[[#This Row],[Analyst]],Settiings!$A$2:$B$16,2,0))</f>
        <v>HARDIK</v>
      </c>
      <c r="O4539" s="50" t="str">
        <f>TRIM(UPPER(tbl_raw_data[[#This Row],[Outcome]]))</f>
        <v>APPROVE</v>
      </c>
      <c r="P4539" s="50" t="str">
        <f>TRIM(UPPER(tbl_raw_data[[#This Row],[Queue Name]]))</f>
        <v>CONSUMER EXISTING</v>
      </c>
      <c r="Q4539" s="50" t="str">
        <f>IF(tbl_raw_data[[#This Row],[Time taken in min]]&lt;=Settiings!$D$2,"SLA_MET","SLA_NOT_MET")</f>
        <v>SLA_MET</v>
      </c>
      <c r="R4539" s="94"/>
    </row>
    <row r="4540" spans="1:18" x14ac:dyDescent="0.3">
      <c r="A4540" s="14" t="s">
        <v>4326</v>
      </c>
      <c r="B4540" s="15">
        <v>45154.597546296296</v>
      </c>
      <c r="C4540" s="10">
        <v>45154.609074074076</v>
      </c>
      <c r="D4540" s="12" t="s">
        <v>13</v>
      </c>
      <c r="E4540" s="12" t="s">
        <v>9</v>
      </c>
      <c r="F4540" s="11" t="s">
        <v>16</v>
      </c>
      <c r="G4540" s="13"/>
      <c r="H4540" s="78"/>
      <c r="I4540" s="48">
        <f>tbl_raw_data[[#This Row],[Date Actioned]]-tbl_raw_data[[#This Row],[Date Tagged]]</f>
        <v>1.152777778042946E-2</v>
      </c>
      <c r="J4540" s="46">
        <f>HOUR(tbl_raw_data[[#This Row],[Time_taken]])*60+MINUTE(tbl_raw_data[[#This Row],[Time_taken]])+SECOND(tbl_raw_data[[#This Row],[Time_taken]])/60</f>
        <v>16.600000000000001</v>
      </c>
      <c r="K4540" s="52">
        <f>DATE(YEAR(tbl_raw_data[[#This Row],[Date Actioned]]),MONTH(tbl_raw_data[[#This Row],[Date Actioned]]),DAY(tbl_raw_data[[#This Row],[Date Actioned]]))</f>
        <v>45154</v>
      </c>
      <c r="L4540" s="50" t="str">
        <f>UPPER(TEXT(tbl_raw_data[[#This Row],[updated_date]],"MMMM"))</f>
        <v>AUGUST</v>
      </c>
      <c r="M4540" s="50" t="str">
        <f>"WEEK "&amp; IF(ROUNDUP(DAY(tbl_raw_data[[#This Row],[updated_date]])/7,0)=5,4,ROUNDUP(DAY(tbl_raw_data[[#This Row],[updated_date]])/7,0))</f>
        <v>WEEK 3</v>
      </c>
      <c r="N4540" s="50" t="str">
        <f>UPPER(VLOOKUP(tbl_raw_data[[#This Row],[Analyst]],Settiings!$A$2:$B$16,2,0))</f>
        <v>CAMROOON</v>
      </c>
      <c r="O4540" s="50" t="str">
        <f>TRIM(UPPER(tbl_raw_data[[#This Row],[Outcome]]))</f>
        <v>APPROVE</v>
      </c>
      <c r="P4540" s="50" t="str">
        <f>TRIM(UPPER(tbl_raw_data[[#This Row],[Queue Name]]))</f>
        <v>CONSUMER EXISTING</v>
      </c>
      <c r="Q4540" s="50" t="str">
        <f>IF(tbl_raw_data[[#This Row],[Time taken in min]]&lt;=Settiings!$D$2,"SLA_MET","SLA_NOT_MET")</f>
        <v>SLA_MET</v>
      </c>
      <c r="R4540" s="94"/>
    </row>
    <row r="4541" spans="1:18" x14ac:dyDescent="0.3">
      <c r="A4541" s="23" t="s">
        <v>4334</v>
      </c>
      <c r="B4541" s="9">
        <v>45154.604791666665</v>
      </c>
      <c r="C4541" s="24">
        <v>45154.612025462964</v>
      </c>
      <c r="D4541" s="25" t="s">
        <v>13</v>
      </c>
      <c r="E4541" s="25" t="s">
        <v>9</v>
      </c>
      <c r="F4541" s="25" t="s">
        <v>10</v>
      </c>
      <c r="G4541" s="25" t="s">
        <v>77</v>
      </c>
      <c r="H4541" s="82"/>
      <c r="I4541" s="48">
        <f>tbl_raw_data[[#This Row],[Date Actioned]]-tbl_raw_data[[#This Row],[Date Tagged]]</f>
        <v>7.2337962992605753E-3</v>
      </c>
      <c r="J4541" s="46">
        <f>HOUR(tbl_raw_data[[#This Row],[Time_taken]])*60+MINUTE(tbl_raw_data[[#This Row],[Time_taken]])+SECOND(tbl_raw_data[[#This Row],[Time_taken]])/60</f>
        <v>10.416666666666666</v>
      </c>
      <c r="K4541" s="52">
        <f>DATE(YEAR(tbl_raw_data[[#This Row],[Date Actioned]]),MONTH(tbl_raw_data[[#This Row],[Date Actioned]]),DAY(tbl_raw_data[[#This Row],[Date Actioned]]))</f>
        <v>45154</v>
      </c>
      <c r="L4541" s="50" t="str">
        <f>UPPER(TEXT(tbl_raw_data[[#This Row],[updated_date]],"MMMM"))</f>
        <v>AUGUST</v>
      </c>
      <c r="M4541" s="50" t="str">
        <f>"WEEK "&amp; IF(ROUNDUP(DAY(tbl_raw_data[[#This Row],[updated_date]])/7,0)=5,4,ROUNDUP(DAY(tbl_raw_data[[#This Row],[updated_date]])/7,0))</f>
        <v>WEEK 3</v>
      </c>
      <c r="N4541" s="50" t="str">
        <f>UPPER(VLOOKUP(tbl_raw_data[[#This Row],[Analyst]],Settiings!$A$2:$B$16,2,0))</f>
        <v>NITESH</v>
      </c>
      <c r="O4541" s="50" t="str">
        <f>TRIM(UPPER(tbl_raw_data[[#This Row],[Outcome]]))</f>
        <v>APPROVE</v>
      </c>
      <c r="P4541" s="50" t="str">
        <f>TRIM(UPPER(tbl_raw_data[[#This Row],[Queue Name]]))</f>
        <v>CONSUMER EXISTING</v>
      </c>
      <c r="Q4541" s="50" t="str">
        <f>IF(tbl_raw_data[[#This Row],[Time taken in min]]&lt;=Settiings!$D$2,"SLA_MET","SLA_NOT_MET")</f>
        <v>SLA_MET</v>
      </c>
      <c r="R4541" s="94"/>
    </row>
    <row r="4542" spans="1:18" x14ac:dyDescent="0.3">
      <c r="A4542" s="14" t="s">
        <v>4340</v>
      </c>
      <c r="B4542" s="15">
        <v>45154.611840277779</v>
      </c>
      <c r="C4542" s="16">
        <v>45154.618946759256</v>
      </c>
      <c r="D4542" s="17" t="s">
        <v>13</v>
      </c>
      <c r="E4542" s="17" t="s">
        <v>47</v>
      </c>
      <c r="F4542" s="17" t="s">
        <v>53</v>
      </c>
      <c r="G4542" s="17" t="s">
        <v>766</v>
      </c>
      <c r="H4542" s="83"/>
      <c r="I4542" s="48">
        <f>tbl_raw_data[[#This Row],[Date Actioned]]-tbl_raw_data[[#This Row],[Date Tagged]]</f>
        <v>7.1064814765122719E-3</v>
      </c>
      <c r="J4542" s="46">
        <f>HOUR(tbl_raw_data[[#This Row],[Time_taken]])*60+MINUTE(tbl_raw_data[[#This Row],[Time_taken]])+SECOND(tbl_raw_data[[#This Row],[Time_taken]])/60</f>
        <v>10.233333333333333</v>
      </c>
      <c r="K4542" s="52">
        <f>DATE(YEAR(tbl_raw_data[[#This Row],[Date Actioned]]),MONTH(tbl_raw_data[[#This Row],[Date Actioned]]),DAY(tbl_raw_data[[#This Row],[Date Actioned]]))</f>
        <v>45154</v>
      </c>
      <c r="L4542" s="50" t="str">
        <f>UPPER(TEXT(tbl_raw_data[[#This Row],[updated_date]],"MMMM"))</f>
        <v>AUGUST</v>
      </c>
      <c r="M4542" s="50" t="str">
        <f>"WEEK "&amp; IF(ROUNDUP(DAY(tbl_raw_data[[#This Row],[updated_date]])/7,0)=5,4,ROUNDUP(DAY(tbl_raw_data[[#This Row],[updated_date]])/7,0))</f>
        <v>WEEK 3</v>
      </c>
      <c r="N4542" s="50" t="str">
        <f>UPPER(VLOOKUP(tbl_raw_data[[#This Row],[Analyst]],Settiings!$A$2:$B$16,2,0))</f>
        <v>NAVED</v>
      </c>
      <c r="O4542" s="50" t="str">
        <f>TRIM(UPPER(tbl_raw_data[[#This Row],[Outcome]]))</f>
        <v>APPROVE</v>
      </c>
      <c r="P4542" s="50" t="str">
        <f>TRIM(UPPER(tbl_raw_data[[#This Row],[Queue Name]]))</f>
        <v>CONSUMER PRE BUREAU</v>
      </c>
      <c r="Q4542" s="50" t="str">
        <f>IF(tbl_raw_data[[#This Row],[Time taken in min]]&lt;=Settiings!$D$2,"SLA_MET","SLA_NOT_MET")</f>
        <v>SLA_MET</v>
      </c>
      <c r="R4542" s="94"/>
    </row>
    <row r="4543" spans="1:18" x14ac:dyDescent="0.3">
      <c r="A4543" s="20" t="s">
        <v>4341</v>
      </c>
      <c r="B4543" s="9">
        <v>45154.612118055556</v>
      </c>
      <c r="C4543" s="24">
        <v>45154.619652777779</v>
      </c>
      <c r="D4543" s="25" t="s">
        <v>13</v>
      </c>
      <c r="E4543" s="25" t="s">
        <v>9</v>
      </c>
      <c r="F4543" s="25" t="s">
        <v>686</v>
      </c>
      <c r="G4543" s="25" t="s">
        <v>17</v>
      </c>
      <c r="H4543" s="82"/>
      <c r="I4543" s="48">
        <f>tbl_raw_data[[#This Row],[Date Actioned]]-tbl_raw_data[[#This Row],[Date Tagged]]</f>
        <v>7.5347222227719612E-3</v>
      </c>
      <c r="J4543" s="46">
        <f>HOUR(tbl_raw_data[[#This Row],[Time_taken]])*60+MINUTE(tbl_raw_data[[#This Row],[Time_taken]])+SECOND(tbl_raw_data[[#This Row],[Time_taken]])/60</f>
        <v>10.85</v>
      </c>
      <c r="K4543" s="52">
        <f>DATE(YEAR(tbl_raw_data[[#This Row],[Date Actioned]]),MONTH(tbl_raw_data[[#This Row],[Date Actioned]]),DAY(tbl_raw_data[[#This Row],[Date Actioned]]))</f>
        <v>45154</v>
      </c>
      <c r="L4543" s="50" t="str">
        <f>UPPER(TEXT(tbl_raw_data[[#This Row],[updated_date]],"MMMM"))</f>
        <v>AUGUST</v>
      </c>
      <c r="M4543" s="50" t="str">
        <f>"WEEK "&amp; IF(ROUNDUP(DAY(tbl_raw_data[[#This Row],[updated_date]])/7,0)=5,4,ROUNDUP(DAY(tbl_raw_data[[#This Row],[updated_date]])/7,0))</f>
        <v>WEEK 3</v>
      </c>
      <c r="N4543" s="50" t="str">
        <f>UPPER(VLOOKUP(tbl_raw_data[[#This Row],[Analyst]],Settiings!$A$2:$B$16,2,0))</f>
        <v>FARDIN</v>
      </c>
      <c r="O4543" s="50" t="str">
        <f>TRIM(UPPER(tbl_raw_data[[#This Row],[Outcome]]))</f>
        <v>APPROVE</v>
      </c>
      <c r="P4543" s="50" t="str">
        <f>TRIM(UPPER(tbl_raw_data[[#This Row],[Queue Name]]))</f>
        <v>CONSUMER EXISTING</v>
      </c>
      <c r="Q4543" s="50" t="str">
        <f>IF(tbl_raw_data[[#This Row],[Time taken in min]]&lt;=Settiings!$D$2,"SLA_MET","SLA_NOT_MET")</f>
        <v>SLA_MET</v>
      </c>
      <c r="R4543" s="94"/>
    </row>
    <row r="4544" spans="1:18" x14ac:dyDescent="0.3">
      <c r="A4544" s="23" t="s">
        <v>4342</v>
      </c>
      <c r="B4544" s="15">
        <v>45154.612395833334</v>
      </c>
      <c r="C4544" s="16">
        <v>45154.61922453704</v>
      </c>
      <c r="D4544" s="17" t="s">
        <v>13</v>
      </c>
      <c r="E4544" s="17" t="s">
        <v>9</v>
      </c>
      <c r="F4544" s="17" t="s">
        <v>16</v>
      </c>
      <c r="G4544" s="17" t="s">
        <v>128</v>
      </c>
      <c r="H4544" s="83"/>
      <c r="I4544" s="48">
        <f>tbl_raw_data[[#This Row],[Date Actioned]]-tbl_raw_data[[#This Row],[Date Tagged]]</f>
        <v>6.8287037065601908E-3</v>
      </c>
      <c r="J4544" s="46">
        <f>HOUR(tbl_raw_data[[#This Row],[Time_taken]])*60+MINUTE(tbl_raw_data[[#This Row],[Time_taken]])+SECOND(tbl_raw_data[[#This Row],[Time_taken]])/60</f>
        <v>9.8333333333333339</v>
      </c>
      <c r="K4544" s="52">
        <f>DATE(YEAR(tbl_raw_data[[#This Row],[Date Actioned]]),MONTH(tbl_raw_data[[#This Row],[Date Actioned]]),DAY(tbl_raw_data[[#This Row],[Date Actioned]]))</f>
        <v>45154</v>
      </c>
      <c r="L4544" s="50" t="str">
        <f>UPPER(TEXT(tbl_raw_data[[#This Row],[updated_date]],"MMMM"))</f>
        <v>AUGUST</v>
      </c>
      <c r="M4544" s="50" t="str">
        <f>"WEEK "&amp; IF(ROUNDUP(DAY(tbl_raw_data[[#This Row],[updated_date]])/7,0)=5,4,ROUNDUP(DAY(tbl_raw_data[[#This Row],[updated_date]])/7,0))</f>
        <v>WEEK 3</v>
      </c>
      <c r="N4544" s="50" t="str">
        <f>UPPER(VLOOKUP(tbl_raw_data[[#This Row],[Analyst]],Settiings!$A$2:$B$16,2,0))</f>
        <v>CAMROOON</v>
      </c>
      <c r="O4544" s="50" t="str">
        <f>TRIM(UPPER(tbl_raw_data[[#This Row],[Outcome]]))</f>
        <v>APPROVE</v>
      </c>
      <c r="P4544" s="50" t="str">
        <f>TRIM(UPPER(tbl_raw_data[[#This Row],[Queue Name]]))</f>
        <v>CONSUMER EXISTING</v>
      </c>
      <c r="Q4544" s="50" t="str">
        <f>IF(tbl_raw_data[[#This Row],[Time taken in min]]&lt;=Settiings!$D$2,"SLA_MET","SLA_NOT_MET")</f>
        <v>SLA_MET</v>
      </c>
      <c r="R4544" s="94"/>
    </row>
    <row r="4545" spans="1:18" x14ac:dyDescent="0.3">
      <c r="A4545" s="14" t="s">
        <v>4343</v>
      </c>
      <c r="B4545" s="9">
        <v>45154.61451388889</v>
      </c>
      <c r="C4545" s="24">
        <v>45154.620289351849</v>
      </c>
      <c r="D4545" s="25" t="s">
        <v>13</v>
      </c>
      <c r="E4545" s="25" t="s">
        <v>19</v>
      </c>
      <c r="F4545" s="25" t="s">
        <v>70</v>
      </c>
      <c r="G4545" s="25" t="s">
        <v>17</v>
      </c>
      <c r="H4545" s="82"/>
      <c r="I4545" s="48">
        <f>tbl_raw_data[[#This Row],[Date Actioned]]-tbl_raw_data[[#This Row],[Date Tagged]]</f>
        <v>5.7754629597184248E-3</v>
      </c>
      <c r="J4545" s="46">
        <f>HOUR(tbl_raw_data[[#This Row],[Time_taken]])*60+MINUTE(tbl_raw_data[[#This Row],[Time_taken]])+SECOND(tbl_raw_data[[#This Row],[Time_taken]])/60</f>
        <v>8.3166666666666664</v>
      </c>
      <c r="K4545" s="52">
        <f>DATE(YEAR(tbl_raw_data[[#This Row],[Date Actioned]]),MONTH(tbl_raw_data[[#This Row],[Date Actioned]]),DAY(tbl_raw_data[[#This Row],[Date Actioned]]))</f>
        <v>45154</v>
      </c>
      <c r="L4545" s="50" t="str">
        <f>UPPER(TEXT(tbl_raw_data[[#This Row],[updated_date]],"MMMM"))</f>
        <v>AUGUST</v>
      </c>
      <c r="M4545" s="50" t="str">
        <f>"WEEK "&amp; IF(ROUNDUP(DAY(tbl_raw_data[[#This Row],[updated_date]])/7,0)=5,4,ROUNDUP(DAY(tbl_raw_data[[#This Row],[updated_date]])/7,0))</f>
        <v>WEEK 3</v>
      </c>
      <c r="N4545" s="50" t="str">
        <f>UPPER(VLOOKUP(tbl_raw_data[[#This Row],[Analyst]],Settiings!$A$2:$B$16,2,0))</f>
        <v>ASIF</v>
      </c>
      <c r="O4545" s="50" t="str">
        <f>TRIM(UPPER(tbl_raw_data[[#This Row],[Outcome]]))</f>
        <v>APPROVE</v>
      </c>
      <c r="P4545" s="50" t="str">
        <f>TRIM(UPPER(tbl_raw_data[[#This Row],[Queue Name]]))</f>
        <v>CONSUMER POST BUREAU</v>
      </c>
      <c r="Q4545" s="50" t="str">
        <f>IF(tbl_raw_data[[#This Row],[Time taken in min]]&lt;=Settiings!$D$2,"SLA_MET","SLA_NOT_MET")</f>
        <v>SLA_MET</v>
      </c>
      <c r="R4545" s="94"/>
    </row>
    <row r="4546" spans="1:18" x14ac:dyDescent="0.3">
      <c r="A4546" s="20" t="s">
        <v>4344</v>
      </c>
      <c r="B4546" s="15">
        <v>45154.615914351853</v>
      </c>
      <c r="C4546" s="16">
        <v>45154.620648148149</v>
      </c>
      <c r="D4546" s="17" t="s">
        <v>13</v>
      </c>
      <c r="E4546" s="17" t="s">
        <v>47</v>
      </c>
      <c r="F4546" s="17" t="s">
        <v>1222</v>
      </c>
      <c r="G4546" s="17" t="s">
        <v>41</v>
      </c>
      <c r="H4546" s="83"/>
      <c r="I4546" s="48">
        <f>tbl_raw_data[[#This Row],[Date Actioned]]-tbl_raw_data[[#This Row],[Date Tagged]]</f>
        <v>4.7337962969322689E-3</v>
      </c>
      <c r="J4546" s="46">
        <f>HOUR(tbl_raw_data[[#This Row],[Time_taken]])*60+MINUTE(tbl_raw_data[[#This Row],[Time_taken]])+SECOND(tbl_raw_data[[#This Row],[Time_taken]])/60</f>
        <v>6.8166666666666664</v>
      </c>
      <c r="K4546" s="52">
        <f>DATE(YEAR(tbl_raw_data[[#This Row],[Date Actioned]]),MONTH(tbl_raw_data[[#This Row],[Date Actioned]]),DAY(tbl_raw_data[[#This Row],[Date Actioned]]))</f>
        <v>45154</v>
      </c>
      <c r="L4546" s="50" t="str">
        <f>UPPER(TEXT(tbl_raw_data[[#This Row],[updated_date]],"MMMM"))</f>
        <v>AUGUST</v>
      </c>
      <c r="M4546" s="50" t="str">
        <f>"WEEK "&amp; IF(ROUNDUP(DAY(tbl_raw_data[[#This Row],[updated_date]])/7,0)=5,4,ROUNDUP(DAY(tbl_raw_data[[#This Row],[updated_date]])/7,0))</f>
        <v>WEEK 3</v>
      </c>
      <c r="N4546" s="50" t="str">
        <f>UPPER(VLOOKUP(tbl_raw_data[[#This Row],[Analyst]],Settiings!$A$2:$B$16,2,0))</f>
        <v>HARDIK</v>
      </c>
      <c r="O4546" s="50" t="str">
        <f>TRIM(UPPER(tbl_raw_data[[#This Row],[Outcome]]))</f>
        <v>APPROVE</v>
      </c>
      <c r="P4546" s="50" t="str">
        <f>TRIM(UPPER(tbl_raw_data[[#This Row],[Queue Name]]))</f>
        <v>CONSUMER PRE BUREAU</v>
      </c>
      <c r="Q4546" s="50" t="str">
        <f>IF(tbl_raw_data[[#This Row],[Time taken in min]]&lt;=Settiings!$D$2,"SLA_MET","SLA_NOT_MET")</f>
        <v>SLA_MET</v>
      </c>
      <c r="R4546" s="94"/>
    </row>
    <row r="4547" spans="1:18" x14ac:dyDescent="0.3">
      <c r="A4547" s="23" t="s">
        <v>4345</v>
      </c>
      <c r="B4547" s="9">
        <v>45154.62228009259</v>
      </c>
      <c r="C4547" s="24">
        <v>45154.626203703701</v>
      </c>
      <c r="D4547" s="25" t="s">
        <v>13</v>
      </c>
      <c r="E4547" s="25" t="s">
        <v>9</v>
      </c>
      <c r="F4547" s="25" t="s">
        <v>53</v>
      </c>
      <c r="G4547" s="25" t="s">
        <v>128</v>
      </c>
      <c r="H4547" s="82"/>
      <c r="I4547" s="48">
        <f>tbl_raw_data[[#This Row],[Date Actioned]]-tbl_raw_data[[#This Row],[Date Tagged]]</f>
        <v>3.9236111115314998E-3</v>
      </c>
      <c r="J4547" s="46">
        <f>HOUR(tbl_raw_data[[#This Row],[Time_taken]])*60+MINUTE(tbl_raw_data[[#This Row],[Time_taken]])+SECOND(tbl_raw_data[[#This Row],[Time_taken]])/60</f>
        <v>5.65</v>
      </c>
      <c r="K4547" s="52">
        <f>DATE(YEAR(tbl_raw_data[[#This Row],[Date Actioned]]),MONTH(tbl_raw_data[[#This Row],[Date Actioned]]),DAY(tbl_raw_data[[#This Row],[Date Actioned]]))</f>
        <v>45154</v>
      </c>
      <c r="L4547" s="50" t="str">
        <f>UPPER(TEXT(tbl_raw_data[[#This Row],[updated_date]],"MMMM"))</f>
        <v>AUGUST</v>
      </c>
      <c r="M4547" s="50" t="str">
        <f>"WEEK "&amp; IF(ROUNDUP(DAY(tbl_raw_data[[#This Row],[updated_date]])/7,0)=5,4,ROUNDUP(DAY(tbl_raw_data[[#This Row],[updated_date]])/7,0))</f>
        <v>WEEK 3</v>
      </c>
      <c r="N4547" s="50" t="str">
        <f>UPPER(VLOOKUP(tbl_raw_data[[#This Row],[Analyst]],Settiings!$A$2:$B$16,2,0))</f>
        <v>NAVED</v>
      </c>
      <c r="O4547" s="50" t="str">
        <f>TRIM(UPPER(tbl_raw_data[[#This Row],[Outcome]]))</f>
        <v>APPROVE</v>
      </c>
      <c r="P4547" s="50" t="str">
        <f>TRIM(UPPER(tbl_raw_data[[#This Row],[Queue Name]]))</f>
        <v>CONSUMER EXISTING</v>
      </c>
      <c r="Q4547" s="50" t="str">
        <f>IF(tbl_raw_data[[#This Row],[Time taken in min]]&lt;=Settiings!$D$2,"SLA_MET","SLA_NOT_MET")</f>
        <v>SLA_MET</v>
      </c>
      <c r="R4547" s="94"/>
    </row>
    <row r="4548" spans="1:18" x14ac:dyDescent="0.3">
      <c r="A4548" s="20" t="s">
        <v>4347</v>
      </c>
      <c r="B4548" s="15">
        <v>45154.623888888891</v>
      </c>
      <c r="C4548" s="26">
        <v>45154.627870370372</v>
      </c>
      <c r="D4548" s="18" t="s">
        <v>13</v>
      </c>
      <c r="E4548" s="18" t="s">
        <v>9</v>
      </c>
      <c r="F4548" s="27" t="s">
        <v>65</v>
      </c>
      <c r="G4548" s="19"/>
      <c r="H4548" s="79"/>
      <c r="I4548" s="48">
        <f>tbl_raw_data[[#This Row],[Date Actioned]]-tbl_raw_data[[#This Row],[Date Tagged]]</f>
        <v>3.9814814808778465E-3</v>
      </c>
      <c r="J4548" s="46">
        <f>HOUR(tbl_raw_data[[#This Row],[Time_taken]])*60+MINUTE(tbl_raw_data[[#This Row],[Time_taken]])+SECOND(tbl_raw_data[[#This Row],[Time_taken]])/60</f>
        <v>5.7333333333333334</v>
      </c>
      <c r="K4548" s="52">
        <f>DATE(YEAR(tbl_raw_data[[#This Row],[Date Actioned]]),MONTH(tbl_raw_data[[#This Row],[Date Actioned]]),DAY(tbl_raw_data[[#This Row],[Date Actioned]]))</f>
        <v>45154</v>
      </c>
      <c r="L4548" s="50" t="str">
        <f>UPPER(TEXT(tbl_raw_data[[#This Row],[updated_date]],"MMMM"))</f>
        <v>AUGUST</v>
      </c>
      <c r="M4548" s="50" t="str">
        <f>"WEEK "&amp; IF(ROUNDUP(DAY(tbl_raw_data[[#This Row],[updated_date]])/7,0)=5,4,ROUNDUP(DAY(tbl_raw_data[[#This Row],[updated_date]])/7,0))</f>
        <v>WEEK 3</v>
      </c>
      <c r="N4548" s="50" t="str">
        <f>UPPER(VLOOKUP(tbl_raw_data[[#This Row],[Analyst]],Settiings!$A$2:$B$16,2,0))</f>
        <v>SAM</v>
      </c>
      <c r="O4548" s="50" t="str">
        <f>TRIM(UPPER(tbl_raw_data[[#This Row],[Outcome]]))</f>
        <v>APPROVE</v>
      </c>
      <c r="P4548" s="50" t="str">
        <f>TRIM(UPPER(tbl_raw_data[[#This Row],[Queue Name]]))</f>
        <v>CONSUMER EXISTING</v>
      </c>
      <c r="Q4548" s="50" t="str">
        <f>IF(tbl_raw_data[[#This Row],[Time taken in min]]&lt;=Settiings!$D$2,"SLA_MET","SLA_NOT_MET")</f>
        <v>SLA_MET</v>
      </c>
      <c r="R4548" s="94"/>
    </row>
    <row r="4549" spans="1:18" x14ac:dyDescent="0.3">
      <c r="A4549" s="14" t="s">
        <v>4349</v>
      </c>
      <c r="B4549" s="15">
        <v>45154.627303240741</v>
      </c>
      <c r="C4549" s="26">
        <v>45154.632418981484</v>
      </c>
      <c r="D4549" s="18" t="s">
        <v>27</v>
      </c>
      <c r="E4549" s="18" t="s">
        <v>9</v>
      </c>
      <c r="F4549" s="27" t="s">
        <v>65</v>
      </c>
      <c r="G4549" s="19"/>
      <c r="H4549" s="79"/>
      <c r="I4549" s="48">
        <f>tbl_raw_data[[#This Row],[Date Actioned]]-tbl_raw_data[[#This Row],[Date Tagged]]</f>
        <v>5.1157407433493063E-3</v>
      </c>
      <c r="J4549" s="46">
        <f>HOUR(tbl_raw_data[[#This Row],[Time_taken]])*60+MINUTE(tbl_raw_data[[#This Row],[Time_taken]])+SECOND(tbl_raw_data[[#This Row],[Time_taken]])/60</f>
        <v>7.3666666666666663</v>
      </c>
      <c r="K4549" s="52">
        <f>DATE(YEAR(tbl_raw_data[[#This Row],[Date Actioned]]),MONTH(tbl_raw_data[[#This Row],[Date Actioned]]),DAY(tbl_raw_data[[#This Row],[Date Actioned]]))</f>
        <v>45154</v>
      </c>
      <c r="L4549" s="50" t="str">
        <f>UPPER(TEXT(tbl_raw_data[[#This Row],[updated_date]],"MMMM"))</f>
        <v>AUGUST</v>
      </c>
      <c r="M4549" s="50" t="str">
        <f>"WEEK "&amp; IF(ROUNDUP(DAY(tbl_raw_data[[#This Row],[updated_date]])/7,0)=5,4,ROUNDUP(DAY(tbl_raw_data[[#This Row],[updated_date]])/7,0))</f>
        <v>WEEK 3</v>
      </c>
      <c r="N4549" s="50" t="str">
        <f>UPPER(VLOOKUP(tbl_raw_data[[#This Row],[Analyst]],Settiings!$A$2:$B$16,2,0))</f>
        <v>SAM</v>
      </c>
      <c r="O4549" s="50" t="str">
        <f>TRIM(UPPER(tbl_raw_data[[#This Row],[Outcome]]))</f>
        <v>DECLINE</v>
      </c>
      <c r="P4549" s="50" t="str">
        <f>TRIM(UPPER(tbl_raw_data[[#This Row],[Queue Name]]))</f>
        <v>CONSUMER EXISTING</v>
      </c>
      <c r="Q4549" s="50" t="str">
        <f>IF(tbl_raw_data[[#This Row],[Time taken in min]]&lt;=Settiings!$D$2,"SLA_MET","SLA_NOT_MET")</f>
        <v>SLA_MET</v>
      </c>
      <c r="R4549" s="94"/>
    </row>
    <row r="4550" spans="1:18" x14ac:dyDescent="0.3">
      <c r="A4550" s="23" t="s">
        <v>4352</v>
      </c>
      <c r="B4550" s="15">
        <v>45154.631840277776</v>
      </c>
      <c r="C4550" s="10">
        <v>45154.642337962963</v>
      </c>
      <c r="D4550" s="12" t="s">
        <v>13</v>
      </c>
      <c r="E4550" s="12" t="s">
        <v>9</v>
      </c>
      <c r="F4550" s="11" t="s">
        <v>686</v>
      </c>
      <c r="G4550" s="13"/>
      <c r="H4550" s="78"/>
      <c r="I4550" s="48">
        <f>tbl_raw_data[[#This Row],[Date Actioned]]-tbl_raw_data[[#This Row],[Date Tagged]]</f>
        <v>1.0497685187146999E-2</v>
      </c>
      <c r="J4550" s="46">
        <f>HOUR(tbl_raw_data[[#This Row],[Time_taken]])*60+MINUTE(tbl_raw_data[[#This Row],[Time_taken]])+SECOND(tbl_raw_data[[#This Row],[Time_taken]])/60</f>
        <v>15.116666666666667</v>
      </c>
      <c r="K4550" s="52">
        <f>DATE(YEAR(tbl_raw_data[[#This Row],[Date Actioned]]),MONTH(tbl_raw_data[[#This Row],[Date Actioned]]),DAY(tbl_raw_data[[#This Row],[Date Actioned]]))</f>
        <v>45154</v>
      </c>
      <c r="L4550" s="50" t="str">
        <f>UPPER(TEXT(tbl_raw_data[[#This Row],[updated_date]],"MMMM"))</f>
        <v>AUGUST</v>
      </c>
      <c r="M4550" s="50" t="str">
        <f>"WEEK "&amp; IF(ROUNDUP(DAY(tbl_raw_data[[#This Row],[updated_date]])/7,0)=5,4,ROUNDUP(DAY(tbl_raw_data[[#This Row],[updated_date]])/7,0))</f>
        <v>WEEK 3</v>
      </c>
      <c r="N4550" s="50" t="str">
        <f>UPPER(VLOOKUP(tbl_raw_data[[#This Row],[Analyst]],Settiings!$A$2:$B$16,2,0))</f>
        <v>FARDIN</v>
      </c>
      <c r="O4550" s="50" t="str">
        <f>TRIM(UPPER(tbl_raw_data[[#This Row],[Outcome]]))</f>
        <v>APPROVE</v>
      </c>
      <c r="P4550" s="50" t="str">
        <f>TRIM(UPPER(tbl_raw_data[[#This Row],[Queue Name]]))</f>
        <v>CONSUMER EXISTING</v>
      </c>
      <c r="Q4550" s="50" t="str">
        <f>IF(tbl_raw_data[[#This Row],[Time taken in min]]&lt;=Settiings!$D$2,"SLA_MET","SLA_NOT_MET")</f>
        <v>SLA_MET</v>
      </c>
      <c r="R4550" s="94"/>
    </row>
    <row r="4551" spans="1:18" x14ac:dyDescent="0.3">
      <c r="A4551" s="14" t="s">
        <v>4353</v>
      </c>
      <c r="B4551" s="15">
        <v>45154.63212962963</v>
      </c>
      <c r="C4551" s="26">
        <v>45154.642442129632</v>
      </c>
      <c r="D4551" s="18" t="s">
        <v>13</v>
      </c>
      <c r="E4551" s="18" t="s">
        <v>9</v>
      </c>
      <c r="F4551" s="27" t="s">
        <v>70</v>
      </c>
      <c r="G4551" s="19"/>
      <c r="H4551" s="79"/>
      <c r="I4551" s="48">
        <f>tbl_raw_data[[#This Row],[Date Actioned]]-tbl_raw_data[[#This Row],[Date Tagged]]</f>
        <v>1.0312500002328306E-2</v>
      </c>
      <c r="J4551" s="46">
        <f>HOUR(tbl_raw_data[[#This Row],[Time_taken]])*60+MINUTE(tbl_raw_data[[#This Row],[Time_taken]])+SECOND(tbl_raw_data[[#This Row],[Time_taken]])/60</f>
        <v>14.85</v>
      </c>
      <c r="K4551" s="52">
        <f>DATE(YEAR(tbl_raw_data[[#This Row],[Date Actioned]]),MONTH(tbl_raw_data[[#This Row],[Date Actioned]]),DAY(tbl_raw_data[[#This Row],[Date Actioned]]))</f>
        <v>45154</v>
      </c>
      <c r="L4551" s="50" t="str">
        <f>UPPER(TEXT(tbl_raw_data[[#This Row],[updated_date]],"MMMM"))</f>
        <v>AUGUST</v>
      </c>
      <c r="M4551" s="50" t="str">
        <f>"WEEK "&amp; IF(ROUNDUP(DAY(tbl_raw_data[[#This Row],[updated_date]])/7,0)=5,4,ROUNDUP(DAY(tbl_raw_data[[#This Row],[updated_date]])/7,0))</f>
        <v>WEEK 3</v>
      </c>
      <c r="N4551" s="50" t="str">
        <f>UPPER(VLOOKUP(tbl_raw_data[[#This Row],[Analyst]],Settiings!$A$2:$B$16,2,0))</f>
        <v>ASIF</v>
      </c>
      <c r="O4551" s="50" t="str">
        <f>TRIM(UPPER(tbl_raw_data[[#This Row],[Outcome]]))</f>
        <v>APPROVE</v>
      </c>
      <c r="P4551" s="50" t="str">
        <f>TRIM(UPPER(tbl_raw_data[[#This Row],[Queue Name]]))</f>
        <v>CONSUMER EXISTING</v>
      </c>
      <c r="Q4551" s="50" t="str">
        <f>IF(tbl_raw_data[[#This Row],[Time taken in min]]&lt;=Settiings!$D$2,"SLA_MET","SLA_NOT_MET")</f>
        <v>SLA_MET</v>
      </c>
      <c r="R4551" s="94"/>
    </row>
    <row r="4552" spans="1:18" x14ac:dyDescent="0.3">
      <c r="A4552" s="14" t="s">
        <v>4362</v>
      </c>
      <c r="B4552" s="15">
        <v>45154.65011574074</v>
      </c>
      <c r="C4552" s="16">
        <v>45154.655648148146</v>
      </c>
      <c r="D4552" s="17" t="s">
        <v>13</v>
      </c>
      <c r="E4552" s="17" t="s">
        <v>9</v>
      </c>
      <c r="F4552" s="17" t="s">
        <v>53</v>
      </c>
      <c r="G4552" s="17" t="s">
        <v>77</v>
      </c>
      <c r="H4552" s="83"/>
      <c r="I4552" s="48">
        <f>tbl_raw_data[[#This Row],[Date Actioned]]-tbl_raw_data[[#This Row],[Date Tagged]]</f>
        <v>5.5324074055533856E-3</v>
      </c>
      <c r="J4552" s="46">
        <f>HOUR(tbl_raw_data[[#This Row],[Time_taken]])*60+MINUTE(tbl_raw_data[[#This Row],[Time_taken]])+SECOND(tbl_raw_data[[#This Row],[Time_taken]])/60</f>
        <v>7.9666666666666668</v>
      </c>
      <c r="K4552" s="52">
        <f>DATE(YEAR(tbl_raw_data[[#This Row],[Date Actioned]]),MONTH(tbl_raw_data[[#This Row],[Date Actioned]]),DAY(tbl_raw_data[[#This Row],[Date Actioned]]))</f>
        <v>45154</v>
      </c>
      <c r="L4552" s="50" t="str">
        <f>UPPER(TEXT(tbl_raw_data[[#This Row],[updated_date]],"MMMM"))</f>
        <v>AUGUST</v>
      </c>
      <c r="M4552" s="50" t="str">
        <f>"WEEK "&amp; IF(ROUNDUP(DAY(tbl_raw_data[[#This Row],[updated_date]])/7,0)=5,4,ROUNDUP(DAY(tbl_raw_data[[#This Row],[updated_date]])/7,0))</f>
        <v>WEEK 3</v>
      </c>
      <c r="N4552" s="50" t="str">
        <f>UPPER(VLOOKUP(tbl_raw_data[[#This Row],[Analyst]],Settiings!$A$2:$B$16,2,0))</f>
        <v>NAVED</v>
      </c>
      <c r="O4552" s="50" t="str">
        <f>TRIM(UPPER(tbl_raw_data[[#This Row],[Outcome]]))</f>
        <v>APPROVE</v>
      </c>
      <c r="P4552" s="50" t="str">
        <f>TRIM(UPPER(tbl_raw_data[[#This Row],[Queue Name]]))</f>
        <v>CONSUMER EXISTING</v>
      </c>
      <c r="Q4552" s="50" t="str">
        <f>IF(tbl_raw_data[[#This Row],[Time taken in min]]&lt;=Settiings!$D$2,"SLA_MET","SLA_NOT_MET")</f>
        <v>SLA_MET</v>
      </c>
      <c r="R4552" s="94"/>
    </row>
    <row r="4553" spans="1:18" x14ac:dyDescent="0.3">
      <c r="A4553" s="23" t="s">
        <v>4363</v>
      </c>
      <c r="B4553" s="15">
        <v>45154.651608796295</v>
      </c>
      <c r="C4553" s="16">
        <v>45154.654131944444</v>
      </c>
      <c r="D4553" s="17" t="s">
        <v>27</v>
      </c>
      <c r="E4553" s="17" t="s">
        <v>19</v>
      </c>
      <c r="F4553" s="17" t="s">
        <v>16</v>
      </c>
      <c r="G4553" s="17" t="s">
        <v>2880</v>
      </c>
      <c r="H4553" s="83"/>
      <c r="I4553" s="48">
        <f>tbl_raw_data[[#This Row],[Date Actioned]]-tbl_raw_data[[#This Row],[Date Tagged]]</f>
        <v>2.5231481486116536E-3</v>
      </c>
      <c r="J4553" s="46">
        <f>HOUR(tbl_raw_data[[#This Row],[Time_taken]])*60+MINUTE(tbl_raw_data[[#This Row],[Time_taken]])+SECOND(tbl_raw_data[[#This Row],[Time_taken]])/60</f>
        <v>3.6333333333333333</v>
      </c>
      <c r="K4553" s="52">
        <f>DATE(YEAR(tbl_raw_data[[#This Row],[Date Actioned]]),MONTH(tbl_raw_data[[#This Row],[Date Actioned]]),DAY(tbl_raw_data[[#This Row],[Date Actioned]]))</f>
        <v>45154</v>
      </c>
      <c r="L4553" s="50" t="str">
        <f>UPPER(TEXT(tbl_raw_data[[#This Row],[updated_date]],"MMMM"))</f>
        <v>AUGUST</v>
      </c>
      <c r="M4553" s="50" t="str">
        <f>"WEEK "&amp; IF(ROUNDUP(DAY(tbl_raw_data[[#This Row],[updated_date]])/7,0)=5,4,ROUNDUP(DAY(tbl_raw_data[[#This Row],[updated_date]])/7,0))</f>
        <v>WEEK 3</v>
      </c>
      <c r="N4553" s="50" t="str">
        <f>UPPER(VLOOKUP(tbl_raw_data[[#This Row],[Analyst]],Settiings!$A$2:$B$16,2,0))</f>
        <v>CAMROOON</v>
      </c>
      <c r="O4553" s="50" t="str">
        <f>TRIM(UPPER(tbl_raw_data[[#This Row],[Outcome]]))</f>
        <v>DECLINE</v>
      </c>
      <c r="P4553" s="50" t="str">
        <f>TRIM(UPPER(tbl_raw_data[[#This Row],[Queue Name]]))</f>
        <v>CONSUMER POST BUREAU</v>
      </c>
      <c r="Q4553" s="50" t="str">
        <f>IF(tbl_raw_data[[#This Row],[Time taken in min]]&lt;=Settiings!$D$2,"SLA_MET","SLA_NOT_MET")</f>
        <v>SLA_MET</v>
      </c>
      <c r="R4553" s="94"/>
    </row>
    <row r="4554" spans="1:18" x14ac:dyDescent="0.3">
      <c r="A4554" s="20" t="s">
        <v>4374</v>
      </c>
      <c r="B4554" s="9">
        <v>45154.66207175926</v>
      </c>
      <c r="C4554" s="24">
        <v>45154.670555555553</v>
      </c>
      <c r="D4554" s="25" t="s">
        <v>13</v>
      </c>
      <c r="E4554" s="25" t="s">
        <v>19</v>
      </c>
      <c r="F4554" s="25" t="s">
        <v>16</v>
      </c>
      <c r="G4554" s="25" t="s">
        <v>41</v>
      </c>
      <c r="H4554" s="82"/>
      <c r="I4554" s="48">
        <f>tbl_raw_data[[#This Row],[Date Actioned]]-tbl_raw_data[[#This Row],[Date Tagged]]</f>
        <v>8.4837962931487709E-3</v>
      </c>
      <c r="J4554" s="46">
        <f>HOUR(tbl_raw_data[[#This Row],[Time_taken]])*60+MINUTE(tbl_raw_data[[#This Row],[Time_taken]])+SECOND(tbl_raw_data[[#This Row],[Time_taken]])/60</f>
        <v>12.216666666666667</v>
      </c>
      <c r="K4554" s="52">
        <f>DATE(YEAR(tbl_raw_data[[#This Row],[Date Actioned]]),MONTH(tbl_raw_data[[#This Row],[Date Actioned]]),DAY(tbl_raw_data[[#This Row],[Date Actioned]]))</f>
        <v>45154</v>
      </c>
      <c r="L4554" s="50" t="str">
        <f>UPPER(TEXT(tbl_raw_data[[#This Row],[updated_date]],"MMMM"))</f>
        <v>AUGUST</v>
      </c>
      <c r="M4554" s="50" t="str">
        <f>"WEEK "&amp; IF(ROUNDUP(DAY(tbl_raw_data[[#This Row],[updated_date]])/7,0)=5,4,ROUNDUP(DAY(tbl_raw_data[[#This Row],[updated_date]])/7,0))</f>
        <v>WEEK 3</v>
      </c>
      <c r="N4554" s="50" t="str">
        <f>UPPER(VLOOKUP(tbl_raw_data[[#This Row],[Analyst]],Settiings!$A$2:$B$16,2,0))</f>
        <v>CAMROOON</v>
      </c>
      <c r="O4554" s="50" t="str">
        <f>TRIM(UPPER(tbl_raw_data[[#This Row],[Outcome]]))</f>
        <v>APPROVE</v>
      </c>
      <c r="P4554" s="50" t="str">
        <f>TRIM(UPPER(tbl_raw_data[[#This Row],[Queue Name]]))</f>
        <v>CONSUMER POST BUREAU</v>
      </c>
      <c r="Q4554" s="50" t="str">
        <f>IF(tbl_raw_data[[#This Row],[Time taken in min]]&lt;=Settiings!$D$2,"SLA_MET","SLA_NOT_MET")</f>
        <v>SLA_MET</v>
      </c>
      <c r="R4554" s="94"/>
    </row>
    <row r="4555" spans="1:18" x14ac:dyDescent="0.3">
      <c r="A4555" s="20" t="s">
        <v>4379</v>
      </c>
      <c r="B4555" s="15">
        <v>45154.66978009259</v>
      </c>
      <c r="C4555" s="10">
        <v>45154.677627314813</v>
      </c>
      <c r="D4555" s="12" t="s">
        <v>27</v>
      </c>
      <c r="E4555" s="12" t="s">
        <v>9</v>
      </c>
      <c r="F4555" s="11" t="s">
        <v>76</v>
      </c>
      <c r="G4555" s="13"/>
      <c r="H4555" s="78"/>
      <c r="I4555" s="48">
        <f>tbl_raw_data[[#This Row],[Date Actioned]]-tbl_raw_data[[#This Row],[Date Tagged]]</f>
        <v>7.8472222230629995E-3</v>
      </c>
      <c r="J4555" s="46">
        <f>HOUR(tbl_raw_data[[#This Row],[Time_taken]])*60+MINUTE(tbl_raw_data[[#This Row],[Time_taken]])+SECOND(tbl_raw_data[[#This Row],[Time_taken]])/60</f>
        <v>11.3</v>
      </c>
      <c r="K4555" s="52">
        <f>DATE(YEAR(tbl_raw_data[[#This Row],[Date Actioned]]),MONTH(tbl_raw_data[[#This Row],[Date Actioned]]),DAY(tbl_raw_data[[#This Row],[Date Actioned]]))</f>
        <v>45154</v>
      </c>
      <c r="L4555" s="50" t="str">
        <f>UPPER(TEXT(tbl_raw_data[[#This Row],[updated_date]],"MMMM"))</f>
        <v>AUGUST</v>
      </c>
      <c r="M4555" s="50" t="str">
        <f>"WEEK "&amp; IF(ROUNDUP(DAY(tbl_raw_data[[#This Row],[updated_date]])/7,0)=5,4,ROUNDUP(DAY(tbl_raw_data[[#This Row],[updated_date]])/7,0))</f>
        <v>WEEK 3</v>
      </c>
      <c r="N4555" s="50" t="str">
        <f>UPPER(VLOOKUP(tbl_raw_data[[#This Row],[Analyst]],Settiings!$A$2:$B$16,2,0))</f>
        <v>ROHAN</v>
      </c>
      <c r="O4555" s="50" t="str">
        <f>TRIM(UPPER(tbl_raw_data[[#This Row],[Outcome]]))</f>
        <v>DECLINE</v>
      </c>
      <c r="P4555" s="50" t="str">
        <f>TRIM(UPPER(tbl_raw_data[[#This Row],[Queue Name]]))</f>
        <v>CONSUMER EXISTING</v>
      </c>
      <c r="Q4555" s="50" t="str">
        <f>IF(tbl_raw_data[[#This Row],[Time taken in min]]&lt;=Settiings!$D$2,"SLA_MET","SLA_NOT_MET")</f>
        <v>SLA_MET</v>
      </c>
      <c r="R4555" s="94"/>
    </row>
    <row r="4556" spans="1:18" x14ac:dyDescent="0.3">
      <c r="A4556" s="23" t="s">
        <v>4380</v>
      </c>
      <c r="B4556" s="15">
        <v>45154.670381944445</v>
      </c>
      <c r="C4556" s="16">
        <v>45154.682696759257</v>
      </c>
      <c r="D4556" s="17" t="s">
        <v>13</v>
      </c>
      <c r="E4556" s="17" t="s">
        <v>9</v>
      </c>
      <c r="F4556" s="17" t="s">
        <v>10</v>
      </c>
      <c r="G4556" s="17" t="s">
        <v>17</v>
      </c>
      <c r="H4556" s="83"/>
      <c r="I4556" s="48">
        <f>tbl_raw_data[[#This Row],[Date Actioned]]-tbl_raw_data[[#This Row],[Date Tagged]]</f>
        <v>1.2314814812270924E-2</v>
      </c>
      <c r="J4556" s="46">
        <f>HOUR(tbl_raw_data[[#This Row],[Time_taken]])*60+MINUTE(tbl_raw_data[[#This Row],[Time_taken]])+SECOND(tbl_raw_data[[#This Row],[Time_taken]])/60</f>
        <v>17.733333333333334</v>
      </c>
      <c r="K4556" s="52">
        <f>DATE(YEAR(tbl_raw_data[[#This Row],[Date Actioned]]),MONTH(tbl_raw_data[[#This Row],[Date Actioned]]),DAY(tbl_raw_data[[#This Row],[Date Actioned]]))</f>
        <v>45154</v>
      </c>
      <c r="L4556" s="50" t="str">
        <f>UPPER(TEXT(tbl_raw_data[[#This Row],[updated_date]],"MMMM"))</f>
        <v>AUGUST</v>
      </c>
      <c r="M4556" s="50" t="str">
        <f>"WEEK "&amp; IF(ROUNDUP(DAY(tbl_raw_data[[#This Row],[updated_date]])/7,0)=5,4,ROUNDUP(DAY(tbl_raw_data[[#This Row],[updated_date]])/7,0))</f>
        <v>WEEK 3</v>
      </c>
      <c r="N4556" s="50" t="str">
        <f>UPPER(VLOOKUP(tbl_raw_data[[#This Row],[Analyst]],Settiings!$A$2:$B$16,2,0))</f>
        <v>NITESH</v>
      </c>
      <c r="O4556" s="50" t="str">
        <f>TRIM(UPPER(tbl_raw_data[[#This Row],[Outcome]]))</f>
        <v>APPROVE</v>
      </c>
      <c r="P4556" s="50" t="str">
        <f>TRIM(UPPER(tbl_raw_data[[#This Row],[Queue Name]]))</f>
        <v>CONSUMER EXISTING</v>
      </c>
      <c r="Q4556" s="50" t="str">
        <f>IF(tbl_raw_data[[#This Row],[Time taken in min]]&lt;=Settiings!$D$2,"SLA_MET","SLA_NOT_MET")</f>
        <v>SLA_MET</v>
      </c>
      <c r="R4556" s="94"/>
    </row>
    <row r="4557" spans="1:18" x14ac:dyDescent="0.3">
      <c r="A4557" s="14" t="s">
        <v>4381</v>
      </c>
      <c r="B4557" s="9">
        <v>45154.670972222222</v>
      </c>
      <c r="C4557" s="24">
        <v>45154.67863425926</v>
      </c>
      <c r="D4557" s="25" t="s">
        <v>13</v>
      </c>
      <c r="E4557" s="25" t="s">
        <v>9</v>
      </c>
      <c r="F4557" s="25" t="s">
        <v>70</v>
      </c>
      <c r="G4557" s="25" t="s">
        <v>17</v>
      </c>
      <c r="H4557" s="82"/>
      <c r="I4557" s="48">
        <f>tbl_raw_data[[#This Row],[Date Actioned]]-tbl_raw_data[[#This Row],[Date Tagged]]</f>
        <v>7.662037038244307E-3</v>
      </c>
      <c r="J4557" s="46">
        <f>HOUR(tbl_raw_data[[#This Row],[Time_taken]])*60+MINUTE(tbl_raw_data[[#This Row],[Time_taken]])+SECOND(tbl_raw_data[[#This Row],[Time_taken]])/60</f>
        <v>11.033333333333333</v>
      </c>
      <c r="K4557" s="52">
        <f>DATE(YEAR(tbl_raw_data[[#This Row],[Date Actioned]]),MONTH(tbl_raw_data[[#This Row],[Date Actioned]]),DAY(tbl_raw_data[[#This Row],[Date Actioned]]))</f>
        <v>45154</v>
      </c>
      <c r="L4557" s="50" t="str">
        <f>UPPER(TEXT(tbl_raw_data[[#This Row],[updated_date]],"MMMM"))</f>
        <v>AUGUST</v>
      </c>
      <c r="M4557" s="50" t="str">
        <f>"WEEK "&amp; IF(ROUNDUP(DAY(tbl_raw_data[[#This Row],[updated_date]])/7,0)=5,4,ROUNDUP(DAY(tbl_raw_data[[#This Row],[updated_date]])/7,0))</f>
        <v>WEEK 3</v>
      </c>
      <c r="N4557" s="50" t="str">
        <f>UPPER(VLOOKUP(tbl_raw_data[[#This Row],[Analyst]],Settiings!$A$2:$B$16,2,0))</f>
        <v>ASIF</v>
      </c>
      <c r="O4557" s="50" t="str">
        <f>TRIM(UPPER(tbl_raw_data[[#This Row],[Outcome]]))</f>
        <v>APPROVE</v>
      </c>
      <c r="P4557" s="50" t="str">
        <f>TRIM(UPPER(tbl_raw_data[[#This Row],[Queue Name]]))</f>
        <v>CONSUMER EXISTING</v>
      </c>
      <c r="Q4557" s="50" t="str">
        <f>IF(tbl_raw_data[[#This Row],[Time taken in min]]&lt;=Settiings!$D$2,"SLA_MET","SLA_NOT_MET")</f>
        <v>SLA_MET</v>
      </c>
      <c r="R4557" s="94"/>
    </row>
    <row r="4558" spans="1:18" x14ac:dyDescent="0.3">
      <c r="A4558" s="14" t="s">
        <v>4382</v>
      </c>
      <c r="B4558" s="9">
        <v>45154.671469907407</v>
      </c>
      <c r="C4558" s="24">
        <v>45154.67690972222</v>
      </c>
      <c r="D4558" s="25" t="s">
        <v>27</v>
      </c>
      <c r="E4558" s="25" t="s">
        <v>9</v>
      </c>
      <c r="F4558" s="25" t="s">
        <v>686</v>
      </c>
      <c r="G4558" s="25" t="s">
        <v>3984</v>
      </c>
      <c r="H4558" s="82"/>
      <c r="I4558" s="48">
        <f>tbl_raw_data[[#This Row],[Date Actioned]]-tbl_raw_data[[#This Row],[Date Tagged]]</f>
        <v>5.4398148131440394E-3</v>
      </c>
      <c r="J4558" s="46">
        <f>HOUR(tbl_raw_data[[#This Row],[Time_taken]])*60+MINUTE(tbl_raw_data[[#This Row],[Time_taken]])+SECOND(tbl_raw_data[[#This Row],[Time_taken]])/60</f>
        <v>7.833333333333333</v>
      </c>
      <c r="K4558" s="52">
        <f>DATE(YEAR(tbl_raw_data[[#This Row],[Date Actioned]]),MONTH(tbl_raw_data[[#This Row],[Date Actioned]]),DAY(tbl_raw_data[[#This Row],[Date Actioned]]))</f>
        <v>45154</v>
      </c>
      <c r="L4558" s="50" t="str">
        <f>UPPER(TEXT(tbl_raw_data[[#This Row],[updated_date]],"MMMM"))</f>
        <v>AUGUST</v>
      </c>
      <c r="M4558" s="50" t="str">
        <f>"WEEK "&amp; IF(ROUNDUP(DAY(tbl_raw_data[[#This Row],[updated_date]])/7,0)=5,4,ROUNDUP(DAY(tbl_raw_data[[#This Row],[updated_date]])/7,0))</f>
        <v>WEEK 3</v>
      </c>
      <c r="N4558" s="50" t="str">
        <f>UPPER(VLOOKUP(tbl_raw_data[[#This Row],[Analyst]],Settiings!$A$2:$B$16,2,0))</f>
        <v>FARDIN</v>
      </c>
      <c r="O4558" s="50" t="str">
        <f>TRIM(UPPER(tbl_raw_data[[#This Row],[Outcome]]))</f>
        <v>DECLINE</v>
      </c>
      <c r="P4558" s="50" t="str">
        <f>TRIM(UPPER(tbl_raw_data[[#This Row],[Queue Name]]))</f>
        <v>CONSUMER EXISTING</v>
      </c>
      <c r="Q4558" s="50" t="str">
        <f>IF(tbl_raw_data[[#This Row],[Time taken in min]]&lt;=Settiings!$D$2,"SLA_MET","SLA_NOT_MET")</f>
        <v>SLA_MET</v>
      </c>
      <c r="R4558" s="94"/>
    </row>
    <row r="4559" spans="1:18" x14ac:dyDescent="0.3">
      <c r="A4559" s="20" t="s">
        <v>4386</v>
      </c>
      <c r="B4559" s="15">
        <v>45154.674120370371</v>
      </c>
      <c r="C4559" s="16">
        <v>45154.68236111111</v>
      </c>
      <c r="D4559" s="17" t="s">
        <v>27</v>
      </c>
      <c r="E4559" s="17" t="s">
        <v>9</v>
      </c>
      <c r="F4559" s="17" t="s">
        <v>70</v>
      </c>
      <c r="G4559" s="17" t="s">
        <v>113</v>
      </c>
      <c r="H4559" s="83"/>
      <c r="I4559" s="48">
        <f>tbl_raw_data[[#This Row],[Date Actioned]]-tbl_raw_data[[#This Row],[Date Tagged]]</f>
        <v>8.2407407389837317E-3</v>
      </c>
      <c r="J4559" s="46">
        <f>HOUR(tbl_raw_data[[#This Row],[Time_taken]])*60+MINUTE(tbl_raw_data[[#This Row],[Time_taken]])+SECOND(tbl_raw_data[[#This Row],[Time_taken]])/60</f>
        <v>11.866666666666667</v>
      </c>
      <c r="K4559" s="52">
        <f>DATE(YEAR(tbl_raw_data[[#This Row],[Date Actioned]]),MONTH(tbl_raw_data[[#This Row],[Date Actioned]]),DAY(tbl_raw_data[[#This Row],[Date Actioned]]))</f>
        <v>45154</v>
      </c>
      <c r="L4559" s="50" t="str">
        <f>UPPER(TEXT(tbl_raw_data[[#This Row],[updated_date]],"MMMM"))</f>
        <v>AUGUST</v>
      </c>
      <c r="M4559" s="50" t="str">
        <f>"WEEK "&amp; IF(ROUNDUP(DAY(tbl_raw_data[[#This Row],[updated_date]])/7,0)=5,4,ROUNDUP(DAY(tbl_raw_data[[#This Row],[updated_date]])/7,0))</f>
        <v>WEEK 3</v>
      </c>
      <c r="N4559" s="50" t="str">
        <f>UPPER(VLOOKUP(tbl_raw_data[[#This Row],[Analyst]],Settiings!$A$2:$B$16,2,0))</f>
        <v>ASIF</v>
      </c>
      <c r="O4559" s="50" t="str">
        <f>TRIM(UPPER(tbl_raw_data[[#This Row],[Outcome]]))</f>
        <v>DECLINE</v>
      </c>
      <c r="P4559" s="50" t="str">
        <f>TRIM(UPPER(tbl_raw_data[[#This Row],[Queue Name]]))</f>
        <v>CONSUMER EXISTING</v>
      </c>
      <c r="Q4559" s="50" t="str">
        <f>IF(tbl_raw_data[[#This Row],[Time taken in min]]&lt;=Settiings!$D$2,"SLA_MET","SLA_NOT_MET")</f>
        <v>SLA_MET</v>
      </c>
      <c r="R4559" s="94"/>
    </row>
    <row r="4560" spans="1:18" x14ac:dyDescent="0.3">
      <c r="A4560" s="20" t="s">
        <v>4387</v>
      </c>
      <c r="B4560" s="15">
        <v>45154.676006944443</v>
      </c>
      <c r="C4560" s="10">
        <v>45154.684050925927</v>
      </c>
      <c r="D4560" s="12" t="s">
        <v>13</v>
      </c>
      <c r="E4560" s="12" t="s">
        <v>19</v>
      </c>
      <c r="F4560" s="11" t="s">
        <v>1222</v>
      </c>
      <c r="G4560" s="13"/>
      <c r="H4560" s="78"/>
      <c r="I4560" s="48">
        <f>tbl_raw_data[[#This Row],[Date Actioned]]-tbl_raw_data[[#This Row],[Date Tagged]]</f>
        <v>8.0439814846613444E-3</v>
      </c>
      <c r="J4560" s="46">
        <f>HOUR(tbl_raw_data[[#This Row],[Time_taken]])*60+MINUTE(tbl_raw_data[[#This Row],[Time_taken]])+SECOND(tbl_raw_data[[#This Row],[Time_taken]])/60</f>
        <v>11.583333333333334</v>
      </c>
      <c r="K4560" s="52">
        <f>DATE(YEAR(tbl_raw_data[[#This Row],[Date Actioned]]),MONTH(tbl_raw_data[[#This Row],[Date Actioned]]),DAY(tbl_raw_data[[#This Row],[Date Actioned]]))</f>
        <v>45154</v>
      </c>
      <c r="L4560" s="50" t="str">
        <f>UPPER(TEXT(tbl_raw_data[[#This Row],[updated_date]],"MMMM"))</f>
        <v>AUGUST</v>
      </c>
      <c r="M4560" s="50" t="str">
        <f>"WEEK "&amp; IF(ROUNDUP(DAY(tbl_raw_data[[#This Row],[updated_date]])/7,0)=5,4,ROUNDUP(DAY(tbl_raw_data[[#This Row],[updated_date]])/7,0))</f>
        <v>WEEK 3</v>
      </c>
      <c r="N4560" s="50" t="str">
        <f>UPPER(VLOOKUP(tbl_raw_data[[#This Row],[Analyst]],Settiings!$A$2:$B$16,2,0))</f>
        <v>HARDIK</v>
      </c>
      <c r="O4560" s="50" t="str">
        <f>TRIM(UPPER(tbl_raw_data[[#This Row],[Outcome]]))</f>
        <v>APPROVE</v>
      </c>
      <c r="P4560" s="50" t="str">
        <f>TRIM(UPPER(tbl_raw_data[[#This Row],[Queue Name]]))</f>
        <v>CONSUMER POST BUREAU</v>
      </c>
      <c r="Q4560" s="50" t="str">
        <f>IF(tbl_raw_data[[#This Row],[Time taken in min]]&lt;=Settiings!$D$2,"SLA_MET","SLA_NOT_MET")</f>
        <v>SLA_MET</v>
      </c>
      <c r="R4560" s="94"/>
    </row>
    <row r="4561" spans="1:18" x14ac:dyDescent="0.3">
      <c r="A4561" s="20" t="s">
        <v>4388</v>
      </c>
      <c r="B4561" s="15">
        <v>45154.679502314815</v>
      </c>
      <c r="C4561" s="16">
        <v>45154.686724537038</v>
      </c>
      <c r="D4561" s="17" t="s">
        <v>13</v>
      </c>
      <c r="E4561" s="17" t="s">
        <v>9</v>
      </c>
      <c r="F4561" s="17" t="s">
        <v>65</v>
      </c>
      <c r="G4561" s="17" t="s">
        <v>77</v>
      </c>
      <c r="H4561" s="83"/>
      <c r="I4561" s="48">
        <f>tbl_raw_data[[#This Row],[Date Actioned]]-tbl_raw_data[[#This Row],[Date Tagged]]</f>
        <v>7.2222222224809229E-3</v>
      </c>
      <c r="J4561" s="46">
        <f>HOUR(tbl_raw_data[[#This Row],[Time_taken]])*60+MINUTE(tbl_raw_data[[#This Row],[Time_taken]])+SECOND(tbl_raw_data[[#This Row],[Time_taken]])/60</f>
        <v>10.4</v>
      </c>
      <c r="K4561" s="52">
        <f>DATE(YEAR(tbl_raw_data[[#This Row],[Date Actioned]]),MONTH(tbl_raw_data[[#This Row],[Date Actioned]]),DAY(tbl_raw_data[[#This Row],[Date Actioned]]))</f>
        <v>45154</v>
      </c>
      <c r="L4561" s="50" t="str">
        <f>UPPER(TEXT(tbl_raw_data[[#This Row],[updated_date]],"MMMM"))</f>
        <v>AUGUST</v>
      </c>
      <c r="M4561" s="50" t="str">
        <f>"WEEK "&amp; IF(ROUNDUP(DAY(tbl_raw_data[[#This Row],[updated_date]])/7,0)=5,4,ROUNDUP(DAY(tbl_raw_data[[#This Row],[updated_date]])/7,0))</f>
        <v>WEEK 3</v>
      </c>
      <c r="N4561" s="50" t="str">
        <f>UPPER(VLOOKUP(tbl_raw_data[[#This Row],[Analyst]],Settiings!$A$2:$B$16,2,0))</f>
        <v>SAM</v>
      </c>
      <c r="O4561" s="50" t="str">
        <f>TRIM(UPPER(tbl_raw_data[[#This Row],[Outcome]]))</f>
        <v>APPROVE</v>
      </c>
      <c r="P4561" s="50" t="str">
        <f>TRIM(UPPER(tbl_raw_data[[#This Row],[Queue Name]]))</f>
        <v>CONSUMER EXISTING</v>
      </c>
      <c r="Q4561" s="50" t="str">
        <f>IF(tbl_raw_data[[#This Row],[Time taken in min]]&lt;=Settiings!$D$2,"SLA_MET","SLA_NOT_MET")</f>
        <v>SLA_MET</v>
      </c>
      <c r="R4561" s="94"/>
    </row>
    <row r="4562" spans="1:18" x14ac:dyDescent="0.3">
      <c r="A4562" s="23" t="s">
        <v>4389</v>
      </c>
      <c r="B4562" s="9">
        <v>45154.681006944447</v>
      </c>
      <c r="C4562" s="24">
        <v>45154.686122685183</v>
      </c>
      <c r="D4562" s="25" t="s">
        <v>13</v>
      </c>
      <c r="E4562" s="25" t="s">
        <v>47</v>
      </c>
      <c r="F4562" s="25" t="s">
        <v>70</v>
      </c>
      <c r="G4562" s="25" t="s">
        <v>17</v>
      </c>
      <c r="H4562" s="82"/>
      <c r="I4562" s="48">
        <f>tbl_raw_data[[#This Row],[Date Actioned]]-tbl_raw_data[[#This Row],[Date Tagged]]</f>
        <v>5.1157407360733487E-3</v>
      </c>
      <c r="J4562" s="46">
        <f>HOUR(tbl_raw_data[[#This Row],[Time_taken]])*60+MINUTE(tbl_raw_data[[#This Row],[Time_taken]])+SECOND(tbl_raw_data[[#This Row],[Time_taken]])/60</f>
        <v>7.3666666666666663</v>
      </c>
      <c r="K4562" s="52">
        <f>DATE(YEAR(tbl_raw_data[[#This Row],[Date Actioned]]),MONTH(tbl_raw_data[[#This Row],[Date Actioned]]),DAY(tbl_raw_data[[#This Row],[Date Actioned]]))</f>
        <v>45154</v>
      </c>
      <c r="L4562" s="50" t="str">
        <f>UPPER(TEXT(tbl_raw_data[[#This Row],[updated_date]],"MMMM"))</f>
        <v>AUGUST</v>
      </c>
      <c r="M4562" s="50" t="str">
        <f>"WEEK "&amp; IF(ROUNDUP(DAY(tbl_raw_data[[#This Row],[updated_date]])/7,0)=5,4,ROUNDUP(DAY(tbl_raw_data[[#This Row],[updated_date]])/7,0))</f>
        <v>WEEK 3</v>
      </c>
      <c r="N4562" s="50" t="str">
        <f>UPPER(VLOOKUP(tbl_raw_data[[#This Row],[Analyst]],Settiings!$A$2:$B$16,2,0))</f>
        <v>ASIF</v>
      </c>
      <c r="O4562" s="50" t="str">
        <f>TRIM(UPPER(tbl_raw_data[[#This Row],[Outcome]]))</f>
        <v>APPROVE</v>
      </c>
      <c r="P4562" s="50" t="str">
        <f>TRIM(UPPER(tbl_raw_data[[#This Row],[Queue Name]]))</f>
        <v>CONSUMER PRE BUREAU</v>
      </c>
      <c r="Q4562" s="50" t="str">
        <f>IF(tbl_raw_data[[#This Row],[Time taken in min]]&lt;=Settiings!$D$2,"SLA_MET","SLA_NOT_MET")</f>
        <v>SLA_MET</v>
      </c>
      <c r="R4562" s="94"/>
    </row>
    <row r="4563" spans="1:18" x14ac:dyDescent="0.3">
      <c r="A4563" s="14" t="s">
        <v>4390</v>
      </c>
      <c r="B4563" s="15">
        <v>45154.681956018518</v>
      </c>
      <c r="C4563" s="16">
        <v>45154.690717592595</v>
      </c>
      <c r="D4563" s="17" t="s">
        <v>13</v>
      </c>
      <c r="E4563" s="17" t="s">
        <v>47</v>
      </c>
      <c r="F4563" s="17" t="s">
        <v>10</v>
      </c>
      <c r="G4563" s="17" t="s">
        <v>77</v>
      </c>
      <c r="H4563" s="83"/>
      <c r="I4563" s="48">
        <f>tbl_raw_data[[#This Row],[Date Actioned]]-tbl_raw_data[[#This Row],[Date Tagged]]</f>
        <v>8.7615740776527673E-3</v>
      </c>
      <c r="J4563" s="46">
        <f>HOUR(tbl_raw_data[[#This Row],[Time_taken]])*60+MINUTE(tbl_raw_data[[#This Row],[Time_taken]])+SECOND(tbl_raw_data[[#This Row],[Time_taken]])/60</f>
        <v>12.616666666666667</v>
      </c>
      <c r="K4563" s="52">
        <f>DATE(YEAR(tbl_raw_data[[#This Row],[Date Actioned]]),MONTH(tbl_raw_data[[#This Row],[Date Actioned]]),DAY(tbl_raw_data[[#This Row],[Date Actioned]]))</f>
        <v>45154</v>
      </c>
      <c r="L4563" s="50" t="str">
        <f>UPPER(TEXT(tbl_raw_data[[#This Row],[updated_date]],"MMMM"))</f>
        <v>AUGUST</v>
      </c>
      <c r="M4563" s="50" t="str">
        <f>"WEEK "&amp; IF(ROUNDUP(DAY(tbl_raw_data[[#This Row],[updated_date]])/7,0)=5,4,ROUNDUP(DAY(tbl_raw_data[[#This Row],[updated_date]])/7,0))</f>
        <v>WEEK 3</v>
      </c>
      <c r="N4563" s="50" t="str">
        <f>UPPER(VLOOKUP(tbl_raw_data[[#This Row],[Analyst]],Settiings!$A$2:$B$16,2,0))</f>
        <v>NITESH</v>
      </c>
      <c r="O4563" s="50" t="str">
        <f>TRIM(UPPER(tbl_raw_data[[#This Row],[Outcome]]))</f>
        <v>APPROVE</v>
      </c>
      <c r="P4563" s="50" t="str">
        <f>TRIM(UPPER(tbl_raw_data[[#This Row],[Queue Name]]))</f>
        <v>CONSUMER PRE BUREAU</v>
      </c>
      <c r="Q4563" s="50" t="str">
        <f>IF(tbl_raw_data[[#This Row],[Time taken in min]]&lt;=Settiings!$D$2,"SLA_MET","SLA_NOT_MET")</f>
        <v>SLA_MET</v>
      </c>
      <c r="R4563" s="94"/>
    </row>
    <row r="4564" spans="1:18" x14ac:dyDescent="0.3">
      <c r="A4564" s="20" t="s">
        <v>4392</v>
      </c>
      <c r="B4564" s="9">
        <v>45154.682638888888</v>
      </c>
      <c r="C4564" s="24">
        <v>45154.692696759259</v>
      </c>
      <c r="D4564" s="25" t="s">
        <v>13</v>
      </c>
      <c r="E4564" s="25" t="s">
        <v>9</v>
      </c>
      <c r="F4564" s="25" t="s">
        <v>53</v>
      </c>
      <c r="G4564" s="25" t="s">
        <v>17</v>
      </c>
      <c r="H4564" s="82"/>
      <c r="I4564" s="48">
        <f>tbl_raw_data[[#This Row],[Date Actioned]]-tbl_raw_data[[#This Row],[Date Tagged]]</f>
        <v>1.0057870371383615E-2</v>
      </c>
      <c r="J4564" s="46">
        <f>HOUR(tbl_raw_data[[#This Row],[Time_taken]])*60+MINUTE(tbl_raw_data[[#This Row],[Time_taken]])+SECOND(tbl_raw_data[[#This Row],[Time_taken]])/60</f>
        <v>14.483333333333333</v>
      </c>
      <c r="K4564" s="52">
        <f>DATE(YEAR(tbl_raw_data[[#This Row],[Date Actioned]]),MONTH(tbl_raw_data[[#This Row],[Date Actioned]]),DAY(tbl_raw_data[[#This Row],[Date Actioned]]))</f>
        <v>45154</v>
      </c>
      <c r="L4564" s="50" t="str">
        <f>UPPER(TEXT(tbl_raw_data[[#This Row],[updated_date]],"MMMM"))</f>
        <v>AUGUST</v>
      </c>
      <c r="M4564" s="50" t="str">
        <f>"WEEK "&amp; IF(ROUNDUP(DAY(tbl_raw_data[[#This Row],[updated_date]])/7,0)=5,4,ROUNDUP(DAY(tbl_raw_data[[#This Row],[updated_date]])/7,0))</f>
        <v>WEEK 3</v>
      </c>
      <c r="N4564" s="50" t="str">
        <f>UPPER(VLOOKUP(tbl_raw_data[[#This Row],[Analyst]],Settiings!$A$2:$B$16,2,0))</f>
        <v>NAVED</v>
      </c>
      <c r="O4564" s="50" t="str">
        <f>TRIM(UPPER(tbl_raw_data[[#This Row],[Outcome]]))</f>
        <v>APPROVE</v>
      </c>
      <c r="P4564" s="50" t="str">
        <f>TRIM(UPPER(tbl_raw_data[[#This Row],[Queue Name]]))</f>
        <v>CONSUMER EXISTING</v>
      </c>
      <c r="Q4564" s="50" t="str">
        <f>IF(tbl_raw_data[[#This Row],[Time taken in min]]&lt;=Settiings!$D$2,"SLA_MET","SLA_NOT_MET")</f>
        <v>SLA_MET</v>
      </c>
      <c r="R4564" s="94"/>
    </row>
    <row r="4565" spans="1:18" x14ac:dyDescent="0.3">
      <c r="A4565" s="23" t="s">
        <v>4394</v>
      </c>
      <c r="B4565" s="15">
        <v>45154.683807870373</v>
      </c>
      <c r="C4565" s="16">
        <v>45154.68959490741</v>
      </c>
      <c r="D4565" s="17" t="s">
        <v>13</v>
      </c>
      <c r="E4565" s="17" t="s">
        <v>47</v>
      </c>
      <c r="F4565" s="17" t="s">
        <v>65</v>
      </c>
      <c r="G4565" s="17" t="s">
        <v>77</v>
      </c>
      <c r="H4565" s="83"/>
      <c r="I4565" s="48">
        <f>tbl_raw_data[[#This Row],[Date Actioned]]-tbl_raw_data[[#This Row],[Date Tagged]]</f>
        <v>5.7870370364980772E-3</v>
      </c>
      <c r="J4565" s="46">
        <f>HOUR(tbl_raw_data[[#This Row],[Time_taken]])*60+MINUTE(tbl_raw_data[[#This Row],[Time_taken]])+SECOND(tbl_raw_data[[#This Row],[Time_taken]])/60</f>
        <v>8.3333333333333339</v>
      </c>
      <c r="K4565" s="52">
        <f>DATE(YEAR(tbl_raw_data[[#This Row],[Date Actioned]]),MONTH(tbl_raw_data[[#This Row],[Date Actioned]]),DAY(tbl_raw_data[[#This Row],[Date Actioned]]))</f>
        <v>45154</v>
      </c>
      <c r="L4565" s="50" t="str">
        <f>UPPER(TEXT(tbl_raw_data[[#This Row],[updated_date]],"MMMM"))</f>
        <v>AUGUST</v>
      </c>
      <c r="M4565" s="50" t="str">
        <f>"WEEK "&amp; IF(ROUNDUP(DAY(tbl_raw_data[[#This Row],[updated_date]])/7,0)=5,4,ROUNDUP(DAY(tbl_raw_data[[#This Row],[updated_date]])/7,0))</f>
        <v>WEEK 3</v>
      </c>
      <c r="N4565" s="50" t="str">
        <f>UPPER(VLOOKUP(tbl_raw_data[[#This Row],[Analyst]],Settiings!$A$2:$B$16,2,0))</f>
        <v>SAM</v>
      </c>
      <c r="O4565" s="50" t="str">
        <f>TRIM(UPPER(tbl_raw_data[[#This Row],[Outcome]]))</f>
        <v>APPROVE</v>
      </c>
      <c r="P4565" s="50" t="str">
        <f>TRIM(UPPER(tbl_raw_data[[#This Row],[Queue Name]]))</f>
        <v>CONSUMER PRE BUREAU</v>
      </c>
      <c r="Q4565" s="50" t="str">
        <f>IF(tbl_raw_data[[#This Row],[Time taken in min]]&lt;=Settiings!$D$2,"SLA_MET","SLA_NOT_MET")</f>
        <v>SLA_MET</v>
      </c>
      <c r="R4565" s="94"/>
    </row>
    <row r="4566" spans="1:18" x14ac:dyDescent="0.3">
      <c r="A4566" s="23" t="s">
        <v>4395</v>
      </c>
      <c r="B4566" s="15">
        <v>45154.689675925925</v>
      </c>
      <c r="C4566" s="26">
        <v>45154.707719907405</v>
      </c>
      <c r="D4566" s="18" t="s">
        <v>13</v>
      </c>
      <c r="E4566" s="18" t="s">
        <v>9</v>
      </c>
      <c r="F4566" s="27" t="s">
        <v>1222</v>
      </c>
      <c r="G4566" s="19"/>
      <c r="H4566" s="79"/>
      <c r="I4566" s="48">
        <f>tbl_raw_data[[#This Row],[Date Actioned]]-tbl_raw_data[[#This Row],[Date Tagged]]</f>
        <v>1.8043981479422655E-2</v>
      </c>
      <c r="J4566" s="46">
        <f>HOUR(tbl_raw_data[[#This Row],[Time_taken]])*60+MINUTE(tbl_raw_data[[#This Row],[Time_taken]])+SECOND(tbl_raw_data[[#This Row],[Time_taken]])/60</f>
        <v>25.983333333333334</v>
      </c>
      <c r="K4566" s="52">
        <f>DATE(YEAR(tbl_raw_data[[#This Row],[Date Actioned]]),MONTH(tbl_raw_data[[#This Row],[Date Actioned]]),DAY(tbl_raw_data[[#This Row],[Date Actioned]]))</f>
        <v>45154</v>
      </c>
      <c r="L4566" s="50" t="str">
        <f>UPPER(TEXT(tbl_raw_data[[#This Row],[updated_date]],"MMMM"))</f>
        <v>AUGUST</v>
      </c>
      <c r="M4566" s="50" t="str">
        <f>"WEEK "&amp; IF(ROUNDUP(DAY(tbl_raw_data[[#This Row],[updated_date]])/7,0)=5,4,ROUNDUP(DAY(tbl_raw_data[[#This Row],[updated_date]])/7,0))</f>
        <v>WEEK 3</v>
      </c>
      <c r="N4566" s="50" t="str">
        <f>UPPER(VLOOKUP(tbl_raw_data[[#This Row],[Analyst]],Settiings!$A$2:$B$16,2,0))</f>
        <v>HARDIK</v>
      </c>
      <c r="O4566" s="50" t="str">
        <f>TRIM(UPPER(tbl_raw_data[[#This Row],[Outcome]]))</f>
        <v>APPROVE</v>
      </c>
      <c r="P4566" s="50" t="str">
        <f>TRIM(UPPER(tbl_raw_data[[#This Row],[Queue Name]]))</f>
        <v>CONSUMER EXISTING</v>
      </c>
      <c r="Q4566" s="50" t="str">
        <f>IF(tbl_raw_data[[#This Row],[Time taken in min]]&lt;=Settiings!$D$2,"SLA_MET","SLA_NOT_MET")</f>
        <v>SLA_NOT_MET</v>
      </c>
      <c r="R4566" s="94"/>
    </row>
    <row r="4567" spans="1:18" x14ac:dyDescent="0.3">
      <c r="A4567" s="14" t="s">
        <v>4398</v>
      </c>
      <c r="B4567" s="9">
        <v>45154.691354166665</v>
      </c>
      <c r="C4567" s="24">
        <v>45154.696180555555</v>
      </c>
      <c r="D4567" s="25" t="s">
        <v>13</v>
      </c>
      <c r="E4567" s="25" t="s">
        <v>47</v>
      </c>
      <c r="F4567" s="25" t="s">
        <v>65</v>
      </c>
      <c r="G4567" s="25" t="s">
        <v>77</v>
      </c>
      <c r="H4567" s="82"/>
      <c r="I4567" s="48">
        <f>tbl_raw_data[[#This Row],[Date Actioned]]-tbl_raw_data[[#This Row],[Date Tagged]]</f>
        <v>4.8263888893416151E-3</v>
      </c>
      <c r="J4567" s="46">
        <f>HOUR(tbl_raw_data[[#This Row],[Time_taken]])*60+MINUTE(tbl_raw_data[[#This Row],[Time_taken]])+SECOND(tbl_raw_data[[#This Row],[Time_taken]])/60</f>
        <v>6.95</v>
      </c>
      <c r="K4567" s="52">
        <f>DATE(YEAR(tbl_raw_data[[#This Row],[Date Actioned]]),MONTH(tbl_raw_data[[#This Row],[Date Actioned]]),DAY(tbl_raw_data[[#This Row],[Date Actioned]]))</f>
        <v>45154</v>
      </c>
      <c r="L4567" s="50" t="str">
        <f>UPPER(TEXT(tbl_raw_data[[#This Row],[updated_date]],"MMMM"))</f>
        <v>AUGUST</v>
      </c>
      <c r="M4567" s="50" t="str">
        <f>"WEEK "&amp; IF(ROUNDUP(DAY(tbl_raw_data[[#This Row],[updated_date]])/7,0)=5,4,ROUNDUP(DAY(tbl_raw_data[[#This Row],[updated_date]])/7,0))</f>
        <v>WEEK 3</v>
      </c>
      <c r="N4567" s="50" t="str">
        <f>UPPER(VLOOKUP(tbl_raw_data[[#This Row],[Analyst]],Settiings!$A$2:$B$16,2,0))</f>
        <v>SAM</v>
      </c>
      <c r="O4567" s="50" t="str">
        <f>TRIM(UPPER(tbl_raw_data[[#This Row],[Outcome]]))</f>
        <v>APPROVE</v>
      </c>
      <c r="P4567" s="50" t="str">
        <f>TRIM(UPPER(tbl_raw_data[[#This Row],[Queue Name]]))</f>
        <v>CONSUMER PRE BUREAU</v>
      </c>
      <c r="Q4567" s="50" t="str">
        <f>IF(tbl_raw_data[[#This Row],[Time taken in min]]&lt;=Settiings!$D$2,"SLA_MET","SLA_NOT_MET")</f>
        <v>SLA_MET</v>
      </c>
      <c r="R4567" s="94"/>
    </row>
    <row r="4568" spans="1:18" x14ac:dyDescent="0.3">
      <c r="A4568" s="23" t="s">
        <v>4399</v>
      </c>
      <c r="B4568" s="9">
        <v>45154.691354166665</v>
      </c>
      <c r="C4568" s="24">
        <v>45154.7</v>
      </c>
      <c r="D4568" s="25" t="s">
        <v>27</v>
      </c>
      <c r="E4568" s="25" t="s">
        <v>9</v>
      </c>
      <c r="F4568" s="25" t="s">
        <v>10</v>
      </c>
      <c r="G4568" s="25" t="s">
        <v>71</v>
      </c>
      <c r="H4568" s="82"/>
      <c r="I4568" s="48">
        <f>tbl_raw_data[[#This Row],[Date Actioned]]-tbl_raw_data[[#This Row],[Date Tagged]]</f>
        <v>8.6458333316841163E-3</v>
      </c>
      <c r="J4568" s="46">
        <f>HOUR(tbl_raw_data[[#This Row],[Time_taken]])*60+MINUTE(tbl_raw_data[[#This Row],[Time_taken]])+SECOND(tbl_raw_data[[#This Row],[Time_taken]])/60</f>
        <v>12.45</v>
      </c>
      <c r="K4568" s="52">
        <f>DATE(YEAR(tbl_raw_data[[#This Row],[Date Actioned]]),MONTH(tbl_raw_data[[#This Row],[Date Actioned]]),DAY(tbl_raw_data[[#This Row],[Date Actioned]]))</f>
        <v>45154</v>
      </c>
      <c r="L4568" s="50" t="str">
        <f>UPPER(TEXT(tbl_raw_data[[#This Row],[updated_date]],"MMMM"))</f>
        <v>AUGUST</v>
      </c>
      <c r="M4568" s="50" t="str">
        <f>"WEEK "&amp; IF(ROUNDUP(DAY(tbl_raw_data[[#This Row],[updated_date]])/7,0)=5,4,ROUNDUP(DAY(tbl_raw_data[[#This Row],[updated_date]])/7,0))</f>
        <v>WEEK 3</v>
      </c>
      <c r="N4568" s="50" t="str">
        <f>UPPER(VLOOKUP(tbl_raw_data[[#This Row],[Analyst]],Settiings!$A$2:$B$16,2,0))</f>
        <v>NITESH</v>
      </c>
      <c r="O4568" s="50" t="str">
        <f>TRIM(UPPER(tbl_raw_data[[#This Row],[Outcome]]))</f>
        <v>DECLINE</v>
      </c>
      <c r="P4568" s="50" t="str">
        <f>TRIM(UPPER(tbl_raw_data[[#This Row],[Queue Name]]))</f>
        <v>CONSUMER EXISTING</v>
      </c>
      <c r="Q4568" s="50" t="str">
        <f>IF(tbl_raw_data[[#This Row],[Time taken in min]]&lt;=Settiings!$D$2,"SLA_MET","SLA_NOT_MET")</f>
        <v>SLA_MET</v>
      </c>
      <c r="R4568" s="94"/>
    </row>
    <row r="4569" spans="1:18" x14ac:dyDescent="0.3">
      <c r="A4569" s="20" t="s">
        <v>4401</v>
      </c>
      <c r="B4569" s="15">
        <v>45154.691828703704</v>
      </c>
      <c r="C4569" s="16">
        <v>45154.702638888892</v>
      </c>
      <c r="D4569" s="17" t="s">
        <v>13</v>
      </c>
      <c r="E4569" s="17" t="s">
        <v>47</v>
      </c>
      <c r="F4569" s="17" t="s">
        <v>686</v>
      </c>
      <c r="G4569" s="17" t="s">
        <v>946</v>
      </c>
      <c r="H4569" s="83"/>
      <c r="I4569" s="48">
        <f>tbl_raw_data[[#This Row],[Date Actioned]]-tbl_raw_data[[#This Row],[Date Tagged]]</f>
        <v>1.0810185187438037E-2</v>
      </c>
      <c r="J4569" s="46">
        <f>HOUR(tbl_raw_data[[#This Row],[Time_taken]])*60+MINUTE(tbl_raw_data[[#This Row],[Time_taken]])+SECOND(tbl_raw_data[[#This Row],[Time_taken]])/60</f>
        <v>15.566666666666666</v>
      </c>
      <c r="K4569" s="52">
        <f>DATE(YEAR(tbl_raw_data[[#This Row],[Date Actioned]]),MONTH(tbl_raw_data[[#This Row],[Date Actioned]]),DAY(tbl_raw_data[[#This Row],[Date Actioned]]))</f>
        <v>45154</v>
      </c>
      <c r="L4569" s="50" t="str">
        <f>UPPER(TEXT(tbl_raw_data[[#This Row],[updated_date]],"MMMM"))</f>
        <v>AUGUST</v>
      </c>
      <c r="M4569" s="50" t="str">
        <f>"WEEK "&amp; IF(ROUNDUP(DAY(tbl_raw_data[[#This Row],[updated_date]])/7,0)=5,4,ROUNDUP(DAY(tbl_raw_data[[#This Row],[updated_date]])/7,0))</f>
        <v>WEEK 3</v>
      </c>
      <c r="N4569" s="50" t="str">
        <f>UPPER(VLOOKUP(tbl_raw_data[[#This Row],[Analyst]],Settiings!$A$2:$B$16,2,0))</f>
        <v>FARDIN</v>
      </c>
      <c r="O4569" s="50" t="str">
        <f>TRIM(UPPER(tbl_raw_data[[#This Row],[Outcome]]))</f>
        <v>APPROVE</v>
      </c>
      <c r="P4569" s="50" t="str">
        <f>TRIM(UPPER(tbl_raw_data[[#This Row],[Queue Name]]))</f>
        <v>CONSUMER PRE BUREAU</v>
      </c>
      <c r="Q4569" s="50" t="str">
        <f>IF(tbl_raw_data[[#This Row],[Time taken in min]]&lt;=Settiings!$D$2,"SLA_MET","SLA_NOT_MET")</f>
        <v>SLA_MET</v>
      </c>
      <c r="R4569" s="94"/>
    </row>
    <row r="4570" spans="1:18" x14ac:dyDescent="0.3">
      <c r="A4570" s="23" t="s">
        <v>4405</v>
      </c>
      <c r="B4570" s="9">
        <v>45154.703993055555</v>
      </c>
      <c r="C4570" s="24">
        <v>45154.710381944446</v>
      </c>
      <c r="D4570" s="25" t="s">
        <v>13</v>
      </c>
      <c r="E4570" s="25" t="s">
        <v>47</v>
      </c>
      <c r="F4570" s="25" t="s">
        <v>53</v>
      </c>
      <c r="G4570" s="25" t="s">
        <v>77</v>
      </c>
      <c r="H4570" s="82"/>
      <c r="I4570" s="48">
        <f>tbl_raw_data[[#This Row],[Date Actioned]]-tbl_raw_data[[#This Row],[Date Tagged]]</f>
        <v>6.3888888907968067E-3</v>
      </c>
      <c r="J4570" s="46">
        <f>HOUR(tbl_raw_data[[#This Row],[Time_taken]])*60+MINUTE(tbl_raw_data[[#This Row],[Time_taken]])+SECOND(tbl_raw_data[[#This Row],[Time_taken]])/60</f>
        <v>9.1999999999999993</v>
      </c>
      <c r="K4570" s="52">
        <f>DATE(YEAR(tbl_raw_data[[#This Row],[Date Actioned]]),MONTH(tbl_raw_data[[#This Row],[Date Actioned]]),DAY(tbl_raw_data[[#This Row],[Date Actioned]]))</f>
        <v>45154</v>
      </c>
      <c r="L4570" s="50" t="str">
        <f>UPPER(TEXT(tbl_raw_data[[#This Row],[updated_date]],"MMMM"))</f>
        <v>AUGUST</v>
      </c>
      <c r="M4570" s="50" t="str">
        <f>"WEEK "&amp; IF(ROUNDUP(DAY(tbl_raw_data[[#This Row],[updated_date]])/7,0)=5,4,ROUNDUP(DAY(tbl_raw_data[[#This Row],[updated_date]])/7,0))</f>
        <v>WEEK 3</v>
      </c>
      <c r="N4570" s="50" t="str">
        <f>UPPER(VLOOKUP(tbl_raw_data[[#This Row],[Analyst]],Settiings!$A$2:$B$16,2,0))</f>
        <v>NAVED</v>
      </c>
      <c r="O4570" s="50" t="str">
        <f>TRIM(UPPER(tbl_raw_data[[#This Row],[Outcome]]))</f>
        <v>APPROVE</v>
      </c>
      <c r="P4570" s="50" t="str">
        <f>TRIM(UPPER(tbl_raw_data[[#This Row],[Queue Name]]))</f>
        <v>CONSUMER PRE BUREAU</v>
      </c>
      <c r="Q4570" s="50" t="str">
        <f>IF(tbl_raw_data[[#This Row],[Time taken in min]]&lt;=Settiings!$D$2,"SLA_MET","SLA_NOT_MET")</f>
        <v>SLA_MET</v>
      </c>
      <c r="R4570" s="94"/>
    </row>
    <row r="4571" spans="1:18" x14ac:dyDescent="0.3">
      <c r="A4571" s="14" t="s">
        <v>4408</v>
      </c>
      <c r="B4571" s="15">
        <v>45154.712743055556</v>
      </c>
      <c r="C4571" s="16">
        <v>45154.7184375</v>
      </c>
      <c r="D4571" s="17" t="s">
        <v>13</v>
      </c>
      <c r="E4571" s="17" t="s">
        <v>47</v>
      </c>
      <c r="F4571" s="17" t="s">
        <v>53</v>
      </c>
      <c r="G4571" s="17" t="s">
        <v>255</v>
      </c>
      <c r="H4571" s="83"/>
      <c r="I4571" s="48">
        <f>tbl_raw_data[[#This Row],[Date Actioned]]-tbl_raw_data[[#This Row],[Date Tagged]]</f>
        <v>5.694444444088731E-3</v>
      </c>
      <c r="J4571" s="46">
        <f>HOUR(tbl_raw_data[[#This Row],[Time_taken]])*60+MINUTE(tbl_raw_data[[#This Row],[Time_taken]])+SECOND(tbl_raw_data[[#This Row],[Time_taken]])/60</f>
        <v>8.1999999999999993</v>
      </c>
      <c r="K4571" s="52">
        <f>DATE(YEAR(tbl_raw_data[[#This Row],[Date Actioned]]),MONTH(tbl_raw_data[[#This Row],[Date Actioned]]),DAY(tbl_raw_data[[#This Row],[Date Actioned]]))</f>
        <v>45154</v>
      </c>
      <c r="L4571" s="50" t="str">
        <f>UPPER(TEXT(tbl_raw_data[[#This Row],[updated_date]],"MMMM"))</f>
        <v>AUGUST</v>
      </c>
      <c r="M4571" s="50" t="str">
        <f>"WEEK "&amp; IF(ROUNDUP(DAY(tbl_raw_data[[#This Row],[updated_date]])/7,0)=5,4,ROUNDUP(DAY(tbl_raw_data[[#This Row],[updated_date]])/7,0))</f>
        <v>WEEK 3</v>
      </c>
      <c r="N4571" s="50" t="str">
        <f>UPPER(VLOOKUP(tbl_raw_data[[#This Row],[Analyst]],Settiings!$A$2:$B$16,2,0))</f>
        <v>NAVED</v>
      </c>
      <c r="O4571" s="50" t="str">
        <f>TRIM(UPPER(tbl_raw_data[[#This Row],[Outcome]]))</f>
        <v>APPROVE</v>
      </c>
      <c r="P4571" s="50" t="str">
        <f>TRIM(UPPER(tbl_raw_data[[#This Row],[Queue Name]]))</f>
        <v>CONSUMER PRE BUREAU</v>
      </c>
      <c r="Q4571" s="50" t="str">
        <f>IF(tbl_raw_data[[#This Row],[Time taken in min]]&lt;=Settiings!$D$2,"SLA_MET","SLA_NOT_MET")</f>
        <v>SLA_MET</v>
      </c>
      <c r="R4571" s="94"/>
    </row>
    <row r="4572" spans="1:18" x14ac:dyDescent="0.3">
      <c r="A4572" s="20" t="s">
        <v>4409</v>
      </c>
      <c r="B4572" s="9">
        <v>45154.717106481483</v>
      </c>
      <c r="C4572" s="24">
        <v>45154.721284722225</v>
      </c>
      <c r="D4572" s="25" t="s">
        <v>13</v>
      </c>
      <c r="E4572" s="25" t="s">
        <v>9</v>
      </c>
      <c r="F4572" s="25" t="s">
        <v>65</v>
      </c>
      <c r="G4572" s="25" t="s">
        <v>128</v>
      </c>
      <c r="H4572" s="82"/>
      <c r="I4572" s="48">
        <f>tbl_raw_data[[#This Row],[Date Actioned]]-tbl_raw_data[[#This Row],[Date Tagged]]</f>
        <v>4.1782407424761914E-3</v>
      </c>
      <c r="J4572" s="46">
        <f>HOUR(tbl_raw_data[[#This Row],[Time_taken]])*60+MINUTE(tbl_raw_data[[#This Row],[Time_taken]])+SECOND(tbl_raw_data[[#This Row],[Time_taken]])/60</f>
        <v>6.0166666666666666</v>
      </c>
      <c r="K4572" s="52">
        <f>DATE(YEAR(tbl_raw_data[[#This Row],[Date Actioned]]),MONTH(tbl_raw_data[[#This Row],[Date Actioned]]),DAY(tbl_raw_data[[#This Row],[Date Actioned]]))</f>
        <v>45154</v>
      </c>
      <c r="L4572" s="50" t="str">
        <f>UPPER(TEXT(tbl_raw_data[[#This Row],[updated_date]],"MMMM"))</f>
        <v>AUGUST</v>
      </c>
      <c r="M4572" s="50" t="str">
        <f>"WEEK "&amp; IF(ROUNDUP(DAY(tbl_raw_data[[#This Row],[updated_date]])/7,0)=5,4,ROUNDUP(DAY(tbl_raw_data[[#This Row],[updated_date]])/7,0))</f>
        <v>WEEK 3</v>
      </c>
      <c r="N4572" s="50" t="str">
        <f>UPPER(VLOOKUP(tbl_raw_data[[#This Row],[Analyst]],Settiings!$A$2:$B$16,2,0))</f>
        <v>SAM</v>
      </c>
      <c r="O4572" s="50" t="str">
        <f>TRIM(UPPER(tbl_raw_data[[#This Row],[Outcome]]))</f>
        <v>APPROVE</v>
      </c>
      <c r="P4572" s="50" t="str">
        <f>TRIM(UPPER(tbl_raw_data[[#This Row],[Queue Name]]))</f>
        <v>CONSUMER EXISTING</v>
      </c>
      <c r="Q4572" s="50" t="str">
        <f>IF(tbl_raw_data[[#This Row],[Time taken in min]]&lt;=Settiings!$D$2,"SLA_MET","SLA_NOT_MET")</f>
        <v>SLA_MET</v>
      </c>
      <c r="R4572" s="94"/>
    </row>
    <row r="4573" spans="1:18" x14ac:dyDescent="0.3">
      <c r="A4573" s="14" t="s">
        <v>4410</v>
      </c>
      <c r="B4573" s="15">
        <v>45154.717974537038</v>
      </c>
      <c r="C4573" s="10">
        <v>45154.72896990741</v>
      </c>
      <c r="D4573" s="12" t="s">
        <v>13</v>
      </c>
      <c r="E4573" s="12" t="s">
        <v>9</v>
      </c>
      <c r="F4573" s="11" t="s">
        <v>686</v>
      </c>
      <c r="G4573" s="13"/>
      <c r="H4573" s="78"/>
      <c r="I4573" s="48">
        <f>tbl_raw_data[[#This Row],[Date Actioned]]-tbl_raw_data[[#This Row],[Date Tagged]]</f>
        <v>1.099537037225673E-2</v>
      </c>
      <c r="J4573" s="46">
        <f>HOUR(tbl_raw_data[[#This Row],[Time_taken]])*60+MINUTE(tbl_raw_data[[#This Row],[Time_taken]])+SECOND(tbl_raw_data[[#This Row],[Time_taken]])/60</f>
        <v>15.833333333333334</v>
      </c>
      <c r="K4573" s="52">
        <f>DATE(YEAR(tbl_raw_data[[#This Row],[Date Actioned]]),MONTH(tbl_raw_data[[#This Row],[Date Actioned]]),DAY(tbl_raw_data[[#This Row],[Date Actioned]]))</f>
        <v>45154</v>
      </c>
      <c r="L4573" s="50" t="str">
        <f>UPPER(TEXT(tbl_raw_data[[#This Row],[updated_date]],"MMMM"))</f>
        <v>AUGUST</v>
      </c>
      <c r="M4573" s="50" t="str">
        <f>"WEEK "&amp; IF(ROUNDUP(DAY(tbl_raw_data[[#This Row],[updated_date]])/7,0)=5,4,ROUNDUP(DAY(tbl_raw_data[[#This Row],[updated_date]])/7,0))</f>
        <v>WEEK 3</v>
      </c>
      <c r="N4573" s="50" t="str">
        <f>UPPER(VLOOKUP(tbl_raw_data[[#This Row],[Analyst]],Settiings!$A$2:$B$16,2,0))</f>
        <v>FARDIN</v>
      </c>
      <c r="O4573" s="50" t="str">
        <f>TRIM(UPPER(tbl_raw_data[[#This Row],[Outcome]]))</f>
        <v>APPROVE</v>
      </c>
      <c r="P4573" s="50" t="str">
        <f>TRIM(UPPER(tbl_raw_data[[#This Row],[Queue Name]]))</f>
        <v>CONSUMER EXISTING</v>
      </c>
      <c r="Q4573" s="50" t="str">
        <f>IF(tbl_raw_data[[#This Row],[Time taken in min]]&lt;=Settiings!$D$2,"SLA_MET","SLA_NOT_MET")</f>
        <v>SLA_MET</v>
      </c>
      <c r="R4573" s="94"/>
    </row>
    <row r="4574" spans="1:18" x14ac:dyDescent="0.3">
      <c r="A4574" s="23" t="s">
        <v>4412</v>
      </c>
      <c r="B4574" s="15">
        <v>45154.730104166665</v>
      </c>
      <c r="C4574" s="16">
        <v>45154.737071759257</v>
      </c>
      <c r="D4574" s="17" t="s">
        <v>13</v>
      </c>
      <c r="E4574" s="17" t="s">
        <v>47</v>
      </c>
      <c r="F4574" s="17" t="s">
        <v>53</v>
      </c>
      <c r="G4574" s="17" t="s">
        <v>785</v>
      </c>
      <c r="H4574" s="83"/>
      <c r="I4574" s="48">
        <f>tbl_raw_data[[#This Row],[Date Actioned]]-tbl_raw_data[[#This Row],[Date Tagged]]</f>
        <v>6.9675925915362313E-3</v>
      </c>
      <c r="J4574" s="46">
        <f>HOUR(tbl_raw_data[[#This Row],[Time_taken]])*60+MINUTE(tbl_raw_data[[#This Row],[Time_taken]])+SECOND(tbl_raw_data[[#This Row],[Time_taken]])/60</f>
        <v>10.033333333333333</v>
      </c>
      <c r="K4574" s="52">
        <f>DATE(YEAR(tbl_raw_data[[#This Row],[Date Actioned]]),MONTH(tbl_raw_data[[#This Row],[Date Actioned]]),DAY(tbl_raw_data[[#This Row],[Date Actioned]]))</f>
        <v>45154</v>
      </c>
      <c r="L4574" s="50" t="str">
        <f>UPPER(TEXT(tbl_raw_data[[#This Row],[updated_date]],"MMMM"))</f>
        <v>AUGUST</v>
      </c>
      <c r="M4574" s="50" t="str">
        <f>"WEEK "&amp; IF(ROUNDUP(DAY(tbl_raw_data[[#This Row],[updated_date]])/7,0)=5,4,ROUNDUP(DAY(tbl_raw_data[[#This Row],[updated_date]])/7,0))</f>
        <v>WEEK 3</v>
      </c>
      <c r="N4574" s="50" t="str">
        <f>UPPER(VLOOKUP(tbl_raw_data[[#This Row],[Analyst]],Settiings!$A$2:$B$16,2,0))</f>
        <v>NAVED</v>
      </c>
      <c r="O4574" s="50" t="str">
        <f>TRIM(UPPER(tbl_raw_data[[#This Row],[Outcome]]))</f>
        <v>APPROVE</v>
      </c>
      <c r="P4574" s="50" t="str">
        <f>TRIM(UPPER(tbl_raw_data[[#This Row],[Queue Name]]))</f>
        <v>CONSUMER PRE BUREAU</v>
      </c>
      <c r="Q4574" s="50" t="str">
        <f>IF(tbl_raw_data[[#This Row],[Time taken in min]]&lt;=Settiings!$D$2,"SLA_MET","SLA_NOT_MET")</f>
        <v>SLA_MET</v>
      </c>
      <c r="R4574" s="94"/>
    </row>
    <row r="4575" spans="1:18" x14ac:dyDescent="0.3">
      <c r="A4575" s="14" t="s">
        <v>4417</v>
      </c>
      <c r="B4575" s="9">
        <v>45154.735243055555</v>
      </c>
      <c r="C4575" s="24">
        <v>45154.745393518519</v>
      </c>
      <c r="D4575" s="25" t="s">
        <v>13</v>
      </c>
      <c r="E4575" s="25" t="s">
        <v>9</v>
      </c>
      <c r="F4575" s="25" t="s">
        <v>65</v>
      </c>
      <c r="G4575" s="25" t="s">
        <v>128</v>
      </c>
      <c r="H4575" s="82"/>
      <c r="I4575" s="48">
        <f>tbl_raw_data[[#This Row],[Date Actioned]]-tbl_raw_data[[#This Row],[Date Tagged]]</f>
        <v>1.0150462963792961E-2</v>
      </c>
      <c r="J4575" s="46">
        <f>HOUR(tbl_raw_data[[#This Row],[Time_taken]])*60+MINUTE(tbl_raw_data[[#This Row],[Time_taken]])+SECOND(tbl_raw_data[[#This Row],[Time_taken]])/60</f>
        <v>14.616666666666667</v>
      </c>
      <c r="K4575" s="52">
        <f>DATE(YEAR(tbl_raw_data[[#This Row],[Date Actioned]]),MONTH(tbl_raw_data[[#This Row],[Date Actioned]]),DAY(tbl_raw_data[[#This Row],[Date Actioned]]))</f>
        <v>45154</v>
      </c>
      <c r="L4575" s="50" t="str">
        <f>UPPER(TEXT(tbl_raw_data[[#This Row],[updated_date]],"MMMM"))</f>
        <v>AUGUST</v>
      </c>
      <c r="M4575" s="50" t="str">
        <f>"WEEK "&amp; IF(ROUNDUP(DAY(tbl_raw_data[[#This Row],[updated_date]])/7,0)=5,4,ROUNDUP(DAY(tbl_raw_data[[#This Row],[updated_date]])/7,0))</f>
        <v>WEEK 3</v>
      </c>
      <c r="N4575" s="50" t="str">
        <f>UPPER(VLOOKUP(tbl_raw_data[[#This Row],[Analyst]],Settiings!$A$2:$B$16,2,0))</f>
        <v>SAM</v>
      </c>
      <c r="O4575" s="50" t="str">
        <f>TRIM(UPPER(tbl_raw_data[[#This Row],[Outcome]]))</f>
        <v>APPROVE</v>
      </c>
      <c r="P4575" s="50" t="str">
        <f>TRIM(UPPER(tbl_raw_data[[#This Row],[Queue Name]]))</f>
        <v>CONSUMER EXISTING</v>
      </c>
      <c r="Q4575" s="50" t="str">
        <f>IF(tbl_raw_data[[#This Row],[Time taken in min]]&lt;=Settiings!$D$2,"SLA_MET","SLA_NOT_MET")</f>
        <v>SLA_MET</v>
      </c>
      <c r="R4575" s="94"/>
    </row>
    <row r="4576" spans="1:18" x14ac:dyDescent="0.3">
      <c r="A4576" s="20" t="s">
        <v>4418</v>
      </c>
      <c r="B4576" s="15">
        <v>45154.736944444441</v>
      </c>
      <c r="C4576" s="26">
        <v>45154.751134259262</v>
      </c>
      <c r="D4576" s="18" t="s">
        <v>13</v>
      </c>
      <c r="E4576" s="18" t="s">
        <v>19</v>
      </c>
      <c r="F4576" s="27" t="s">
        <v>1222</v>
      </c>
      <c r="G4576" s="19"/>
      <c r="H4576" s="79"/>
      <c r="I4576" s="48">
        <f>tbl_raw_data[[#This Row],[Date Actioned]]-tbl_raw_data[[#This Row],[Date Tagged]]</f>
        <v>1.4189814821293112E-2</v>
      </c>
      <c r="J4576" s="46">
        <f>HOUR(tbl_raw_data[[#This Row],[Time_taken]])*60+MINUTE(tbl_raw_data[[#This Row],[Time_taken]])+SECOND(tbl_raw_data[[#This Row],[Time_taken]])/60</f>
        <v>20.433333333333334</v>
      </c>
      <c r="K4576" s="52">
        <f>DATE(YEAR(tbl_raw_data[[#This Row],[Date Actioned]]),MONTH(tbl_raw_data[[#This Row],[Date Actioned]]),DAY(tbl_raw_data[[#This Row],[Date Actioned]]))</f>
        <v>45154</v>
      </c>
      <c r="L4576" s="50" t="str">
        <f>UPPER(TEXT(tbl_raw_data[[#This Row],[updated_date]],"MMMM"))</f>
        <v>AUGUST</v>
      </c>
      <c r="M4576" s="50" t="str">
        <f>"WEEK "&amp; IF(ROUNDUP(DAY(tbl_raw_data[[#This Row],[updated_date]])/7,0)=5,4,ROUNDUP(DAY(tbl_raw_data[[#This Row],[updated_date]])/7,0))</f>
        <v>WEEK 3</v>
      </c>
      <c r="N4576" s="50" t="str">
        <f>UPPER(VLOOKUP(tbl_raw_data[[#This Row],[Analyst]],Settiings!$A$2:$B$16,2,0))</f>
        <v>HARDIK</v>
      </c>
      <c r="O4576" s="50" t="str">
        <f>TRIM(UPPER(tbl_raw_data[[#This Row],[Outcome]]))</f>
        <v>APPROVE</v>
      </c>
      <c r="P4576" s="50" t="str">
        <f>TRIM(UPPER(tbl_raw_data[[#This Row],[Queue Name]]))</f>
        <v>CONSUMER POST BUREAU</v>
      </c>
      <c r="Q4576" s="50" t="str">
        <f>IF(tbl_raw_data[[#This Row],[Time taken in min]]&lt;=Settiings!$D$2,"SLA_MET","SLA_NOT_MET")</f>
        <v>SLA_NOT_MET</v>
      </c>
      <c r="R4576" s="94"/>
    </row>
    <row r="4577" spans="1:18" x14ac:dyDescent="0.3">
      <c r="A4577" s="20" t="s">
        <v>4419</v>
      </c>
      <c r="B4577" s="15">
        <v>45154.73883101852</v>
      </c>
      <c r="C4577" s="16">
        <v>45154.748969907407</v>
      </c>
      <c r="D4577" s="17" t="s">
        <v>13</v>
      </c>
      <c r="E4577" s="17" t="s">
        <v>9</v>
      </c>
      <c r="F4577" s="17" t="s">
        <v>53</v>
      </c>
      <c r="G4577" s="17" t="s">
        <v>77</v>
      </c>
      <c r="H4577" s="83"/>
      <c r="I4577" s="48">
        <f>tbl_raw_data[[#This Row],[Date Actioned]]-tbl_raw_data[[#This Row],[Date Tagged]]</f>
        <v>1.0138888887013309E-2</v>
      </c>
      <c r="J4577" s="46">
        <f>HOUR(tbl_raw_data[[#This Row],[Time_taken]])*60+MINUTE(tbl_raw_data[[#This Row],[Time_taken]])+SECOND(tbl_raw_data[[#This Row],[Time_taken]])/60</f>
        <v>14.6</v>
      </c>
      <c r="K4577" s="52">
        <f>DATE(YEAR(tbl_raw_data[[#This Row],[Date Actioned]]),MONTH(tbl_raw_data[[#This Row],[Date Actioned]]),DAY(tbl_raw_data[[#This Row],[Date Actioned]]))</f>
        <v>45154</v>
      </c>
      <c r="L4577" s="50" t="str">
        <f>UPPER(TEXT(tbl_raw_data[[#This Row],[updated_date]],"MMMM"))</f>
        <v>AUGUST</v>
      </c>
      <c r="M4577" s="50" t="str">
        <f>"WEEK "&amp; IF(ROUNDUP(DAY(tbl_raw_data[[#This Row],[updated_date]])/7,0)=5,4,ROUNDUP(DAY(tbl_raw_data[[#This Row],[updated_date]])/7,0))</f>
        <v>WEEK 3</v>
      </c>
      <c r="N4577" s="50" t="str">
        <f>UPPER(VLOOKUP(tbl_raw_data[[#This Row],[Analyst]],Settiings!$A$2:$B$16,2,0))</f>
        <v>NAVED</v>
      </c>
      <c r="O4577" s="50" t="str">
        <f>TRIM(UPPER(tbl_raw_data[[#This Row],[Outcome]]))</f>
        <v>APPROVE</v>
      </c>
      <c r="P4577" s="50" t="str">
        <f>TRIM(UPPER(tbl_raw_data[[#This Row],[Queue Name]]))</f>
        <v>CONSUMER EXISTING</v>
      </c>
      <c r="Q4577" s="50" t="str">
        <f>IF(tbl_raw_data[[#This Row],[Time taken in min]]&lt;=Settiings!$D$2,"SLA_MET","SLA_NOT_MET")</f>
        <v>SLA_MET</v>
      </c>
      <c r="R4577" s="94"/>
    </row>
    <row r="4578" spans="1:18" x14ac:dyDescent="0.3">
      <c r="A4578" s="14" t="s">
        <v>4420</v>
      </c>
      <c r="B4578" s="15">
        <v>45154.739965277775</v>
      </c>
      <c r="C4578" s="16">
        <v>45154.74858796296</v>
      </c>
      <c r="D4578" s="17" t="s">
        <v>27</v>
      </c>
      <c r="E4578" s="17" t="s">
        <v>9</v>
      </c>
      <c r="F4578" s="17" t="s">
        <v>70</v>
      </c>
      <c r="G4578" s="17" t="s">
        <v>4421</v>
      </c>
      <c r="H4578" s="83"/>
      <c r="I4578" s="48">
        <f>tbl_raw_data[[#This Row],[Date Actioned]]-tbl_raw_data[[#This Row],[Date Tagged]]</f>
        <v>8.6226851854007691E-3</v>
      </c>
      <c r="J4578" s="46">
        <f>HOUR(tbl_raw_data[[#This Row],[Time_taken]])*60+MINUTE(tbl_raw_data[[#This Row],[Time_taken]])+SECOND(tbl_raw_data[[#This Row],[Time_taken]])/60</f>
        <v>12.416666666666666</v>
      </c>
      <c r="K4578" s="52">
        <f>DATE(YEAR(tbl_raw_data[[#This Row],[Date Actioned]]),MONTH(tbl_raw_data[[#This Row],[Date Actioned]]),DAY(tbl_raw_data[[#This Row],[Date Actioned]]))</f>
        <v>45154</v>
      </c>
      <c r="L4578" s="50" t="str">
        <f>UPPER(TEXT(tbl_raw_data[[#This Row],[updated_date]],"MMMM"))</f>
        <v>AUGUST</v>
      </c>
      <c r="M4578" s="50" t="str">
        <f>"WEEK "&amp; IF(ROUNDUP(DAY(tbl_raw_data[[#This Row],[updated_date]])/7,0)=5,4,ROUNDUP(DAY(tbl_raw_data[[#This Row],[updated_date]])/7,0))</f>
        <v>WEEK 3</v>
      </c>
      <c r="N4578" s="50" t="str">
        <f>UPPER(VLOOKUP(tbl_raw_data[[#This Row],[Analyst]],Settiings!$A$2:$B$16,2,0))</f>
        <v>ASIF</v>
      </c>
      <c r="O4578" s="50" t="str">
        <f>TRIM(UPPER(tbl_raw_data[[#This Row],[Outcome]]))</f>
        <v>DECLINE</v>
      </c>
      <c r="P4578" s="50" t="str">
        <f>TRIM(UPPER(tbl_raw_data[[#This Row],[Queue Name]]))</f>
        <v>CONSUMER EXISTING</v>
      </c>
      <c r="Q4578" s="50" t="str">
        <f>IF(tbl_raw_data[[#This Row],[Time taken in min]]&lt;=Settiings!$D$2,"SLA_MET","SLA_NOT_MET")</f>
        <v>SLA_MET</v>
      </c>
      <c r="R4578" s="94"/>
    </row>
    <row r="4579" spans="1:18" x14ac:dyDescent="0.3">
      <c r="A4579" s="23" t="s">
        <v>4422</v>
      </c>
      <c r="B4579" s="9">
        <v>45154.740069444444</v>
      </c>
      <c r="C4579" s="24">
        <v>45154.758310185185</v>
      </c>
      <c r="D4579" s="25" t="s">
        <v>13</v>
      </c>
      <c r="E4579" s="25" t="s">
        <v>19</v>
      </c>
      <c r="F4579" s="25" t="s">
        <v>65</v>
      </c>
      <c r="G4579" s="25" t="s">
        <v>77</v>
      </c>
      <c r="H4579" s="82"/>
      <c r="I4579" s="48">
        <f>tbl_raw_data[[#This Row],[Date Actioned]]-tbl_raw_data[[#This Row],[Date Tagged]]</f>
        <v>1.8240740741021E-2</v>
      </c>
      <c r="J4579" s="46">
        <f>HOUR(tbl_raw_data[[#This Row],[Time_taken]])*60+MINUTE(tbl_raw_data[[#This Row],[Time_taken]])+SECOND(tbl_raw_data[[#This Row],[Time_taken]])/60</f>
        <v>26.266666666666666</v>
      </c>
      <c r="K4579" s="52">
        <f>DATE(YEAR(tbl_raw_data[[#This Row],[Date Actioned]]),MONTH(tbl_raw_data[[#This Row],[Date Actioned]]),DAY(tbl_raw_data[[#This Row],[Date Actioned]]))</f>
        <v>45154</v>
      </c>
      <c r="L4579" s="50" t="str">
        <f>UPPER(TEXT(tbl_raw_data[[#This Row],[updated_date]],"MMMM"))</f>
        <v>AUGUST</v>
      </c>
      <c r="M4579" s="50" t="str">
        <f>"WEEK "&amp; IF(ROUNDUP(DAY(tbl_raw_data[[#This Row],[updated_date]])/7,0)=5,4,ROUNDUP(DAY(tbl_raw_data[[#This Row],[updated_date]])/7,0))</f>
        <v>WEEK 3</v>
      </c>
      <c r="N4579" s="50" t="str">
        <f>UPPER(VLOOKUP(tbl_raw_data[[#This Row],[Analyst]],Settiings!$A$2:$B$16,2,0))</f>
        <v>SAM</v>
      </c>
      <c r="O4579" s="50" t="str">
        <f>TRIM(UPPER(tbl_raw_data[[#This Row],[Outcome]]))</f>
        <v>APPROVE</v>
      </c>
      <c r="P4579" s="50" t="str">
        <f>TRIM(UPPER(tbl_raw_data[[#This Row],[Queue Name]]))</f>
        <v>CONSUMER POST BUREAU</v>
      </c>
      <c r="Q4579" s="50" t="str">
        <f>IF(tbl_raw_data[[#This Row],[Time taken in min]]&lt;=Settiings!$D$2,"SLA_MET","SLA_NOT_MET")</f>
        <v>SLA_NOT_MET</v>
      </c>
      <c r="R4579" s="94"/>
    </row>
    <row r="4580" spans="1:18" x14ac:dyDescent="0.3">
      <c r="A4580" s="14" t="s">
        <v>4423</v>
      </c>
      <c r="B4580" s="15">
        <v>45154.741539351853</v>
      </c>
      <c r="C4580" s="16">
        <v>45154.750868055555</v>
      </c>
      <c r="D4580" s="17" t="s">
        <v>13</v>
      </c>
      <c r="E4580" s="17" t="s">
        <v>9</v>
      </c>
      <c r="F4580" s="17" t="s">
        <v>16</v>
      </c>
      <c r="G4580" s="17" t="s">
        <v>17</v>
      </c>
      <c r="H4580" s="83"/>
      <c r="I4580" s="48">
        <f>tbl_raw_data[[#This Row],[Date Actioned]]-tbl_raw_data[[#This Row],[Date Tagged]]</f>
        <v>9.3287037016125396E-3</v>
      </c>
      <c r="J4580" s="46">
        <f>HOUR(tbl_raw_data[[#This Row],[Time_taken]])*60+MINUTE(tbl_raw_data[[#This Row],[Time_taken]])+SECOND(tbl_raw_data[[#This Row],[Time_taken]])/60</f>
        <v>13.433333333333334</v>
      </c>
      <c r="K4580" s="52">
        <f>DATE(YEAR(tbl_raw_data[[#This Row],[Date Actioned]]),MONTH(tbl_raw_data[[#This Row],[Date Actioned]]),DAY(tbl_raw_data[[#This Row],[Date Actioned]]))</f>
        <v>45154</v>
      </c>
      <c r="L4580" s="50" t="str">
        <f>UPPER(TEXT(tbl_raw_data[[#This Row],[updated_date]],"MMMM"))</f>
        <v>AUGUST</v>
      </c>
      <c r="M4580" s="50" t="str">
        <f>"WEEK "&amp; IF(ROUNDUP(DAY(tbl_raw_data[[#This Row],[updated_date]])/7,0)=5,4,ROUNDUP(DAY(tbl_raw_data[[#This Row],[updated_date]])/7,0))</f>
        <v>WEEK 3</v>
      </c>
      <c r="N4580" s="50" t="str">
        <f>UPPER(VLOOKUP(tbl_raw_data[[#This Row],[Analyst]],Settiings!$A$2:$B$16,2,0))</f>
        <v>CAMROOON</v>
      </c>
      <c r="O4580" s="50" t="str">
        <f>TRIM(UPPER(tbl_raw_data[[#This Row],[Outcome]]))</f>
        <v>APPROVE</v>
      </c>
      <c r="P4580" s="50" t="str">
        <f>TRIM(UPPER(tbl_raw_data[[#This Row],[Queue Name]]))</f>
        <v>CONSUMER EXISTING</v>
      </c>
      <c r="Q4580" s="50" t="str">
        <f>IF(tbl_raw_data[[#This Row],[Time taken in min]]&lt;=Settiings!$D$2,"SLA_MET","SLA_NOT_MET")</f>
        <v>SLA_MET</v>
      </c>
      <c r="R4580" s="94"/>
    </row>
    <row r="4581" spans="1:18" x14ac:dyDescent="0.3">
      <c r="A4581" s="20" t="s">
        <v>4424</v>
      </c>
      <c r="B4581" s="9">
        <v>45154.74695601852</v>
      </c>
      <c r="C4581" s="24">
        <v>45154.75922453704</v>
      </c>
      <c r="D4581" s="25" t="s">
        <v>27</v>
      </c>
      <c r="E4581" s="25" t="s">
        <v>9</v>
      </c>
      <c r="F4581" s="25" t="s">
        <v>53</v>
      </c>
      <c r="G4581" s="25" t="s">
        <v>113</v>
      </c>
      <c r="H4581" s="82"/>
      <c r="I4581" s="48">
        <f>tbl_raw_data[[#This Row],[Date Actioned]]-tbl_raw_data[[#This Row],[Date Tagged]]</f>
        <v>1.226851851970423E-2</v>
      </c>
      <c r="J4581" s="46">
        <f>HOUR(tbl_raw_data[[#This Row],[Time_taken]])*60+MINUTE(tbl_raw_data[[#This Row],[Time_taken]])+SECOND(tbl_raw_data[[#This Row],[Time_taken]])/60</f>
        <v>17.666666666666668</v>
      </c>
      <c r="K4581" s="52">
        <f>DATE(YEAR(tbl_raw_data[[#This Row],[Date Actioned]]),MONTH(tbl_raw_data[[#This Row],[Date Actioned]]),DAY(tbl_raw_data[[#This Row],[Date Actioned]]))</f>
        <v>45154</v>
      </c>
      <c r="L4581" s="50" t="str">
        <f>UPPER(TEXT(tbl_raw_data[[#This Row],[updated_date]],"MMMM"))</f>
        <v>AUGUST</v>
      </c>
      <c r="M4581" s="50" t="str">
        <f>"WEEK "&amp; IF(ROUNDUP(DAY(tbl_raw_data[[#This Row],[updated_date]])/7,0)=5,4,ROUNDUP(DAY(tbl_raw_data[[#This Row],[updated_date]])/7,0))</f>
        <v>WEEK 3</v>
      </c>
      <c r="N4581" s="50" t="str">
        <f>UPPER(VLOOKUP(tbl_raw_data[[#This Row],[Analyst]],Settiings!$A$2:$B$16,2,0))</f>
        <v>NAVED</v>
      </c>
      <c r="O4581" s="50" t="str">
        <f>TRIM(UPPER(tbl_raw_data[[#This Row],[Outcome]]))</f>
        <v>DECLINE</v>
      </c>
      <c r="P4581" s="50" t="str">
        <f>TRIM(UPPER(tbl_raw_data[[#This Row],[Queue Name]]))</f>
        <v>CONSUMER EXISTING</v>
      </c>
      <c r="Q4581" s="50" t="str">
        <f>IF(tbl_raw_data[[#This Row],[Time taken in min]]&lt;=Settiings!$D$2,"SLA_MET","SLA_NOT_MET")</f>
        <v>SLA_MET</v>
      </c>
      <c r="R4581" s="94"/>
    </row>
    <row r="4582" spans="1:18" x14ac:dyDescent="0.3">
      <c r="A4582" s="23" t="s">
        <v>4425</v>
      </c>
      <c r="B4582" s="15">
        <v>45154.749849537038</v>
      </c>
      <c r="C4582" s="16">
        <v>45154.753171296295</v>
      </c>
      <c r="D4582" s="17" t="s">
        <v>27</v>
      </c>
      <c r="E4582" s="17" t="s">
        <v>9</v>
      </c>
      <c r="F4582" s="17" t="s">
        <v>70</v>
      </c>
      <c r="G4582" s="17" t="s">
        <v>835</v>
      </c>
      <c r="H4582" s="83"/>
      <c r="I4582" s="48">
        <f>tbl_raw_data[[#This Row],[Date Actioned]]-tbl_raw_data[[#This Row],[Date Tagged]]</f>
        <v>3.3217592572327703E-3</v>
      </c>
      <c r="J4582" s="46">
        <f>HOUR(tbl_raw_data[[#This Row],[Time_taken]])*60+MINUTE(tbl_raw_data[[#This Row],[Time_taken]])+SECOND(tbl_raw_data[[#This Row],[Time_taken]])/60</f>
        <v>4.7833333333333332</v>
      </c>
      <c r="K4582" s="52">
        <f>DATE(YEAR(tbl_raw_data[[#This Row],[Date Actioned]]),MONTH(tbl_raw_data[[#This Row],[Date Actioned]]),DAY(tbl_raw_data[[#This Row],[Date Actioned]]))</f>
        <v>45154</v>
      </c>
      <c r="L4582" s="50" t="str">
        <f>UPPER(TEXT(tbl_raw_data[[#This Row],[updated_date]],"MMMM"))</f>
        <v>AUGUST</v>
      </c>
      <c r="M4582" s="50" t="str">
        <f>"WEEK "&amp; IF(ROUNDUP(DAY(tbl_raw_data[[#This Row],[updated_date]])/7,0)=5,4,ROUNDUP(DAY(tbl_raw_data[[#This Row],[updated_date]])/7,0))</f>
        <v>WEEK 3</v>
      </c>
      <c r="N4582" s="50" t="str">
        <f>UPPER(VLOOKUP(tbl_raw_data[[#This Row],[Analyst]],Settiings!$A$2:$B$16,2,0))</f>
        <v>ASIF</v>
      </c>
      <c r="O4582" s="50" t="str">
        <f>TRIM(UPPER(tbl_raw_data[[#This Row],[Outcome]]))</f>
        <v>DECLINE</v>
      </c>
      <c r="P4582" s="50" t="str">
        <f>TRIM(UPPER(tbl_raw_data[[#This Row],[Queue Name]]))</f>
        <v>CONSUMER EXISTING</v>
      </c>
      <c r="Q4582" s="50" t="str">
        <f>IF(tbl_raw_data[[#This Row],[Time taken in min]]&lt;=Settiings!$D$2,"SLA_MET","SLA_NOT_MET")</f>
        <v>SLA_MET</v>
      </c>
      <c r="R4582" s="94"/>
    </row>
    <row r="4583" spans="1:18" x14ac:dyDescent="0.3">
      <c r="A4583" s="20" t="s">
        <v>4427</v>
      </c>
      <c r="B4583" s="9">
        <v>45154.753796296296</v>
      </c>
      <c r="C4583" s="24">
        <v>45154.768842592595</v>
      </c>
      <c r="D4583" s="25" t="s">
        <v>13</v>
      </c>
      <c r="E4583" s="25" t="s">
        <v>9</v>
      </c>
      <c r="F4583" s="25" t="s">
        <v>10</v>
      </c>
      <c r="G4583" s="25" t="s">
        <v>17</v>
      </c>
      <c r="H4583" s="82"/>
      <c r="I4583" s="48">
        <f>tbl_raw_data[[#This Row],[Date Actioned]]-tbl_raw_data[[#This Row],[Date Tagged]]</f>
        <v>1.5046296299260575E-2</v>
      </c>
      <c r="J4583" s="46">
        <f>HOUR(tbl_raw_data[[#This Row],[Time_taken]])*60+MINUTE(tbl_raw_data[[#This Row],[Time_taken]])+SECOND(tbl_raw_data[[#This Row],[Time_taken]])/60</f>
        <v>21.666666666666668</v>
      </c>
      <c r="K4583" s="52">
        <f>DATE(YEAR(tbl_raw_data[[#This Row],[Date Actioned]]),MONTH(tbl_raw_data[[#This Row],[Date Actioned]]),DAY(tbl_raw_data[[#This Row],[Date Actioned]]))</f>
        <v>45154</v>
      </c>
      <c r="L4583" s="50" t="str">
        <f>UPPER(TEXT(tbl_raw_data[[#This Row],[updated_date]],"MMMM"))</f>
        <v>AUGUST</v>
      </c>
      <c r="M4583" s="50" t="str">
        <f>"WEEK "&amp; IF(ROUNDUP(DAY(tbl_raw_data[[#This Row],[updated_date]])/7,0)=5,4,ROUNDUP(DAY(tbl_raw_data[[#This Row],[updated_date]])/7,0))</f>
        <v>WEEK 3</v>
      </c>
      <c r="N4583" s="50" t="str">
        <f>UPPER(VLOOKUP(tbl_raw_data[[#This Row],[Analyst]],Settiings!$A$2:$B$16,2,0))</f>
        <v>NITESH</v>
      </c>
      <c r="O4583" s="50" t="str">
        <f>TRIM(UPPER(tbl_raw_data[[#This Row],[Outcome]]))</f>
        <v>APPROVE</v>
      </c>
      <c r="P4583" s="50" t="str">
        <f>TRIM(UPPER(tbl_raw_data[[#This Row],[Queue Name]]))</f>
        <v>CONSUMER EXISTING</v>
      </c>
      <c r="Q4583" s="50" t="str">
        <f>IF(tbl_raw_data[[#This Row],[Time taken in min]]&lt;=Settiings!$D$2,"SLA_MET","SLA_NOT_MET")</f>
        <v>SLA_NOT_MET</v>
      </c>
      <c r="R4583" s="94"/>
    </row>
    <row r="4584" spans="1:18" x14ac:dyDescent="0.3">
      <c r="A4584" s="23" t="s">
        <v>4428</v>
      </c>
      <c r="B4584" s="15">
        <v>45154.754340277781</v>
      </c>
      <c r="C4584" s="10">
        <v>45154.766053240739</v>
      </c>
      <c r="D4584" s="12" t="s">
        <v>13</v>
      </c>
      <c r="E4584" s="12" t="s">
        <v>9</v>
      </c>
      <c r="F4584" s="11" t="s">
        <v>1222</v>
      </c>
      <c r="G4584" s="13"/>
      <c r="H4584" s="78"/>
      <c r="I4584" s="48">
        <f>tbl_raw_data[[#This Row],[Date Actioned]]-tbl_raw_data[[#This Row],[Date Tagged]]</f>
        <v>1.1712962957972195E-2</v>
      </c>
      <c r="J4584" s="46">
        <f>HOUR(tbl_raw_data[[#This Row],[Time_taken]])*60+MINUTE(tbl_raw_data[[#This Row],[Time_taken]])+SECOND(tbl_raw_data[[#This Row],[Time_taken]])/60</f>
        <v>16.866666666666667</v>
      </c>
      <c r="K4584" s="52">
        <f>DATE(YEAR(tbl_raw_data[[#This Row],[Date Actioned]]),MONTH(tbl_raw_data[[#This Row],[Date Actioned]]),DAY(tbl_raw_data[[#This Row],[Date Actioned]]))</f>
        <v>45154</v>
      </c>
      <c r="L4584" s="50" t="str">
        <f>UPPER(TEXT(tbl_raw_data[[#This Row],[updated_date]],"MMMM"))</f>
        <v>AUGUST</v>
      </c>
      <c r="M4584" s="50" t="str">
        <f>"WEEK "&amp; IF(ROUNDUP(DAY(tbl_raw_data[[#This Row],[updated_date]])/7,0)=5,4,ROUNDUP(DAY(tbl_raw_data[[#This Row],[updated_date]])/7,0))</f>
        <v>WEEK 3</v>
      </c>
      <c r="N4584" s="50" t="str">
        <f>UPPER(VLOOKUP(tbl_raw_data[[#This Row],[Analyst]],Settiings!$A$2:$B$16,2,0))</f>
        <v>HARDIK</v>
      </c>
      <c r="O4584" s="50" t="str">
        <f>TRIM(UPPER(tbl_raw_data[[#This Row],[Outcome]]))</f>
        <v>APPROVE</v>
      </c>
      <c r="P4584" s="50" t="str">
        <f>TRIM(UPPER(tbl_raw_data[[#This Row],[Queue Name]]))</f>
        <v>CONSUMER EXISTING</v>
      </c>
      <c r="Q4584" s="50" t="str">
        <f>IF(tbl_raw_data[[#This Row],[Time taken in min]]&lt;=Settiings!$D$2,"SLA_MET","SLA_NOT_MET")</f>
        <v>SLA_MET</v>
      </c>
      <c r="R4584" s="94"/>
    </row>
    <row r="4585" spans="1:18" x14ac:dyDescent="0.3">
      <c r="A4585" s="14" t="s">
        <v>4429</v>
      </c>
      <c r="B4585" s="9">
        <v>45154.754606481481</v>
      </c>
      <c r="C4585" s="24">
        <v>45154.761608796296</v>
      </c>
      <c r="D4585" s="25" t="s">
        <v>27</v>
      </c>
      <c r="E4585" s="25" t="s">
        <v>9</v>
      </c>
      <c r="F4585" s="25" t="s">
        <v>70</v>
      </c>
      <c r="G4585" s="25" t="s">
        <v>835</v>
      </c>
      <c r="H4585" s="82"/>
      <c r="I4585" s="48">
        <f>tbl_raw_data[[#This Row],[Date Actioned]]-tbl_raw_data[[#This Row],[Date Tagged]]</f>
        <v>7.0023148145992309E-3</v>
      </c>
      <c r="J4585" s="46">
        <f>HOUR(tbl_raw_data[[#This Row],[Time_taken]])*60+MINUTE(tbl_raw_data[[#This Row],[Time_taken]])+SECOND(tbl_raw_data[[#This Row],[Time_taken]])/60</f>
        <v>10.083333333333334</v>
      </c>
      <c r="K4585" s="52">
        <f>DATE(YEAR(tbl_raw_data[[#This Row],[Date Actioned]]),MONTH(tbl_raw_data[[#This Row],[Date Actioned]]),DAY(tbl_raw_data[[#This Row],[Date Actioned]]))</f>
        <v>45154</v>
      </c>
      <c r="L4585" s="50" t="str">
        <f>UPPER(TEXT(tbl_raw_data[[#This Row],[updated_date]],"MMMM"))</f>
        <v>AUGUST</v>
      </c>
      <c r="M4585" s="50" t="str">
        <f>"WEEK "&amp; IF(ROUNDUP(DAY(tbl_raw_data[[#This Row],[updated_date]])/7,0)=5,4,ROUNDUP(DAY(tbl_raw_data[[#This Row],[updated_date]])/7,0))</f>
        <v>WEEK 3</v>
      </c>
      <c r="N4585" s="50" t="str">
        <f>UPPER(VLOOKUP(tbl_raw_data[[#This Row],[Analyst]],Settiings!$A$2:$B$16,2,0))</f>
        <v>ASIF</v>
      </c>
      <c r="O4585" s="50" t="str">
        <f>TRIM(UPPER(tbl_raw_data[[#This Row],[Outcome]]))</f>
        <v>DECLINE</v>
      </c>
      <c r="P4585" s="50" t="str">
        <f>TRIM(UPPER(tbl_raw_data[[#This Row],[Queue Name]]))</f>
        <v>CONSUMER EXISTING</v>
      </c>
      <c r="Q4585" s="50" t="str">
        <f>IF(tbl_raw_data[[#This Row],[Time taken in min]]&lt;=Settiings!$D$2,"SLA_MET","SLA_NOT_MET")</f>
        <v>SLA_MET</v>
      </c>
      <c r="R4585" s="94"/>
    </row>
    <row r="4586" spans="1:18" x14ac:dyDescent="0.3">
      <c r="A4586" s="23" t="s">
        <v>4430</v>
      </c>
      <c r="B4586" s="15">
        <v>45154.756527777776</v>
      </c>
      <c r="C4586" s="16">
        <v>45154.762094907404</v>
      </c>
      <c r="D4586" s="17" t="s">
        <v>13</v>
      </c>
      <c r="E4586" s="17" t="s">
        <v>9</v>
      </c>
      <c r="F4586" s="17" t="s">
        <v>65</v>
      </c>
      <c r="G4586" s="17" t="s">
        <v>77</v>
      </c>
      <c r="H4586" s="83"/>
      <c r="I4586" s="48">
        <f>tbl_raw_data[[#This Row],[Date Actioned]]-tbl_raw_data[[#This Row],[Date Tagged]]</f>
        <v>5.5671296286163852E-3</v>
      </c>
      <c r="J4586" s="46">
        <f>HOUR(tbl_raw_data[[#This Row],[Time_taken]])*60+MINUTE(tbl_raw_data[[#This Row],[Time_taken]])+SECOND(tbl_raw_data[[#This Row],[Time_taken]])/60</f>
        <v>8.0166666666666675</v>
      </c>
      <c r="K4586" s="52">
        <f>DATE(YEAR(tbl_raw_data[[#This Row],[Date Actioned]]),MONTH(tbl_raw_data[[#This Row],[Date Actioned]]),DAY(tbl_raw_data[[#This Row],[Date Actioned]]))</f>
        <v>45154</v>
      </c>
      <c r="L4586" s="50" t="str">
        <f>UPPER(TEXT(tbl_raw_data[[#This Row],[updated_date]],"MMMM"))</f>
        <v>AUGUST</v>
      </c>
      <c r="M4586" s="50" t="str">
        <f>"WEEK "&amp; IF(ROUNDUP(DAY(tbl_raw_data[[#This Row],[updated_date]])/7,0)=5,4,ROUNDUP(DAY(tbl_raw_data[[#This Row],[updated_date]])/7,0))</f>
        <v>WEEK 3</v>
      </c>
      <c r="N4586" s="50" t="str">
        <f>UPPER(VLOOKUP(tbl_raw_data[[#This Row],[Analyst]],Settiings!$A$2:$B$16,2,0))</f>
        <v>SAM</v>
      </c>
      <c r="O4586" s="50" t="str">
        <f>TRIM(UPPER(tbl_raw_data[[#This Row],[Outcome]]))</f>
        <v>APPROVE</v>
      </c>
      <c r="P4586" s="50" t="str">
        <f>TRIM(UPPER(tbl_raw_data[[#This Row],[Queue Name]]))</f>
        <v>CONSUMER EXISTING</v>
      </c>
      <c r="Q4586" s="50" t="str">
        <f>IF(tbl_raw_data[[#This Row],[Time taken in min]]&lt;=Settiings!$D$2,"SLA_MET","SLA_NOT_MET")</f>
        <v>SLA_MET</v>
      </c>
      <c r="R4586" s="94"/>
    </row>
    <row r="4587" spans="1:18" x14ac:dyDescent="0.3">
      <c r="A4587" s="14" t="s">
        <v>4433</v>
      </c>
      <c r="B4587" s="9">
        <v>45154.757280092592</v>
      </c>
      <c r="C4587" s="24">
        <v>45154.766944444447</v>
      </c>
      <c r="D4587" s="25" t="s">
        <v>13</v>
      </c>
      <c r="E4587" s="25" t="s">
        <v>9</v>
      </c>
      <c r="F4587" s="25" t="s">
        <v>70</v>
      </c>
      <c r="G4587" s="25" t="s">
        <v>77</v>
      </c>
      <c r="H4587" s="82"/>
      <c r="I4587" s="48">
        <f>tbl_raw_data[[#This Row],[Date Actioned]]-tbl_raw_data[[#This Row],[Date Tagged]]</f>
        <v>9.6643518554628827E-3</v>
      </c>
      <c r="J4587" s="46">
        <f>HOUR(tbl_raw_data[[#This Row],[Time_taken]])*60+MINUTE(tbl_raw_data[[#This Row],[Time_taken]])+SECOND(tbl_raw_data[[#This Row],[Time_taken]])/60</f>
        <v>13.916666666666666</v>
      </c>
      <c r="K4587" s="52">
        <f>DATE(YEAR(tbl_raw_data[[#This Row],[Date Actioned]]),MONTH(tbl_raw_data[[#This Row],[Date Actioned]]),DAY(tbl_raw_data[[#This Row],[Date Actioned]]))</f>
        <v>45154</v>
      </c>
      <c r="L4587" s="50" t="str">
        <f>UPPER(TEXT(tbl_raw_data[[#This Row],[updated_date]],"MMMM"))</f>
        <v>AUGUST</v>
      </c>
      <c r="M4587" s="50" t="str">
        <f>"WEEK "&amp; IF(ROUNDUP(DAY(tbl_raw_data[[#This Row],[updated_date]])/7,0)=5,4,ROUNDUP(DAY(tbl_raw_data[[#This Row],[updated_date]])/7,0))</f>
        <v>WEEK 3</v>
      </c>
      <c r="N4587" s="50" t="str">
        <f>UPPER(VLOOKUP(tbl_raw_data[[#This Row],[Analyst]],Settiings!$A$2:$B$16,2,0))</f>
        <v>ASIF</v>
      </c>
      <c r="O4587" s="50" t="str">
        <f>TRIM(UPPER(tbl_raw_data[[#This Row],[Outcome]]))</f>
        <v>APPROVE</v>
      </c>
      <c r="P4587" s="50" t="str">
        <f>TRIM(UPPER(tbl_raw_data[[#This Row],[Queue Name]]))</f>
        <v>CONSUMER EXISTING</v>
      </c>
      <c r="Q4587" s="50" t="str">
        <f>IF(tbl_raw_data[[#This Row],[Time taken in min]]&lt;=Settiings!$D$2,"SLA_MET","SLA_NOT_MET")</f>
        <v>SLA_MET</v>
      </c>
      <c r="R4587" s="94"/>
    </row>
    <row r="4588" spans="1:18" x14ac:dyDescent="0.3">
      <c r="A4588" s="20" t="s">
        <v>4435</v>
      </c>
      <c r="B4588" s="15">
        <v>45154.760879629626</v>
      </c>
      <c r="C4588" s="16">
        <v>45154.765277777777</v>
      </c>
      <c r="D4588" s="17" t="s">
        <v>13</v>
      </c>
      <c r="E4588" s="17" t="s">
        <v>9</v>
      </c>
      <c r="F4588" s="17" t="s">
        <v>65</v>
      </c>
      <c r="G4588" s="17" t="s">
        <v>17</v>
      </c>
      <c r="H4588" s="83"/>
      <c r="I4588" s="48">
        <f>tbl_raw_data[[#This Row],[Date Actioned]]-tbl_raw_data[[#This Row],[Date Tagged]]</f>
        <v>4.3981481503578834E-3</v>
      </c>
      <c r="J4588" s="46">
        <f>HOUR(tbl_raw_data[[#This Row],[Time_taken]])*60+MINUTE(tbl_raw_data[[#This Row],[Time_taken]])+SECOND(tbl_raw_data[[#This Row],[Time_taken]])/60</f>
        <v>6.333333333333333</v>
      </c>
      <c r="K4588" s="52">
        <f>DATE(YEAR(tbl_raw_data[[#This Row],[Date Actioned]]),MONTH(tbl_raw_data[[#This Row],[Date Actioned]]),DAY(tbl_raw_data[[#This Row],[Date Actioned]]))</f>
        <v>45154</v>
      </c>
      <c r="L4588" s="50" t="str">
        <f>UPPER(TEXT(tbl_raw_data[[#This Row],[updated_date]],"MMMM"))</f>
        <v>AUGUST</v>
      </c>
      <c r="M4588" s="50" t="str">
        <f>"WEEK "&amp; IF(ROUNDUP(DAY(tbl_raw_data[[#This Row],[updated_date]])/7,0)=5,4,ROUNDUP(DAY(tbl_raw_data[[#This Row],[updated_date]])/7,0))</f>
        <v>WEEK 3</v>
      </c>
      <c r="N4588" s="50" t="str">
        <f>UPPER(VLOOKUP(tbl_raw_data[[#This Row],[Analyst]],Settiings!$A$2:$B$16,2,0))</f>
        <v>SAM</v>
      </c>
      <c r="O4588" s="50" t="str">
        <f>TRIM(UPPER(tbl_raw_data[[#This Row],[Outcome]]))</f>
        <v>APPROVE</v>
      </c>
      <c r="P4588" s="50" t="str">
        <f>TRIM(UPPER(tbl_raw_data[[#This Row],[Queue Name]]))</f>
        <v>CONSUMER EXISTING</v>
      </c>
      <c r="Q4588" s="50" t="str">
        <f>IF(tbl_raw_data[[#This Row],[Time taken in min]]&lt;=Settiings!$D$2,"SLA_MET","SLA_NOT_MET")</f>
        <v>SLA_MET</v>
      </c>
      <c r="R4588" s="94"/>
    </row>
    <row r="4589" spans="1:18" x14ac:dyDescent="0.3">
      <c r="A4589" s="14" t="s">
        <v>4436</v>
      </c>
      <c r="B4589" s="15">
        <v>45154.762013888889</v>
      </c>
      <c r="C4589" s="26">
        <v>45154.773090277777</v>
      </c>
      <c r="D4589" s="18" t="s">
        <v>13</v>
      </c>
      <c r="E4589" s="18" t="s">
        <v>19</v>
      </c>
      <c r="F4589" s="27" t="s">
        <v>16</v>
      </c>
      <c r="G4589" s="19"/>
      <c r="H4589" s="79"/>
      <c r="I4589" s="48">
        <f>tbl_raw_data[[#This Row],[Date Actioned]]-tbl_raw_data[[#This Row],[Date Tagged]]</f>
        <v>1.1076388887886424E-2</v>
      </c>
      <c r="J4589" s="46">
        <f>HOUR(tbl_raw_data[[#This Row],[Time_taken]])*60+MINUTE(tbl_raw_data[[#This Row],[Time_taken]])+SECOND(tbl_raw_data[[#This Row],[Time_taken]])/60</f>
        <v>15.95</v>
      </c>
      <c r="K4589" s="52">
        <f>DATE(YEAR(tbl_raw_data[[#This Row],[Date Actioned]]),MONTH(tbl_raw_data[[#This Row],[Date Actioned]]),DAY(tbl_raw_data[[#This Row],[Date Actioned]]))</f>
        <v>45154</v>
      </c>
      <c r="L4589" s="50" t="str">
        <f>UPPER(TEXT(tbl_raw_data[[#This Row],[updated_date]],"MMMM"))</f>
        <v>AUGUST</v>
      </c>
      <c r="M4589" s="50" t="str">
        <f>"WEEK "&amp; IF(ROUNDUP(DAY(tbl_raw_data[[#This Row],[updated_date]])/7,0)=5,4,ROUNDUP(DAY(tbl_raw_data[[#This Row],[updated_date]])/7,0))</f>
        <v>WEEK 3</v>
      </c>
      <c r="N4589" s="50" t="str">
        <f>UPPER(VLOOKUP(tbl_raw_data[[#This Row],[Analyst]],Settiings!$A$2:$B$16,2,0))</f>
        <v>CAMROOON</v>
      </c>
      <c r="O4589" s="50" t="str">
        <f>TRIM(UPPER(tbl_raw_data[[#This Row],[Outcome]]))</f>
        <v>APPROVE</v>
      </c>
      <c r="P4589" s="50" t="str">
        <f>TRIM(UPPER(tbl_raw_data[[#This Row],[Queue Name]]))</f>
        <v>CONSUMER POST BUREAU</v>
      </c>
      <c r="Q4589" s="50" t="str">
        <f>IF(tbl_raw_data[[#This Row],[Time taken in min]]&lt;=Settiings!$D$2,"SLA_MET","SLA_NOT_MET")</f>
        <v>SLA_MET</v>
      </c>
      <c r="R4589" s="94"/>
    </row>
    <row r="4590" spans="1:18" x14ac:dyDescent="0.3">
      <c r="A4590" s="20" t="s">
        <v>4437</v>
      </c>
      <c r="B4590" s="15">
        <v>45154.763124999998</v>
      </c>
      <c r="C4590" s="10">
        <v>45154.778020833335</v>
      </c>
      <c r="D4590" s="12" t="s">
        <v>13</v>
      </c>
      <c r="E4590" s="12" t="s">
        <v>9</v>
      </c>
      <c r="F4590" s="11" t="s">
        <v>16</v>
      </c>
      <c r="G4590" s="13"/>
      <c r="H4590" s="78"/>
      <c r="I4590" s="48">
        <f>tbl_raw_data[[#This Row],[Date Actioned]]-tbl_raw_data[[#This Row],[Date Tagged]]</f>
        <v>1.4895833337504882E-2</v>
      </c>
      <c r="J4590" s="46">
        <f>HOUR(tbl_raw_data[[#This Row],[Time_taken]])*60+MINUTE(tbl_raw_data[[#This Row],[Time_taken]])+SECOND(tbl_raw_data[[#This Row],[Time_taken]])/60</f>
        <v>21.45</v>
      </c>
      <c r="K4590" s="52">
        <f>DATE(YEAR(tbl_raw_data[[#This Row],[Date Actioned]]),MONTH(tbl_raw_data[[#This Row],[Date Actioned]]),DAY(tbl_raw_data[[#This Row],[Date Actioned]]))</f>
        <v>45154</v>
      </c>
      <c r="L4590" s="50" t="str">
        <f>UPPER(TEXT(tbl_raw_data[[#This Row],[updated_date]],"MMMM"))</f>
        <v>AUGUST</v>
      </c>
      <c r="M4590" s="50" t="str">
        <f>"WEEK "&amp; IF(ROUNDUP(DAY(tbl_raw_data[[#This Row],[updated_date]])/7,0)=5,4,ROUNDUP(DAY(tbl_raw_data[[#This Row],[updated_date]])/7,0))</f>
        <v>WEEK 3</v>
      </c>
      <c r="N4590" s="50" t="str">
        <f>UPPER(VLOOKUP(tbl_raw_data[[#This Row],[Analyst]],Settiings!$A$2:$B$16,2,0))</f>
        <v>CAMROOON</v>
      </c>
      <c r="O4590" s="50" t="str">
        <f>TRIM(UPPER(tbl_raw_data[[#This Row],[Outcome]]))</f>
        <v>APPROVE</v>
      </c>
      <c r="P4590" s="50" t="str">
        <f>TRIM(UPPER(tbl_raw_data[[#This Row],[Queue Name]]))</f>
        <v>CONSUMER EXISTING</v>
      </c>
      <c r="Q4590" s="50" t="str">
        <f>IF(tbl_raw_data[[#This Row],[Time taken in min]]&lt;=Settiings!$D$2,"SLA_MET","SLA_NOT_MET")</f>
        <v>SLA_NOT_MET</v>
      </c>
      <c r="R4590" s="94"/>
    </row>
    <row r="4591" spans="1:18" x14ac:dyDescent="0.3">
      <c r="A4591" s="23" t="s">
        <v>4439</v>
      </c>
      <c r="B4591" s="9">
        <v>45154.767002314817</v>
      </c>
      <c r="C4591" s="24">
        <v>45154.774016203701</v>
      </c>
      <c r="D4591" s="25" t="s">
        <v>13</v>
      </c>
      <c r="E4591" s="25" t="s">
        <v>9</v>
      </c>
      <c r="F4591" s="25" t="s">
        <v>53</v>
      </c>
      <c r="G4591" s="25" t="s">
        <v>77</v>
      </c>
      <c r="H4591" s="82"/>
      <c r="I4591" s="48">
        <f>tbl_raw_data[[#This Row],[Date Actioned]]-tbl_raw_data[[#This Row],[Date Tagged]]</f>
        <v>7.0138888841029257E-3</v>
      </c>
      <c r="J4591" s="46">
        <f>HOUR(tbl_raw_data[[#This Row],[Time_taken]])*60+MINUTE(tbl_raw_data[[#This Row],[Time_taken]])+SECOND(tbl_raw_data[[#This Row],[Time_taken]])/60</f>
        <v>10.1</v>
      </c>
      <c r="K4591" s="52">
        <f>DATE(YEAR(tbl_raw_data[[#This Row],[Date Actioned]]),MONTH(tbl_raw_data[[#This Row],[Date Actioned]]),DAY(tbl_raw_data[[#This Row],[Date Actioned]]))</f>
        <v>45154</v>
      </c>
      <c r="L4591" s="50" t="str">
        <f>UPPER(TEXT(tbl_raw_data[[#This Row],[updated_date]],"MMMM"))</f>
        <v>AUGUST</v>
      </c>
      <c r="M4591" s="50" t="str">
        <f>"WEEK "&amp; IF(ROUNDUP(DAY(tbl_raw_data[[#This Row],[updated_date]])/7,0)=5,4,ROUNDUP(DAY(tbl_raw_data[[#This Row],[updated_date]])/7,0))</f>
        <v>WEEK 3</v>
      </c>
      <c r="N4591" s="50" t="str">
        <f>UPPER(VLOOKUP(tbl_raw_data[[#This Row],[Analyst]],Settiings!$A$2:$B$16,2,0))</f>
        <v>NAVED</v>
      </c>
      <c r="O4591" s="50" t="str">
        <f>TRIM(UPPER(tbl_raw_data[[#This Row],[Outcome]]))</f>
        <v>APPROVE</v>
      </c>
      <c r="P4591" s="50" t="str">
        <f>TRIM(UPPER(tbl_raw_data[[#This Row],[Queue Name]]))</f>
        <v>CONSUMER EXISTING</v>
      </c>
      <c r="Q4591" s="50" t="str">
        <f>IF(tbl_raw_data[[#This Row],[Time taken in min]]&lt;=Settiings!$D$2,"SLA_MET","SLA_NOT_MET")</f>
        <v>SLA_MET</v>
      </c>
      <c r="R4591" s="94"/>
    </row>
    <row r="4592" spans="1:18" x14ac:dyDescent="0.3">
      <c r="A4592" s="14" t="s">
        <v>4440</v>
      </c>
      <c r="B4592" s="15">
        <v>45154.770740740743</v>
      </c>
      <c r="C4592" s="16">
        <v>45154.774085648147</v>
      </c>
      <c r="D4592" s="17" t="s">
        <v>13</v>
      </c>
      <c r="E4592" s="17" t="s">
        <v>9</v>
      </c>
      <c r="F4592" s="17" t="s">
        <v>65</v>
      </c>
      <c r="G4592" s="17" t="s">
        <v>128</v>
      </c>
      <c r="H4592" s="83"/>
      <c r="I4592" s="48">
        <f>tbl_raw_data[[#This Row],[Date Actioned]]-tbl_raw_data[[#This Row],[Date Tagged]]</f>
        <v>3.3449074035161175E-3</v>
      </c>
      <c r="J4592" s="46">
        <f>HOUR(tbl_raw_data[[#This Row],[Time_taken]])*60+MINUTE(tbl_raw_data[[#This Row],[Time_taken]])+SECOND(tbl_raw_data[[#This Row],[Time_taken]])/60</f>
        <v>4.8166666666666664</v>
      </c>
      <c r="K4592" s="52">
        <f>DATE(YEAR(tbl_raw_data[[#This Row],[Date Actioned]]),MONTH(tbl_raw_data[[#This Row],[Date Actioned]]),DAY(tbl_raw_data[[#This Row],[Date Actioned]]))</f>
        <v>45154</v>
      </c>
      <c r="L4592" s="50" t="str">
        <f>UPPER(TEXT(tbl_raw_data[[#This Row],[updated_date]],"MMMM"))</f>
        <v>AUGUST</v>
      </c>
      <c r="M4592" s="50" t="str">
        <f>"WEEK "&amp; IF(ROUNDUP(DAY(tbl_raw_data[[#This Row],[updated_date]])/7,0)=5,4,ROUNDUP(DAY(tbl_raw_data[[#This Row],[updated_date]])/7,0))</f>
        <v>WEEK 3</v>
      </c>
      <c r="N4592" s="50" t="str">
        <f>UPPER(VLOOKUP(tbl_raw_data[[#This Row],[Analyst]],Settiings!$A$2:$B$16,2,0))</f>
        <v>SAM</v>
      </c>
      <c r="O4592" s="50" t="str">
        <f>TRIM(UPPER(tbl_raw_data[[#This Row],[Outcome]]))</f>
        <v>APPROVE</v>
      </c>
      <c r="P4592" s="50" t="str">
        <f>TRIM(UPPER(tbl_raw_data[[#This Row],[Queue Name]]))</f>
        <v>CONSUMER EXISTING</v>
      </c>
      <c r="Q4592" s="50" t="str">
        <f>IF(tbl_raw_data[[#This Row],[Time taken in min]]&lt;=Settiings!$D$2,"SLA_MET","SLA_NOT_MET")</f>
        <v>SLA_MET</v>
      </c>
      <c r="R4592" s="94"/>
    </row>
    <row r="4593" spans="1:18" x14ac:dyDescent="0.3">
      <c r="A4593" s="20" t="s">
        <v>4441</v>
      </c>
      <c r="B4593" s="15">
        <v>45154.773657407408</v>
      </c>
      <c r="C4593" s="16">
        <v>45154.77789351852</v>
      </c>
      <c r="D4593" s="17" t="s">
        <v>27</v>
      </c>
      <c r="E4593" s="17" t="s">
        <v>19</v>
      </c>
      <c r="F4593" s="17" t="s">
        <v>10</v>
      </c>
      <c r="G4593" s="17" t="s">
        <v>71</v>
      </c>
      <c r="H4593" s="83"/>
      <c r="I4593" s="48">
        <f>tbl_raw_data[[#This Row],[Date Actioned]]-tbl_raw_data[[#This Row],[Date Tagged]]</f>
        <v>4.2361111118225381E-3</v>
      </c>
      <c r="J4593" s="46">
        <f>HOUR(tbl_raw_data[[#This Row],[Time_taken]])*60+MINUTE(tbl_raw_data[[#This Row],[Time_taken]])+SECOND(tbl_raw_data[[#This Row],[Time_taken]])/60</f>
        <v>6.1</v>
      </c>
      <c r="K4593" s="52">
        <f>DATE(YEAR(tbl_raw_data[[#This Row],[Date Actioned]]),MONTH(tbl_raw_data[[#This Row],[Date Actioned]]),DAY(tbl_raw_data[[#This Row],[Date Actioned]]))</f>
        <v>45154</v>
      </c>
      <c r="L4593" s="50" t="str">
        <f>UPPER(TEXT(tbl_raw_data[[#This Row],[updated_date]],"MMMM"))</f>
        <v>AUGUST</v>
      </c>
      <c r="M4593" s="50" t="str">
        <f>"WEEK "&amp; IF(ROUNDUP(DAY(tbl_raw_data[[#This Row],[updated_date]])/7,0)=5,4,ROUNDUP(DAY(tbl_raw_data[[#This Row],[updated_date]])/7,0))</f>
        <v>WEEK 3</v>
      </c>
      <c r="N4593" s="50" t="str">
        <f>UPPER(VLOOKUP(tbl_raw_data[[#This Row],[Analyst]],Settiings!$A$2:$B$16,2,0))</f>
        <v>NITESH</v>
      </c>
      <c r="O4593" s="50" t="str">
        <f>TRIM(UPPER(tbl_raw_data[[#This Row],[Outcome]]))</f>
        <v>DECLINE</v>
      </c>
      <c r="P4593" s="50" t="str">
        <f>TRIM(UPPER(tbl_raw_data[[#This Row],[Queue Name]]))</f>
        <v>CONSUMER POST BUREAU</v>
      </c>
      <c r="Q4593" s="50" t="str">
        <f>IF(tbl_raw_data[[#This Row],[Time taken in min]]&lt;=Settiings!$D$2,"SLA_MET","SLA_NOT_MET")</f>
        <v>SLA_MET</v>
      </c>
      <c r="R4593" s="94"/>
    </row>
    <row r="4594" spans="1:18" x14ac:dyDescent="0.3">
      <c r="A4594" s="23" t="s">
        <v>4442</v>
      </c>
      <c r="B4594" s="9">
        <v>45154.782337962963</v>
      </c>
      <c r="C4594" s="24">
        <v>45154.790069444447</v>
      </c>
      <c r="D4594" s="25" t="s">
        <v>27</v>
      </c>
      <c r="E4594" s="25" t="s">
        <v>9</v>
      </c>
      <c r="F4594" s="25" t="s">
        <v>70</v>
      </c>
      <c r="G4594" s="25" t="s">
        <v>111</v>
      </c>
      <c r="H4594" s="82"/>
      <c r="I4594" s="48">
        <f>tbl_raw_data[[#This Row],[Date Actioned]]-tbl_raw_data[[#This Row],[Date Tagged]]</f>
        <v>7.7314814843703061E-3</v>
      </c>
      <c r="J4594" s="46">
        <f>HOUR(tbl_raw_data[[#This Row],[Time_taken]])*60+MINUTE(tbl_raw_data[[#This Row],[Time_taken]])+SECOND(tbl_raw_data[[#This Row],[Time_taken]])/60</f>
        <v>11.133333333333333</v>
      </c>
      <c r="K4594" s="52">
        <f>DATE(YEAR(tbl_raw_data[[#This Row],[Date Actioned]]),MONTH(tbl_raw_data[[#This Row],[Date Actioned]]),DAY(tbl_raw_data[[#This Row],[Date Actioned]]))</f>
        <v>45154</v>
      </c>
      <c r="L4594" s="50" t="str">
        <f>UPPER(TEXT(tbl_raw_data[[#This Row],[updated_date]],"MMMM"))</f>
        <v>AUGUST</v>
      </c>
      <c r="M4594" s="50" t="str">
        <f>"WEEK "&amp; IF(ROUNDUP(DAY(tbl_raw_data[[#This Row],[updated_date]])/7,0)=5,4,ROUNDUP(DAY(tbl_raw_data[[#This Row],[updated_date]])/7,0))</f>
        <v>WEEK 3</v>
      </c>
      <c r="N4594" s="50" t="str">
        <f>UPPER(VLOOKUP(tbl_raw_data[[#This Row],[Analyst]],Settiings!$A$2:$B$16,2,0))</f>
        <v>ASIF</v>
      </c>
      <c r="O4594" s="50" t="str">
        <f>TRIM(UPPER(tbl_raw_data[[#This Row],[Outcome]]))</f>
        <v>DECLINE</v>
      </c>
      <c r="P4594" s="50" t="str">
        <f>TRIM(UPPER(tbl_raw_data[[#This Row],[Queue Name]]))</f>
        <v>CONSUMER EXISTING</v>
      </c>
      <c r="Q4594" s="50" t="str">
        <f>IF(tbl_raw_data[[#This Row],[Time taken in min]]&lt;=Settiings!$D$2,"SLA_MET","SLA_NOT_MET")</f>
        <v>SLA_MET</v>
      </c>
      <c r="R4594" s="94"/>
    </row>
    <row r="4595" spans="1:18" x14ac:dyDescent="0.3">
      <c r="A4595" s="20" t="s">
        <v>4443</v>
      </c>
      <c r="B4595" s="9">
        <v>45154.783622685187</v>
      </c>
      <c r="C4595" s="24">
        <v>45154.792650462965</v>
      </c>
      <c r="D4595" s="25" t="s">
        <v>13</v>
      </c>
      <c r="E4595" s="25" t="s">
        <v>9</v>
      </c>
      <c r="F4595" s="25" t="s">
        <v>16</v>
      </c>
      <c r="G4595" s="25" t="s">
        <v>17</v>
      </c>
      <c r="H4595" s="82"/>
      <c r="I4595" s="48">
        <f>tbl_raw_data[[#This Row],[Date Actioned]]-tbl_raw_data[[#This Row],[Date Tagged]]</f>
        <v>9.0277777781011537E-3</v>
      </c>
      <c r="J4595" s="46">
        <f>HOUR(tbl_raw_data[[#This Row],[Time_taken]])*60+MINUTE(tbl_raw_data[[#This Row],[Time_taken]])+SECOND(tbl_raw_data[[#This Row],[Time_taken]])/60</f>
        <v>13</v>
      </c>
      <c r="K4595" s="52">
        <f>DATE(YEAR(tbl_raw_data[[#This Row],[Date Actioned]]),MONTH(tbl_raw_data[[#This Row],[Date Actioned]]),DAY(tbl_raw_data[[#This Row],[Date Actioned]]))</f>
        <v>45154</v>
      </c>
      <c r="L4595" s="50" t="str">
        <f>UPPER(TEXT(tbl_raw_data[[#This Row],[updated_date]],"MMMM"))</f>
        <v>AUGUST</v>
      </c>
      <c r="M4595" s="50" t="str">
        <f>"WEEK "&amp; IF(ROUNDUP(DAY(tbl_raw_data[[#This Row],[updated_date]])/7,0)=5,4,ROUNDUP(DAY(tbl_raw_data[[#This Row],[updated_date]])/7,0))</f>
        <v>WEEK 3</v>
      </c>
      <c r="N4595" s="50" t="str">
        <f>UPPER(VLOOKUP(tbl_raw_data[[#This Row],[Analyst]],Settiings!$A$2:$B$16,2,0))</f>
        <v>CAMROOON</v>
      </c>
      <c r="O4595" s="50" t="str">
        <f>TRIM(UPPER(tbl_raw_data[[#This Row],[Outcome]]))</f>
        <v>APPROVE</v>
      </c>
      <c r="P4595" s="50" t="str">
        <f>TRIM(UPPER(tbl_raw_data[[#This Row],[Queue Name]]))</f>
        <v>CONSUMER EXISTING</v>
      </c>
      <c r="Q4595" s="50" t="str">
        <f>IF(tbl_raw_data[[#This Row],[Time taken in min]]&lt;=Settiings!$D$2,"SLA_MET","SLA_NOT_MET")</f>
        <v>SLA_MET</v>
      </c>
      <c r="R4595" s="94"/>
    </row>
    <row r="4596" spans="1:18" x14ac:dyDescent="0.3">
      <c r="A4596" s="14" t="s">
        <v>4444</v>
      </c>
      <c r="B4596" s="15">
        <v>45154.794629629629</v>
      </c>
      <c r="C4596" s="16">
        <v>45154.801655092589</v>
      </c>
      <c r="D4596" s="17" t="s">
        <v>27</v>
      </c>
      <c r="E4596" s="17" t="s">
        <v>9</v>
      </c>
      <c r="F4596" s="17" t="s">
        <v>53</v>
      </c>
      <c r="G4596" s="17" t="s">
        <v>297</v>
      </c>
      <c r="H4596" s="83"/>
      <c r="I4596" s="48">
        <f>tbl_raw_data[[#This Row],[Date Actioned]]-tbl_raw_data[[#This Row],[Date Tagged]]</f>
        <v>7.025462960882578E-3</v>
      </c>
      <c r="J4596" s="46">
        <f>HOUR(tbl_raw_data[[#This Row],[Time_taken]])*60+MINUTE(tbl_raw_data[[#This Row],[Time_taken]])+SECOND(tbl_raw_data[[#This Row],[Time_taken]])/60</f>
        <v>10.116666666666667</v>
      </c>
      <c r="K4596" s="52">
        <f>DATE(YEAR(tbl_raw_data[[#This Row],[Date Actioned]]),MONTH(tbl_raw_data[[#This Row],[Date Actioned]]),DAY(tbl_raw_data[[#This Row],[Date Actioned]]))</f>
        <v>45154</v>
      </c>
      <c r="L4596" s="50" t="str">
        <f>UPPER(TEXT(tbl_raw_data[[#This Row],[updated_date]],"MMMM"))</f>
        <v>AUGUST</v>
      </c>
      <c r="M4596" s="50" t="str">
        <f>"WEEK "&amp; IF(ROUNDUP(DAY(tbl_raw_data[[#This Row],[updated_date]])/7,0)=5,4,ROUNDUP(DAY(tbl_raw_data[[#This Row],[updated_date]])/7,0))</f>
        <v>WEEK 3</v>
      </c>
      <c r="N4596" s="50" t="str">
        <f>UPPER(VLOOKUP(tbl_raw_data[[#This Row],[Analyst]],Settiings!$A$2:$B$16,2,0))</f>
        <v>NAVED</v>
      </c>
      <c r="O4596" s="50" t="str">
        <f>TRIM(UPPER(tbl_raw_data[[#This Row],[Outcome]]))</f>
        <v>DECLINE</v>
      </c>
      <c r="P4596" s="50" t="str">
        <f>TRIM(UPPER(tbl_raw_data[[#This Row],[Queue Name]]))</f>
        <v>CONSUMER EXISTING</v>
      </c>
      <c r="Q4596" s="50" t="str">
        <f>IF(tbl_raw_data[[#This Row],[Time taken in min]]&lt;=Settiings!$D$2,"SLA_MET","SLA_NOT_MET")</f>
        <v>SLA_MET</v>
      </c>
      <c r="R4596" s="94"/>
    </row>
    <row r="4597" spans="1:18" x14ac:dyDescent="0.3">
      <c r="A4597" s="23" t="s">
        <v>4445</v>
      </c>
      <c r="B4597" s="15">
        <v>45154.796782407408</v>
      </c>
      <c r="C4597" s="26">
        <v>45154.803923611114</v>
      </c>
      <c r="D4597" s="18" t="s">
        <v>13</v>
      </c>
      <c r="E4597" s="18" t="s">
        <v>19</v>
      </c>
      <c r="F4597" s="27" t="s">
        <v>1222</v>
      </c>
      <c r="G4597" s="19"/>
      <c r="H4597" s="79"/>
      <c r="I4597" s="48">
        <f>tbl_raw_data[[#This Row],[Date Actioned]]-tbl_raw_data[[#This Row],[Date Tagged]]</f>
        <v>7.1412037068512291E-3</v>
      </c>
      <c r="J4597" s="46">
        <f>HOUR(tbl_raw_data[[#This Row],[Time_taken]])*60+MINUTE(tbl_raw_data[[#This Row],[Time_taken]])+SECOND(tbl_raw_data[[#This Row],[Time_taken]])/60</f>
        <v>10.283333333333333</v>
      </c>
      <c r="K4597" s="52">
        <f>DATE(YEAR(tbl_raw_data[[#This Row],[Date Actioned]]),MONTH(tbl_raw_data[[#This Row],[Date Actioned]]),DAY(tbl_raw_data[[#This Row],[Date Actioned]]))</f>
        <v>45154</v>
      </c>
      <c r="L4597" s="50" t="str">
        <f>UPPER(TEXT(tbl_raw_data[[#This Row],[updated_date]],"MMMM"))</f>
        <v>AUGUST</v>
      </c>
      <c r="M4597" s="50" t="str">
        <f>"WEEK "&amp; IF(ROUNDUP(DAY(tbl_raw_data[[#This Row],[updated_date]])/7,0)=5,4,ROUNDUP(DAY(tbl_raw_data[[#This Row],[updated_date]])/7,0))</f>
        <v>WEEK 3</v>
      </c>
      <c r="N4597" s="50" t="str">
        <f>UPPER(VLOOKUP(tbl_raw_data[[#This Row],[Analyst]],Settiings!$A$2:$B$16,2,0))</f>
        <v>HARDIK</v>
      </c>
      <c r="O4597" s="50" t="str">
        <f>TRIM(UPPER(tbl_raw_data[[#This Row],[Outcome]]))</f>
        <v>APPROVE</v>
      </c>
      <c r="P4597" s="50" t="str">
        <f>TRIM(UPPER(tbl_raw_data[[#This Row],[Queue Name]]))</f>
        <v>CONSUMER POST BUREAU</v>
      </c>
      <c r="Q4597" s="50" t="str">
        <f>IF(tbl_raw_data[[#This Row],[Time taken in min]]&lt;=Settiings!$D$2,"SLA_MET","SLA_NOT_MET")</f>
        <v>SLA_MET</v>
      </c>
      <c r="R4597" s="94"/>
    </row>
    <row r="4598" spans="1:18" x14ac:dyDescent="0.3">
      <c r="A4598" s="23" t="s">
        <v>4446</v>
      </c>
      <c r="B4598" s="15">
        <v>45154.798541666663</v>
      </c>
      <c r="C4598" s="16">
        <v>45154.802187499998</v>
      </c>
      <c r="D4598" s="17" t="s">
        <v>13</v>
      </c>
      <c r="E4598" s="17" t="s">
        <v>9</v>
      </c>
      <c r="F4598" s="17" t="s">
        <v>70</v>
      </c>
      <c r="G4598" s="17" t="s">
        <v>17</v>
      </c>
      <c r="H4598" s="83"/>
      <c r="I4598" s="48">
        <f>tbl_raw_data[[#This Row],[Date Actioned]]-tbl_raw_data[[#This Row],[Date Tagged]]</f>
        <v>3.645833334303461E-3</v>
      </c>
      <c r="J4598" s="46">
        <f>HOUR(tbl_raw_data[[#This Row],[Time_taken]])*60+MINUTE(tbl_raw_data[[#This Row],[Time_taken]])+SECOND(tbl_raw_data[[#This Row],[Time_taken]])/60</f>
        <v>5.25</v>
      </c>
      <c r="K4598" s="52">
        <f>DATE(YEAR(tbl_raw_data[[#This Row],[Date Actioned]]),MONTH(tbl_raw_data[[#This Row],[Date Actioned]]),DAY(tbl_raw_data[[#This Row],[Date Actioned]]))</f>
        <v>45154</v>
      </c>
      <c r="L4598" s="50" t="str">
        <f>UPPER(TEXT(tbl_raw_data[[#This Row],[updated_date]],"MMMM"))</f>
        <v>AUGUST</v>
      </c>
      <c r="M4598" s="50" t="str">
        <f>"WEEK "&amp; IF(ROUNDUP(DAY(tbl_raw_data[[#This Row],[updated_date]])/7,0)=5,4,ROUNDUP(DAY(tbl_raw_data[[#This Row],[updated_date]])/7,0))</f>
        <v>WEEK 3</v>
      </c>
      <c r="N4598" s="50" t="str">
        <f>UPPER(VLOOKUP(tbl_raw_data[[#This Row],[Analyst]],Settiings!$A$2:$B$16,2,0))</f>
        <v>ASIF</v>
      </c>
      <c r="O4598" s="50" t="str">
        <f>TRIM(UPPER(tbl_raw_data[[#This Row],[Outcome]]))</f>
        <v>APPROVE</v>
      </c>
      <c r="P4598" s="50" t="str">
        <f>TRIM(UPPER(tbl_raw_data[[#This Row],[Queue Name]]))</f>
        <v>CONSUMER EXISTING</v>
      </c>
      <c r="Q4598" s="50" t="str">
        <f>IF(tbl_raw_data[[#This Row],[Time taken in min]]&lt;=Settiings!$D$2,"SLA_MET","SLA_NOT_MET")</f>
        <v>SLA_MET</v>
      </c>
      <c r="R4598" s="94"/>
    </row>
    <row r="4599" spans="1:18" x14ac:dyDescent="0.3">
      <c r="A4599" s="14" t="s">
        <v>4447</v>
      </c>
      <c r="B4599" s="15">
        <v>45154.800486111111</v>
      </c>
      <c r="C4599" s="10">
        <v>45154.812650462962</v>
      </c>
      <c r="D4599" s="12" t="s">
        <v>13</v>
      </c>
      <c r="E4599" s="12" t="s">
        <v>9</v>
      </c>
      <c r="F4599" s="11" t="s">
        <v>1222</v>
      </c>
      <c r="G4599" s="13"/>
      <c r="H4599" s="78"/>
      <c r="I4599" s="48">
        <f>tbl_raw_data[[#This Row],[Date Actioned]]-tbl_raw_data[[#This Row],[Date Tagged]]</f>
        <v>1.2164351850515231E-2</v>
      </c>
      <c r="J4599" s="46">
        <f>HOUR(tbl_raw_data[[#This Row],[Time_taken]])*60+MINUTE(tbl_raw_data[[#This Row],[Time_taken]])+SECOND(tbl_raw_data[[#This Row],[Time_taken]])/60</f>
        <v>17.516666666666666</v>
      </c>
      <c r="K4599" s="52">
        <f>DATE(YEAR(tbl_raw_data[[#This Row],[Date Actioned]]),MONTH(tbl_raw_data[[#This Row],[Date Actioned]]),DAY(tbl_raw_data[[#This Row],[Date Actioned]]))</f>
        <v>45154</v>
      </c>
      <c r="L4599" s="50" t="str">
        <f>UPPER(TEXT(tbl_raw_data[[#This Row],[updated_date]],"MMMM"))</f>
        <v>AUGUST</v>
      </c>
      <c r="M4599" s="50" t="str">
        <f>"WEEK "&amp; IF(ROUNDUP(DAY(tbl_raw_data[[#This Row],[updated_date]])/7,0)=5,4,ROUNDUP(DAY(tbl_raw_data[[#This Row],[updated_date]])/7,0))</f>
        <v>WEEK 3</v>
      </c>
      <c r="N4599" s="50" t="str">
        <f>UPPER(VLOOKUP(tbl_raw_data[[#This Row],[Analyst]],Settiings!$A$2:$B$16,2,0))</f>
        <v>HARDIK</v>
      </c>
      <c r="O4599" s="50" t="str">
        <f>TRIM(UPPER(tbl_raw_data[[#This Row],[Outcome]]))</f>
        <v>APPROVE</v>
      </c>
      <c r="P4599" s="50" t="str">
        <f>TRIM(UPPER(tbl_raw_data[[#This Row],[Queue Name]]))</f>
        <v>CONSUMER EXISTING</v>
      </c>
      <c r="Q4599" s="50" t="str">
        <f>IF(tbl_raw_data[[#This Row],[Time taken in min]]&lt;=Settiings!$D$2,"SLA_MET","SLA_NOT_MET")</f>
        <v>SLA_MET</v>
      </c>
      <c r="R4599" s="94"/>
    </row>
    <row r="4600" spans="1:18" x14ac:dyDescent="0.3">
      <c r="A4600" s="14" t="s">
        <v>4448</v>
      </c>
      <c r="B4600" s="9">
        <v>45154.800891203704</v>
      </c>
      <c r="C4600" s="24">
        <v>45154.804895833331</v>
      </c>
      <c r="D4600" s="25" t="s">
        <v>13</v>
      </c>
      <c r="E4600" s="25" t="s">
        <v>9</v>
      </c>
      <c r="F4600" s="25" t="s">
        <v>16</v>
      </c>
      <c r="G4600" s="25" t="s">
        <v>17</v>
      </c>
      <c r="H4600" s="82"/>
      <c r="I4600" s="48">
        <f>tbl_raw_data[[#This Row],[Date Actioned]]-tbl_raw_data[[#This Row],[Date Tagged]]</f>
        <v>4.0046296271611936E-3</v>
      </c>
      <c r="J4600" s="46">
        <f>HOUR(tbl_raw_data[[#This Row],[Time_taken]])*60+MINUTE(tbl_raw_data[[#This Row],[Time_taken]])+SECOND(tbl_raw_data[[#This Row],[Time_taken]])/60</f>
        <v>5.7666666666666666</v>
      </c>
      <c r="K4600" s="52">
        <f>DATE(YEAR(tbl_raw_data[[#This Row],[Date Actioned]]),MONTH(tbl_raw_data[[#This Row],[Date Actioned]]),DAY(tbl_raw_data[[#This Row],[Date Actioned]]))</f>
        <v>45154</v>
      </c>
      <c r="L4600" s="50" t="str">
        <f>UPPER(TEXT(tbl_raw_data[[#This Row],[updated_date]],"MMMM"))</f>
        <v>AUGUST</v>
      </c>
      <c r="M4600" s="50" t="str">
        <f>"WEEK "&amp; IF(ROUNDUP(DAY(tbl_raw_data[[#This Row],[updated_date]])/7,0)=5,4,ROUNDUP(DAY(tbl_raw_data[[#This Row],[updated_date]])/7,0))</f>
        <v>WEEK 3</v>
      </c>
      <c r="N4600" s="50" t="str">
        <f>UPPER(VLOOKUP(tbl_raw_data[[#This Row],[Analyst]],Settiings!$A$2:$B$16,2,0))</f>
        <v>CAMROOON</v>
      </c>
      <c r="O4600" s="50" t="str">
        <f>TRIM(UPPER(tbl_raw_data[[#This Row],[Outcome]]))</f>
        <v>APPROVE</v>
      </c>
      <c r="P4600" s="50" t="str">
        <f>TRIM(UPPER(tbl_raw_data[[#This Row],[Queue Name]]))</f>
        <v>CONSUMER EXISTING</v>
      </c>
      <c r="Q4600" s="50" t="str">
        <f>IF(tbl_raw_data[[#This Row],[Time taken in min]]&lt;=Settiings!$D$2,"SLA_MET","SLA_NOT_MET")</f>
        <v>SLA_MET</v>
      </c>
      <c r="R4600" s="94"/>
    </row>
    <row r="4601" spans="1:18" x14ac:dyDescent="0.3">
      <c r="A4601" s="20" t="s">
        <v>4449</v>
      </c>
      <c r="B4601" s="15">
        <v>45154.802118055559</v>
      </c>
      <c r="C4601" s="16">
        <v>45154.805763888886</v>
      </c>
      <c r="D4601" s="17" t="s">
        <v>13</v>
      </c>
      <c r="E4601" s="17" t="s">
        <v>47</v>
      </c>
      <c r="F4601" s="17" t="s">
        <v>70</v>
      </c>
      <c r="G4601" s="17" t="s">
        <v>41</v>
      </c>
      <c r="H4601" s="83"/>
      <c r="I4601" s="48">
        <f>tbl_raw_data[[#This Row],[Date Actioned]]-tbl_raw_data[[#This Row],[Date Tagged]]</f>
        <v>3.6458333270275034E-3</v>
      </c>
      <c r="J4601" s="46">
        <f>HOUR(tbl_raw_data[[#This Row],[Time_taken]])*60+MINUTE(tbl_raw_data[[#This Row],[Time_taken]])+SECOND(tbl_raw_data[[#This Row],[Time_taken]])/60</f>
        <v>5.25</v>
      </c>
      <c r="K4601" s="52">
        <f>DATE(YEAR(tbl_raw_data[[#This Row],[Date Actioned]]),MONTH(tbl_raw_data[[#This Row],[Date Actioned]]),DAY(tbl_raw_data[[#This Row],[Date Actioned]]))</f>
        <v>45154</v>
      </c>
      <c r="L4601" s="50" t="str">
        <f>UPPER(TEXT(tbl_raw_data[[#This Row],[updated_date]],"MMMM"))</f>
        <v>AUGUST</v>
      </c>
      <c r="M4601" s="50" t="str">
        <f>"WEEK "&amp; IF(ROUNDUP(DAY(tbl_raw_data[[#This Row],[updated_date]])/7,0)=5,4,ROUNDUP(DAY(tbl_raw_data[[#This Row],[updated_date]])/7,0))</f>
        <v>WEEK 3</v>
      </c>
      <c r="N4601" s="50" t="str">
        <f>UPPER(VLOOKUP(tbl_raw_data[[#This Row],[Analyst]],Settiings!$A$2:$B$16,2,0))</f>
        <v>ASIF</v>
      </c>
      <c r="O4601" s="50" t="str">
        <f>TRIM(UPPER(tbl_raw_data[[#This Row],[Outcome]]))</f>
        <v>APPROVE</v>
      </c>
      <c r="P4601" s="50" t="str">
        <f>TRIM(UPPER(tbl_raw_data[[#This Row],[Queue Name]]))</f>
        <v>CONSUMER PRE BUREAU</v>
      </c>
      <c r="Q4601" s="50" t="str">
        <f>IF(tbl_raw_data[[#This Row],[Time taken in min]]&lt;=Settiings!$D$2,"SLA_MET","SLA_NOT_MET")</f>
        <v>SLA_MET</v>
      </c>
      <c r="R4601" s="94"/>
    </row>
    <row r="4602" spans="1:18" x14ac:dyDescent="0.3">
      <c r="A4602" s="23" t="s">
        <v>4450</v>
      </c>
      <c r="B4602" s="15">
        <v>45154.804386574076</v>
      </c>
      <c r="C4602" s="26">
        <v>45154.807557870372</v>
      </c>
      <c r="D4602" s="18" t="s">
        <v>27</v>
      </c>
      <c r="E4602" s="18" t="s">
        <v>9</v>
      </c>
      <c r="F4602" s="27" t="s">
        <v>16</v>
      </c>
      <c r="G4602" s="19"/>
      <c r="H4602" s="79"/>
      <c r="I4602" s="48">
        <f>tbl_raw_data[[#This Row],[Date Actioned]]-tbl_raw_data[[#This Row],[Date Tagged]]</f>
        <v>3.1712962954770774E-3</v>
      </c>
      <c r="J4602" s="46">
        <f>HOUR(tbl_raw_data[[#This Row],[Time_taken]])*60+MINUTE(tbl_raw_data[[#This Row],[Time_taken]])+SECOND(tbl_raw_data[[#This Row],[Time_taken]])/60</f>
        <v>4.5666666666666664</v>
      </c>
      <c r="K4602" s="52">
        <f>DATE(YEAR(tbl_raw_data[[#This Row],[Date Actioned]]),MONTH(tbl_raw_data[[#This Row],[Date Actioned]]),DAY(tbl_raw_data[[#This Row],[Date Actioned]]))</f>
        <v>45154</v>
      </c>
      <c r="L4602" s="50" t="str">
        <f>UPPER(TEXT(tbl_raw_data[[#This Row],[updated_date]],"MMMM"))</f>
        <v>AUGUST</v>
      </c>
      <c r="M4602" s="50" t="str">
        <f>"WEEK "&amp; IF(ROUNDUP(DAY(tbl_raw_data[[#This Row],[updated_date]])/7,0)=5,4,ROUNDUP(DAY(tbl_raw_data[[#This Row],[updated_date]])/7,0))</f>
        <v>WEEK 3</v>
      </c>
      <c r="N4602" s="50" t="str">
        <f>UPPER(VLOOKUP(tbl_raw_data[[#This Row],[Analyst]],Settiings!$A$2:$B$16,2,0))</f>
        <v>CAMROOON</v>
      </c>
      <c r="O4602" s="50" t="str">
        <f>TRIM(UPPER(tbl_raw_data[[#This Row],[Outcome]]))</f>
        <v>DECLINE</v>
      </c>
      <c r="P4602" s="50" t="str">
        <f>TRIM(UPPER(tbl_raw_data[[#This Row],[Queue Name]]))</f>
        <v>CONSUMER EXISTING</v>
      </c>
      <c r="Q4602" s="50" t="str">
        <f>IF(tbl_raw_data[[#This Row],[Time taken in min]]&lt;=Settiings!$D$2,"SLA_MET","SLA_NOT_MET")</f>
        <v>SLA_MET</v>
      </c>
      <c r="R4602" s="94"/>
    </row>
    <row r="4603" spans="1:18" x14ac:dyDescent="0.3">
      <c r="A4603" s="20" t="s">
        <v>4451</v>
      </c>
      <c r="B4603" s="9">
        <v>45154.820717592593</v>
      </c>
      <c r="C4603" s="24">
        <v>45154.827523148146</v>
      </c>
      <c r="D4603" s="25" t="s">
        <v>27</v>
      </c>
      <c r="E4603" s="25" t="s">
        <v>9</v>
      </c>
      <c r="F4603" s="25" t="s">
        <v>53</v>
      </c>
      <c r="G4603" s="25" t="s">
        <v>297</v>
      </c>
      <c r="H4603" s="82"/>
      <c r="I4603" s="48">
        <f>tbl_raw_data[[#This Row],[Date Actioned]]-tbl_raw_data[[#This Row],[Date Tagged]]</f>
        <v>6.805555553000886E-3</v>
      </c>
      <c r="J4603" s="46">
        <f>HOUR(tbl_raw_data[[#This Row],[Time_taken]])*60+MINUTE(tbl_raw_data[[#This Row],[Time_taken]])+SECOND(tbl_raw_data[[#This Row],[Time_taken]])/60</f>
        <v>9.8000000000000007</v>
      </c>
      <c r="K4603" s="52">
        <f>DATE(YEAR(tbl_raw_data[[#This Row],[Date Actioned]]),MONTH(tbl_raw_data[[#This Row],[Date Actioned]]),DAY(tbl_raw_data[[#This Row],[Date Actioned]]))</f>
        <v>45154</v>
      </c>
      <c r="L4603" s="50" t="str">
        <f>UPPER(TEXT(tbl_raw_data[[#This Row],[updated_date]],"MMMM"))</f>
        <v>AUGUST</v>
      </c>
      <c r="M4603" s="50" t="str">
        <f>"WEEK "&amp; IF(ROUNDUP(DAY(tbl_raw_data[[#This Row],[updated_date]])/7,0)=5,4,ROUNDUP(DAY(tbl_raw_data[[#This Row],[updated_date]])/7,0))</f>
        <v>WEEK 3</v>
      </c>
      <c r="N4603" s="50" t="str">
        <f>UPPER(VLOOKUP(tbl_raw_data[[#This Row],[Analyst]],Settiings!$A$2:$B$16,2,0))</f>
        <v>NAVED</v>
      </c>
      <c r="O4603" s="50" t="str">
        <f>TRIM(UPPER(tbl_raw_data[[#This Row],[Outcome]]))</f>
        <v>DECLINE</v>
      </c>
      <c r="P4603" s="50" t="str">
        <f>TRIM(UPPER(tbl_raw_data[[#This Row],[Queue Name]]))</f>
        <v>CONSUMER EXISTING</v>
      </c>
      <c r="Q4603" s="50" t="str">
        <f>IF(tbl_raw_data[[#This Row],[Time taken in min]]&lt;=Settiings!$D$2,"SLA_MET","SLA_NOT_MET")</f>
        <v>SLA_MET</v>
      </c>
      <c r="R4603" s="94"/>
    </row>
    <row r="4604" spans="1:18" x14ac:dyDescent="0.3">
      <c r="A4604" s="23" t="s">
        <v>4455</v>
      </c>
      <c r="B4604" s="15">
        <v>45154.82712962963</v>
      </c>
      <c r="C4604" s="16">
        <v>45154.839618055557</v>
      </c>
      <c r="D4604" s="17" t="s">
        <v>27</v>
      </c>
      <c r="E4604" s="17" t="s">
        <v>9</v>
      </c>
      <c r="F4604" s="17" t="s">
        <v>10</v>
      </c>
      <c r="G4604" s="17" t="s">
        <v>4456</v>
      </c>
      <c r="H4604" s="83"/>
      <c r="I4604" s="48">
        <f>tbl_raw_data[[#This Row],[Date Actioned]]-tbl_raw_data[[#This Row],[Date Tagged]]</f>
        <v>1.2488425927585922E-2</v>
      </c>
      <c r="J4604" s="46">
        <f>HOUR(tbl_raw_data[[#This Row],[Time_taken]])*60+MINUTE(tbl_raw_data[[#This Row],[Time_taken]])+SECOND(tbl_raw_data[[#This Row],[Time_taken]])/60</f>
        <v>17.983333333333334</v>
      </c>
      <c r="K4604" s="52">
        <f>DATE(YEAR(tbl_raw_data[[#This Row],[Date Actioned]]),MONTH(tbl_raw_data[[#This Row],[Date Actioned]]),DAY(tbl_raw_data[[#This Row],[Date Actioned]]))</f>
        <v>45154</v>
      </c>
      <c r="L4604" s="50" t="str">
        <f>UPPER(TEXT(tbl_raw_data[[#This Row],[updated_date]],"MMMM"))</f>
        <v>AUGUST</v>
      </c>
      <c r="M4604" s="50" t="str">
        <f>"WEEK "&amp; IF(ROUNDUP(DAY(tbl_raw_data[[#This Row],[updated_date]])/7,0)=5,4,ROUNDUP(DAY(tbl_raw_data[[#This Row],[updated_date]])/7,0))</f>
        <v>WEEK 3</v>
      </c>
      <c r="N4604" s="50" t="str">
        <f>UPPER(VLOOKUP(tbl_raw_data[[#This Row],[Analyst]],Settiings!$A$2:$B$16,2,0))</f>
        <v>NITESH</v>
      </c>
      <c r="O4604" s="50" t="str">
        <f>TRIM(UPPER(tbl_raw_data[[#This Row],[Outcome]]))</f>
        <v>DECLINE</v>
      </c>
      <c r="P4604" s="50" t="str">
        <f>TRIM(UPPER(tbl_raw_data[[#This Row],[Queue Name]]))</f>
        <v>CONSUMER EXISTING</v>
      </c>
      <c r="Q4604" s="50" t="str">
        <f>IF(tbl_raw_data[[#This Row],[Time taken in min]]&lt;=Settiings!$D$2,"SLA_MET","SLA_NOT_MET")</f>
        <v>SLA_MET</v>
      </c>
      <c r="R4604" s="94"/>
    </row>
    <row r="4605" spans="1:18" x14ac:dyDescent="0.3">
      <c r="A4605" s="20" t="s">
        <v>4460</v>
      </c>
      <c r="B4605" s="15">
        <v>45154.83934027778</v>
      </c>
      <c r="C4605" s="26">
        <v>45154.850416666668</v>
      </c>
      <c r="D4605" s="18" t="s">
        <v>13</v>
      </c>
      <c r="E4605" s="18" t="s">
        <v>19</v>
      </c>
      <c r="F4605" s="27" t="s">
        <v>1222</v>
      </c>
      <c r="G4605" s="19"/>
      <c r="H4605" s="79"/>
      <c r="I4605" s="48">
        <f>tbl_raw_data[[#This Row],[Date Actioned]]-tbl_raw_data[[#This Row],[Date Tagged]]</f>
        <v>1.1076388887886424E-2</v>
      </c>
      <c r="J4605" s="46">
        <f>HOUR(tbl_raw_data[[#This Row],[Time_taken]])*60+MINUTE(tbl_raw_data[[#This Row],[Time_taken]])+SECOND(tbl_raw_data[[#This Row],[Time_taken]])/60</f>
        <v>15.95</v>
      </c>
      <c r="K4605" s="52">
        <f>DATE(YEAR(tbl_raw_data[[#This Row],[Date Actioned]]),MONTH(tbl_raw_data[[#This Row],[Date Actioned]]),DAY(tbl_raw_data[[#This Row],[Date Actioned]]))</f>
        <v>45154</v>
      </c>
      <c r="L4605" s="50" t="str">
        <f>UPPER(TEXT(tbl_raw_data[[#This Row],[updated_date]],"MMMM"))</f>
        <v>AUGUST</v>
      </c>
      <c r="M4605" s="50" t="str">
        <f>"WEEK "&amp; IF(ROUNDUP(DAY(tbl_raw_data[[#This Row],[updated_date]])/7,0)=5,4,ROUNDUP(DAY(tbl_raw_data[[#This Row],[updated_date]])/7,0))</f>
        <v>WEEK 3</v>
      </c>
      <c r="N4605" s="50" t="str">
        <f>UPPER(VLOOKUP(tbl_raw_data[[#This Row],[Analyst]],Settiings!$A$2:$B$16,2,0))</f>
        <v>HARDIK</v>
      </c>
      <c r="O4605" s="50" t="str">
        <f>TRIM(UPPER(tbl_raw_data[[#This Row],[Outcome]]))</f>
        <v>APPROVE</v>
      </c>
      <c r="P4605" s="50" t="str">
        <f>TRIM(UPPER(tbl_raw_data[[#This Row],[Queue Name]]))</f>
        <v>CONSUMER POST BUREAU</v>
      </c>
      <c r="Q4605" s="50" t="str">
        <f>IF(tbl_raw_data[[#This Row],[Time taken in min]]&lt;=Settiings!$D$2,"SLA_MET","SLA_NOT_MET")</f>
        <v>SLA_MET</v>
      </c>
      <c r="R4605" s="94"/>
    </row>
    <row r="4606" spans="1:18" x14ac:dyDescent="0.3">
      <c r="A4606" s="23" t="s">
        <v>4461</v>
      </c>
      <c r="B4606" s="9">
        <v>45154.840717592589</v>
      </c>
      <c r="C4606" s="24">
        <v>45154.853449074071</v>
      </c>
      <c r="D4606" s="25" t="s">
        <v>13</v>
      </c>
      <c r="E4606" s="25" t="s">
        <v>9</v>
      </c>
      <c r="F4606" s="25" t="s">
        <v>10</v>
      </c>
      <c r="G4606" s="25" t="s">
        <v>17</v>
      </c>
      <c r="H4606" s="82"/>
      <c r="I4606" s="48">
        <f>tbl_raw_data[[#This Row],[Date Actioned]]-tbl_raw_data[[#This Row],[Date Tagged]]</f>
        <v>1.2731481481750961E-2</v>
      </c>
      <c r="J4606" s="46">
        <f>HOUR(tbl_raw_data[[#This Row],[Time_taken]])*60+MINUTE(tbl_raw_data[[#This Row],[Time_taken]])+SECOND(tbl_raw_data[[#This Row],[Time_taken]])/60</f>
        <v>18.333333333333332</v>
      </c>
      <c r="K4606" s="52">
        <f>DATE(YEAR(tbl_raw_data[[#This Row],[Date Actioned]]),MONTH(tbl_raw_data[[#This Row],[Date Actioned]]),DAY(tbl_raw_data[[#This Row],[Date Actioned]]))</f>
        <v>45154</v>
      </c>
      <c r="L4606" s="50" t="str">
        <f>UPPER(TEXT(tbl_raw_data[[#This Row],[updated_date]],"MMMM"))</f>
        <v>AUGUST</v>
      </c>
      <c r="M4606" s="50" t="str">
        <f>"WEEK "&amp; IF(ROUNDUP(DAY(tbl_raw_data[[#This Row],[updated_date]])/7,0)=5,4,ROUNDUP(DAY(tbl_raw_data[[#This Row],[updated_date]])/7,0))</f>
        <v>WEEK 3</v>
      </c>
      <c r="N4606" s="50" t="str">
        <f>UPPER(VLOOKUP(tbl_raw_data[[#This Row],[Analyst]],Settiings!$A$2:$B$16,2,0))</f>
        <v>NITESH</v>
      </c>
      <c r="O4606" s="50" t="str">
        <f>TRIM(UPPER(tbl_raw_data[[#This Row],[Outcome]]))</f>
        <v>APPROVE</v>
      </c>
      <c r="P4606" s="50" t="str">
        <f>TRIM(UPPER(tbl_raw_data[[#This Row],[Queue Name]]))</f>
        <v>CONSUMER EXISTING</v>
      </c>
      <c r="Q4606" s="50" t="str">
        <f>IF(tbl_raw_data[[#This Row],[Time taken in min]]&lt;=Settiings!$D$2,"SLA_MET","SLA_NOT_MET")</f>
        <v>SLA_MET</v>
      </c>
      <c r="R4606" s="94"/>
    </row>
    <row r="4607" spans="1:18" x14ac:dyDescent="0.3">
      <c r="A4607" s="14" t="s">
        <v>4462</v>
      </c>
      <c r="B4607" s="15">
        <v>45154.841365740744</v>
      </c>
      <c r="C4607" s="16">
        <v>45154.85628472222</v>
      </c>
      <c r="D4607" s="17" t="s">
        <v>13</v>
      </c>
      <c r="E4607" s="17" t="s">
        <v>47</v>
      </c>
      <c r="F4607" s="17" t="s">
        <v>53</v>
      </c>
      <c r="G4607" s="17" t="s">
        <v>785</v>
      </c>
      <c r="H4607" s="83"/>
      <c r="I4607" s="48">
        <f>tbl_raw_data[[#This Row],[Date Actioned]]-tbl_raw_data[[#This Row],[Date Tagged]]</f>
        <v>1.4918981476512272E-2</v>
      </c>
      <c r="J4607" s="46">
        <f>HOUR(tbl_raw_data[[#This Row],[Time_taken]])*60+MINUTE(tbl_raw_data[[#This Row],[Time_taken]])+SECOND(tbl_raw_data[[#This Row],[Time_taken]])/60</f>
        <v>21.483333333333334</v>
      </c>
      <c r="K4607" s="52">
        <f>DATE(YEAR(tbl_raw_data[[#This Row],[Date Actioned]]),MONTH(tbl_raw_data[[#This Row],[Date Actioned]]),DAY(tbl_raw_data[[#This Row],[Date Actioned]]))</f>
        <v>45154</v>
      </c>
      <c r="L4607" s="50" t="str">
        <f>UPPER(TEXT(tbl_raw_data[[#This Row],[updated_date]],"MMMM"))</f>
        <v>AUGUST</v>
      </c>
      <c r="M4607" s="50" t="str">
        <f>"WEEK "&amp; IF(ROUNDUP(DAY(tbl_raw_data[[#This Row],[updated_date]])/7,0)=5,4,ROUNDUP(DAY(tbl_raw_data[[#This Row],[updated_date]])/7,0))</f>
        <v>WEEK 3</v>
      </c>
      <c r="N4607" s="50" t="str">
        <f>UPPER(VLOOKUP(tbl_raw_data[[#This Row],[Analyst]],Settiings!$A$2:$B$16,2,0))</f>
        <v>NAVED</v>
      </c>
      <c r="O4607" s="50" t="str">
        <f>TRIM(UPPER(tbl_raw_data[[#This Row],[Outcome]]))</f>
        <v>APPROVE</v>
      </c>
      <c r="P4607" s="50" t="str">
        <f>TRIM(UPPER(tbl_raw_data[[#This Row],[Queue Name]]))</f>
        <v>CONSUMER PRE BUREAU</v>
      </c>
      <c r="Q4607" s="50" t="str">
        <f>IF(tbl_raw_data[[#This Row],[Time taken in min]]&lt;=Settiings!$D$2,"SLA_MET","SLA_NOT_MET")</f>
        <v>SLA_NOT_MET</v>
      </c>
      <c r="R4607" s="94"/>
    </row>
    <row r="4608" spans="1:18" x14ac:dyDescent="0.3">
      <c r="A4608" s="14" t="s">
        <v>4465</v>
      </c>
      <c r="B4608" s="9">
        <v>45154.853194444448</v>
      </c>
      <c r="C4608" s="24">
        <v>45154.862557870372</v>
      </c>
      <c r="D4608" s="25" t="s">
        <v>27</v>
      </c>
      <c r="E4608" s="25" t="s">
        <v>9</v>
      </c>
      <c r="F4608" s="25" t="s">
        <v>10</v>
      </c>
      <c r="G4608" s="25" t="s">
        <v>228</v>
      </c>
      <c r="H4608" s="82"/>
      <c r="I4608" s="48">
        <f>tbl_raw_data[[#This Row],[Date Actioned]]-tbl_raw_data[[#This Row],[Date Tagged]]</f>
        <v>9.3634259246755391E-3</v>
      </c>
      <c r="J4608" s="46">
        <f>HOUR(tbl_raw_data[[#This Row],[Time_taken]])*60+MINUTE(tbl_raw_data[[#This Row],[Time_taken]])+SECOND(tbl_raw_data[[#This Row],[Time_taken]])/60</f>
        <v>13.483333333333333</v>
      </c>
      <c r="K4608" s="52">
        <f>DATE(YEAR(tbl_raw_data[[#This Row],[Date Actioned]]),MONTH(tbl_raw_data[[#This Row],[Date Actioned]]),DAY(tbl_raw_data[[#This Row],[Date Actioned]]))</f>
        <v>45154</v>
      </c>
      <c r="L4608" s="50" t="str">
        <f>UPPER(TEXT(tbl_raw_data[[#This Row],[updated_date]],"MMMM"))</f>
        <v>AUGUST</v>
      </c>
      <c r="M4608" s="50" t="str">
        <f>"WEEK "&amp; IF(ROUNDUP(DAY(tbl_raw_data[[#This Row],[updated_date]])/7,0)=5,4,ROUNDUP(DAY(tbl_raw_data[[#This Row],[updated_date]])/7,0))</f>
        <v>WEEK 3</v>
      </c>
      <c r="N4608" s="50" t="str">
        <f>UPPER(VLOOKUP(tbl_raw_data[[#This Row],[Analyst]],Settiings!$A$2:$B$16,2,0))</f>
        <v>NITESH</v>
      </c>
      <c r="O4608" s="50" t="str">
        <f>TRIM(UPPER(tbl_raw_data[[#This Row],[Outcome]]))</f>
        <v>DECLINE</v>
      </c>
      <c r="P4608" s="50" t="str">
        <f>TRIM(UPPER(tbl_raw_data[[#This Row],[Queue Name]]))</f>
        <v>CONSUMER EXISTING</v>
      </c>
      <c r="Q4608" s="50" t="str">
        <f>IF(tbl_raw_data[[#This Row],[Time taken in min]]&lt;=Settiings!$D$2,"SLA_MET","SLA_NOT_MET")</f>
        <v>SLA_MET</v>
      </c>
      <c r="R4608" s="94"/>
    </row>
    <row r="4609" spans="1:18" x14ac:dyDescent="0.3">
      <c r="A4609" s="20" t="s">
        <v>4466</v>
      </c>
      <c r="B4609" s="9">
        <v>45154.853888888887</v>
      </c>
      <c r="C4609" s="24">
        <v>45154.865162037036</v>
      </c>
      <c r="D4609" s="25" t="s">
        <v>13</v>
      </c>
      <c r="E4609" s="25" t="s">
        <v>9</v>
      </c>
      <c r="F4609" s="25" t="s">
        <v>16</v>
      </c>
      <c r="G4609" s="25" t="s">
        <v>17</v>
      </c>
      <c r="H4609" s="82"/>
      <c r="I4609" s="48">
        <f>tbl_raw_data[[#This Row],[Date Actioned]]-tbl_raw_data[[#This Row],[Date Tagged]]</f>
        <v>1.1273148149484769E-2</v>
      </c>
      <c r="J4609" s="46">
        <f>HOUR(tbl_raw_data[[#This Row],[Time_taken]])*60+MINUTE(tbl_raw_data[[#This Row],[Time_taken]])+SECOND(tbl_raw_data[[#This Row],[Time_taken]])/60</f>
        <v>16.233333333333334</v>
      </c>
      <c r="K4609" s="52">
        <f>DATE(YEAR(tbl_raw_data[[#This Row],[Date Actioned]]),MONTH(tbl_raw_data[[#This Row],[Date Actioned]]),DAY(tbl_raw_data[[#This Row],[Date Actioned]]))</f>
        <v>45154</v>
      </c>
      <c r="L4609" s="50" t="str">
        <f>UPPER(TEXT(tbl_raw_data[[#This Row],[updated_date]],"MMMM"))</f>
        <v>AUGUST</v>
      </c>
      <c r="M4609" s="50" t="str">
        <f>"WEEK "&amp; IF(ROUNDUP(DAY(tbl_raw_data[[#This Row],[updated_date]])/7,0)=5,4,ROUNDUP(DAY(tbl_raw_data[[#This Row],[updated_date]])/7,0))</f>
        <v>WEEK 3</v>
      </c>
      <c r="N4609" s="50" t="str">
        <f>UPPER(VLOOKUP(tbl_raw_data[[#This Row],[Analyst]],Settiings!$A$2:$B$16,2,0))</f>
        <v>CAMROOON</v>
      </c>
      <c r="O4609" s="50" t="str">
        <f>TRIM(UPPER(tbl_raw_data[[#This Row],[Outcome]]))</f>
        <v>APPROVE</v>
      </c>
      <c r="P4609" s="50" t="str">
        <f>TRIM(UPPER(tbl_raw_data[[#This Row],[Queue Name]]))</f>
        <v>CONSUMER EXISTING</v>
      </c>
      <c r="Q4609" s="50" t="str">
        <f>IF(tbl_raw_data[[#This Row],[Time taken in min]]&lt;=Settiings!$D$2,"SLA_MET","SLA_NOT_MET")</f>
        <v>SLA_MET</v>
      </c>
      <c r="R4609" s="94"/>
    </row>
    <row r="4610" spans="1:18" x14ac:dyDescent="0.3">
      <c r="A4610" s="23" t="s">
        <v>4467</v>
      </c>
      <c r="B4610" s="15">
        <v>45154.858043981483</v>
      </c>
      <c r="C4610" s="16">
        <v>45154.868206018517</v>
      </c>
      <c r="D4610" s="17" t="s">
        <v>13</v>
      </c>
      <c r="E4610" s="17" t="s">
        <v>9</v>
      </c>
      <c r="F4610" s="17" t="s">
        <v>53</v>
      </c>
      <c r="G4610" s="17" t="s">
        <v>17</v>
      </c>
      <c r="H4610" s="83"/>
      <c r="I4610" s="48">
        <f>tbl_raw_data[[#This Row],[Date Actioned]]-tbl_raw_data[[#This Row],[Date Tagged]]</f>
        <v>1.0162037033296656E-2</v>
      </c>
      <c r="J4610" s="46">
        <f>HOUR(tbl_raw_data[[#This Row],[Time_taken]])*60+MINUTE(tbl_raw_data[[#This Row],[Time_taken]])+SECOND(tbl_raw_data[[#This Row],[Time_taken]])/60</f>
        <v>14.633333333333333</v>
      </c>
      <c r="K4610" s="52">
        <f>DATE(YEAR(tbl_raw_data[[#This Row],[Date Actioned]]),MONTH(tbl_raw_data[[#This Row],[Date Actioned]]),DAY(tbl_raw_data[[#This Row],[Date Actioned]]))</f>
        <v>45154</v>
      </c>
      <c r="L4610" s="50" t="str">
        <f>UPPER(TEXT(tbl_raw_data[[#This Row],[updated_date]],"MMMM"))</f>
        <v>AUGUST</v>
      </c>
      <c r="M4610" s="50" t="str">
        <f>"WEEK "&amp; IF(ROUNDUP(DAY(tbl_raw_data[[#This Row],[updated_date]])/7,0)=5,4,ROUNDUP(DAY(tbl_raw_data[[#This Row],[updated_date]])/7,0))</f>
        <v>WEEK 3</v>
      </c>
      <c r="N4610" s="50" t="str">
        <f>UPPER(VLOOKUP(tbl_raw_data[[#This Row],[Analyst]],Settiings!$A$2:$B$16,2,0))</f>
        <v>NAVED</v>
      </c>
      <c r="O4610" s="50" t="str">
        <f>TRIM(UPPER(tbl_raw_data[[#This Row],[Outcome]]))</f>
        <v>APPROVE</v>
      </c>
      <c r="P4610" s="50" t="str">
        <f>TRIM(UPPER(tbl_raw_data[[#This Row],[Queue Name]]))</f>
        <v>CONSUMER EXISTING</v>
      </c>
      <c r="Q4610" s="50" t="str">
        <f>IF(tbl_raw_data[[#This Row],[Time taken in min]]&lt;=Settiings!$D$2,"SLA_MET","SLA_NOT_MET")</f>
        <v>SLA_MET</v>
      </c>
      <c r="R4610" s="94"/>
    </row>
    <row r="4611" spans="1:18" x14ac:dyDescent="0.3">
      <c r="A4611" s="14" t="s">
        <v>4469</v>
      </c>
      <c r="B4611" s="9">
        <v>45154.862696759257</v>
      </c>
      <c r="C4611" s="24">
        <v>45154.871898148151</v>
      </c>
      <c r="D4611" s="25" t="s">
        <v>13</v>
      </c>
      <c r="E4611" s="25" t="s">
        <v>9</v>
      </c>
      <c r="F4611" s="25" t="s">
        <v>53</v>
      </c>
      <c r="G4611" s="25" t="s">
        <v>17</v>
      </c>
      <c r="H4611" s="82"/>
      <c r="I4611" s="48">
        <f>tbl_raw_data[[#This Row],[Date Actioned]]-tbl_raw_data[[#This Row],[Date Tagged]]</f>
        <v>9.2013888934161514E-3</v>
      </c>
      <c r="J4611" s="46">
        <f>HOUR(tbl_raw_data[[#This Row],[Time_taken]])*60+MINUTE(tbl_raw_data[[#This Row],[Time_taken]])+SECOND(tbl_raw_data[[#This Row],[Time_taken]])/60</f>
        <v>13.25</v>
      </c>
      <c r="K4611" s="52">
        <f>DATE(YEAR(tbl_raw_data[[#This Row],[Date Actioned]]),MONTH(tbl_raw_data[[#This Row],[Date Actioned]]),DAY(tbl_raw_data[[#This Row],[Date Actioned]]))</f>
        <v>45154</v>
      </c>
      <c r="L4611" s="50" t="str">
        <f>UPPER(TEXT(tbl_raw_data[[#This Row],[updated_date]],"MMMM"))</f>
        <v>AUGUST</v>
      </c>
      <c r="M4611" s="50" t="str">
        <f>"WEEK "&amp; IF(ROUNDUP(DAY(tbl_raw_data[[#This Row],[updated_date]])/7,0)=5,4,ROUNDUP(DAY(tbl_raw_data[[#This Row],[updated_date]])/7,0))</f>
        <v>WEEK 3</v>
      </c>
      <c r="N4611" s="50" t="str">
        <f>UPPER(VLOOKUP(tbl_raw_data[[#This Row],[Analyst]],Settiings!$A$2:$B$16,2,0))</f>
        <v>NAVED</v>
      </c>
      <c r="O4611" s="50" t="str">
        <f>TRIM(UPPER(tbl_raw_data[[#This Row],[Outcome]]))</f>
        <v>APPROVE</v>
      </c>
      <c r="P4611" s="50" t="str">
        <f>TRIM(UPPER(tbl_raw_data[[#This Row],[Queue Name]]))</f>
        <v>CONSUMER EXISTING</v>
      </c>
      <c r="Q4611" s="50" t="str">
        <f>IF(tbl_raw_data[[#This Row],[Time taken in min]]&lt;=Settiings!$D$2,"SLA_MET","SLA_NOT_MET")</f>
        <v>SLA_MET</v>
      </c>
      <c r="R4611" s="94"/>
    </row>
    <row r="4612" spans="1:18" x14ac:dyDescent="0.3">
      <c r="A4612" s="20" t="s">
        <v>4471</v>
      </c>
      <c r="B4612" s="15">
        <v>45154.866099537037</v>
      </c>
      <c r="C4612" s="16">
        <v>45154.874236111114</v>
      </c>
      <c r="D4612" s="17" t="s">
        <v>13</v>
      </c>
      <c r="E4612" s="17" t="s">
        <v>9</v>
      </c>
      <c r="F4612" s="17" t="s">
        <v>16</v>
      </c>
      <c r="G4612" s="17" t="s">
        <v>17</v>
      </c>
      <c r="H4612" s="83"/>
      <c r="I4612" s="48">
        <f>tbl_raw_data[[#This Row],[Date Actioned]]-tbl_raw_data[[#This Row],[Date Tagged]]</f>
        <v>8.1365740770706907E-3</v>
      </c>
      <c r="J4612" s="46">
        <f>HOUR(tbl_raw_data[[#This Row],[Time_taken]])*60+MINUTE(tbl_raw_data[[#This Row],[Time_taken]])+SECOND(tbl_raw_data[[#This Row],[Time_taken]])/60</f>
        <v>11.716666666666667</v>
      </c>
      <c r="K4612" s="52">
        <f>DATE(YEAR(tbl_raw_data[[#This Row],[Date Actioned]]),MONTH(tbl_raw_data[[#This Row],[Date Actioned]]),DAY(tbl_raw_data[[#This Row],[Date Actioned]]))</f>
        <v>45154</v>
      </c>
      <c r="L4612" s="50" t="str">
        <f>UPPER(TEXT(tbl_raw_data[[#This Row],[updated_date]],"MMMM"))</f>
        <v>AUGUST</v>
      </c>
      <c r="M4612" s="50" t="str">
        <f>"WEEK "&amp; IF(ROUNDUP(DAY(tbl_raw_data[[#This Row],[updated_date]])/7,0)=5,4,ROUNDUP(DAY(tbl_raw_data[[#This Row],[updated_date]])/7,0))</f>
        <v>WEEK 3</v>
      </c>
      <c r="N4612" s="50" t="str">
        <f>UPPER(VLOOKUP(tbl_raw_data[[#This Row],[Analyst]],Settiings!$A$2:$B$16,2,0))</f>
        <v>CAMROOON</v>
      </c>
      <c r="O4612" s="50" t="str">
        <f>TRIM(UPPER(tbl_raw_data[[#This Row],[Outcome]]))</f>
        <v>APPROVE</v>
      </c>
      <c r="P4612" s="50" t="str">
        <f>TRIM(UPPER(tbl_raw_data[[#This Row],[Queue Name]]))</f>
        <v>CONSUMER EXISTING</v>
      </c>
      <c r="Q4612" s="50" t="str">
        <f>IF(tbl_raw_data[[#This Row],[Time taken in min]]&lt;=Settiings!$D$2,"SLA_MET","SLA_NOT_MET")</f>
        <v>SLA_MET</v>
      </c>
      <c r="R4612" s="94"/>
    </row>
    <row r="4613" spans="1:18" x14ac:dyDescent="0.3">
      <c r="A4613" s="23" t="s">
        <v>4472</v>
      </c>
      <c r="B4613" s="9">
        <v>45154.866736111115</v>
      </c>
      <c r="C4613" s="24">
        <v>45154.874861111108</v>
      </c>
      <c r="D4613" s="25" t="s">
        <v>13</v>
      </c>
      <c r="E4613" s="25" t="s">
        <v>9</v>
      </c>
      <c r="F4613" s="25" t="s">
        <v>53</v>
      </c>
      <c r="G4613" s="25" t="s">
        <v>77</v>
      </c>
      <c r="H4613" s="82"/>
      <c r="I4613" s="48">
        <f>tbl_raw_data[[#This Row],[Date Actioned]]-tbl_raw_data[[#This Row],[Date Tagged]]</f>
        <v>8.1249999930150807E-3</v>
      </c>
      <c r="J4613" s="46">
        <f>HOUR(tbl_raw_data[[#This Row],[Time_taken]])*60+MINUTE(tbl_raw_data[[#This Row],[Time_taken]])+SECOND(tbl_raw_data[[#This Row],[Time_taken]])/60</f>
        <v>11.7</v>
      </c>
      <c r="K4613" s="52">
        <f>DATE(YEAR(tbl_raw_data[[#This Row],[Date Actioned]]),MONTH(tbl_raw_data[[#This Row],[Date Actioned]]),DAY(tbl_raw_data[[#This Row],[Date Actioned]]))</f>
        <v>45154</v>
      </c>
      <c r="L4613" s="50" t="str">
        <f>UPPER(TEXT(tbl_raw_data[[#This Row],[updated_date]],"MMMM"))</f>
        <v>AUGUST</v>
      </c>
      <c r="M4613" s="50" t="str">
        <f>"WEEK "&amp; IF(ROUNDUP(DAY(tbl_raw_data[[#This Row],[updated_date]])/7,0)=5,4,ROUNDUP(DAY(tbl_raw_data[[#This Row],[updated_date]])/7,0))</f>
        <v>WEEK 3</v>
      </c>
      <c r="N4613" s="50" t="str">
        <f>UPPER(VLOOKUP(tbl_raw_data[[#This Row],[Analyst]],Settiings!$A$2:$B$16,2,0))</f>
        <v>NAVED</v>
      </c>
      <c r="O4613" s="50" t="str">
        <f>TRIM(UPPER(tbl_raw_data[[#This Row],[Outcome]]))</f>
        <v>APPROVE</v>
      </c>
      <c r="P4613" s="50" t="str">
        <f>TRIM(UPPER(tbl_raw_data[[#This Row],[Queue Name]]))</f>
        <v>CONSUMER EXISTING</v>
      </c>
      <c r="Q4613" s="50" t="str">
        <f>IF(tbl_raw_data[[#This Row],[Time taken in min]]&lt;=Settiings!$D$2,"SLA_MET","SLA_NOT_MET")</f>
        <v>SLA_MET</v>
      </c>
      <c r="R4613" s="94"/>
    </row>
    <row r="4614" spans="1:18" x14ac:dyDescent="0.3">
      <c r="A4614" s="14" t="s">
        <v>4474</v>
      </c>
      <c r="B4614" s="15">
        <v>45154.872858796298</v>
      </c>
      <c r="C4614" s="16">
        <v>45154.879826388889</v>
      </c>
      <c r="D4614" s="17" t="s">
        <v>13</v>
      </c>
      <c r="E4614" s="17" t="s">
        <v>9</v>
      </c>
      <c r="F4614" s="17" t="s">
        <v>53</v>
      </c>
      <c r="G4614" s="17" t="s">
        <v>77</v>
      </c>
      <c r="H4614" s="83"/>
      <c r="I4614" s="48">
        <f>tbl_raw_data[[#This Row],[Date Actioned]]-tbl_raw_data[[#This Row],[Date Tagged]]</f>
        <v>6.9675925915362313E-3</v>
      </c>
      <c r="J4614" s="46">
        <f>HOUR(tbl_raw_data[[#This Row],[Time_taken]])*60+MINUTE(tbl_raw_data[[#This Row],[Time_taken]])+SECOND(tbl_raw_data[[#This Row],[Time_taken]])/60</f>
        <v>10.033333333333333</v>
      </c>
      <c r="K4614" s="52">
        <f>DATE(YEAR(tbl_raw_data[[#This Row],[Date Actioned]]),MONTH(tbl_raw_data[[#This Row],[Date Actioned]]),DAY(tbl_raw_data[[#This Row],[Date Actioned]]))</f>
        <v>45154</v>
      </c>
      <c r="L4614" s="50" t="str">
        <f>UPPER(TEXT(tbl_raw_data[[#This Row],[updated_date]],"MMMM"))</f>
        <v>AUGUST</v>
      </c>
      <c r="M4614" s="50" t="str">
        <f>"WEEK "&amp; IF(ROUNDUP(DAY(tbl_raw_data[[#This Row],[updated_date]])/7,0)=5,4,ROUNDUP(DAY(tbl_raw_data[[#This Row],[updated_date]])/7,0))</f>
        <v>WEEK 3</v>
      </c>
      <c r="N4614" s="50" t="str">
        <f>UPPER(VLOOKUP(tbl_raw_data[[#This Row],[Analyst]],Settiings!$A$2:$B$16,2,0))</f>
        <v>NAVED</v>
      </c>
      <c r="O4614" s="50" t="str">
        <f>TRIM(UPPER(tbl_raw_data[[#This Row],[Outcome]]))</f>
        <v>APPROVE</v>
      </c>
      <c r="P4614" s="50" t="str">
        <f>TRIM(UPPER(tbl_raw_data[[#This Row],[Queue Name]]))</f>
        <v>CONSUMER EXISTING</v>
      </c>
      <c r="Q4614" s="50" t="str">
        <f>IF(tbl_raw_data[[#This Row],[Time taken in min]]&lt;=Settiings!$D$2,"SLA_MET","SLA_NOT_MET")</f>
        <v>SLA_MET</v>
      </c>
      <c r="R4614" s="94"/>
    </row>
    <row r="4615" spans="1:18" x14ac:dyDescent="0.3">
      <c r="A4615" s="20" t="s">
        <v>4477</v>
      </c>
      <c r="B4615" s="9">
        <v>45154.875578703701</v>
      </c>
      <c r="C4615" s="24">
        <v>45154.883888888886</v>
      </c>
      <c r="D4615" s="25" t="s">
        <v>13</v>
      </c>
      <c r="E4615" s="25" t="s">
        <v>9</v>
      </c>
      <c r="F4615" s="25" t="s">
        <v>53</v>
      </c>
      <c r="G4615" s="25" t="s">
        <v>946</v>
      </c>
      <c r="H4615" s="82"/>
      <c r="I4615" s="48">
        <f>tbl_raw_data[[#This Row],[Date Actioned]]-tbl_raw_data[[#This Row],[Date Tagged]]</f>
        <v>8.3101851851097308E-3</v>
      </c>
      <c r="J4615" s="46">
        <f>HOUR(tbl_raw_data[[#This Row],[Time_taken]])*60+MINUTE(tbl_raw_data[[#This Row],[Time_taken]])+SECOND(tbl_raw_data[[#This Row],[Time_taken]])/60</f>
        <v>11.966666666666667</v>
      </c>
      <c r="K4615" s="52">
        <f>DATE(YEAR(tbl_raw_data[[#This Row],[Date Actioned]]),MONTH(tbl_raw_data[[#This Row],[Date Actioned]]),DAY(tbl_raw_data[[#This Row],[Date Actioned]]))</f>
        <v>45154</v>
      </c>
      <c r="L4615" s="50" t="str">
        <f>UPPER(TEXT(tbl_raw_data[[#This Row],[updated_date]],"MMMM"))</f>
        <v>AUGUST</v>
      </c>
      <c r="M4615" s="50" t="str">
        <f>"WEEK "&amp; IF(ROUNDUP(DAY(tbl_raw_data[[#This Row],[updated_date]])/7,0)=5,4,ROUNDUP(DAY(tbl_raw_data[[#This Row],[updated_date]])/7,0))</f>
        <v>WEEK 3</v>
      </c>
      <c r="N4615" s="50" t="str">
        <f>UPPER(VLOOKUP(tbl_raw_data[[#This Row],[Analyst]],Settiings!$A$2:$B$16,2,0))</f>
        <v>NAVED</v>
      </c>
      <c r="O4615" s="50" t="str">
        <f>TRIM(UPPER(tbl_raw_data[[#This Row],[Outcome]]))</f>
        <v>APPROVE</v>
      </c>
      <c r="P4615" s="50" t="str">
        <f>TRIM(UPPER(tbl_raw_data[[#This Row],[Queue Name]]))</f>
        <v>CONSUMER EXISTING</v>
      </c>
      <c r="Q4615" s="50" t="str">
        <f>IF(tbl_raw_data[[#This Row],[Time taken in min]]&lt;=Settiings!$D$2,"SLA_MET","SLA_NOT_MET")</f>
        <v>SLA_MET</v>
      </c>
      <c r="R4615" s="94"/>
    </row>
    <row r="4616" spans="1:18" x14ac:dyDescent="0.3">
      <c r="A4616" s="23" t="s">
        <v>4478</v>
      </c>
      <c r="B4616" s="15">
        <v>45154.877060185187</v>
      </c>
      <c r="C4616" s="10">
        <v>45154.892881944441</v>
      </c>
      <c r="D4616" s="12" t="s">
        <v>13</v>
      </c>
      <c r="E4616" s="12" t="s">
        <v>19</v>
      </c>
      <c r="F4616" s="11" t="s">
        <v>16</v>
      </c>
      <c r="G4616" s="13"/>
      <c r="H4616" s="78"/>
      <c r="I4616" s="48">
        <f>tbl_raw_data[[#This Row],[Date Actioned]]-tbl_raw_data[[#This Row],[Date Tagged]]</f>
        <v>1.5821759254322387E-2</v>
      </c>
      <c r="J4616" s="46">
        <f>HOUR(tbl_raw_data[[#This Row],[Time_taken]])*60+MINUTE(tbl_raw_data[[#This Row],[Time_taken]])+SECOND(tbl_raw_data[[#This Row],[Time_taken]])/60</f>
        <v>22.783333333333335</v>
      </c>
      <c r="K4616" s="52">
        <f>DATE(YEAR(tbl_raw_data[[#This Row],[Date Actioned]]),MONTH(tbl_raw_data[[#This Row],[Date Actioned]]),DAY(tbl_raw_data[[#This Row],[Date Actioned]]))</f>
        <v>45154</v>
      </c>
      <c r="L4616" s="50" t="str">
        <f>UPPER(TEXT(tbl_raw_data[[#This Row],[updated_date]],"MMMM"))</f>
        <v>AUGUST</v>
      </c>
      <c r="M4616" s="50" t="str">
        <f>"WEEK "&amp; IF(ROUNDUP(DAY(tbl_raw_data[[#This Row],[updated_date]])/7,0)=5,4,ROUNDUP(DAY(tbl_raw_data[[#This Row],[updated_date]])/7,0))</f>
        <v>WEEK 3</v>
      </c>
      <c r="N4616" s="50" t="str">
        <f>UPPER(VLOOKUP(tbl_raw_data[[#This Row],[Analyst]],Settiings!$A$2:$B$16,2,0))</f>
        <v>CAMROOON</v>
      </c>
      <c r="O4616" s="50" t="str">
        <f>TRIM(UPPER(tbl_raw_data[[#This Row],[Outcome]]))</f>
        <v>APPROVE</v>
      </c>
      <c r="P4616" s="50" t="str">
        <f>TRIM(UPPER(tbl_raw_data[[#This Row],[Queue Name]]))</f>
        <v>CONSUMER POST BUREAU</v>
      </c>
      <c r="Q4616" s="50" t="str">
        <f>IF(tbl_raw_data[[#This Row],[Time taken in min]]&lt;=Settiings!$D$2,"SLA_MET","SLA_NOT_MET")</f>
        <v>SLA_NOT_MET</v>
      </c>
      <c r="R4616" s="94"/>
    </row>
    <row r="4617" spans="1:18" x14ac:dyDescent="0.3">
      <c r="A4617" s="23" t="s">
        <v>4479</v>
      </c>
      <c r="B4617" s="15">
        <v>45154.882974537039</v>
      </c>
      <c r="C4617" s="16">
        <v>45154.886284722219</v>
      </c>
      <c r="D4617" s="17" t="s">
        <v>13</v>
      </c>
      <c r="E4617" s="17" t="s">
        <v>47</v>
      </c>
      <c r="F4617" s="17" t="s">
        <v>53</v>
      </c>
      <c r="G4617" s="17" t="s">
        <v>41</v>
      </c>
      <c r="H4617" s="83"/>
      <c r="I4617" s="48">
        <f>tbl_raw_data[[#This Row],[Date Actioned]]-tbl_raw_data[[#This Row],[Date Tagged]]</f>
        <v>3.3101851804531179E-3</v>
      </c>
      <c r="J4617" s="46">
        <f>HOUR(tbl_raw_data[[#This Row],[Time_taken]])*60+MINUTE(tbl_raw_data[[#This Row],[Time_taken]])+SECOND(tbl_raw_data[[#This Row],[Time_taken]])/60</f>
        <v>4.7666666666666666</v>
      </c>
      <c r="K4617" s="52">
        <f>DATE(YEAR(tbl_raw_data[[#This Row],[Date Actioned]]),MONTH(tbl_raw_data[[#This Row],[Date Actioned]]),DAY(tbl_raw_data[[#This Row],[Date Actioned]]))</f>
        <v>45154</v>
      </c>
      <c r="L4617" s="50" t="str">
        <f>UPPER(TEXT(tbl_raw_data[[#This Row],[updated_date]],"MMMM"))</f>
        <v>AUGUST</v>
      </c>
      <c r="M4617" s="50" t="str">
        <f>"WEEK "&amp; IF(ROUNDUP(DAY(tbl_raw_data[[#This Row],[updated_date]])/7,0)=5,4,ROUNDUP(DAY(tbl_raw_data[[#This Row],[updated_date]])/7,0))</f>
        <v>WEEK 3</v>
      </c>
      <c r="N4617" s="50" t="str">
        <f>UPPER(VLOOKUP(tbl_raw_data[[#This Row],[Analyst]],Settiings!$A$2:$B$16,2,0))</f>
        <v>NAVED</v>
      </c>
      <c r="O4617" s="50" t="str">
        <f>TRIM(UPPER(tbl_raw_data[[#This Row],[Outcome]]))</f>
        <v>APPROVE</v>
      </c>
      <c r="P4617" s="50" t="str">
        <f>TRIM(UPPER(tbl_raw_data[[#This Row],[Queue Name]]))</f>
        <v>CONSUMER PRE BUREAU</v>
      </c>
      <c r="Q4617" s="50" t="str">
        <f>IF(tbl_raw_data[[#This Row],[Time taken in min]]&lt;=Settiings!$D$2,"SLA_MET","SLA_NOT_MET")</f>
        <v>SLA_MET</v>
      </c>
      <c r="R4617" s="94"/>
    </row>
    <row r="4618" spans="1:18" x14ac:dyDescent="0.3">
      <c r="A4618" s="20" t="s">
        <v>4480</v>
      </c>
      <c r="B4618" s="15">
        <v>45154.886111111111</v>
      </c>
      <c r="C4618" s="16">
        <v>45154.895185185182</v>
      </c>
      <c r="D4618" s="17" t="s">
        <v>27</v>
      </c>
      <c r="E4618" s="17" t="s">
        <v>47</v>
      </c>
      <c r="F4618" s="17" t="s">
        <v>53</v>
      </c>
      <c r="G4618" s="17" t="s">
        <v>113</v>
      </c>
      <c r="H4618" s="83"/>
      <c r="I4618" s="48">
        <f>tbl_raw_data[[#This Row],[Date Actioned]]-tbl_raw_data[[#This Row],[Date Tagged]]</f>
        <v>9.074074070667848E-3</v>
      </c>
      <c r="J4618" s="46">
        <f>HOUR(tbl_raw_data[[#This Row],[Time_taken]])*60+MINUTE(tbl_raw_data[[#This Row],[Time_taken]])+SECOND(tbl_raw_data[[#This Row],[Time_taken]])/60</f>
        <v>13.066666666666666</v>
      </c>
      <c r="K4618" s="52">
        <f>DATE(YEAR(tbl_raw_data[[#This Row],[Date Actioned]]),MONTH(tbl_raw_data[[#This Row],[Date Actioned]]),DAY(tbl_raw_data[[#This Row],[Date Actioned]]))</f>
        <v>45154</v>
      </c>
      <c r="L4618" s="50" t="str">
        <f>UPPER(TEXT(tbl_raw_data[[#This Row],[updated_date]],"MMMM"))</f>
        <v>AUGUST</v>
      </c>
      <c r="M4618" s="50" t="str">
        <f>"WEEK "&amp; IF(ROUNDUP(DAY(tbl_raw_data[[#This Row],[updated_date]])/7,0)=5,4,ROUNDUP(DAY(tbl_raw_data[[#This Row],[updated_date]])/7,0))</f>
        <v>WEEK 3</v>
      </c>
      <c r="N4618" s="50" t="str">
        <f>UPPER(VLOOKUP(tbl_raw_data[[#This Row],[Analyst]],Settiings!$A$2:$B$16,2,0))</f>
        <v>NAVED</v>
      </c>
      <c r="O4618" s="50" t="str">
        <f>TRIM(UPPER(tbl_raw_data[[#This Row],[Outcome]]))</f>
        <v>DECLINE</v>
      </c>
      <c r="P4618" s="50" t="str">
        <f>TRIM(UPPER(tbl_raw_data[[#This Row],[Queue Name]]))</f>
        <v>CONSUMER PRE BUREAU</v>
      </c>
      <c r="Q4618" s="50" t="str">
        <f>IF(tbl_raw_data[[#This Row],[Time taken in min]]&lt;=Settiings!$D$2,"SLA_MET","SLA_NOT_MET")</f>
        <v>SLA_MET</v>
      </c>
      <c r="R4618" s="94"/>
    </row>
    <row r="4619" spans="1:18" x14ac:dyDescent="0.3">
      <c r="A4619" s="14" t="s">
        <v>4482</v>
      </c>
      <c r="B4619" s="9">
        <v>45154.91810185185</v>
      </c>
      <c r="C4619" s="24">
        <v>45154.923611111109</v>
      </c>
      <c r="D4619" s="25" t="s">
        <v>13</v>
      </c>
      <c r="E4619" s="25" t="s">
        <v>9</v>
      </c>
      <c r="F4619" s="25" t="s">
        <v>1222</v>
      </c>
      <c r="G4619" s="25" t="s">
        <v>17</v>
      </c>
      <c r="H4619" s="82"/>
      <c r="I4619" s="48">
        <f>tbl_raw_data[[#This Row],[Date Actioned]]-tbl_raw_data[[#This Row],[Date Tagged]]</f>
        <v>5.5092592592700385E-3</v>
      </c>
      <c r="J4619" s="46">
        <f>HOUR(tbl_raw_data[[#This Row],[Time_taken]])*60+MINUTE(tbl_raw_data[[#This Row],[Time_taken]])+SECOND(tbl_raw_data[[#This Row],[Time_taken]])/60</f>
        <v>7.9333333333333336</v>
      </c>
      <c r="K4619" s="52">
        <f>DATE(YEAR(tbl_raw_data[[#This Row],[Date Actioned]]),MONTH(tbl_raw_data[[#This Row],[Date Actioned]]),DAY(tbl_raw_data[[#This Row],[Date Actioned]]))</f>
        <v>45154</v>
      </c>
      <c r="L4619" s="50" t="str">
        <f>UPPER(TEXT(tbl_raw_data[[#This Row],[updated_date]],"MMMM"))</f>
        <v>AUGUST</v>
      </c>
      <c r="M4619" s="50" t="str">
        <f>"WEEK "&amp; IF(ROUNDUP(DAY(tbl_raw_data[[#This Row],[updated_date]])/7,0)=5,4,ROUNDUP(DAY(tbl_raw_data[[#This Row],[updated_date]])/7,0))</f>
        <v>WEEK 3</v>
      </c>
      <c r="N4619" s="50" t="str">
        <f>UPPER(VLOOKUP(tbl_raw_data[[#This Row],[Analyst]],Settiings!$A$2:$B$16,2,0))</f>
        <v>HARDIK</v>
      </c>
      <c r="O4619" s="50" t="str">
        <f>TRIM(UPPER(tbl_raw_data[[#This Row],[Outcome]]))</f>
        <v>APPROVE</v>
      </c>
      <c r="P4619" s="50" t="str">
        <f>TRIM(UPPER(tbl_raw_data[[#This Row],[Queue Name]]))</f>
        <v>CONSUMER EXISTING</v>
      </c>
      <c r="Q4619" s="50" t="str">
        <f>IF(tbl_raw_data[[#This Row],[Time taken in min]]&lt;=Settiings!$D$2,"SLA_MET","SLA_NOT_MET")</f>
        <v>SLA_MET</v>
      </c>
      <c r="R4619" s="94"/>
    </row>
    <row r="4620" spans="1:18" x14ac:dyDescent="0.3">
      <c r="A4620" s="14" t="s">
        <v>4483</v>
      </c>
      <c r="B4620" s="15">
        <v>45154.966539351852</v>
      </c>
      <c r="C4620" s="26">
        <v>45154.973020833335</v>
      </c>
      <c r="D4620" s="18" t="s">
        <v>13</v>
      </c>
      <c r="E4620" s="18" t="s">
        <v>19</v>
      </c>
      <c r="F4620" s="27" t="s">
        <v>16</v>
      </c>
      <c r="G4620" s="19"/>
      <c r="H4620" s="79"/>
      <c r="I4620" s="48">
        <f>tbl_raw_data[[#This Row],[Date Actioned]]-tbl_raw_data[[#This Row],[Date Tagged]]</f>
        <v>6.4814814832061529E-3</v>
      </c>
      <c r="J4620" s="46">
        <f>HOUR(tbl_raw_data[[#This Row],[Time_taken]])*60+MINUTE(tbl_raw_data[[#This Row],[Time_taken]])+SECOND(tbl_raw_data[[#This Row],[Time_taken]])/60</f>
        <v>9.3333333333333339</v>
      </c>
      <c r="K4620" s="52">
        <f>DATE(YEAR(tbl_raw_data[[#This Row],[Date Actioned]]),MONTH(tbl_raw_data[[#This Row],[Date Actioned]]),DAY(tbl_raw_data[[#This Row],[Date Actioned]]))</f>
        <v>45154</v>
      </c>
      <c r="L4620" s="50" t="str">
        <f>UPPER(TEXT(tbl_raw_data[[#This Row],[updated_date]],"MMMM"))</f>
        <v>AUGUST</v>
      </c>
      <c r="M4620" s="50" t="str">
        <f>"WEEK "&amp; IF(ROUNDUP(DAY(tbl_raw_data[[#This Row],[updated_date]])/7,0)=5,4,ROUNDUP(DAY(tbl_raw_data[[#This Row],[updated_date]])/7,0))</f>
        <v>WEEK 3</v>
      </c>
      <c r="N4620" s="50" t="str">
        <f>UPPER(VLOOKUP(tbl_raw_data[[#This Row],[Analyst]],Settiings!$A$2:$B$16,2,0))</f>
        <v>CAMROOON</v>
      </c>
      <c r="O4620" s="50" t="str">
        <f>TRIM(UPPER(tbl_raw_data[[#This Row],[Outcome]]))</f>
        <v>APPROVE</v>
      </c>
      <c r="P4620" s="50" t="str">
        <f>TRIM(UPPER(tbl_raw_data[[#This Row],[Queue Name]]))</f>
        <v>CONSUMER POST BUREAU</v>
      </c>
      <c r="Q4620" s="50" t="str">
        <f>IF(tbl_raw_data[[#This Row],[Time taken in min]]&lt;=Settiings!$D$2,"SLA_MET","SLA_NOT_MET")</f>
        <v>SLA_MET</v>
      </c>
      <c r="R4620" s="94"/>
    </row>
    <row r="4621" spans="1:18" x14ac:dyDescent="0.3">
      <c r="A4621" s="14" t="s">
        <v>4485</v>
      </c>
      <c r="B4621" s="9">
        <v>45155.358472222222</v>
      </c>
      <c r="C4621" s="24">
        <v>45155.371388888889</v>
      </c>
      <c r="D4621" s="25" t="s">
        <v>27</v>
      </c>
      <c r="E4621" s="25" t="s">
        <v>47</v>
      </c>
      <c r="F4621" s="25" t="s">
        <v>24</v>
      </c>
      <c r="G4621" s="25" t="s">
        <v>207</v>
      </c>
      <c r="H4621" s="82"/>
      <c r="I4621" s="48">
        <f>tbl_raw_data[[#This Row],[Date Actioned]]-tbl_raw_data[[#This Row],[Date Tagged]]</f>
        <v>1.2916666666569654E-2</v>
      </c>
      <c r="J4621" s="46">
        <f>HOUR(tbl_raw_data[[#This Row],[Time_taken]])*60+MINUTE(tbl_raw_data[[#This Row],[Time_taken]])+SECOND(tbl_raw_data[[#This Row],[Time_taken]])/60</f>
        <v>18.600000000000001</v>
      </c>
      <c r="K4621" s="52">
        <f>DATE(YEAR(tbl_raw_data[[#This Row],[Date Actioned]]),MONTH(tbl_raw_data[[#This Row],[Date Actioned]]),DAY(tbl_raw_data[[#This Row],[Date Actioned]]))</f>
        <v>45155</v>
      </c>
      <c r="L4621" s="50" t="str">
        <f>UPPER(TEXT(tbl_raw_data[[#This Row],[updated_date]],"MMMM"))</f>
        <v>AUGUST</v>
      </c>
      <c r="M4621" s="50" t="str">
        <f>"WEEK "&amp; IF(ROUNDUP(DAY(tbl_raw_data[[#This Row],[updated_date]])/7,0)=5,4,ROUNDUP(DAY(tbl_raw_data[[#This Row],[updated_date]])/7,0))</f>
        <v>WEEK 3</v>
      </c>
      <c r="N4621" s="50" t="str">
        <f>UPPER(VLOOKUP(tbl_raw_data[[#This Row],[Analyst]],Settiings!$A$2:$B$16,2,0))</f>
        <v>QUADIR</v>
      </c>
      <c r="O4621" s="50" t="str">
        <f>TRIM(UPPER(tbl_raw_data[[#This Row],[Outcome]]))</f>
        <v>DECLINE</v>
      </c>
      <c r="P4621" s="50" t="str">
        <f>TRIM(UPPER(tbl_raw_data[[#This Row],[Queue Name]]))</f>
        <v>CONSUMER PRE BUREAU</v>
      </c>
      <c r="Q4621" s="50" t="str">
        <f>IF(tbl_raw_data[[#This Row],[Time taken in min]]&lt;=Settiings!$D$2,"SLA_MET","SLA_NOT_MET")</f>
        <v>SLA_MET</v>
      </c>
      <c r="R4621" s="94"/>
    </row>
    <row r="4622" spans="1:18" x14ac:dyDescent="0.3">
      <c r="A4622" s="14" t="s">
        <v>4486</v>
      </c>
      <c r="B4622" s="15">
        <v>45155.381180555552</v>
      </c>
      <c r="C4622" s="16">
        <v>45155.403958333336</v>
      </c>
      <c r="D4622" s="17" t="s">
        <v>13</v>
      </c>
      <c r="E4622" s="17" t="s">
        <v>47</v>
      </c>
      <c r="F4622" s="17" t="s">
        <v>24</v>
      </c>
      <c r="G4622" s="17" t="s">
        <v>17</v>
      </c>
      <c r="H4622" s="83"/>
      <c r="I4622" s="48">
        <f>tbl_raw_data[[#This Row],[Date Actioned]]-tbl_raw_data[[#This Row],[Date Tagged]]</f>
        <v>2.2777777783630881E-2</v>
      </c>
      <c r="J4622" s="46">
        <f>HOUR(tbl_raw_data[[#This Row],[Time_taken]])*60+MINUTE(tbl_raw_data[[#This Row],[Time_taken]])+SECOND(tbl_raw_data[[#This Row],[Time_taken]])/60</f>
        <v>32.799999999999997</v>
      </c>
      <c r="K4622" s="52">
        <f>DATE(YEAR(tbl_raw_data[[#This Row],[Date Actioned]]),MONTH(tbl_raw_data[[#This Row],[Date Actioned]]),DAY(tbl_raw_data[[#This Row],[Date Actioned]]))</f>
        <v>45155</v>
      </c>
      <c r="L4622" s="50" t="str">
        <f>UPPER(TEXT(tbl_raw_data[[#This Row],[updated_date]],"MMMM"))</f>
        <v>AUGUST</v>
      </c>
      <c r="M4622" s="50" t="str">
        <f>"WEEK "&amp; IF(ROUNDUP(DAY(tbl_raw_data[[#This Row],[updated_date]])/7,0)=5,4,ROUNDUP(DAY(tbl_raw_data[[#This Row],[updated_date]])/7,0))</f>
        <v>WEEK 3</v>
      </c>
      <c r="N4622" s="50" t="str">
        <f>UPPER(VLOOKUP(tbl_raw_data[[#This Row],[Analyst]],Settiings!$A$2:$B$16,2,0))</f>
        <v>QUADIR</v>
      </c>
      <c r="O4622" s="50" t="str">
        <f>TRIM(UPPER(tbl_raw_data[[#This Row],[Outcome]]))</f>
        <v>APPROVE</v>
      </c>
      <c r="P4622" s="50" t="str">
        <f>TRIM(UPPER(tbl_raw_data[[#This Row],[Queue Name]]))</f>
        <v>CONSUMER PRE BUREAU</v>
      </c>
      <c r="Q4622" s="50" t="str">
        <f>IF(tbl_raw_data[[#This Row],[Time taken in min]]&lt;=Settiings!$D$2,"SLA_MET","SLA_NOT_MET")</f>
        <v>SLA_NOT_MET</v>
      </c>
      <c r="R4622" s="94"/>
    </row>
    <row r="4623" spans="1:18" x14ac:dyDescent="0.3">
      <c r="A4623" s="20" t="s">
        <v>4487</v>
      </c>
      <c r="B4623" s="9">
        <v>45155.388958333337</v>
      </c>
      <c r="C4623" s="24">
        <v>45155.405312499999</v>
      </c>
      <c r="D4623" s="25" t="s">
        <v>13</v>
      </c>
      <c r="E4623" s="25" t="s">
        <v>19</v>
      </c>
      <c r="F4623" s="25" t="s">
        <v>43</v>
      </c>
      <c r="G4623" s="25" t="s">
        <v>17</v>
      </c>
      <c r="H4623" s="82"/>
      <c r="I4623" s="48">
        <f>tbl_raw_data[[#This Row],[Date Actioned]]-tbl_raw_data[[#This Row],[Date Tagged]]</f>
        <v>1.6354166662495118E-2</v>
      </c>
      <c r="J4623" s="46">
        <f>HOUR(tbl_raw_data[[#This Row],[Time_taken]])*60+MINUTE(tbl_raw_data[[#This Row],[Time_taken]])+SECOND(tbl_raw_data[[#This Row],[Time_taken]])/60</f>
        <v>23.55</v>
      </c>
      <c r="K4623" s="52">
        <f>DATE(YEAR(tbl_raw_data[[#This Row],[Date Actioned]]),MONTH(tbl_raw_data[[#This Row],[Date Actioned]]),DAY(tbl_raw_data[[#This Row],[Date Actioned]]))</f>
        <v>45155</v>
      </c>
      <c r="L4623" s="50" t="str">
        <f>UPPER(TEXT(tbl_raw_data[[#This Row],[updated_date]],"MMMM"))</f>
        <v>AUGUST</v>
      </c>
      <c r="M4623" s="50" t="str">
        <f>"WEEK "&amp; IF(ROUNDUP(DAY(tbl_raw_data[[#This Row],[updated_date]])/7,0)=5,4,ROUNDUP(DAY(tbl_raw_data[[#This Row],[updated_date]])/7,0))</f>
        <v>WEEK 3</v>
      </c>
      <c r="N4623" s="50" t="str">
        <f>UPPER(VLOOKUP(tbl_raw_data[[#This Row],[Analyst]],Settiings!$A$2:$B$16,2,0))</f>
        <v>MERCEDES</v>
      </c>
      <c r="O4623" s="50" t="str">
        <f>TRIM(UPPER(tbl_raw_data[[#This Row],[Outcome]]))</f>
        <v>APPROVE</v>
      </c>
      <c r="P4623" s="50" t="str">
        <f>TRIM(UPPER(tbl_raw_data[[#This Row],[Queue Name]]))</f>
        <v>CONSUMER POST BUREAU</v>
      </c>
      <c r="Q4623" s="50" t="str">
        <f>IF(tbl_raw_data[[#This Row],[Time taken in min]]&lt;=Settiings!$D$2,"SLA_MET","SLA_NOT_MET")</f>
        <v>SLA_NOT_MET</v>
      </c>
      <c r="R4623" s="94"/>
    </row>
    <row r="4624" spans="1:18" x14ac:dyDescent="0.3">
      <c r="A4624" s="23" t="s">
        <v>4488</v>
      </c>
      <c r="B4624" s="15">
        <v>45155.393206018518</v>
      </c>
      <c r="C4624" s="16">
        <v>45155.412233796298</v>
      </c>
      <c r="D4624" s="17" t="s">
        <v>13</v>
      </c>
      <c r="E4624" s="17" t="s">
        <v>47</v>
      </c>
      <c r="F4624" s="17" t="s">
        <v>24</v>
      </c>
      <c r="G4624" s="17" t="s">
        <v>17</v>
      </c>
      <c r="H4624" s="83"/>
      <c r="I4624" s="48">
        <f>tbl_raw_data[[#This Row],[Date Actioned]]-tbl_raw_data[[#This Row],[Date Tagged]]</f>
        <v>1.9027777780138422E-2</v>
      </c>
      <c r="J4624" s="46">
        <f>HOUR(tbl_raw_data[[#This Row],[Time_taken]])*60+MINUTE(tbl_raw_data[[#This Row],[Time_taken]])+SECOND(tbl_raw_data[[#This Row],[Time_taken]])/60</f>
        <v>27.4</v>
      </c>
      <c r="K4624" s="52">
        <f>DATE(YEAR(tbl_raw_data[[#This Row],[Date Actioned]]),MONTH(tbl_raw_data[[#This Row],[Date Actioned]]),DAY(tbl_raw_data[[#This Row],[Date Actioned]]))</f>
        <v>45155</v>
      </c>
      <c r="L4624" s="50" t="str">
        <f>UPPER(TEXT(tbl_raw_data[[#This Row],[updated_date]],"MMMM"))</f>
        <v>AUGUST</v>
      </c>
      <c r="M4624" s="50" t="str">
        <f>"WEEK "&amp; IF(ROUNDUP(DAY(tbl_raw_data[[#This Row],[updated_date]])/7,0)=5,4,ROUNDUP(DAY(tbl_raw_data[[#This Row],[updated_date]])/7,0))</f>
        <v>WEEK 3</v>
      </c>
      <c r="N4624" s="50" t="str">
        <f>UPPER(VLOOKUP(tbl_raw_data[[#This Row],[Analyst]],Settiings!$A$2:$B$16,2,0))</f>
        <v>QUADIR</v>
      </c>
      <c r="O4624" s="50" t="str">
        <f>TRIM(UPPER(tbl_raw_data[[#This Row],[Outcome]]))</f>
        <v>APPROVE</v>
      </c>
      <c r="P4624" s="50" t="str">
        <f>TRIM(UPPER(tbl_raw_data[[#This Row],[Queue Name]]))</f>
        <v>CONSUMER PRE BUREAU</v>
      </c>
      <c r="Q4624" s="50" t="str">
        <f>IF(tbl_raw_data[[#This Row],[Time taken in min]]&lt;=Settiings!$D$2,"SLA_MET","SLA_NOT_MET")</f>
        <v>SLA_NOT_MET</v>
      </c>
      <c r="R4624" s="94"/>
    </row>
    <row r="4625" spans="1:18" x14ac:dyDescent="0.3">
      <c r="A4625" s="20" t="s">
        <v>4490</v>
      </c>
      <c r="B4625" s="15">
        <v>45155.406226851854</v>
      </c>
      <c r="C4625" s="10">
        <v>45155.432962962965</v>
      </c>
      <c r="D4625" s="12" t="s">
        <v>13</v>
      </c>
      <c r="E4625" s="12" t="s">
        <v>9</v>
      </c>
      <c r="F4625" s="11" t="s">
        <v>43</v>
      </c>
      <c r="G4625" s="13"/>
      <c r="H4625" s="78"/>
      <c r="I4625" s="48">
        <f>tbl_raw_data[[#This Row],[Date Actioned]]-tbl_raw_data[[#This Row],[Date Tagged]]</f>
        <v>2.6736111110949423E-2</v>
      </c>
      <c r="J4625" s="46">
        <f>HOUR(tbl_raw_data[[#This Row],[Time_taken]])*60+MINUTE(tbl_raw_data[[#This Row],[Time_taken]])+SECOND(tbl_raw_data[[#This Row],[Time_taken]])/60</f>
        <v>38.5</v>
      </c>
      <c r="K4625" s="52">
        <f>DATE(YEAR(tbl_raw_data[[#This Row],[Date Actioned]]),MONTH(tbl_raw_data[[#This Row],[Date Actioned]]),DAY(tbl_raw_data[[#This Row],[Date Actioned]]))</f>
        <v>45155</v>
      </c>
      <c r="L4625" s="50" t="str">
        <f>UPPER(TEXT(tbl_raw_data[[#This Row],[updated_date]],"MMMM"))</f>
        <v>AUGUST</v>
      </c>
      <c r="M4625" s="50" t="str">
        <f>"WEEK "&amp; IF(ROUNDUP(DAY(tbl_raw_data[[#This Row],[updated_date]])/7,0)=5,4,ROUNDUP(DAY(tbl_raw_data[[#This Row],[updated_date]])/7,0))</f>
        <v>WEEK 3</v>
      </c>
      <c r="N4625" s="50" t="str">
        <f>UPPER(VLOOKUP(tbl_raw_data[[#This Row],[Analyst]],Settiings!$A$2:$B$16,2,0))</f>
        <v>MERCEDES</v>
      </c>
      <c r="O4625" s="50" t="str">
        <f>TRIM(UPPER(tbl_raw_data[[#This Row],[Outcome]]))</f>
        <v>APPROVE</v>
      </c>
      <c r="P4625" s="50" t="str">
        <f>TRIM(UPPER(tbl_raw_data[[#This Row],[Queue Name]]))</f>
        <v>CONSUMER EXISTING</v>
      </c>
      <c r="Q4625" s="50" t="str">
        <f>IF(tbl_raw_data[[#This Row],[Time taken in min]]&lt;=Settiings!$D$2,"SLA_MET","SLA_NOT_MET")</f>
        <v>SLA_NOT_MET</v>
      </c>
      <c r="R4625" s="94"/>
    </row>
    <row r="4626" spans="1:18" x14ac:dyDescent="0.3">
      <c r="A4626" s="23" t="s">
        <v>4495</v>
      </c>
      <c r="B4626" s="15">
        <v>45155.431157407409</v>
      </c>
      <c r="C4626" s="26">
        <v>45155.442986111113</v>
      </c>
      <c r="D4626" s="18" t="s">
        <v>13</v>
      </c>
      <c r="E4626" s="18" t="s">
        <v>19</v>
      </c>
      <c r="F4626" s="27" t="s">
        <v>43</v>
      </c>
      <c r="G4626" s="19"/>
      <c r="H4626" s="79"/>
      <c r="I4626" s="48">
        <f>tbl_raw_data[[#This Row],[Date Actioned]]-tbl_raw_data[[#This Row],[Date Tagged]]</f>
        <v>1.1828703703940846E-2</v>
      </c>
      <c r="J4626" s="46">
        <f>HOUR(tbl_raw_data[[#This Row],[Time_taken]])*60+MINUTE(tbl_raw_data[[#This Row],[Time_taken]])+SECOND(tbl_raw_data[[#This Row],[Time_taken]])/60</f>
        <v>17.033333333333335</v>
      </c>
      <c r="K4626" s="52">
        <f>DATE(YEAR(tbl_raw_data[[#This Row],[Date Actioned]]),MONTH(tbl_raw_data[[#This Row],[Date Actioned]]),DAY(tbl_raw_data[[#This Row],[Date Actioned]]))</f>
        <v>45155</v>
      </c>
      <c r="L4626" s="50" t="str">
        <f>UPPER(TEXT(tbl_raw_data[[#This Row],[updated_date]],"MMMM"))</f>
        <v>AUGUST</v>
      </c>
      <c r="M4626" s="50" t="str">
        <f>"WEEK "&amp; IF(ROUNDUP(DAY(tbl_raw_data[[#This Row],[updated_date]])/7,0)=5,4,ROUNDUP(DAY(tbl_raw_data[[#This Row],[updated_date]])/7,0))</f>
        <v>WEEK 3</v>
      </c>
      <c r="N4626" s="50" t="str">
        <f>UPPER(VLOOKUP(tbl_raw_data[[#This Row],[Analyst]],Settiings!$A$2:$B$16,2,0))</f>
        <v>MERCEDES</v>
      </c>
      <c r="O4626" s="50" t="str">
        <f>TRIM(UPPER(tbl_raw_data[[#This Row],[Outcome]]))</f>
        <v>APPROVE</v>
      </c>
      <c r="P4626" s="50" t="str">
        <f>TRIM(UPPER(tbl_raw_data[[#This Row],[Queue Name]]))</f>
        <v>CONSUMER POST BUREAU</v>
      </c>
      <c r="Q4626" s="50" t="str">
        <f>IF(tbl_raw_data[[#This Row],[Time taken in min]]&lt;=Settiings!$D$2,"SLA_MET","SLA_NOT_MET")</f>
        <v>SLA_MET</v>
      </c>
      <c r="R4626" s="94"/>
    </row>
    <row r="4627" spans="1:18" x14ac:dyDescent="0.3">
      <c r="A4627" s="14" t="s">
        <v>4498</v>
      </c>
      <c r="B4627" s="15">
        <v>45155.444456018522</v>
      </c>
      <c r="C4627" s="10">
        <v>45155.463831018518</v>
      </c>
      <c r="D4627" s="12" t="s">
        <v>13</v>
      </c>
      <c r="E4627" s="12" t="s">
        <v>19</v>
      </c>
      <c r="F4627" s="11" t="s">
        <v>50</v>
      </c>
      <c r="G4627" s="13"/>
      <c r="H4627" s="78"/>
      <c r="I4627" s="48">
        <f>tbl_raw_data[[#This Row],[Date Actioned]]-tbl_raw_data[[#This Row],[Date Tagged]]</f>
        <v>1.9374999996216502E-2</v>
      </c>
      <c r="J4627" s="46">
        <f>HOUR(tbl_raw_data[[#This Row],[Time_taken]])*60+MINUTE(tbl_raw_data[[#This Row],[Time_taken]])+SECOND(tbl_raw_data[[#This Row],[Time_taken]])/60</f>
        <v>27.9</v>
      </c>
      <c r="K4627" s="52">
        <f>DATE(YEAR(tbl_raw_data[[#This Row],[Date Actioned]]),MONTH(tbl_raw_data[[#This Row],[Date Actioned]]),DAY(tbl_raw_data[[#This Row],[Date Actioned]]))</f>
        <v>45155</v>
      </c>
      <c r="L4627" s="50" t="str">
        <f>UPPER(TEXT(tbl_raw_data[[#This Row],[updated_date]],"MMMM"))</f>
        <v>AUGUST</v>
      </c>
      <c r="M4627" s="50" t="str">
        <f>"WEEK "&amp; IF(ROUNDUP(DAY(tbl_raw_data[[#This Row],[updated_date]])/7,0)=5,4,ROUNDUP(DAY(tbl_raw_data[[#This Row],[updated_date]])/7,0))</f>
        <v>WEEK 3</v>
      </c>
      <c r="N4627" s="50" t="str">
        <f>UPPER(VLOOKUP(tbl_raw_data[[#This Row],[Analyst]],Settiings!$A$2:$B$16,2,0))</f>
        <v>SHAHID</v>
      </c>
      <c r="O4627" s="50" t="str">
        <f>TRIM(UPPER(tbl_raw_data[[#This Row],[Outcome]]))</f>
        <v>APPROVE</v>
      </c>
      <c r="P4627" s="50" t="str">
        <f>TRIM(UPPER(tbl_raw_data[[#This Row],[Queue Name]]))</f>
        <v>CONSUMER POST BUREAU</v>
      </c>
      <c r="Q4627" s="50" t="str">
        <f>IF(tbl_raw_data[[#This Row],[Time taken in min]]&lt;=Settiings!$D$2,"SLA_MET","SLA_NOT_MET")</f>
        <v>SLA_NOT_MET</v>
      </c>
      <c r="R4627" s="94"/>
    </row>
    <row r="4628" spans="1:18" x14ac:dyDescent="0.3">
      <c r="A4628" s="14" t="s">
        <v>4501</v>
      </c>
      <c r="B4628" s="9">
        <v>45155.453657407408</v>
      </c>
      <c r="C4628" s="24">
        <v>45155.468101851853</v>
      </c>
      <c r="D4628" s="25" t="s">
        <v>13</v>
      </c>
      <c r="E4628" s="25" t="s">
        <v>9</v>
      </c>
      <c r="F4628" s="25" t="s">
        <v>70</v>
      </c>
      <c r="G4628" s="25" t="s">
        <v>17</v>
      </c>
      <c r="H4628" s="82"/>
      <c r="I4628" s="48">
        <f>tbl_raw_data[[#This Row],[Date Actioned]]-tbl_raw_data[[#This Row],[Date Tagged]]</f>
        <v>1.4444444444961846E-2</v>
      </c>
      <c r="J4628" s="46">
        <f>HOUR(tbl_raw_data[[#This Row],[Time_taken]])*60+MINUTE(tbl_raw_data[[#This Row],[Time_taken]])+SECOND(tbl_raw_data[[#This Row],[Time_taken]])/60</f>
        <v>20.8</v>
      </c>
      <c r="K4628" s="52">
        <f>DATE(YEAR(tbl_raw_data[[#This Row],[Date Actioned]]),MONTH(tbl_raw_data[[#This Row],[Date Actioned]]),DAY(tbl_raw_data[[#This Row],[Date Actioned]]))</f>
        <v>45155</v>
      </c>
      <c r="L4628" s="50" t="str">
        <f>UPPER(TEXT(tbl_raw_data[[#This Row],[updated_date]],"MMMM"))</f>
        <v>AUGUST</v>
      </c>
      <c r="M4628" s="50" t="str">
        <f>"WEEK "&amp; IF(ROUNDUP(DAY(tbl_raw_data[[#This Row],[updated_date]])/7,0)=5,4,ROUNDUP(DAY(tbl_raw_data[[#This Row],[updated_date]])/7,0))</f>
        <v>WEEK 3</v>
      </c>
      <c r="N4628" s="50" t="str">
        <f>UPPER(VLOOKUP(tbl_raw_data[[#This Row],[Analyst]],Settiings!$A$2:$B$16,2,0))</f>
        <v>ASIF</v>
      </c>
      <c r="O4628" s="50" t="str">
        <f>TRIM(UPPER(tbl_raw_data[[#This Row],[Outcome]]))</f>
        <v>APPROVE</v>
      </c>
      <c r="P4628" s="50" t="str">
        <f>TRIM(UPPER(tbl_raw_data[[#This Row],[Queue Name]]))</f>
        <v>CONSUMER EXISTING</v>
      </c>
      <c r="Q4628" s="50" t="str">
        <f>IF(tbl_raw_data[[#This Row],[Time taken in min]]&lt;=Settiings!$D$2,"SLA_MET","SLA_NOT_MET")</f>
        <v>SLA_NOT_MET</v>
      </c>
      <c r="R4628" s="94"/>
    </row>
    <row r="4629" spans="1:18" x14ac:dyDescent="0.3">
      <c r="A4629" s="20" t="s">
        <v>4502</v>
      </c>
      <c r="B4629" s="15">
        <v>45155.459178240744</v>
      </c>
      <c r="C4629" s="26">
        <v>45155.469328703701</v>
      </c>
      <c r="D4629" s="18" t="s">
        <v>13</v>
      </c>
      <c r="E4629" s="18" t="s">
        <v>19</v>
      </c>
      <c r="F4629" s="27" t="s">
        <v>43</v>
      </c>
      <c r="G4629" s="19"/>
      <c r="H4629" s="79"/>
      <c r="I4629" s="48">
        <f>tbl_raw_data[[#This Row],[Date Actioned]]-tbl_raw_data[[#This Row],[Date Tagged]]</f>
        <v>1.0150462956517003E-2</v>
      </c>
      <c r="J4629" s="46">
        <f>HOUR(tbl_raw_data[[#This Row],[Time_taken]])*60+MINUTE(tbl_raw_data[[#This Row],[Time_taken]])+SECOND(tbl_raw_data[[#This Row],[Time_taken]])/60</f>
        <v>14.616666666666667</v>
      </c>
      <c r="K4629" s="52">
        <f>DATE(YEAR(tbl_raw_data[[#This Row],[Date Actioned]]),MONTH(tbl_raw_data[[#This Row],[Date Actioned]]),DAY(tbl_raw_data[[#This Row],[Date Actioned]]))</f>
        <v>45155</v>
      </c>
      <c r="L4629" s="50" t="str">
        <f>UPPER(TEXT(tbl_raw_data[[#This Row],[updated_date]],"MMMM"))</f>
        <v>AUGUST</v>
      </c>
      <c r="M4629" s="50" t="str">
        <f>"WEEK "&amp; IF(ROUNDUP(DAY(tbl_raw_data[[#This Row],[updated_date]])/7,0)=5,4,ROUNDUP(DAY(tbl_raw_data[[#This Row],[updated_date]])/7,0))</f>
        <v>WEEK 3</v>
      </c>
      <c r="N4629" s="50" t="str">
        <f>UPPER(VLOOKUP(tbl_raw_data[[#This Row],[Analyst]],Settiings!$A$2:$B$16,2,0))</f>
        <v>MERCEDES</v>
      </c>
      <c r="O4629" s="50" t="str">
        <f>TRIM(UPPER(tbl_raw_data[[#This Row],[Outcome]]))</f>
        <v>APPROVE</v>
      </c>
      <c r="P4629" s="50" t="str">
        <f>TRIM(UPPER(tbl_raw_data[[#This Row],[Queue Name]]))</f>
        <v>CONSUMER POST BUREAU</v>
      </c>
      <c r="Q4629" s="50" t="str">
        <f>IF(tbl_raw_data[[#This Row],[Time taken in min]]&lt;=Settiings!$D$2,"SLA_MET","SLA_NOT_MET")</f>
        <v>SLA_MET</v>
      </c>
      <c r="R4629" s="94"/>
    </row>
    <row r="4630" spans="1:18" x14ac:dyDescent="0.3">
      <c r="A4630" s="23" t="s">
        <v>4503</v>
      </c>
      <c r="B4630" s="15">
        <v>45155.45921296296</v>
      </c>
      <c r="C4630" s="10">
        <v>45155.473379629628</v>
      </c>
      <c r="D4630" s="12" t="s">
        <v>13</v>
      </c>
      <c r="E4630" s="12" t="s">
        <v>19</v>
      </c>
      <c r="F4630" s="11" t="s">
        <v>43</v>
      </c>
      <c r="G4630" s="13"/>
      <c r="H4630" s="78"/>
      <c r="I4630" s="48">
        <f>tbl_raw_data[[#This Row],[Date Actioned]]-tbl_raw_data[[#This Row],[Date Tagged]]</f>
        <v>1.4166666667733807E-2</v>
      </c>
      <c r="J4630" s="46">
        <f>HOUR(tbl_raw_data[[#This Row],[Time_taken]])*60+MINUTE(tbl_raw_data[[#This Row],[Time_taken]])+SECOND(tbl_raw_data[[#This Row],[Time_taken]])/60</f>
        <v>20.399999999999999</v>
      </c>
      <c r="K4630" s="52">
        <f>DATE(YEAR(tbl_raw_data[[#This Row],[Date Actioned]]),MONTH(tbl_raw_data[[#This Row],[Date Actioned]]),DAY(tbl_raw_data[[#This Row],[Date Actioned]]))</f>
        <v>45155</v>
      </c>
      <c r="L4630" s="50" t="str">
        <f>UPPER(TEXT(tbl_raw_data[[#This Row],[updated_date]],"MMMM"))</f>
        <v>AUGUST</v>
      </c>
      <c r="M4630" s="50" t="str">
        <f>"WEEK "&amp; IF(ROUNDUP(DAY(tbl_raw_data[[#This Row],[updated_date]])/7,0)=5,4,ROUNDUP(DAY(tbl_raw_data[[#This Row],[updated_date]])/7,0))</f>
        <v>WEEK 3</v>
      </c>
      <c r="N4630" s="50" t="str">
        <f>UPPER(VLOOKUP(tbl_raw_data[[#This Row],[Analyst]],Settiings!$A$2:$B$16,2,0))</f>
        <v>MERCEDES</v>
      </c>
      <c r="O4630" s="50" t="str">
        <f>TRIM(UPPER(tbl_raw_data[[#This Row],[Outcome]]))</f>
        <v>APPROVE</v>
      </c>
      <c r="P4630" s="50" t="str">
        <f>TRIM(UPPER(tbl_raw_data[[#This Row],[Queue Name]]))</f>
        <v>CONSUMER POST BUREAU</v>
      </c>
      <c r="Q4630" s="50" t="str">
        <f>IF(tbl_raw_data[[#This Row],[Time taken in min]]&lt;=Settiings!$D$2,"SLA_MET","SLA_NOT_MET")</f>
        <v>SLA_NOT_MET</v>
      </c>
      <c r="R4630" s="94"/>
    </row>
    <row r="4631" spans="1:18" x14ac:dyDescent="0.3">
      <c r="A4631" s="20" t="s">
        <v>4504</v>
      </c>
      <c r="B4631" s="15">
        <v>45155.46056712963</v>
      </c>
      <c r="C4631" s="16">
        <v>45155.474074074074</v>
      </c>
      <c r="D4631" s="17" t="s">
        <v>13</v>
      </c>
      <c r="E4631" s="17" t="s">
        <v>9</v>
      </c>
      <c r="F4631" s="17" t="s">
        <v>24</v>
      </c>
      <c r="G4631" s="17" t="s">
        <v>17</v>
      </c>
      <c r="H4631" s="83"/>
      <c r="I4631" s="48">
        <f>tbl_raw_data[[#This Row],[Date Actioned]]-tbl_raw_data[[#This Row],[Date Tagged]]</f>
        <v>1.3506944444088731E-2</v>
      </c>
      <c r="J4631" s="46">
        <f>HOUR(tbl_raw_data[[#This Row],[Time_taken]])*60+MINUTE(tbl_raw_data[[#This Row],[Time_taken]])+SECOND(tbl_raw_data[[#This Row],[Time_taken]])/60</f>
        <v>19.45</v>
      </c>
      <c r="K4631" s="52">
        <f>DATE(YEAR(tbl_raw_data[[#This Row],[Date Actioned]]),MONTH(tbl_raw_data[[#This Row],[Date Actioned]]),DAY(tbl_raw_data[[#This Row],[Date Actioned]]))</f>
        <v>45155</v>
      </c>
      <c r="L4631" s="50" t="str">
        <f>UPPER(TEXT(tbl_raw_data[[#This Row],[updated_date]],"MMMM"))</f>
        <v>AUGUST</v>
      </c>
      <c r="M4631" s="50" t="str">
        <f>"WEEK "&amp; IF(ROUNDUP(DAY(tbl_raw_data[[#This Row],[updated_date]])/7,0)=5,4,ROUNDUP(DAY(tbl_raw_data[[#This Row],[updated_date]])/7,0))</f>
        <v>WEEK 3</v>
      </c>
      <c r="N4631" s="50" t="str">
        <f>UPPER(VLOOKUP(tbl_raw_data[[#This Row],[Analyst]],Settiings!$A$2:$B$16,2,0))</f>
        <v>QUADIR</v>
      </c>
      <c r="O4631" s="50" t="str">
        <f>TRIM(UPPER(tbl_raw_data[[#This Row],[Outcome]]))</f>
        <v>APPROVE</v>
      </c>
      <c r="P4631" s="50" t="str">
        <f>TRIM(UPPER(tbl_raw_data[[#This Row],[Queue Name]]))</f>
        <v>CONSUMER EXISTING</v>
      </c>
      <c r="Q4631" s="50" t="str">
        <f>IF(tbl_raw_data[[#This Row],[Time taken in min]]&lt;=Settiings!$D$2,"SLA_MET","SLA_NOT_MET")</f>
        <v>SLA_MET</v>
      </c>
      <c r="R4631" s="94"/>
    </row>
    <row r="4632" spans="1:18" x14ac:dyDescent="0.3">
      <c r="A4632" s="14" t="s">
        <v>4505</v>
      </c>
      <c r="B4632" s="15">
        <v>45155.460659722223</v>
      </c>
      <c r="C4632" s="10">
        <v>45155.478437500002</v>
      </c>
      <c r="D4632" s="12" t="s">
        <v>27</v>
      </c>
      <c r="E4632" s="12" t="s">
        <v>19</v>
      </c>
      <c r="F4632" s="11" t="s">
        <v>43</v>
      </c>
      <c r="G4632" s="13"/>
      <c r="H4632" s="78"/>
      <c r="I4632" s="48">
        <f>tbl_raw_data[[#This Row],[Date Actioned]]-tbl_raw_data[[#This Row],[Date Tagged]]</f>
        <v>1.7777777778974269E-2</v>
      </c>
      <c r="J4632" s="46">
        <f>HOUR(tbl_raw_data[[#This Row],[Time_taken]])*60+MINUTE(tbl_raw_data[[#This Row],[Time_taken]])+SECOND(tbl_raw_data[[#This Row],[Time_taken]])/60</f>
        <v>25.6</v>
      </c>
      <c r="K4632" s="52">
        <f>DATE(YEAR(tbl_raw_data[[#This Row],[Date Actioned]]),MONTH(tbl_raw_data[[#This Row],[Date Actioned]]),DAY(tbl_raw_data[[#This Row],[Date Actioned]]))</f>
        <v>45155</v>
      </c>
      <c r="L4632" s="50" t="str">
        <f>UPPER(TEXT(tbl_raw_data[[#This Row],[updated_date]],"MMMM"))</f>
        <v>AUGUST</v>
      </c>
      <c r="M4632" s="50" t="str">
        <f>"WEEK "&amp; IF(ROUNDUP(DAY(tbl_raw_data[[#This Row],[updated_date]])/7,0)=5,4,ROUNDUP(DAY(tbl_raw_data[[#This Row],[updated_date]])/7,0))</f>
        <v>WEEK 3</v>
      </c>
      <c r="N4632" s="50" t="str">
        <f>UPPER(VLOOKUP(tbl_raw_data[[#This Row],[Analyst]],Settiings!$A$2:$B$16,2,0))</f>
        <v>MERCEDES</v>
      </c>
      <c r="O4632" s="50" t="str">
        <f>TRIM(UPPER(tbl_raw_data[[#This Row],[Outcome]]))</f>
        <v>DECLINE</v>
      </c>
      <c r="P4632" s="50" t="str">
        <f>TRIM(UPPER(tbl_raw_data[[#This Row],[Queue Name]]))</f>
        <v>CONSUMER POST BUREAU</v>
      </c>
      <c r="Q4632" s="50" t="str">
        <f>IF(tbl_raw_data[[#This Row],[Time taken in min]]&lt;=Settiings!$D$2,"SLA_MET","SLA_NOT_MET")</f>
        <v>SLA_NOT_MET</v>
      </c>
      <c r="R4632" s="94"/>
    </row>
    <row r="4633" spans="1:18" x14ac:dyDescent="0.3">
      <c r="A4633" s="23" t="s">
        <v>4506</v>
      </c>
      <c r="B4633" s="9">
        <v>45155.461099537039</v>
      </c>
      <c r="C4633" s="24">
        <v>45155.474097222221</v>
      </c>
      <c r="D4633" s="25" t="s">
        <v>13</v>
      </c>
      <c r="E4633" s="25" t="s">
        <v>9</v>
      </c>
      <c r="F4633" s="25" t="s">
        <v>53</v>
      </c>
      <c r="G4633" s="25" t="s">
        <v>17</v>
      </c>
      <c r="H4633" s="82"/>
      <c r="I4633" s="48">
        <f>tbl_raw_data[[#This Row],[Date Actioned]]-tbl_raw_data[[#This Row],[Date Tagged]]</f>
        <v>1.2997685182199348E-2</v>
      </c>
      <c r="J4633" s="46">
        <f>HOUR(tbl_raw_data[[#This Row],[Time_taken]])*60+MINUTE(tbl_raw_data[[#This Row],[Time_taken]])+SECOND(tbl_raw_data[[#This Row],[Time_taken]])/60</f>
        <v>18.716666666666665</v>
      </c>
      <c r="K4633" s="52">
        <f>DATE(YEAR(tbl_raw_data[[#This Row],[Date Actioned]]),MONTH(tbl_raw_data[[#This Row],[Date Actioned]]),DAY(tbl_raw_data[[#This Row],[Date Actioned]]))</f>
        <v>45155</v>
      </c>
      <c r="L4633" s="50" t="str">
        <f>UPPER(TEXT(tbl_raw_data[[#This Row],[updated_date]],"MMMM"))</f>
        <v>AUGUST</v>
      </c>
      <c r="M4633" s="50" t="str">
        <f>"WEEK "&amp; IF(ROUNDUP(DAY(tbl_raw_data[[#This Row],[updated_date]])/7,0)=5,4,ROUNDUP(DAY(tbl_raw_data[[#This Row],[updated_date]])/7,0))</f>
        <v>WEEK 3</v>
      </c>
      <c r="N4633" s="50" t="str">
        <f>UPPER(VLOOKUP(tbl_raw_data[[#This Row],[Analyst]],Settiings!$A$2:$B$16,2,0))</f>
        <v>NAVED</v>
      </c>
      <c r="O4633" s="50" t="str">
        <f>TRIM(UPPER(tbl_raw_data[[#This Row],[Outcome]]))</f>
        <v>APPROVE</v>
      </c>
      <c r="P4633" s="50" t="str">
        <f>TRIM(UPPER(tbl_raw_data[[#This Row],[Queue Name]]))</f>
        <v>CONSUMER EXISTING</v>
      </c>
      <c r="Q4633" s="50" t="str">
        <f>IF(tbl_raw_data[[#This Row],[Time taken in min]]&lt;=Settiings!$D$2,"SLA_MET","SLA_NOT_MET")</f>
        <v>SLA_MET</v>
      </c>
      <c r="R4633" s="94"/>
    </row>
    <row r="4634" spans="1:18" x14ac:dyDescent="0.3">
      <c r="A4634" s="20" t="s">
        <v>4508</v>
      </c>
      <c r="B4634" s="15">
        <v>45155.462951388887</v>
      </c>
      <c r="C4634" s="16">
        <v>45155.477118055554</v>
      </c>
      <c r="D4634" s="17" t="s">
        <v>27</v>
      </c>
      <c r="E4634" s="17" t="s">
        <v>47</v>
      </c>
      <c r="F4634" s="17" t="s">
        <v>70</v>
      </c>
      <c r="G4634" s="17" t="s">
        <v>2411</v>
      </c>
      <c r="H4634" s="83"/>
      <c r="I4634" s="48">
        <f>tbl_raw_data[[#This Row],[Date Actioned]]-tbl_raw_data[[#This Row],[Date Tagged]]</f>
        <v>1.4166666667733807E-2</v>
      </c>
      <c r="J4634" s="46">
        <f>HOUR(tbl_raw_data[[#This Row],[Time_taken]])*60+MINUTE(tbl_raw_data[[#This Row],[Time_taken]])+SECOND(tbl_raw_data[[#This Row],[Time_taken]])/60</f>
        <v>20.399999999999999</v>
      </c>
      <c r="K4634" s="52">
        <f>DATE(YEAR(tbl_raw_data[[#This Row],[Date Actioned]]),MONTH(tbl_raw_data[[#This Row],[Date Actioned]]),DAY(tbl_raw_data[[#This Row],[Date Actioned]]))</f>
        <v>45155</v>
      </c>
      <c r="L4634" s="50" t="str">
        <f>UPPER(TEXT(tbl_raw_data[[#This Row],[updated_date]],"MMMM"))</f>
        <v>AUGUST</v>
      </c>
      <c r="M4634" s="50" t="str">
        <f>"WEEK "&amp; IF(ROUNDUP(DAY(tbl_raw_data[[#This Row],[updated_date]])/7,0)=5,4,ROUNDUP(DAY(tbl_raw_data[[#This Row],[updated_date]])/7,0))</f>
        <v>WEEK 3</v>
      </c>
      <c r="N4634" s="50" t="str">
        <f>UPPER(VLOOKUP(tbl_raw_data[[#This Row],[Analyst]],Settiings!$A$2:$B$16,2,0))</f>
        <v>ASIF</v>
      </c>
      <c r="O4634" s="50" t="str">
        <f>TRIM(UPPER(tbl_raw_data[[#This Row],[Outcome]]))</f>
        <v>DECLINE</v>
      </c>
      <c r="P4634" s="50" t="str">
        <f>TRIM(UPPER(tbl_raw_data[[#This Row],[Queue Name]]))</f>
        <v>CONSUMER PRE BUREAU</v>
      </c>
      <c r="Q4634" s="50" t="str">
        <f>IF(tbl_raw_data[[#This Row],[Time taken in min]]&lt;=Settiings!$D$2,"SLA_MET","SLA_NOT_MET")</f>
        <v>SLA_NOT_MET</v>
      </c>
      <c r="R4634" s="94"/>
    </row>
    <row r="4635" spans="1:18" x14ac:dyDescent="0.3">
      <c r="A4635" s="14" t="s">
        <v>4510</v>
      </c>
      <c r="B4635" s="15">
        <v>45155.475034722222</v>
      </c>
      <c r="C4635" s="16">
        <v>45155.483252314814</v>
      </c>
      <c r="D4635" s="17" t="s">
        <v>13</v>
      </c>
      <c r="E4635" s="17" t="s">
        <v>9</v>
      </c>
      <c r="F4635" s="17" t="s">
        <v>70</v>
      </c>
      <c r="G4635" s="17" t="s">
        <v>17</v>
      </c>
      <c r="H4635" s="83"/>
      <c r="I4635" s="48">
        <f>tbl_raw_data[[#This Row],[Date Actioned]]-tbl_raw_data[[#This Row],[Date Tagged]]</f>
        <v>8.2175925927003846E-3</v>
      </c>
      <c r="J4635" s="46">
        <f>HOUR(tbl_raw_data[[#This Row],[Time_taken]])*60+MINUTE(tbl_raw_data[[#This Row],[Time_taken]])+SECOND(tbl_raw_data[[#This Row],[Time_taken]])/60</f>
        <v>11.833333333333334</v>
      </c>
      <c r="K4635" s="52">
        <f>DATE(YEAR(tbl_raw_data[[#This Row],[Date Actioned]]),MONTH(tbl_raw_data[[#This Row],[Date Actioned]]),DAY(tbl_raw_data[[#This Row],[Date Actioned]]))</f>
        <v>45155</v>
      </c>
      <c r="L4635" s="50" t="str">
        <f>UPPER(TEXT(tbl_raw_data[[#This Row],[updated_date]],"MMMM"))</f>
        <v>AUGUST</v>
      </c>
      <c r="M4635" s="50" t="str">
        <f>"WEEK "&amp; IF(ROUNDUP(DAY(tbl_raw_data[[#This Row],[updated_date]])/7,0)=5,4,ROUNDUP(DAY(tbl_raw_data[[#This Row],[updated_date]])/7,0))</f>
        <v>WEEK 3</v>
      </c>
      <c r="N4635" s="50" t="str">
        <f>UPPER(VLOOKUP(tbl_raw_data[[#This Row],[Analyst]],Settiings!$A$2:$B$16,2,0))</f>
        <v>ASIF</v>
      </c>
      <c r="O4635" s="50" t="str">
        <f>TRIM(UPPER(tbl_raw_data[[#This Row],[Outcome]]))</f>
        <v>APPROVE</v>
      </c>
      <c r="P4635" s="50" t="str">
        <f>TRIM(UPPER(tbl_raw_data[[#This Row],[Queue Name]]))</f>
        <v>CONSUMER EXISTING</v>
      </c>
      <c r="Q4635" s="50" t="str">
        <f>IF(tbl_raw_data[[#This Row],[Time taken in min]]&lt;=Settiings!$D$2,"SLA_MET","SLA_NOT_MET")</f>
        <v>SLA_MET</v>
      </c>
      <c r="R4635" s="94"/>
    </row>
    <row r="4636" spans="1:18" x14ac:dyDescent="0.3">
      <c r="A4636" s="14" t="s">
        <v>4511</v>
      </c>
      <c r="B4636" s="15">
        <v>45155.478368055556</v>
      </c>
      <c r="C4636" s="26">
        <v>45155.486481481479</v>
      </c>
      <c r="D4636" s="18" t="s">
        <v>13</v>
      </c>
      <c r="E4636" s="18" t="s">
        <v>19</v>
      </c>
      <c r="F4636" s="27" t="s">
        <v>43</v>
      </c>
      <c r="G4636" s="19"/>
      <c r="H4636" s="79"/>
      <c r="I4636" s="48">
        <f>tbl_raw_data[[#This Row],[Date Actioned]]-tbl_raw_data[[#This Row],[Date Tagged]]</f>
        <v>8.1134259235113859E-3</v>
      </c>
      <c r="J4636" s="46">
        <f>HOUR(tbl_raw_data[[#This Row],[Time_taken]])*60+MINUTE(tbl_raw_data[[#This Row],[Time_taken]])+SECOND(tbl_raw_data[[#This Row],[Time_taken]])/60</f>
        <v>11.683333333333334</v>
      </c>
      <c r="K4636" s="52">
        <f>DATE(YEAR(tbl_raw_data[[#This Row],[Date Actioned]]),MONTH(tbl_raw_data[[#This Row],[Date Actioned]]),DAY(tbl_raw_data[[#This Row],[Date Actioned]]))</f>
        <v>45155</v>
      </c>
      <c r="L4636" s="50" t="str">
        <f>UPPER(TEXT(tbl_raw_data[[#This Row],[updated_date]],"MMMM"))</f>
        <v>AUGUST</v>
      </c>
      <c r="M4636" s="50" t="str">
        <f>"WEEK "&amp; IF(ROUNDUP(DAY(tbl_raw_data[[#This Row],[updated_date]])/7,0)=5,4,ROUNDUP(DAY(tbl_raw_data[[#This Row],[updated_date]])/7,0))</f>
        <v>WEEK 3</v>
      </c>
      <c r="N4636" s="50" t="str">
        <f>UPPER(VLOOKUP(tbl_raw_data[[#This Row],[Analyst]],Settiings!$A$2:$B$16,2,0))</f>
        <v>MERCEDES</v>
      </c>
      <c r="O4636" s="50" t="str">
        <f>TRIM(UPPER(tbl_raw_data[[#This Row],[Outcome]]))</f>
        <v>APPROVE</v>
      </c>
      <c r="P4636" s="50" t="str">
        <f>TRIM(UPPER(tbl_raw_data[[#This Row],[Queue Name]]))</f>
        <v>CONSUMER POST BUREAU</v>
      </c>
      <c r="Q4636" s="50" t="str">
        <f>IF(tbl_raw_data[[#This Row],[Time taken in min]]&lt;=Settiings!$D$2,"SLA_MET","SLA_NOT_MET")</f>
        <v>SLA_MET</v>
      </c>
      <c r="R4636" s="94"/>
    </row>
    <row r="4637" spans="1:18" x14ac:dyDescent="0.3">
      <c r="A4637" s="23" t="s">
        <v>4514</v>
      </c>
      <c r="B4637" s="9">
        <v>45155.480879629627</v>
      </c>
      <c r="C4637" s="24">
        <v>45155.484375</v>
      </c>
      <c r="D4637" s="25" t="s">
        <v>27</v>
      </c>
      <c r="E4637" s="25" t="s">
        <v>9</v>
      </c>
      <c r="F4637" s="25" t="s">
        <v>70</v>
      </c>
      <c r="G4637" s="25" t="s">
        <v>4515</v>
      </c>
      <c r="H4637" s="82"/>
      <c r="I4637" s="48">
        <f>tbl_raw_data[[#This Row],[Date Actioned]]-tbl_raw_data[[#This Row],[Date Tagged]]</f>
        <v>3.4953703725477681E-3</v>
      </c>
      <c r="J4637" s="46">
        <f>HOUR(tbl_raw_data[[#This Row],[Time_taken]])*60+MINUTE(tbl_raw_data[[#This Row],[Time_taken]])+SECOND(tbl_raw_data[[#This Row],[Time_taken]])/60</f>
        <v>5.0333333333333332</v>
      </c>
      <c r="K4637" s="52">
        <f>DATE(YEAR(tbl_raw_data[[#This Row],[Date Actioned]]),MONTH(tbl_raw_data[[#This Row],[Date Actioned]]),DAY(tbl_raw_data[[#This Row],[Date Actioned]]))</f>
        <v>45155</v>
      </c>
      <c r="L4637" s="50" t="str">
        <f>UPPER(TEXT(tbl_raw_data[[#This Row],[updated_date]],"MMMM"))</f>
        <v>AUGUST</v>
      </c>
      <c r="M4637" s="50" t="str">
        <f>"WEEK "&amp; IF(ROUNDUP(DAY(tbl_raw_data[[#This Row],[updated_date]])/7,0)=5,4,ROUNDUP(DAY(tbl_raw_data[[#This Row],[updated_date]])/7,0))</f>
        <v>WEEK 3</v>
      </c>
      <c r="N4637" s="50" t="str">
        <f>UPPER(VLOOKUP(tbl_raw_data[[#This Row],[Analyst]],Settiings!$A$2:$B$16,2,0))</f>
        <v>ASIF</v>
      </c>
      <c r="O4637" s="50" t="str">
        <f>TRIM(UPPER(tbl_raw_data[[#This Row],[Outcome]]))</f>
        <v>DECLINE</v>
      </c>
      <c r="P4637" s="50" t="str">
        <f>TRIM(UPPER(tbl_raw_data[[#This Row],[Queue Name]]))</f>
        <v>CONSUMER EXISTING</v>
      </c>
      <c r="Q4637" s="50" t="str">
        <f>IF(tbl_raw_data[[#This Row],[Time taken in min]]&lt;=Settiings!$D$2,"SLA_MET","SLA_NOT_MET")</f>
        <v>SLA_MET</v>
      </c>
      <c r="R4637" s="94"/>
    </row>
    <row r="4638" spans="1:18" x14ac:dyDescent="0.3">
      <c r="A4638" s="14" t="s">
        <v>4518</v>
      </c>
      <c r="B4638" s="15">
        <v>45155.485509259262</v>
      </c>
      <c r="C4638" s="16">
        <v>45155.496006944442</v>
      </c>
      <c r="D4638" s="17" t="s">
        <v>27</v>
      </c>
      <c r="E4638" s="17" t="s">
        <v>47</v>
      </c>
      <c r="F4638" s="17" t="s">
        <v>70</v>
      </c>
      <c r="G4638" s="17" t="s">
        <v>806</v>
      </c>
      <c r="H4638" s="83"/>
      <c r="I4638" s="48">
        <f>tbl_raw_data[[#This Row],[Date Actioned]]-tbl_raw_data[[#This Row],[Date Tagged]]</f>
        <v>1.0497685179871041E-2</v>
      </c>
      <c r="J4638" s="46">
        <f>HOUR(tbl_raw_data[[#This Row],[Time_taken]])*60+MINUTE(tbl_raw_data[[#This Row],[Time_taken]])+SECOND(tbl_raw_data[[#This Row],[Time_taken]])/60</f>
        <v>15.116666666666667</v>
      </c>
      <c r="K4638" s="52">
        <f>DATE(YEAR(tbl_raw_data[[#This Row],[Date Actioned]]),MONTH(tbl_raw_data[[#This Row],[Date Actioned]]),DAY(tbl_raw_data[[#This Row],[Date Actioned]]))</f>
        <v>45155</v>
      </c>
      <c r="L4638" s="50" t="str">
        <f>UPPER(TEXT(tbl_raw_data[[#This Row],[updated_date]],"MMMM"))</f>
        <v>AUGUST</v>
      </c>
      <c r="M4638" s="50" t="str">
        <f>"WEEK "&amp; IF(ROUNDUP(DAY(tbl_raw_data[[#This Row],[updated_date]])/7,0)=5,4,ROUNDUP(DAY(tbl_raw_data[[#This Row],[updated_date]])/7,0))</f>
        <v>WEEK 3</v>
      </c>
      <c r="N4638" s="50" t="str">
        <f>UPPER(VLOOKUP(tbl_raw_data[[#This Row],[Analyst]],Settiings!$A$2:$B$16,2,0))</f>
        <v>ASIF</v>
      </c>
      <c r="O4638" s="50" t="str">
        <f>TRIM(UPPER(tbl_raw_data[[#This Row],[Outcome]]))</f>
        <v>DECLINE</v>
      </c>
      <c r="P4638" s="50" t="str">
        <f>TRIM(UPPER(tbl_raw_data[[#This Row],[Queue Name]]))</f>
        <v>CONSUMER PRE BUREAU</v>
      </c>
      <c r="Q4638" s="50" t="str">
        <f>IF(tbl_raw_data[[#This Row],[Time taken in min]]&lt;=Settiings!$D$2,"SLA_MET","SLA_NOT_MET")</f>
        <v>SLA_MET</v>
      </c>
      <c r="R4638" s="94"/>
    </row>
    <row r="4639" spans="1:18" x14ac:dyDescent="0.3">
      <c r="A4639" s="20" t="s">
        <v>4519</v>
      </c>
      <c r="B4639" s="15">
        <v>45155.487060185187</v>
      </c>
      <c r="C4639" s="10">
        <v>45155.496840277781</v>
      </c>
      <c r="D4639" s="12" t="s">
        <v>13</v>
      </c>
      <c r="E4639" s="12" t="s">
        <v>19</v>
      </c>
      <c r="F4639" s="11" t="s">
        <v>50</v>
      </c>
      <c r="G4639" s="13"/>
      <c r="H4639" s="78"/>
      <c r="I4639" s="48">
        <f>tbl_raw_data[[#This Row],[Date Actioned]]-tbl_raw_data[[#This Row],[Date Tagged]]</f>
        <v>9.7800925941555761E-3</v>
      </c>
      <c r="J4639" s="46">
        <f>HOUR(tbl_raw_data[[#This Row],[Time_taken]])*60+MINUTE(tbl_raw_data[[#This Row],[Time_taken]])+SECOND(tbl_raw_data[[#This Row],[Time_taken]])/60</f>
        <v>14.083333333333334</v>
      </c>
      <c r="K4639" s="52">
        <f>DATE(YEAR(tbl_raw_data[[#This Row],[Date Actioned]]),MONTH(tbl_raw_data[[#This Row],[Date Actioned]]),DAY(tbl_raw_data[[#This Row],[Date Actioned]]))</f>
        <v>45155</v>
      </c>
      <c r="L4639" s="50" t="str">
        <f>UPPER(TEXT(tbl_raw_data[[#This Row],[updated_date]],"MMMM"))</f>
        <v>AUGUST</v>
      </c>
      <c r="M4639" s="50" t="str">
        <f>"WEEK "&amp; IF(ROUNDUP(DAY(tbl_raw_data[[#This Row],[updated_date]])/7,0)=5,4,ROUNDUP(DAY(tbl_raw_data[[#This Row],[updated_date]])/7,0))</f>
        <v>WEEK 3</v>
      </c>
      <c r="N4639" s="50" t="str">
        <f>UPPER(VLOOKUP(tbl_raw_data[[#This Row],[Analyst]],Settiings!$A$2:$B$16,2,0))</f>
        <v>SHAHID</v>
      </c>
      <c r="O4639" s="50" t="str">
        <f>TRIM(UPPER(tbl_raw_data[[#This Row],[Outcome]]))</f>
        <v>APPROVE</v>
      </c>
      <c r="P4639" s="50" t="str">
        <f>TRIM(UPPER(tbl_raw_data[[#This Row],[Queue Name]]))</f>
        <v>CONSUMER POST BUREAU</v>
      </c>
      <c r="Q4639" s="50" t="str">
        <f>IF(tbl_raw_data[[#This Row],[Time taken in min]]&lt;=Settiings!$D$2,"SLA_MET","SLA_NOT_MET")</f>
        <v>SLA_MET</v>
      </c>
      <c r="R4639" s="94"/>
    </row>
    <row r="4640" spans="1:18" x14ac:dyDescent="0.3">
      <c r="A4640" s="20" t="s">
        <v>4521</v>
      </c>
      <c r="B4640" s="9">
        <v>45155.493344907409</v>
      </c>
      <c r="C4640" s="24">
        <v>45155.498657407406</v>
      </c>
      <c r="D4640" s="25" t="s">
        <v>13</v>
      </c>
      <c r="E4640" s="25" t="s">
        <v>9</v>
      </c>
      <c r="F4640" s="25" t="s">
        <v>70</v>
      </c>
      <c r="G4640" s="25" t="s">
        <v>17</v>
      </c>
      <c r="H4640" s="82"/>
      <c r="I4640" s="48">
        <f>tbl_raw_data[[#This Row],[Date Actioned]]-tbl_raw_data[[#This Row],[Date Tagged]]</f>
        <v>5.3124999976716936E-3</v>
      </c>
      <c r="J4640" s="46">
        <f>HOUR(tbl_raw_data[[#This Row],[Time_taken]])*60+MINUTE(tbl_raw_data[[#This Row],[Time_taken]])+SECOND(tbl_raw_data[[#This Row],[Time_taken]])/60</f>
        <v>7.65</v>
      </c>
      <c r="K4640" s="52">
        <f>DATE(YEAR(tbl_raw_data[[#This Row],[Date Actioned]]),MONTH(tbl_raw_data[[#This Row],[Date Actioned]]),DAY(tbl_raw_data[[#This Row],[Date Actioned]]))</f>
        <v>45155</v>
      </c>
      <c r="L4640" s="50" t="str">
        <f>UPPER(TEXT(tbl_raw_data[[#This Row],[updated_date]],"MMMM"))</f>
        <v>AUGUST</v>
      </c>
      <c r="M4640" s="50" t="str">
        <f>"WEEK "&amp; IF(ROUNDUP(DAY(tbl_raw_data[[#This Row],[updated_date]])/7,0)=5,4,ROUNDUP(DAY(tbl_raw_data[[#This Row],[updated_date]])/7,0))</f>
        <v>WEEK 3</v>
      </c>
      <c r="N4640" s="50" t="str">
        <f>UPPER(VLOOKUP(tbl_raw_data[[#This Row],[Analyst]],Settiings!$A$2:$B$16,2,0))</f>
        <v>ASIF</v>
      </c>
      <c r="O4640" s="50" t="str">
        <f>TRIM(UPPER(tbl_raw_data[[#This Row],[Outcome]]))</f>
        <v>APPROVE</v>
      </c>
      <c r="P4640" s="50" t="str">
        <f>TRIM(UPPER(tbl_raw_data[[#This Row],[Queue Name]]))</f>
        <v>CONSUMER EXISTING</v>
      </c>
      <c r="Q4640" s="50" t="str">
        <f>IF(tbl_raw_data[[#This Row],[Time taken in min]]&lt;=Settiings!$D$2,"SLA_MET","SLA_NOT_MET")</f>
        <v>SLA_MET</v>
      </c>
      <c r="R4640" s="94"/>
    </row>
    <row r="4641" spans="1:18" x14ac:dyDescent="0.3">
      <c r="A4641" s="23" t="s">
        <v>4522</v>
      </c>
      <c r="B4641" s="15">
        <v>45155.496689814812</v>
      </c>
      <c r="C4641" s="16">
        <v>45155.499328703707</v>
      </c>
      <c r="D4641" s="17" t="s">
        <v>13</v>
      </c>
      <c r="E4641" s="17" t="s">
        <v>19</v>
      </c>
      <c r="F4641" s="17" t="s">
        <v>50</v>
      </c>
      <c r="G4641" s="17" t="s">
        <v>77</v>
      </c>
      <c r="H4641" s="83"/>
      <c r="I4641" s="48">
        <f>tbl_raw_data[[#This Row],[Date Actioned]]-tbl_raw_data[[#This Row],[Date Tagged]]</f>
        <v>2.6388888945803046E-3</v>
      </c>
      <c r="J4641" s="46">
        <f>HOUR(tbl_raw_data[[#This Row],[Time_taken]])*60+MINUTE(tbl_raw_data[[#This Row],[Time_taken]])+SECOND(tbl_raw_data[[#This Row],[Time_taken]])/60</f>
        <v>3.8</v>
      </c>
      <c r="K4641" s="52">
        <f>DATE(YEAR(tbl_raw_data[[#This Row],[Date Actioned]]),MONTH(tbl_raw_data[[#This Row],[Date Actioned]]),DAY(tbl_raw_data[[#This Row],[Date Actioned]]))</f>
        <v>45155</v>
      </c>
      <c r="L4641" s="50" t="str">
        <f>UPPER(TEXT(tbl_raw_data[[#This Row],[updated_date]],"MMMM"))</f>
        <v>AUGUST</v>
      </c>
      <c r="M4641" s="50" t="str">
        <f>"WEEK "&amp; IF(ROUNDUP(DAY(tbl_raw_data[[#This Row],[updated_date]])/7,0)=5,4,ROUNDUP(DAY(tbl_raw_data[[#This Row],[updated_date]])/7,0))</f>
        <v>WEEK 3</v>
      </c>
      <c r="N4641" s="50" t="str">
        <f>UPPER(VLOOKUP(tbl_raw_data[[#This Row],[Analyst]],Settiings!$A$2:$B$16,2,0))</f>
        <v>SHAHID</v>
      </c>
      <c r="O4641" s="50" t="str">
        <f>TRIM(UPPER(tbl_raw_data[[#This Row],[Outcome]]))</f>
        <v>APPROVE</v>
      </c>
      <c r="P4641" s="50" t="str">
        <f>TRIM(UPPER(tbl_raw_data[[#This Row],[Queue Name]]))</f>
        <v>CONSUMER POST BUREAU</v>
      </c>
      <c r="Q4641" s="50" t="str">
        <f>IF(tbl_raw_data[[#This Row],[Time taken in min]]&lt;=Settiings!$D$2,"SLA_MET","SLA_NOT_MET")</f>
        <v>SLA_MET</v>
      </c>
      <c r="R4641" s="94"/>
    </row>
    <row r="4642" spans="1:18" x14ac:dyDescent="0.3">
      <c r="A4642" s="14" t="s">
        <v>4523</v>
      </c>
      <c r="B4642" s="9">
        <v>45155.496828703705</v>
      </c>
      <c r="C4642" s="24">
        <v>45155.506608796299</v>
      </c>
      <c r="D4642" s="25" t="s">
        <v>13</v>
      </c>
      <c r="E4642" s="25" t="s">
        <v>9</v>
      </c>
      <c r="F4642" s="25" t="s">
        <v>70</v>
      </c>
      <c r="G4642" s="25" t="s">
        <v>128</v>
      </c>
      <c r="H4642" s="82"/>
      <c r="I4642" s="48">
        <f>tbl_raw_data[[#This Row],[Date Actioned]]-tbl_raw_data[[#This Row],[Date Tagged]]</f>
        <v>9.7800925941555761E-3</v>
      </c>
      <c r="J4642" s="46">
        <f>HOUR(tbl_raw_data[[#This Row],[Time_taken]])*60+MINUTE(tbl_raw_data[[#This Row],[Time_taken]])+SECOND(tbl_raw_data[[#This Row],[Time_taken]])/60</f>
        <v>14.083333333333334</v>
      </c>
      <c r="K4642" s="52">
        <f>DATE(YEAR(tbl_raw_data[[#This Row],[Date Actioned]]),MONTH(tbl_raw_data[[#This Row],[Date Actioned]]),DAY(tbl_raw_data[[#This Row],[Date Actioned]]))</f>
        <v>45155</v>
      </c>
      <c r="L4642" s="50" t="str">
        <f>UPPER(TEXT(tbl_raw_data[[#This Row],[updated_date]],"MMMM"))</f>
        <v>AUGUST</v>
      </c>
      <c r="M4642" s="50" t="str">
        <f>"WEEK "&amp; IF(ROUNDUP(DAY(tbl_raw_data[[#This Row],[updated_date]])/7,0)=5,4,ROUNDUP(DAY(tbl_raw_data[[#This Row],[updated_date]])/7,0))</f>
        <v>WEEK 3</v>
      </c>
      <c r="N4642" s="50" t="str">
        <f>UPPER(VLOOKUP(tbl_raw_data[[#This Row],[Analyst]],Settiings!$A$2:$B$16,2,0))</f>
        <v>ASIF</v>
      </c>
      <c r="O4642" s="50" t="str">
        <f>TRIM(UPPER(tbl_raw_data[[#This Row],[Outcome]]))</f>
        <v>APPROVE</v>
      </c>
      <c r="P4642" s="50" t="str">
        <f>TRIM(UPPER(tbl_raw_data[[#This Row],[Queue Name]]))</f>
        <v>CONSUMER EXISTING</v>
      </c>
      <c r="Q4642" s="50" t="str">
        <f>IF(tbl_raw_data[[#This Row],[Time taken in min]]&lt;=Settiings!$D$2,"SLA_MET","SLA_NOT_MET")</f>
        <v>SLA_MET</v>
      </c>
      <c r="R4642" s="94"/>
    </row>
    <row r="4643" spans="1:18" x14ac:dyDescent="0.3">
      <c r="A4643" s="20" t="s">
        <v>4524</v>
      </c>
      <c r="B4643" s="9">
        <v>45155.49796296296</v>
      </c>
      <c r="C4643" s="24">
        <v>45155.506620370368</v>
      </c>
      <c r="D4643" s="25" t="s">
        <v>27</v>
      </c>
      <c r="E4643" s="25" t="s">
        <v>19</v>
      </c>
      <c r="F4643" s="25" t="s">
        <v>50</v>
      </c>
      <c r="G4643" s="25" t="s">
        <v>207</v>
      </c>
      <c r="H4643" s="82"/>
      <c r="I4643" s="48">
        <f>tbl_raw_data[[#This Row],[Date Actioned]]-tbl_raw_data[[#This Row],[Date Tagged]]</f>
        <v>8.6574074084637687E-3</v>
      </c>
      <c r="J4643" s="46">
        <f>HOUR(tbl_raw_data[[#This Row],[Time_taken]])*60+MINUTE(tbl_raw_data[[#This Row],[Time_taken]])+SECOND(tbl_raw_data[[#This Row],[Time_taken]])/60</f>
        <v>12.466666666666667</v>
      </c>
      <c r="K4643" s="52">
        <f>DATE(YEAR(tbl_raw_data[[#This Row],[Date Actioned]]),MONTH(tbl_raw_data[[#This Row],[Date Actioned]]),DAY(tbl_raw_data[[#This Row],[Date Actioned]]))</f>
        <v>45155</v>
      </c>
      <c r="L4643" s="50" t="str">
        <f>UPPER(TEXT(tbl_raw_data[[#This Row],[updated_date]],"MMMM"))</f>
        <v>AUGUST</v>
      </c>
      <c r="M4643" s="50" t="str">
        <f>"WEEK "&amp; IF(ROUNDUP(DAY(tbl_raw_data[[#This Row],[updated_date]])/7,0)=5,4,ROUNDUP(DAY(tbl_raw_data[[#This Row],[updated_date]])/7,0))</f>
        <v>WEEK 3</v>
      </c>
      <c r="N4643" s="50" t="str">
        <f>UPPER(VLOOKUP(tbl_raw_data[[#This Row],[Analyst]],Settiings!$A$2:$B$16,2,0))</f>
        <v>SHAHID</v>
      </c>
      <c r="O4643" s="50" t="str">
        <f>TRIM(UPPER(tbl_raw_data[[#This Row],[Outcome]]))</f>
        <v>DECLINE</v>
      </c>
      <c r="P4643" s="50" t="str">
        <f>TRIM(UPPER(tbl_raw_data[[#This Row],[Queue Name]]))</f>
        <v>CONSUMER POST BUREAU</v>
      </c>
      <c r="Q4643" s="50" t="str">
        <f>IF(tbl_raw_data[[#This Row],[Time taken in min]]&lt;=Settiings!$D$2,"SLA_MET","SLA_NOT_MET")</f>
        <v>SLA_MET</v>
      </c>
      <c r="R4643" s="94"/>
    </row>
    <row r="4644" spans="1:18" x14ac:dyDescent="0.3">
      <c r="A4644" s="23" t="s">
        <v>4525</v>
      </c>
      <c r="B4644" s="15">
        <v>45155.49796296296</v>
      </c>
      <c r="C4644" s="16">
        <v>45155.508553240739</v>
      </c>
      <c r="D4644" s="17" t="s">
        <v>27</v>
      </c>
      <c r="E4644" s="17" t="s">
        <v>9</v>
      </c>
      <c r="F4644" s="17" t="s">
        <v>53</v>
      </c>
      <c r="G4644" s="17" t="s">
        <v>297</v>
      </c>
      <c r="H4644" s="83"/>
      <c r="I4644" s="48">
        <f>tbl_raw_data[[#This Row],[Date Actioned]]-tbl_raw_data[[#This Row],[Date Tagged]]</f>
        <v>1.0590277779556345E-2</v>
      </c>
      <c r="J4644" s="46">
        <f>HOUR(tbl_raw_data[[#This Row],[Time_taken]])*60+MINUTE(tbl_raw_data[[#This Row],[Time_taken]])+SECOND(tbl_raw_data[[#This Row],[Time_taken]])/60</f>
        <v>15.25</v>
      </c>
      <c r="K4644" s="52">
        <f>DATE(YEAR(tbl_raw_data[[#This Row],[Date Actioned]]),MONTH(tbl_raw_data[[#This Row],[Date Actioned]]),DAY(tbl_raw_data[[#This Row],[Date Actioned]]))</f>
        <v>45155</v>
      </c>
      <c r="L4644" s="50" t="str">
        <f>UPPER(TEXT(tbl_raw_data[[#This Row],[updated_date]],"MMMM"))</f>
        <v>AUGUST</v>
      </c>
      <c r="M4644" s="50" t="str">
        <f>"WEEK "&amp; IF(ROUNDUP(DAY(tbl_raw_data[[#This Row],[updated_date]])/7,0)=5,4,ROUNDUP(DAY(tbl_raw_data[[#This Row],[updated_date]])/7,0))</f>
        <v>WEEK 3</v>
      </c>
      <c r="N4644" s="50" t="str">
        <f>UPPER(VLOOKUP(tbl_raw_data[[#This Row],[Analyst]],Settiings!$A$2:$B$16,2,0))</f>
        <v>NAVED</v>
      </c>
      <c r="O4644" s="50" t="str">
        <f>TRIM(UPPER(tbl_raw_data[[#This Row],[Outcome]]))</f>
        <v>DECLINE</v>
      </c>
      <c r="P4644" s="50" t="str">
        <f>TRIM(UPPER(tbl_raw_data[[#This Row],[Queue Name]]))</f>
        <v>CONSUMER EXISTING</v>
      </c>
      <c r="Q4644" s="50" t="str">
        <f>IF(tbl_raw_data[[#This Row],[Time taken in min]]&lt;=Settiings!$D$2,"SLA_MET","SLA_NOT_MET")</f>
        <v>SLA_MET</v>
      </c>
      <c r="R4644" s="94"/>
    </row>
    <row r="4645" spans="1:18" x14ac:dyDescent="0.3">
      <c r="A4645" s="20" t="s">
        <v>4526</v>
      </c>
      <c r="B4645" s="15">
        <v>45155.500150462962</v>
      </c>
      <c r="C4645" s="16">
        <v>45155.513993055552</v>
      </c>
      <c r="D4645" s="17" t="s">
        <v>13</v>
      </c>
      <c r="E4645" s="17" t="s">
        <v>9</v>
      </c>
      <c r="F4645" s="17" t="s">
        <v>50</v>
      </c>
      <c r="G4645" s="17" t="s">
        <v>17</v>
      </c>
      <c r="H4645" s="83"/>
      <c r="I4645" s="48">
        <f>tbl_raw_data[[#This Row],[Date Actioned]]-tbl_raw_data[[#This Row],[Date Tagged]]</f>
        <v>1.3842592590663116E-2</v>
      </c>
      <c r="J4645" s="46">
        <f>HOUR(tbl_raw_data[[#This Row],[Time_taken]])*60+MINUTE(tbl_raw_data[[#This Row],[Time_taken]])+SECOND(tbl_raw_data[[#This Row],[Time_taken]])/60</f>
        <v>19.933333333333334</v>
      </c>
      <c r="K4645" s="52">
        <f>DATE(YEAR(tbl_raw_data[[#This Row],[Date Actioned]]),MONTH(tbl_raw_data[[#This Row],[Date Actioned]]),DAY(tbl_raw_data[[#This Row],[Date Actioned]]))</f>
        <v>45155</v>
      </c>
      <c r="L4645" s="50" t="str">
        <f>UPPER(TEXT(tbl_raw_data[[#This Row],[updated_date]],"MMMM"))</f>
        <v>AUGUST</v>
      </c>
      <c r="M4645" s="50" t="str">
        <f>"WEEK "&amp; IF(ROUNDUP(DAY(tbl_raw_data[[#This Row],[updated_date]])/7,0)=5,4,ROUNDUP(DAY(tbl_raw_data[[#This Row],[updated_date]])/7,0))</f>
        <v>WEEK 3</v>
      </c>
      <c r="N4645" s="50" t="str">
        <f>UPPER(VLOOKUP(tbl_raw_data[[#This Row],[Analyst]],Settiings!$A$2:$B$16,2,0))</f>
        <v>SHAHID</v>
      </c>
      <c r="O4645" s="50" t="str">
        <f>TRIM(UPPER(tbl_raw_data[[#This Row],[Outcome]]))</f>
        <v>APPROVE</v>
      </c>
      <c r="P4645" s="50" t="str">
        <f>TRIM(UPPER(tbl_raw_data[[#This Row],[Queue Name]]))</f>
        <v>CONSUMER EXISTING</v>
      </c>
      <c r="Q4645" s="50" t="str">
        <f>IF(tbl_raw_data[[#This Row],[Time taken in min]]&lt;=Settiings!$D$2,"SLA_MET","SLA_NOT_MET")</f>
        <v>SLA_MET</v>
      </c>
      <c r="R4645" s="94"/>
    </row>
    <row r="4646" spans="1:18" x14ac:dyDescent="0.3">
      <c r="A4646" s="23" t="s">
        <v>4527</v>
      </c>
      <c r="B4646" s="9">
        <v>45155.501180555555</v>
      </c>
      <c r="C4646" s="24">
        <v>45155.51253472222</v>
      </c>
      <c r="D4646" s="25" t="s">
        <v>13</v>
      </c>
      <c r="E4646" s="25" t="s">
        <v>9</v>
      </c>
      <c r="F4646" s="25" t="s">
        <v>70</v>
      </c>
      <c r="G4646" s="25" t="s">
        <v>77</v>
      </c>
      <c r="H4646" s="82"/>
      <c r="I4646" s="48">
        <f>tbl_raw_data[[#This Row],[Date Actioned]]-tbl_raw_data[[#This Row],[Date Tagged]]</f>
        <v>1.1354166665114462E-2</v>
      </c>
      <c r="J4646" s="46">
        <f>HOUR(tbl_raw_data[[#This Row],[Time_taken]])*60+MINUTE(tbl_raw_data[[#This Row],[Time_taken]])+SECOND(tbl_raw_data[[#This Row],[Time_taken]])/60</f>
        <v>16.350000000000001</v>
      </c>
      <c r="K4646" s="52">
        <f>DATE(YEAR(tbl_raw_data[[#This Row],[Date Actioned]]),MONTH(tbl_raw_data[[#This Row],[Date Actioned]]),DAY(tbl_raw_data[[#This Row],[Date Actioned]]))</f>
        <v>45155</v>
      </c>
      <c r="L4646" s="50" t="str">
        <f>UPPER(TEXT(tbl_raw_data[[#This Row],[updated_date]],"MMMM"))</f>
        <v>AUGUST</v>
      </c>
      <c r="M4646" s="50" t="str">
        <f>"WEEK "&amp; IF(ROUNDUP(DAY(tbl_raw_data[[#This Row],[updated_date]])/7,0)=5,4,ROUNDUP(DAY(tbl_raw_data[[#This Row],[updated_date]])/7,0))</f>
        <v>WEEK 3</v>
      </c>
      <c r="N4646" s="50" t="str">
        <f>UPPER(VLOOKUP(tbl_raw_data[[#This Row],[Analyst]],Settiings!$A$2:$B$16,2,0))</f>
        <v>ASIF</v>
      </c>
      <c r="O4646" s="50" t="str">
        <f>TRIM(UPPER(tbl_raw_data[[#This Row],[Outcome]]))</f>
        <v>APPROVE</v>
      </c>
      <c r="P4646" s="50" t="str">
        <f>TRIM(UPPER(tbl_raw_data[[#This Row],[Queue Name]]))</f>
        <v>CONSUMER EXISTING</v>
      </c>
      <c r="Q4646" s="50" t="str">
        <f>IF(tbl_raw_data[[#This Row],[Time taken in min]]&lt;=Settiings!$D$2,"SLA_MET","SLA_NOT_MET")</f>
        <v>SLA_MET</v>
      </c>
      <c r="R4646" s="94"/>
    </row>
    <row r="4647" spans="1:18" x14ac:dyDescent="0.3">
      <c r="A4647" s="14" t="s">
        <v>4528</v>
      </c>
      <c r="B4647" s="15">
        <v>45155.502152777779</v>
      </c>
      <c r="C4647" s="16">
        <v>45155.515243055554</v>
      </c>
      <c r="D4647" s="17" t="s">
        <v>13</v>
      </c>
      <c r="E4647" s="17" t="s">
        <v>9</v>
      </c>
      <c r="F4647" s="17" t="s">
        <v>53</v>
      </c>
      <c r="G4647" s="17" t="s">
        <v>17</v>
      </c>
      <c r="H4647" s="83"/>
      <c r="I4647" s="48">
        <f>tbl_raw_data[[#This Row],[Date Actioned]]-tbl_raw_data[[#This Row],[Date Tagged]]</f>
        <v>1.3090277774608694E-2</v>
      </c>
      <c r="J4647" s="46">
        <f>HOUR(tbl_raw_data[[#This Row],[Time_taken]])*60+MINUTE(tbl_raw_data[[#This Row],[Time_taken]])+SECOND(tbl_raw_data[[#This Row],[Time_taken]])/60</f>
        <v>18.850000000000001</v>
      </c>
      <c r="K4647" s="52">
        <f>DATE(YEAR(tbl_raw_data[[#This Row],[Date Actioned]]),MONTH(tbl_raw_data[[#This Row],[Date Actioned]]),DAY(tbl_raw_data[[#This Row],[Date Actioned]]))</f>
        <v>45155</v>
      </c>
      <c r="L4647" s="50" t="str">
        <f>UPPER(TEXT(tbl_raw_data[[#This Row],[updated_date]],"MMMM"))</f>
        <v>AUGUST</v>
      </c>
      <c r="M4647" s="50" t="str">
        <f>"WEEK "&amp; IF(ROUNDUP(DAY(tbl_raw_data[[#This Row],[updated_date]])/7,0)=5,4,ROUNDUP(DAY(tbl_raw_data[[#This Row],[updated_date]])/7,0))</f>
        <v>WEEK 3</v>
      </c>
      <c r="N4647" s="50" t="str">
        <f>UPPER(VLOOKUP(tbl_raw_data[[#This Row],[Analyst]],Settiings!$A$2:$B$16,2,0))</f>
        <v>NAVED</v>
      </c>
      <c r="O4647" s="50" t="str">
        <f>TRIM(UPPER(tbl_raw_data[[#This Row],[Outcome]]))</f>
        <v>APPROVE</v>
      </c>
      <c r="P4647" s="50" t="str">
        <f>TRIM(UPPER(tbl_raw_data[[#This Row],[Queue Name]]))</f>
        <v>CONSUMER EXISTING</v>
      </c>
      <c r="Q4647" s="50" t="str">
        <f>IF(tbl_raw_data[[#This Row],[Time taken in min]]&lt;=Settiings!$D$2,"SLA_MET","SLA_NOT_MET")</f>
        <v>SLA_MET</v>
      </c>
      <c r="R4647" s="94"/>
    </row>
    <row r="4648" spans="1:18" x14ac:dyDescent="0.3">
      <c r="A4648" s="20" t="s">
        <v>4530</v>
      </c>
      <c r="B4648" s="9">
        <v>45155.503703703704</v>
      </c>
      <c r="C4648" s="24">
        <v>45155.515902777777</v>
      </c>
      <c r="D4648" s="25" t="s">
        <v>13</v>
      </c>
      <c r="E4648" s="25" t="s">
        <v>9</v>
      </c>
      <c r="F4648" s="25" t="s">
        <v>70</v>
      </c>
      <c r="G4648" s="25" t="s">
        <v>17</v>
      </c>
      <c r="H4648" s="82"/>
      <c r="I4648" s="48">
        <f>tbl_raw_data[[#This Row],[Date Actioned]]-tbl_raw_data[[#This Row],[Date Tagged]]</f>
        <v>1.2199074073578231E-2</v>
      </c>
      <c r="J4648" s="46">
        <f>HOUR(tbl_raw_data[[#This Row],[Time_taken]])*60+MINUTE(tbl_raw_data[[#This Row],[Time_taken]])+SECOND(tbl_raw_data[[#This Row],[Time_taken]])/60</f>
        <v>17.566666666666666</v>
      </c>
      <c r="K4648" s="52">
        <f>DATE(YEAR(tbl_raw_data[[#This Row],[Date Actioned]]),MONTH(tbl_raw_data[[#This Row],[Date Actioned]]),DAY(tbl_raw_data[[#This Row],[Date Actioned]]))</f>
        <v>45155</v>
      </c>
      <c r="L4648" s="50" t="str">
        <f>UPPER(TEXT(tbl_raw_data[[#This Row],[updated_date]],"MMMM"))</f>
        <v>AUGUST</v>
      </c>
      <c r="M4648" s="50" t="str">
        <f>"WEEK "&amp; IF(ROUNDUP(DAY(tbl_raw_data[[#This Row],[updated_date]])/7,0)=5,4,ROUNDUP(DAY(tbl_raw_data[[#This Row],[updated_date]])/7,0))</f>
        <v>WEEK 3</v>
      </c>
      <c r="N4648" s="50" t="str">
        <f>UPPER(VLOOKUP(tbl_raw_data[[#This Row],[Analyst]],Settiings!$A$2:$B$16,2,0))</f>
        <v>ASIF</v>
      </c>
      <c r="O4648" s="50" t="str">
        <f>TRIM(UPPER(tbl_raw_data[[#This Row],[Outcome]]))</f>
        <v>APPROVE</v>
      </c>
      <c r="P4648" s="50" t="str">
        <f>TRIM(UPPER(tbl_raw_data[[#This Row],[Queue Name]]))</f>
        <v>CONSUMER EXISTING</v>
      </c>
      <c r="Q4648" s="50" t="str">
        <f>IF(tbl_raw_data[[#This Row],[Time taken in min]]&lt;=Settiings!$D$2,"SLA_MET","SLA_NOT_MET")</f>
        <v>SLA_MET</v>
      </c>
      <c r="R4648" s="94"/>
    </row>
    <row r="4649" spans="1:18" x14ac:dyDescent="0.3">
      <c r="A4649" s="23" t="s">
        <v>4531</v>
      </c>
      <c r="B4649" s="15">
        <v>45155.503842592596</v>
      </c>
      <c r="C4649" s="16">
        <v>45155.517858796295</v>
      </c>
      <c r="D4649" s="17" t="s">
        <v>13</v>
      </c>
      <c r="E4649" s="17" t="s">
        <v>9</v>
      </c>
      <c r="F4649" s="17" t="s">
        <v>50</v>
      </c>
      <c r="G4649" s="17" t="s">
        <v>17</v>
      </c>
      <c r="H4649" s="83"/>
      <c r="I4649" s="48">
        <f>tbl_raw_data[[#This Row],[Date Actioned]]-tbl_raw_data[[#This Row],[Date Tagged]]</f>
        <v>1.4016203698702157E-2</v>
      </c>
      <c r="J4649" s="46">
        <f>HOUR(tbl_raw_data[[#This Row],[Time_taken]])*60+MINUTE(tbl_raw_data[[#This Row],[Time_taken]])+SECOND(tbl_raw_data[[#This Row],[Time_taken]])/60</f>
        <v>20.183333333333334</v>
      </c>
      <c r="K4649" s="52">
        <f>DATE(YEAR(tbl_raw_data[[#This Row],[Date Actioned]]),MONTH(tbl_raw_data[[#This Row],[Date Actioned]]),DAY(tbl_raw_data[[#This Row],[Date Actioned]]))</f>
        <v>45155</v>
      </c>
      <c r="L4649" s="50" t="str">
        <f>UPPER(TEXT(tbl_raw_data[[#This Row],[updated_date]],"MMMM"))</f>
        <v>AUGUST</v>
      </c>
      <c r="M4649" s="50" t="str">
        <f>"WEEK "&amp; IF(ROUNDUP(DAY(tbl_raw_data[[#This Row],[updated_date]])/7,0)=5,4,ROUNDUP(DAY(tbl_raw_data[[#This Row],[updated_date]])/7,0))</f>
        <v>WEEK 3</v>
      </c>
      <c r="N4649" s="50" t="str">
        <f>UPPER(VLOOKUP(tbl_raw_data[[#This Row],[Analyst]],Settiings!$A$2:$B$16,2,0))</f>
        <v>SHAHID</v>
      </c>
      <c r="O4649" s="50" t="str">
        <f>TRIM(UPPER(tbl_raw_data[[#This Row],[Outcome]]))</f>
        <v>APPROVE</v>
      </c>
      <c r="P4649" s="50" t="str">
        <f>TRIM(UPPER(tbl_raw_data[[#This Row],[Queue Name]]))</f>
        <v>CONSUMER EXISTING</v>
      </c>
      <c r="Q4649" s="50" t="str">
        <f>IF(tbl_raw_data[[#This Row],[Time taken in min]]&lt;=Settiings!$D$2,"SLA_MET","SLA_NOT_MET")</f>
        <v>SLA_NOT_MET</v>
      </c>
      <c r="R4649" s="94"/>
    </row>
    <row r="4650" spans="1:18" x14ac:dyDescent="0.3">
      <c r="A4650" s="20" t="s">
        <v>4532</v>
      </c>
      <c r="B4650" s="15">
        <v>45155.504224537035</v>
      </c>
      <c r="C4650" s="26">
        <v>45155.522997685184</v>
      </c>
      <c r="D4650" s="18" t="s">
        <v>27</v>
      </c>
      <c r="E4650" s="18" t="s">
        <v>9</v>
      </c>
      <c r="F4650" s="27" t="s">
        <v>43</v>
      </c>
      <c r="G4650" s="19"/>
      <c r="H4650" s="79"/>
      <c r="I4650" s="48">
        <f>tbl_raw_data[[#This Row],[Date Actioned]]-tbl_raw_data[[#This Row],[Date Tagged]]</f>
        <v>1.877314814919373E-2</v>
      </c>
      <c r="J4650" s="46">
        <f>HOUR(tbl_raw_data[[#This Row],[Time_taken]])*60+MINUTE(tbl_raw_data[[#This Row],[Time_taken]])+SECOND(tbl_raw_data[[#This Row],[Time_taken]])/60</f>
        <v>27.033333333333335</v>
      </c>
      <c r="K4650" s="52">
        <f>DATE(YEAR(tbl_raw_data[[#This Row],[Date Actioned]]),MONTH(tbl_raw_data[[#This Row],[Date Actioned]]),DAY(tbl_raw_data[[#This Row],[Date Actioned]]))</f>
        <v>45155</v>
      </c>
      <c r="L4650" s="50" t="str">
        <f>UPPER(TEXT(tbl_raw_data[[#This Row],[updated_date]],"MMMM"))</f>
        <v>AUGUST</v>
      </c>
      <c r="M4650" s="50" t="str">
        <f>"WEEK "&amp; IF(ROUNDUP(DAY(tbl_raw_data[[#This Row],[updated_date]])/7,0)=5,4,ROUNDUP(DAY(tbl_raw_data[[#This Row],[updated_date]])/7,0))</f>
        <v>WEEK 3</v>
      </c>
      <c r="N4650" s="50" t="str">
        <f>UPPER(VLOOKUP(tbl_raw_data[[#This Row],[Analyst]],Settiings!$A$2:$B$16,2,0))</f>
        <v>MERCEDES</v>
      </c>
      <c r="O4650" s="50" t="str">
        <f>TRIM(UPPER(tbl_raw_data[[#This Row],[Outcome]]))</f>
        <v>DECLINE</v>
      </c>
      <c r="P4650" s="50" t="str">
        <f>TRIM(UPPER(tbl_raw_data[[#This Row],[Queue Name]]))</f>
        <v>CONSUMER EXISTING</v>
      </c>
      <c r="Q4650" s="50" t="str">
        <f>IF(tbl_raw_data[[#This Row],[Time taken in min]]&lt;=Settiings!$D$2,"SLA_MET","SLA_NOT_MET")</f>
        <v>SLA_NOT_MET</v>
      </c>
      <c r="R4650" s="94"/>
    </row>
    <row r="4651" spans="1:18" x14ac:dyDescent="0.3">
      <c r="A4651" s="14" t="s">
        <v>4533</v>
      </c>
      <c r="B4651" s="9">
        <v>45155.508055555554</v>
      </c>
      <c r="C4651" s="24">
        <v>45155.517500000002</v>
      </c>
      <c r="D4651" s="25" t="s">
        <v>13</v>
      </c>
      <c r="E4651" s="25" t="s">
        <v>9</v>
      </c>
      <c r="F4651" s="25" t="s">
        <v>43</v>
      </c>
      <c r="G4651" s="25" t="s">
        <v>17</v>
      </c>
      <c r="H4651" s="82"/>
      <c r="I4651" s="48">
        <f>tbl_raw_data[[#This Row],[Date Actioned]]-tbl_raw_data[[#This Row],[Date Tagged]]</f>
        <v>9.4444444475811906E-3</v>
      </c>
      <c r="J4651" s="46">
        <f>HOUR(tbl_raw_data[[#This Row],[Time_taken]])*60+MINUTE(tbl_raw_data[[#This Row],[Time_taken]])+SECOND(tbl_raw_data[[#This Row],[Time_taken]])/60</f>
        <v>13.6</v>
      </c>
      <c r="K4651" s="52">
        <f>DATE(YEAR(tbl_raw_data[[#This Row],[Date Actioned]]),MONTH(tbl_raw_data[[#This Row],[Date Actioned]]),DAY(tbl_raw_data[[#This Row],[Date Actioned]]))</f>
        <v>45155</v>
      </c>
      <c r="L4651" s="50" t="str">
        <f>UPPER(TEXT(tbl_raw_data[[#This Row],[updated_date]],"MMMM"))</f>
        <v>AUGUST</v>
      </c>
      <c r="M4651" s="50" t="str">
        <f>"WEEK "&amp; IF(ROUNDUP(DAY(tbl_raw_data[[#This Row],[updated_date]])/7,0)=5,4,ROUNDUP(DAY(tbl_raw_data[[#This Row],[updated_date]])/7,0))</f>
        <v>WEEK 3</v>
      </c>
      <c r="N4651" s="50" t="str">
        <f>UPPER(VLOOKUP(tbl_raw_data[[#This Row],[Analyst]],Settiings!$A$2:$B$16,2,0))</f>
        <v>MERCEDES</v>
      </c>
      <c r="O4651" s="50" t="str">
        <f>TRIM(UPPER(tbl_raw_data[[#This Row],[Outcome]]))</f>
        <v>APPROVE</v>
      </c>
      <c r="P4651" s="50" t="str">
        <f>TRIM(UPPER(tbl_raw_data[[#This Row],[Queue Name]]))</f>
        <v>CONSUMER EXISTING</v>
      </c>
      <c r="Q4651" s="50" t="str">
        <f>IF(tbl_raw_data[[#This Row],[Time taken in min]]&lt;=Settiings!$D$2,"SLA_MET","SLA_NOT_MET")</f>
        <v>SLA_MET</v>
      </c>
      <c r="R4651" s="94"/>
    </row>
    <row r="4652" spans="1:18" x14ac:dyDescent="0.3">
      <c r="A4652" s="20" t="s">
        <v>4534</v>
      </c>
      <c r="B4652" s="15">
        <v>45155.508576388886</v>
      </c>
      <c r="C4652" s="16">
        <v>45155.519675925927</v>
      </c>
      <c r="D4652" s="17" t="s">
        <v>13</v>
      </c>
      <c r="E4652" s="17" t="s">
        <v>19</v>
      </c>
      <c r="F4652" s="17" t="s">
        <v>70</v>
      </c>
      <c r="G4652" s="17" t="s">
        <v>77</v>
      </c>
      <c r="H4652" s="83"/>
      <c r="I4652" s="48">
        <f>tbl_raw_data[[#This Row],[Date Actioned]]-tbl_raw_data[[#This Row],[Date Tagged]]</f>
        <v>1.1099537041445728E-2</v>
      </c>
      <c r="J4652" s="46">
        <f>HOUR(tbl_raw_data[[#This Row],[Time_taken]])*60+MINUTE(tbl_raw_data[[#This Row],[Time_taken]])+SECOND(tbl_raw_data[[#This Row],[Time_taken]])/60</f>
        <v>15.983333333333333</v>
      </c>
      <c r="K4652" s="52">
        <f>DATE(YEAR(tbl_raw_data[[#This Row],[Date Actioned]]),MONTH(tbl_raw_data[[#This Row],[Date Actioned]]),DAY(tbl_raw_data[[#This Row],[Date Actioned]]))</f>
        <v>45155</v>
      </c>
      <c r="L4652" s="50" t="str">
        <f>UPPER(TEXT(tbl_raw_data[[#This Row],[updated_date]],"MMMM"))</f>
        <v>AUGUST</v>
      </c>
      <c r="M4652" s="50" t="str">
        <f>"WEEK "&amp; IF(ROUNDUP(DAY(tbl_raw_data[[#This Row],[updated_date]])/7,0)=5,4,ROUNDUP(DAY(tbl_raw_data[[#This Row],[updated_date]])/7,0))</f>
        <v>WEEK 3</v>
      </c>
      <c r="N4652" s="50" t="str">
        <f>UPPER(VLOOKUP(tbl_raw_data[[#This Row],[Analyst]],Settiings!$A$2:$B$16,2,0))</f>
        <v>ASIF</v>
      </c>
      <c r="O4652" s="50" t="str">
        <f>TRIM(UPPER(tbl_raw_data[[#This Row],[Outcome]]))</f>
        <v>APPROVE</v>
      </c>
      <c r="P4652" s="50" t="str">
        <f>TRIM(UPPER(tbl_raw_data[[#This Row],[Queue Name]]))</f>
        <v>CONSUMER POST BUREAU</v>
      </c>
      <c r="Q4652" s="50" t="str">
        <f>IF(tbl_raw_data[[#This Row],[Time taken in min]]&lt;=Settiings!$D$2,"SLA_MET","SLA_NOT_MET")</f>
        <v>SLA_MET</v>
      </c>
      <c r="R4652" s="94"/>
    </row>
    <row r="4653" spans="1:18" x14ac:dyDescent="0.3">
      <c r="A4653" s="14" t="s">
        <v>4535</v>
      </c>
      <c r="B4653" s="9">
        <v>45155.508888888886</v>
      </c>
      <c r="C4653" s="24">
        <v>45155.524930555555</v>
      </c>
      <c r="D4653" s="25" t="s">
        <v>27</v>
      </c>
      <c r="E4653" s="25" t="s">
        <v>9</v>
      </c>
      <c r="F4653" s="25" t="s">
        <v>1097</v>
      </c>
      <c r="G4653" s="25" t="s">
        <v>297</v>
      </c>
      <c r="H4653" s="82"/>
      <c r="I4653" s="48">
        <f>tbl_raw_data[[#This Row],[Date Actioned]]-tbl_raw_data[[#This Row],[Date Tagged]]</f>
        <v>1.6041666669480037E-2</v>
      </c>
      <c r="J4653" s="46">
        <f>HOUR(tbl_raw_data[[#This Row],[Time_taken]])*60+MINUTE(tbl_raw_data[[#This Row],[Time_taken]])+SECOND(tbl_raw_data[[#This Row],[Time_taken]])/60</f>
        <v>23.1</v>
      </c>
      <c r="K4653" s="52">
        <f>DATE(YEAR(tbl_raw_data[[#This Row],[Date Actioned]]),MONTH(tbl_raw_data[[#This Row],[Date Actioned]]),DAY(tbl_raw_data[[#This Row],[Date Actioned]]))</f>
        <v>45155</v>
      </c>
      <c r="L4653" s="50" t="str">
        <f>UPPER(TEXT(tbl_raw_data[[#This Row],[updated_date]],"MMMM"))</f>
        <v>AUGUST</v>
      </c>
      <c r="M4653" s="50" t="str">
        <f>"WEEK "&amp; IF(ROUNDUP(DAY(tbl_raw_data[[#This Row],[updated_date]])/7,0)=5,4,ROUNDUP(DAY(tbl_raw_data[[#This Row],[updated_date]])/7,0))</f>
        <v>WEEK 3</v>
      </c>
      <c r="N4653" s="50" t="str">
        <f>UPPER(VLOOKUP(tbl_raw_data[[#This Row],[Analyst]],Settiings!$A$2:$B$16,2,0))</f>
        <v>JULIA</v>
      </c>
      <c r="O4653" s="50" t="str">
        <f>TRIM(UPPER(tbl_raw_data[[#This Row],[Outcome]]))</f>
        <v>DECLINE</v>
      </c>
      <c r="P4653" s="50" t="str">
        <f>TRIM(UPPER(tbl_raw_data[[#This Row],[Queue Name]]))</f>
        <v>CONSUMER EXISTING</v>
      </c>
      <c r="Q4653" s="50" t="str">
        <f>IF(tbl_raw_data[[#This Row],[Time taken in min]]&lt;=Settiings!$D$2,"SLA_MET","SLA_NOT_MET")</f>
        <v>SLA_NOT_MET</v>
      </c>
      <c r="R4653" s="94"/>
    </row>
    <row r="4654" spans="1:18" x14ac:dyDescent="0.3">
      <c r="A4654" s="23" t="s">
        <v>4537</v>
      </c>
      <c r="B4654" s="9">
        <v>45155.513101851851</v>
      </c>
      <c r="C4654" s="24">
        <v>45155.519942129627</v>
      </c>
      <c r="D4654" s="25" t="s">
        <v>13</v>
      </c>
      <c r="E4654" s="25" t="s">
        <v>9</v>
      </c>
      <c r="F4654" s="25" t="s">
        <v>43</v>
      </c>
      <c r="G4654" s="25" t="s">
        <v>17</v>
      </c>
      <c r="H4654" s="82"/>
      <c r="I4654" s="48">
        <f>tbl_raw_data[[#This Row],[Date Actioned]]-tbl_raw_data[[#This Row],[Date Tagged]]</f>
        <v>6.8402777760638855E-3</v>
      </c>
      <c r="J4654" s="46">
        <f>HOUR(tbl_raw_data[[#This Row],[Time_taken]])*60+MINUTE(tbl_raw_data[[#This Row],[Time_taken]])+SECOND(tbl_raw_data[[#This Row],[Time_taken]])/60</f>
        <v>9.85</v>
      </c>
      <c r="K4654" s="52">
        <f>DATE(YEAR(tbl_raw_data[[#This Row],[Date Actioned]]),MONTH(tbl_raw_data[[#This Row],[Date Actioned]]),DAY(tbl_raw_data[[#This Row],[Date Actioned]]))</f>
        <v>45155</v>
      </c>
      <c r="L4654" s="50" t="str">
        <f>UPPER(TEXT(tbl_raw_data[[#This Row],[updated_date]],"MMMM"))</f>
        <v>AUGUST</v>
      </c>
      <c r="M4654" s="50" t="str">
        <f>"WEEK "&amp; IF(ROUNDUP(DAY(tbl_raw_data[[#This Row],[updated_date]])/7,0)=5,4,ROUNDUP(DAY(tbl_raw_data[[#This Row],[updated_date]])/7,0))</f>
        <v>WEEK 3</v>
      </c>
      <c r="N4654" s="50" t="str">
        <f>UPPER(VLOOKUP(tbl_raw_data[[#This Row],[Analyst]],Settiings!$A$2:$B$16,2,0))</f>
        <v>MERCEDES</v>
      </c>
      <c r="O4654" s="50" t="str">
        <f>TRIM(UPPER(tbl_raw_data[[#This Row],[Outcome]]))</f>
        <v>APPROVE</v>
      </c>
      <c r="P4654" s="50" t="str">
        <f>TRIM(UPPER(tbl_raw_data[[#This Row],[Queue Name]]))</f>
        <v>CONSUMER EXISTING</v>
      </c>
      <c r="Q4654" s="50" t="str">
        <f>IF(tbl_raw_data[[#This Row],[Time taken in min]]&lt;=Settiings!$D$2,"SLA_MET","SLA_NOT_MET")</f>
        <v>SLA_MET</v>
      </c>
      <c r="R4654" s="94"/>
    </row>
    <row r="4655" spans="1:18" x14ac:dyDescent="0.3">
      <c r="A4655" s="23" t="s">
        <v>4539</v>
      </c>
      <c r="B4655" s="15">
        <v>45155.520601851851</v>
      </c>
      <c r="C4655" s="26">
        <v>45155.532696759263</v>
      </c>
      <c r="D4655" s="18" t="s">
        <v>13</v>
      </c>
      <c r="E4655" s="18" t="s">
        <v>19</v>
      </c>
      <c r="F4655" s="27" t="s">
        <v>43</v>
      </c>
      <c r="G4655" s="19"/>
      <c r="H4655" s="79"/>
      <c r="I4655" s="48">
        <f>tbl_raw_data[[#This Row],[Date Actioned]]-tbl_raw_data[[#This Row],[Date Tagged]]</f>
        <v>1.209490741166519E-2</v>
      </c>
      <c r="J4655" s="46">
        <f>HOUR(tbl_raw_data[[#This Row],[Time_taken]])*60+MINUTE(tbl_raw_data[[#This Row],[Time_taken]])+SECOND(tbl_raw_data[[#This Row],[Time_taken]])/60</f>
        <v>17.416666666666668</v>
      </c>
      <c r="K4655" s="52">
        <f>DATE(YEAR(tbl_raw_data[[#This Row],[Date Actioned]]),MONTH(tbl_raw_data[[#This Row],[Date Actioned]]),DAY(tbl_raw_data[[#This Row],[Date Actioned]]))</f>
        <v>45155</v>
      </c>
      <c r="L4655" s="50" t="str">
        <f>UPPER(TEXT(tbl_raw_data[[#This Row],[updated_date]],"MMMM"))</f>
        <v>AUGUST</v>
      </c>
      <c r="M4655" s="50" t="str">
        <f>"WEEK "&amp; IF(ROUNDUP(DAY(tbl_raw_data[[#This Row],[updated_date]])/7,0)=5,4,ROUNDUP(DAY(tbl_raw_data[[#This Row],[updated_date]])/7,0))</f>
        <v>WEEK 3</v>
      </c>
      <c r="N4655" s="50" t="str">
        <f>UPPER(VLOOKUP(tbl_raw_data[[#This Row],[Analyst]],Settiings!$A$2:$B$16,2,0))</f>
        <v>MERCEDES</v>
      </c>
      <c r="O4655" s="50" t="str">
        <f>TRIM(UPPER(tbl_raw_data[[#This Row],[Outcome]]))</f>
        <v>APPROVE</v>
      </c>
      <c r="P4655" s="50" t="str">
        <f>TRIM(UPPER(tbl_raw_data[[#This Row],[Queue Name]]))</f>
        <v>CONSUMER POST BUREAU</v>
      </c>
      <c r="Q4655" s="50" t="str">
        <f>IF(tbl_raw_data[[#This Row],[Time taken in min]]&lt;=Settiings!$D$2,"SLA_MET","SLA_NOT_MET")</f>
        <v>SLA_MET</v>
      </c>
      <c r="R4655" s="94"/>
    </row>
    <row r="4656" spans="1:18" x14ac:dyDescent="0.3">
      <c r="A4656" s="14" t="s">
        <v>4540</v>
      </c>
      <c r="B4656" s="15">
        <v>45155.521261574075</v>
      </c>
      <c r="C4656" s="16">
        <v>45155.525821759256</v>
      </c>
      <c r="D4656" s="17" t="s">
        <v>13</v>
      </c>
      <c r="E4656" s="17" t="s">
        <v>47</v>
      </c>
      <c r="F4656" s="17" t="s">
        <v>70</v>
      </c>
      <c r="G4656" s="17" t="s">
        <v>77</v>
      </c>
      <c r="H4656" s="83"/>
      <c r="I4656" s="48">
        <f>tbl_raw_data[[#This Row],[Date Actioned]]-tbl_raw_data[[#This Row],[Date Tagged]]</f>
        <v>4.5601851816172712E-3</v>
      </c>
      <c r="J4656" s="46">
        <f>HOUR(tbl_raw_data[[#This Row],[Time_taken]])*60+MINUTE(tbl_raw_data[[#This Row],[Time_taken]])+SECOND(tbl_raw_data[[#This Row],[Time_taken]])/60</f>
        <v>6.5666666666666664</v>
      </c>
      <c r="K4656" s="52">
        <f>DATE(YEAR(tbl_raw_data[[#This Row],[Date Actioned]]),MONTH(tbl_raw_data[[#This Row],[Date Actioned]]),DAY(tbl_raw_data[[#This Row],[Date Actioned]]))</f>
        <v>45155</v>
      </c>
      <c r="L4656" s="50" t="str">
        <f>UPPER(TEXT(tbl_raw_data[[#This Row],[updated_date]],"MMMM"))</f>
        <v>AUGUST</v>
      </c>
      <c r="M4656" s="50" t="str">
        <f>"WEEK "&amp; IF(ROUNDUP(DAY(tbl_raw_data[[#This Row],[updated_date]])/7,0)=5,4,ROUNDUP(DAY(tbl_raw_data[[#This Row],[updated_date]])/7,0))</f>
        <v>WEEK 3</v>
      </c>
      <c r="N4656" s="50" t="str">
        <f>UPPER(VLOOKUP(tbl_raw_data[[#This Row],[Analyst]],Settiings!$A$2:$B$16,2,0))</f>
        <v>ASIF</v>
      </c>
      <c r="O4656" s="50" t="str">
        <f>TRIM(UPPER(tbl_raw_data[[#This Row],[Outcome]]))</f>
        <v>APPROVE</v>
      </c>
      <c r="P4656" s="50" t="str">
        <f>TRIM(UPPER(tbl_raw_data[[#This Row],[Queue Name]]))</f>
        <v>CONSUMER PRE BUREAU</v>
      </c>
      <c r="Q4656" s="50" t="str">
        <f>IF(tbl_raw_data[[#This Row],[Time taken in min]]&lt;=Settiings!$D$2,"SLA_MET","SLA_NOT_MET")</f>
        <v>SLA_MET</v>
      </c>
      <c r="R4656" s="94"/>
    </row>
    <row r="4657" spans="1:18" x14ac:dyDescent="0.3">
      <c r="A4657" s="20" t="s">
        <v>4545</v>
      </c>
      <c r="B4657" s="9">
        <v>45155.527372685188</v>
      </c>
      <c r="C4657" s="24">
        <v>45155.532557870371</v>
      </c>
      <c r="D4657" s="25" t="s">
        <v>13</v>
      </c>
      <c r="E4657" s="25" t="s">
        <v>47</v>
      </c>
      <c r="F4657" s="25" t="s">
        <v>53</v>
      </c>
      <c r="G4657" s="25" t="s">
        <v>77</v>
      </c>
      <c r="H4657" s="82"/>
      <c r="I4657" s="48">
        <f>tbl_raw_data[[#This Row],[Date Actioned]]-tbl_raw_data[[#This Row],[Date Tagged]]</f>
        <v>5.1851851821993478E-3</v>
      </c>
      <c r="J4657" s="46">
        <f>HOUR(tbl_raw_data[[#This Row],[Time_taken]])*60+MINUTE(tbl_raw_data[[#This Row],[Time_taken]])+SECOND(tbl_raw_data[[#This Row],[Time_taken]])/60</f>
        <v>7.4666666666666668</v>
      </c>
      <c r="K4657" s="52">
        <f>DATE(YEAR(tbl_raw_data[[#This Row],[Date Actioned]]),MONTH(tbl_raw_data[[#This Row],[Date Actioned]]),DAY(tbl_raw_data[[#This Row],[Date Actioned]]))</f>
        <v>45155</v>
      </c>
      <c r="L4657" s="50" t="str">
        <f>UPPER(TEXT(tbl_raw_data[[#This Row],[updated_date]],"MMMM"))</f>
        <v>AUGUST</v>
      </c>
      <c r="M4657" s="50" t="str">
        <f>"WEEK "&amp; IF(ROUNDUP(DAY(tbl_raw_data[[#This Row],[updated_date]])/7,0)=5,4,ROUNDUP(DAY(tbl_raw_data[[#This Row],[updated_date]])/7,0))</f>
        <v>WEEK 3</v>
      </c>
      <c r="N4657" s="50" t="str">
        <f>UPPER(VLOOKUP(tbl_raw_data[[#This Row],[Analyst]],Settiings!$A$2:$B$16,2,0))</f>
        <v>NAVED</v>
      </c>
      <c r="O4657" s="50" t="str">
        <f>TRIM(UPPER(tbl_raw_data[[#This Row],[Outcome]]))</f>
        <v>APPROVE</v>
      </c>
      <c r="P4657" s="50" t="str">
        <f>TRIM(UPPER(tbl_raw_data[[#This Row],[Queue Name]]))</f>
        <v>CONSUMER PRE BUREAU</v>
      </c>
      <c r="Q4657" s="50" t="str">
        <f>IF(tbl_raw_data[[#This Row],[Time taken in min]]&lt;=Settiings!$D$2,"SLA_MET","SLA_NOT_MET")</f>
        <v>SLA_MET</v>
      </c>
      <c r="R4657" s="94"/>
    </row>
    <row r="4658" spans="1:18" x14ac:dyDescent="0.3">
      <c r="A4658" s="23" t="s">
        <v>4546</v>
      </c>
      <c r="B4658" s="15">
        <v>45155.527881944443</v>
      </c>
      <c r="C4658" s="16">
        <v>45155.532719907409</v>
      </c>
      <c r="D4658" s="17" t="s">
        <v>13</v>
      </c>
      <c r="E4658" s="17" t="s">
        <v>9</v>
      </c>
      <c r="F4658" s="17" t="s">
        <v>70</v>
      </c>
      <c r="G4658" s="17" t="s">
        <v>128</v>
      </c>
      <c r="H4658" s="83"/>
      <c r="I4658" s="48">
        <f>tbl_raw_data[[#This Row],[Date Actioned]]-tbl_raw_data[[#This Row],[Date Tagged]]</f>
        <v>4.8379629661212675E-3</v>
      </c>
      <c r="J4658" s="46">
        <f>HOUR(tbl_raw_data[[#This Row],[Time_taken]])*60+MINUTE(tbl_raw_data[[#This Row],[Time_taken]])+SECOND(tbl_raw_data[[#This Row],[Time_taken]])/60</f>
        <v>6.9666666666666668</v>
      </c>
      <c r="K4658" s="52">
        <f>DATE(YEAR(tbl_raw_data[[#This Row],[Date Actioned]]),MONTH(tbl_raw_data[[#This Row],[Date Actioned]]),DAY(tbl_raw_data[[#This Row],[Date Actioned]]))</f>
        <v>45155</v>
      </c>
      <c r="L4658" s="50" t="str">
        <f>UPPER(TEXT(tbl_raw_data[[#This Row],[updated_date]],"MMMM"))</f>
        <v>AUGUST</v>
      </c>
      <c r="M4658" s="50" t="str">
        <f>"WEEK "&amp; IF(ROUNDUP(DAY(tbl_raw_data[[#This Row],[updated_date]])/7,0)=5,4,ROUNDUP(DAY(tbl_raw_data[[#This Row],[updated_date]])/7,0))</f>
        <v>WEEK 3</v>
      </c>
      <c r="N4658" s="50" t="str">
        <f>UPPER(VLOOKUP(tbl_raw_data[[#This Row],[Analyst]],Settiings!$A$2:$B$16,2,0))</f>
        <v>ASIF</v>
      </c>
      <c r="O4658" s="50" t="str">
        <f>TRIM(UPPER(tbl_raw_data[[#This Row],[Outcome]]))</f>
        <v>APPROVE</v>
      </c>
      <c r="P4658" s="50" t="str">
        <f>TRIM(UPPER(tbl_raw_data[[#This Row],[Queue Name]]))</f>
        <v>CONSUMER EXISTING</v>
      </c>
      <c r="Q4658" s="50" t="str">
        <f>IF(tbl_raw_data[[#This Row],[Time taken in min]]&lt;=Settiings!$D$2,"SLA_MET","SLA_NOT_MET")</f>
        <v>SLA_MET</v>
      </c>
      <c r="R4658" s="94"/>
    </row>
    <row r="4659" spans="1:18" x14ac:dyDescent="0.3">
      <c r="A4659" s="14" t="s">
        <v>4547</v>
      </c>
      <c r="B4659" s="9">
        <v>45155.529027777775</v>
      </c>
      <c r="C4659" s="24">
        <v>45155.537407407406</v>
      </c>
      <c r="D4659" s="25" t="s">
        <v>13</v>
      </c>
      <c r="E4659" s="25" t="s">
        <v>9</v>
      </c>
      <c r="F4659" s="25" t="s">
        <v>686</v>
      </c>
      <c r="G4659" s="25" t="s">
        <v>17</v>
      </c>
      <c r="H4659" s="82"/>
      <c r="I4659" s="48">
        <f>tbl_raw_data[[#This Row],[Date Actioned]]-tbl_raw_data[[#This Row],[Date Tagged]]</f>
        <v>8.3796296312357299E-3</v>
      </c>
      <c r="J4659" s="46">
        <f>HOUR(tbl_raw_data[[#This Row],[Time_taken]])*60+MINUTE(tbl_raw_data[[#This Row],[Time_taken]])+SECOND(tbl_raw_data[[#This Row],[Time_taken]])/60</f>
        <v>12.066666666666666</v>
      </c>
      <c r="K4659" s="52">
        <f>DATE(YEAR(tbl_raw_data[[#This Row],[Date Actioned]]),MONTH(tbl_raw_data[[#This Row],[Date Actioned]]),DAY(tbl_raw_data[[#This Row],[Date Actioned]]))</f>
        <v>45155</v>
      </c>
      <c r="L4659" s="50" t="str">
        <f>UPPER(TEXT(tbl_raw_data[[#This Row],[updated_date]],"MMMM"))</f>
        <v>AUGUST</v>
      </c>
      <c r="M4659" s="50" t="str">
        <f>"WEEK "&amp; IF(ROUNDUP(DAY(tbl_raw_data[[#This Row],[updated_date]])/7,0)=5,4,ROUNDUP(DAY(tbl_raw_data[[#This Row],[updated_date]])/7,0))</f>
        <v>WEEK 3</v>
      </c>
      <c r="N4659" s="50" t="str">
        <f>UPPER(VLOOKUP(tbl_raw_data[[#This Row],[Analyst]],Settiings!$A$2:$B$16,2,0))</f>
        <v>FARDIN</v>
      </c>
      <c r="O4659" s="50" t="str">
        <f>TRIM(UPPER(tbl_raw_data[[#This Row],[Outcome]]))</f>
        <v>APPROVE</v>
      </c>
      <c r="P4659" s="50" t="str">
        <f>TRIM(UPPER(tbl_raw_data[[#This Row],[Queue Name]]))</f>
        <v>CONSUMER EXISTING</v>
      </c>
      <c r="Q4659" s="50" t="str">
        <f>IF(tbl_raw_data[[#This Row],[Time taken in min]]&lt;=Settiings!$D$2,"SLA_MET","SLA_NOT_MET")</f>
        <v>SLA_MET</v>
      </c>
      <c r="R4659" s="94"/>
    </row>
    <row r="4660" spans="1:18" x14ac:dyDescent="0.3">
      <c r="A4660" s="20" t="s">
        <v>4548</v>
      </c>
      <c r="B4660" s="15">
        <v>45155.529432870368</v>
      </c>
      <c r="C4660" s="16">
        <v>45155.537986111114</v>
      </c>
      <c r="D4660" s="17" t="s">
        <v>13</v>
      </c>
      <c r="E4660" s="17" t="s">
        <v>47</v>
      </c>
      <c r="F4660" s="17" t="s">
        <v>70</v>
      </c>
      <c r="G4660" s="17" t="s">
        <v>17</v>
      </c>
      <c r="H4660" s="83"/>
      <c r="I4660" s="48">
        <f>tbl_raw_data[[#This Row],[Date Actioned]]-tbl_raw_data[[#This Row],[Date Tagged]]</f>
        <v>8.5532407465507276E-3</v>
      </c>
      <c r="J4660" s="46">
        <f>HOUR(tbl_raw_data[[#This Row],[Time_taken]])*60+MINUTE(tbl_raw_data[[#This Row],[Time_taken]])+SECOND(tbl_raw_data[[#This Row],[Time_taken]])/60</f>
        <v>12.316666666666666</v>
      </c>
      <c r="K4660" s="52">
        <f>DATE(YEAR(tbl_raw_data[[#This Row],[Date Actioned]]),MONTH(tbl_raw_data[[#This Row],[Date Actioned]]),DAY(tbl_raw_data[[#This Row],[Date Actioned]]))</f>
        <v>45155</v>
      </c>
      <c r="L4660" s="50" t="str">
        <f>UPPER(TEXT(tbl_raw_data[[#This Row],[updated_date]],"MMMM"))</f>
        <v>AUGUST</v>
      </c>
      <c r="M4660" s="50" t="str">
        <f>"WEEK "&amp; IF(ROUNDUP(DAY(tbl_raw_data[[#This Row],[updated_date]])/7,0)=5,4,ROUNDUP(DAY(tbl_raw_data[[#This Row],[updated_date]])/7,0))</f>
        <v>WEEK 3</v>
      </c>
      <c r="N4660" s="50" t="str">
        <f>UPPER(VLOOKUP(tbl_raw_data[[#This Row],[Analyst]],Settiings!$A$2:$B$16,2,0))</f>
        <v>ASIF</v>
      </c>
      <c r="O4660" s="50" t="str">
        <f>TRIM(UPPER(tbl_raw_data[[#This Row],[Outcome]]))</f>
        <v>APPROVE</v>
      </c>
      <c r="P4660" s="50" t="str">
        <f>TRIM(UPPER(tbl_raw_data[[#This Row],[Queue Name]]))</f>
        <v>CONSUMER PRE BUREAU</v>
      </c>
      <c r="Q4660" s="50" t="str">
        <f>IF(tbl_raw_data[[#This Row],[Time taken in min]]&lt;=Settiings!$D$2,"SLA_MET","SLA_NOT_MET")</f>
        <v>SLA_MET</v>
      </c>
      <c r="R4660" s="94"/>
    </row>
    <row r="4661" spans="1:18" x14ac:dyDescent="0.3">
      <c r="A4661" s="20" t="s">
        <v>4549</v>
      </c>
      <c r="B4661" s="15">
        <v>45155.534074074072</v>
      </c>
      <c r="C4661" s="16">
        <v>45155.544803240744</v>
      </c>
      <c r="D4661" s="17" t="s">
        <v>27</v>
      </c>
      <c r="E4661" s="17" t="s">
        <v>9</v>
      </c>
      <c r="F4661" s="17" t="s">
        <v>686</v>
      </c>
      <c r="G4661" s="17" t="s">
        <v>1926</v>
      </c>
      <c r="H4661" s="83"/>
      <c r="I4661" s="48">
        <f>tbl_raw_data[[#This Row],[Date Actioned]]-tbl_raw_data[[#This Row],[Date Tagged]]</f>
        <v>1.0729166671808343E-2</v>
      </c>
      <c r="J4661" s="46">
        <f>HOUR(tbl_raw_data[[#This Row],[Time_taken]])*60+MINUTE(tbl_raw_data[[#This Row],[Time_taken]])+SECOND(tbl_raw_data[[#This Row],[Time_taken]])/60</f>
        <v>15.45</v>
      </c>
      <c r="K4661" s="52">
        <f>DATE(YEAR(tbl_raw_data[[#This Row],[Date Actioned]]),MONTH(tbl_raw_data[[#This Row],[Date Actioned]]),DAY(tbl_raw_data[[#This Row],[Date Actioned]]))</f>
        <v>45155</v>
      </c>
      <c r="L4661" s="50" t="str">
        <f>UPPER(TEXT(tbl_raw_data[[#This Row],[updated_date]],"MMMM"))</f>
        <v>AUGUST</v>
      </c>
      <c r="M4661" s="50" t="str">
        <f>"WEEK "&amp; IF(ROUNDUP(DAY(tbl_raw_data[[#This Row],[updated_date]])/7,0)=5,4,ROUNDUP(DAY(tbl_raw_data[[#This Row],[updated_date]])/7,0))</f>
        <v>WEEK 3</v>
      </c>
      <c r="N4661" s="50" t="str">
        <f>UPPER(VLOOKUP(tbl_raw_data[[#This Row],[Analyst]],Settiings!$A$2:$B$16,2,0))</f>
        <v>FARDIN</v>
      </c>
      <c r="O4661" s="50" t="str">
        <f>TRIM(UPPER(tbl_raw_data[[#This Row],[Outcome]]))</f>
        <v>DECLINE</v>
      </c>
      <c r="P4661" s="50" t="str">
        <f>TRIM(UPPER(tbl_raw_data[[#This Row],[Queue Name]]))</f>
        <v>CONSUMER EXISTING</v>
      </c>
      <c r="Q4661" s="50" t="str">
        <f>IF(tbl_raw_data[[#This Row],[Time taken in min]]&lt;=Settiings!$D$2,"SLA_MET","SLA_NOT_MET")</f>
        <v>SLA_MET</v>
      </c>
      <c r="R4661" s="94"/>
    </row>
    <row r="4662" spans="1:18" x14ac:dyDescent="0.3">
      <c r="A4662" s="23" t="s">
        <v>4550</v>
      </c>
      <c r="B4662" s="9">
        <v>45155.54005787037</v>
      </c>
      <c r="C4662" s="24">
        <v>45155.542881944442</v>
      </c>
      <c r="D4662" s="25" t="s">
        <v>13</v>
      </c>
      <c r="E4662" s="25" t="s">
        <v>9</v>
      </c>
      <c r="F4662" s="25" t="s">
        <v>70</v>
      </c>
      <c r="G4662" s="25" t="s">
        <v>128</v>
      </c>
      <c r="H4662" s="82"/>
      <c r="I4662" s="48">
        <f>tbl_raw_data[[#This Row],[Date Actioned]]-tbl_raw_data[[#This Row],[Date Tagged]]</f>
        <v>2.8240740721230395E-3</v>
      </c>
      <c r="J4662" s="46">
        <f>HOUR(tbl_raw_data[[#This Row],[Time_taken]])*60+MINUTE(tbl_raw_data[[#This Row],[Time_taken]])+SECOND(tbl_raw_data[[#This Row],[Time_taken]])/60</f>
        <v>4.0666666666666664</v>
      </c>
      <c r="K4662" s="52">
        <f>DATE(YEAR(tbl_raw_data[[#This Row],[Date Actioned]]),MONTH(tbl_raw_data[[#This Row],[Date Actioned]]),DAY(tbl_raw_data[[#This Row],[Date Actioned]]))</f>
        <v>45155</v>
      </c>
      <c r="L4662" s="50" t="str">
        <f>UPPER(TEXT(tbl_raw_data[[#This Row],[updated_date]],"MMMM"))</f>
        <v>AUGUST</v>
      </c>
      <c r="M4662" s="50" t="str">
        <f>"WEEK "&amp; IF(ROUNDUP(DAY(tbl_raw_data[[#This Row],[updated_date]])/7,0)=5,4,ROUNDUP(DAY(tbl_raw_data[[#This Row],[updated_date]])/7,0))</f>
        <v>WEEK 3</v>
      </c>
      <c r="N4662" s="50" t="str">
        <f>UPPER(VLOOKUP(tbl_raw_data[[#This Row],[Analyst]],Settiings!$A$2:$B$16,2,0))</f>
        <v>ASIF</v>
      </c>
      <c r="O4662" s="50" t="str">
        <f>TRIM(UPPER(tbl_raw_data[[#This Row],[Outcome]]))</f>
        <v>APPROVE</v>
      </c>
      <c r="P4662" s="50" t="str">
        <f>TRIM(UPPER(tbl_raw_data[[#This Row],[Queue Name]]))</f>
        <v>CONSUMER EXISTING</v>
      </c>
      <c r="Q4662" s="50" t="str">
        <f>IF(tbl_raw_data[[#This Row],[Time taken in min]]&lt;=Settiings!$D$2,"SLA_MET","SLA_NOT_MET")</f>
        <v>SLA_MET</v>
      </c>
      <c r="R4662" s="94"/>
    </row>
    <row r="4663" spans="1:18" x14ac:dyDescent="0.3">
      <c r="A4663" s="14" t="s">
        <v>4551</v>
      </c>
      <c r="B4663" s="15">
        <v>45155.541932870372</v>
      </c>
      <c r="C4663" s="16">
        <v>45155.546354166669</v>
      </c>
      <c r="D4663" s="17" t="s">
        <v>13</v>
      </c>
      <c r="E4663" s="17" t="s">
        <v>47</v>
      </c>
      <c r="F4663" s="17" t="s">
        <v>70</v>
      </c>
      <c r="G4663" s="17" t="s">
        <v>77</v>
      </c>
      <c r="H4663" s="83"/>
      <c r="I4663" s="48">
        <f>tbl_raw_data[[#This Row],[Date Actioned]]-tbl_raw_data[[#This Row],[Date Tagged]]</f>
        <v>4.4212962966412306E-3</v>
      </c>
      <c r="J4663" s="46">
        <f>HOUR(tbl_raw_data[[#This Row],[Time_taken]])*60+MINUTE(tbl_raw_data[[#This Row],[Time_taken]])+SECOND(tbl_raw_data[[#This Row],[Time_taken]])/60</f>
        <v>6.3666666666666663</v>
      </c>
      <c r="K4663" s="52">
        <f>DATE(YEAR(tbl_raw_data[[#This Row],[Date Actioned]]),MONTH(tbl_raw_data[[#This Row],[Date Actioned]]),DAY(tbl_raw_data[[#This Row],[Date Actioned]]))</f>
        <v>45155</v>
      </c>
      <c r="L4663" s="50" t="str">
        <f>UPPER(TEXT(tbl_raw_data[[#This Row],[updated_date]],"MMMM"))</f>
        <v>AUGUST</v>
      </c>
      <c r="M4663" s="50" t="str">
        <f>"WEEK "&amp; IF(ROUNDUP(DAY(tbl_raw_data[[#This Row],[updated_date]])/7,0)=5,4,ROUNDUP(DAY(tbl_raw_data[[#This Row],[updated_date]])/7,0))</f>
        <v>WEEK 3</v>
      </c>
      <c r="N4663" s="50" t="str">
        <f>UPPER(VLOOKUP(tbl_raw_data[[#This Row],[Analyst]],Settiings!$A$2:$B$16,2,0))</f>
        <v>ASIF</v>
      </c>
      <c r="O4663" s="50" t="str">
        <f>TRIM(UPPER(tbl_raw_data[[#This Row],[Outcome]]))</f>
        <v>APPROVE</v>
      </c>
      <c r="P4663" s="50" t="str">
        <f>TRIM(UPPER(tbl_raw_data[[#This Row],[Queue Name]]))</f>
        <v>CONSUMER PRE BUREAU</v>
      </c>
      <c r="Q4663" s="50" t="str">
        <f>IF(tbl_raw_data[[#This Row],[Time taken in min]]&lt;=Settiings!$D$2,"SLA_MET","SLA_NOT_MET")</f>
        <v>SLA_MET</v>
      </c>
      <c r="R4663" s="94"/>
    </row>
    <row r="4664" spans="1:18" x14ac:dyDescent="0.3">
      <c r="A4664" s="23" t="s">
        <v>4553</v>
      </c>
      <c r="B4664" s="15">
        <v>45155.549537037034</v>
      </c>
      <c r="C4664" s="10">
        <v>45155.560381944444</v>
      </c>
      <c r="D4664" s="12" t="s">
        <v>27</v>
      </c>
      <c r="E4664" s="12" t="s">
        <v>19</v>
      </c>
      <c r="F4664" s="11" t="s">
        <v>686</v>
      </c>
      <c r="G4664" s="13"/>
      <c r="H4664" s="78"/>
      <c r="I4664" s="48">
        <f>tbl_raw_data[[#This Row],[Date Actioned]]-tbl_raw_data[[#This Row],[Date Tagged]]</f>
        <v>1.0844907410501037E-2</v>
      </c>
      <c r="J4664" s="46">
        <f>HOUR(tbl_raw_data[[#This Row],[Time_taken]])*60+MINUTE(tbl_raw_data[[#This Row],[Time_taken]])+SECOND(tbl_raw_data[[#This Row],[Time_taken]])/60</f>
        <v>15.616666666666667</v>
      </c>
      <c r="K4664" s="52">
        <f>DATE(YEAR(tbl_raw_data[[#This Row],[Date Actioned]]),MONTH(tbl_raw_data[[#This Row],[Date Actioned]]),DAY(tbl_raw_data[[#This Row],[Date Actioned]]))</f>
        <v>45155</v>
      </c>
      <c r="L4664" s="50" t="str">
        <f>UPPER(TEXT(tbl_raw_data[[#This Row],[updated_date]],"MMMM"))</f>
        <v>AUGUST</v>
      </c>
      <c r="M4664" s="50" t="str">
        <f>"WEEK "&amp; IF(ROUNDUP(DAY(tbl_raw_data[[#This Row],[updated_date]])/7,0)=5,4,ROUNDUP(DAY(tbl_raw_data[[#This Row],[updated_date]])/7,0))</f>
        <v>WEEK 3</v>
      </c>
      <c r="N4664" s="50" t="str">
        <f>UPPER(VLOOKUP(tbl_raw_data[[#This Row],[Analyst]],Settiings!$A$2:$B$16,2,0))</f>
        <v>FARDIN</v>
      </c>
      <c r="O4664" s="50" t="str">
        <f>TRIM(UPPER(tbl_raw_data[[#This Row],[Outcome]]))</f>
        <v>DECLINE</v>
      </c>
      <c r="P4664" s="50" t="str">
        <f>TRIM(UPPER(tbl_raw_data[[#This Row],[Queue Name]]))</f>
        <v>CONSUMER POST BUREAU</v>
      </c>
      <c r="Q4664" s="50" t="str">
        <f>IF(tbl_raw_data[[#This Row],[Time taken in min]]&lt;=Settiings!$D$2,"SLA_MET","SLA_NOT_MET")</f>
        <v>SLA_MET</v>
      </c>
      <c r="R4664" s="94"/>
    </row>
    <row r="4665" spans="1:18" x14ac:dyDescent="0.3">
      <c r="A4665" s="23" t="s">
        <v>4554</v>
      </c>
      <c r="B4665" s="9">
        <v>45155.552291666667</v>
      </c>
      <c r="C4665" s="24">
        <v>45155.555891203701</v>
      </c>
      <c r="D4665" s="25" t="s">
        <v>27</v>
      </c>
      <c r="E4665" s="25" t="s">
        <v>9</v>
      </c>
      <c r="F4665" s="25" t="s">
        <v>70</v>
      </c>
      <c r="G4665" s="25" t="s">
        <v>111</v>
      </c>
      <c r="H4665" s="82"/>
      <c r="I4665" s="48">
        <f>tbl_raw_data[[#This Row],[Date Actioned]]-tbl_raw_data[[#This Row],[Date Tagged]]</f>
        <v>3.5995370344608091E-3</v>
      </c>
      <c r="J4665" s="46">
        <f>HOUR(tbl_raw_data[[#This Row],[Time_taken]])*60+MINUTE(tbl_raw_data[[#This Row],[Time_taken]])+SECOND(tbl_raw_data[[#This Row],[Time_taken]])/60</f>
        <v>5.1833333333333336</v>
      </c>
      <c r="K4665" s="52">
        <f>DATE(YEAR(tbl_raw_data[[#This Row],[Date Actioned]]),MONTH(tbl_raw_data[[#This Row],[Date Actioned]]),DAY(tbl_raw_data[[#This Row],[Date Actioned]]))</f>
        <v>45155</v>
      </c>
      <c r="L4665" s="50" t="str">
        <f>UPPER(TEXT(tbl_raw_data[[#This Row],[updated_date]],"MMMM"))</f>
        <v>AUGUST</v>
      </c>
      <c r="M4665" s="50" t="str">
        <f>"WEEK "&amp; IF(ROUNDUP(DAY(tbl_raw_data[[#This Row],[updated_date]])/7,0)=5,4,ROUNDUP(DAY(tbl_raw_data[[#This Row],[updated_date]])/7,0))</f>
        <v>WEEK 3</v>
      </c>
      <c r="N4665" s="50" t="str">
        <f>UPPER(VLOOKUP(tbl_raw_data[[#This Row],[Analyst]],Settiings!$A$2:$B$16,2,0))</f>
        <v>ASIF</v>
      </c>
      <c r="O4665" s="50" t="str">
        <f>TRIM(UPPER(tbl_raw_data[[#This Row],[Outcome]]))</f>
        <v>DECLINE</v>
      </c>
      <c r="P4665" s="50" t="str">
        <f>TRIM(UPPER(tbl_raw_data[[#This Row],[Queue Name]]))</f>
        <v>CONSUMER EXISTING</v>
      </c>
      <c r="Q4665" s="50" t="str">
        <f>IF(tbl_raw_data[[#This Row],[Time taken in min]]&lt;=Settiings!$D$2,"SLA_MET","SLA_NOT_MET")</f>
        <v>SLA_MET</v>
      </c>
      <c r="R4665" s="94"/>
    </row>
    <row r="4666" spans="1:18" x14ac:dyDescent="0.3">
      <c r="A4666" s="20" t="s">
        <v>4557</v>
      </c>
      <c r="B4666" s="9">
        <v>45155.556064814817</v>
      </c>
      <c r="C4666" s="24">
        <v>45155.566458333335</v>
      </c>
      <c r="D4666" s="25" t="s">
        <v>13</v>
      </c>
      <c r="E4666" s="25" t="s">
        <v>19</v>
      </c>
      <c r="F4666" s="25" t="s">
        <v>70</v>
      </c>
      <c r="G4666" s="25" t="s">
        <v>77</v>
      </c>
      <c r="H4666" s="82"/>
      <c r="I4666" s="48">
        <f>tbl_raw_data[[#This Row],[Date Actioned]]-tbl_raw_data[[#This Row],[Date Tagged]]</f>
        <v>1.0393518517958E-2</v>
      </c>
      <c r="J4666" s="46">
        <f>HOUR(tbl_raw_data[[#This Row],[Time_taken]])*60+MINUTE(tbl_raw_data[[#This Row],[Time_taken]])+SECOND(tbl_raw_data[[#This Row],[Time_taken]])/60</f>
        <v>14.966666666666667</v>
      </c>
      <c r="K4666" s="52">
        <f>DATE(YEAR(tbl_raw_data[[#This Row],[Date Actioned]]),MONTH(tbl_raw_data[[#This Row],[Date Actioned]]),DAY(tbl_raw_data[[#This Row],[Date Actioned]]))</f>
        <v>45155</v>
      </c>
      <c r="L4666" s="50" t="str">
        <f>UPPER(TEXT(tbl_raw_data[[#This Row],[updated_date]],"MMMM"))</f>
        <v>AUGUST</v>
      </c>
      <c r="M4666" s="50" t="str">
        <f>"WEEK "&amp; IF(ROUNDUP(DAY(tbl_raw_data[[#This Row],[updated_date]])/7,0)=5,4,ROUNDUP(DAY(tbl_raw_data[[#This Row],[updated_date]])/7,0))</f>
        <v>WEEK 3</v>
      </c>
      <c r="N4666" s="50" t="str">
        <f>UPPER(VLOOKUP(tbl_raw_data[[#This Row],[Analyst]],Settiings!$A$2:$B$16,2,0))</f>
        <v>ASIF</v>
      </c>
      <c r="O4666" s="50" t="str">
        <f>TRIM(UPPER(tbl_raw_data[[#This Row],[Outcome]]))</f>
        <v>APPROVE</v>
      </c>
      <c r="P4666" s="50" t="str">
        <f>TRIM(UPPER(tbl_raw_data[[#This Row],[Queue Name]]))</f>
        <v>CONSUMER POST BUREAU</v>
      </c>
      <c r="Q4666" s="50" t="str">
        <f>IF(tbl_raw_data[[#This Row],[Time taken in min]]&lt;=Settiings!$D$2,"SLA_MET","SLA_NOT_MET")</f>
        <v>SLA_MET</v>
      </c>
      <c r="R4666" s="94"/>
    </row>
    <row r="4667" spans="1:18" x14ac:dyDescent="0.3">
      <c r="A4667" s="14" t="s">
        <v>4564</v>
      </c>
      <c r="B4667" s="15">
        <v>45155.564247685186</v>
      </c>
      <c r="C4667" s="10">
        <v>45155.578576388885</v>
      </c>
      <c r="D4667" s="12" t="s">
        <v>13</v>
      </c>
      <c r="E4667" s="12" t="s">
        <v>19</v>
      </c>
      <c r="F4667" s="11" t="s">
        <v>686</v>
      </c>
      <c r="G4667" s="13"/>
      <c r="H4667" s="78"/>
      <c r="I4667" s="48">
        <f>tbl_raw_data[[#This Row],[Date Actioned]]-tbl_raw_data[[#This Row],[Date Tagged]]</f>
        <v>1.4328703698993195E-2</v>
      </c>
      <c r="J4667" s="46">
        <f>HOUR(tbl_raw_data[[#This Row],[Time_taken]])*60+MINUTE(tbl_raw_data[[#This Row],[Time_taken]])+SECOND(tbl_raw_data[[#This Row],[Time_taken]])/60</f>
        <v>20.633333333333333</v>
      </c>
      <c r="K4667" s="52">
        <f>DATE(YEAR(tbl_raw_data[[#This Row],[Date Actioned]]),MONTH(tbl_raw_data[[#This Row],[Date Actioned]]),DAY(tbl_raw_data[[#This Row],[Date Actioned]]))</f>
        <v>45155</v>
      </c>
      <c r="L4667" s="50" t="str">
        <f>UPPER(TEXT(tbl_raw_data[[#This Row],[updated_date]],"MMMM"))</f>
        <v>AUGUST</v>
      </c>
      <c r="M4667" s="50" t="str">
        <f>"WEEK "&amp; IF(ROUNDUP(DAY(tbl_raw_data[[#This Row],[updated_date]])/7,0)=5,4,ROUNDUP(DAY(tbl_raw_data[[#This Row],[updated_date]])/7,0))</f>
        <v>WEEK 3</v>
      </c>
      <c r="N4667" s="50" t="str">
        <f>UPPER(VLOOKUP(tbl_raw_data[[#This Row],[Analyst]],Settiings!$A$2:$B$16,2,0))</f>
        <v>FARDIN</v>
      </c>
      <c r="O4667" s="50" t="str">
        <f>TRIM(UPPER(tbl_raw_data[[#This Row],[Outcome]]))</f>
        <v>APPROVE</v>
      </c>
      <c r="P4667" s="50" t="str">
        <f>TRIM(UPPER(tbl_raw_data[[#This Row],[Queue Name]]))</f>
        <v>CONSUMER POST BUREAU</v>
      </c>
      <c r="Q4667" s="50" t="str">
        <f>IF(tbl_raw_data[[#This Row],[Time taken in min]]&lt;=Settiings!$D$2,"SLA_MET","SLA_NOT_MET")</f>
        <v>SLA_NOT_MET</v>
      </c>
      <c r="R4667" s="94"/>
    </row>
    <row r="4668" spans="1:18" x14ac:dyDescent="0.3">
      <c r="A4668" s="14" t="s">
        <v>4565</v>
      </c>
      <c r="B4668" s="15">
        <v>45155.566307870373</v>
      </c>
      <c r="C4668" s="16">
        <v>45155.578518518516</v>
      </c>
      <c r="D4668" s="17" t="s">
        <v>27</v>
      </c>
      <c r="E4668" s="17" t="s">
        <v>47</v>
      </c>
      <c r="F4668" s="17" t="s">
        <v>53</v>
      </c>
      <c r="G4668" s="17" t="s">
        <v>4566</v>
      </c>
      <c r="H4668" s="83"/>
      <c r="I4668" s="48">
        <f>tbl_raw_data[[#This Row],[Date Actioned]]-tbl_raw_data[[#This Row],[Date Tagged]]</f>
        <v>1.2210648143081926E-2</v>
      </c>
      <c r="J4668" s="46">
        <f>HOUR(tbl_raw_data[[#This Row],[Time_taken]])*60+MINUTE(tbl_raw_data[[#This Row],[Time_taken]])+SECOND(tbl_raw_data[[#This Row],[Time_taken]])/60</f>
        <v>17.583333333333332</v>
      </c>
      <c r="K4668" s="52">
        <f>DATE(YEAR(tbl_raw_data[[#This Row],[Date Actioned]]),MONTH(tbl_raw_data[[#This Row],[Date Actioned]]),DAY(tbl_raw_data[[#This Row],[Date Actioned]]))</f>
        <v>45155</v>
      </c>
      <c r="L4668" s="50" t="str">
        <f>UPPER(TEXT(tbl_raw_data[[#This Row],[updated_date]],"MMMM"))</f>
        <v>AUGUST</v>
      </c>
      <c r="M4668" s="50" t="str">
        <f>"WEEK "&amp; IF(ROUNDUP(DAY(tbl_raw_data[[#This Row],[updated_date]])/7,0)=5,4,ROUNDUP(DAY(tbl_raw_data[[#This Row],[updated_date]])/7,0))</f>
        <v>WEEK 3</v>
      </c>
      <c r="N4668" s="50" t="str">
        <f>UPPER(VLOOKUP(tbl_raw_data[[#This Row],[Analyst]],Settiings!$A$2:$B$16,2,0))</f>
        <v>NAVED</v>
      </c>
      <c r="O4668" s="50" t="str">
        <f>TRIM(UPPER(tbl_raw_data[[#This Row],[Outcome]]))</f>
        <v>DECLINE</v>
      </c>
      <c r="P4668" s="50" t="str">
        <f>TRIM(UPPER(tbl_raw_data[[#This Row],[Queue Name]]))</f>
        <v>CONSUMER PRE BUREAU</v>
      </c>
      <c r="Q4668" s="50" t="str">
        <f>IF(tbl_raw_data[[#This Row],[Time taken in min]]&lt;=Settiings!$D$2,"SLA_MET","SLA_NOT_MET")</f>
        <v>SLA_MET</v>
      </c>
      <c r="R4668" s="94"/>
    </row>
    <row r="4669" spans="1:18" x14ac:dyDescent="0.3">
      <c r="A4669" s="23" t="s">
        <v>4567</v>
      </c>
      <c r="B4669" s="15">
        <v>45155.568865740737</v>
      </c>
      <c r="C4669" s="16">
        <v>45155.576111111113</v>
      </c>
      <c r="D4669" s="17" t="s">
        <v>13</v>
      </c>
      <c r="E4669" s="17" t="s">
        <v>19</v>
      </c>
      <c r="F4669" s="17" t="s">
        <v>70</v>
      </c>
      <c r="G4669" s="17" t="s">
        <v>17</v>
      </c>
      <c r="H4669" s="83"/>
      <c r="I4669" s="48">
        <f>tbl_raw_data[[#This Row],[Date Actioned]]-tbl_raw_data[[#This Row],[Date Tagged]]</f>
        <v>7.2453703760402277E-3</v>
      </c>
      <c r="J4669" s="46">
        <f>HOUR(tbl_raw_data[[#This Row],[Time_taken]])*60+MINUTE(tbl_raw_data[[#This Row],[Time_taken]])+SECOND(tbl_raw_data[[#This Row],[Time_taken]])/60</f>
        <v>10.433333333333334</v>
      </c>
      <c r="K4669" s="52">
        <f>DATE(YEAR(tbl_raw_data[[#This Row],[Date Actioned]]),MONTH(tbl_raw_data[[#This Row],[Date Actioned]]),DAY(tbl_raw_data[[#This Row],[Date Actioned]]))</f>
        <v>45155</v>
      </c>
      <c r="L4669" s="50" t="str">
        <f>UPPER(TEXT(tbl_raw_data[[#This Row],[updated_date]],"MMMM"))</f>
        <v>AUGUST</v>
      </c>
      <c r="M4669" s="50" t="str">
        <f>"WEEK "&amp; IF(ROUNDUP(DAY(tbl_raw_data[[#This Row],[updated_date]])/7,0)=5,4,ROUNDUP(DAY(tbl_raw_data[[#This Row],[updated_date]])/7,0))</f>
        <v>WEEK 3</v>
      </c>
      <c r="N4669" s="50" t="str">
        <f>UPPER(VLOOKUP(tbl_raw_data[[#This Row],[Analyst]],Settiings!$A$2:$B$16,2,0))</f>
        <v>ASIF</v>
      </c>
      <c r="O4669" s="50" t="str">
        <f>TRIM(UPPER(tbl_raw_data[[#This Row],[Outcome]]))</f>
        <v>APPROVE</v>
      </c>
      <c r="P4669" s="50" t="str">
        <f>TRIM(UPPER(tbl_raw_data[[#This Row],[Queue Name]]))</f>
        <v>CONSUMER POST BUREAU</v>
      </c>
      <c r="Q4669" s="50" t="str">
        <f>IF(tbl_raw_data[[#This Row],[Time taken in min]]&lt;=Settiings!$D$2,"SLA_MET","SLA_NOT_MET")</f>
        <v>SLA_MET</v>
      </c>
      <c r="R4669" s="94"/>
    </row>
    <row r="4670" spans="1:18" x14ac:dyDescent="0.3">
      <c r="A4670" s="20" t="s">
        <v>4568</v>
      </c>
      <c r="B4670" s="9">
        <v>45155.569513888891</v>
      </c>
      <c r="C4670" s="24">
        <v>45155.580868055556</v>
      </c>
      <c r="D4670" s="25" t="s">
        <v>27</v>
      </c>
      <c r="E4670" s="25" t="s">
        <v>9</v>
      </c>
      <c r="F4670" s="25" t="s">
        <v>70</v>
      </c>
      <c r="G4670" s="25" t="s">
        <v>111</v>
      </c>
      <c r="H4670" s="82"/>
      <c r="I4670" s="48">
        <f>tbl_raw_data[[#This Row],[Date Actioned]]-tbl_raw_data[[#This Row],[Date Tagged]]</f>
        <v>1.1354166665114462E-2</v>
      </c>
      <c r="J4670" s="46">
        <f>HOUR(tbl_raw_data[[#This Row],[Time_taken]])*60+MINUTE(tbl_raw_data[[#This Row],[Time_taken]])+SECOND(tbl_raw_data[[#This Row],[Time_taken]])/60</f>
        <v>16.350000000000001</v>
      </c>
      <c r="K4670" s="52">
        <f>DATE(YEAR(tbl_raw_data[[#This Row],[Date Actioned]]),MONTH(tbl_raw_data[[#This Row],[Date Actioned]]),DAY(tbl_raw_data[[#This Row],[Date Actioned]]))</f>
        <v>45155</v>
      </c>
      <c r="L4670" s="50" t="str">
        <f>UPPER(TEXT(tbl_raw_data[[#This Row],[updated_date]],"MMMM"))</f>
        <v>AUGUST</v>
      </c>
      <c r="M4670" s="50" t="str">
        <f>"WEEK "&amp; IF(ROUNDUP(DAY(tbl_raw_data[[#This Row],[updated_date]])/7,0)=5,4,ROUNDUP(DAY(tbl_raw_data[[#This Row],[updated_date]])/7,0))</f>
        <v>WEEK 3</v>
      </c>
      <c r="N4670" s="50" t="str">
        <f>UPPER(VLOOKUP(tbl_raw_data[[#This Row],[Analyst]],Settiings!$A$2:$B$16,2,0))</f>
        <v>ASIF</v>
      </c>
      <c r="O4670" s="50" t="str">
        <f>TRIM(UPPER(tbl_raw_data[[#This Row],[Outcome]]))</f>
        <v>DECLINE</v>
      </c>
      <c r="P4670" s="50" t="str">
        <f>TRIM(UPPER(tbl_raw_data[[#This Row],[Queue Name]]))</f>
        <v>CONSUMER EXISTING</v>
      </c>
      <c r="Q4670" s="50" t="str">
        <f>IF(tbl_raw_data[[#This Row],[Time taken in min]]&lt;=Settiings!$D$2,"SLA_MET","SLA_NOT_MET")</f>
        <v>SLA_MET</v>
      </c>
      <c r="R4670" s="94"/>
    </row>
    <row r="4671" spans="1:18" x14ac:dyDescent="0.3">
      <c r="A4671" s="14" t="s">
        <v>4569</v>
      </c>
      <c r="B4671" s="15">
        <v>45155.571006944447</v>
      </c>
      <c r="C4671" s="26">
        <v>45155.585486111115</v>
      </c>
      <c r="D4671" s="18" t="s">
        <v>27</v>
      </c>
      <c r="E4671" s="18" t="s">
        <v>19</v>
      </c>
      <c r="F4671" s="27" t="s">
        <v>686</v>
      </c>
      <c r="G4671" s="19"/>
      <c r="H4671" s="79"/>
      <c r="I4671" s="48">
        <f>tbl_raw_data[[#This Row],[Date Actioned]]-tbl_raw_data[[#This Row],[Date Tagged]]</f>
        <v>1.4479166668024845E-2</v>
      </c>
      <c r="J4671" s="46">
        <f>HOUR(tbl_raw_data[[#This Row],[Time_taken]])*60+MINUTE(tbl_raw_data[[#This Row],[Time_taken]])+SECOND(tbl_raw_data[[#This Row],[Time_taken]])/60</f>
        <v>20.85</v>
      </c>
      <c r="K4671" s="52">
        <f>DATE(YEAR(tbl_raw_data[[#This Row],[Date Actioned]]),MONTH(tbl_raw_data[[#This Row],[Date Actioned]]),DAY(tbl_raw_data[[#This Row],[Date Actioned]]))</f>
        <v>45155</v>
      </c>
      <c r="L4671" s="50" t="str">
        <f>UPPER(TEXT(tbl_raw_data[[#This Row],[updated_date]],"MMMM"))</f>
        <v>AUGUST</v>
      </c>
      <c r="M4671" s="50" t="str">
        <f>"WEEK "&amp; IF(ROUNDUP(DAY(tbl_raw_data[[#This Row],[updated_date]])/7,0)=5,4,ROUNDUP(DAY(tbl_raw_data[[#This Row],[updated_date]])/7,0))</f>
        <v>WEEK 3</v>
      </c>
      <c r="N4671" s="50" t="str">
        <f>UPPER(VLOOKUP(tbl_raw_data[[#This Row],[Analyst]],Settiings!$A$2:$B$16,2,0))</f>
        <v>FARDIN</v>
      </c>
      <c r="O4671" s="50" t="str">
        <f>TRIM(UPPER(tbl_raw_data[[#This Row],[Outcome]]))</f>
        <v>DECLINE</v>
      </c>
      <c r="P4671" s="50" t="str">
        <f>TRIM(UPPER(tbl_raw_data[[#This Row],[Queue Name]]))</f>
        <v>CONSUMER POST BUREAU</v>
      </c>
      <c r="Q4671" s="50" t="str">
        <f>IF(tbl_raw_data[[#This Row],[Time taken in min]]&lt;=Settiings!$D$2,"SLA_MET","SLA_NOT_MET")</f>
        <v>SLA_NOT_MET</v>
      </c>
      <c r="R4671" s="94"/>
    </row>
    <row r="4672" spans="1:18" x14ac:dyDescent="0.3">
      <c r="A4672" s="20" t="s">
        <v>4570</v>
      </c>
      <c r="B4672" s="15">
        <v>45155.571550925924</v>
      </c>
      <c r="C4672" s="26">
        <v>45155.583923611113</v>
      </c>
      <c r="D4672" s="18" t="s">
        <v>13</v>
      </c>
      <c r="E4672" s="18" t="s">
        <v>9</v>
      </c>
      <c r="F4672" s="27" t="s">
        <v>43</v>
      </c>
      <c r="G4672" s="19"/>
      <c r="H4672" s="79"/>
      <c r="I4672" s="48">
        <f>tbl_raw_data[[#This Row],[Date Actioned]]-tbl_raw_data[[#This Row],[Date Tagged]]</f>
        <v>1.2372685188893229E-2</v>
      </c>
      <c r="J4672" s="46">
        <f>HOUR(tbl_raw_data[[#This Row],[Time_taken]])*60+MINUTE(tbl_raw_data[[#This Row],[Time_taken]])+SECOND(tbl_raw_data[[#This Row],[Time_taken]])/60</f>
        <v>17.816666666666666</v>
      </c>
      <c r="K4672" s="52">
        <f>DATE(YEAR(tbl_raw_data[[#This Row],[Date Actioned]]),MONTH(tbl_raw_data[[#This Row],[Date Actioned]]),DAY(tbl_raw_data[[#This Row],[Date Actioned]]))</f>
        <v>45155</v>
      </c>
      <c r="L4672" s="50" t="str">
        <f>UPPER(TEXT(tbl_raw_data[[#This Row],[updated_date]],"MMMM"))</f>
        <v>AUGUST</v>
      </c>
      <c r="M4672" s="50" t="str">
        <f>"WEEK "&amp; IF(ROUNDUP(DAY(tbl_raw_data[[#This Row],[updated_date]])/7,0)=5,4,ROUNDUP(DAY(tbl_raw_data[[#This Row],[updated_date]])/7,0))</f>
        <v>WEEK 3</v>
      </c>
      <c r="N4672" s="50" t="str">
        <f>UPPER(VLOOKUP(tbl_raw_data[[#This Row],[Analyst]],Settiings!$A$2:$B$16,2,0))</f>
        <v>MERCEDES</v>
      </c>
      <c r="O4672" s="50" t="str">
        <f>TRIM(UPPER(tbl_raw_data[[#This Row],[Outcome]]))</f>
        <v>APPROVE</v>
      </c>
      <c r="P4672" s="50" t="str">
        <f>TRIM(UPPER(tbl_raw_data[[#This Row],[Queue Name]]))</f>
        <v>CONSUMER EXISTING</v>
      </c>
      <c r="Q4672" s="50" t="str">
        <f>IF(tbl_raw_data[[#This Row],[Time taken in min]]&lt;=Settiings!$D$2,"SLA_MET","SLA_NOT_MET")</f>
        <v>SLA_MET</v>
      </c>
      <c r="R4672" s="94"/>
    </row>
    <row r="4673" spans="1:18" x14ac:dyDescent="0.3">
      <c r="A4673" s="23" t="s">
        <v>4575</v>
      </c>
      <c r="B4673" s="15">
        <v>45155.581967592596</v>
      </c>
      <c r="C4673" s="16">
        <v>45155.583622685182</v>
      </c>
      <c r="D4673" s="17" t="s">
        <v>27</v>
      </c>
      <c r="E4673" s="17" t="s">
        <v>47</v>
      </c>
      <c r="F4673" s="17" t="s">
        <v>53</v>
      </c>
      <c r="G4673" s="17" t="s">
        <v>4576</v>
      </c>
      <c r="H4673" s="83"/>
      <c r="I4673" s="48">
        <f>tbl_raw_data[[#This Row],[Date Actioned]]-tbl_raw_data[[#This Row],[Date Tagged]]</f>
        <v>1.6550925865885802E-3</v>
      </c>
      <c r="J4673" s="46">
        <f>HOUR(tbl_raw_data[[#This Row],[Time_taken]])*60+MINUTE(tbl_raw_data[[#This Row],[Time_taken]])+SECOND(tbl_raw_data[[#This Row],[Time_taken]])/60</f>
        <v>2.3833333333333333</v>
      </c>
      <c r="K4673" s="52">
        <f>DATE(YEAR(tbl_raw_data[[#This Row],[Date Actioned]]),MONTH(tbl_raw_data[[#This Row],[Date Actioned]]),DAY(tbl_raw_data[[#This Row],[Date Actioned]]))</f>
        <v>45155</v>
      </c>
      <c r="L4673" s="50" t="str">
        <f>UPPER(TEXT(tbl_raw_data[[#This Row],[updated_date]],"MMMM"))</f>
        <v>AUGUST</v>
      </c>
      <c r="M4673" s="50" t="str">
        <f>"WEEK "&amp; IF(ROUNDUP(DAY(tbl_raw_data[[#This Row],[updated_date]])/7,0)=5,4,ROUNDUP(DAY(tbl_raw_data[[#This Row],[updated_date]])/7,0))</f>
        <v>WEEK 3</v>
      </c>
      <c r="N4673" s="50" t="str">
        <f>UPPER(VLOOKUP(tbl_raw_data[[#This Row],[Analyst]],Settiings!$A$2:$B$16,2,0))</f>
        <v>NAVED</v>
      </c>
      <c r="O4673" s="50" t="str">
        <f>TRIM(UPPER(tbl_raw_data[[#This Row],[Outcome]]))</f>
        <v>DECLINE</v>
      </c>
      <c r="P4673" s="50" t="str">
        <f>TRIM(UPPER(tbl_raw_data[[#This Row],[Queue Name]]))</f>
        <v>CONSUMER PRE BUREAU</v>
      </c>
      <c r="Q4673" s="50" t="str">
        <f>IF(tbl_raw_data[[#This Row],[Time taken in min]]&lt;=Settiings!$D$2,"SLA_MET","SLA_NOT_MET")</f>
        <v>SLA_MET</v>
      </c>
      <c r="R4673" s="94"/>
    </row>
    <row r="4674" spans="1:18" x14ac:dyDescent="0.3">
      <c r="A4674" s="14" t="s">
        <v>4577</v>
      </c>
      <c r="B4674" s="9">
        <v>45155.581967592596</v>
      </c>
      <c r="C4674" s="24">
        <v>45155.59302083333</v>
      </c>
      <c r="D4674" s="25" t="s">
        <v>13</v>
      </c>
      <c r="E4674" s="25" t="s">
        <v>19</v>
      </c>
      <c r="F4674" s="25" t="s">
        <v>53</v>
      </c>
      <c r="G4674" s="25" t="s">
        <v>17</v>
      </c>
      <c r="H4674" s="82"/>
      <c r="I4674" s="48">
        <f>tbl_raw_data[[#This Row],[Date Actioned]]-tbl_raw_data[[#This Row],[Date Tagged]]</f>
        <v>1.1053240734327119E-2</v>
      </c>
      <c r="J4674" s="46">
        <f>HOUR(tbl_raw_data[[#This Row],[Time_taken]])*60+MINUTE(tbl_raw_data[[#This Row],[Time_taken]])+SECOND(tbl_raw_data[[#This Row],[Time_taken]])/60</f>
        <v>15.916666666666666</v>
      </c>
      <c r="K4674" s="52">
        <f>DATE(YEAR(tbl_raw_data[[#This Row],[Date Actioned]]),MONTH(tbl_raw_data[[#This Row],[Date Actioned]]),DAY(tbl_raw_data[[#This Row],[Date Actioned]]))</f>
        <v>45155</v>
      </c>
      <c r="L4674" s="50" t="str">
        <f>UPPER(TEXT(tbl_raw_data[[#This Row],[updated_date]],"MMMM"))</f>
        <v>AUGUST</v>
      </c>
      <c r="M4674" s="50" t="str">
        <f>"WEEK "&amp; IF(ROUNDUP(DAY(tbl_raw_data[[#This Row],[updated_date]])/7,0)=5,4,ROUNDUP(DAY(tbl_raw_data[[#This Row],[updated_date]])/7,0))</f>
        <v>WEEK 3</v>
      </c>
      <c r="N4674" s="50" t="str">
        <f>UPPER(VLOOKUP(tbl_raw_data[[#This Row],[Analyst]],Settiings!$A$2:$B$16,2,0))</f>
        <v>NAVED</v>
      </c>
      <c r="O4674" s="50" t="str">
        <f>TRIM(UPPER(tbl_raw_data[[#This Row],[Outcome]]))</f>
        <v>APPROVE</v>
      </c>
      <c r="P4674" s="50" t="str">
        <f>TRIM(UPPER(tbl_raw_data[[#This Row],[Queue Name]]))</f>
        <v>CONSUMER POST BUREAU</v>
      </c>
      <c r="Q4674" s="50" t="str">
        <f>IF(tbl_raw_data[[#This Row],[Time taken in min]]&lt;=Settiings!$D$2,"SLA_MET","SLA_NOT_MET")</f>
        <v>SLA_MET</v>
      </c>
      <c r="R4674" s="94"/>
    </row>
    <row r="4675" spans="1:18" x14ac:dyDescent="0.3">
      <c r="A4675" s="20" t="s">
        <v>4578</v>
      </c>
      <c r="B4675" s="15">
        <v>45155.58258101852</v>
      </c>
      <c r="C4675" s="16">
        <v>45155.592592592591</v>
      </c>
      <c r="D4675" s="17" t="s">
        <v>13</v>
      </c>
      <c r="E4675" s="17" t="s">
        <v>47</v>
      </c>
      <c r="F4675" s="17" t="s">
        <v>1222</v>
      </c>
      <c r="G4675" s="17" t="s">
        <v>41</v>
      </c>
      <c r="H4675" s="83"/>
      <c r="I4675" s="48">
        <f>tbl_raw_data[[#This Row],[Date Actioned]]-tbl_raw_data[[#This Row],[Date Tagged]]</f>
        <v>1.0011574071540963E-2</v>
      </c>
      <c r="J4675" s="46">
        <f>HOUR(tbl_raw_data[[#This Row],[Time_taken]])*60+MINUTE(tbl_raw_data[[#This Row],[Time_taken]])+SECOND(tbl_raw_data[[#This Row],[Time_taken]])/60</f>
        <v>14.416666666666666</v>
      </c>
      <c r="K4675" s="52">
        <f>DATE(YEAR(tbl_raw_data[[#This Row],[Date Actioned]]),MONTH(tbl_raw_data[[#This Row],[Date Actioned]]),DAY(tbl_raw_data[[#This Row],[Date Actioned]]))</f>
        <v>45155</v>
      </c>
      <c r="L4675" s="50" t="str">
        <f>UPPER(TEXT(tbl_raw_data[[#This Row],[updated_date]],"MMMM"))</f>
        <v>AUGUST</v>
      </c>
      <c r="M4675" s="50" t="str">
        <f>"WEEK "&amp; IF(ROUNDUP(DAY(tbl_raw_data[[#This Row],[updated_date]])/7,0)=5,4,ROUNDUP(DAY(tbl_raw_data[[#This Row],[updated_date]])/7,0))</f>
        <v>WEEK 3</v>
      </c>
      <c r="N4675" s="50" t="str">
        <f>UPPER(VLOOKUP(tbl_raw_data[[#This Row],[Analyst]],Settiings!$A$2:$B$16,2,0))</f>
        <v>HARDIK</v>
      </c>
      <c r="O4675" s="50" t="str">
        <f>TRIM(UPPER(tbl_raw_data[[#This Row],[Outcome]]))</f>
        <v>APPROVE</v>
      </c>
      <c r="P4675" s="50" t="str">
        <f>TRIM(UPPER(tbl_raw_data[[#This Row],[Queue Name]]))</f>
        <v>CONSUMER PRE BUREAU</v>
      </c>
      <c r="Q4675" s="50" t="str">
        <f>IF(tbl_raw_data[[#This Row],[Time taken in min]]&lt;=Settiings!$D$2,"SLA_MET","SLA_NOT_MET")</f>
        <v>SLA_MET</v>
      </c>
      <c r="R4675" s="94"/>
    </row>
    <row r="4676" spans="1:18" x14ac:dyDescent="0.3">
      <c r="A4676" s="23" t="s">
        <v>4579</v>
      </c>
      <c r="B4676" s="15">
        <v>45155.582777777781</v>
      </c>
      <c r="C4676" s="10">
        <v>45155.591886574075</v>
      </c>
      <c r="D4676" s="12" t="s">
        <v>13</v>
      </c>
      <c r="E4676" s="12" t="s">
        <v>9</v>
      </c>
      <c r="F4676" s="11" t="s">
        <v>686</v>
      </c>
      <c r="G4676" s="13"/>
      <c r="H4676" s="78"/>
      <c r="I4676" s="48">
        <f>tbl_raw_data[[#This Row],[Date Actioned]]-tbl_raw_data[[#This Row],[Date Tagged]]</f>
        <v>9.1087962937308475E-3</v>
      </c>
      <c r="J4676" s="46">
        <f>HOUR(tbl_raw_data[[#This Row],[Time_taken]])*60+MINUTE(tbl_raw_data[[#This Row],[Time_taken]])+SECOND(tbl_raw_data[[#This Row],[Time_taken]])/60</f>
        <v>13.116666666666667</v>
      </c>
      <c r="K4676" s="52">
        <f>DATE(YEAR(tbl_raw_data[[#This Row],[Date Actioned]]),MONTH(tbl_raw_data[[#This Row],[Date Actioned]]),DAY(tbl_raw_data[[#This Row],[Date Actioned]]))</f>
        <v>45155</v>
      </c>
      <c r="L4676" s="50" t="str">
        <f>UPPER(TEXT(tbl_raw_data[[#This Row],[updated_date]],"MMMM"))</f>
        <v>AUGUST</v>
      </c>
      <c r="M4676" s="50" t="str">
        <f>"WEEK "&amp; IF(ROUNDUP(DAY(tbl_raw_data[[#This Row],[updated_date]])/7,0)=5,4,ROUNDUP(DAY(tbl_raw_data[[#This Row],[updated_date]])/7,0))</f>
        <v>WEEK 3</v>
      </c>
      <c r="N4676" s="50" t="str">
        <f>UPPER(VLOOKUP(tbl_raw_data[[#This Row],[Analyst]],Settiings!$A$2:$B$16,2,0))</f>
        <v>FARDIN</v>
      </c>
      <c r="O4676" s="50" t="str">
        <f>TRIM(UPPER(tbl_raw_data[[#This Row],[Outcome]]))</f>
        <v>APPROVE</v>
      </c>
      <c r="P4676" s="50" t="str">
        <f>TRIM(UPPER(tbl_raw_data[[#This Row],[Queue Name]]))</f>
        <v>CONSUMER EXISTING</v>
      </c>
      <c r="Q4676" s="50" t="str">
        <f>IF(tbl_raw_data[[#This Row],[Time taken in min]]&lt;=Settiings!$D$2,"SLA_MET","SLA_NOT_MET")</f>
        <v>SLA_MET</v>
      </c>
      <c r="R4676" s="94"/>
    </row>
    <row r="4677" spans="1:18" x14ac:dyDescent="0.3">
      <c r="A4677" s="23" t="s">
        <v>4581</v>
      </c>
      <c r="B4677" s="9">
        <v>45155.585856481484</v>
      </c>
      <c r="C4677" s="24">
        <v>45155.596493055556</v>
      </c>
      <c r="D4677" s="25" t="s">
        <v>13</v>
      </c>
      <c r="E4677" s="25" t="s">
        <v>9</v>
      </c>
      <c r="F4677" s="25" t="s">
        <v>70</v>
      </c>
      <c r="G4677" s="25" t="s">
        <v>77</v>
      </c>
      <c r="H4677" s="82"/>
      <c r="I4677" s="48">
        <f>tbl_raw_data[[#This Row],[Date Actioned]]-tbl_raw_data[[#This Row],[Date Tagged]]</f>
        <v>1.063657407212304E-2</v>
      </c>
      <c r="J4677" s="46">
        <f>HOUR(tbl_raw_data[[#This Row],[Time_taken]])*60+MINUTE(tbl_raw_data[[#This Row],[Time_taken]])+SECOND(tbl_raw_data[[#This Row],[Time_taken]])/60</f>
        <v>15.316666666666666</v>
      </c>
      <c r="K4677" s="52">
        <f>DATE(YEAR(tbl_raw_data[[#This Row],[Date Actioned]]),MONTH(tbl_raw_data[[#This Row],[Date Actioned]]),DAY(tbl_raw_data[[#This Row],[Date Actioned]]))</f>
        <v>45155</v>
      </c>
      <c r="L4677" s="50" t="str">
        <f>UPPER(TEXT(tbl_raw_data[[#This Row],[updated_date]],"MMMM"))</f>
        <v>AUGUST</v>
      </c>
      <c r="M4677" s="50" t="str">
        <f>"WEEK "&amp; IF(ROUNDUP(DAY(tbl_raw_data[[#This Row],[updated_date]])/7,0)=5,4,ROUNDUP(DAY(tbl_raw_data[[#This Row],[updated_date]])/7,0))</f>
        <v>WEEK 3</v>
      </c>
      <c r="N4677" s="50" t="str">
        <f>UPPER(VLOOKUP(tbl_raw_data[[#This Row],[Analyst]],Settiings!$A$2:$B$16,2,0))</f>
        <v>ASIF</v>
      </c>
      <c r="O4677" s="50" t="str">
        <f>TRIM(UPPER(tbl_raw_data[[#This Row],[Outcome]]))</f>
        <v>APPROVE</v>
      </c>
      <c r="P4677" s="50" t="str">
        <f>TRIM(UPPER(tbl_raw_data[[#This Row],[Queue Name]]))</f>
        <v>CONSUMER EXISTING</v>
      </c>
      <c r="Q4677" s="50" t="str">
        <f>IF(tbl_raw_data[[#This Row],[Time taken in min]]&lt;=Settiings!$D$2,"SLA_MET","SLA_NOT_MET")</f>
        <v>SLA_MET</v>
      </c>
      <c r="R4677" s="94"/>
    </row>
    <row r="4678" spans="1:18" x14ac:dyDescent="0.3">
      <c r="A4678" s="14" t="s">
        <v>4582</v>
      </c>
      <c r="B4678" s="15">
        <v>45155.593240740738</v>
      </c>
      <c r="C4678" s="16">
        <v>45155.59715277778</v>
      </c>
      <c r="D4678" s="17" t="s">
        <v>13</v>
      </c>
      <c r="E4678" s="17" t="s">
        <v>9</v>
      </c>
      <c r="F4678" s="17" t="s">
        <v>1222</v>
      </c>
      <c r="G4678" s="17" t="s">
        <v>17</v>
      </c>
      <c r="H4678" s="83"/>
      <c r="I4678" s="48">
        <f>tbl_raw_data[[#This Row],[Date Actioned]]-tbl_raw_data[[#This Row],[Date Tagged]]</f>
        <v>3.912037042027805E-3</v>
      </c>
      <c r="J4678" s="46">
        <f>HOUR(tbl_raw_data[[#This Row],[Time_taken]])*60+MINUTE(tbl_raw_data[[#This Row],[Time_taken]])+SECOND(tbl_raw_data[[#This Row],[Time_taken]])/60</f>
        <v>5.6333333333333329</v>
      </c>
      <c r="K4678" s="52">
        <f>DATE(YEAR(tbl_raw_data[[#This Row],[Date Actioned]]),MONTH(tbl_raw_data[[#This Row],[Date Actioned]]),DAY(tbl_raw_data[[#This Row],[Date Actioned]]))</f>
        <v>45155</v>
      </c>
      <c r="L4678" s="50" t="str">
        <f>UPPER(TEXT(tbl_raw_data[[#This Row],[updated_date]],"MMMM"))</f>
        <v>AUGUST</v>
      </c>
      <c r="M4678" s="50" t="str">
        <f>"WEEK "&amp; IF(ROUNDUP(DAY(tbl_raw_data[[#This Row],[updated_date]])/7,0)=5,4,ROUNDUP(DAY(tbl_raw_data[[#This Row],[updated_date]])/7,0))</f>
        <v>WEEK 3</v>
      </c>
      <c r="N4678" s="50" t="str">
        <f>UPPER(VLOOKUP(tbl_raw_data[[#This Row],[Analyst]],Settiings!$A$2:$B$16,2,0))</f>
        <v>HARDIK</v>
      </c>
      <c r="O4678" s="50" t="str">
        <f>TRIM(UPPER(tbl_raw_data[[#This Row],[Outcome]]))</f>
        <v>APPROVE</v>
      </c>
      <c r="P4678" s="50" t="str">
        <f>TRIM(UPPER(tbl_raw_data[[#This Row],[Queue Name]]))</f>
        <v>CONSUMER EXISTING</v>
      </c>
      <c r="Q4678" s="50" t="str">
        <f>IF(tbl_raw_data[[#This Row],[Time taken in min]]&lt;=Settiings!$D$2,"SLA_MET","SLA_NOT_MET")</f>
        <v>SLA_MET</v>
      </c>
      <c r="R4678" s="94"/>
    </row>
    <row r="4679" spans="1:18" x14ac:dyDescent="0.3">
      <c r="A4679" s="14" t="s">
        <v>4584</v>
      </c>
      <c r="B4679" s="9">
        <v>45155.597372685188</v>
      </c>
      <c r="C4679" s="24">
        <v>45155.601412037038</v>
      </c>
      <c r="D4679" s="25" t="s">
        <v>27</v>
      </c>
      <c r="E4679" s="25" t="s">
        <v>47</v>
      </c>
      <c r="F4679" s="25" t="s">
        <v>1222</v>
      </c>
      <c r="G4679" s="25" t="s">
        <v>2408</v>
      </c>
      <c r="H4679" s="82"/>
      <c r="I4679" s="48">
        <f>tbl_raw_data[[#This Row],[Date Actioned]]-tbl_raw_data[[#This Row],[Date Tagged]]</f>
        <v>4.0393518502241932E-3</v>
      </c>
      <c r="J4679" s="46">
        <f>HOUR(tbl_raw_data[[#This Row],[Time_taken]])*60+MINUTE(tbl_raw_data[[#This Row],[Time_taken]])+SECOND(tbl_raw_data[[#This Row],[Time_taken]])/60</f>
        <v>5.8166666666666664</v>
      </c>
      <c r="K4679" s="52">
        <f>DATE(YEAR(tbl_raw_data[[#This Row],[Date Actioned]]),MONTH(tbl_raw_data[[#This Row],[Date Actioned]]),DAY(tbl_raw_data[[#This Row],[Date Actioned]]))</f>
        <v>45155</v>
      </c>
      <c r="L4679" s="50" t="str">
        <f>UPPER(TEXT(tbl_raw_data[[#This Row],[updated_date]],"MMMM"))</f>
        <v>AUGUST</v>
      </c>
      <c r="M4679" s="50" t="str">
        <f>"WEEK "&amp; IF(ROUNDUP(DAY(tbl_raw_data[[#This Row],[updated_date]])/7,0)=5,4,ROUNDUP(DAY(tbl_raw_data[[#This Row],[updated_date]])/7,0))</f>
        <v>WEEK 3</v>
      </c>
      <c r="N4679" s="50" t="str">
        <f>UPPER(VLOOKUP(tbl_raw_data[[#This Row],[Analyst]],Settiings!$A$2:$B$16,2,0))</f>
        <v>HARDIK</v>
      </c>
      <c r="O4679" s="50" t="str">
        <f>TRIM(UPPER(tbl_raw_data[[#This Row],[Outcome]]))</f>
        <v>DECLINE</v>
      </c>
      <c r="P4679" s="50" t="str">
        <f>TRIM(UPPER(tbl_raw_data[[#This Row],[Queue Name]]))</f>
        <v>CONSUMER PRE BUREAU</v>
      </c>
      <c r="Q4679" s="50" t="str">
        <f>IF(tbl_raw_data[[#This Row],[Time taken in min]]&lt;=Settiings!$D$2,"SLA_MET","SLA_NOT_MET")</f>
        <v>SLA_MET</v>
      </c>
      <c r="R4679" s="94"/>
    </row>
    <row r="4680" spans="1:18" x14ac:dyDescent="0.3">
      <c r="A4680" s="20" t="s">
        <v>4586</v>
      </c>
      <c r="B4680" s="9">
        <v>45155.599074074074</v>
      </c>
      <c r="C4680" s="24">
        <v>45155.604618055557</v>
      </c>
      <c r="D4680" s="25" t="s">
        <v>13</v>
      </c>
      <c r="E4680" s="25" t="s">
        <v>47</v>
      </c>
      <c r="F4680" s="25" t="s">
        <v>70</v>
      </c>
      <c r="G4680" s="25" t="s">
        <v>255</v>
      </c>
      <c r="H4680" s="82"/>
      <c r="I4680" s="48">
        <f>tbl_raw_data[[#This Row],[Date Actioned]]-tbl_raw_data[[#This Row],[Date Tagged]]</f>
        <v>5.543981482333038E-3</v>
      </c>
      <c r="J4680" s="46">
        <f>HOUR(tbl_raw_data[[#This Row],[Time_taken]])*60+MINUTE(tbl_raw_data[[#This Row],[Time_taken]])+SECOND(tbl_raw_data[[#This Row],[Time_taken]])/60</f>
        <v>7.9833333333333334</v>
      </c>
      <c r="K4680" s="52">
        <f>DATE(YEAR(tbl_raw_data[[#This Row],[Date Actioned]]),MONTH(tbl_raw_data[[#This Row],[Date Actioned]]),DAY(tbl_raw_data[[#This Row],[Date Actioned]]))</f>
        <v>45155</v>
      </c>
      <c r="L4680" s="50" t="str">
        <f>UPPER(TEXT(tbl_raw_data[[#This Row],[updated_date]],"MMMM"))</f>
        <v>AUGUST</v>
      </c>
      <c r="M4680" s="50" t="str">
        <f>"WEEK "&amp; IF(ROUNDUP(DAY(tbl_raw_data[[#This Row],[updated_date]])/7,0)=5,4,ROUNDUP(DAY(tbl_raw_data[[#This Row],[updated_date]])/7,0))</f>
        <v>WEEK 3</v>
      </c>
      <c r="N4680" s="50" t="str">
        <f>UPPER(VLOOKUP(tbl_raw_data[[#This Row],[Analyst]],Settiings!$A$2:$B$16,2,0))</f>
        <v>ASIF</v>
      </c>
      <c r="O4680" s="50" t="str">
        <f>TRIM(UPPER(tbl_raw_data[[#This Row],[Outcome]]))</f>
        <v>APPROVE</v>
      </c>
      <c r="P4680" s="50" t="str">
        <f>TRIM(UPPER(tbl_raw_data[[#This Row],[Queue Name]]))</f>
        <v>CONSUMER PRE BUREAU</v>
      </c>
      <c r="Q4680" s="50" t="str">
        <f>IF(tbl_raw_data[[#This Row],[Time taken in min]]&lt;=Settiings!$D$2,"SLA_MET","SLA_NOT_MET")</f>
        <v>SLA_MET</v>
      </c>
      <c r="R4680" s="94"/>
    </row>
    <row r="4681" spans="1:18" x14ac:dyDescent="0.3">
      <c r="A4681" s="14" t="s">
        <v>4590</v>
      </c>
      <c r="B4681" s="15">
        <v>45155.602789351855</v>
      </c>
      <c r="C4681" s="26">
        <v>45155.609907407408</v>
      </c>
      <c r="D4681" s="18" t="s">
        <v>13</v>
      </c>
      <c r="E4681" s="18" t="s">
        <v>9</v>
      </c>
      <c r="F4681" s="27" t="s">
        <v>50</v>
      </c>
      <c r="G4681" s="19"/>
      <c r="H4681" s="79"/>
      <c r="I4681" s="48">
        <f>tbl_raw_data[[#This Row],[Date Actioned]]-tbl_raw_data[[#This Row],[Date Tagged]]</f>
        <v>7.1180555532919243E-3</v>
      </c>
      <c r="J4681" s="46">
        <f>HOUR(tbl_raw_data[[#This Row],[Time_taken]])*60+MINUTE(tbl_raw_data[[#This Row],[Time_taken]])+SECOND(tbl_raw_data[[#This Row],[Time_taken]])/60</f>
        <v>10.25</v>
      </c>
      <c r="K4681" s="52">
        <f>DATE(YEAR(tbl_raw_data[[#This Row],[Date Actioned]]),MONTH(tbl_raw_data[[#This Row],[Date Actioned]]),DAY(tbl_raw_data[[#This Row],[Date Actioned]]))</f>
        <v>45155</v>
      </c>
      <c r="L4681" s="50" t="str">
        <f>UPPER(TEXT(tbl_raw_data[[#This Row],[updated_date]],"MMMM"))</f>
        <v>AUGUST</v>
      </c>
      <c r="M4681" s="50" t="str">
        <f>"WEEK "&amp; IF(ROUNDUP(DAY(tbl_raw_data[[#This Row],[updated_date]])/7,0)=5,4,ROUNDUP(DAY(tbl_raw_data[[#This Row],[updated_date]])/7,0))</f>
        <v>WEEK 3</v>
      </c>
      <c r="N4681" s="50" t="str">
        <f>UPPER(VLOOKUP(tbl_raw_data[[#This Row],[Analyst]],Settiings!$A$2:$B$16,2,0))</f>
        <v>SHAHID</v>
      </c>
      <c r="O4681" s="50" t="str">
        <f>TRIM(UPPER(tbl_raw_data[[#This Row],[Outcome]]))</f>
        <v>APPROVE</v>
      </c>
      <c r="P4681" s="50" t="str">
        <f>TRIM(UPPER(tbl_raw_data[[#This Row],[Queue Name]]))</f>
        <v>CONSUMER EXISTING</v>
      </c>
      <c r="Q4681" s="50" t="str">
        <f>IF(tbl_raw_data[[#This Row],[Time taken in min]]&lt;=Settiings!$D$2,"SLA_MET","SLA_NOT_MET")</f>
        <v>SLA_MET</v>
      </c>
      <c r="R4681" s="94"/>
    </row>
    <row r="4682" spans="1:18" x14ac:dyDescent="0.3">
      <c r="A4682" s="20" t="s">
        <v>4591</v>
      </c>
      <c r="B4682" s="15">
        <v>45155.603136574071</v>
      </c>
      <c r="C4682" s="10">
        <v>45155.618726851855</v>
      </c>
      <c r="D4682" s="12" t="s">
        <v>13</v>
      </c>
      <c r="E4682" s="12" t="s">
        <v>9</v>
      </c>
      <c r="F4682" s="11" t="s">
        <v>24</v>
      </c>
      <c r="G4682" s="13"/>
      <c r="H4682" s="78"/>
      <c r="I4682" s="48">
        <f>tbl_raw_data[[#This Row],[Date Actioned]]-tbl_raw_data[[#This Row],[Date Tagged]]</f>
        <v>1.5590277784212958E-2</v>
      </c>
      <c r="J4682" s="46">
        <f>HOUR(tbl_raw_data[[#This Row],[Time_taken]])*60+MINUTE(tbl_raw_data[[#This Row],[Time_taken]])+SECOND(tbl_raw_data[[#This Row],[Time_taken]])/60</f>
        <v>22.45</v>
      </c>
      <c r="K4682" s="52">
        <f>DATE(YEAR(tbl_raw_data[[#This Row],[Date Actioned]]),MONTH(tbl_raw_data[[#This Row],[Date Actioned]]),DAY(tbl_raw_data[[#This Row],[Date Actioned]]))</f>
        <v>45155</v>
      </c>
      <c r="L4682" s="50" t="str">
        <f>UPPER(TEXT(tbl_raw_data[[#This Row],[updated_date]],"MMMM"))</f>
        <v>AUGUST</v>
      </c>
      <c r="M4682" s="50" t="str">
        <f>"WEEK "&amp; IF(ROUNDUP(DAY(tbl_raw_data[[#This Row],[updated_date]])/7,0)=5,4,ROUNDUP(DAY(tbl_raw_data[[#This Row],[updated_date]])/7,0))</f>
        <v>WEEK 3</v>
      </c>
      <c r="N4682" s="50" t="str">
        <f>UPPER(VLOOKUP(tbl_raw_data[[#This Row],[Analyst]],Settiings!$A$2:$B$16,2,0))</f>
        <v>QUADIR</v>
      </c>
      <c r="O4682" s="50" t="str">
        <f>TRIM(UPPER(tbl_raw_data[[#This Row],[Outcome]]))</f>
        <v>APPROVE</v>
      </c>
      <c r="P4682" s="50" t="str">
        <f>TRIM(UPPER(tbl_raw_data[[#This Row],[Queue Name]]))</f>
        <v>CONSUMER EXISTING</v>
      </c>
      <c r="Q4682" s="50" t="str">
        <f>IF(tbl_raw_data[[#This Row],[Time taken in min]]&lt;=Settiings!$D$2,"SLA_MET","SLA_NOT_MET")</f>
        <v>SLA_NOT_MET</v>
      </c>
      <c r="R4682" s="94"/>
    </row>
    <row r="4683" spans="1:18" x14ac:dyDescent="0.3">
      <c r="A4683" s="23" t="s">
        <v>4596</v>
      </c>
      <c r="B4683" s="15">
        <v>45155.608240740738</v>
      </c>
      <c r="C4683" s="26">
        <v>45155.612881944442</v>
      </c>
      <c r="D4683" s="18" t="s">
        <v>13</v>
      </c>
      <c r="E4683" s="18" t="s">
        <v>19</v>
      </c>
      <c r="F4683" s="27" t="s">
        <v>50</v>
      </c>
      <c r="G4683" s="19"/>
      <c r="H4683" s="79"/>
      <c r="I4683" s="48">
        <f>tbl_raw_data[[#This Row],[Date Actioned]]-tbl_raw_data[[#This Row],[Date Tagged]]</f>
        <v>4.6412037045229226E-3</v>
      </c>
      <c r="J4683" s="46">
        <f>HOUR(tbl_raw_data[[#This Row],[Time_taken]])*60+MINUTE(tbl_raw_data[[#This Row],[Time_taken]])+SECOND(tbl_raw_data[[#This Row],[Time_taken]])/60</f>
        <v>6.6833333333333336</v>
      </c>
      <c r="K4683" s="52">
        <f>DATE(YEAR(tbl_raw_data[[#This Row],[Date Actioned]]),MONTH(tbl_raw_data[[#This Row],[Date Actioned]]),DAY(tbl_raw_data[[#This Row],[Date Actioned]]))</f>
        <v>45155</v>
      </c>
      <c r="L4683" s="50" t="str">
        <f>UPPER(TEXT(tbl_raw_data[[#This Row],[updated_date]],"MMMM"))</f>
        <v>AUGUST</v>
      </c>
      <c r="M4683" s="50" t="str">
        <f>"WEEK "&amp; IF(ROUNDUP(DAY(tbl_raw_data[[#This Row],[updated_date]])/7,0)=5,4,ROUNDUP(DAY(tbl_raw_data[[#This Row],[updated_date]])/7,0))</f>
        <v>WEEK 3</v>
      </c>
      <c r="N4683" s="50" t="str">
        <f>UPPER(VLOOKUP(tbl_raw_data[[#This Row],[Analyst]],Settiings!$A$2:$B$16,2,0))</f>
        <v>SHAHID</v>
      </c>
      <c r="O4683" s="50" t="str">
        <f>TRIM(UPPER(tbl_raw_data[[#This Row],[Outcome]]))</f>
        <v>APPROVE</v>
      </c>
      <c r="P4683" s="50" t="str">
        <f>TRIM(UPPER(tbl_raw_data[[#This Row],[Queue Name]]))</f>
        <v>CONSUMER POST BUREAU</v>
      </c>
      <c r="Q4683" s="50" t="str">
        <f>IF(tbl_raw_data[[#This Row],[Time taken in min]]&lt;=Settiings!$D$2,"SLA_MET","SLA_NOT_MET")</f>
        <v>SLA_MET</v>
      </c>
      <c r="R4683" s="94"/>
    </row>
    <row r="4684" spans="1:18" x14ac:dyDescent="0.3">
      <c r="A4684" s="14" t="s">
        <v>4598</v>
      </c>
      <c r="B4684" s="15">
        <v>45155.612708333334</v>
      </c>
      <c r="C4684" s="10">
        <v>45155.616724537038</v>
      </c>
      <c r="D4684" s="12" t="s">
        <v>13</v>
      </c>
      <c r="E4684" s="12" t="s">
        <v>19</v>
      </c>
      <c r="F4684" s="11" t="s">
        <v>43</v>
      </c>
      <c r="G4684" s="13"/>
      <c r="H4684" s="78"/>
      <c r="I4684" s="48">
        <f>tbl_raw_data[[#This Row],[Date Actioned]]-tbl_raw_data[[#This Row],[Date Tagged]]</f>
        <v>4.016203703940846E-3</v>
      </c>
      <c r="J4684" s="46">
        <f>HOUR(tbl_raw_data[[#This Row],[Time_taken]])*60+MINUTE(tbl_raw_data[[#This Row],[Time_taken]])+SECOND(tbl_raw_data[[#This Row],[Time_taken]])/60</f>
        <v>5.7833333333333332</v>
      </c>
      <c r="K4684" s="52">
        <f>DATE(YEAR(tbl_raw_data[[#This Row],[Date Actioned]]),MONTH(tbl_raw_data[[#This Row],[Date Actioned]]),DAY(tbl_raw_data[[#This Row],[Date Actioned]]))</f>
        <v>45155</v>
      </c>
      <c r="L4684" s="50" t="str">
        <f>UPPER(TEXT(tbl_raw_data[[#This Row],[updated_date]],"MMMM"))</f>
        <v>AUGUST</v>
      </c>
      <c r="M4684" s="50" t="str">
        <f>"WEEK "&amp; IF(ROUNDUP(DAY(tbl_raw_data[[#This Row],[updated_date]])/7,0)=5,4,ROUNDUP(DAY(tbl_raw_data[[#This Row],[updated_date]])/7,0))</f>
        <v>WEEK 3</v>
      </c>
      <c r="N4684" s="50" t="str">
        <f>UPPER(VLOOKUP(tbl_raw_data[[#This Row],[Analyst]],Settiings!$A$2:$B$16,2,0))</f>
        <v>MERCEDES</v>
      </c>
      <c r="O4684" s="50" t="str">
        <f>TRIM(UPPER(tbl_raw_data[[#This Row],[Outcome]]))</f>
        <v>APPROVE</v>
      </c>
      <c r="P4684" s="50" t="str">
        <f>TRIM(UPPER(tbl_raw_data[[#This Row],[Queue Name]]))</f>
        <v>CONSUMER POST BUREAU</v>
      </c>
      <c r="Q4684" s="50" t="str">
        <f>IF(tbl_raw_data[[#This Row],[Time taken in min]]&lt;=Settiings!$D$2,"SLA_MET","SLA_NOT_MET")</f>
        <v>SLA_MET</v>
      </c>
      <c r="R4684" s="94"/>
    </row>
    <row r="4685" spans="1:18" x14ac:dyDescent="0.3">
      <c r="A4685" s="23" t="s">
        <v>4600</v>
      </c>
      <c r="B4685" s="15">
        <v>45155.617164351854</v>
      </c>
      <c r="C4685" s="16">
        <v>45155.623298611114</v>
      </c>
      <c r="D4685" s="17" t="s">
        <v>13</v>
      </c>
      <c r="E4685" s="17" t="s">
        <v>19</v>
      </c>
      <c r="F4685" s="17" t="s">
        <v>686</v>
      </c>
      <c r="G4685" s="17" t="s">
        <v>17</v>
      </c>
      <c r="H4685" s="83"/>
      <c r="I4685" s="48">
        <f>tbl_raw_data[[#This Row],[Date Actioned]]-tbl_raw_data[[#This Row],[Date Tagged]]</f>
        <v>6.1342592598521151E-3</v>
      </c>
      <c r="J4685" s="46">
        <f>HOUR(tbl_raw_data[[#This Row],[Time_taken]])*60+MINUTE(tbl_raw_data[[#This Row],[Time_taken]])+SECOND(tbl_raw_data[[#This Row],[Time_taken]])/60</f>
        <v>8.8333333333333339</v>
      </c>
      <c r="K4685" s="52">
        <f>DATE(YEAR(tbl_raw_data[[#This Row],[Date Actioned]]),MONTH(tbl_raw_data[[#This Row],[Date Actioned]]),DAY(tbl_raw_data[[#This Row],[Date Actioned]]))</f>
        <v>45155</v>
      </c>
      <c r="L4685" s="50" t="str">
        <f>UPPER(TEXT(tbl_raw_data[[#This Row],[updated_date]],"MMMM"))</f>
        <v>AUGUST</v>
      </c>
      <c r="M4685" s="50" t="str">
        <f>"WEEK "&amp; IF(ROUNDUP(DAY(tbl_raw_data[[#This Row],[updated_date]])/7,0)=5,4,ROUNDUP(DAY(tbl_raw_data[[#This Row],[updated_date]])/7,0))</f>
        <v>WEEK 3</v>
      </c>
      <c r="N4685" s="50" t="str">
        <f>UPPER(VLOOKUP(tbl_raw_data[[#This Row],[Analyst]],Settiings!$A$2:$B$16,2,0))</f>
        <v>FARDIN</v>
      </c>
      <c r="O4685" s="50" t="str">
        <f>TRIM(UPPER(tbl_raw_data[[#This Row],[Outcome]]))</f>
        <v>APPROVE</v>
      </c>
      <c r="P4685" s="50" t="str">
        <f>TRIM(UPPER(tbl_raw_data[[#This Row],[Queue Name]]))</f>
        <v>CONSUMER POST BUREAU</v>
      </c>
      <c r="Q4685" s="50" t="str">
        <f>IF(tbl_raw_data[[#This Row],[Time taken in min]]&lt;=Settiings!$D$2,"SLA_MET","SLA_NOT_MET")</f>
        <v>SLA_MET</v>
      </c>
      <c r="R4685" s="94"/>
    </row>
    <row r="4686" spans="1:18" x14ac:dyDescent="0.3">
      <c r="A4686" s="14" t="s">
        <v>4601</v>
      </c>
      <c r="B4686" s="9">
        <v>45155.618368055555</v>
      </c>
      <c r="C4686" s="24">
        <v>45155.625590277778</v>
      </c>
      <c r="D4686" s="25" t="s">
        <v>13</v>
      </c>
      <c r="E4686" s="25" t="s">
        <v>9</v>
      </c>
      <c r="F4686" s="25" t="s">
        <v>53</v>
      </c>
      <c r="G4686" s="25" t="s">
        <v>17</v>
      </c>
      <c r="H4686" s="82"/>
      <c r="I4686" s="48">
        <f>tbl_raw_data[[#This Row],[Date Actioned]]-tbl_raw_data[[#This Row],[Date Tagged]]</f>
        <v>7.2222222224809229E-3</v>
      </c>
      <c r="J4686" s="46">
        <f>HOUR(tbl_raw_data[[#This Row],[Time_taken]])*60+MINUTE(tbl_raw_data[[#This Row],[Time_taken]])+SECOND(tbl_raw_data[[#This Row],[Time_taken]])/60</f>
        <v>10.4</v>
      </c>
      <c r="K4686" s="52">
        <f>DATE(YEAR(tbl_raw_data[[#This Row],[Date Actioned]]),MONTH(tbl_raw_data[[#This Row],[Date Actioned]]),DAY(tbl_raw_data[[#This Row],[Date Actioned]]))</f>
        <v>45155</v>
      </c>
      <c r="L4686" s="50" t="str">
        <f>UPPER(TEXT(tbl_raw_data[[#This Row],[updated_date]],"MMMM"))</f>
        <v>AUGUST</v>
      </c>
      <c r="M4686" s="50" t="str">
        <f>"WEEK "&amp; IF(ROUNDUP(DAY(tbl_raw_data[[#This Row],[updated_date]])/7,0)=5,4,ROUNDUP(DAY(tbl_raw_data[[#This Row],[updated_date]])/7,0))</f>
        <v>WEEK 3</v>
      </c>
      <c r="N4686" s="50" t="str">
        <f>UPPER(VLOOKUP(tbl_raw_data[[#This Row],[Analyst]],Settiings!$A$2:$B$16,2,0))</f>
        <v>NAVED</v>
      </c>
      <c r="O4686" s="50" t="str">
        <f>TRIM(UPPER(tbl_raw_data[[#This Row],[Outcome]]))</f>
        <v>APPROVE</v>
      </c>
      <c r="P4686" s="50" t="str">
        <f>TRIM(UPPER(tbl_raw_data[[#This Row],[Queue Name]]))</f>
        <v>CONSUMER EXISTING</v>
      </c>
      <c r="Q4686" s="50" t="str">
        <f>IF(tbl_raw_data[[#This Row],[Time taken in min]]&lt;=Settiings!$D$2,"SLA_MET","SLA_NOT_MET")</f>
        <v>SLA_MET</v>
      </c>
      <c r="R4686" s="94"/>
    </row>
    <row r="4687" spans="1:18" x14ac:dyDescent="0.3">
      <c r="A4687" s="20" t="s">
        <v>4602</v>
      </c>
      <c r="B4687" s="15">
        <v>45155.619201388887</v>
      </c>
      <c r="C4687" s="16">
        <v>45155.636157407411</v>
      </c>
      <c r="D4687" s="17" t="s">
        <v>27</v>
      </c>
      <c r="E4687" s="17" t="s">
        <v>9</v>
      </c>
      <c r="F4687" s="17" t="s">
        <v>70</v>
      </c>
      <c r="G4687" s="17" t="s">
        <v>113</v>
      </c>
      <c r="H4687" s="83"/>
      <c r="I4687" s="48">
        <f>tbl_raw_data[[#This Row],[Date Actioned]]-tbl_raw_data[[#This Row],[Date Tagged]]</f>
        <v>1.6956018524069805E-2</v>
      </c>
      <c r="J4687" s="46">
        <f>HOUR(tbl_raw_data[[#This Row],[Time_taken]])*60+MINUTE(tbl_raw_data[[#This Row],[Time_taken]])+SECOND(tbl_raw_data[[#This Row],[Time_taken]])/60</f>
        <v>24.416666666666668</v>
      </c>
      <c r="K4687" s="52">
        <f>DATE(YEAR(tbl_raw_data[[#This Row],[Date Actioned]]),MONTH(tbl_raw_data[[#This Row],[Date Actioned]]),DAY(tbl_raw_data[[#This Row],[Date Actioned]]))</f>
        <v>45155</v>
      </c>
      <c r="L4687" s="50" t="str">
        <f>UPPER(TEXT(tbl_raw_data[[#This Row],[updated_date]],"MMMM"))</f>
        <v>AUGUST</v>
      </c>
      <c r="M4687" s="50" t="str">
        <f>"WEEK "&amp; IF(ROUNDUP(DAY(tbl_raw_data[[#This Row],[updated_date]])/7,0)=5,4,ROUNDUP(DAY(tbl_raw_data[[#This Row],[updated_date]])/7,0))</f>
        <v>WEEK 3</v>
      </c>
      <c r="N4687" s="50" t="str">
        <f>UPPER(VLOOKUP(tbl_raw_data[[#This Row],[Analyst]],Settiings!$A$2:$B$16,2,0))</f>
        <v>ASIF</v>
      </c>
      <c r="O4687" s="50" t="str">
        <f>TRIM(UPPER(tbl_raw_data[[#This Row],[Outcome]]))</f>
        <v>DECLINE</v>
      </c>
      <c r="P4687" s="50" t="str">
        <f>TRIM(UPPER(tbl_raw_data[[#This Row],[Queue Name]]))</f>
        <v>CONSUMER EXISTING</v>
      </c>
      <c r="Q4687" s="50" t="str">
        <f>IF(tbl_raw_data[[#This Row],[Time taken in min]]&lt;=Settiings!$D$2,"SLA_MET","SLA_NOT_MET")</f>
        <v>SLA_NOT_MET</v>
      </c>
      <c r="R4687" s="94"/>
    </row>
    <row r="4688" spans="1:18" x14ac:dyDescent="0.3">
      <c r="A4688" s="23" t="s">
        <v>4603</v>
      </c>
      <c r="B4688" s="9">
        <v>45155.623368055552</v>
      </c>
      <c r="C4688" s="24">
        <v>45155.629976851851</v>
      </c>
      <c r="D4688" s="25" t="s">
        <v>27</v>
      </c>
      <c r="E4688" s="25" t="s">
        <v>9</v>
      </c>
      <c r="F4688" s="25" t="s">
        <v>1222</v>
      </c>
      <c r="G4688" s="25" t="s">
        <v>111</v>
      </c>
      <c r="H4688" s="82"/>
      <c r="I4688" s="48">
        <f>tbl_raw_data[[#This Row],[Date Actioned]]-tbl_raw_data[[#This Row],[Date Tagged]]</f>
        <v>6.6087962986784987E-3</v>
      </c>
      <c r="J4688" s="46">
        <f>HOUR(tbl_raw_data[[#This Row],[Time_taken]])*60+MINUTE(tbl_raw_data[[#This Row],[Time_taken]])+SECOND(tbl_raw_data[[#This Row],[Time_taken]])/60</f>
        <v>9.5166666666666675</v>
      </c>
      <c r="K4688" s="52">
        <f>DATE(YEAR(tbl_raw_data[[#This Row],[Date Actioned]]),MONTH(tbl_raw_data[[#This Row],[Date Actioned]]),DAY(tbl_raw_data[[#This Row],[Date Actioned]]))</f>
        <v>45155</v>
      </c>
      <c r="L4688" s="50" t="str">
        <f>UPPER(TEXT(tbl_raw_data[[#This Row],[updated_date]],"MMMM"))</f>
        <v>AUGUST</v>
      </c>
      <c r="M4688" s="50" t="str">
        <f>"WEEK "&amp; IF(ROUNDUP(DAY(tbl_raw_data[[#This Row],[updated_date]])/7,0)=5,4,ROUNDUP(DAY(tbl_raw_data[[#This Row],[updated_date]])/7,0))</f>
        <v>WEEK 3</v>
      </c>
      <c r="N4688" s="50" t="str">
        <f>UPPER(VLOOKUP(tbl_raw_data[[#This Row],[Analyst]],Settiings!$A$2:$B$16,2,0))</f>
        <v>HARDIK</v>
      </c>
      <c r="O4688" s="50" t="str">
        <f>TRIM(UPPER(tbl_raw_data[[#This Row],[Outcome]]))</f>
        <v>DECLINE</v>
      </c>
      <c r="P4688" s="50" t="str">
        <f>TRIM(UPPER(tbl_raw_data[[#This Row],[Queue Name]]))</f>
        <v>CONSUMER EXISTING</v>
      </c>
      <c r="Q4688" s="50" t="str">
        <f>IF(tbl_raw_data[[#This Row],[Time taken in min]]&lt;=Settiings!$D$2,"SLA_MET","SLA_NOT_MET")</f>
        <v>SLA_MET</v>
      </c>
      <c r="R4688" s="94"/>
    </row>
    <row r="4689" spans="1:18" x14ac:dyDescent="0.3">
      <c r="A4689" s="20" t="s">
        <v>4604</v>
      </c>
      <c r="B4689" s="15">
        <v>45155.625937500001</v>
      </c>
      <c r="C4689" s="16">
        <v>45155.630347222221</v>
      </c>
      <c r="D4689" s="17" t="s">
        <v>13</v>
      </c>
      <c r="E4689" s="17" t="s">
        <v>9</v>
      </c>
      <c r="F4689" s="17" t="s">
        <v>53</v>
      </c>
      <c r="G4689" s="17" t="s">
        <v>17</v>
      </c>
      <c r="H4689" s="83"/>
      <c r="I4689" s="48">
        <f>tbl_raw_data[[#This Row],[Date Actioned]]-tbl_raw_data[[#This Row],[Date Tagged]]</f>
        <v>4.4097222198615782E-3</v>
      </c>
      <c r="J4689" s="46">
        <f>HOUR(tbl_raw_data[[#This Row],[Time_taken]])*60+MINUTE(tbl_raw_data[[#This Row],[Time_taken]])+SECOND(tbl_raw_data[[#This Row],[Time_taken]])/60</f>
        <v>6.35</v>
      </c>
      <c r="K4689" s="52">
        <f>DATE(YEAR(tbl_raw_data[[#This Row],[Date Actioned]]),MONTH(tbl_raw_data[[#This Row],[Date Actioned]]),DAY(tbl_raw_data[[#This Row],[Date Actioned]]))</f>
        <v>45155</v>
      </c>
      <c r="L4689" s="50" t="str">
        <f>UPPER(TEXT(tbl_raw_data[[#This Row],[updated_date]],"MMMM"))</f>
        <v>AUGUST</v>
      </c>
      <c r="M4689" s="50" t="str">
        <f>"WEEK "&amp; IF(ROUNDUP(DAY(tbl_raw_data[[#This Row],[updated_date]])/7,0)=5,4,ROUNDUP(DAY(tbl_raw_data[[#This Row],[updated_date]])/7,0))</f>
        <v>WEEK 3</v>
      </c>
      <c r="N4689" s="50" t="str">
        <f>UPPER(VLOOKUP(tbl_raw_data[[#This Row],[Analyst]],Settiings!$A$2:$B$16,2,0))</f>
        <v>NAVED</v>
      </c>
      <c r="O4689" s="50" t="str">
        <f>TRIM(UPPER(tbl_raw_data[[#This Row],[Outcome]]))</f>
        <v>APPROVE</v>
      </c>
      <c r="P4689" s="50" t="str">
        <f>TRIM(UPPER(tbl_raw_data[[#This Row],[Queue Name]]))</f>
        <v>CONSUMER EXISTING</v>
      </c>
      <c r="Q4689" s="50" t="str">
        <f>IF(tbl_raw_data[[#This Row],[Time taken in min]]&lt;=Settiings!$D$2,"SLA_MET","SLA_NOT_MET")</f>
        <v>SLA_MET</v>
      </c>
      <c r="R4689" s="94"/>
    </row>
    <row r="4690" spans="1:18" x14ac:dyDescent="0.3">
      <c r="A4690" s="20" t="s">
        <v>4605</v>
      </c>
      <c r="B4690" s="15">
        <v>45155.626145833332</v>
      </c>
      <c r="C4690" s="26">
        <v>45155.641226851854</v>
      </c>
      <c r="D4690" s="18" t="s">
        <v>13</v>
      </c>
      <c r="E4690" s="18" t="s">
        <v>9</v>
      </c>
      <c r="F4690" s="27" t="s">
        <v>24</v>
      </c>
      <c r="G4690" s="19"/>
      <c r="H4690" s="79"/>
      <c r="I4690" s="48">
        <f>tbl_raw_data[[#This Row],[Date Actioned]]-tbl_raw_data[[#This Row],[Date Tagged]]</f>
        <v>1.5081018522323575E-2</v>
      </c>
      <c r="J4690" s="46">
        <f>HOUR(tbl_raw_data[[#This Row],[Time_taken]])*60+MINUTE(tbl_raw_data[[#This Row],[Time_taken]])+SECOND(tbl_raw_data[[#This Row],[Time_taken]])/60</f>
        <v>21.716666666666665</v>
      </c>
      <c r="K4690" s="52">
        <f>DATE(YEAR(tbl_raw_data[[#This Row],[Date Actioned]]),MONTH(tbl_raw_data[[#This Row],[Date Actioned]]),DAY(tbl_raw_data[[#This Row],[Date Actioned]]))</f>
        <v>45155</v>
      </c>
      <c r="L4690" s="50" t="str">
        <f>UPPER(TEXT(tbl_raw_data[[#This Row],[updated_date]],"MMMM"))</f>
        <v>AUGUST</v>
      </c>
      <c r="M4690" s="50" t="str">
        <f>"WEEK "&amp; IF(ROUNDUP(DAY(tbl_raw_data[[#This Row],[updated_date]])/7,0)=5,4,ROUNDUP(DAY(tbl_raw_data[[#This Row],[updated_date]])/7,0))</f>
        <v>WEEK 3</v>
      </c>
      <c r="N4690" s="50" t="str">
        <f>UPPER(VLOOKUP(tbl_raw_data[[#This Row],[Analyst]],Settiings!$A$2:$B$16,2,0))</f>
        <v>QUADIR</v>
      </c>
      <c r="O4690" s="50" t="str">
        <f>TRIM(UPPER(tbl_raw_data[[#This Row],[Outcome]]))</f>
        <v>APPROVE</v>
      </c>
      <c r="P4690" s="50" t="str">
        <f>TRIM(UPPER(tbl_raw_data[[#This Row],[Queue Name]]))</f>
        <v>CONSUMER EXISTING</v>
      </c>
      <c r="Q4690" s="50" t="str">
        <f>IF(tbl_raw_data[[#This Row],[Time taken in min]]&lt;=Settiings!$D$2,"SLA_MET","SLA_NOT_MET")</f>
        <v>SLA_NOT_MET</v>
      </c>
      <c r="R4690" s="94"/>
    </row>
    <row r="4691" spans="1:18" x14ac:dyDescent="0.3">
      <c r="A4691" s="20" t="s">
        <v>4606</v>
      </c>
      <c r="B4691" s="15">
        <v>45155.627060185187</v>
      </c>
      <c r="C4691" s="10">
        <v>45155.631469907406</v>
      </c>
      <c r="D4691" s="12" t="s">
        <v>27</v>
      </c>
      <c r="E4691" s="12" t="s">
        <v>9</v>
      </c>
      <c r="F4691" s="11" t="s">
        <v>43</v>
      </c>
      <c r="G4691" s="13"/>
      <c r="H4691" s="78"/>
      <c r="I4691" s="48">
        <f>tbl_raw_data[[#This Row],[Date Actioned]]-tbl_raw_data[[#This Row],[Date Tagged]]</f>
        <v>4.4097222198615782E-3</v>
      </c>
      <c r="J4691" s="46">
        <f>HOUR(tbl_raw_data[[#This Row],[Time_taken]])*60+MINUTE(tbl_raw_data[[#This Row],[Time_taken]])+SECOND(tbl_raw_data[[#This Row],[Time_taken]])/60</f>
        <v>6.35</v>
      </c>
      <c r="K4691" s="52">
        <f>DATE(YEAR(tbl_raw_data[[#This Row],[Date Actioned]]),MONTH(tbl_raw_data[[#This Row],[Date Actioned]]),DAY(tbl_raw_data[[#This Row],[Date Actioned]]))</f>
        <v>45155</v>
      </c>
      <c r="L4691" s="50" t="str">
        <f>UPPER(TEXT(tbl_raw_data[[#This Row],[updated_date]],"MMMM"))</f>
        <v>AUGUST</v>
      </c>
      <c r="M4691" s="50" t="str">
        <f>"WEEK "&amp; IF(ROUNDUP(DAY(tbl_raw_data[[#This Row],[updated_date]])/7,0)=5,4,ROUNDUP(DAY(tbl_raw_data[[#This Row],[updated_date]])/7,0))</f>
        <v>WEEK 3</v>
      </c>
      <c r="N4691" s="50" t="str">
        <f>UPPER(VLOOKUP(tbl_raw_data[[#This Row],[Analyst]],Settiings!$A$2:$B$16,2,0))</f>
        <v>MERCEDES</v>
      </c>
      <c r="O4691" s="50" t="str">
        <f>TRIM(UPPER(tbl_raw_data[[#This Row],[Outcome]]))</f>
        <v>DECLINE</v>
      </c>
      <c r="P4691" s="50" t="str">
        <f>TRIM(UPPER(tbl_raw_data[[#This Row],[Queue Name]]))</f>
        <v>CONSUMER EXISTING</v>
      </c>
      <c r="Q4691" s="50" t="str">
        <f>IF(tbl_raw_data[[#This Row],[Time taken in min]]&lt;=Settiings!$D$2,"SLA_MET","SLA_NOT_MET")</f>
        <v>SLA_MET</v>
      </c>
      <c r="R4691" s="94"/>
    </row>
    <row r="4692" spans="1:18" x14ac:dyDescent="0.3">
      <c r="A4692" s="23" t="s">
        <v>4609</v>
      </c>
      <c r="B4692" s="15">
        <v>45155.630509259259</v>
      </c>
      <c r="C4692" s="26">
        <v>45155.63449074074</v>
      </c>
      <c r="D4692" s="18" t="s">
        <v>27</v>
      </c>
      <c r="E4692" s="18" t="s">
        <v>9</v>
      </c>
      <c r="F4692" s="27" t="s">
        <v>43</v>
      </c>
      <c r="G4692" s="19"/>
      <c r="H4692" s="79"/>
      <c r="I4692" s="48">
        <f>tbl_raw_data[[#This Row],[Date Actioned]]-tbl_raw_data[[#This Row],[Date Tagged]]</f>
        <v>3.9814814808778465E-3</v>
      </c>
      <c r="J4692" s="46">
        <f>HOUR(tbl_raw_data[[#This Row],[Time_taken]])*60+MINUTE(tbl_raw_data[[#This Row],[Time_taken]])+SECOND(tbl_raw_data[[#This Row],[Time_taken]])/60</f>
        <v>5.7333333333333334</v>
      </c>
      <c r="K4692" s="52">
        <f>DATE(YEAR(tbl_raw_data[[#This Row],[Date Actioned]]),MONTH(tbl_raw_data[[#This Row],[Date Actioned]]),DAY(tbl_raw_data[[#This Row],[Date Actioned]]))</f>
        <v>45155</v>
      </c>
      <c r="L4692" s="50" t="str">
        <f>UPPER(TEXT(tbl_raw_data[[#This Row],[updated_date]],"MMMM"))</f>
        <v>AUGUST</v>
      </c>
      <c r="M4692" s="50" t="str">
        <f>"WEEK "&amp; IF(ROUNDUP(DAY(tbl_raw_data[[#This Row],[updated_date]])/7,0)=5,4,ROUNDUP(DAY(tbl_raw_data[[#This Row],[updated_date]])/7,0))</f>
        <v>WEEK 3</v>
      </c>
      <c r="N4692" s="50" t="str">
        <f>UPPER(VLOOKUP(tbl_raw_data[[#This Row],[Analyst]],Settiings!$A$2:$B$16,2,0))</f>
        <v>MERCEDES</v>
      </c>
      <c r="O4692" s="50" t="str">
        <f>TRIM(UPPER(tbl_raw_data[[#This Row],[Outcome]]))</f>
        <v>DECLINE</v>
      </c>
      <c r="P4692" s="50" t="str">
        <f>TRIM(UPPER(tbl_raw_data[[#This Row],[Queue Name]]))</f>
        <v>CONSUMER EXISTING</v>
      </c>
      <c r="Q4692" s="50" t="str">
        <f>IF(tbl_raw_data[[#This Row],[Time taken in min]]&lt;=Settiings!$D$2,"SLA_MET","SLA_NOT_MET")</f>
        <v>SLA_MET</v>
      </c>
      <c r="R4692" s="94"/>
    </row>
    <row r="4693" spans="1:18" x14ac:dyDescent="0.3">
      <c r="A4693" s="23" t="s">
        <v>4610</v>
      </c>
      <c r="B4693" s="15">
        <v>45155.631238425929</v>
      </c>
      <c r="C4693" s="10">
        <v>45155.639780092592</v>
      </c>
      <c r="D4693" s="12" t="s">
        <v>13</v>
      </c>
      <c r="E4693" s="12" t="s">
        <v>19</v>
      </c>
      <c r="F4693" s="11" t="s">
        <v>43</v>
      </c>
      <c r="G4693" s="13"/>
      <c r="H4693" s="78"/>
      <c r="I4693" s="48">
        <f>tbl_raw_data[[#This Row],[Date Actioned]]-tbl_raw_data[[#This Row],[Date Tagged]]</f>
        <v>8.5416666624951176E-3</v>
      </c>
      <c r="J4693" s="46">
        <f>HOUR(tbl_raw_data[[#This Row],[Time_taken]])*60+MINUTE(tbl_raw_data[[#This Row],[Time_taken]])+SECOND(tbl_raw_data[[#This Row],[Time_taken]])/60</f>
        <v>12.3</v>
      </c>
      <c r="K4693" s="52">
        <f>DATE(YEAR(tbl_raw_data[[#This Row],[Date Actioned]]),MONTH(tbl_raw_data[[#This Row],[Date Actioned]]),DAY(tbl_raw_data[[#This Row],[Date Actioned]]))</f>
        <v>45155</v>
      </c>
      <c r="L4693" s="50" t="str">
        <f>UPPER(TEXT(tbl_raw_data[[#This Row],[updated_date]],"MMMM"))</f>
        <v>AUGUST</v>
      </c>
      <c r="M4693" s="50" t="str">
        <f>"WEEK "&amp; IF(ROUNDUP(DAY(tbl_raw_data[[#This Row],[updated_date]])/7,0)=5,4,ROUNDUP(DAY(tbl_raw_data[[#This Row],[updated_date]])/7,0))</f>
        <v>WEEK 3</v>
      </c>
      <c r="N4693" s="50" t="str">
        <f>UPPER(VLOOKUP(tbl_raw_data[[#This Row],[Analyst]],Settiings!$A$2:$B$16,2,0))</f>
        <v>MERCEDES</v>
      </c>
      <c r="O4693" s="50" t="str">
        <f>TRIM(UPPER(tbl_raw_data[[#This Row],[Outcome]]))</f>
        <v>APPROVE</v>
      </c>
      <c r="P4693" s="50" t="str">
        <f>TRIM(UPPER(tbl_raw_data[[#This Row],[Queue Name]]))</f>
        <v>CONSUMER POST BUREAU</v>
      </c>
      <c r="Q4693" s="50" t="str">
        <f>IF(tbl_raw_data[[#This Row],[Time taken in min]]&lt;=Settiings!$D$2,"SLA_MET","SLA_NOT_MET")</f>
        <v>SLA_MET</v>
      </c>
      <c r="R4693" s="94"/>
    </row>
    <row r="4694" spans="1:18" x14ac:dyDescent="0.3">
      <c r="A4694" s="14" t="s">
        <v>4611</v>
      </c>
      <c r="B4694" s="15">
        <v>45155.633356481485</v>
      </c>
      <c r="C4694" s="26">
        <v>45155.640486111108</v>
      </c>
      <c r="D4694" s="18" t="s">
        <v>13</v>
      </c>
      <c r="E4694" s="18" t="s">
        <v>19</v>
      </c>
      <c r="F4694" s="27" t="s">
        <v>686</v>
      </c>
      <c r="G4694" s="19"/>
      <c r="H4694" s="79"/>
      <c r="I4694" s="48">
        <f>tbl_raw_data[[#This Row],[Date Actioned]]-tbl_raw_data[[#This Row],[Date Tagged]]</f>
        <v>7.1296296227956191E-3</v>
      </c>
      <c r="J4694" s="46">
        <f>HOUR(tbl_raw_data[[#This Row],[Time_taken]])*60+MINUTE(tbl_raw_data[[#This Row],[Time_taken]])+SECOND(tbl_raw_data[[#This Row],[Time_taken]])/60</f>
        <v>10.266666666666667</v>
      </c>
      <c r="K4694" s="52">
        <f>DATE(YEAR(tbl_raw_data[[#This Row],[Date Actioned]]),MONTH(tbl_raw_data[[#This Row],[Date Actioned]]),DAY(tbl_raw_data[[#This Row],[Date Actioned]]))</f>
        <v>45155</v>
      </c>
      <c r="L4694" s="50" t="str">
        <f>UPPER(TEXT(tbl_raw_data[[#This Row],[updated_date]],"MMMM"))</f>
        <v>AUGUST</v>
      </c>
      <c r="M4694" s="50" t="str">
        <f>"WEEK "&amp; IF(ROUNDUP(DAY(tbl_raw_data[[#This Row],[updated_date]])/7,0)=5,4,ROUNDUP(DAY(tbl_raw_data[[#This Row],[updated_date]])/7,0))</f>
        <v>WEEK 3</v>
      </c>
      <c r="N4694" s="50" t="str">
        <f>UPPER(VLOOKUP(tbl_raw_data[[#This Row],[Analyst]],Settiings!$A$2:$B$16,2,0))</f>
        <v>FARDIN</v>
      </c>
      <c r="O4694" s="50" t="str">
        <f>TRIM(UPPER(tbl_raw_data[[#This Row],[Outcome]]))</f>
        <v>APPROVE</v>
      </c>
      <c r="P4694" s="50" t="str">
        <f>TRIM(UPPER(tbl_raw_data[[#This Row],[Queue Name]]))</f>
        <v>CONSUMER POST BUREAU</v>
      </c>
      <c r="Q4694" s="50" t="str">
        <f>IF(tbl_raw_data[[#This Row],[Time taken in min]]&lt;=Settiings!$D$2,"SLA_MET","SLA_NOT_MET")</f>
        <v>SLA_MET</v>
      </c>
      <c r="R4694" s="94"/>
    </row>
    <row r="4695" spans="1:18" x14ac:dyDescent="0.3">
      <c r="A4695" s="23" t="s">
        <v>4613</v>
      </c>
      <c r="B4695" s="9">
        <v>45155.636678240742</v>
      </c>
      <c r="C4695" s="24">
        <v>45155.642071759263</v>
      </c>
      <c r="D4695" s="25" t="s">
        <v>13</v>
      </c>
      <c r="E4695" s="25" t="s">
        <v>9</v>
      </c>
      <c r="F4695" s="25" t="s">
        <v>70</v>
      </c>
      <c r="G4695" s="25" t="s">
        <v>17</v>
      </c>
      <c r="H4695" s="82"/>
      <c r="I4695" s="48">
        <f>tbl_raw_data[[#This Row],[Date Actioned]]-tbl_raw_data[[#This Row],[Date Tagged]]</f>
        <v>5.393518520577345E-3</v>
      </c>
      <c r="J4695" s="46">
        <f>HOUR(tbl_raw_data[[#This Row],[Time_taken]])*60+MINUTE(tbl_raw_data[[#This Row],[Time_taken]])+SECOND(tbl_raw_data[[#This Row],[Time_taken]])/60</f>
        <v>7.7666666666666666</v>
      </c>
      <c r="K4695" s="52">
        <f>DATE(YEAR(tbl_raw_data[[#This Row],[Date Actioned]]),MONTH(tbl_raw_data[[#This Row],[Date Actioned]]),DAY(tbl_raw_data[[#This Row],[Date Actioned]]))</f>
        <v>45155</v>
      </c>
      <c r="L4695" s="50" t="str">
        <f>UPPER(TEXT(tbl_raw_data[[#This Row],[updated_date]],"MMMM"))</f>
        <v>AUGUST</v>
      </c>
      <c r="M4695" s="50" t="str">
        <f>"WEEK "&amp; IF(ROUNDUP(DAY(tbl_raw_data[[#This Row],[updated_date]])/7,0)=5,4,ROUNDUP(DAY(tbl_raw_data[[#This Row],[updated_date]])/7,0))</f>
        <v>WEEK 3</v>
      </c>
      <c r="N4695" s="50" t="str">
        <f>UPPER(VLOOKUP(tbl_raw_data[[#This Row],[Analyst]],Settiings!$A$2:$B$16,2,0))</f>
        <v>ASIF</v>
      </c>
      <c r="O4695" s="50" t="str">
        <f>TRIM(UPPER(tbl_raw_data[[#This Row],[Outcome]]))</f>
        <v>APPROVE</v>
      </c>
      <c r="P4695" s="50" t="str">
        <f>TRIM(UPPER(tbl_raw_data[[#This Row],[Queue Name]]))</f>
        <v>CONSUMER EXISTING</v>
      </c>
      <c r="Q4695" s="50" t="str">
        <f>IF(tbl_raw_data[[#This Row],[Time taken in min]]&lt;=Settiings!$D$2,"SLA_MET","SLA_NOT_MET")</f>
        <v>SLA_MET</v>
      </c>
      <c r="R4695" s="94"/>
    </row>
    <row r="4696" spans="1:18" x14ac:dyDescent="0.3">
      <c r="A4696" s="20" t="s">
        <v>4614</v>
      </c>
      <c r="B4696" s="15">
        <v>45155.638391203705</v>
      </c>
      <c r="C4696" s="10">
        <v>45155.660312499997</v>
      </c>
      <c r="D4696" s="12" t="s">
        <v>13</v>
      </c>
      <c r="E4696" s="12" t="s">
        <v>9</v>
      </c>
      <c r="F4696" s="11" t="s">
        <v>43</v>
      </c>
      <c r="G4696" s="13"/>
      <c r="H4696" s="78"/>
      <c r="I4696" s="48">
        <f>tbl_raw_data[[#This Row],[Date Actioned]]-tbl_raw_data[[#This Row],[Date Tagged]]</f>
        <v>2.1921296291111503E-2</v>
      </c>
      <c r="J4696" s="46">
        <f>HOUR(tbl_raw_data[[#This Row],[Time_taken]])*60+MINUTE(tbl_raw_data[[#This Row],[Time_taken]])+SECOND(tbl_raw_data[[#This Row],[Time_taken]])/60</f>
        <v>31.566666666666666</v>
      </c>
      <c r="K4696" s="52">
        <f>DATE(YEAR(tbl_raw_data[[#This Row],[Date Actioned]]),MONTH(tbl_raw_data[[#This Row],[Date Actioned]]),DAY(tbl_raw_data[[#This Row],[Date Actioned]]))</f>
        <v>45155</v>
      </c>
      <c r="L4696" s="50" t="str">
        <f>UPPER(TEXT(tbl_raw_data[[#This Row],[updated_date]],"MMMM"))</f>
        <v>AUGUST</v>
      </c>
      <c r="M4696" s="50" t="str">
        <f>"WEEK "&amp; IF(ROUNDUP(DAY(tbl_raw_data[[#This Row],[updated_date]])/7,0)=5,4,ROUNDUP(DAY(tbl_raw_data[[#This Row],[updated_date]])/7,0))</f>
        <v>WEEK 3</v>
      </c>
      <c r="N4696" s="50" t="str">
        <f>UPPER(VLOOKUP(tbl_raw_data[[#This Row],[Analyst]],Settiings!$A$2:$B$16,2,0))</f>
        <v>MERCEDES</v>
      </c>
      <c r="O4696" s="50" t="str">
        <f>TRIM(UPPER(tbl_raw_data[[#This Row],[Outcome]]))</f>
        <v>APPROVE</v>
      </c>
      <c r="P4696" s="50" t="str">
        <f>TRIM(UPPER(tbl_raw_data[[#This Row],[Queue Name]]))</f>
        <v>CONSUMER EXISTING</v>
      </c>
      <c r="Q4696" s="50" t="str">
        <f>IF(tbl_raw_data[[#This Row],[Time taken in min]]&lt;=Settiings!$D$2,"SLA_MET","SLA_NOT_MET")</f>
        <v>SLA_NOT_MET</v>
      </c>
      <c r="R4696" s="94"/>
    </row>
    <row r="4697" spans="1:18" x14ac:dyDescent="0.3">
      <c r="A4697" s="23" t="s">
        <v>4616</v>
      </c>
      <c r="B4697" s="15">
        <v>45155.644606481481</v>
      </c>
      <c r="C4697" s="26">
        <v>45155.650208333333</v>
      </c>
      <c r="D4697" s="18" t="s">
        <v>13</v>
      </c>
      <c r="E4697" s="18" t="s">
        <v>19</v>
      </c>
      <c r="F4697" s="27" t="s">
        <v>686</v>
      </c>
      <c r="G4697" s="19"/>
      <c r="H4697" s="79"/>
      <c r="I4697" s="48">
        <f>tbl_raw_data[[#This Row],[Date Actioned]]-tbl_raw_data[[#This Row],[Date Tagged]]</f>
        <v>5.6018518516793847E-3</v>
      </c>
      <c r="J4697" s="46">
        <f>HOUR(tbl_raw_data[[#This Row],[Time_taken]])*60+MINUTE(tbl_raw_data[[#This Row],[Time_taken]])+SECOND(tbl_raw_data[[#This Row],[Time_taken]])/60</f>
        <v>8.0666666666666664</v>
      </c>
      <c r="K4697" s="52">
        <f>DATE(YEAR(tbl_raw_data[[#This Row],[Date Actioned]]),MONTH(tbl_raw_data[[#This Row],[Date Actioned]]),DAY(tbl_raw_data[[#This Row],[Date Actioned]]))</f>
        <v>45155</v>
      </c>
      <c r="L4697" s="50" t="str">
        <f>UPPER(TEXT(tbl_raw_data[[#This Row],[updated_date]],"MMMM"))</f>
        <v>AUGUST</v>
      </c>
      <c r="M4697" s="50" t="str">
        <f>"WEEK "&amp; IF(ROUNDUP(DAY(tbl_raw_data[[#This Row],[updated_date]])/7,0)=5,4,ROUNDUP(DAY(tbl_raw_data[[#This Row],[updated_date]])/7,0))</f>
        <v>WEEK 3</v>
      </c>
      <c r="N4697" s="50" t="str">
        <f>UPPER(VLOOKUP(tbl_raw_data[[#This Row],[Analyst]],Settiings!$A$2:$B$16,2,0))</f>
        <v>FARDIN</v>
      </c>
      <c r="O4697" s="50" t="str">
        <f>TRIM(UPPER(tbl_raw_data[[#This Row],[Outcome]]))</f>
        <v>APPROVE</v>
      </c>
      <c r="P4697" s="50" t="str">
        <f>TRIM(UPPER(tbl_raw_data[[#This Row],[Queue Name]]))</f>
        <v>CONSUMER POST BUREAU</v>
      </c>
      <c r="Q4697" s="50" t="str">
        <f>IF(tbl_raw_data[[#This Row],[Time taken in min]]&lt;=Settiings!$D$2,"SLA_MET","SLA_NOT_MET")</f>
        <v>SLA_MET</v>
      </c>
      <c r="R4697" s="94"/>
    </row>
    <row r="4698" spans="1:18" x14ac:dyDescent="0.3">
      <c r="A4698" s="14" t="s">
        <v>4619</v>
      </c>
      <c r="B4698" s="15">
        <v>45155.649664351855</v>
      </c>
      <c r="C4698" s="10">
        <v>45155.655335648145</v>
      </c>
      <c r="D4698" s="12" t="s">
        <v>13</v>
      </c>
      <c r="E4698" s="12" t="s">
        <v>19</v>
      </c>
      <c r="F4698" s="11" t="s">
        <v>686</v>
      </c>
      <c r="G4698" s="13"/>
      <c r="H4698" s="78"/>
      <c r="I4698" s="48">
        <f>tbl_raw_data[[#This Row],[Date Actioned]]-tbl_raw_data[[#This Row],[Date Tagged]]</f>
        <v>5.6712962905294262E-3</v>
      </c>
      <c r="J4698" s="46">
        <f>HOUR(tbl_raw_data[[#This Row],[Time_taken]])*60+MINUTE(tbl_raw_data[[#This Row],[Time_taken]])+SECOND(tbl_raw_data[[#This Row],[Time_taken]])/60</f>
        <v>8.1666666666666661</v>
      </c>
      <c r="K4698" s="52">
        <f>DATE(YEAR(tbl_raw_data[[#This Row],[Date Actioned]]),MONTH(tbl_raw_data[[#This Row],[Date Actioned]]),DAY(tbl_raw_data[[#This Row],[Date Actioned]]))</f>
        <v>45155</v>
      </c>
      <c r="L4698" s="50" t="str">
        <f>UPPER(TEXT(tbl_raw_data[[#This Row],[updated_date]],"MMMM"))</f>
        <v>AUGUST</v>
      </c>
      <c r="M4698" s="50" t="str">
        <f>"WEEK "&amp; IF(ROUNDUP(DAY(tbl_raw_data[[#This Row],[updated_date]])/7,0)=5,4,ROUNDUP(DAY(tbl_raw_data[[#This Row],[updated_date]])/7,0))</f>
        <v>WEEK 3</v>
      </c>
      <c r="N4698" s="50" t="str">
        <f>UPPER(VLOOKUP(tbl_raw_data[[#This Row],[Analyst]],Settiings!$A$2:$B$16,2,0))</f>
        <v>FARDIN</v>
      </c>
      <c r="O4698" s="50" t="str">
        <f>TRIM(UPPER(tbl_raw_data[[#This Row],[Outcome]]))</f>
        <v>APPROVE</v>
      </c>
      <c r="P4698" s="50" t="str">
        <f>TRIM(UPPER(tbl_raw_data[[#This Row],[Queue Name]]))</f>
        <v>CONSUMER POST BUREAU</v>
      </c>
      <c r="Q4698" s="50" t="str">
        <f>IF(tbl_raw_data[[#This Row],[Time taken in min]]&lt;=Settiings!$D$2,"SLA_MET","SLA_NOT_MET")</f>
        <v>SLA_MET</v>
      </c>
      <c r="R4698" s="94"/>
    </row>
    <row r="4699" spans="1:18" x14ac:dyDescent="0.3">
      <c r="A4699" s="14" t="s">
        <v>4620</v>
      </c>
      <c r="B4699" s="15">
        <v>45155.650706018518</v>
      </c>
      <c r="C4699" s="16">
        <v>45155.657592592594</v>
      </c>
      <c r="D4699" s="17" t="s">
        <v>13</v>
      </c>
      <c r="E4699" s="17" t="s">
        <v>19</v>
      </c>
      <c r="F4699" s="17" t="s">
        <v>53</v>
      </c>
      <c r="G4699" s="17" t="s">
        <v>17</v>
      </c>
      <c r="H4699" s="83"/>
      <c r="I4699" s="48">
        <f>tbl_raw_data[[#This Row],[Date Actioned]]-tbl_raw_data[[#This Row],[Date Tagged]]</f>
        <v>6.8865740759065375E-3</v>
      </c>
      <c r="J4699" s="46">
        <f>HOUR(tbl_raw_data[[#This Row],[Time_taken]])*60+MINUTE(tbl_raw_data[[#This Row],[Time_taken]])+SECOND(tbl_raw_data[[#This Row],[Time_taken]])/60</f>
        <v>9.9166666666666661</v>
      </c>
      <c r="K4699" s="52">
        <f>DATE(YEAR(tbl_raw_data[[#This Row],[Date Actioned]]),MONTH(tbl_raw_data[[#This Row],[Date Actioned]]),DAY(tbl_raw_data[[#This Row],[Date Actioned]]))</f>
        <v>45155</v>
      </c>
      <c r="L4699" s="50" t="str">
        <f>UPPER(TEXT(tbl_raw_data[[#This Row],[updated_date]],"MMMM"))</f>
        <v>AUGUST</v>
      </c>
      <c r="M4699" s="50" t="str">
        <f>"WEEK "&amp; IF(ROUNDUP(DAY(tbl_raw_data[[#This Row],[updated_date]])/7,0)=5,4,ROUNDUP(DAY(tbl_raw_data[[#This Row],[updated_date]])/7,0))</f>
        <v>WEEK 3</v>
      </c>
      <c r="N4699" s="50" t="str">
        <f>UPPER(VLOOKUP(tbl_raw_data[[#This Row],[Analyst]],Settiings!$A$2:$B$16,2,0))</f>
        <v>NAVED</v>
      </c>
      <c r="O4699" s="50" t="str">
        <f>TRIM(UPPER(tbl_raw_data[[#This Row],[Outcome]]))</f>
        <v>APPROVE</v>
      </c>
      <c r="P4699" s="50" t="str">
        <f>TRIM(UPPER(tbl_raw_data[[#This Row],[Queue Name]]))</f>
        <v>CONSUMER POST BUREAU</v>
      </c>
      <c r="Q4699" s="50" t="str">
        <f>IF(tbl_raw_data[[#This Row],[Time taken in min]]&lt;=Settiings!$D$2,"SLA_MET","SLA_NOT_MET")</f>
        <v>SLA_MET</v>
      </c>
      <c r="R4699" s="94"/>
    </row>
    <row r="4700" spans="1:18" x14ac:dyDescent="0.3">
      <c r="A4700" s="20" t="s">
        <v>4623</v>
      </c>
      <c r="B4700" s="9">
        <v>45155.656041666669</v>
      </c>
      <c r="C4700" s="24">
        <v>45155.65898148148</v>
      </c>
      <c r="D4700" s="25" t="s">
        <v>13</v>
      </c>
      <c r="E4700" s="25" t="s">
        <v>9</v>
      </c>
      <c r="F4700" s="25" t="s">
        <v>70</v>
      </c>
      <c r="G4700" s="25" t="s">
        <v>128</v>
      </c>
      <c r="H4700" s="82"/>
      <c r="I4700" s="48">
        <f>tbl_raw_data[[#This Row],[Date Actioned]]-tbl_raw_data[[#This Row],[Date Tagged]]</f>
        <v>2.9398148108157329E-3</v>
      </c>
      <c r="J4700" s="46">
        <f>HOUR(tbl_raw_data[[#This Row],[Time_taken]])*60+MINUTE(tbl_raw_data[[#This Row],[Time_taken]])+SECOND(tbl_raw_data[[#This Row],[Time_taken]])/60</f>
        <v>4.2333333333333334</v>
      </c>
      <c r="K4700" s="52">
        <f>DATE(YEAR(tbl_raw_data[[#This Row],[Date Actioned]]),MONTH(tbl_raw_data[[#This Row],[Date Actioned]]),DAY(tbl_raw_data[[#This Row],[Date Actioned]]))</f>
        <v>45155</v>
      </c>
      <c r="L4700" s="50" t="str">
        <f>UPPER(TEXT(tbl_raw_data[[#This Row],[updated_date]],"MMMM"))</f>
        <v>AUGUST</v>
      </c>
      <c r="M4700" s="50" t="str">
        <f>"WEEK "&amp; IF(ROUNDUP(DAY(tbl_raw_data[[#This Row],[updated_date]])/7,0)=5,4,ROUNDUP(DAY(tbl_raw_data[[#This Row],[updated_date]])/7,0))</f>
        <v>WEEK 3</v>
      </c>
      <c r="N4700" s="50" t="str">
        <f>UPPER(VLOOKUP(tbl_raw_data[[#This Row],[Analyst]],Settiings!$A$2:$B$16,2,0))</f>
        <v>ASIF</v>
      </c>
      <c r="O4700" s="50" t="str">
        <f>TRIM(UPPER(tbl_raw_data[[#This Row],[Outcome]]))</f>
        <v>APPROVE</v>
      </c>
      <c r="P4700" s="50" t="str">
        <f>TRIM(UPPER(tbl_raw_data[[#This Row],[Queue Name]]))</f>
        <v>CONSUMER EXISTING</v>
      </c>
      <c r="Q4700" s="50" t="str">
        <f>IF(tbl_raw_data[[#This Row],[Time taken in min]]&lt;=Settiings!$D$2,"SLA_MET","SLA_NOT_MET")</f>
        <v>SLA_MET</v>
      </c>
      <c r="R4700" s="94"/>
    </row>
    <row r="4701" spans="1:18" x14ac:dyDescent="0.3">
      <c r="A4701" s="23" t="s">
        <v>4624</v>
      </c>
      <c r="B4701" s="15">
        <v>45155.65625</v>
      </c>
      <c r="C4701" s="16">
        <v>45155.662928240738</v>
      </c>
      <c r="D4701" s="17" t="s">
        <v>13</v>
      </c>
      <c r="E4701" s="17" t="s">
        <v>9</v>
      </c>
      <c r="F4701" s="17" t="s">
        <v>686</v>
      </c>
      <c r="G4701" s="17" t="s">
        <v>739</v>
      </c>
      <c r="H4701" s="83"/>
      <c r="I4701" s="48">
        <f>tbl_raw_data[[#This Row],[Date Actioned]]-tbl_raw_data[[#This Row],[Date Tagged]]</f>
        <v>6.6782407375285402E-3</v>
      </c>
      <c r="J4701" s="46">
        <f>HOUR(tbl_raw_data[[#This Row],[Time_taken]])*60+MINUTE(tbl_raw_data[[#This Row],[Time_taken]])+SECOND(tbl_raw_data[[#This Row],[Time_taken]])/60</f>
        <v>9.6166666666666671</v>
      </c>
      <c r="K4701" s="52">
        <f>DATE(YEAR(tbl_raw_data[[#This Row],[Date Actioned]]),MONTH(tbl_raw_data[[#This Row],[Date Actioned]]),DAY(tbl_raw_data[[#This Row],[Date Actioned]]))</f>
        <v>45155</v>
      </c>
      <c r="L4701" s="50" t="str">
        <f>UPPER(TEXT(tbl_raw_data[[#This Row],[updated_date]],"MMMM"))</f>
        <v>AUGUST</v>
      </c>
      <c r="M4701" s="50" t="str">
        <f>"WEEK "&amp; IF(ROUNDUP(DAY(tbl_raw_data[[#This Row],[updated_date]])/7,0)=5,4,ROUNDUP(DAY(tbl_raw_data[[#This Row],[updated_date]])/7,0))</f>
        <v>WEEK 3</v>
      </c>
      <c r="N4701" s="50" t="str">
        <f>UPPER(VLOOKUP(tbl_raw_data[[#This Row],[Analyst]],Settiings!$A$2:$B$16,2,0))</f>
        <v>FARDIN</v>
      </c>
      <c r="O4701" s="50" t="str">
        <f>TRIM(UPPER(tbl_raw_data[[#This Row],[Outcome]]))</f>
        <v>APPROVE</v>
      </c>
      <c r="P4701" s="50" t="str">
        <f>TRIM(UPPER(tbl_raw_data[[#This Row],[Queue Name]]))</f>
        <v>CONSUMER EXISTING</v>
      </c>
      <c r="Q4701" s="50" t="str">
        <f>IF(tbl_raw_data[[#This Row],[Time taken in min]]&lt;=Settiings!$D$2,"SLA_MET","SLA_NOT_MET")</f>
        <v>SLA_MET</v>
      </c>
      <c r="R4701" s="94"/>
    </row>
    <row r="4702" spans="1:18" x14ac:dyDescent="0.3">
      <c r="A4702" s="14" t="s">
        <v>4625</v>
      </c>
      <c r="B4702" s="9">
        <v>45155.65828703704</v>
      </c>
      <c r="C4702" s="24">
        <v>45155.663275462961</v>
      </c>
      <c r="D4702" s="25" t="s">
        <v>13</v>
      </c>
      <c r="E4702" s="25" t="s">
        <v>9</v>
      </c>
      <c r="F4702" s="25" t="s">
        <v>53</v>
      </c>
      <c r="G4702" s="25" t="s">
        <v>17</v>
      </c>
      <c r="H4702" s="82"/>
      <c r="I4702" s="48">
        <f>tbl_raw_data[[#This Row],[Date Actioned]]-tbl_raw_data[[#This Row],[Date Tagged]]</f>
        <v>4.9884259206010029E-3</v>
      </c>
      <c r="J4702" s="46">
        <f>HOUR(tbl_raw_data[[#This Row],[Time_taken]])*60+MINUTE(tbl_raw_data[[#This Row],[Time_taken]])+SECOND(tbl_raw_data[[#This Row],[Time_taken]])/60</f>
        <v>7.1833333333333336</v>
      </c>
      <c r="K4702" s="52">
        <f>DATE(YEAR(tbl_raw_data[[#This Row],[Date Actioned]]),MONTH(tbl_raw_data[[#This Row],[Date Actioned]]),DAY(tbl_raw_data[[#This Row],[Date Actioned]]))</f>
        <v>45155</v>
      </c>
      <c r="L4702" s="50" t="str">
        <f>UPPER(TEXT(tbl_raw_data[[#This Row],[updated_date]],"MMMM"))</f>
        <v>AUGUST</v>
      </c>
      <c r="M4702" s="50" t="str">
        <f>"WEEK "&amp; IF(ROUNDUP(DAY(tbl_raw_data[[#This Row],[updated_date]])/7,0)=5,4,ROUNDUP(DAY(tbl_raw_data[[#This Row],[updated_date]])/7,0))</f>
        <v>WEEK 3</v>
      </c>
      <c r="N4702" s="50" t="str">
        <f>UPPER(VLOOKUP(tbl_raw_data[[#This Row],[Analyst]],Settiings!$A$2:$B$16,2,0))</f>
        <v>NAVED</v>
      </c>
      <c r="O4702" s="50" t="str">
        <f>TRIM(UPPER(tbl_raw_data[[#This Row],[Outcome]]))</f>
        <v>APPROVE</v>
      </c>
      <c r="P4702" s="50" t="str">
        <f>TRIM(UPPER(tbl_raw_data[[#This Row],[Queue Name]]))</f>
        <v>CONSUMER EXISTING</v>
      </c>
      <c r="Q4702" s="50" t="str">
        <f>IF(tbl_raw_data[[#This Row],[Time taken in min]]&lt;=Settiings!$D$2,"SLA_MET","SLA_NOT_MET")</f>
        <v>SLA_MET</v>
      </c>
      <c r="R4702" s="94"/>
    </row>
    <row r="4703" spans="1:18" x14ac:dyDescent="0.3">
      <c r="A4703" s="20" t="s">
        <v>4626</v>
      </c>
      <c r="B4703" s="15">
        <v>45155.658483796295</v>
      </c>
      <c r="C4703" s="16">
        <v>45155.663923611108</v>
      </c>
      <c r="D4703" s="17" t="s">
        <v>13</v>
      </c>
      <c r="E4703" s="17" t="s">
        <v>9</v>
      </c>
      <c r="F4703" s="17" t="s">
        <v>70</v>
      </c>
      <c r="G4703" s="17" t="s">
        <v>17</v>
      </c>
      <c r="H4703" s="83"/>
      <c r="I4703" s="48">
        <f>tbl_raw_data[[#This Row],[Date Actioned]]-tbl_raw_data[[#This Row],[Date Tagged]]</f>
        <v>5.4398148131440394E-3</v>
      </c>
      <c r="J4703" s="46">
        <f>HOUR(tbl_raw_data[[#This Row],[Time_taken]])*60+MINUTE(tbl_raw_data[[#This Row],[Time_taken]])+SECOND(tbl_raw_data[[#This Row],[Time_taken]])/60</f>
        <v>7.833333333333333</v>
      </c>
      <c r="K4703" s="52">
        <f>DATE(YEAR(tbl_raw_data[[#This Row],[Date Actioned]]),MONTH(tbl_raw_data[[#This Row],[Date Actioned]]),DAY(tbl_raw_data[[#This Row],[Date Actioned]]))</f>
        <v>45155</v>
      </c>
      <c r="L4703" s="50" t="str">
        <f>UPPER(TEXT(tbl_raw_data[[#This Row],[updated_date]],"MMMM"))</f>
        <v>AUGUST</v>
      </c>
      <c r="M4703" s="50" t="str">
        <f>"WEEK "&amp; IF(ROUNDUP(DAY(tbl_raw_data[[#This Row],[updated_date]])/7,0)=5,4,ROUNDUP(DAY(tbl_raw_data[[#This Row],[updated_date]])/7,0))</f>
        <v>WEEK 3</v>
      </c>
      <c r="N4703" s="50" t="str">
        <f>UPPER(VLOOKUP(tbl_raw_data[[#This Row],[Analyst]],Settiings!$A$2:$B$16,2,0))</f>
        <v>ASIF</v>
      </c>
      <c r="O4703" s="50" t="str">
        <f>TRIM(UPPER(tbl_raw_data[[#This Row],[Outcome]]))</f>
        <v>APPROVE</v>
      </c>
      <c r="P4703" s="50" t="str">
        <f>TRIM(UPPER(tbl_raw_data[[#This Row],[Queue Name]]))</f>
        <v>CONSUMER EXISTING</v>
      </c>
      <c r="Q4703" s="50" t="str">
        <f>IF(tbl_raw_data[[#This Row],[Time taken in min]]&lt;=Settiings!$D$2,"SLA_MET","SLA_NOT_MET")</f>
        <v>SLA_MET</v>
      </c>
      <c r="R4703" s="94"/>
    </row>
    <row r="4704" spans="1:18" x14ac:dyDescent="0.3">
      <c r="A4704" s="14" t="s">
        <v>4627</v>
      </c>
      <c r="B4704" s="15">
        <v>45155.663449074076</v>
      </c>
      <c r="C4704" s="16">
        <v>45155.670138888891</v>
      </c>
      <c r="D4704" s="17" t="s">
        <v>27</v>
      </c>
      <c r="E4704" s="17" t="s">
        <v>47</v>
      </c>
      <c r="F4704" s="17" t="s">
        <v>686</v>
      </c>
      <c r="G4704" s="17" t="s">
        <v>2408</v>
      </c>
      <c r="H4704" s="83"/>
      <c r="I4704" s="48">
        <f>tbl_raw_data[[#This Row],[Date Actioned]]-tbl_raw_data[[#This Row],[Date Tagged]]</f>
        <v>6.6898148143081926E-3</v>
      </c>
      <c r="J4704" s="46">
        <f>HOUR(tbl_raw_data[[#This Row],[Time_taken]])*60+MINUTE(tbl_raw_data[[#This Row],[Time_taken]])+SECOND(tbl_raw_data[[#This Row],[Time_taken]])/60</f>
        <v>9.6333333333333329</v>
      </c>
      <c r="K4704" s="52">
        <f>DATE(YEAR(tbl_raw_data[[#This Row],[Date Actioned]]),MONTH(tbl_raw_data[[#This Row],[Date Actioned]]),DAY(tbl_raw_data[[#This Row],[Date Actioned]]))</f>
        <v>45155</v>
      </c>
      <c r="L4704" s="50" t="str">
        <f>UPPER(TEXT(tbl_raw_data[[#This Row],[updated_date]],"MMMM"))</f>
        <v>AUGUST</v>
      </c>
      <c r="M4704" s="50" t="str">
        <f>"WEEK "&amp; IF(ROUNDUP(DAY(tbl_raw_data[[#This Row],[updated_date]])/7,0)=5,4,ROUNDUP(DAY(tbl_raw_data[[#This Row],[updated_date]])/7,0))</f>
        <v>WEEK 3</v>
      </c>
      <c r="N4704" s="50" t="str">
        <f>UPPER(VLOOKUP(tbl_raw_data[[#This Row],[Analyst]],Settiings!$A$2:$B$16,2,0))</f>
        <v>FARDIN</v>
      </c>
      <c r="O4704" s="50" t="str">
        <f>TRIM(UPPER(tbl_raw_data[[#This Row],[Outcome]]))</f>
        <v>DECLINE</v>
      </c>
      <c r="P4704" s="50" t="str">
        <f>TRIM(UPPER(tbl_raw_data[[#This Row],[Queue Name]]))</f>
        <v>CONSUMER PRE BUREAU</v>
      </c>
      <c r="Q4704" s="50" t="str">
        <f>IF(tbl_raw_data[[#This Row],[Time taken in min]]&lt;=Settiings!$D$2,"SLA_MET","SLA_NOT_MET")</f>
        <v>SLA_MET</v>
      </c>
      <c r="R4704" s="94"/>
    </row>
    <row r="4705" spans="1:18" x14ac:dyDescent="0.3">
      <c r="A4705" s="23" t="s">
        <v>4628</v>
      </c>
      <c r="B4705" s="9">
        <v>45155.663449074076</v>
      </c>
      <c r="C4705" s="24">
        <v>45155.671238425923</v>
      </c>
      <c r="D4705" s="25" t="s">
        <v>13</v>
      </c>
      <c r="E4705" s="25" t="s">
        <v>19</v>
      </c>
      <c r="F4705" s="25" t="s">
        <v>53</v>
      </c>
      <c r="G4705" s="25" t="s">
        <v>17</v>
      </c>
      <c r="H4705" s="82"/>
      <c r="I4705" s="48">
        <f>tbl_raw_data[[#This Row],[Date Actioned]]-tbl_raw_data[[#This Row],[Date Tagged]]</f>
        <v>7.7893518464406952E-3</v>
      </c>
      <c r="J4705" s="46">
        <f>HOUR(tbl_raw_data[[#This Row],[Time_taken]])*60+MINUTE(tbl_raw_data[[#This Row],[Time_taken]])+SECOND(tbl_raw_data[[#This Row],[Time_taken]])/60</f>
        <v>11.216666666666667</v>
      </c>
      <c r="K4705" s="52">
        <f>DATE(YEAR(tbl_raw_data[[#This Row],[Date Actioned]]),MONTH(tbl_raw_data[[#This Row],[Date Actioned]]),DAY(tbl_raw_data[[#This Row],[Date Actioned]]))</f>
        <v>45155</v>
      </c>
      <c r="L4705" s="50" t="str">
        <f>UPPER(TEXT(tbl_raw_data[[#This Row],[updated_date]],"MMMM"))</f>
        <v>AUGUST</v>
      </c>
      <c r="M4705" s="50" t="str">
        <f>"WEEK "&amp; IF(ROUNDUP(DAY(tbl_raw_data[[#This Row],[updated_date]])/7,0)=5,4,ROUNDUP(DAY(tbl_raw_data[[#This Row],[updated_date]])/7,0))</f>
        <v>WEEK 3</v>
      </c>
      <c r="N4705" s="50" t="str">
        <f>UPPER(VLOOKUP(tbl_raw_data[[#This Row],[Analyst]],Settiings!$A$2:$B$16,2,0))</f>
        <v>NAVED</v>
      </c>
      <c r="O4705" s="50" t="str">
        <f>TRIM(UPPER(tbl_raw_data[[#This Row],[Outcome]]))</f>
        <v>APPROVE</v>
      </c>
      <c r="P4705" s="50" t="str">
        <f>TRIM(UPPER(tbl_raw_data[[#This Row],[Queue Name]]))</f>
        <v>CONSUMER POST BUREAU</v>
      </c>
      <c r="Q4705" s="50" t="str">
        <f>IF(tbl_raw_data[[#This Row],[Time taken in min]]&lt;=Settiings!$D$2,"SLA_MET","SLA_NOT_MET")</f>
        <v>SLA_MET</v>
      </c>
      <c r="R4705" s="94"/>
    </row>
    <row r="4706" spans="1:18" x14ac:dyDescent="0.3">
      <c r="A4706" s="14" t="s">
        <v>4629</v>
      </c>
      <c r="B4706" s="15">
        <v>45155.670092592591</v>
      </c>
      <c r="C4706" s="16">
        <v>45155.681504629632</v>
      </c>
      <c r="D4706" s="17" t="s">
        <v>13</v>
      </c>
      <c r="E4706" s="17" t="s">
        <v>47</v>
      </c>
      <c r="F4706" s="17" t="s">
        <v>1222</v>
      </c>
      <c r="G4706" s="17" t="s">
        <v>77</v>
      </c>
      <c r="H4706" s="83"/>
      <c r="I4706" s="48">
        <f>tbl_raw_data[[#This Row],[Date Actioned]]-tbl_raw_data[[#This Row],[Date Tagged]]</f>
        <v>1.1412037041736767E-2</v>
      </c>
      <c r="J4706" s="46">
        <f>HOUR(tbl_raw_data[[#This Row],[Time_taken]])*60+MINUTE(tbl_raw_data[[#This Row],[Time_taken]])+SECOND(tbl_raw_data[[#This Row],[Time_taken]])/60</f>
        <v>16.433333333333334</v>
      </c>
      <c r="K4706" s="52">
        <f>DATE(YEAR(tbl_raw_data[[#This Row],[Date Actioned]]),MONTH(tbl_raw_data[[#This Row],[Date Actioned]]),DAY(tbl_raw_data[[#This Row],[Date Actioned]]))</f>
        <v>45155</v>
      </c>
      <c r="L4706" s="50" t="str">
        <f>UPPER(TEXT(tbl_raw_data[[#This Row],[updated_date]],"MMMM"))</f>
        <v>AUGUST</v>
      </c>
      <c r="M4706" s="50" t="str">
        <f>"WEEK "&amp; IF(ROUNDUP(DAY(tbl_raw_data[[#This Row],[updated_date]])/7,0)=5,4,ROUNDUP(DAY(tbl_raw_data[[#This Row],[updated_date]])/7,0))</f>
        <v>WEEK 3</v>
      </c>
      <c r="N4706" s="50" t="str">
        <f>UPPER(VLOOKUP(tbl_raw_data[[#This Row],[Analyst]],Settiings!$A$2:$B$16,2,0))</f>
        <v>HARDIK</v>
      </c>
      <c r="O4706" s="50" t="str">
        <f>TRIM(UPPER(tbl_raw_data[[#This Row],[Outcome]]))</f>
        <v>APPROVE</v>
      </c>
      <c r="P4706" s="50" t="str">
        <f>TRIM(UPPER(tbl_raw_data[[#This Row],[Queue Name]]))</f>
        <v>CONSUMER PRE BUREAU</v>
      </c>
      <c r="Q4706" s="50" t="str">
        <f>IF(tbl_raw_data[[#This Row],[Time taken in min]]&lt;=Settiings!$D$2,"SLA_MET","SLA_NOT_MET")</f>
        <v>SLA_MET</v>
      </c>
      <c r="R4706" s="94"/>
    </row>
    <row r="4707" spans="1:18" x14ac:dyDescent="0.3">
      <c r="A4707" s="20" t="s">
        <v>4630</v>
      </c>
      <c r="B4707" s="15">
        <v>45155.670127314814</v>
      </c>
      <c r="C4707" s="26">
        <v>45155.679814814815</v>
      </c>
      <c r="D4707" s="18" t="s">
        <v>13</v>
      </c>
      <c r="E4707" s="18" t="s">
        <v>9</v>
      </c>
      <c r="F4707" s="27" t="s">
        <v>686</v>
      </c>
      <c r="G4707" s="19"/>
      <c r="H4707" s="79"/>
      <c r="I4707" s="48">
        <f>tbl_raw_data[[#This Row],[Date Actioned]]-tbl_raw_data[[#This Row],[Date Tagged]]</f>
        <v>9.6875000017462298E-3</v>
      </c>
      <c r="J4707" s="46">
        <f>HOUR(tbl_raw_data[[#This Row],[Time_taken]])*60+MINUTE(tbl_raw_data[[#This Row],[Time_taken]])+SECOND(tbl_raw_data[[#This Row],[Time_taken]])/60</f>
        <v>13.95</v>
      </c>
      <c r="K4707" s="52">
        <f>DATE(YEAR(tbl_raw_data[[#This Row],[Date Actioned]]),MONTH(tbl_raw_data[[#This Row],[Date Actioned]]),DAY(tbl_raw_data[[#This Row],[Date Actioned]]))</f>
        <v>45155</v>
      </c>
      <c r="L4707" s="50" t="str">
        <f>UPPER(TEXT(tbl_raw_data[[#This Row],[updated_date]],"MMMM"))</f>
        <v>AUGUST</v>
      </c>
      <c r="M4707" s="50" t="str">
        <f>"WEEK "&amp; IF(ROUNDUP(DAY(tbl_raw_data[[#This Row],[updated_date]])/7,0)=5,4,ROUNDUP(DAY(tbl_raw_data[[#This Row],[updated_date]])/7,0))</f>
        <v>WEEK 3</v>
      </c>
      <c r="N4707" s="50" t="str">
        <f>UPPER(VLOOKUP(tbl_raw_data[[#This Row],[Analyst]],Settiings!$A$2:$B$16,2,0))</f>
        <v>FARDIN</v>
      </c>
      <c r="O4707" s="50" t="str">
        <f>TRIM(UPPER(tbl_raw_data[[#This Row],[Outcome]]))</f>
        <v>APPROVE</v>
      </c>
      <c r="P4707" s="50" t="str">
        <f>TRIM(UPPER(tbl_raw_data[[#This Row],[Queue Name]]))</f>
        <v>CONSUMER EXISTING</v>
      </c>
      <c r="Q4707" s="50" t="str">
        <f>IF(tbl_raw_data[[#This Row],[Time taken in min]]&lt;=Settiings!$D$2,"SLA_MET","SLA_NOT_MET")</f>
        <v>SLA_MET</v>
      </c>
      <c r="R4707" s="94"/>
    </row>
    <row r="4708" spans="1:18" x14ac:dyDescent="0.3">
      <c r="A4708" s="20" t="s">
        <v>4631</v>
      </c>
      <c r="B4708" s="9">
        <v>45155.671319444446</v>
      </c>
      <c r="C4708" s="24">
        <v>45155.674895833334</v>
      </c>
      <c r="D4708" s="25" t="s">
        <v>13</v>
      </c>
      <c r="E4708" s="25" t="s">
        <v>9</v>
      </c>
      <c r="F4708" s="25" t="s">
        <v>70</v>
      </c>
      <c r="G4708" s="25" t="s">
        <v>128</v>
      </c>
      <c r="H4708" s="82"/>
      <c r="I4708" s="48">
        <f>tbl_raw_data[[#This Row],[Date Actioned]]-tbl_raw_data[[#This Row],[Date Tagged]]</f>
        <v>3.5763888881774619E-3</v>
      </c>
      <c r="J4708" s="46">
        <f>HOUR(tbl_raw_data[[#This Row],[Time_taken]])*60+MINUTE(tbl_raw_data[[#This Row],[Time_taken]])+SECOND(tbl_raw_data[[#This Row],[Time_taken]])/60</f>
        <v>5.15</v>
      </c>
      <c r="K4708" s="52">
        <f>DATE(YEAR(tbl_raw_data[[#This Row],[Date Actioned]]),MONTH(tbl_raw_data[[#This Row],[Date Actioned]]),DAY(tbl_raw_data[[#This Row],[Date Actioned]]))</f>
        <v>45155</v>
      </c>
      <c r="L4708" s="50" t="str">
        <f>UPPER(TEXT(tbl_raw_data[[#This Row],[updated_date]],"MMMM"))</f>
        <v>AUGUST</v>
      </c>
      <c r="M4708" s="50" t="str">
        <f>"WEEK "&amp; IF(ROUNDUP(DAY(tbl_raw_data[[#This Row],[updated_date]])/7,0)=5,4,ROUNDUP(DAY(tbl_raw_data[[#This Row],[updated_date]])/7,0))</f>
        <v>WEEK 3</v>
      </c>
      <c r="N4708" s="50" t="str">
        <f>UPPER(VLOOKUP(tbl_raw_data[[#This Row],[Analyst]],Settiings!$A$2:$B$16,2,0))</f>
        <v>ASIF</v>
      </c>
      <c r="O4708" s="50" t="str">
        <f>TRIM(UPPER(tbl_raw_data[[#This Row],[Outcome]]))</f>
        <v>APPROVE</v>
      </c>
      <c r="P4708" s="50" t="str">
        <f>TRIM(UPPER(tbl_raw_data[[#This Row],[Queue Name]]))</f>
        <v>CONSUMER EXISTING</v>
      </c>
      <c r="Q4708" s="50" t="str">
        <f>IF(tbl_raw_data[[#This Row],[Time taken in min]]&lt;=Settiings!$D$2,"SLA_MET","SLA_NOT_MET")</f>
        <v>SLA_MET</v>
      </c>
      <c r="R4708" s="94"/>
    </row>
    <row r="4709" spans="1:18" x14ac:dyDescent="0.3">
      <c r="A4709" s="14" t="s">
        <v>4632</v>
      </c>
      <c r="B4709" s="15">
        <v>45155.671342592592</v>
      </c>
      <c r="C4709" s="10">
        <v>45155.67633101852</v>
      </c>
      <c r="D4709" s="12" t="s">
        <v>27</v>
      </c>
      <c r="E4709" s="12" t="s">
        <v>9</v>
      </c>
      <c r="F4709" s="11" t="s">
        <v>43</v>
      </c>
      <c r="G4709" s="13"/>
      <c r="H4709" s="78"/>
      <c r="I4709" s="48">
        <f>tbl_raw_data[[#This Row],[Date Actioned]]-tbl_raw_data[[#This Row],[Date Tagged]]</f>
        <v>4.9884259278769605E-3</v>
      </c>
      <c r="J4709" s="46">
        <f>HOUR(tbl_raw_data[[#This Row],[Time_taken]])*60+MINUTE(tbl_raw_data[[#This Row],[Time_taken]])+SECOND(tbl_raw_data[[#This Row],[Time_taken]])/60</f>
        <v>7.1833333333333336</v>
      </c>
      <c r="K4709" s="52">
        <f>DATE(YEAR(tbl_raw_data[[#This Row],[Date Actioned]]),MONTH(tbl_raw_data[[#This Row],[Date Actioned]]),DAY(tbl_raw_data[[#This Row],[Date Actioned]]))</f>
        <v>45155</v>
      </c>
      <c r="L4709" s="50" t="str">
        <f>UPPER(TEXT(tbl_raw_data[[#This Row],[updated_date]],"MMMM"))</f>
        <v>AUGUST</v>
      </c>
      <c r="M4709" s="50" t="str">
        <f>"WEEK "&amp; IF(ROUNDUP(DAY(tbl_raw_data[[#This Row],[updated_date]])/7,0)=5,4,ROUNDUP(DAY(tbl_raw_data[[#This Row],[updated_date]])/7,0))</f>
        <v>WEEK 3</v>
      </c>
      <c r="N4709" s="50" t="str">
        <f>UPPER(VLOOKUP(tbl_raw_data[[#This Row],[Analyst]],Settiings!$A$2:$B$16,2,0))</f>
        <v>MERCEDES</v>
      </c>
      <c r="O4709" s="50" t="str">
        <f>TRIM(UPPER(tbl_raw_data[[#This Row],[Outcome]]))</f>
        <v>DECLINE</v>
      </c>
      <c r="P4709" s="50" t="str">
        <f>TRIM(UPPER(tbl_raw_data[[#This Row],[Queue Name]]))</f>
        <v>CONSUMER EXISTING</v>
      </c>
      <c r="Q4709" s="50" t="str">
        <f>IF(tbl_raw_data[[#This Row],[Time taken in min]]&lt;=Settiings!$D$2,"SLA_MET","SLA_NOT_MET")</f>
        <v>SLA_MET</v>
      </c>
      <c r="R4709" s="94"/>
    </row>
    <row r="4710" spans="1:18" x14ac:dyDescent="0.3">
      <c r="A4710" s="20" t="s">
        <v>4633</v>
      </c>
      <c r="B4710" s="9">
        <v>45155.673495370371</v>
      </c>
      <c r="C4710" s="24">
        <v>45155.677870370368</v>
      </c>
      <c r="D4710" s="25" t="s">
        <v>27</v>
      </c>
      <c r="E4710" s="25" t="s">
        <v>19</v>
      </c>
      <c r="F4710" s="25" t="s">
        <v>53</v>
      </c>
      <c r="G4710" s="25" t="s">
        <v>71</v>
      </c>
      <c r="H4710" s="82"/>
      <c r="I4710" s="48">
        <f>tbl_raw_data[[#This Row],[Date Actioned]]-tbl_raw_data[[#This Row],[Date Tagged]]</f>
        <v>4.3749999967985786E-3</v>
      </c>
      <c r="J4710" s="46">
        <f>HOUR(tbl_raw_data[[#This Row],[Time_taken]])*60+MINUTE(tbl_raw_data[[#This Row],[Time_taken]])+SECOND(tbl_raw_data[[#This Row],[Time_taken]])/60</f>
        <v>6.3</v>
      </c>
      <c r="K4710" s="52">
        <f>DATE(YEAR(tbl_raw_data[[#This Row],[Date Actioned]]),MONTH(tbl_raw_data[[#This Row],[Date Actioned]]),DAY(tbl_raw_data[[#This Row],[Date Actioned]]))</f>
        <v>45155</v>
      </c>
      <c r="L4710" s="50" t="str">
        <f>UPPER(TEXT(tbl_raw_data[[#This Row],[updated_date]],"MMMM"))</f>
        <v>AUGUST</v>
      </c>
      <c r="M4710" s="50" t="str">
        <f>"WEEK "&amp; IF(ROUNDUP(DAY(tbl_raw_data[[#This Row],[updated_date]])/7,0)=5,4,ROUNDUP(DAY(tbl_raw_data[[#This Row],[updated_date]])/7,0))</f>
        <v>WEEK 3</v>
      </c>
      <c r="N4710" s="50" t="str">
        <f>UPPER(VLOOKUP(tbl_raw_data[[#This Row],[Analyst]],Settiings!$A$2:$B$16,2,0))</f>
        <v>NAVED</v>
      </c>
      <c r="O4710" s="50" t="str">
        <f>TRIM(UPPER(tbl_raw_data[[#This Row],[Outcome]]))</f>
        <v>DECLINE</v>
      </c>
      <c r="P4710" s="50" t="str">
        <f>TRIM(UPPER(tbl_raw_data[[#This Row],[Queue Name]]))</f>
        <v>CONSUMER POST BUREAU</v>
      </c>
      <c r="Q4710" s="50" t="str">
        <f>IF(tbl_raw_data[[#This Row],[Time taken in min]]&lt;=Settiings!$D$2,"SLA_MET","SLA_NOT_MET")</f>
        <v>SLA_MET</v>
      </c>
      <c r="R4710" s="94"/>
    </row>
    <row r="4711" spans="1:18" x14ac:dyDescent="0.3">
      <c r="A4711" s="23" t="s">
        <v>4634</v>
      </c>
      <c r="B4711" s="15">
        <v>45155.673750000002</v>
      </c>
      <c r="C4711" s="16">
        <v>45155.680347222224</v>
      </c>
      <c r="D4711" s="17" t="s">
        <v>13</v>
      </c>
      <c r="E4711" s="17" t="s">
        <v>19</v>
      </c>
      <c r="F4711" s="17" t="s">
        <v>70</v>
      </c>
      <c r="G4711" s="17" t="s">
        <v>17</v>
      </c>
      <c r="H4711" s="83"/>
      <c r="I4711" s="48">
        <f>tbl_raw_data[[#This Row],[Date Actioned]]-tbl_raw_data[[#This Row],[Date Tagged]]</f>
        <v>6.5972222218988463E-3</v>
      </c>
      <c r="J4711" s="46">
        <f>HOUR(tbl_raw_data[[#This Row],[Time_taken]])*60+MINUTE(tbl_raw_data[[#This Row],[Time_taken]])+SECOND(tbl_raw_data[[#This Row],[Time_taken]])/60</f>
        <v>9.5</v>
      </c>
      <c r="K4711" s="52">
        <f>DATE(YEAR(tbl_raw_data[[#This Row],[Date Actioned]]),MONTH(tbl_raw_data[[#This Row],[Date Actioned]]),DAY(tbl_raw_data[[#This Row],[Date Actioned]]))</f>
        <v>45155</v>
      </c>
      <c r="L4711" s="50" t="str">
        <f>UPPER(TEXT(tbl_raw_data[[#This Row],[updated_date]],"MMMM"))</f>
        <v>AUGUST</v>
      </c>
      <c r="M4711" s="50" t="str">
        <f>"WEEK "&amp; IF(ROUNDUP(DAY(tbl_raw_data[[#This Row],[updated_date]])/7,0)=5,4,ROUNDUP(DAY(tbl_raw_data[[#This Row],[updated_date]])/7,0))</f>
        <v>WEEK 3</v>
      </c>
      <c r="N4711" s="50" t="str">
        <f>UPPER(VLOOKUP(tbl_raw_data[[#This Row],[Analyst]],Settiings!$A$2:$B$16,2,0))</f>
        <v>ASIF</v>
      </c>
      <c r="O4711" s="50" t="str">
        <f>TRIM(UPPER(tbl_raw_data[[#This Row],[Outcome]]))</f>
        <v>APPROVE</v>
      </c>
      <c r="P4711" s="50" t="str">
        <f>TRIM(UPPER(tbl_raw_data[[#This Row],[Queue Name]]))</f>
        <v>CONSUMER POST BUREAU</v>
      </c>
      <c r="Q4711" s="50" t="str">
        <f>IF(tbl_raw_data[[#This Row],[Time taken in min]]&lt;=Settiings!$D$2,"SLA_MET","SLA_NOT_MET")</f>
        <v>SLA_MET</v>
      </c>
      <c r="R4711" s="94"/>
    </row>
    <row r="4712" spans="1:18" x14ac:dyDescent="0.3">
      <c r="A4712" s="23" t="s">
        <v>4638</v>
      </c>
      <c r="B4712" s="15">
        <v>45155.67597222222</v>
      </c>
      <c r="C4712" s="10">
        <v>45155.680243055554</v>
      </c>
      <c r="D4712" s="12" t="s">
        <v>13</v>
      </c>
      <c r="E4712" s="12" t="s">
        <v>19</v>
      </c>
      <c r="F4712" s="11" t="s">
        <v>50</v>
      </c>
      <c r="G4712" s="13"/>
      <c r="H4712" s="78"/>
      <c r="I4712" s="48">
        <f>tbl_raw_data[[#This Row],[Date Actioned]]-tbl_raw_data[[#This Row],[Date Tagged]]</f>
        <v>4.2708333348855376E-3</v>
      </c>
      <c r="J4712" s="46">
        <f>HOUR(tbl_raw_data[[#This Row],[Time_taken]])*60+MINUTE(tbl_raw_data[[#This Row],[Time_taken]])+SECOND(tbl_raw_data[[#This Row],[Time_taken]])/60</f>
        <v>6.15</v>
      </c>
      <c r="K4712" s="52">
        <f>DATE(YEAR(tbl_raw_data[[#This Row],[Date Actioned]]),MONTH(tbl_raw_data[[#This Row],[Date Actioned]]),DAY(tbl_raw_data[[#This Row],[Date Actioned]]))</f>
        <v>45155</v>
      </c>
      <c r="L4712" s="50" t="str">
        <f>UPPER(TEXT(tbl_raw_data[[#This Row],[updated_date]],"MMMM"))</f>
        <v>AUGUST</v>
      </c>
      <c r="M4712" s="50" t="str">
        <f>"WEEK "&amp; IF(ROUNDUP(DAY(tbl_raw_data[[#This Row],[updated_date]])/7,0)=5,4,ROUNDUP(DAY(tbl_raw_data[[#This Row],[updated_date]])/7,0))</f>
        <v>WEEK 3</v>
      </c>
      <c r="N4712" s="50" t="str">
        <f>UPPER(VLOOKUP(tbl_raw_data[[#This Row],[Analyst]],Settiings!$A$2:$B$16,2,0))</f>
        <v>SHAHID</v>
      </c>
      <c r="O4712" s="50" t="str">
        <f>TRIM(UPPER(tbl_raw_data[[#This Row],[Outcome]]))</f>
        <v>APPROVE</v>
      </c>
      <c r="P4712" s="50" t="str">
        <f>TRIM(UPPER(tbl_raw_data[[#This Row],[Queue Name]]))</f>
        <v>CONSUMER POST BUREAU</v>
      </c>
      <c r="Q4712" s="50" t="str">
        <f>IF(tbl_raw_data[[#This Row],[Time taken in min]]&lt;=Settiings!$D$2,"SLA_MET","SLA_NOT_MET")</f>
        <v>SLA_MET</v>
      </c>
      <c r="R4712" s="94"/>
    </row>
    <row r="4713" spans="1:18" x14ac:dyDescent="0.3">
      <c r="A4713" s="23" t="s">
        <v>4639</v>
      </c>
      <c r="B4713" s="15">
        <v>45155.677187499998</v>
      </c>
      <c r="C4713" s="16">
        <v>45155.684849537036</v>
      </c>
      <c r="D4713" s="17" t="s">
        <v>27</v>
      </c>
      <c r="E4713" s="17" t="s">
        <v>9</v>
      </c>
      <c r="F4713" s="17" t="s">
        <v>686</v>
      </c>
      <c r="G4713" s="17" t="s">
        <v>228</v>
      </c>
      <c r="H4713" s="83"/>
      <c r="I4713" s="48">
        <f>tbl_raw_data[[#This Row],[Date Actioned]]-tbl_raw_data[[#This Row],[Date Tagged]]</f>
        <v>7.662037038244307E-3</v>
      </c>
      <c r="J4713" s="46">
        <f>HOUR(tbl_raw_data[[#This Row],[Time_taken]])*60+MINUTE(tbl_raw_data[[#This Row],[Time_taken]])+SECOND(tbl_raw_data[[#This Row],[Time_taken]])/60</f>
        <v>11.033333333333333</v>
      </c>
      <c r="K4713" s="52">
        <f>DATE(YEAR(tbl_raw_data[[#This Row],[Date Actioned]]),MONTH(tbl_raw_data[[#This Row],[Date Actioned]]),DAY(tbl_raw_data[[#This Row],[Date Actioned]]))</f>
        <v>45155</v>
      </c>
      <c r="L4713" s="50" t="str">
        <f>UPPER(TEXT(tbl_raw_data[[#This Row],[updated_date]],"MMMM"))</f>
        <v>AUGUST</v>
      </c>
      <c r="M4713" s="50" t="str">
        <f>"WEEK "&amp; IF(ROUNDUP(DAY(tbl_raw_data[[#This Row],[updated_date]])/7,0)=5,4,ROUNDUP(DAY(tbl_raw_data[[#This Row],[updated_date]])/7,0))</f>
        <v>WEEK 3</v>
      </c>
      <c r="N4713" s="50" t="str">
        <f>UPPER(VLOOKUP(tbl_raw_data[[#This Row],[Analyst]],Settiings!$A$2:$B$16,2,0))</f>
        <v>FARDIN</v>
      </c>
      <c r="O4713" s="50" t="str">
        <f>TRIM(UPPER(tbl_raw_data[[#This Row],[Outcome]]))</f>
        <v>DECLINE</v>
      </c>
      <c r="P4713" s="50" t="str">
        <f>TRIM(UPPER(tbl_raw_data[[#This Row],[Queue Name]]))</f>
        <v>CONSUMER EXISTING</v>
      </c>
      <c r="Q4713" s="50" t="str">
        <f>IF(tbl_raw_data[[#This Row],[Time taken in min]]&lt;=Settiings!$D$2,"SLA_MET","SLA_NOT_MET")</f>
        <v>SLA_MET</v>
      </c>
      <c r="R4713" s="94"/>
    </row>
    <row r="4714" spans="1:18" x14ac:dyDescent="0.3">
      <c r="A4714" s="14" t="s">
        <v>4641</v>
      </c>
      <c r="B4714" s="9">
        <v>45155.679502314815</v>
      </c>
      <c r="C4714" s="24">
        <v>45155.687789351854</v>
      </c>
      <c r="D4714" s="25" t="s">
        <v>27</v>
      </c>
      <c r="E4714" s="25" t="s">
        <v>9</v>
      </c>
      <c r="F4714" s="25" t="s">
        <v>1222</v>
      </c>
      <c r="G4714" s="25" t="s">
        <v>111</v>
      </c>
      <c r="H4714" s="82"/>
      <c r="I4714" s="48">
        <f>tbl_raw_data[[#This Row],[Date Actioned]]-tbl_raw_data[[#This Row],[Date Tagged]]</f>
        <v>8.2870370388263837E-3</v>
      </c>
      <c r="J4714" s="46">
        <f>HOUR(tbl_raw_data[[#This Row],[Time_taken]])*60+MINUTE(tbl_raw_data[[#This Row],[Time_taken]])+SECOND(tbl_raw_data[[#This Row],[Time_taken]])/60</f>
        <v>11.933333333333334</v>
      </c>
      <c r="K4714" s="52">
        <f>DATE(YEAR(tbl_raw_data[[#This Row],[Date Actioned]]),MONTH(tbl_raw_data[[#This Row],[Date Actioned]]),DAY(tbl_raw_data[[#This Row],[Date Actioned]]))</f>
        <v>45155</v>
      </c>
      <c r="L4714" s="50" t="str">
        <f>UPPER(TEXT(tbl_raw_data[[#This Row],[updated_date]],"MMMM"))</f>
        <v>AUGUST</v>
      </c>
      <c r="M4714" s="50" t="str">
        <f>"WEEK "&amp; IF(ROUNDUP(DAY(tbl_raw_data[[#This Row],[updated_date]])/7,0)=5,4,ROUNDUP(DAY(tbl_raw_data[[#This Row],[updated_date]])/7,0))</f>
        <v>WEEK 3</v>
      </c>
      <c r="N4714" s="50" t="str">
        <f>UPPER(VLOOKUP(tbl_raw_data[[#This Row],[Analyst]],Settiings!$A$2:$B$16,2,0))</f>
        <v>HARDIK</v>
      </c>
      <c r="O4714" s="50" t="str">
        <f>TRIM(UPPER(tbl_raw_data[[#This Row],[Outcome]]))</f>
        <v>DECLINE</v>
      </c>
      <c r="P4714" s="50" t="str">
        <f>TRIM(UPPER(tbl_raw_data[[#This Row],[Queue Name]]))</f>
        <v>CONSUMER EXISTING</v>
      </c>
      <c r="Q4714" s="50" t="str">
        <f>IF(tbl_raw_data[[#This Row],[Time taken in min]]&lt;=Settiings!$D$2,"SLA_MET","SLA_NOT_MET")</f>
        <v>SLA_MET</v>
      </c>
      <c r="R4714" s="94"/>
    </row>
    <row r="4715" spans="1:18" x14ac:dyDescent="0.3">
      <c r="A4715" s="20" t="s">
        <v>4642</v>
      </c>
      <c r="B4715" s="15">
        <v>45155.68236111111</v>
      </c>
      <c r="C4715" s="16">
        <v>45155.691562499997</v>
      </c>
      <c r="D4715" s="17" t="s">
        <v>27</v>
      </c>
      <c r="E4715" s="17" t="s">
        <v>9</v>
      </c>
      <c r="F4715" s="17" t="s">
        <v>686</v>
      </c>
      <c r="G4715" s="17" t="s">
        <v>228</v>
      </c>
      <c r="H4715" s="83"/>
      <c r="I4715" s="48">
        <f>tbl_raw_data[[#This Row],[Date Actioned]]-tbl_raw_data[[#This Row],[Date Tagged]]</f>
        <v>9.2013888861401938E-3</v>
      </c>
      <c r="J4715" s="46">
        <f>HOUR(tbl_raw_data[[#This Row],[Time_taken]])*60+MINUTE(tbl_raw_data[[#This Row],[Time_taken]])+SECOND(tbl_raw_data[[#This Row],[Time_taken]])/60</f>
        <v>13.25</v>
      </c>
      <c r="K4715" s="52">
        <f>DATE(YEAR(tbl_raw_data[[#This Row],[Date Actioned]]),MONTH(tbl_raw_data[[#This Row],[Date Actioned]]),DAY(tbl_raw_data[[#This Row],[Date Actioned]]))</f>
        <v>45155</v>
      </c>
      <c r="L4715" s="50" t="str">
        <f>UPPER(TEXT(tbl_raw_data[[#This Row],[updated_date]],"MMMM"))</f>
        <v>AUGUST</v>
      </c>
      <c r="M4715" s="50" t="str">
        <f>"WEEK "&amp; IF(ROUNDUP(DAY(tbl_raw_data[[#This Row],[updated_date]])/7,0)=5,4,ROUNDUP(DAY(tbl_raw_data[[#This Row],[updated_date]])/7,0))</f>
        <v>WEEK 3</v>
      </c>
      <c r="N4715" s="50" t="str">
        <f>UPPER(VLOOKUP(tbl_raw_data[[#This Row],[Analyst]],Settiings!$A$2:$B$16,2,0))</f>
        <v>FARDIN</v>
      </c>
      <c r="O4715" s="50" t="str">
        <f>TRIM(UPPER(tbl_raw_data[[#This Row],[Outcome]]))</f>
        <v>DECLINE</v>
      </c>
      <c r="P4715" s="50" t="str">
        <f>TRIM(UPPER(tbl_raw_data[[#This Row],[Queue Name]]))</f>
        <v>CONSUMER EXISTING</v>
      </c>
      <c r="Q4715" s="50" t="str">
        <f>IF(tbl_raw_data[[#This Row],[Time taken in min]]&lt;=Settiings!$D$2,"SLA_MET","SLA_NOT_MET")</f>
        <v>SLA_MET</v>
      </c>
      <c r="R4715" s="94"/>
    </row>
    <row r="4716" spans="1:18" x14ac:dyDescent="0.3">
      <c r="A4716" s="14" t="s">
        <v>4645</v>
      </c>
      <c r="B4716" s="9">
        <v>45155.684733796297</v>
      </c>
      <c r="C4716" s="24">
        <v>45155.690659722219</v>
      </c>
      <c r="D4716" s="25" t="s">
        <v>13</v>
      </c>
      <c r="E4716" s="25" t="s">
        <v>47</v>
      </c>
      <c r="F4716" s="25" t="s">
        <v>1222</v>
      </c>
      <c r="G4716" s="25" t="s">
        <v>77</v>
      </c>
      <c r="H4716" s="82"/>
      <c r="I4716" s="48">
        <f>tbl_raw_data[[#This Row],[Date Actioned]]-tbl_raw_data[[#This Row],[Date Tagged]]</f>
        <v>5.9259259214741178E-3</v>
      </c>
      <c r="J4716" s="46">
        <f>HOUR(tbl_raw_data[[#This Row],[Time_taken]])*60+MINUTE(tbl_raw_data[[#This Row],[Time_taken]])+SECOND(tbl_raw_data[[#This Row],[Time_taken]])/60</f>
        <v>8.5333333333333332</v>
      </c>
      <c r="K4716" s="52">
        <f>DATE(YEAR(tbl_raw_data[[#This Row],[Date Actioned]]),MONTH(tbl_raw_data[[#This Row],[Date Actioned]]),DAY(tbl_raw_data[[#This Row],[Date Actioned]]))</f>
        <v>45155</v>
      </c>
      <c r="L4716" s="50" t="str">
        <f>UPPER(TEXT(tbl_raw_data[[#This Row],[updated_date]],"MMMM"))</f>
        <v>AUGUST</v>
      </c>
      <c r="M4716" s="50" t="str">
        <f>"WEEK "&amp; IF(ROUNDUP(DAY(tbl_raw_data[[#This Row],[updated_date]])/7,0)=5,4,ROUNDUP(DAY(tbl_raw_data[[#This Row],[updated_date]])/7,0))</f>
        <v>WEEK 3</v>
      </c>
      <c r="N4716" s="50" t="str">
        <f>UPPER(VLOOKUP(tbl_raw_data[[#This Row],[Analyst]],Settiings!$A$2:$B$16,2,0))</f>
        <v>HARDIK</v>
      </c>
      <c r="O4716" s="50" t="str">
        <f>TRIM(UPPER(tbl_raw_data[[#This Row],[Outcome]]))</f>
        <v>APPROVE</v>
      </c>
      <c r="P4716" s="50" t="str">
        <f>TRIM(UPPER(tbl_raw_data[[#This Row],[Queue Name]]))</f>
        <v>CONSUMER PRE BUREAU</v>
      </c>
      <c r="Q4716" s="50" t="str">
        <f>IF(tbl_raw_data[[#This Row],[Time taken in min]]&lt;=Settiings!$D$2,"SLA_MET","SLA_NOT_MET")</f>
        <v>SLA_MET</v>
      </c>
      <c r="R4716" s="94"/>
    </row>
    <row r="4717" spans="1:18" x14ac:dyDescent="0.3">
      <c r="A4717" s="20" t="s">
        <v>4646</v>
      </c>
      <c r="B4717" s="15">
        <v>45155.686168981483</v>
      </c>
      <c r="C4717" s="16">
        <v>45155.692847222221</v>
      </c>
      <c r="D4717" s="17" t="s">
        <v>13</v>
      </c>
      <c r="E4717" s="17" t="s">
        <v>9</v>
      </c>
      <c r="F4717" s="17" t="s">
        <v>70</v>
      </c>
      <c r="G4717" s="17" t="s">
        <v>17</v>
      </c>
      <c r="H4717" s="83"/>
      <c r="I4717" s="48">
        <f>tbl_raw_data[[#This Row],[Date Actioned]]-tbl_raw_data[[#This Row],[Date Tagged]]</f>
        <v>6.6782407375285402E-3</v>
      </c>
      <c r="J4717" s="46">
        <f>HOUR(tbl_raw_data[[#This Row],[Time_taken]])*60+MINUTE(tbl_raw_data[[#This Row],[Time_taken]])+SECOND(tbl_raw_data[[#This Row],[Time_taken]])/60</f>
        <v>9.6166666666666671</v>
      </c>
      <c r="K4717" s="52">
        <f>DATE(YEAR(tbl_raw_data[[#This Row],[Date Actioned]]),MONTH(tbl_raw_data[[#This Row],[Date Actioned]]),DAY(tbl_raw_data[[#This Row],[Date Actioned]]))</f>
        <v>45155</v>
      </c>
      <c r="L4717" s="50" t="str">
        <f>UPPER(TEXT(tbl_raw_data[[#This Row],[updated_date]],"MMMM"))</f>
        <v>AUGUST</v>
      </c>
      <c r="M4717" s="50" t="str">
        <f>"WEEK "&amp; IF(ROUNDUP(DAY(tbl_raw_data[[#This Row],[updated_date]])/7,0)=5,4,ROUNDUP(DAY(tbl_raw_data[[#This Row],[updated_date]])/7,0))</f>
        <v>WEEK 3</v>
      </c>
      <c r="N4717" s="50" t="str">
        <f>UPPER(VLOOKUP(tbl_raw_data[[#This Row],[Analyst]],Settiings!$A$2:$B$16,2,0))</f>
        <v>ASIF</v>
      </c>
      <c r="O4717" s="50" t="str">
        <f>TRIM(UPPER(tbl_raw_data[[#This Row],[Outcome]]))</f>
        <v>APPROVE</v>
      </c>
      <c r="P4717" s="50" t="str">
        <f>TRIM(UPPER(tbl_raw_data[[#This Row],[Queue Name]]))</f>
        <v>CONSUMER EXISTING</v>
      </c>
      <c r="Q4717" s="50" t="str">
        <f>IF(tbl_raw_data[[#This Row],[Time taken in min]]&lt;=Settiings!$D$2,"SLA_MET","SLA_NOT_MET")</f>
        <v>SLA_MET</v>
      </c>
      <c r="R4717" s="94"/>
    </row>
    <row r="4718" spans="1:18" x14ac:dyDescent="0.3">
      <c r="A4718" s="23" t="s">
        <v>4647</v>
      </c>
      <c r="B4718" s="9">
        <v>45155.686574074076</v>
      </c>
      <c r="C4718" s="24">
        <v>45155.694571759261</v>
      </c>
      <c r="D4718" s="25" t="s">
        <v>27</v>
      </c>
      <c r="E4718" s="25" t="s">
        <v>9</v>
      </c>
      <c r="F4718" s="25" t="s">
        <v>1222</v>
      </c>
      <c r="G4718" s="25" t="s">
        <v>297</v>
      </c>
      <c r="H4718" s="82"/>
      <c r="I4718" s="48">
        <f>tbl_raw_data[[#This Row],[Date Actioned]]-tbl_raw_data[[#This Row],[Date Tagged]]</f>
        <v>7.9976851848186925E-3</v>
      </c>
      <c r="J4718" s="46">
        <f>HOUR(tbl_raw_data[[#This Row],[Time_taken]])*60+MINUTE(tbl_raw_data[[#This Row],[Time_taken]])+SECOND(tbl_raw_data[[#This Row],[Time_taken]])/60</f>
        <v>11.516666666666667</v>
      </c>
      <c r="K4718" s="52">
        <f>DATE(YEAR(tbl_raw_data[[#This Row],[Date Actioned]]),MONTH(tbl_raw_data[[#This Row],[Date Actioned]]),DAY(tbl_raw_data[[#This Row],[Date Actioned]]))</f>
        <v>45155</v>
      </c>
      <c r="L4718" s="50" t="str">
        <f>UPPER(TEXT(tbl_raw_data[[#This Row],[updated_date]],"MMMM"))</f>
        <v>AUGUST</v>
      </c>
      <c r="M4718" s="50" t="str">
        <f>"WEEK "&amp; IF(ROUNDUP(DAY(tbl_raw_data[[#This Row],[updated_date]])/7,0)=5,4,ROUNDUP(DAY(tbl_raw_data[[#This Row],[updated_date]])/7,0))</f>
        <v>WEEK 3</v>
      </c>
      <c r="N4718" s="50" t="str">
        <f>UPPER(VLOOKUP(tbl_raw_data[[#This Row],[Analyst]],Settiings!$A$2:$B$16,2,0))</f>
        <v>HARDIK</v>
      </c>
      <c r="O4718" s="50" t="str">
        <f>TRIM(UPPER(tbl_raw_data[[#This Row],[Outcome]]))</f>
        <v>DECLINE</v>
      </c>
      <c r="P4718" s="50" t="str">
        <f>TRIM(UPPER(tbl_raw_data[[#This Row],[Queue Name]]))</f>
        <v>CONSUMER EXISTING</v>
      </c>
      <c r="Q4718" s="50" t="str">
        <f>IF(tbl_raw_data[[#This Row],[Time taken in min]]&lt;=Settiings!$D$2,"SLA_MET","SLA_NOT_MET")</f>
        <v>SLA_MET</v>
      </c>
      <c r="R4718" s="94"/>
    </row>
    <row r="4719" spans="1:18" x14ac:dyDescent="0.3">
      <c r="A4719" s="20" t="s">
        <v>4649</v>
      </c>
      <c r="B4719" s="15">
        <v>45155.694745370369</v>
      </c>
      <c r="C4719" s="26">
        <v>45155.703344907408</v>
      </c>
      <c r="D4719" s="18" t="s">
        <v>27</v>
      </c>
      <c r="E4719" s="18" t="s">
        <v>19</v>
      </c>
      <c r="F4719" s="27" t="s">
        <v>50</v>
      </c>
      <c r="G4719" s="19"/>
      <c r="H4719" s="79"/>
      <c r="I4719" s="48">
        <f>tbl_raw_data[[#This Row],[Date Actioned]]-tbl_raw_data[[#This Row],[Date Tagged]]</f>
        <v>8.599537039117422E-3</v>
      </c>
      <c r="J4719" s="46">
        <f>HOUR(tbl_raw_data[[#This Row],[Time_taken]])*60+MINUTE(tbl_raw_data[[#This Row],[Time_taken]])+SECOND(tbl_raw_data[[#This Row],[Time_taken]])/60</f>
        <v>12.383333333333333</v>
      </c>
      <c r="K4719" s="52">
        <f>DATE(YEAR(tbl_raw_data[[#This Row],[Date Actioned]]),MONTH(tbl_raw_data[[#This Row],[Date Actioned]]),DAY(tbl_raw_data[[#This Row],[Date Actioned]]))</f>
        <v>45155</v>
      </c>
      <c r="L4719" s="50" t="str">
        <f>UPPER(TEXT(tbl_raw_data[[#This Row],[updated_date]],"MMMM"))</f>
        <v>AUGUST</v>
      </c>
      <c r="M4719" s="50" t="str">
        <f>"WEEK "&amp; IF(ROUNDUP(DAY(tbl_raw_data[[#This Row],[updated_date]])/7,0)=5,4,ROUNDUP(DAY(tbl_raw_data[[#This Row],[updated_date]])/7,0))</f>
        <v>WEEK 3</v>
      </c>
      <c r="N4719" s="50" t="str">
        <f>UPPER(VLOOKUP(tbl_raw_data[[#This Row],[Analyst]],Settiings!$A$2:$B$16,2,0))</f>
        <v>SHAHID</v>
      </c>
      <c r="O4719" s="50" t="str">
        <f>TRIM(UPPER(tbl_raw_data[[#This Row],[Outcome]]))</f>
        <v>DECLINE</v>
      </c>
      <c r="P4719" s="50" t="str">
        <f>TRIM(UPPER(tbl_raw_data[[#This Row],[Queue Name]]))</f>
        <v>CONSUMER POST BUREAU</v>
      </c>
      <c r="Q4719" s="50" t="str">
        <f>IF(tbl_raw_data[[#This Row],[Time taken in min]]&lt;=Settiings!$D$2,"SLA_MET","SLA_NOT_MET")</f>
        <v>SLA_MET</v>
      </c>
      <c r="R4719" s="94"/>
    </row>
    <row r="4720" spans="1:18" x14ac:dyDescent="0.3">
      <c r="A4720" s="14" t="s">
        <v>4650</v>
      </c>
      <c r="B4720" s="15">
        <v>45155.696909722225</v>
      </c>
      <c r="C4720" s="16">
        <v>45155.702488425923</v>
      </c>
      <c r="D4720" s="17" t="s">
        <v>27</v>
      </c>
      <c r="E4720" s="17" t="s">
        <v>19</v>
      </c>
      <c r="F4720" s="17" t="s">
        <v>70</v>
      </c>
      <c r="G4720" s="17" t="s">
        <v>113</v>
      </c>
      <c r="H4720" s="83"/>
      <c r="I4720" s="48">
        <f>tbl_raw_data[[#This Row],[Date Actioned]]-tbl_raw_data[[#This Row],[Date Tagged]]</f>
        <v>5.5787036981200799E-3</v>
      </c>
      <c r="J4720" s="46">
        <f>HOUR(tbl_raw_data[[#This Row],[Time_taken]])*60+MINUTE(tbl_raw_data[[#This Row],[Time_taken]])+SECOND(tbl_raw_data[[#This Row],[Time_taken]])/60</f>
        <v>8.0333333333333332</v>
      </c>
      <c r="K4720" s="52">
        <f>DATE(YEAR(tbl_raw_data[[#This Row],[Date Actioned]]),MONTH(tbl_raw_data[[#This Row],[Date Actioned]]),DAY(tbl_raw_data[[#This Row],[Date Actioned]]))</f>
        <v>45155</v>
      </c>
      <c r="L4720" s="50" t="str">
        <f>UPPER(TEXT(tbl_raw_data[[#This Row],[updated_date]],"MMMM"))</f>
        <v>AUGUST</v>
      </c>
      <c r="M4720" s="50" t="str">
        <f>"WEEK "&amp; IF(ROUNDUP(DAY(tbl_raw_data[[#This Row],[updated_date]])/7,0)=5,4,ROUNDUP(DAY(tbl_raw_data[[#This Row],[updated_date]])/7,0))</f>
        <v>WEEK 3</v>
      </c>
      <c r="N4720" s="50" t="str">
        <f>UPPER(VLOOKUP(tbl_raw_data[[#This Row],[Analyst]],Settiings!$A$2:$B$16,2,0))</f>
        <v>ASIF</v>
      </c>
      <c r="O4720" s="50" t="str">
        <f>TRIM(UPPER(tbl_raw_data[[#This Row],[Outcome]]))</f>
        <v>DECLINE</v>
      </c>
      <c r="P4720" s="50" t="str">
        <f>TRIM(UPPER(tbl_raw_data[[#This Row],[Queue Name]]))</f>
        <v>CONSUMER POST BUREAU</v>
      </c>
      <c r="Q4720" s="50" t="str">
        <f>IF(tbl_raw_data[[#This Row],[Time taken in min]]&lt;=Settiings!$D$2,"SLA_MET","SLA_NOT_MET")</f>
        <v>SLA_MET</v>
      </c>
      <c r="R4720" s="94"/>
    </row>
    <row r="4721" spans="1:18" x14ac:dyDescent="0.3">
      <c r="A4721" s="14" t="s">
        <v>4652</v>
      </c>
      <c r="B4721" s="15">
        <v>45155.70071759259</v>
      </c>
      <c r="C4721" s="26">
        <v>45155.70685185185</v>
      </c>
      <c r="D4721" s="18" t="s">
        <v>13</v>
      </c>
      <c r="E4721" s="18" t="s">
        <v>19</v>
      </c>
      <c r="F4721" s="27" t="s">
        <v>24</v>
      </c>
      <c r="G4721" s="19"/>
      <c r="H4721" s="79"/>
      <c r="I4721" s="48">
        <f>tbl_raw_data[[#This Row],[Date Actioned]]-tbl_raw_data[[#This Row],[Date Tagged]]</f>
        <v>6.1342592598521151E-3</v>
      </c>
      <c r="J4721" s="46">
        <f>HOUR(tbl_raw_data[[#This Row],[Time_taken]])*60+MINUTE(tbl_raw_data[[#This Row],[Time_taken]])+SECOND(tbl_raw_data[[#This Row],[Time_taken]])/60</f>
        <v>8.8333333333333339</v>
      </c>
      <c r="K4721" s="52">
        <f>DATE(YEAR(tbl_raw_data[[#This Row],[Date Actioned]]),MONTH(tbl_raw_data[[#This Row],[Date Actioned]]),DAY(tbl_raw_data[[#This Row],[Date Actioned]]))</f>
        <v>45155</v>
      </c>
      <c r="L4721" s="50" t="str">
        <f>UPPER(TEXT(tbl_raw_data[[#This Row],[updated_date]],"MMMM"))</f>
        <v>AUGUST</v>
      </c>
      <c r="M4721" s="50" t="str">
        <f>"WEEK "&amp; IF(ROUNDUP(DAY(tbl_raw_data[[#This Row],[updated_date]])/7,0)=5,4,ROUNDUP(DAY(tbl_raw_data[[#This Row],[updated_date]])/7,0))</f>
        <v>WEEK 3</v>
      </c>
      <c r="N4721" s="50" t="str">
        <f>UPPER(VLOOKUP(tbl_raw_data[[#This Row],[Analyst]],Settiings!$A$2:$B$16,2,0))</f>
        <v>QUADIR</v>
      </c>
      <c r="O4721" s="50" t="str">
        <f>TRIM(UPPER(tbl_raw_data[[#This Row],[Outcome]]))</f>
        <v>APPROVE</v>
      </c>
      <c r="P4721" s="50" t="str">
        <f>TRIM(UPPER(tbl_raw_data[[#This Row],[Queue Name]]))</f>
        <v>CONSUMER POST BUREAU</v>
      </c>
      <c r="Q4721" s="50" t="str">
        <f>IF(tbl_raw_data[[#This Row],[Time taken in min]]&lt;=Settiings!$D$2,"SLA_MET","SLA_NOT_MET")</f>
        <v>SLA_MET</v>
      </c>
      <c r="R4721" s="94"/>
    </row>
    <row r="4722" spans="1:18" x14ac:dyDescent="0.3">
      <c r="A4722" s="23" t="s">
        <v>4653</v>
      </c>
      <c r="B4722" s="9">
        <v>45155.701539351852</v>
      </c>
      <c r="C4722" s="24">
        <v>45155.704513888886</v>
      </c>
      <c r="D4722" s="25" t="s">
        <v>13</v>
      </c>
      <c r="E4722" s="25" t="s">
        <v>47</v>
      </c>
      <c r="F4722" s="25" t="s">
        <v>70</v>
      </c>
      <c r="G4722" s="25" t="s">
        <v>255</v>
      </c>
      <c r="H4722" s="82"/>
      <c r="I4722" s="48">
        <f>tbl_raw_data[[#This Row],[Date Actioned]]-tbl_raw_data[[#This Row],[Date Tagged]]</f>
        <v>2.9745370338787325E-3</v>
      </c>
      <c r="J4722" s="46">
        <f>HOUR(tbl_raw_data[[#This Row],[Time_taken]])*60+MINUTE(tbl_raw_data[[#This Row],[Time_taken]])+SECOND(tbl_raw_data[[#This Row],[Time_taken]])/60</f>
        <v>4.2833333333333332</v>
      </c>
      <c r="K4722" s="52">
        <f>DATE(YEAR(tbl_raw_data[[#This Row],[Date Actioned]]),MONTH(tbl_raw_data[[#This Row],[Date Actioned]]),DAY(tbl_raw_data[[#This Row],[Date Actioned]]))</f>
        <v>45155</v>
      </c>
      <c r="L4722" s="50" t="str">
        <f>UPPER(TEXT(tbl_raw_data[[#This Row],[updated_date]],"MMMM"))</f>
        <v>AUGUST</v>
      </c>
      <c r="M4722" s="50" t="str">
        <f>"WEEK "&amp; IF(ROUNDUP(DAY(tbl_raw_data[[#This Row],[updated_date]])/7,0)=5,4,ROUNDUP(DAY(tbl_raw_data[[#This Row],[updated_date]])/7,0))</f>
        <v>WEEK 3</v>
      </c>
      <c r="N4722" s="50" t="str">
        <f>UPPER(VLOOKUP(tbl_raw_data[[#This Row],[Analyst]],Settiings!$A$2:$B$16,2,0))</f>
        <v>ASIF</v>
      </c>
      <c r="O4722" s="50" t="str">
        <f>TRIM(UPPER(tbl_raw_data[[#This Row],[Outcome]]))</f>
        <v>APPROVE</v>
      </c>
      <c r="P4722" s="50" t="str">
        <f>TRIM(UPPER(tbl_raw_data[[#This Row],[Queue Name]]))</f>
        <v>CONSUMER PRE BUREAU</v>
      </c>
      <c r="Q4722" s="50" t="str">
        <f>IF(tbl_raw_data[[#This Row],[Time taken in min]]&lt;=Settiings!$D$2,"SLA_MET","SLA_NOT_MET")</f>
        <v>SLA_MET</v>
      </c>
      <c r="R4722" s="94"/>
    </row>
    <row r="4723" spans="1:18" x14ac:dyDescent="0.3">
      <c r="A4723" s="14" t="s">
        <v>4654</v>
      </c>
      <c r="B4723" s="15">
        <v>45155.701539351852</v>
      </c>
      <c r="C4723" s="16">
        <v>45155.705543981479</v>
      </c>
      <c r="D4723" s="17" t="s">
        <v>13</v>
      </c>
      <c r="E4723" s="17" t="s">
        <v>47</v>
      </c>
      <c r="F4723" s="17" t="s">
        <v>43</v>
      </c>
      <c r="G4723" s="17" t="s">
        <v>17</v>
      </c>
      <c r="H4723" s="83"/>
      <c r="I4723" s="48">
        <f>tbl_raw_data[[#This Row],[Date Actioned]]-tbl_raw_data[[#This Row],[Date Tagged]]</f>
        <v>4.0046296271611936E-3</v>
      </c>
      <c r="J4723" s="46">
        <f>HOUR(tbl_raw_data[[#This Row],[Time_taken]])*60+MINUTE(tbl_raw_data[[#This Row],[Time_taken]])+SECOND(tbl_raw_data[[#This Row],[Time_taken]])/60</f>
        <v>5.7666666666666666</v>
      </c>
      <c r="K4723" s="52">
        <f>DATE(YEAR(tbl_raw_data[[#This Row],[Date Actioned]]),MONTH(tbl_raw_data[[#This Row],[Date Actioned]]),DAY(tbl_raw_data[[#This Row],[Date Actioned]]))</f>
        <v>45155</v>
      </c>
      <c r="L4723" s="50" t="str">
        <f>UPPER(TEXT(tbl_raw_data[[#This Row],[updated_date]],"MMMM"))</f>
        <v>AUGUST</v>
      </c>
      <c r="M4723" s="50" t="str">
        <f>"WEEK "&amp; IF(ROUNDUP(DAY(tbl_raw_data[[#This Row],[updated_date]])/7,0)=5,4,ROUNDUP(DAY(tbl_raw_data[[#This Row],[updated_date]])/7,0))</f>
        <v>WEEK 3</v>
      </c>
      <c r="N4723" s="50" t="str">
        <f>UPPER(VLOOKUP(tbl_raw_data[[#This Row],[Analyst]],Settiings!$A$2:$B$16,2,0))</f>
        <v>MERCEDES</v>
      </c>
      <c r="O4723" s="50" t="str">
        <f>TRIM(UPPER(tbl_raw_data[[#This Row],[Outcome]]))</f>
        <v>APPROVE</v>
      </c>
      <c r="P4723" s="50" t="str">
        <f>TRIM(UPPER(tbl_raw_data[[#This Row],[Queue Name]]))</f>
        <v>CONSUMER PRE BUREAU</v>
      </c>
      <c r="Q4723" s="50" t="str">
        <f>IF(tbl_raw_data[[#This Row],[Time taken in min]]&lt;=Settiings!$D$2,"SLA_MET","SLA_NOT_MET")</f>
        <v>SLA_MET</v>
      </c>
      <c r="R4723" s="94"/>
    </row>
    <row r="4724" spans="1:18" x14ac:dyDescent="0.3">
      <c r="A4724" s="20" t="s">
        <v>4655</v>
      </c>
      <c r="B4724" s="15">
        <v>45155.704467592594</v>
      </c>
      <c r="C4724" s="10">
        <v>45155.708611111113</v>
      </c>
      <c r="D4724" s="12" t="s">
        <v>13</v>
      </c>
      <c r="E4724" s="12" t="s">
        <v>19</v>
      </c>
      <c r="F4724" s="11" t="s">
        <v>50</v>
      </c>
      <c r="G4724" s="13"/>
      <c r="H4724" s="78"/>
      <c r="I4724" s="48">
        <f>tbl_raw_data[[#This Row],[Date Actioned]]-tbl_raw_data[[#This Row],[Date Tagged]]</f>
        <v>4.1435185194131918E-3</v>
      </c>
      <c r="J4724" s="46">
        <f>HOUR(tbl_raw_data[[#This Row],[Time_taken]])*60+MINUTE(tbl_raw_data[[#This Row],[Time_taken]])+SECOND(tbl_raw_data[[#This Row],[Time_taken]])/60</f>
        <v>5.9666666666666668</v>
      </c>
      <c r="K4724" s="52">
        <f>DATE(YEAR(tbl_raw_data[[#This Row],[Date Actioned]]),MONTH(tbl_raw_data[[#This Row],[Date Actioned]]),DAY(tbl_raw_data[[#This Row],[Date Actioned]]))</f>
        <v>45155</v>
      </c>
      <c r="L4724" s="50" t="str">
        <f>UPPER(TEXT(tbl_raw_data[[#This Row],[updated_date]],"MMMM"))</f>
        <v>AUGUST</v>
      </c>
      <c r="M4724" s="50" t="str">
        <f>"WEEK "&amp; IF(ROUNDUP(DAY(tbl_raw_data[[#This Row],[updated_date]])/7,0)=5,4,ROUNDUP(DAY(tbl_raw_data[[#This Row],[updated_date]])/7,0))</f>
        <v>WEEK 3</v>
      </c>
      <c r="N4724" s="50" t="str">
        <f>UPPER(VLOOKUP(tbl_raw_data[[#This Row],[Analyst]],Settiings!$A$2:$B$16,2,0))</f>
        <v>SHAHID</v>
      </c>
      <c r="O4724" s="50" t="str">
        <f>TRIM(UPPER(tbl_raw_data[[#This Row],[Outcome]]))</f>
        <v>APPROVE</v>
      </c>
      <c r="P4724" s="50" t="str">
        <f>TRIM(UPPER(tbl_raw_data[[#This Row],[Queue Name]]))</f>
        <v>CONSUMER POST BUREAU</v>
      </c>
      <c r="Q4724" s="50" t="str">
        <f>IF(tbl_raw_data[[#This Row],[Time taken in min]]&lt;=Settiings!$D$2,"SLA_MET","SLA_NOT_MET")</f>
        <v>SLA_MET</v>
      </c>
      <c r="R4724" s="94"/>
    </row>
    <row r="4725" spans="1:18" x14ac:dyDescent="0.3">
      <c r="A4725" s="23" t="s">
        <v>4659</v>
      </c>
      <c r="B4725" s="15">
        <v>45155.711898148147</v>
      </c>
      <c r="C4725" s="26">
        <v>45155.720532407409</v>
      </c>
      <c r="D4725" s="18" t="s">
        <v>13</v>
      </c>
      <c r="E4725" s="18" t="s">
        <v>9</v>
      </c>
      <c r="F4725" s="27" t="s">
        <v>43</v>
      </c>
      <c r="G4725" s="19"/>
      <c r="H4725" s="79"/>
      <c r="I4725" s="48">
        <f>tbl_raw_data[[#This Row],[Date Actioned]]-tbl_raw_data[[#This Row],[Date Tagged]]</f>
        <v>8.6342592621804215E-3</v>
      </c>
      <c r="J4725" s="46">
        <f>HOUR(tbl_raw_data[[#This Row],[Time_taken]])*60+MINUTE(tbl_raw_data[[#This Row],[Time_taken]])+SECOND(tbl_raw_data[[#This Row],[Time_taken]])/60</f>
        <v>12.433333333333334</v>
      </c>
      <c r="K4725" s="52">
        <f>DATE(YEAR(tbl_raw_data[[#This Row],[Date Actioned]]),MONTH(tbl_raw_data[[#This Row],[Date Actioned]]),DAY(tbl_raw_data[[#This Row],[Date Actioned]]))</f>
        <v>45155</v>
      </c>
      <c r="L4725" s="50" t="str">
        <f>UPPER(TEXT(tbl_raw_data[[#This Row],[updated_date]],"MMMM"))</f>
        <v>AUGUST</v>
      </c>
      <c r="M4725" s="50" t="str">
        <f>"WEEK "&amp; IF(ROUNDUP(DAY(tbl_raw_data[[#This Row],[updated_date]])/7,0)=5,4,ROUNDUP(DAY(tbl_raw_data[[#This Row],[updated_date]])/7,0))</f>
        <v>WEEK 3</v>
      </c>
      <c r="N4725" s="50" t="str">
        <f>UPPER(VLOOKUP(tbl_raw_data[[#This Row],[Analyst]],Settiings!$A$2:$B$16,2,0))</f>
        <v>MERCEDES</v>
      </c>
      <c r="O4725" s="50" t="str">
        <f>TRIM(UPPER(tbl_raw_data[[#This Row],[Outcome]]))</f>
        <v>APPROVE</v>
      </c>
      <c r="P4725" s="50" t="str">
        <f>TRIM(UPPER(tbl_raw_data[[#This Row],[Queue Name]]))</f>
        <v>CONSUMER EXISTING</v>
      </c>
      <c r="Q4725" s="50" t="str">
        <f>IF(tbl_raw_data[[#This Row],[Time taken in min]]&lt;=Settiings!$D$2,"SLA_MET","SLA_NOT_MET")</f>
        <v>SLA_MET</v>
      </c>
      <c r="R4725" s="94"/>
    </row>
    <row r="4726" spans="1:18" x14ac:dyDescent="0.3">
      <c r="A4726" s="14" t="s">
        <v>4660</v>
      </c>
      <c r="B4726" s="15">
        <v>45155.718425925923</v>
      </c>
      <c r="C4726" s="10">
        <v>45155.725451388891</v>
      </c>
      <c r="D4726" s="12" t="s">
        <v>13</v>
      </c>
      <c r="E4726" s="12" t="s">
        <v>19</v>
      </c>
      <c r="F4726" s="11" t="s">
        <v>686</v>
      </c>
      <c r="G4726" s="13"/>
      <c r="H4726" s="78"/>
      <c r="I4726" s="48">
        <f>tbl_raw_data[[#This Row],[Date Actioned]]-tbl_raw_data[[#This Row],[Date Tagged]]</f>
        <v>7.0254629681585357E-3</v>
      </c>
      <c r="J4726" s="46">
        <f>HOUR(tbl_raw_data[[#This Row],[Time_taken]])*60+MINUTE(tbl_raw_data[[#This Row],[Time_taken]])+SECOND(tbl_raw_data[[#This Row],[Time_taken]])/60</f>
        <v>10.116666666666667</v>
      </c>
      <c r="K4726" s="52">
        <f>DATE(YEAR(tbl_raw_data[[#This Row],[Date Actioned]]),MONTH(tbl_raw_data[[#This Row],[Date Actioned]]),DAY(tbl_raw_data[[#This Row],[Date Actioned]]))</f>
        <v>45155</v>
      </c>
      <c r="L4726" s="50" t="str">
        <f>UPPER(TEXT(tbl_raw_data[[#This Row],[updated_date]],"MMMM"))</f>
        <v>AUGUST</v>
      </c>
      <c r="M4726" s="50" t="str">
        <f>"WEEK "&amp; IF(ROUNDUP(DAY(tbl_raw_data[[#This Row],[updated_date]])/7,0)=5,4,ROUNDUP(DAY(tbl_raw_data[[#This Row],[updated_date]])/7,0))</f>
        <v>WEEK 3</v>
      </c>
      <c r="N4726" s="50" t="str">
        <f>UPPER(VLOOKUP(tbl_raw_data[[#This Row],[Analyst]],Settiings!$A$2:$B$16,2,0))</f>
        <v>FARDIN</v>
      </c>
      <c r="O4726" s="50" t="str">
        <f>TRIM(UPPER(tbl_raw_data[[#This Row],[Outcome]]))</f>
        <v>APPROVE</v>
      </c>
      <c r="P4726" s="50" t="str">
        <f>TRIM(UPPER(tbl_raw_data[[#This Row],[Queue Name]]))</f>
        <v>CONSUMER POST BUREAU</v>
      </c>
      <c r="Q4726" s="50" t="str">
        <f>IF(tbl_raw_data[[#This Row],[Time taken in min]]&lt;=Settiings!$D$2,"SLA_MET","SLA_NOT_MET")</f>
        <v>SLA_MET</v>
      </c>
      <c r="R4726" s="94"/>
    </row>
    <row r="4727" spans="1:18" x14ac:dyDescent="0.3">
      <c r="A4727" s="20" t="s">
        <v>4661</v>
      </c>
      <c r="B4727" s="9">
        <v>45155.723229166666</v>
      </c>
      <c r="C4727" s="24">
        <v>45155.729884259257</v>
      </c>
      <c r="D4727" s="25" t="s">
        <v>27</v>
      </c>
      <c r="E4727" s="25" t="s">
        <v>9</v>
      </c>
      <c r="F4727" s="25" t="s">
        <v>1222</v>
      </c>
      <c r="G4727" s="25" t="s">
        <v>111</v>
      </c>
      <c r="H4727" s="82"/>
      <c r="I4727" s="48">
        <f>tbl_raw_data[[#This Row],[Date Actioned]]-tbl_raw_data[[#This Row],[Date Tagged]]</f>
        <v>6.655092591245193E-3</v>
      </c>
      <c r="J4727" s="46">
        <f>HOUR(tbl_raw_data[[#This Row],[Time_taken]])*60+MINUTE(tbl_raw_data[[#This Row],[Time_taken]])+SECOND(tbl_raw_data[[#This Row],[Time_taken]])/60</f>
        <v>9.5833333333333339</v>
      </c>
      <c r="K4727" s="52">
        <f>DATE(YEAR(tbl_raw_data[[#This Row],[Date Actioned]]),MONTH(tbl_raw_data[[#This Row],[Date Actioned]]),DAY(tbl_raw_data[[#This Row],[Date Actioned]]))</f>
        <v>45155</v>
      </c>
      <c r="L4727" s="50" t="str">
        <f>UPPER(TEXT(tbl_raw_data[[#This Row],[updated_date]],"MMMM"))</f>
        <v>AUGUST</v>
      </c>
      <c r="M4727" s="50" t="str">
        <f>"WEEK "&amp; IF(ROUNDUP(DAY(tbl_raw_data[[#This Row],[updated_date]])/7,0)=5,4,ROUNDUP(DAY(tbl_raw_data[[#This Row],[updated_date]])/7,0))</f>
        <v>WEEK 3</v>
      </c>
      <c r="N4727" s="50" t="str">
        <f>UPPER(VLOOKUP(tbl_raw_data[[#This Row],[Analyst]],Settiings!$A$2:$B$16,2,0))</f>
        <v>HARDIK</v>
      </c>
      <c r="O4727" s="50" t="str">
        <f>TRIM(UPPER(tbl_raw_data[[#This Row],[Outcome]]))</f>
        <v>DECLINE</v>
      </c>
      <c r="P4727" s="50" t="str">
        <f>TRIM(UPPER(tbl_raw_data[[#This Row],[Queue Name]]))</f>
        <v>CONSUMER EXISTING</v>
      </c>
      <c r="Q4727" s="50" t="str">
        <f>IF(tbl_raw_data[[#This Row],[Time taken in min]]&lt;=Settiings!$D$2,"SLA_MET","SLA_NOT_MET")</f>
        <v>SLA_MET</v>
      </c>
      <c r="R4727" s="94"/>
    </row>
    <row r="4728" spans="1:18" x14ac:dyDescent="0.3">
      <c r="A4728" s="20" t="s">
        <v>4662</v>
      </c>
      <c r="B4728" s="9">
        <v>45155.723321759258</v>
      </c>
      <c r="C4728" s="24">
        <v>45155.726851851854</v>
      </c>
      <c r="D4728" s="25" t="s">
        <v>13</v>
      </c>
      <c r="E4728" s="25" t="s">
        <v>47</v>
      </c>
      <c r="F4728" s="25" t="s">
        <v>70</v>
      </c>
      <c r="G4728" s="25" t="s">
        <v>4663</v>
      </c>
      <c r="H4728" s="82"/>
      <c r="I4728" s="48">
        <f>tbl_raw_data[[#This Row],[Date Actioned]]-tbl_raw_data[[#This Row],[Date Tagged]]</f>
        <v>3.5300925956107676E-3</v>
      </c>
      <c r="J4728" s="46">
        <f>HOUR(tbl_raw_data[[#This Row],[Time_taken]])*60+MINUTE(tbl_raw_data[[#This Row],[Time_taken]])+SECOND(tbl_raw_data[[#This Row],[Time_taken]])/60</f>
        <v>5.083333333333333</v>
      </c>
      <c r="K4728" s="52">
        <f>DATE(YEAR(tbl_raw_data[[#This Row],[Date Actioned]]),MONTH(tbl_raw_data[[#This Row],[Date Actioned]]),DAY(tbl_raw_data[[#This Row],[Date Actioned]]))</f>
        <v>45155</v>
      </c>
      <c r="L4728" s="50" t="str">
        <f>UPPER(TEXT(tbl_raw_data[[#This Row],[updated_date]],"MMMM"))</f>
        <v>AUGUST</v>
      </c>
      <c r="M4728" s="50" t="str">
        <f>"WEEK "&amp; IF(ROUNDUP(DAY(tbl_raw_data[[#This Row],[updated_date]])/7,0)=5,4,ROUNDUP(DAY(tbl_raw_data[[#This Row],[updated_date]])/7,0))</f>
        <v>WEEK 3</v>
      </c>
      <c r="N4728" s="50" t="str">
        <f>UPPER(VLOOKUP(tbl_raw_data[[#This Row],[Analyst]],Settiings!$A$2:$B$16,2,0))</f>
        <v>ASIF</v>
      </c>
      <c r="O4728" s="50" t="str">
        <f>TRIM(UPPER(tbl_raw_data[[#This Row],[Outcome]]))</f>
        <v>APPROVE</v>
      </c>
      <c r="P4728" s="50" t="str">
        <f>TRIM(UPPER(tbl_raw_data[[#This Row],[Queue Name]]))</f>
        <v>CONSUMER PRE BUREAU</v>
      </c>
      <c r="Q4728" s="50" t="str">
        <f>IF(tbl_raw_data[[#This Row],[Time taken in min]]&lt;=Settiings!$D$2,"SLA_MET","SLA_NOT_MET")</f>
        <v>SLA_MET</v>
      </c>
      <c r="R4728" s="94"/>
    </row>
    <row r="4729" spans="1:18" x14ac:dyDescent="0.3">
      <c r="A4729" s="23" t="s">
        <v>4664</v>
      </c>
      <c r="B4729" s="15">
        <v>45155.727962962963</v>
      </c>
      <c r="C4729" s="16">
        <v>45155.735590277778</v>
      </c>
      <c r="D4729" s="17" t="s">
        <v>27</v>
      </c>
      <c r="E4729" s="17" t="s">
        <v>47</v>
      </c>
      <c r="F4729" s="17" t="s">
        <v>70</v>
      </c>
      <c r="G4729" s="17" t="s">
        <v>113</v>
      </c>
      <c r="H4729" s="83"/>
      <c r="I4729" s="48">
        <f>tbl_raw_data[[#This Row],[Date Actioned]]-tbl_raw_data[[#This Row],[Date Tagged]]</f>
        <v>7.6273148151813075E-3</v>
      </c>
      <c r="J4729" s="46">
        <f>HOUR(tbl_raw_data[[#This Row],[Time_taken]])*60+MINUTE(tbl_raw_data[[#This Row],[Time_taken]])+SECOND(tbl_raw_data[[#This Row],[Time_taken]])/60</f>
        <v>10.983333333333333</v>
      </c>
      <c r="K4729" s="52">
        <f>DATE(YEAR(tbl_raw_data[[#This Row],[Date Actioned]]),MONTH(tbl_raw_data[[#This Row],[Date Actioned]]),DAY(tbl_raw_data[[#This Row],[Date Actioned]]))</f>
        <v>45155</v>
      </c>
      <c r="L4729" s="50" t="str">
        <f>UPPER(TEXT(tbl_raw_data[[#This Row],[updated_date]],"MMMM"))</f>
        <v>AUGUST</v>
      </c>
      <c r="M4729" s="50" t="str">
        <f>"WEEK "&amp; IF(ROUNDUP(DAY(tbl_raw_data[[#This Row],[updated_date]])/7,0)=5,4,ROUNDUP(DAY(tbl_raw_data[[#This Row],[updated_date]])/7,0))</f>
        <v>WEEK 3</v>
      </c>
      <c r="N4729" s="50" t="str">
        <f>UPPER(VLOOKUP(tbl_raw_data[[#This Row],[Analyst]],Settiings!$A$2:$B$16,2,0))</f>
        <v>ASIF</v>
      </c>
      <c r="O4729" s="50" t="str">
        <f>TRIM(UPPER(tbl_raw_data[[#This Row],[Outcome]]))</f>
        <v>DECLINE</v>
      </c>
      <c r="P4729" s="50" t="str">
        <f>TRIM(UPPER(tbl_raw_data[[#This Row],[Queue Name]]))</f>
        <v>CONSUMER PRE BUREAU</v>
      </c>
      <c r="Q4729" s="50" t="str">
        <f>IF(tbl_raw_data[[#This Row],[Time taken in min]]&lt;=Settiings!$D$2,"SLA_MET","SLA_NOT_MET")</f>
        <v>SLA_MET</v>
      </c>
      <c r="R4729" s="94"/>
    </row>
    <row r="4730" spans="1:18" x14ac:dyDescent="0.3">
      <c r="A4730" s="14" t="s">
        <v>4665</v>
      </c>
      <c r="B4730" s="9">
        <v>45155.730104166665</v>
      </c>
      <c r="C4730" s="24">
        <v>45155.734270833331</v>
      </c>
      <c r="D4730" s="25" t="s">
        <v>27</v>
      </c>
      <c r="E4730" s="25" t="s">
        <v>9</v>
      </c>
      <c r="F4730" s="25" t="s">
        <v>686</v>
      </c>
      <c r="G4730" s="25" t="s">
        <v>71</v>
      </c>
      <c r="H4730" s="82"/>
      <c r="I4730" s="48">
        <f>tbl_raw_data[[#This Row],[Date Actioned]]-tbl_raw_data[[#This Row],[Date Tagged]]</f>
        <v>4.166666665696539E-3</v>
      </c>
      <c r="J4730" s="46">
        <f>HOUR(tbl_raw_data[[#This Row],[Time_taken]])*60+MINUTE(tbl_raw_data[[#This Row],[Time_taken]])+SECOND(tbl_raw_data[[#This Row],[Time_taken]])/60</f>
        <v>6</v>
      </c>
      <c r="K4730" s="52">
        <f>DATE(YEAR(tbl_raw_data[[#This Row],[Date Actioned]]),MONTH(tbl_raw_data[[#This Row],[Date Actioned]]),DAY(tbl_raw_data[[#This Row],[Date Actioned]]))</f>
        <v>45155</v>
      </c>
      <c r="L4730" s="50" t="str">
        <f>UPPER(TEXT(tbl_raw_data[[#This Row],[updated_date]],"MMMM"))</f>
        <v>AUGUST</v>
      </c>
      <c r="M4730" s="50" t="str">
        <f>"WEEK "&amp; IF(ROUNDUP(DAY(tbl_raw_data[[#This Row],[updated_date]])/7,0)=5,4,ROUNDUP(DAY(tbl_raw_data[[#This Row],[updated_date]])/7,0))</f>
        <v>WEEK 3</v>
      </c>
      <c r="N4730" s="50" t="str">
        <f>UPPER(VLOOKUP(tbl_raw_data[[#This Row],[Analyst]],Settiings!$A$2:$B$16,2,0))</f>
        <v>FARDIN</v>
      </c>
      <c r="O4730" s="50" t="str">
        <f>TRIM(UPPER(tbl_raw_data[[#This Row],[Outcome]]))</f>
        <v>DECLINE</v>
      </c>
      <c r="P4730" s="50" t="str">
        <f>TRIM(UPPER(tbl_raw_data[[#This Row],[Queue Name]]))</f>
        <v>CONSUMER EXISTING</v>
      </c>
      <c r="Q4730" s="50" t="str">
        <f>IF(tbl_raw_data[[#This Row],[Time taken in min]]&lt;=Settiings!$D$2,"SLA_MET","SLA_NOT_MET")</f>
        <v>SLA_MET</v>
      </c>
      <c r="R4730" s="94"/>
    </row>
    <row r="4731" spans="1:18" x14ac:dyDescent="0.3">
      <c r="A4731" s="20" t="s">
        <v>4666</v>
      </c>
      <c r="B4731" s="15">
        <v>45155.732812499999</v>
      </c>
      <c r="C4731" s="16">
        <v>45155.736192129632</v>
      </c>
      <c r="D4731" s="17" t="s">
        <v>27</v>
      </c>
      <c r="E4731" s="17" t="s">
        <v>9</v>
      </c>
      <c r="F4731" s="17" t="s">
        <v>1222</v>
      </c>
      <c r="G4731" s="17" t="s">
        <v>2189</v>
      </c>
      <c r="H4731" s="83"/>
      <c r="I4731" s="48">
        <f>tbl_raw_data[[#This Row],[Date Actioned]]-tbl_raw_data[[#This Row],[Date Tagged]]</f>
        <v>3.3796296338550746E-3</v>
      </c>
      <c r="J4731" s="46">
        <f>HOUR(tbl_raw_data[[#This Row],[Time_taken]])*60+MINUTE(tbl_raw_data[[#This Row],[Time_taken]])+SECOND(tbl_raw_data[[#This Row],[Time_taken]])/60</f>
        <v>4.8666666666666671</v>
      </c>
      <c r="K4731" s="52">
        <f>DATE(YEAR(tbl_raw_data[[#This Row],[Date Actioned]]),MONTH(tbl_raw_data[[#This Row],[Date Actioned]]),DAY(tbl_raw_data[[#This Row],[Date Actioned]]))</f>
        <v>45155</v>
      </c>
      <c r="L4731" s="50" t="str">
        <f>UPPER(TEXT(tbl_raw_data[[#This Row],[updated_date]],"MMMM"))</f>
        <v>AUGUST</v>
      </c>
      <c r="M4731" s="50" t="str">
        <f>"WEEK "&amp; IF(ROUNDUP(DAY(tbl_raw_data[[#This Row],[updated_date]])/7,0)=5,4,ROUNDUP(DAY(tbl_raw_data[[#This Row],[updated_date]])/7,0))</f>
        <v>WEEK 3</v>
      </c>
      <c r="N4731" s="50" t="str">
        <f>UPPER(VLOOKUP(tbl_raw_data[[#This Row],[Analyst]],Settiings!$A$2:$B$16,2,0))</f>
        <v>HARDIK</v>
      </c>
      <c r="O4731" s="50" t="str">
        <f>TRIM(UPPER(tbl_raw_data[[#This Row],[Outcome]]))</f>
        <v>DECLINE</v>
      </c>
      <c r="P4731" s="50" t="str">
        <f>TRIM(UPPER(tbl_raw_data[[#This Row],[Queue Name]]))</f>
        <v>CONSUMER EXISTING</v>
      </c>
      <c r="Q4731" s="50" t="str">
        <f>IF(tbl_raw_data[[#This Row],[Time taken in min]]&lt;=Settiings!$D$2,"SLA_MET","SLA_NOT_MET")</f>
        <v>SLA_MET</v>
      </c>
      <c r="R4731" s="94"/>
    </row>
    <row r="4732" spans="1:18" x14ac:dyDescent="0.3">
      <c r="A4732" s="23" t="s">
        <v>4667</v>
      </c>
      <c r="B4732" s="9">
        <v>45155.734270833331</v>
      </c>
      <c r="C4732" s="24">
        <v>45155.739606481482</v>
      </c>
      <c r="D4732" s="25" t="s">
        <v>27</v>
      </c>
      <c r="E4732" s="25" t="s">
        <v>19</v>
      </c>
      <c r="F4732" s="25" t="s">
        <v>686</v>
      </c>
      <c r="G4732" s="25" t="s">
        <v>4668</v>
      </c>
      <c r="H4732" s="82"/>
      <c r="I4732" s="48">
        <f>tbl_raw_data[[#This Row],[Date Actioned]]-tbl_raw_data[[#This Row],[Date Tagged]]</f>
        <v>5.3356481512309983E-3</v>
      </c>
      <c r="J4732" s="46">
        <f>HOUR(tbl_raw_data[[#This Row],[Time_taken]])*60+MINUTE(tbl_raw_data[[#This Row],[Time_taken]])+SECOND(tbl_raw_data[[#This Row],[Time_taken]])/60</f>
        <v>7.6833333333333336</v>
      </c>
      <c r="K4732" s="52">
        <f>DATE(YEAR(tbl_raw_data[[#This Row],[Date Actioned]]),MONTH(tbl_raw_data[[#This Row],[Date Actioned]]),DAY(tbl_raw_data[[#This Row],[Date Actioned]]))</f>
        <v>45155</v>
      </c>
      <c r="L4732" s="50" t="str">
        <f>UPPER(TEXT(tbl_raw_data[[#This Row],[updated_date]],"MMMM"))</f>
        <v>AUGUST</v>
      </c>
      <c r="M4732" s="50" t="str">
        <f>"WEEK "&amp; IF(ROUNDUP(DAY(tbl_raw_data[[#This Row],[updated_date]])/7,0)=5,4,ROUNDUP(DAY(tbl_raw_data[[#This Row],[updated_date]])/7,0))</f>
        <v>WEEK 3</v>
      </c>
      <c r="N4732" s="50" t="str">
        <f>UPPER(VLOOKUP(tbl_raw_data[[#This Row],[Analyst]],Settiings!$A$2:$B$16,2,0))</f>
        <v>FARDIN</v>
      </c>
      <c r="O4732" s="50" t="str">
        <f>TRIM(UPPER(tbl_raw_data[[#This Row],[Outcome]]))</f>
        <v>DECLINE</v>
      </c>
      <c r="P4732" s="50" t="str">
        <f>TRIM(UPPER(tbl_raw_data[[#This Row],[Queue Name]]))</f>
        <v>CONSUMER POST BUREAU</v>
      </c>
      <c r="Q4732" s="50" t="str">
        <f>IF(tbl_raw_data[[#This Row],[Time taken in min]]&lt;=Settiings!$D$2,"SLA_MET","SLA_NOT_MET")</f>
        <v>SLA_MET</v>
      </c>
      <c r="R4732" s="94"/>
    </row>
    <row r="4733" spans="1:18" x14ac:dyDescent="0.3">
      <c r="A4733" s="23" t="s">
        <v>4672</v>
      </c>
      <c r="B4733" s="15">
        <v>45155.742291666669</v>
      </c>
      <c r="C4733" s="16">
        <v>45155.746099537035</v>
      </c>
      <c r="D4733" s="17" t="s">
        <v>13</v>
      </c>
      <c r="E4733" s="17" t="s">
        <v>9</v>
      </c>
      <c r="F4733" s="17" t="s">
        <v>53</v>
      </c>
      <c r="G4733" s="17" t="s">
        <v>17</v>
      </c>
      <c r="H4733" s="83"/>
      <c r="I4733" s="48">
        <f>tbl_raw_data[[#This Row],[Date Actioned]]-tbl_raw_data[[#This Row],[Date Tagged]]</f>
        <v>3.8078703655628487E-3</v>
      </c>
      <c r="J4733" s="46">
        <f>HOUR(tbl_raw_data[[#This Row],[Time_taken]])*60+MINUTE(tbl_raw_data[[#This Row],[Time_taken]])+SECOND(tbl_raw_data[[#This Row],[Time_taken]])/60</f>
        <v>5.4833333333333334</v>
      </c>
      <c r="K4733" s="52">
        <f>DATE(YEAR(tbl_raw_data[[#This Row],[Date Actioned]]),MONTH(tbl_raw_data[[#This Row],[Date Actioned]]),DAY(tbl_raw_data[[#This Row],[Date Actioned]]))</f>
        <v>45155</v>
      </c>
      <c r="L4733" s="50" t="str">
        <f>UPPER(TEXT(tbl_raw_data[[#This Row],[updated_date]],"MMMM"))</f>
        <v>AUGUST</v>
      </c>
      <c r="M4733" s="50" t="str">
        <f>"WEEK "&amp; IF(ROUNDUP(DAY(tbl_raw_data[[#This Row],[updated_date]])/7,0)=5,4,ROUNDUP(DAY(tbl_raw_data[[#This Row],[updated_date]])/7,0))</f>
        <v>WEEK 3</v>
      </c>
      <c r="N4733" s="50" t="str">
        <f>UPPER(VLOOKUP(tbl_raw_data[[#This Row],[Analyst]],Settiings!$A$2:$B$16,2,0))</f>
        <v>NAVED</v>
      </c>
      <c r="O4733" s="50" t="str">
        <f>TRIM(UPPER(tbl_raw_data[[#This Row],[Outcome]]))</f>
        <v>APPROVE</v>
      </c>
      <c r="P4733" s="50" t="str">
        <f>TRIM(UPPER(tbl_raw_data[[#This Row],[Queue Name]]))</f>
        <v>CONSUMER EXISTING</v>
      </c>
      <c r="Q4733" s="50" t="str">
        <f>IF(tbl_raw_data[[#This Row],[Time taken in min]]&lt;=Settiings!$D$2,"SLA_MET","SLA_NOT_MET")</f>
        <v>SLA_MET</v>
      </c>
      <c r="R4733" s="94"/>
    </row>
    <row r="4734" spans="1:18" x14ac:dyDescent="0.3">
      <c r="A4734" s="14" t="s">
        <v>4673</v>
      </c>
      <c r="B4734" s="9">
        <v>45155.743796296294</v>
      </c>
      <c r="C4734" s="24">
        <v>45155.746944444443</v>
      </c>
      <c r="D4734" s="25" t="s">
        <v>13</v>
      </c>
      <c r="E4734" s="25" t="s">
        <v>9</v>
      </c>
      <c r="F4734" s="25" t="s">
        <v>70</v>
      </c>
      <c r="G4734" s="25" t="s">
        <v>17</v>
      </c>
      <c r="H4734" s="82"/>
      <c r="I4734" s="48">
        <f>tbl_raw_data[[#This Row],[Date Actioned]]-tbl_raw_data[[#This Row],[Date Tagged]]</f>
        <v>3.1481481491937302E-3</v>
      </c>
      <c r="J4734" s="46">
        <f>HOUR(tbl_raw_data[[#This Row],[Time_taken]])*60+MINUTE(tbl_raw_data[[#This Row],[Time_taken]])+SECOND(tbl_raw_data[[#This Row],[Time_taken]])/60</f>
        <v>4.5333333333333332</v>
      </c>
      <c r="K4734" s="52">
        <f>DATE(YEAR(tbl_raw_data[[#This Row],[Date Actioned]]),MONTH(tbl_raw_data[[#This Row],[Date Actioned]]),DAY(tbl_raw_data[[#This Row],[Date Actioned]]))</f>
        <v>45155</v>
      </c>
      <c r="L4734" s="50" t="str">
        <f>UPPER(TEXT(tbl_raw_data[[#This Row],[updated_date]],"MMMM"))</f>
        <v>AUGUST</v>
      </c>
      <c r="M4734" s="50" t="str">
        <f>"WEEK "&amp; IF(ROUNDUP(DAY(tbl_raw_data[[#This Row],[updated_date]])/7,0)=5,4,ROUNDUP(DAY(tbl_raw_data[[#This Row],[updated_date]])/7,0))</f>
        <v>WEEK 3</v>
      </c>
      <c r="N4734" s="50" t="str">
        <f>UPPER(VLOOKUP(tbl_raw_data[[#This Row],[Analyst]],Settiings!$A$2:$B$16,2,0))</f>
        <v>ASIF</v>
      </c>
      <c r="O4734" s="50" t="str">
        <f>TRIM(UPPER(tbl_raw_data[[#This Row],[Outcome]]))</f>
        <v>APPROVE</v>
      </c>
      <c r="P4734" s="50" t="str">
        <f>TRIM(UPPER(tbl_raw_data[[#This Row],[Queue Name]]))</f>
        <v>CONSUMER EXISTING</v>
      </c>
      <c r="Q4734" s="50" t="str">
        <f>IF(tbl_raw_data[[#This Row],[Time taken in min]]&lt;=Settiings!$D$2,"SLA_MET","SLA_NOT_MET")</f>
        <v>SLA_MET</v>
      </c>
      <c r="R4734" s="94"/>
    </row>
    <row r="4735" spans="1:18" x14ac:dyDescent="0.3">
      <c r="A4735" s="20" t="s">
        <v>4676</v>
      </c>
      <c r="B4735" s="15">
        <v>45155.745833333334</v>
      </c>
      <c r="C4735" s="16">
        <v>45155.752083333333</v>
      </c>
      <c r="D4735" s="17" t="s">
        <v>13</v>
      </c>
      <c r="E4735" s="17" t="s">
        <v>47</v>
      </c>
      <c r="F4735" s="17" t="s">
        <v>686</v>
      </c>
      <c r="G4735" s="17" t="s">
        <v>77</v>
      </c>
      <c r="H4735" s="83"/>
      <c r="I4735" s="48">
        <f>tbl_raw_data[[#This Row],[Date Actioned]]-tbl_raw_data[[#This Row],[Date Tagged]]</f>
        <v>6.2499999985448085E-3</v>
      </c>
      <c r="J4735" s="46">
        <f>HOUR(tbl_raw_data[[#This Row],[Time_taken]])*60+MINUTE(tbl_raw_data[[#This Row],[Time_taken]])+SECOND(tbl_raw_data[[#This Row],[Time_taken]])/60</f>
        <v>9</v>
      </c>
      <c r="K4735" s="52">
        <f>DATE(YEAR(tbl_raw_data[[#This Row],[Date Actioned]]),MONTH(tbl_raw_data[[#This Row],[Date Actioned]]),DAY(tbl_raw_data[[#This Row],[Date Actioned]]))</f>
        <v>45155</v>
      </c>
      <c r="L4735" s="50" t="str">
        <f>UPPER(TEXT(tbl_raw_data[[#This Row],[updated_date]],"MMMM"))</f>
        <v>AUGUST</v>
      </c>
      <c r="M4735" s="50" t="str">
        <f>"WEEK "&amp; IF(ROUNDUP(DAY(tbl_raw_data[[#This Row],[updated_date]])/7,0)=5,4,ROUNDUP(DAY(tbl_raw_data[[#This Row],[updated_date]])/7,0))</f>
        <v>WEEK 3</v>
      </c>
      <c r="N4735" s="50" t="str">
        <f>UPPER(VLOOKUP(tbl_raw_data[[#This Row],[Analyst]],Settiings!$A$2:$B$16,2,0))</f>
        <v>FARDIN</v>
      </c>
      <c r="O4735" s="50" t="str">
        <f>TRIM(UPPER(tbl_raw_data[[#This Row],[Outcome]]))</f>
        <v>APPROVE</v>
      </c>
      <c r="P4735" s="50" t="str">
        <f>TRIM(UPPER(tbl_raw_data[[#This Row],[Queue Name]]))</f>
        <v>CONSUMER PRE BUREAU</v>
      </c>
      <c r="Q4735" s="50" t="str">
        <f>IF(tbl_raw_data[[#This Row],[Time taken in min]]&lt;=Settiings!$D$2,"SLA_MET","SLA_NOT_MET")</f>
        <v>SLA_MET</v>
      </c>
      <c r="R4735" s="94"/>
    </row>
    <row r="4736" spans="1:18" x14ac:dyDescent="0.3">
      <c r="A4736" s="23" t="s">
        <v>4677</v>
      </c>
      <c r="B4736" s="9">
        <v>45155.746030092596</v>
      </c>
      <c r="C4736" s="24">
        <v>45155.751608796294</v>
      </c>
      <c r="D4736" s="25" t="s">
        <v>13</v>
      </c>
      <c r="E4736" s="25" t="s">
        <v>47</v>
      </c>
      <c r="F4736" s="25" t="s">
        <v>53</v>
      </c>
      <c r="G4736" s="25" t="s">
        <v>128</v>
      </c>
      <c r="H4736" s="82"/>
      <c r="I4736" s="48">
        <f>tbl_raw_data[[#This Row],[Date Actioned]]-tbl_raw_data[[#This Row],[Date Tagged]]</f>
        <v>5.5787036981200799E-3</v>
      </c>
      <c r="J4736" s="46">
        <f>HOUR(tbl_raw_data[[#This Row],[Time_taken]])*60+MINUTE(tbl_raw_data[[#This Row],[Time_taken]])+SECOND(tbl_raw_data[[#This Row],[Time_taken]])/60</f>
        <v>8.0333333333333332</v>
      </c>
      <c r="K4736" s="52">
        <f>DATE(YEAR(tbl_raw_data[[#This Row],[Date Actioned]]),MONTH(tbl_raw_data[[#This Row],[Date Actioned]]),DAY(tbl_raw_data[[#This Row],[Date Actioned]]))</f>
        <v>45155</v>
      </c>
      <c r="L4736" s="50" t="str">
        <f>UPPER(TEXT(tbl_raw_data[[#This Row],[updated_date]],"MMMM"))</f>
        <v>AUGUST</v>
      </c>
      <c r="M4736" s="50" t="str">
        <f>"WEEK "&amp; IF(ROUNDUP(DAY(tbl_raw_data[[#This Row],[updated_date]])/7,0)=5,4,ROUNDUP(DAY(tbl_raw_data[[#This Row],[updated_date]])/7,0))</f>
        <v>WEEK 3</v>
      </c>
      <c r="N4736" s="50" t="str">
        <f>UPPER(VLOOKUP(tbl_raw_data[[#This Row],[Analyst]],Settiings!$A$2:$B$16,2,0))</f>
        <v>NAVED</v>
      </c>
      <c r="O4736" s="50" t="str">
        <f>TRIM(UPPER(tbl_raw_data[[#This Row],[Outcome]]))</f>
        <v>APPROVE</v>
      </c>
      <c r="P4736" s="50" t="str">
        <f>TRIM(UPPER(tbl_raw_data[[#This Row],[Queue Name]]))</f>
        <v>CONSUMER PRE BUREAU</v>
      </c>
      <c r="Q4736" s="50" t="str">
        <f>IF(tbl_raw_data[[#This Row],[Time taken in min]]&lt;=Settiings!$D$2,"SLA_MET","SLA_NOT_MET")</f>
        <v>SLA_MET</v>
      </c>
      <c r="R4736" s="94"/>
    </row>
    <row r="4737" spans="1:18" x14ac:dyDescent="0.3">
      <c r="A4737" s="14" t="s">
        <v>4678</v>
      </c>
      <c r="B4737" s="15">
        <v>45155.746782407405</v>
      </c>
      <c r="C4737" s="16">
        <v>45155.751122685186</v>
      </c>
      <c r="D4737" s="17" t="s">
        <v>13</v>
      </c>
      <c r="E4737" s="17" t="s">
        <v>9</v>
      </c>
      <c r="F4737" s="17" t="s">
        <v>70</v>
      </c>
      <c r="G4737" s="17" t="s">
        <v>4679</v>
      </c>
      <c r="H4737" s="83"/>
      <c r="I4737" s="48">
        <f>tbl_raw_data[[#This Row],[Date Actioned]]-tbl_raw_data[[#This Row],[Date Tagged]]</f>
        <v>4.3402777810115367E-3</v>
      </c>
      <c r="J4737" s="46">
        <f>HOUR(tbl_raw_data[[#This Row],[Time_taken]])*60+MINUTE(tbl_raw_data[[#This Row],[Time_taken]])+SECOND(tbl_raw_data[[#This Row],[Time_taken]])/60</f>
        <v>6.25</v>
      </c>
      <c r="K4737" s="52">
        <f>DATE(YEAR(tbl_raw_data[[#This Row],[Date Actioned]]),MONTH(tbl_raw_data[[#This Row],[Date Actioned]]),DAY(tbl_raw_data[[#This Row],[Date Actioned]]))</f>
        <v>45155</v>
      </c>
      <c r="L4737" s="50" t="str">
        <f>UPPER(TEXT(tbl_raw_data[[#This Row],[updated_date]],"MMMM"))</f>
        <v>AUGUST</v>
      </c>
      <c r="M4737" s="50" t="str">
        <f>"WEEK "&amp; IF(ROUNDUP(DAY(tbl_raw_data[[#This Row],[updated_date]])/7,0)=5,4,ROUNDUP(DAY(tbl_raw_data[[#This Row],[updated_date]])/7,0))</f>
        <v>WEEK 3</v>
      </c>
      <c r="N4737" s="50" t="str">
        <f>UPPER(VLOOKUP(tbl_raw_data[[#This Row],[Analyst]],Settiings!$A$2:$B$16,2,0))</f>
        <v>ASIF</v>
      </c>
      <c r="O4737" s="50" t="str">
        <f>TRIM(UPPER(tbl_raw_data[[#This Row],[Outcome]]))</f>
        <v>APPROVE</v>
      </c>
      <c r="P4737" s="50" t="str">
        <f>TRIM(UPPER(tbl_raw_data[[#This Row],[Queue Name]]))</f>
        <v>CONSUMER EXISTING</v>
      </c>
      <c r="Q4737" s="50" t="str">
        <f>IF(tbl_raw_data[[#This Row],[Time taken in min]]&lt;=Settiings!$D$2,"SLA_MET","SLA_NOT_MET")</f>
        <v>SLA_MET</v>
      </c>
      <c r="R4737" s="94"/>
    </row>
    <row r="4738" spans="1:18" x14ac:dyDescent="0.3">
      <c r="A4738" s="14" t="s">
        <v>4682</v>
      </c>
      <c r="B4738" s="15">
        <v>45155.754363425927</v>
      </c>
      <c r="C4738" s="16">
        <v>45155.761701388888</v>
      </c>
      <c r="D4738" s="17" t="s">
        <v>27</v>
      </c>
      <c r="E4738" s="17" t="s">
        <v>19</v>
      </c>
      <c r="F4738" s="17" t="s">
        <v>53</v>
      </c>
      <c r="G4738" s="17" t="s">
        <v>871</v>
      </c>
      <c r="H4738" s="83"/>
      <c r="I4738" s="48">
        <f>tbl_raw_data[[#This Row],[Date Actioned]]-tbl_raw_data[[#This Row],[Date Tagged]]</f>
        <v>7.3379629611736163E-3</v>
      </c>
      <c r="J4738" s="46">
        <f>HOUR(tbl_raw_data[[#This Row],[Time_taken]])*60+MINUTE(tbl_raw_data[[#This Row],[Time_taken]])+SECOND(tbl_raw_data[[#This Row],[Time_taken]])/60</f>
        <v>10.566666666666666</v>
      </c>
      <c r="K4738" s="52">
        <f>DATE(YEAR(tbl_raw_data[[#This Row],[Date Actioned]]),MONTH(tbl_raw_data[[#This Row],[Date Actioned]]),DAY(tbl_raw_data[[#This Row],[Date Actioned]]))</f>
        <v>45155</v>
      </c>
      <c r="L4738" s="50" t="str">
        <f>UPPER(TEXT(tbl_raw_data[[#This Row],[updated_date]],"MMMM"))</f>
        <v>AUGUST</v>
      </c>
      <c r="M4738" s="50" t="str">
        <f>"WEEK "&amp; IF(ROUNDUP(DAY(tbl_raw_data[[#This Row],[updated_date]])/7,0)=5,4,ROUNDUP(DAY(tbl_raw_data[[#This Row],[updated_date]])/7,0))</f>
        <v>WEEK 3</v>
      </c>
      <c r="N4738" s="50" t="str">
        <f>UPPER(VLOOKUP(tbl_raw_data[[#This Row],[Analyst]],Settiings!$A$2:$B$16,2,0))</f>
        <v>NAVED</v>
      </c>
      <c r="O4738" s="50" t="str">
        <f>TRIM(UPPER(tbl_raw_data[[#This Row],[Outcome]]))</f>
        <v>DECLINE</v>
      </c>
      <c r="P4738" s="50" t="str">
        <f>TRIM(UPPER(tbl_raw_data[[#This Row],[Queue Name]]))</f>
        <v>CONSUMER POST BUREAU</v>
      </c>
      <c r="Q4738" s="50" t="str">
        <f>IF(tbl_raw_data[[#This Row],[Time taken in min]]&lt;=Settiings!$D$2,"SLA_MET","SLA_NOT_MET")</f>
        <v>SLA_MET</v>
      </c>
      <c r="R4738" s="94"/>
    </row>
    <row r="4739" spans="1:18" x14ac:dyDescent="0.3">
      <c r="A4739" s="20" t="s">
        <v>4686</v>
      </c>
      <c r="B4739" s="15">
        <v>45155.755462962959</v>
      </c>
      <c r="C4739" s="26">
        <v>45155.765914351854</v>
      </c>
      <c r="D4739" s="18" t="s">
        <v>13</v>
      </c>
      <c r="E4739" s="18" t="s">
        <v>19</v>
      </c>
      <c r="F4739" s="27" t="s">
        <v>1222</v>
      </c>
      <c r="G4739" s="19"/>
      <c r="H4739" s="79"/>
      <c r="I4739" s="48">
        <f>tbl_raw_data[[#This Row],[Date Actioned]]-tbl_raw_data[[#This Row],[Date Tagged]]</f>
        <v>1.0451388894580305E-2</v>
      </c>
      <c r="J4739" s="46">
        <f>HOUR(tbl_raw_data[[#This Row],[Time_taken]])*60+MINUTE(tbl_raw_data[[#This Row],[Time_taken]])+SECOND(tbl_raw_data[[#This Row],[Time_taken]])/60</f>
        <v>15.05</v>
      </c>
      <c r="K4739" s="52">
        <f>DATE(YEAR(tbl_raw_data[[#This Row],[Date Actioned]]),MONTH(tbl_raw_data[[#This Row],[Date Actioned]]),DAY(tbl_raw_data[[#This Row],[Date Actioned]]))</f>
        <v>45155</v>
      </c>
      <c r="L4739" s="50" t="str">
        <f>UPPER(TEXT(tbl_raw_data[[#This Row],[updated_date]],"MMMM"))</f>
        <v>AUGUST</v>
      </c>
      <c r="M4739" s="50" t="str">
        <f>"WEEK "&amp; IF(ROUNDUP(DAY(tbl_raw_data[[#This Row],[updated_date]])/7,0)=5,4,ROUNDUP(DAY(tbl_raw_data[[#This Row],[updated_date]])/7,0))</f>
        <v>WEEK 3</v>
      </c>
      <c r="N4739" s="50" t="str">
        <f>UPPER(VLOOKUP(tbl_raw_data[[#This Row],[Analyst]],Settiings!$A$2:$B$16,2,0))</f>
        <v>HARDIK</v>
      </c>
      <c r="O4739" s="50" t="str">
        <f>TRIM(UPPER(tbl_raw_data[[#This Row],[Outcome]]))</f>
        <v>APPROVE</v>
      </c>
      <c r="P4739" s="50" t="str">
        <f>TRIM(UPPER(tbl_raw_data[[#This Row],[Queue Name]]))</f>
        <v>CONSUMER POST BUREAU</v>
      </c>
      <c r="Q4739" s="50" t="str">
        <f>IF(tbl_raw_data[[#This Row],[Time taken in min]]&lt;=Settiings!$D$2,"SLA_MET","SLA_NOT_MET")</f>
        <v>SLA_MET</v>
      </c>
      <c r="R4739" s="94"/>
    </row>
    <row r="4740" spans="1:18" x14ac:dyDescent="0.3">
      <c r="A4740" s="20" t="s">
        <v>4687</v>
      </c>
      <c r="B4740" s="9">
        <v>45155.761412037034</v>
      </c>
      <c r="C4740" s="24">
        <v>45155.770208333335</v>
      </c>
      <c r="D4740" s="25" t="s">
        <v>27</v>
      </c>
      <c r="E4740" s="25" t="s">
        <v>9</v>
      </c>
      <c r="F4740" s="25" t="s">
        <v>53</v>
      </c>
      <c r="G4740" s="25" t="s">
        <v>297</v>
      </c>
      <c r="H4740" s="82"/>
      <c r="I4740" s="48">
        <f>tbl_raw_data[[#This Row],[Date Actioned]]-tbl_raw_data[[#This Row],[Date Tagged]]</f>
        <v>8.7962963007157668E-3</v>
      </c>
      <c r="J4740" s="46">
        <f>HOUR(tbl_raw_data[[#This Row],[Time_taken]])*60+MINUTE(tbl_raw_data[[#This Row],[Time_taken]])+SECOND(tbl_raw_data[[#This Row],[Time_taken]])/60</f>
        <v>12.666666666666666</v>
      </c>
      <c r="K4740" s="52">
        <f>DATE(YEAR(tbl_raw_data[[#This Row],[Date Actioned]]),MONTH(tbl_raw_data[[#This Row],[Date Actioned]]),DAY(tbl_raw_data[[#This Row],[Date Actioned]]))</f>
        <v>45155</v>
      </c>
      <c r="L4740" s="50" t="str">
        <f>UPPER(TEXT(tbl_raw_data[[#This Row],[updated_date]],"MMMM"))</f>
        <v>AUGUST</v>
      </c>
      <c r="M4740" s="50" t="str">
        <f>"WEEK "&amp; IF(ROUNDUP(DAY(tbl_raw_data[[#This Row],[updated_date]])/7,0)=5,4,ROUNDUP(DAY(tbl_raw_data[[#This Row],[updated_date]])/7,0))</f>
        <v>WEEK 3</v>
      </c>
      <c r="N4740" s="50" t="str">
        <f>UPPER(VLOOKUP(tbl_raw_data[[#This Row],[Analyst]],Settiings!$A$2:$B$16,2,0))</f>
        <v>NAVED</v>
      </c>
      <c r="O4740" s="50" t="str">
        <f>TRIM(UPPER(tbl_raw_data[[#This Row],[Outcome]]))</f>
        <v>DECLINE</v>
      </c>
      <c r="P4740" s="50" t="str">
        <f>TRIM(UPPER(tbl_raw_data[[#This Row],[Queue Name]]))</f>
        <v>CONSUMER EXISTING</v>
      </c>
      <c r="Q4740" s="50" t="str">
        <f>IF(tbl_raw_data[[#This Row],[Time taken in min]]&lt;=Settiings!$D$2,"SLA_MET","SLA_NOT_MET")</f>
        <v>SLA_MET</v>
      </c>
      <c r="R4740" s="94"/>
    </row>
    <row r="4741" spans="1:18" x14ac:dyDescent="0.3">
      <c r="A4741" s="20" t="s">
        <v>4689</v>
      </c>
      <c r="B4741" s="9">
        <v>45155.768275462964</v>
      </c>
      <c r="C4741" s="24">
        <v>45155.772673611114</v>
      </c>
      <c r="D4741" s="25" t="s">
        <v>13</v>
      </c>
      <c r="E4741" s="25" t="s">
        <v>19</v>
      </c>
      <c r="F4741" s="25" t="s">
        <v>686</v>
      </c>
      <c r="G4741" s="25" t="s">
        <v>17</v>
      </c>
      <c r="H4741" s="82"/>
      <c r="I4741" s="48">
        <f>tbl_raw_data[[#This Row],[Date Actioned]]-tbl_raw_data[[#This Row],[Date Tagged]]</f>
        <v>4.3981481503578834E-3</v>
      </c>
      <c r="J4741" s="46">
        <f>HOUR(tbl_raw_data[[#This Row],[Time_taken]])*60+MINUTE(tbl_raw_data[[#This Row],[Time_taken]])+SECOND(tbl_raw_data[[#This Row],[Time_taken]])/60</f>
        <v>6.333333333333333</v>
      </c>
      <c r="K4741" s="52">
        <f>DATE(YEAR(tbl_raw_data[[#This Row],[Date Actioned]]),MONTH(tbl_raw_data[[#This Row],[Date Actioned]]),DAY(tbl_raw_data[[#This Row],[Date Actioned]]))</f>
        <v>45155</v>
      </c>
      <c r="L4741" s="50" t="str">
        <f>UPPER(TEXT(tbl_raw_data[[#This Row],[updated_date]],"MMMM"))</f>
        <v>AUGUST</v>
      </c>
      <c r="M4741" s="50" t="str">
        <f>"WEEK "&amp; IF(ROUNDUP(DAY(tbl_raw_data[[#This Row],[updated_date]])/7,0)=5,4,ROUNDUP(DAY(tbl_raw_data[[#This Row],[updated_date]])/7,0))</f>
        <v>WEEK 3</v>
      </c>
      <c r="N4741" s="50" t="str">
        <f>UPPER(VLOOKUP(tbl_raw_data[[#This Row],[Analyst]],Settiings!$A$2:$B$16,2,0))</f>
        <v>FARDIN</v>
      </c>
      <c r="O4741" s="50" t="str">
        <f>TRIM(UPPER(tbl_raw_data[[#This Row],[Outcome]]))</f>
        <v>APPROVE</v>
      </c>
      <c r="P4741" s="50" t="str">
        <f>TRIM(UPPER(tbl_raw_data[[#This Row],[Queue Name]]))</f>
        <v>CONSUMER POST BUREAU</v>
      </c>
      <c r="Q4741" s="50" t="str">
        <f>IF(tbl_raw_data[[#This Row],[Time taken in min]]&lt;=Settiings!$D$2,"SLA_MET","SLA_NOT_MET")</f>
        <v>SLA_MET</v>
      </c>
      <c r="R4741" s="94"/>
    </row>
    <row r="4742" spans="1:18" x14ac:dyDescent="0.3">
      <c r="A4742" s="23" t="s">
        <v>4690</v>
      </c>
      <c r="B4742" s="15">
        <v>45155.769467592596</v>
      </c>
      <c r="C4742" s="10">
        <v>45155.770983796298</v>
      </c>
      <c r="D4742" s="12" t="s">
        <v>27</v>
      </c>
      <c r="E4742" s="12" t="s">
        <v>9</v>
      </c>
      <c r="F4742" s="11" t="s">
        <v>50</v>
      </c>
      <c r="G4742" s="13"/>
      <c r="H4742" s="78"/>
      <c r="I4742" s="48">
        <f>tbl_raw_data[[#This Row],[Date Actioned]]-tbl_raw_data[[#This Row],[Date Tagged]]</f>
        <v>1.5162037016125396E-3</v>
      </c>
      <c r="J4742" s="46">
        <f>HOUR(tbl_raw_data[[#This Row],[Time_taken]])*60+MINUTE(tbl_raw_data[[#This Row],[Time_taken]])+SECOND(tbl_raw_data[[#This Row],[Time_taken]])/60</f>
        <v>2.1833333333333331</v>
      </c>
      <c r="K4742" s="52">
        <f>DATE(YEAR(tbl_raw_data[[#This Row],[Date Actioned]]),MONTH(tbl_raw_data[[#This Row],[Date Actioned]]),DAY(tbl_raw_data[[#This Row],[Date Actioned]]))</f>
        <v>45155</v>
      </c>
      <c r="L4742" s="50" t="str">
        <f>UPPER(TEXT(tbl_raw_data[[#This Row],[updated_date]],"MMMM"))</f>
        <v>AUGUST</v>
      </c>
      <c r="M4742" s="50" t="str">
        <f>"WEEK "&amp; IF(ROUNDUP(DAY(tbl_raw_data[[#This Row],[updated_date]])/7,0)=5,4,ROUNDUP(DAY(tbl_raw_data[[#This Row],[updated_date]])/7,0))</f>
        <v>WEEK 3</v>
      </c>
      <c r="N4742" s="50" t="str">
        <f>UPPER(VLOOKUP(tbl_raw_data[[#This Row],[Analyst]],Settiings!$A$2:$B$16,2,0))</f>
        <v>SHAHID</v>
      </c>
      <c r="O4742" s="50" t="str">
        <f>TRIM(UPPER(tbl_raw_data[[#This Row],[Outcome]]))</f>
        <v>DECLINE</v>
      </c>
      <c r="P4742" s="50" t="str">
        <f>TRIM(UPPER(tbl_raw_data[[#This Row],[Queue Name]]))</f>
        <v>CONSUMER EXISTING</v>
      </c>
      <c r="Q4742" s="50" t="str">
        <f>IF(tbl_raw_data[[#This Row],[Time taken in min]]&lt;=Settiings!$D$2,"SLA_MET","SLA_NOT_MET")</f>
        <v>SLA_MET</v>
      </c>
      <c r="R4742" s="94"/>
    </row>
    <row r="4743" spans="1:18" x14ac:dyDescent="0.3">
      <c r="A4743" s="23" t="s">
        <v>4691</v>
      </c>
      <c r="B4743" s="15">
        <v>45155.773344907408</v>
      </c>
      <c r="C4743" s="10">
        <v>45155.780694444446</v>
      </c>
      <c r="D4743" s="12" t="s">
        <v>13</v>
      </c>
      <c r="E4743" s="12" t="s">
        <v>9</v>
      </c>
      <c r="F4743" s="11" t="s">
        <v>686</v>
      </c>
      <c r="G4743" s="13"/>
      <c r="H4743" s="78"/>
      <c r="I4743" s="48">
        <f>tbl_raw_data[[#This Row],[Date Actioned]]-tbl_raw_data[[#This Row],[Date Tagged]]</f>
        <v>7.3495370379532687E-3</v>
      </c>
      <c r="J4743" s="46">
        <f>HOUR(tbl_raw_data[[#This Row],[Time_taken]])*60+MINUTE(tbl_raw_data[[#This Row],[Time_taken]])+SECOND(tbl_raw_data[[#This Row],[Time_taken]])/60</f>
        <v>10.583333333333334</v>
      </c>
      <c r="K4743" s="52">
        <f>DATE(YEAR(tbl_raw_data[[#This Row],[Date Actioned]]),MONTH(tbl_raw_data[[#This Row],[Date Actioned]]),DAY(tbl_raw_data[[#This Row],[Date Actioned]]))</f>
        <v>45155</v>
      </c>
      <c r="L4743" s="50" t="str">
        <f>UPPER(TEXT(tbl_raw_data[[#This Row],[updated_date]],"MMMM"))</f>
        <v>AUGUST</v>
      </c>
      <c r="M4743" s="50" t="str">
        <f>"WEEK "&amp; IF(ROUNDUP(DAY(tbl_raw_data[[#This Row],[updated_date]])/7,0)=5,4,ROUNDUP(DAY(tbl_raw_data[[#This Row],[updated_date]])/7,0))</f>
        <v>WEEK 3</v>
      </c>
      <c r="N4743" s="50" t="str">
        <f>UPPER(VLOOKUP(tbl_raw_data[[#This Row],[Analyst]],Settiings!$A$2:$B$16,2,0))</f>
        <v>FARDIN</v>
      </c>
      <c r="O4743" s="50" t="str">
        <f>TRIM(UPPER(tbl_raw_data[[#This Row],[Outcome]]))</f>
        <v>APPROVE</v>
      </c>
      <c r="P4743" s="50" t="str">
        <f>TRIM(UPPER(tbl_raw_data[[#This Row],[Queue Name]]))</f>
        <v>CONSUMER EXISTING</v>
      </c>
      <c r="Q4743" s="50" t="str">
        <f>IF(tbl_raw_data[[#This Row],[Time taken in min]]&lt;=Settiings!$D$2,"SLA_MET","SLA_NOT_MET")</f>
        <v>SLA_MET</v>
      </c>
      <c r="R4743" s="94"/>
    </row>
    <row r="4744" spans="1:18" x14ac:dyDescent="0.3">
      <c r="A4744" s="23" t="s">
        <v>4692</v>
      </c>
      <c r="B4744" s="15">
        <v>45155.781053240738</v>
      </c>
      <c r="C4744" s="16">
        <v>45155.783159722225</v>
      </c>
      <c r="D4744" s="17" t="s">
        <v>13</v>
      </c>
      <c r="E4744" s="17" t="s">
        <v>9</v>
      </c>
      <c r="F4744" s="17" t="s">
        <v>70</v>
      </c>
      <c r="G4744" s="17" t="s">
        <v>17</v>
      </c>
      <c r="H4744" s="83"/>
      <c r="I4744" s="48">
        <f>tbl_raw_data[[#This Row],[Date Actioned]]-tbl_raw_data[[#This Row],[Date Tagged]]</f>
        <v>2.1064814864075743E-3</v>
      </c>
      <c r="J4744" s="46">
        <f>HOUR(tbl_raw_data[[#This Row],[Time_taken]])*60+MINUTE(tbl_raw_data[[#This Row],[Time_taken]])+SECOND(tbl_raw_data[[#This Row],[Time_taken]])/60</f>
        <v>3.0333333333333332</v>
      </c>
      <c r="K4744" s="52">
        <f>DATE(YEAR(tbl_raw_data[[#This Row],[Date Actioned]]),MONTH(tbl_raw_data[[#This Row],[Date Actioned]]),DAY(tbl_raw_data[[#This Row],[Date Actioned]]))</f>
        <v>45155</v>
      </c>
      <c r="L4744" s="50" t="str">
        <f>UPPER(TEXT(tbl_raw_data[[#This Row],[updated_date]],"MMMM"))</f>
        <v>AUGUST</v>
      </c>
      <c r="M4744" s="50" t="str">
        <f>"WEEK "&amp; IF(ROUNDUP(DAY(tbl_raw_data[[#This Row],[updated_date]])/7,0)=5,4,ROUNDUP(DAY(tbl_raw_data[[#This Row],[updated_date]])/7,0))</f>
        <v>WEEK 3</v>
      </c>
      <c r="N4744" s="50" t="str">
        <f>UPPER(VLOOKUP(tbl_raw_data[[#This Row],[Analyst]],Settiings!$A$2:$B$16,2,0))</f>
        <v>ASIF</v>
      </c>
      <c r="O4744" s="50" t="str">
        <f>TRIM(UPPER(tbl_raw_data[[#This Row],[Outcome]]))</f>
        <v>APPROVE</v>
      </c>
      <c r="P4744" s="50" t="str">
        <f>TRIM(UPPER(tbl_raw_data[[#This Row],[Queue Name]]))</f>
        <v>CONSUMER EXISTING</v>
      </c>
      <c r="Q4744" s="50" t="str">
        <f>IF(tbl_raw_data[[#This Row],[Time taken in min]]&lt;=Settiings!$D$2,"SLA_MET","SLA_NOT_MET")</f>
        <v>SLA_MET</v>
      </c>
      <c r="R4744" s="94"/>
    </row>
    <row r="4745" spans="1:18" x14ac:dyDescent="0.3">
      <c r="A4745" s="14" t="s">
        <v>4693</v>
      </c>
      <c r="B4745" s="15">
        <v>45155.788472222222</v>
      </c>
      <c r="C4745" s="26">
        <v>45155.796400462961</v>
      </c>
      <c r="D4745" s="18" t="s">
        <v>13</v>
      </c>
      <c r="E4745" s="18" t="s">
        <v>9</v>
      </c>
      <c r="F4745" s="27" t="s">
        <v>50</v>
      </c>
      <c r="G4745" s="19"/>
      <c r="H4745" s="79"/>
      <c r="I4745" s="48">
        <f>tbl_raw_data[[#This Row],[Date Actioned]]-tbl_raw_data[[#This Row],[Date Tagged]]</f>
        <v>7.9282407386926934E-3</v>
      </c>
      <c r="J4745" s="46">
        <f>HOUR(tbl_raw_data[[#This Row],[Time_taken]])*60+MINUTE(tbl_raw_data[[#This Row],[Time_taken]])+SECOND(tbl_raw_data[[#This Row],[Time_taken]])/60</f>
        <v>11.416666666666666</v>
      </c>
      <c r="K4745" s="52">
        <f>DATE(YEAR(tbl_raw_data[[#This Row],[Date Actioned]]),MONTH(tbl_raw_data[[#This Row],[Date Actioned]]),DAY(tbl_raw_data[[#This Row],[Date Actioned]]))</f>
        <v>45155</v>
      </c>
      <c r="L4745" s="50" t="str">
        <f>UPPER(TEXT(tbl_raw_data[[#This Row],[updated_date]],"MMMM"))</f>
        <v>AUGUST</v>
      </c>
      <c r="M4745" s="50" t="str">
        <f>"WEEK "&amp; IF(ROUNDUP(DAY(tbl_raw_data[[#This Row],[updated_date]])/7,0)=5,4,ROUNDUP(DAY(tbl_raw_data[[#This Row],[updated_date]])/7,0))</f>
        <v>WEEK 3</v>
      </c>
      <c r="N4745" s="50" t="str">
        <f>UPPER(VLOOKUP(tbl_raw_data[[#This Row],[Analyst]],Settiings!$A$2:$B$16,2,0))</f>
        <v>SHAHID</v>
      </c>
      <c r="O4745" s="50" t="str">
        <f>TRIM(UPPER(tbl_raw_data[[#This Row],[Outcome]]))</f>
        <v>APPROVE</v>
      </c>
      <c r="P4745" s="50" t="str">
        <f>TRIM(UPPER(tbl_raw_data[[#This Row],[Queue Name]]))</f>
        <v>CONSUMER EXISTING</v>
      </c>
      <c r="Q4745" s="50" t="str">
        <f>IF(tbl_raw_data[[#This Row],[Time taken in min]]&lt;=Settiings!$D$2,"SLA_MET","SLA_NOT_MET")</f>
        <v>SLA_MET</v>
      </c>
      <c r="R4745" s="94"/>
    </row>
    <row r="4746" spans="1:18" x14ac:dyDescent="0.3">
      <c r="A4746" s="14" t="s">
        <v>4696</v>
      </c>
      <c r="B4746" s="9">
        <v>45155.790925925925</v>
      </c>
      <c r="C4746" s="24">
        <v>45155.800798611112</v>
      </c>
      <c r="D4746" s="25" t="s">
        <v>13</v>
      </c>
      <c r="E4746" s="25" t="s">
        <v>47</v>
      </c>
      <c r="F4746" s="25" t="s">
        <v>53</v>
      </c>
      <c r="G4746" s="25" t="s">
        <v>77</v>
      </c>
      <c r="H4746" s="82"/>
      <c r="I4746" s="48">
        <f>tbl_raw_data[[#This Row],[Date Actioned]]-tbl_raw_data[[#This Row],[Date Tagged]]</f>
        <v>9.8726851865649223E-3</v>
      </c>
      <c r="J4746" s="46">
        <f>HOUR(tbl_raw_data[[#This Row],[Time_taken]])*60+MINUTE(tbl_raw_data[[#This Row],[Time_taken]])+SECOND(tbl_raw_data[[#This Row],[Time_taken]])/60</f>
        <v>14.216666666666667</v>
      </c>
      <c r="K4746" s="52">
        <f>DATE(YEAR(tbl_raw_data[[#This Row],[Date Actioned]]),MONTH(tbl_raw_data[[#This Row],[Date Actioned]]),DAY(tbl_raw_data[[#This Row],[Date Actioned]]))</f>
        <v>45155</v>
      </c>
      <c r="L4746" s="50" t="str">
        <f>UPPER(TEXT(tbl_raw_data[[#This Row],[updated_date]],"MMMM"))</f>
        <v>AUGUST</v>
      </c>
      <c r="M4746" s="50" t="str">
        <f>"WEEK "&amp; IF(ROUNDUP(DAY(tbl_raw_data[[#This Row],[updated_date]])/7,0)=5,4,ROUNDUP(DAY(tbl_raw_data[[#This Row],[updated_date]])/7,0))</f>
        <v>WEEK 3</v>
      </c>
      <c r="N4746" s="50" t="str">
        <f>UPPER(VLOOKUP(tbl_raw_data[[#This Row],[Analyst]],Settiings!$A$2:$B$16,2,0))</f>
        <v>NAVED</v>
      </c>
      <c r="O4746" s="50" t="str">
        <f>TRIM(UPPER(tbl_raw_data[[#This Row],[Outcome]]))</f>
        <v>APPROVE</v>
      </c>
      <c r="P4746" s="50" t="str">
        <f>TRIM(UPPER(tbl_raw_data[[#This Row],[Queue Name]]))</f>
        <v>CONSUMER PRE BUREAU</v>
      </c>
      <c r="Q4746" s="50" t="str">
        <f>IF(tbl_raw_data[[#This Row],[Time taken in min]]&lt;=Settiings!$D$2,"SLA_MET","SLA_NOT_MET")</f>
        <v>SLA_MET</v>
      </c>
      <c r="R4746" s="94"/>
    </row>
    <row r="4747" spans="1:18" x14ac:dyDescent="0.3">
      <c r="A4747" s="20" t="s">
        <v>4699</v>
      </c>
      <c r="B4747" s="15">
        <v>45155.800462962965</v>
      </c>
      <c r="C4747" s="10">
        <v>45155.811967592592</v>
      </c>
      <c r="D4747" s="12" t="s">
        <v>13</v>
      </c>
      <c r="E4747" s="12" t="s">
        <v>9</v>
      </c>
      <c r="F4747" s="11" t="s">
        <v>1222</v>
      </c>
      <c r="G4747" s="13"/>
      <c r="H4747" s="78"/>
      <c r="I4747" s="48">
        <f>tbl_raw_data[[#This Row],[Date Actioned]]-tbl_raw_data[[#This Row],[Date Tagged]]</f>
        <v>1.1504629626870155E-2</v>
      </c>
      <c r="J4747" s="46">
        <f>HOUR(tbl_raw_data[[#This Row],[Time_taken]])*60+MINUTE(tbl_raw_data[[#This Row],[Time_taken]])+SECOND(tbl_raw_data[[#This Row],[Time_taken]])/60</f>
        <v>16.566666666666666</v>
      </c>
      <c r="K4747" s="52">
        <f>DATE(YEAR(tbl_raw_data[[#This Row],[Date Actioned]]),MONTH(tbl_raw_data[[#This Row],[Date Actioned]]),DAY(tbl_raw_data[[#This Row],[Date Actioned]]))</f>
        <v>45155</v>
      </c>
      <c r="L4747" s="50" t="str">
        <f>UPPER(TEXT(tbl_raw_data[[#This Row],[updated_date]],"MMMM"))</f>
        <v>AUGUST</v>
      </c>
      <c r="M4747" s="50" t="str">
        <f>"WEEK "&amp; IF(ROUNDUP(DAY(tbl_raw_data[[#This Row],[updated_date]])/7,0)=5,4,ROUNDUP(DAY(tbl_raw_data[[#This Row],[updated_date]])/7,0))</f>
        <v>WEEK 3</v>
      </c>
      <c r="N4747" s="50" t="str">
        <f>UPPER(VLOOKUP(tbl_raw_data[[#This Row],[Analyst]],Settiings!$A$2:$B$16,2,0))</f>
        <v>HARDIK</v>
      </c>
      <c r="O4747" s="50" t="str">
        <f>TRIM(UPPER(tbl_raw_data[[#This Row],[Outcome]]))</f>
        <v>APPROVE</v>
      </c>
      <c r="P4747" s="50" t="str">
        <f>TRIM(UPPER(tbl_raw_data[[#This Row],[Queue Name]]))</f>
        <v>CONSUMER EXISTING</v>
      </c>
      <c r="Q4747" s="50" t="str">
        <f>IF(tbl_raw_data[[#This Row],[Time taken in min]]&lt;=Settiings!$D$2,"SLA_MET","SLA_NOT_MET")</f>
        <v>SLA_MET</v>
      </c>
      <c r="R4747" s="94"/>
    </row>
    <row r="4748" spans="1:18" x14ac:dyDescent="0.3">
      <c r="A4748" s="20" t="s">
        <v>4704</v>
      </c>
      <c r="B4748" s="15">
        <v>45155.805914351855</v>
      </c>
      <c r="C4748" s="16">
        <v>45155.808333333334</v>
      </c>
      <c r="D4748" s="17" t="s">
        <v>13</v>
      </c>
      <c r="E4748" s="17" t="s">
        <v>47</v>
      </c>
      <c r="F4748" s="17" t="s">
        <v>70</v>
      </c>
      <c r="G4748" s="17" t="s">
        <v>17</v>
      </c>
      <c r="H4748" s="83"/>
      <c r="I4748" s="48">
        <f>tbl_raw_data[[#This Row],[Date Actioned]]-tbl_raw_data[[#This Row],[Date Tagged]]</f>
        <v>2.418981479422655E-3</v>
      </c>
      <c r="J4748" s="46">
        <f>HOUR(tbl_raw_data[[#This Row],[Time_taken]])*60+MINUTE(tbl_raw_data[[#This Row],[Time_taken]])+SECOND(tbl_raw_data[[#This Row],[Time_taken]])/60</f>
        <v>3.4833333333333334</v>
      </c>
      <c r="K4748" s="52">
        <f>DATE(YEAR(tbl_raw_data[[#This Row],[Date Actioned]]),MONTH(tbl_raw_data[[#This Row],[Date Actioned]]),DAY(tbl_raw_data[[#This Row],[Date Actioned]]))</f>
        <v>45155</v>
      </c>
      <c r="L4748" s="50" t="str">
        <f>UPPER(TEXT(tbl_raw_data[[#This Row],[updated_date]],"MMMM"))</f>
        <v>AUGUST</v>
      </c>
      <c r="M4748" s="50" t="str">
        <f>"WEEK "&amp; IF(ROUNDUP(DAY(tbl_raw_data[[#This Row],[updated_date]])/7,0)=5,4,ROUNDUP(DAY(tbl_raw_data[[#This Row],[updated_date]])/7,0))</f>
        <v>WEEK 3</v>
      </c>
      <c r="N4748" s="50" t="str">
        <f>UPPER(VLOOKUP(tbl_raw_data[[#This Row],[Analyst]],Settiings!$A$2:$B$16,2,0))</f>
        <v>ASIF</v>
      </c>
      <c r="O4748" s="50" t="str">
        <f>TRIM(UPPER(tbl_raw_data[[#This Row],[Outcome]]))</f>
        <v>APPROVE</v>
      </c>
      <c r="P4748" s="50" t="str">
        <f>TRIM(UPPER(tbl_raw_data[[#This Row],[Queue Name]]))</f>
        <v>CONSUMER PRE BUREAU</v>
      </c>
      <c r="Q4748" s="50" t="str">
        <f>IF(tbl_raw_data[[#This Row],[Time taken in min]]&lt;=Settiings!$D$2,"SLA_MET","SLA_NOT_MET")</f>
        <v>SLA_MET</v>
      </c>
      <c r="R4748" s="94"/>
    </row>
    <row r="4749" spans="1:18" x14ac:dyDescent="0.3">
      <c r="A4749" s="23" t="s">
        <v>4705</v>
      </c>
      <c r="B4749" s="9">
        <v>45155.808611111112</v>
      </c>
      <c r="C4749" s="24">
        <v>45155.812141203707</v>
      </c>
      <c r="D4749" s="25" t="s">
        <v>13</v>
      </c>
      <c r="E4749" s="25" t="s">
        <v>47</v>
      </c>
      <c r="F4749" s="25" t="s">
        <v>70</v>
      </c>
      <c r="G4749" s="25" t="s">
        <v>4706</v>
      </c>
      <c r="H4749" s="82"/>
      <c r="I4749" s="48">
        <f>tbl_raw_data[[#This Row],[Date Actioned]]-tbl_raw_data[[#This Row],[Date Tagged]]</f>
        <v>3.5300925956107676E-3</v>
      </c>
      <c r="J4749" s="46">
        <f>HOUR(tbl_raw_data[[#This Row],[Time_taken]])*60+MINUTE(tbl_raw_data[[#This Row],[Time_taken]])+SECOND(tbl_raw_data[[#This Row],[Time_taken]])/60</f>
        <v>5.083333333333333</v>
      </c>
      <c r="K4749" s="52">
        <f>DATE(YEAR(tbl_raw_data[[#This Row],[Date Actioned]]),MONTH(tbl_raw_data[[#This Row],[Date Actioned]]),DAY(tbl_raw_data[[#This Row],[Date Actioned]]))</f>
        <v>45155</v>
      </c>
      <c r="L4749" s="50" t="str">
        <f>UPPER(TEXT(tbl_raw_data[[#This Row],[updated_date]],"MMMM"))</f>
        <v>AUGUST</v>
      </c>
      <c r="M4749" s="50" t="str">
        <f>"WEEK "&amp; IF(ROUNDUP(DAY(tbl_raw_data[[#This Row],[updated_date]])/7,0)=5,4,ROUNDUP(DAY(tbl_raw_data[[#This Row],[updated_date]])/7,0))</f>
        <v>WEEK 3</v>
      </c>
      <c r="N4749" s="50" t="str">
        <f>UPPER(VLOOKUP(tbl_raw_data[[#This Row],[Analyst]],Settiings!$A$2:$B$16,2,0))</f>
        <v>ASIF</v>
      </c>
      <c r="O4749" s="50" t="str">
        <f>TRIM(UPPER(tbl_raw_data[[#This Row],[Outcome]]))</f>
        <v>APPROVE</v>
      </c>
      <c r="P4749" s="50" t="str">
        <f>TRIM(UPPER(tbl_raw_data[[#This Row],[Queue Name]]))</f>
        <v>CONSUMER PRE BUREAU</v>
      </c>
      <c r="Q4749" s="50" t="str">
        <f>IF(tbl_raw_data[[#This Row],[Time taken in min]]&lt;=Settiings!$D$2,"SLA_MET","SLA_NOT_MET")</f>
        <v>SLA_MET</v>
      </c>
      <c r="R4749" s="94"/>
    </row>
    <row r="4750" spans="1:18" x14ac:dyDescent="0.3">
      <c r="A4750" s="23" t="s">
        <v>4707</v>
      </c>
      <c r="B4750" s="15">
        <v>45155.8125462963</v>
      </c>
      <c r="C4750" s="16">
        <v>45155.816307870373</v>
      </c>
      <c r="D4750" s="17" t="s">
        <v>27</v>
      </c>
      <c r="E4750" s="17" t="s">
        <v>9</v>
      </c>
      <c r="F4750" s="17" t="s">
        <v>1222</v>
      </c>
      <c r="G4750" s="17" t="s">
        <v>28</v>
      </c>
      <c r="H4750" s="83"/>
      <c r="I4750" s="48">
        <f>tbl_raw_data[[#This Row],[Date Actioned]]-tbl_raw_data[[#This Row],[Date Tagged]]</f>
        <v>3.7615740729961544E-3</v>
      </c>
      <c r="J4750" s="46">
        <f>HOUR(tbl_raw_data[[#This Row],[Time_taken]])*60+MINUTE(tbl_raw_data[[#This Row],[Time_taken]])+SECOND(tbl_raw_data[[#This Row],[Time_taken]])/60</f>
        <v>5.416666666666667</v>
      </c>
      <c r="K4750" s="52">
        <f>DATE(YEAR(tbl_raw_data[[#This Row],[Date Actioned]]),MONTH(tbl_raw_data[[#This Row],[Date Actioned]]),DAY(tbl_raw_data[[#This Row],[Date Actioned]]))</f>
        <v>45155</v>
      </c>
      <c r="L4750" s="50" t="str">
        <f>UPPER(TEXT(tbl_raw_data[[#This Row],[updated_date]],"MMMM"))</f>
        <v>AUGUST</v>
      </c>
      <c r="M4750" s="50" t="str">
        <f>"WEEK "&amp; IF(ROUNDUP(DAY(tbl_raw_data[[#This Row],[updated_date]])/7,0)=5,4,ROUNDUP(DAY(tbl_raw_data[[#This Row],[updated_date]])/7,0))</f>
        <v>WEEK 3</v>
      </c>
      <c r="N4750" s="50" t="str">
        <f>UPPER(VLOOKUP(tbl_raw_data[[#This Row],[Analyst]],Settiings!$A$2:$B$16,2,0))</f>
        <v>HARDIK</v>
      </c>
      <c r="O4750" s="50" t="str">
        <f>TRIM(UPPER(tbl_raw_data[[#This Row],[Outcome]]))</f>
        <v>DECLINE</v>
      </c>
      <c r="P4750" s="50" t="str">
        <f>TRIM(UPPER(tbl_raw_data[[#This Row],[Queue Name]]))</f>
        <v>CONSUMER EXISTING</v>
      </c>
      <c r="Q4750" s="50" t="str">
        <f>IF(tbl_raw_data[[#This Row],[Time taken in min]]&lt;=Settiings!$D$2,"SLA_MET","SLA_NOT_MET")</f>
        <v>SLA_MET</v>
      </c>
      <c r="R4750" s="94"/>
    </row>
    <row r="4751" spans="1:18" x14ac:dyDescent="0.3">
      <c r="A4751" s="14" t="s">
        <v>4708</v>
      </c>
      <c r="B4751" s="15">
        <v>45155.819849537038</v>
      </c>
      <c r="C4751" s="16">
        <v>45155.823946759258</v>
      </c>
      <c r="D4751" s="17" t="s">
        <v>13</v>
      </c>
      <c r="E4751" s="17" t="s">
        <v>19</v>
      </c>
      <c r="F4751" s="17" t="s">
        <v>70</v>
      </c>
      <c r="G4751" s="17" t="s">
        <v>128</v>
      </c>
      <c r="H4751" s="83"/>
      <c r="I4751" s="48">
        <f>tbl_raw_data[[#This Row],[Date Actioned]]-tbl_raw_data[[#This Row],[Date Tagged]]</f>
        <v>4.0972222195705399E-3</v>
      </c>
      <c r="J4751" s="46">
        <f>HOUR(tbl_raw_data[[#This Row],[Time_taken]])*60+MINUTE(tbl_raw_data[[#This Row],[Time_taken]])+SECOND(tbl_raw_data[[#This Row],[Time_taken]])/60</f>
        <v>5.9</v>
      </c>
      <c r="K4751" s="52">
        <f>DATE(YEAR(tbl_raw_data[[#This Row],[Date Actioned]]),MONTH(tbl_raw_data[[#This Row],[Date Actioned]]),DAY(tbl_raw_data[[#This Row],[Date Actioned]]))</f>
        <v>45155</v>
      </c>
      <c r="L4751" s="50" t="str">
        <f>UPPER(TEXT(tbl_raw_data[[#This Row],[updated_date]],"MMMM"))</f>
        <v>AUGUST</v>
      </c>
      <c r="M4751" s="50" t="str">
        <f>"WEEK "&amp; IF(ROUNDUP(DAY(tbl_raw_data[[#This Row],[updated_date]])/7,0)=5,4,ROUNDUP(DAY(tbl_raw_data[[#This Row],[updated_date]])/7,0))</f>
        <v>WEEK 3</v>
      </c>
      <c r="N4751" s="50" t="str">
        <f>UPPER(VLOOKUP(tbl_raw_data[[#This Row],[Analyst]],Settiings!$A$2:$B$16,2,0))</f>
        <v>ASIF</v>
      </c>
      <c r="O4751" s="50" t="str">
        <f>TRIM(UPPER(tbl_raw_data[[#This Row],[Outcome]]))</f>
        <v>APPROVE</v>
      </c>
      <c r="P4751" s="50" t="str">
        <f>TRIM(UPPER(tbl_raw_data[[#This Row],[Queue Name]]))</f>
        <v>CONSUMER POST BUREAU</v>
      </c>
      <c r="Q4751" s="50" t="str">
        <f>IF(tbl_raw_data[[#This Row],[Time taken in min]]&lt;=Settiings!$D$2,"SLA_MET","SLA_NOT_MET")</f>
        <v>SLA_MET</v>
      </c>
      <c r="R4751" s="94"/>
    </row>
    <row r="4752" spans="1:18" x14ac:dyDescent="0.3">
      <c r="A4752" s="20" t="s">
        <v>4709</v>
      </c>
      <c r="B4752" s="9">
        <v>45155.822418981479</v>
      </c>
      <c r="C4752" s="24">
        <v>45155.82607638889</v>
      </c>
      <c r="D4752" s="25" t="s">
        <v>13</v>
      </c>
      <c r="E4752" s="25" t="s">
        <v>47</v>
      </c>
      <c r="F4752" s="25" t="s">
        <v>686</v>
      </c>
      <c r="G4752" s="25" t="s">
        <v>77</v>
      </c>
      <c r="H4752" s="82"/>
      <c r="I4752" s="48">
        <f>tbl_raw_data[[#This Row],[Date Actioned]]-tbl_raw_data[[#This Row],[Date Tagged]]</f>
        <v>3.6574074110831134E-3</v>
      </c>
      <c r="J4752" s="46">
        <f>HOUR(tbl_raw_data[[#This Row],[Time_taken]])*60+MINUTE(tbl_raw_data[[#This Row],[Time_taken]])+SECOND(tbl_raw_data[[#This Row],[Time_taken]])/60</f>
        <v>5.2666666666666666</v>
      </c>
      <c r="K4752" s="52">
        <f>DATE(YEAR(tbl_raw_data[[#This Row],[Date Actioned]]),MONTH(tbl_raw_data[[#This Row],[Date Actioned]]),DAY(tbl_raw_data[[#This Row],[Date Actioned]]))</f>
        <v>45155</v>
      </c>
      <c r="L4752" s="50" t="str">
        <f>UPPER(TEXT(tbl_raw_data[[#This Row],[updated_date]],"MMMM"))</f>
        <v>AUGUST</v>
      </c>
      <c r="M4752" s="50" t="str">
        <f>"WEEK "&amp; IF(ROUNDUP(DAY(tbl_raw_data[[#This Row],[updated_date]])/7,0)=5,4,ROUNDUP(DAY(tbl_raw_data[[#This Row],[updated_date]])/7,0))</f>
        <v>WEEK 3</v>
      </c>
      <c r="N4752" s="50" t="str">
        <f>UPPER(VLOOKUP(tbl_raw_data[[#This Row],[Analyst]],Settiings!$A$2:$B$16,2,0))</f>
        <v>FARDIN</v>
      </c>
      <c r="O4752" s="50" t="str">
        <f>TRIM(UPPER(tbl_raw_data[[#This Row],[Outcome]]))</f>
        <v>APPROVE</v>
      </c>
      <c r="P4752" s="50" t="str">
        <f>TRIM(UPPER(tbl_raw_data[[#This Row],[Queue Name]]))</f>
        <v>CONSUMER PRE BUREAU</v>
      </c>
      <c r="Q4752" s="50" t="str">
        <f>IF(tbl_raw_data[[#This Row],[Time taken in min]]&lt;=Settiings!$D$2,"SLA_MET","SLA_NOT_MET")</f>
        <v>SLA_MET</v>
      </c>
      <c r="R4752" s="94"/>
    </row>
    <row r="4753" spans="1:18" x14ac:dyDescent="0.3">
      <c r="A4753" s="14" t="s">
        <v>4710</v>
      </c>
      <c r="B4753" s="9">
        <v>45155.825671296298</v>
      </c>
      <c r="C4753" s="24">
        <v>45155.828865740739</v>
      </c>
      <c r="D4753" s="25" t="s">
        <v>27</v>
      </c>
      <c r="E4753" s="25" t="s">
        <v>9</v>
      </c>
      <c r="F4753" s="25" t="s">
        <v>70</v>
      </c>
      <c r="G4753" s="25" t="s">
        <v>228</v>
      </c>
      <c r="H4753" s="82"/>
      <c r="I4753" s="48">
        <f>tbl_raw_data[[#This Row],[Date Actioned]]-tbl_raw_data[[#This Row],[Date Tagged]]</f>
        <v>3.1944444417604245E-3</v>
      </c>
      <c r="J4753" s="46">
        <f>HOUR(tbl_raw_data[[#This Row],[Time_taken]])*60+MINUTE(tbl_raw_data[[#This Row],[Time_taken]])+SECOND(tbl_raw_data[[#This Row],[Time_taken]])/60</f>
        <v>4.5999999999999996</v>
      </c>
      <c r="K4753" s="52">
        <f>DATE(YEAR(tbl_raw_data[[#This Row],[Date Actioned]]),MONTH(tbl_raw_data[[#This Row],[Date Actioned]]),DAY(tbl_raw_data[[#This Row],[Date Actioned]]))</f>
        <v>45155</v>
      </c>
      <c r="L4753" s="50" t="str">
        <f>UPPER(TEXT(tbl_raw_data[[#This Row],[updated_date]],"MMMM"))</f>
        <v>AUGUST</v>
      </c>
      <c r="M4753" s="50" t="str">
        <f>"WEEK "&amp; IF(ROUNDUP(DAY(tbl_raw_data[[#This Row],[updated_date]])/7,0)=5,4,ROUNDUP(DAY(tbl_raw_data[[#This Row],[updated_date]])/7,0))</f>
        <v>WEEK 3</v>
      </c>
      <c r="N4753" s="50" t="str">
        <f>UPPER(VLOOKUP(tbl_raw_data[[#This Row],[Analyst]],Settiings!$A$2:$B$16,2,0))</f>
        <v>ASIF</v>
      </c>
      <c r="O4753" s="50" t="str">
        <f>TRIM(UPPER(tbl_raw_data[[#This Row],[Outcome]]))</f>
        <v>DECLINE</v>
      </c>
      <c r="P4753" s="50" t="str">
        <f>TRIM(UPPER(tbl_raw_data[[#This Row],[Queue Name]]))</f>
        <v>CONSUMER EXISTING</v>
      </c>
      <c r="Q4753" s="50" t="str">
        <f>IF(tbl_raw_data[[#This Row],[Time taken in min]]&lt;=Settiings!$D$2,"SLA_MET","SLA_NOT_MET")</f>
        <v>SLA_MET</v>
      </c>
      <c r="R4753" s="94"/>
    </row>
    <row r="4754" spans="1:18" x14ac:dyDescent="0.3">
      <c r="A4754" s="23" t="s">
        <v>4711</v>
      </c>
      <c r="B4754" s="15">
        <v>45155.825937499998</v>
      </c>
      <c r="C4754" s="16">
        <v>45155.835081018522</v>
      </c>
      <c r="D4754" s="17" t="s">
        <v>13</v>
      </c>
      <c r="E4754" s="17" t="s">
        <v>9</v>
      </c>
      <c r="F4754" s="17" t="s">
        <v>53</v>
      </c>
      <c r="G4754" s="17" t="s">
        <v>17</v>
      </c>
      <c r="H4754" s="83"/>
      <c r="I4754" s="48">
        <f>tbl_raw_data[[#This Row],[Date Actioned]]-tbl_raw_data[[#This Row],[Date Tagged]]</f>
        <v>9.1435185240698047E-3</v>
      </c>
      <c r="J4754" s="46">
        <f>HOUR(tbl_raw_data[[#This Row],[Time_taken]])*60+MINUTE(tbl_raw_data[[#This Row],[Time_taken]])+SECOND(tbl_raw_data[[#This Row],[Time_taken]])/60</f>
        <v>13.166666666666666</v>
      </c>
      <c r="K4754" s="52">
        <f>DATE(YEAR(tbl_raw_data[[#This Row],[Date Actioned]]),MONTH(tbl_raw_data[[#This Row],[Date Actioned]]),DAY(tbl_raw_data[[#This Row],[Date Actioned]]))</f>
        <v>45155</v>
      </c>
      <c r="L4754" s="50" t="str">
        <f>UPPER(TEXT(tbl_raw_data[[#This Row],[updated_date]],"MMMM"))</f>
        <v>AUGUST</v>
      </c>
      <c r="M4754" s="50" t="str">
        <f>"WEEK "&amp; IF(ROUNDUP(DAY(tbl_raw_data[[#This Row],[updated_date]])/7,0)=5,4,ROUNDUP(DAY(tbl_raw_data[[#This Row],[updated_date]])/7,0))</f>
        <v>WEEK 3</v>
      </c>
      <c r="N4754" s="50" t="str">
        <f>UPPER(VLOOKUP(tbl_raw_data[[#This Row],[Analyst]],Settiings!$A$2:$B$16,2,0))</f>
        <v>NAVED</v>
      </c>
      <c r="O4754" s="50" t="str">
        <f>TRIM(UPPER(tbl_raw_data[[#This Row],[Outcome]]))</f>
        <v>APPROVE</v>
      </c>
      <c r="P4754" s="50" t="str">
        <f>TRIM(UPPER(tbl_raw_data[[#This Row],[Queue Name]]))</f>
        <v>CONSUMER EXISTING</v>
      </c>
      <c r="Q4754" s="50" t="str">
        <f>IF(tbl_raw_data[[#This Row],[Time taken in min]]&lt;=Settiings!$D$2,"SLA_MET","SLA_NOT_MET")</f>
        <v>SLA_MET</v>
      </c>
      <c r="R4754" s="94"/>
    </row>
    <row r="4755" spans="1:18" x14ac:dyDescent="0.3">
      <c r="A4755" s="23" t="s">
        <v>4712</v>
      </c>
      <c r="B4755" s="15">
        <v>45155.831296296295</v>
      </c>
      <c r="C4755" s="26">
        <v>45155.837037037039</v>
      </c>
      <c r="D4755" s="18" t="s">
        <v>13</v>
      </c>
      <c r="E4755" s="18" t="s">
        <v>19</v>
      </c>
      <c r="F4755" s="27" t="s">
        <v>1222</v>
      </c>
      <c r="G4755" s="19"/>
      <c r="H4755" s="79"/>
      <c r="I4755" s="48">
        <f>tbl_raw_data[[#This Row],[Date Actioned]]-tbl_raw_data[[#This Row],[Date Tagged]]</f>
        <v>5.7407407439313829E-3</v>
      </c>
      <c r="J4755" s="46">
        <f>HOUR(tbl_raw_data[[#This Row],[Time_taken]])*60+MINUTE(tbl_raw_data[[#This Row],[Time_taken]])+SECOND(tbl_raw_data[[#This Row],[Time_taken]])/60</f>
        <v>8.2666666666666675</v>
      </c>
      <c r="K4755" s="52">
        <f>DATE(YEAR(tbl_raw_data[[#This Row],[Date Actioned]]),MONTH(tbl_raw_data[[#This Row],[Date Actioned]]),DAY(tbl_raw_data[[#This Row],[Date Actioned]]))</f>
        <v>45155</v>
      </c>
      <c r="L4755" s="50" t="str">
        <f>UPPER(TEXT(tbl_raw_data[[#This Row],[updated_date]],"MMMM"))</f>
        <v>AUGUST</v>
      </c>
      <c r="M4755" s="50" t="str">
        <f>"WEEK "&amp; IF(ROUNDUP(DAY(tbl_raw_data[[#This Row],[updated_date]])/7,0)=5,4,ROUNDUP(DAY(tbl_raw_data[[#This Row],[updated_date]])/7,0))</f>
        <v>WEEK 3</v>
      </c>
      <c r="N4755" s="50" t="str">
        <f>UPPER(VLOOKUP(tbl_raw_data[[#This Row],[Analyst]],Settiings!$A$2:$B$16,2,0))</f>
        <v>HARDIK</v>
      </c>
      <c r="O4755" s="50" t="str">
        <f>TRIM(UPPER(tbl_raw_data[[#This Row],[Outcome]]))</f>
        <v>APPROVE</v>
      </c>
      <c r="P4755" s="50" t="str">
        <f>TRIM(UPPER(tbl_raw_data[[#This Row],[Queue Name]]))</f>
        <v>CONSUMER POST BUREAU</v>
      </c>
      <c r="Q4755" s="50" t="str">
        <f>IF(tbl_raw_data[[#This Row],[Time taken in min]]&lt;=Settiings!$D$2,"SLA_MET","SLA_NOT_MET")</f>
        <v>SLA_MET</v>
      </c>
      <c r="R4755" s="94"/>
    </row>
    <row r="4756" spans="1:18" x14ac:dyDescent="0.3">
      <c r="A4756" s="20" t="s">
        <v>4713</v>
      </c>
      <c r="B4756" s="15">
        <v>45155.847129629627</v>
      </c>
      <c r="C4756" s="16">
        <v>45155.849907407406</v>
      </c>
      <c r="D4756" s="17" t="s">
        <v>27</v>
      </c>
      <c r="E4756" s="17" t="s">
        <v>9</v>
      </c>
      <c r="F4756" s="17" t="s">
        <v>70</v>
      </c>
      <c r="G4756" s="17" t="s">
        <v>835</v>
      </c>
      <c r="H4756" s="83"/>
      <c r="I4756" s="48">
        <f>tbl_raw_data[[#This Row],[Date Actioned]]-tbl_raw_data[[#This Row],[Date Tagged]]</f>
        <v>2.7777777795563452E-3</v>
      </c>
      <c r="J4756" s="46">
        <f>HOUR(tbl_raw_data[[#This Row],[Time_taken]])*60+MINUTE(tbl_raw_data[[#This Row],[Time_taken]])+SECOND(tbl_raw_data[[#This Row],[Time_taken]])/60</f>
        <v>4</v>
      </c>
      <c r="K4756" s="52">
        <f>DATE(YEAR(tbl_raw_data[[#This Row],[Date Actioned]]),MONTH(tbl_raw_data[[#This Row],[Date Actioned]]),DAY(tbl_raw_data[[#This Row],[Date Actioned]]))</f>
        <v>45155</v>
      </c>
      <c r="L4756" s="50" t="str">
        <f>UPPER(TEXT(tbl_raw_data[[#This Row],[updated_date]],"MMMM"))</f>
        <v>AUGUST</v>
      </c>
      <c r="M4756" s="50" t="str">
        <f>"WEEK "&amp; IF(ROUNDUP(DAY(tbl_raw_data[[#This Row],[updated_date]])/7,0)=5,4,ROUNDUP(DAY(tbl_raw_data[[#This Row],[updated_date]])/7,0))</f>
        <v>WEEK 3</v>
      </c>
      <c r="N4756" s="50" t="str">
        <f>UPPER(VLOOKUP(tbl_raw_data[[#This Row],[Analyst]],Settiings!$A$2:$B$16,2,0))</f>
        <v>ASIF</v>
      </c>
      <c r="O4756" s="50" t="str">
        <f>TRIM(UPPER(tbl_raw_data[[#This Row],[Outcome]]))</f>
        <v>DECLINE</v>
      </c>
      <c r="P4756" s="50" t="str">
        <f>TRIM(UPPER(tbl_raw_data[[#This Row],[Queue Name]]))</f>
        <v>CONSUMER EXISTING</v>
      </c>
      <c r="Q4756" s="50" t="str">
        <f>IF(tbl_raw_data[[#This Row],[Time taken in min]]&lt;=Settiings!$D$2,"SLA_MET","SLA_NOT_MET")</f>
        <v>SLA_MET</v>
      </c>
      <c r="R4756" s="94"/>
    </row>
    <row r="4757" spans="1:18" x14ac:dyDescent="0.3">
      <c r="A4757" s="14" t="s">
        <v>4715</v>
      </c>
      <c r="B4757" s="15">
        <v>45155.875868055555</v>
      </c>
      <c r="C4757" s="10">
        <v>45155.882638888892</v>
      </c>
      <c r="D4757" s="12" t="s">
        <v>13</v>
      </c>
      <c r="E4757" s="12" t="s">
        <v>19</v>
      </c>
      <c r="F4757" s="11" t="s">
        <v>686</v>
      </c>
      <c r="G4757" s="13"/>
      <c r="H4757" s="78"/>
      <c r="I4757" s="48">
        <f>tbl_raw_data[[#This Row],[Date Actioned]]-tbl_raw_data[[#This Row],[Date Tagged]]</f>
        <v>6.7708333372138441E-3</v>
      </c>
      <c r="J4757" s="46">
        <f>HOUR(tbl_raw_data[[#This Row],[Time_taken]])*60+MINUTE(tbl_raw_data[[#This Row],[Time_taken]])+SECOND(tbl_raw_data[[#This Row],[Time_taken]])/60</f>
        <v>9.75</v>
      </c>
      <c r="K4757" s="52">
        <f>DATE(YEAR(tbl_raw_data[[#This Row],[Date Actioned]]),MONTH(tbl_raw_data[[#This Row],[Date Actioned]]),DAY(tbl_raw_data[[#This Row],[Date Actioned]]))</f>
        <v>45155</v>
      </c>
      <c r="L4757" s="50" t="str">
        <f>UPPER(TEXT(tbl_raw_data[[#This Row],[updated_date]],"MMMM"))</f>
        <v>AUGUST</v>
      </c>
      <c r="M4757" s="50" t="str">
        <f>"WEEK "&amp; IF(ROUNDUP(DAY(tbl_raw_data[[#This Row],[updated_date]])/7,0)=5,4,ROUNDUP(DAY(tbl_raw_data[[#This Row],[updated_date]])/7,0))</f>
        <v>WEEK 3</v>
      </c>
      <c r="N4757" s="50" t="str">
        <f>UPPER(VLOOKUP(tbl_raw_data[[#This Row],[Analyst]],Settiings!$A$2:$B$16,2,0))</f>
        <v>FARDIN</v>
      </c>
      <c r="O4757" s="50" t="str">
        <f>TRIM(UPPER(tbl_raw_data[[#This Row],[Outcome]]))</f>
        <v>APPROVE</v>
      </c>
      <c r="P4757" s="50" t="str">
        <f>TRIM(UPPER(tbl_raw_data[[#This Row],[Queue Name]]))</f>
        <v>CONSUMER POST BUREAU</v>
      </c>
      <c r="Q4757" s="50" t="str">
        <f>IF(tbl_raw_data[[#This Row],[Time taken in min]]&lt;=Settiings!$D$2,"SLA_MET","SLA_NOT_MET")</f>
        <v>SLA_MET</v>
      </c>
      <c r="R4757" s="94"/>
    </row>
    <row r="4758" spans="1:18" x14ac:dyDescent="0.3">
      <c r="A4758" s="20" t="s">
        <v>4716</v>
      </c>
      <c r="B4758" s="15">
        <v>45155.921134259261</v>
      </c>
      <c r="C4758" s="26">
        <v>45155.927604166667</v>
      </c>
      <c r="D4758" s="18" t="s">
        <v>13</v>
      </c>
      <c r="E4758" s="18" t="s">
        <v>19</v>
      </c>
      <c r="F4758" s="27" t="s">
        <v>1222</v>
      </c>
      <c r="G4758" s="19"/>
      <c r="H4758" s="79"/>
      <c r="I4758" s="48">
        <f>tbl_raw_data[[#This Row],[Date Actioned]]-tbl_raw_data[[#This Row],[Date Tagged]]</f>
        <v>6.4699074064265005E-3</v>
      </c>
      <c r="J4758" s="46">
        <f>HOUR(tbl_raw_data[[#This Row],[Time_taken]])*60+MINUTE(tbl_raw_data[[#This Row],[Time_taken]])+SECOND(tbl_raw_data[[#This Row],[Time_taken]])/60</f>
        <v>9.3166666666666664</v>
      </c>
      <c r="K4758" s="52">
        <f>DATE(YEAR(tbl_raw_data[[#This Row],[Date Actioned]]),MONTH(tbl_raw_data[[#This Row],[Date Actioned]]),DAY(tbl_raw_data[[#This Row],[Date Actioned]]))</f>
        <v>45155</v>
      </c>
      <c r="L4758" s="50" t="str">
        <f>UPPER(TEXT(tbl_raw_data[[#This Row],[updated_date]],"MMMM"))</f>
        <v>AUGUST</v>
      </c>
      <c r="M4758" s="50" t="str">
        <f>"WEEK "&amp; IF(ROUNDUP(DAY(tbl_raw_data[[#This Row],[updated_date]])/7,0)=5,4,ROUNDUP(DAY(tbl_raw_data[[#This Row],[updated_date]])/7,0))</f>
        <v>WEEK 3</v>
      </c>
      <c r="N4758" s="50" t="str">
        <f>UPPER(VLOOKUP(tbl_raw_data[[#This Row],[Analyst]],Settiings!$A$2:$B$16,2,0))</f>
        <v>HARDIK</v>
      </c>
      <c r="O4758" s="50" t="str">
        <f>TRIM(UPPER(tbl_raw_data[[#This Row],[Outcome]]))</f>
        <v>APPROVE</v>
      </c>
      <c r="P4758" s="50" t="str">
        <f>TRIM(UPPER(tbl_raw_data[[#This Row],[Queue Name]]))</f>
        <v>CONSUMER POST BUREAU</v>
      </c>
      <c r="Q4758" s="50" t="str">
        <f>IF(tbl_raw_data[[#This Row],[Time taken in min]]&lt;=Settiings!$D$2,"SLA_MET","SLA_NOT_MET")</f>
        <v>SLA_MET</v>
      </c>
      <c r="R4758" s="94"/>
    </row>
    <row r="4759" spans="1:18" x14ac:dyDescent="0.3">
      <c r="A4759" s="23" t="s">
        <v>4718</v>
      </c>
      <c r="B4759" s="15">
        <v>45156.113067129627</v>
      </c>
      <c r="C4759" s="10">
        <v>45156.368495370371</v>
      </c>
      <c r="D4759" s="12" t="s">
        <v>13</v>
      </c>
      <c r="E4759" s="12" t="s">
        <v>19</v>
      </c>
      <c r="F4759" s="11" t="s">
        <v>65</v>
      </c>
      <c r="G4759" s="13"/>
      <c r="H4759" s="78"/>
      <c r="I4759" s="48">
        <f>tbl_raw_data[[#This Row],[Date Actioned]]-tbl_raw_data[[#This Row],[Date Tagged]]</f>
        <v>0.25542824074364034</v>
      </c>
      <c r="J4759" s="46">
        <f>HOUR(tbl_raw_data[[#This Row],[Time_taken]])*60+MINUTE(tbl_raw_data[[#This Row],[Time_taken]])+SECOND(tbl_raw_data[[#This Row],[Time_taken]])/60</f>
        <v>367.81666666666666</v>
      </c>
      <c r="K4759" s="52">
        <f>DATE(YEAR(tbl_raw_data[[#This Row],[Date Actioned]]),MONTH(tbl_raw_data[[#This Row],[Date Actioned]]),DAY(tbl_raw_data[[#This Row],[Date Actioned]]))</f>
        <v>45156</v>
      </c>
      <c r="L4759" s="50" t="str">
        <f>UPPER(TEXT(tbl_raw_data[[#This Row],[updated_date]],"MMMM"))</f>
        <v>AUGUST</v>
      </c>
      <c r="M4759" s="50" t="str">
        <f>"WEEK "&amp; IF(ROUNDUP(DAY(tbl_raw_data[[#This Row],[updated_date]])/7,0)=5,4,ROUNDUP(DAY(tbl_raw_data[[#This Row],[updated_date]])/7,0))</f>
        <v>WEEK 3</v>
      </c>
      <c r="N4759" s="50" t="str">
        <f>UPPER(VLOOKUP(tbl_raw_data[[#This Row],[Analyst]],Settiings!$A$2:$B$16,2,0))</f>
        <v>SAM</v>
      </c>
      <c r="O4759" s="50" t="str">
        <f>TRIM(UPPER(tbl_raw_data[[#This Row],[Outcome]]))</f>
        <v>APPROVE</v>
      </c>
      <c r="P4759" s="50" t="str">
        <f>TRIM(UPPER(tbl_raw_data[[#This Row],[Queue Name]]))</f>
        <v>CONSUMER POST BUREAU</v>
      </c>
      <c r="Q4759" s="50" t="str">
        <f>IF(tbl_raw_data[[#This Row],[Time taken in min]]&lt;=Settiings!$D$2,"SLA_MET","SLA_NOT_MET")</f>
        <v>SLA_NOT_MET</v>
      </c>
      <c r="R4759" s="94"/>
    </row>
    <row r="4760" spans="1:18" x14ac:dyDescent="0.3">
      <c r="A4760" s="14" t="s">
        <v>4719</v>
      </c>
      <c r="B4760" s="15">
        <v>45156.392418981479</v>
      </c>
      <c r="C4760" s="16">
        <v>45156.397060185183</v>
      </c>
      <c r="D4760" s="17" t="s">
        <v>13</v>
      </c>
      <c r="E4760" s="17" t="s">
        <v>9</v>
      </c>
      <c r="F4760" s="17" t="s">
        <v>65</v>
      </c>
      <c r="G4760" s="17" t="s">
        <v>17</v>
      </c>
      <c r="H4760" s="83"/>
      <c r="I4760" s="48">
        <f>tbl_raw_data[[#This Row],[Date Actioned]]-tbl_raw_data[[#This Row],[Date Tagged]]</f>
        <v>4.6412037045229226E-3</v>
      </c>
      <c r="J4760" s="46">
        <f>HOUR(tbl_raw_data[[#This Row],[Time_taken]])*60+MINUTE(tbl_raw_data[[#This Row],[Time_taken]])+SECOND(tbl_raw_data[[#This Row],[Time_taken]])/60</f>
        <v>6.6833333333333336</v>
      </c>
      <c r="K4760" s="52">
        <f>DATE(YEAR(tbl_raw_data[[#This Row],[Date Actioned]]),MONTH(tbl_raw_data[[#This Row],[Date Actioned]]),DAY(tbl_raw_data[[#This Row],[Date Actioned]]))</f>
        <v>45156</v>
      </c>
      <c r="L4760" s="50" t="str">
        <f>UPPER(TEXT(tbl_raw_data[[#This Row],[updated_date]],"MMMM"))</f>
        <v>AUGUST</v>
      </c>
      <c r="M4760" s="50" t="str">
        <f>"WEEK "&amp; IF(ROUNDUP(DAY(tbl_raw_data[[#This Row],[updated_date]])/7,0)=5,4,ROUNDUP(DAY(tbl_raw_data[[#This Row],[updated_date]])/7,0))</f>
        <v>WEEK 3</v>
      </c>
      <c r="N4760" s="50" t="str">
        <f>UPPER(VLOOKUP(tbl_raw_data[[#This Row],[Analyst]],Settiings!$A$2:$B$16,2,0))</f>
        <v>SAM</v>
      </c>
      <c r="O4760" s="50" t="str">
        <f>TRIM(UPPER(tbl_raw_data[[#This Row],[Outcome]]))</f>
        <v>APPROVE</v>
      </c>
      <c r="P4760" s="50" t="str">
        <f>TRIM(UPPER(tbl_raw_data[[#This Row],[Queue Name]]))</f>
        <v>CONSUMER EXISTING</v>
      </c>
      <c r="Q4760" s="50" t="str">
        <f>IF(tbl_raw_data[[#This Row],[Time taken in min]]&lt;=Settiings!$D$2,"SLA_MET","SLA_NOT_MET")</f>
        <v>SLA_MET</v>
      </c>
      <c r="R4760" s="94"/>
    </row>
    <row r="4761" spans="1:18" x14ac:dyDescent="0.3">
      <c r="A4761" s="20" t="s">
        <v>4720</v>
      </c>
      <c r="B4761" s="9">
        <v>45156.399687500001</v>
      </c>
      <c r="C4761" s="24">
        <v>45156.402870370373</v>
      </c>
      <c r="D4761" s="25" t="s">
        <v>13</v>
      </c>
      <c r="E4761" s="25" t="s">
        <v>47</v>
      </c>
      <c r="F4761" s="25" t="s">
        <v>65</v>
      </c>
      <c r="G4761" s="25" t="s">
        <v>77</v>
      </c>
      <c r="H4761" s="82"/>
      <c r="I4761" s="48">
        <f>tbl_raw_data[[#This Row],[Date Actioned]]-tbl_raw_data[[#This Row],[Date Tagged]]</f>
        <v>3.1828703722567298E-3</v>
      </c>
      <c r="J4761" s="46">
        <f>HOUR(tbl_raw_data[[#This Row],[Time_taken]])*60+MINUTE(tbl_raw_data[[#This Row],[Time_taken]])+SECOND(tbl_raw_data[[#This Row],[Time_taken]])/60</f>
        <v>4.583333333333333</v>
      </c>
      <c r="K4761" s="52">
        <f>DATE(YEAR(tbl_raw_data[[#This Row],[Date Actioned]]),MONTH(tbl_raw_data[[#This Row],[Date Actioned]]),DAY(tbl_raw_data[[#This Row],[Date Actioned]]))</f>
        <v>45156</v>
      </c>
      <c r="L4761" s="50" t="str">
        <f>UPPER(TEXT(tbl_raw_data[[#This Row],[updated_date]],"MMMM"))</f>
        <v>AUGUST</v>
      </c>
      <c r="M4761" s="50" t="str">
        <f>"WEEK "&amp; IF(ROUNDUP(DAY(tbl_raw_data[[#This Row],[updated_date]])/7,0)=5,4,ROUNDUP(DAY(tbl_raw_data[[#This Row],[updated_date]])/7,0))</f>
        <v>WEEK 3</v>
      </c>
      <c r="N4761" s="50" t="str">
        <f>UPPER(VLOOKUP(tbl_raw_data[[#This Row],[Analyst]],Settiings!$A$2:$B$16,2,0))</f>
        <v>SAM</v>
      </c>
      <c r="O4761" s="50" t="str">
        <f>TRIM(UPPER(tbl_raw_data[[#This Row],[Outcome]]))</f>
        <v>APPROVE</v>
      </c>
      <c r="P4761" s="50" t="str">
        <f>TRIM(UPPER(tbl_raw_data[[#This Row],[Queue Name]]))</f>
        <v>CONSUMER PRE BUREAU</v>
      </c>
      <c r="Q4761" s="50" t="str">
        <f>IF(tbl_raw_data[[#This Row],[Time taken in min]]&lt;=Settiings!$D$2,"SLA_MET","SLA_NOT_MET")</f>
        <v>SLA_MET</v>
      </c>
      <c r="R4761" s="94"/>
    </row>
    <row r="4762" spans="1:18" x14ac:dyDescent="0.3">
      <c r="A4762" s="23" t="s">
        <v>4721</v>
      </c>
      <c r="B4762" s="15">
        <v>45156.407500000001</v>
      </c>
      <c r="C4762" s="16">
        <v>45156.410243055558</v>
      </c>
      <c r="D4762" s="17" t="s">
        <v>13</v>
      </c>
      <c r="E4762" s="17" t="s">
        <v>9</v>
      </c>
      <c r="F4762" s="17" t="s">
        <v>65</v>
      </c>
      <c r="G4762" s="17" t="s">
        <v>17</v>
      </c>
      <c r="H4762" s="83"/>
      <c r="I4762" s="48">
        <f>tbl_raw_data[[#This Row],[Date Actioned]]-tbl_raw_data[[#This Row],[Date Tagged]]</f>
        <v>2.7430555564933456E-3</v>
      </c>
      <c r="J4762" s="46">
        <f>HOUR(tbl_raw_data[[#This Row],[Time_taken]])*60+MINUTE(tbl_raw_data[[#This Row],[Time_taken]])+SECOND(tbl_raw_data[[#This Row],[Time_taken]])/60</f>
        <v>3.95</v>
      </c>
      <c r="K4762" s="52">
        <f>DATE(YEAR(tbl_raw_data[[#This Row],[Date Actioned]]),MONTH(tbl_raw_data[[#This Row],[Date Actioned]]),DAY(tbl_raw_data[[#This Row],[Date Actioned]]))</f>
        <v>45156</v>
      </c>
      <c r="L4762" s="50" t="str">
        <f>UPPER(TEXT(tbl_raw_data[[#This Row],[updated_date]],"MMMM"))</f>
        <v>AUGUST</v>
      </c>
      <c r="M4762" s="50" t="str">
        <f>"WEEK "&amp; IF(ROUNDUP(DAY(tbl_raw_data[[#This Row],[updated_date]])/7,0)=5,4,ROUNDUP(DAY(tbl_raw_data[[#This Row],[updated_date]])/7,0))</f>
        <v>WEEK 3</v>
      </c>
      <c r="N4762" s="50" t="str">
        <f>UPPER(VLOOKUP(tbl_raw_data[[#This Row],[Analyst]],Settiings!$A$2:$B$16,2,0))</f>
        <v>SAM</v>
      </c>
      <c r="O4762" s="50" t="str">
        <f>TRIM(UPPER(tbl_raw_data[[#This Row],[Outcome]]))</f>
        <v>APPROVE</v>
      </c>
      <c r="P4762" s="50" t="str">
        <f>TRIM(UPPER(tbl_raw_data[[#This Row],[Queue Name]]))</f>
        <v>CONSUMER EXISTING</v>
      </c>
      <c r="Q4762" s="50" t="str">
        <f>IF(tbl_raw_data[[#This Row],[Time taken in min]]&lt;=Settiings!$D$2,"SLA_MET","SLA_NOT_MET")</f>
        <v>SLA_MET</v>
      </c>
      <c r="R4762" s="94"/>
    </row>
    <row r="4763" spans="1:18" x14ac:dyDescent="0.3">
      <c r="A4763" s="14" t="s">
        <v>4722</v>
      </c>
      <c r="B4763" s="9">
        <v>45156.41578703704</v>
      </c>
      <c r="C4763" s="24">
        <v>45156.418842592589</v>
      </c>
      <c r="D4763" s="25" t="s">
        <v>13</v>
      </c>
      <c r="E4763" s="25" t="s">
        <v>9</v>
      </c>
      <c r="F4763" s="25" t="s">
        <v>65</v>
      </c>
      <c r="G4763" s="25" t="s">
        <v>77</v>
      </c>
      <c r="H4763" s="82"/>
      <c r="I4763" s="48">
        <f>tbl_raw_data[[#This Row],[Date Actioned]]-tbl_raw_data[[#This Row],[Date Tagged]]</f>
        <v>3.0555555495084263E-3</v>
      </c>
      <c r="J4763" s="46">
        <f>HOUR(tbl_raw_data[[#This Row],[Time_taken]])*60+MINUTE(tbl_raw_data[[#This Row],[Time_taken]])+SECOND(tbl_raw_data[[#This Row],[Time_taken]])/60</f>
        <v>4.4000000000000004</v>
      </c>
      <c r="K4763" s="52">
        <f>DATE(YEAR(tbl_raw_data[[#This Row],[Date Actioned]]),MONTH(tbl_raw_data[[#This Row],[Date Actioned]]),DAY(tbl_raw_data[[#This Row],[Date Actioned]]))</f>
        <v>45156</v>
      </c>
      <c r="L4763" s="50" t="str">
        <f>UPPER(TEXT(tbl_raw_data[[#This Row],[updated_date]],"MMMM"))</f>
        <v>AUGUST</v>
      </c>
      <c r="M4763" s="50" t="str">
        <f>"WEEK "&amp; IF(ROUNDUP(DAY(tbl_raw_data[[#This Row],[updated_date]])/7,0)=5,4,ROUNDUP(DAY(tbl_raw_data[[#This Row],[updated_date]])/7,0))</f>
        <v>WEEK 3</v>
      </c>
      <c r="N4763" s="50" t="str">
        <f>UPPER(VLOOKUP(tbl_raw_data[[#This Row],[Analyst]],Settiings!$A$2:$B$16,2,0))</f>
        <v>SAM</v>
      </c>
      <c r="O4763" s="50" t="str">
        <f>TRIM(UPPER(tbl_raw_data[[#This Row],[Outcome]]))</f>
        <v>APPROVE</v>
      </c>
      <c r="P4763" s="50" t="str">
        <f>TRIM(UPPER(tbl_raw_data[[#This Row],[Queue Name]]))</f>
        <v>CONSUMER EXISTING</v>
      </c>
      <c r="Q4763" s="50" t="str">
        <f>IF(tbl_raw_data[[#This Row],[Time taken in min]]&lt;=Settiings!$D$2,"SLA_MET","SLA_NOT_MET")</f>
        <v>SLA_MET</v>
      </c>
      <c r="R4763" s="94"/>
    </row>
    <row r="4764" spans="1:18" x14ac:dyDescent="0.3">
      <c r="A4764" s="14" t="s">
        <v>4723</v>
      </c>
      <c r="B4764" s="15">
        <v>45156.430069444446</v>
      </c>
      <c r="C4764" s="26">
        <v>45156.433564814812</v>
      </c>
      <c r="D4764" s="18" t="s">
        <v>27</v>
      </c>
      <c r="E4764" s="18" t="s">
        <v>9</v>
      </c>
      <c r="F4764" s="27" t="s">
        <v>65</v>
      </c>
      <c r="G4764" s="19"/>
      <c r="H4764" s="79"/>
      <c r="I4764" s="48">
        <f>tbl_raw_data[[#This Row],[Date Actioned]]-tbl_raw_data[[#This Row],[Date Tagged]]</f>
        <v>3.4953703652718104E-3</v>
      </c>
      <c r="J4764" s="46">
        <f>HOUR(tbl_raw_data[[#This Row],[Time_taken]])*60+MINUTE(tbl_raw_data[[#This Row],[Time_taken]])+SECOND(tbl_raw_data[[#This Row],[Time_taken]])/60</f>
        <v>5.0333333333333332</v>
      </c>
      <c r="K4764" s="52">
        <f>DATE(YEAR(tbl_raw_data[[#This Row],[Date Actioned]]),MONTH(tbl_raw_data[[#This Row],[Date Actioned]]),DAY(tbl_raw_data[[#This Row],[Date Actioned]]))</f>
        <v>45156</v>
      </c>
      <c r="L4764" s="50" t="str">
        <f>UPPER(TEXT(tbl_raw_data[[#This Row],[updated_date]],"MMMM"))</f>
        <v>AUGUST</v>
      </c>
      <c r="M4764" s="50" t="str">
        <f>"WEEK "&amp; IF(ROUNDUP(DAY(tbl_raw_data[[#This Row],[updated_date]])/7,0)=5,4,ROUNDUP(DAY(tbl_raw_data[[#This Row],[updated_date]])/7,0))</f>
        <v>WEEK 3</v>
      </c>
      <c r="N4764" s="50" t="str">
        <f>UPPER(VLOOKUP(tbl_raw_data[[#This Row],[Analyst]],Settiings!$A$2:$B$16,2,0))</f>
        <v>SAM</v>
      </c>
      <c r="O4764" s="50" t="str">
        <f>TRIM(UPPER(tbl_raw_data[[#This Row],[Outcome]]))</f>
        <v>DECLINE</v>
      </c>
      <c r="P4764" s="50" t="str">
        <f>TRIM(UPPER(tbl_raw_data[[#This Row],[Queue Name]]))</f>
        <v>CONSUMER EXISTING</v>
      </c>
      <c r="Q4764" s="50" t="str">
        <f>IF(tbl_raw_data[[#This Row],[Time taken in min]]&lt;=Settiings!$D$2,"SLA_MET","SLA_NOT_MET")</f>
        <v>SLA_MET</v>
      </c>
      <c r="R4764" s="94"/>
    </row>
    <row r="4765" spans="1:18" x14ac:dyDescent="0.3">
      <c r="A4765" s="20" t="s">
        <v>4724</v>
      </c>
      <c r="B4765" s="15">
        <v>45156.43136574074</v>
      </c>
      <c r="C4765" s="16">
        <v>45156.436365740738</v>
      </c>
      <c r="D4765" s="17" t="s">
        <v>13</v>
      </c>
      <c r="E4765" s="17" t="s">
        <v>9</v>
      </c>
      <c r="F4765" s="17" t="s">
        <v>70</v>
      </c>
      <c r="G4765" s="17" t="s">
        <v>17</v>
      </c>
      <c r="H4765" s="83"/>
      <c r="I4765" s="48">
        <f>tbl_raw_data[[#This Row],[Date Actioned]]-tbl_raw_data[[#This Row],[Date Tagged]]</f>
        <v>4.9999999973806553E-3</v>
      </c>
      <c r="J4765" s="46">
        <f>HOUR(tbl_raw_data[[#This Row],[Time_taken]])*60+MINUTE(tbl_raw_data[[#This Row],[Time_taken]])+SECOND(tbl_raw_data[[#This Row],[Time_taken]])/60</f>
        <v>7.2</v>
      </c>
      <c r="K4765" s="52">
        <f>DATE(YEAR(tbl_raw_data[[#This Row],[Date Actioned]]),MONTH(tbl_raw_data[[#This Row],[Date Actioned]]),DAY(tbl_raw_data[[#This Row],[Date Actioned]]))</f>
        <v>45156</v>
      </c>
      <c r="L4765" s="50" t="str">
        <f>UPPER(TEXT(tbl_raw_data[[#This Row],[updated_date]],"MMMM"))</f>
        <v>AUGUST</v>
      </c>
      <c r="M4765" s="50" t="str">
        <f>"WEEK "&amp; IF(ROUNDUP(DAY(tbl_raw_data[[#This Row],[updated_date]])/7,0)=5,4,ROUNDUP(DAY(tbl_raw_data[[#This Row],[updated_date]])/7,0))</f>
        <v>WEEK 3</v>
      </c>
      <c r="N4765" s="50" t="str">
        <f>UPPER(VLOOKUP(tbl_raw_data[[#This Row],[Analyst]],Settiings!$A$2:$B$16,2,0))</f>
        <v>ASIF</v>
      </c>
      <c r="O4765" s="50" t="str">
        <f>TRIM(UPPER(tbl_raw_data[[#This Row],[Outcome]]))</f>
        <v>APPROVE</v>
      </c>
      <c r="P4765" s="50" t="str">
        <f>TRIM(UPPER(tbl_raw_data[[#This Row],[Queue Name]]))</f>
        <v>CONSUMER EXISTING</v>
      </c>
      <c r="Q4765" s="50" t="str">
        <f>IF(tbl_raw_data[[#This Row],[Time taken in min]]&lt;=Settiings!$D$2,"SLA_MET","SLA_NOT_MET")</f>
        <v>SLA_MET</v>
      </c>
      <c r="R4765" s="94"/>
    </row>
    <row r="4766" spans="1:18" x14ac:dyDescent="0.3">
      <c r="A4766" s="23" t="s">
        <v>4725</v>
      </c>
      <c r="B4766" s="9">
        <v>45156.439432870371</v>
      </c>
      <c r="C4766" s="24">
        <v>45156.442673611113</v>
      </c>
      <c r="D4766" s="25" t="s">
        <v>13</v>
      </c>
      <c r="E4766" s="25" t="s">
        <v>9</v>
      </c>
      <c r="F4766" s="25" t="s">
        <v>65</v>
      </c>
      <c r="G4766" s="25" t="s">
        <v>128</v>
      </c>
      <c r="H4766" s="82"/>
      <c r="I4766" s="48">
        <f>tbl_raw_data[[#This Row],[Date Actioned]]-tbl_raw_data[[#This Row],[Date Tagged]]</f>
        <v>3.2407407416030765E-3</v>
      </c>
      <c r="J4766" s="46">
        <f>HOUR(tbl_raw_data[[#This Row],[Time_taken]])*60+MINUTE(tbl_raw_data[[#This Row],[Time_taken]])+SECOND(tbl_raw_data[[#This Row],[Time_taken]])/60</f>
        <v>4.666666666666667</v>
      </c>
      <c r="K4766" s="52">
        <f>DATE(YEAR(tbl_raw_data[[#This Row],[Date Actioned]]),MONTH(tbl_raw_data[[#This Row],[Date Actioned]]),DAY(tbl_raw_data[[#This Row],[Date Actioned]]))</f>
        <v>45156</v>
      </c>
      <c r="L4766" s="50" t="str">
        <f>UPPER(TEXT(tbl_raw_data[[#This Row],[updated_date]],"MMMM"))</f>
        <v>AUGUST</v>
      </c>
      <c r="M4766" s="50" t="str">
        <f>"WEEK "&amp; IF(ROUNDUP(DAY(tbl_raw_data[[#This Row],[updated_date]])/7,0)=5,4,ROUNDUP(DAY(tbl_raw_data[[#This Row],[updated_date]])/7,0))</f>
        <v>WEEK 3</v>
      </c>
      <c r="N4766" s="50" t="str">
        <f>UPPER(VLOOKUP(tbl_raw_data[[#This Row],[Analyst]],Settiings!$A$2:$B$16,2,0))</f>
        <v>SAM</v>
      </c>
      <c r="O4766" s="50" t="str">
        <f>TRIM(UPPER(tbl_raw_data[[#This Row],[Outcome]]))</f>
        <v>APPROVE</v>
      </c>
      <c r="P4766" s="50" t="str">
        <f>TRIM(UPPER(tbl_raw_data[[#This Row],[Queue Name]]))</f>
        <v>CONSUMER EXISTING</v>
      </c>
      <c r="Q4766" s="50" t="str">
        <f>IF(tbl_raw_data[[#This Row],[Time taken in min]]&lt;=Settiings!$D$2,"SLA_MET","SLA_NOT_MET")</f>
        <v>SLA_MET</v>
      </c>
      <c r="R4766" s="94"/>
    </row>
    <row r="4767" spans="1:18" x14ac:dyDescent="0.3">
      <c r="A4767" s="14" t="s">
        <v>4726</v>
      </c>
      <c r="B4767" s="15">
        <v>45156.439687500002</v>
      </c>
      <c r="C4767" s="26">
        <v>45156.445590277777</v>
      </c>
      <c r="D4767" s="18" t="s">
        <v>13</v>
      </c>
      <c r="E4767" s="18" t="s">
        <v>9</v>
      </c>
      <c r="F4767" s="27" t="s">
        <v>70</v>
      </c>
      <c r="G4767" s="19"/>
      <c r="H4767" s="79"/>
      <c r="I4767" s="48">
        <f>tbl_raw_data[[#This Row],[Date Actioned]]-tbl_raw_data[[#This Row],[Date Tagged]]</f>
        <v>5.9027777751907706E-3</v>
      </c>
      <c r="J4767" s="46">
        <f>HOUR(tbl_raw_data[[#This Row],[Time_taken]])*60+MINUTE(tbl_raw_data[[#This Row],[Time_taken]])+SECOND(tbl_raw_data[[#This Row],[Time_taken]])/60</f>
        <v>8.5</v>
      </c>
      <c r="K4767" s="52">
        <f>DATE(YEAR(tbl_raw_data[[#This Row],[Date Actioned]]),MONTH(tbl_raw_data[[#This Row],[Date Actioned]]),DAY(tbl_raw_data[[#This Row],[Date Actioned]]))</f>
        <v>45156</v>
      </c>
      <c r="L4767" s="50" t="str">
        <f>UPPER(TEXT(tbl_raw_data[[#This Row],[updated_date]],"MMMM"))</f>
        <v>AUGUST</v>
      </c>
      <c r="M4767" s="50" t="str">
        <f>"WEEK "&amp; IF(ROUNDUP(DAY(tbl_raw_data[[#This Row],[updated_date]])/7,0)=5,4,ROUNDUP(DAY(tbl_raw_data[[#This Row],[updated_date]])/7,0))</f>
        <v>WEEK 3</v>
      </c>
      <c r="N4767" s="50" t="str">
        <f>UPPER(VLOOKUP(tbl_raw_data[[#This Row],[Analyst]],Settiings!$A$2:$B$16,2,0))</f>
        <v>ASIF</v>
      </c>
      <c r="O4767" s="50" t="str">
        <f>TRIM(UPPER(tbl_raw_data[[#This Row],[Outcome]]))</f>
        <v>APPROVE</v>
      </c>
      <c r="P4767" s="50" t="str">
        <f>TRIM(UPPER(tbl_raw_data[[#This Row],[Queue Name]]))</f>
        <v>CONSUMER EXISTING</v>
      </c>
      <c r="Q4767" s="50" t="str">
        <f>IF(tbl_raw_data[[#This Row],[Time taken in min]]&lt;=Settiings!$D$2,"SLA_MET","SLA_NOT_MET")</f>
        <v>SLA_MET</v>
      </c>
      <c r="R4767" s="94"/>
    </row>
    <row r="4768" spans="1:18" x14ac:dyDescent="0.3">
      <c r="A4768" s="20" t="s">
        <v>4727</v>
      </c>
      <c r="B4768" s="15">
        <v>45156.443344907406</v>
      </c>
      <c r="C4768" s="10">
        <v>45156.44972222222</v>
      </c>
      <c r="D4768" s="12" t="s">
        <v>13</v>
      </c>
      <c r="E4768" s="12" t="s">
        <v>9</v>
      </c>
      <c r="F4768" s="11" t="s">
        <v>65</v>
      </c>
      <c r="G4768" s="13"/>
      <c r="H4768" s="78"/>
      <c r="I4768" s="48">
        <f>tbl_raw_data[[#This Row],[Date Actioned]]-tbl_raw_data[[#This Row],[Date Tagged]]</f>
        <v>6.3773148140171543E-3</v>
      </c>
      <c r="J4768" s="46">
        <f>HOUR(tbl_raw_data[[#This Row],[Time_taken]])*60+MINUTE(tbl_raw_data[[#This Row],[Time_taken]])+SECOND(tbl_raw_data[[#This Row],[Time_taken]])/60</f>
        <v>9.1833333333333336</v>
      </c>
      <c r="K4768" s="52">
        <f>DATE(YEAR(tbl_raw_data[[#This Row],[Date Actioned]]),MONTH(tbl_raw_data[[#This Row],[Date Actioned]]),DAY(tbl_raw_data[[#This Row],[Date Actioned]]))</f>
        <v>45156</v>
      </c>
      <c r="L4768" s="50" t="str">
        <f>UPPER(TEXT(tbl_raw_data[[#This Row],[updated_date]],"MMMM"))</f>
        <v>AUGUST</v>
      </c>
      <c r="M4768" s="50" t="str">
        <f>"WEEK "&amp; IF(ROUNDUP(DAY(tbl_raw_data[[#This Row],[updated_date]])/7,0)=5,4,ROUNDUP(DAY(tbl_raw_data[[#This Row],[updated_date]])/7,0))</f>
        <v>WEEK 3</v>
      </c>
      <c r="N4768" s="50" t="str">
        <f>UPPER(VLOOKUP(tbl_raw_data[[#This Row],[Analyst]],Settiings!$A$2:$B$16,2,0))</f>
        <v>SAM</v>
      </c>
      <c r="O4768" s="50" t="str">
        <f>TRIM(UPPER(tbl_raw_data[[#This Row],[Outcome]]))</f>
        <v>APPROVE</v>
      </c>
      <c r="P4768" s="50" t="str">
        <f>TRIM(UPPER(tbl_raw_data[[#This Row],[Queue Name]]))</f>
        <v>CONSUMER EXISTING</v>
      </c>
      <c r="Q4768" s="50" t="str">
        <f>IF(tbl_raw_data[[#This Row],[Time taken in min]]&lt;=Settiings!$D$2,"SLA_MET","SLA_NOT_MET")</f>
        <v>SLA_MET</v>
      </c>
      <c r="R4768" s="94"/>
    </row>
    <row r="4769" spans="1:18" x14ac:dyDescent="0.3">
      <c r="A4769" s="14" t="s">
        <v>4728</v>
      </c>
      <c r="B4769" s="15">
        <v>45156.444004629629</v>
      </c>
      <c r="C4769" s="16">
        <v>45156.44908564815</v>
      </c>
      <c r="D4769" s="17" t="s">
        <v>13</v>
      </c>
      <c r="E4769" s="17" t="s">
        <v>9</v>
      </c>
      <c r="F4769" s="17" t="s">
        <v>70</v>
      </c>
      <c r="G4769" s="17" t="s">
        <v>128</v>
      </c>
      <c r="H4769" s="83"/>
      <c r="I4769" s="48">
        <f>tbl_raw_data[[#This Row],[Date Actioned]]-tbl_raw_data[[#This Row],[Date Tagged]]</f>
        <v>5.0810185202863067E-3</v>
      </c>
      <c r="J4769" s="46">
        <f>HOUR(tbl_raw_data[[#This Row],[Time_taken]])*60+MINUTE(tbl_raw_data[[#This Row],[Time_taken]])+SECOND(tbl_raw_data[[#This Row],[Time_taken]])/60</f>
        <v>7.3166666666666664</v>
      </c>
      <c r="K4769" s="52">
        <f>DATE(YEAR(tbl_raw_data[[#This Row],[Date Actioned]]),MONTH(tbl_raw_data[[#This Row],[Date Actioned]]),DAY(tbl_raw_data[[#This Row],[Date Actioned]]))</f>
        <v>45156</v>
      </c>
      <c r="L4769" s="50" t="str">
        <f>UPPER(TEXT(tbl_raw_data[[#This Row],[updated_date]],"MMMM"))</f>
        <v>AUGUST</v>
      </c>
      <c r="M4769" s="50" t="str">
        <f>"WEEK "&amp; IF(ROUNDUP(DAY(tbl_raw_data[[#This Row],[updated_date]])/7,0)=5,4,ROUNDUP(DAY(tbl_raw_data[[#This Row],[updated_date]])/7,0))</f>
        <v>WEEK 3</v>
      </c>
      <c r="N4769" s="50" t="str">
        <f>UPPER(VLOOKUP(tbl_raw_data[[#This Row],[Analyst]],Settiings!$A$2:$B$16,2,0))</f>
        <v>ASIF</v>
      </c>
      <c r="O4769" s="50" t="str">
        <f>TRIM(UPPER(tbl_raw_data[[#This Row],[Outcome]]))</f>
        <v>APPROVE</v>
      </c>
      <c r="P4769" s="50" t="str">
        <f>TRIM(UPPER(tbl_raw_data[[#This Row],[Queue Name]]))</f>
        <v>CONSUMER EXISTING</v>
      </c>
      <c r="Q4769" s="50" t="str">
        <f>IF(tbl_raw_data[[#This Row],[Time taken in min]]&lt;=Settiings!$D$2,"SLA_MET","SLA_NOT_MET")</f>
        <v>SLA_MET</v>
      </c>
      <c r="R4769" s="94"/>
    </row>
    <row r="4770" spans="1:18" x14ac:dyDescent="0.3">
      <c r="A4770" s="14" t="s">
        <v>4729</v>
      </c>
      <c r="B4770" s="9">
        <v>45156.450868055559</v>
      </c>
      <c r="C4770" s="24">
        <v>45156.464166666665</v>
      </c>
      <c r="D4770" s="25" t="s">
        <v>27</v>
      </c>
      <c r="E4770" s="25" t="s">
        <v>47</v>
      </c>
      <c r="F4770" s="25" t="s">
        <v>70</v>
      </c>
      <c r="G4770" s="25" t="s">
        <v>2411</v>
      </c>
      <c r="H4770" s="82"/>
      <c r="I4770" s="48">
        <f>tbl_raw_data[[#This Row],[Date Actioned]]-tbl_raw_data[[#This Row],[Date Tagged]]</f>
        <v>1.3298611105710734E-2</v>
      </c>
      <c r="J4770" s="46">
        <f>HOUR(tbl_raw_data[[#This Row],[Time_taken]])*60+MINUTE(tbl_raw_data[[#This Row],[Time_taken]])+SECOND(tbl_raw_data[[#This Row],[Time_taken]])/60</f>
        <v>19.149999999999999</v>
      </c>
      <c r="K4770" s="52">
        <f>DATE(YEAR(tbl_raw_data[[#This Row],[Date Actioned]]),MONTH(tbl_raw_data[[#This Row],[Date Actioned]]),DAY(tbl_raw_data[[#This Row],[Date Actioned]]))</f>
        <v>45156</v>
      </c>
      <c r="L4770" s="50" t="str">
        <f>UPPER(TEXT(tbl_raw_data[[#This Row],[updated_date]],"MMMM"))</f>
        <v>AUGUST</v>
      </c>
      <c r="M4770" s="50" t="str">
        <f>"WEEK "&amp; IF(ROUNDUP(DAY(tbl_raw_data[[#This Row],[updated_date]])/7,0)=5,4,ROUNDUP(DAY(tbl_raw_data[[#This Row],[updated_date]])/7,0))</f>
        <v>WEEK 3</v>
      </c>
      <c r="N4770" s="50" t="str">
        <f>UPPER(VLOOKUP(tbl_raw_data[[#This Row],[Analyst]],Settiings!$A$2:$B$16,2,0))</f>
        <v>ASIF</v>
      </c>
      <c r="O4770" s="50" t="str">
        <f>TRIM(UPPER(tbl_raw_data[[#This Row],[Outcome]]))</f>
        <v>DECLINE</v>
      </c>
      <c r="P4770" s="50" t="str">
        <f>TRIM(UPPER(tbl_raw_data[[#This Row],[Queue Name]]))</f>
        <v>CONSUMER PRE BUREAU</v>
      </c>
      <c r="Q4770" s="50" t="str">
        <f>IF(tbl_raw_data[[#This Row],[Time taken in min]]&lt;=Settiings!$D$2,"SLA_MET","SLA_NOT_MET")</f>
        <v>SLA_MET</v>
      </c>
      <c r="R4770" s="94"/>
    </row>
    <row r="4771" spans="1:18" x14ac:dyDescent="0.3">
      <c r="A4771" s="20" t="s">
        <v>4730</v>
      </c>
      <c r="B4771" s="9">
        <v>45156.451944444445</v>
      </c>
      <c r="C4771" s="24">
        <v>45156.461875000001</v>
      </c>
      <c r="D4771" s="25" t="s">
        <v>13</v>
      </c>
      <c r="E4771" s="25" t="s">
        <v>47</v>
      </c>
      <c r="F4771" s="25" t="s">
        <v>65</v>
      </c>
      <c r="G4771" s="25" t="s">
        <v>77</v>
      </c>
      <c r="H4771" s="82"/>
      <c r="I4771" s="48">
        <f>tbl_raw_data[[#This Row],[Date Actioned]]-tbl_raw_data[[#This Row],[Date Tagged]]</f>
        <v>9.930555555911269E-3</v>
      </c>
      <c r="J4771" s="46">
        <f>HOUR(tbl_raw_data[[#This Row],[Time_taken]])*60+MINUTE(tbl_raw_data[[#This Row],[Time_taken]])+SECOND(tbl_raw_data[[#This Row],[Time_taken]])/60</f>
        <v>14.3</v>
      </c>
      <c r="K4771" s="52">
        <f>DATE(YEAR(tbl_raw_data[[#This Row],[Date Actioned]]),MONTH(tbl_raw_data[[#This Row],[Date Actioned]]),DAY(tbl_raw_data[[#This Row],[Date Actioned]]))</f>
        <v>45156</v>
      </c>
      <c r="L4771" s="50" t="str">
        <f>UPPER(TEXT(tbl_raw_data[[#This Row],[updated_date]],"MMMM"))</f>
        <v>AUGUST</v>
      </c>
      <c r="M4771" s="50" t="str">
        <f>"WEEK "&amp; IF(ROUNDUP(DAY(tbl_raw_data[[#This Row],[updated_date]])/7,0)=5,4,ROUNDUP(DAY(tbl_raw_data[[#This Row],[updated_date]])/7,0))</f>
        <v>WEEK 3</v>
      </c>
      <c r="N4771" s="50" t="str">
        <f>UPPER(VLOOKUP(tbl_raw_data[[#This Row],[Analyst]],Settiings!$A$2:$B$16,2,0))</f>
        <v>SAM</v>
      </c>
      <c r="O4771" s="50" t="str">
        <f>TRIM(UPPER(tbl_raw_data[[#This Row],[Outcome]]))</f>
        <v>APPROVE</v>
      </c>
      <c r="P4771" s="50" t="str">
        <f>TRIM(UPPER(tbl_raw_data[[#This Row],[Queue Name]]))</f>
        <v>CONSUMER PRE BUREAU</v>
      </c>
      <c r="Q4771" s="50" t="str">
        <f>IF(tbl_raw_data[[#This Row],[Time taken in min]]&lt;=Settiings!$D$2,"SLA_MET","SLA_NOT_MET")</f>
        <v>SLA_MET</v>
      </c>
      <c r="R4771" s="94"/>
    </row>
    <row r="4772" spans="1:18" x14ac:dyDescent="0.3">
      <c r="A4772" s="23" t="s">
        <v>4732</v>
      </c>
      <c r="B4772" s="15">
        <v>45156.466770833336</v>
      </c>
      <c r="C4772" s="16">
        <v>45156.473530092589</v>
      </c>
      <c r="D4772" s="17" t="s">
        <v>13</v>
      </c>
      <c r="E4772" s="17" t="s">
        <v>9</v>
      </c>
      <c r="F4772" s="17" t="s">
        <v>70</v>
      </c>
      <c r="G4772" s="17" t="s">
        <v>17</v>
      </c>
      <c r="H4772" s="83"/>
      <c r="I4772" s="48">
        <f>tbl_raw_data[[#This Row],[Date Actioned]]-tbl_raw_data[[#This Row],[Date Tagged]]</f>
        <v>6.7592592531582341E-3</v>
      </c>
      <c r="J4772" s="46">
        <f>HOUR(tbl_raw_data[[#This Row],[Time_taken]])*60+MINUTE(tbl_raw_data[[#This Row],[Time_taken]])+SECOND(tbl_raw_data[[#This Row],[Time_taken]])/60</f>
        <v>9.7333333333333325</v>
      </c>
      <c r="K4772" s="52">
        <f>DATE(YEAR(tbl_raw_data[[#This Row],[Date Actioned]]),MONTH(tbl_raw_data[[#This Row],[Date Actioned]]),DAY(tbl_raw_data[[#This Row],[Date Actioned]]))</f>
        <v>45156</v>
      </c>
      <c r="L4772" s="50" t="str">
        <f>UPPER(TEXT(tbl_raw_data[[#This Row],[updated_date]],"MMMM"))</f>
        <v>AUGUST</v>
      </c>
      <c r="M4772" s="50" t="str">
        <f>"WEEK "&amp; IF(ROUNDUP(DAY(tbl_raw_data[[#This Row],[updated_date]])/7,0)=5,4,ROUNDUP(DAY(tbl_raw_data[[#This Row],[updated_date]])/7,0))</f>
        <v>WEEK 3</v>
      </c>
      <c r="N4772" s="50" t="str">
        <f>UPPER(VLOOKUP(tbl_raw_data[[#This Row],[Analyst]],Settiings!$A$2:$B$16,2,0))</f>
        <v>ASIF</v>
      </c>
      <c r="O4772" s="50" t="str">
        <f>TRIM(UPPER(tbl_raw_data[[#This Row],[Outcome]]))</f>
        <v>APPROVE</v>
      </c>
      <c r="P4772" s="50" t="str">
        <f>TRIM(UPPER(tbl_raw_data[[#This Row],[Queue Name]]))</f>
        <v>CONSUMER EXISTING</v>
      </c>
      <c r="Q4772" s="50" t="str">
        <f>IF(tbl_raw_data[[#This Row],[Time taken in min]]&lt;=Settiings!$D$2,"SLA_MET","SLA_NOT_MET")</f>
        <v>SLA_MET</v>
      </c>
      <c r="R4772" s="94"/>
    </row>
    <row r="4773" spans="1:18" x14ac:dyDescent="0.3">
      <c r="A4773" s="20" t="s">
        <v>4733</v>
      </c>
      <c r="B4773" s="15">
        <v>45156.470277777778</v>
      </c>
      <c r="C4773" s="10">
        <v>45156.47824074074</v>
      </c>
      <c r="D4773" s="12" t="s">
        <v>27</v>
      </c>
      <c r="E4773" s="12" t="s">
        <v>19</v>
      </c>
      <c r="F4773" s="11" t="s">
        <v>65</v>
      </c>
      <c r="G4773" s="13"/>
      <c r="H4773" s="78"/>
      <c r="I4773" s="48">
        <f>tbl_raw_data[[#This Row],[Date Actioned]]-tbl_raw_data[[#This Row],[Date Tagged]]</f>
        <v>7.962962961755693E-3</v>
      </c>
      <c r="J4773" s="46">
        <f>HOUR(tbl_raw_data[[#This Row],[Time_taken]])*60+MINUTE(tbl_raw_data[[#This Row],[Time_taken]])+SECOND(tbl_raw_data[[#This Row],[Time_taken]])/60</f>
        <v>11.466666666666667</v>
      </c>
      <c r="K4773" s="52">
        <f>DATE(YEAR(tbl_raw_data[[#This Row],[Date Actioned]]),MONTH(tbl_raw_data[[#This Row],[Date Actioned]]),DAY(tbl_raw_data[[#This Row],[Date Actioned]]))</f>
        <v>45156</v>
      </c>
      <c r="L4773" s="50" t="str">
        <f>UPPER(TEXT(tbl_raw_data[[#This Row],[updated_date]],"MMMM"))</f>
        <v>AUGUST</v>
      </c>
      <c r="M4773" s="50" t="str">
        <f>"WEEK "&amp; IF(ROUNDUP(DAY(tbl_raw_data[[#This Row],[updated_date]])/7,0)=5,4,ROUNDUP(DAY(tbl_raw_data[[#This Row],[updated_date]])/7,0))</f>
        <v>WEEK 3</v>
      </c>
      <c r="N4773" s="50" t="str">
        <f>UPPER(VLOOKUP(tbl_raw_data[[#This Row],[Analyst]],Settiings!$A$2:$B$16,2,0))</f>
        <v>SAM</v>
      </c>
      <c r="O4773" s="50" t="str">
        <f>TRIM(UPPER(tbl_raw_data[[#This Row],[Outcome]]))</f>
        <v>DECLINE</v>
      </c>
      <c r="P4773" s="50" t="str">
        <f>TRIM(UPPER(tbl_raw_data[[#This Row],[Queue Name]]))</f>
        <v>CONSUMER POST BUREAU</v>
      </c>
      <c r="Q4773" s="50" t="str">
        <f>IF(tbl_raw_data[[#This Row],[Time taken in min]]&lt;=Settiings!$D$2,"SLA_MET","SLA_NOT_MET")</f>
        <v>SLA_MET</v>
      </c>
      <c r="R4773" s="94"/>
    </row>
    <row r="4774" spans="1:18" x14ac:dyDescent="0.3">
      <c r="A4774" s="14" t="s">
        <v>4734</v>
      </c>
      <c r="B4774" s="9">
        <v>45156.474189814813</v>
      </c>
      <c r="C4774" s="24">
        <v>45156.481759259259</v>
      </c>
      <c r="D4774" s="25" t="s">
        <v>13</v>
      </c>
      <c r="E4774" s="25" t="s">
        <v>47</v>
      </c>
      <c r="F4774" s="25" t="s">
        <v>70</v>
      </c>
      <c r="G4774" s="25" t="s">
        <v>255</v>
      </c>
      <c r="H4774" s="82"/>
      <c r="I4774" s="48">
        <f>tbl_raw_data[[#This Row],[Date Actioned]]-tbl_raw_data[[#This Row],[Date Tagged]]</f>
        <v>7.5694444458349608E-3</v>
      </c>
      <c r="J4774" s="46">
        <f>HOUR(tbl_raw_data[[#This Row],[Time_taken]])*60+MINUTE(tbl_raw_data[[#This Row],[Time_taken]])+SECOND(tbl_raw_data[[#This Row],[Time_taken]])/60</f>
        <v>10.9</v>
      </c>
      <c r="K4774" s="52">
        <f>DATE(YEAR(tbl_raw_data[[#This Row],[Date Actioned]]),MONTH(tbl_raw_data[[#This Row],[Date Actioned]]),DAY(tbl_raw_data[[#This Row],[Date Actioned]]))</f>
        <v>45156</v>
      </c>
      <c r="L4774" s="50" t="str">
        <f>UPPER(TEXT(tbl_raw_data[[#This Row],[updated_date]],"MMMM"))</f>
        <v>AUGUST</v>
      </c>
      <c r="M4774" s="50" t="str">
        <f>"WEEK "&amp; IF(ROUNDUP(DAY(tbl_raw_data[[#This Row],[updated_date]])/7,0)=5,4,ROUNDUP(DAY(tbl_raw_data[[#This Row],[updated_date]])/7,0))</f>
        <v>WEEK 3</v>
      </c>
      <c r="N4774" s="50" t="str">
        <f>UPPER(VLOOKUP(tbl_raw_data[[#This Row],[Analyst]],Settiings!$A$2:$B$16,2,0))</f>
        <v>ASIF</v>
      </c>
      <c r="O4774" s="50" t="str">
        <f>TRIM(UPPER(tbl_raw_data[[#This Row],[Outcome]]))</f>
        <v>APPROVE</v>
      </c>
      <c r="P4774" s="50" t="str">
        <f>TRIM(UPPER(tbl_raw_data[[#This Row],[Queue Name]]))</f>
        <v>CONSUMER PRE BUREAU</v>
      </c>
      <c r="Q4774" s="50" t="str">
        <f>IF(tbl_raw_data[[#This Row],[Time taken in min]]&lt;=Settiings!$D$2,"SLA_MET","SLA_NOT_MET")</f>
        <v>SLA_MET</v>
      </c>
      <c r="R4774" s="94"/>
    </row>
    <row r="4775" spans="1:18" x14ac:dyDescent="0.3">
      <c r="A4775" s="20" t="s">
        <v>4735</v>
      </c>
      <c r="B4775" s="15">
        <v>45156.474594907406</v>
      </c>
      <c r="C4775" s="16">
        <v>45156.482685185183</v>
      </c>
      <c r="D4775" s="17" t="s">
        <v>13</v>
      </c>
      <c r="E4775" s="17" t="s">
        <v>9</v>
      </c>
      <c r="F4775" s="17" t="s">
        <v>65</v>
      </c>
      <c r="G4775" s="17" t="s">
        <v>41</v>
      </c>
      <c r="H4775" s="83"/>
      <c r="I4775" s="48">
        <f>tbl_raw_data[[#This Row],[Date Actioned]]-tbl_raw_data[[#This Row],[Date Tagged]]</f>
        <v>8.0902777772280388E-3</v>
      </c>
      <c r="J4775" s="46">
        <f>HOUR(tbl_raw_data[[#This Row],[Time_taken]])*60+MINUTE(tbl_raw_data[[#This Row],[Time_taken]])+SECOND(tbl_raw_data[[#This Row],[Time_taken]])/60</f>
        <v>11.65</v>
      </c>
      <c r="K4775" s="52">
        <f>DATE(YEAR(tbl_raw_data[[#This Row],[Date Actioned]]),MONTH(tbl_raw_data[[#This Row],[Date Actioned]]),DAY(tbl_raw_data[[#This Row],[Date Actioned]]))</f>
        <v>45156</v>
      </c>
      <c r="L4775" s="50" t="str">
        <f>UPPER(TEXT(tbl_raw_data[[#This Row],[updated_date]],"MMMM"))</f>
        <v>AUGUST</v>
      </c>
      <c r="M4775" s="50" t="str">
        <f>"WEEK "&amp; IF(ROUNDUP(DAY(tbl_raw_data[[#This Row],[updated_date]])/7,0)=5,4,ROUNDUP(DAY(tbl_raw_data[[#This Row],[updated_date]])/7,0))</f>
        <v>WEEK 3</v>
      </c>
      <c r="N4775" s="50" t="str">
        <f>UPPER(VLOOKUP(tbl_raw_data[[#This Row],[Analyst]],Settiings!$A$2:$B$16,2,0))</f>
        <v>SAM</v>
      </c>
      <c r="O4775" s="50" t="str">
        <f>TRIM(UPPER(tbl_raw_data[[#This Row],[Outcome]]))</f>
        <v>APPROVE</v>
      </c>
      <c r="P4775" s="50" t="str">
        <f>TRIM(UPPER(tbl_raw_data[[#This Row],[Queue Name]]))</f>
        <v>CONSUMER EXISTING</v>
      </c>
      <c r="Q4775" s="50" t="str">
        <f>IF(tbl_raw_data[[#This Row],[Time taken in min]]&lt;=Settiings!$D$2,"SLA_MET","SLA_NOT_MET")</f>
        <v>SLA_MET</v>
      </c>
      <c r="R4775" s="94"/>
    </row>
    <row r="4776" spans="1:18" x14ac:dyDescent="0.3">
      <c r="A4776" s="23" t="s">
        <v>4736</v>
      </c>
      <c r="B4776" s="15">
        <v>45156.480671296296</v>
      </c>
      <c r="C4776" s="26">
        <v>45156.487905092596</v>
      </c>
      <c r="D4776" s="18" t="s">
        <v>13</v>
      </c>
      <c r="E4776" s="18" t="s">
        <v>9</v>
      </c>
      <c r="F4776" s="27" t="s">
        <v>65</v>
      </c>
      <c r="G4776" s="19"/>
      <c r="H4776" s="79"/>
      <c r="I4776" s="48">
        <f>tbl_raw_data[[#This Row],[Date Actioned]]-tbl_raw_data[[#This Row],[Date Tagged]]</f>
        <v>7.2337962992605753E-3</v>
      </c>
      <c r="J4776" s="46">
        <f>HOUR(tbl_raw_data[[#This Row],[Time_taken]])*60+MINUTE(tbl_raw_data[[#This Row],[Time_taken]])+SECOND(tbl_raw_data[[#This Row],[Time_taken]])/60</f>
        <v>10.416666666666666</v>
      </c>
      <c r="K4776" s="52">
        <f>DATE(YEAR(tbl_raw_data[[#This Row],[Date Actioned]]),MONTH(tbl_raw_data[[#This Row],[Date Actioned]]),DAY(tbl_raw_data[[#This Row],[Date Actioned]]))</f>
        <v>45156</v>
      </c>
      <c r="L4776" s="50" t="str">
        <f>UPPER(TEXT(tbl_raw_data[[#This Row],[updated_date]],"MMMM"))</f>
        <v>AUGUST</v>
      </c>
      <c r="M4776" s="50" t="str">
        <f>"WEEK "&amp; IF(ROUNDUP(DAY(tbl_raw_data[[#This Row],[updated_date]])/7,0)=5,4,ROUNDUP(DAY(tbl_raw_data[[#This Row],[updated_date]])/7,0))</f>
        <v>WEEK 3</v>
      </c>
      <c r="N4776" s="50" t="str">
        <f>UPPER(VLOOKUP(tbl_raw_data[[#This Row],[Analyst]],Settiings!$A$2:$B$16,2,0))</f>
        <v>SAM</v>
      </c>
      <c r="O4776" s="50" t="str">
        <f>TRIM(UPPER(tbl_raw_data[[#This Row],[Outcome]]))</f>
        <v>APPROVE</v>
      </c>
      <c r="P4776" s="50" t="str">
        <f>TRIM(UPPER(tbl_raw_data[[#This Row],[Queue Name]]))</f>
        <v>CONSUMER EXISTING</v>
      </c>
      <c r="Q4776" s="50" t="str">
        <f>IF(tbl_raw_data[[#This Row],[Time taken in min]]&lt;=Settiings!$D$2,"SLA_MET","SLA_NOT_MET")</f>
        <v>SLA_MET</v>
      </c>
      <c r="R4776" s="94"/>
    </row>
    <row r="4777" spans="1:18" x14ac:dyDescent="0.3">
      <c r="A4777" s="23" t="s">
        <v>4739</v>
      </c>
      <c r="B4777" s="15">
        <v>45156.481747685182</v>
      </c>
      <c r="C4777" s="26">
        <v>45156.488819444443</v>
      </c>
      <c r="D4777" s="18" t="s">
        <v>27</v>
      </c>
      <c r="E4777" s="18" t="s">
        <v>9</v>
      </c>
      <c r="F4777" s="27" t="s">
        <v>70</v>
      </c>
      <c r="G4777" s="19"/>
      <c r="H4777" s="79"/>
      <c r="I4777" s="48">
        <f>tbl_raw_data[[#This Row],[Date Actioned]]-tbl_raw_data[[#This Row],[Date Tagged]]</f>
        <v>7.07175926072523E-3</v>
      </c>
      <c r="J4777" s="46">
        <f>HOUR(tbl_raw_data[[#This Row],[Time_taken]])*60+MINUTE(tbl_raw_data[[#This Row],[Time_taken]])+SECOND(tbl_raw_data[[#This Row],[Time_taken]])/60</f>
        <v>10.183333333333334</v>
      </c>
      <c r="K4777" s="52">
        <f>DATE(YEAR(tbl_raw_data[[#This Row],[Date Actioned]]),MONTH(tbl_raw_data[[#This Row],[Date Actioned]]),DAY(tbl_raw_data[[#This Row],[Date Actioned]]))</f>
        <v>45156</v>
      </c>
      <c r="L4777" s="50" t="str">
        <f>UPPER(TEXT(tbl_raw_data[[#This Row],[updated_date]],"MMMM"))</f>
        <v>AUGUST</v>
      </c>
      <c r="M4777" s="50" t="str">
        <f>"WEEK "&amp; IF(ROUNDUP(DAY(tbl_raw_data[[#This Row],[updated_date]])/7,0)=5,4,ROUNDUP(DAY(tbl_raw_data[[#This Row],[updated_date]])/7,0))</f>
        <v>WEEK 3</v>
      </c>
      <c r="N4777" s="50" t="str">
        <f>UPPER(VLOOKUP(tbl_raw_data[[#This Row],[Analyst]],Settiings!$A$2:$B$16,2,0))</f>
        <v>ASIF</v>
      </c>
      <c r="O4777" s="50" t="str">
        <f>TRIM(UPPER(tbl_raw_data[[#This Row],[Outcome]]))</f>
        <v>DECLINE</v>
      </c>
      <c r="P4777" s="50" t="str">
        <f>TRIM(UPPER(tbl_raw_data[[#This Row],[Queue Name]]))</f>
        <v>CONSUMER EXISTING</v>
      </c>
      <c r="Q4777" s="50" t="str">
        <f>IF(tbl_raw_data[[#This Row],[Time taken in min]]&lt;=Settiings!$D$2,"SLA_MET","SLA_NOT_MET")</f>
        <v>SLA_MET</v>
      </c>
      <c r="R4777" s="94"/>
    </row>
    <row r="4778" spans="1:18" x14ac:dyDescent="0.3">
      <c r="A4778" s="14" t="s">
        <v>4740</v>
      </c>
      <c r="B4778" s="15">
        <v>45156.485590277778</v>
      </c>
      <c r="C4778" s="10">
        <v>45156.493043981478</v>
      </c>
      <c r="D4778" s="12" t="s">
        <v>13</v>
      </c>
      <c r="E4778" s="12" t="s">
        <v>19</v>
      </c>
      <c r="F4778" s="11" t="s">
        <v>16</v>
      </c>
      <c r="G4778" s="13"/>
      <c r="H4778" s="78"/>
      <c r="I4778" s="48">
        <f>tbl_raw_data[[#This Row],[Date Actioned]]-tbl_raw_data[[#This Row],[Date Tagged]]</f>
        <v>7.4537036998663098E-3</v>
      </c>
      <c r="J4778" s="46">
        <f>HOUR(tbl_raw_data[[#This Row],[Time_taken]])*60+MINUTE(tbl_raw_data[[#This Row],[Time_taken]])+SECOND(tbl_raw_data[[#This Row],[Time_taken]])/60</f>
        <v>10.733333333333333</v>
      </c>
      <c r="K4778" s="52">
        <f>DATE(YEAR(tbl_raw_data[[#This Row],[Date Actioned]]),MONTH(tbl_raw_data[[#This Row],[Date Actioned]]),DAY(tbl_raw_data[[#This Row],[Date Actioned]]))</f>
        <v>45156</v>
      </c>
      <c r="L4778" s="50" t="str">
        <f>UPPER(TEXT(tbl_raw_data[[#This Row],[updated_date]],"MMMM"))</f>
        <v>AUGUST</v>
      </c>
      <c r="M4778" s="50" t="str">
        <f>"WEEK "&amp; IF(ROUNDUP(DAY(tbl_raw_data[[#This Row],[updated_date]])/7,0)=5,4,ROUNDUP(DAY(tbl_raw_data[[#This Row],[updated_date]])/7,0))</f>
        <v>WEEK 3</v>
      </c>
      <c r="N4778" s="50" t="str">
        <f>UPPER(VLOOKUP(tbl_raw_data[[#This Row],[Analyst]],Settiings!$A$2:$B$16,2,0))</f>
        <v>CAMROOON</v>
      </c>
      <c r="O4778" s="50" t="str">
        <f>TRIM(UPPER(tbl_raw_data[[#This Row],[Outcome]]))</f>
        <v>APPROVE</v>
      </c>
      <c r="P4778" s="50" t="str">
        <f>TRIM(UPPER(tbl_raw_data[[#This Row],[Queue Name]]))</f>
        <v>CONSUMER POST BUREAU</v>
      </c>
      <c r="Q4778" s="50" t="str">
        <f>IF(tbl_raw_data[[#This Row],[Time taken in min]]&lt;=Settiings!$D$2,"SLA_MET","SLA_NOT_MET")</f>
        <v>SLA_MET</v>
      </c>
      <c r="R4778" s="94"/>
    </row>
    <row r="4779" spans="1:18" x14ac:dyDescent="0.3">
      <c r="A4779" s="20" t="s">
        <v>4741</v>
      </c>
      <c r="B4779" s="15">
        <v>45156.485810185186</v>
      </c>
      <c r="C4779" s="26">
        <v>45156.497013888889</v>
      </c>
      <c r="D4779" s="18" t="s">
        <v>13</v>
      </c>
      <c r="E4779" s="18" t="s">
        <v>9</v>
      </c>
      <c r="F4779" s="27" t="s">
        <v>70</v>
      </c>
      <c r="G4779" s="19"/>
      <c r="H4779" s="79"/>
      <c r="I4779" s="48">
        <f>tbl_raw_data[[#This Row],[Date Actioned]]-tbl_raw_data[[#This Row],[Date Tagged]]</f>
        <v>1.1203703703358769E-2</v>
      </c>
      <c r="J4779" s="46">
        <f>HOUR(tbl_raw_data[[#This Row],[Time_taken]])*60+MINUTE(tbl_raw_data[[#This Row],[Time_taken]])+SECOND(tbl_raw_data[[#This Row],[Time_taken]])/60</f>
        <v>16.133333333333333</v>
      </c>
      <c r="K4779" s="52">
        <f>DATE(YEAR(tbl_raw_data[[#This Row],[Date Actioned]]),MONTH(tbl_raw_data[[#This Row],[Date Actioned]]),DAY(tbl_raw_data[[#This Row],[Date Actioned]]))</f>
        <v>45156</v>
      </c>
      <c r="L4779" s="50" t="str">
        <f>UPPER(TEXT(tbl_raw_data[[#This Row],[updated_date]],"MMMM"))</f>
        <v>AUGUST</v>
      </c>
      <c r="M4779" s="50" t="str">
        <f>"WEEK "&amp; IF(ROUNDUP(DAY(tbl_raw_data[[#This Row],[updated_date]])/7,0)=5,4,ROUNDUP(DAY(tbl_raw_data[[#This Row],[updated_date]])/7,0))</f>
        <v>WEEK 3</v>
      </c>
      <c r="N4779" s="50" t="str">
        <f>UPPER(VLOOKUP(tbl_raw_data[[#This Row],[Analyst]],Settiings!$A$2:$B$16,2,0))</f>
        <v>ASIF</v>
      </c>
      <c r="O4779" s="50" t="str">
        <f>TRIM(UPPER(tbl_raw_data[[#This Row],[Outcome]]))</f>
        <v>APPROVE</v>
      </c>
      <c r="P4779" s="50" t="str">
        <f>TRIM(UPPER(tbl_raw_data[[#This Row],[Queue Name]]))</f>
        <v>CONSUMER EXISTING</v>
      </c>
      <c r="Q4779" s="50" t="str">
        <f>IF(tbl_raw_data[[#This Row],[Time taken in min]]&lt;=Settiings!$D$2,"SLA_MET","SLA_NOT_MET")</f>
        <v>SLA_MET</v>
      </c>
      <c r="R4779" s="94"/>
    </row>
    <row r="4780" spans="1:18" x14ac:dyDescent="0.3">
      <c r="A4780" s="23" t="s">
        <v>4742</v>
      </c>
      <c r="B4780" s="15">
        <v>45156.486307870371</v>
      </c>
      <c r="C4780" s="10">
        <v>45156.496180555558</v>
      </c>
      <c r="D4780" s="12" t="s">
        <v>13</v>
      </c>
      <c r="E4780" s="12" t="s">
        <v>9</v>
      </c>
      <c r="F4780" s="11" t="s">
        <v>65</v>
      </c>
      <c r="G4780" s="13"/>
      <c r="H4780" s="78"/>
      <c r="I4780" s="48">
        <f>tbl_raw_data[[#This Row],[Date Actioned]]-tbl_raw_data[[#This Row],[Date Tagged]]</f>
        <v>9.8726851865649223E-3</v>
      </c>
      <c r="J4780" s="46">
        <f>HOUR(tbl_raw_data[[#This Row],[Time_taken]])*60+MINUTE(tbl_raw_data[[#This Row],[Time_taken]])+SECOND(tbl_raw_data[[#This Row],[Time_taken]])/60</f>
        <v>14.216666666666667</v>
      </c>
      <c r="K4780" s="52">
        <f>DATE(YEAR(tbl_raw_data[[#This Row],[Date Actioned]]),MONTH(tbl_raw_data[[#This Row],[Date Actioned]]),DAY(tbl_raw_data[[#This Row],[Date Actioned]]))</f>
        <v>45156</v>
      </c>
      <c r="L4780" s="50" t="str">
        <f>UPPER(TEXT(tbl_raw_data[[#This Row],[updated_date]],"MMMM"))</f>
        <v>AUGUST</v>
      </c>
      <c r="M4780" s="50" t="str">
        <f>"WEEK "&amp; IF(ROUNDUP(DAY(tbl_raw_data[[#This Row],[updated_date]])/7,0)=5,4,ROUNDUP(DAY(tbl_raw_data[[#This Row],[updated_date]])/7,0))</f>
        <v>WEEK 3</v>
      </c>
      <c r="N4780" s="50" t="str">
        <f>UPPER(VLOOKUP(tbl_raw_data[[#This Row],[Analyst]],Settiings!$A$2:$B$16,2,0))</f>
        <v>SAM</v>
      </c>
      <c r="O4780" s="50" t="str">
        <f>TRIM(UPPER(tbl_raw_data[[#This Row],[Outcome]]))</f>
        <v>APPROVE</v>
      </c>
      <c r="P4780" s="50" t="str">
        <f>TRIM(UPPER(tbl_raw_data[[#This Row],[Queue Name]]))</f>
        <v>CONSUMER EXISTING</v>
      </c>
      <c r="Q4780" s="50" t="str">
        <f>IF(tbl_raw_data[[#This Row],[Time taken in min]]&lt;=Settiings!$D$2,"SLA_MET","SLA_NOT_MET")</f>
        <v>SLA_MET</v>
      </c>
      <c r="R4780" s="94"/>
    </row>
    <row r="4781" spans="1:18" x14ac:dyDescent="0.3">
      <c r="A4781" s="14" t="s">
        <v>4745</v>
      </c>
      <c r="B4781" s="15">
        <v>45156.500972222224</v>
      </c>
      <c r="C4781" s="26">
        <v>45156.507291666669</v>
      </c>
      <c r="D4781" s="18" t="s">
        <v>13</v>
      </c>
      <c r="E4781" s="18" t="s">
        <v>9</v>
      </c>
      <c r="F4781" s="27" t="s">
        <v>70</v>
      </c>
      <c r="G4781" s="19"/>
      <c r="H4781" s="79"/>
      <c r="I4781" s="48">
        <f>tbl_raw_data[[#This Row],[Date Actioned]]-tbl_raw_data[[#This Row],[Date Tagged]]</f>
        <v>6.3194444446708076E-3</v>
      </c>
      <c r="J4781" s="46">
        <f>HOUR(tbl_raw_data[[#This Row],[Time_taken]])*60+MINUTE(tbl_raw_data[[#This Row],[Time_taken]])+SECOND(tbl_raw_data[[#This Row],[Time_taken]])/60</f>
        <v>9.1</v>
      </c>
      <c r="K4781" s="52">
        <f>DATE(YEAR(tbl_raw_data[[#This Row],[Date Actioned]]),MONTH(tbl_raw_data[[#This Row],[Date Actioned]]),DAY(tbl_raw_data[[#This Row],[Date Actioned]]))</f>
        <v>45156</v>
      </c>
      <c r="L4781" s="50" t="str">
        <f>UPPER(TEXT(tbl_raw_data[[#This Row],[updated_date]],"MMMM"))</f>
        <v>AUGUST</v>
      </c>
      <c r="M4781" s="50" t="str">
        <f>"WEEK "&amp; IF(ROUNDUP(DAY(tbl_raw_data[[#This Row],[updated_date]])/7,0)=5,4,ROUNDUP(DAY(tbl_raw_data[[#This Row],[updated_date]])/7,0))</f>
        <v>WEEK 3</v>
      </c>
      <c r="N4781" s="50" t="str">
        <f>UPPER(VLOOKUP(tbl_raw_data[[#This Row],[Analyst]],Settiings!$A$2:$B$16,2,0))</f>
        <v>ASIF</v>
      </c>
      <c r="O4781" s="50" t="str">
        <f>TRIM(UPPER(tbl_raw_data[[#This Row],[Outcome]]))</f>
        <v>APPROVE</v>
      </c>
      <c r="P4781" s="50" t="str">
        <f>TRIM(UPPER(tbl_raw_data[[#This Row],[Queue Name]]))</f>
        <v>CONSUMER EXISTING</v>
      </c>
      <c r="Q4781" s="50" t="str">
        <f>IF(tbl_raw_data[[#This Row],[Time taken in min]]&lt;=Settiings!$D$2,"SLA_MET","SLA_NOT_MET")</f>
        <v>SLA_MET</v>
      </c>
      <c r="R4781" s="94"/>
    </row>
    <row r="4782" spans="1:18" x14ac:dyDescent="0.3">
      <c r="A4782" s="20" t="s">
        <v>4746</v>
      </c>
      <c r="B4782" s="15">
        <v>45156.503553240742</v>
      </c>
      <c r="C4782" s="10">
        <v>45156.510601851849</v>
      </c>
      <c r="D4782" s="12" t="s">
        <v>13</v>
      </c>
      <c r="E4782" s="12" t="s">
        <v>9</v>
      </c>
      <c r="F4782" s="11" t="s">
        <v>65</v>
      </c>
      <c r="G4782" s="13"/>
      <c r="H4782" s="78"/>
      <c r="I4782" s="48">
        <f>tbl_raw_data[[#This Row],[Date Actioned]]-tbl_raw_data[[#This Row],[Date Tagged]]</f>
        <v>7.0486111071659252E-3</v>
      </c>
      <c r="J4782" s="46">
        <f>HOUR(tbl_raw_data[[#This Row],[Time_taken]])*60+MINUTE(tbl_raw_data[[#This Row],[Time_taken]])+SECOND(tbl_raw_data[[#This Row],[Time_taken]])/60</f>
        <v>10.15</v>
      </c>
      <c r="K4782" s="52">
        <f>DATE(YEAR(tbl_raw_data[[#This Row],[Date Actioned]]),MONTH(tbl_raw_data[[#This Row],[Date Actioned]]),DAY(tbl_raw_data[[#This Row],[Date Actioned]]))</f>
        <v>45156</v>
      </c>
      <c r="L4782" s="50" t="str">
        <f>UPPER(TEXT(tbl_raw_data[[#This Row],[updated_date]],"MMMM"))</f>
        <v>AUGUST</v>
      </c>
      <c r="M4782" s="50" t="str">
        <f>"WEEK "&amp; IF(ROUNDUP(DAY(tbl_raw_data[[#This Row],[updated_date]])/7,0)=5,4,ROUNDUP(DAY(tbl_raw_data[[#This Row],[updated_date]])/7,0))</f>
        <v>WEEK 3</v>
      </c>
      <c r="N4782" s="50" t="str">
        <f>UPPER(VLOOKUP(tbl_raw_data[[#This Row],[Analyst]],Settiings!$A$2:$B$16,2,0))</f>
        <v>SAM</v>
      </c>
      <c r="O4782" s="50" t="str">
        <f>TRIM(UPPER(tbl_raw_data[[#This Row],[Outcome]]))</f>
        <v>APPROVE</v>
      </c>
      <c r="P4782" s="50" t="str">
        <f>TRIM(UPPER(tbl_raw_data[[#This Row],[Queue Name]]))</f>
        <v>CONSUMER EXISTING</v>
      </c>
      <c r="Q4782" s="50" t="str">
        <f>IF(tbl_raw_data[[#This Row],[Time taken in min]]&lt;=Settiings!$D$2,"SLA_MET","SLA_NOT_MET")</f>
        <v>SLA_MET</v>
      </c>
      <c r="R4782" s="94"/>
    </row>
    <row r="4783" spans="1:18" x14ac:dyDescent="0.3">
      <c r="A4783" s="20" t="s">
        <v>4747</v>
      </c>
      <c r="B4783" s="15">
        <v>45156.505856481483</v>
      </c>
      <c r="C4783" s="16">
        <v>45156.509016203701</v>
      </c>
      <c r="D4783" s="17" t="s">
        <v>27</v>
      </c>
      <c r="E4783" s="17" t="s">
        <v>47</v>
      </c>
      <c r="F4783" s="17" t="s">
        <v>16</v>
      </c>
      <c r="G4783" s="17" t="s">
        <v>4748</v>
      </c>
      <c r="H4783" s="83"/>
      <c r="I4783" s="48">
        <f>tbl_raw_data[[#This Row],[Date Actioned]]-tbl_raw_data[[#This Row],[Date Tagged]]</f>
        <v>3.159722218697425E-3</v>
      </c>
      <c r="J4783" s="46">
        <f>HOUR(tbl_raw_data[[#This Row],[Time_taken]])*60+MINUTE(tbl_raw_data[[#This Row],[Time_taken]])+SECOND(tbl_raw_data[[#This Row],[Time_taken]])/60</f>
        <v>4.55</v>
      </c>
      <c r="K4783" s="52">
        <f>DATE(YEAR(tbl_raw_data[[#This Row],[Date Actioned]]),MONTH(tbl_raw_data[[#This Row],[Date Actioned]]),DAY(tbl_raw_data[[#This Row],[Date Actioned]]))</f>
        <v>45156</v>
      </c>
      <c r="L4783" s="50" t="str">
        <f>UPPER(TEXT(tbl_raw_data[[#This Row],[updated_date]],"MMMM"))</f>
        <v>AUGUST</v>
      </c>
      <c r="M4783" s="50" t="str">
        <f>"WEEK "&amp; IF(ROUNDUP(DAY(tbl_raw_data[[#This Row],[updated_date]])/7,0)=5,4,ROUNDUP(DAY(tbl_raw_data[[#This Row],[updated_date]])/7,0))</f>
        <v>WEEK 3</v>
      </c>
      <c r="N4783" s="50" t="str">
        <f>UPPER(VLOOKUP(tbl_raw_data[[#This Row],[Analyst]],Settiings!$A$2:$B$16,2,0))</f>
        <v>CAMROOON</v>
      </c>
      <c r="O4783" s="50" t="str">
        <f>TRIM(UPPER(tbl_raw_data[[#This Row],[Outcome]]))</f>
        <v>DECLINE</v>
      </c>
      <c r="P4783" s="50" t="str">
        <f>TRIM(UPPER(tbl_raw_data[[#This Row],[Queue Name]]))</f>
        <v>CONSUMER PRE BUREAU</v>
      </c>
      <c r="Q4783" s="50" t="str">
        <f>IF(tbl_raw_data[[#This Row],[Time taken in min]]&lt;=Settiings!$D$2,"SLA_MET","SLA_NOT_MET")</f>
        <v>SLA_MET</v>
      </c>
      <c r="R4783" s="94"/>
    </row>
    <row r="4784" spans="1:18" x14ac:dyDescent="0.3">
      <c r="A4784" s="23" t="s">
        <v>4749</v>
      </c>
      <c r="B4784" s="9">
        <v>45156.505995370368</v>
      </c>
      <c r="C4784" s="24">
        <v>45156.515231481484</v>
      </c>
      <c r="D4784" s="25" t="s">
        <v>13</v>
      </c>
      <c r="E4784" s="25" t="s">
        <v>47</v>
      </c>
      <c r="F4784" s="25" t="s">
        <v>70</v>
      </c>
      <c r="G4784" s="25" t="s">
        <v>128</v>
      </c>
      <c r="H4784" s="82"/>
      <c r="I4784" s="48">
        <f>tbl_raw_data[[#This Row],[Date Actioned]]-tbl_raw_data[[#This Row],[Date Tagged]]</f>
        <v>9.236111116479151E-3</v>
      </c>
      <c r="J4784" s="46">
        <f>HOUR(tbl_raw_data[[#This Row],[Time_taken]])*60+MINUTE(tbl_raw_data[[#This Row],[Time_taken]])+SECOND(tbl_raw_data[[#This Row],[Time_taken]])/60</f>
        <v>13.3</v>
      </c>
      <c r="K4784" s="52">
        <f>DATE(YEAR(tbl_raw_data[[#This Row],[Date Actioned]]),MONTH(tbl_raw_data[[#This Row],[Date Actioned]]),DAY(tbl_raw_data[[#This Row],[Date Actioned]]))</f>
        <v>45156</v>
      </c>
      <c r="L4784" s="50" t="str">
        <f>UPPER(TEXT(tbl_raw_data[[#This Row],[updated_date]],"MMMM"))</f>
        <v>AUGUST</v>
      </c>
      <c r="M4784" s="50" t="str">
        <f>"WEEK "&amp; IF(ROUNDUP(DAY(tbl_raw_data[[#This Row],[updated_date]])/7,0)=5,4,ROUNDUP(DAY(tbl_raw_data[[#This Row],[updated_date]])/7,0))</f>
        <v>WEEK 3</v>
      </c>
      <c r="N4784" s="50" t="str">
        <f>UPPER(VLOOKUP(tbl_raw_data[[#This Row],[Analyst]],Settiings!$A$2:$B$16,2,0))</f>
        <v>ASIF</v>
      </c>
      <c r="O4784" s="50" t="str">
        <f>TRIM(UPPER(tbl_raw_data[[#This Row],[Outcome]]))</f>
        <v>APPROVE</v>
      </c>
      <c r="P4784" s="50" t="str">
        <f>TRIM(UPPER(tbl_raw_data[[#This Row],[Queue Name]]))</f>
        <v>CONSUMER PRE BUREAU</v>
      </c>
      <c r="Q4784" s="50" t="str">
        <f>IF(tbl_raw_data[[#This Row],[Time taken in min]]&lt;=Settiings!$D$2,"SLA_MET","SLA_NOT_MET")</f>
        <v>SLA_MET</v>
      </c>
      <c r="R4784" s="94"/>
    </row>
    <row r="4785" spans="1:18" x14ac:dyDescent="0.3">
      <c r="A4785" s="14" t="s">
        <v>4750</v>
      </c>
      <c r="B4785" s="15">
        <v>45156.507557870369</v>
      </c>
      <c r="C4785" s="16">
        <v>45156.513078703705</v>
      </c>
      <c r="D4785" s="17" t="s">
        <v>13</v>
      </c>
      <c r="E4785" s="17" t="s">
        <v>9</v>
      </c>
      <c r="F4785" s="17" t="s">
        <v>16</v>
      </c>
      <c r="G4785" s="17" t="s">
        <v>17</v>
      </c>
      <c r="H4785" s="83"/>
      <c r="I4785" s="48">
        <f>tbl_raw_data[[#This Row],[Date Actioned]]-tbl_raw_data[[#This Row],[Date Tagged]]</f>
        <v>5.5208333360496908E-3</v>
      </c>
      <c r="J4785" s="46">
        <f>HOUR(tbl_raw_data[[#This Row],[Time_taken]])*60+MINUTE(tbl_raw_data[[#This Row],[Time_taken]])+SECOND(tbl_raw_data[[#This Row],[Time_taken]])/60</f>
        <v>7.95</v>
      </c>
      <c r="K4785" s="52">
        <f>DATE(YEAR(tbl_raw_data[[#This Row],[Date Actioned]]),MONTH(tbl_raw_data[[#This Row],[Date Actioned]]),DAY(tbl_raw_data[[#This Row],[Date Actioned]]))</f>
        <v>45156</v>
      </c>
      <c r="L4785" s="50" t="str">
        <f>UPPER(TEXT(tbl_raw_data[[#This Row],[updated_date]],"MMMM"))</f>
        <v>AUGUST</v>
      </c>
      <c r="M4785" s="50" t="str">
        <f>"WEEK "&amp; IF(ROUNDUP(DAY(tbl_raw_data[[#This Row],[updated_date]])/7,0)=5,4,ROUNDUP(DAY(tbl_raw_data[[#This Row],[updated_date]])/7,0))</f>
        <v>WEEK 3</v>
      </c>
      <c r="N4785" s="50" t="str">
        <f>UPPER(VLOOKUP(tbl_raw_data[[#This Row],[Analyst]],Settiings!$A$2:$B$16,2,0))</f>
        <v>CAMROOON</v>
      </c>
      <c r="O4785" s="50" t="str">
        <f>TRIM(UPPER(tbl_raw_data[[#This Row],[Outcome]]))</f>
        <v>APPROVE</v>
      </c>
      <c r="P4785" s="50" t="str">
        <f>TRIM(UPPER(tbl_raw_data[[#This Row],[Queue Name]]))</f>
        <v>CONSUMER EXISTING</v>
      </c>
      <c r="Q4785" s="50" t="str">
        <f>IF(tbl_raw_data[[#This Row],[Time taken in min]]&lt;=Settiings!$D$2,"SLA_MET","SLA_NOT_MET")</f>
        <v>SLA_MET</v>
      </c>
      <c r="R4785" s="94"/>
    </row>
    <row r="4786" spans="1:18" x14ac:dyDescent="0.3">
      <c r="A4786" s="23" t="s">
        <v>4751</v>
      </c>
      <c r="B4786" s="9">
        <v>45156.507974537039</v>
      </c>
      <c r="C4786" s="24">
        <v>45156.516574074078</v>
      </c>
      <c r="D4786" s="25" t="s">
        <v>27</v>
      </c>
      <c r="E4786" s="25" t="s">
        <v>19</v>
      </c>
      <c r="F4786" s="25" t="s">
        <v>65</v>
      </c>
      <c r="G4786" s="25" t="s">
        <v>4752</v>
      </c>
      <c r="H4786" s="82"/>
      <c r="I4786" s="48">
        <f>tbl_raw_data[[#This Row],[Date Actioned]]-tbl_raw_data[[#This Row],[Date Tagged]]</f>
        <v>8.599537039117422E-3</v>
      </c>
      <c r="J4786" s="46">
        <f>HOUR(tbl_raw_data[[#This Row],[Time_taken]])*60+MINUTE(tbl_raw_data[[#This Row],[Time_taken]])+SECOND(tbl_raw_data[[#This Row],[Time_taken]])/60</f>
        <v>12.383333333333333</v>
      </c>
      <c r="K4786" s="52">
        <f>DATE(YEAR(tbl_raw_data[[#This Row],[Date Actioned]]),MONTH(tbl_raw_data[[#This Row],[Date Actioned]]),DAY(tbl_raw_data[[#This Row],[Date Actioned]]))</f>
        <v>45156</v>
      </c>
      <c r="L4786" s="50" t="str">
        <f>UPPER(TEXT(tbl_raw_data[[#This Row],[updated_date]],"MMMM"))</f>
        <v>AUGUST</v>
      </c>
      <c r="M4786" s="50" t="str">
        <f>"WEEK "&amp; IF(ROUNDUP(DAY(tbl_raw_data[[#This Row],[updated_date]])/7,0)=5,4,ROUNDUP(DAY(tbl_raw_data[[#This Row],[updated_date]])/7,0))</f>
        <v>WEEK 3</v>
      </c>
      <c r="N4786" s="50" t="str">
        <f>UPPER(VLOOKUP(tbl_raw_data[[#This Row],[Analyst]],Settiings!$A$2:$B$16,2,0))</f>
        <v>SAM</v>
      </c>
      <c r="O4786" s="50" t="str">
        <f>TRIM(UPPER(tbl_raw_data[[#This Row],[Outcome]]))</f>
        <v>DECLINE</v>
      </c>
      <c r="P4786" s="50" t="str">
        <f>TRIM(UPPER(tbl_raw_data[[#This Row],[Queue Name]]))</f>
        <v>CONSUMER POST BUREAU</v>
      </c>
      <c r="Q4786" s="50" t="str">
        <f>IF(tbl_raw_data[[#This Row],[Time taken in min]]&lt;=Settiings!$D$2,"SLA_MET","SLA_NOT_MET")</f>
        <v>SLA_MET</v>
      </c>
      <c r="R4786" s="94"/>
    </row>
    <row r="4787" spans="1:18" x14ac:dyDescent="0.3">
      <c r="A4787" s="14" t="s">
        <v>4753</v>
      </c>
      <c r="B4787" s="15">
        <v>45156.512928240743</v>
      </c>
      <c r="C4787" s="16">
        <v>45156.520740740743</v>
      </c>
      <c r="D4787" s="17" t="s">
        <v>27</v>
      </c>
      <c r="E4787" s="17" t="s">
        <v>19</v>
      </c>
      <c r="F4787" s="17" t="s">
        <v>16</v>
      </c>
      <c r="G4787" s="17" t="s">
        <v>4754</v>
      </c>
      <c r="H4787" s="83"/>
      <c r="I4787" s="48">
        <f>tbl_raw_data[[#This Row],[Date Actioned]]-tbl_raw_data[[#This Row],[Date Tagged]]</f>
        <v>7.8125E-3</v>
      </c>
      <c r="J4787" s="46">
        <f>HOUR(tbl_raw_data[[#This Row],[Time_taken]])*60+MINUTE(tbl_raw_data[[#This Row],[Time_taken]])+SECOND(tbl_raw_data[[#This Row],[Time_taken]])/60</f>
        <v>11.25</v>
      </c>
      <c r="K4787" s="52">
        <f>DATE(YEAR(tbl_raw_data[[#This Row],[Date Actioned]]),MONTH(tbl_raw_data[[#This Row],[Date Actioned]]),DAY(tbl_raw_data[[#This Row],[Date Actioned]]))</f>
        <v>45156</v>
      </c>
      <c r="L4787" s="50" t="str">
        <f>UPPER(TEXT(tbl_raw_data[[#This Row],[updated_date]],"MMMM"))</f>
        <v>AUGUST</v>
      </c>
      <c r="M4787" s="50" t="str">
        <f>"WEEK "&amp; IF(ROUNDUP(DAY(tbl_raw_data[[#This Row],[updated_date]])/7,0)=5,4,ROUNDUP(DAY(tbl_raw_data[[#This Row],[updated_date]])/7,0))</f>
        <v>WEEK 3</v>
      </c>
      <c r="N4787" s="50" t="str">
        <f>UPPER(VLOOKUP(tbl_raw_data[[#This Row],[Analyst]],Settiings!$A$2:$B$16,2,0))</f>
        <v>CAMROOON</v>
      </c>
      <c r="O4787" s="50" t="str">
        <f>TRIM(UPPER(tbl_raw_data[[#This Row],[Outcome]]))</f>
        <v>DECLINE</v>
      </c>
      <c r="P4787" s="50" t="str">
        <f>TRIM(UPPER(tbl_raw_data[[#This Row],[Queue Name]]))</f>
        <v>CONSUMER POST BUREAU</v>
      </c>
      <c r="Q4787" s="50" t="str">
        <f>IF(tbl_raw_data[[#This Row],[Time taken in min]]&lt;=Settiings!$D$2,"SLA_MET","SLA_NOT_MET")</f>
        <v>SLA_MET</v>
      </c>
      <c r="R4787" s="94"/>
    </row>
    <row r="4788" spans="1:18" x14ac:dyDescent="0.3">
      <c r="A4788" s="20" t="s">
        <v>4755</v>
      </c>
      <c r="B4788" s="9">
        <v>45156.514768518522</v>
      </c>
      <c r="C4788" s="24">
        <v>45156.522766203707</v>
      </c>
      <c r="D4788" s="25" t="s">
        <v>13</v>
      </c>
      <c r="E4788" s="25" t="s">
        <v>9</v>
      </c>
      <c r="F4788" s="25" t="s">
        <v>70</v>
      </c>
      <c r="G4788" s="25" t="s">
        <v>17</v>
      </c>
      <c r="H4788" s="82"/>
      <c r="I4788" s="48">
        <f>tbl_raw_data[[#This Row],[Date Actioned]]-tbl_raw_data[[#This Row],[Date Tagged]]</f>
        <v>7.9976851848186925E-3</v>
      </c>
      <c r="J4788" s="46">
        <f>HOUR(tbl_raw_data[[#This Row],[Time_taken]])*60+MINUTE(tbl_raw_data[[#This Row],[Time_taken]])+SECOND(tbl_raw_data[[#This Row],[Time_taken]])/60</f>
        <v>11.516666666666667</v>
      </c>
      <c r="K4788" s="52">
        <f>DATE(YEAR(tbl_raw_data[[#This Row],[Date Actioned]]),MONTH(tbl_raw_data[[#This Row],[Date Actioned]]),DAY(tbl_raw_data[[#This Row],[Date Actioned]]))</f>
        <v>45156</v>
      </c>
      <c r="L4788" s="50" t="str">
        <f>UPPER(TEXT(tbl_raw_data[[#This Row],[updated_date]],"MMMM"))</f>
        <v>AUGUST</v>
      </c>
      <c r="M4788" s="50" t="str">
        <f>"WEEK "&amp; IF(ROUNDUP(DAY(tbl_raw_data[[#This Row],[updated_date]])/7,0)=5,4,ROUNDUP(DAY(tbl_raw_data[[#This Row],[updated_date]])/7,0))</f>
        <v>WEEK 3</v>
      </c>
      <c r="N4788" s="50" t="str">
        <f>UPPER(VLOOKUP(tbl_raw_data[[#This Row],[Analyst]],Settiings!$A$2:$B$16,2,0))</f>
        <v>ASIF</v>
      </c>
      <c r="O4788" s="50" t="str">
        <f>TRIM(UPPER(tbl_raw_data[[#This Row],[Outcome]]))</f>
        <v>APPROVE</v>
      </c>
      <c r="P4788" s="50" t="str">
        <f>TRIM(UPPER(tbl_raw_data[[#This Row],[Queue Name]]))</f>
        <v>CONSUMER EXISTING</v>
      </c>
      <c r="Q4788" s="50" t="str">
        <f>IF(tbl_raw_data[[#This Row],[Time taken in min]]&lt;=Settiings!$D$2,"SLA_MET","SLA_NOT_MET")</f>
        <v>SLA_MET</v>
      </c>
      <c r="R4788" s="94"/>
    </row>
    <row r="4789" spans="1:18" x14ac:dyDescent="0.3">
      <c r="A4789" s="23" t="s">
        <v>4758</v>
      </c>
      <c r="B4789" s="15">
        <v>45156.518425925926</v>
      </c>
      <c r="C4789" s="26">
        <v>45156.523472222223</v>
      </c>
      <c r="D4789" s="18" t="s">
        <v>13</v>
      </c>
      <c r="E4789" s="18" t="s">
        <v>9</v>
      </c>
      <c r="F4789" s="27" t="s">
        <v>65</v>
      </c>
      <c r="G4789" s="19"/>
      <c r="H4789" s="79"/>
      <c r="I4789" s="48">
        <f>tbl_raw_data[[#This Row],[Date Actioned]]-tbl_raw_data[[#This Row],[Date Tagged]]</f>
        <v>5.0462962972233072E-3</v>
      </c>
      <c r="J4789" s="46">
        <f>HOUR(tbl_raw_data[[#This Row],[Time_taken]])*60+MINUTE(tbl_raw_data[[#This Row],[Time_taken]])+SECOND(tbl_raw_data[[#This Row],[Time_taken]])/60</f>
        <v>7.2666666666666666</v>
      </c>
      <c r="K4789" s="52">
        <f>DATE(YEAR(tbl_raw_data[[#This Row],[Date Actioned]]),MONTH(tbl_raw_data[[#This Row],[Date Actioned]]),DAY(tbl_raw_data[[#This Row],[Date Actioned]]))</f>
        <v>45156</v>
      </c>
      <c r="L4789" s="50" t="str">
        <f>UPPER(TEXT(tbl_raw_data[[#This Row],[updated_date]],"MMMM"))</f>
        <v>AUGUST</v>
      </c>
      <c r="M4789" s="50" t="str">
        <f>"WEEK "&amp; IF(ROUNDUP(DAY(tbl_raw_data[[#This Row],[updated_date]])/7,0)=5,4,ROUNDUP(DAY(tbl_raw_data[[#This Row],[updated_date]])/7,0))</f>
        <v>WEEK 3</v>
      </c>
      <c r="N4789" s="50" t="str">
        <f>UPPER(VLOOKUP(tbl_raw_data[[#This Row],[Analyst]],Settiings!$A$2:$B$16,2,0))</f>
        <v>SAM</v>
      </c>
      <c r="O4789" s="50" t="str">
        <f>TRIM(UPPER(tbl_raw_data[[#This Row],[Outcome]]))</f>
        <v>APPROVE</v>
      </c>
      <c r="P4789" s="50" t="str">
        <f>TRIM(UPPER(tbl_raw_data[[#This Row],[Queue Name]]))</f>
        <v>CONSUMER EXISTING</v>
      </c>
      <c r="Q4789" s="50" t="str">
        <f>IF(tbl_raw_data[[#This Row],[Time taken in min]]&lt;=Settiings!$D$2,"SLA_MET","SLA_NOT_MET")</f>
        <v>SLA_MET</v>
      </c>
      <c r="R4789" s="94"/>
    </row>
    <row r="4790" spans="1:18" x14ac:dyDescent="0.3">
      <c r="A4790" s="23" t="s">
        <v>4760</v>
      </c>
      <c r="B4790" s="15">
        <v>45156.521122685182</v>
      </c>
      <c r="C4790" s="16">
        <v>45156.530405092592</v>
      </c>
      <c r="D4790" s="17" t="s">
        <v>13</v>
      </c>
      <c r="E4790" s="17" t="s">
        <v>9</v>
      </c>
      <c r="F4790" s="17" t="s">
        <v>70</v>
      </c>
      <c r="G4790" s="17" t="s">
        <v>946</v>
      </c>
      <c r="H4790" s="83"/>
      <c r="I4790" s="48">
        <f>tbl_raw_data[[#This Row],[Date Actioned]]-tbl_raw_data[[#This Row],[Date Tagged]]</f>
        <v>9.2824074090458453E-3</v>
      </c>
      <c r="J4790" s="46">
        <f>HOUR(tbl_raw_data[[#This Row],[Time_taken]])*60+MINUTE(tbl_raw_data[[#This Row],[Time_taken]])+SECOND(tbl_raw_data[[#This Row],[Time_taken]])/60</f>
        <v>13.366666666666667</v>
      </c>
      <c r="K4790" s="52">
        <f>DATE(YEAR(tbl_raw_data[[#This Row],[Date Actioned]]),MONTH(tbl_raw_data[[#This Row],[Date Actioned]]),DAY(tbl_raw_data[[#This Row],[Date Actioned]]))</f>
        <v>45156</v>
      </c>
      <c r="L4790" s="50" t="str">
        <f>UPPER(TEXT(tbl_raw_data[[#This Row],[updated_date]],"MMMM"))</f>
        <v>AUGUST</v>
      </c>
      <c r="M4790" s="50" t="str">
        <f>"WEEK "&amp; IF(ROUNDUP(DAY(tbl_raw_data[[#This Row],[updated_date]])/7,0)=5,4,ROUNDUP(DAY(tbl_raw_data[[#This Row],[updated_date]])/7,0))</f>
        <v>WEEK 3</v>
      </c>
      <c r="N4790" s="50" t="str">
        <f>UPPER(VLOOKUP(tbl_raw_data[[#This Row],[Analyst]],Settiings!$A$2:$B$16,2,0))</f>
        <v>ASIF</v>
      </c>
      <c r="O4790" s="50" t="str">
        <f>TRIM(UPPER(tbl_raw_data[[#This Row],[Outcome]]))</f>
        <v>APPROVE</v>
      </c>
      <c r="P4790" s="50" t="str">
        <f>TRIM(UPPER(tbl_raw_data[[#This Row],[Queue Name]]))</f>
        <v>CONSUMER EXISTING</v>
      </c>
      <c r="Q4790" s="50" t="str">
        <f>IF(tbl_raw_data[[#This Row],[Time taken in min]]&lt;=Settiings!$D$2,"SLA_MET","SLA_NOT_MET")</f>
        <v>SLA_MET</v>
      </c>
      <c r="R4790" s="94"/>
    </row>
    <row r="4791" spans="1:18" x14ac:dyDescent="0.3">
      <c r="A4791" s="14" t="s">
        <v>4761</v>
      </c>
      <c r="B4791" s="9">
        <v>45156.521678240744</v>
      </c>
      <c r="C4791" s="24">
        <v>45156.531666666669</v>
      </c>
      <c r="D4791" s="25" t="s">
        <v>13</v>
      </c>
      <c r="E4791" s="25" t="s">
        <v>47</v>
      </c>
      <c r="F4791" s="25" t="s">
        <v>65</v>
      </c>
      <c r="G4791" s="25" t="s">
        <v>41</v>
      </c>
      <c r="H4791" s="82"/>
      <c r="I4791" s="48">
        <f>tbl_raw_data[[#This Row],[Date Actioned]]-tbl_raw_data[[#This Row],[Date Tagged]]</f>
        <v>9.9884259252576157E-3</v>
      </c>
      <c r="J4791" s="46">
        <f>HOUR(tbl_raw_data[[#This Row],[Time_taken]])*60+MINUTE(tbl_raw_data[[#This Row],[Time_taken]])+SECOND(tbl_raw_data[[#This Row],[Time_taken]])/60</f>
        <v>14.383333333333333</v>
      </c>
      <c r="K4791" s="52">
        <f>DATE(YEAR(tbl_raw_data[[#This Row],[Date Actioned]]),MONTH(tbl_raw_data[[#This Row],[Date Actioned]]),DAY(tbl_raw_data[[#This Row],[Date Actioned]]))</f>
        <v>45156</v>
      </c>
      <c r="L4791" s="50" t="str">
        <f>UPPER(TEXT(tbl_raw_data[[#This Row],[updated_date]],"MMMM"))</f>
        <v>AUGUST</v>
      </c>
      <c r="M4791" s="50" t="str">
        <f>"WEEK "&amp; IF(ROUNDUP(DAY(tbl_raw_data[[#This Row],[updated_date]])/7,0)=5,4,ROUNDUP(DAY(tbl_raw_data[[#This Row],[updated_date]])/7,0))</f>
        <v>WEEK 3</v>
      </c>
      <c r="N4791" s="50" t="str">
        <f>UPPER(VLOOKUP(tbl_raw_data[[#This Row],[Analyst]],Settiings!$A$2:$B$16,2,0))</f>
        <v>SAM</v>
      </c>
      <c r="O4791" s="50" t="str">
        <f>TRIM(UPPER(tbl_raw_data[[#This Row],[Outcome]]))</f>
        <v>APPROVE</v>
      </c>
      <c r="P4791" s="50" t="str">
        <f>TRIM(UPPER(tbl_raw_data[[#This Row],[Queue Name]]))</f>
        <v>CONSUMER PRE BUREAU</v>
      </c>
      <c r="Q4791" s="50" t="str">
        <f>IF(tbl_raw_data[[#This Row],[Time taken in min]]&lt;=Settiings!$D$2,"SLA_MET","SLA_NOT_MET")</f>
        <v>SLA_MET</v>
      </c>
      <c r="R4791" s="94"/>
    </row>
    <row r="4792" spans="1:18" x14ac:dyDescent="0.3">
      <c r="A4792" s="20" t="s">
        <v>4762</v>
      </c>
      <c r="B4792" s="9">
        <v>45156.52239583333</v>
      </c>
      <c r="C4792" s="24">
        <v>45156.534074074072</v>
      </c>
      <c r="D4792" s="25" t="s">
        <v>27</v>
      </c>
      <c r="E4792" s="25" t="s">
        <v>47</v>
      </c>
      <c r="F4792" s="25" t="s">
        <v>16</v>
      </c>
      <c r="G4792" s="25" t="s">
        <v>4763</v>
      </c>
      <c r="H4792" s="82"/>
      <c r="I4792" s="48">
        <f>tbl_raw_data[[#This Row],[Date Actioned]]-tbl_raw_data[[#This Row],[Date Tagged]]</f>
        <v>1.1678240742185153E-2</v>
      </c>
      <c r="J4792" s="46">
        <f>HOUR(tbl_raw_data[[#This Row],[Time_taken]])*60+MINUTE(tbl_raw_data[[#This Row],[Time_taken]])+SECOND(tbl_raw_data[[#This Row],[Time_taken]])/60</f>
        <v>16.816666666666666</v>
      </c>
      <c r="K4792" s="52">
        <f>DATE(YEAR(tbl_raw_data[[#This Row],[Date Actioned]]),MONTH(tbl_raw_data[[#This Row],[Date Actioned]]),DAY(tbl_raw_data[[#This Row],[Date Actioned]]))</f>
        <v>45156</v>
      </c>
      <c r="L4792" s="50" t="str">
        <f>UPPER(TEXT(tbl_raw_data[[#This Row],[updated_date]],"MMMM"))</f>
        <v>AUGUST</v>
      </c>
      <c r="M4792" s="50" t="str">
        <f>"WEEK "&amp; IF(ROUNDUP(DAY(tbl_raw_data[[#This Row],[updated_date]])/7,0)=5,4,ROUNDUP(DAY(tbl_raw_data[[#This Row],[updated_date]])/7,0))</f>
        <v>WEEK 3</v>
      </c>
      <c r="N4792" s="50" t="str">
        <f>UPPER(VLOOKUP(tbl_raw_data[[#This Row],[Analyst]],Settiings!$A$2:$B$16,2,0))</f>
        <v>CAMROOON</v>
      </c>
      <c r="O4792" s="50" t="str">
        <f>TRIM(UPPER(tbl_raw_data[[#This Row],[Outcome]]))</f>
        <v>DECLINE</v>
      </c>
      <c r="P4792" s="50" t="str">
        <f>TRIM(UPPER(tbl_raw_data[[#This Row],[Queue Name]]))</f>
        <v>CONSUMER PRE BUREAU</v>
      </c>
      <c r="Q4792" s="50" t="str">
        <f>IF(tbl_raw_data[[#This Row],[Time taken in min]]&lt;=Settiings!$D$2,"SLA_MET","SLA_NOT_MET")</f>
        <v>SLA_MET</v>
      </c>
      <c r="R4792" s="94"/>
    </row>
    <row r="4793" spans="1:18" x14ac:dyDescent="0.3">
      <c r="A4793" s="23" t="s">
        <v>4764</v>
      </c>
      <c r="B4793" s="15">
        <v>45156.527233796296</v>
      </c>
      <c r="C4793" s="16">
        <v>45156.534467592595</v>
      </c>
      <c r="D4793" s="17" t="s">
        <v>27</v>
      </c>
      <c r="E4793" s="17" t="s">
        <v>9</v>
      </c>
      <c r="F4793" s="17" t="s">
        <v>70</v>
      </c>
      <c r="G4793" s="17" t="s">
        <v>4765</v>
      </c>
      <c r="H4793" s="83"/>
      <c r="I4793" s="48">
        <f>tbl_raw_data[[#This Row],[Date Actioned]]-tbl_raw_data[[#This Row],[Date Tagged]]</f>
        <v>7.2337962992605753E-3</v>
      </c>
      <c r="J4793" s="46">
        <f>HOUR(tbl_raw_data[[#This Row],[Time_taken]])*60+MINUTE(tbl_raw_data[[#This Row],[Time_taken]])+SECOND(tbl_raw_data[[#This Row],[Time_taken]])/60</f>
        <v>10.416666666666666</v>
      </c>
      <c r="K4793" s="52">
        <f>DATE(YEAR(tbl_raw_data[[#This Row],[Date Actioned]]),MONTH(tbl_raw_data[[#This Row],[Date Actioned]]),DAY(tbl_raw_data[[#This Row],[Date Actioned]]))</f>
        <v>45156</v>
      </c>
      <c r="L4793" s="50" t="str">
        <f>UPPER(TEXT(tbl_raw_data[[#This Row],[updated_date]],"MMMM"))</f>
        <v>AUGUST</v>
      </c>
      <c r="M4793" s="50" t="str">
        <f>"WEEK "&amp; IF(ROUNDUP(DAY(tbl_raw_data[[#This Row],[updated_date]])/7,0)=5,4,ROUNDUP(DAY(tbl_raw_data[[#This Row],[updated_date]])/7,0))</f>
        <v>WEEK 3</v>
      </c>
      <c r="N4793" s="50" t="str">
        <f>UPPER(VLOOKUP(tbl_raw_data[[#This Row],[Analyst]],Settiings!$A$2:$B$16,2,0))</f>
        <v>ASIF</v>
      </c>
      <c r="O4793" s="50" t="str">
        <f>TRIM(UPPER(tbl_raw_data[[#This Row],[Outcome]]))</f>
        <v>DECLINE</v>
      </c>
      <c r="P4793" s="50" t="str">
        <f>TRIM(UPPER(tbl_raw_data[[#This Row],[Queue Name]]))</f>
        <v>CONSUMER EXISTING</v>
      </c>
      <c r="Q4793" s="50" t="str">
        <f>IF(tbl_raw_data[[#This Row],[Time taken in min]]&lt;=Settiings!$D$2,"SLA_MET","SLA_NOT_MET")</f>
        <v>SLA_MET</v>
      </c>
      <c r="R4793" s="94"/>
    </row>
    <row r="4794" spans="1:18" x14ac:dyDescent="0.3">
      <c r="A4794" s="20" t="s">
        <v>4766</v>
      </c>
      <c r="B4794" s="15">
        <v>45156.527905092589</v>
      </c>
      <c r="C4794" s="16">
        <v>45156.537835648145</v>
      </c>
      <c r="D4794" s="17" t="s">
        <v>13</v>
      </c>
      <c r="E4794" s="17" t="s">
        <v>47</v>
      </c>
      <c r="F4794" s="17" t="s">
        <v>16</v>
      </c>
      <c r="G4794" s="17" t="s">
        <v>77</v>
      </c>
      <c r="H4794" s="83"/>
      <c r="I4794" s="48">
        <f>tbl_raw_data[[#This Row],[Date Actioned]]-tbl_raw_data[[#This Row],[Date Tagged]]</f>
        <v>9.930555555911269E-3</v>
      </c>
      <c r="J4794" s="46">
        <f>HOUR(tbl_raw_data[[#This Row],[Time_taken]])*60+MINUTE(tbl_raw_data[[#This Row],[Time_taken]])+SECOND(tbl_raw_data[[#This Row],[Time_taken]])/60</f>
        <v>14.3</v>
      </c>
      <c r="K4794" s="52">
        <f>DATE(YEAR(tbl_raw_data[[#This Row],[Date Actioned]]),MONTH(tbl_raw_data[[#This Row],[Date Actioned]]),DAY(tbl_raw_data[[#This Row],[Date Actioned]]))</f>
        <v>45156</v>
      </c>
      <c r="L4794" s="50" t="str">
        <f>UPPER(TEXT(tbl_raw_data[[#This Row],[updated_date]],"MMMM"))</f>
        <v>AUGUST</v>
      </c>
      <c r="M4794" s="50" t="str">
        <f>"WEEK "&amp; IF(ROUNDUP(DAY(tbl_raw_data[[#This Row],[updated_date]])/7,0)=5,4,ROUNDUP(DAY(tbl_raw_data[[#This Row],[updated_date]])/7,0))</f>
        <v>WEEK 3</v>
      </c>
      <c r="N4794" s="50" t="str">
        <f>UPPER(VLOOKUP(tbl_raw_data[[#This Row],[Analyst]],Settiings!$A$2:$B$16,2,0))</f>
        <v>CAMROOON</v>
      </c>
      <c r="O4794" s="50" t="str">
        <f>TRIM(UPPER(tbl_raw_data[[#This Row],[Outcome]]))</f>
        <v>APPROVE</v>
      </c>
      <c r="P4794" s="50" t="str">
        <f>TRIM(UPPER(tbl_raw_data[[#This Row],[Queue Name]]))</f>
        <v>CONSUMER PRE BUREAU</v>
      </c>
      <c r="Q4794" s="50" t="str">
        <f>IF(tbl_raw_data[[#This Row],[Time taken in min]]&lt;=Settiings!$D$2,"SLA_MET","SLA_NOT_MET")</f>
        <v>SLA_MET</v>
      </c>
      <c r="R4794" s="94"/>
    </row>
    <row r="4795" spans="1:18" x14ac:dyDescent="0.3">
      <c r="A4795" s="14" t="s">
        <v>4767</v>
      </c>
      <c r="B4795" s="15">
        <v>45156.528240740743</v>
      </c>
      <c r="C4795" s="10">
        <v>45156.535729166666</v>
      </c>
      <c r="D4795" s="12" t="s">
        <v>13</v>
      </c>
      <c r="E4795" s="12" t="s">
        <v>9</v>
      </c>
      <c r="F4795" s="11" t="s">
        <v>65</v>
      </c>
      <c r="G4795" s="13"/>
      <c r="H4795" s="78"/>
      <c r="I4795" s="48">
        <f>tbl_raw_data[[#This Row],[Date Actioned]]-tbl_raw_data[[#This Row],[Date Tagged]]</f>
        <v>7.4884259229293093E-3</v>
      </c>
      <c r="J4795" s="46">
        <f>HOUR(tbl_raw_data[[#This Row],[Time_taken]])*60+MINUTE(tbl_raw_data[[#This Row],[Time_taken]])+SECOND(tbl_raw_data[[#This Row],[Time_taken]])/60</f>
        <v>10.783333333333333</v>
      </c>
      <c r="K4795" s="52">
        <f>DATE(YEAR(tbl_raw_data[[#This Row],[Date Actioned]]),MONTH(tbl_raw_data[[#This Row],[Date Actioned]]),DAY(tbl_raw_data[[#This Row],[Date Actioned]]))</f>
        <v>45156</v>
      </c>
      <c r="L4795" s="50" t="str">
        <f>UPPER(TEXT(tbl_raw_data[[#This Row],[updated_date]],"MMMM"))</f>
        <v>AUGUST</v>
      </c>
      <c r="M4795" s="50" t="str">
        <f>"WEEK "&amp; IF(ROUNDUP(DAY(tbl_raw_data[[#This Row],[updated_date]])/7,0)=5,4,ROUNDUP(DAY(tbl_raw_data[[#This Row],[updated_date]])/7,0))</f>
        <v>WEEK 3</v>
      </c>
      <c r="N4795" s="50" t="str">
        <f>UPPER(VLOOKUP(tbl_raw_data[[#This Row],[Analyst]],Settiings!$A$2:$B$16,2,0))</f>
        <v>SAM</v>
      </c>
      <c r="O4795" s="50" t="str">
        <f>TRIM(UPPER(tbl_raw_data[[#This Row],[Outcome]]))</f>
        <v>APPROVE</v>
      </c>
      <c r="P4795" s="50" t="str">
        <f>TRIM(UPPER(tbl_raw_data[[#This Row],[Queue Name]]))</f>
        <v>CONSUMER EXISTING</v>
      </c>
      <c r="Q4795" s="50" t="str">
        <f>IF(tbl_raw_data[[#This Row],[Time taken in min]]&lt;=Settiings!$D$2,"SLA_MET","SLA_NOT_MET")</f>
        <v>SLA_MET</v>
      </c>
      <c r="R4795" s="94"/>
    </row>
    <row r="4796" spans="1:18" x14ac:dyDescent="0.3">
      <c r="A4796" s="23" t="s">
        <v>4771</v>
      </c>
      <c r="B4796" s="9">
        <v>45156.534537037034</v>
      </c>
      <c r="C4796" s="24">
        <v>45156.543993055559</v>
      </c>
      <c r="D4796" s="25" t="s">
        <v>13</v>
      </c>
      <c r="E4796" s="25" t="s">
        <v>19</v>
      </c>
      <c r="F4796" s="25" t="s">
        <v>16</v>
      </c>
      <c r="G4796" s="25" t="s">
        <v>17</v>
      </c>
      <c r="H4796" s="82"/>
      <c r="I4796" s="48">
        <f>tbl_raw_data[[#This Row],[Date Actioned]]-tbl_raw_data[[#This Row],[Date Tagged]]</f>
        <v>9.456018524360843E-3</v>
      </c>
      <c r="J4796" s="46">
        <f>HOUR(tbl_raw_data[[#This Row],[Time_taken]])*60+MINUTE(tbl_raw_data[[#This Row],[Time_taken]])+SECOND(tbl_raw_data[[#This Row],[Time_taken]])/60</f>
        <v>13.616666666666667</v>
      </c>
      <c r="K4796" s="52">
        <f>DATE(YEAR(tbl_raw_data[[#This Row],[Date Actioned]]),MONTH(tbl_raw_data[[#This Row],[Date Actioned]]),DAY(tbl_raw_data[[#This Row],[Date Actioned]]))</f>
        <v>45156</v>
      </c>
      <c r="L4796" s="50" t="str">
        <f>UPPER(TEXT(tbl_raw_data[[#This Row],[updated_date]],"MMMM"))</f>
        <v>AUGUST</v>
      </c>
      <c r="M4796" s="50" t="str">
        <f>"WEEK "&amp; IF(ROUNDUP(DAY(tbl_raw_data[[#This Row],[updated_date]])/7,0)=5,4,ROUNDUP(DAY(tbl_raw_data[[#This Row],[updated_date]])/7,0))</f>
        <v>WEEK 3</v>
      </c>
      <c r="N4796" s="50" t="str">
        <f>UPPER(VLOOKUP(tbl_raw_data[[#This Row],[Analyst]],Settiings!$A$2:$B$16,2,0))</f>
        <v>CAMROOON</v>
      </c>
      <c r="O4796" s="50" t="str">
        <f>TRIM(UPPER(tbl_raw_data[[#This Row],[Outcome]]))</f>
        <v>APPROVE</v>
      </c>
      <c r="P4796" s="50" t="str">
        <f>TRIM(UPPER(tbl_raw_data[[#This Row],[Queue Name]]))</f>
        <v>CONSUMER POST BUREAU</v>
      </c>
      <c r="Q4796" s="50" t="str">
        <f>IF(tbl_raw_data[[#This Row],[Time taken in min]]&lt;=Settiings!$D$2,"SLA_MET","SLA_NOT_MET")</f>
        <v>SLA_MET</v>
      </c>
      <c r="R4796" s="94"/>
    </row>
    <row r="4797" spans="1:18" x14ac:dyDescent="0.3">
      <c r="A4797" s="20" t="s">
        <v>4772</v>
      </c>
      <c r="B4797" s="15">
        <v>45156.535057870373</v>
      </c>
      <c r="C4797" s="26">
        <v>45156.546840277777</v>
      </c>
      <c r="D4797" s="18" t="s">
        <v>13</v>
      </c>
      <c r="E4797" s="18" t="s">
        <v>9</v>
      </c>
      <c r="F4797" s="27" t="s">
        <v>65</v>
      </c>
      <c r="G4797" s="19"/>
      <c r="H4797" s="79"/>
      <c r="I4797" s="48">
        <f>tbl_raw_data[[#This Row],[Date Actioned]]-tbl_raw_data[[#This Row],[Date Tagged]]</f>
        <v>1.1782407404098194E-2</v>
      </c>
      <c r="J4797" s="46">
        <f>HOUR(tbl_raw_data[[#This Row],[Time_taken]])*60+MINUTE(tbl_raw_data[[#This Row],[Time_taken]])+SECOND(tbl_raw_data[[#This Row],[Time_taken]])/60</f>
        <v>16.966666666666665</v>
      </c>
      <c r="K4797" s="52">
        <f>DATE(YEAR(tbl_raw_data[[#This Row],[Date Actioned]]),MONTH(tbl_raw_data[[#This Row],[Date Actioned]]),DAY(tbl_raw_data[[#This Row],[Date Actioned]]))</f>
        <v>45156</v>
      </c>
      <c r="L4797" s="50" t="str">
        <f>UPPER(TEXT(tbl_raw_data[[#This Row],[updated_date]],"MMMM"))</f>
        <v>AUGUST</v>
      </c>
      <c r="M4797" s="50" t="str">
        <f>"WEEK "&amp; IF(ROUNDUP(DAY(tbl_raw_data[[#This Row],[updated_date]])/7,0)=5,4,ROUNDUP(DAY(tbl_raw_data[[#This Row],[updated_date]])/7,0))</f>
        <v>WEEK 3</v>
      </c>
      <c r="N4797" s="50" t="str">
        <f>UPPER(VLOOKUP(tbl_raw_data[[#This Row],[Analyst]],Settiings!$A$2:$B$16,2,0))</f>
        <v>SAM</v>
      </c>
      <c r="O4797" s="50" t="str">
        <f>TRIM(UPPER(tbl_raw_data[[#This Row],[Outcome]]))</f>
        <v>APPROVE</v>
      </c>
      <c r="P4797" s="50" t="str">
        <f>TRIM(UPPER(tbl_raw_data[[#This Row],[Queue Name]]))</f>
        <v>CONSUMER EXISTING</v>
      </c>
      <c r="Q4797" s="50" t="str">
        <f>IF(tbl_raw_data[[#This Row],[Time taken in min]]&lt;=Settiings!$D$2,"SLA_MET","SLA_NOT_MET")</f>
        <v>SLA_MET</v>
      </c>
      <c r="R4797" s="94"/>
    </row>
    <row r="4798" spans="1:18" x14ac:dyDescent="0.3">
      <c r="A4798" s="14" t="s">
        <v>4774</v>
      </c>
      <c r="B4798" s="15">
        <v>45156.538784722223</v>
      </c>
      <c r="C4798" s="16">
        <v>45156.548055555555</v>
      </c>
      <c r="D4798" s="17" t="s">
        <v>13</v>
      </c>
      <c r="E4798" s="17" t="s">
        <v>9</v>
      </c>
      <c r="F4798" s="17" t="s">
        <v>70</v>
      </c>
      <c r="G4798" s="17" t="s">
        <v>77</v>
      </c>
      <c r="H4798" s="83"/>
      <c r="I4798" s="48">
        <f>tbl_raw_data[[#This Row],[Date Actioned]]-tbl_raw_data[[#This Row],[Date Tagged]]</f>
        <v>9.2708333322661929E-3</v>
      </c>
      <c r="J4798" s="46">
        <f>HOUR(tbl_raw_data[[#This Row],[Time_taken]])*60+MINUTE(tbl_raw_data[[#This Row],[Time_taken]])+SECOND(tbl_raw_data[[#This Row],[Time_taken]])/60</f>
        <v>13.35</v>
      </c>
      <c r="K4798" s="52">
        <f>DATE(YEAR(tbl_raw_data[[#This Row],[Date Actioned]]),MONTH(tbl_raw_data[[#This Row],[Date Actioned]]),DAY(tbl_raw_data[[#This Row],[Date Actioned]]))</f>
        <v>45156</v>
      </c>
      <c r="L4798" s="50" t="str">
        <f>UPPER(TEXT(tbl_raw_data[[#This Row],[updated_date]],"MMMM"))</f>
        <v>AUGUST</v>
      </c>
      <c r="M4798" s="50" t="str">
        <f>"WEEK "&amp; IF(ROUNDUP(DAY(tbl_raw_data[[#This Row],[updated_date]])/7,0)=5,4,ROUNDUP(DAY(tbl_raw_data[[#This Row],[updated_date]])/7,0))</f>
        <v>WEEK 3</v>
      </c>
      <c r="N4798" s="50" t="str">
        <f>UPPER(VLOOKUP(tbl_raw_data[[#This Row],[Analyst]],Settiings!$A$2:$B$16,2,0))</f>
        <v>ASIF</v>
      </c>
      <c r="O4798" s="50" t="str">
        <f>TRIM(UPPER(tbl_raw_data[[#This Row],[Outcome]]))</f>
        <v>APPROVE</v>
      </c>
      <c r="P4798" s="50" t="str">
        <f>TRIM(UPPER(tbl_raw_data[[#This Row],[Queue Name]]))</f>
        <v>CONSUMER EXISTING</v>
      </c>
      <c r="Q4798" s="50" t="str">
        <f>IF(tbl_raw_data[[#This Row],[Time taken in min]]&lt;=Settiings!$D$2,"SLA_MET","SLA_NOT_MET")</f>
        <v>SLA_MET</v>
      </c>
      <c r="R4798" s="94"/>
    </row>
    <row r="4799" spans="1:18" x14ac:dyDescent="0.3">
      <c r="A4799" s="14" t="s">
        <v>4775</v>
      </c>
      <c r="B4799" s="9">
        <v>45156.543587962966</v>
      </c>
      <c r="C4799" s="24">
        <v>45156.549224537041</v>
      </c>
      <c r="D4799" s="25" t="s">
        <v>27</v>
      </c>
      <c r="E4799" s="25" t="s">
        <v>19</v>
      </c>
      <c r="F4799" s="25" t="s">
        <v>16</v>
      </c>
      <c r="G4799" s="25" t="s">
        <v>4763</v>
      </c>
      <c r="H4799" s="82"/>
      <c r="I4799" s="48">
        <f>tbl_raw_data[[#This Row],[Date Actioned]]-tbl_raw_data[[#This Row],[Date Tagged]]</f>
        <v>5.6365740747423843E-3</v>
      </c>
      <c r="J4799" s="46">
        <f>HOUR(tbl_raw_data[[#This Row],[Time_taken]])*60+MINUTE(tbl_raw_data[[#This Row],[Time_taken]])+SECOND(tbl_raw_data[[#This Row],[Time_taken]])/60</f>
        <v>8.1166666666666671</v>
      </c>
      <c r="K4799" s="52">
        <f>DATE(YEAR(tbl_raw_data[[#This Row],[Date Actioned]]),MONTH(tbl_raw_data[[#This Row],[Date Actioned]]),DAY(tbl_raw_data[[#This Row],[Date Actioned]]))</f>
        <v>45156</v>
      </c>
      <c r="L4799" s="50" t="str">
        <f>UPPER(TEXT(tbl_raw_data[[#This Row],[updated_date]],"MMMM"))</f>
        <v>AUGUST</v>
      </c>
      <c r="M4799" s="50" t="str">
        <f>"WEEK "&amp; IF(ROUNDUP(DAY(tbl_raw_data[[#This Row],[updated_date]])/7,0)=5,4,ROUNDUP(DAY(tbl_raw_data[[#This Row],[updated_date]])/7,0))</f>
        <v>WEEK 3</v>
      </c>
      <c r="N4799" s="50" t="str">
        <f>UPPER(VLOOKUP(tbl_raw_data[[#This Row],[Analyst]],Settiings!$A$2:$B$16,2,0))</f>
        <v>CAMROOON</v>
      </c>
      <c r="O4799" s="50" t="str">
        <f>TRIM(UPPER(tbl_raw_data[[#This Row],[Outcome]]))</f>
        <v>DECLINE</v>
      </c>
      <c r="P4799" s="50" t="str">
        <f>TRIM(UPPER(tbl_raw_data[[#This Row],[Queue Name]]))</f>
        <v>CONSUMER POST BUREAU</v>
      </c>
      <c r="Q4799" s="50" t="str">
        <f>IF(tbl_raw_data[[#This Row],[Time taken in min]]&lt;=Settiings!$D$2,"SLA_MET","SLA_NOT_MET")</f>
        <v>SLA_MET</v>
      </c>
      <c r="R4799" s="94"/>
    </row>
    <row r="4800" spans="1:18" x14ac:dyDescent="0.3">
      <c r="A4800" s="20" t="s">
        <v>4776</v>
      </c>
      <c r="B4800" s="15">
        <v>45156.549687500003</v>
      </c>
      <c r="C4800" s="16">
        <v>45156.553749999999</v>
      </c>
      <c r="D4800" s="17" t="s">
        <v>27</v>
      </c>
      <c r="E4800" s="17" t="s">
        <v>9</v>
      </c>
      <c r="F4800" s="17" t="s">
        <v>70</v>
      </c>
      <c r="G4800" s="17" t="s">
        <v>4777</v>
      </c>
      <c r="H4800" s="83"/>
      <c r="I4800" s="48">
        <f>tbl_raw_data[[#This Row],[Date Actioned]]-tbl_raw_data[[#This Row],[Date Tagged]]</f>
        <v>4.0624999965075403E-3</v>
      </c>
      <c r="J4800" s="46">
        <f>HOUR(tbl_raw_data[[#This Row],[Time_taken]])*60+MINUTE(tbl_raw_data[[#This Row],[Time_taken]])+SECOND(tbl_raw_data[[#This Row],[Time_taken]])/60</f>
        <v>5.85</v>
      </c>
      <c r="K4800" s="52">
        <f>DATE(YEAR(tbl_raw_data[[#This Row],[Date Actioned]]),MONTH(tbl_raw_data[[#This Row],[Date Actioned]]),DAY(tbl_raw_data[[#This Row],[Date Actioned]]))</f>
        <v>45156</v>
      </c>
      <c r="L4800" s="50" t="str">
        <f>UPPER(TEXT(tbl_raw_data[[#This Row],[updated_date]],"MMMM"))</f>
        <v>AUGUST</v>
      </c>
      <c r="M4800" s="50" t="str">
        <f>"WEEK "&amp; IF(ROUNDUP(DAY(tbl_raw_data[[#This Row],[updated_date]])/7,0)=5,4,ROUNDUP(DAY(tbl_raw_data[[#This Row],[updated_date]])/7,0))</f>
        <v>WEEK 3</v>
      </c>
      <c r="N4800" s="50" t="str">
        <f>UPPER(VLOOKUP(tbl_raw_data[[#This Row],[Analyst]],Settiings!$A$2:$B$16,2,0))</f>
        <v>ASIF</v>
      </c>
      <c r="O4800" s="50" t="str">
        <f>TRIM(UPPER(tbl_raw_data[[#This Row],[Outcome]]))</f>
        <v>DECLINE</v>
      </c>
      <c r="P4800" s="50" t="str">
        <f>TRIM(UPPER(tbl_raw_data[[#This Row],[Queue Name]]))</f>
        <v>CONSUMER EXISTING</v>
      </c>
      <c r="Q4800" s="50" t="str">
        <f>IF(tbl_raw_data[[#This Row],[Time taken in min]]&lt;=Settiings!$D$2,"SLA_MET","SLA_NOT_MET")</f>
        <v>SLA_MET</v>
      </c>
      <c r="R4800" s="94"/>
    </row>
    <row r="4801" spans="1:18" x14ac:dyDescent="0.3">
      <c r="A4801" s="23" t="s">
        <v>4778</v>
      </c>
      <c r="B4801" s="15">
        <v>45156.549826388888</v>
      </c>
      <c r="C4801" s="10">
        <v>45156.554363425923</v>
      </c>
      <c r="D4801" s="12" t="s">
        <v>13</v>
      </c>
      <c r="E4801" s="12" t="s">
        <v>9</v>
      </c>
      <c r="F4801" s="11" t="s">
        <v>65</v>
      </c>
      <c r="G4801" s="13"/>
      <c r="H4801" s="78"/>
      <c r="I4801" s="48">
        <f>tbl_raw_data[[#This Row],[Date Actioned]]-tbl_raw_data[[#This Row],[Date Tagged]]</f>
        <v>4.537037035333924E-3</v>
      </c>
      <c r="J4801" s="46">
        <f>HOUR(tbl_raw_data[[#This Row],[Time_taken]])*60+MINUTE(tbl_raw_data[[#This Row],[Time_taken]])+SECOND(tbl_raw_data[[#This Row],[Time_taken]])/60</f>
        <v>6.5333333333333332</v>
      </c>
      <c r="K4801" s="52">
        <f>DATE(YEAR(tbl_raw_data[[#This Row],[Date Actioned]]),MONTH(tbl_raw_data[[#This Row],[Date Actioned]]),DAY(tbl_raw_data[[#This Row],[Date Actioned]]))</f>
        <v>45156</v>
      </c>
      <c r="L4801" s="50" t="str">
        <f>UPPER(TEXT(tbl_raw_data[[#This Row],[updated_date]],"MMMM"))</f>
        <v>AUGUST</v>
      </c>
      <c r="M4801" s="50" t="str">
        <f>"WEEK "&amp; IF(ROUNDUP(DAY(tbl_raw_data[[#This Row],[updated_date]])/7,0)=5,4,ROUNDUP(DAY(tbl_raw_data[[#This Row],[updated_date]])/7,0))</f>
        <v>WEEK 3</v>
      </c>
      <c r="N4801" s="50" t="str">
        <f>UPPER(VLOOKUP(tbl_raw_data[[#This Row],[Analyst]],Settiings!$A$2:$B$16,2,0))</f>
        <v>SAM</v>
      </c>
      <c r="O4801" s="50" t="str">
        <f>TRIM(UPPER(tbl_raw_data[[#This Row],[Outcome]]))</f>
        <v>APPROVE</v>
      </c>
      <c r="P4801" s="50" t="str">
        <f>TRIM(UPPER(tbl_raw_data[[#This Row],[Queue Name]]))</f>
        <v>CONSUMER EXISTING</v>
      </c>
      <c r="Q4801" s="50" t="str">
        <f>IF(tbl_raw_data[[#This Row],[Time taken in min]]&lt;=Settiings!$D$2,"SLA_MET","SLA_NOT_MET")</f>
        <v>SLA_MET</v>
      </c>
      <c r="R4801" s="94"/>
    </row>
    <row r="4802" spans="1:18" x14ac:dyDescent="0.3">
      <c r="A4802" s="20" t="s">
        <v>4781</v>
      </c>
      <c r="B4802" s="9">
        <v>45156.551678240743</v>
      </c>
      <c r="C4802" s="24">
        <v>45156.560590277775</v>
      </c>
      <c r="D4802" s="25" t="s">
        <v>13</v>
      </c>
      <c r="E4802" s="25" t="s">
        <v>9</v>
      </c>
      <c r="F4802" s="25" t="s">
        <v>70</v>
      </c>
      <c r="G4802" s="25" t="s">
        <v>17</v>
      </c>
      <c r="H4802" s="82"/>
      <c r="I4802" s="48">
        <f>tbl_raw_data[[#This Row],[Date Actioned]]-tbl_raw_data[[#This Row],[Date Tagged]]</f>
        <v>8.9120370321325026E-3</v>
      </c>
      <c r="J4802" s="46">
        <f>HOUR(tbl_raw_data[[#This Row],[Time_taken]])*60+MINUTE(tbl_raw_data[[#This Row],[Time_taken]])+SECOND(tbl_raw_data[[#This Row],[Time_taken]])/60</f>
        <v>12.833333333333334</v>
      </c>
      <c r="K4802" s="52">
        <f>DATE(YEAR(tbl_raw_data[[#This Row],[Date Actioned]]),MONTH(tbl_raw_data[[#This Row],[Date Actioned]]),DAY(tbl_raw_data[[#This Row],[Date Actioned]]))</f>
        <v>45156</v>
      </c>
      <c r="L4802" s="50" t="str">
        <f>UPPER(TEXT(tbl_raw_data[[#This Row],[updated_date]],"MMMM"))</f>
        <v>AUGUST</v>
      </c>
      <c r="M4802" s="50" t="str">
        <f>"WEEK "&amp; IF(ROUNDUP(DAY(tbl_raw_data[[#This Row],[updated_date]])/7,0)=5,4,ROUNDUP(DAY(tbl_raw_data[[#This Row],[updated_date]])/7,0))</f>
        <v>WEEK 3</v>
      </c>
      <c r="N4802" s="50" t="str">
        <f>UPPER(VLOOKUP(tbl_raw_data[[#This Row],[Analyst]],Settiings!$A$2:$B$16,2,0))</f>
        <v>ASIF</v>
      </c>
      <c r="O4802" s="50" t="str">
        <f>TRIM(UPPER(tbl_raw_data[[#This Row],[Outcome]]))</f>
        <v>APPROVE</v>
      </c>
      <c r="P4802" s="50" t="str">
        <f>TRIM(UPPER(tbl_raw_data[[#This Row],[Queue Name]]))</f>
        <v>CONSUMER EXISTING</v>
      </c>
      <c r="Q4802" s="50" t="str">
        <f>IF(tbl_raw_data[[#This Row],[Time taken in min]]&lt;=Settiings!$D$2,"SLA_MET","SLA_NOT_MET")</f>
        <v>SLA_MET</v>
      </c>
      <c r="R4802" s="94"/>
    </row>
    <row r="4803" spans="1:18" x14ac:dyDescent="0.3">
      <c r="A4803" s="14" t="s">
        <v>4784</v>
      </c>
      <c r="B4803" s="15">
        <v>45156.553912037038</v>
      </c>
      <c r="C4803" s="26">
        <v>45156.560740740744</v>
      </c>
      <c r="D4803" s="18" t="s">
        <v>13</v>
      </c>
      <c r="E4803" s="18" t="s">
        <v>9</v>
      </c>
      <c r="F4803" s="27" t="s">
        <v>65</v>
      </c>
      <c r="G4803" s="19"/>
      <c r="H4803" s="79"/>
      <c r="I4803" s="48">
        <f>tbl_raw_data[[#This Row],[Date Actioned]]-tbl_raw_data[[#This Row],[Date Tagged]]</f>
        <v>6.8287037065601908E-3</v>
      </c>
      <c r="J4803" s="46">
        <f>HOUR(tbl_raw_data[[#This Row],[Time_taken]])*60+MINUTE(tbl_raw_data[[#This Row],[Time_taken]])+SECOND(tbl_raw_data[[#This Row],[Time_taken]])/60</f>
        <v>9.8333333333333339</v>
      </c>
      <c r="K4803" s="52">
        <f>DATE(YEAR(tbl_raw_data[[#This Row],[Date Actioned]]),MONTH(tbl_raw_data[[#This Row],[Date Actioned]]),DAY(tbl_raw_data[[#This Row],[Date Actioned]]))</f>
        <v>45156</v>
      </c>
      <c r="L4803" s="50" t="str">
        <f>UPPER(TEXT(tbl_raw_data[[#This Row],[updated_date]],"MMMM"))</f>
        <v>AUGUST</v>
      </c>
      <c r="M4803" s="50" t="str">
        <f>"WEEK "&amp; IF(ROUNDUP(DAY(tbl_raw_data[[#This Row],[updated_date]])/7,0)=5,4,ROUNDUP(DAY(tbl_raw_data[[#This Row],[updated_date]])/7,0))</f>
        <v>WEEK 3</v>
      </c>
      <c r="N4803" s="50" t="str">
        <f>UPPER(VLOOKUP(tbl_raw_data[[#This Row],[Analyst]],Settiings!$A$2:$B$16,2,0))</f>
        <v>SAM</v>
      </c>
      <c r="O4803" s="50" t="str">
        <f>TRIM(UPPER(tbl_raw_data[[#This Row],[Outcome]]))</f>
        <v>APPROVE</v>
      </c>
      <c r="P4803" s="50" t="str">
        <f>TRIM(UPPER(tbl_raw_data[[#This Row],[Queue Name]]))</f>
        <v>CONSUMER EXISTING</v>
      </c>
      <c r="Q4803" s="50" t="str">
        <f>IF(tbl_raw_data[[#This Row],[Time taken in min]]&lt;=Settiings!$D$2,"SLA_MET","SLA_NOT_MET")</f>
        <v>SLA_MET</v>
      </c>
      <c r="R4803" s="94"/>
    </row>
    <row r="4804" spans="1:18" x14ac:dyDescent="0.3">
      <c r="A4804" s="20" t="s">
        <v>4785</v>
      </c>
      <c r="B4804" s="15">
        <v>45156.556863425925</v>
      </c>
      <c r="C4804" s="10">
        <v>45156.568622685183</v>
      </c>
      <c r="D4804" s="12" t="s">
        <v>13</v>
      </c>
      <c r="E4804" s="12" t="s">
        <v>9</v>
      </c>
      <c r="F4804" s="11" t="s">
        <v>65</v>
      </c>
      <c r="G4804" s="13"/>
      <c r="H4804" s="78"/>
      <c r="I4804" s="48">
        <f>tbl_raw_data[[#This Row],[Date Actioned]]-tbl_raw_data[[#This Row],[Date Tagged]]</f>
        <v>1.1759259257814847E-2</v>
      </c>
      <c r="J4804" s="46">
        <f>HOUR(tbl_raw_data[[#This Row],[Time_taken]])*60+MINUTE(tbl_raw_data[[#This Row],[Time_taken]])+SECOND(tbl_raw_data[[#This Row],[Time_taken]])/60</f>
        <v>16.933333333333334</v>
      </c>
      <c r="K4804" s="52">
        <f>DATE(YEAR(tbl_raw_data[[#This Row],[Date Actioned]]),MONTH(tbl_raw_data[[#This Row],[Date Actioned]]),DAY(tbl_raw_data[[#This Row],[Date Actioned]]))</f>
        <v>45156</v>
      </c>
      <c r="L4804" s="50" t="str">
        <f>UPPER(TEXT(tbl_raw_data[[#This Row],[updated_date]],"MMMM"))</f>
        <v>AUGUST</v>
      </c>
      <c r="M4804" s="50" t="str">
        <f>"WEEK "&amp; IF(ROUNDUP(DAY(tbl_raw_data[[#This Row],[updated_date]])/7,0)=5,4,ROUNDUP(DAY(tbl_raw_data[[#This Row],[updated_date]])/7,0))</f>
        <v>WEEK 3</v>
      </c>
      <c r="N4804" s="50" t="str">
        <f>UPPER(VLOOKUP(tbl_raw_data[[#This Row],[Analyst]],Settiings!$A$2:$B$16,2,0))</f>
        <v>SAM</v>
      </c>
      <c r="O4804" s="50" t="str">
        <f>TRIM(UPPER(tbl_raw_data[[#This Row],[Outcome]]))</f>
        <v>APPROVE</v>
      </c>
      <c r="P4804" s="50" t="str">
        <f>TRIM(UPPER(tbl_raw_data[[#This Row],[Queue Name]]))</f>
        <v>CONSUMER EXISTING</v>
      </c>
      <c r="Q4804" s="50" t="str">
        <f>IF(tbl_raw_data[[#This Row],[Time taken in min]]&lt;=Settiings!$D$2,"SLA_MET","SLA_NOT_MET")</f>
        <v>SLA_MET</v>
      </c>
      <c r="R4804" s="94"/>
    </row>
    <row r="4805" spans="1:18" x14ac:dyDescent="0.3">
      <c r="A4805" s="23" t="s">
        <v>4786</v>
      </c>
      <c r="B4805" s="15">
        <v>45156.55746527778</v>
      </c>
      <c r="C4805" s="16">
        <v>45156.562164351853</v>
      </c>
      <c r="D4805" s="17" t="s">
        <v>13</v>
      </c>
      <c r="E4805" s="17" t="s">
        <v>47</v>
      </c>
      <c r="F4805" s="17" t="s">
        <v>16</v>
      </c>
      <c r="G4805" s="17" t="s">
        <v>946</v>
      </c>
      <c r="H4805" s="83"/>
      <c r="I4805" s="48">
        <f>tbl_raw_data[[#This Row],[Date Actioned]]-tbl_raw_data[[#This Row],[Date Tagged]]</f>
        <v>4.6990740738692693E-3</v>
      </c>
      <c r="J4805" s="46">
        <f>HOUR(tbl_raw_data[[#This Row],[Time_taken]])*60+MINUTE(tbl_raw_data[[#This Row],[Time_taken]])+SECOND(tbl_raw_data[[#This Row],[Time_taken]])/60</f>
        <v>6.7666666666666666</v>
      </c>
      <c r="K4805" s="52">
        <f>DATE(YEAR(tbl_raw_data[[#This Row],[Date Actioned]]),MONTH(tbl_raw_data[[#This Row],[Date Actioned]]),DAY(tbl_raw_data[[#This Row],[Date Actioned]]))</f>
        <v>45156</v>
      </c>
      <c r="L4805" s="50" t="str">
        <f>UPPER(TEXT(tbl_raw_data[[#This Row],[updated_date]],"MMMM"))</f>
        <v>AUGUST</v>
      </c>
      <c r="M4805" s="50" t="str">
        <f>"WEEK "&amp; IF(ROUNDUP(DAY(tbl_raw_data[[#This Row],[updated_date]])/7,0)=5,4,ROUNDUP(DAY(tbl_raw_data[[#This Row],[updated_date]])/7,0))</f>
        <v>WEEK 3</v>
      </c>
      <c r="N4805" s="50" t="str">
        <f>UPPER(VLOOKUP(tbl_raw_data[[#This Row],[Analyst]],Settiings!$A$2:$B$16,2,0))</f>
        <v>CAMROOON</v>
      </c>
      <c r="O4805" s="50" t="str">
        <f>TRIM(UPPER(tbl_raw_data[[#This Row],[Outcome]]))</f>
        <v>APPROVE</v>
      </c>
      <c r="P4805" s="50" t="str">
        <f>TRIM(UPPER(tbl_raw_data[[#This Row],[Queue Name]]))</f>
        <v>CONSUMER PRE BUREAU</v>
      </c>
      <c r="Q4805" s="50" t="str">
        <f>IF(tbl_raw_data[[#This Row],[Time taken in min]]&lt;=Settiings!$D$2,"SLA_MET","SLA_NOT_MET")</f>
        <v>SLA_MET</v>
      </c>
      <c r="R4805" s="94"/>
    </row>
    <row r="4806" spans="1:18" x14ac:dyDescent="0.3">
      <c r="A4806" s="23" t="s">
        <v>4789</v>
      </c>
      <c r="B4806" s="15">
        <v>45156.558310185188</v>
      </c>
      <c r="C4806" s="26">
        <v>45156.574583333335</v>
      </c>
      <c r="D4806" s="18" t="s">
        <v>13</v>
      </c>
      <c r="E4806" s="18" t="s">
        <v>19</v>
      </c>
      <c r="F4806" s="27" t="s">
        <v>65</v>
      </c>
      <c r="G4806" s="19"/>
      <c r="H4806" s="79"/>
      <c r="I4806" s="48">
        <f>tbl_raw_data[[#This Row],[Date Actioned]]-tbl_raw_data[[#This Row],[Date Tagged]]</f>
        <v>1.6273148146865424E-2</v>
      </c>
      <c r="J4806" s="46">
        <f>HOUR(tbl_raw_data[[#This Row],[Time_taken]])*60+MINUTE(tbl_raw_data[[#This Row],[Time_taken]])+SECOND(tbl_raw_data[[#This Row],[Time_taken]])/60</f>
        <v>23.433333333333334</v>
      </c>
      <c r="K4806" s="52">
        <f>DATE(YEAR(tbl_raw_data[[#This Row],[Date Actioned]]),MONTH(tbl_raw_data[[#This Row],[Date Actioned]]),DAY(tbl_raw_data[[#This Row],[Date Actioned]]))</f>
        <v>45156</v>
      </c>
      <c r="L4806" s="50" t="str">
        <f>UPPER(TEXT(tbl_raw_data[[#This Row],[updated_date]],"MMMM"))</f>
        <v>AUGUST</v>
      </c>
      <c r="M4806" s="50" t="str">
        <f>"WEEK "&amp; IF(ROUNDUP(DAY(tbl_raw_data[[#This Row],[updated_date]])/7,0)=5,4,ROUNDUP(DAY(tbl_raw_data[[#This Row],[updated_date]])/7,0))</f>
        <v>WEEK 3</v>
      </c>
      <c r="N4806" s="50" t="str">
        <f>UPPER(VLOOKUP(tbl_raw_data[[#This Row],[Analyst]],Settiings!$A$2:$B$16,2,0))</f>
        <v>SAM</v>
      </c>
      <c r="O4806" s="50" t="str">
        <f>TRIM(UPPER(tbl_raw_data[[#This Row],[Outcome]]))</f>
        <v>APPROVE</v>
      </c>
      <c r="P4806" s="50" t="str">
        <f>TRIM(UPPER(tbl_raw_data[[#This Row],[Queue Name]]))</f>
        <v>CONSUMER POST BUREAU</v>
      </c>
      <c r="Q4806" s="50" t="str">
        <f>IF(tbl_raw_data[[#This Row],[Time taken in min]]&lt;=Settiings!$D$2,"SLA_MET","SLA_NOT_MET")</f>
        <v>SLA_NOT_MET</v>
      </c>
      <c r="R4806" s="94"/>
    </row>
    <row r="4807" spans="1:18" x14ac:dyDescent="0.3">
      <c r="A4807" s="14" t="s">
        <v>4791</v>
      </c>
      <c r="B4807" s="15">
        <v>45156.564467592594</v>
      </c>
      <c r="C4807" s="10">
        <v>45156.580590277779</v>
      </c>
      <c r="D4807" s="12" t="s">
        <v>13</v>
      </c>
      <c r="E4807" s="12" t="s">
        <v>9</v>
      </c>
      <c r="F4807" s="11" t="s">
        <v>43</v>
      </c>
      <c r="G4807" s="13"/>
      <c r="H4807" s="78"/>
      <c r="I4807" s="48">
        <f>tbl_raw_data[[#This Row],[Date Actioned]]-tbl_raw_data[[#This Row],[Date Tagged]]</f>
        <v>1.6122685185109731E-2</v>
      </c>
      <c r="J4807" s="46">
        <f>HOUR(tbl_raw_data[[#This Row],[Time_taken]])*60+MINUTE(tbl_raw_data[[#This Row],[Time_taken]])+SECOND(tbl_raw_data[[#This Row],[Time_taken]])/60</f>
        <v>23.216666666666665</v>
      </c>
      <c r="K4807" s="52">
        <f>DATE(YEAR(tbl_raw_data[[#This Row],[Date Actioned]]),MONTH(tbl_raw_data[[#This Row],[Date Actioned]]),DAY(tbl_raw_data[[#This Row],[Date Actioned]]))</f>
        <v>45156</v>
      </c>
      <c r="L4807" s="50" t="str">
        <f>UPPER(TEXT(tbl_raw_data[[#This Row],[updated_date]],"MMMM"))</f>
        <v>AUGUST</v>
      </c>
      <c r="M4807" s="50" t="str">
        <f>"WEEK "&amp; IF(ROUNDUP(DAY(tbl_raw_data[[#This Row],[updated_date]])/7,0)=5,4,ROUNDUP(DAY(tbl_raw_data[[#This Row],[updated_date]])/7,0))</f>
        <v>WEEK 3</v>
      </c>
      <c r="N4807" s="50" t="str">
        <f>UPPER(VLOOKUP(tbl_raw_data[[#This Row],[Analyst]],Settiings!$A$2:$B$16,2,0))</f>
        <v>MERCEDES</v>
      </c>
      <c r="O4807" s="50" t="str">
        <f>TRIM(UPPER(tbl_raw_data[[#This Row],[Outcome]]))</f>
        <v>APPROVE</v>
      </c>
      <c r="P4807" s="50" t="str">
        <f>TRIM(UPPER(tbl_raw_data[[#This Row],[Queue Name]]))</f>
        <v>CONSUMER EXISTING</v>
      </c>
      <c r="Q4807" s="50" t="str">
        <f>IF(tbl_raw_data[[#This Row],[Time taken in min]]&lt;=Settiings!$D$2,"SLA_MET","SLA_NOT_MET")</f>
        <v>SLA_NOT_MET</v>
      </c>
      <c r="R4807" s="94"/>
    </row>
    <row r="4808" spans="1:18" x14ac:dyDescent="0.3">
      <c r="A4808" s="14" t="s">
        <v>4792</v>
      </c>
      <c r="B4808" s="9">
        <v>45156.566435185188</v>
      </c>
      <c r="C4808" s="24">
        <v>45156.569212962961</v>
      </c>
      <c r="D4808" s="25" t="s">
        <v>13</v>
      </c>
      <c r="E4808" s="25" t="s">
        <v>47</v>
      </c>
      <c r="F4808" s="25" t="s">
        <v>70</v>
      </c>
      <c r="G4808" s="25" t="s">
        <v>17</v>
      </c>
      <c r="H4808" s="82"/>
      <c r="I4808" s="48">
        <f>tbl_raw_data[[#This Row],[Date Actioned]]-tbl_raw_data[[#This Row],[Date Tagged]]</f>
        <v>2.7777777722803876E-3</v>
      </c>
      <c r="J4808" s="46">
        <f>HOUR(tbl_raw_data[[#This Row],[Time_taken]])*60+MINUTE(tbl_raw_data[[#This Row],[Time_taken]])+SECOND(tbl_raw_data[[#This Row],[Time_taken]])/60</f>
        <v>4</v>
      </c>
      <c r="K4808" s="52">
        <f>DATE(YEAR(tbl_raw_data[[#This Row],[Date Actioned]]),MONTH(tbl_raw_data[[#This Row],[Date Actioned]]),DAY(tbl_raw_data[[#This Row],[Date Actioned]]))</f>
        <v>45156</v>
      </c>
      <c r="L4808" s="50" t="str">
        <f>UPPER(TEXT(tbl_raw_data[[#This Row],[updated_date]],"MMMM"))</f>
        <v>AUGUST</v>
      </c>
      <c r="M4808" s="50" t="str">
        <f>"WEEK "&amp; IF(ROUNDUP(DAY(tbl_raw_data[[#This Row],[updated_date]])/7,0)=5,4,ROUNDUP(DAY(tbl_raw_data[[#This Row],[updated_date]])/7,0))</f>
        <v>WEEK 3</v>
      </c>
      <c r="N4808" s="50" t="str">
        <f>UPPER(VLOOKUP(tbl_raw_data[[#This Row],[Analyst]],Settiings!$A$2:$B$16,2,0))</f>
        <v>ASIF</v>
      </c>
      <c r="O4808" s="50" t="str">
        <f>TRIM(UPPER(tbl_raw_data[[#This Row],[Outcome]]))</f>
        <v>APPROVE</v>
      </c>
      <c r="P4808" s="50" t="str">
        <f>TRIM(UPPER(tbl_raw_data[[#This Row],[Queue Name]]))</f>
        <v>CONSUMER PRE BUREAU</v>
      </c>
      <c r="Q4808" s="50" t="str">
        <f>IF(tbl_raw_data[[#This Row],[Time taken in min]]&lt;=Settiings!$D$2,"SLA_MET","SLA_NOT_MET")</f>
        <v>SLA_MET</v>
      </c>
      <c r="R4808" s="94"/>
    </row>
    <row r="4809" spans="1:18" x14ac:dyDescent="0.3">
      <c r="A4809" s="20" t="s">
        <v>4797</v>
      </c>
      <c r="B4809" s="15">
        <v>45156.570844907408</v>
      </c>
      <c r="C4809" s="16">
        <v>45156.578182870369</v>
      </c>
      <c r="D4809" s="17" t="s">
        <v>13</v>
      </c>
      <c r="E4809" s="17" t="s">
        <v>9</v>
      </c>
      <c r="F4809" s="17" t="s">
        <v>16</v>
      </c>
      <c r="G4809" s="17" t="s">
        <v>17</v>
      </c>
      <c r="H4809" s="83"/>
      <c r="I4809" s="48">
        <f>tbl_raw_data[[#This Row],[Date Actioned]]-tbl_raw_data[[#This Row],[Date Tagged]]</f>
        <v>7.3379629611736163E-3</v>
      </c>
      <c r="J4809" s="46">
        <f>HOUR(tbl_raw_data[[#This Row],[Time_taken]])*60+MINUTE(tbl_raw_data[[#This Row],[Time_taken]])+SECOND(tbl_raw_data[[#This Row],[Time_taken]])/60</f>
        <v>10.566666666666666</v>
      </c>
      <c r="K4809" s="52">
        <f>DATE(YEAR(tbl_raw_data[[#This Row],[Date Actioned]]),MONTH(tbl_raw_data[[#This Row],[Date Actioned]]),DAY(tbl_raw_data[[#This Row],[Date Actioned]]))</f>
        <v>45156</v>
      </c>
      <c r="L4809" s="50" t="str">
        <f>UPPER(TEXT(tbl_raw_data[[#This Row],[updated_date]],"MMMM"))</f>
        <v>AUGUST</v>
      </c>
      <c r="M4809" s="50" t="str">
        <f>"WEEK "&amp; IF(ROUNDUP(DAY(tbl_raw_data[[#This Row],[updated_date]])/7,0)=5,4,ROUNDUP(DAY(tbl_raw_data[[#This Row],[updated_date]])/7,0))</f>
        <v>WEEK 3</v>
      </c>
      <c r="N4809" s="50" t="str">
        <f>UPPER(VLOOKUP(tbl_raw_data[[#This Row],[Analyst]],Settiings!$A$2:$B$16,2,0))</f>
        <v>CAMROOON</v>
      </c>
      <c r="O4809" s="50" t="str">
        <f>TRIM(UPPER(tbl_raw_data[[#This Row],[Outcome]]))</f>
        <v>APPROVE</v>
      </c>
      <c r="P4809" s="50" t="str">
        <f>TRIM(UPPER(tbl_raw_data[[#This Row],[Queue Name]]))</f>
        <v>CONSUMER EXISTING</v>
      </c>
      <c r="Q4809" s="50" t="str">
        <f>IF(tbl_raw_data[[#This Row],[Time taken in min]]&lt;=Settiings!$D$2,"SLA_MET","SLA_NOT_MET")</f>
        <v>SLA_MET</v>
      </c>
      <c r="R4809" s="94"/>
    </row>
    <row r="4810" spans="1:18" x14ac:dyDescent="0.3">
      <c r="A4810" s="23" t="s">
        <v>4804</v>
      </c>
      <c r="B4810" s="9">
        <v>45156.581053240741</v>
      </c>
      <c r="C4810" s="24">
        <v>45156.586782407408</v>
      </c>
      <c r="D4810" s="25" t="s">
        <v>13</v>
      </c>
      <c r="E4810" s="25" t="s">
        <v>47</v>
      </c>
      <c r="F4810" s="25" t="s">
        <v>16</v>
      </c>
      <c r="G4810" s="25" t="s">
        <v>17</v>
      </c>
      <c r="H4810" s="82"/>
      <c r="I4810" s="48">
        <f>tbl_raw_data[[#This Row],[Date Actioned]]-tbl_raw_data[[#This Row],[Date Tagged]]</f>
        <v>5.7291666671517305E-3</v>
      </c>
      <c r="J4810" s="46">
        <f>HOUR(tbl_raw_data[[#This Row],[Time_taken]])*60+MINUTE(tbl_raw_data[[#This Row],[Time_taken]])+SECOND(tbl_raw_data[[#This Row],[Time_taken]])/60</f>
        <v>8.25</v>
      </c>
      <c r="K4810" s="52">
        <f>DATE(YEAR(tbl_raw_data[[#This Row],[Date Actioned]]),MONTH(tbl_raw_data[[#This Row],[Date Actioned]]),DAY(tbl_raw_data[[#This Row],[Date Actioned]]))</f>
        <v>45156</v>
      </c>
      <c r="L4810" s="50" t="str">
        <f>UPPER(TEXT(tbl_raw_data[[#This Row],[updated_date]],"MMMM"))</f>
        <v>AUGUST</v>
      </c>
      <c r="M4810" s="50" t="str">
        <f>"WEEK "&amp; IF(ROUNDUP(DAY(tbl_raw_data[[#This Row],[updated_date]])/7,0)=5,4,ROUNDUP(DAY(tbl_raw_data[[#This Row],[updated_date]])/7,0))</f>
        <v>WEEK 3</v>
      </c>
      <c r="N4810" s="50" t="str">
        <f>UPPER(VLOOKUP(tbl_raw_data[[#This Row],[Analyst]],Settiings!$A$2:$B$16,2,0))</f>
        <v>CAMROOON</v>
      </c>
      <c r="O4810" s="50" t="str">
        <f>TRIM(UPPER(tbl_raw_data[[#This Row],[Outcome]]))</f>
        <v>APPROVE</v>
      </c>
      <c r="P4810" s="50" t="str">
        <f>TRIM(UPPER(tbl_raw_data[[#This Row],[Queue Name]]))</f>
        <v>CONSUMER PRE BUREAU</v>
      </c>
      <c r="Q4810" s="50" t="str">
        <f>IF(tbl_raw_data[[#This Row],[Time taken in min]]&lt;=Settiings!$D$2,"SLA_MET","SLA_NOT_MET")</f>
        <v>SLA_MET</v>
      </c>
      <c r="R4810" s="94"/>
    </row>
    <row r="4811" spans="1:18" x14ac:dyDescent="0.3">
      <c r="A4811" s="20" t="s">
        <v>4805</v>
      </c>
      <c r="B4811" s="15">
        <v>45156.581284722219</v>
      </c>
      <c r="C4811" s="26">
        <v>45156.587951388887</v>
      </c>
      <c r="D4811" s="18" t="s">
        <v>13</v>
      </c>
      <c r="E4811" s="18" t="s">
        <v>9</v>
      </c>
      <c r="F4811" s="27" t="s">
        <v>65</v>
      </c>
      <c r="G4811" s="19"/>
      <c r="H4811" s="79"/>
      <c r="I4811" s="48">
        <f>tbl_raw_data[[#This Row],[Date Actioned]]-tbl_raw_data[[#This Row],[Date Tagged]]</f>
        <v>6.6666666680248454E-3</v>
      </c>
      <c r="J4811" s="46">
        <f>HOUR(tbl_raw_data[[#This Row],[Time_taken]])*60+MINUTE(tbl_raw_data[[#This Row],[Time_taken]])+SECOND(tbl_raw_data[[#This Row],[Time_taken]])/60</f>
        <v>9.6</v>
      </c>
      <c r="K4811" s="52">
        <f>DATE(YEAR(tbl_raw_data[[#This Row],[Date Actioned]]),MONTH(tbl_raw_data[[#This Row],[Date Actioned]]),DAY(tbl_raw_data[[#This Row],[Date Actioned]]))</f>
        <v>45156</v>
      </c>
      <c r="L4811" s="50" t="str">
        <f>UPPER(TEXT(tbl_raw_data[[#This Row],[updated_date]],"MMMM"))</f>
        <v>AUGUST</v>
      </c>
      <c r="M4811" s="50" t="str">
        <f>"WEEK "&amp; IF(ROUNDUP(DAY(tbl_raw_data[[#This Row],[updated_date]])/7,0)=5,4,ROUNDUP(DAY(tbl_raw_data[[#This Row],[updated_date]])/7,0))</f>
        <v>WEEK 3</v>
      </c>
      <c r="N4811" s="50" t="str">
        <f>UPPER(VLOOKUP(tbl_raw_data[[#This Row],[Analyst]],Settiings!$A$2:$B$16,2,0))</f>
        <v>SAM</v>
      </c>
      <c r="O4811" s="50" t="str">
        <f>TRIM(UPPER(tbl_raw_data[[#This Row],[Outcome]]))</f>
        <v>APPROVE</v>
      </c>
      <c r="P4811" s="50" t="str">
        <f>TRIM(UPPER(tbl_raw_data[[#This Row],[Queue Name]]))</f>
        <v>CONSUMER EXISTING</v>
      </c>
      <c r="Q4811" s="50" t="str">
        <f>IF(tbl_raw_data[[#This Row],[Time taken in min]]&lt;=Settiings!$D$2,"SLA_MET","SLA_NOT_MET")</f>
        <v>SLA_MET</v>
      </c>
      <c r="R4811" s="94"/>
    </row>
    <row r="4812" spans="1:18" x14ac:dyDescent="0.3">
      <c r="A4812" s="23" t="s">
        <v>4806</v>
      </c>
      <c r="B4812" s="9">
        <v>45156.583368055559</v>
      </c>
      <c r="C4812" s="24">
        <v>45156.591261574074</v>
      </c>
      <c r="D4812" s="25" t="s">
        <v>27</v>
      </c>
      <c r="E4812" s="25" t="s">
        <v>9</v>
      </c>
      <c r="F4812" s="25" t="s">
        <v>16</v>
      </c>
      <c r="G4812" s="25" t="s">
        <v>228</v>
      </c>
      <c r="H4812" s="82"/>
      <c r="I4812" s="48">
        <f>tbl_raw_data[[#This Row],[Date Actioned]]-tbl_raw_data[[#This Row],[Date Tagged]]</f>
        <v>7.8935185156296939E-3</v>
      </c>
      <c r="J4812" s="46">
        <f>HOUR(tbl_raw_data[[#This Row],[Time_taken]])*60+MINUTE(tbl_raw_data[[#This Row],[Time_taken]])+SECOND(tbl_raw_data[[#This Row],[Time_taken]])/60</f>
        <v>11.366666666666667</v>
      </c>
      <c r="K4812" s="52">
        <f>DATE(YEAR(tbl_raw_data[[#This Row],[Date Actioned]]),MONTH(tbl_raw_data[[#This Row],[Date Actioned]]),DAY(tbl_raw_data[[#This Row],[Date Actioned]]))</f>
        <v>45156</v>
      </c>
      <c r="L4812" s="50" t="str">
        <f>UPPER(TEXT(tbl_raw_data[[#This Row],[updated_date]],"MMMM"))</f>
        <v>AUGUST</v>
      </c>
      <c r="M4812" s="50" t="str">
        <f>"WEEK "&amp; IF(ROUNDUP(DAY(tbl_raw_data[[#This Row],[updated_date]])/7,0)=5,4,ROUNDUP(DAY(tbl_raw_data[[#This Row],[updated_date]])/7,0))</f>
        <v>WEEK 3</v>
      </c>
      <c r="N4812" s="50" t="str">
        <f>UPPER(VLOOKUP(tbl_raw_data[[#This Row],[Analyst]],Settiings!$A$2:$B$16,2,0))</f>
        <v>CAMROOON</v>
      </c>
      <c r="O4812" s="50" t="str">
        <f>TRIM(UPPER(tbl_raw_data[[#This Row],[Outcome]]))</f>
        <v>DECLINE</v>
      </c>
      <c r="P4812" s="50" t="str">
        <f>TRIM(UPPER(tbl_raw_data[[#This Row],[Queue Name]]))</f>
        <v>CONSUMER EXISTING</v>
      </c>
      <c r="Q4812" s="50" t="str">
        <f>IF(tbl_raw_data[[#This Row],[Time taken in min]]&lt;=Settiings!$D$2,"SLA_MET","SLA_NOT_MET")</f>
        <v>SLA_MET</v>
      </c>
      <c r="R4812" s="94"/>
    </row>
    <row r="4813" spans="1:18" x14ac:dyDescent="0.3">
      <c r="A4813" s="14" t="s">
        <v>4807</v>
      </c>
      <c r="B4813" s="15">
        <v>45156.583506944444</v>
      </c>
      <c r="C4813" s="16">
        <v>45156.594409722224</v>
      </c>
      <c r="D4813" s="17" t="s">
        <v>13</v>
      </c>
      <c r="E4813" s="17" t="s">
        <v>9</v>
      </c>
      <c r="F4813" s="17" t="s">
        <v>16</v>
      </c>
      <c r="G4813" s="17" t="s">
        <v>17</v>
      </c>
      <c r="H4813" s="83"/>
      <c r="I4813" s="48">
        <f>tbl_raw_data[[#This Row],[Date Actioned]]-tbl_raw_data[[#This Row],[Date Tagged]]</f>
        <v>1.0902777779847383E-2</v>
      </c>
      <c r="J4813" s="46">
        <f>HOUR(tbl_raw_data[[#This Row],[Time_taken]])*60+MINUTE(tbl_raw_data[[#This Row],[Time_taken]])+SECOND(tbl_raw_data[[#This Row],[Time_taken]])/60</f>
        <v>15.7</v>
      </c>
      <c r="K4813" s="52">
        <f>DATE(YEAR(tbl_raw_data[[#This Row],[Date Actioned]]),MONTH(tbl_raw_data[[#This Row],[Date Actioned]]),DAY(tbl_raw_data[[#This Row],[Date Actioned]]))</f>
        <v>45156</v>
      </c>
      <c r="L4813" s="50" t="str">
        <f>UPPER(TEXT(tbl_raw_data[[#This Row],[updated_date]],"MMMM"))</f>
        <v>AUGUST</v>
      </c>
      <c r="M4813" s="50" t="str">
        <f>"WEEK "&amp; IF(ROUNDUP(DAY(tbl_raw_data[[#This Row],[updated_date]])/7,0)=5,4,ROUNDUP(DAY(tbl_raw_data[[#This Row],[updated_date]])/7,0))</f>
        <v>WEEK 3</v>
      </c>
      <c r="N4813" s="50" t="str">
        <f>UPPER(VLOOKUP(tbl_raw_data[[#This Row],[Analyst]],Settiings!$A$2:$B$16,2,0))</f>
        <v>CAMROOON</v>
      </c>
      <c r="O4813" s="50" t="str">
        <f>TRIM(UPPER(tbl_raw_data[[#This Row],[Outcome]]))</f>
        <v>APPROVE</v>
      </c>
      <c r="P4813" s="50" t="str">
        <f>TRIM(UPPER(tbl_raw_data[[#This Row],[Queue Name]]))</f>
        <v>CONSUMER EXISTING</v>
      </c>
      <c r="Q4813" s="50" t="str">
        <f>IF(tbl_raw_data[[#This Row],[Time taken in min]]&lt;=Settiings!$D$2,"SLA_MET","SLA_NOT_MET")</f>
        <v>SLA_MET</v>
      </c>
      <c r="R4813" s="94"/>
    </row>
    <row r="4814" spans="1:18" x14ac:dyDescent="0.3">
      <c r="A4814" s="20" t="s">
        <v>4808</v>
      </c>
      <c r="B4814" s="9">
        <v>45156.586215277777</v>
      </c>
      <c r="C4814" s="24">
        <v>45156.59684027778</v>
      </c>
      <c r="D4814" s="25" t="s">
        <v>13</v>
      </c>
      <c r="E4814" s="25" t="s">
        <v>47</v>
      </c>
      <c r="F4814" s="25" t="s">
        <v>70</v>
      </c>
      <c r="G4814" s="25" t="s">
        <v>77</v>
      </c>
      <c r="H4814" s="82"/>
      <c r="I4814" s="48">
        <f>tbl_raw_data[[#This Row],[Date Actioned]]-tbl_raw_data[[#This Row],[Date Tagged]]</f>
        <v>1.0625000002619345E-2</v>
      </c>
      <c r="J4814" s="46">
        <f>HOUR(tbl_raw_data[[#This Row],[Time_taken]])*60+MINUTE(tbl_raw_data[[#This Row],[Time_taken]])+SECOND(tbl_raw_data[[#This Row],[Time_taken]])/60</f>
        <v>15.3</v>
      </c>
      <c r="K4814" s="52">
        <f>DATE(YEAR(tbl_raw_data[[#This Row],[Date Actioned]]),MONTH(tbl_raw_data[[#This Row],[Date Actioned]]),DAY(tbl_raw_data[[#This Row],[Date Actioned]]))</f>
        <v>45156</v>
      </c>
      <c r="L4814" s="50" t="str">
        <f>UPPER(TEXT(tbl_raw_data[[#This Row],[updated_date]],"MMMM"))</f>
        <v>AUGUST</v>
      </c>
      <c r="M4814" s="50" t="str">
        <f>"WEEK "&amp; IF(ROUNDUP(DAY(tbl_raw_data[[#This Row],[updated_date]])/7,0)=5,4,ROUNDUP(DAY(tbl_raw_data[[#This Row],[updated_date]])/7,0))</f>
        <v>WEEK 3</v>
      </c>
      <c r="N4814" s="50" t="str">
        <f>UPPER(VLOOKUP(tbl_raw_data[[#This Row],[Analyst]],Settiings!$A$2:$B$16,2,0))</f>
        <v>ASIF</v>
      </c>
      <c r="O4814" s="50" t="str">
        <f>TRIM(UPPER(tbl_raw_data[[#This Row],[Outcome]]))</f>
        <v>APPROVE</v>
      </c>
      <c r="P4814" s="50" t="str">
        <f>TRIM(UPPER(tbl_raw_data[[#This Row],[Queue Name]]))</f>
        <v>CONSUMER PRE BUREAU</v>
      </c>
      <c r="Q4814" s="50" t="str">
        <f>IF(tbl_raw_data[[#This Row],[Time taken in min]]&lt;=Settiings!$D$2,"SLA_MET","SLA_NOT_MET")</f>
        <v>SLA_MET</v>
      </c>
      <c r="R4814" s="94"/>
    </row>
    <row r="4815" spans="1:18" x14ac:dyDescent="0.3">
      <c r="A4815" s="14" t="s">
        <v>4809</v>
      </c>
      <c r="B4815" s="15">
        <v>45156.587604166663</v>
      </c>
      <c r="C4815" s="16">
        <v>45156.598171296297</v>
      </c>
      <c r="D4815" s="17" t="s">
        <v>27</v>
      </c>
      <c r="E4815" s="17" t="s">
        <v>47</v>
      </c>
      <c r="F4815" s="17" t="s">
        <v>16</v>
      </c>
      <c r="G4815" s="17" t="s">
        <v>4810</v>
      </c>
      <c r="H4815" s="83"/>
      <c r="I4815" s="48">
        <f>tbl_raw_data[[#This Row],[Date Actioned]]-tbl_raw_data[[#This Row],[Date Tagged]]</f>
        <v>1.0567129633272998E-2</v>
      </c>
      <c r="J4815" s="46">
        <f>HOUR(tbl_raw_data[[#This Row],[Time_taken]])*60+MINUTE(tbl_raw_data[[#This Row],[Time_taken]])+SECOND(tbl_raw_data[[#This Row],[Time_taken]])/60</f>
        <v>15.216666666666667</v>
      </c>
      <c r="K4815" s="52">
        <f>DATE(YEAR(tbl_raw_data[[#This Row],[Date Actioned]]),MONTH(tbl_raw_data[[#This Row],[Date Actioned]]),DAY(tbl_raw_data[[#This Row],[Date Actioned]]))</f>
        <v>45156</v>
      </c>
      <c r="L4815" s="50" t="str">
        <f>UPPER(TEXT(tbl_raw_data[[#This Row],[updated_date]],"MMMM"))</f>
        <v>AUGUST</v>
      </c>
      <c r="M4815" s="50" t="str">
        <f>"WEEK "&amp; IF(ROUNDUP(DAY(tbl_raw_data[[#This Row],[updated_date]])/7,0)=5,4,ROUNDUP(DAY(tbl_raw_data[[#This Row],[updated_date]])/7,0))</f>
        <v>WEEK 3</v>
      </c>
      <c r="N4815" s="50" t="str">
        <f>UPPER(VLOOKUP(tbl_raw_data[[#This Row],[Analyst]],Settiings!$A$2:$B$16,2,0))</f>
        <v>CAMROOON</v>
      </c>
      <c r="O4815" s="50" t="str">
        <f>TRIM(UPPER(tbl_raw_data[[#This Row],[Outcome]]))</f>
        <v>DECLINE</v>
      </c>
      <c r="P4815" s="50" t="str">
        <f>TRIM(UPPER(tbl_raw_data[[#This Row],[Queue Name]]))</f>
        <v>CONSUMER PRE BUREAU</v>
      </c>
      <c r="Q4815" s="50" t="str">
        <f>IF(tbl_raw_data[[#This Row],[Time taken in min]]&lt;=Settiings!$D$2,"SLA_MET","SLA_NOT_MET")</f>
        <v>SLA_MET</v>
      </c>
      <c r="R4815" s="94"/>
    </row>
    <row r="4816" spans="1:18" x14ac:dyDescent="0.3">
      <c r="A4816" s="23" t="s">
        <v>4812</v>
      </c>
      <c r="B4816" s="15">
        <v>45156.587743055556</v>
      </c>
      <c r="C4816" s="16">
        <v>45156.600694444445</v>
      </c>
      <c r="D4816" s="17" t="s">
        <v>13</v>
      </c>
      <c r="E4816" s="17" t="s">
        <v>9</v>
      </c>
      <c r="F4816" s="17" t="s">
        <v>70</v>
      </c>
      <c r="G4816" s="17" t="s">
        <v>17</v>
      </c>
      <c r="H4816" s="83"/>
      <c r="I4816" s="48">
        <f>tbl_raw_data[[#This Row],[Date Actioned]]-tbl_raw_data[[#This Row],[Date Tagged]]</f>
        <v>1.2951388889632653E-2</v>
      </c>
      <c r="J4816" s="46">
        <f>HOUR(tbl_raw_data[[#This Row],[Time_taken]])*60+MINUTE(tbl_raw_data[[#This Row],[Time_taken]])+SECOND(tbl_raw_data[[#This Row],[Time_taken]])/60</f>
        <v>18.649999999999999</v>
      </c>
      <c r="K4816" s="52">
        <f>DATE(YEAR(tbl_raw_data[[#This Row],[Date Actioned]]),MONTH(tbl_raw_data[[#This Row],[Date Actioned]]),DAY(tbl_raw_data[[#This Row],[Date Actioned]]))</f>
        <v>45156</v>
      </c>
      <c r="L4816" s="50" t="str">
        <f>UPPER(TEXT(tbl_raw_data[[#This Row],[updated_date]],"MMMM"))</f>
        <v>AUGUST</v>
      </c>
      <c r="M4816" s="50" t="str">
        <f>"WEEK "&amp; IF(ROUNDUP(DAY(tbl_raw_data[[#This Row],[updated_date]])/7,0)=5,4,ROUNDUP(DAY(tbl_raw_data[[#This Row],[updated_date]])/7,0))</f>
        <v>WEEK 3</v>
      </c>
      <c r="N4816" s="50" t="str">
        <f>UPPER(VLOOKUP(tbl_raw_data[[#This Row],[Analyst]],Settiings!$A$2:$B$16,2,0))</f>
        <v>ASIF</v>
      </c>
      <c r="O4816" s="50" t="str">
        <f>TRIM(UPPER(tbl_raw_data[[#This Row],[Outcome]]))</f>
        <v>APPROVE</v>
      </c>
      <c r="P4816" s="50" t="str">
        <f>TRIM(UPPER(tbl_raw_data[[#This Row],[Queue Name]]))</f>
        <v>CONSUMER EXISTING</v>
      </c>
      <c r="Q4816" s="50" t="str">
        <f>IF(tbl_raw_data[[#This Row],[Time taken in min]]&lt;=Settiings!$D$2,"SLA_MET","SLA_NOT_MET")</f>
        <v>SLA_MET</v>
      </c>
      <c r="R4816" s="94"/>
    </row>
    <row r="4817" spans="1:18" x14ac:dyDescent="0.3">
      <c r="A4817" s="23" t="s">
        <v>4813</v>
      </c>
      <c r="B4817" s="15">
        <v>45156.588356481479</v>
      </c>
      <c r="C4817" s="10">
        <v>45156.599328703705</v>
      </c>
      <c r="D4817" s="12" t="s">
        <v>13</v>
      </c>
      <c r="E4817" s="12" t="s">
        <v>19</v>
      </c>
      <c r="F4817" s="11" t="s">
        <v>65</v>
      </c>
      <c r="G4817" s="13"/>
      <c r="H4817" s="78"/>
      <c r="I4817" s="48">
        <f>tbl_raw_data[[#This Row],[Date Actioned]]-tbl_raw_data[[#This Row],[Date Tagged]]</f>
        <v>1.0972222225973383E-2</v>
      </c>
      <c r="J4817" s="46">
        <f>HOUR(tbl_raw_data[[#This Row],[Time_taken]])*60+MINUTE(tbl_raw_data[[#This Row],[Time_taken]])+SECOND(tbl_raw_data[[#This Row],[Time_taken]])/60</f>
        <v>15.8</v>
      </c>
      <c r="K4817" s="52">
        <f>DATE(YEAR(tbl_raw_data[[#This Row],[Date Actioned]]),MONTH(tbl_raw_data[[#This Row],[Date Actioned]]),DAY(tbl_raw_data[[#This Row],[Date Actioned]]))</f>
        <v>45156</v>
      </c>
      <c r="L4817" s="50" t="str">
        <f>UPPER(TEXT(tbl_raw_data[[#This Row],[updated_date]],"MMMM"))</f>
        <v>AUGUST</v>
      </c>
      <c r="M4817" s="50" t="str">
        <f>"WEEK "&amp; IF(ROUNDUP(DAY(tbl_raw_data[[#This Row],[updated_date]])/7,0)=5,4,ROUNDUP(DAY(tbl_raw_data[[#This Row],[updated_date]])/7,0))</f>
        <v>WEEK 3</v>
      </c>
      <c r="N4817" s="50" t="str">
        <f>UPPER(VLOOKUP(tbl_raw_data[[#This Row],[Analyst]],Settiings!$A$2:$B$16,2,0))</f>
        <v>SAM</v>
      </c>
      <c r="O4817" s="50" t="str">
        <f>TRIM(UPPER(tbl_raw_data[[#This Row],[Outcome]]))</f>
        <v>APPROVE</v>
      </c>
      <c r="P4817" s="50" t="str">
        <f>TRIM(UPPER(tbl_raw_data[[#This Row],[Queue Name]]))</f>
        <v>CONSUMER POST BUREAU</v>
      </c>
      <c r="Q4817" s="50" t="str">
        <f>IF(tbl_raw_data[[#This Row],[Time taken in min]]&lt;=Settiings!$D$2,"SLA_MET","SLA_NOT_MET")</f>
        <v>SLA_MET</v>
      </c>
      <c r="R4817" s="94"/>
    </row>
    <row r="4818" spans="1:18" x14ac:dyDescent="0.3">
      <c r="A4818" s="14" t="s">
        <v>4816</v>
      </c>
      <c r="B4818" s="9">
        <v>45156.59033564815</v>
      </c>
      <c r="C4818" s="24">
        <v>45156.603217592594</v>
      </c>
      <c r="D4818" s="25" t="s">
        <v>13</v>
      </c>
      <c r="E4818" s="25" t="s">
        <v>9</v>
      </c>
      <c r="F4818" s="25" t="s">
        <v>70</v>
      </c>
      <c r="G4818" s="25" t="s">
        <v>17</v>
      </c>
      <c r="H4818" s="82"/>
      <c r="I4818" s="48">
        <f>tbl_raw_data[[#This Row],[Date Actioned]]-tbl_raw_data[[#This Row],[Date Tagged]]</f>
        <v>1.2881944443506654E-2</v>
      </c>
      <c r="J4818" s="46">
        <f>HOUR(tbl_raw_data[[#This Row],[Time_taken]])*60+MINUTE(tbl_raw_data[[#This Row],[Time_taken]])+SECOND(tbl_raw_data[[#This Row],[Time_taken]])/60</f>
        <v>18.55</v>
      </c>
      <c r="K4818" s="52">
        <f>DATE(YEAR(tbl_raw_data[[#This Row],[Date Actioned]]),MONTH(tbl_raw_data[[#This Row],[Date Actioned]]),DAY(tbl_raw_data[[#This Row],[Date Actioned]]))</f>
        <v>45156</v>
      </c>
      <c r="L4818" s="50" t="str">
        <f>UPPER(TEXT(tbl_raw_data[[#This Row],[updated_date]],"MMMM"))</f>
        <v>AUGUST</v>
      </c>
      <c r="M4818" s="50" t="str">
        <f>"WEEK "&amp; IF(ROUNDUP(DAY(tbl_raw_data[[#This Row],[updated_date]])/7,0)=5,4,ROUNDUP(DAY(tbl_raw_data[[#This Row],[updated_date]])/7,0))</f>
        <v>WEEK 3</v>
      </c>
      <c r="N4818" s="50" t="str">
        <f>UPPER(VLOOKUP(tbl_raw_data[[#This Row],[Analyst]],Settiings!$A$2:$B$16,2,0))</f>
        <v>ASIF</v>
      </c>
      <c r="O4818" s="50" t="str">
        <f>TRIM(UPPER(tbl_raw_data[[#This Row],[Outcome]]))</f>
        <v>APPROVE</v>
      </c>
      <c r="P4818" s="50" t="str">
        <f>TRIM(UPPER(tbl_raw_data[[#This Row],[Queue Name]]))</f>
        <v>CONSUMER EXISTING</v>
      </c>
      <c r="Q4818" s="50" t="str">
        <f>IF(tbl_raw_data[[#This Row],[Time taken in min]]&lt;=Settiings!$D$2,"SLA_MET","SLA_NOT_MET")</f>
        <v>SLA_MET</v>
      </c>
      <c r="R4818" s="94"/>
    </row>
    <row r="4819" spans="1:18" x14ac:dyDescent="0.3">
      <c r="A4819" s="20" t="s">
        <v>4820</v>
      </c>
      <c r="B4819" s="15">
        <v>45156.593611111108</v>
      </c>
      <c r="C4819" s="16">
        <v>45156.60564814815</v>
      </c>
      <c r="D4819" s="17" t="s">
        <v>13</v>
      </c>
      <c r="E4819" s="17" t="s">
        <v>9</v>
      </c>
      <c r="F4819" s="17" t="s">
        <v>70</v>
      </c>
      <c r="G4819" s="17" t="s">
        <v>17</v>
      </c>
      <c r="H4819" s="83"/>
      <c r="I4819" s="48">
        <f>tbl_raw_data[[#This Row],[Date Actioned]]-tbl_raw_data[[#This Row],[Date Tagged]]</f>
        <v>1.2037037042318843E-2</v>
      </c>
      <c r="J4819" s="46">
        <f>HOUR(tbl_raw_data[[#This Row],[Time_taken]])*60+MINUTE(tbl_raw_data[[#This Row],[Time_taken]])+SECOND(tbl_raw_data[[#This Row],[Time_taken]])/60</f>
        <v>17.333333333333332</v>
      </c>
      <c r="K4819" s="52">
        <f>DATE(YEAR(tbl_raw_data[[#This Row],[Date Actioned]]),MONTH(tbl_raw_data[[#This Row],[Date Actioned]]),DAY(tbl_raw_data[[#This Row],[Date Actioned]]))</f>
        <v>45156</v>
      </c>
      <c r="L4819" s="50" t="str">
        <f>UPPER(TEXT(tbl_raw_data[[#This Row],[updated_date]],"MMMM"))</f>
        <v>AUGUST</v>
      </c>
      <c r="M4819" s="50" t="str">
        <f>"WEEK "&amp; IF(ROUNDUP(DAY(tbl_raw_data[[#This Row],[updated_date]])/7,0)=5,4,ROUNDUP(DAY(tbl_raw_data[[#This Row],[updated_date]])/7,0))</f>
        <v>WEEK 3</v>
      </c>
      <c r="N4819" s="50" t="str">
        <f>UPPER(VLOOKUP(tbl_raw_data[[#This Row],[Analyst]],Settiings!$A$2:$B$16,2,0))</f>
        <v>ASIF</v>
      </c>
      <c r="O4819" s="50" t="str">
        <f>TRIM(UPPER(tbl_raw_data[[#This Row],[Outcome]]))</f>
        <v>APPROVE</v>
      </c>
      <c r="P4819" s="50" t="str">
        <f>TRIM(UPPER(tbl_raw_data[[#This Row],[Queue Name]]))</f>
        <v>CONSUMER EXISTING</v>
      </c>
      <c r="Q4819" s="50" t="str">
        <f>IF(tbl_raw_data[[#This Row],[Time taken in min]]&lt;=Settiings!$D$2,"SLA_MET","SLA_NOT_MET")</f>
        <v>SLA_MET</v>
      </c>
      <c r="R4819" s="94"/>
    </row>
    <row r="4820" spans="1:18" x14ac:dyDescent="0.3">
      <c r="A4820" s="14" t="s">
        <v>4821</v>
      </c>
      <c r="B4820" s="15">
        <v>45156.594027777777</v>
      </c>
      <c r="C4820" s="26">
        <v>45156.603101851855</v>
      </c>
      <c r="D4820" s="18" t="s">
        <v>13</v>
      </c>
      <c r="E4820" s="18" t="s">
        <v>19</v>
      </c>
      <c r="F4820" s="27" t="s">
        <v>65</v>
      </c>
      <c r="G4820" s="19"/>
      <c r="H4820" s="79"/>
      <c r="I4820" s="48">
        <f>tbl_raw_data[[#This Row],[Date Actioned]]-tbl_raw_data[[#This Row],[Date Tagged]]</f>
        <v>9.0740740779438056E-3</v>
      </c>
      <c r="J4820" s="46">
        <f>HOUR(tbl_raw_data[[#This Row],[Time_taken]])*60+MINUTE(tbl_raw_data[[#This Row],[Time_taken]])+SECOND(tbl_raw_data[[#This Row],[Time_taken]])/60</f>
        <v>13.066666666666666</v>
      </c>
      <c r="K4820" s="52">
        <f>DATE(YEAR(tbl_raw_data[[#This Row],[Date Actioned]]),MONTH(tbl_raw_data[[#This Row],[Date Actioned]]),DAY(tbl_raw_data[[#This Row],[Date Actioned]]))</f>
        <v>45156</v>
      </c>
      <c r="L4820" s="50" t="str">
        <f>UPPER(TEXT(tbl_raw_data[[#This Row],[updated_date]],"MMMM"))</f>
        <v>AUGUST</v>
      </c>
      <c r="M4820" s="50" t="str">
        <f>"WEEK "&amp; IF(ROUNDUP(DAY(tbl_raw_data[[#This Row],[updated_date]])/7,0)=5,4,ROUNDUP(DAY(tbl_raw_data[[#This Row],[updated_date]])/7,0))</f>
        <v>WEEK 3</v>
      </c>
      <c r="N4820" s="50" t="str">
        <f>UPPER(VLOOKUP(tbl_raw_data[[#This Row],[Analyst]],Settiings!$A$2:$B$16,2,0))</f>
        <v>SAM</v>
      </c>
      <c r="O4820" s="50" t="str">
        <f>TRIM(UPPER(tbl_raw_data[[#This Row],[Outcome]]))</f>
        <v>APPROVE</v>
      </c>
      <c r="P4820" s="50" t="str">
        <f>TRIM(UPPER(tbl_raw_data[[#This Row],[Queue Name]]))</f>
        <v>CONSUMER POST BUREAU</v>
      </c>
      <c r="Q4820" s="50" t="str">
        <f>IF(tbl_raw_data[[#This Row],[Time taken in min]]&lt;=Settiings!$D$2,"SLA_MET","SLA_NOT_MET")</f>
        <v>SLA_MET</v>
      </c>
      <c r="R4820" s="94"/>
    </row>
    <row r="4821" spans="1:18" x14ac:dyDescent="0.3">
      <c r="A4821" s="20" t="s">
        <v>4824</v>
      </c>
      <c r="B4821" s="15">
        <v>45156.601365740738</v>
      </c>
      <c r="C4821" s="10">
        <v>45156.612951388888</v>
      </c>
      <c r="D4821" s="12" t="s">
        <v>13</v>
      </c>
      <c r="E4821" s="12" t="s">
        <v>19</v>
      </c>
      <c r="F4821" s="11" t="s">
        <v>65</v>
      </c>
      <c r="G4821" s="13"/>
      <c r="H4821" s="78"/>
      <c r="I4821" s="48">
        <f>tbl_raw_data[[#This Row],[Date Actioned]]-tbl_raw_data[[#This Row],[Date Tagged]]</f>
        <v>1.1585648149775807E-2</v>
      </c>
      <c r="J4821" s="46">
        <f>HOUR(tbl_raw_data[[#This Row],[Time_taken]])*60+MINUTE(tbl_raw_data[[#This Row],[Time_taken]])+SECOND(tbl_raw_data[[#This Row],[Time_taken]])/60</f>
        <v>16.683333333333334</v>
      </c>
      <c r="K4821" s="52">
        <f>DATE(YEAR(tbl_raw_data[[#This Row],[Date Actioned]]),MONTH(tbl_raw_data[[#This Row],[Date Actioned]]),DAY(tbl_raw_data[[#This Row],[Date Actioned]]))</f>
        <v>45156</v>
      </c>
      <c r="L4821" s="50" t="str">
        <f>UPPER(TEXT(tbl_raw_data[[#This Row],[updated_date]],"MMMM"))</f>
        <v>AUGUST</v>
      </c>
      <c r="M4821" s="50" t="str">
        <f>"WEEK "&amp; IF(ROUNDUP(DAY(tbl_raw_data[[#This Row],[updated_date]])/7,0)=5,4,ROUNDUP(DAY(tbl_raw_data[[#This Row],[updated_date]])/7,0))</f>
        <v>WEEK 3</v>
      </c>
      <c r="N4821" s="50" t="str">
        <f>UPPER(VLOOKUP(tbl_raw_data[[#This Row],[Analyst]],Settiings!$A$2:$B$16,2,0))</f>
        <v>SAM</v>
      </c>
      <c r="O4821" s="50" t="str">
        <f>TRIM(UPPER(tbl_raw_data[[#This Row],[Outcome]]))</f>
        <v>APPROVE</v>
      </c>
      <c r="P4821" s="50" t="str">
        <f>TRIM(UPPER(tbl_raw_data[[#This Row],[Queue Name]]))</f>
        <v>CONSUMER POST BUREAU</v>
      </c>
      <c r="Q4821" s="50" t="str">
        <f>IF(tbl_raw_data[[#This Row],[Time taken in min]]&lt;=Settiings!$D$2,"SLA_MET","SLA_NOT_MET")</f>
        <v>SLA_MET</v>
      </c>
      <c r="R4821" s="94"/>
    </row>
    <row r="4822" spans="1:18" x14ac:dyDescent="0.3">
      <c r="A4822" s="20" t="s">
        <v>4825</v>
      </c>
      <c r="B4822" s="9">
        <v>45156.606712962966</v>
      </c>
      <c r="C4822" s="24">
        <v>45156.610324074078</v>
      </c>
      <c r="D4822" s="25" t="s">
        <v>27</v>
      </c>
      <c r="E4822" s="25" t="s">
        <v>9</v>
      </c>
      <c r="F4822" s="25" t="s">
        <v>70</v>
      </c>
      <c r="G4822" s="25" t="s">
        <v>228</v>
      </c>
      <c r="H4822" s="82"/>
      <c r="I4822" s="48">
        <f>tbl_raw_data[[#This Row],[Date Actioned]]-tbl_raw_data[[#This Row],[Date Tagged]]</f>
        <v>3.6111111112404615E-3</v>
      </c>
      <c r="J4822" s="46">
        <f>HOUR(tbl_raw_data[[#This Row],[Time_taken]])*60+MINUTE(tbl_raw_data[[#This Row],[Time_taken]])+SECOND(tbl_raw_data[[#This Row],[Time_taken]])/60</f>
        <v>5.2</v>
      </c>
      <c r="K4822" s="52">
        <f>DATE(YEAR(tbl_raw_data[[#This Row],[Date Actioned]]),MONTH(tbl_raw_data[[#This Row],[Date Actioned]]),DAY(tbl_raw_data[[#This Row],[Date Actioned]]))</f>
        <v>45156</v>
      </c>
      <c r="L4822" s="50" t="str">
        <f>UPPER(TEXT(tbl_raw_data[[#This Row],[updated_date]],"MMMM"))</f>
        <v>AUGUST</v>
      </c>
      <c r="M4822" s="50" t="str">
        <f>"WEEK "&amp; IF(ROUNDUP(DAY(tbl_raw_data[[#This Row],[updated_date]])/7,0)=5,4,ROUNDUP(DAY(tbl_raw_data[[#This Row],[updated_date]])/7,0))</f>
        <v>WEEK 3</v>
      </c>
      <c r="N4822" s="50" t="str">
        <f>UPPER(VLOOKUP(tbl_raw_data[[#This Row],[Analyst]],Settiings!$A$2:$B$16,2,0))</f>
        <v>ASIF</v>
      </c>
      <c r="O4822" s="50" t="str">
        <f>TRIM(UPPER(tbl_raw_data[[#This Row],[Outcome]]))</f>
        <v>DECLINE</v>
      </c>
      <c r="P4822" s="50" t="str">
        <f>TRIM(UPPER(tbl_raw_data[[#This Row],[Queue Name]]))</f>
        <v>CONSUMER EXISTING</v>
      </c>
      <c r="Q4822" s="50" t="str">
        <f>IF(tbl_raw_data[[#This Row],[Time taken in min]]&lt;=Settiings!$D$2,"SLA_MET","SLA_NOT_MET")</f>
        <v>SLA_MET</v>
      </c>
      <c r="R4822" s="94"/>
    </row>
    <row r="4823" spans="1:18" x14ac:dyDescent="0.3">
      <c r="A4823" s="23" t="s">
        <v>4826</v>
      </c>
      <c r="B4823" s="9">
        <v>45156.610138888886</v>
      </c>
      <c r="C4823" s="24">
        <v>45156.613020833334</v>
      </c>
      <c r="D4823" s="25" t="s">
        <v>13</v>
      </c>
      <c r="E4823" s="25" t="s">
        <v>9</v>
      </c>
      <c r="F4823" s="25" t="s">
        <v>16</v>
      </c>
      <c r="G4823" s="25" t="s">
        <v>17</v>
      </c>
      <c r="H4823" s="82"/>
      <c r="I4823" s="48">
        <f>tbl_raw_data[[#This Row],[Date Actioned]]-tbl_raw_data[[#This Row],[Date Tagged]]</f>
        <v>2.8819444487453438E-3</v>
      </c>
      <c r="J4823" s="46">
        <f>HOUR(tbl_raw_data[[#This Row],[Time_taken]])*60+MINUTE(tbl_raw_data[[#This Row],[Time_taken]])+SECOND(tbl_raw_data[[#This Row],[Time_taken]])/60</f>
        <v>4.1500000000000004</v>
      </c>
      <c r="K4823" s="52">
        <f>DATE(YEAR(tbl_raw_data[[#This Row],[Date Actioned]]),MONTH(tbl_raw_data[[#This Row],[Date Actioned]]),DAY(tbl_raw_data[[#This Row],[Date Actioned]]))</f>
        <v>45156</v>
      </c>
      <c r="L4823" s="50" t="str">
        <f>UPPER(TEXT(tbl_raw_data[[#This Row],[updated_date]],"MMMM"))</f>
        <v>AUGUST</v>
      </c>
      <c r="M4823" s="50" t="str">
        <f>"WEEK "&amp; IF(ROUNDUP(DAY(tbl_raw_data[[#This Row],[updated_date]])/7,0)=5,4,ROUNDUP(DAY(tbl_raw_data[[#This Row],[updated_date]])/7,0))</f>
        <v>WEEK 3</v>
      </c>
      <c r="N4823" s="50" t="str">
        <f>UPPER(VLOOKUP(tbl_raw_data[[#This Row],[Analyst]],Settiings!$A$2:$B$16,2,0))</f>
        <v>CAMROOON</v>
      </c>
      <c r="O4823" s="50" t="str">
        <f>TRIM(UPPER(tbl_raw_data[[#This Row],[Outcome]]))</f>
        <v>APPROVE</v>
      </c>
      <c r="P4823" s="50" t="str">
        <f>TRIM(UPPER(tbl_raw_data[[#This Row],[Queue Name]]))</f>
        <v>CONSUMER EXISTING</v>
      </c>
      <c r="Q4823" s="50" t="str">
        <f>IF(tbl_raw_data[[#This Row],[Time taken in min]]&lt;=Settiings!$D$2,"SLA_MET","SLA_NOT_MET")</f>
        <v>SLA_MET</v>
      </c>
      <c r="R4823" s="94"/>
    </row>
    <row r="4824" spans="1:18" x14ac:dyDescent="0.3">
      <c r="A4824" s="23" t="s">
        <v>4827</v>
      </c>
      <c r="B4824" s="15">
        <v>45156.611006944448</v>
      </c>
      <c r="C4824" s="16">
        <v>45156.613206018519</v>
      </c>
      <c r="D4824" s="17" t="s">
        <v>27</v>
      </c>
      <c r="E4824" s="17" t="s">
        <v>9</v>
      </c>
      <c r="F4824" s="17" t="s">
        <v>70</v>
      </c>
      <c r="G4824" s="17" t="s">
        <v>4828</v>
      </c>
      <c r="H4824" s="83"/>
      <c r="I4824" s="48">
        <f>tbl_raw_data[[#This Row],[Date Actioned]]-tbl_raw_data[[#This Row],[Date Tagged]]</f>
        <v>2.1990740715409629E-3</v>
      </c>
      <c r="J4824" s="46">
        <f>HOUR(tbl_raw_data[[#This Row],[Time_taken]])*60+MINUTE(tbl_raw_data[[#This Row],[Time_taken]])+SECOND(tbl_raw_data[[#This Row],[Time_taken]])/60</f>
        <v>3.1666666666666665</v>
      </c>
      <c r="K4824" s="52">
        <f>DATE(YEAR(tbl_raw_data[[#This Row],[Date Actioned]]),MONTH(tbl_raw_data[[#This Row],[Date Actioned]]),DAY(tbl_raw_data[[#This Row],[Date Actioned]]))</f>
        <v>45156</v>
      </c>
      <c r="L4824" s="50" t="str">
        <f>UPPER(TEXT(tbl_raw_data[[#This Row],[updated_date]],"MMMM"))</f>
        <v>AUGUST</v>
      </c>
      <c r="M4824" s="50" t="str">
        <f>"WEEK "&amp; IF(ROUNDUP(DAY(tbl_raw_data[[#This Row],[updated_date]])/7,0)=5,4,ROUNDUP(DAY(tbl_raw_data[[#This Row],[updated_date]])/7,0))</f>
        <v>WEEK 3</v>
      </c>
      <c r="N4824" s="50" t="str">
        <f>UPPER(VLOOKUP(tbl_raw_data[[#This Row],[Analyst]],Settiings!$A$2:$B$16,2,0))</f>
        <v>ASIF</v>
      </c>
      <c r="O4824" s="50" t="str">
        <f>TRIM(UPPER(tbl_raw_data[[#This Row],[Outcome]]))</f>
        <v>DECLINE</v>
      </c>
      <c r="P4824" s="50" t="str">
        <f>TRIM(UPPER(tbl_raw_data[[#This Row],[Queue Name]]))</f>
        <v>CONSUMER EXISTING</v>
      </c>
      <c r="Q4824" s="50" t="str">
        <f>IF(tbl_raw_data[[#This Row],[Time taken in min]]&lt;=Settiings!$D$2,"SLA_MET","SLA_NOT_MET")</f>
        <v>SLA_MET</v>
      </c>
      <c r="R4824" s="94"/>
    </row>
    <row r="4825" spans="1:18" x14ac:dyDescent="0.3">
      <c r="A4825" s="14" t="s">
        <v>4829</v>
      </c>
      <c r="B4825" s="15">
        <v>45156.611516203702</v>
      </c>
      <c r="C4825" s="16">
        <v>45156.618819444448</v>
      </c>
      <c r="D4825" s="17" t="s">
        <v>13</v>
      </c>
      <c r="E4825" s="17" t="s">
        <v>9</v>
      </c>
      <c r="F4825" s="17" t="s">
        <v>16</v>
      </c>
      <c r="G4825" s="17" t="s">
        <v>128</v>
      </c>
      <c r="H4825" s="83"/>
      <c r="I4825" s="48">
        <f>tbl_raw_data[[#This Row],[Date Actioned]]-tbl_raw_data[[#This Row],[Date Tagged]]</f>
        <v>7.3032407453865744E-3</v>
      </c>
      <c r="J4825" s="46">
        <f>HOUR(tbl_raw_data[[#This Row],[Time_taken]])*60+MINUTE(tbl_raw_data[[#This Row],[Time_taken]])+SECOND(tbl_raw_data[[#This Row],[Time_taken]])/60</f>
        <v>10.516666666666667</v>
      </c>
      <c r="K4825" s="52">
        <f>DATE(YEAR(tbl_raw_data[[#This Row],[Date Actioned]]),MONTH(tbl_raw_data[[#This Row],[Date Actioned]]),DAY(tbl_raw_data[[#This Row],[Date Actioned]]))</f>
        <v>45156</v>
      </c>
      <c r="L4825" s="50" t="str">
        <f>UPPER(TEXT(tbl_raw_data[[#This Row],[updated_date]],"MMMM"))</f>
        <v>AUGUST</v>
      </c>
      <c r="M4825" s="50" t="str">
        <f>"WEEK "&amp; IF(ROUNDUP(DAY(tbl_raw_data[[#This Row],[updated_date]])/7,0)=5,4,ROUNDUP(DAY(tbl_raw_data[[#This Row],[updated_date]])/7,0))</f>
        <v>WEEK 3</v>
      </c>
      <c r="N4825" s="50" t="str">
        <f>UPPER(VLOOKUP(tbl_raw_data[[#This Row],[Analyst]],Settiings!$A$2:$B$16,2,0))</f>
        <v>CAMROOON</v>
      </c>
      <c r="O4825" s="50" t="str">
        <f>TRIM(UPPER(tbl_raw_data[[#This Row],[Outcome]]))</f>
        <v>APPROVE</v>
      </c>
      <c r="P4825" s="50" t="str">
        <f>TRIM(UPPER(tbl_raw_data[[#This Row],[Queue Name]]))</f>
        <v>CONSUMER EXISTING</v>
      </c>
      <c r="Q4825" s="50" t="str">
        <f>IF(tbl_raw_data[[#This Row],[Time taken in min]]&lt;=Settiings!$D$2,"SLA_MET","SLA_NOT_MET")</f>
        <v>SLA_MET</v>
      </c>
      <c r="R4825" s="94"/>
    </row>
    <row r="4826" spans="1:18" x14ac:dyDescent="0.3">
      <c r="A4826" s="20" t="s">
        <v>4830</v>
      </c>
      <c r="B4826" s="9">
        <v>45156.611724537041</v>
      </c>
      <c r="C4826" s="24">
        <v>45156.616990740738</v>
      </c>
      <c r="D4826" s="25" t="s">
        <v>13</v>
      </c>
      <c r="E4826" s="25" t="s">
        <v>19</v>
      </c>
      <c r="F4826" s="25" t="s">
        <v>70</v>
      </c>
      <c r="G4826" s="25" t="s">
        <v>17</v>
      </c>
      <c r="H4826" s="82"/>
      <c r="I4826" s="48">
        <f>tbl_raw_data[[#This Row],[Date Actioned]]-tbl_raw_data[[#This Row],[Date Tagged]]</f>
        <v>5.2662036978290416E-3</v>
      </c>
      <c r="J4826" s="46">
        <f>HOUR(tbl_raw_data[[#This Row],[Time_taken]])*60+MINUTE(tbl_raw_data[[#This Row],[Time_taken]])+SECOND(tbl_raw_data[[#This Row],[Time_taken]])/60</f>
        <v>7.583333333333333</v>
      </c>
      <c r="K4826" s="52">
        <f>DATE(YEAR(tbl_raw_data[[#This Row],[Date Actioned]]),MONTH(tbl_raw_data[[#This Row],[Date Actioned]]),DAY(tbl_raw_data[[#This Row],[Date Actioned]]))</f>
        <v>45156</v>
      </c>
      <c r="L4826" s="50" t="str">
        <f>UPPER(TEXT(tbl_raw_data[[#This Row],[updated_date]],"MMMM"))</f>
        <v>AUGUST</v>
      </c>
      <c r="M4826" s="50" t="str">
        <f>"WEEK "&amp; IF(ROUNDUP(DAY(tbl_raw_data[[#This Row],[updated_date]])/7,0)=5,4,ROUNDUP(DAY(tbl_raw_data[[#This Row],[updated_date]])/7,0))</f>
        <v>WEEK 3</v>
      </c>
      <c r="N4826" s="50" t="str">
        <f>UPPER(VLOOKUP(tbl_raw_data[[#This Row],[Analyst]],Settiings!$A$2:$B$16,2,0))</f>
        <v>ASIF</v>
      </c>
      <c r="O4826" s="50" t="str">
        <f>TRIM(UPPER(tbl_raw_data[[#This Row],[Outcome]]))</f>
        <v>APPROVE</v>
      </c>
      <c r="P4826" s="50" t="str">
        <f>TRIM(UPPER(tbl_raw_data[[#This Row],[Queue Name]]))</f>
        <v>CONSUMER POST BUREAU</v>
      </c>
      <c r="Q4826" s="50" t="str">
        <f>IF(tbl_raw_data[[#This Row],[Time taken in min]]&lt;=Settiings!$D$2,"SLA_MET","SLA_NOT_MET")</f>
        <v>SLA_MET</v>
      </c>
      <c r="R4826" s="94"/>
    </row>
    <row r="4827" spans="1:18" x14ac:dyDescent="0.3">
      <c r="A4827" s="14" t="s">
        <v>4831</v>
      </c>
      <c r="B4827" s="9">
        <v>45156.618148148147</v>
      </c>
      <c r="C4827" s="24">
        <v>45156.620138888888</v>
      </c>
      <c r="D4827" s="25" t="s">
        <v>27</v>
      </c>
      <c r="E4827" s="25" t="s">
        <v>47</v>
      </c>
      <c r="F4827" s="25" t="s">
        <v>70</v>
      </c>
      <c r="G4827" s="25" t="s">
        <v>4832</v>
      </c>
      <c r="H4827" s="82"/>
      <c r="I4827" s="48">
        <f>tbl_raw_data[[#This Row],[Date Actioned]]-tbl_raw_data[[#This Row],[Date Tagged]]</f>
        <v>1.9907407404389232E-3</v>
      </c>
      <c r="J4827" s="46">
        <f>HOUR(tbl_raw_data[[#This Row],[Time_taken]])*60+MINUTE(tbl_raw_data[[#This Row],[Time_taken]])+SECOND(tbl_raw_data[[#This Row],[Time_taken]])/60</f>
        <v>2.8666666666666667</v>
      </c>
      <c r="K4827" s="52">
        <f>DATE(YEAR(tbl_raw_data[[#This Row],[Date Actioned]]),MONTH(tbl_raw_data[[#This Row],[Date Actioned]]),DAY(tbl_raw_data[[#This Row],[Date Actioned]]))</f>
        <v>45156</v>
      </c>
      <c r="L4827" s="50" t="str">
        <f>UPPER(TEXT(tbl_raw_data[[#This Row],[updated_date]],"MMMM"))</f>
        <v>AUGUST</v>
      </c>
      <c r="M4827" s="50" t="str">
        <f>"WEEK "&amp; IF(ROUNDUP(DAY(tbl_raw_data[[#This Row],[updated_date]])/7,0)=5,4,ROUNDUP(DAY(tbl_raw_data[[#This Row],[updated_date]])/7,0))</f>
        <v>WEEK 3</v>
      </c>
      <c r="N4827" s="50" t="str">
        <f>UPPER(VLOOKUP(tbl_raw_data[[#This Row],[Analyst]],Settiings!$A$2:$B$16,2,0))</f>
        <v>ASIF</v>
      </c>
      <c r="O4827" s="50" t="str">
        <f>TRIM(UPPER(tbl_raw_data[[#This Row],[Outcome]]))</f>
        <v>DECLINE</v>
      </c>
      <c r="P4827" s="50" t="str">
        <f>TRIM(UPPER(tbl_raw_data[[#This Row],[Queue Name]]))</f>
        <v>CONSUMER PRE BUREAU</v>
      </c>
      <c r="Q4827" s="50" t="str">
        <f>IF(tbl_raw_data[[#This Row],[Time taken in min]]&lt;=Settiings!$D$2,"SLA_MET","SLA_NOT_MET")</f>
        <v>SLA_MET</v>
      </c>
      <c r="R4827" s="94"/>
    </row>
    <row r="4828" spans="1:18" x14ac:dyDescent="0.3">
      <c r="A4828" s="23" t="s">
        <v>4833</v>
      </c>
      <c r="B4828" s="15">
        <v>45156.618379629632</v>
      </c>
      <c r="C4828" s="16">
        <v>45156.624849537038</v>
      </c>
      <c r="D4828" s="17" t="s">
        <v>13</v>
      </c>
      <c r="E4828" s="17" t="s">
        <v>47</v>
      </c>
      <c r="F4828" s="17" t="s">
        <v>16</v>
      </c>
      <c r="G4828" s="17" t="s">
        <v>77</v>
      </c>
      <c r="H4828" s="83"/>
      <c r="I4828" s="48">
        <f>tbl_raw_data[[#This Row],[Date Actioned]]-tbl_raw_data[[#This Row],[Date Tagged]]</f>
        <v>6.4699074064265005E-3</v>
      </c>
      <c r="J4828" s="46">
        <f>HOUR(tbl_raw_data[[#This Row],[Time_taken]])*60+MINUTE(tbl_raw_data[[#This Row],[Time_taken]])+SECOND(tbl_raw_data[[#This Row],[Time_taken]])/60</f>
        <v>9.3166666666666664</v>
      </c>
      <c r="K4828" s="52">
        <f>DATE(YEAR(tbl_raw_data[[#This Row],[Date Actioned]]),MONTH(tbl_raw_data[[#This Row],[Date Actioned]]),DAY(tbl_raw_data[[#This Row],[Date Actioned]]))</f>
        <v>45156</v>
      </c>
      <c r="L4828" s="50" t="str">
        <f>UPPER(TEXT(tbl_raw_data[[#This Row],[updated_date]],"MMMM"))</f>
        <v>AUGUST</v>
      </c>
      <c r="M4828" s="50" t="str">
        <f>"WEEK "&amp; IF(ROUNDUP(DAY(tbl_raw_data[[#This Row],[updated_date]])/7,0)=5,4,ROUNDUP(DAY(tbl_raw_data[[#This Row],[updated_date]])/7,0))</f>
        <v>WEEK 3</v>
      </c>
      <c r="N4828" s="50" t="str">
        <f>UPPER(VLOOKUP(tbl_raw_data[[#This Row],[Analyst]],Settiings!$A$2:$B$16,2,0))</f>
        <v>CAMROOON</v>
      </c>
      <c r="O4828" s="50" t="str">
        <f>TRIM(UPPER(tbl_raw_data[[#This Row],[Outcome]]))</f>
        <v>APPROVE</v>
      </c>
      <c r="P4828" s="50" t="str">
        <f>TRIM(UPPER(tbl_raw_data[[#This Row],[Queue Name]]))</f>
        <v>CONSUMER PRE BUREAU</v>
      </c>
      <c r="Q4828" s="50" t="str">
        <f>IF(tbl_raw_data[[#This Row],[Time taken in min]]&lt;=Settiings!$D$2,"SLA_MET","SLA_NOT_MET")</f>
        <v>SLA_MET</v>
      </c>
      <c r="R4828" s="94"/>
    </row>
    <row r="4829" spans="1:18" x14ac:dyDescent="0.3">
      <c r="A4829" s="23" t="s">
        <v>4834</v>
      </c>
      <c r="B4829" s="15">
        <v>45156.619664351849</v>
      </c>
      <c r="C4829" s="26">
        <v>45156.626400462963</v>
      </c>
      <c r="D4829" s="18" t="s">
        <v>13</v>
      </c>
      <c r="E4829" s="18" t="s">
        <v>9</v>
      </c>
      <c r="F4829" s="27" t="s">
        <v>65</v>
      </c>
      <c r="G4829" s="19"/>
      <c r="H4829" s="79"/>
      <c r="I4829" s="48">
        <f>tbl_raw_data[[#This Row],[Date Actioned]]-tbl_raw_data[[#This Row],[Date Tagged]]</f>
        <v>6.7361111141508445E-3</v>
      </c>
      <c r="J4829" s="46">
        <f>HOUR(tbl_raw_data[[#This Row],[Time_taken]])*60+MINUTE(tbl_raw_data[[#This Row],[Time_taken]])+SECOND(tbl_raw_data[[#This Row],[Time_taken]])/60</f>
        <v>9.6999999999999993</v>
      </c>
      <c r="K4829" s="52">
        <f>DATE(YEAR(tbl_raw_data[[#This Row],[Date Actioned]]),MONTH(tbl_raw_data[[#This Row],[Date Actioned]]),DAY(tbl_raw_data[[#This Row],[Date Actioned]]))</f>
        <v>45156</v>
      </c>
      <c r="L4829" s="50" t="str">
        <f>UPPER(TEXT(tbl_raw_data[[#This Row],[updated_date]],"MMMM"))</f>
        <v>AUGUST</v>
      </c>
      <c r="M4829" s="50" t="str">
        <f>"WEEK "&amp; IF(ROUNDUP(DAY(tbl_raw_data[[#This Row],[updated_date]])/7,0)=5,4,ROUNDUP(DAY(tbl_raw_data[[#This Row],[updated_date]])/7,0))</f>
        <v>WEEK 3</v>
      </c>
      <c r="N4829" s="50" t="str">
        <f>UPPER(VLOOKUP(tbl_raw_data[[#This Row],[Analyst]],Settiings!$A$2:$B$16,2,0))</f>
        <v>SAM</v>
      </c>
      <c r="O4829" s="50" t="str">
        <f>TRIM(UPPER(tbl_raw_data[[#This Row],[Outcome]]))</f>
        <v>APPROVE</v>
      </c>
      <c r="P4829" s="50" t="str">
        <f>TRIM(UPPER(tbl_raw_data[[#This Row],[Queue Name]]))</f>
        <v>CONSUMER EXISTING</v>
      </c>
      <c r="Q4829" s="50" t="str">
        <f>IF(tbl_raw_data[[#This Row],[Time taken in min]]&lt;=Settiings!$D$2,"SLA_MET","SLA_NOT_MET")</f>
        <v>SLA_MET</v>
      </c>
      <c r="R4829" s="94"/>
    </row>
    <row r="4830" spans="1:18" x14ac:dyDescent="0.3">
      <c r="A4830" s="14" t="s">
        <v>4835</v>
      </c>
      <c r="B4830" s="9">
        <v>45156.620983796296</v>
      </c>
      <c r="C4830" s="24">
        <v>45156.62667824074</v>
      </c>
      <c r="D4830" s="25" t="s">
        <v>13</v>
      </c>
      <c r="E4830" s="25" t="s">
        <v>9</v>
      </c>
      <c r="F4830" s="25" t="s">
        <v>70</v>
      </c>
      <c r="G4830" s="25" t="s">
        <v>17</v>
      </c>
      <c r="H4830" s="82"/>
      <c r="I4830" s="48">
        <f>tbl_raw_data[[#This Row],[Date Actioned]]-tbl_raw_data[[#This Row],[Date Tagged]]</f>
        <v>5.694444444088731E-3</v>
      </c>
      <c r="J4830" s="46">
        <f>HOUR(tbl_raw_data[[#This Row],[Time_taken]])*60+MINUTE(tbl_raw_data[[#This Row],[Time_taken]])+SECOND(tbl_raw_data[[#This Row],[Time_taken]])/60</f>
        <v>8.1999999999999993</v>
      </c>
      <c r="K4830" s="52">
        <f>DATE(YEAR(tbl_raw_data[[#This Row],[Date Actioned]]),MONTH(tbl_raw_data[[#This Row],[Date Actioned]]),DAY(tbl_raw_data[[#This Row],[Date Actioned]]))</f>
        <v>45156</v>
      </c>
      <c r="L4830" s="50" t="str">
        <f>UPPER(TEXT(tbl_raw_data[[#This Row],[updated_date]],"MMMM"))</f>
        <v>AUGUST</v>
      </c>
      <c r="M4830" s="50" t="str">
        <f>"WEEK "&amp; IF(ROUNDUP(DAY(tbl_raw_data[[#This Row],[updated_date]])/7,0)=5,4,ROUNDUP(DAY(tbl_raw_data[[#This Row],[updated_date]])/7,0))</f>
        <v>WEEK 3</v>
      </c>
      <c r="N4830" s="50" t="str">
        <f>UPPER(VLOOKUP(tbl_raw_data[[#This Row],[Analyst]],Settiings!$A$2:$B$16,2,0))</f>
        <v>ASIF</v>
      </c>
      <c r="O4830" s="50" t="str">
        <f>TRIM(UPPER(tbl_raw_data[[#This Row],[Outcome]]))</f>
        <v>APPROVE</v>
      </c>
      <c r="P4830" s="50" t="str">
        <f>TRIM(UPPER(tbl_raw_data[[#This Row],[Queue Name]]))</f>
        <v>CONSUMER EXISTING</v>
      </c>
      <c r="Q4830" s="50" t="str">
        <f>IF(tbl_raw_data[[#This Row],[Time taken in min]]&lt;=Settiings!$D$2,"SLA_MET","SLA_NOT_MET")</f>
        <v>SLA_MET</v>
      </c>
      <c r="R4830" s="94"/>
    </row>
    <row r="4831" spans="1:18" x14ac:dyDescent="0.3">
      <c r="A4831" s="20" t="s">
        <v>4839</v>
      </c>
      <c r="B4831" s="15">
        <v>45156.625601851854</v>
      </c>
      <c r="C4831" s="16">
        <v>45156.63212962963</v>
      </c>
      <c r="D4831" s="17" t="s">
        <v>13</v>
      </c>
      <c r="E4831" s="17" t="s">
        <v>9</v>
      </c>
      <c r="F4831" s="17" t="s">
        <v>16</v>
      </c>
      <c r="G4831" s="17" t="s">
        <v>17</v>
      </c>
      <c r="H4831" s="83"/>
      <c r="I4831" s="48">
        <f>tbl_raw_data[[#This Row],[Date Actioned]]-tbl_raw_data[[#This Row],[Date Tagged]]</f>
        <v>6.5277777757728472E-3</v>
      </c>
      <c r="J4831" s="46">
        <f>HOUR(tbl_raw_data[[#This Row],[Time_taken]])*60+MINUTE(tbl_raw_data[[#This Row],[Time_taken]])+SECOND(tbl_raw_data[[#This Row],[Time_taken]])/60</f>
        <v>9.4</v>
      </c>
      <c r="K4831" s="52">
        <f>DATE(YEAR(tbl_raw_data[[#This Row],[Date Actioned]]),MONTH(tbl_raw_data[[#This Row],[Date Actioned]]),DAY(tbl_raw_data[[#This Row],[Date Actioned]]))</f>
        <v>45156</v>
      </c>
      <c r="L4831" s="50" t="str">
        <f>UPPER(TEXT(tbl_raw_data[[#This Row],[updated_date]],"MMMM"))</f>
        <v>AUGUST</v>
      </c>
      <c r="M4831" s="50" t="str">
        <f>"WEEK "&amp; IF(ROUNDUP(DAY(tbl_raw_data[[#This Row],[updated_date]])/7,0)=5,4,ROUNDUP(DAY(tbl_raw_data[[#This Row],[updated_date]])/7,0))</f>
        <v>WEEK 3</v>
      </c>
      <c r="N4831" s="50" t="str">
        <f>UPPER(VLOOKUP(tbl_raw_data[[#This Row],[Analyst]],Settiings!$A$2:$B$16,2,0))</f>
        <v>CAMROOON</v>
      </c>
      <c r="O4831" s="50" t="str">
        <f>TRIM(UPPER(tbl_raw_data[[#This Row],[Outcome]]))</f>
        <v>APPROVE</v>
      </c>
      <c r="P4831" s="50" t="str">
        <f>TRIM(UPPER(tbl_raw_data[[#This Row],[Queue Name]]))</f>
        <v>CONSUMER EXISTING</v>
      </c>
      <c r="Q4831" s="50" t="str">
        <f>IF(tbl_raw_data[[#This Row],[Time taken in min]]&lt;=Settiings!$D$2,"SLA_MET","SLA_NOT_MET")</f>
        <v>SLA_MET</v>
      </c>
      <c r="R4831" s="94"/>
    </row>
    <row r="4832" spans="1:18" x14ac:dyDescent="0.3">
      <c r="A4832" s="14" t="s">
        <v>4840</v>
      </c>
      <c r="B4832" s="15">
        <v>45156.626145833332</v>
      </c>
      <c r="C4832" s="10">
        <v>45156.636770833335</v>
      </c>
      <c r="D4832" s="12" t="s">
        <v>13</v>
      </c>
      <c r="E4832" s="12" t="s">
        <v>9</v>
      </c>
      <c r="F4832" s="11" t="s">
        <v>43</v>
      </c>
      <c r="G4832" s="13"/>
      <c r="H4832" s="78"/>
      <c r="I4832" s="48">
        <f>tbl_raw_data[[#This Row],[Date Actioned]]-tbl_raw_data[[#This Row],[Date Tagged]]</f>
        <v>1.0625000002619345E-2</v>
      </c>
      <c r="J4832" s="46">
        <f>HOUR(tbl_raw_data[[#This Row],[Time_taken]])*60+MINUTE(tbl_raw_data[[#This Row],[Time_taken]])+SECOND(tbl_raw_data[[#This Row],[Time_taken]])/60</f>
        <v>15.3</v>
      </c>
      <c r="K4832" s="52">
        <f>DATE(YEAR(tbl_raw_data[[#This Row],[Date Actioned]]),MONTH(tbl_raw_data[[#This Row],[Date Actioned]]),DAY(tbl_raw_data[[#This Row],[Date Actioned]]))</f>
        <v>45156</v>
      </c>
      <c r="L4832" s="50" t="str">
        <f>UPPER(TEXT(tbl_raw_data[[#This Row],[updated_date]],"MMMM"))</f>
        <v>AUGUST</v>
      </c>
      <c r="M4832" s="50" t="str">
        <f>"WEEK "&amp; IF(ROUNDUP(DAY(tbl_raw_data[[#This Row],[updated_date]])/7,0)=5,4,ROUNDUP(DAY(tbl_raw_data[[#This Row],[updated_date]])/7,0))</f>
        <v>WEEK 3</v>
      </c>
      <c r="N4832" s="50" t="str">
        <f>UPPER(VLOOKUP(tbl_raw_data[[#This Row],[Analyst]],Settiings!$A$2:$B$16,2,0))</f>
        <v>MERCEDES</v>
      </c>
      <c r="O4832" s="50" t="str">
        <f>TRIM(UPPER(tbl_raw_data[[#This Row],[Outcome]]))</f>
        <v>APPROVE</v>
      </c>
      <c r="P4832" s="50" t="str">
        <f>TRIM(UPPER(tbl_raw_data[[#This Row],[Queue Name]]))</f>
        <v>CONSUMER EXISTING</v>
      </c>
      <c r="Q4832" s="50" t="str">
        <f>IF(tbl_raw_data[[#This Row],[Time taken in min]]&lt;=Settiings!$D$2,"SLA_MET","SLA_NOT_MET")</f>
        <v>SLA_MET</v>
      </c>
      <c r="R4832" s="94"/>
    </row>
    <row r="4833" spans="1:18" x14ac:dyDescent="0.3">
      <c r="A4833" s="23" t="s">
        <v>4841</v>
      </c>
      <c r="B4833" s="9">
        <v>45156.626168981478</v>
      </c>
      <c r="C4833" s="24">
        <v>45156.636273148149</v>
      </c>
      <c r="D4833" s="25" t="s">
        <v>13</v>
      </c>
      <c r="E4833" s="25" t="s">
        <v>47</v>
      </c>
      <c r="F4833" s="25" t="s">
        <v>16</v>
      </c>
      <c r="G4833" s="25" t="s">
        <v>17</v>
      </c>
      <c r="H4833" s="82"/>
      <c r="I4833" s="48">
        <f>tbl_raw_data[[#This Row],[Date Actioned]]-tbl_raw_data[[#This Row],[Date Tagged]]</f>
        <v>1.0104166671226267E-2</v>
      </c>
      <c r="J4833" s="46">
        <f>HOUR(tbl_raw_data[[#This Row],[Time_taken]])*60+MINUTE(tbl_raw_data[[#This Row],[Time_taken]])+SECOND(tbl_raw_data[[#This Row],[Time_taken]])/60</f>
        <v>14.55</v>
      </c>
      <c r="K4833" s="52">
        <f>DATE(YEAR(tbl_raw_data[[#This Row],[Date Actioned]]),MONTH(tbl_raw_data[[#This Row],[Date Actioned]]),DAY(tbl_raw_data[[#This Row],[Date Actioned]]))</f>
        <v>45156</v>
      </c>
      <c r="L4833" s="50" t="str">
        <f>UPPER(TEXT(tbl_raw_data[[#This Row],[updated_date]],"MMMM"))</f>
        <v>AUGUST</v>
      </c>
      <c r="M4833" s="50" t="str">
        <f>"WEEK "&amp; IF(ROUNDUP(DAY(tbl_raw_data[[#This Row],[updated_date]])/7,0)=5,4,ROUNDUP(DAY(tbl_raw_data[[#This Row],[updated_date]])/7,0))</f>
        <v>WEEK 3</v>
      </c>
      <c r="N4833" s="50" t="str">
        <f>UPPER(VLOOKUP(tbl_raw_data[[#This Row],[Analyst]],Settiings!$A$2:$B$16,2,0))</f>
        <v>CAMROOON</v>
      </c>
      <c r="O4833" s="50" t="str">
        <f>TRIM(UPPER(tbl_raw_data[[#This Row],[Outcome]]))</f>
        <v>APPROVE</v>
      </c>
      <c r="P4833" s="50" t="str">
        <f>TRIM(UPPER(tbl_raw_data[[#This Row],[Queue Name]]))</f>
        <v>CONSUMER PRE BUREAU</v>
      </c>
      <c r="Q4833" s="50" t="str">
        <f>IF(tbl_raw_data[[#This Row],[Time taken in min]]&lt;=Settiings!$D$2,"SLA_MET","SLA_NOT_MET")</f>
        <v>SLA_MET</v>
      </c>
      <c r="R4833" s="94"/>
    </row>
    <row r="4834" spans="1:18" x14ac:dyDescent="0.3">
      <c r="A4834" s="14" t="s">
        <v>4844</v>
      </c>
      <c r="B4834" s="15">
        <v>45156.626863425925</v>
      </c>
      <c r="C4834" s="16">
        <v>45156.639444444445</v>
      </c>
      <c r="D4834" s="17" t="s">
        <v>13</v>
      </c>
      <c r="E4834" s="17" t="s">
        <v>9</v>
      </c>
      <c r="F4834" s="17" t="s">
        <v>16</v>
      </c>
      <c r="G4834" s="17" t="s">
        <v>77</v>
      </c>
      <c r="H4834" s="83"/>
      <c r="I4834" s="48">
        <f>tbl_raw_data[[#This Row],[Date Actioned]]-tbl_raw_data[[#This Row],[Date Tagged]]</f>
        <v>1.2581018519995268E-2</v>
      </c>
      <c r="J4834" s="46">
        <f>HOUR(tbl_raw_data[[#This Row],[Time_taken]])*60+MINUTE(tbl_raw_data[[#This Row],[Time_taken]])+SECOND(tbl_raw_data[[#This Row],[Time_taken]])/60</f>
        <v>18.116666666666667</v>
      </c>
      <c r="K4834" s="52">
        <f>DATE(YEAR(tbl_raw_data[[#This Row],[Date Actioned]]),MONTH(tbl_raw_data[[#This Row],[Date Actioned]]),DAY(tbl_raw_data[[#This Row],[Date Actioned]]))</f>
        <v>45156</v>
      </c>
      <c r="L4834" s="50" t="str">
        <f>UPPER(TEXT(tbl_raw_data[[#This Row],[updated_date]],"MMMM"))</f>
        <v>AUGUST</v>
      </c>
      <c r="M4834" s="50" t="str">
        <f>"WEEK "&amp; IF(ROUNDUP(DAY(tbl_raw_data[[#This Row],[updated_date]])/7,0)=5,4,ROUNDUP(DAY(tbl_raw_data[[#This Row],[updated_date]])/7,0))</f>
        <v>WEEK 3</v>
      </c>
      <c r="N4834" s="50" t="str">
        <f>UPPER(VLOOKUP(tbl_raw_data[[#This Row],[Analyst]],Settiings!$A$2:$B$16,2,0))</f>
        <v>CAMROOON</v>
      </c>
      <c r="O4834" s="50" t="str">
        <f>TRIM(UPPER(tbl_raw_data[[#This Row],[Outcome]]))</f>
        <v>APPROVE</v>
      </c>
      <c r="P4834" s="50" t="str">
        <f>TRIM(UPPER(tbl_raw_data[[#This Row],[Queue Name]]))</f>
        <v>CONSUMER EXISTING</v>
      </c>
      <c r="Q4834" s="50" t="str">
        <f>IF(tbl_raw_data[[#This Row],[Time taken in min]]&lt;=Settiings!$D$2,"SLA_MET","SLA_NOT_MET")</f>
        <v>SLA_MET</v>
      </c>
      <c r="R4834" s="94"/>
    </row>
    <row r="4835" spans="1:18" x14ac:dyDescent="0.3">
      <c r="A4835" s="20" t="s">
        <v>4845</v>
      </c>
      <c r="B4835" s="9">
        <v>45156.630428240744</v>
      </c>
      <c r="C4835" s="24">
        <v>45156.64434027778</v>
      </c>
      <c r="D4835" s="25" t="s">
        <v>13</v>
      </c>
      <c r="E4835" s="25" t="s">
        <v>9</v>
      </c>
      <c r="F4835" s="25" t="s">
        <v>70</v>
      </c>
      <c r="G4835" s="25" t="s">
        <v>128</v>
      </c>
      <c r="H4835" s="82"/>
      <c r="I4835" s="48">
        <f>tbl_raw_data[[#This Row],[Date Actioned]]-tbl_raw_data[[#This Row],[Date Tagged]]</f>
        <v>1.3912037036789116E-2</v>
      </c>
      <c r="J4835" s="46">
        <f>HOUR(tbl_raw_data[[#This Row],[Time_taken]])*60+MINUTE(tbl_raw_data[[#This Row],[Time_taken]])+SECOND(tbl_raw_data[[#This Row],[Time_taken]])/60</f>
        <v>20.033333333333335</v>
      </c>
      <c r="K4835" s="52">
        <f>DATE(YEAR(tbl_raw_data[[#This Row],[Date Actioned]]),MONTH(tbl_raw_data[[#This Row],[Date Actioned]]),DAY(tbl_raw_data[[#This Row],[Date Actioned]]))</f>
        <v>45156</v>
      </c>
      <c r="L4835" s="50" t="str">
        <f>UPPER(TEXT(tbl_raw_data[[#This Row],[updated_date]],"MMMM"))</f>
        <v>AUGUST</v>
      </c>
      <c r="M4835" s="50" t="str">
        <f>"WEEK "&amp; IF(ROUNDUP(DAY(tbl_raw_data[[#This Row],[updated_date]])/7,0)=5,4,ROUNDUP(DAY(tbl_raw_data[[#This Row],[updated_date]])/7,0))</f>
        <v>WEEK 3</v>
      </c>
      <c r="N4835" s="50" t="str">
        <f>UPPER(VLOOKUP(tbl_raw_data[[#This Row],[Analyst]],Settiings!$A$2:$B$16,2,0))</f>
        <v>ASIF</v>
      </c>
      <c r="O4835" s="50" t="str">
        <f>TRIM(UPPER(tbl_raw_data[[#This Row],[Outcome]]))</f>
        <v>APPROVE</v>
      </c>
      <c r="P4835" s="50" t="str">
        <f>TRIM(UPPER(tbl_raw_data[[#This Row],[Queue Name]]))</f>
        <v>CONSUMER EXISTING</v>
      </c>
      <c r="Q4835" s="50" t="str">
        <f>IF(tbl_raw_data[[#This Row],[Time taken in min]]&lt;=Settiings!$D$2,"SLA_MET","SLA_NOT_MET")</f>
        <v>SLA_NOT_MET</v>
      </c>
      <c r="R4835" s="94"/>
    </row>
    <row r="4836" spans="1:18" x14ac:dyDescent="0.3">
      <c r="A4836" s="23" t="s">
        <v>4846</v>
      </c>
      <c r="B4836" s="15">
        <v>45156.631168981483</v>
      </c>
      <c r="C4836" s="16">
        <v>45156.641585648147</v>
      </c>
      <c r="D4836" s="17" t="s">
        <v>13</v>
      </c>
      <c r="E4836" s="17" t="s">
        <v>19</v>
      </c>
      <c r="F4836" s="17" t="s">
        <v>65</v>
      </c>
      <c r="G4836" s="17" t="s">
        <v>17</v>
      </c>
      <c r="H4836" s="83"/>
      <c r="I4836" s="48">
        <f>tbl_raw_data[[#This Row],[Date Actioned]]-tbl_raw_data[[#This Row],[Date Tagged]]</f>
        <v>1.0416666664241347E-2</v>
      </c>
      <c r="J4836" s="46">
        <f>HOUR(tbl_raw_data[[#This Row],[Time_taken]])*60+MINUTE(tbl_raw_data[[#This Row],[Time_taken]])+SECOND(tbl_raw_data[[#This Row],[Time_taken]])/60</f>
        <v>15</v>
      </c>
      <c r="K4836" s="52">
        <f>DATE(YEAR(tbl_raw_data[[#This Row],[Date Actioned]]),MONTH(tbl_raw_data[[#This Row],[Date Actioned]]),DAY(tbl_raw_data[[#This Row],[Date Actioned]]))</f>
        <v>45156</v>
      </c>
      <c r="L4836" s="50" t="str">
        <f>UPPER(TEXT(tbl_raw_data[[#This Row],[updated_date]],"MMMM"))</f>
        <v>AUGUST</v>
      </c>
      <c r="M4836" s="50" t="str">
        <f>"WEEK "&amp; IF(ROUNDUP(DAY(tbl_raw_data[[#This Row],[updated_date]])/7,0)=5,4,ROUNDUP(DAY(tbl_raw_data[[#This Row],[updated_date]])/7,0))</f>
        <v>WEEK 3</v>
      </c>
      <c r="N4836" s="50" t="str">
        <f>UPPER(VLOOKUP(tbl_raw_data[[#This Row],[Analyst]],Settiings!$A$2:$B$16,2,0))</f>
        <v>SAM</v>
      </c>
      <c r="O4836" s="50" t="str">
        <f>TRIM(UPPER(tbl_raw_data[[#This Row],[Outcome]]))</f>
        <v>APPROVE</v>
      </c>
      <c r="P4836" s="50" t="str">
        <f>TRIM(UPPER(tbl_raw_data[[#This Row],[Queue Name]]))</f>
        <v>CONSUMER POST BUREAU</v>
      </c>
      <c r="Q4836" s="50" t="str">
        <f>IF(tbl_raw_data[[#This Row],[Time taken in min]]&lt;=Settiings!$D$2,"SLA_MET","SLA_NOT_MET")</f>
        <v>SLA_MET</v>
      </c>
      <c r="R4836" s="94"/>
    </row>
    <row r="4837" spans="1:18" x14ac:dyDescent="0.3">
      <c r="A4837" s="14" t="s">
        <v>4847</v>
      </c>
      <c r="B4837" s="9">
        <v>45156.635763888888</v>
      </c>
      <c r="C4837" s="24">
        <v>45156.64472222222</v>
      </c>
      <c r="D4837" s="25" t="s">
        <v>13</v>
      </c>
      <c r="E4837" s="25" t="s">
        <v>9</v>
      </c>
      <c r="F4837" s="25" t="s">
        <v>16</v>
      </c>
      <c r="G4837" s="25" t="s">
        <v>4848</v>
      </c>
      <c r="H4837" s="82"/>
      <c r="I4837" s="48">
        <f>tbl_raw_data[[#This Row],[Date Actioned]]-tbl_raw_data[[#This Row],[Date Tagged]]</f>
        <v>8.9583333319751546E-3</v>
      </c>
      <c r="J4837" s="46">
        <f>HOUR(tbl_raw_data[[#This Row],[Time_taken]])*60+MINUTE(tbl_raw_data[[#This Row],[Time_taken]])+SECOND(tbl_raw_data[[#This Row],[Time_taken]])/60</f>
        <v>12.9</v>
      </c>
      <c r="K4837" s="52">
        <f>DATE(YEAR(tbl_raw_data[[#This Row],[Date Actioned]]),MONTH(tbl_raw_data[[#This Row],[Date Actioned]]),DAY(tbl_raw_data[[#This Row],[Date Actioned]]))</f>
        <v>45156</v>
      </c>
      <c r="L4837" s="50" t="str">
        <f>UPPER(TEXT(tbl_raw_data[[#This Row],[updated_date]],"MMMM"))</f>
        <v>AUGUST</v>
      </c>
      <c r="M4837" s="50" t="str">
        <f>"WEEK "&amp; IF(ROUNDUP(DAY(tbl_raw_data[[#This Row],[updated_date]])/7,0)=5,4,ROUNDUP(DAY(tbl_raw_data[[#This Row],[updated_date]])/7,0))</f>
        <v>WEEK 3</v>
      </c>
      <c r="N4837" s="50" t="str">
        <f>UPPER(VLOOKUP(tbl_raw_data[[#This Row],[Analyst]],Settiings!$A$2:$B$16,2,0))</f>
        <v>CAMROOON</v>
      </c>
      <c r="O4837" s="50" t="str">
        <f>TRIM(UPPER(tbl_raw_data[[#This Row],[Outcome]]))</f>
        <v>APPROVE</v>
      </c>
      <c r="P4837" s="50" t="str">
        <f>TRIM(UPPER(tbl_raw_data[[#This Row],[Queue Name]]))</f>
        <v>CONSUMER EXISTING</v>
      </c>
      <c r="Q4837" s="50" t="str">
        <f>IF(tbl_raw_data[[#This Row],[Time taken in min]]&lt;=Settiings!$D$2,"SLA_MET","SLA_NOT_MET")</f>
        <v>SLA_MET</v>
      </c>
      <c r="R4837" s="94"/>
    </row>
    <row r="4838" spans="1:18" x14ac:dyDescent="0.3">
      <c r="A4838" s="20" t="s">
        <v>4849</v>
      </c>
      <c r="B4838" s="15">
        <v>45156.637361111112</v>
      </c>
      <c r="C4838" s="26">
        <v>45156.645972222221</v>
      </c>
      <c r="D4838" s="18" t="s">
        <v>13</v>
      </c>
      <c r="E4838" s="18" t="s">
        <v>19</v>
      </c>
      <c r="F4838" s="27" t="s">
        <v>43</v>
      </c>
      <c r="G4838" s="19"/>
      <c r="H4838" s="79"/>
      <c r="I4838" s="48">
        <f>tbl_raw_data[[#This Row],[Date Actioned]]-tbl_raw_data[[#This Row],[Date Tagged]]</f>
        <v>8.6111111086211167E-3</v>
      </c>
      <c r="J4838" s="46">
        <f>HOUR(tbl_raw_data[[#This Row],[Time_taken]])*60+MINUTE(tbl_raw_data[[#This Row],[Time_taken]])+SECOND(tbl_raw_data[[#This Row],[Time_taken]])/60</f>
        <v>12.4</v>
      </c>
      <c r="K4838" s="52">
        <f>DATE(YEAR(tbl_raw_data[[#This Row],[Date Actioned]]),MONTH(tbl_raw_data[[#This Row],[Date Actioned]]),DAY(tbl_raw_data[[#This Row],[Date Actioned]]))</f>
        <v>45156</v>
      </c>
      <c r="L4838" s="50" t="str">
        <f>UPPER(TEXT(tbl_raw_data[[#This Row],[updated_date]],"MMMM"))</f>
        <v>AUGUST</v>
      </c>
      <c r="M4838" s="50" t="str">
        <f>"WEEK "&amp; IF(ROUNDUP(DAY(tbl_raw_data[[#This Row],[updated_date]])/7,0)=5,4,ROUNDUP(DAY(tbl_raw_data[[#This Row],[updated_date]])/7,0))</f>
        <v>WEEK 3</v>
      </c>
      <c r="N4838" s="50" t="str">
        <f>UPPER(VLOOKUP(tbl_raw_data[[#This Row],[Analyst]],Settiings!$A$2:$B$16,2,0))</f>
        <v>MERCEDES</v>
      </c>
      <c r="O4838" s="50" t="str">
        <f>TRIM(UPPER(tbl_raw_data[[#This Row],[Outcome]]))</f>
        <v>APPROVE</v>
      </c>
      <c r="P4838" s="50" t="str">
        <f>TRIM(UPPER(tbl_raw_data[[#This Row],[Queue Name]]))</f>
        <v>CONSUMER POST BUREAU</v>
      </c>
      <c r="Q4838" s="50" t="str">
        <f>IF(tbl_raw_data[[#This Row],[Time taken in min]]&lt;=Settiings!$D$2,"SLA_MET","SLA_NOT_MET")</f>
        <v>SLA_MET</v>
      </c>
      <c r="R4838" s="94"/>
    </row>
    <row r="4839" spans="1:18" x14ac:dyDescent="0.3">
      <c r="A4839" s="20" t="s">
        <v>4850</v>
      </c>
      <c r="B4839" s="15">
        <v>45156.637615740743</v>
      </c>
      <c r="C4839" s="16">
        <v>45156.646620370368</v>
      </c>
      <c r="D4839" s="17" t="s">
        <v>13</v>
      </c>
      <c r="E4839" s="17" t="s">
        <v>9</v>
      </c>
      <c r="F4839" s="17" t="s">
        <v>65</v>
      </c>
      <c r="G4839" s="17" t="s">
        <v>17</v>
      </c>
      <c r="H4839" s="83"/>
      <c r="I4839" s="48">
        <f>tbl_raw_data[[#This Row],[Date Actioned]]-tbl_raw_data[[#This Row],[Date Tagged]]</f>
        <v>9.0046296245418489E-3</v>
      </c>
      <c r="J4839" s="46">
        <f>HOUR(tbl_raw_data[[#This Row],[Time_taken]])*60+MINUTE(tbl_raw_data[[#This Row],[Time_taken]])+SECOND(tbl_raw_data[[#This Row],[Time_taken]])/60</f>
        <v>12.966666666666667</v>
      </c>
      <c r="K4839" s="52">
        <f>DATE(YEAR(tbl_raw_data[[#This Row],[Date Actioned]]),MONTH(tbl_raw_data[[#This Row],[Date Actioned]]),DAY(tbl_raw_data[[#This Row],[Date Actioned]]))</f>
        <v>45156</v>
      </c>
      <c r="L4839" s="50" t="str">
        <f>UPPER(TEXT(tbl_raw_data[[#This Row],[updated_date]],"MMMM"))</f>
        <v>AUGUST</v>
      </c>
      <c r="M4839" s="50" t="str">
        <f>"WEEK "&amp; IF(ROUNDUP(DAY(tbl_raw_data[[#This Row],[updated_date]])/7,0)=5,4,ROUNDUP(DAY(tbl_raw_data[[#This Row],[updated_date]])/7,0))</f>
        <v>WEEK 3</v>
      </c>
      <c r="N4839" s="50" t="str">
        <f>UPPER(VLOOKUP(tbl_raw_data[[#This Row],[Analyst]],Settiings!$A$2:$B$16,2,0))</f>
        <v>SAM</v>
      </c>
      <c r="O4839" s="50" t="str">
        <f>TRIM(UPPER(tbl_raw_data[[#This Row],[Outcome]]))</f>
        <v>APPROVE</v>
      </c>
      <c r="P4839" s="50" t="str">
        <f>TRIM(UPPER(tbl_raw_data[[#This Row],[Queue Name]]))</f>
        <v>CONSUMER EXISTING</v>
      </c>
      <c r="Q4839" s="50" t="str">
        <f>IF(tbl_raw_data[[#This Row],[Time taken in min]]&lt;=Settiings!$D$2,"SLA_MET","SLA_NOT_MET")</f>
        <v>SLA_MET</v>
      </c>
      <c r="R4839" s="94"/>
    </row>
    <row r="4840" spans="1:18" x14ac:dyDescent="0.3">
      <c r="A4840" s="23" t="s">
        <v>4853</v>
      </c>
      <c r="B4840" s="9">
        <v>45156.63853009259</v>
      </c>
      <c r="C4840" s="24">
        <v>45156.649884259263</v>
      </c>
      <c r="D4840" s="25" t="s">
        <v>13</v>
      </c>
      <c r="E4840" s="25" t="s">
        <v>9</v>
      </c>
      <c r="F4840" s="25" t="s">
        <v>70</v>
      </c>
      <c r="G4840" s="25" t="s">
        <v>77</v>
      </c>
      <c r="H4840" s="82"/>
      <c r="I4840" s="48">
        <f>tbl_raw_data[[#This Row],[Date Actioned]]-tbl_raw_data[[#This Row],[Date Tagged]]</f>
        <v>1.135416667239042E-2</v>
      </c>
      <c r="J4840" s="46">
        <f>HOUR(tbl_raw_data[[#This Row],[Time_taken]])*60+MINUTE(tbl_raw_data[[#This Row],[Time_taken]])+SECOND(tbl_raw_data[[#This Row],[Time_taken]])/60</f>
        <v>16.350000000000001</v>
      </c>
      <c r="K4840" s="52">
        <f>DATE(YEAR(tbl_raw_data[[#This Row],[Date Actioned]]),MONTH(tbl_raw_data[[#This Row],[Date Actioned]]),DAY(tbl_raw_data[[#This Row],[Date Actioned]]))</f>
        <v>45156</v>
      </c>
      <c r="L4840" s="50" t="str">
        <f>UPPER(TEXT(tbl_raw_data[[#This Row],[updated_date]],"MMMM"))</f>
        <v>AUGUST</v>
      </c>
      <c r="M4840" s="50" t="str">
        <f>"WEEK "&amp; IF(ROUNDUP(DAY(tbl_raw_data[[#This Row],[updated_date]])/7,0)=5,4,ROUNDUP(DAY(tbl_raw_data[[#This Row],[updated_date]])/7,0))</f>
        <v>WEEK 3</v>
      </c>
      <c r="N4840" s="50" t="str">
        <f>UPPER(VLOOKUP(tbl_raw_data[[#This Row],[Analyst]],Settiings!$A$2:$B$16,2,0))</f>
        <v>ASIF</v>
      </c>
      <c r="O4840" s="50" t="str">
        <f>TRIM(UPPER(tbl_raw_data[[#This Row],[Outcome]]))</f>
        <v>APPROVE</v>
      </c>
      <c r="P4840" s="50" t="str">
        <f>TRIM(UPPER(tbl_raw_data[[#This Row],[Queue Name]]))</f>
        <v>CONSUMER EXISTING</v>
      </c>
      <c r="Q4840" s="50" t="str">
        <f>IF(tbl_raw_data[[#This Row],[Time taken in min]]&lt;=Settiings!$D$2,"SLA_MET","SLA_NOT_MET")</f>
        <v>SLA_MET</v>
      </c>
      <c r="R4840" s="94"/>
    </row>
    <row r="4841" spans="1:18" x14ac:dyDescent="0.3">
      <c r="A4841" s="14" t="s">
        <v>4856</v>
      </c>
      <c r="B4841" s="15">
        <v>45156.6405787037</v>
      </c>
      <c r="C4841" s="10">
        <v>45156.652939814812</v>
      </c>
      <c r="D4841" s="12" t="s">
        <v>27</v>
      </c>
      <c r="E4841" s="12" t="s">
        <v>9</v>
      </c>
      <c r="F4841" s="11" t="s">
        <v>43</v>
      </c>
      <c r="G4841" s="13"/>
      <c r="H4841" s="78"/>
      <c r="I4841" s="48">
        <f>tbl_raw_data[[#This Row],[Date Actioned]]-tbl_raw_data[[#This Row],[Date Tagged]]</f>
        <v>1.2361111112113576E-2</v>
      </c>
      <c r="J4841" s="46">
        <f>HOUR(tbl_raw_data[[#This Row],[Time_taken]])*60+MINUTE(tbl_raw_data[[#This Row],[Time_taken]])+SECOND(tbl_raw_data[[#This Row],[Time_taken]])/60</f>
        <v>17.8</v>
      </c>
      <c r="K4841" s="52">
        <f>DATE(YEAR(tbl_raw_data[[#This Row],[Date Actioned]]),MONTH(tbl_raw_data[[#This Row],[Date Actioned]]),DAY(tbl_raw_data[[#This Row],[Date Actioned]]))</f>
        <v>45156</v>
      </c>
      <c r="L4841" s="50" t="str">
        <f>UPPER(TEXT(tbl_raw_data[[#This Row],[updated_date]],"MMMM"))</f>
        <v>AUGUST</v>
      </c>
      <c r="M4841" s="50" t="str">
        <f>"WEEK "&amp; IF(ROUNDUP(DAY(tbl_raw_data[[#This Row],[updated_date]])/7,0)=5,4,ROUNDUP(DAY(tbl_raw_data[[#This Row],[updated_date]])/7,0))</f>
        <v>WEEK 3</v>
      </c>
      <c r="N4841" s="50" t="str">
        <f>UPPER(VLOOKUP(tbl_raw_data[[#This Row],[Analyst]],Settiings!$A$2:$B$16,2,0))</f>
        <v>MERCEDES</v>
      </c>
      <c r="O4841" s="50" t="str">
        <f>TRIM(UPPER(tbl_raw_data[[#This Row],[Outcome]]))</f>
        <v>DECLINE</v>
      </c>
      <c r="P4841" s="50" t="str">
        <f>TRIM(UPPER(tbl_raw_data[[#This Row],[Queue Name]]))</f>
        <v>CONSUMER EXISTING</v>
      </c>
      <c r="Q4841" s="50" t="str">
        <f>IF(tbl_raw_data[[#This Row],[Time taken in min]]&lt;=Settiings!$D$2,"SLA_MET","SLA_NOT_MET")</f>
        <v>SLA_MET</v>
      </c>
      <c r="R4841" s="94"/>
    </row>
    <row r="4842" spans="1:18" x14ac:dyDescent="0.3">
      <c r="A4842" s="20" t="s">
        <v>4857</v>
      </c>
      <c r="B4842" s="15">
        <v>45156.641006944446</v>
      </c>
      <c r="C4842" s="16">
        <v>45156.653136574074</v>
      </c>
      <c r="D4842" s="17" t="s">
        <v>27</v>
      </c>
      <c r="E4842" s="17" t="s">
        <v>9</v>
      </c>
      <c r="F4842" s="17" t="s">
        <v>70</v>
      </c>
      <c r="G4842" s="17" t="s">
        <v>4858</v>
      </c>
      <c r="H4842" s="83"/>
      <c r="I4842" s="48">
        <f>tbl_raw_data[[#This Row],[Date Actioned]]-tbl_raw_data[[#This Row],[Date Tagged]]</f>
        <v>1.2129629627452232E-2</v>
      </c>
      <c r="J4842" s="46">
        <f>HOUR(tbl_raw_data[[#This Row],[Time_taken]])*60+MINUTE(tbl_raw_data[[#This Row],[Time_taken]])+SECOND(tbl_raw_data[[#This Row],[Time_taken]])/60</f>
        <v>17.466666666666665</v>
      </c>
      <c r="K4842" s="52">
        <f>DATE(YEAR(tbl_raw_data[[#This Row],[Date Actioned]]),MONTH(tbl_raw_data[[#This Row],[Date Actioned]]),DAY(tbl_raw_data[[#This Row],[Date Actioned]]))</f>
        <v>45156</v>
      </c>
      <c r="L4842" s="50" t="str">
        <f>UPPER(TEXT(tbl_raw_data[[#This Row],[updated_date]],"MMMM"))</f>
        <v>AUGUST</v>
      </c>
      <c r="M4842" s="50" t="str">
        <f>"WEEK "&amp; IF(ROUNDUP(DAY(tbl_raw_data[[#This Row],[updated_date]])/7,0)=5,4,ROUNDUP(DAY(tbl_raw_data[[#This Row],[updated_date]])/7,0))</f>
        <v>WEEK 3</v>
      </c>
      <c r="N4842" s="50" t="str">
        <f>UPPER(VLOOKUP(tbl_raw_data[[#This Row],[Analyst]],Settiings!$A$2:$B$16,2,0))</f>
        <v>ASIF</v>
      </c>
      <c r="O4842" s="50" t="str">
        <f>TRIM(UPPER(tbl_raw_data[[#This Row],[Outcome]]))</f>
        <v>DECLINE</v>
      </c>
      <c r="P4842" s="50" t="str">
        <f>TRIM(UPPER(tbl_raw_data[[#This Row],[Queue Name]]))</f>
        <v>CONSUMER EXISTING</v>
      </c>
      <c r="Q4842" s="50" t="str">
        <f>IF(tbl_raw_data[[#This Row],[Time taken in min]]&lt;=Settiings!$D$2,"SLA_MET","SLA_NOT_MET")</f>
        <v>SLA_MET</v>
      </c>
      <c r="R4842" s="94"/>
    </row>
    <row r="4843" spans="1:18" x14ac:dyDescent="0.3">
      <c r="A4843" s="23" t="s">
        <v>4860</v>
      </c>
      <c r="B4843" s="15">
        <v>45156.646886574075</v>
      </c>
      <c r="C4843" s="10">
        <v>45156.660358796296</v>
      </c>
      <c r="D4843" s="12" t="s">
        <v>13</v>
      </c>
      <c r="E4843" s="12" t="s">
        <v>9</v>
      </c>
      <c r="F4843" s="11" t="s">
        <v>65</v>
      </c>
      <c r="G4843" s="13"/>
      <c r="H4843" s="78"/>
      <c r="I4843" s="48">
        <f>tbl_raw_data[[#This Row],[Date Actioned]]-tbl_raw_data[[#This Row],[Date Tagged]]</f>
        <v>1.3472222221025731E-2</v>
      </c>
      <c r="J4843" s="46">
        <f>HOUR(tbl_raw_data[[#This Row],[Time_taken]])*60+MINUTE(tbl_raw_data[[#This Row],[Time_taken]])+SECOND(tbl_raw_data[[#This Row],[Time_taken]])/60</f>
        <v>19.399999999999999</v>
      </c>
      <c r="K4843" s="52">
        <f>DATE(YEAR(tbl_raw_data[[#This Row],[Date Actioned]]),MONTH(tbl_raw_data[[#This Row],[Date Actioned]]),DAY(tbl_raw_data[[#This Row],[Date Actioned]]))</f>
        <v>45156</v>
      </c>
      <c r="L4843" s="50" t="str">
        <f>UPPER(TEXT(tbl_raw_data[[#This Row],[updated_date]],"MMMM"))</f>
        <v>AUGUST</v>
      </c>
      <c r="M4843" s="50" t="str">
        <f>"WEEK "&amp; IF(ROUNDUP(DAY(tbl_raw_data[[#This Row],[updated_date]])/7,0)=5,4,ROUNDUP(DAY(tbl_raw_data[[#This Row],[updated_date]])/7,0))</f>
        <v>WEEK 3</v>
      </c>
      <c r="N4843" s="50" t="str">
        <f>UPPER(VLOOKUP(tbl_raw_data[[#This Row],[Analyst]],Settiings!$A$2:$B$16,2,0))</f>
        <v>SAM</v>
      </c>
      <c r="O4843" s="50" t="str">
        <f>TRIM(UPPER(tbl_raw_data[[#This Row],[Outcome]]))</f>
        <v>APPROVE</v>
      </c>
      <c r="P4843" s="50" t="str">
        <f>TRIM(UPPER(tbl_raw_data[[#This Row],[Queue Name]]))</f>
        <v>CONSUMER EXISTING</v>
      </c>
      <c r="Q4843" s="50" t="str">
        <f>IF(tbl_raw_data[[#This Row],[Time taken in min]]&lt;=Settiings!$D$2,"SLA_MET","SLA_NOT_MET")</f>
        <v>SLA_MET</v>
      </c>
      <c r="R4843" s="94"/>
    </row>
    <row r="4844" spans="1:18" x14ac:dyDescent="0.3">
      <c r="A4844" s="14" t="s">
        <v>4861</v>
      </c>
      <c r="B4844" s="15">
        <v>45156.647511574076</v>
      </c>
      <c r="C4844" s="16">
        <v>45156.65552083333</v>
      </c>
      <c r="D4844" s="17" t="s">
        <v>13</v>
      </c>
      <c r="E4844" s="17" t="s">
        <v>47</v>
      </c>
      <c r="F4844" s="17" t="s">
        <v>65</v>
      </c>
      <c r="G4844" s="17" t="s">
        <v>77</v>
      </c>
      <c r="H4844" s="83"/>
      <c r="I4844" s="48">
        <f>tbl_raw_data[[#This Row],[Date Actioned]]-tbl_raw_data[[#This Row],[Date Tagged]]</f>
        <v>8.0092592543223873E-3</v>
      </c>
      <c r="J4844" s="46">
        <f>HOUR(tbl_raw_data[[#This Row],[Time_taken]])*60+MINUTE(tbl_raw_data[[#This Row],[Time_taken]])+SECOND(tbl_raw_data[[#This Row],[Time_taken]])/60</f>
        <v>11.533333333333333</v>
      </c>
      <c r="K4844" s="52">
        <f>DATE(YEAR(tbl_raw_data[[#This Row],[Date Actioned]]),MONTH(tbl_raw_data[[#This Row],[Date Actioned]]),DAY(tbl_raw_data[[#This Row],[Date Actioned]]))</f>
        <v>45156</v>
      </c>
      <c r="L4844" s="50" t="str">
        <f>UPPER(TEXT(tbl_raw_data[[#This Row],[updated_date]],"MMMM"))</f>
        <v>AUGUST</v>
      </c>
      <c r="M4844" s="50" t="str">
        <f>"WEEK "&amp; IF(ROUNDUP(DAY(tbl_raw_data[[#This Row],[updated_date]])/7,0)=5,4,ROUNDUP(DAY(tbl_raw_data[[#This Row],[updated_date]])/7,0))</f>
        <v>WEEK 3</v>
      </c>
      <c r="N4844" s="50" t="str">
        <f>UPPER(VLOOKUP(tbl_raw_data[[#This Row],[Analyst]],Settiings!$A$2:$B$16,2,0))</f>
        <v>SAM</v>
      </c>
      <c r="O4844" s="50" t="str">
        <f>TRIM(UPPER(tbl_raw_data[[#This Row],[Outcome]]))</f>
        <v>APPROVE</v>
      </c>
      <c r="P4844" s="50" t="str">
        <f>TRIM(UPPER(tbl_raw_data[[#This Row],[Queue Name]]))</f>
        <v>CONSUMER PRE BUREAU</v>
      </c>
      <c r="Q4844" s="50" t="str">
        <f>IF(tbl_raw_data[[#This Row],[Time taken in min]]&lt;=Settiings!$D$2,"SLA_MET","SLA_NOT_MET")</f>
        <v>SLA_MET</v>
      </c>
      <c r="R4844" s="94"/>
    </row>
    <row r="4845" spans="1:18" x14ac:dyDescent="0.3">
      <c r="A4845" s="20" t="s">
        <v>4862</v>
      </c>
      <c r="B4845" s="9">
        <v>45156.648090277777</v>
      </c>
      <c r="C4845" s="24">
        <v>45156.654780092591</v>
      </c>
      <c r="D4845" s="25" t="s">
        <v>13</v>
      </c>
      <c r="E4845" s="25" t="s">
        <v>47</v>
      </c>
      <c r="F4845" s="25" t="s">
        <v>16</v>
      </c>
      <c r="G4845" s="25" t="s">
        <v>17</v>
      </c>
      <c r="H4845" s="82"/>
      <c r="I4845" s="48">
        <f>tbl_raw_data[[#This Row],[Date Actioned]]-tbl_raw_data[[#This Row],[Date Tagged]]</f>
        <v>6.6898148143081926E-3</v>
      </c>
      <c r="J4845" s="46">
        <f>HOUR(tbl_raw_data[[#This Row],[Time_taken]])*60+MINUTE(tbl_raw_data[[#This Row],[Time_taken]])+SECOND(tbl_raw_data[[#This Row],[Time_taken]])/60</f>
        <v>9.6333333333333329</v>
      </c>
      <c r="K4845" s="52">
        <f>DATE(YEAR(tbl_raw_data[[#This Row],[Date Actioned]]),MONTH(tbl_raw_data[[#This Row],[Date Actioned]]),DAY(tbl_raw_data[[#This Row],[Date Actioned]]))</f>
        <v>45156</v>
      </c>
      <c r="L4845" s="50" t="str">
        <f>UPPER(TEXT(tbl_raw_data[[#This Row],[updated_date]],"MMMM"))</f>
        <v>AUGUST</v>
      </c>
      <c r="M4845" s="50" t="str">
        <f>"WEEK "&amp; IF(ROUNDUP(DAY(tbl_raw_data[[#This Row],[updated_date]])/7,0)=5,4,ROUNDUP(DAY(tbl_raw_data[[#This Row],[updated_date]])/7,0))</f>
        <v>WEEK 3</v>
      </c>
      <c r="N4845" s="50" t="str">
        <f>UPPER(VLOOKUP(tbl_raw_data[[#This Row],[Analyst]],Settiings!$A$2:$B$16,2,0))</f>
        <v>CAMROOON</v>
      </c>
      <c r="O4845" s="50" t="str">
        <f>TRIM(UPPER(tbl_raw_data[[#This Row],[Outcome]]))</f>
        <v>APPROVE</v>
      </c>
      <c r="P4845" s="50" t="str">
        <f>TRIM(UPPER(tbl_raw_data[[#This Row],[Queue Name]]))</f>
        <v>CONSUMER PRE BUREAU</v>
      </c>
      <c r="Q4845" s="50" t="str">
        <f>IF(tbl_raw_data[[#This Row],[Time taken in min]]&lt;=Settiings!$D$2,"SLA_MET","SLA_NOT_MET")</f>
        <v>SLA_MET</v>
      </c>
      <c r="R4845" s="94"/>
    </row>
    <row r="4846" spans="1:18" x14ac:dyDescent="0.3">
      <c r="A4846" s="14" t="s">
        <v>4863</v>
      </c>
      <c r="B4846" s="15">
        <v>45156.65079861111</v>
      </c>
      <c r="C4846" s="26">
        <v>45156.664606481485</v>
      </c>
      <c r="D4846" s="18" t="s">
        <v>13</v>
      </c>
      <c r="E4846" s="18" t="s">
        <v>9</v>
      </c>
      <c r="F4846" s="27" t="s">
        <v>65</v>
      </c>
      <c r="G4846" s="19"/>
      <c r="H4846" s="79"/>
      <c r="I4846" s="48">
        <f>tbl_raw_data[[#This Row],[Date Actioned]]-tbl_raw_data[[#This Row],[Date Tagged]]</f>
        <v>1.3807870374876074E-2</v>
      </c>
      <c r="J4846" s="46">
        <f>HOUR(tbl_raw_data[[#This Row],[Time_taken]])*60+MINUTE(tbl_raw_data[[#This Row],[Time_taken]])+SECOND(tbl_raw_data[[#This Row],[Time_taken]])/60</f>
        <v>19.883333333333333</v>
      </c>
      <c r="K4846" s="52">
        <f>DATE(YEAR(tbl_raw_data[[#This Row],[Date Actioned]]),MONTH(tbl_raw_data[[#This Row],[Date Actioned]]),DAY(tbl_raw_data[[#This Row],[Date Actioned]]))</f>
        <v>45156</v>
      </c>
      <c r="L4846" s="50" t="str">
        <f>UPPER(TEXT(tbl_raw_data[[#This Row],[updated_date]],"MMMM"))</f>
        <v>AUGUST</v>
      </c>
      <c r="M4846" s="50" t="str">
        <f>"WEEK "&amp; IF(ROUNDUP(DAY(tbl_raw_data[[#This Row],[updated_date]])/7,0)=5,4,ROUNDUP(DAY(tbl_raw_data[[#This Row],[updated_date]])/7,0))</f>
        <v>WEEK 3</v>
      </c>
      <c r="N4846" s="50" t="str">
        <f>UPPER(VLOOKUP(tbl_raw_data[[#This Row],[Analyst]],Settiings!$A$2:$B$16,2,0))</f>
        <v>SAM</v>
      </c>
      <c r="O4846" s="50" t="str">
        <f>TRIM(UPPER(tbl_raw_data[[#This Row],[Outcome]]))</f>
        <v>APPROVE</v>
      </c>
      <c r="P4846" s="50" t="str">
        <f>TRIM(UPPER(tbl_raw_data[[#This Row],[Queue Name]]))</f>
        <v>CONSUMER EXISTING</v>
      </c>
      <c r="Q4846" s="50" t="str">
        <f>IF(tbl_raw_data[[#This Row],[Time taken in min]]&lt;=Settiings!$D$2,"SLA_MET","SLA_NOT_MET")</f>
        <v>SLA_MET</v>
      </c>
      <c r="R4846" s="94"/>
    </row>
    <row r="4847" spans="1:18" x14ac:dyDescent="0.3">
      <c r="A4847" s="20" t="s">
        <v>4865</v>
      </c>
      <c r="B4847" s="15">
        <v>45156.654814814814</v>
      </c>
      <c r="C4847" s="10">
        <v>45156.661631944444</v>
      </c>
      <c r="D4847" s="12" t="s">
        <v>13</v>
      </c>
      <c r="E4847" s="12" t="s">
        <v>19</v>
      </c>
      <c r="F4847" s="11" t="s">
        <v>50</v>
      </c>
      <c r="G4847" s="13"/>
      <c r="H4847" s="78"/>
      <c r="I4847" s="48">
        <f>tbl_raw_data[[#This Row],[Date Actioned]]-tbl_raw_data[[#This Row],[Date Tagged]]</f>
        <v>6.8171296297805384E-3</v>
      </c>
      <c r="J4847" s="46">
        <f>HOUR(tbl_raw_data[[#This Row],[Time_taken]])*60+MINUTE(tbl_raw_data[[#This Row],[Time_taken]])+SECOND(tbl_raw_data[[#This Row],[Time_taken]])/60</f>
        <v>9.8166666666666664</v>
      </c>
      <c r="K4847" s="52">
        <f>DATE(YEAR(tbl_raw_data[[#This Row],[Date Actioned]]),MONTH(tbl_raw_data[[#This Row],[Date Actioned]]),DAY(tbl_raw_data[[#This Row],[Date Actioned]]))</f>
        <v>45156</v>
      </c>
      <c r="L4847" s="50" t="str">
        <f>UPPER(TEXT(tbl_raw_data[[#This Row],[updated_date]],"MMMM"))</f>
        <v>AUGUST</v>
      </c>
      <c r="M4847" s="50" t="str">
        <f>"WEEK "&amp; IF(ROUNDUP(DAY(tbl_raw_data[[#This Row],[updated_date]])/7,0)=5,4,ROUNDUP(DAY(tbl_raw_data[[#This Row],[updated_date]])/7,0))</f>
        <v>WEEK 3</v>
      </c>
      <c r="N4847" s="50" t="str">
        <f>UPPER(VLOOKUP(tbl_raw_data[[#This Row],[Analyst]],Settiings!$A$2:$B$16,2,0))</f>
        <v>SHAHID</v>
      </c>
      <c r="O4847" s="50" t="str">
        <f>TRIM(UPPER(tbl_raw_data[[#This Row],[Outcome]]))</f>
        <v>APPROVE</v>
      </c>
      <c r="P4847" s="50" t="str">
        <f>TRIM(UPPER(tbl_raw_data[[#This Row],[Queue Name]]))</f>
        <v>CONSUMER POST BUREAU</v>
      </c>
      <c r="Q4847" s="50" t="str">
        <f>IF(tbl_raw_data[[#This Row],[Time taken in min]]&lt;=Settiings!$D$2,"SLA_MET","SLA_NOT_MET")</f>
        <v>SLA_MET</v>
      </c>
      <c r="R4847" s="94"/>
    </row>
    <row r="4848" spans="1:18" x14ac:dyDescent="0.3">
      <c r="A4848" s="23" t="s">
        <v>4866</v>
      </c>
      <c r="B4848" s="9">
        <v>45156.655914351853</v>
      </c>
      <c r="C4848" s="24">
        <v>45156.664421296293</v>
      </c>
      <c r="D4848" s="25" t="s">
        <v>27</v>
      </c>
      <c r="E4848" s="25" t="s">
        <v>47</v>
      </c>
      <c r="F4848" s="25" t="s">
        <v>16</v>
      </c>
      <c r="G4848" s="25" t="s">
        <v>2533</v>
      </c>
      <c r="H4848" s="82"/>
      <c r="I4848" s="48">
        <f>tbl_raw_data[[#This Row],[Date Actioned]]-tbl_raw_data[[#This Row],[Date Tagged]]</f>
        <v>8.5069444394321181E-3</v>
      </c>
      <c r="J4848" s="46">
        <f>HOUR(tbl_raw_data[[#This Row],[Time_taken]])*60+MINUTE(tbl_raw_data[[#This Row],[Time_taken]])+SECOND(tbl_raw_data[[#This Row],[Time_taken]])/60</f>
        <v>12.25</v>
      </c>
      <c r="K4848" s="52">
        <f>DATE(YEAR(tbl_raw_data[[#This Row],[Date Actioned]]),MONTH(tbl_raw_data[[#This Row],[Date Actioned]]),DAY(tbl_raw_data[[#This Row],[Date Actioned]]))</f>
        <v>45156</v>
      </c>
      <c r="L4848" s="50" t="str">
        <f>UPPER(TEXT(tbl_raw_data[[#This Row],[updated_date]],"MMMM"))</f>
        <v>AUGUST</v>
      </c>
      <c r="M4848" s="50" t="str">
        <f>"WEEK "&amp; IF(ROUNDUP(DAY(tbl_raw_data[[#This Row],[updated_date]])/7,0)=5,4,ROUNDUP(DAY(tbl_raw_data[[#This Row],[updated_date]])/7,0))</f>
        <v>WEEK 3</v>
      </c>
      <c r="N4848" s="50" t="str">
        <f>UPPER(VLOOKUP(tbl_raw_data[[#This Row],[Analyst]],Settiings!$A$2:$B$16,2,0))</f>
        <v>CAMROOON</v>
      </c>
      <c r="O4848" s="50" t="str">
        <f>TRIM(UPPER(tbl_raw_data[[#This Row],[Outcome]]))</f>
        <v>DECLINE</v>
      </c>
      <c r="P4848" s="50" t="str">
        <f>TRIM(UPPER(tbl_raw_data[[#This Row],[Queue Name]]))</f>
        <v>CONSUMER PRE BUREAU</v>
      </c>
      <c r="Q4848" s="50" t="str">
        <f>IF(tbl_raw_data[[#This Row],[Time taken in min]]&lt;=Settiings!$D$2,"SLA_MET","SLA_NOT_MET")</f>
        <v>SLA_MET</v>
      </c>
      <c r="R4848" s="94"/>
    </row>
    <row r="4849" spans="1:18" x14ac:dyDescent="0.3">
      <c r="A4849" s="23" t="s">
        <v>4867</v>
      </c>
      <c r="B4849" s="15">
        <v>45156.657152777778</v>
      </c>
      <c r="C4849" s="16">
        <v>45156.663032407407</v>
      </c>
      <c r="D4849" s="17" t="s">
        <v>13</v>
      </c>
      <c r="E4849" s="17" t="s">
        <v>47</v>
      </c>
      <c r="F4849" s="17" t="s">
        <v>70</v>
      </c>
      <c r="G4849" s="17" t="s">
        <v>946</v>
      </c>
      <c r="H4849" s="83"/>
      <c r="I4849" s="48">
        <f>tbl_raw_data[[#This Row],[Date Actioned]]-tbl_raw_data[[#This Row],[Date Tagged]]</f>
        <v>5.8796296289074235E-3</v>
      </c>
      <c r="J4849" s="46">
        <f>HOUR(tbl_raw_data[[#This Row],[Time_taken]])*60+MINUTE(tbl_raw_data[[#This Row],[Time_taken]])+SECOND(tbl_raw_data[[#This Row],[Time_taken]])/60</f>
        <v>8.4666666666666668</v>
      </c>
      <c r="K4849" s="52">
        <f>DATE(YEAR(tbl_raw_data[[#This Row],[Date Actioned]]),MONTH(tbl_raw_data[[#This Row],[Date Actioned]]),DAY(tbl_raw_data[[#This Row],[Date Actioned]]))</f>
        <v>45156</v>
      </c>
      <c r="L4849" s="50" t="str">
        <f>UPPER(TEXT(tbl_raw_data[[#This Row],[updated_date]],"MMMM"))</f>
        <v>AUGUST</v>
      </c>
      <c r="M4849" s="50" t="str">
        <f>"WEEK "&amp; IF(ROUNDUP(DAY(tbl_raw_data[[#This Row],[updated_date]])/7,0)=5,4,ROUNDUP(DAY(tbl_raw_data[[#This Row],[updated_date]])/7,0))</f>
        <v>WEEK 3</v>
      </c>
      <c r="N4849" s="50" t="str">
        <f>UPPER(VLOOKUP(tbl_raw_data[[#This Row],[Analyst]],Settiings!$A$2:$B$16,2,0))</f>
        <v>ASIF</v>
      </c>
      <c r="O4849" s="50" t="str">
        <f>TRIM(UPPER(tbl_raw_data[[#This Row],[Outcome]]))</f>
        <v>APPROVE</v>
      </c>
      <c r="P4849" s="50" t="str">
        <f>TRIM(UPPER(tbl_raw_data[[#This Row],[Queue Name]]))</f>
        <v>CONSUMER PRE BUREAU</v>
      </c>
      <c r="Q4849" s="50" t="str">
        <f>IF(tbl_raw_data[[#This Row],[Time taken in min]]&lt;=Settiings!$D$2,"SLA_MET","SLA_NOT_MET")</f>
        <v>SLA_MET</v>
      </c>
      <c r="R4849" s="94"/>
    </row>
    <row r="4850" spans="1:18" x14ac:dyDescent="0.3">
      <c r="A4850" s="14" t="s">
        <v>4868</v>
      </c>
      <c r="B4850" s="15">
        <v>45156.657534722224</v>
      </c>
      <c r="C4850" s="16">
        <v>45156.6721875</v>
      </c>
      <c r="D4850" s="17" t="s">
        <v>27</v>
      </c>
      <c r="E4850" s="17" t="s">
        <v>9</v>
      </c>
      <c r="F4850" s="17" t="s">
        <v>70</v>
      </c>
      <c r="G4850" s="17" t="s">
        <v>228</v>
      </c>
      <c r="H4850" s="83"/>
      <c r="I4850" s="48">
        <f>tbl_raw_data[[#This Row],[Date Actioned]]-tbl_raw_data[[#This Row],[Date Tagged]]</f>
        <v>1.4652777776063886E-2</v>
      </c>
      <c r="J4850" s="46">
        <f>HOUR(tbl_raw_data[[#This Row],[Time_taken]])*60+MINUTE(tbl_raw_data[[#This Row],[Time_taken]])+SECOND(tbl_raw_data[[#This Row],[Time_taken]])/60</f>
        <v>21.1</v>
      </c>
      <c r="K4850" s="52">
        <f>DATE(YEAR(tbl_raw_data[[#This Row],[Date Actioned]]),MONTH(tbl_raw_data[[#This Row],[Date Actioned]]),DAY(tbl_raw_data[[#This Row],[Date Actioned]]))</f>
        <v>45156</v>
      </c>
      <c r="L4850" s="50" t="str">
        <f>UPPER(TEXT(tbl_raw_data[[#This Row],[updated_date]],"MMMM"))</f>
        <v>AUGUST</v>
      </c>
      <c r="M4850" s="50" t="str">
        <f>"WEEK "&amp; IF(ROUNDUP(DAY(tbl_raw_data[[#This Row],[updated_date]])/7,0)=5,4,ROUNDUP(DAY(tbl_raw_data[[#This Row],[updated_date]])/7,0))</f>
        <v>WEEK 3</v>
      </c>
      <c r="N4850" s="50" t="str">
        <f>UPPER(VLOOKUP(tbl_raw_data[[#This Row],[Analyst]],Settiings!$A$2:$B$16,2,0))</f>
        <v>ASIF</v>
      </c>
      <c r="O4850" s="50" t="str">
        <f>TRIM(UPPER(tbl_raw_data[[#This Row],[Outcome]]))</f>
        <v>DECLINE</v>
      </c>
      <c r="P4850" s="50" t="str">
        <f>TRIM(UPPER(tbl_raw_data[[#This Row],[Queue Name]]))</f>
        <v>CONSUMER EXISTING</v>
      </c>
      <c r="Q4850" s="50" t="str">
        <f>IF(tbl_raw_data[[#This Row],[Time taken in min]]&lt;=Settiings!$D$2,"SLA_MET","SLA_NOT_MET")</f>
        <v>SLA_NOT_MET</v>
      </c>
      <c r="R4850" s="94"/>
    </row>
    <row r="4851" spans="1:18" x14ac:dyDescent="0.3">
      <c r="A4851" s="14" t="s">
        <v>4869</v>
      </c>
      <c r="B4851" s="9">
        <v>45156.658645833333</v>
      </c>
      <c r="C4851" s="24">
        <v>45156.670925925922</v>
      </c>
      <c r="D4851" s="25" t="s">
        <v>13</v>
      </c>
      <c r="E4851" s="25" t="s">
        <v>9</v>
      </c>
      <c r="F4851" s="25" t="s">
        <v>16</v>
      </c>
      <c r="G4851" s="25" t="s">
        <v>4079</v>
      </c>
      <c r="H4851" s="82"/>
      <c r="I4851" s="48">
        <f>tbl_raw_data[[#This Row],[Date Actioned]]-tbl_raw_data[[#This Row],[Date Tagged]]</f>
        <v>1.2280092589207925E-2</v>
      </c>
      <c r="J4851" s="46">
        <f>HOUR(tbl_raw_data[[#This Row],[Time_taken]])*60+MINUTE(tbl_raw_data[[#This Row],[Time_taken]])+SECOND(tbl_raw_data[[#This Row],[Time_taken]])/60</f>
        <v>17.683333333333334</v>
      </c>
      <c r="K4851" s="52">
        <f>DATE(YEAR(tbl_raw_data[[#This Row],[Date Actioned]]),MONTH(tbl_raw_data[[#This Row],[Date Actioned]]),DAY(tbl_raw_data[[#This Row],[Date Actioned]]))</f>
        <v>45156</v>
      </c>
      <c r="L4851" s="50" t="str">
        <f>UPPER(TEXT(tbl_raw_data[[#This Row],[updated_date]],"MMMM"))</f>
        <v>AUGUST</v>
      </c>
      <c r="M4851" s="50" t="str">
        <f>"WEEK "&amp; IF(ROUNDUP(DAY(tbl_raw_data[[#This Row],[updated_date]])/7,0)=5,4,ROUNDUP(DAY(tbl_raw_data[[#This Row],[updated_date]])/7,0))</f>
        <v>WEEK 3</v>
      </c>
      <c r="N4851" s="50" t="str">
        <f>UPPER(VLOOKUP(tbl_raw_data[[#This Row],[Analyst]],Settiings!$A$2:$B$16,2,0))</f>
        <v>CAMROOON</v>
      </c>
      <c r="O4851" s="50" t="str">
        <f>TRIM(UPPER(tbl_raw_data[[#This Row],[Outcome]]))</f>
        <v>APPROVE</v>
      </c>
      <c r="P4851" s="50" t="str">
        <f>TRIM(UPPER(tbl_raw_data[[#This Row],[Queue Name]]))</f>
        <v>CONSUMER EXISTING</v>
      </c>
      <c r="Q4851" s="50" t="str">
        <f>IF(tbl_raw_data[[#This Row],[Time taken in min]]&lt;=Settiings!$D$2,"SLA_MET","SLA_NOT_MET")</f>
        <v>SLA_MET</v>
      </c>
      <c r="R4851" s="94"/>
    </row>
    <row r="4852" spans="1:18" x14ac:dyDescent="0.3">
      <c r="A4852" s="20" t="s">
        <v>4870</v>
      </c>
      <c r="B4852" s="9">
        <v>45156.660162037035</v>
      </c>
      <c r="C4852" s="24">
        <v>45156.674837962964</v>
      </c>
      <c r="D4852" s="25" t="s">
        <v>27</v>
      </c>
      <c r="E4852" s="25" t="s">
        <v>9</v>
      </c>
      <c r="F4852" s="25" t="s">
        <v>16</v>
      </c>
      <c r="G4852" s="25" t="s">
        <v>228</v>
      </c>
      <c r="H4852" s="82"/>
      <c r="I4852" s="48">
        <f>tbl_raw_data[[#This Row],[Date Actioned]]-tbl_raw_data[[#This Row],[Date Tagged]]</f>
        <v>1.467592592962319E-2</v>
      </c>
      <c r="J4852" s="46">
        <f>HOUR(tbl_raw_data[[#This Row],[Time_taken]])*60+MINUTE(tbl_raw_data[[#This Row],[Time_taken]])+SECOND(tbl_raw_data[[#This Row],[Time_taken]])/60</f>
        <v>21.133333333333333</v>
      </c>
      <c r="K4852" s="52">
        <f>DATE(YEAR(tbl_raw_data[[#This Row],[Date Actioned]]),MONTH(tbl_raw_data[[#This Row],[Date Actioned]]),DAY(tbl_raw_data[[#This Row],[Date Actioned]]))</f>
        <v>45156</v>
      </c>
      <c r="L4852" s="50" t="str">
        <f>UPPER(TEXT(tbl_raw_data[[#This Row],[updated_date]],"MMMM"))</f>
        <v>AUGUST</v>
      </c>
      <c r="M4852" s="50" t="str">
        <f>"WEEK "&amp; IF(ROUNDUP(DAY(tbl_raw_data[[#This Row],[updated_date]])/7,0)=5,4,ROUNDUP(DAY(tbl_raw_data[[#This Row],[updated_date]])/7,0))</f>
        <v>WEEK 3</v>
      </c>
      <c r="N4852" s="50" t="str">
        <f>UPPER(VLOOKUP(tbl_raw_data[[#This Row],[Analyst]],Settiings!$A$2:$B$16,2,0))</f>
        <v>CAMROOON</v>
      </c>
      <c r="O4852" s="50" t="str">
        <f>TRIM(UPPER(tbl_raw_data[[#This Row],[Outcome]]))</f>
        <v>DECLINE</v>
      </c>
      <c r="P4852" s="50" t="str">
        <f>TRIM(UPPER(tbl_raw_data[[#This Row],[Queue Name]]))</f>
        <v>CONSUMER EXISTING</v>
      </c>
      <c r="Q4852" s="50" t="str">
        <f>IF(tbl_raw_data[[#This Row],[Time taken in min]]&lt;=Settiings!$D$2,"SLA_MET","SLA_NOT_MET")</f>
        <v>SLA_NOT_MET</v>
      </c>
      <c r="R4852" s="94"/>
    </row>
    <row r="4853" spans="1:18" x14ac:dyDescent="0.3">
      <c r="A4853" s="20" t="s">
        <v>4871</v>
      </c>
      <c r="B4853" s="15">
        <v>45156.660682870373</v>
      </c>
      <c r="C4853" s="16">
        <v>45156.674363425926</v>
      </c>
      <c r="D4853" s="17" t="s">
        <v>13</v>
      </c>
      <c r="E4853" s="17" t="s">
        <v>47</v>
      </c>
      <c r="F4853" s="17" t="s">
        <v>70</v>
      </c>
      <c r="G4853" s="17" t="s">
        <v>4872</v>
      </c>
      <c r="H4853" s="83"/>
      <c r="I4853" s="48">
        <f>tbl_raw_data[[#This Row],[Date Actioned]]-tbl_raw_data[[#This Row],[Date Tagged]]</f>
        <v>1.3680555552127771E-2</v>
      </c>
      <c r="J4853" s="46">
        <f>HOUR(tbl_raw_data[[#This Row],[Time_taken]])*60+MINUTE(tbl_raw_data[[#This Row],[Time_taken]])+SECOND(tbl_raw_data[[#This Row],[Time_taken]])/60</f>
        <v>19.7</v>
      </c>
      <c r="K4853" s="52">
        <f>DATE(YEAR(tbl_raw_data[[#This Row],[Date Actioned]]),MONTH(tbl_raw_data[[#This Row],[Date Actioned]]),DAY(tbl_raw_data[[#This Row],[Date Actioned]]))</f>
        <v>45156</v>
      </c>
      <c r="L4853" s="50" t="str">
        <f>UPPER(TEXT(tbl_raw_data[[#This Row],[updated_date]],"MMMM"))</f>
        <v>AUGUST</v>
      </c>
      <c r="M4853" s="50" t="str">
        <f>"WEEK "&amp; IF(ROUNDUP(DAY(tbl_raw_data[[#This Row],[updated_date]])/7,0)=5,4,ROUNDUP(DAY(tbl_raw_data[[#This Row],[updated_date]])/7,0))</f>
        <v>WEEK 3</v>
      </c>
      <c r="N4853" s="50" t="str">
        <f>UPPER(VLOOKUP(tbl_raw_data[[#This Row],[Analyst]],Settiings!$A$2:$B$16,2,0))</f>
        <v>ASIF</v>
      </c>
      <c r="O4853" s="50" t="str">
        <f>TRIM(UPPER(tbl_raw_data[[#This Row],[Outcome]]))</f>
        <v>APPROVE</v>
      </c>
      <c r="P4853" s="50" t="str">
        <f>TRIM(UPPER(tbl_raw_data[[#This Row],[Queue Name]]))</f>
        <v>CONSUMER PRE BUREAU</v>
      </c>
      <c r="Q4853" s="50" t="str">
        <f>IF(tbl_raw_data[[#This Row],[Time taken in min]]&lt;=Settiings!$D$2,"SLA_MET","SLA_NOT_MET")</f>
        <v>SLA_MET</v>
      </c>
      <c r="R4853" s="94"/>
    </row>
    <row r="4854" spans="1:18" x14ac:dyDescent="0.3">
      <c r="A4854" s="23" t="s">
        <v>4873</v>
      </c>
      <c r="B4854" s="9">
        <v>45156.660960648151</v>
      </c>
      <c r="C4854" s="24">
        <v>45156.676793981482</v>
      </c>
      <c r="D4854" s="25" t="s">
        <v>13</v>
      </c>
      <c r="E4854" s="25" t="s">
        <v>9</v>
      </c>
      <c r="F4854" s="25" t="s">
        <v>70</v>
      </c>
      <c r="G4854" s="25" t="s">
        <v>17</v>
      </c>
      <c r="H4854" s="82"/>
      <c r="I4854" s="48">
        <f>tbl_raw_data[[#This Row],[Date Actioned]]-tbl_raw_data[[#This Row],[Date Tagged]]</f>
        <v>1.583333333110204E-2</v>
      </c>
      <c r="J4854" s="46">
        <f>HOUR(tbl_raw_data[[#This Row],[Time_taken]])*60+MINUTE(tbl_raw_data[[#This Row],[Time_taken]])+SECOND(tbl_raw_data[[#This Row],[Time_taken]])/60</f>
        <v>22.8</v>
      </c>
      <c r="K4854" s="52">
        <f>DATE(YEAR(tbl_raw_data[[#This Row],[Date Actioned]]),MONTH(tbl_raw_data[[#This Row],[Date Actioned]]),DAY(tbl_raw_data[[#This Row],[Date Actioned]]))</f>
        <v>45156</v>
      </c>
      <c r="L4854" s="50" t="str">
        <f>UPPER(TEXT(tbl_raw_data[[#This Row],[updated_date]],"MMMM"))</f>
        <v>AUGUST</v>
      </c>
      <c r="M4854" s="50" t="str">
        <f>"WEEK "&amp; IF(ROUNDUP(DAY(tbl_raw_data[[#This Row],[updated_date]])/7,0)=5,4,ROUNDUP(DAY(tbl_raw_data[[#This Row],[updated_date]])/7,0))</f>
        <v>WEEK 3</v>
      </c>
      <c r="N4854" s="50" t="str">
        <f>UPPER(VLOOKUP(tbl_raw_data[[#This Row],[Analyst]],Settiings!$A$2:$B$16,2,0))</f>
        <v>ASIF</v>
      </c>
      <c r="O4854" s="50" t="str">
        <f>TRIM(UPPER(tbl_raw_data[[#This Row],[Outcome]]))</f>
        <v>APPROVE</v>
      </c>
      <c r="P4854" s="50" t="str">
        <f>TRIM(UPPER(tbl_raw_data[[#This Row],[Queue Name]]))</f>
        <v>CONSUMER EXISTING</v>
      </c>
      <c r="Q4854" s="50" t="str">
        <f>IF(tbl_raw_data[[#This Row],[Time taken in min]]&lt;=Settiings!$D$2,"SLA_MET","SLA_NOT_MET")</f>
        <v>SLA_NOT_MET</v>
      </c>
      <c r="R4854" s="94"/>
    </row>
    <row r="4855" spans="1:18" x14ac:dyDescent="0.3">
      <c r="A4855" s="23" t="s">
        <v>4874</v>
      </c>
      <c r="B4855" s="15">
        <v>45156.661481481482</v>
      </c>
      <c r="C4855" s="26">
        <v>45156.667233796295</v>
      </c>
      <c r="D4855" s="18" t="s">
        <v>13</v>
      </c>
      <c r="E4855" s="18" t="s">
        <v>19</v>
      </c>
      <c r="F4855" s="27" t="s">
        <v>65</v>
      </c>
      <c r="G4855" s="19"/>
      <c r="H4855" s="79"/>
      <c r="I4855" s="48">
        <f>tbl_raw_data[[#This Row],[Date Actioned]]-tbl_raw_data[[#This Row],[Date Tagged]]</f>
        <v>5.7523148134350777E-3</v>
      </c>
      <c r="J4855" s="46">
        <f>HOUR(tbl_raw_data[[#This Row],[Time_taken]])*60+MINUTE(tbl_raw_data[[#This Row],[Time_taken]])+SECOND(tbl_raw_data[[#This Row],[Time_taken]])/60</f>
        <v>8.2833333333333332</v>
      </c>
      <c r="K4855" s="52">
        <f>DATE(YEAR(tbl_raw_data[[#This Row],[Date Actioned]]),MONTH(tbl_raw_data[[#This Row],[Date Actioned]]),DAY(tbl_raw_data[[#This Row],[Date Actioned]]))</f>
        <v>45156</v>
      </c>
      <c r="L4855" s="50" t="str">
        <f>UPPER(TEXT(tbl_raw_data[[#This Row],[updated_date]],"MMMM"))</f>
        <v>AUGUST</v>
      </c>
      <c r="M4855" s="50" t="str">
        <f>"WEEK "&amp; IF(ROUNDUP(DAY(tbl_raw_data[[#This Row],[updated_date]])/7,0)=5,4,ROUNDUP(DAY(tbl_raw_data[[#This Row],[updated_date]])/7,0))</f>
        <v>WEEK 3</v>
      </c>
      <c r="N4855" s="50" t="str">
        <f>UPPER(VLOOKUP(tbl_raw_data[[#This Row],[Analyst]],Settiings!$A$2:$B$16,2,0))</f>
        <v>SAM</v>
      </c>
      <c r="O4855" s="50" t="str">
        <f>TRIM(UPPER(tbl_raw_data[[#This Row],[Outcome]]))</f>
        <v>APPROVE</v>
      </c>
      <c r="P4855" s="50" t="str">
        <f>TRIM(UPPER(tbl_raw_data[[#This Row],[Queue Name]]))</f>
        <v>CONSUMER POST BUREAU</v>
      </c>
      <c r="Q4855" s="50" t="str">
        <f>IF(tbl_raw_data[[#This Row],[Time taken in min]]&lt;=Settiings!$D$2,"SLA_MET","SLA_NOT_MET")</f>
        <v>SLA_MET</v>
      </c>
      <c r="R4855" s="94"/>
    </row>
    <row r="4856" spans="1:18" x14ac:dyDescent="0.3">
      <c r="A4856" s="14" t="s">
        <v>4877</v>
      </c>
      <c r="B4856" s="15">
        <v>45156.663402777776</v>
      </c>
      <c r="C4856" s="16">
        <v>45156.682291666664</v>
      </c>
      <c r="D4856" s="17" t="s">
        <v>13</v>
      </c>
      <c r="E4856" s="17" t="s">
        <v>9</v>
      </c>
      <c r="F4856" s="17" t="s">
        <v>16</v>
      </c>
      <c r="G4856" s="17" t="s">
        <v>17</v>
      </c>
      <c r="H4856" s="83"/>
      <c r="I4856" s="48">
        <f>tbl_raw_data[[#This Row],[Date Actioned]]-tbl_raw_data[[#This Row],[Date Tagged]]</f>
        <v>1.8888888887886424E-2</v>
      </c>
      <c r="J4856" s="46">
        <f>HOUR(tbl_raw_data[[#This Row],[Time_taken]])*60+MINUTE(tbl_raw_data[[#This Row],[Time_taken]])+SECOND(tbl_raw_data[[#This Row],[Time_taken]])/60</f>
        <v>27.2</v>
      </c>
      <c r="K4856" s="52">
        <f>DATE(YEAR(tbl_raw_data[[#This Row],[Date Actioned]]),MONTH(tbl_raw_data[[#This Row],[Date Actioned]]),DAY(tbl_raw_data[[#This Row],[Date Actioned]]))</f>
        <v>45156</v>
      </c>
      <c r="L4856" s="50" t="str">
        <f>UPPER(TEXT(tbl_raw_data[[#This Row],[updated_date]],"MMMM"))</f>
        <v>AUGUST</v>
      </c>
      <c r="M4856" s="50" t="str">
        <f>"WEEK "&amp; IF(ROUNDUP(DAY(tbl_raw_data[[#This Row],[updated_date]])/7,0)=5,4,ROUNDUP(DAY(tbl_raw_data[[#This Row],[updated_date]])/7,0))</f>
        <v>WEEK 3</v>
      </c>
      <c r="N4856" s="50" t="str">
        <f>UPPER(VLOOKUP(tbl_raw_data[[#This Row],[Analyst]],Settiings!$A$2:$B$16,2,0))</f>
        <v>CAMROOON</v>
      </c>
      <c r="O4856" s="50" t="str">
        <f>TRIM(UPPER(tbl_raw_data[[#This Row],[Outcome]]))</f>
        <v>APPROVE</v>
      </c>
      <c r="P4856" s="50" t="str">
        <f>TRIM(UPPER(tbl_raw_data[[#This Row],[Queue Name]]))</f>
        <v>CONSUMER EXISTING</v>
      </c>
      <c r="Q4856" s="50" t="str">
        <f>IF(tbl_raw_data[[#This Row],[Time taken in min]]&lt;=Settiings!$D$2,"SLA_MET","SLA_NOT_MET")</f>
        <v>SLA_NOT_MET</v>
      </c>
      <c r="R4856" s="94"/>
    </row>
    <row r="4857" spans="1:18" x14ac:dyDescent="0.3">
      <c r="A4857" s="23" t="s">
        <v>4878</v>
      </c>
      <c r="B4857" s="15">
        <v>45156.663831018515</v>
      </c>
      <c r="C4857" s="16">
        <v>45156.686655092592</v>
      </c>
      <c r="D4857" s="17" t="s">
        <v>27</v>
      </c>
      <c r="E4857" s="17" t="s">
        <v>9</v>
      </c>
      <c r="F4857" s="17" t="s">
        <v>70</v>
      </c>
      <c r="G4857" s="17" t="s">
        <v>228</v>
      </c>
      <c r="H4857" s="83"/>
      <c r="I4857" s="48">
        <f>tbl_raw_data[[#This Row],[Date Actioned]]-tbl_raw_data[[#This Row],[Date Tagged]]</f>
        <v>2.2824074076197576E-2</v>
      </c>
      <c r="J4857" s="46">
        <f>HOUR(tbl_raw_data[[#This Row],[Time_taken]])*60+MINUTE(tbl_raw_data[[#This Row],[Time_taken]])+SECOND(tbl_raw_data[[#This Row],[Time_taken]])/60</f>
        <v>32.866666666666667</v>
      </c>
      <c r="K4857" s="52">
        <f>DATE(YEAR(tbl_raw_data[[#This Row],[Date Actioned]]),MONTH(tbl_raw_data[[#This Row],[Date Actioned]]),DAY(tbl_raw_data[[#This Row],[Date Actioned]]))</f>
        <v>45156</v>
      </c>
      <c r="L4857" s="50" t="str">
        <f>UPPER(TEXT(tbl_raw_data[[#This Row],[updated_date]],"MMMM"))</f>
        <v>AUGUST</v>
      </c>
      <c r="M4857" s="50" t="str">
        <f>"WEEK "&amp; IF(ROUNDUP(DAY(tbl_raw_data[[#This Row],[updated_date]])/7,0)=5,4,ROUNDUP(DAY(tbl_raw_data[[#This Row],[updated_date]])/7,0))</f>
        <v>WEEK 3</v>
      </c>
      <c r="N4857" s="50" t="str">
        <f>UPPER(VLOOKUP(tbl_raw_data[[#This Row],[Analyst]],Settiings!$A$2:$B$16,2,0))</f>
        <v>ASIF</v>
      </c>
      <c r="O4857" s="50" t="str">
        <f>TRIM(UPPER(tbl_raw_data[[#This Row],[Outcome]]))</f>
        <v>DECLINE</v>
      </c>
      <c r="P4857" s="50" t="str">
        <f>TRIM(UPPER(tbl_raw_data[[#This Row],[Queue Name]]))</f>
        <v>CONSUMER EXISTING</v>
      </c>
      <c r="Q4857" s="50" t="str">
        <f>IF(tbl_raw_data[[#This Row],[Time taken in min]]&lt;=Settiings!$D$2,"SLA_MET","SLA_NOT_MET")</f>
        <v>SLA_NOT_MET</v>
      </c>
      <c r="R4857" s="94"/>
    </row>
    <row r="4858" spans="1:18" x14ac:dyDescent="0.3">
      <c r="A4858" s="14" t="s">
        <v>4879</v>
      </c>
      <c r="B4858" s="9">
        <v>45156.664120370369</v>
      </c>
      <c r="C4858" s="24">
        <v>45156.687523148146</v>
      </c>
      <c r="D4858" s="25" t="s">
        <v>27</v>
      </c>
      <c r="E4858" s="25" t="s">
        <v>19</v>
      </c>
      <c r="F4858" s="25" t="s">
        <v>16</v>
      </c>
      <c r="G4858" s="25" t="s">
        <v>4752</v>
      </c>
      <c r="H4858" s="82"/>
      <c r="I4858" s="48">
        <f>tbl_raw_data[[#This Row],[Date Actioned]]-tbl_raw_data[[#This Row],[Date Tagged]]</f>
        <v>2.3402777776937E-2</v>
      </c>
      <c r="J4858" s="46">
        <f>HOUR(tbl_raw_data[[#This Row],[Time_taken]])*60+MINUTE(tbl_raw_data[[#This Row],[Time_taken]])+SECOND(tbl_raw_data[[#This Row],[Time_taken]])/60</f>
        <v>33.700000000000003</v>
      </c>
      <c r="K4858" s="52">
        <f>DATE(YEAR(tbl_raw_data[[#This Row],[Date Actioned]]),MONTH(tbl_raw_data[[#This Row],[Date Actioned]]),DAY(tbl_raw_data[[#This Row],[Date Actioned]]))</f>
        <v>45156</v>
      </c>
      <c r="L4858" s="50" t="str">
        <f>UPPER(TEXT(tbl_raw_data[[#This Row],[updated_date]],"MMMM"))</f>
        <v>AUGUST</v>
      </c>
      <c r="M4858" s="50" t="str">
        <f>"WEEK "&amp; IF(ROUNDUP(DAY(tbl_raw_data[[#This Row],[updated_date]])/7,0)=5,4,ROUNDUP(DAY(tbl_raw_data[[#This Row],[updated_date]])/7,0))</f>
        <v>WEEK 3</v>
      </c>
      <c r="N4858" s="50" t="str">
        <f>UPPER(VLOOKUP(tbl_raw_data[[#This Row],[Analyst]],Settiings!$A$2:$B$16,2,0))</f>
        <v>CAMROOON</v>
      </c>
      <c r="O4858" s="50" t="str">
        <f>TRIM(UPPER(tbl_raw_data[[#This Row],[Outcome]]))</f>
        <v>DECLINE</v>
      </c>
      <c r="P4858" s="50" t="str">
        <f>TRIM(UPPER(tbl_raw_data[[#This Row],[Queue Name]]))</f>
        <v>CONSUMER POST BUREAU</v>
      </c>
      <c r="Q4858" s="50" t="str">
        <f>IF(tbl_raw_data[[#This Row],[Time taken in min]]&lt;=Settiings!$D$2,"SLA_MET","SLA_NOT_MET")</f>
        <v>SLA_NOT_MET</v>
      </c>
      <c r="R4858" s="94"/>
    </row>
    <row r="4859" spans="1:18" x14ac:dyDescent="0.3">
      <c r="A4859" s="14" t="s">
        <v>4880</v>
      </c>
      <c r="B4859" s="15">
        <v>45156.66511574074</v>
      </c>
      <c r="C4859" s="10">
        <v>45156.670497685183</v>
      </c>
      <c r="D4859" s="12" t="s">
        <v>13</v>
      </c>
      <c r="E4859" s="12" t="s">
        <v>19</v>
      </c>
      <c r="F4859" s="11" t="s">
        <v>65</v>
      </c>
      <c r="G4859" s="13"/>
      <c r="H4859" s="78"/>
      <c r="I4859" s="48">
        <f>tbl_raw_data[[#This Row],[Date Actioned]]-tbl_raw_data[[#This Row],[Date Tagged]]</f>
        <v>5.3819444437976927E-3</v>
      </c>
      <c r="J4859" s="46">
        <f>HOUR(tbl_raw_data[[#This Row],[Time_taken]])*60+MINUTE(tbl_raw_data[[#This Row],[Time_taken]])+SECOND(tbl_raw_data[[#This Row],[Time_taken]])/60</f>
        <v>7.75</v>
      </c>
      <c r="K4859" s="52">
        <f>DATE(YEAR(tbl_raw_data[[#This Row],[Date Actioned]]),MONTH(tbl_raw_data[[#This Row],[Date Actioned]]),DAY(tbl_raw_data[[#This Row],[Date Actioned]]))</f>
        <v>45156</v>
      </c>
      <c r="L4859" s="50" t="str">
        <f>UPPER(TEXT(tbl_raw_data[[#This Row],[updated_date]],"MMMM"))</f>
        <v>AUGUST</v>
      </c>
      <c r="M4859" s="50" t="str">
        <f>"WEEK "&amp; IF(ROUNDUP(DAY(tbl_raw_data[[#This Row],[updated_date]])/7,0)=5,4,ROUNDUP(DAY(tbl_raw_data[[#This Row],[updated_date]])/7,0))</f>
        <v>WEEK 3</v>
      </c>
      <c r="N4859" s="50" t="str">
        <f>UPPER(VLOOKUP(tbl_raw_data[[#This Row],[Analyst]],Settiings!$A$2:$B$16,2,0))</f>
        <v>SAM</v>
      </c>
      <c r="O4859" s="50" t="str">
        <f>TRIM(UPPER(tbl_raw_data[[#This Row],[Outcome]]))</f>
        <v>APPROVE</v>
      </c>
      <c r="P4859" s="50" t="str">
        <f>TRIM(UPPER(tbl_raw_data[[#This Row],[Queue Name]]))</f>
        <v>CONSUMER POST BUREAU</v>
      </c>
      <c r="Q4859" s="50" t="str">
        <f>IF(tbl_raw_data[[#This Row],[Time taken in min]]&lt;=Settiings!$D$2,"SLA_MET","SLA_NOT_MET")</f>
        <v>SLA_MET</v>
      </c>
      <c r="R4859" s="94"/>
    </row>
    <row r="4860" spans="1:18" x14ac:dyDescent="0.3">
      <c r="A4860" s="20" t="s">
        <v>4882</v>
      </c>
      <c r="B4860" s="15">
        <v>45156.672002314815</v>
      </c>
      <c r="C4860" s="26">
        <v>45156.680787037039</v>
      </c>
      <c r="D4860" s="18" t="s">
        <v>13</v>
      </c>
      <c r="E4860" s="18" t="s">
        <v>19</v>
      </c>
      <c r="F4860" s="27" t="s">
        <v>50</v>
      </c>
      <c r="G4860" s="19"/>
      <c r="H4860" s="79"/>
      <c r="I4860" s="48">
        <f>tbl_raw_data[[#This Row],[Date Actioned]]-tbl_raw_data[[#This Row],[Date Tagged]]</f>
        <v>8.7847222239361145E-3</v>
      </c>
      <c r="J4860" s="46">
        <f>HOUR(tbl_raw_data[[#This Row],[Time_taken]])*60+MINUTE(tbl_raw_data[[#This Row],[Time_taken]])+SECOND(tbl_raw_data[[#This Row],[Time_taken]])/60</f>
        <v>12.65</v>
      </c>
      <c r="K4860" s="52">
        <f>DATE(YEAR(tbl_raw_data[[#This Row],[Date Actioned]]),MONTH(tbl_raw_data[[#This Row],[Date Actioned]]),DAY(tbl_raw_data[[#This Row],[Date Actioned]]))</f>
        <v>45156</v>
      </c>
      <c r="L4860" s="50" t="str">
        <f>UPPER(TEXT(tbl_raw_data[[#This Row],[updated_date]],"MMMM"))</f>
        <v>AUGUST</v>
      </c>
      <c r="M4860" s="50" t="str">
        <f>"WEEK "&amp; IF(ROUNDUP(DAY(tbl_raw_data[[#This Row],[updated_date]])/7,0)=5,4,ROUNDUP(DAY(tbl_raw_data[[#This Row],[updated_date]])/7,0))</f>
        <v>WEEK 3</v>
      </c>
      <c r="N4860" s="50" t="str">
        <f>UPPER(VLOOKUP(tbl_raw_data[[#This Row],[Analyst]],Settiings!$A$2:$B$16,2,0))</f>
        <v>SHAHID</v>
      </c>
      <c r="O4860" s="50" t="str">
        <f>TRIM(UPPER(tbl_raw_data[[#This Row],[Outcome]]))</f>
        <v>APPROVE</v>
      </c>
      <c r="P4860" s="50" t="str">
        <f>TRIM(UPPER(tbl_raw_data[[#This Row],[Queue Name]]))</f>
        <v>CONSUMER POST BUREAU</v>
      </c>
      <c r="Q4860" s="50" t="str">
        <f>IF(tbl_raw_data[[#This Row],[Time taken in min]]&lt;=Settiings!$D$2,"SLA_MET","SLA_NOT_MET")</f>
        <v>SLA_MET</v>
      </c>
      <c r="R4860" s="94"/>
    </row>
    <row r="4861" spans="1:18" x14ac:dyDescent="0.3">
      <c r="A4861" s="23" t="s">
        <v>4883</v>
      </c>
      <c r="B4861" s="15">
        <v>45156.673703703702</v>
      </c>
      <c r="C4861" s="10">
        <v>45156.684317129628</v>
      </c>
      <c r="D4861" s="12" t="s">
        <v>13</v>
      </c>
      <c r="E4861" s="12" t="s">
        <v>9</v>
      </c>
      <c r="F4861" s="11" t="s">
        <v>65</v>
      </c>
      <c r="G4861" s="13"/>
      <c r="H4861" s="78"/>
      <c r="I4861" s="48">
        <f>tbl_raw_data[[#This Row],[Date Actioned]]-tbl_raw_data[[#This Row],[Date Tagged]]</f>
        <v>1.0613425925839692E-2</v>
      </c>
      <c r="J4861" s="46">
        <f>HOUR(tbl_raw_data[[#This Row],[Time_taken]])*60+MINUTE(tbl_raw_data[[#This Row],[Time_taken]])+SECOND(tbl_raw_data[[#This Row],[Time_taken]])/60</f>
        <v>15.283333333333333</v>
      </c>
      <c r="K4861" s="52">
        <f>DATE(YEAR(tbl_raw_data[[#This Row],[Date Actioned]]),MONTH(tbl_raw_data[[#This Row],[Date Actioned]]),DAY(tbl_raw_data[[#This Row],[Date Actioned]]))</f>
        <v>45156</v>
      </c>
      <c r="L4861" s="50" t="str">
        <f>UPPER(TEXT(tbl_raw_data[[#This Row],[updated_date]],"MMMM"))</f>
        <v>AUGUST</v>
      </c>
      <c r="M4861" s="50" t="str">
        <f>"WEEK "&amp; IF(ROUNDUP(DAY(tbl_raw_data[[#This Row],[updated_date]])/7,0)=5,4,ROUNDUP(DAY(tbl_raw_data[[#This Row],[updated_date]])/7,0))</f>
        <v>WEEK 3</v>
      </c>
      <c r="N4861" s="50" t="str">
        <f>UPPER(VLOOKUP(tbl_raw_data[[#This Row],[Analyst]],Settiings!$A$2:$B$16,2,0))</f>
        <v>SAM</v>
      </c>
      <c r="O4861" s="50" t="str">
        <f>TRIM(UPPER(tbl_raw_data[[#This Row],[Outcome]]))</f>
        <v>APPROVE</v>
      </c>
      <c r="P4861" s="50" t="str">
        <f>TRIM(UPPER(tbl_raw_data[[#This Row],[Queue Name]]))</f>
        <v>CONSUMER EXISTING</v>
      </c>
      <c r="Q4861" s="50" t="str">
        <f>IF(tbl_raw_data[[#This Row],[Time taken in min]]&lt;=Settiings!$D$2,"SLA_MET","SLA_NOT_MET")</f>
        <v>SLA_MET</v>
      </c>
      <c r="R4861" s="94"/>
    </row>
    <row r="4862" spans="1:18" x14ac:dyDescent="0.3">
      <c r="A4862" s="20" t="s">
        <v>4884</v>
      </c>
      <c r="B4862" s="15">
        <v>45156.674131944441</v>
      </c>
      <c r="C4862" s="16">
        <v>45156.686620370368</v>
      </c>
      <c r="D4862" s="17" t="s">
        <v>27</v>
      </c>
      <c r="E4862" s="17" t="s">
        <v>19</v>
      </c>
      <c r="F4862" s="17" t="s">
        <v>65</v>
      </c>
      <c r="G4862" s="17" t="s">
        <v>4763</v>
      </c>
      <c r="H4862" s="83"/>
      <c r="I4862" s="48">
        <f>tbl_raw_data[[#This Row],[Date Actioned]]-tbl_raw_data[[#This Row],[Date Tagged]]</f>
        <v>1.2488425927585922E-2</v>
      </c>
      <c r="J4862" s="46">
        <f>HOUR(tbl_raw_data[[#This Row],[Time_taken]])*60+MINUTE(tbl_raw_data[[#This Row],[Time_taken]])+SECOND(tbl_raw_data[[#This Row],[Time_taken]])/60</f>
        <v>17.983333333333334</v>
      </c>
      <c r="K4862" s="52">
        <f>DATE(YEAR(tbl_raw_data[[#This Row],[Date Actioned]]),MONTH(tbl_raw_data[[#This Row],[Date Actioned]]),DAY(tbl_raw_data[[#This Row],[Date Actioned]]))</f>
        <v>45156</v>
      </c>
      <c r="L4862" s="50" t="str">
        <f>UPPER(TEXT(tbl_raw_data[[#This Row],[updated_date]],"MMMM"))</f>
        <v>AUGUST</v>
      </c>
      <c r="M4862" s="50" t="str">
        <f>"WEEK "&amp; IF(ROUNDUP(DAY(tbl_raw_data[[#This Row],[updated_date]])/7,0)=5,4,ROUNDUP(DAY(tbl_raw_data[[#This Row],[updated_date]])/7,0))</f>
        <v>WEEK 3</v>
      </c>
      <c r="N4862" s="50" t="str">
        <f>UPPER(VLOOKUP(tbl_raw_data[[#This Row],[Analyst]],Settiings!$A$2:$B$16,2,0))</f>
        <v>SAM</v>
      </c>
      <c r="O4862" s="50" t="str">
        <f>TRIM(UPPER(tbl_raw_data[[#This Row],[Outcome]]))</f>
        <v>DECLINE</v>
      </c>
      <c r="P4862" s="50" t="str">
        <f>TRIM(UPPER(tbl_raw_data[[#This Row],[Queue Name]]))</f>
        <v>CONSUMER POST BUREAU</v>
      </c>
      <c r="Q4862" s="50" t="str">
        <f>IF(tbl_raw_data[[#This Row],[Time taken in min]]&lt;=Settiings!$D$2,"SLA_MET","SLA_NOT_MET")</f>
        <v>SLA_MET</v>
      </c>
      <c r="R4862" s="94"/>
    </row>
    <row r="4863" spans="1:18" x14ac:dyDescent="0.3">
      <c r="A4863" s="20" t="s">
        <v>4885</v>
      </c>
      <c r="B4863" s="9">
        <v>45156.676736111112</v>
      </c>
      <c r="C4863" s="24">
        <v>45156.688784722224</v>
      </c>
      <c r="D4863" s="25" t="s">
        <v>13</v>
      </c>
      <c r="E4863" s="25" t="s">
        <v>9</v>
      </c>
      <c r="F4863" s="25" t="s">
        <v>70</v>
      </c>
      <c r="G4863" s="25" t="s">
        <v>17</v>
      </c>
      <c r="H4863" s="82"/>
      <c r="I4863" s="48">
        <f>tbl_raw_data[[#This Row],[Date Actioned]]-tbl_raw_data[[#This Row],[Date Tagged]]</f>
        <v>1.2048611111822538E-2</v>
      </c>
      <c r="J4863" s="46">
        <f>HOUR(tbl_raw_data[[#This Row],[Time_taken]])*60+MINUTE(tbl_raw_data[[#This Row],[Time_taken]])+SECOND(tbl_raw_data[[#This Row],[Time_taken]])/60</f>
        <v>17.350000000000001</v>
      </c>
      <c r="K4863" s="52">
        <f>DATE(YEAR(tbl_raw_data[[#This Row],[Date Actioned]]),MONTH(tbl_raw_data[[#This Row],[Date Actioned]]),DAY(tbl_raw_data[[#This Row],[Date Actioned]]))</f>
        <v>45156</v>
      </c>
      <c r="L4863" s="50" t="str">
        <f>UPPER(TEXT(tbl_raw_data[[#This Row],[updated_date]],"MMMM"))</f>
        <v>AUGUST</v>
      </c>
      <c r="M4863" s="50" t="str">
        <f>"WEEK "&amp; IF(ROUNDUP(DAY(tbl_raw_data[[#This Row],[updated_date]])/7,0)=5,4,ROUNDUP(DAY(tbl_raw_data[[#This Row],[updated_date]])/7,0))</f>
        <v>WEEK 3</v>
      </c>
      <c r="N4863" s="50" t="str">
        <f>UPPER(VLOOKUP(tbl_raw_data[[#This Row],[Analyst]],Settiings!$A$2:$B$16,2,0))</f>
        <v>ASIF</v>
      </c>
      <c r="O4863" s="50" t="str">
        <f>TRIM(UPPER(tbl_raw_data[[#This Row],[Outcome]]))</f>
        <v>APPROVE</v>
      </c>
      <c r="P4863" s="50" t="str">
        <f>TRIM(UPPER(tbl_raw_data[[#This Row],[Queue Name]]))</f>
        <v>CONSUMER EXISTING</v>
      </c>
      <c r="Q4863" s="50" t="str">
        <f>IF(tbl_raw_data[[#This Row],[Time taken in min]]&lt;=Settiings!$D$2,"SLA_MET","SLA_NOT_MET")</f>
        <v>SLA_MET</v>
      </c>
      <c r="R4863" s="94"/>
    </row>
    <row r="4864" spans="1:18" x14ac:dyDescent="0.3">
      <c r="A4864" s="14" t="s">
        <v>4886</v>
      </c>
      <c r="B4864" s="15">
        <v>45156.676770833335</v>
      </c>
      <c r="C4864" s="26">
        <v>45156.685972222222</v>
      </c>
      <c r="D4864" s="18" t="s">
        <v>13</v>
      </c>
      <c r="E4864" s="18" t="s">
        <v>9</v>
      </c>
      <c r="F4864" s="27" t="s">
        <v>43</v>
      </c>
      <c r="G4864" s="19"/>
      <c r="H4864" s="79"/>
      <c r="I4864" s="48">
        <f>tbl_raw_data[[#This Row],[Date Actioned]]-tbl_raw_data[[#This Row],[Date Tagged]]</f>
        <v>9.2013888861401938E-3</v>
      </c>
      <c r="J4864" s="46">
        <f>HOUR(tbl_raw_data[[#This Row],[Time_taken]])*60+MINUTE(tbl_raw_data[[#This Row],[Time_taken]])+SECOND(tbl_raw_data[[#This Row],[Time_taken]])/60</f>
        <v>13.25</v>
      </c>
      <c r="K4864" s="52">
        <f>DATE(YEAR(tbl_raw_data[[#This Row],[Date Actioned]]),MONTH(tbl_raw_data[[#This Row],[Date Actioned]]),DAY(tbl_raw_data[[#This Row],[Date Actioned]]))</f>
        <v>45156</v>
      </c>
      <c r="L4864" s="50" t="str">
        <f>UPPER(TEXT(tbl_raw_data[[#This Row],[updated_date]],"MMMM"))</f>
        <v>AUGUST</v>
      </c>
      <c r="M4864" s="50" t="str">
        <f>"WEEK "&amp; IF(ROUNDUP(DAY(tbl_raw_data[[#This Row],[updated_date]])/7,0)=5,4,ROUNDUP(DAY(tbl_raw_data[[#This Row],[updated_date]])/7,0))</f>
        <v>WEEK 3</v>
      </c>
      <c r="N4864" s="50" t="str">
        <f>UPPER(VLOOKUP(tbl_raw_data[[#This Row],[Analyst]],Settiings!$A$2:$B$16,2,0))</f>
        <v>MERCEDES</v>
      </c>
      <c r="O4864" s="50" t="str">
        <f>TRIM(UPPER(tbl_raw_data[[#This Row],[Outcome]]))</f>
        <v>APPROVE</v>
      </c>
      <c r="P4864" s="50" t="str">
        <f>TRIM(UPPER(tbl_raw_data[[#This Row],[Queue Name]]))</f>
        <v>CONSUMER EXISTING</v>
      </c>
      <c r="Q4864" s="50" t="str">
        <f>IF(tbl_raw_data[[#This Row],[Time taken in min]]&lt;=Settiings!$D$2,"SLA_MET","SLA_NOT_MET")</f>
        <v>SLA_MET</v>
      </c>
      <c r="R4864" s="94"/>
    </row>
    <row r="4865" spans="1:18" x14ac:dyDescent="0.3">
      <c r="A4865" s="23" t="s">
        <v>4887</v>
      </c>
      <c r="B4865" s="15">
        <v>45156.677002314813</v>
      </c>
      <c r="C4865" s="16">
        <v>45156.690462962964</v>
      </c>
      <c r="D4865" s="17" t="s">
        <v>13</v>
      </c>
      <c r="E4865" s="17" t="s">
        <v>9</v>
      </c>
      <c r="F4865" s="17" t="s">
        <v>65</v>
      </c>
      <c r="G4865" s="17" t="s">
        <v>17</v>
      </c>
      <c r="H4865" s="83"/>
      <c r="I4865" s="48">
        <f>tbl_raw_data[[#This Row],[Date Actioned]]-tbl_raw_data[[#This Row],[Date Tagged]]</f>
        <v>1.3460648151522037E-2</v>
      </c>
      <c r="J4865" s="46">
        <f>HOUR(tbl_raw_data[[#This Row],[Time_taken]])*60+MINUTE(tbl_raw_data[[#This Row],[Time_taken]])+SECOND(tbl_raw_data[[#This Row],[Time_taken]])/60</f>
        <v>19.383333333333333</v>
      </c>
      <c r="K4865" s="52">
        <f>DATE(YEAR(tbl_raw_data[[#This Row],[Date Actioned]]),MONTH(tbl_raw_data[[#This Row],[Date Actioned]]),DAY(tbl_raw_data[[#This Row],[Date Actioned]]))</f>
        <v>45156</v>
      </c>
      <c r="L4865" s="50" t="str">
        <f>UPPER(TEXT(tbl_raw_data[[#This Row],[updated_date]],"MMMM"))</f>
        <v>AUGUST</v>
      </c>
      <c r="M4865" s="50" t="str">
        <f>"WEEK "&amp; IF(ROUNDUP(DAY(tbl_raw_data[[#This Row],[updated_date]])/7,0)=5,4,ROUNDUP(DAY(tbl_raw_data[[#This Row],[updated_date]])/7,0))</f>
        <v>WEEK 3</v>
      </c>
      <c r="N4865" s="50" t="str">
        <f>UPPER(VLOOKUP(tbl_raw_data[[#This Row],[Analyst]],Settiings!$A$2:$B$16,2,0))</f>
        <v>SAM</v>
      </c>
      <c r="O4865" s="50" t="str">
        <f>TRIM(UPPER(tbl_raw_data[[#This Row],[Outcome]]))</f>
        <v>APPROVE</v>
      </c>
      <c r="P4865" s="50" t="str">
        <f>TRIM(UPPER(tbl_raw_data[[#This Row],[Queue Name]]))</f>
        <v>CONSUMER EXISTING</v>
      </c>
      <c r="Q4865" s="50" t="str">
        <f>IF(tbl_raw_data[[#This Row],[Time taken in min]]&lt;=Settiings!$D$2,"SLA_MET","SLA_NOT_MET")</f>
        <v>SLA_MET</v>
      </c>
      <c r="R4865" s="94"/>
    </row>
    <row r="4866" spans="1:18" x14ac:dyDescent="0.3">
      <c r="A4866" s="14" t="s">
        <v>4888</v>
      </c>
      <c r="B4866" s="9">
        <v>45156.677835648145</v>
      </c>
      <c r="C4866" s="24">
        <v>45156.69253472222</v>
      </c>
      <c r="D4866" s="25" t="s">
        <v>13</v>
      </c>
      <c r="E4866" s="25" t="s">
        <v>9</v>
      </c>
      <c r="F4866" s="25" t="s">
        <v>16</v>
      </c>
      <c r="G4866" s="25" t="s">
        <v>4889</v>
      </c>
      <c r="H4866" s="82"/>
      <c r="I4866" s="48">
        <f>tbl_raw_data[[#This Row],[Date Actioned]]-tbl_raw_data[[#This Row],[Date Tagged]]</f>
        <v>1.4699074075906537E-2</v>
      </c>
      <c r="J4866" s="46">
        <f>HOUR(tbl_raw_data[[#This Row],[Time_taken]])*60+MINUTE(tbl_raw_data[[#This Row],[Time_taken]])+SECOND(tbl_raw_data[[#This Row],[Time_taken]])/60</f>
        <v>21.166666666666668</v>
      </c>
      <c r="K4866" s="52">
        <f>DATE(YEAR(tbl_raw_data[[#This Row],[Date Actioned]]),MONTH(tbl_raw_data[[#This Row],[Date Actioned]]),DAY(tbl_raw_data[[#This Row],[Date Actioned]]))</f>
        <v>45156</v>
      </c>
      <c r="L4866" s="50" t="str">
        <f>UPPER(TEXT(tbl_raw_data[[#This Row],[updated_date]],"MMMM"))</f>
        <v>AUGUST</v>
      </c>
      <c r="M4866" s="50" t="str">
        <f>"WEEK "&amp; IF(ROUNDUP(DAY(tbl_raw_data[[#This Row],[updated_date]])/7,0)=5,4,ROUNDUP(DAY(tbl_raw_data[[#This Row],[updated_date]])/7,0))</f>
        <v>WEEK 3</v>
      </c>
      <c r="N4866" s="50" t="str">
        <f>UPPER(VLOOKUP(tbl_raw_data[[#This Row],[Analyst]],Settiings!$A$2:$B$16,2,0))</f>
        <v>CAMROOON</v>
      </c>
      <c r="O4866" s="50" t="str">
        <f>TRIM(UPPER(tbl_raw_data[[#This Row],[Outcome]]))</f>
        <v>APPROVE</v>
      </c>
      <c r="P4866" s="50" t="str">
        <f>TRIM(UPPER(tbl_raw_data[[#This Row],[Queue Name]]))</f>
        <v>CONSUMER EXISTING</v>
      </c>
      <c r="Q4866" s="50" t="str">
        <f>IF(tbl_raw_data[[#This Row],[Time taken in min]]&lt;=Settiings!$D$2,"SLA_MET","SLA_NOT_MET")</f>
        <v>SLA_NOT_MET</v>
      </c>
      <c r="R4866" s="94"/>
    </row>
    <row r="4867" spans="1:18" x14ac:dyDescent="0.3">
      <c r="A4867" s="20" t="s">
        <v>4891</v>
      </c>
      <c r="B4867" s="15">
        <v>45156.678506944445</v>
      </c>
      <c r="C4867" s="10">
        <v>45156.690775462965</v>
      </c>
      <c r="D4867" s="12" t="s">
        <v>13</v>
      </c>
      <c r="E4867" s="12" t="s">
        <v>19</v>
      </c>
      <c r="F4867" s="11" t="s">
        <v>43</v>
      </c>
      <c r="G4867" s="13"/>
      <c r="H4867" s="78"/>
      <c r="I4867" s="48">
        <f>tbl_raw_data[[#This Row],[Date Actioned]]-tbl_raw_data[[#This Row],[Date Tagged]]</f>
        <v>1.226851851970423E-2</v>
      </c>
      <c r="J4867" s="46">
        <f>HOUR(tbl_raw_data[[#This Row],[Time_taken]])*60+MINUTE(tbl_raw_data[[#This Row],[Time_taken]])+SECOND(tbl_raw_data[[#This Row],[Time_taken]])/60</f>
        <v>17.666666666666668</v>
      </c>
      <c r="K4867" s="52">
        <f>DATE(YEAR(tbl_raw_data[[#This Row],[Date Actioned]]),MONTH(tbl_raw_data[[#This Row],[Date Actioned]]),DAY(tbl_raw_data[[#This Row],[Date Actioned]]))</f>
        <v>45156</v>
      </c>
      <c r="L4867" s="50" t="str">
        <f>UPPER(TEXT(tbl_raw_data[[#This Row],[updated_date]],"MMMM"))</f>
        <v>AUGUST</v>
      </c>
      <c r="M4867" s="50" t="str">
        <f>"WEEK "&amp; IF(ROUNDUP(DAY(tbl_raw_data[[#This Row],[updated_date]])/7,0)=5,4,ROUNDUP(DAY(tbl_raw_data[[#This Row],[updated_date]])/7,0))</f>
        <v>WEEK 3</v>
      </c>
      <c r="N4867" s="50" t="str">
        <f>UPPER(VLOOKUP(tbl_raw_data[[#This Row],[Analyst]],Settiings!$A$2:$B$16,2,0))</f>
        <v>MERCEDES</v>
      </c>
      <c r="O4867" s="50" t="str">
        <f>TRIM(UPPER(tbl_raw_data[[#This Row],[Outcome]]))</f>
        <v>APPROVE</v>
      </c>
      <c r="P4867" s="50" t="str">
        <f>TRIM(UPPER(tbl_raw_data[[#This Row],[Queue Name]]))</f>
        <v>CONSUMER POST BUREAU</v>
      </c>
      <c r="Q4867" s="50" t="str">
        <f>IF(tbl_raw_data[[#This Row],[Time taken in min]]&lt;=Settiings!$D$2,"SLA_MET","SLA_NOT_MET")</f>
        <v>SLA_MET</v>
      </c>
      <c r="R4867" s="94"/>
    </row>
    <row r="4868" spans="1:18" x14ac:dyDescent="0.3">
      <c r="A4868" s="20" t="s">
        <v>4892</v>
      </c>
      <c r="B4868" s="15">
        <v>45156.680300925924</v>
      </c>
      <c r="C4868" s="16">
        <v>45156.690462962964</v>
      </c>
      <c r="D4868" s="17" t="s">
        <v>13</v>
      </c>
      <c r="E4868" s="17" t="s">
        <v>9</v>
      </c>
      <c r="F4868" s="17" t="s">
        <v>70</v>
      </c>
      <c r="G4868" s="17" t="s">
        <v>128</v>
      </c>
      <c r="H4868" s="83"/>
      <c r="I4868" s="48">
        <f>tbl_raw_data[[#This Row],[Date Actioned]]-tbl_raw_data[[#This Row],[Date Tagged]]</f>
        <v>1.0162037040572613E-2</v>
      </c>
      <c r="J4868" s="46">
        <f>HOUR(tbl_raw_data[[#This Row],[Time_taken]])*60+MINUTE(tbl_raw_data[[#This Row],[Time_taken]])+SECOND(tbl_raw_data[[#This Row],[Time_taken]])/60</f>
        <v>14.633333333333333</v>
      </c>
      <c r="K4868" s="52">
        <f>DATE(YEAR(tbl_raw_data[[#This Row],[Date Actioned]]),MONTH(tbl_raw_data[[#This Row],[Date Actioned]]),DAY(tbl_raw_data[[#This Row],[Date Actioned]]))</f>
        <v>45156</v>
      </c>
      <c r="L4868" s="50" t="str">
        <f>UPPER(TEXT(tbl_raw_data[[#This Row],[updated_date]],"MMMM"))</f>
        <v>AUGUST</v>
      </c>
      <c r="M4868" s="50" t="str">
        <f>"WEEK "&amp; IF(ROUNDUP(DAY(tbl_raw_data[[#This Row],[updated_date]])/7,0)=5,4,ROUNDUP(DAY(tbl_raw_data[[#This Row],[updated_date]])/7,0))</f>
        <v>WEEK 3</v>
      </c>
      <c r="N4868" s="50" t="str">
        <f>UPPER(VLOOKUP(tbl_raw_data[[#This Row],[Analyst]],Settiings!$A$2:$B$16,2,0))</f>
        <v>ASIF</v>
      </c>
      <c r="O4868" s="50" t="str">
        <f>TRIM(UPPER(tbl_raw_data[[#This Row],[Outcome]]))</f>
        <v>APPROVE</v>
      </c>
      <c r="P4868" s="50" t="str">
        <f>TRIM(UPPER(tbl_raw_data[[#This Row],[Queue Name]]))</f>
        <v>CONSUMER EXISTING</v>
      </c>
      <c r="Q4868" s="50" t="str">
        <f>IF(tbl_raw_data[[#This Row],[Time taken in min]]&lt;=Settiings!$D$2,"SLA_MET","SLA_NOT_MET")</f>
        <v>SLA_MET</v>
      </c>
      <c r="R4868" s="94"/>
    </row>
    <row r="4869" spans="1:18" x14ac:dyDescent="0.3">
      <c r="A4869" s="23" t="s">
        <v>4893</v>
      </c>
      <c r="B4869" s="9">
        <v>45156.683449074073</v>
      </c>
      <c r="C4869" s="24">
        <v>45156.691446759258</v>
      </c>
      <c r="D4869" s="25" t="s">
        <v>27</v>
      </c>
      <c r="E4869" s="25" t="s">
        <v>9</v>
      </c>
      <c r="F4869" s="25" t="s">
        <v>70</v>
      </c>
      <c r="G4869" s="25" t="s">
        <v>4894</v>
      </c>
      <c r="H4869" s="82"/>
      <c r="I4869" s="48">
        <f>tbl_raw_data[[#This Row],[Date Actioned]]-tbl_raw_data[[#This Row],[Date Tagged]]</f>
        <v>7.9976851848186925E-3</v>
      </c>
      <c r="J4869" s="46">
        <f>HOUR(tbl_raw_data[[#This Row],[Time_taken]])*60+MINUTE(tbl_raw_data[[#This Row],[Time_taken]])+SECOND(tbl_raw_data[[#This Row],[Time_taken]])/60</f>
        <v>11.516666666666667</v>
      </c>
      <c r="K4869" s="52">
        <f>DATE(YEAR(tbl_raw_data[[#This Row],[Date Actioned]]),MONTH(tbl_raw_data[[#This Row],[Date Actioned]]),DAY(tbl_raw_data[[#This Row],[Date Actioned]]))</f>
        <v>45156</v>
      </c>
      <c r="L4869" s="50" t="str">
        <f>UPPER(TEXT(tbl_raw_data[[#This Row],[updated_date]],"MMMM"))</f>
        <v>AUGUST</v>
      </c>
      <c r="M4869" s="50" t="str">
        <f>"WEEK "&amp; IF(ROUNDUP(DAY(tbl_raw_data[[#This Row],[updated_date]])/7,0)=5,4,ROUNDUP(DAY(tbl_raw_data[[#This Row],[updated_date]])/7,0))</f>
        <v>WEEK 3</v>
      </c>
      <c r="N4869" s="50" t="str">
        <f>UPPER(VLOOKUP(tbl_raw_data[[#This Row],[Analyst]],Settiings!$A$2:$B$16,2,0))</f>
        <v>ASIF</v>
      </c>
      <c r="O4869" s="50" t="str">
        <f>TRIM(UPPER(tbl_raw_data[[#This Row],[Outcome]]))</f>
        <v>DECLINE</v>
      </c>
      <c r="P4869" s="50" t="str">
        <f>TRIM(UPPER(tbl_raw_data[[#This Row],[Queue Name]]))</f>
        <v>CONSUMER EXISTING</v>
      </c>
      <c r="Q4869" s="50" t="str">
        <f>IF(tbl_raw_data[[#This Row],[Time taken in min]]&lt;=Settiings!$D$2,"SLA_MET","SLA_NOT_MET")</f>
        <v>SLA_MET</v>
      </c>
      <c r="R4869" s="94"/>
    </row>
    <row r="4870" spans="1:18" x14ac:dyDescent="0.3">
      <c r="A4870" s="23" t="s">
        <v>4895</v>
      </c>
      <c r="B4870" s="9">
        <v>45156.684953703705</v>
      </c>
      <c r="C4870" s="24">
        <v>45156.694895833331</v>
      </c>
      <c r="D4870" s="25" t="s">
        <v>13</v>
      </c>
      <c r="E4870" s="25" t="s">
        <v>19</v>
      </c>
      <c r="F4870" s="25" t="s">
        <v>70</v>
      </c>
      <c r="G4870" s="25" t="s">
        <v>17</v>
      </c>
      <c r="H4870" s="82"/>
      <c r="I4870" s="48">
        <f>tbl_raw_data[[#This Row],[Date Actioned]]-tbl_raw_data[[#This Row],[Date Tagged]]</f>
        <v>9.9421296254149638E-3</v>
      </c>
      <c r="J4870" s="46">
        <f>HOUR(tbl_raw_data[[#This Row],[Time_taken]])*60+MINUTE(tbl_raw_data[[#This Row],[Time_taken]])+SECOND(tbl_raw_data[[#This Row],[Time_taken]])/60</f>
        <v>14.316666666666666</v>
      </c>
      <c r="K4870" s="52">
        <f>DATE(YEAR(tbl_raw_data[[#This Row],[Date Actioned]]),MONTH(tbl_raw_data[[#This Row],[Date Actioned]]),DAY(tbl_raw_data[[#This Row],[Date Actioned]]))</f>
        <v>45156</v>
      </c>
      <c r="L4870" s="50" t="str">
        <f>UPPER(TEXT(tbl_raw_data[[#This Row],[updated_date]],"MMMM"))</f>
        <v>AUGUST</v>
      </c>
      <c r="M4870" s="50" t="str">
        <f>"WEEK "&amp; IF(ROUNDUP(DAY(tbl_raw_data[[#This Row],[updated_date]])/7,0)=5,4,ROUNDUP(DAY(tbl_raw_data[[#This Row],[updated_date]])/7,0))</f>
        <v>WEEK 3</v>
      </c>
      <c r="N4870" s="50" t="str">
        <f>UPPER(VLOOKUP(tbl_raw_data[[#This Row],[Analyst]],Settiings!$A$2:$B$16,2,0))</f>
        <v>ASIF</v>
      </c>
      <c r="O4870" s="50" t="str">
        <f>TRIM(UPPER(tbl_raw_data[[#This Row],[Outcome]]))</f>
        <v>APPROVE</v>
      </c>
      <c r="P4870" s="50" t="str">
        <f>TRIM(UPPER(tbl_raw_data[[#This Row],[Queue Name]]))</f>
        <v>CONSUMER POST BUREAU</v>
      </c>
      <c r="Q4870" s="50" t="str">
        <f>IF(tbl_raw_data[[#This Row],[Time taken in min]]&lt;=Settiings!$D$2,"SLA_MET","SLA_NOT_MET")</f>
        <v>SLA_MET</v>
      </c>
      <c r="R4870" s="94"/>
    </row>
    <row r="4871" spans="1:18" x14ac:dyDescent="0.3">
      <c r="A4871" s="14" t="s">
        <v>4896</v>
      </c>
      <c r="B4871" s="15">
        <v>45156.685474537036</v>
      </c>
      <c r="C4871" s="16">
        <v>45156.692418981482</v>
      </c>
      <c r="D4871" s="17" t="s">
        <v>13</v>
      </c>
      <c r="E4871" s="17" t="s">
        <v>47</v>
      </c>
      <c r="F4871" s="17" t="s">
        <v>50</v>
      </c>
      <c r="G4871" s="17" t="s">
        <v>77</v>
      </c>
      <c r="H4871" s="83"/>
      <c r="I4871" s="48">
        <f>tbl_raw_data[[#This Row],[Date Actioned]]-tbl_raw_data[[#This Row],[Date Tagged]]</f>
        <v>6.9444444452528842E-3</v>
      </c>
      <c r="J4871" s="46">
        <f>HOUR(tbl_raw_data[[#This Row],[Time_taken]])*60+MINUTE(tbl_raw_data[[#This Row],[Time_taken]])+SECOND(tbl_raw_data[[#This Row],[Time_taken]])/60</f>
        <v>10</v>
      </c>
      <c r="K4871" s="52">
        <f>DATE(YEAR(tbl_raw_data[[#This Row],[Date Actioned]]),MONTH(tbl_raw_data[[#This Row],[Date Actioned]]),DAY(tbl_raw_data[[#This Row],[Date Actioned]]))</f>
        <v>45156</v>
      </c>
      <c r="L4871" s="50" t="str">
        <f>UPPER(TEXT(tbl_raw_data[[#This Row],[updated_date]],"MMMM"))</f>
        <v>AUGUST</v>
      </c>
      <c r="M4871" s="50" t="str">
        <f>"WEEK "&amp; IF(ROUNDUP(DAY(tbl_raw_data[[#This Row],[updated_date]])/7,0)=5,4,ROUNDUP(DAY(tbl_raw_data[[#This Row],[updated_date]])/7,0))</f>
        <v>WEEK 3</v>
      </c>
      <c r="N4871" s="50" t="str">
        <f>UPPER(VLOOKUP(tbl_raw_data[[#This Row],[Analyst]],Settiings!$A$2:$B$16,2,0))</f>
        <v>SHAHID</v>
      </c>
      <c r="O4871" s="50" t="str">
        <f>TRIM(UPPER(tbl_raw_data[[#This Row],[Outcome]]))</f>
        <v>APPROVE</v>
      </c>
      <c r="P4871" s="50" t="str">
        <f>TRIM(UPPER(tbl_raw_data[[#This Row],[Queue Name]]))</f>
        <v>CONSUMER PRE BUREAU</v>
      </c>
      <c r="Q4871" s="50" t="str">
        <f>IF(tbl_raw_data[[#This Row],[Time taken in min]]&lt;=Settiings!$D$2,"SLA_MET","SLA_NOT_MET")</f>
        <v>SLA_MET</v>
      </c>
      <c r="R4871" s="94"/>
    </row>
    <row r="4872" spans="1:18" x14ac:dyDescent="0.3">
      <c r="A4872" s="20" t="s">
        <v>4897</v>
      </c>
      <c r="B4872" s="9">
        <v>45156.685486111113</v>
      </c>
      <c r="C4872" s="24">
        <v>45156.695856481485</v>
      </c>
      <c r="D4872" s="25" t="s">
        <v>13</v>
      </c>
      <c r="E4872" s="25" t="s">
        <v>9</v>
      </c>
      <c r="F4872" s="25" t="s">
        <v>43</v>
      </c>
      <c r="G4872" s="25" t="s">
        <v>17</v>
      </c>
      <c r="H4872" s="82"/>
      <c r="I4872" s="48">
        <f>tbl_raw_data[[#This Row],[Date Actioned]]-tbl_raw_data[[#This Row],[Date Tagged]]</f>
        <v>1.0370370371674653E-2</v>
      </c>
      <c r="J4872" s="46">
        <f>HOUR(tbl_raw_data[[#This Row],[Time_taken]])*60+MINUTE(tbl_raw_data[[#This Row],[Time_taken]])+SECOND(tbl_raw_data[[#This Row],[Time_taken]])/60</f>
        <v>14.933333333333334</v>
      </c>
      <c r="K4872" s="52">
        <f>DATE(YEAR(tbl_raw_data[[#This Row],[Date Actioned]]),MONTH(tbl_raw_data[[#This Row],[Date Actioned]]),DAY(tbl_raw_data[[#This Row],[Date Actioned]]))</f>
        <v>45156</v>
      </c>
      <c r="L4872" s="50" t="str">
        <f>UPPER(TEXT(tbl_raw_data[[#This Row],[updated_date]],"MMMM"))</f>
        <v>AUGUST</v>
      </c>
      <c r="M4872" s="50" t="str">
        <f>"WEEK "&amp; IF(ROUNDUP(DAY(tbl_raw_data[[#This Row],[updated_date]])/7,0)=5,4,ROUNDUP(DAY(tbl_raw_data[[#This Row],[updated_date]])/7,0))</f>
        <v>WEEK 3</v>
      </c>
      <c r="N4872" s="50" t="str">
        <f>UPPER(VLOOKUP(tbl_raw_data[[#This Row],[Analyst]],Settiings!$A$2:$B$16,2,0))</f>
        <v>MERCEDES</v>
      </c>
      <c r="O4872" s="50" t="str">
        <f>TRIM(UPPER(tbl_raw_data[[#This Row],[Outcome]]))</f>
        <v>APPROVE</v>
      </c>
      <c r="P4872" s="50" t="str">
        <f>TRIM(UPPER(tbl_raw_data[[#This Row],[Queue Name]]))</f>
        <v>CONSUMER EXISTING</v>
      </c>
      <c r="Q4872" s="50" t="str">
        <f>IF(tbl_raw_data[[#This Row],[Time taken in min]]&lt;=Settiings!$D$2,"SLA_MET","SLA_NOT_MET")</f>
        <v>SLA_MET</v>
      </c>
      <c r="R4872" s="94"/>
    </row>
    <row r="4873" spans="1:18" x14ac:dyDescent="0.3">
      <c r="A4873" s="23" t="s">
        <v>4898</v>
      </c>
      <c r="B4873" s="15">
        <v>45156.686331018522</v>
      </c>
      <c r="C4873" s="16">
        <v>45156.694641203707</v>
      </c>
      <c r="D4873" s="17" t="s">
        <v>13</v>
      </c>
      <c r="E4873" s="17" t="s">
        <v>9</v>
      </c>
      <c r="F4873" s="17" t="s">
        <v>50</v>
      </c>
      <c r="G4873" s="17" t="s">
        <v>17</v>
      </c>
      <c r="H4873" s="83"/>
      <c r="I4873" s="48">
        <f>tbl_raw_data[[#This Row],[Date Actioned]]-tbl_raw_data[[#This Row],[Date Tagged]]</f>
        <v>8.3101851851097308E-3</v>
      </c>
      <c r="J4873" s="46">
        <f>HOUR(tbl_raw_data[[#This Row],[Time_taken]])*60+MINUTE(tbl_raw_data[[#This Row],[Time_taken]])+SECOND(tbl_raw_data[[#This Row],[Time_taken]])/60</f>
        <v>11.966666666666667</v>
      </c>
      <c r="K4873" s="52">
        <f>DATE(YEAR(tbl_raw_data[[#This Row],[Date Actioned]]),MONTH(tbl_raw_data[[#This Row],[Date Actioned]]),DAY(tbl_raw_data[[#This Row],[Date Actioned]]))</f>
        <v>45156</v>
      </c>
      <c r="L4873" s="50" t="str">
        <f>UPPER(TEXT(tbl_raw_data[[#This Row],[updated_date]],"MMMM"))</f>
        <v>AUGUST</v>
      </c>
      <c r="M4873" s="50" t="str">
        <f>"WEEK "&amp; IF(ROUNDUP(DAY(tbl_raw_data[[#This Row],[updated_date]])/7,0)=5,4,ROUNDUP(DAY(tbl_raw_data[[#This Row],[updated_date]])/7,0))</f>
        <v>WEEK 3</v>
      </c>
      <c r="N4873" s="50" t="str">
        <f>UPPER(VLOOKUP(tbl_raw_data[[#This Row],[Analyst]],Settiings!$A$2:$B$16,2,0))</f>
        <v>SHAHID</v>
      </c>
      <c r="O4873" s="50" t="str">
        <f>TRIM(UPPER(tbl_raw_data[[#This Row],[Outcome]]))</f>
        <v>APPROVE</v>
      </c>
      <c r="P4873" s="50" t="str">
        <f>TRIM(UPPER(tbl_raw_data[[#This Row],[Queue Name]]))</f>
        <v>CONSUMER EXISTING</v>
      </c>
      <c r="Q4873" s="50" t="str">
        <f>IF(tbl_raw_data[[#This Row],[Time taken in min]]&lt;=Settiings!$D$2,"SLA_MET","SLA_NOT_MET")</f>
        <v>SLA_MET</v>
      </c>
      <c r="R4873" s="94"/>
    </row>
    <row r="4874" spans="1:18" x14ac:dyDescent="0.3">
      <c r="A4874" s="14" t="s">
        <v>4899</v>
      </c>
      <c r="B4874" s="9">
        <v>45156.688344907408</v>
      </c>
      <c r="C4874" s="24">
        <v>45156.697581018518</v>
      </c>
      <c r="D4874" s="25" t="s">
        <v>13</v>
      </c>
      <c r="E4874" s="25" t="s">
        <v>47</v>
      </c>
      <c r="F4874" s="25" t="s">
        <v>16</v>
      </c>
      <c r="G4874" s="25" t="s">
        <v>77</v>
      </c>
      <c r="H4874" s="82"/>
      <c r="I4874" s="48">
        <f>tbl_raw_data[[#This Row],[Date Actioned]]-tbl_raw_data[[#This Row],[Date Tagged]]</f>
        <v>9.2361111092031933E-3</v>
      </c>
      <c r="J4874" s="46">
        <f>HOUR(tbl_raw_data[[#This Row],[Time_taken]])*60+MINUTE(tbl_raw_data[[#This Row],[Time_taken]])+SECOND(tbl_raw_data[[#This Row],[Time_taken]])/60</f>
        <v>13.3</v>
      </c>
      <c r="K4874" s="52">
        <f>DATE(YEAR(tbl_raw_data[[#This Row],[Date Actioned]]),MONTH(tbl_raw_data[[#This Row],[Date Actioned]]),DAY(tbl_raw_data[[#This Row],[Date Actioned]]))</f>
        <v>45156</v>
      </c>
      <c r="L4874" s="50" t="str">
        <f>UPPER(TEXT(tbl_raw_data[[#This Row],[updated_date]],"MMMM"))</f>
        <v>AUGUST</v>
      </c>
      <c r="M4874" s="50" t="str">
        <f>"WEEK "&amp; IF(ROUNDUP(DAY(tbl_raw_data[[#This Row],[updated_date]])/7,0)=5,4,ROUNDUP(DAY(tbl_raw_data[[#This Row],[updated_date]])/7,0))</f>
        <v>WEEK 3</v>
      </c>
      <c r="N4874" s="50" t="str">
        <f>UPPER(VLOOKUP(tbl_raw_data[[#This Row],[Analyst]],Settiings!$A$2:$B$16,2,0))</f>
        <v>CAMROOON</v>
      </c>
      <c r="O4874" s="50" t="str">
        <f>TRIM(UPPER(tbl_raw_data[[#This Row],[Outcome]]))</f>
        <v>APPROVE</v>
      </c>
      <c r="P4874" s="50" t="str">
        <f>TRIM(UPPER(tbl_raw_data[[#This Row],[Queue Name]]))</f>
        <v>CONSUMER PRE BUREAU</v>
      </c>
      <c r="Q4874" s="50" t="str">
        <f>IF(tbl_raw_data[[#This Row],[Time taken in min]]&lt;=Settiings!$D$2,"SLA_MET","SLA_NOT_MET")</f>
        <v>SLA_MET</v>
      </c>
      <c r="R4874" s="94"/>
    </row>
    <row r="4875" spans="1:18" x14ac:dyDescent="0.3">
      <c r="A4875" s="23" t="s">
        <v>4900</v>
      </c>
      <c r="B4875" s="15">
        <v>45156.692511574074</v>
      </c>
      <c r="C4875" s="26">
        <v>45156.696979166663</v>
      </c>
      <c r="D4875" s="18" t="s">
        <v>13</v>
      </c>
      <c r="E4875" s="18" t="s">
        <v>19</v>
      </c>
      <c r="F4875" s="27" t="s">
        <v>65</v>
      </c>
      <c r="G4875" s="19"/>
      <c r="H4875" s="79"/>
      <c r="I4875" s="48">
        <f>tbl_raw_data[[#This Row],[Date Actioned]]-tbl_raw_data[[#This Row],[Date Tagged]]</f>
        <v>4.4675925892079249E-3</v>
      </c>
      <c r="J4875" s="46">
        <f>HOUR(tbl_raw_data[[#This Row],[Time_taken]])*60+MINUTE(tbl_raw_data[[#This Row],[Time_taken]])+SECOND(tbl_raw_data[[#This Row],[Time_taken]])/60</f>
        <v>6.4333333333333336</v>
      </c>
      <c r="K4875" s="52">
        <f>DATE(YEAR(tbl_raw_data[[#This Row],[Date Actioned]]),MONTH(tbl_raw_data[[#This Row],[Date Actioned]]),DAY(tbl_raw_data[[#This Row],[Date Actioned]]))</f>
        <v>45156</v>
      </c>
      <c r="L4875" s="50" t="str">
        <f>UPPER(TEXT(tbl_raw_data[[#This Row],[updated_date]],"MMMM"))</f>
        <v>AUGUST</v>
      </c>
      <c r="M4875" s="50" t="str">
        <f>"WEEK "&amp; IF(ROUNDUP(DAY(tbl_raw_data[[#This Row],[updated_date]])/7,0)=5,4,ROUNDUP(DAY(tbl_raw_data[[#This Row],[updated_date]])/7,0))</f>
        <v>WEEK 3</v>
      </c>
      <c r="N4875" s="50" t="str">
        <f>UPPER(VLOOKUP(tbl_raw_data[[#This Row],[Analyst]],Settiings!$A$2:$B$16,2,0))</f>
        <v>SAM</v>
      </c>
      <c r="O4875" s="50" t="str">
        <f>TRIM(UPPER(tbl_raw_data[[#This Row],[Outcome]]))</f>
        <v>APPROVE</v>
      </c>
      <c r="P4875" s="50" t="str">
        <f>TRIM(UPPER(tbl_raw_data[[#This Row],[Queue Name]]))</f>
        <v>CONSUMER POST BUREAU</v>
      </c>
      <c r="Q4875" s="50" t="str">
        <f>IF(tbl_raw_data[[#This Row],[Time taken in min]]&lt;=Settiings!$D$2,"SLA_MET","SLA_NOT_MET")</f>
        <v>SLA_MET</v>
      </c>
      <c r="R4875" s="94"/>
    </row>
    <row r="4876" spans="1:18" x14ac:dyDescent="0.3">
      <c r="A4876" s="14" t="s">
        <v>4902</v>
      </c>
      <c r="B4876" s="15">
        <v>45156.704467592594</v>
      </c>
      <c r="C4876" s="10">
        <v>45156.71297453704</v>
      </c>
      <c r="D4876" s="12" t="s">
        <v>13</v>
      </c>
      <c r="E4876" s="12" t="s">
        <v>9</v>
      </c>
      <c r="F4876" s="11" t="s">
        <v>43</v>
      </c>
      <c r="G4876" s="13"/>
      <c r="H4876" s="78"/>
      <c r="I4876" s="48">
        <f>tbl_raw_data[[#This Row],[Date Actioned]]-tbl_raw_data[[#This Row],[Date Tagged]]</f>
        <v>8.5069444467080757E-3</v>
      </c>
      <c r="J4876" s="46">
        <f>HOUR(tbl_raw_data[[#This Row],[Time_taken]])*60+MINUTE(tbl_raw_data[[#This Row],[Time_taken]])+SECOND(tbl_raw_data[[#This Row],[Time_taken]])/60</f>
        <v>12.25</v>
      </c>
      <c r="K4876" s="52">
        <f>DATE(YEAR(tbl_raw_data[[#This Row],[Date Actioned]]),MONTH(tbl_raw_data[[#This Row],[Date Actioned]]),DAY(tbl_raw_data[[#This Row],[Date Actioned]]))</f>
        <v>45156</v>
      </c>
      <c r="L4876" s="50" t="str">
        <f>UPPER(TEXT(tbl_raw_data[[#This Row],[updated_date]],"MMMM"))</f>
        <v>AUGUST</v>
      </c>
      <c r="M4876" s="50" t="str">
        <f>"WEEK "&amp; IF(ROUNDUP(DAY(tbl_raw_data[[#This Row],[updated_date]])/7,0)=5,4,ROUNDUP(DAY(tbl_raw_data[[#This Row],[updated_date]])/7,0))</f>
        <v>WEEK 3</v>
      </c>
      <c r="N4876" s="50" t="str">
        <f>UPPER(VLOOKUP(tbl_raw_data[[#This Row],[Analyst]],Settiings!$A$2:$B$16,2,0))</f>
        <v>MERCEDES</v>
      </c>
      <c r="O4876" s="50" t="str">
        <f>TRIM(UPPER(tbl_raw_data[[#This Row],[Outcome]]))</f>
        <v>APPROVE</v>
      </c>
      <c r="P4876" s="50" t="str">
        <f>TRIM(UPPER(tbl_raw_data[[#This Row],[Queue Name]]))</f>
        <v>CONSUMER EXISTING</v>
      </c>
      <c r="Q4876" s="50" t="str">
        <f>IF(tbl_raw_data[[#This Row],[Time taken in min]]&lt;=Settiings!$D$2,"SLA_MET","SLA_NOT_MET")</f>
        <v>SLA_MET</v>
      </c>
      <c r="R4876" s="94"/>
    </row>
    <row r="4877" spans="1:18" x14ac:dyDescent="0.3">
      <c r="A4877" s="20" t="s">
        <v>4903</v>
      </c>
      <c r="B4877" s="15">
        <v>45156.708229166667</v>
      </c>
      <c r="C4877" s="16">
        <v>45156.713287037041</v>
      </c>
      <c r="D4877" s="17" t="s">
        <v>13</v>
      </c>
      <c r="E4877" s="17" t="s">
        <v>9</v>
      </c>
      <c r="F4877" s="17" t="s">
        <v>70</v>
      </c>
      <c r="G4877" s="17" t="s">
        <v>4706</v>
      </c>
      <c r="H4877" s="83"/>
      <c r="I4877" s="48">
        <f>tbl_raw_data[[#This Row],[Date Actioned]]-tbl_raw_data[[#This Row],[Date Tagged]]</f>
        <v>5.0578703740029596E-3</v>
      </c>
      <c r="J4877" s="46">
        <f>HOUR(tbl_raw_data[[#This Row],[Time_taken]])*60+MINUTE(tbl_raw_data[[#This Row],[Time_taken]])+SECOND(tbl_raw_data[[#This Row],[Time_taken]])/60</f>
        <v>7.2833333333333332</v>
      </c>
      <c r="K4877" s="52">
        <f>DATE(YEAR(tbl_raw_data[[#This Row],[Date Actioned]]),MONTH(tbl_raw_data[[#This Row],[Date Actioned]]),DAY(tbl_raw_data[[#This Row],[Date Actioned]]))</f>
        <v>45156</v>
      </c>
      <c r="L4877" s="50" t="str">
        <f>UPPER(TEXT(tbl_raw_data[[#This Row],[updated_date]],"MMMM"))</f>
        <v>AUGUST</v>
      </c>
      <c r="M4877" s="50" t="str">
        <f>"WEEK "&amp; IF(ROUNDUP(DAY(tbl_raw_data[[#This Row],[updated_date]])/7,0)=5,4,ROUNDUP(DAY(tbl_raw_data[[#This Row],[updated_date]])/7,0))</f>
        <v>WEEK 3</v>
      </c>
      <c r="N4877" s="50" t="str">
        <f>UPPER(VLOOKUP(tbl_raw_data[[#This Row],[Analyst]],Settiings!$A$2:$B$16,2,0))</f>
        <v>ASIF</v>
      </c>
      <c r="O4877" s="50" t="str">
        <f>TRIM(UPPER(tbl_raw_data[[#This Row],[Outcome]]))</f>
        <v>APPROVE</v>
      </c>
      <c r="P4877" s="50" t="str">
        <f>TRIM(UPPER(tbl_raw_data[[#This Row],[Queue Name]]))</f>
        <v>CONSUMER EXISTING</v>
      </c>
      <c r="Q4877" s="50" t="str">
        <f>IF(tbl_raw_data[[#This Row],[Time taken in min]]&lt;=Settiings!$D$2,"SLA_MET","SLA_NOT_MET")</f>
        <v>SLA_MET</v>
      </c>
      <c r="R4877" s="94"/>
    </row>
    <row r="4878" spans="1:18" x14ac:dyDescent="0.3">
      <c r="A4878" s="23" t="s">
        <v>4904</v>
      </c>
      <c r="B4878" s="9">
        <v>45156.714375000003</v>
      </c>
      <c r="C4878" s="24">
        <v>45156.719907407409</v>
      </c>
      <c r="D4878" s="25" t="s">
        <v>13</v>
      </c>
      <c r="E4878" s="25" t="s">
        <v>47</v>
      </c>
      <c r="F4878" s="25" t="s">
        <v>16</v>
      </c>
      <c r="G4878" s="25" t="s">
        <v>17</v>
      </c>
      <c r="H4878" s="82"/>
      <c r="I4878" s="48">
        <f>tbl_raw_data[[#This Row],[Date Actioned]]-tbl_raw_data[[#This Row],[Date Tagged]]</f>
        <v>5.5324074055533856E-3</v>
      </c>
      <c r="J4878" s="46">
        <f>HOUR(tbl_raw_data[[#This Row],[Time_taken]])*60+MINUTE(tbl_raw_data[[#This Row],[Time_taken]])+SECOND(tbl_raw_data[[#This Row],[Time_taken]])/60</f>
        <v>7.9666666666666668</v>
      </c>
      <c r="K4878" s="52">
        <f>DATE(YEAR(tbl_raw_data[[#This Row],[Date Actioned]]),MONTH(tbl_raw_data[[#This Row],[Date Actioned]]),DAY(tbl_raw_data[[#This Row],[Date Actioned]]))</f>
        <v>45156</v>
      </c>
      <c r="L4878" s="50" t="str">
        <f>UPPER(TEXT(tbl_raw_data[[#This Row],[updated_date]],"MMMM"))</f>
        <v>AUGUST</v>
      </c>
      <c r="M4878" s="50" t="str">
        <f>"WEEK "&amp; IF(ROUNDUP(DAY(tbl_raw_data[[#This Row],[updated_date]])/7,0)=5,4,ROUNDUP(DAY(tbl_raw_data[[#This Row],[updated_date]])/7,0))</f>
        <v>WEEK 3</v>
      </c>
      <c r="N4878" s="50" t="str">
        <f>UPPER(VLOOKUP(tbl_raw_data[[#This Row],[Analyst]],Settiings!$A$2:$B$16,2,0))</f>
        <v>CAMROOON</v>
      </c>
      <c r="O4878" s="50" t="str">
        <f>TRIM(UPPER(tbl_raw_data[[#This Row],[Outcome]]))</f>
        <v>APPROVE</v>
      </c>
      <c r="P4878" s="50" t="str">
        <f>TRIM(UPPER(tbl_raw_data[[#This Row],[Queue Name]]))</f>
        <v>CONSUMER PRE BUREAU</v>
      </c>
      <c r="Q4878" s="50" t="str">
        <f>IF(tbl_raw_data[[#This Row],[Time taken in min]]&lt;=Settiings!$D$2,"SLA_MET","SLA_NOT_MET")</f>
        <v>SLA_MET</v>
      </c>
      <c r="R4878" s="94"/>
    </row>
    <row r="4879" spans="1:18" x14ac:dyDescent="0.3">
      <c r="A4879" s="20" t="s">
        <v>4905</v>
      </c>
      <c r="B4879" s="15">
        <v>45156.715173611112</v>
      </c>
      <c r="C4879" s="26">
        <v>45156.722858796296</v>
      </c>
      <c r="D4879" s="18" t="s">
        <v>13</v>
      </c>
      <c r="E4879" s="18" t="s">
        <v>19</v>
      </c>
      <c r="F4879" s="27" t="s">
        <v>43</v>
      </c>
      <c r="G4879" s="19"/>
      <c r="H4879" s="79"/>
      <c r="I4879" s="48">
        <f>tbl_raw_data[[#This Row],[Date Actioned]]-tbl_raw_data[[#This Row],[Date Tagged]]</f>
        <v>7.6851851845276542E-3</v>
      </c>
      <c r="J4879" s="46">
        <f>HOUR(tbl_raw_data[[#This Row],[Time_taken]])*60+MINUTE(tbl_raw_data[[#This Row],[Time_taken]])+SECOND(tbl_raw_data[[#This Row],[Time_taken]])/60</f>
        <v>11.066666666666666</v>
      </c>
      <c r="K4879" s="52">
        <f>DATE(YEAR(tbl_raw_data[[#This Row],[Date Actioned]]),MONTH(tbl_raw_data[[#This Row],[Date Actioned]]),DAY(tbl_raw_data[[#This Row],[Date Actioned]]))</f>
        <v>45156</v>
      </c>
      <c r="L4879" s="50" t="str">
        <f>UPPER(TEXT(tbl_raw_data[[#This Row],[updated_date]],"MMMM"))</f>
        <v>AUGUST</v>
      </c>
      <c r="M4879" s="50" t="str">
        <f>"WEEK "&amp; IF(ROUNDUP(DAY(tbl_raw_data[[#This Row],[updated_date]])/7,0)=5,4,ROUNDUP(DAY(tbl_raw_data[[#This Row],[updated_date]])/7,0))</f>
        <v>WEEK 3</v>
      </c>
      <c r="N4879" s="50" t="str">
        <f>UPPER(VLOOKUP(tbl_raw_data[[#This Row],[Analyst]],Settiings!$A$2:$B$16,2,0))</f>
        <v>MERCEDES</v>
      </c>
      <c r="O4879" s="50" t="str">
        <f>TRIM(UPPER(tbl_raw_data[[#This Row],[Outcome]]))</f>
        <v>APPROVE</v>
      </c>
      <c r="P4879" s="50" t="str">
        <f>TRIM(UPPER(tbl_raw_data[[#This Row],[Queue Name]]))</f>
        <v>CONSUMER POST BUREAU</v>
      </c>
      <c r="Q4879" s="50" t="str">
        <f>IF(tbl_raw_data[[#This Row],[Time taken in min]]&lt;=Settiings!$D$2,"SLA_MET","SLA_NOT_MET")</f>
        <v>SLA_MET</v>
      </c>
      <c r="R4879" s="94"/>
    </row>
    <row r="4880" spans="1:18" x14ac:dyDescent="0.3">
      <c r="A4880" s="14" t="s">
        <v>4906</v>
      </c>
      <c r="B4880" s="15">
        <v>45156.717430555553</v>
      </c>
      <c r="C4880" s="16">
        <v>45156.721585648149</v>
      </c>
      <c r="D4880" s="17" t="s">
        <v>13</v>
      </c>
      <c r="E4880" s="17" t="s">
        <v>47</v>
      </c>
      <c r="F4880" s="17" t="s">
        <v>65</v>
      </c>
      <c r="G4880" s="17" t="s">
        <v>77</v>
      </c>
      <c r="H4880" s="83"/>
      <c r="I4880" s="48">
        <f>tbl_raw_data[[#This Row],[Date Actioned]]-tbl_raw_data[[#This Row],[Date Tagged]]</f>
        <v>4.1550925961928442E-3</v>
      </c>
      <c r="J4880" s="46">
        <f>HOUR(tbl_raw_data[[#This Row],[Time_taken]])*60+MINUTE(tbl_raw_data[[#This Row],[Time_taken]])+SECOND(tbl_raw_data[[#This Row],[Time_taken]])/60</f>
        <v>5.9833333333333334</v>
      </c>
      <c r="K4880" s="52">
        <f>DATE(YEAR(tbl_raw_data[[#This Row],[Date Actioned]]),MONTH(tbl_raw_data[[#This Row],[Date Actioned]]),DAY(tbl_raw_data[[#This Row],[Date Actioned]]))</f>
        <v>45156</v>
      </c>
      <c r="L4880" s="50" t="str">
        <f>UPPER(TEXT(tbl_raw_data[[#This Row],[updated_date]],"MMMM"))</f>
        <v>AUGUST</v>
      </c>
      <c r="M4880" s="50" t="str">
        <f>"WEEK "&amp; IF(ROUNDUP(DAY(tbl_raw_data[[#This Row],[updated_date]])/7,0)=5,4,ROUNDUP(DAY(tbl_raw_data[[#This Row],[updated_date]])/7,0))</f>
        <v>WEEK 3</v>
      </c>
      <c r="N4880" s="50" t="str">
        <f>UPPER(VLOOKUP(tbl_raw_data[[#This Row],[Analyst]],Settiings!$A$2:$B$16,2,0))</f>
        <v>SAM</v>
      </c>
      <c r="O4880" s="50" t="str">
        <f>TRIM(UPPER(tbl_raw_data[[#This Row],[Outcome]]))</f>
        <v>APPROVE</v>
      </c>
      <c r="P4880" s="50" t="str">
        <f>TRIM(UPPER(tbl_raw_data[[#This Row],[Queue Name]]))</f>
        <v>CONSUMER PRE BUREAU</v>
      </c>
      <c r="Q4880" s="50" t="str">
        <f>IF(tbl_raw_data[[#This Row],[Time taken in min]]&lt;=Settiings!$D$2,"SLA_MET","SLA_NOT_MET")</f>
        <v>SLA_MET</v>
      </c>
      <c r="R4880" s="94"/>
    </row>
    <row r="4881" spans="1:18" x14ac:dyDescent="0.3">
      <c r="A4881" s="20" t="s">
        <v>4907</v>
      </c>
      <c r="B4881" s="9">
        <v>45156.720509259256</v>
      </c>
      <c r="C4881" s="24">
        <v>45156.727789351855</v>
      </c>
      <c r="D4881" s="25" t="s">
        <v>13</v>
      </c>
      <c r="E4881" s="25" t="s">
        <v>19</v>
      </c>
      <c r="F4881" s="25" t="s">
        <v>16</v>
      </c>
      <c r="G4881" s="25" t="s">
        <v>17</v>
      </c>
      <c r="H4881" s="82"/>
      <c r="I4881" s="48">
        <f>tbl_raw_data[[#This Row],[Date Actioned]]-tbl_raw_data[[#This Row],[Date Tagged]]</f>
        <v>7.2800925991032273E-3</v>
      </c>
      <c r="J4881" s="46">
        <f>HOUR(tbl_raw_data[[#This Row],[Time_taken]])*60+MINUTE(tbl_raw_data[[#This Row],[Time_taken]])+SECOND(tbl_raw_data[[#This Row],[Time_taken]])/60</f>
        <v>10.483333333333333</v>
      </c>
      <c r="K4881" s="52">
        <f>DATE(YEAR(tbl_raw_data[[#This Row],[Date Actioned]]),MONTH(tbl_raw_data[[#This Row],[Date Actioned]]),DAY(tbl_raw_data[[#This Row],[Date Actioned]]))</f>
        <v>45156</v>
      </c>
      <c r="L4881" s="50" t="str">
        <f>UPPER(TEXT(tbl_raw_data[[#This Row],[updated_date]],"MMMM"))</f>
        <v>AUGUST</v>
      </c>
      <c r="M4881" s="50" t="str">
        <f>"WEEK "&amp; IF(ROUNDUP(DAY(tbl_raw_data[[#This Row],[updated_date]])/7,0)=5,4,ROUNDUP(DAY(tbl_raw_data[[#This Row],[updated_date]])/7,0))</f>
        <v>WEEK 3</v>
      </c>
      <c r="N4881" s="50" t="str">
        <f>UPPER(VLOOKUP(tbl_raw_data[[#This Row],[Analyst]],Settiings!$A$2:$B$16,2,0))</f>
        <v>CAMROOON</v>
      </c>
      <c r="O4881" s="50" t="str">
        <f>TRIM(UPPER(tbl_raw_data[[#This Row],[Outcome]]))</f>
        <v>APPROVE</v>
      </c>
      <c r="P4881" s="50" t="str">
        <f>TRIM(UPPER(tbl_raw_data[[#This Row],[Queue Name]]))</f>
        <v>CONSUMER POST BUREAU</v>
      </c>
      <c r="Q4881" s="50" t="str">
        <f>IF(tbl_raw_data[[#This Row],[Time taken in min]]&lt;=Settiings!$D$2,"SLA_MET","SLA_NOT_MET")</f>
        <v>SLA_MET</v>
      </c>
      <c r="R4881" s="94"/>
    </row>
    <row r="4882" spans="1:18" x14ac:dyDescent="0.3">
      <c r="A4882" s="23" t="s">
        <v>4909</v>
      </c>
      <c r="B4882" s="15">
        <v>45156.730266203704</v>
      </c>
      <c r="C4882" s="16">
        <v>45156.738993055558</v>
      </c>
      <c r="D4882" s="17" t="s">
        <v>13</v>
      </c>
      <c r="E4882" s="17" t="s">
        <v>9</v>
      </c>
      <c r="F4882" s="17" t="s">
        <v>70</v>
      </c>
      <c r="G4882" s="17" t="s">
        <v>946</v>
      </c>
      <c r="H4882" s="83"/>
      <c r="I4882" s="48">
        <f>tbl_raw_data[[#This Row],[Date Actioned]]-tbl_raw_data[[#This Row],[Date Tagged]]</f>
        <v>8.7268518545897678E-3</v>
      </c>
      <c r="J4882" s="46">
        <f>HOUR(tbl_raw_data[[#This Row],[Time_taken]])*60+MINUTE(tbl_raw_data[[#This Row],[Time_taken]])+SECOND(tbl_raw_data[[#This Row],[Time_taken]])/60</f>
        <v>12.566666666666666</v>
      </c>
      <c r="K4882" s="52">
        <f>DATE(YEAR(tbl_raw_data[[#This Row],[Date Actioned]]),MONTH(tbl_raw_data[[#This Row],[Date Actioned]]),DAY(tbl_raw_data[[#This Row],[Date Actioned]]))</f>
        <v>45156</v>
      </c>
      <c r="L4882" s="50" t="str">
        <f>UPPER(TEXT(tbl_raw_data[[#This Row],[updated_date]],"MMMM"))</f>
        <v>AUGUST</v>
      </c>
      <c r="M4882" s="50" t="str">
        <f>"WEEK "&amp; IF(ROUNDUP(DAY(tbl_raw_data[[#This Row],[updated_date]])/7,0)=5,4,ROUNDUP(DAY(tbl_raw_data[[#This Row],[updated_date]])/7,0))</f>
        <v>WEEK 3</v>
      </c>
      <c r="N4882" s="50" t="str">
        <f>UPPER(VLOOKUP(tbl_raw_data[[#This Row],[Analyst]],Settiings!$A$2:$B$16,2,0))</f>
        <v>ASIF</v>
      </c>
      <c r="O4882" s="50" t="str">
        <f>TRIM(UPPER(tbl_raw_data[[#This Row],[Outcome]]))</f>
        <v>APPROVE</v>
      </c>
      <c r="P4882" s="50" t="str">
        <f>TRIM(UPPER(tbl_raw_data[[#This Row],[Queue Name]]))</f>
        <v>CONSUMER EXISTING</v>
      </c>
      <c r="Q4882" s="50" t="str">
        <f>IF(tbl_raw_data[[#This Row],[Time taken in min]]&lt;=Settiings!$D$2,"SLA_MET","SLA_NOT_MET")</f>
        <v>SLA_MET</v>
      </c>
      <c r="R4882" s="94"/>
    </row>
    <row r="4883" spans="1:18" x14ac:dyDescent="0.3">
      <c r="A4883" s="14" t="s">
        <v>4911</v>
      </c>
      <c r="B4883" s="15">
        <v>45156.749432870369</v>
      </c>
      <c r="C4883" s="16">
        <v>45156.752650462964</v>
      </c>
      <c r="D4883" s="17" t="s">
        <v>27</v>
      </c>
      <c r="E4883" s="17" t="s">
        <v>47</v>
      </c>
      <c r="F4883" s="17" t="s">
        <v>70</v>
      </c>
      <c r="G4883" s="17" t="s">
        <v>4763</v>
      </c>
      <c r="H4883" s="83"/>
      <c r="I4883" s="48">
        <f>tbl_raw_data[[#This Row],[Date Actioned]]-tbl_raw_data[[#This Row],[Date Tagged]]</f>
        <v>3.2175925953197293E-3</v>
      </c>
      <c r="J4883" s="46">
        <f>HOUR(tbl_raw_data[[#This Row],[Time_taken]])*60+MINUTE(tbl_raw_data[[#This Row],[Time_taken]])+SECOND(tbl_raw_data[[#This Row],[Time_taken]])/60</f>
        <v>4.6333333333333329</v>
      </c>
      <c r="K4883" s="52">
        <f>DATE(YEAR(tbl_raw_data[[#This Row],[Date Actioned]]),MONTH(tbl_raw_data[[#This Row],[Date Actioned]]),DAY(tbl_raw_data[[#This Row],[Date Actioned]]))</f>
        <v>45156</v>
      </c>
      <c r="L4883" s="50" t="str">
        <f>UPPER(TEXT(tbl_raw_data[[#This Row],[updated_date]],"MMMM"))</f>
        <v>AUGUST</v>
      </c>
      <c r="M4883" s="50" t="str">
        <f>"WEEK "&amp; IF(ROUNDUP(DAY(tbl_raw_data[[#This Row],[updated_date]])/7,0)=5,4,ROUNDUP(DAY(tbl_raw_data[[#This Row],[updated_date]])/7,0))</f>
        <v>WEEK 3</v>
      </c>
      <c r="N4883" s="50" t="str">
        <f>UPPER(VLOOKUP(tbl_raw_data[[#This Row],[Analyst]],Settiings!$A$2:$B$16,2,0))</f>
        <v>ASIF</v>
      </c>
      <c r="O4883" s="50" t="str">
        <f>TRIM(UPPER(tbl_raw_data[[#This Row],[Outcome]]))</f>
        <v>DECLINE</v>
      </c>
      <c r="P4883" s="50" t="str">
        <f>TRIM(UPPER(tbl_raw_data[[#This Row],[Queue Name]]))</f>
        <v>CONSUMER PRE BUREAU</v>
      </c>
      <c r="Q4883" s="50" t="str">
        <f>IF(tbl_raw_data[[#This Row],[Time taken in min]]&lt;=Settiings!$D$2,"SLA_MET","SLA_NOT_MET")</f>
        <v>SLA_MET</v>
      </c>
      <c r="R4883" s="94"/>
    </row>
    <row r="4884" spans="1:18" x14ac:dyDescent="0.3">
      <c r="A4884" s="23" t="s">
        <v>4912</v>
      </c>
      <c r="B4884" s="15">
        <v>45156.761342592596</v>
      </c>
      <c r="C4884" s="10">
        <v>45156.764791666668</v>
      </c>
      <c r="D4884" s="12" t="s">
        <v>13</v>
      </c>
      <c r="E4884" s="12" t="s">
        <v>9</v>
      </c>
      <c r="F4884" s="11" t="s">
        <v>50</v>
      </c>
      <c r="G4884" s="13"/>
      <c r="H4884" s="78"/>
      <c r="I4884" s="48">
        <f>tbl_raw_data[[#This Row],[Date Actioned]]-tbl_raw_data[[#This Row],[Date Tagged]]</f>
        <v>3.4490740727051161E-3</v>
      </c>
      <c r="J4884" s="46">
        <f>HOUR(tbl_raw_data[[#This Row],[Time_taken]])*60+MINUTE(tbl_raw_data[[#This Row],[Time_taken]])+SECOND(tbl_raw_data[[#This Row],[Time_taken]])/60</f>
        <v>4.9666666666666668</v>
      </c>
      <c r="K4884" s="52">
        <f>DATE(YEAR(tbl_raw_data[[#This Row],[Date Actioned]]),MONTH(tbl_raw_data[[#This Row],[Date Actioned]]),DAY(tbl_raw_data[[#This Row],[Date Actioned]]))</f>
        <v>45156</v>
      </c>
      <c r="L4884" s="50" t="str">
        <f>UPPER(TEXT(tbl_raw_data[[#This Row],[updated_date]],"MMMM"))</f>
        <v>AUGUST</v>
      </c>
      <c r="M4884" s="50" t="str">
        <f>"WEEK "&amp; IF(ROUNDUP(DAY(tbl_raw_data[[#This Row],[updated_date]])/7,0)=5,4,ROUNDUP(DAY(tbl_raw_data[[#This Row],[updated_date]])/7,0))</f>
        <v>WEEK 3</v>
      </c>
      <c r="N4884" s="50" t="str">
        <f>UPPER(VLOOKUP(tbl_raw_data[[#This Row],[Analyst]],Settiings!$A$2:$B$16,2,0))</f>
        <v>SHAHID</v>
      </c>
      <c r="O4884" s="50" t="str">
        <f>TRIM(UPPER(tbl_raw_data[[#This Row],[Outcome]]))</f>
        <v>APPROVE</v>
      </c>
      <c r="P4884" s="50" t="str">
        <f>TRIM(UPPER(tbl_raw_data[[#This Row],[Queue Name]]))</f>
        <v>CONSUMER EXISTING</v>
      </c>
      <c r="Q4884" s="50" t="str">
        <f>IF(tbl_raw_data[[#This Row],[Time taken in min]]&lt;=Settiings!$D$2,"SLA_MET","SLA_NOT_MET")</f>
        <v>SLA_MET</v>
      </c>
      <c r="R4884" s="94"/>
    </row>
    <row r="4885" spans="1:18" x14ac:dyDescent="0.3">
      <c r="A4885" s="20" t="s">
        <v>4913</v>
      </c>
      <c r="B4885" s="15">
        <v>45156.767326388886</v>
      </c>
      <c r="C4885" s="26">
        <v>45156.770775462966</v>
      </c>
      <c r="D4885" s="18" t="s">
        <v>27</v>
      </c>
      <c r="E4885" s="18" t="s">
        <v>19</v>
      </c>
      <c r="F4885" s="27" t="s">
        <v>50</v>
      </c>
      <c r="G4885" s="19"/>
      <c r="H4885" s="79"/>
      <c r="I4885" s="48">
        <f>tbl_raw_data[[#This Row],[Date Actioned]]-tbl_raw_data[[#This Row],[Date Tagged]]</f>
        <v>3.4490740799810737E-3</v>
      </c>
      <c r="J4885" s="46">
        <f>HOUR(tbl_raw_data[[#This Row],[Time_taken]])*60+MINUTE(tbl_raw_data[[#This Row],[Time_taken]])+SECOND(tbl_raw_data[[#This Row],[Time_taken]])/60</f>
        <v>4.9666666666666668</v>
      </c>
      <c r="K4885" s="52">
        <f>DATE(YEAR(tbl_raw_data[[#This Row],[Date Actioned]]),MONTH(tbl_raw_data[[#This Row],[Date Actioned]]),DAY(tbl_raw_data[[#This Row],[Date Actioned]]))</f>
        <v>45156</v>
      </c>
      <c r="L4885" s="50" t="str">
        <f>UPPER(TEXT(tbl_raw_data[[#This Row],[updated_date]],"MMMM"))</f>
        <v>AUGUST</v>
      </c>
      <c r="M4885" s="50" t="str">
        <f>"WEEK "&amp; IF(ROUNDUP(DAY(tbl_raw_data[[#This Row],[updated_date]])/7,0)=5,4,ROUNDUP(DAY(tbl_raw_data[[#This Row],[updated_date]])/7,0))</f>
        <v>WEEK 3</v>
      </c>
      <c r="N4885" s="50" t="str">
        <f>UPPER(VLOOKUP(tbl_raw_data[[#This Row],[Analyst]],Settiings!$A$2:$B$16,2,0))</f>
        <v>SHAHID</v>
      </c>
      <c r="O4885" s="50" t="str">
        <f>TRIM(UPPER(tbl_raw_data[[#This Row],[Outcome]]))</f>
        <v>DECLINE</v>
      </c>
      <c r="P4885" s="50" t="str">
        <f>TRIM(UPPER(tbl_raw_data[[#This Row],[Queue Name]]))</f>
        <v>CONSUMER POST BUREAU</v>
      </c>
      <c r="Q4885" s="50" t="str">
        <f>IF(tbl_raw_data[[#This Row],[Time taken in min]]&lt;=Settiings!$D$2,"SLA_MET","SLA_NOT_MET")</f>
        <v>SLA_MET</v>
      </c>
      <c r="R4885" s="94"/>
    </row>
    <row r="4886" spans="1:18" x14ac:dyDescent="0.3">
      <c r="A4886" s="14" t="s">
        <v>4916</v>
      </c>
      <c r="B4886" s="15">
        <v>45156.850995370369</v>
      </c>
      <c r="C4886" s="26">
        <v>45157.361759259256</v>
      </c>
      <c r="D4886" s="18" t="s">
        <v>13</v>
      </c>
      <c r="E4886" s="18" t="s">
        <v>19</v>
      </c>
      <c r="F4886" s="27" t="s">
        <v>43</v>
      </c>
      <c r="G4886" s="19"/>
      <c r="H4886" s="79"/>
      <c r="I4886" s="48">
        <f>tbl_raw_data[[#This Row],[Date Actioned]]-tbl_raw_data[[#This Row],[Date Tagged]]</f>
        <v>0.51076388888759539</v>
      </c>
      <c r="J4886" s="46">
        <f>HOUR(tbl_raw_data[[#This Row],[Time_taken]])*60+MINUTE(tbl_raw_data[[#This Row],[Time_taken]])+SECOND(tbl_raw_data[[#This Row],[Time_taken]])/60</f>
        <v>735.5</v>
      </c>
      <c r="K4886" s="52">
        <f>DATE(YEAR(tbl_raw_data[[#This Row],[Date Actioned]]),MONTH(tbl_raw_data[[#This Row],[Date Actioned]]),DAY(tbl_raw_data[[#This Row],[Date Actioned]]))</f>
        <v>45157</v>
      </c>
      <c r="L4886" s="50" t="str">
        <f>UPPER(TEXT(tbl_raw_data[[#This Row],[updated_date]],"MMMM"))</f>
        <v>AUGUST</v>
      </c>
      <c r="M4886" s="50" t="str">
        <f>"WEEK "&amp; IF(ROUNDUP(DAY(tbl_raw_data[[#This Row],[updated_date]])/7,0)=5,4,ROUNDUP(DAY(tbl_raw_data[[#This Row],[updated_date]])/7,0))</f>
        <v>WEEK 3</v>
      </c>
      <c r="N4886" s="50" t="str">
        <f>UPPER(VLOOKUP(tbl_raw_data[[#This Row],[Analyst]],Settiings!$A$2:$B$16,2,0))</f>
        <v>MERCEDES</v>
      </c>
      <c r="O4886" s="50" t="str">
        <f>TRIM(UPPER(tbl_raw_data[[#This Row],[Outcome]]))</f>
        <v>APPROVE</v>
      </c>
      <c r="P4886" s="50" t="str">
        <f>TRIM(UPPER(tbl_raw_data[[#This Row],[Queue Name]]))</f>
        <v>CONSUMER POST BUREAU</v>
      </c>
      <c r="Q4886" s="50" t="str">
        <f>IF(tbl_raw_data[[#This Row],[Time taken in min]]&lt;=Settiings!$D$2,"SLA_MET","SLA_NOT_MET")</f>
        <v>SLA_NOT_MET</v>
      </c>
      <c r="R4886" s="94"/>
    </row>
    <row r="4887" spans="1:18" x14ac:dyDescent="0.3">
      <c r="A4887" s="20" t="s">
        <v>4920</v>
      </c>
      <c r="B4887" s="15">
        <v>45157.05196759259</v>
      </c>
      <c r="C4887" s="10">
        <v>45157.377870370372</v>
      </c>
      <c r="D4887" s="12" t="s">
        <v>13</v>
      </c>
      <c r="E4887" s="12" t="s">
        <v>19</v>
      </c>
      <c r="F4887" s="11" t="s">
        <v>43</v>
      </c>
      <c r="G4887" s="13"/>
      <c r="H4887" s="78"/>
      <c r="I4887" s="48">
        <f>tbl_raw_data[[#This Row],[Date Actioned]]-tbl_raw_data[[#This Row],[Date Tagged]]</f>
        <v>0.32590277778217569</v>
      </c>
      <c r="J4887" s="46">
        <f>HOUR(tbl_raw_data[[#This Row],[Time_taken]])*60+MINUTE(tbl_raw_data[[#This Row],[Time_taken]])+SECOND(tbl_raw_data[[#This Row],[Time_taken]])/60</f>
        <v>469.3</v>
      </c>
      <c r="K4887" s="52">
        <f>DATE(YEAR(tbl_raw_data[[#This Row],[Date Actioned]]),MONTH(tbl_raw_data[[#This Row],[Date Actioned]]),DAY(tbl_raw_data[[#This Row],[Date Actioned]]))</f>
        <v>45157</v>
      </c>
      <c r="L4887" s="50" t="str">
        <f>UPPER(TEXT(tbl_raw_data[[#This Row],[updated_date]],"MMMM"))</f>
        <v>AUGUST</v>
      </c>
      <c r="M4887" s="50" t="str">
        <f>"WEEK "&amp; IF(ROUNDUP(DAY(tbl_raw_data[[#This Row],[updated_date]])/7,0)=5,4,ROUNDUP(DAY(tbl_raw_data[[#This Row],[updated_date]])/7,0))</f>
        <v>WEEK 3</v>
      </c>
      <c r="N4887" s="50" t="str">
        <f>UPPER(VLOOKUP(tbl_raw_data[[#This Row],[Analyst]],Settiings!$A$2:$B$16,2,0))</f>
        <v>MERCEDES</v>
      </c>
      <c r="O4887" s="50" t="str">
        <f>TRIM(UPPER(tbl_raw_data[[#This Row],[Outcome]]))</f>
        <v>APPROVE</v>
      </c>
      <c r="P4887" s="50" t="str">
        <f>TRIM(UPPER(tbl_raw_data[[#This Row],[Queue Name]]))</f>
        <v>CONSUMER POST BUREAU</v>
      </c>
      <c r="Q4887" s="50" t="str">
        <f>IF(tbl_raw_data[[#This Row],[Time taken in min]]&lt;=Settiings!$D$2,"SLA_MET","SLA_NOT_MET")</f>
        <v>SLA_NOT_MET</v>
      </c>
      <c r="R4887" s="94"/>
    </row>
    <row r="4888" spans="1:18" x14ac:dyDescent="0.3">
      <c r="A4888" s="23" t="s">
        <v>4922</v>
      </c>
      <c r="B4888" s="9">
        <v>45157.387013888889</v>
      </c>
      <c r="C4888" s="24">
        <v>45157.390844907408</v>
      </c>
      <c r="D4888" s="25" t="s">
        <v>13</v>
      </c>
      <c r="E4888" s="25" t="s">
        <v>9</v>
      </c>
      <c r="F4888" s="25" t="s">
        <v>65</v>
      </c>
      <c r="G4888" s="25" t="s">
        <v>17</v>
      </c>
      <c r="H4888" s="82"/>
      <c r="I4888" s="48">
        <f>tbl_raw_data[[#This Row],[Date Actioned]]-tbl_raw_data[[#This Row],[Date Tagged]]</f>
        <v>3.8310185191221535E-3</v>
      </c>
      <c r="J4888" s="46">
        <f>HOUR(tbl_raw_data[[#This Row],[Time_taken]])*60+MINUTE(tbl_raw_data[[#This Row],[Time_taken]])+SECOND(tbl_raw_data[[#This Row],[Time_taken]])/60</f>
        <v>5.5166666666666666</v>
      </c>
      <c r="K4888" s="52">
        <f>DATE(YEAR(tbl_raw_data[[#This Row],[Date Actioned]]),MONTH(tbl_raw_data[[#This Row],[Date Actioned]]),DAY(tbl_raw_data[[#This Row],[Date Actioned]]))</f>
        <v>45157</v>
      </c>
      <c r="L4888" s="50" t="str">
        <f>UPPER(TEXT(tbl_raw_data[[#This Row],[updated_date]],"MMMM"))</f>
        <v>AUGUST</v>
      </c>
      <c r="M4888" s="50" t="str">
        <f>"WEEK "&amp; IF(ROUNDUP(DAY(tbl_raw_data[[#This Row],[updated_date]])/7,0)=5,4,ROUNDUP(DAY(tbl_raw_data[[#This Row],[updated_date]])/7,0))</f>
        <v>WEEK 3</v>
      </c>
      <c r="N4888" s="50" t="str">
        <f>UPPER(VLOOKUP(tbl_raw_data[[#This Row],[Analyst]],Settiings!$A$2:$B$16,2,0))</f>
        <v>SAM</v>
      </c>
      <c r="O4888" s="50" t="str">
        <f>TRIM(UPPER(tbl_raw_data[[#This Row],[Outcome]]))</f>
        <v>APPROVE</v>
      </c>
      <c r="P4888" s="50" t="str">
        <f>TRIM(UPPER(tbl_raw_data[[#This Row],[Queue Name]]))</f>
        <v>CONSUMER EXISTING</v>
      </c>
      <c r="Q4888" s="50" t="str">
        <f>IF(tbl_raw_data[[#This Row],[Time taken in min]]&lt;=Settiings!$D$2,"SLA_MET","SLA_NOT_MET")</f>
        <v>SLA_MET</v>
      </c>
      <c r="R4888" s="94"/>
    </row>
    <row r="4889" spans="1:18" x14ac:dyDescent="0.3">
      <c r="A4889" s="23" t="s">
        <v>4931</v>
      </c>
      <c r="B4889" s="15">
        <v>45157.438761574071</v>
      </c>
      <c r="C4889" s="26">
        <v>45157.444201388891</v>
      </c>
      <c r="D4889" s="18" t="s">
        <v>13</v>
      </c>
      <c r="E4889" s="18" t="s">
        <v>9</v>
      </c>
      <c r="F4889" s="27" t="s">
        <v>43</v>
      </c>
      <c r="G4889" s="19"/>
      <c r="H4889" s="79"/>
      <c r="I4889" s="48">
        <f>tbl_raw_data[[#This Row],[Date Actioned]]-tbl_raw_data[[#This Row],[Date Tagged]]</f>
        <v>5.439814820419997E-3</v>
      </c>
      <c r="J4889" s="46">
        <f>HOUR(tbl_raw_data[[#This Row],[Time_taken]])*60+MINUTE(tbl_raw_data[[#This Row],[Time_taken]])+SECOND(tbl_raw_data[[#This Row],[Time_taken]])/60</f>
        <v>7.833333333333333</v>
      </c>
      <c r="K4889" s="52">
        <f>DATE(YEAR(tbl_raw_data[[#This Row],[Date Actioned]]),MONTH(tbl_raw_data[[#This Row],[Date Actioned]]),DAY(tbl_raw_data[[#This Row],[Date Actioned]]))</f>
        <v>45157</v>
      </c>
      <c r="L4889" s="50" t="str">
        <f>UPPER(TEXT(tbl_raw_data[[#This Row],[updated_date]],"MMMM"))</f>
        <v>AUGUST</v>
      </c>
      <c r="M4889" s="50" t="str">
        <f>"WEEK "&amp; IF(ROUNDUP(DAY(tbl_raw_data[[#This Row],[updated_date]])/7,0)=5,4,ROUNDUP(DAY(tbl_raw_data[[#This Row],[updated_date]])/7,0))</f>
        <v>WEEK 3</v>
      </c>
      <c r="N4889" s="50" t="str">
        <f>UPPER(VLOOKUP(tbl_raw_data[[#This Row],[Analyst]],Settiings!$A$2:$B$16,2,0))</f>
        <v>MERCEDES</v>
      </c>
      <c r="O4889" s="50" t="str">
        <f>TRIM(UPPER(tbl_raw_data[[#This Row],[Outcome]]))</f>
        <v>APPROVE</v>
      </c>
      <c r="P4889" s="50" t="str">
        <f>TRIM(UPPER(tbl_raw_data[[#This Row],[Queue Name]]))</f>
        <v>CONSUMER EXISTING</v>
      </c>
      <c r="Q4889" s="50" t="str">
        <f>IF(tbl_raw_data[[#This Row],[Time taken in min]]&lt;=Settiings!$D$2,"SLA_MET","SLA_NOT_MET")</f>
        <v>SLA_MET</v>
      </c>
      <c r="R4889" s="94"/>
    </row>
    <row r="4890" spans="1:18" x14ac:dyDescent="0.3">
      <c r="A4890" s="14" t="s">
        <v>4932</v>
      </c>
      <c r="B4890" s="15">
        <v>45157.446840277778</v>
      </c>
      <c r="C4890" s="16">
        <v>45157.454861111109</v>
      </c>
      <c r="D4890" s="17" t="s">
        <v>13</v>
      </c>
      <c r="E4890" s="17" t="s">
        <v>47</v>
      </c>
      <c r="F4890" s="17" t="s">
        <v>65</v>
      </c>
      <c r="G4890" s="17" t="s">
        <v>17</v>
      </c>
      <c r="H4890" s="83"/>
      <c r="I4890" s="48">
        <f>tbl_raw_data[[#This Row],[Date Actioned]]-tbl_raw_data[[#This Row],[Date Tagged]]</f>
        <v>8.0208333311020397E-3</v>
      </c>
      <c r="J4890" s="46">
        <f>HOUR(tbl_raw_data[[#This Row],[Time_taken]])*60+MINUTE(tbl_raw_data[[#This Row],[Time_taken]])+SECOND(tbl_raw_data[[#This Row],[Time_taken]])/60</f>
        <v>11.55</v>
      </c>
      <c r="K4890" s="52">
        <f>DATE(YEAR(tbl_raw_data[[#This Row],[Date Actioned]]),MONTH(tbl_raw_data[[#This Row],[Date Actioned]]),DAY(tbl_raw_data[[#This Row],[Date Actioned]]))</f>
        <v>45157</v>
      </c>
      <c r="L4890" s="50" t="str">
        <f>UPPER(TEXT(tbl_raw_data[[#This Row],[updated_date]],"MMMM"))</f>
        <v>AUGUST</v>
      </c>
      <c r="M4890" s="50" t="str">
        <f>"WEEK "&amp; IF(ROUNDUP(DAY(tbl_raw_data[[#This Row],[updated_date]])/7,0)=5,4,ROUNDUP(DAY(tbl_raw_data[[#This Row],[updated_date]])/7,0))</f>
        <v>WEEK 3</v>
      </c>
      <c r="N4890" s="50" t="str">
        <f>UPPER(VLOOKUP(tbl_raw_data[[#This Row],[Analyst]],Settiings!$A$2:$B$16,2,0))</f>
        <v>SAM</v>
      </c>
      <c r="O4890" s="50" t="str">
        <f>TRIM(UPPER(tbl_raw_data[[#This Row],[Outcome]]))</f>
        <v>APPROVE</v>
      </c>
      <c r="P4890" s="50" t="str">
        <f>TRIM(UPPER(tbl_raw_data[[#This Row],[Queue Name]]))</f>
        <v>CONSUMER PRE BUREAU</v>
      </c>
      <c r="Q4890" s="50" t="str">
        <f>IF(tbl_raw_data[[#This Row],[Time taken in min]]&lt;=Settiings!$D$2,"SLA_MET","SLA_NOT_MET")</f>
        <v>SLA_MET</v>
      </c>
      <c r="R4890" s="94"/>
    </row>
    <row r="4891" spans="1:18" x14ac:dyDescent="0.3">
      <c r="A4891" s="20" t="s">
        <v>4935</v>
      </c>
      <c r="B4891" s="9">
        <v>45157.452673611115</v>
      </c>
      <c r="C4891" s="24">
        <v>45157.464513888888</v>
      </c>
      <c r="D4891" s="25" t="s">
        <v>13</v>
      </c>
      <c r="E4891" s="25" t="s">
        <v>9</v>
      </c>
      <c r="F4891" s="25" t="s">
        <v>65</v>
      </c>
      <c r="G4891" s="25" t="s">
        <v>77</v>
      </c>
      <c r="H4891" s="82"/>
      <c r="I4891" s="48">
        <f>tbl_raw_data[[#This Row],[Date Actioned]]-tbl_raw_data[[#This Row],[Date Tagged]]</f>
        <v>1.1840277773444541E-2</v>
      </c>
      <c r="J4891" s="46">
        <f>HOUR(tbl_raw_data[[#This Row],[Time_taken]])*60+MINUTE(tbl_raw_data[[#This Row],[Time_taken]])+SECOND(tbl_raw_data[[#This Row],[Time_taken]])/60</f>
        <v>17.05</v>
      </c>
      <c r="K4891" s="52">
        <f>DATE(YEAR(tbl_raw_data[[#This Row],[Date Actioned]]),MONTH(tbl_raw_data[[#This Row],[Date Actioned]]),DAY(tbl_raw_data[[#This Row],[Date Actioned]]))</f>
        <v>45157</v>
      </c>
      <c r="L4891" s="50" t="str">
        <f>UPPER(TEXT(tbl_raw_data[[#This Row],[updated_date]],"MMMM"))</f>
        <v>AUGUST</v>
      </c>
      <c r="M4891" s="50" t="str">
        <f>"WEEK "&amp; IF(ROUNDUP(DAY(tbl_raw_data[[#This Row],[updated_date]])/7,0)=5,4,ROUNDUP(DAY(tbl_raw_data[[#This Row],[updated_date]])/7,0))</f>
        <v>WEEK 3</v>
      </c>
      <c r="N4891" s="50" t="str">
        <f>UPPER(VLOOKUP(tbl_raw_data[[#This Row],[Analyst]],Settiings!$A$2:$B$16,2,0))</f>
        <v>SAM</v>
      </c>
      <c r="O4891" s="50" t="str">
        <f>TRIM(UPPER(tbl_raw_data[[#This Row],[Outcome]]))</f>
        <v>APPROVE</v>
      </c>
      <c r="P4891" s="50" t="str">
        <f>TRIM(UPPER(tbl_raw_data[[#This Row],[Queue Name]]))</f>
        <v>CONSUMER EXISTING</v>
      </c>
      <c r="Q4891" s="50" t="str">
        <f>IF(tbl_raw_data[[#This Row],[Time taken in min]]&lt;=Settiings!$D$2,"SLA_MET","SLA_NOT_MET")</f>
        <v>SLA_MET</v>
      </c>
      <c r="R4891" s="94"/>
    </row>
    <row r="4892" spans="1:18" x14ac:dyDescent="0.3">
      <c r="A4892" s="23" t="s">
        <v>4936</v>
      </c>
      <c r="B4892" s="15">
        <v>45157.456342592595</v>
      </c>
      <c r="C4892" s="16">
        <v>45157.4684837963</v>
      </c>
      <c r="D4892" s="17" t="s">
        <v>13</v>
      </c>
      <c r="E4892" s="17" t="s">
        <v>9</v>
      </c>
      <c r="F4892" s="17" t="s">
        <v>10</v>
      </c>
      <c r="G4892" s="17" t="s">
        <v>17</v>
      </c>
      <c r="H4892" s="83"/>
      <c r="I4892" s="48">
        <f>tbl_raw_data[[#This Row],[Date Actioned]]-tbl_raw_data[[#This Row],[Date Tagged]]</f>
        <v>1.2141203704231884E-2</v>
      </c>
      <c r="J4892" s="46">
        <f>HOUR(tbl_raw_data[[#This Row],[Time_taken]])*60+MINUTE(tbl_raw_data[[#This Row],[Time_taken]])+SECOND(tbl_raw_data[[#This Row],[Time_taken]])/60</f>
        <v>17.483333333333334</v>
      </c>
      <c r="K4892" s="52">
        <f>DATE(YEAR(tbl_raw_data[[#This Row],[Date Actioned]]),MONTH(tbl_raw_data[[#This Row],[Date Actioned]]),DAY(tbl_raw_data[[#This Row],[Date Actioned]]))</f>
        <v>45157</v>
      </c>
      <c r="L4892" s="50" t="str">
        <f>UPPER(TEXT(tbl_raw_data[[#This Row],[updated_date]],"MMMM"))</f>
        <v>AUGUST</v>
      </c>
      <c r="M4892" s="50" t="str">
        <f>"WEEK "&amp; IF(ROUNDUP(DAY(tbl_raw_data[[#This Row],[updated_date]])/7,0)=5,4,ROUNDUP(DAY(tbl_raw_data[[#This Row],[updated_date]])/7,0))</f>
        <v>WEEK 3</v>
      </c>
      <c r="N4892" s="50" t="str">
        <f>UPPER(VLOOKUP(tbl_raw_data[[#This Row],[Analyst]],Settiings!$A$2:$B$16,2,0))</f>
        <v>NITESH</v>
      </c>
      <c r="O4892" s="50" t="str">
        <f>TRIM(UPPER(tbl_raw_data[[#This Row],[Outcome]]))</f>
        <v>APPROVE</v>
      </c>
      <c r="P4892" s="50" t="str">
        <f>TRIM(UPPER(tbl_raw_data[[#This Row],[Queue Name]]))</f>
        <v>CONSUMER EXISTING</v>
      </c>
      <c r="Q4892" s="50" t="str">
        <f>IF(tbl_raw_data[[#This Row],[Time taken in min]]&lt;=Settiings!$D$2,"SLA_MET","SLA_NOT_MET")</f>
        <v>SLA_MET</v>
      </c>
      <c r="R4892" s="94"/>
    </row>
    <row r="4893" spans="1:18" x14ac:dyDescent="0.3">
      <c r="A4893" s="14" t="s">
        <v>4937</v>
      </c>
      <c r="B4893" s="15">
        <v>45157.461909722224</v>
      </c>
      <c r="C4893" s="10">
        <v>45157.47315972222</v>
      </c>
      <c r="D4893" s="12" t="s">
        <v>13</v>
      </c>
      <c r="E4893" s="12" t="s">
        <v>9</v>
      </c>
      <c r="F4893" s="11" t="s">
        <v>43</v>
      </c>
      <c r="G4893" s="13"/>
      <c r="H4893" s="78"/>
      <c r="I4893" s="48">
        <f>tbl_raw_data[[#This Row],[Date Actioned]]-tbl_raw_data[[#This Row],[Date Tagged]]</f>
        <v>1.1249999995925464E-2</v>
      </c>
      <c r="J4893" s="46">
        <f>HOUR(tbl_raw_data[[#This Row],[Time_taken]])*60+MINUTE(tbl_raw_data[[#This Row],[Time_taken]])+SECOND(tbl_raw_data[[#This Row],[Time_taken]])/60</f>
        <v>16.2</v>
      </c>
      <c r="K4893" s="52">
        <f>DATE(YEAR(tbl_raw_data[[#This Row],[Date Actioned]]),MONTH(tbl_raw_data[[#This Row],[Date Actioned]]),DAY(tbl_raw_data[[#This Row],[Date Actioned]]))</f>
        <v>45157</v>
      </c>
      <c r="L4893" s="50" t="str">
        <f>UPPER(TEXT(tbl_raw_data[[#This Row],[updated_date]],"MMMM"))</f>
        <v>AUGUST</v>
      </c>
      <c r="M4893" s="50" t="str">
        <f>"WEEK "&amp; IF(ROUNDUP(DAY(tbl_raw_data[[#This Row],[updated_date]])/7,0)=5,4,ROUNDUP(DAY(tbl_raw_data[[#This Row],[updated_date]])/7,0))</f>
        <v>WEEK 3</v>
      </c>
      <c r="N4893" s="50" t="str">
        <f>UPPER(VLOOKUP(tbl_raw_data[[#This Row],[Analyst]],Settiings!$A$2:$B$16,2,0))</f>
        <v>MERCEDES</v>
      </c>
      <c r="O4893" s="50" t="str">
        <f>TRIM(UPPER(tbl_raw_data[[#This Row],[Outcome]]))</f>
        <v>APPROVE</v>
      </c>
      <c r="P4893" s="50" t="str">
        <f>TRIM(UPPER(tbl_raw_data[[#This Row],[Queue Name]]))</f>
        <v>CONSUMER EXISTING</v>
      </c>
      <c r="Q4893" s="50" t="str">
        <f>IF(tbl_raw_data[[#This Row],[Time taken in min]]&lt;=Settiings!$D$2,"SLA_MET","SLA_NOT_MET")</f>
        <v>SLA_MET</v>
      </c>
      <c r="R4893" s="94"/>
    </row>
    <row r="4894" spans="1:18" x14ac:dyDescent="0.3">
      <c r="A4894" s="20" t="s">
        <v>4938</v>
      </c>
      <c r="B4894" s="15">
        <v>45157.467523148145</v>
      </c>
      <c r="C4894" s="26">
        <v>45157.480590277781</v>
      </c>
      <c r="D4894" s="18" t="s">
        <v>13</v>
      </c>
      <c r="E4894" s="18" t="s">
        <v>19</v>
      </c>
      <c r="F4894" s="27" t="s">
        <v>65</v>
      </c>
      <c r="G4894" s="19"/>
      <c r="H4894" s="79"/>
      <c r="I4894" s="48">
        <f>tbl_raw_data[[#This Row],[Date Actioned]]-tbl_raw_data[[#This Row],[Date Tagged]]</f>
        <v>1.3067129635601304E-2</v>
      </c>
      <c r="J4894" s="46">
        <f>HOUR(tbl_raw_data[[#This Row],[Time_taken]])*60+MINUTE(tbl_raw_data[[#This Row],[Time_taken]])+SECOND(tbl_raw_data[[#This Row],[Time_taken]])/60</f>
        <v>18.816666666666666</v>
      </c>
      <c r="K4894" s="52">
        <f>DATE(YEAR(tbl_raw_data[[#This Row],[Date Actioned]]),MONTH(tbl_raw_data[[#This Row],[Date Actioned]]),DAY(tbl_raw_data[[#This Row],[Date Actioned]]))</f>
        <v>45157</v>
      </c>
      <c r="L4894" s="50" t="str">
        <f>UPPER(TEXT(tbl_raw_data[[#This Row],[updated_date]],"MMMM"))</f>
        <v>AUGUST</v>
      </c>
      <c r="M4894" s="50" t="str">
        <f>"WEEK "&amp; IF(ROUNDUP(DAY(tbl_raw_data[[#This Row],[updated_date]])/7,0)=5,4,ROUNDUP(DAY(tbl_raw_data[[#This Row],[updated_date]])/7,0))</f>
        <v>WEEK 3</v>
      </c>
      <c r="N4894" s="50" t="str">
        <f>UPPER(VLOOKUP(tbl_raw_data[[#This Row],[Analyst]],Settiings!$A$2:$B$16,2,0))</f>
        <v>SAM</v>
      </c>
      <c r="O4894" s="50" t="str">
        <f>TRIM(UPPER(tbl_raw_data[[#This Row],[Outcome]]))</f>
        <v>APPROVE</v>
      </c>
      <c r="P4894" s="50" t="str">
        <f>TRIM(UPPER(tbl_raw_data[[#This Row],[Queue Name]]))</f>
        <v>CONSUMER POST BUREAU</v>
      </c>
      <c r="Q4894" s="50" t="str">
        <f>IF(tbl_raw_data[[#This Row],[Time taken in min]]&lt;=Settiings!$D$2,"SLA_MET","SLA_NOT_MET")</f>
        <v>SLA_MET</v>
      </c>
      <c r="R4894" s="94"/>
    </row>
    <row r="4895" spans="1:18" x14ac:dyDescent="0.3">
      <c r="A4895" s="14" t="s">
        <v>4939</v>
      </c>
      <c r="B4895" s="9">
        <v>45157.471516203703</v>
      </c>
      <c r="C4895" s="24">
        <v>45157.477395833332</v>
      </c>
      <c r="D4895" s="25" t="s">
        <v>13</v>
      </c>
      <c r="E4895" s="25" t="s">
        <v>9</v>
      </c>
      <c r="F4895" s="25" t="s">
        <v>1222</v>
      </c>
      <c r="G4895" s="25" t="s">
        <v>17</v>
      </c>
      <c r="H4895" s="82"/>
      <c r="I4895" s="48">
        <f>tbl_raw_data[[#This Row],[Date Actioned]]-tbl_raw_data[[#This Row],[Date Tagged]]</f>
        <v>5.8796296289074235E-3</v>
      </c>
      <c r="J4895" s="46">
        <f>HOUR(tbl_raw_data[[#This Row],[Time_taken]])*60+MINUTE(tbl_raw_data[[#This Row],[Time_taken]])+SECOND(tbl_raw_data[[#This Row],[Time_taken]])/60</f>
        <v>8.4666666666666668</v>
      </c>
      <c r="K4895" s="52">
        <f>DATE(YEAR(tbl_raw_data[[#This Row],[Date Actioned]]),MONTH(tbl_raw_data[[#This Row],[Date Actioned]]),DAY(tbl_raw_data[[#This Row],[Date Actioned]]))</f>
        <v>45157</v>
      </c>
      <c r="L4895" s="50" t="str">
        <f>UPPER(TEXT(tbl_raw_data[[#This Row],[updated_date]],"MMMM"))</f>
        <v>AUGUST</v>
      </c>
      <c r="M4895" s="50" t="str">
        <f>"WEEK "&amp; IF(ROUNDUP(DAY(tbl_raw_data[[#This Row],[updated_date]])/7,0)=5,4,ROUNDUP(DAY(tbl_raw_data[[#This Row],[updated_date]])/7,0))</f>
        <v>WEEK 3</v>
      </c>
      <c r="N4895" s="50" t="str">
        <f>UPPER(VLOOKUP(tbl_raw_data[[#This Row],[Analyst]],Settiings!$A$2:$B$16,2,0))</f>
        <v>HARDIK</v>
      </c>
      <c r="O4895" s="50" t="str">
        <f>TRIM(UPPER(tbl_raw_data[[#This Row],[Outcome]]))</f>
        <v>APPROVE</v>
      </c>
      <c r="P4895" s="50" t="str">
        <f>TRIM(UPPER(tbl_raw_data[[#This Row],[Queue Name]]))</f>
        <v>CONSUMER EXISTING</v>
      </c>
      <c r="Q4895" s="50" t="str">
        <f>IF(tbl_raw_data[[#This Row],[Time taken in min]]&lt;=Settiings!$D$2,"SLA_MET","SLA_NOT_MET")</f>
        <v>SLA_MET</v>
      </c>
      <c r="R4895" s="94"/>
    </row>
    <row r="4896" spans="1:18" x14ac:dyDescent="0.3">
      <c r="A4896" s="20" t="s">
        <v>4940</v>
      </c>
      <c r="B4896" s="15">
        <v>45157.478564814817</v>
      </c>
      <c r="C4896" s="16">
        <v>45157.492928240739</v>
      </c>
      <c r="D4896" s="17" t="s">
        <v>13</v>
      </c>
      <c r="E4896" s="17" t="s">
        <v>19</v>
      </c>
      <c r="F4896" s="17" t="s">
        <v>10</v>
      </c>
      <c r="G4896" s="17" t="s">
        <v>17</v>
      </c>
      <c r="H4896" s="83"/>
      <c r="I4896" s="48">
        <f>tbl_raw_data[[#This Row],[Date Actioned]]-tbl_raw_data[[#This Row],[Date Tagged]]</f>
        <v>1.4363425922056194E-2</v>
      </c>
      <c r="J4896" s="46">
        <f>HOUR(tbl_raw_data[[#This Row],[Time_taken]])*60+MINUTE(tbl_raw_data[[#This Row],[Time_taken]])+SECOND(tbl_raw_data[[#This Row],[Time_taken]])/60</f>
        <v>20.683333333333334</v>
      </c>
      <c r="K4896" s="52">
        <f>DATE(YEAR(tbl_raw_data[[#This Row],[Date Actioned]]),MONTH(tbl_raw_data[[#This Row],[Date Actioned]]),DAY(tbl_raw_data[[#This Row],[Date Actioned]]))</f>
        <v>45157</v>
      </c>
      <c r="L4896" s="50" t="str">
        <f>UPPER(TEXT(tbl_raw_data[[#This Row],[updated_date]],"MMMM"))</f>
        <v>AUGUST</v>
      </c>
      <c r="M4896" s="50" t="str">
        <f>"WEEK "&amp; IF(ROUNDUP(DAY(tbl_raw_data[[#This Row],[updated_date]])/7,0)=5,4,ROUNDUP(DAY(tbl_raw_data[[#This Row],[updated_date]])/7,0))</f>
        <v>WEEK 3</v>
      </c>
      <c r="N4896" s="50" t="str">
        <f>UPPER(VLOOKUP(tbl_raw_data[[#This Row],[Analyst]],Settiings!$A$2:$B$16,2,0))</f>
        <v>NITESH</v>
      </c>
      <c r="O4896" s="50" t="str">
        <f>TRIM(UPPER(tbl_raw_data[[#This Row],[Outcome]]))</f>
        <v>APPROVE</v>
      </c>
      <c r="P4896" s="50" t="str">
        <f>TRIM(UPPER(tbl_raw_data[[#This Row],[Queue Name]]))</f>
        <v>CONSUMER POST BUREAU</v>
      </c>
      <c r="Q4896" s="50" t="str">
        <f>IF(tbl_raw_data[[#This Row],[Time taken in min]]&lt;=Settiings!$D$2,"SLA_MET","SLA_NOT_MET")</f>
        <v>SLA_NOT_MET</v>
      </c>
      <c r="R4896" s="94"/>
    </row>
    <row r="4897" spans="1:18" x14ac:dyDescent="0.3">
      <c r="A4897" s="20" t="s">
        <v>4941</v>
      </c>
      <c r="B4897" s="9">
        <v>45157.481469907405</v>
      </c>
      <c r="C4897" s="24">
        <v>45157.482557870368</v>
      </c>
      <c r="D4897" s="25" t="s">
        <v>27</v>
      </c>
      <c r="E4897" s="25" t="s">
        <v>9</v>
      </c>
      <c r="F4897" s="25" t="s">
        <v>1222</v>
      </c>
      <c r="G4897" s="25" t="s">
        <v>4942</v>
      </c>
      <c r="H4897" s="82"/>
      <c r="I4897" s="48">
        <f>tbl_raw_data[[#This Row],[Date Actioned]]-tbl_raw_data[[#This Row],[Date Tagged]]</f>
        <v>1.0879629626288079E-3</v>
      </c>
      <c r="J4897" s="46">
        <f>HOUR(tbl_raw_data[[#This Row],[Time_taken]])*60+MINUTE(tbl_raw_data[[#This Row],[Time_taken]])+SECOND(tbl_raw_data[[#This Row],[Time_taken]])/60</f>
        <v>1.5666666666666667</v>
      </c>
      <c r="K4897" s="52">
        <f>DATE(YEAR(tbl_raw_data[[#This Row],[Date Actioned]]),MONTH(tbl_raw_data[[#This Row],[Date Actioned]]),DAY(tbl_raw_data[[#This Row],[Date Actioned]]))</f>
        <v>45157</v>
      </c>
      <c r="L4897" s="50" t="str">
        <f>UPPER(TEXT(tbl_raw_data[[#This Row],[updated_date]],"MMMM"))</f>
        <v>AUGUST</v>
      </c>
      <c r="M4897" s="50" t="str">
        <f>"WEEK "&amp; IF(ROUNDUP(DAY(tbl_raw_data[[#This Row],[updated_date]])/7,0)=5,4,ROUNDUP(DAY(tbl_raw_data[[#This Row],[updated_date]])/7,0))</f>
        <v>WEEK 3</v>
      </c>
      <c r="N4897" s="50" t="str">
        <f>UPPER(VLOOKUP(tbl_raw_data[[#This Row],[Analyst]],Settiings!$A$2:$B$16,2,0))</f>
        <v>HARDIK</v>
      </c>
      <c r="O4897" s="50" t="str">
        <f>TRIM(UPPER(tbl_raw_data[[#This Row],[Outcome]]))</f>
        <v>DECLINE</v>
      </c>
      <c r="P4897" s="50" t="str">
        <f>TRIM(UPPER(tbl_raw_data[[#This Row],[Queue Name]]))</f>
        <v>CONSUMER EXISTING</v>
      </c>
      <c r="Q4897" s="50" t="str">
        <f>IF(tbl_raw_data[[#This Row],[Time taken in min]]&lt;=Settiings!$D$2,"SLA_MET","SLA_NOT_MET")</f>
        <v>SLA_MET</v>
      </c>
      <c r="R4897" s="94"/>
    </row>
    <row r="4898" spans="1:18" x14ac:dyDescent="0.3">
      <c r="A4898" s="23" t="s">
        <v>4943</v>
      </c>
      <c r="B4898" s="9">
        <v>45157.482928240737</v>
      </c>
      <c r="C4898" s="24">
        <v>45157.487349537034</v>
      </c>
      <c r="D4898" s="25" t="s">
        <v>13</v>
      </c>
      <c r="E4898" s="25" t="s">
        <v>9</v>
      </c>
      <c r="F4898" s="25" t="s">
        <v>1222</v>
      </c>
      <c r="G4898" s="25" t="s">
        <v>17</v>
      </c>
      <c r="H4898" s="82"/>
      <c r="I4898" s="48">
        <f>tbl_raw_data[[#This Row],[Date Actioned]]-tbl_raw_data[[#This Row],[Date Tagged]]</f>
        <v>4.4212962966412306E-3</v>
      </c>
      <c r="J4898" s="46">
        <f>HOUR(tbl_raw_data[[#This Row],[Time_taken]])*60+MINUTE(tbl_raw_data[[#This Row],[Time_taken]])+SECOND(tbl_raw_data[[#This Row],[Time_taken]])/60</f>
        <v>6.3666666666666663</v>
      </c>
      <c r="K4898" s="52">
        <f>DATE(YEAR(tbl_raw_data[[#This Row],[Date Actioned]]),MONTH(tbl_raw_data[[#This Row],[Date Actioned]]),DAY(tbl_raw_data[[#This Row],[Date Actioned]]))</f>
        <v>45157</v>
      </c>
      <c r="L4898" s="50" t="str">
        <f>UPPER(TEXT(tbl_raw_data[[#This Row],[updated_date]],"MMMM"))</f>
        <v>AUGUST</v>
      </c>
      <c r="M4898" s="50" t="str">
        <f>"WEEK "&amp; IF(ROUNDUP(DAY(tbl_raw_data[[#This Row],[updated_date]])/7,0)=5,4,ROUNDUP(DAY(tbl_raw_data[[#This Row],[updated_date]])/7,0))</f>
        <v>WEEK 3</v>
      </c>
      <c r="N4898" s="50" t="str">
        <f>UPPER(VLOOKUP(tbl_raw_data[[#This Row],[Analyst]],Settiings!$A$2:$B$16,2,0))</f>
        <v>HARDIK</v>
      </c>
      <c r="O4898" s="50" t="str">
        <f>TRIM(UPPER(tbl_raw_data[[#This Row],[Outcome]]))</f>
        <v>APPROVE</v>
      </c>
      <c r="P4898" s="50" t="str">
        <f>TRIM(UPPER(tbl_raw_data[[#This Row],[Queue Name]]))</f>
        <v>CONSUMER EXISTING</v>
      </c>
      <c r="Q4898" s="50" t="str">
        <f>IF(tbl_raw_data[[#This Row],[Time taken in min]]&lt;=Settiings!$D$2,"SLA_MET","SLA_NOT_MET")</f>
        <v>SLA_MET</v>
      </c>
      <c r="R4898" s="94"/>
    </row>
    <row r="4899" spans="1:18" x14ac:dyDescent="0.3">
      <c r="A4899" s="14" t="s">
        <v>4944</v>
      </c>
      <c r="B4899" s="15">
        <v>45157.486631944441</v>
      </c>
      <c r="C4899" s="16">
        <v>45157.490081018521</v>
      </c>
      <c r="D4899" s="17" t="s">
        <v>13</v>
      </c>
      <c r="E4899" s="17" t="s">
        <v>47</v>
      </c>
      <c r="F4899" s="17" t="s">
        <v>65</v>
      </c>
      <c r="G4899" s="17" t="s">
        <v>832</v>
      </c>
      <c r="H4899" s="83"/>
      <c r="I4899" s="48">
        <f>tbl_raw_data[[#This Row],[Date Actioned]]-tbl_raw_data[[#This Row],[Date Tagged]]</f>
        <v>3.4490740799810737E-3</v>
      </c>
      <c r="J4899" s="46">
        <f>HOUR(tbl_raw_data[[#This Row],[Time_taken]])*60+MINUTE(tbl_raw_data[[#This Row],[Time_taken]])+SECOND(tbl_raw_data[[#This Row],[Time_taken]])/60</f>
        <v>4.9666666666666668</v>
      </c>
      <c r="K4899" s="52">
        <f>DATE(YEAR(tbl_raw_data[[#This Row],[Date Actioned]]),MONTH(tbl_raw_data[[#This Row],[Date Actioned]]),DAY(tbl_raw_data[[#This Row],[Date Actioned]]))</f>
        <v>45157</v>
      </c>
      <c r="L4899" s="50" t="str">
        <f>UPPER(TEXT(tbl_raw_data[[#This Row],[updated_date]],"MMMM"))</f>
        <v>AUGUST</v>
      </c>
      <c r="M4899" s="50" t="str">
        <f>"WEEK "&amp; IF(ROUNDUP(DAY(tbl_raw_data[[#This Row],[updated_date]])/7,0)=5,4,ROUNDUP(DAY(tbl_raw_data[[#This Row],[updated_date]])/7,0))</f>
        <v>WEEK 3</v>
      </c>
      <c r="N4899" s="50" t="str">
        <f>UPPER(VLOOKUP(tbl_raw_data[[#This Row],[Analyst]],Settiings!$A$2:$B$16,2,0))</f>
        <v>SAM</v>
      </c>
      <c r="O4899" s="50" t="str">
        <f>TRIM(UPPER(tbl_raw_data[[#This Row],[Outcome]]))</f>
        <v>APPROVE</v>
      </c>
      <c r="P4899" s="50" t="str">
        <f>TRIM(UPPER(tbl_raw_data[[#This Row],[Queue Name]]))</f>
        <v>CONSUMER PRE BUREAU</v>
      </c>
      <c r="Q4899" s="50" t="str">
        <f>IF(tbl_raw_data[[#This Row],[Time taken in min]]&lt;=Settiings!$D$2,"SLA_MET","SLA_NOT_MET")</f>
        <v>SLA_MET</v>
      </c>
      <c r="R4899" s="94"/>
    </row>
    <row r="4900" spans="1:18" x14ac:dyDescent="0.3">
      <c r="A4900" s="23" t="s">
        <v>4945</v>
      </c>
      <c r="B4900" s="15">
        <v>45157.490439814814</v>
      </c>
      <c r="C4900" s="16">
        <v>45157.49732638889</v>
      </c>
      <c r="D4900" s="17" t="s">
        <v>27</v>
      </c>
      <c r="E4900" s="17" t="s">
        <v>47</v>
      </c>
      <c r="F4900" s="17" t="s">
        <v>65</v>
      </c>
      <c r="G4900" s="17" t="s">
        <v>4946</v>
      </c>
      <c r="H4900" s="83"/>
      <c r="I4900" s="48">
        <f>tbl_raw_data[[#This Row],[Date Actioned]]-tbl_raw_data[[#This Row],[Date Tagged]]</f>
        <v>6.8865740759065375E-3</v>
      </c>
      <c r="J4900" s="46">
        <f>HOUR(tbl_raw_data[[#This Row],[Time_taken]])*60+MINUTE(tbl_raw_data[[#This Row],[Time_taken]])+SECOND(tbl_raw_data[[#This Row],[Time_taken]])/60</f>
        <v>9.9166666666666661</v>
      </c>
      <c r="K4900" s="52">
        <f>DATE(YEAR(tbl_raw_data[[#This Row],[Date Actioned]]),MONTH(tbl_raw_data[[#This Row],[Date Actioned]]),DAY(tbl_raw_data[[#This Row],[Date Actioned]]))</f>
        <v>45157</v>
      </c>
      <c r="L4900" s="50" t="str">
        <f>UPPER(TEXT(tbl_raw_data[[#This Row],[updated_date]],"MMMM"))</f>
        <v>AUGUST</v>
      </c>
      <c r="M4900" s="50" t="str">
        <f>"WEEK "&amp; IF(ROUNDUP(DAY(tbl_raw_data[[#This Row],[updated_date]])/7,0)=5,4,ROUNDUP(DAY(tbl_raw_data[[#This Row],[updated_date]])/7,0))</f>
        <v>WEEK 3</v>
      </c>
      <c r="N4900" s="50" t="str">
        <f>UPPER(VLOOKUP(tbl_raw_data[[#This Row],[Analyst]],Settiings!$A$2:$B$16,2,0))</f>
        <v>SAM</v>
      </c>
      <c r="O4900" s="50" t="str">
        <f>TRIM(UPPER(tbl_raw_data[[#This Row],[Outcome]]))</f>
        <v>DECLINE</v>
      </c>
      <c r="P4900" s="50" t="str">
        <f>TRIM(UPPER(tbl_raw_data[[#This Row],[Queue Name]]))</f>
        <v>CONSUMER PRE BUREAU</v>
      </c>
      <c r="Q4900" s="50" t="str">
        <f>IF(tbl_raw_data[[#This Row],[Time taken in min]]&lt;=Settiings!$D$2,"SLA_MET","SLA_NOT_MET")</f>
        <v>SLA_MET</v>
      </c>
      <c r="R4900" s="94"/>
    </row>
    <row r="4901" spans="1:18" x14ac:dyDescent="0.3">
      <c r="A4901" s="14" t="s">
        <v>4947</v>
      </c>
      <c r="B4901" s="9">
        <v>45157.498726851853</v>
      </c>
      <c r="C4901" s="24">
        <v>45157.504166666666</v>
      </c>
      <c r="D4901" s="25" t="s">
        <v>27</v>
      </c>
      <c r="E4901" s="25" t="s">
        <v>47</v>
      </c>
      <c r="F4901" s="25" t="s">
        <v>65</v>
      </c>
      <c r="G4901" s="25" t="s">
        <v>4763</v>
      </c>
      <c r="H4901" s="82"/>
      <c r="I4901" s="48">
        <f>tbl_raw_data[[#This Row],[Date Actioned]]-tbl_raw_data[[#This Row],[Date Tagged]]</f>
        <v>5.4398148131440394E-3</v>
      </c>
      <c r="J4901" s="46">
        <f>HOUR(tbl_raw_data[[#This Row],[Time_taken]])*60+MINUTE(tbl_raw_data[[#This Row],[Time_taken]])+SECOND(tbl_raw_data[[#This Row],[Time_taken]])/60</f>
        <v>7.833333333333333</v>
      </c>
      <c r="K4901" s="52">
        <f>DATE(YEAR(tbl_raw_data[[#This Row],[Date Actioned]]),MONTH(tbl_raw_data[[#This Row],[Date Actioned]]),DAY(tbl_raw_data[[#This Row],[Date Actioned]]))</f>
        <v>45157</v>
      </c>
      <c r="L4901" s="50" t="str">
        <f>UPPER(TEXT(tbl_raw_data[[#This Row],[updated_date]],"MMMM"))</f>
        <v>AUGUST</v>
      </c>
      <c r="M4901" s="50" t="str">
        <f>"WEEK "&amp; IF(ROUNDUP(DAY(tbl_raw_data[[#This Row],[updated_date]])/7,0)=5,4,ROUNDUP(DAY(tbl_raw_data[[#This Row],[updated_date]])/7,0))</f>
        <v>WEEK 3</v>
      </c>
      <c r="N4901" s="50" t="str">
        <f>UPPER(VLOOKUP(tbl_raw_data[[#This Row],[Analyst]],Settiings!$A$2:$B$16,2,0))</f>
        <v>SAM</v>
      </c>
      <c r="O4901" s="50" t="str">
        <f>TRIM(UPPER(tbl_raw_data[[#This Row],[Outcome]]))</f>
        <v>DECLINE</v>
      </c>
      <c r="P4901" s="50" t="str">
        <f>TRIM(UPPER(tbl_raw_data[[#This Row],[Queue Name]]))</f>
        <v>CONSUMER PRE BUREAU</v>
      </c>
      <c r="Q4901" s="50" t="str">
        <f>IF(tbl_raw_data[[#This Row],[Time taken in min]]&lt;=Settiings!$D$2,"SLA_MET","SLA_NOT_MET")</f>
        <v>SLA_MET</v>
      </c>
      <c r="R4901" s="94"/>
    </row>
    <row r="4902" spans="1:18" x14ac:dyDescent="0.3">
      <c r="A4902" s="23" t="s">
        <v>4948</v>
      </c>
      <c r="B4902" s="15">
        <v>45157.500428240739</v>
      </c>
      <c r="C4902" s="10">
        <v>45157.504201388889</v>
      </c>
      <c r="D4902" s="12" t="s">
        <v>13</v>
      </c>
      <c r="E4902" s="12" t="s">
        <v>9</v>
      </c>
      <c r="F4902" s="11" t="s">
        <v>43</v>
      </c>
      <c r="G4902" s="13"/>
      <c r="H4902" s="78"/>
      <c r="I4902" s="48">
        <f>tbl_raw_data[[#This Row],[Date Actioned]]-tbl_raw_data[[#This Row],[Date Tagged]]</f>
        <v>3.7731481497758068E-3</v>
      </c>
      <c r="J4902" s="46">
        <f>HOUR(tbl_raw_data[[#This Row],[Time_taken]])*60+MINUTE(tbl_raw_data[[#This Row],[Time_taken]])+SECOND(tbl_raw_data[[#This Row],[Time_taken]])/60</f>
        <v>5.4333333333333336</v>
      </c>
      <c r="K4902" s="52">
        <f>DATE(YEAR(tbl_raw_data[[#This Row],[Date Actioned]]),MONTH(tbl_raw_data[[#This Row],[Date Actioned]]),DAY(tbl_raw_data[[#This Row],[Date Actioned]]))</f>
        <v>45157</v>
      </c>
      <c r="L4902" s="50" t="str">
        <f>UPPER(TEXT(tbl_raw_data[[#This Row],[updated_date]],"MMMM"))</f>
        <v>AUGUST</v>
      </c>
      <c r="M4902" s="50" t="str">
        <f>"WEEK "&amp; IF(ROUNDUP(DAY(tbl_raw_data[[#This Row],[updated_date]])/7,0)=5,4,ROUNDUP(DAY(tbl_raw_data[[#This Row],[updated_date]])/7,0))</f>
        <v>WEEK 3</v>
      </c>
      <c r="N4902" s="50" t="str">
        <f>UPPER(VLOOKUP(tbl_raw_data[[#This Row],[Analyst]],Settiings!$A$2:$B$16,2,0))</f>
        <v>MERCEDES</v>
      </c>
      <c r="O4902" s="50" t="str">
        <f>TRIM(UPPER(tbl_raw_data[[#This Row],[Outcome]]))</f>
        <v>APPROVE</v>
      </c>
      <c r="P4902" s="50" t="str">
        <f>TRIM(UPPER(tbl_raw_data[[#This Row],[Queue Name]]))</f>
        <v>CONSUMER EXISTING</v>
      </c>
      <c r="Q4902" s="50" t="str">
        <f>IF(tbl_raw_data[[#This Row],[Time taken in min]]&lt;=Settiings!$D$2,"SLA_MET","SLA_NOT_MET")</f>
        <v>SLA_MET</v>
      </c>
      <c r="R4902" s="94"/>
    </row>
    <row r="4903" spans="1:18" x14ac:dyDescent="0.3">
      <c r="A4903" s="14" t="s">
        <v>4949</v>
      </c>
      <c r="B4903" s="15">
        <v>45157.502743055556</v>
      </c>
      <c r="C4903" s="26">
        <v>45157.509629629632</v>
      </c>
      <c r="D4903" s="18" t="s">
        <v>13</v>
      </c>
      <c r="E4903" s="18" t="s">
        <v>9</v>
      </c>
      <c r="F4903" s="27" t="s">
        <v>65</v>
      </c>
      <c r="G4903" s="19"/>
      <c r="H4903" s="79"/>
      <c r="I4903" s="48">
        <f>tbl_raw_data[[#This Row],[Date Actioned]]-tbl_raw_data[[#This Row],[Date Tagged]]</f>
        <v>6.8865740759065375E-3</v>
      </c>
      <c r="J4903" s="46">
        <f>HOUR(tbl_raw_data[[#This Row],[Time_taken]])*60+MINUTE(tbl_raw_data[[#This Row],[Time_taken]])+SECOND(tbl_raw_data[[#This Row],[Time_taken]])/60</f>
        <v>9.9166666666666661</v>
      </c>
      <c r="K4903" s="52">
        <f>DATE(YEAR(tbl_raw_data[[#This Row],[Date Actioned]]),MONTH(tbl_raw_data[[#This Row],[Date Actioned]]),DAY(tbl_raw_data[[#This Row],[Date Actioned]]))</f>
        <v>45157</v>
      </c>
      <c r="L4903" s="50" t="str">
        <f>UPPER(TEXT(tbl_raw_data[[#This Row],[updated_date]],"MMMM"))</f>
        <v>AUGUST</v>
      </c>
      <c r="M4903" s="50" t="str">
        <f>"WEEK "&amp; IF(ROUNDUP(DAY(tbl_raw_data[[#This Row],[updated_date]])/7,0)=5,4,ROUNDUP(DAY(tbl_raw_data[[#This Row],[updated_date]])/7,0))</f>
        <v>WEEK 3</v>
      </c>
      <c r="N4903" s="50" t="str">
        <f>UPPER(VLOOKUP(tbl_raw_data[[#This Row],[Analyst]],Settiings!$A$2:$B$16,2,0))</f>
        <v>SAM</v>
      </c>
      <c r="O4903" s="50" t="str">
        <f>TRIM(UPPER(tbl_raw_data[[#This Row],[Outcome]]))</f>
        <v>APPROVE</v>
      </c>
      <c r="P4903" s="50" t="str">
        <f>TRIM(UPPER(tbl_raw_data[[#This Row],[Queue Name]]))</f>
        <v>CONSUMER EXISTING</v>
      </c>
      <c r="Q4903" s="50" t="str">
        <f>IF(tbl_raw_data[[#This Row],[Time taken in min]]&lt;=Settiings!$D$2,"SLA_MET","SLA_NOT_MET")</f>
        <v>SLA_MET</v>
      </c>
      <c r="R4903" s="94"/>
    </row>
    <row r="4904" spans="1:18" x14ac:dyDescent="0.3">
      <c r="A4904" s="20" t="s">
        <v>4954</v>
      </c>
      <c r="B4904" s="9">
        <v>45157.508148148147</v>
      </c>
      <c r="C4904" s="24">
        <v>45157.515405092592</v>
      </c>
      <c r="D4904" s="25" t="s">
        <v>13</v>
      </c>
      <c r="E4904" s="25" t="s">
        <v>47</v>
      </c>
      <c r="F4904" s="25" t="s">
        <v>65</v>
      </c>
      <c r="G4904" s="25" t="s">
        <v>17</v>
      </c>
      <c r="H4904" s="82"/>
      <c r="I4904" s="48">
        <f>tbl_raw_data[[#This Row],[Date Actioned]]-tbl_raw_data[[#This Row],[Date Tagged]]</f>
        <v>7.2569444455439225E-3</v>
      </c>
      <c r="J4904" s="46">
        <f>HOUR(tbl_raw_data[[#This Row],[Time_taken]])*60+MINUTE(tbl_raw_data[[#This Row],[Time_taken]])+SECOND(tbl_raw_data[[#This Row],[Time_taken]])/60</f>
        <v>10.45</v>
      </c>
      <c r="K4904" s="52">
        <f>DATE(YEAR(tbl_raw_data[[#This Row],[Date Actioned]]),MONTH(tbl_raw_data[[#This Row],[Date Actioned]]),DAY(tbl_raw_data[[#This Row],[Date Actioned]]))</f>
        <v>45157</v>
      </c>
      <c r="L4904" s="50" t="str">
        <f>UPPER(TEXT(tbl_raw_data[[#This Row],[updated_date]],"MMMM"))</f>
        <v>AUGUST</v>
      </c>
      <c r="M4904" s="50" t="str">
        <f>"WEEK "&amp; IF(ROUNDUP(DAY(tbl_raw_data[[#This Row],[updated_date]])/7,0)=5,4,ROUNDUP(DAY(tbl_raw_data[[#This Row],[updated_date]])/7,0))</f>
        <v>WEEK 3</v>
      </c>
      <c r="N4904" s="50" t="str">
        <f>UPPER(VLOOKUP(tbl_raw_data[[#This Row],[Analyst]],Settiings!$A$2:$B$16,2,0))</f>
        <v>SAM</v>
      </c>
      <c r="O4904" s="50" t="str">
        <f>TRIM(UPPER(tbl_raw_data[[#This Row],[Outcome]]))</f>
        <v>APPROVE</v>
      </c>
      <c r="P4904" s="50" t="str">
        <f>TRIM(UPPER(tbl_raw_data[[#This Row],[Queue Name]]))</f>
        <v>CONSUMER PRE BUREAU</v>
      </c>
      <c r="Q4904" s="50" t="str">
        <f>IF(tbl_raw_data[[#This Row],[Time taken in min]]&lt;=Settiings!$D$2,"SLA_MET","SLA_NOT_MET")</f>
        <v>SLA_MET</v>
      </c>
      <c r="R4904" s="94"/>
    </row>
    <row r="4905" spans="1:18" x14ac:dyDescent="0.3">
      <c r="A4905" s="20" t="s">
        <v>4955</v>
      </c>
      <c r="B4905" s="15">
        <v>45157.508402777778</v>
      </c>
      <c r="C4905" s="10">
        <v>45157.514131944445</v>
      </c>
      <c r="D4905" s="12" t="s">
        <v>13</v>
      </c>
      <c r="E4905" s="12" t="s">
        <v>9</v>
      </c>
      <c r="F4905" s="11" t="s">
        <v>43</v>
      </c>
      <c r="G4905" s="13"/>
      <c r="H4905" s="78"/>
      <c r="I4905" s="48">
        <f>tbl_raw_data[[#This Row],[Date Actioned]]-tbl_raw_data[[#This Row],[Date Tagged]]</f>
        <v>5.7291666671517305E-3</v>
      </c>
      <c r="J4905" s="46">
        <f>HOUR(tbl_raw_data[[#This Row],[Time_taken]])*60+MINUTE(tbl_raw_data[[#This Row],[Time_taken]])+SECOND(tbl_raw_data[[#This Row],[Time_taken]])/60</f>
        <v>8.25</v>
      </c>
      <c r="K4905" s="52">
        <f>DATE(YEAR(tbl_raw_data[[#This Row],[Date Actioned]]),MONTH(tbl_raw_data[[#This Row],[Date Actioned]]),DAY(tbl_raw_data[[#This Row],[Date Actioned]]))</f>
        <v>45157</v>
      </c>
      <c r="L4905" s="50" t="str">
        <f>UPPER(TEXT(tbl_raw_data[[#This Row],[updated_date]],"MMMM"))</f>
        <v>AUGUST</v>
      </c>
      <c r="M4905" s="50" t="str">
        <f>"WEEK "&amp; IF(ROUNDUP(DAY(tbl_raw_data[[#This Row],[updated_date]])/7,0)=5,4,ROUNDUP(DAY(tbl_raw_data[[#This Row],[updated_date]])/7,0))</f>
        <v>WEEK 3</v>
      </c>
      <c r="N4905" s="50" t="str">
        <f>UPPER(VLOOKUP(tbl_raw_data[[#This Row],[Analyst]],Settiings!$A$2:$B$16,2,0))</f>
        <v>MERCEDES</v>
      </c>
      <c r="O4905" s="50" t="str">
        <f>TRIM(UPPER(tbl_raw_data[[#This Row],[Outcome]]))</f>
        <v>APPROVE</v>
      </c>
      <c r="P4905" s="50" t="str">
        <f>TRIM(UPPER(tbl_raw_data[[#This Row],[Queue Name]]))</f>
        <v>CONSUMER EXISTING</v>
      </c>
      <c r="Q4905" s="50" t="str">
        <f>IF(tbl_raw_data[[#This Row],[Time taken in min]]&lt;=Settiings!$D$2,"SLA_MET","SLA_NOT_MET")</f>
        <v>SLA_MET</v>
      </c>
      <c r="R4905" s="94"/>
    </row>
    <row r="4906" spans="1:18" x14ac:dyDescent="0.3">
      <c r="A4906" s="20" t="s">
        <v>4956</v>
      </c>
      <c r="B4906" s="15">
        <v>45157.512789351851</v>
      </c>
      <c r="C4906" s="16">
        <v>45157.515740740739</v>
      </c>
      <c r="D4906" s="17" t="s">
        <v>27</v>
      </c>
      <c r="E4906" s="17" t="s">
        <v>9</v>
      </c>
      <c r="F4906" s="17" t="s">
        <v>1222</v>
      </c>
      <c r="G4906" s="17" t="s">
        <v>871</v>
      </c>
      <c r="H4906" s="83"/>
      <c r="I4906" s="48">
        <f>tbl_raw_data[[#This Row],[Date Actioned]]-tbl_raw_data[[#This Row],[Date Tagged]]</f>
        <v>2.9513888875953853E-3</v>
      </c>
      <c r="J4906" s="46">
        <f>HOUR(tbl_raw_data[[#This Row],[Time_taken]])*60+MINUTE(tbl_raw_data[[#This Row],[Time_taken]])+SECOND(tbl_raw_data[[#This Row],[Time_taken]])/60</f>
        <v>4.25</v>
      </c>
      <c r="K4906" s="52">
        <f>DATE(YEAR(tbl_raw_data[[#This Row],[Date Actioned]]),MONTH(tbl_raw_data[[#This Row],[Date Actioned]]),DAY(tbl_raw_data[[#This Row],[Date Actioned]]))</f>
        <v>45157</v>
      </c>
      <c r="L4906" s="50" t="str">
        <f>UPPER(TEXT(tbl_raw_data[[#This Row],[updated_date]],"MMMM"))</f>
        <v>AUGUST</v>
      </c>
      <c r="M4906" s="50" t="str">
        <f>"WEEK "&amp; IF(ROUNDUP(DAY(tbl_raw_data[[#This Row],[updated_date]])/7,0)=5,4,ROUNDUP(DAY(tbl_raw_data[[#This Row],[updated_date]])/7,0))</f>
        <v>WEEK 3</v>
      </c>
      <c r="N4906" s="50" t="str">
        <f>UPPER(VLOOKUP(tbl_raw_data[[#This Row],[Analyst]],Settiings!$A$2:$B$16,2,0))</f>
        <v>HARDIK</v>
      </c>
      <c r="O4906" s="50" t="str">
        <f>TRIM(UPPER(tbl_raw_data[[#This Row],[Outcome]]))</f>
        <v>DECLINE</v>
      </c>
      <c r="P4906" s="50" t="str">
        <f>TRIM(UPPER(tbl_raw_data[[#This Row],[Queue Name]]))</f>
        <v>CONSUMER EXISTING</v>
      </c>
      <c r="Q4906" s="50" t="str">
        <f>IF(tbl_raw_data[[#This Row],[Time taken in min]]&lt;=Settiings!$D$2,"SLA_MET","SLA_NOT_MET")</f>
        <v>SLA_MET</v>
      </c>
      <c r="R4906" s="94"/>
    </row>
    <row r="4907" spans="1:18" x14ac:dyDescent="0.3">
      <c r="A4907" s="23" t="s">
        <v>4957</v>
      </c>
      <c r="B4907" s="15">
        <v>45157.517291666663</v>
      </c>
      <c r="C4907" s="16">
        <v>45157.528692129628</v>
      </c>
      <c r="D4907" s="17" t="s">
        <v>13</v>
      </c>
      <c r="E4907" s="17" t="s">
        <v>9</v>
      </c>
      <c r="F4907" s="17" t="s">
        <v>65</v>
      </c>
      <c r="G4907" s="17" t="s">
        <v>718</v>
      </c>
      <c r="H4907" s="83"/>
      <c r="I4907" s="48">
        <f>tbl_raw_data[[#This Row],[Date Actioned]]-tbl_raw_data[[#This Row],[Date Tagged]]</f>
        <v>1.1400462964957114E-2</v>
      </c>
      <c r="J4907" s="46">
        <f>HOUR(tbl_raw_data[[#This Row],[Time_taken]])*60+MINUTE(tbl_raw_data[[#This Row],[Time_taken]])+SECOND(tbl_raw_data[[#This Row],[Time_taken]])/60</f>
        <v>16.416666666666668</v>
      </c>
      <c r="K4907" s="52">
        <f>DATE(YEAR(tbl_raw_data[[#This Row],[Date Actioned]]),MONTH(tbl_raw_data[[#This Row],[Date Actioned]]),DAY(tbl_raw_data[[#This Row],[Date Actioned]]))</f>
        <v>45157</v>
      </c>
      <c r="L4907" s="50" t="str">
        <f>UPPER(TEXT(tbl_raw_data[[#This Row],[updated_date]],"MMMM"))</f>
        <v>AUGUST</v>
      </c>
      <c r="M4907" s="50" t="str">
        <f>"WEEK "&amp; IF(ROUNDUP(DAY(tbl_raw_data[[#This Row],[updated_date]])/7,0)=5,4,ROUNDUP(DAY(tbl_raw_data[[#This Row],[updated_date]])/7,0))</f>
        <v>WEEK 3</v>
      </c>
      <c r="N4907" s="50" t="str">
        <f>UPPER(VLOOKUP(tbl_raw_data[[#This Row],[Analyst]],Settiings!$A$2:$B$16,2,0))</f>
        <v>SAM</v>
      </c>
      <c r="O4907" s="50" t="str">
        <f>TRIM(UPPER(tbl_raw_data[[#This Row],[Outcome]]))</f>
        <v>APPROVE</v>
      </c>
      <c r="P4907" s="50" t="str">
        <f>TRIM(UPPER(tbl_raw_data[[#This Row],[Queue Name]]))</f>
        <v>CONSUMER EXISTING</v>
      </c>
      <c r="Q4907" s="50" t="str">
        <f>IF(tbl_raw_data[[#This Row],[Time taken in min]]&lt;=Settiings!$D$2,"SLA_MET","SLA_NOT_MET")</f>
        <v>SLA_MET</v>
      </c>
      <c r="R4907" s="94"/>
    </row>
    <row r="4908" spans="1:18" x14ac:dyDescent="0.3">
      <c r="A4908" s="23" t="s">
        <v>4959</v>
      </c>
      <c r="B4908" s="9">
        <v>45157.520046296297</v>
      </c>
      <c r="C4908" s="24">
        <v>45157.528067129628</v>
      </c>
      <c r="D4908" s="25" t="s">
        <v>27</v>
      </c>
      <c r="E4908" s="25" t="s">
        <v>9</v>
      </c>
      <c r="F4908" s="25" t="s">
        <v>10</v>
      </c>
      <c r="G4908" s="25" t="s">
        <v>4960</v>
      </c>
      <c r="H4908" s="82"/>
      <c r="I4908" s="48">
        <f>tbl_raw_data[[#This Row],[Date Actioned]]-tbl_raw_data[[#This Row],[Date Tagged]]</f>
        <v>8.0208333311020397E-3</v>
      </c>
      <c r="J4908" s="46">
        <f>HOUR(tbl_raw_data[[#This Row],[Time_taken]])*60+MINUTE(tbl_raw_data[[#This Row],[Time_taken]])+SECOND(tbl_raw_data[[#This Row],[Time_taken]])/60</f>
        <v>11.55</v>
      </c>
      <c r="K4908" s="52">
        <f>DATE(YEAR(tbl_raw_data[[#This Row],[Date Actioned]]),MONTH(tbl_raw_data[[#This Row],[Date Actioned]]),DAY(tbl_raw_data[[#This Row],[Date Actioned]]))</f>
        <v>45157</v>
      </c>
      <c r="L4908" s="50" t="str">
        <f>UPPER(TEXT(tbl_raw_data[[#This Row],[updated_date]],"MMMM"))</f>
        <v>AUGUST</v>
      </c>
      <c r="M4908" s="50" t="str">
        <f>"WEEK "&amp; IF(ROUNDUP(DAY(tbl_raw_data[[#This Row],[updated_date]])/7,0)=5,4,ROUNDUP(DAY(tbl_raw_data[[#This Row],[updated_date]])/7,0))</f>
        <v>WEEK 3</v>
      </c>
      <c r="N4908" s="50" t="str">
        <f>UPPER(VLOOKUP(tbl_raw_data[[#This Row],[Analyst]],Settiings!$A$2:$B$16,2,0))</f>
        <v>NITESH</v>
      </c>
      <c r="O4908" s="50" t="str">
        <f>TRIM(UPPER(tbl_raw_data[[#This Row],[Outcome]]))</f>
        <v>DECLINE</v>
      </c>
      <c r="P4908" s="50" t="str">
        <f>TRIM(UPPER(tbl_raw_data[[#This Row],[Queue Name]]))</f>
        <v>CONSUMER EXISTING</v>
      </c>
      <c r="Q4908" s="50" t="str">
        <f>IF(tbl_raw_data[[#This Row],[Time taken in min]]&lt;=Settiings!$D$2,"SLA_MET","SLA_NOT_MET")</f>
        <v>SLA_MET</v>
      </c>
      <c r="R4908" s="94"/>
    </row>
    <row r="4909" spans="1:18" x14ac:dyDescent="0.3">
      <c r="A4909" s="14" t="s">
        <v>4964</v>
      </c>
      <c r="B4909" s="9">
        <v>45157.524074074077</v>
      </c>
      <c r="C4909" s="24">
        <v>45157.537129629629</v>
      </c>
      <c r="D4909" s="25" t="s">
        <v>13</v>
      </c>
      <c r="E4909" s="25" t="s">
        <v>19</v>
      </c>
      <c r="F4909" s="25" t="s">
        <v>1222</v>
      </c>
      <c r="G4909" s="25" t="s">
        <v>17</v>
      </c>
      <c r="H4909" s="82"/>
      <c r="I4909" s="48">
        <f>tbl_raw_data[[#This Row],[Date Actioned]]-tbl_raw_data[[#This Row],[Date Tagged]]</f>
        <v>1.3055555551545694E-2</v>
      </c>
      <c r="J4909" s="46">
        <f>HOUR(tbl_raw_data[[#This Row],[Time_taken]])*60+MINUTE(tbl_raw_data[[#This Row],[Time_taken]])+SECOND(tbl_raw_data[[#This Row],[Time_taken]])/60</f>
        <v>18.8</v>
      </c>
      <c r="K4909" s="52">
        <f>DATE(YEAR(tbl_raw_data[[#This Row],[Date Actioned]]),MONTH(tbl_raw_data[[#This Row],[Date Actioned]]),DAY(tbl_raw_data[[#This Row],[Date Actioned]]))</f>
        <v>45157</v>
      </c>
      <c r="L4909" s="50" t="str">
        <f>UPPER(TEXT(tbl_raw_data[[#This Row],[updated_date]],"MMMM"))</f>
        <v>AUGUST</v>
      </c>
      <c r="M4909" s="50" t="str">
        <f>"WEEK "&amp; IF(ROUNDUP(DAY(tbl_raw_data[[#This Row],[updated_date]])/7,0)=5,4,ROUNDUP(DAY(tbl_raw_data[[#This Row],[updated_date]])/7,0))</f>
        <v>WEEK 3</v>
      </c>
      <c r="N4909" s="50" t="str">
        <f>UPPER(VLOOKUP(tbl_raw_data[[#This Row],[Analyst]],Settiings!$A$2:$B$16,2,0))</f>
        <v>HARDIK</v>
      </c>
      <c r="O4909" s="50" t="str">
        <f>TRIM(UPPER(tbl_raw_data[[#This Row],[Outcome]]))</f>
        <v>APPROVE</v>
      </c>
      <c r="P4909" s="50" t="str">
        <f>TRIM(UPPER(tbl_raw_data[[#This Row],[Queue Name]]))</f>
        <v>CONSUMER POST BUREAU</v>
      </c>
      <c r="Q4909" s="50" t="str">
        <f>IF(tbl_raw_data[[#This Row],[Time taken in min]]&lt;=Settiings!$D$2,"SLA_MET","SLA_NOT_MET")</f>
        <v>SLA_MET</v>
      </c>
      <c r="R4909" s="94"/>
    </row>
    <row r="4910" spans="1:18" x14ac:dyDescent="0.3">
      <c r="A4910" s="20" t="s">
        <v>4965</v>
      </c>
      <c r="B4910" s="15">
        <v>45157.527372685188</v>
      </c>
      <c r="C4910" s="16">
        <v>45157.535405092596</v>
      </c>
      <c r="D4910" s="17" t="s">
        <v>13</v>
      </c>
      <c r="E4910" s="17" t="s">
        <v>9</v>
      </c>
      <c r="F4910" s="17" t="s">
        <v>65</v>
      </c>
      <c r="G4910" s="17" t="s">
        <v>17</v>
      </c>
      <c r="H4910" s="83"/>
      <c r="I4910" s="48">
        <f>tbl_raw_data[[#This Row],[Date Actioned]]-tbl_raw_data[[#This Row],[Date Tagged]]</f>
        <v>8.0324074078816921E-3</v>
      </c>
      <c r="J4910" s="46">
        <f>HOUR(tbl_raw_data[[#This Row],[Time_taken]])*60+MINUTE(tbl_raw_data[[#This Row],[Time_taken]])+SECOND(tbl_raw_data[[#This Row],[Time_taken]])/60</f>
        <v>11.566666666666666</v>
      </c>
      <c r="K4910" s="52">
        <f>DATE(YEAR(tbl_raw_data[[#This Row],[Date Actioned]]),MONTH(tbl_raw_data[[#This Row],[Date Actioned]]),DAY(tbl_raw_data[[#This Row],[Date Actioned]]))</f>
        <v>45157</v>
      </c>
      <c r="L4910" s="50" t="str">
        <f>UPPER(TEXT(tbl_raw_data[[#This Row],[updated_date]],"MMMM"))</f>
        <v>AUGUST</v>
      </c>
      <c r="M4910" s="50" t="str">
        <f>"WEEK "&amp; IF(ROUNDUP(DAY(tbl_raw_data[[#This Row],[updated_date]])/7,0)=5,4,ROUNDUP(DAY(tbl_raw_data[[#This Row],[updated_date]])/7,0))</f>
        <v>WEEK 3</v>
      </c>
      <c r="N4910" s="50" t="str">
        <f>UPPER(VLOOKUP(tbl_raw_data[[#This Row],[Analyst]],Settiings!$A$2:$B$16,2,0))</f>
        <v>SAM</v>
      </c>
      <c r="O4910" s="50" t="str">
        <f>TRIM(UPPER(tbl_raw_data[[#This Row],[Outcome]]))</f>
        <v>APPROVE</v>
      </c>
      <c r="P4910" s="50" t="str">
        <f>TRIM(UPPER(tbl_raw_data[[#This Row],[Queue Name]]))</f>
        <v>CONSUMER EXISTING</v>
      </c>
      <c r="Q4910" s="50" t="str">
        <f>IF(tbl_raw_data[[#This Row],[Time taken in min]]&lt;=Settiings!$D$2,"SLA_MET","SLA_NOT_MET")</f>
        <v>SLA_MET</v>
      </c>
      <c r="R4910" s="94"/>
    </row>
    <row r="4911" spans="1:18" x14ac:dyDescent="0.3">
      <c r="A4911" s="23" t="s">
        <v>4966</v>
      </c>
      <c r="B4911" s="9">
        <v>45157.531747685185</v>
      </c>
      <c r="C4911" s="24">
        <v>45157.544652777775</v>
      </c>
      <c r="D4911" s="25" t="s">
        <v>13</v>
      </c>
      <c r="E4911" s="25" t="s">
        <v>47</v>
      </c>
      <c r="F4911" s="25" t="s">
        <v>65</v>
      </c>
      <c r="G4911" s="25" t="s">
        <v>17</v>
      </c>
      <c r="H4911" s="82"/>
      <c r="I4911" s="48">
        <f>tbl_raw_data[[#This Row],[Date Actioned]]-tbl_raw_data[[#This Row],[Date Tagged]]</f>
        <v>1.2905092589790002E-2</v>
      </c>
      <c r="J4911" s="46">
        <f>HOUR(tbl_raw_data[[#This Row],[Time_taken]])*60+MINUTE(tbl_raw_data[[#This Row],[Time_taken]])+SECOND(tbl_raw_data[[#This Row],[Time_taken]])/60</f>
        <v>18.583333333333332</v>
      </c>
      <c r="K4911" s="52">
        <f>DATE(YEAR(tbl_raw_data[[#This Row],[Date Actioned]]),MONTH(tbl_raw_data[[#This Row],[Date Actioned]]),DAY(tbl_raw_data[[#This Row],[Date Actioned]]))</f>
        <v>45157</v>
      </c>
      <c r="L4911" s="50" t="str">
        <f>UPPER(TEXT(tbl_raw_data[[#This Row],[updated_date]],"MMMM"))</f>
        <v>AUGUST</v>
      </c>
      <c r="M4911" s="50" t="str">
        <f>"WEEK "&amp; IF(ROUNDUP(DAY(tbl_raw_data[[#This Row],[updated_date]])/7,0)=5,4,ROUNDUP(DAY(tbl_raw_data[[#This Row],[updated_date]])/7,0))</f>
        <v>WEEK 3</v>
      </c>
      <c r="N4911" s="50" t="str">
        <f>UPPER(VLOOKUP(tbl_raw_data[[#This Row],[Analyst]],Settiings!$A$2:$B$16,2,0))</f>
        <v>SAM</v>
      </c>
      <c r="O4911" s="50" t="str">
        <f>TRIM(UPPER(tbl_raw_data[[#This Row],[Outcome]]))</f>
        <v>APPROVE</v>
      </c>
      <c r="P4911" s="50" t="str">
        <f>TRIM(UPPER(tbl_raw_data[[#This Row],[Queue Name]]))</f>
        <v>CONSUMER PRE BUREAU</v>
      </c>
      <c r="Q4911" s="50" t="str">
        <f>IF(tbl_raw_data[[#This Row],[Time taken in min]]&lt;=Settiings!$D$2,"SLA_MET","SLA_NOT_MET")</f>
        <v>SLA_MET</v>
      </c>
      <c r="R4911" s="94"/>
    </row>
    <row r="4912" spans="1:18" x14ac:dyDescent="0.3">
      <c r="A4912" s="14" t="s">
        <v>4969</v>
      </c>
      <c r="B4912" s="15">
        <v>45157.53266203704</v>
      </c>
      <c r="C4912" s="16">
        <v>45157.545289351852</v>
      </c>
      <c r="D4912" s="17" t="s">
        <v>13</v>
      </c>
      <c r="E4912" s="17" t="s">
        <v>9</v>
      </c>
      <c r="F4912" s="17" t="s">
        <v>1222</v>
      </c>
      <c r="G4912" s="17" t="s">
        <v>17</v>
      </c>
      <c r="H4912" s="83"/>
      <c r="I4912" s="48">
        <f>tbl_raw_data[[#This Row],[Date Actioned]]-tbl_raw_data[[#This Row],[Date Tagged]]</f>
        <v>1.2627314812561963E-2</v>
      </c>
      <c r="J4912" s="46">
        <f>HOUR(tbl_raw_data[[#This Row],[Time_taken]])*60+MINUTE(tbl_raw_data[[#This Row],[Time_taken]])+SECOND(tbl_raw_data[[#This Row],[Time_taken]])/60</f>
        <v>18.183333333333334</v>
      </c>
      <c r="K4912" s="52">
        <f>DATE(YEAR(tbl_raw_data[[#This Row],[Date Actioned]]),MONTH(tbl_raw_data[[#This Row],[Date Actioned]]),DAY(tbl_raw_data[[#This Row],[Date Actioned]]))</f>
        <v>45157</v>
      </c>
      <c r="L4912" s="50" t="str">
        <f>UPPER(TEXT(tbl_raw_data[[#This Row],[updated_date]],"MMMM"))</f>
        <v>AUGUST</v>
      </c>
      <c r="M4912" s="50" t="str">
        <f>"WEEK "&amp; IF(ROUNDUP(DAY(tbl_raw_data[[#This Row],[updated_date]])/7,0)=5,4,ROUNDUP(DAY(tbl_raw_data[[#This Row],[updated_date]])/7,0))</f>
        <v>WEEK 3</v>
      </c>
      <c r="N4912" s="50" t="str">
        <f>UPPER(VLOOKUP(tbl_raw_data[[#This Row],[Analyst]],Settiings!$A$2:$B$16,2,0))</f>
        <v>HARDIK</v>
      </c>
      <c r="O4912" s="50" t="str">
        <f>TRIM(UPPER(tbl_raw_data[[#This Row],[Outcome]]))</f>
        <v>APPROVE</v>
      </c>
      <c r="P4912" s="50" t="str">
        <f>TRIM(UPPER(tbl_raw_data[[#This Row],[Queue Name]]))</f>
        <v>CONSUMER EXISTING</v>
      </c>
      <c r="Q4912" s="50" t="str">
        <f>IF(tbl_raw_data[[#This Row],[Time taken in min]]&lt;=Settiings!$D$2,"SLA_MET","SLA_NOT_MET")</f>
        <v>SLA_MET</v>
      </c>
      <c r="R4912" s="94"/>
    </row>
    <row r="4913" spans="1:18" x14ac:dyDescent="0.3">
      <c r="A4913" s="20" t="s">
        <v>4970</v>
      </c>
      <c r="B4913" s="9">
        <v>45157.540381944447</v>
      </c>
      <c r="C4913" s="24">
        <v>45157.545960648145</v>
      </c>
      <c r="D4913" s="25" t="s">
        <v>13</v>
      </c>
      <c r="E4913" s="25" t="s">
        <v>47</v>
      </c>
      <c r="F4913" s="25" t="s">
        <v>1222</v>
      </c>
      <c r="G4913" s="25" t="s">
        <v>1262</v>
      </c>
      <c r="H4913" s="82"/>
      <c r="I4913" s="48">
        <f>tbl_raw_data[[#This Row],[Date Actioned]]-tbl_raw_data[[#This Row],[Date Tagged]]</f>
        <v>5.5787036981200799E-3</v>
      </c>
      <c r="J4913" s="46">
        <f>HOUR(tbl_raw_data[[#This Row],[Time_taken]])*60+MINUTE(tbl_raw_data[[#This Row],[Time_taken]])+SECOND(tbl_raw_data[[#This Row],[Time_taken]])/60</f>
        <v>8.0333333333333332</v>
      </c>
      <c r="K4913" s="52">
        <f>DATE(YEAR(tbl_raw_data[[#This Row],[Date Actioned]]),MONTH(tbl_raw_data[[#This Row],[Date Actioned]]),DAY(tbl_raw_data[[#This Row],[Date Actioned]]))</f>
        <v>45157</v>
      </c>
      <c r="L4913" s="50" t="str">
        <f>UPPER(TEXT(tbl_raw_data[[#This Row],[updated_date]],"MMMM"))</f>
        <v>AUGUST</v>
      </c>
      <c r="M4913" s="50" t="str">
        <f>"WEEK "&amp; IF(ROUNDUP(DAY(tbl_raw_data[[#This Row],[updated_date]])/7,0)=5,4,ROUNDUP(DAY(tbl_raw_data[[#This Row],[updated_date]])/7,0))</f>
        <v>WEEK 3</v>
      </c>
      <c r="N4913" s="50" t="str">
        <f>UPPER(VLOOKUP(tbl_raw_data[[#This Row],[Analyst]],Settiings!$A$2:$B$16,2,0))</f>
        <v>HARDIK</v>
      </c>
      <c r="O4913" s="50" t="str">
        <f>TRIM(UPPER(tbl_raw_data[[#This Row],[Outcome]]))</f>
        <v>APPROVE</v>
      </c>
      <c r="P4913" s="50" t="str">
        <f>TRIM(UPPER(tbl_raw_data[[#This Row],[Queue Name]]))</f>
        <v>CONSUMER PRE BUREAU</v>
      </c>
      <c r="Q4913" s="50" t="str">
        <f>IF(tbl_raw_data[[#This Row],[Time taken in min]]&lt;=Settiings!$D$2,"SLA_MET","SLA_NOT_MET")</f>
        <v>SLA_MET</v>
      </c>
      <c r="R4913" s="94"/>
    </row>
    <row r="4914" spans="1:18" x14ac:dyDescent="0.3">
      <c r="A4914" s="14" t="s">
        <v>4973</v>
      </c>
      <c r="B4914" s="15">
        <v>45157.54278935185</v>
      </c>
      <c r="C4914" s="16">
        <v>45157.54619212963</v>
      </c>
      <c r="D4914" s="17" t="s">
        <v>27</v>
      </c>
      <c r="E4914" s="17" t="s">
        <v>47</v>
      </c>
      <c r="F4914" s="17" t="s">
        <v>65</v>
      </c>
      <c r="G4914" s="17" t="s">
        <v>4763</v>
      </c>
      <c r="H4914" s="83"/>
      <c r="I4914" s="48">
        <f>tbl_raw_data[[#This Row],[Date Actioned]]-tbl_raw_data[[#This Row],[Date Tagged]]</f>
        <v>3.4027777801384218E-3</v>
      </c>
      <c r="J4914" s="46">
        <f>HOUR(tbl_raw_data[[#This Row],[Time_taken]])*60+MINUTE(tbl_raw_data[[#This Row],[Time_taken]])+SECOND(tbl_raw_data[[#This Row],[Time_taken]])/60</f>
        <v>4.9000000000000004</v>
      </c>
      <c r="K4914" s="52">
        <f>DATE(YEAR(tbl_raw_data[[#This Row],[Date Actioned]]),MONTH(tbl_raw_data[[#This Row],[Date Actioned]]),DAY(tbl_raw_data[[#This Row],[Date Actioned]]))</f>
        <v>45157</v>
      </c>
      <c r="L4914" s="50" t="str">
        <f>UPPER(TEXT(tbl_raw_data[[#This Row],[updated_date]],"MMMM"))</f>
        <v>AUGUST</v>
      </c>
      <c r="M4914" s="50" t="str">
        <f>"WEEK "&amp; IF(ROUNDUP(DAY(tbl_raw_data[[#This Row],[updated_date]])/7,0)=5,4,ROUNDUP(DAY(tbl_raw_data[[#This Row],[updated_date]])/7,0))</f>
        <v>WEEK 3</v>
      </c>
      <c r="N4914" s="50" t="str">
        <f>UPPER(VLOOKUP(tbl_raw_data[[#This Row],[Analyst]],Settiings!$A$2:$B$16,2,0))</f>
        <v>SAM</v>
      </c>
      <c r="O4914" s="50" t="str">
        <f>TRIM(UPPER(tbl_raw_data[[#This Row],[Outcome]]))</f>
        <v>DECLINE</v>
      </c>
      <c r="P4914" s="50" t="str">
        <f>TRIM(UPPER(tbl_raw_data[[#This Row],[Queue Name]]))</f>
        <v>CONSUMER PRE BUREAU</v>
      </c>
      <c r="Q4914" s="50" t="str">
        <f>IF(tbl_raw_data[[#This Row],[Time taken in min]]&lt;=Settiings!$D$2,"SLA_MET","SLA_NOT_MET")</f>
        <v>SLA_MET</v>
      </c>
      <c r="R4914" s="94"/>
    </row>
    <row r="4915" spans="1:18" x14ac:dyDescent="0.3">
      <c r="A4915" s="20" t="s">
        <v>4974</v>
      </c>
      <c r="B4915" s="9">
        <v>45157.543032407404</v>
      </c>
      <c r="C4915" s="24">
        <v>45157.54928240741</v>
      </c>
      <c r="D4915" s="25" t="s">
        <v>27</v>
      </c>
      <c r="E4915" s="25" t="s">
        <v>9</v>
      </c>
      <c r="F4915" s="25" t="s">
        <v>65</v>
      </c>
      <c r="G4915" s="25" t="s">
        <v>2533</v>
      </c>
      <c r="H4915" s="82"/>
      <c r="I4915" s="48">
        <f>tbl_raw_data[[#This Row],[Date Actioned]]-tbl_raw_data[[#This Row],[Date Tagged]]</f>
        <v>6.2500000058207661E-3</v>
      </c>
      <c r="J4915" s="46">
        <f>HOUR(tbl_raw_data[[#This Row],[Time_taken]])*60+MINUTE(tbl_raw_data[[#This Row],[Time_taken]])+SECOND(tbl_raw_data[[#This Row],[Time_taken]])/60</f>
        <v>9</v>
      </c>
      <c r="K4915" s="52">
        <f>DATE(YEAR(tbl_raw_data[[#This Row],[Date Actioned]]),MONTH(tbl_raw_data[[#This Row],[Date Actioned]]),DAY(tbl_raw_data[[#This Row],[Date Actioned]]))</f>
        <v>45157</v>
      </c>
      <c r="L4915" s="50" t="str">
        <f>UPPER(TEXT(tbl_raw_data[[#This Row],[updated_date]],"MMMM"))</f>
        <v>AUGUST</v>
      </c>
      <c r="M4915" s="50" t="str">
        <f>"WEEK "&amp; IF(ROUNDUP(DAY(tbl_raw_data[[#This Row],[updated_date]])/7,0)=5,4,ROUNDUP(DAY(tbl_raw_data[[#This Row],[updated_date]])/7,0))</f>
        <v>WEEK 3</v>
      </c>
      <c r="N4915" s="50" t="str">
        <f>UPPER(VLOOKUP(tbl_raw_data[[#This Row],[Analyst]],Settiings!$A$2:$B$16,2,0))</f>
        <v>SAM</v>
      </c>
      <c r="O4915" s="50" t="str">
        <f>TRIM(UPPER(tbl_raw_data[[#This Row],[Outcome]]))</f>
        <v>DECLINE</v>
      </c>
      <c r="P4915" s="50" t="str">
        <f>TRIM(UPPER(tbl_raw_data[[#This Row],[Queue Name]]))</f>
        <v>CONSUMER EXISTING</v>
      </c>
      <c r="Q4915" s="50" t="str">
        <f>IF(tbl_raw_data[[#This Row],[Time taken in min]]&lt;=Settiings!$D$2,"SLA_MET","SLA_NOT_MET")</f>
        <v>SLA_MET</v>
      </c>
      <c r="R4915" s="94"/>
    </row>
    <row r="4916" spans="1:18" x14ac:dyDescent="0.3">
      <c r="A4916" s="23" t="s">
        <v>4975</v>
      </c>
      <c r="B4916" s="15">
        <v>45157.546886574077</v>
      </c>
      <c r="C4916" s="16">
        <v>45157.550636574073</v>
      </c>
      <c r="D4916" s="17" t="s">
        <v>13</v>
      </c>
      <c r="E4916" s="17" t="s">
        <v>9</v>
      </c>
      <c r="F4916" s="17" t="s">
        <v>1222</v>
      </c>
      <c r="G4916" s="17" t="s">
        <v>128</v>
      </c>
      <c r="H4916" s="83"/>
      <c r="I4916" s="48">
        <f>tbl_raw_data[[#This Row],[Date Actioned]]-tbl_raw_data[[#This Row],[Date Tagged]]</f>
        <v>3.749999996216502E-3</v>
      </c>
      <c r="J4916" s="46">
        <f>HOUR(tbl_raw_data[[#This Row],[Time_taken]])*60+MINUTE(tbl_raw_data[[#This Row],[Time_taken]])+SECOND(tbl_raw_data[[#This Row],[Time_taken]])/60</f>
        <v>5.4</v>
      </c>
      <c r="K4916" s="52">
        <f>DATE(YEAR(tbl_raw_data[[#This Row],[Date Actioned]]),MONTH(tbl_raw_data[[#This Row],[Date Actioned]]),DAY(tbl_raw_data[[#This Row],[Date Actioned]]))</f>
        <v>45157</v>
      </c>
      <c r="L4916" s="50" t="str">
        <f>UPPER(TEXT(tbl_raw_data[[#This Row],[updated_date]],"MMMM"))</f>
        <v>AUGUST</v>
      </c>
      <c r="M4916" s="50" t="str">
        <f>"WEEK "&amp; IF(ROUNDUP(DAY(tbl_raw_data[[#This Row],[updated_date]])/7,0)=5,4,ROUNDUP(DAY(tbl_raw_data[[#This Row],[updated_date]])/7,0))</f>
        <v>WEEK 3</v>
      </c>
      <c r="N4916" s="50" t="str">
        <f>UPPER(VLOOKUP(tbl_raw_data[[#This Row],[Analyst]],Settiings!$A$2:$B$16,2,0))</f>
        <v>HARDIK</v>
      </c>
      <c r="O4916" s="50" t="str">
        <f>TRIM(UPPER(tbl_raw_data[[#This Row],[Outcome]]))</f>
        <v>APPROVE</v>
      </c>
      <c r="P4916" s="50" t="str">
        <f>TRIM(UPPER(tbl_raw_data[[#This Row],[Queue Name]]))</f>
        <v>CONSUMER EXISTING</v>
      </c>
      <c r="Q4916" s="50" t="str">
        <f>IF(tbl_raw_data[[#This Row],[Time taken in min]]&lt;=Settiings!$D$2,"SLA_MET","SLA_NOT_MET")</f>
        <v>SLA_MET</v>
      </c>
      <c r="R4916" s="94"/>
    </row>
    <row r="4917" spans="1:18" x14ac:dyDescent="0.3">
      <c r="A4917" s="14" t="s">
        <v>4976</v>
      </c>
      <c r="B4917" s="9">
        <v>45157.551527777781</v>
      </c>
      <c r="C4917" s="24">
        <v>45157.556354166663</v>
      </c>
      <c r="D4917" s="25" t="s">
        <v>13</v>
      </c>
      <c r="E4917" s="25" t="s">
        <v>47</v>
      </c>
      <c r="F4917" s="25" t="s">
        <v>1222</v>
      </c>
      <c r="G4917" s="25" t="s">
        <v>255</v>
      </c>
      <c r="H4917" s="82"/>
      <c r="I4917" s="48">
        <f>tbl_raw_data[[#This Row],[Date Actioned]]-tbl_raw_data[[#This Row],[Date Tagged]]</f>
        <v>4.8263888820656575E-3</v>
      </c>
      <c r="J4917" s="46">
        <f>HOUR(tbl_raw_data[[#This Row],[Time_taken]])*60+MINUTE(tbl_raw_data[[#This Row],[Time_taken]])+SECOND(tbl_raw_data[[#This Row],[Time_taken]])/60</f>
        <v>6.95</v>
      </c>
      <c r="K4917" s="52">
        <f>DATE(YEAR(tbl_raw_data[[#This Row],[Date Actioned]]),MONTH(tbl_raw_data[[#This Row],[Date Actioned]]),DAY(tbl_raw_data[[#This Row],[Date Actioned]]))</f>
        <v>45157</v>
      </c>
      <c r="L4917" s="50" t="str">
        <f>UPPER(TEXT(tbl_raw_data[[#This Row],[updated_date]],"MMMM"))</f>
        <v>AUGUST</v>
      </c>
      <c r="M4917" s="50" t="str">
        <f>"WEEK "&amp; IF(ROUNDUP(DAY(tbl_raw_data[[#This Row],[updated_date]])/7,0)=5,4,ROUNDUP(DAY(tbl_raw_data[[#This Row],[updated_date]])/7,0))</f>
        <v>WEEK 3</v>
      </c>
      <c r="N4917" s="50" t="str">
        <f>UPPER(VLOOKUP(tbl_raw_data[[#This Row],[Analyst]],Settiings!$A$2:$B$16,2,0))</f>
        <v>HARDIK</v>
      </c>
      <c r="O4917" s="50" t="str">
        <f>TRIM(UPPER(tbl_raw_data[[#This Row],[Outcome]]))</f>
        <v>APPROVE</v>
      </c>
      <c r="P4917" s="50" t="str">
        <f>TRIM(UPPER(tbl_raw_data[[#This Row],[Queue Name]]))</f>
        <v>CONSUMER PRE BUREAU</v>
      </c>
      <c r="Q4917" s="50" t="str">
        <f>IF(tbl_raw_data[[#This Row],[Time taken in min]]&lt;=Settiings!$D$2,"SLA_MET","SLA_NOT_MET")</f>
        <v>SLA_MET</v>
      </c>
      <c r="R4917" s="94"/>
    </row>
    <row r="4918" spans="1:18" x14ac:dyDescent="0.3">
      <c r="A4918" s="23" t="s">
        <v>4980</v>
      </c>
      <c r="B4918" s="15">
        <v>45157.558437500003</v>
      </c>
      <c r="C4918" s="16">
        <v>45157.566412037035</v>
      </c>
      <c r="D4918" s="17" t="s">
        <v>27</v>
      </c>
      <c r="E4918" s="17" t="s">
        <v>9</v>
      </c>
      <c r="F4918" s="17" t="s">
        <v>1222</v>
      </c>
      <c r="G4918" s="17" t="s">
        <v>4777</v>
      </c>
      <c r="H4918" s="83"/>
      <c r="I4918" s="48">
        <f>tbl_raw_data[[#This Row],[Date Actioned]]-tbl_raw_data[[#This Row],[Date Tagged]]</f>
        <v>7.9745370312593877E-3</v>
      </c>
      <c r="J4918" s="46">
        <f>HOUR(tbl_raw_data[[#This Row],[Time_taken]])*60+MINUTE(tbl_raw_data[[#This Row],[Time_taken]])+SECOND(tbl_raw_data[[#This Row],[Time_taken]])/60</f>
        <v>11.483333333333333</v>
      </c>
      <c r="K4918" s="52">
        <f>DATE(YEAR(tbl_raw_data[[#This Row],[Date Actioned]]),MONTH(tbl_raw_data[[#This Row],[Date Actioned]]),DAY(tbl_raw_data[[#This Row],[Date Actioned]]))</f>
        <v>45157</v>
      </c>
      <c r="L4918" s="50" t="str">
        <f>UPPER(TEXT(tbl_raw_data[[#This Row],[updated_date]],"MMMM"))</f>
        <v>AUGUST</v>
      </c>
      <c r="M4918" s="50" t="str">
        <f>"WEEK "&amp; IF(ROUNDUP(DAY(tbl_raw_data[[#This Row],[updated_date]])/7,0)=5,4,ROUNDUP(DAY(tbl_raw_data[[#This Row],[updated_date]])/7,0))</f>
        <v>WEEK 3</v>
      </c>
      <c r="N4918" s="50" t="str">
        <f>UPPER(VLOOKUP(tbl_raw_data[[#This Row],[Analyst]],Settiings!$A$2:$B$16,2,0))</f>
        <v>HARDIK</v>
      </c>
      <c r="O4918" s="50" t="str">
        <f>TRIM(UPPER(tbl_raw_data[[#This Row],[Outcome]]))</f>
        <v>DECLINE</v>
      </c>
      <c r="P4918" s="50" t="str">
        <f>TRIM(UPPER(tbl_raw_data[[#This Row],[Queue Name]]))</f>
        <v>CONSUMER EXISTING</v>
      </c>
      <c r="Q4918" s="50" t="str">
        <f>IF(tbl_raw_data[[#This Row],[Time taken in min]]&lt;=Settiings!$D$2,"SLA_MET","SLA_NOT_MET")</f>
        <v>SLA_MET</v>
      </c>
      <c r="R4918" s="94"/>
    </row>
    <row r="4919" spans="1:18" x14ac:dyDescent="0.3">
      <c r="A4919" s="23" t="s">
        <v>4981</v>
      </c>
      <c r="B4919" s="15">
        <v>45157.563854166663</v>
      </c>
      <c r="C4919" s="26">
        <v>45157.567233796297</v>
      </c>
      <c r="D4919" s="18" t="s">
        <v>13</v>
      </c>
      <c r="E4919" s="18" t="s">
        <v>9</v>
      </c>
      <c r="F4919" s="27" t="s">
        <v>65</v>
      </c>
      <c r="G4919" s="19"/>
      <c r="H4919" s="79"/>
      <c r="I4919" s="48">
        <f>tbl_raw_data[[#This Row],[Date Actioned]]-tbl_raw_data[[#This Row],[Date Tagged]]</f>
        <v>3.3796296338550746E-3</v>
      </c>
      <c r="J4919" s="46">
        <f>HOUR(tbl_raw_data[[#This Row],[Time_taken]])*60+MINUTE(tbl_raw_data[[#This Row],[Time_taken]])+SECOND(tbl_raw_data[[#This Row],[Time_taken]])/60</f>
        <v>4.8666666666666671</v>
      </c>
      <c r="K4919" s="52">
        <f>DATE(YEAR(tbl_raw_data[[#This Row],[Date Actioned]]),MONTH(tbl_raw_data[[#This Row],[Date Actioned]]),DAY(tbl_raw_data[[#This Row],[Date Actioned]]))</f>
        <v>45157</v>
      </c>
      <c r="L4919" s="50" t="str">
        <f>UPPER(TEXT(tbl_raw_data[[#This Row],[updated_date]],"MMMM"))</f>
        <v>AUGUST</v>
      </c>
      <c r="M4919" s="50" t="str">
        <f>"WEEK "&amp; IF(ROUNDUP(DAY(tbl_raw_data[[#This Row],[updated_date]])/7,0)=5,4,ROUNDUP(DAY(tbl_raw_data[[#This Row],[updated_date]])/7,0))</f>
        <v>WEEK 3</v>
      </c>
      <c r="N4919" s="50" t="str">
        <f>UPPER(VLOOKUP(tbl_raw_data[[#This Row],[Analyst]],Settiings!$A$2:$B$16,2,0))</f>
        <v>SAM</v>
      </c>
      <c r="O4919" s="50" t="str">
        <f>TRIM(UPPER(tbl_raw_data[[#This Row],[Outcome]]))</f>
        <v>APPROVE</v>
      </c>
      <c r="P4919" s="50" t="str">
        <f>TRIM(UPPER(tbl_raw_data[[#This Row],[Queue Name]]))</f>
        <v>CONSUMER EXISTING</v>
      </c>
      <c r="Q4919" s="50" t="str">
        <f>IF(tbl_raw_data[[#This Row],[Time taken in min]]&lt;=Settiings!$D$2,"SLA_MET","SLA_NOT_MET")</f>
        <v>SLA_MET</v>
      </c>
      <c r="R4919" s="94"/>
    </row>
    <row r="4920" spans="1:18" x14ac:dyDescent="0.3">
      <c r="A4920" s="14" t="s">
        <v>4982</v>
      </c>
      <c r="B4920" s="15">
        <v>45157.564525462964</v>
      </c>
      <c r="C4920" s="10">
        <v>45157.571817129632</v>
      </c>
      <c r="D4920" s="12" t="s">
        <v>13</v>
      </c>
      <c r="E4920" s="12" t="s">
        <v>9</v>
      </c>
      <c r="F4920" s="11" t="s">
        <v>43</v>
      </c>
      <c r="G4920" s="13"/>
      <c r="H4920" s="78"/>
      <c r="I4920" s="48">
        <f>tbl_raw_data[[#This Row],[Date Actioned]]-tbl_raw_data[[#This Row],[Date Tagged]]</f>
        <v>7.291666668606922E-3</v>
      </c>
      <c r="J4920" s="46">
        <f>HOUR(tbl_raw_data[[#This Row],[Time_taken]])*60+MINUTE(tbl_raw_data[[#This Row],[Time_taken]])+SECOND(tbl_raw_data[[#This Row],[Time_taken]])/60</f>
        <v>10.5</v>
      </c>
      <c r="K4920" s="52">
        <f>DATE(YEAR(tbl_raw_data[[#This Row],[Date Actioned]]),MONTH(tbl_raw_data[[#This Row],[Date Actioned]]),DAY(tbl_raw_data[[#This Row],[Date Actioned]]))</f>
        <v>45157</v>
      </c>
      <c r="L4920" s="50" t="str">
        <f>UPPER(TEXT(tbl_raw_data[[#This Row],[updated_date]],"MMMM"))</f>
        <v>AUGUST</v>
      </c>
      <c r="M4920" s="50" t="str">
        <f>"WEEK "&amp; IF(ROUNDUP(DAY(tbl_raw_data[[#This Row],[updated_date]])/7,0)=5,4,ROUNDUP(DAY(tbl_raw_data[[#This Row],[updated_date]])/7,0))</f>
        <v>WEEK 3</v>
      </c>
      <c r="N4920" s="50" t="str">
        <f>UPPER(VLOOKUP(tbl_raw_data[[#This Row],[Analyst]],Settiings!$A$2:$B$16,2,0))</f>
        <v>MERCEDES</v>
      </c>
      <c r="O4920" s="50" t="str">
        <f>TRIM(UPPER(tbl_raw_data[[#This Row],[Outcome]]))</f>
        <v>APPROVE</v>
      </c>
      <c r="P4920" s="50" t="str">
        <f>TRIM(UPPER(tbl_raw_data[[#This Row],[Queue Name]]))</f>
        <v>CONSUMER EXISTING</v>
      </c>
      <c r="Q4920" s="50" t="str">
        <f>IF(tbl_raw_data[[#This Row],[Time taken in min]]&lt;=Settiings!$D$2,"SLA_MET","SLA_NOT_MET")</f>
        <v>SLA_MET</v>
      </c>
      <c r="R4920" s="94"/>
    </row>
    <row r="4921" spans="1:18" x14ac:dyDescent="0.3">
      <c r="A4921" s="20" t="s">
        <v>4983</v>
      </c>
      <c r="B4921" s="15">
        <v>45157.582499999997</v>
      </c>
      <c r="C4921" s="16">
        <v>45157.585798611108</v>
      </c>
      <c r="D4921" s="17" t="s">
        <v>13</v>
      </c>
      <c r="E4921" s="17" t="s">
        <v>9</v>
      </c>
      <c r="F4921" s="17" t="s">
        <v>1222</v>
      </c>
      <c r="G4921" s="17" t="s">
        <v>17</v>
      </c>
      <c r="H4921" s="83"/>
      <c r="I4921" s="48">
        <f>tbl_raw_data[[#This Row],[Date Actioned]]-tbl_raw_data[[#This Row],[Date Tagged]]</f>
        <v>3.2986111109494232E-3</v>
      </c>
      <c r="J4921" s="46">
        <f>HOUR(tbl_raw_data[[#This Row],[Time_taken]])*60+MINUTE(tbl_raw_data[[#This Row],[Time_taken]])+SECOND(tbl_raw_data[[#This Row],[Time_taken]])/60</f>
        <v>4.75</v>
      </c>
      <c r="K4921" s="52">
        <f>DATE(YEAR(tbl_raw_data[[#This Row],[Date Actioned]]),MONTH(tbl_raw_data[[#This Row],[Date Actioned]]),DAY(tbl_raw_data[[#This Row],[Date Actioned]]))</f>
        <v>45157</v>
      </c>
      <c r="L4921" s="50" t="str">
        <f>UPPER(TEXT(tbl_raw_data[[#This Row],[updated_date]],"MMMM"))</f>
        <v>AUGUST</v>
      </c>
      <c r="M4921" s="50" t="str">
        <f>"WEEK "&amp; IF(ROUNDUP(DAY(tbl_raw_data[[#This Row],[updated_date]])/7,0)=5,4,ROUNDUP(DAY(tbl_raw_data[[#This Row],[updated_date]])/7,0))</f>
        <v>WEEK 3</v>
      </c>
      <c r="N4921" s="50" t="str">
        <f>UPPER(VLOOKUP(tbl_raw_data[[#This Row],[Analyst]],Settiings!$A$2:$B$16,2,0))</f>
        <v>HARDIK</v>
      </c>
      <c r="O4921" s="50" t="str">
        <f>TRIM(UPPER(tbl_raw_data[[#This Row],[Outcome]]))</f>
        <v>APPROVE</v>
      </c>
      <c r="P4921" s="50" t="str">
        <f>TRIM(UPPER(tbl_raw_data[[#This Row],[Queue Name]]))</f>
        <v>CONSUMER EXISTING</v>
      </c>
      <c r="Q4921" s="50" t="str">
        <f>IF(tbl_raw_data[[#This Row],[Time taken in min]]&lt;=Settiings!$D$2,"SLA_MET","SLA_NOT_MET")</f>
        <v>SLA_MET</v>
      </c>
      <c r="R4921" s="94"/>
    </row>
    <row r="4922" spans="1:18" x14ac:dyDescent="0.3">
      <c r="A4922" s="23" t="s">
        <v>4984</v>
      </c>
      <c r="B4922" s="9">
        <v>45157.582743055558</v>
      </c>
      <c r="C4922" s="24">
        <v>45157.585324074076</v>
      </c>
      <c r="D4922" s="25" t="s">
        <v>13</v>
      </c>
      <c r="E4922" s="25" t="s">
        <v>9</v>
      </c>
      <c r="F4922" s="25" t="s">
        <v>65</v>
      </c>
      <c r="G4922" s="25" t="s">
        <v>128</v>
      </c>
      <c r="H4922" s="82"/>
      <c r="I4922" s="48">
        <f>tbl_raw_data[[#This Row],[Date Actioned]]-tbl_raw_data[[#This Row],[Date Tagged]]</f>
        <v>2.5810185179580003E-3</v>
      </c>
      <c r="J4922" s="46">
        <f>HOUR(tbl_raw_data[[#This Row],[Time_taken]])*60+MINUTE(tbl_raw_data[[#This Row],[Time_taken]])+SECOND(tbl_raw_data[[#This Row],[Time_taken]])/60</f>
        <v>3.7166666666666668</v>
      </c>
      <c r="K4922" s="52">
        <f>DATE(YEAR(tbl_raw_data[[#This Row],[Date Actioned]]),MONTH(tbl_raw_data[[#This Row],[Date Actioned]]),DAY(tbl_raw_data[[#This Row],[Date Actioned]]))</f>
        <v>45157</v>
      </c>
      <c r="L4922" s="50" t="str">
        <f>UPPER(TEXT(tbl_raw_data[[#This Row],[updated_date]],"MMMM"))</f>
        <v>AUGUST</v>
      </c>
      <c r="M4922" s="50" t="str">
        <f>"WEEK "&amp; IF(ROUNDUP(DAY(tbl_raw_data[[#This Row],[updated_date]])/7,0)=5,4,ROUNDUP(DAY(tbl_raw_data[[#This Row],[updated_date]])/7,0))</f>
        <v>WEEK 3</v>
      </c>
      <c r="N4922" s="50" t="str">
        <f>UPPER(VLOOKUP(tbl_raw_data[[#This Row],[Analyst]],Settiings!$A$2:$B$16,2,0))</f>
        <v>SAM</v>
      </c>
      <c r="O4922" s="50" t="str">
        <f>TRIM(UPPER(tbl_raw_data[[#This Row],[Outcome]]))</f>
        <v>APPROVE</v>
      </c>
      <c r="P4922" s="50" t="str">
        <f>TRIM(UPPER(tbl_raw_data[[#This Row],[Queue Name]]))</f>
        <v>CONSUMER EXISTING</v>
      </c>
      <c r="Q4922" s="50" t="str">
        <f>IF(tbl_raw_data[[#This Row],[Time taken in min]]&lt;=Settiings!$D$2,"SLA_MET","SLA_NOT_MET")</f>
        <v>SLA_MET</v>
      </c>
      <c r="R4922" s="94"/>
    </row>
    <row r="4923" spans="1:18" x14ac:dyDescent="0.3">
      <c r="A4923" s="14" t="s">
        <v>4988</v>
      </c>
      <c r="B4923" s="15">
        <v>45157.586087962962</v>
      </c>
      <c r="C4923" s="16">
        <v>45157.598692129628</v>
      </c>
      <c r="D4923" s="17" t="s">
        <v>13</v>
      </c>
      <c r="E4923" s="17" t="s">
        <v>9</v>
      </c>
      <c r="F4923" s="17" t="s">
        <v>10</v>
      </c>
      <c r="G4923" s="17" t="s">
        <v>77</v>
      </c>
      <c r="H4923" s="83"/>
      <c r="I4923" s="48">
        <f>tbl_raw_data[[#This Row],[Date Actioned]]-tbl_raw_data[[#This Row],[Date Tagged]]</f>
        <v>1.2604166666278616E-2</v>
      </c>
      <c r="J4923" s="46">
        <f>HOUR(tbl_raw_data[[#This Row],[Time_taken]])*60+MINUTE(tbl_raw_data[[#This Row],[Time_taken]])+SECOND(tbl_raw_data[[#This Row],[Time_taken]])/60</f>
        <v>18.149999999999999</v>
      </c>
      <c r="K4923" s="52">
        <f>DATE(YEAR(tbl_raw_data[[#This Row],[Date Actioned]]),MONTH(tbl_raw_data[[#This Row],[Date Actioned]]),DAY(tbl_raw_data[[#This Row],[Date Actioned]]))</f>
        <v>45157</v>
      </c>
      <c r="L4923" s="50" t="str">
        <f>UPPER(TEXT(tbl_raw_data[[#This Row],[updated_date]],"MMMM"))</f>
        <v>AUGUST</v>
      </c>
      <c r="M4923" s="50" t="str">
        <f>"WEEK "&amp; IF(ROUNDUP(DAY(tbl_raw_data[[#This Row],[updated_date]])/7,0)=5,4,ROUNDUP(DAY(tbl_raw_data[[#This Row],[updated_date]])/7,0))</f>
        <v>WEEK 3</v>
      </c>
      <c r="N4923" s="50" t="str">
        <f>UPPER(VLOOKUP(tbl_raw_data[[#This Row],[Analyst]],Settiings!$A$2:$B$16,2,0))</f>
        <v>NITESH</v>
      </c>
      <c r="O4923" s="50" t="str">
        <f>TRIM(UPPER(tbl_raw_data[[#This Row],[Outcome]]))</f>
        <v>APPROVE</v>
      </c>
      <c r="P4923" s="50" t="str">
        <f>TRIM(UPPER(tbl_raw_data[[#This Row],[Queue Name]]))</f>
        <v>CONSUMER EXISTING</v>
      </c>
      <c r="Q4923" s="50" t="str">
        <f>IF(tbl_raw_data[[#This Row],[Time taken in min]]&lt;=Settiings!$D$2,"SLA_MET","SLA_NOT_MET")</f>
        <v>SLA_MET</v>
      </c>
      <c r="R4923" s="94"/>
    </row>
    <row r="4924" spans="1:18" x14ac:dyDescent="0.3">
      <c r="A4924" s="20" t="s">
        <v>4990</v>
      </c>
      <c r="B4924" s="9">
        <v>45157.58966435185</v>
      </c>
      <c r="C4924" s="24">
        <v>45157.598113425927</v>
      </c>
      <c r="D4924" s="25" t="s">
        <v>13</v>
      </c>
      <c r="E4924" s="25" t="s">
        <v>47</v>
      </c>
      <c r="F4924" s="25" t="s">
        <v>65</v>
      </c>
      <c r="G4924" s="25" t="s">
        <v>77</v>
      </c>
      <c r="H4924" s="82"/>
      <c r="I4924" s="48">
        <f>tbl_raw_data[[#This Row],[Date Actioned]]-tbl_raw_data[[#This Row],[Date Tagged]]</f>
        <v>8.449074077361729E-3</v>
      </c>
      <c r="J4924" s="46">
        <f>HOUR(tbl_raw_data[[#This Row],[Time_taken]])*60+MINUTE(tbl_raw_data[[#This Row],[Time_taken]])+SECOND(tbl_raw_data[[#This Row],[Time_taken]])/60</f>
        <v>12.166666666666666</v>
      </c>
      <c r="K4924" s="52">
        <f>DATE(YEAR(tbl_raw_data[[#This Row],[Date Actioned]]),MONTH(tbl_raw_data[[#This Row],[Date Actioned]]),DAY(tbl_raw_data[[#This Row],[Date Actioned]]))</f>
        <v>45157</v>
      </c>
      <c r="L4924" s="50" t="str">
        <f>UPPER(TEXT(tbl_raw_data[[#This Row],[updated_date]],"MMMM"))</f>
        <v>AUGUST</v>
      </c>
      <c r="M4924" s="50" t="str">
        <f>"WEEK "&amp; IF(ROUNDUP(DAY(tbl_raw_data[[#This Row],[updated_date]])/7,0)=5,4,ROUNDUP(DAY(tbl_raw_data[[#This Row],[updated_date]])/7,0))</f>
        <v>WEEK 3</v>
      </c>
      <c r="N4924" s="50" t="str">
        <f>UPPER(VLOOKUP(tbl_raw_data[[#This Row],[Analyst]],Settiings!$A$2:$B$16,2,0))</f>
        <v>SAM</v>
      </c>
      <c r="O4924" s="50" t="str">
        <f>TRIM(UPPER(tbl_raw_data[[#This Row],[Outcome]]))</f>
        <v>APPROVE</v>
      </c>
      <c r="P4924" s="50" t="str">
        <f>TRIM(UPPER(tbl_raw_data[[#This Row],[Queue Name]]))</f>
        <v>CONSUMER PRE BUREAU</v>
      </c>
      <c r="Q4924" s="50" t="str">
        <f>IF(tbl_raw_data[[#This Row],[Time taken in min]]&lt;=Settiings!$D$2,"SLA_MET","SLA_NOT_MET")</f>
        <v>SLA_MET</v>
      </c>
      <c r="R4924" s="94"/>
    </row>
    <row r="4925" spans="1:18" x14ac:dyDescent="0.3">
      <c r="A4925" s="23" t="s">
        <v>4991</v>
      </c>
      <c r="B4925" s="15">
        <v>45157.590405092589</v>
      </c>
      <c r="C4925" s="16">
        <v>45157.597800925927</v>
      </c>
      <c r="D4925" s="17" t="s">
        <v>13</v>
      </c>
      <c r="E4925" s="17" t="s">
        <v>47</v>
      </c>
      <c r="F4925" s="17" t="s">
        <v>1222</v>
      </c>
      <c r="G4925" s="17" t="s">
        <v>17</v>
      </c>
      <c r="H4925" s="83"/>
      <c r="I4925" s="48">
        <f>tbl_raw_data[[#This Row],[Date Actioned]]-tbl_raw_data[[#This Row],[Date Tagged]]</f>
        <v>7.3958333377959207E-3</v>
      </c>
      <c r="J4925" s="46">
        <f>HOUR(tbl_raw_data[[#This Row],[Time_taken]])*60+MINUTE(tbl_raw_data[[#This Row],[Time_taken]])+SECOND(tbl_raw_data[[#This Row],[Time_taken]])/60</f>
        <v>10.65</v>
      </c>
      <c r="K4925" s="52">
        <f>DATE(YEAR(tbl_raw_data[[#This Row],[Date Actioned]]),MONTH(tbl_raw_data[[#This Row],[Date Actioned]]),DAY(tbl_raw_data[[#This Row],[Date Actioned]]))</f>
        <v>45157</v>
      </c>
      <c r="L4925" s="50" t="str">
        <f>UPPER(TEXT(tbl_raw_data[[#This Row],[updated_date]],"MMMM"))</f>
        <v>AUGUST</v>
      </c>
      <c r="M4925" s="50" t="str">
        <f>"WEEK "&amp; IF(ROUNDUP(DAY(tbl_raw_data[[#This Row],[updated_date]])/7,0)=5,4,ROUNDUP(DAY(tbl_raw_data[[#This Row],[updated_date]])/7,0))</f>
        <v>WEEK 3</v>
      </c>
      <c r="N4925" s="50" t="str">
        <f>UPPER(VLOOKUP(tbl_raw_data[[#This Row],[Analyst]],Settiings!$A$2:$B$16,2,0))</f>
        <v>HARDIK</v>
      </c>
      <c r="O4925" s="50" t="str">
        <f>TRIM(UPPER(tbl_raw_data[[#This Row],[Outcome]]))</f>
        <v>APPROVE</v>
      </c>
      <c r="P4925" s="50" t="str">
        <f>TRIM(UPPER(tbl_raw_data[[#This Row],[Queue Name]]))</f>
        <v>CONSUMER PRE BUREAU</v>
      </c>
      <c r="Q4925" s="50" t="str">
        <f>IF(tbl_raw_data[[#This Row],[Time taken in min]]&lt;=Settiings!$D$2,"SLA_MET","SLA_NOT_MET")</f>
        <v>SLA_MET</v>
      </c>
      <c r="R4925" s="94"/>
    </row>
    <row r="4926" spans="1:18" x14ac:dyDescent="0.3">
      <c r="A4926" s="14" t="s">
        <v>4992</v>
      </c>
      <c r="B4926" s="9">
        <v>45157.595254629632</v>
      </c>
      <c r="C4926" s="24">
        <v>45157.600289351853</v>
      </c>
      <c r="D4926" s="25" t="s">
        <v>13</v>
      </c>
      <c r="E4926" s="25" t="s">
        <v>9</v>
      </c>
      <c r="F4926" s="25" t="s">
        <v>1222</v>
      </c>
      <c r="G4926" s="25" t="s">
        <v>17</v>
      </c>
      <c r="H4926" s="82"/>
      <c r="I4926" s="48">
        <f>tbl_raw_data[[#This Row],[Date Actioned]]-tbl_raw_data[[#This Row],[Date Tagged]]</f>
        <v>5.0347222204436548E-3</v>
      </c>
      <c r="J4926" s="46">
        <f>HOUR(tbl_raw_data[[#This Row],[Time_taken]])*60+MINUTE(tbl_raw_data[[#This Row],[Time_taken]])+SECOND(tbl_raw_data[[#This Row],[Time_taken]])/60</f>
        <v>7.25</v>
      </c>
      <c r="K4926" s="52">
        <f>DATE(YEAR(tbl_raw_data[[#This Row],[Date Actioned]]),MONTH(tbl_raw_data[[#This Row],[Date Actioned]]),DAY(tbl_raw_data[[#This Row],[Date Actioned]]))</f>
        <v>45157</v>
      </c>
      <c r="L4926" s="50" t="str">
        <f>UPPER(TEXT(tbl_raw_data[[#This Row],[updated_date]],"MMMM"))</f>
        <v>AUGUST</v>
      </c>
      <c r="M4926" s="50" t="str">
        <f>"WEEK "&amp; IF(ROUNDUP(DAY(tbl_raw_data[[#This Row],[updated_date]])/7,0)=5,4,ROUNDUP(DAY(tbl_raw_data[[#This Row],[updated_date]])/7,0))</f>
        <v>WEEK 3</v>
      </c>
      <c r="N4926" s="50" t="str">
        <f>UPPER(VLOOKUP(tbl_raw_data[[#This Row],[Analyst]],Settiings!$A$2:$B$16,2,0))</f>
        <v>HARDIK</v>
      </c>
      <c r="O4926" s="50" t="str">
        <f>TRIM(UPPER(tbl_raw_data[[#This Row],[Outcome]]))</f>
        <v>APPROVE</v>
      </c>
      <c r="P4926" s="50" t="str">
        <f>TRIM(UPPER(tbl_raw_data[[#This Row],[Queue Name]]))</f>
        <v>CONSUMER EXISTING</v>
      </c>
      <c r="Q4926" s="50" t="str">
        <f>IF(tbl_raw_data[[#This Row],[Time taken in min]]&lt;=Settiings!$D$2,"SLA_MET","SLA_NOT_MET")</f>
        <v>SLA_MET</v>
      </c>
      <c r="R4926" s="94"/>
    </row>
    <row r="4927" spans="1:18" x14ac:dyDescent="0.3">
      <c r="A4927" s="20" t="s">
        <v>4993</v>
      </c>
      <c r="B4927" s="15">
        <v>45157.595706018517</v>
      </c>
      <c r="C4927" s="16">
        <v>45157.600324074076</v>
      </c>
      <c r="D4927" s="17" t="s">
        <v>13</v>
      </c>
      <c r="E4927" s="17" t="s">
        <v>9</v>
      </c>
      <c r="F4927" s="17" t="s">
        <v>65</v>
      </c>
      <c r="G4927" s="17" t="s">
        <v>17</v>
      </c>
      <c r="H4927" s="83"/>
      <c r="I4927" s="48">
        <f>tbl_raw_data[[#This Row],[Date Actioned]]-tbl_raw_data[[#This Row],[Date Tagged]]</f>
        <v>4.6180555582395755E-3</v>
      </c>
      <c r="J4927" s="46">
        <f>HOUR(tbl_raw_data[[#This Row],[Time_taken]])*60+MINUTE(tbl_raw_data[[#This Row],[Time_taken]])+SECOND(tbl_raw_data[[#This Row],[Time_taken]])/60</f>
        <v>6.65</v>
      </c>
      <c r="K4927" s="52">
        <f>DATE(YEAR(tbl_raw_data[[#This Row],[Date Actioned]]),MONTH(tbl_raw_data[[#This Row],[Date Actioned]]),DAY(tbl_raw_data[[#This Row],[Date Actioned]]))</f>
        <v>45157</v>
      </c>
      <c r="L4927" s="50" t="str">
        <f>UPPER(TEXT(tbl_raw_data[[#This Row],[updated_date]],"MMMM"))</f>
        <v>AUGUST</v>
      </c>
      <c r="M4927" s="50" t="str">
        <f>"WEEK "&amp; IF(ROUNDUP(DAY(tbl_raw_data[[#This Row],[updated_date]])/7,0)=5,4,ROUNDUP(DAY(tbl_raw_data[[#This Row],[updated_date]])/7,0))</f>
        <v>WEEK 3</v>
      </c>
      <c r="N4927" s="50" t="str">
        <f>UPPER(VLOOKUP(tbl_raw_data[[#This Row],[Analyst]],Settiings!$A$2:$B$16,2,0))</f>
        <v>SAM</v>
      </c>
      <c r="O4927" s="50" t="str">
        <f>TRIM(UPPER(tbl_raw_data[[#This Row],[Outcome]]))</f>
        <v>APPROVE</v>
      </c>
      <c r="P4927" s="50" t="str">
        <f>TRIM(UPPER(tbl_raw_data[[#This Row],[Queue Name]]))</f>
        <v>CONSUMER EXISTING</v>
      </c>
      <c r="Q4927" s="50" t="str">
        <f>IF(tbl_raw_data[[#This Row],[Time taken in min]]&lt;=Settiings!$D$2,"SLA_MET","SLA_NOT_MET")</f>
        <v>SLA_MET</v>
      </c>
      <c r="R4927" s="94"/>
    </row>
    <row r="4928" spans="1:18" x14ac:dyDescent="0.3">
      <c r="A4928" s="23" t="s">
        <v>4996</v>
      </c>
      <c r="B4928" s="9">
        <v>45157.599108796298</v>
      </c>
      <c r="C4928" s="24">
        <v>45157.604386574072</v>
      </c>
      <c r="D4928" s="25" t="s">
        <v>13</v>
      </c>
      <c r="E4928" s="25" t="s">
        <v>9</v>
      </c>
      <c r="F4928" s="25" t="s">
        <v>1222</v>
      </c>
      <c r="G4928" s="25" t="s">
        <v>17</v>
      </c>
      <c r="H4928" s="82"/>
      <c r="I4928" s="48">
        <f>tbl_raw_data[[#This Row],[Date Actioned]]-tbl_raw_data[[#This Row],[Date Tagged]]</f>
        <v>5.277777774608694E-3</v>
      </c>
      <c r="J4928" s="46">
        <f>HOUR(tbl_raw_data[[#This Row],[Time_taken]])*60+MINUTE(tbl_raw_data[[#This Row],[Time_taken]])+SECOND(tbl_raw_data[[#This Row],[Time_taken]])/60</f>
        <v>7.6</v>
      </c>
      <c r="K4928" s="52">
        <f>DATE(YEAR(tbl_raw_data[[#This Row],[Date Actioned]]),MONTH(tbl_raw_data[[#This Row],[Date Actioned]]),DAY(tbl_raw_data[[#This Row],[Date Actioned]]))</f>
        <v>45157</v>
      </c>
      <c r="L4928" s="50" t="str">
        <f>UPPER(TEXT(tbl_raw_data[[#This Row],[updated_date]],"MMMM"))</f>
        <v>AUGUST</v>
      </c>
      <c r="M4928" s="50" t="str">
        <f>"WEEK "&amp; IF(ROUNDUP(DAY(tbl_raw_data[[#This Row],[updated_date]])/7,0)=5,4,ROUNDUP(DAY(tbl_raw_data[[#This Row],[updated_date]])/7,0))</f>
        <v>WEEK 3</v>
      </c>
      <c r="N4928" s="50" t="str">
        <f>UPPER(VLOOKUP(tbl_raw_data[[#This Row],[Analyst]],Settiings!$A$2:$B$16,2,0))</f>
        <v>HARDIK</v>
      </c>
      <c r="O4928" s="50" t="str">
        <f>TRIM(UPPER(tbl_raw_data[[#This Row],[Outcome]]))</f>
        <v>APPROVE</v>
      </c>
      <c r="P4928" s="50" t="str">
        <f>TRIM(UPPER(tbl_raw_data[[#This Row],[Queue Name]]))</f>
        <v>CONSUMER EXISTING</v>
      </c>
      <c r="Q4928" s="50" t="str">
        <f>IF(tbl_raw_data[[#This Row],[Time taken in min]]&lt;=Settiings!$D$2,"SLA_MET","SLA_NOT_MET")</f>
        <v>SLA_MET</v>
      </c>
      <c r="R4928" s="94"/>
    </row>
    <row r="4929" spans="1:18" x14ac:dyDescent="0.3">
      <c r="A4929" s="20" t="s">
        <v>4997</v>
      </c>
      <c r="B4929" s="15">
        <v>45157.599560185183</v>
      </c>
      <c r="C4929" s="26">
        <v>45157.608541666668</v>
      </c>
      <c r="D4929" s="18" t="s">
        <v>13</v>
      </c>
      <c r="E4929" s="18" t="s">
        <v>19</v>
      </c>
      <c r="F4929" s="27" t="s">
        <v>65</v>
      </c>
      <c r="G4929" s="19"/>
      <c r="H4929" s="79"/>
      <c r="I4929" s="48">
        <f>tbl_raw_data[[#This Row],[Date Actioned]]-tbl_raw_data[[#This Row],[Date Tagged]]</f>
        <v>8.9814814855344594E-3</v>
      </c>
      <c r="J4929" s="46">
        <f>HOUR(tbl_raw_data[[#This Row],[Time_taken]])*60+MINUTE(tbl_raw_data[[#This Row],[Time_taken]])+SECOND(tbl_raw_data[[#This Row],[Time_taken]])/60</f>
        <v>12.933333333333334</v>
      </c>
      <c r="K4929" s="52">
        <f>DATE(YEAR(tbl_raw_data[[#This Row],[Date Actioned]]),MONTH(tbl_raw_data[[#This Row],[Date Actioned]]),DAY(tbl_raw_data[[#This Row],[Date Actioned]]))</f>
        <v>45157</v>
      </c>
      <c r="L4929" s="50" t="str">
        <f>UPPER(TEXT(tbl_raw_data[[#This Row],[updated_date]],"MMMM"))</f>
        <v>AUGUST</v>
      </c>
      <c r="M4929" s="50" t="str">
        <f>"WEEK "&amp; IF(ROUNDUP(DAY(tbl_raw_data[[#This Row],[updated_date]])/7,0)=5,4,ROUNDUP(DAY(tbl_raw_data[[#This Row],[updated_date]])/7,0))</f>
        <v>WEEK 3</v>
      </c>
      <c r="N4929" s="50" t="str">
        <f>UPPER(VLOOKUP(tbl_raw_data[[#This Row],[Analyst]],Settiings!$A$2:$B$16,2,0))</f>
        <v>SAM</v>
      </c>
      <c r="O4929" s="50" t="str">
        <f>TRIM(UPPER(tbl_raw_data[[#This Row],[Outcome]]))</f>
        <v>APPROVE</v>
      </c>
      <c r="P4929" s="50" t="str">
        <f>TRIM(UPPER(tbl_raw_data[[#This Row],[Queue Name]]))</f>
        <v>CONSUMER POST BUREAU</v>
      </c>
      <c r="Q4929" s="50" t="str">
        <f>IF(tbl_raw_data[[#This Row],[Time taken in min]]&lt;=Settiings!$D$2,"SLA_MET","SLA_NOT_MET")</f>
        <v>SLA_MET</v>
      </c>
      <c r="R4929" s="94"/>
    </row>
    <row r="4930" spans="1:18" x14ac:dyDescent="0.3">
      <c r="A4930" s="14" t="s">
        <v>4999</v>
      </c>
      <c r="B4930" s="15">
        <v>45157.605231481481</v>
      </c>
      <c r="C4930" s="16">
        <v>45157.61246527778</v>
      </c>
      <c r="D4930" s="17" t="s">
        <v>13</v>
      </c>
      <c r="E4930" s="17" t="s">
        <v>19</v>
      </c>
      <c r="F4930" s="17" t="s">
        <v>65</v>
      </c>
      <c r="G4930" s="17" t="s">
        <v>77</v>
      </c>
      <c r="H4930" s="83"/>
      <c r="I4930" s="48">
        <f>tbl_raw_data[[#This Row],[Date Actioned]]-tbl_raw_data[[#This Row],[Date Tagged]]</f>
        <v>7.2337962992605753E-3</v>
      </c>
      <c r="J4930" s="46">
        <f>HOUR(tbl_raw_data[[#This Row],[Time_taken]])*60+MINUTE(tbl_raw_data[[#This Row],[Time_taken]])+SECOND(tbl_raw_data[[#This Row],[Time_taken]])/60</f>
        <v>10.416666666666666</v>
      </c>
      <c r="K4930" s="52">
        <f>DATE(YEAR(tbl_raw_data[[#This Row],[Date Actioned]]),MONTH(tbl_raw_data[[#This Row],[Date Actioned]]),DAY(tbl_raw_data[[#This Row],[Date Actioned]]))</f>
        <v>45157</v>
      </c>
      <c r="L4930" s="50" t="str">
        <f>UPPER(TEXT(tbl_raw_data[[#This Row],[updated_date]],"MMMM"))</f>
        <v>AUGUST</v>
      </c>
      <c r="M4930" s="50" t="str">
        <f>"WEEK "&amp; IF(ROUNDUP(DAY(tbl_raw_data[[#This Row],[updated_date]])/7,0)=5,4,ROUNDUP(DAY(tbl_raw_data[[#This Row],[updated_date]])/7,0))</f>
        <v>WEEK 3</v>
      </c>
      <c r="N4930" s="50" t="str">
        <f>UPPER(VLOOKUP(tbl_raw_data[[#This Row],[Analyst]],Settiings!$A$2:$B$16,2,0))</f>
        <v>SAM</v>
      </c>
      <c r="O4930" s="50" t="str">
        <f>TRIM(UPPER(tbl_raw_data[[#This Row],[Outcome]]))</f>
        <v>APPROVE</v>
      </c>
      <c r="P4930" s="50" t="str">
        <f>TRIM(UPPER(tbl_raw_data[[#This Row],[Queue Name]]))</f>
        <v>CONSUMER POST BUREAU</v>
      </c>
      <c r="Q4930" s="50" t="str">
        <f>IF(tbl_raw_data[[#This Row],[Time taken in min]]&lt;=Settiings!$D$2,"SLA_MET","SLA_NOT_MET")</f>
        <v>SLA_MET</v>
      </c>
      <c r="R4930" s="94"/>
    </row>
    <row r="4931" spans="1:18" x14ac:dyDescent="0.3">
      <c r="A4931" s="23" t="s">
        <v>5000</v>
      </c>
      <c r="B4931" s="15">
        <v>45157.607511574075</v>
      </c>
      <c r="C4931" s="10">
        <v>45157.612071759257</v>
      </c>
      <c r="D4931" s="12" t="s">
        <v>13</v>
      </c>
      <c r="E4931" s="12" t="s">
        <v>9</v>
      </c>
      <c r="F4931" s="11" t="s">
        <v>43</v>
      </c>
      <c r="G4931" s="13"/>
      <c r="H4931" s="78"/>
      <c r="I4931" s="48">
        <f>tbl_raw_data[[#This Row],[Date Actioned]]-tbl_raw_data[[#This Row],[Date Tagged]]</f>
        <v>4.5601851816172712E-3</v>
      </c>
      <c r="J4931" s="46">
        <f>HOUR(tbl_raw_data[[#This Row],[Time_taken]])*60+MINUTE(tbl_raw_data[[#This Row],[Time_taken]])+SECOND(tbl_raw_data[[#This Row],[Time_taken]])/60</f>
        <v>6.5666666666666664</v>
      </c>
      <c r="K4931" s="52">
        <f>DATE(YEAR(tbl_raw_data[[#This Row],[Date Actioned]]),MONTH(tbl_raw_data[[#This Row],[Date Actioned]]),DAY(tbl_raw_data[[#This Row],[Date Actioned]]))</f>
        <v>45157</v>
      </c>
      <c r="L4931" s="50" t="str">
        <f>UPPER(TEXT(tbl_raw_data[[#This Row],[updated_date]],"MMMM"))</f>
        <v>AUGUST</v>
      </c>
      <c r="M4931" s="50" t="str">
        <f>"WEEK "&amp; IF(ROUNDUP(DAY(tbl_raw_data[[#This Row],[updated_date]])/7,0)=5,4,ROUNDUP(DAY(tbl_raw_data[[#This Row],[updated_date]])/7,0))</f>
        <v>WEEK 3</v>
      </c>
      <c r="N4931" s="50" t="str">
        <f>UPPER(VLOOKUP(tbl_raw_data[[#This Row],[Analyst]],Settiings!$A$2:$B$16,2,0))</f>
        <v>MERCEDES</v>
      </c>
      <c r="O4931" s="50" t="str">
        <f>TRIM(UPPER(tbl_raw_data[[#This Row],[Outcome]]))</f>
        <v>APPROVE</v>
      </c>
      <c r="P4931" s="50" t="str">
        <f>TRIM(UPPER(tbl_raw_data[[#This Row],[Queue Name]]))</f>
        <v>CONSUMER EXISTING</v>
      </c>
      <c r="Q4931" s="50" t="str">
        <f>IF(tbl_raw_data[[#This Row],[Time taken in min]]&lt;=Settiings!$D$2,"SLA_MET","SLA_NOT_MET")</f>
        <v>SLA_MET</v>
      </c>
      <c r="R4931" s="94"/>
    </row>
    <row r="4932" spans="1:18" x14ac:dyDescent="0.3">
      <c r="A4932" s="20" t="s">
        <v>5002</v>
      </c>
      <c r="B4932" s="9">
        <v>45157.61347222222</v>
      </c>
      <c r="C4932" s="24">
        <v>45157.618969907409</v>
      </c>
      <c r="D4932" s="25" t="s">
        <v>13</v>
      </c>
      <c r="E4932" s="25" t="s">
        <v>9</v>
      </c>
      <c r="F4932" s="25" t="s">
        <v>10</v>
      </c>
      <c r="G4932" s="25" t="s">
        <v>17</v>
      </c>
      <c r="H4932" s="82"/>
      <c r="I4932" s="48">
        <f>tbl_raw_data[[#This Row],[Date Actioned]]-tbl_raw_data[[#This Row],[Date Tagged]]</f>
        <v>5.4976851897663437E-3</v>
      </c>
      <c r="J4932" s="46">
        <f>HOUR(tbl_raw_data[[#This Row],[Time_taken]])*60+MINUTE(tbl_raw_data[[#This Row],[Time_taken]])+SECOND(tbl_raw_data[[#This Row],[Time_taken]])/60</f>
        <v>7.916666666666667</v>
      </c>
      <c r="K4932" s="52">
        <f>DATE(YEAR(tbl_raw_data[[#This Row],[Date Actioned]]),MONTH(tbl_raw_data[[#This Row],[Date Actioned]]),DAY(tbl_raw_data[[#This Row],[Date Actioned]]))</f>
        <v>45157</v>
      </c>
      <c r="L4932" s="50" t="str">
        <f>UPPER(TEXT(tbl_raw_data[[#This Row],[updated_date]],"MMMM"))</f>
        <v>AUGUST</v>
      </c>
      <c r="M4932" s="50" t="str">
        <f>"WEEK "&amp; IF(ROUNDUP(DAY(tbl_raw_data[[#This Row],[updated_date]])/7,0)=5,4,ROUNDUP(DAY(tbl_raw_data[[#This Row],[updated_date]])/7,0))</f>
        <v>WEEK 3</v>
      </c>
      <c r="N4932" s="50" t="str">
        <f>UPPER(VLOOKUP(tbl_raw_data[[#This Row],[Analyst]],Settiings!$A$2:$B$16,2,0))</f>
        <v>NITESH</v>
      </c>
      <c r="O4932" s="50" t="str">
        <f>TRIM(UPPER(tbl_raw_data[[#This Row],[Outcome]]))</f>
        <v>APPROVE</v>
      </c>
      <c r="P4932" s="50" t="str">
        <f>TRIM(UPPER(tbl_raw_data[[#This Row],[Queue Name]]))</f>
        <v>CONSUMER EXISTING</v>
      </c>
      <c r="Q4932" s="50" t="str">
        <f>IF(tbl_raw_data[[#This Row],[Time taken in min]]&lt;=Settiings!$D$2,"SLA_MET","SLA_NOT_MET")</f>
        <v>SLA_MET</v>
      </c>
      <c r="R4932" s="94"/>
    </row>
    <row r="4933" spans="1:18" x14ac:dyDescent="0.3">
      <c r="A4933" s="23" t="s">
        <v>5005</v>
      </c>
      <c r="B4933" s="15">
        <v>45157.615219907406</v>
      </c>
      <c r="C4933" s="16">
        <v>45157.62395833333</v>
      </c>
      <c r="D4933" s="17" t="s">
        <v>13</v>
      </c>
      <c r="E4933" s="17" t="s">
        <v>47</v>
      </c>
      <c r="F4933" s="17" t="s">
        <v>65</v>
      </c>
      <c r="G4933" s="17" t="s">
        <v>17</v>
      </c>
      <c r="H4933" s="83"/>
      <c r="I4933" s="48">
        <f>tbl_raw_data[[#This Row],[Date Actioned]]-tbl_raw_data[[#This Row],[Date Tagged]]</f>
        <v>8.7384259240934625E-3</v>
      </c>
      <c r="J4933" s="46">
        <f>HOUR(tbl_raw_data[[#This Row],[Time_taken]])*60+MINUTE(tbl_raw_data[[#This Row],[Time_taken]])+SECOND(tbl_raw_data[[#This Row],[Time_taken]])/60</f>
        <v>12.583333333333334</v>
      </c>
      <c r="K4933" s="52">
        <f>DATE(YEAR(tbl_raw_data[[#This Row],[Date Actioned]]),MONTH(tbl_raw_data[[#This Row],[Date Actioned]]),DAY(tbl_raw_data[[#This Row],[Date Actioned]]))</f>
        <v>45157</v>
      </c>
      <c r="L4933" s="50" t="str">
        <f>UPPER(TEXT(tbl_raw_data[[#This Row],[updated_date]],"MMMM"))</f>
        <v>AUGUST</v>
      </c>
      <c r="M4933" s="50" t="str">
        <f>"WEEK "&amp; IF(ROUNDUP(DAY(tbl_raw_data[[#This Row],[updated_date]])/7,0)=5,4,ROUNDUP(DAY(tbl_raw_data[[#This Row],[updated_date]])/7,0))</f>
        <v>WEEK 3</v>
      </c>
      <c r="N4933" s="50" t="str">
        <f>UPPER(VLOOKUP(tbl_raw_data[[#This Row],[Analyst]],Settiings!$A$2:$B$16,2,0))</f>
        <v>SAM</v>
      </c>
      <c r="O4933" s="50" t="str">
        <f>TRIM(UPPER(tbl_raw_data[[#This Row],[Outcome]]))</f>
        <v>APPROVE</v>
      </c>
      <c r="P4933" s="50" t="str">
        <f>TRIM(UPPER(tbl_raw_data[[#This Row],[Queue Name]]))</f>
        <v>CONSUMER PRE BUREAU</v>
      </c>
      <c r="Q4933" s="50" t="str">
        <f>IF(tbl_raw_data[[#This Row],[Time taken in min]]&lt;=Settiings!$D$2,"SLA_MET","SLA_NOT_MET")</f>
        <v>SLA_MET</v>
      </c>
      <c r="R4933" s="94"/>
    </row>
    <row r="4934" spans="1:18" x14ac:dyDescent="0.3">
      <c r="A4934" s="14" t="s">
        <v>5006</v>
      </c>
      <c r="B4934" s="15">
        <v>45157.61613425926</v>
      </c>
      <c r="C4934" s="26">
        <v>45157.630057870374</v>
      </c>
      <c r="D4934" s="18" t="s">
        <v>13</v>
      </c>
      <c r="E4934" s="18" t="s">
        <v>9</v>
      </c>
      <c r="F4934" s="27" t="s">
        <v>16</v>
      </c>
      <c r="G4934" s="19"/>
      <c r="H4934" s="79"/>
      <c r="I4934" s="48">
        <f>tbl_raw_data[[#This Row],[Date Actioned]]-tbl_raw_data[[#This Row],[Date Tagged]]</f>
        <v>1.3923611113568768E-2</v>
      </c>
      <c r="J4934" s="46">
        <f>HOUR(tbl_raw_data[[#This Row],[Time_taken]])*60+MINUTE(tbl_raw_data[[#This Row],[Time_taken]])+SECOND(tbl_raw_data[[#This Row],[Time_taken]])/60</f>
        <v>20.05</v>
      </c>
      <c r="K4934" s="52">
        <f>DATE(YEAR(tbl_raw_data[[#This Row],[Date Actioned]]),MONTH(tbl_raw_data[[#This Row],[Date Actioned]]),DAY(tbl_raw_data[[#This Row],[Date Actioned]]))</f>
        <v>45157</v>
      </c>
      <c r="L4934" s="50" t="str">
        <f>UPPER(TEXT(tbl_raw_data[[#This Row],[updated_date]],"MMMM"))</f>
        <v>AUGUST</v>
      </c>
      <c r="M4934" s="50" t="str">
        <f>"WEEK "&amp; IF(ROUNDUP(DAY(tbl_raw_data[[#This Row],[updated_date]])/7,0)=5,4,ROUNDUP(DAY(tbl_raw_data[[#This Row],[updated_date]])/7,0))</f>
        <v>WEEK 3</v>
      </c>
      <c r="N4934" s="50" t="str">
        <f>UPPER(VLOOKUP(tbl_raw_data[[#This Row],[Analyst]],Settiings!$A$2:$B$16,2,0))</f>
        <v>CAMROOON</v>
      </c>
      <c r="O4934" s="50" t="str">
        <f>TRIM(UPPER(tbl_raw_data[[#This Row],[Outcome]]))</f>
        <v>APPROVE</v>
      </c>
      <c r="P4934" s="50" t="str">
        <f>TRIM(UPPER(tbl_raw_data[[#This Row],[Queue Name]]))</f>
        <v>CONSUMER EXISTING</v>
      </c>
      <c r="Q4934" s="50" t="str">
        <f>IF(tbl_raw_data[[#This Row],[Time taken in min]]&lt;=Settiings!$D$2,"SLA_MET","SLA_NOT_MET")</f>
        <v>SLA_NOT_MET</v>
      </c>
      <c r="R4934" s="94"/>
    </row>
    <row r="4935" spans="1:18" x14ac:dyDescent="0.3">
      <c r="A4935" s="14" t="s">
        <v>5007</v>
      </c>
      <c r="B4935" s="9">
        <v>45157.618807870371</v>
      </c>
      <c r="C4935" s="24">
        <v>45157.628483796296</v>
      </c>
      <c r="D4935" s="25" t="s">
        <v>13</v>
      </c>
      <c r="E4935" s="25" t="s">
        <v>19</v>
      </c>
      <c r="F4935" s="25" t="s">
        <v>65</v>
      </c>
      <c r="G4935" s="25" t="s">
        <v>77</v>
      </c>
      <c r="H4935" s="82"/>
      <c r="I4935" s="48">
        <f>tbl_raw_data[[#This Row],[Date Actioned]]-tbl_raw_data[[#This Row],[Date Tagged]]</f>
        <v>9.6759259249665774E-3</v>
      </c>
      <c r="J4935" s="46">
        <f>HOUR(tbl_raw_data[[#This Row],[Time_taken]])*60+MINUTE(tbl_raw_data[[#This Row],[Time_taken]])+SECOND(tbl_raw_data[[#This Row],[Time_taken]])/60</f>
        <v>13.933333333333334</v>
      </c>
      <c r="K4935" s="52">
        <f>DATE(YEAR(tbl_raw_data[[#This Row],[Date Actioned]]),MONTH(tbl_raw_data[[#This Row],[Date Actioned]]),DAY(tbl_raw_data[[#This Row],[Date Actioned]]))</f>
        <v>45157</v>
      </c>
      <c r="L4935" s="50" t="str">
        <f>UPPER(TEXT(tbl_raw_data[[#This Row],[updated_date]],"MMMM"))</f>
        <v>AUGUST</v>
      </c>
      <c r="M4935" s="50" t="str">
        <f>"WEEK "&amp; IF(ROUNDUP(DAY(tbl_raw_data[[#This Row],[updated_date]])/7,0)=5,4,ROUNDUP(DAY(tbl_raw_data[[#This Row],[updated_date]])/7,0))</f>
        <v>WEEK 3</v>
      </c>
      <c r="N4935" s="50" t="str">
        <f>UPPER(VLOOKUP(tbl_raw_data[[#This Row],[Analyst]],Settiings!$A$2:$B$16,2,0))</f>
        <v>SAM</v>
      </c>
      <c r="O4935" s="50" t="str">
        <f>TRIM(UPPER(tbl_raw_data[[#This Row],[Outcome]]))</f>
        <v>APPROVE</v>
      </c>
      <c r="P4935" s="50" t="str">
        <f>TRIM(UPPER(tbl_raw_data[[#This Row],[Queue Name]]))</f>
        <v>CONSUMER POST BUREAU</v>
      </c>
      <c r="Q4935" s="50" t="str">
        <f>IF(tbl_raw_data[[#This Row],[Time taken in min]]&lt;=Settiings!$D$2,"SLA_MET","SLA_NOT_MET")</f>
        <v>SLA_MET</v>
      </c>
      <c r="R4935" s="94"/>
    </row>
    <row r="4936" spans="1:18" x14ac:dyDescent="0.3">
      <c r="A4936" s="20" t="s">
        <v>5008</v>
      </c>
      <c r="B4936" s="15">
        <v>45157.627233796295</v>
      </c>
      <c r="C4936" s="16">
        <v>45157.636064814818</v>
      </c>
      <c r="D4936" s="17" t="s">
        <v>13</v>
      </c>
      <c r="E4936" s="17" t="s">
        <v>9</v>
      </c>
      <c r="F4936" s="17" t="s">
        <v>10</v>
      </c>
      <c r="G4936" s="17" t="s">
        <v>17</v>
      </c>
      <c r="H4936" s="83"/>
      <c r="I4936" s="48">
        <f>tbl_raw_data[[#This Row],[Date Actioned]]-tbl_raw_data[[#This Row],[Date Tagged]]</f>
        <v>8.8310185237787664E-3</v>
      </c>
      <c r="J4936" s="46">
        <f>HOUR(tbl_raw_data[[#This Row],[Time_taken]])*60+MINUTE(tbl_raw_data[[#This Row],[Time_taken]])+SECOND(tbl_raw_data[[#This Row],[Time_taken]])/60</f>
        <v>12.716666666666667</v>
      </c>
      <c r="K4936" s="52">
        <f>DATE(YEAR(tbl_raw_data[[#This Row],[Date Actioned]]),MONTH(tbl_raw_data[[#This Row],[Date Actioned]]),DAY(tbl_raw_data[[#This Row],[Date Actioned]]))</f>
        <v>45157</v>
      </c>
      <c r="L4936" s="50" t="str">
        <f>UPPER(TEXT(tbl_raw_data[[#This Row],[updated_date]],"MMMM"))</f>
        <v>AUGUST</v>
      </c>
      <c r="M4936" s="50" t="str">
        <f>"WEEK "&amp; IF(ROUNDUP(DAY(tbl_raw_data[[#This Row],[updated_date]])/7,0)=5,4,ROUNDUP(DAY(tbl_raw_data[[#This Row],[updated_date]])/7,0))</f>
        <v>WEEK 3</v>
      </c>
      <c r="N4936" s="50" t="str">
        <f>UPPER(VLOOKUP(tbl_raw_data[[#This Row],[Analyst]],Settiings!$A$2:$B$16,2,0))</f>
        <v>NITESH</v>
      </c>
      <c r="O4936" s="50" t="str">
        <f>TRIM(UPPER(tbl_raw_data[[#This Row],[Outcome]]))</f>
        <v>APPROVE</v>
      </c>
      <c r="P4936" s="50" t="str">
        <f>TRIM(UPPER(tbl_raw_data[[#This Row],[Queue Name]]))</f>
        <v>CONSUMER EXISTING</v>
      </c>
      <c r="Q4936" s="50" t="str">
        <f>IF(tbl_raw_data[[#This Row],[Time taken in min]]&lt;=Settiings!$D$2,"SLA_MET","SLA_NOT_MET")</f>
        <v>SLA_MET</v>
      </c>
      <c r="R4936" s="94"/>
    </row>
    <row r="4937" spans="1:18" x14ac:dyDescent="0.3">
      <c r="A4937" s="20" t="s">
        <v>5009</v>
      </c>
      <c r="B4937" s="15">
        <v>45157.627534722225</v>
      </c>
      <c r="C4937" s="10">
        <v>45157.633599537039</v>
      </c>
      <c r="D4937" s="12" t="s">
        <v>13</v>
      </c>
      <c r="E4937" s="12" t="s">
        <v>19</v>
      </c>
      <c r="F4937" s="11" t="s">
        <v>65</v>
      </c>
      <c r="G4937" s="13"/>
      <c r="H4937" s="78"/>
      <c r="I4937" s="48">
        <f>tbl_raw_data[[#This Row],[Date Actioned]]-tbl_raw_data[[#This Row],[Date Tagged]]</f>
        <v>6.064814813726116E-3</v>
      </c>
      <c r="J4937" s="46">
        <f>HOUR(tbl_raw_data[[#This Row],[Time_taken]])*60+MINUTE(tbl_raw_data[[#This Row],[Time_taken]])+SECOND(tbl_raw_data[[#This Row],[Time_taken]])/60</f>
        <v>8.7333333333333325</v>
      </c>
      <c r="K4937" s="52">
        <f>DATE(YEAR(tbl_raw_data[[#This Row],[Date Actioned]]),MONTH(tbl_raw_data[[#This Row],[Date Actioned]]),DAY(tbl_raw_data[[#This Row],[Date Actioned]]))</f>
        <v>45157</v>
      </c>
      <c r="L4937" s="50" t="str">
        <f>UPPER(TEXT(tbl_raw_data[[#This Row],[updated_date]],"MMMM"))</f>
        <v>AUGUST</v>
      </c>
      <c r="M4937" s="50" t="str">
        <f>"WEEK "&amp; IF(ROUNDUP(DAY(tbl_raw_data[[#This Row],[updated_date]])/7,0)=5,4,ROUNDUP(DAY(tbl_raw_data[[#This Row],[updated_date]])/7,0))</f>
        <v>WEEK 3</v>
      </c>
      <c r="N4937" s="50" t="str">
        <f>UPPER(VLOOKUP(tbl_raw_data[[#This Row],[Analyst]],Settiings!$A$2:$B$16,2,0))</f>
        <v>SAM</v>
      </c>
      <c r="O4937" s="50" t="str">
        <f>TRIM(UPPER(tbl_raw_data[[#This Row],[Outcome]]))</f>
        <v>APPROVE</v>
      </c>
      <c r="P4937" s="50" t="str">
        <f>TRIM(UPPER(tbl_raw_data[[#This Row],[Queue Name]]))</f>
        <v>CONSUMER POST BUREAU</v>
      </c>
      <c r="Q4937" s="50" t="str">
        <f>IF(tbl_raw_data[[#This Row],[Time taken in min]]&lt;=Settiings!$D$2,"SLA_MET","SLA_NOT_MET")</f>
        <v>SLA_MET</v>
      </c>
      <c r="R4937" s="94"/>
    </row>
    <row r="4938" spans="1:18" x14ac:dyDescent="0.3">
      <c r="A4938" s="23" t="s">
        <v>5010</v>
      </c>
      <c r="B4938" s="15">
        <v>45157.627569444441</v>
      </c>
      <c r="C4938" s="10">
        <v>45157.633368055554</v>
      </c>
      <c r="D4938" s="12" t="s">
        <v>27</v>
      </c>
      <c r="E4938" s="12" t="s">
        <v>9</v>
      </c>
      <c r="F4938" s="11" t="s">
        <v>16</v>
      </c>
      <c r="G4938" s="13"/>
      <c r="H4938" s="78"/>
      <c r="I4938" s="48">
        <f>tbl_raw_data[[#This Row],[Date Actioned]]-tbl_raw_data[[#This Row],[Date Tagged]]</f>
        <v>5.7986111132777296E-3</v>
      </c>
      <c r="J4938" s="46">
        <f>HOUR(tbl_raw_data[[#This Row],[Time_taken]])*60+MINUTE(tbl_raw_data[[#This Row],[Time_taken]])+SECOND(tbl_raw_data[[#This Row],[Time_taken]])/60</f>
        <v>8.35</v>
      </c>
      <c r="K4938" s="52">
        <f>DATE(YEAR(tbl_raw_data[[#This Row],[Date Actioned]]),MONTH(tbl_raw_data[[#This Row],[Date Actioned]]),DAY(tbl_raw_data[[#This Row],[Date Actioned]]))</f>
        <v>45157</v>
      </c>
      <c r="L4938" s="50" t="str">
        <f>UPPER(TEXT(tbl_raw_data[[#This Row],[updated_date]],"MMMM"))</f>
        <v>AUGUST</v>
      </c>
      <c r="M4938" s="50" t="str">
        <f>"WEEK "&amp; IF(ROUNDUP(DAY(tbl_raw_data[[#This Row],[updated_date]])/7,0)=5,4,ROUNDUP(DAY(tbl_raw_data[[#This Row],[updated_date]])/7,0))</f>
        <v>WEEK 3</v>
      </c>
      <c r="N4938" s="50" t="str">
        <f>UPPER(VLOOKUP(tbl_raw_data[[#This Row],[Analyst]],Settiings!$A$2:$B$16,2,0))</f>
        <v>CAMROOON</v>
      </c>
      <c r="O4938" s="50" t="str">
        <f>TRIM(UPPER(tbl_raw_data[[#This Row],[Outcome]]))</f>
        <v>DECLINE</v>
      </c>
      <c r="P4938" s="50" t="str">
        <f>TRIM(UPPER(tbl_raw_data[[#This Row],[Queue Name]]))</f>
        <v>CONSUMER EXISTING</v>
      </c>
      <c r="Q4938" s="50" t="str">
        <f>IF(tbl_raw_data[[#This Row],[Time taken in min]]&lt;=Settiings!$D$2,"SLA_MET","SLA_NOT_MET")</f>
        <v>SLA_MET</v>
      </c>
      <c r="R4938" s="94"/>
    </row>
    <row r="4939" spans="1:18" x14ac:dyDescent="0.3">
      <c r="A4939" s="23" t="s">
        <v>5012</v>
      </c>
      <c r="B4939" s="9">
        <v>45157.644016203703</v>
      </c>
      <c r="C4939" s="24">
        <v>45157.650289351855</v>
      </c>
      <c r="D4939" s="25" t="s">
        <v>13</v>
      </c>
      <c r="E4939" s="25" t="s">
        <v>9</v>
      </c>
      <c r="F4939" s="25" t="s">
        <v>10</v>
      </c>
      <c r="G4939" s="25" t="s">
        <v>17</v>
      </c>
      <c r="H4939" s="82"/>
      <c r="I4939" s="48">
        <f>tbl_raw_data[[#This Row],[Date Actioned]]-tbl_raw_data[[#This Row],[Date Tagged]]</f>
        <v>6.2731481521041133E-3</v>
      </c>
      <c r="J4939" s="46">
        <f>HOUR(tbl_raw_data[[#This Row],[Time_taken]])*60+MINUTE(tbl_raw_data[[#This Row],[Time_taken]])+SECOND(tbl_raw_data[[#This Row],[Time_taken]])/60</f>
        <v>9.0333333333333332</v>
      </c>
      <c r="K4939" s="52">
        <f>DATE(YEAR(tbl_raw_data[[#This Row],[Date Actioned]]),MONTH(tbl_raw_data[[#This Row],[Date Actioned]]),DAY(tbl_raw_data[[#This Row],[Date Actioned]]))</f>
        <v>45157</v>
      </c>
      <c r="L4939" s="50" t="str">
        <f>UPPER(TEXT(tbl_raw_data[[#This Row],[updated_date]],"MMMM"))</f>
        <v>AUGUST</v>
      </c>
      <c r="M4939" s="50" t="str">
        <f>"WEEK "&amp; IF(ROUNDUP(DAY(tbl_raw_data[[#This Row],[updated_date]])/7,0)=5,4,ROUNDUP(DAY(tbl_raw_data[[#This Row],[updated_date]])/7,0))</f>
        <v>WEEK 3</v>
      </c>
      <c r="N4939" s="50" t="str">
        <f>UPPER(VLOOKUP(tbl_raw_data[[#This Row],[Analyst]],Settiings!$A$2:$B$16,2,0))</f>
        <v>NITESH</v>
      </c>
      <c r="O4939" s="50" t="str">
        <f>TRIM(UPPER(tbl_raw_data[[#This Row],[Outcome]]))</f>
        <v>APPROVE</v>
      </c>
      <c r="P4939" s="50" t="str">
        <f>TRIM(UPPER(tbl_raw_data[[#This Row],[Queue Name]]))</f>
        <v>CONSUMER EXISTING</v>
      </c>
      <c r="Q4939" s="50" t="str">
        <f>IF(tbl_raw_data[[#This Row],[Time taken in min]]&lt;=Settiings!$D$2,"SLA_MET","SLA_NOT_MET")</f>
        <v>SLA_MET</v>
      </c>
      <c r="R4939" s="94"/>
    </row>
    <row r="4940" spans="1:18" x14ac:dyDescent="0.3">
      <c r="A4940" s="14" t="s">
        <v>5015</v>
      </c>
      <c r="B4940" s="15">
        <v>45157.644155092596</v>
      </c>
      <c r="C4940" s="16">
        <v>45157.646122685182</v>
      </c>
      <c r="D4940" s="17" t="s">
        <v>13</v>
      </c>
      <c r="E4940" s="17" t="s">
        <v>9</v>
      </c>
      <c r="F4940" s="17" t="s">
        <v>65</v>
      </c>
      <c r="G4940" s="17" t="s">
        <v>17</v>
      </c>
      <c r="H4940" s="83"/>
      <c r="I4940" s="48">
        <f>tbl_raw_data[[#This Row],[Date Actioned]]-tbl_raw_data[[#This Row],[Date Tagged]]</f>
        <v>1.9675925868796185E-3</v>
      </c>
      <c r="J4940" s="46">
        <f>HOUR(tbl_raw_data[[#This Row],[Time_taken]])*60+MINUTE(tbl_raw_data[[#This Row],[Time_taken]])+SECOND(tbl_raw_data[[#This Row],[Time_taken]])/60</f>
        <v>2.8333333333333335</v>
      </c>
      <c r="K4940" s="52">
        <f>DATE(YEAR(tbl_raw_data[[#This Row],[Date Actioned]]),MONTH(tbl_raw_data[[#This Row],[Date Actioned]]),DAY(tbl_raw_data[[#This Row],[Date Actioned]]))</f>
        <v>45157</v>
      </c>
      <c r="L4940" s="50" t="str">
        <f>UPPER(TEXT(tbl_raw_data[[#This Row],[updated_date]],"MMMM"))</f>
        <v>AUGUST</v>
      </c>
      <c r="M4940" s="50" t="str">
        <f>"WEEK "&amp; IF(ROUNDUP(DAY(tbl_raw_data[[#This Row],[updated_date]])/7,0)=5,4,ROUNDUP(DAY(tbl_raw_data[[#This Row],[updated_date]])/7,0))</f>
        <v>WEEK 3</v>
      </c>
      <c r="N4940" s="50" t="str">
        <f>UPPER(VLOOKUP(tbl_raw_data[[#This Row],[Analyst]],Settiings!$A$2:$B$16,2,0))</f>
        <v>SAM</v>
      </c>
      <c r="O4940" s="50" t="str">
        <f>TRIM(UPPER(tbl_raw_data[[#This Row],[Outcome]]))</f>
        <v>APPROVE</v>
      </c>
      <c r="P4940" s="50" t="str">
        <f>TRIM(UPPER(tbl_raw_data[[#This Row],[Queue Name]]))</f>
        <v>CONSUMER EXISTING</v>
      </c>
      <c r="Q4940" s="50" t="str">
        <f>IF(tbl_raw_data[[#This Row],[Time taken in min]]&lt;=Settiings!$D$2,"SLA_MET","SLA_NOT_MET")</f>
        <v>SLA_MET</v>
      </c>
      <c r="R4940" s="94"/>
    </row>
    <row r="4941" spans="1:18" x14ac:dyDescent="0.3">
      <c r="A4941" s="23" t="s">
        <v>5016</v>
      </c>
      <c r="B4941" s="15">
        <v>45157.647592592592</v>
      </c>
      <c r="C4941" s="26">
        <v>45157.651759259257</v>
      </c>
      <c r="D4941" s="18" t="s">
        <v>13</v>
      </c>
      <c r="E4941" s="18" t="s">
        <v>19</v>
      </c>
      <c r="F4941" s="27" t="s">
        <v>16</v>
      </c>
      <c r="G4941" s="19"/>
      <c r="H4941" s="79"/>
      <c r="I4941" s="48">
        <f>tbl_raw_data[[#This Row],[Date Actioned]]-tbl_raw_data[[#This Row],[Date Tagged]]</f>
        <v>4.166666665696539E-3</v>
      </c>
      <c r="J4941" s="46">
        <f>HOUR(tbl_raw_data[[#This Row],[Time_taken]])*60+MINUTE(tbl_raw_data[[#This Row],[Time_taken]])+SECOND(tbl_raw_data[[#This Row],[Time_taken]])/60</f>
        <v>6</v>
      </c>
      <c r="K4941" s="52">
        <f>DATE(YEAR(tbl_raw_data[[#This Row],[Date Actioned]]),MONTH(tbl_raw_data[[#This Row],[Date Actioned]]),DAY(tbl_raw_data[[#This Row],[Date Actioned]]))</f>
        <v>45157</v>
      </c>
      <c r="L4941" s="50" t="str">
        <f>UPPER(TEXT(tbl_raw_data[[#This Row],[updated_date]],"MMMM"))</f>
        <v>AUGUST</v>
      </c>
      <c r="M4941" s="50" t="str">
        <f>"WEEK "&amp; IF(ROUNDUP(DAY(tbl_raw_data[[#This Row],[updated_date]])/7,0)=5,4,ROUNDUP(DAY(tbl_raw_data[[#This Row],[updated_date]])/7,0))</f>
        <v>WEEK 3</v>
      </c>
      <c r="N4941" s="50" t="str">
        <f>UPPER(VLOOKUP(tbl_raw_data[[#This Row],[Analyst]],Settiings!$A$2:$B$16,2,0))</f>
        <v>CAMROOON</v>
      </c>
      <c r="O4941" s="50" t="str">
        <f>TRIM(UPPER(tbl_raw_data[[#This Row],[Outcome]]))</f>
        <v>APPROVE</v>
      </c>
      <c r="P4941" s="50" t="str">
        <f>TRIM(UPPER(tbl_raw_data[[#This Row],[Queue Name]]))</f>
        <v>CONSUMER POST BUREAU</v>
      </c>
      <c r="Q4941" s="50" t="str">
        <f>IF(tbl_raw_data[[#This Row],[Time taken in min]]&lt;=Settiings!$D$2,"SLA_MET","SLA_NOT_MET")</f>
        <v>SLA_MET</v>
      </c>
      <c r="R4941" s="94"/>
    </row>
    <row r="4942" spans="1:18" x14ac:dyDescent="0.3">
      <c r="A4942" s="14" t="s">
        <v>5017</v>
      </c>
      <c r="B4942" s="15">
        <v>45157.648946759262</v>
      </c>
      <c r="C4942" s="10">
        <v>45157.656759259262</v>
      </c>
      <c r="D4942" s="12" t="s">
        <v>13</v>
      </c>
      <c r="E4942" s="12" t="s">
        <v>19</v>
      </c>
      <c r="F4942" s="11" t="s">
        <v>16</v>
      </c>
      <c r="G4942" s="13"/>
      <c r="H4942" s="78"/>
      <c r="I4942" s="48">
        <f>tbl_raw_data[[#This Row],[Date Actioned]]-tbl_raw_data[[#This Row],[Date Tagged]]</f>
        <v>7.8125E-3</v>
      </c>
      <c r="J4942" s="46">
        <f>HOUR(tbl_raw_data[[#This Row],[Time_taken]])*60+MINUTE(tbl_raw_data[[#This Row],[Time_taken]])+SECOND(tbl_raw_data[[#This Row],[Time_taken]])/60</f>
        <v>11.25</v>
      </c>
      <c r="K4942" s="52">
        <f>DATE(YEAR(tbl_raw_data[[#This Row],[Date Actioned]]),MONTH(tbl_raw_data[[#This Row],[Date Actioned]]),DAY(tbl_raw_data[[#This Row],[Date Actioned]]))</f>
        <v>45157</v>
      </c>
      <c r="L4942" s="50" t="str">
        <f>UPPER(TEXT(tbl_raw_data[[#This Row],[updated_date]],"MMMM"))</f>
        <v>AUGUST</v>
      </c>
      <c r="M4942" s="50" t="str">
        <f>"WEEK "&amp; IF(ROUNDUP(DAY(tbl_raw_data[[#This Row],[updated_date]])/7,0)=5,4,ROUNDUP(DAY(tbl_raw_data[[#This Row],[updated_date]])/7,0))</f>
        <v>WEEK 3</v>
      </c>
      <c r="N4942" s="50" t="str">
        <f>UPPER(VLOOKUP(tbl_raw_data[[#This Row],[Analyst]],Settiings!$A$2:$B$16,2,0))</f>
        <v>CAMROOON</v>
      </c>
      <c r="O4942" s="50" t="str">
        <f>TRIM(UPPER(tbl_raw_data[[#This Row],[Outcome]]))</f>
        <v>APPROVE</v>
      </c>
      <c r="P4942" s="50" t="str">
        <f>TRIM(UPPER(tbl_raw_data[[#This Row],[Queue Name]]))</f>
        <v>CONSUMER POST BUREAU</v>
      </c>
      <c r="Q4942" s="50" t="str">
        <f>IF(tbl_raw_data[[#This Row],[Time taken in min]]&lt;=Settiings!$D$2,"SLA_MET","SLA_NOT_MET")</f>
        <v>SLA_MET</v>
      </c>
      <c r="R4942" s="94"/>
    </row>
    <row r="4943" spans="1:18" x14ac:dyDescent="0.3">
      <c r="A4943" s="20" t="s">
        <v>5018</v>
      </c>
      <c r="B4943" s="9">
        <v>45157.649027777778</v>
      </c>
      <c r="C4943" s="24">
        <v>45157.65357638889</v>
      </c>
      <c r="D4943" s="25" t="s">
        <v>13</v>
      </c>
      <c r="E4943" s="25" t="s">
        <v>47</v>
      </c>
      <c r="F4943" s="25" t="s">
        <v>65</v>
      </c>
      <c r="G4943" s="25" t="s">
        <v>77</v>
      </c>
      <c r="H4943" s="82"/>
      <c r="I4943" s="48">
        <f>tbl_raw_data[[#This Row],[Date Actioned]]-tbl_raw_data[[#This Row],[Date Tagged]]</f>
        <v>4.5486111121135764E-3</v>
      </c>
      <c r="J4943" s="46">
        <f>HOUR(tbl_raw_data[[#This Row],[Time_taken]])*60+MINUTE(tbl_raw_data[[#This Row],[Time_taken]])+SECOND(tbl_raw_data[[#This Row],[Time_taken]])/60</f>
        <v>6.55</v>
      </c>
      <c r="K4943" s="52">
        <f>DATE(YEAR(tbl_raw_data[[#This Row],[Date Actioned]]),MONTH(tbl_raw_data[[#This Row],[Date Actioned]]),DAY(tbl_raw_data[[#This Row],[Date Actioned]]))</f>
        <v>45157</v>
      </c>
      <c r="L4943" s="50" t="str">
        <f>UPPER(TEXT(tbl_raw_data[[#This Row],[updated_date]],"MMMM"))</f>
        <v>AUGUST</v>
      </c>
      <c r="M4943" s="50" t="str">
        <f>"WEEK "&amp; IF(ROUNDUP(DAY(tbl_raw_data[[#This Row],[updated_date]])/7,0)=5,4,ROUNDUP(DAY(tbl_raw_data[[#This Row],[updated_date]])/7,0))</f>
        <v>WEEK 3</v>
      </c>
      <c r="N4943" s="50" t="str">
        <f>UPPER(VLOOKUP(tbl_raw_data[[#This Row],[Analyst]],Settiings!$A$2:$B$16,2,0))</f>
        <v>SAM</v>
      </c>
      <c r="O4943" s="50" t="str">
        <f>TRIM(UPPER(tbl_raw_data[[#This Row],[Outcome]]))</f>
        <v>APPROVE</v>
      </c>
      <c r="P4943" s="50" t="str">
        <f>TRIM(UPPER(tbl_raw_data[[#This Row],[Queue Name]]))</f>
        <v>CONSUMER PRE BUREAU</v>
      </c>
      <c r="Q4943" s="50" t="str">
        <f>IF(tbl_raw_data[[#This Row],[Time taken in min]]&lt;=Settiings!$D$2,"SLA_MET","SLA_NOT_MET")</f>
        <v>SLA_MET</v>
      </c>
      <c r="R4943" s="94"/>
    </row>
    <row r="4944" spans="1:18" x14ac:dyDescent="0.3">
      <c r="A4944" s="23" t="s">
        <v>5021</v>
      </c>
      <c r="B4944" s="15">
        <v>45157.650023148148</v>
      </c>
      <c r="C4944" s="16">
        <v>45157.662997685184</v>
      </c>
      <c r="D4944" s="17" t="s">
        <v>13</v>
      </c>
      <c r="E4944" s="17" t="s">
        <v>47</v>
      </c>
      <c r="F4944" s="17" t="s">
        <v>10</v>
      </c>
      <c r="G4944" s="17" t="s">
        <v>17</v>
      </c>
      <c r="H4944" s="83"/>
      <c r="I4944" s="48">
        <f>tbl_raw_data[[#This Row],[Date Actioned]]-tbl_raw_data[[#This Row],[Date Tagged]]</f>
        <v>1.2974537035916001E-2</v>
      </c>
      <c r="J4944" s="46">
        <f>HOUR(tbl_raw_data[[#This Row],[Time_taken]])*60+MINUTE(tbl_raw_data[[#This Row],[Time_taken]])+SECOND(tbl_raw_data[[#This Row],[Time_taken]])/60</f>
        <v>18.683333333333334</v>
      </c>
      <c r="K4944" s="52">
        <f>DATE(YEAR(tbl_raw_data[[#This Row],[Date Actioned]]),MONTH(tbl_raw_data[[#This Row],[Date Actioned]]),DAY(tbl_raw_data[[#This Row],[Date Actioned]]))</f>
        <v>45157</v>
      </c>
      <c r="L4944" s="50" t="str">
        <f>UPPER(TEXT(tbl_raw_data[[#This Row],[updated_date]],"MMMM"))</f>
        <v>AUGUST</v>
      </c>
      <c r="M4944" s="50" t="str">
        <f>"WEEK "&amp; IF(ROUNDUP(DAY(tbl_raw_data[[#This Row],[updated_date]])/7,0)=5,4,ROUNDUP(DAY(tbl_raw_data[[#This Row],[updated_date]])/7,0))</f>
        <v>WEEK 3</v>
      </c>
      <c r="N4944" s="50" t="str">
        <f>UPPER(VLOOKUP(tbl_raw_data[[#This Row],[Analyst]],Settiings!$A$2:$B$16,2,0))</f>
        <v>NITESH</v>
      </c>
      <c r="O4944" s="50" t="str">
        <f>TRIM(UPPER(tbl_raw_data[[#This Row],[Outcome]]))</f>
        <v>APPROVE</v>
      </c>
      <c r="P4944" s="50" t="str">
        <f>TRIM(UPPER(tbl_raw_data[[#This Row],[Queue Name]]))</f>
        <v>CONSUMER PRE BUREAU</v>
      </c>
      <c r="Q4944" s="50" t="str">
        <f>IF(tbl_raw_data[[#This Row],[Time taken in min]]&lt;=Settiings!$D$2,"SLA_MET","SLA_NOT_MET")</f>
        <v>SLA_MET</v>
      </c>
      <c r="R4944" s="94"/>
    </row>
    <row r="4945" spans="1:18" x14ac:dyDescent="0.3">
      <c r="A4945" s="14" t="s">
        <v>5024</v>
      </c>
      <c r="B4945" s="9">
        <v>45157.653101851851</v>
      </c>
      <c r="C4945" s="24">
        <v>45157.660115740742</v>
      </c>
      <c r="D4945" s="25" t="s">
        <v>13</v>
      </c>
      <c r="E4945" s="25" t="s">
        <v>9</v>
      </c>
      <c r="F4945" s="25" t="s">
        <v>16</v>
      </c>
      <c r="G4945" s="25" t="s">
        <v>17</v>
      </c>
      <c r="H4945" s="82"/>
      <c r="I4945" s="48">
        <f>tbl_raw_data[[#This Row],[Date Actioned]]-tbl_raw_data[[#This Row],[Date Tagged]]</f>
        <v>7.0138888913788833E-3</v>
      </c>
      <c r="J4945" s="46">
        <f>HOUR(tbl_raw_data[[#This Row],[Time_taken]])*60+MINUTE(tbl_raw_data[[#This Row],[Time_taken]])+SECOND(tbl_raw_data[[#This Row],[Time_taken]])/60</f>
        <v>10.1</v>
      </c>
      <c r="K4945" s="52">
        <f>DATE(YEAR(tbl_raw_data[[#This Row],[Date Actioned]]),MONTH(tbl_raw_data[[#This Row],[Date Actioned]]),DAY(tbl_raw_data[[#This Row],[Date Actioned]]))</f>
        <v>45157</v>
      </c>
      <c r="L4945" s="50" t="str">
        <f>UPPER(TEXT(tbl_raw_data[[#This Row],[updated_date]],"MMMM"))</f>
        <v>AUGUST</v>
      </c>
      <c r="M4945" s="50" t="str">
        <f>"WEEK "&amp; IF(ROUNDUP(DAY(tbl_raw_data[[#This Row],[updated_date]])/7,0)=5,4,ROUNDUP(DAY(tbl_raw_data[[#This Row],[updated_date]])/7,0))</f>
        <v>WEEK 3</v>
      </c>
      <c r="N4945" s="50" t="str">
        <f>UPPER(VLOOKUP(tbl_raw_data[[#This Row],[Analyst]],Settiings!$A$2:$B$16,2,0))</f>
        <v>CAMROOON</v>
      </c>
      <c r="O4945" s="50" t="str">
        <f>TRIM(UPPER(tbl_raw_data[[#This Row],[Outcome]]))</f>
        <v>APPROVE</v>
      </c>
      <c r="P4945" s="50" t="str">
        <f>TRIM(UPPER(tbl_raw_data[[#This Row],[Queue Name]]))</f>
        <v>CONSUMER EXISTING</v>
      </c>
      <c r="Q4945" s="50" t="str">
        <f>IF(tbl_raw_data[[#This Row],[Time taken in min]]&lt;=Settiings!$D$2,"SLA_MET","SLA_NOT_MET")</f>
        <v>SLA_MET</v>
      </c>
      <c r="R4945" s="94"/>
    </row>
    <row r="4946" spans="1:18" x14ac:dyDescent="0.3">
      <c r="A4946" s="20" t="s">
        <v>5025</v>
      </c>
      <c r="B4946" s="15">
        <v>45157.655543981484</v>
      </c>
      <c r="C4946" s="16">
        <v>45157.665949074071</v>
      </c>
      <c r="D4946" s="17" t="s">
        <v>13</v>
      </c>
      <c r="E4946" s="17" t="s">
        <v>47</v>
      </c>
      <c r="F4946" s="17" t="s">
        <v>1222</v>
      </c>
      <c r="G4946" s="17" t="s">
        <v>17</v>
      </c>
      <c r="H4946" s="83"/>
      <c r="I4946" s="48">
        <f>tbl_raw_data[[#This Row],[Date Actioned]]-tbl_raw_data[[#This Row],[Date Tagged]]</f>
        <v>1.0405092587461695E-2</v>
      </c>
      <c r="J4946" s="46">
        <f>HOUR(tbl_raw_data[[#This Row],[Time_taken]])*60+MINUTE(tbl_raw_data[[#This Row],[Time_taken]])+SECOND(tbl_raw_data[[#This Row],[Time_taken]])/60</f>
        <v>14.983333333333333</v>
      </c>
      <c r="K4946" s="52">
        <f>DATE(YEAR(tbl_raw_data[[#This Row],[Date Actioned]]),MONTH(tbl_raw_data[[#This Row],[Date Actioned]]),DAY(tbl_raw_data[[#This Row],[Date Actioned]]))</f>
        <v>45157</v>
      </c>
      <c r="L4946" s="50" t="str">
        <f>UPPER(TEXT(tbl_raw_data[[#This Row],[updated_date]],"MMMM"))</f>
        <v>AUGUST</v>
      </c>
      <c r="M4946" s="50" t="str">
        <f>"WEEK "&amp; IF(ROUNDUP(DAY(tbl_raw_data[[#This Row],[updated_date]])/7,0)=5,4,ROUNDUP(DAY(tbl_raw_data[[#This Row],[updated_date]])/7,0))</f>
        <v>WEEK 3</v>
      </c>
      <c r="N4946" s="50" t="str">
        <f>UPPER(VLOOKUP(tbl_raw_data[[#This Row],[Analyst]],Settiings!$A$2:$B$16,2,0))</f>
        <v>HARDIK</v>
      </c>
      <c r="O4946" s="50" t="str">
        <f>TRIM(UPPER(tbl_raw_data[[#This Row],[Outcome]]))</f>
        <v>APPROVE</v>
      </c>
      <c r="P4946" s="50" t="str">
        <f>TRIM(UPPER(tbl_raw_data[[#This Row],[Queue Name]]))</f>
        <v>CONSUMER PRE BUREAU</v>
      </c>
      <c r="Q4946" s="50" t="str">
        <f>IF(tbl_raw_data[[#This Row],[Time taken in min]]&lt;=Settiings!$D$2,"SLA_MET","SLA_NOT_MET")</f>
        <v>SLA_MET</v>
      </c>
      <c r="R4946" s="94"/>
    </row>
    <row r="4947" spans="1:18" x14ac:dyDescent="0.3">
      <c r="A4947" s="23" t="s">
        <v>5030</v>
      </c>
      <c r="B4947" s="9">
        <v>45157.666689814818</v>
      </c>
      <c r="C4947" s="24">
        <v>45157.673634259256</v>
      </c>
      <c r="D4947" s="25" t="s">
        <v>13</v>
      </c>
      <c r="E4947" s="25" t="s">
        <v>47</v>
      </c>
      <c r="F4947" s="25" t="s">
        <v>10</v>
      </c>
      <c r="G4947" s="25" t="s">
        <v>17</v>
      </c>
      <c r="H4947" s="82"/>
      <c r="I4947" s="48">
        <f>tbl_raw_data[[#This Row],[Date Actioned]]-tbl_raw_data[[#This Row],[Date Tagged]]</f>
        <v>6.9444444379769266E-3</v>
      </c>
      <c r="J4947" s="46">
        <f>HOUR(tbl_raw_data[[#This Row],[Time_taken]])*60+MINUTE(tbl_raw_data[[#This Row],[Time_taken]])+SECOND(tbl_raw_data[[#This Row],[Time_taken]])/60</f>
        <v>10</v>
      </c>
      <c r="K4947" s="52">
        <f>DATE(YEAR(tbl_raw_data[[#This Row],[Date Actioned]]),MONTH(tbl_raw_data[[#This Row],[Date Actioned]]),DAY(tbl_raw_data[[#This Row],[Date Actioned]]))</f>
        <v>45157</v>
      </c>
      <c r="L4947" s="50" t="str">
        <f>UPPER(TEXT(tbl_raw_data[[#This Row],[updated_date]],"MMMM"))</f>
        <v>AUGUST</v>
      </c>
      <c r="M4947" s="50" t="str">
        <f>"WEEK "&amp; IF(ROUNDUP(DAY(tbl_raw_data[[#This Row],[updated_date]])/7,0)=5,4,ROUNDUP(DAY(tbl_raw_data[[#This Row],[updated_date]])/7,0))</f>
        <v>WEEK 3</v>
      </c>
      <c r="N4947" s="50" t="str">
        <f>UPPER(VLOOKUP(tbl_raw_data[[#This Row],[Analyst]],Settiings!$A$2:$B$16,2,0))</f>
        <v>NITESH</v>
      </c>
      <c r="O4947" s="50" t="str">
        <f>TRIM(UPPER(tbl_raw_data[[#This Row],[Outcome]]))</f>
        <v>APPROVE</v>
      </c>
      <c r="P4947" s="50" t="str">
        <f>TRIM(UPPER(tbl_raw_data[[#This Row],[Queue Name]]))</f>
        <v>CONSUMER PRE BUREAU</v>
      </c>
      <c r="Q4947" s="50" t="str">
        <f>IF(tbl_raw_data[[#This Row],[Time taken in min]]&lt;=Settiings!$D$2,"SLA_MET","SLA_NOT_MET")</f>
        <v>SLA_MET</v>
      </c>
      <c r="R4947" s="94"/>
    </row>
    <row r="4948" spans="1:18" x14ac:dyDescent="0.3">
      <c r="A4948" s="14" t="s">
        <v>5031</v>
      </c>
      <c r="B4948" s="15">
        <v>45157.667407407411</v>
      </c>
      <c r="C4948" s="16">
        <v>45157.675902777781</v>
      </c>
      <c r="D4948" s="17" t="s">
        <v>13</v>
      </c>
      <c r="E4948" s="17" t="s">
        <v>9</v>
      </c>
      <c r="F4948" s="17" t="s">
        <v>1222</v>
      </c>
      <c r="G4948" s="17" t="s">
        <v>17</v>
      </c>
      <c r="H4948" s="83"/>
      <c r="I4948" s="48">
        <f>tbl_raw_data[[#This Row],[Date Actioned]]-tbl_raw_data[[#This Row],[Date Tagged]]</f>
        <v>8.4953703699284233E-3</v>
      </c>
      <c r="J4948" s="46">
        <f>HOUR(tbl_raw_data[[#This Row],[Time_taken]])*60+MINUTE(tbl_raw_data[[#This Row],[Time_taken]])+SECOND(tbl_raw_data[[#This Row],[Time_taken]])/60</f>
        <v>12.233333333333333</v>
      </c>
      <c r="K4948" s="52">
        <f>DATE(YEAR(tbl_raw_data[[#This Row],[Date Actioned]]),MONTH(tbl_raw_data[[#This Row],[Date Actioned]]),DAY(tbl_raw_data[[#This Row],[Date Actioned]]))</f>
        <v>45157</v>
      </c>
      <c r="L4948" s="50" t="str">
        <f>UPPER(TEXT(tbl_raw_data[[#This Row],[updated_date]],"MMMM"))</f>
        <v>AUGUST</v>
      </c>
      <c r="M4948" s="50" t="str">
        <f>"WEEK "&amp; IF(ROUNDUP(DAY(tbl_raw_data[[#This Row],[updated_date]])/7,0)=5,4,ROUNDUP(DAY(tbl_raw_data[[#This Row],[updated_date]])/7,0))</f>
        <v>WEEK 3</v>
      </c>
      <c r="N4948" s="50" t="str">
        <f>UPPER(VLOOKUP(tbl_raw_data[[#This Row],[Analyst]],Settiings!$A$2:$B$16,2,0))</f>
        <v>HARDIK</v>
      </c>
      <c r="O4948" s="50" t="str">
        <f>TRIM(UPPER(tbl_raw_data[[#This Row],[Outcome]]))</f>
        <v>APPROVE</v>
      </c>
      <c r="P4948" s="50" t="str">
        <f>TRIM(UPPER(tbl_raw_data[[#This Row],[Queue Name]]))</f>
        <v>CONSUMER EXISTING</v>
      </c>
      <c r="Q4948" s="50" t="str">
        <f>IF(tbl_raw_data[[#This Row],[Time taken in min]]&lt;=Settiings!$D$2,"SLA_MET","SLA_NOT_MET")</f>
        <v>SLA_MET</v>
      </c>
      <c r="R4948" s="94"/>
    </row>
    <row r="4949" spans="1:18" x14ac:dyDescent="0.3">
      <c r="A4949" s="14" t="s">
        <v>5033</v>
      </c>
      <c r="B4949" s="15">
        <v>45157.672847222224</v>
      </c>
      <c r="C4949" s="26">
        <v>45157.683599537035</v>
      </c>
      <c r="D4949" s="18" t="s">
        <v>27</v>
      </c>
      <c r="E4949" s="18" t="s">
        <v>9</v>
      </c>
      <c r="F4949" s="27" t="s">
        <v>16</v>
      </c>
      <c r="G4949" s="19"/>
      <c r="H4949" s="79"/>
      <c r="I4949" s="48">
        <f>tbl_raw_data[[#This Row],[Date Actioned]]-tbl_raw_data[[#This Row],[Date Tagged]]</f>
        <v>1.0752314810815733E-2</v>
      </c>
      <c r="J4949" s="46">
        <f>HOUR(tbl_raw_data[[#This Row],[Time_taken]])*60+MINUTE(tbl_raw_data[[#This Row],[Time_taken]])+SECOND(tbl_raw_data[[#This Row],[Time_taken]])/60</f>
        <v>15.483333333333333</v>
      </c>
      <c r="K4949" s="52">
        <f>DATE(YEAR(tbl_raw_data[[#This Row],[Date Actioned]]),MONTH(tbl_raw_data[[#This Row],[Date Actioned]]),DAY(tbl_raw_data[[#This Row],[Date Actioned]]))</f>
        <v>45157</v>
      </c>
      <c r="L4949" s="50" t="str">
        <f>UPPER(TEXT(tbl_raw_data[[#This Row],[updated_date]],"MMMM"))</f>
        <v>AUGUST</v>
      </c>
      <c r="M4949" s="50" t="str">
        <f>"WEEK "&amp; IF(ROUNDUP(DAY(tbl_raw_data[[#This Row],[updated_date]])/7,0)=5,4,ROUNDUP(DAY(tbl_raw_data[[#This Row],[updated_date]])/7,0))</f>
        <v>WEEK 3</v>
      </c>
      <c r="N4949" s="50" t="str">
        <f>UPPER(VLOOKUP(tbl_raw_data[[#This Row],[Analyst]],Settiings!$A$2:$B$16,2,0))</f>
        <v>CAMROOON</v>
      </c>
      <c r="O4949" s="50" t="str">
        <f>TRIM(UPPER(tbl_raw_data[[#This Row],[Outcome]]))</f>
        <v>DECLINE</v>
      </c>
      <c r="P4949" s="50" t="str">
        <f>TRIM(UPPER(tbl_raw_data[[#This Row],[Queue Name]]))</f>
        <v>CONSUMER EXISTING</v>
      </c>
      <c r="Q4949" s="50" t="str">
        <f>IF(tbl_raw_data[[#This Row],[Time taken in min]]&lt;=Settiings!$D$2,"SLA_MET","SLA_NOT_MET")</f>
        <v>SLA_MET</v>
      </c>
      <c r="R4949" s="94"/>
    </row>
    <row r="4950" spans="1:18" x14ac:dyDescent="0.3">
      <c r="A4950" s="20" t="s">
        <v>5036</v>
      </c>
      <c r="B4950" s="9">
        <v>45157.678449074076</v>
      </c>
      <c r="C4950" s="24">
        <v>45157.69159722222</v>
      </c>
      <c r="D4950" s="25" t="s">
        <v>13</v>
      </c>
      <c r="E4950" s="25" t="s">
        <v>9</v>
      </c>
      <c r="F4950" s="25" t="s">
        <v>10</v>
      </c>
      <c r="G4950" s="25" t="s">
        <v>5037</v>
      </c>
      <c r="H4950" s="82"/>
      <c r="I4950" s="48">
        <f>tbl_raw_data[[#This Row],[Date Actioned]]-tbl_raw_data[[#This Row],[Date Tagged]]</f>
        <v>1.3148148143955041E-2</v>
      </c>
      <c r="J4950" s="46">
        <f>HOUR(tbl_raw_data[[#This Row],[Time_taken]])*60+MINUTE(tbl_raw_data[[#This Row],[Time_taken]])+SECOND(tbl_raw_data[[#This Row],[Time_taken]])/60</f>
        <v>18.933333333333334</v>
      </c>
      <c r="K4950" s="52">
        <f>DATE(YEAR(tbl_raw_data[[#This Row],[Date Actioned]]),MONTH(tbl_raw_data[[#This Row],[Date Actioned]]),DAY(tbl_raw_data[[#This Row],[Date Actioned]]))</f>
        <v>45157</v>
      </c>
      <c r="L4950" s="50" t="str">
        <f>UPPER(TEXT(tbl_raw_data[[#This Row],[updated_date]],"MMMM"))</f>
        <v>AUGUST</v>
      </c>
      <c r="M4950" s="50" t="str">
        <f>"WEEK "&amp; IF(ROUNDUP(DAY(tbl_raw_data[[#This Row],[updated_date]])/7,0)=5,4,ROUNDUP(DAY(tbl_raw_data[[#This Row],[updated_date]])/7,0))</f>
        <v>WEEK 3</v>
      </c>
      <c r="N4950" s="50" t="str">
        <f>UPPER(VLOOKUP(tbl_raw_data[[#This Row],[Analyst]],Settiings!$A$2:$B$16,2,0))</f>
        <v>NITESH</v>
      </c>
      <c r="O4950" s="50" t="str">
        <f>TRIM(UPPER(tbl_raw_data[[#This Row],[Outcome]]))</f>
        <v>APPROVE</v>
      </c>
      <c r="P4950" s="50" t="str">
        <f>TRIM(UPPER(tbl_raw_data[[#This Row],[Queue Name]]))</f>
        <v>CONSUMER EXISTING</v>
      </c>
      <c r="Q4950" s="50" t="str">
        <f>IF(tbl_raw_data[[#This Row],[Time taken in min]]&lt;=Settiings!$D$2,"SLA_MET","SLA_NOT_MET")</f>
        <v>SLA_MET</v>
      </c>
      <c r="R4950" s="94"/>
    </row>
    <row r="4951" spans="1:18" x14ac:dyDescent="0.3">
      <c r="A4951" s="23" t="s">
        <v>5040</v>
      </c>
      <c r="B4951" s="15">
        <v>45157.682314814818</v>
      </c>
      <c r="C4951" s="16">
        <v>45157.68855324074</v>
      </c>
      <c r="D4951" s="17" t="s">
        <v>13</v>
      </c>
      <c r="E4951" s="17" t="s">
        <v>47</v>
      </c>
      <c r="F4951" s="17" t="s">
        <v>1222</v>
      </c>
      <c r="G4951" s="17" t="s">
        <v>17</v>
      </c>
      <c r="H4951" s="83"/>
      <c r="I4951" s="48">
        <f>tbl_raw_data[[#This Row],[Date Actioned]]-tbl_raw_data[[#This Row],[Date Tagged]]</f>
        <v>6.2384259217651561E-3</v>
      </c>
      <c r="J4951" s="46">
        <f>HOUR(tbl_raw_data[[#This Row],[Time_taken]])*60+MINUTE(tbl_raw_data[[#This Row],[Time_taken]])+SECOND(tbl_raw_data[[#This Row],[Time_taken]])/60</f>
        <v>8.9833333333333325</v>
      </c>
      <c r="K4951" s="52">
        <f>DATE(YEAR(tbl_raw_data[[#This Row],[Date Actioned]]),MONTH(tbl_raw_data[[#This Row],[Date Actioned]]),DAY(tbl_raw_data[[#This Row],[Date Actioned]]))</f>
        <v>45157</v>
      </c>
      <c r="L4951" s="50" t="str">
        <f>UPPER(TEXT(tbl_raw_data[[#This Row],[updated_date]],"MMMM"))</f>
        <v>AUGUST</v>
      </c>
      <c r="M4951" s="50" t="str">
        <f>"WEEK "&amp; IF(ROUNDUP(DAY(tbl_raw_data[[#This Row],[updated_date]])/7,0)=5,4,ROUNDUP(DAY(tbl_raw_data[[#This Row],[updated_date]])/7,0))</f>
        <v>WEEK 3</v>
      </c>
      <c r="N4951" s="50" t="str">
        <f>UPPER(VLOOKUP(tbl_raw_data[[#This Row],[Analyst]],Settiings!$A$2:$B$16,2,0))</f>
        <v>HARDIK</v>
      </c>
      <c r="O4951" s="50" t="str">
        <f>TRIM(UPPER(tbl_raw_data[[#This Row],[Outcome]]))</f>
        <v>APPROVE</v>
      </c>
      <c r="P4951" s="50" t="str">
        <f>TRIM(UPPER(tbl_raw_data[[#This Row],[Queue Name]]))</f>
        <v>CONSUMER PRE BUREAU</v>
      </c>
      <c r="Q4951" s="50" t="str">
        <f>IF(tbl_raw_data[[#This Row],[Time taken in min]]&lt;=Settiings!$D$2,"SLA_MET","SLA_NOT_MET")</f>
        <v>SLA_MET</v>
      </c>
      <c r="R4951" s="94"/>
    </row>
    <row r="4952" spans="1:18" x14ac:dyDescent="0.3">
      <c r="A4952" s="14" t="s">
        <v>5048</v>
      </c>
      <c r="B4952" s="9">
        <v>45157.702430555553</v>
      </c>
      <c r="C4952" s="24">
        <v>45157.710127314815</v>
      </c>
      <c r="D4952" s="25" t="s">
        <v>13</v>
      </c>
      <c r="E4952" s="25" t="s">
        <v>47</v>
      </c>
      <c r="F4952" s="25" t="s">
        <v>16</v>
      </c>
      <c r="G4952" s="25" t="s">
        <v>17</v>
      </c>
      <c r="H4952" s="82"/>
      <c r="I4952" s="48">
        <f>tbl_raw_data[[#This Row],[Date Actioned]]-tbl_raw_data[[#This Row],[Date Tagged]]</f>
        <v>7.6967592613073066E-3</v>
      </c>
      <c r="J4952" s="46">
        <f>HOUR(tbl_raw_data[[#This Row],[Time_taken]])*60+MINUTE(tbl_raw_data[[#This Row],[Time_taken]])+SECOND(tbl_raw_data[[#This Row],[Time_taken]])/60</f>
        <v>11.083333333333334</v>
      </c>
      <c r="K4952" s="52">
        <f>DATE(YEAR(tbl_raw_data[[#This Row],[Date Actioned]]),MONTH(tbl_raw_data[[#This Row],[Date Actioned]]),DAY(tbl_raw_data[[#This Row],[Date Actioned]]))</f>
        <v>45157</v>
      </c>
      <c r="L4952" s="50" t="str">
        <f>UPPER(TEXT(tbl_raw_data[[#This Row],[updated_date]],"MMMM"))</f>
        <v>AUGUST</v>
      </c>
      <c r="M4952" s="50" t="str">
        <f>"WEEK "&amp; IF(ROUNDUP(DAY(tbl_raw_data[[#This Row],[updated_date]])/7,0)=5,4,ROUNDUP(DAY(tbl_raw_data[[#This Row],[updated_date]])/7,0))</f>
        <v>WEEK 3</v>
      </c>
      <c r="N4952" s="50" t="str">
        <f>UPPER(VLOOKUP(tbl_raw_data[[#This Row],[Analyst]],Settiings!$A$2:$B$16,2,0))</f>
        <v>CAMROOON</v>
      </c>
      <c r="O4952" s="50" t="str">
        <f>TRIM(UPPER(tbl_raw_data[[#This Row],[Outcome]]))</f>
        <v>APPROVE</v>
      </c>
      <c r="P4952" s="50" t="str">
        <f>TRIM(UPPER(tbl_raw_data[[#This Row],[Queue Name]]))</f>
        <v>CONSUMER PRE BUREAU</v>
      </c>
      <c r="Q4952" s="50" t="str">
        <f>IF(tbl_raw_data[[#This Row],[Time taken in min]]&lt;=Settiings!$D$2,"SLA_MET","SLA_NOT_MET")</f>
        <v>SLA_MET</v>
      </c>
      <c r="R4952" s="94"/>
    </row>
    <row r="4953" spans="1:18" x14ac:dyDescent="0.3">
      <c r="A4953" s="20" t="s">
        <v>5049</v>
      </c>
      <c r="B4953" s="15">
        <v>45157.705625000002</v>
      </c>
      <c r="C4953" s="26">
        <v>45157.714178240742</v>
      </c>
      <c r="D4953" s="18" t="s">
        <v>13</v>
      </c>
      <c r="E4953" s="18" t="s">
        <v>9</v>
      </c>
      <c r="F4953" s="27" t="s">
        <v>65</v>
      </c>
      <c r="G4953" s="19"/>
      <c r="H4953" s="79"/>
      <c r="I4953" s="48">
        <f>tbl_raw_data[[#This Row],[Date Actioned]]-tbl_raw_data[[#This Row],[Date Tagged]]</f>
        <v>8.55324073927477E-3</v>
      </c>
      <c r="J4953" s="46">
        <f>HOUR(tbl_raw_data[[#This Row],[Time_taken]])*60+MINUTE(tbl_raw_data[[#This Row],[Time_taken]])+SECOND(tbl_raw_data[[#This Row],[Time_taken]])/60</f>
        <v>12.316666666666666</v>
      </c>
      <c r="K4953" s="52">
        <f>DATE(YEAR(tbl_raw_data[[#This Row],[Date Actioned]]),MONTH(tbl_raw_data[[#This Row],[Date Actioned]]),DAY(tbl_raw_data[[#This Row],[Date Actioned]]))</f>
        <v>45157</v>
      </c>
      <c r="L4953" s="50" t="str">
        <f>UPPER(TEXT(tbl_raw_data[[#This Row],[updated_date]],"MMMM"))</f>
        <v>AUGUST</v>
      </c>
      <c r="M4953" s="50" t="str">
        <f>"WEEK "&amp; IF(ROUNDUP(DAY(tbl_raw_data[[#This Row],[updated_date]])/7,0)=5,4,ROUNDUP(DAY(tbl_raw_data[[#This Row],[updated_date]])/7,0))</f>
        <v>WEEK 3</v>
      </c>
      <c r="N4953" s="50" t="str">
        <f>UPPER(VLOOKUP(tbl_raw_data[[#This Row],[Analyst]],Settiings!$A$2:$B$16,2,0))</f>
        <v>SAM</v>
      </c>
      <c r="O4953" s="50" t="str">
        <f>TRIM(UPPER(tbl_raw_data[[#This Row],[Outcome]]))</f>
        <v>APPROVE</v>
      </c>
      <c r="P4953" s="50" t="str">
        <f>TRIM(UPPER(tbl_raw_data[[#This Row],[Queue Name]]))</f>
        <v>CONSUMER EXISTING</v>
      </c>
      <c r="Q4953" s="50" t="str">
        <f>IF(tbl_raw_data[[#This Row],[Time taken in min]]&lt;=Settiings!$D$2,"SLA_MET","SLA_NOT_MET")</f>
        <v>SLA_MET</v>
      </c>
      <c r="R4953" s="94"/>
    </row>
    <row r="4954" spans="1:18" x14ac:dyDescent="0.3">
      <c r="A4954" s="20" t="s">
        <v>5050</v>
      </c>
      <c r="B4954" s="15">
        <v>45157.709224537037</v>
      </c>
      <c r="C4954" s="16">
        <v>45157.721504629626</v>
      </c>
      <c r="D4954" s="17" t="s">
        <v>13</v>
      </c>
      <c r="E4954" s="17" t="s">
        <v>19</v>
      </c>
      <c r="F4954" s="17" t="s">
        <v>10</v>
      </c>
      <c r="G4954" s="17" t="s">
        <v>17</v>
      </c>
      <c r="H4954" s="83"/>
      <c r="I4954" s="48">
        <f>tbl_raw_data[[#This Row],[Date Actioned]]-tbl_raw_data[[#This Row],[Date Tagged]]</f>
        <v>1.2280092589207925E-2</v>
      </c>
      <c r="J4954" s="46">
        <f>HOUR(tbl_raw_data[[#This Row],[Time_taken]])*60+MINUTE(tbl_raw_data[[#This Row],[Time_taken]])+SECOND(tbl_raw_data[[#This Row],[Time_taken]])/60</f>
        <v>17.683333333333334</v>
      </c>
      <c r="K4954" s="52">
        <f>DATE(YEAR(tbl_raw_data[[#This Row],[Date Actioned]]),MONTH(tbl_raw_data[[#This Row],[Date Actioned]]),DAY(tbl_raw_data[[#This Row],[Date Actioned]]))</f>
        <v>45157</v>
      </c>
      <c r="L4954" s="50" t="str">
        <f>UPPER(TEXT(tbl_raw_data[[#This Row],[updated_date]],"MMMM"))</f>
        <v>AUGUST</v>
      </c>
      <c r="M4954" s="50" t="str">
        <f>"WEEK "&amp; IF(ROUNDUP(DAY(tbl_raw_data[[#This Row],[updated_date]])/7,0)=5,4,ROUNDUP(DAY(tbl_raw_data[[#This Row],[updated_date]])/7,0))</f>
        <v>WEEK 3</v>
      </c>
      <c r="N4954" s="50" t="str">
        <f>UPPER(VLOOKUP(tbl_raw_data[[#This Row],[Analyst]],Settiings!$A$2:$B$16,2,0))</f>
        <v>NITESH</v>
      </c>
      <c r="O4954" s="50" t="str">
        <f>TRIM(UPPER(tbl_raw_data[[#This Row],[Outcome]]))</f>
        <v>APPROVE</v>
      </c>
      <c r="P4954" s="50" t="str">
        <f>TRIM(UPPER(tbl_raw_data[[#This Row],[Queue Name]]))</f>
        <v>CONSUMER POST BUREAU</v>
      </c>
      <c r="Q4954" s="50" t="str">
        <f>IF(tbl_raw_data[[#This Row],[Time taken in min]]&lt;=Settiings!$D$2,"SLA_MET","SLA_NOT_MET")</f>
        <v>SLA_MET</v>
      </c>
      <c r="R4954" s="94"/>
    </row>
    <row r="4955" spans="1:18" x14ac:dyDescent="0.3">
      <c r="A4955" s="23" t="s">
        <v>5051</v>
      </c>
      <c r="B4955" s="9">
        <v>45157.71534722222</v>
      </c>
      <c r="C4955" s="24">
        <v>45157.720613425925</v>
      </c>
      <c r="D4955" s="25" t="s">
        <v>13</v>
      </c>
      <c r="E4955" s="25" t="s">
        <v>47</v>
      </c>
      <c r="F4955" s="25" t="s">
        <v>16</v>
      </c>
      <c r="G4955" s="25" t="s">
        <v>17</v>
      </c>
      <c r="H4955" s="82"/>
      <c r="I4955" s="48">
        <f>tbl_raw_data[[#This Row],[Date Actioned]]-tbl_raw_data[[#This Row],[Date Tagged]]</f>
        <v>5.2662037051049992E-3</v>
      </c>
      <c r="J4955" s="46">
        <f>HOUR(tbl_raw_data[[#This Row],[Time_taken]])*60+MINUTE(tbl_raw_data[[#This Row],[Time_taken]])+SECOND(tbl_raw_data[[#This Row],[Time_taken]])/60</f>
        <v>7.583333333333333</v>
      </c>
      <c r="K4955" s="52">
        <f>DATE(YEAR(tbl_raw_data[[#This Row],[Date Actioned]]),MONTH(tbl_raw_data[[#This Row],[Date Actioned]]),DAY(tbl_raw_data[[#This Row],[Date Actioned]]))</f>
        <v>45157</v>
      </c>
      <c r="L4955" s="50" t="str">
        <f>UPPER(TEXT(tbl_raw_data[[#This Row],[updated_date]],"MMMM"))</f>
        <v>AUGUST</v>
      </c>
      <c r="M4955" s="50" t="str">
        <f>"WEEK "&amp; IF(ROUNDUP(DAY(tbl_raw_data[[#This Row],[updated_date]])/7,0)=5,4,ROUNDUP(DAY(tbl_raw_data[[#This Row],[updated_date]])/7,0))</f>
        <v>WEEK 3</v>
      </c>
      <c r="N4955" s="50" t="str">
        <f>UPPER(VLOOKUP(tbl_raw_data[[#This Row],[Analyst]],Settiings!$A$2:$B$16,2,0))</f>
        <v>CAMROOON</v>
      </c>
      <c r="O4955" s="50" t="str">
        <f>TRIM(UPPER(tbl_raw_data[[#This Row],[Outcome]]))</f>
        <v>APPROVE</v>
      </c>
      <c r="P4955" s="50" t="str">
        <f>TRIM(UPPER(tbl_raw_data[[#This Row],[Queue Name]]))</f>
        <v>CONSUMER PRE BUREAU</v>
      </c>
      <c r="Q4955" s="50" t="str">
        <f>IF(tbl_raw_data[[#This Row],[Time taken in min]]&lt;=Settiings!$D$2,"SLA_MET","SLA_NOT_MET")</f>
        <v>SLA_MET</v>
      </c>
      <c r="R4955" s="94"/>
    </row>
    <row r="4956" spans="1:18" x14ac:dyDescent="0.3">
      <c r="A4956" s="14" t="s">
        <v>5056</v>
      </c>
      <c r="B4956" s="15">
        <v>45157.724803240744</v>
      </c>
      <c r="C4956" s="16">
        <v>45157.728668981479</v>
      </c>
      <c r="D4956" s="17" t="s">
        <v>13</v>
      </c>
      <c r="E4956" s="17" t="s">
        <v>19</v>
      </c>
      <c r="F4956" s="17" t="s">
        <v>1222</v>
      </c>
      <c r="G4956" s="17" t="s">
        <v>17</v>
      </c>
      <c r="H4956" s="83"/>
      <c r="I4956" s="48">
        <f>tbl_raw_data[[#This Row],[Date Actioned]]-tbl_raw_data[[#This Row],[Date Tagged]]</f>
        <v>3.8657407349091955E-3</v>
      </c>
      <c r="J4956" s="46">
        <f>HOUR(tbl_raw_data[[#This Row],[Time_taken]])*60+MINUTE(tbl_raw_data[[#This Row],[Time_taken]])+SECOND(tbl_raw_data[[#This Row],[Time_taken]])/60</f>
        <v>5.5666666666666664</v>
      </c>
      <c r="K4956" s="52">
        <f>DATE(YEAR(tbl_raw_data[[#This Row],[Date Actioned]]),MONTH(tbl_raw_data[[#This Row],[Date Actioned]]),DAY(tbl_raw_data[[#This Row],[Date Actioned]]))</f>
        <v>45157</v>
      </c>
      <c r="L4956" s="50" t="str">
        <f>UPPER(TEXT(tbl_raw_data[[#This Row],[updated_date]],"MMMM"))</f>
        <v>AUGUST</v>
      </c>
      <c r="M4956" s="50" t="str">
        <f>"WEEK "&amp; IF(ROUNDUP(DAY(tbl_raw_data[[#This Row],[updated_date]])/7,0)=5,4,ROUNDUP(DAY(tbl_raw_data[[#This Row],[updated_date]])/7,0))</f>
        <v>WEEK 3</v>
      </c>
      <c r="N4956" s="50" t="str">
        <f>UPPER(VLOOKUP(tbl_raw_data[[#This Row],[Analyst]],Settiings!$A$2:$B$16,2,0))</f>
        <v>HARDIK</v>
      </c>
      <c r="O4956" s="50" t="str">
        <f>TRIM(UPPER(tbl_raw_data[[#This Row],[Outcome]]))</f>
        <v>APPROVE</v>
      </c>
      <c r="P4956" s="50" t="str">
        <f>TRIM(UPPER(tbl_raw_data[[#This Row],[Queue Name]]))</f>
        <v>CONSUMER POST BUREAU</v>
      </c>
      <c r="Q4956" s="50" t="str">
        <f>IF(tbl_raw_data[[#This Row],[Time taken in min]]&lt;=Settiings!$D$2,"SLA_MET","SLA_NOT_MET")</f>
        <v>SLA_MET</v>
      </c>
      <c r="R4956" s="94"/>
    </row>
    <row r="4957" spans="1:18" x14ac:dyDescent="0.3">
      <c r="A4957" s="23" t="s">
        <v>5059</v>
      </c>
      <c r="B4957" s="15">
        <v>45157.916400462964</v>
      </c>
      <c r="C4957" s="10">
        <v>45158.361493055556</v>
      </c>
      <c r="D4957" s="12" t="s">
        <v>13</v>
      </c>
      <c r="E4957" s="12" t="s">
        <v>19</v>
      </c>
      <c r="F4957" s="11" t="s">
        <v>65</v>
      </c>
      <c r="G4957" s="13"/>
      <c r="H4957" s="78"/>
      <c r="I4957" s="48">
        <f>tbl_raw_data[[#This Row],[Date Actioned]]-tbl_raw_data[[#This Row],[Date Tagged]]</f>
        <v>0.44509259259211831</v>
      </c>
      <c r="J4957" s="46">
        <f>HOUR(tbl_raw_data[[#This Row],[Time_taken]])*60+MINUTE(tbl_raw_data[[#This Row],[Time_taken]])+SECOND(tbl_raw_data[[#This Row],[Time_taken]])/60</f>
        <v>640.93333333333328</v>
      </c>
      <c r="K4957" s="52">
        <f>DATE(YEAR(tbl_raw_data[[#This Row],[Date Actioned]]),MONTH(tbl_raw_data[[#This Row],[Date Actioned]]),DAY(tbl_raw_data[[#This Row],[Date Actioned]]))</f>
        <v>45158</v>
      </c>
      <c r="L4957" s="50" t="str">
        <f>UPPER(TEXT(tbl_raw_data[[#This Row],[updated_date]],"MMMM"))</f>
        <v>AUGUST</v>
      </c>
      <c r="M4957" s="50" t="str">
        <f>"WEEK "&amp; IF(ROUNDUP(DAY(tbl_raw_data[[#This Row],[updated_date]])/7,0)=5,4,ROUNDUP(DAY(tbl_raw_data[[#This Row],[updated_date]])/7,0))</f>
        <v>WEEK 3</v>
      </c>
      <c r="N4957" s="50" t="str">
        <f>UPPER(VLOOKUP(tbl_raw_data[[#This Row],[Analyst]],Settiings!$A$2:$B$16,2,0))</f>
        <v>SAM</v>
      </c>
      <c r="O4957" s="50" t="str">
        <f>TRIM(UPPER(tbl_raw_data[[#This Row],[Outcome]]))</f>
        <v>APPROVE</v>
      </c>
      <c r="P4957" s="50" t="str">
        <f>TRIM(UPPER(tbl_raw_data[[#This Row],[Queue Name]]))</f>
        <v>CONSUMER POST BUREAU</v>
      </c>
      <c r="Q4957" s="50" t="str">
        <f>IF(tbl_raw_data[[#This Row],[Time taken in min]]&lt;=Settiings!$D$2,"SLA_MET","SLA_NOT_MET")</f>
        <v>SLA_NOT_MET</v>
      </c>
      <c r="R4957" s="94"/>
    </row>
    <row r="4958" spans="1:18" x14ac:dyDescent="0.3">
      <c r="A4958" s="14" t="s">
        <v>5060</v>
      </c>
      <c r="B4958" s="15">
        <v>45157.926261574074</v>
      </c>
      <c r="C4958" s="26">
        <v>45158.36209490741</v>
      </c>
      <c r="D4958" s="18" t="s">
        <v>13</v>
      </c>
      <c r="E4958" s="18" t="s">
        <v>19</v>
      </c>
      <c r="F4958" s="27" t="s">
        <v>76</v>
      </c>
      <c r="G4958" s="19"/>
      <c r="H4958" s="79"/>
      <c r="I4958" s="48">
        <f>tbl_raw_data[[#This Row],[Date Actioned]]-tbl_raw_data[[#This Row],[Date Tagged]]</f>
        <v>0.43583333333663177</v>
      </c>
      <c r="J4958" s="46">
        <f>HOUR(tbl_raw_data[[#This Row],[Time_taken]])*60+MINUTE(tbl_raw_data[[#This Row],[Time_taken]])+SECOND(tbl_raw_data[[#This Row],[Time_taken]])/60</f>
        <v>627.6</v>
      </c>
      <c r="K4958" s="52">
        <f>DATE(YEAR(tbl_raw_data[[#This Row],[Date Actioned]]),MONTH(tbl_raw_data[[#This Row],[Date Actioned]]),DAY(tbl_raw_data[[#This Row],[Date Actioned]]))</f>
        <v>45158</v>
      </c>
      <c r="L4958" s="50" t="str">
        <f>UPPER(TEXT(tbl_raw_data[[#This Row],[updated_date]],"MMMM"))</f>
        <v>AUGUST</v>
      </c>
      <c r="M4958" s="50" t="str">
        <f>"WEEK "&amp; IF(ROUNDUP(DAY(tbl_raw_data[[#This Row],[updated_date]])/7,0)=5,4,ROUNDUP(DAY(tbl_raw_data[[#This Row],[updated_date]])/7,0))</f>
        <v>WEEK 3</v>
      </c>
      <c r="N4958" s="50" t="str">
        <f>UPPER(VLOOKUP(tbl_raw_data[[#This Row],[Analyst]],Settiings!$A$2:$B$16,2,0))</f>
        <v>ROHAN</v>
      </c>
      <c r="O4958" s="50" t="str">
        <f>TRIM(UPPER(tbl_raw_data[[#This Row],[Outcome]]))</f>
        <v>APPROVE</v>
      </c>
      <c r="P4958" s="50" t="str">
        <f>TRIM(UPPER(tbl_raw_data[[#This Row],[Queue Name]]))</f>
        <v>CONSUMER POST BUREAU</v>
      </c>
      <c r="Q4958" s="50" t="str">
        <f>IF(tbl_raw_data[[#This Row],[Time taken in min]]&lt;=Settiings!$D$2,"SLA_MET","SLA_NOT_MET")</f>
        <v>SLA_NOT_MET</v>
      </c>
      <c r="R4958" s="94"/>
    </row>
    <row r="4959" spans="1:18" x14ac:dyDescent="0.3">
      <c r="A4959" s="20" t="s">
        <v>5061</v>
      </c>
      <c r="B4959" s="15">
        <v>45157.985347222224</v>
      </c>
      <c r="C4959" s="10">
        <v>45158.367199074077</v>
      </c>
      <c r="D4959" s="12" t="s">
        <v>13</v>
      </c>
      <c r="E4959" s="12" t="s">
        <v>19</v>
      </c>
      <c r="F4959" s="11" t="s">
        <v>76</v>
      </c>
      <c r="G4959" s="13"/>
      <c r="H4959" s="78"/>
      <c r="I4959" s="48">
        <f>tbl_raw_data[[#This Row],[Date Actioned]]-tbl_raw_data[[#This Row],[Date Tagged]]</f>
        <v>0.38185185185284354</v>
      </c>
      <c r="J4959" s="46">
        <f>HOUR(tbl_raw_data[[#This Row],[Time_taken]])*60+MINUTE(tbl_raw_data[[#This Row],[Time_taken]])+SECOND(tbl_raw_data[[#This Row],[Time_taken]])/60</f>
        <v>549.86666666666667</v>
      </c>
      <c r="K4959" s="52">
        <f>DATE(YEAR(tbl_raw_data[[#This Row],[Date Actioned]]),MONTH(tbl_raw_data[[#This Row],[Date Actioned]]),DAY(tbl_raw_data[[#This Row],[Date Actioned]]))</f>
        <v>45158</v>
      </c>
      <c r="L4959" s="50" t="str">
        <f>UPPER(TEXT(tbl_raw_data[[#This Row],[updated_date]],"MMMM"))</f>
        <v>AUGUST</v>
      </c>
      <c r="M4959" s="50" t="str">
        <f>"WEEK "&amp; IF(ROUNDUP(DAY(tbl_raw_data[[#This Row],[updated_date]])/7,0)=5,4,ROUNDUP(DAY(tbl_raw_data[[#This Row],[updated_date]])/7,0))</f>
        <v>WEEK 3</v>
      </c>
      <c r="N4959" s="50" t="str">
        <f>UPPER(VLOOKUP(tbl_raw_data[[#This Row],[Analyst]],Settiings!$A$2:$B$16,2,0))</f>
        <v>ROHAN</v>
      </c>
      <c r="O4959" s="50" t="str">
        <f>TRIM(UPPER(tbl_raw_data[[#This Row],[Outcome]]))</f>
        <v>APPROVE</v>
      </c>
      <c r="P4959" s="50" t="str">
        <f>TRIM(UPPER(tbl_raw_data[[#This Row],[Queue Name]]))</f>
        <v>CONSUMER POST BUREAU</v>
      </c>
      <c r="Q4959" s="50" t="str">
        <f>IF(tbl_raw_data[[#This Row],[Time taken in min]]&lt;=Settiings!$D$2,"SLA_MET","SLA_NOT_MET")</f>
        <v>SLA_NOT_MET</v>
      </c>
      <c r="R4959" s="94"/>
    </row>
    <row r="4960" spans="1:18" x14ac:dyDescent="0.3">
      <c r="A4960" s="20" t="s">
        <v>5062</v>
      </c>
      <c r="B4960" s="15">
        <v>45158.362569444442</v>
      </c>
      <c r="C4960" s="28">
        <v>45158.365879629629</v>
      </c>
      <c r="D4960" s="29" t="s">
        <v>13</v>
      </c>
      <c r="E4960" s="29" t="s">
        <v>19</v>
      </c>
      <c r="F4960" s="29" t="s">
        <v>65</v>
      </c>
      <c r="G4960" s="29" t="s">
        <v>77</v>
      </c>
      <c r="H4960" s="84"/>
      <c r="I4960" s="48">
        <f>tbl_raw_data[[#This Row],[Date Actioned]]-tbl_raw_data[[#This Row],[Date Tagged]]</f>
        <v>3.3101851877290756E-3</v>
      </c>
      <c r="J4960" s="46">
        <f>HOUR(tbl_raw_data[[#This Row],[Time_taken]])*60+MINUTE(tbl_raw_data[[#This Row],[Time_taken]])+SECOND(tbl_raw_data[[#This Row],[Time_taken]])/60</f>
        <v>4.7666666666666666</v>
      </c>
      <c r="K4960" s="52">
        <f>DATE(YEAR(tbl_raw_data[[#This Row],[Date Actioned]]),MONTH(tbl_raw_data[[#This Row],[Date Actioned]]),DAY(tbl_raw_data[[#This Row],[Date Actioned]]))</f>
        <v>45158</v>
      </c>
      <c r="L4960" s="50" t="str">
        <f>UPPER(TEXT(tbl_raw_data[[#This Row],[updated_date]],"MMMM"))</f>
        <v>AUGUST</v>
      </c>
      <c r="M4960" s="50" t="str">
        <f>"WEEK "&amp; IF(ROUNDUP(DAY(tbl_raw_data[[#This Row],[updated_date]])/7,0)=5,4,ROUNDUP(DAY(tbl_raw_data[[#This Row],[updated_date]])/7,0))</f>
        <v>WEEK 3</v>
      </c>
      <c r="N4960" s="50" t="str">
        <f>UPPER(VLOOKUP(tbl_raw_data[[#This Row],[Analyst]],Settiings!$A$2:$B$16,2,0))</f>
        <v>SAM</v>
      </c>
      <c r="O4960" s="50" t="str">
        <f>TRIM(UPPER(tbl_raw_data[[#This Row],[Outcome]]))</f>
        <v>APPROVE</v>
      </c>
      <c r="P4960" s="50" t="str">
        <f>TRIM(UPPER(tbl_raw_data[[#This Row],[Queue Name]]))</f>
        <v>CONSUMER POST BUREAU</v>
      </c>
      <c r="Q4960" s="50" t="str">
        <f>IF(tbl_raw_data[[#This Row],[Time taken in min]]&lt;=Settiings!$D$2,"SLA_MET","SLA_NOT_MET")</f>
        <v>SLA_MET</v>
      </c>
      <c r="R4960" s="94"/>
    </row>
    <row r="4961" spans="1:18" x14ac:dyDescent="0.3">
      <c r="A4961" s="23" t="s">
        <v>5063</v>
      </c>
      <c r="B4961" s="9">
        <v>45158.367581018516</v>
      </c>
      <c r="C4961" s="30">
        <v>45158.369780092595</v>
      </c>
      <c r="D4961" s="31" t="s">
        <v>13</v>
      </c>
      <c r="E4961" s="31" t="s">
        <v>47</v>
      </c>
      <c r="F4961" s="31" t="s">
        <v>65</v>
      </c>
      <c r="G4961" s="31" t="s">
        <v>17</v>
      </c>
      <c r="H4961" s="85"/>
      <c r="I4961" s="48">
        <f>tbl_raw_data[[#This Row],[Date Actioned]]-tbl_raw_data[[#This Row],[Date Tagged]]</f>
        <v>2.1990740788169205E-3</v>
      </c>
      <c r="J4961" s="46">
        <f>HOUR(tbl_raw_data[[#This Row],[Time_taken]])*60+MINUTE(tbl_raw_data[[#This Row],[Time_taken]])+SECOND(tbl_raw_data[[#This Row],[Time_taken]])/60</f>
        <v>3.1666666666666665</v>
      </c>
      <c r="K4961" s="52">
        <f>DATE(YEAR(tbl_raw_data[[#This Row],[Date Actioned]]),MONTH(tbl_raw_data[[#This Row],[Date Actioned]]),DAY(tbl_raw_data[[#This Row],[Date Actioned]]))</f>
        <v>45158</v>
      </c>
      <c r="L4961" s="50" t="str">
        <f>UPPER(TEXT(tbl_raw_data[[#This Row],[updated_date]],"MMMM"))</f>
        <v>AUGUST</v>
      </c>
      <c r="M4961" s="50" t="str">
        <f>"WEEK "&amp; IF(ROUNDUP(DAY(tbl_raw_data[[#This Row],[updated_date]])/7,0)=5,4,ROUNDUP(DAY(tbl_raw_data[[#This Row],[updated_date]])/7,0))</f>
        <v>WEEK 3</v>
      </c>
      <c r="N4961" s="50" t="str">
        <f>UPPER(VLOOKUP(tbl_raw_data[[#This Row],[Analyst]],Settiings!$A$2:$B$16,2,0))</f>
        <v>SAM</v>
      </c>
      <c r="O4961" s="50" t="str">
        <f>TRIM(UPPER(tbl_raw_data[[#This Row],[Outcome]]))</f>
        <v>APPROVE</v>
      </c>
      <c r="P4961" s="50" t="str">
        <f>TRIM(UPPER(tbl_raw_data[[#This Row],[Queue Name]]))</f>
        <v>CONSUMER PRE BUREAU</v>
      </c>
      <c r="Q4961" s="50" t="str">
        <f>IF(tbl_raw_data[[#This Row],[Time taken in min]]&lt;=Settiings!$D$2,"SLA_MET","SLA_NOT_MET")</f>
        <v>SLA_MET</v>
      </c>
      <c r="R4961" s="94"/>
    </row>
    <row r="4962" spans="1:18" x14ac:dyDescent="0.3">
      <c r="A4962" s="14" t="s">
        <v>5064</v>
      </c>
      <c r="B4962" s="15">
        <v>45158.388275462959</v>
      </c>
      <c r="C4962" s="28">
        <v>45158.392453703702</v>
      </c>
      <c r="D4962" s="29" t="s">
        <v>13</v>
      </c>
      <c r="E4962" s="29" t="s">
        <v>9</v>
      </c>
      <c r="F4962" s="29" t="s">
        <v>76</v>
      </c>
      <c r="G4962" s="32"/>
      <c r="H4962" s="86"/>
      <c r="I4962" s="48">
        <f>tbl_raw_data[[#This Row],[Date Actioned]]-tbl_raw_data[[#This Row],[Date Tagged]]</f>
        <v>4.1782407424761914E-3</v>
      </c>
      <c r="J4962" s="46">
        <f>HOUR(tbl_raw_data[[#This Row],[Time_taken]])*60+MINUTE(tbl_raw_data[[#This Row],[Time_taken]])+SECOND(tbl_raw_data[[#This Row],[Time_taken]])/60</f>
        <v>6.0166666666666666</v>
      </c>
      <c r="K4962" s="52">
        <f>DATE(YEAR(tbl_raw_data[[#This Row],[Date Actioned]]),MONTH(tbl_raw_data[[#This Row],[Date Actioned]]),DAY(tbl_raw_data[[#This Row],[Date Actioned]]))</f>
        <v>45158</v>
      </c>
      <c r="L4962" s="50" t="str">
        <f>UPPER(TEXT(tbl_raw_data[[#This Row],[updated_date]],"MMMM"))</f>
        <v>AUGUST</v>
      </c>
      <c r="M4962" s="50" t="str">
        <f>"WEEK "&amp; IF(ROUNDUP(DAY(tbl_raw_data[[#This Row],[updated_date]])/7,0)=5,4,ROUNDUP(DAY(tbl_raw_data[[#This Row],[updated_date]])/7,0))</f>
        <v>WEEK 3</v>
      </c>
      <c r="N4962" s="50" t="str">
        <f>UPPER(VLOOKUP(tbl_raw_data[[#This Row],[Analyst]],Settiings!$A$2:$B$16,2,0))</f>
        <v>ROHAN</v>
      </c>
      <c r="O4962" s="50" t="str">
        <f>TRIM(UPPER(tbl_raw_data[[#This Row],[Outcome]]))</f>
        <v>APPROVE</v>
      </c>
      <c r="P4962" s="50" t="str">
        <f>TRIM(UPPER(tbl_raw_data[[#This Row],[Queue Name]]))</f>
        <v>CONSUMER EXISTING</v>
      </c>
      <c r="Q4962" s="50" t="str">
        <f>IF(tbl_raw_data[[#This Row],[Time taken in min]]&lt;=Settiings!$D$2,"SLA_MET","SLA_NOT_MET")</f>
        <v>SLA_MET</v>
      </c>
      <c r="R4962" s="94"/>
    </row>
    <row r="4963" spans="1:18" x14ac:dyDescent="0.3">
      <c r="A4963" s="23" t="s">
        <v>5066</v>
      </c>
      <c r="B4963" s="15">
        <v>45158.397152777776</v>
      </c>
      <c r="C4963" s="28">
        <v>45158.401724537034</v>
      </c>
      <c r="D4963" s="29" t="s">
        <v>27</v>
      </c>
      <c r="E4963" s="29" t="s">
        <v>9</v>
      </c>
      <c r="F4963" s="29" t="s">
        <v>65</v>
      </c>
      <c r="G4963" s="29" t="s">
        <v>4777</v>
      </c>
      <c r="H4963" s="84"/>
      <c r="I4963" s="48">
        <f>tbl_raw_data[[#This Row],[Date Actioned]]-tbl_raw_data[[#This Row],[Date Tagged]]</f>
        <v>4.5717592583969235E-3</v>
      </c>
      <c r="J4963" s="46">
        <f>HOUR(tbl_raw_data[[#This Row],[Time_taken]])*60+MINUTE(tbl_raw_data[[#This Row],[Time_taken]])+SECOND(tbl_raw_data[[#This Row],[Time_taken]])/60</f>
        <v>6.583333333333333</v>
      </c>
      <c r="K4963" s="52">
        <f>DATE(YEAR(tbl_raw_data[[#This Row],[Date Actioned]]),MONTH(tbl_raw_data[[#This Row],[Date Actioned]]),DAY(tbl_raw_data[[#This Row],[Date Actioned]]))</f>
        <v>45158</v>
      </c>
      <c r="L4963" s="50" t="str">
        <f>UPPER(TEXT(tbl_raw_data[[#This Row],[updated_date]],"MMMM"))</f>
        <v>AUGUST</v>
      </c>
      <c r="M4963" s="50" t="str">
        <f>"WEEK "&amp; IF(ROUNDUP(DAY(tbl_raw_data[[#This Row],[updated_date]])/7,0)=5,4,ROUNDUP(DAY(tbl_raw_data[[#This Row],[updated_date]])/7,0))</f>
        <v>WEEK 3</v>
      </c>
      <c r="N4963" s="50" t="str">
        <f>UPPER(VLOOKUP(tbl_raw_data[[#This Row],[Analyst]],Settiings!$A$2:$B$16,2,0))</f>
        <v>SAM</v>
      </c>
      <c r="O4963" s="50" t="str">
        <f>TRIM(UPPER(tbl_raw_data[[#This Row],[Outcome]]))</f>
        <v>DECLINE</v>
      </c>
      <c r="P4963" s="50" t="str">
        <f>TRIM(UPPER(tbl_raw_data[[#This Row],[Queue Name]]))</f>
        <v>CONSUMER EXISTING</v>
      </c>
      <c r="Q4963" s="50" t="str">
        <f>IF(tbl_raw_data[[#This Row],[Time taken in min]]&lt;=Settiings!$D$2,"SLA_MET","SLA_NOT_MET")</f>
        <v>SLA_MET</v>
      </c>
      <c r="R4963" s="94"/>
    </row>
    <row r="4964" spans="1:18" x14ac:dyDescent="0.3">
      <c r="A4964" s="14" t="s">
        <v>5067</v>
      </c>
      <c r="B4964" s="9">
        <v>45158.399675925924</v>
      </c>
      <c r="C4964" s="30">
        <v>45158.405289351853</v>
      </c>
      <c r="D4964" s="31" t="s">
        <v>27</v>
      </c>
      <c r="E4964" s="31" t="s">
        <v>9</v>
      </c>
      <c r="F4964" s="31" t="s">
        <v>65</v>
      </c>
      <c r="G4964" s="31" t="s">
        <v>4777</v>
      </c>
      <c r="H4964" s="85"/>
      <c r="I4964" s="48">
        <f>tbl_raw_data[[#This Row],[Date Actioned]]-tbl_raw_data[[#This Row],[Date Tagged]]</f>
        <v>5.6134259284590371E-3</v>
      </c>
      <c r="J4964" s="46">
        <f>HOUR(tbl_raw_data[[#This Row],[Time_taken]])*60+MINUTE(tbl_raw_data[[#This Row],[Time_taken]])+SECOND(tbl_raw_data[[#This Row],[Time_taken]])/60</f>
        <v>8.0833333333333339</v>
      </c>
      <c r="K4964" s="52">
        <f>DATE(YEAR(tbl_raw_data[[#This Row],[Date Actioned]]),MONTH(tbl_raw_data[[#This Row],[Date Actioned]]),DAY(tbl_raw_data[[#This Row],[Date Actioned]]))</f>
        <v>45158</v>
      </c>
      <c r="L4964" s="50" t="str">
        <f>UPPER(TEXT(tbl_raw_data[[#This Row],[updated_date]],"MMMM"))</f>
        <v>AUGUST</v>
      </c>
      <c r="M4964" s="50" t="str">
        <f>"WEEK "&amp; IF(ROUNDUP(DAY(tbl_raw_data[[#This Row],[updated_date]])/7,0)=5,4,ROUNDUP(DAY(tbl_raw_data[[#This Row],[updated_date]])/7,0))</f>
        <v>WEEK 3</v>
      </c>
      <c r="N4964" s="50" t="str">
        <f>UPPER(VLOOKUP(tbl_raw_data[[#This Row],[Analyst]],Settiings!$A$2:$B$16,2,0))</f>
        <v>SAM</v>
      </c>
      <c r="O4964" s="50" t="str">
        <f>TRIM(UPPER(tbl_raw_data[[#This Row],[Outcome]]))</f>
        <v>DECLINE</v>
      </c>
      <c r="P4964" s="50" t="str">
        <f>TRIM(UPPER(tbl_raw_data[[#This Row],[Queue Name]]))</f>
        <v>CONSUMER EXISTING</v>
      </c>
      <c r="Q4964" s="50" t="str">
        <f>IF(tbl_raw_data[[#This Row],[Time taken in min]]&lt;=Settiings!$D$2,"SLA_MET","SLA_NOT_MET")</f>
        <v>SLA_MET</v>
      </c>
      <c r="R4964" s="94"/>
    </row>
    <row r="4965" spans="1:18" x14ac:dyDescent="0.3">
      <c r="A4965" s="20" t="s">
        <v>5068</v>
      </c>
      <c r="B4965" s="9">
        <v>45158.404270833336</v>
      </c>
      <c r="C4965" s="30">
        <v>45158.407500000001</v>
      </c>
      <c r="D4965" s="31" t="s">
        <v>13</v>
      </c>
      <c r="E4965" s="31" t="s">
        <v>9</v>
      </c>
      <c r="F4965" s="31" t="s">
        <v>65</v>
      </c>
      <c r="G4965" s="31" t="s">
        <v>17</v>
      </c>
      <c r="H4965" s="85"/>
      <c r="I4965" s="48">
        <f>tbl_raw_data[[#This Row],[Date Actioned]]-tbl_raw_data[[#This Row],[Date Tagged]]</f>
        <v>3.2291666648234241E-3</v>
      </c>
      <c r="J4965" s="46">
        <f>HOUR(tbl_raw_data[[#This Row],[Time_taken]])*60+MINUTE(tbl_raw_data[[#This Row],[Time_taken]])+SECOND(tbl_raw_data[[#This Row],[Time_taken]])/60</f>
        <v>4.6500000000000004</v>
      </c>
      <c r="K4965" s="52">
        <f>DATE(YEAR(tbl_raw_data[[#This Row],[Date Actioned]]),MONTH(tbl_raw_data[[#This Row],[Date Actioned]]),DAY(tbl_raw_data[[#This Row],[Date Actioned]]))</f>
        <v>45158</v>
      </c>
      <c r="L4965" s="50" t="str">
        <f>UPPER(TEXT(tbl_raw_data[[#This Row],[updated_date]],"MMMM"))</f>
        <v>AUGUST</v>
      </c>
      <c r="M4965" s="50" t="str">
        <f>"WEEK "&amp; IF(ROUNDUP(DAY(tbl_raw_data[[#This Row],[updated_date]])/7,0)=5,4,ROUNDUP(DAY(tbl_raw_data[[#This Row],[updated_date]])/7,0))</f>
        <v>WEEK 3</v>
      </c>
      <c r="N4965" s="50" t="str">
        <f>UPPER(VLOOKUP(tbl_raw_data[[#This Row],[Analyst]],Settiings!$A$2:$B$16,2,0))</f>
        <v>SAM</v>
      </c>
      <c r="O4965" s="50" t="str">
        <f>TRIM(UPPER(tbl_raw_data[[#This Row],[Outcome]]))</f>
        <v>APPROVE</v>
      </c>
      <c r="P4965" s="50" t="str">
        <f>TRIM(UPPER(tbl_raw_data[[#This Row],[Queue Name]]))</f>
        <v>CONSUMER EXISTING</v>
      </c>
      <c r="Q4965" s="50" t="str">
        <f>IF(tbl_raw_data[[#This Row],[Time taken in min]]&lt;=Settiings!$D$2,"SLA_MET","SLA_NOT_MET")</f>
        <v>SLA_MET</v>
      </c>
      <c r="R4965" s="94"/>
    </row>
    <row r="4966" spans="1:18" x14ac:dyDescent="0.3">
      <c r="A4966" s="23" t="s">
        <v>5069</v>
      </c>
      <c r="B4966" s="15">
        <v>45158.408090277779</v>
      </c>
      <c r="C4966" s="28">
        <v>45158.412986111114</v>
      </c>
      <c r="D4966" s="29" t="s">
        <v>13</v>
      </c>
      <c r="E4966" s="29" t="s">
        <v>9</v>
      </c>
      <c r="F4966" s="29" t="s">
        <v>65</v>
      </c>
      <c r="G4966" s="29" t="s">
        <v>17</v>
      </c>
      <c r="H4966" s="84"/>
      <c r="I4966" s="48">
        <f>tbl_raw_data[[#This Row],[Date Actioned]]-tbl_raw_data[[#This Row],[Date Tagged]]</f>
        <v>4.8958333354676142E-3</v>
      </c>
      <c r="J4966" s="46">
        <f>HOUR(tbl_raw_data[[#This Row],[Time_taken]])*60+MINUTE(tbl_raw_data[[#This Row],[Time_taken]])+SECOND(tbl_raw_data[[#This Row],[Time_taken]])/60</f>
        <v>7.05</v>
      </c>
      <c r="K4966" s="52">
        <f>DATE(YEAR(tbl_raw_data[[#This Row],[Date Actioned]]),MONTH(tbl_raw_data[[#This Row],[Date Actioned]]),DAY(tbl_raw_data[[#This Row],[Date Actioned]]))</f>
        <v>45158</v>
      </c>
      <c r="L4966" s="50" t="str">
        <f>UPPER(TEXT(tbl_raw_data[[#This Row],[updated_date]],"MMMM"))</f>
        <v>AUGUST</v>
      </c>
      <c r="M4966" s="50" t="str">
        <f>"WEEK "&amp; IF(ROUNDUP(DAY(tbl_raw_data[[#This Row],[updated_date]])/7,0)=5,4,ROUNDUP(DAY(tbl_raw_data[[#This Row],[updated_date]])/7,0))</f>
        <v>WEEK 3</v>
      </c>
      <c r="N4966" s="50" t="str">
        <f>UPPER(VLOOKUP(tbl_raw_data[[#This Row],[Analyst]],Settiings!$A$2:$B$16,2,0))</f>
        <v>SAM</v>
      </c>
      <c r="O4966" s="50" t="str">
        <f>TRIM(UPPER(tbl_raw_data[[#This Row],[Outcome]]))</f>
        <v>APPROVE</v>
      </c>
      <c r="P4966" s="50" t="str">
        <f>TRIM(UPPER(tbl_raw_data[[#This Row],[Queue Name]]))</f>
        <v>CONSUMER EXISTING</v>
      </c>
      <c r="Q4966" s="50" t="str">
        <f>IF(tbl_raw_data[[#This Row],[Time taken in min]]&lt;=Settiings!$D$2,"SLA_MET","SLA_NOT_MET")</f>
        <v>SLA_MET</v>
      </c>
      <c r="R4966" s="94"/>
    </row>
    <row r="4967" spans="1:18" x14ac:dyDescent="0.3">
      <c r="A4967" s="14" t="s">
        <v>5070</v>
      </c>
      <c r="B4967" s="9">
        <v>45158.413703703707</v>
      </c>
      <c r="C4967" s="30">
        <v>45158.419988425929</v>
      </c>
      <c r="D4967" s="31" t="s">
        <v>13</v>
      </c>
      <c r="E4967" s="31" t="s">
        <v>47</v>
      </c>
      <c r="F4967" s="31" t="s">
        <v>65</v>
      </c>
      <c r="G4967" s="31" t="s">
        <v>128</v>
      </c>
      <c r="H4967" s="85"/>
      <c r="I4967" s="48">
        <f>tbl_raw_data[[#This Row],[Date Actioned]]-tbl_raw_data[[#This Row],[Date Tagged]]</f>
        <v>6.284722221607808E-3</v>
      </c>
      <c r="J4967" s="46">
        <f>HOUR(tbl_raw_data[[#This Row],[Time_taken]])*60+MINUTE(tbl_raw_data[[#This Row],[Time_taken]])+SECOND(tbl_raw_data[[#This Row],[Time_taken]])/60</f>
        <v>9.0500000000000007</v>
      </c>
      <c r="K4967" s="52">
        <f>DATE(YEAR(tbl_raw_data[[#This Row],[Date Actioned]]),MONTH(tbl_raw_data[[#This Row],[Date Actioned]]),DAY(tbl_raw_data[[#This Row],[Date Actioned]]))</f>
        <v>45158</v>
      </c>
      <c r="L4967" s="50" t="str">
        <f>UPPER(TEXT(tbl_raw_data[[#This Row],[updated_date]],"MMMM"))</f>
        <v>AUGUST</v>
      </c>
      <c r="M4967" s="50" t="str">
        <f>"WEEK "&amp; IF(ROUNDUP(DAY(tbl_raw_data[[#This Row],[updated_date]])/7,0)=5,4,ROUNDUP(DAY(tbl_raw_data[[#This Row],[updated_date]])/7,0))</f>
        <v>WEEK 3</v>
      </c>
      <c r="N4967" s="50" t="str">
        <f>UPPER(VLOOKUP(tbl_raw_data[[#This Row],[Analyst]],Settiings!$A$2:$B$16,2,0))</f>
        <v>SAM</v>
      </c>
      <c r="O4967" s="50" t="str">
        <f>TRIM(UPPER(tbl_raw_data[[#This Row],[Outcome]]))</f>
        <v>APPROVE</v>
      </c>
      <c r="P4967" s="50" t="str">
        <f>TRIM(UPPER(tbl_raw_data[[#This Row],[Queue Name]]))</f>
        <v>CONSUMER PRE BUREAU</v>
      </c>
      <c r="Q4967" s="50" t="str">
        <f>IF(tbl_raw_data[[#This Row],[Time taken in min]]&lt;=Settiings!$D$2,"SLA_MET","SLA_NOT_MET")</f>
        <v>SLA_MET</v>
      </c>
      <c r="R4967" s="94"/>
    </row>
    <row r="4968" spans="1:18" x14ac:dyDescent="0.3">
      <c r="A4968" s="20" t="s">
        <v>5071</v>
      </c>
      <c r="B4968" s="15">
        <v>45158.418356481481</v>
      </c>
      <c r="C4968" s="28">
        <v>45158.430300925924</v>
      </c>
      <c r="D4968" s="29" t="s">
        <v>13</v>
      </c>
      <c r="E4968" s="29" t="s">
        <v>9</v>
      </c>
      <c r="F4968" s="29" t="s">
        <v>65</v>
      </c>
      <c r="G4968" s="29" t="s">
        <v>128</v>
      </c>
      <c r="H4968" s="84"/>
      <c r="I4968" s="48">
        <f>tbl_raw_data[[#This Row],[Date Actioned]]-tbl_raw_data[[#This Row],[Date Tagged]]</f>
        <v>1.1944444442633539E-2</v>
      </c>
      <c r="J4968" s="46">
        <f>HOUR(tbl_raw_data[[#This Row],[Time_taken]])*60+MINUTE(tbl_raw_data[[#This Row],[Time_taken]])+SECOND(tbl_raw_data[[#This Row],[Time_taken]])/60</f>
        <v>17.2</v>
      </c>
      <c r="K4968" s="52">
        <f>DATE(YEAR(tbl_raw_data[[#This Row],[Date Actioned]]),MONTH(tbl_raw_data[[#This Row],[Date Actioned]]),DAY(tbl_raw_data[[#This Row],[Date Actioned]]))</f>
        <v>45158</v>
      </c>
      <c r="L4968" s="50" t="str">
        <f>UPPER(TEXT(tbl_raw_data[[#This Row],[updated_date]],"MMMM"))</f>
        <v>AUGUST</v>
      </c>
      <c r="M4968" s="50" t="str">
        <f>"WEEK "&amp; IF(ROUNDUP(DAY(tbl_raw_data[[#This Row],[updated_date]])/7,0)=5,4,ROUNDUP(DAY(tbl_raw_data[[#This Row],[updated_date]])/7,0))</f>
        <v>WEEK 3</v>
      </c>
      <c r="N4968" s="50" t="str">
        <f>UPPER(VLOOKUP(tbl_raw_data[[#This Row],[Analyst]],Settiings!$A$2:$B$16,2,0))</f>
        <v>SAM</v>
      </c>
      <c r="O4968" s="50" t="str">
        <f>TRIM(UPPER(tbl_raw_data[[#This Row],[Outcome]]))</f>
        <v>APPROVE</v>
      </c>
      <c r="P4968" s="50" t="str">
        <f>TRIM(UPPER(tbl_raw_data[[#This Row],[Queue Name]]))</f>
        <v>CONSUMER EXISTING</v>
      </c>
      <c r="Q4968" s="50" t="str">
        <f>IF(tbl_raw_data[[#This Row],[Time taken in min]]&lt;=Settiings!$D$2,"SLA_MET","SLA_NOT_MET")</f>
        <v>SLA_MET</v>
      </c>
      <c r="R4968" s="94"/>
    </row>
    <row r="4969" spans="1:18" x14ac:dyDescent="0.3">
      <c r="A4969" s="23" t="s">
        <v>5072</v>
      </c>
      <c r="B4969" s="9">
        <v>45158.4216087963</v>
      </c>
      <c r="C4969" s="30">
        <v>45158.427384259259</v>
      </c>
      <c r="D4969" s="31" t="s">
        <v>13</v>
      </c>
      <c r="E4969" s="31" t="s">
        <v>19</v>
      </c>
      <c r="F4969" s="31" t="s">
        <v>76</v>
      </c>
      <c r="G4969" s="33"/>
      <c r="H4969" s="87"/>
      <c r="I4969" s="48">
        <f>tbl_raw_data[[#This Row],[Date Actioned]]-tbl_raw_data[[#This Row],[Date Tagged]]</f>
        <v>5.7754629597184248E-3</v>
      </c>
      <c r="J4969" s="46">
        <f>HOUR(tbl_raw_data[[#This Row],[Time_taken]])*60+MINUTE(tbl_raw_data[[#This Row],[Time_taken]])+SECOND(tbl_raw_data[[#This Row],[Time_taken]])/60</f>
        <v>8.3166666666666664</v>
      </c>
      <c r="K4969" s="52">
        <f>DATE(YEAR(tbl_raw_data[[#This Row],[Date Actioned]]),MONTH(tbl_raw_data[[#This Row],[Date Actioned]]),DAY(tbl_raw_data[[#This Row],[Date Actioned]]))</f>
        <v>45158</v>
      </c>
      <c r="L4969" s="50" t="str">
        <f>UPPER(TEXT(tbl_raw_data[[#This Row],[updated_date]],"MMMM"))</f>
        <v>AUGUST</v>
      </c>
      <c r="M4969" s="50" t="str">
        <f>"WEEK "&amp; IF(ROUNDUP(DAY(tbl_raw_data[[#This Row],[updated_date]])/7,0)=5,4,ROUNDUP(DAY(tbl_raw_data[[#This Row],[updated_date]])/7,0))</f>
        <v>WEEK 3</v>
      </c>
      <c r="N4969" s="50" t="str">
        <f>UPPER(VLOOKUP(tbl_raw_data[[#This Row],[Analyst]],Settiings!$A$2:$B$16,2,0))</f>
        <v>ROHAN</v>
      </c>
      <c r="O4969" s="50" t="str">
        <f>TRIM(UPPER(tbl_raw_data[[#This Row],[Outcome]]))</f>
        <v>APPROVE</v>
      </c>
      <c r="P4969" s="50" t="str">
        <f>TRIM(UPPER(tbl_raw_data[[#This Row],[Queue Name]]))</f>
        <v>CONSUMER POST BUREAU</v>
      </c>
      <c r="Q4969" s="50" t="str">
        <f>IF(tbl_raw_data[[#This Row],[Time taken in min]]&lt;=Settiings!$D$2,"SLA_MET","SLA_NOT_MET")</f>
        <v>SLA_MET</v>
      </c>
      <c r="R4969" s="94"/>
    </row>
    <row r="4970" spans="1:18" x14ac:dyDescent="0.3">
      <c r="A4970" s="14" t="s">
        <v>5074</v>
      </c>
      <c r="B4970" s="15">
        <v>45158.425879629627</v>
      </c>
      <c r="C4970" s="28">
        <v>45158.434363425928</v>
      </c>
      <c r="D4970" s="29" t="s">
        <v>13</v>
      </c>
      <c r="E4970" s="29" t="s">
        <v>9</v>
      </c>
      <c r="F4970" s="29" t="s">
        <v>65</v>
      </c>
      <c r="G4970" s="32"/>
      <c r="H4970" s="86"/>
      <c r="I4970" s="48">
        <f>tbl_raw_data[[#This Row],[Date Actioned]]-tbl_raw_data[[#This Row],[Date Tagged]]</f>
        <v>8.4837963004247285E-3</v>
      </c>
      <c r="J4970" s="46">
        <f>HOUR(tbl_raw_data[[#This Row],[Time_taken]])*60+MINUTE(tbl_raw_data[[#This Row],[Time_taken]])+SECOND(tbl_raw_data[[#This Row],[Time_taken]])/60</f>
        <v>12.216666666666667</v>
      </c>
      <c r="K4970" s="52">
        <f>DATE(YEAR(tbl_raw_data[[#This Row],[Date Actioned]]),MONTH(tbl_raw_data[[#This Row],[Date Actioned]]),DAY(tbl_raw_data[[#This Row],[Date Actioned]]))</f>
        <v>45158</v>
      </c>
      <c r="L4970" s="50" t="str">
        <f>UPPER(TEXT(tbl_raw_data[[#This Row],[updated_date]],"MMMM"))</f>
        <v>AUGUST</v>
      </c>
      <c r="M4970" s="50" t="str">
        <f>"WEEK "&amp; IF(ROUNDUP(DAY(tbl_raw_data[[#This Row],[updated_date]])/7,0)=5,4,ROUNDUP(DAY(tbl_raw_data[[#This Row],[updated_date]])/7,0))</f>
        <v>WEEK 3</v>
      </c>
      <c r="N4970" s="50" t="str">
        <f>UPPER(VLOOKUP(tbl_raw_data[[#This Row],[Analyst]],Settiings!$A$2:$B$16,2,0))</f>
        <v>SAM</v>
      </c>
      <c r="O4970" s="50" t="str">
        <f>TRIM(UPPER(tbl_raw_data[[#This Row],[Outcome]]))</f>
        <v>APPROVE</v>
      </c>
      <c r="P4970" s="50" t="str">
        <f>TRIM(UPPER(tbl_raw_data[[#This Row],[Queue Name]]))</f>
        <v>CONSUMER EXISTING</v>
      </c>
      <c r="Q4970" s="50" t="str">
        <f>IF(tbl_raw_data[[#This Row],[Time taken in min]]&lt;=Settiings!$D$2,"SLA_MET","SLA_NOT_MET")</f>
        <v>SLA_MET</v>
      </c>
      <c r="R4970" s="94"/>
    </row>
    <row r="4971" spans="1:18" x14ac:dyDescent="0.3">
      <c r="A4971" s="20" t="s">
        <v>5076</v>
      </c>
      <c r="B4971" s="9">
        <v>45158.43545138889</v>
      </c>
      <c r="C4971" s="30">
        <v>45158.439814814818</v>
      </c>
      <c r="D4971" s="31" t="s">
        <v>13</v>
      </c>
      <c r="E4971" s="31" t="s">
        <v>47</v>
      </c>
      <c r="F4971" s="31" t="s">
        <v>65</v>
      </c>
      <c r="G4971" s="31" t="s">
        <v>785</v>
      </c>
      <c r="H4971" s="85"/>
      <c r="I4971" s="48">
        <f>tbl_raw_data[[#This Row],[Date Actioned]]-tbl_raw_data[[#This Row],[Date Tagged]]</f>
        <v>4.3634259272948839E-3</v>
      </c>
      <c r="J4971" s="46">
        <f>HOUR(tbl_raw_data[[#This Row],[Time_taken]])*60+MINUTE(tbl_raw_data[[#This Row],[Time_taken]])+SECOND(tbl_raw_data[[#This Row],[Time_taken]])/60</f>
        <v>6.2833333333333332</v>
      </c>
      <c r="K4971" s="52">
        <f>DATE(YEAR(tbl_raw_data[[#This Row],[Date Actioned]]),MONTH(tbl_raw_data[[#This Row],[Date Actioned]]),DAY(tbl_raw_data[[#This Row],[Date Actioned]]))</f>
        <v>45158</v>
      </c>
      <c r="L4971" s="50" t="str">
        <f>UPPER(TEXT(tbl_raw_data[[#This Row],[updated_date]],"MMMM"))</f>
        <v>AUGUST</v>
      </c>
      <c r="M4971" s="50" t="str">
        <f>"WEEK "&amp; IF(ROUNDUP(DAY(tbl_raw_data[[#This Row],[updated_date]])/7,0)=5,4,ROUNDUP(DAY(tbl_raw_data[[#This Row],[updated_date]])/7,0))</f>
        <v>WEEK 3</v>
      </c>
      <c r="N4971" s="50" t="str">
        <f>UPPER(VLOOKUP(tbl_raw_data[[#This Row],[Analyst]],Settiings!$A$2:$B$16,2,0))</f>
        <v>SAM</v>
      </c>
      <c r="O4971" s="50" t="str">
        <f>TRIM(UPPER(tbl_raw_data[[#This Row],[Outcome]]))</f>
        <v>APPROVE</v>
      </c>
      <c r="P4971" s="50" t="str">
        <f>TRIM(UPPER(tbl_raw_data[[#This Row],[Queue Name]]))</f>
        <v>CONSUMER PRE BUREAU</v>
      </c>
      <c r="Q4971" s="50" t="str">
        <f>IF(tbl_raw_data[[#This Row],[Time taken in min]]&lt;=Settiings!$D$2,"SLA_MET","SLA_NOT_MET")</f>
        <v>SLA_MET</v>
      </c>
      <c r="R4971" s="94"/>
    </row>
    <row r="4972" spans="1:18" x14ac:dyDescent="0.3">
      <c r="A4972" s="23" t="s">
        <v>5077</v>
      </c>
      <c r="B4972" s="15">
        <v>45158.437199074076</v>
      </c>
      <c r="C4972" s="28">
        <v>45158.4452662037</v>
      </c>
      <c r="D4972" s="29" t="s">
        <v>13</v>
      </c>
      <c r="E4972" s="29" t="s">
        <v>19</v>
      </c>
      <c r="F4972" s="29" t="s">
        <v>76</v>
      </c>
      <c r="G4972" s="32"/>
      <c r="H4972" s="86"/>
      <c r="I4972" s="48">
        <f>tbl_raw_data[[#This Row],[Date Actioned]]-tbl_raw_data[[#This Row],[Date Tagged]]</f>
        <v>8.067129623668734E-3</v>
      </c>
      <c r="J4972" s="46">
        <f>HOUR(tbl_raw_data[[#This Row],[Time_taken]])*60+MINUTE(tbl_raw_data[[#This Row],[Time_taken]])+SECOND(tbl_raw_data[[#This Row],[Time_taken]])/60</f>
        <v>11.616666666666667</v>
      </c>
      <c r="K4972" s="52">
        <f>DATE(YEAR(tbl_raw_data[[#This Row],[Date Actioned]]),MONTH(tbl_raw_data[[#This Row],[Date Actioned]]),DAY(tbl_raw_data[[#This Row],[Date Actioned]]))</f>
        <v>45158</v>
      </c>
      <c r="L4972" s="50" t="str">
        <f>UPPER(TEXT(tbl_raw_data[[#This Row],[updated_date]],"MMMM"))</f>
        <v>AUGUST</v>
      </c>
      <c r="M4972" s="50" t="str">
        <f>"WEEK "&amp; IF(ROUNDUP(DAY(tbl_raw_data[[#This Row],[updated_date]])/7,0)=5,4,ROUNDUP(DAY(tbl_raw_data[[#This Row],[updated_date]])/7,0))</f>
        <v>WEEK 3</v>
      </c>
      <c r="N4972" s="50" t="str">
        <f>UPPER(VLOOKUP(tbl_raw_data[[#This Row],[Analyst]],Settiings!$A$2:$B$16,2,0))</f>
        <v>ROHAN</v>
      </c>
      <c r="O4972" s="50" t="str">
        <f>TRIM(UPPER(tbl_raw_data[[#This Row],[Outcome]]))</f>
        <v>APPROVE</v>
      </c>
      <c r="P4972" s="50" t="str">
        <f>TRIM(UPPER(tbl_raw_data[[#This Row],[Queue Name]]))</f>
        <v>CONSUMER POST BUREAU</v>
      </c>
      <c r="Q4972" s="50" t="str">
        <f>IF(tbl_raw_data[[#This Row],[Time taken in min]]&lt;=Settiings!$D$2,"SLA_MET","SLA_NOT_MET")</f>
        <v>SLA_MET</v>
      </c>
      <c r="R4972" s="94"/>
    </row>
    <row r="4973" spans="1:18" x14ac:dyDescent="0.3">
      <c r="A4973" s="14" t="s">
        <v>5078</v>
      </c>
      <c r="B4973" s="9">
        <v>45158.437754629631</v>
      </c>
      <c r="C4973" s="30">
        <v>45158.45244212963</v>
      </c>
      <c r="D4973" s="31" t="s">
        <v>13</v>
      </c>
      <c r="E4973" s="31" t="s">
        <v>9</v>
      </c>
      <c r="F4973" s="31" t="s">
        <v>76</v>
      </c>
      <c r="G4973" s="33"/>
      <c r="H4973" s="87"/>
      <c r="I4973" s="48">
        <f>tbl_raw_data[[#This Row],[Date Actioned]]-tbl_raw_data[[#This Row],[Date Tagged]]</f>
        <v>1.4687499999126885E-2</v>
      </c>
      <c r="J4973" s="46">
        <f>HOUR(tbl_raw_data[[#This Row],[Time_taken]])*60+MINUTE(tbl_raw_data[[#This Row],[Time_taken]])+SECOND(tbl_raw_data[[#This Row],[Time_taken]])/60</f>
        <v>21.15</v>
      </c>
      <c r="K4973" s="52">
        <f>DATE(YEAR(tbl_raw_data[[#This Row],[Date Actioned]]),MONTH(tbl_raw_data[[#This Row],[Date Actioned]]),DAY(tbl_raw_data[[#This Row],[Date Actioned]]))</f>
        <v>45158</v>
      </c>
      <c r="L4973" s="50" t="str">
        <f>UPPER(TEXT(tbl_raw_data[[#This Row],[updated_date]],"MMMM"))</f>
        <v>AUGUST</v>
      </c>
      <c r="M4973" s="50" t="str">
        <f>"WEEK "&amp; IF(ROUNDUP(DAY(tbl_raw_data[[#This Row],[updated_date]])/7,0)=5,4,ROUNDUP(DAY(tbl_raw_data[[#This Row],[updated_date]])/7,0))</f>
        <v>WEEK 3</v>
      </c>
      <c r="N4973" s="50" t="str">
        <f>UPPER(VLOOKUP(tbl_raw_data[[#This Row],[Analyst]],Settiings!$A$2:$B$16,2,0))</f>
        <v>ROHAN</v>
      </c>
      <c r="O4973" s="50" t="str">
        <f>TRIM(UPPER(tbl_raw_data[[#This Row],[Outcome]]))</f>
        <v>APPROVE</v>
      </c>
      <c r="P4973" s="50" t="str">
        <f>TRIM(UPPER(tbl_raw_data[[#This Row],[Queue Name]]))</f>
        <v>CONSUMER EXISTING</v>
      </c>
      <c r="Q4973" s="50" t="str">
        <f>IF(tbl_raw_data[[#This Row],[Time taken in min]]&lt;=Settiings!$D$2,"SLA_MET","SLA_NOT_MET")</f>
        <v>SLA_NOT_MET</v>
      </c>
      <c r="R4973" s="94"/>
    </row>
    <row r="4974" spans="1:18" x14ac:dyDescent="0.3">
      <c r="A4974" s="20" t="s">
        <v>5079</v>
      </c>
      <c r="B4974" s="15">
        <v>45158.439942129633</v>
      </c>
      <c r="C4974" s="28">
        <v>45158.447789351849</v>
      </c>
      <c r="D4974" s="29" t="s">
        <v>13</v>
      </c>
      <c r="E4974" s="29" t="s">
        <v>47</v>
      </c>
      <c r="F4974" s="29" t="s">
        <v>65</v>
      </c>
      <c r="G4974" s="29" t="s">
        <v>17</v>
      </c>
      <c r="H4974" s="84"/>
      <c r="I4974" s="48">
        <f>tbl_raw_data[[#This Row],[Date Actioned]]-tbl_raw_data[[#This Row],[Date Tagged]]</f>
        <v>7.8472222157870419E-3</v>
      </c>
      <c r="J4974" s="46">
        <f>HOUR(tbl_raw_data[[#This Row],[Time_taken]])*60+MINUTE(tbl_raw_data[[#This Row],[Time_taken]])+SECOND(tbl_raw_data[[#This Row],[Time_taken]])/60</f>
        <v>11.3</v>
      </c>
      <c r="K4974" s="52">
        <f>DATE(YEAR(tbl_raw_data[[#This Row],[Date Actioned]]),MONTH(tbl_raw_data[[#This Row],[Date Actioned]]),DAY(tbl_raw_data[[#This Row],[Date Actioned]]))</f>
        <v>45158</v>
      </c>
      <c r="L4974" s="50" t="str">
        <f>UPPER(TEXT(tbl_raw_data[[#This Row],[updated_date]],"MMMM"))</f>
        <v>AUGUST</v>
      </c>
      <c r="M4974" s="50" t="str">
        <f>"WEEK "&amp; IF(ROUNDUP(DAY(tbl_raw_data[[#This Row],[updated_date]])/7,0)=5,4,ROUNDUP(DAY(tbl_raw_data[[#This Row],[updated_date]])/7,0))</f>
        <v>WEEK 3</v>
      </c>
      <c r="N4974" s="50" t="str">
        <f>UPPER(VLOOKUP(tbl_raw_data[[#This Row],[Analyst]],Settiings!$A$2:$B$16,2,0))</f>
        <v>SAM</v>
      </c>
      <c r="O4974" s="50" t="str">
        <f>TRIM(UPPER(tbl_raw_data[[#This Row],[Outcome]]))</f>
        <v>APPROVE</v>
      </c>
      <c r="P4974" s="50" t="str">
        <f>TRIM(UPPER(tbl_raw_data[[#This Row],[Queue Name]]))</f>
        <v>CONSUMER PRE BUREAU</v>
      </c>
      <c r="Q4974" s="50" t="str">
        <f>IF(tbl_raw_data[[#This Row],[Time taken in min]]&lt;=Settiings!$D$2,"SLA_MET","SLA_NOT_MET")</f>
        <v>SLA_MET</v>
      </c>
      <c r="R4974" s="94"/>
    </row>
    <row r="4975" spans="1:18" x14ac:dyDescent="0.3">
      <c r="A4975" s="20" t="s">
        <v>5080</v>
      </c>
      <c r="B4975" s="15">
        <v>45158.441168981481</v>
      </c>
      <c r="C4975" s="28">
        <v>45158.448240740741</v>
      </c>
      <c r="D4975" s="29" t="s">
        <v>27</v>
      </c>
      <c r="E4975" s="29" t="s">
        <v>9</v>
      </c>
      <c r="F4975" s="29" t="s">
        <v>16</v>
      </c>
      <c r="G4975" s="29" t="s">
        <v>228</v>
      </c>
      <c r="H4975" s="84"/>
      <c r="I4975" s="48">
        <f>tbl_raw_data[[#This Row],[Date Actioned]]-tbl_raw_data[[#This Row],[Date Tagged]]</f>
        <v>7.07175926072523E-3</v>
      </c>
      <c r="J4975" s="46">
        <f>HOUR(tbl_raw_data[[#This Row],[Time_taken]])*60+MINUTE(tbl_raw_data[[#This Row],[Time_taken]])+SECOND(tbl_raw_data[[#This Row],[Time_taken]])/60</f>
        <v>10.183333333333334</v>
      </c>
      <c r="K4975" s="52">
        <f>DATE(YEAR(tbl_raw_data[[#This Row],[Date Actioned]]),MONTH(tbl_raw_data[[#This Row],[Date Actioned]]),DAY(tbl_raw_data[[#This Row],[Date Actioned]]))</f>
        <v>45158</v>
      </c>
      <c r="L4975" s="50" t="str">
        <f>UPPER(TEXT(tbl_raw_data[[#This Row],[updated_date]],"MMMM"))</f>
        <v>AUGUST</v>
      </c>
      <c r="M4975" s="50" t="str">
        <f>"WEEK "&amp; IF(ROUNDUP(DAY(tbl_raw_data[[#This Row],[updated_date]])/7,0)=5,4,ROUNDUP(DAY(tbl_raw_data[[#This Row],[updated_date]])/7,0))</f>
        <v>WEEK 3</v>
      </c>
      <c r="N4975" s="50" t="str">
        <f>UPPER(VLOOKUP(tbl_raw_data[[#This Row],[Analyst]],Settiings!$A$2:$B$16,2,0))</f>
        <v>CAMROOON</v>
      </c>
      <c r="O4975" s="50" t="str">
        <f>TRIM(UPPER(tbl_raw_data[[#This Row],[Outcome]]))</f>
        <v>DECLINE</v>
      </c>
      <c r="P4975" s="50" t="str">
        <f>TRIM(UPPER(tbl_raw_data[[#This Row],[Queue Name]]))</f>
        <v>CONSUMER EXISTING</v>
      </c>
      <c r="Q4975" s="50" t="str">
        <f>IF(tbl_raw_data[[#This Row],[Time taken in min]]&lt;=Settiings!$D$2,"SLA_MET","SLA_NOT_MET")</f>
        <v>SLA_MET</v>
      </c>
      <c r="R4975" s="94"/>
    </row>
    <row r="4976" spans="1:18" x14ac:dyDescent="0.3">
      <c r="A4976" s="23" t="s">
        <v>5081</v>
      </c>
      <c r="B4976" s="9">
        <v>45158.441365740742</v>
      </c>
      <c r="C4976" s="30">
        <v>45158.458078703705</v>
      </c>
      <c r="D4976" s="31" t="s">
        <v>13</v>
      </c>
      <c r="E4976" s="31" t="s">
        <v>9</v>
      </c>
      <c r="F4976" s="31" t="s">
        <v>10</v>
      </c>
      <c r="G4976" s="33"/>
      <c r="H4976" s="87"/>
      <c r="I4976" s="48">
        <f>tbl_raw_data[[#This Row],[Date Actioned]]-tbl_raw_data[[#This Row],[Date Tagged]]</f>
        <v>1.6712962962628808E-2</v>
      </c>
      <c r="J4976" s="46">
        <f>HOUR(tbl_raw_data[[#This Row],[Time_taken]])*60+MINUTE(tbl_raw_data[[#This Row],[Time_taken]])+SECOND(tbl_raw_data[[#This Row],[Time_taken]])/60</f>
        <v>24.066666666666666</v>
      </c>
      <c r="K4976" s="52">
        <f>DATE(YEAR(tbl_raw_data[[#This Row],[Date Actioned]]),MONTH(tbl_raw_data[[#This Row],[Date Actioned]]),DAY(tbl_raw_data[[#This Row],[Date Actioned]]))</f>
        <v>45158</v>
      </c>
      <c r="L4976" s="50" t="str">
        <f>UPPER(TEXT(tbl_raw_data[[#This Row],[updated_date]],"MMMM"))</f>
        <v>AUGUST</v>
      </c>
      <c r="M4976" s="50" t="str">
        <f>"WEEK "&amp; IF(ROUNDUP(DAY(tbl_raw_data[[#This Row],[updated_date]])/7,0)=5,4,ROUNDUP(DAY(tbl_raw_data[[#This Row],[updated_date]])/7,0))</f>
        <v>WEEK 3</v>
      </c>
      <c r="N4976" s="50" t="str">
        <f>UPPER(VLOOKUP(tbl_raw_data[[#This Row],[Analyst]],Settiings!$A$2:$B$16,2,0))</f>
        <v>NITESH</v>
      </c>
      <c r="O4976" s="50" t="str">
        <f>TRIM(UPPER(tbl_raw_data[[#This Row],[Outcome]]))</f>
        <v>APPROVE</v>
      </c>
      <c r="P4976" s="50" t="str">
        <f>TRIM(UPPER(tbl_raw_data[[#This Row],[Queue Name]]))</f>
        <v>CONSUMER EXISTING</v>
      </c>
      <c r="Q4976" s="50" t="str">
        <f>IF(tbl_raw_data[[#This Row],[Time taken in min]]&lt;=Settiings!$D$2,"SLA_MET","SLA_NOT_MET")</f>
        <v>SLA_NOT_MET</v>
      </c>
      <c r="R4976" s="94"/>
    </row>
    <row r="4977" spans="1:18" x14ac:dyDescent="0.3">
      <c r="A4977" s="14" t="s">
        <v>5083</v>
      </c>
      <c r="B4977" s="15">
        <v>45158.449328703704</v>
      </c>
      <c r="C4977" s="28">
        <v>45158.453576388885</v>
      </c>
      <c r="D4977" s="29" t="s">
        <v>13</v>
      </c>
      <c r="E4977" s="29" t="s">
        <v>9</v>
      </c>
      <c r="F4977" s="29" t="s">
        <v>16</v>
      </c>
      <c r="G4977" s="29" t="s">
        <v>17</v>
      </c>
      <c r="H4977" s="84"/>
      <c r="I4977" s="48">
        <f>tbl_raw_data[[#This Row],[Date Actioned]]-tbl_raw_data[[#This Row],[Date Tagged]]</f>
        <v>4.2476851813262329E-3</v>
      </c>
      <c r="J4977" s="46">
        <f>HOUR(tbl_raw_data[[#This Row],[Time_taken]])*60+MINUTE(tbl_raw_data[[#This Row],[Time_taken]])+SECOND(tbl_raw_data[[#This Row],[Time_taken]])/60</f>
        <v>6.1166666666666663</v>
      </c>
      <c r="K4977" s="52">
        <f>DATE(YEAR(tbl_raw_data[[#This Row],[Date Actioned]]),MONTH(tbl_raw_data[[#This Row],[Date Actioned]]),DAY(tbl_raw_data[[#This Row],[Date Actioned]]))</f>
        <v>45158</v>
      </c>
      <c r="L4977" s="50" t="str">
        <f>UPPER(TEXT(tbl_raw_data[[#This Row],[updated_date]],"MMMM"))</f>
        <v>AUGUST</v>
      </c>
      <c r="M4977" s="50" t="str">
        <f>"WEEK "&amp; IF(ROUNDUP(DAY(tbl_raw_data[[#This Row],[updated_date]])/7,0)=5,4,ROUNDUP(DAY(tbl_raw_data[[#This Row],[updated_date]])/7,0))</f>
        <v>WEEK 3</v>
      </c>
      <c r="N4977" s="50" t="str">
        <f>UPPER(VLOOKUP(tbl_raw_data[[#This Row],[Analyst]],Settiings!$A$2:$B$16,2,0))</f>
        <v>CAMROOON</v>
      </c>
      <c r="O4977" s="50" t="str">
        <f>TRIM(UPPER(tbl_raw_data[[#This Row],[Outcome]]))</f>
        <v>APPROVE</v>
      </c>
      <c r="P4977" s="50" t="str">
        <f>TRIM(UPPER(tbl_raw_data[[#This Row],[Queue Name]]))</f>
        <v>CONSUMER EXISTING</v>
      </c>
      <c r="Q4977" s="50" t="str">
        <f>IF(tbl_raw_data[[#This Row],[Time taken in min]]&lt;=Settiings!$D$2,"SLA_MET","SLA_NOT_MET")</f>
        <v>SLA_MET</v>
      </c>
      <c r="R4977" s="94"/>
    </row>
    <row r="4978" spans="1:18" x14ac:dyDescent="0.3">
      <c r="A4978" s="23" t="s">
        <v>5084</v>
      </c>
      <c r="B4978" s="9">
        <v>45158.452997685185</v>
      </c>
      <c r="C4978" s="30">
        <v>45158.458275462966</v>
      </c>
      <c r="D4978" s="31" t="s">
        <v>27</v>
      </c>
      <c r="E4978" s="31" t="s">
        <v>19</v>
      </c>
      <c r="F4978" s="31" t="s">
        <v>16</v>
      </c>
      <c r="G4978" s="31" t="s">
        <v>4752</v>
      </c>
      <c r="H4978" s="85"/>
      <c r="I4978" s="48">
        <f>tbl_raw_data[[#This Row],[Date Actioned]]-tbl_raw_data[[#This Row],[Date Tagged]]</f>
        <v>5.2777777818846516E-3</v>
      </c>
      <c r="J4978" s="46">
        <f>HOUR(tbl_raw_data[[#This Row],[Time_taken]])*60+MINUTE(tbl_raw_data[[#This Row],[Time_taken]])+SECOND(tbl_raw_data[[#This Row],[Time_taken]])/60</f>
        <v>7.6</v>
      </c>
      <c r="K4978" s="52">
        <f>DATE(YEAR(tbl_raw_data[[#This Row],[Date Actioned]]),MONTH(tbl_raw_data[[#This Row],[Date Actioned]]),DAY(tbl_raw_data[[#This Row],[Date Actioned]]))</f>
        <v>45158</v>
      </c>
      <c r="L4978" s="50" t="str">
        <f>UPPER(TEXT(tbl_raw_data[[#This Row],[updated_date]],"MMMM"))</f>
        <v>AUGUST</v>
      </c>
      <c r="M4978" s="50" t="str">
        <f>"WEEK "&amp; IF(ROUNDUP(DAY(tbl_raw_data[[#This Row],[updated_date]])/7,0)=5,4,ROUNDUP(DAY(tbl_raw_data[[#This Row],[updated_date]])/7,0))</f>
        <v>WEEK 3</v>
      </c>
      <c r="N4978" s="50" t="str">
        <f>UPPER(VLOOKUP(tbl_raw_data[[#This Row],[Analyst]],Settiings!$A$2:$B$16,2,0))</f>
        <v>CAMROOON</v>
      </c>
      <c r="O4978" s="50" t="str">
        <f>TRIM(UPPER(tbl_raw_data[[#This Row],[Outcome]]))</f>
        <v>DECLINE</v>
      </c>
      <c r="P4978" s="50" t="str">
        <f>TRIM(UPPER(tbl_raw_data[[#This Row],[Queue Name]]))</f>
        <v>CONSUMER POST BUREAU</v>
      </c>
      <c r="Q4978" s="50" t="str">
        <f>IF(tbl_raw_data[[#This Row],[Time taken in min]]&lt;=Settiings!$D$2,"SLA_MET","SLA_NOT_MET")</f>
        <v>SLA_MET</v>
      </c>
      <c r="R4978" s="94"/>
    </row>
    <row r="4979" spans="1:18" x14ac:dyDescent="0.3">
      <c r="A4979" s="20" t="s">
        <v>5085</v>
      </c>
      <c r="B4979" s="9">
        <v>45158.4534375</v>
      </c>
      <c r="C4979" s="30">
        <v>45158.465185185189</v>
      </c>
      <c r="D4979" s="31" t="s">
        <v>13</v>
      </c>
      <c r="E4979" s="31" t="s">
        <v>9</v>
      </c>
      <c r="F4979" s="31" t="s">
        <v>76</v>
      </c>
      <c r="G4979" s="33"/>
      <c r="H4979" s="87"/>
      <c r="I4979" s="48">
        <f>tbl_raw_data[[#This Row],[Date Actioned]]-tbl_raw_data[[#This Row],[Date Tagged]]</f>
        <v>1.1747685188311152E-2</v>
      </c>
      <c r="J4979" s="46">
        <f>HOUR(tbl_raw_data[[#This Row],[Time_taken]])*60+MINUTE(tbl_raw_data[[#This Row],[Time_taken]])+SECOND(tbl_raw_data[[#This Row],[Time_taken]])/60</f>
        <v>16.916666666666668</v>
      </c>
      <c r="K4979" s="52">
        <f>DATE(YEAR(tbl_raw_data[[#This Row],[Date Actioned]]),MONTH(tbl_raw_data[[#This Row],[Date Actioned]]),DAY(tbl_raw_data[[#This Row],[Date Actioned]]))</f>
        <v>45158</v>
      </c>
      <c r="L4979" s="50" t="str">
        <f>UPPER(TEXT(tbl_raw_data[[#This Row],[updated_date]],"MMMM"))</f>
        <v>AUGUST</v>
      </c>
      <c r="M4979" s="50" t="str">
        <f>"WEEK "&amp; IF(ROUNDUP(DAY(tbl_raw_data[[#This Row],[updated_date]])/7,0)=5,4,ROUNDUP(DAY(tbl_raw_data[[#This Row],[updated_date]])/7,0))</f>
        <v>WEEK 3</v>
      </c>
      <c r="N4979" s="50" t="str">
        <f>UPPER(VLOOKUP(tbl_raw_data[[#This Row],[Analyst]],Settiings!$A$2:$B$16,2,0))</f>
        <v>ROHAN</v>
      </c>
      <c r="O4979" s="50" t="str">
        <f>TRIM(UPPER(tbl_raw_data[[#This Row],[Outcome]]))</f>
        <v>APPROVE</v>
      </c>
      <c r="P4979" s="50" t="str">
        <f>TRIM(UPPER(tbl_raw_data[[#This Row],[Queue Name]]))</f>
        <v>CONSUMER EXISTING</v>
      </c>
      <c r="Q4979" s="50" t="str">
        <f>IF(tbl_raw_data[[#This Row],[Time taken in min]]&lt;=Settiings!$D$2,"SLA_MET","SLA_NOT_MET")</f>
        <v>SLA_MET</v>
      </c>
      <c r="R4979" s="94"/>
    </row>
    <row r="4980" spans="1:18" x14ac:dyDescent="0.3">
      <c r="A4980" s="23" t="s">
        <v>5089</v>
      </c>
      <c r="B4980" s="15">
        <v>45158.464270833334</v>
      </c>
      <c r="C4980" s="28">
        <v>45158.466597222221</v>
      </c>
      <c r="D4980" s="29" t="s">
        <v>13</v>
      </c>
      <c r="E4980" s="29" t="s">
        <v>9</v>
      </c>
      <c r="F4980" s="29" t="s">
        <v>16</v>
      </c>
      <c r="G4980" s="29" t="s">
        <v>128</v>
      </c>
      <c r="H4980" s="84"/>
      <c r="I4980" s="48">
        <f>tbl_raw_data[[#This Row],[Date Actioned]]-tbl_raw_data[[#This Row],[Date Tagged]]</f>
        <v>2.3263888870133087E-3</v>
      </c>
      <c r="J4980" s="46">
        <f>HOUR(tbl_raw_data[[#This Row],[Time_taken]])*60+MINUTE(tbl_raw_data[[#This Row],[Time_taken]])+SECOND(tbl_raw_data[[#This Row],[Time_taken]])/60</f>
        <v>3.35</v>
      </c>
      <c r="K4980" s="52">
        <f>DATE(YEAR(tbl_raw_data[[#This Row],[Date Actioned]]),MONTH(tbl_raw_data[[#This Row],[Date Actioned]]),DAY(tbl_raw_data[[#This Row],[Date Actioned]]))</f>
        <v>45158</v>
      </c>
      <c r="L4980" s="50" t="str">
        <f>UPPER(TEXT(tbl_raw_data[[#This Row],[updated_date]],"MMMM"))</f>
        <v>AUGUST</v>
      </c>
      <c r="M4980" s="50" t="str">
        <f>"WEEK "&amp; IF(ROUNDUP(DAY(tbl_raw_data[[#This Row],[updated_date]])/7,0)=5,4,ROUNDUP(DAY(tbl_raw_data[[#This Row],[updated_date]])/7,0))</f>
        <v>WEEK 3</v>
      </c>
      <c r="N4980" s="50" t="str">
        <f>UPPER(VLOOKUP(tbl_raw_data[[#This Row],[Analyst]],Settiings!$A$2:$B$16,2,0))</f>
        <v>CAMROOON</v>
      </c>
      <c r="O4980" s="50" t="str">
        <f>TRIM(UPPER(tbl_raw_data[[#This Row],[Outcome]]))</f>
        <v>APPROVE</v>
      </c>
      <c r="P4980" s="50" t="str">
        <f>TRIM(UPPER(tbl_raw_data[[#This Row],[Queue Name]]))</f>
        <v>CONSUMER EXISTING</v>
      </c>
      <c r="Q4980" s="50" t="str">
        <f>IF(tbl_raw_data[[#This Row],[Time taken in min]]&lt;=Settiings!$D$2,"SLA_MET","SLA_NOT_MET")</f>
        <v>SLA_MET</v>
      </c>
      <c r="R4980" s="94"/>
    </row>
    <row r="4981" spans="1:18" x14ac:dyDescent="0.3">
      <c r="A4981" s="14" t="s">
        <v>5095</v>
      </c>
      <c r="B4981" s="9">
        <v>45158.474942129629</v>
      </c>
      <c r="C4981" s="30">
        <v>45158.480763888889</v>
      </c>
      <c r="D4981" s="31" t="s">
        <v>13</v>
      </c>
      <c r="E4981" s="31" t="s">
        <v>19</v>
      </c>
      <c r="F4981" s="31" t="s">
        <v>686</v>
      </c>
      <c r="G4981" s="33"/>
      <c r="H4981" s="87"/>
      <c r="I4981" s="48">
        <f>tbl_raw_data[[#This Row],[Date Actioned]]-tbl_raw_data[[#This Row],[Date Tagged]]</f>
        <v>5.8217592595610768E-3</v>
      </c>
      <c r="J4981" s="46">
        <f>HOUR(tbl_raw_data[[#This Row],[Time_taken]])*60+MINUTE(tbl_raw_data[[#This Row],[Time_taken]])+SECOND(tbl_raw_data[[#This Row],[Time_taken]])/60</f>
        <v>8.3833333333333329</v>
      </c>
      <c r="K4981" s="52">
        <f>DATE(YEAR(tbl_raw_data[[#This Row],[Date Actioned]]),MONTH(tbl_raw_data[[#This Row],[Date Actioned]]),DAY(tbl_raw_data[[#This Row],[Date Actioned]]))</f>
        <v>45158</v>
      </c>
      <c r="L4981" s="50" t="str">
        <f>UPPER(TEXT(tbl_raw_data[[#This Row],[updated_date]],"MMMM"))</f>
        <v>AUGUST</v>
      </c>
      <c r="M4981" s="50" t="str">
        <f>"WEEK "&amp; IF(ROUNDUP(DAY(tbl_raw_data[[#This Row],[updated_date]])/7,0)=5,4,ROUNDUP(DAY(tbl_raw_data[[#This Row],[updated_date]])/7,0))</f>
        <v>WEEK 3</v>
      </c>
      <c r="N4981" s="50" t="str">
        <f>UPPER(VLOOKUP(tbl_raw_data[[#This Row],[Analyst]],Settiings!$A$2:$B$16,2,0))</f>
        <v>FARDIN</v>
      </c>
      <c r="O4981" s="50" t="str">
        <f>TRIM(UPPER(tbl_raw_data[[#This Row],[Outcome]]))</f>
        <v>APPROVE</v>
      </c>
      <c r="P4981" s="50" t="str">
        <f>TRIM(UPPER(tbl_raw_data[[#This Row],[Queue Name]]))</f>
        <v>CONSUMER POST BUREAU</v>
      </c>
      <c r="Q4981" s="50" t="str">
        <f>IF(tbl_raw_data[[#This Row],[Time taken in min]]&lt;=Settiings!$D$2,"SLA_MET","SLA_NOT_MET")</f>
        <v>SLA_MET</v>
      </c>
      <c r="R4981" s="94"/>
    </row>
    <row r="4982" spans="1:18" x14ac:dyDescent="0.3">
      <c r="A4982" s="20" t="s">
        <v>5096</v>
      </c>
      <c r="B4982" s="15">
        <v>45158.475081018521</v>
      </c>
      <c r="C4982" s="28">
        <v>45158.478726851848</v>
      </c>
      <c r="D4982" s="29" t="s">
        <v>13</v>
      </c>
      <c r="E4982" s="29" t="s">
        <v>9</v>
      </c>
      <c r="F4982" s="29" t="s">
        <v>65</v>
      </c>
      <c r="G4982" s="29" t="s">
        <v>128</v>
      </c>
      <c r="H4982" s="84"/>
      <c r="I4982" s="48">
        <f>tbl_raw_data[[#This Row],[Date Actioned]]-tbl_raw_data[[#This Row],[Date Tagged]]</f>
        <v>3.6458333270275034E-3</v>
      </c>
      <c r="J4982" s="46">
        <f>HOUR(tbl_raw_data[[#This Row],[Time_taken]])*60+MINUTE(tbl_raw_data[[#This Row],[Time_taken]])+SECOND(tbl_raw_data[[#This Row],[Time_taken]])/60</f>
        <v>5.25</v>
      </c>
      <c r="K4982" s="52">
        <f>DATE(YEAR(tbl_raw_data[[#This Row],[Date Actioned]]),MONTH(tbl_raw_data[[#This Row],[Date Actioned]]),DAY(tbl_raw_data[[#This Row],[Date Actioned]]))</f>
        <v>45158</v>
      </c>
      <c r="L4982" s="50" t="str">
        <f>UPPER(TEXT(tbl_raw_data[[#This Row],[updated_date]],"MMMM"))</f>
        <v>AUGUST</v>
      </c>
      <c r="M4982" s="50" t="str">
        <f>"WEEK "&amp; IF(ROUNDUP(DAY(tbl_raw_data[[#This Row],[updated_date]])/7,0)=5,4,ROUNDUP(DAY(tbl_raw_data[[#This Row],[updated_date]])/7,0))</f>
        <v>WEEK 3</v>
      </c>
      <c r="N4982" s="50" t="str">
        <f>UPPER(VLOOKUP(tbl_raw_data[[#This Row],[Analyst]],Settiings!$A$2:$B$16,2,0))</f>
        <v>SAM</v>
      </c>
      <c r="O4982" s="50" t="str">
        <f>TRIM(UPPER(tbl_raw_data[[#This Row],[Outcome]]))</f>
        <v>APPROVE</v>
      </c>
      <c r="P4982" s="50" t="str">
        <f>TRIM(UPPER(tbl_raw_data[[#This Row],[Queue Name]]))</f>
        <v>CONSUMER EXISTING</v>
      </c>
      <c r="Q4982" s="50" t="str">
        <f>IF(tbl_raw_data[[#This Row],[Time taken in min]]&lt;=Settiings!$D$2,"SLA_MET","SLA_NOT_MET")</f>
        <v>SLA_MET</v>
      </c>
      <c r="R4982" s="94"/>
    </row>
    <row r="4983" spans="1:18" x14ac:dyDescent="0.3">
      <c r="A4983" s="23" t="s">
        <v>5097</v>
      </c>
      <c r="B4983" s="9">
        <v>45158.477951388886</v>
      </c>
      <c r="C4983" s="30">
        <v>45158.488229166665</v>
      </c>
      <c r="D4983" s="31" t="s">
        <v>13</v>
      </c>
      <c r="E4983" s="31" t="s">
        <v>9</v>
      </c>
      <c r="F4983" s="31" t="s">
        <v>1222</v>
      </c>
      <c r="G4983" s="31" t="s">
        <v>17</v>
      </c>
      <c r="H4983" s="85"/>
      <c r="I4983" s="48">
        <f>tbl_raw_data[[#This Row],[Date Actioned]]-tbl_raw_data[[#This Row],[Date Tagged]]</f>
        <v>1.0277777779265307E-2</v>
      </c>
      <c r="J4983" s="46">
        <f>HOUR(tbl_raw_data[[#This Row],[Time_taken]])*60+MINUTE(tbl_raw_data[[#This Row],[Time_taken]])+SECOND(tbl_raw_data[[#This Row],[Time_taken]])/60</f>
        <v>14.8</v>
      </c>
      <c r="K4983" s="52">
        <f>DATE(YEAR(tbl_raw_data[[#This Row],[Date Actioned]]),MONTH(tbl_raw_data[[#This Row],[Date Actioned]]),DAY(tbl_raw_data[[#This Row],[Date Actioned]]))</f>
        <v>45158</v>
      </c>
      <c r="L4983" s="50" t="str">
        <f>UPPER(TEXT(tbl_raw_data[[#This Row],[updated_date]],"MMMM"))</f>
        <v>AUGUST</v>
      </c>
      <c r="M4983" s="50" t="str">
        <f>"WEEK "&amp; IF(ROUNDUP(DAY(tbl_raw_data[[#This Row],[updated_date]])/7,0)=5,4,ROUNDUP(DAY(tbl_raw_data[[#This Row],[updated_date]])/7,0))</f>
        <v>WEEK 3</v>
      </c>
      <c r="N4983" s="50" t="str">
        <f>UPPER(VLOOKUP(tbl_raw_data[[#This Row],[Analyst]],Settiings!$A$2:$B$16,2,0))</f>
        <v>HARDIK</v>
      </c>
      <c r="O4983" s="50" t="str">
        <f>TRIM(UPPER(tbl_raw_data[[#This Row],[Outcome]]))</f>
        <v>APPROVE</v>
      </c>
      <c r="P4983" s="50" t="str">
        <f>TRIM(UPPER(tbl_raw_data[[#This Row],[Queue Name]]))</f>
        <v>CONSUMER EXISTING</v>
      </c>
      <c r="Q4983" s="50" t="str">
        <f>IF(tbl_raw_data[[#This Row],[Time taken in min]]&lt;=Settiings!$D$2,"SLA_MET","SLA_NOT_MET")</f>
        <v>SLA_MET</v>
      </c>
      <c r="R4983" s="94"/>
    </row>
    <row r="4984" spans="1:18" x14ac:dyDescent="0.3">
      <c r="A4984" s="14" t="s">
        <v>5098</v>
      </c>
      <c r="B4984" s="15">
        <v>45158.478530092594</v>
      </c>
      <c r="C4984" s="28">
        <v>45158.48814814815</v>
      </c>
      <c r="D4984" s="29" t="s">
        <v>13</v>
      </c>
      <c r="E4984" s="29" t="s">
        <v>19</v>
      </c>
      <c r="F4984" s="29" t="s">
        <v>10</v>
      </c>
      <c r="G4984" s="32"/>
      <c r="H4984" s="86"/>
      <c r="I4984" s="48">
        <f>tbl_raw_data[[#This Row],[Date Actioned]]-tbl_raw_data[[#This Row],[Date Tagged]]</f>
        <v>9.6180555556202307E-3</v>
      </c>
      <c r="J4984" s="46">
        <f>HOUR(tbl_raw_data[[#This Row],[Time_taken]])*60+MINUTE(tbl_raw_data[[#This Row],[Time_taken]])+SECOND(tbl_raw_data[[#This Row],[Time_taken]])/60</f>
        <v>13.85</v>
      </c>
      <c r="K4984" s="52">
        <f>DATE(YEAR(tbl_raw_data[[#This Row],[Date Actioned]]),MONTH(tbl_raw_data[[#This Row],[Date Actioned]]),DAY(tbl_raw_data[[#This Row],[Date Actioned]]))</f>
        <v>45158</v>
      </c>
      <c r="L4984" s="50" t="str">
        <f>UPPER(TEXT(tbl_raw_data[[#This Row],[updated_date]],"MMMM"))</f>
        <v>AUGUST</v>
      </c>
      <c r="M4984" s="50" t="str">
        <f>"WEEK "&amp; IF(ROUNDUP(DAY(tbl_raw_data[[#This Row],[updated_date]])/7,0)=5,4,ROUNDUP(DAY(tbl_raw_data[[#This Row],[updated_date]])/7,0))</f>
        <v>WEEK 3</v>
      </c>
      <c r="N4984" s="50" t="str">
        <f>UPPER(VLOOKUP(tbl_raw_data[[#This Row],[Analyst]],Settiings!$A$2:$B$16,2,0))</f>
        <v>NITESH</v>
      </c>
      <c r="O4984" s="50" t="str">
        <f>TRIM(UPPER(tbl_raw_data[[#This Row],[Outcome]]))</f>
        <v>APPROVE</v>
      </c>
      <c r="P4984" s="50" t="str">
        <f>TRIM(UPPER(tbl_raw_data[[#This Row],[Queue Name]]))</f>
        <v>CONSUMER POST BUREAU</v>
      </c>
      <c r="Q4984" s="50" t="str">
        <f>IF(tbl_raw_data[[#This Row],[Time taken in min]]&lt;=Settiings!$D$2,"SLA_MET","SLA_NOT_MET")</f>
        <v>SLA_MET</v>
      </c>
      <c r="R4984" s="94"/>
    </row>
    <row r="4985" spans="1:18" x14ac:dyDescent="0.3">
      <c r="A4985" s="20" t="s">
        <v>5099</v>
      </c>
      <c r="B4985" s="9">
        <v>45158.478888888887</v>
      </c>
      <c r="C4985" s="30">
        <v>45158.486192129632</v>
      </c>
      <c r="D4985" s="31" t="s">
        <v>13</v>
      </c>
      <c r="E4985" s="31" t="s">
        <v>9</v>
      </c>
      <c r="F4985" s="31" t="s">
        <v>65</v>
      </c>
      <c r="G4985" s="31" t="s">
        <v>128</v>
      </c>
      <c r="H4985" s="85"/>
      <c r="I4985" s="48">
        <f>tbl_raw_data[[#This Row],[Date Actioned]]-tbl_raw_data[[#This Row],[Date Tagged]]</f>
        <v>7.3032407453865744E-3</v>
      </c>
      <c r="J4985" s="46">
        <f>HOUR(tbl_raw_data[[#This Row],[Time_taken]])*60+MINUTE(tbl_raw_data[[#This Row],[Time_taken]])+SECOND(tbl_raw_data[[#This Row],[Time_taken]])/60</f>
        <v>10.516666666666667</v>
      </c>
      <c r="K4985" s="52">
        <f>DATE(YEAR(tbl_raw_data[[#This Row],[Date Actioned]]),MONTH(tbl_raw_data[[#This Row],[Date Actioned]]),DAY(tbl_raw_data[[#This Row],[Date Actioned]]))</f>
        <v>45158</v>
      </c>
      <c r="L4985" s="50" t="str">
        <f>UPPER(TEXT(tbl_raw_data[[#This Row],[updated_date]],"MMMM"))</f>
        <v>AUGUST</v>
      </c>
      <c r="M4985" s="50" t="str">
        <f>"WEEK "&amp; IF(ROUNDUP(DAY(tbl_raw_data[[#This Row],[updated_date]])/7,0)=5,4,ROUNDUP(DAY(tbl_raw_data[[#This Row],[updated_date]])/7,0))</f>
        <v>WEEK 3</v>
      </c>
      <c r="N4985" s="50" t="str">
        <f>UPPER(VLOOKUP(tbl_raw_data[[#This Row],[Analyst]],Settiings!$A$2:$B$16,2,0))</f>
        <v>SAM</v>
      </c>
      <c r="O4985" s="50" t="str">
        <f>TRIM(UPPER(tbl_raw_data[[#This Row],[Outcome]]))</f>
        <v>APPROVE</v>
      </c>
      <c r="P4985" s="50" t="str">
        <f>TRIM(UPPER(tbl_raw_data[[#This Row],[Queue Name]]))</f>
        <v>CONSUMER EXISTING</v>
      </c>
      <c r="Q4985" s="50" t="str">
        <f>IF(tbl_raw_data[[#This Row],[Time taken in min]]&lt;=Settiings!$D$2,"SLA_MET","SLA_NOT_MET")</f>
        <v>SLA_MET</v>
      </c>
      <c r="R4985" s="94"/>
    </row>
    <row r="4986" spans="1:18" x14ac:dyDescent="0.3">
      <c r="A4986" s="23" t="s">
        <v>5101</v>
      </c>
      <c r="B4986" s="15">
        <v>45158.48170138889</v>
      </c>
      <c r="C4986" s="28">
        <v>45158.489953703705</v>
      </c>
      <c r="D4986" s="29" t="s">
        <v>13</v>
      </c>
      <c r="E4986" s="29" t="s">
        <v>19</v>
      </c>
      <c r="F4986" s="29" t="s">
        <v>686</v>
      </c>
      <c r="G4986" s="32"/>
      <c r="H4986" s="86"/>
      <c r="I4986" s="48">
        <f>tbl_raw_data[[#This Row],[Date Actioned]]-tbl_raw_data[[#This Row],[Date Tagged]]</f>
        <v>8.2523148157633841E-3</v>
      </c>
      <c r="J4986" s="46">
        <f>HOUR(tbl_raw_data[[#This Row],[Time_taken]])*60+MINUTE(tbl_raw_data[[#This Row],[Time_taken]])+SECOND(tbl_raw_data[[#This Row],[Time_taken]])/60</f>
        <v>11.883333333333333</v>
      </c>
      <c r="K4986" s="52">
        <f>DATE(YEAR(tbl_raw_data[[#This Row],[Date Actioned]]),MONTH(tbl_raw_data[[#This Row],[Date Actioned]]),DAY(tbl_raw_data[[#This Row],[Date Actioned]]))</f>
        <v>45158</v>
      </c>
      <c r="L4986" s="50" t="str">
        <f>UPPER(TEXT(tbl_raw_data[[#This Row],[updated_date]],"MMMM"))</f>
        <v>AUGUST</v>
      </c>
      <c r="M4986" s="50" t="str">
        <f>"WEEK "&amp; IF(ROUNDUP(DAY(tbl_raw_data[[#This Row],[updated_date]])/7,0)=5,4,ROUNDUP(DAY(tbl_raw_data[[#This Row],[updated_date]])/7,0))</f>
        <v>WEEK 3</v>
      </c>
      <c r="N4986" s="50" t="str">
        <f>UPPER(VLOOKUP(tbl_raw_data[[#This Row],[Analyst]],Settiings!$A$2:$B$16,2,0))</f>
        <v>FARDIN</v>
      </c>
      <c r="O4986" s="50" t="str">
        <f>TRIM(UPPER(tbl_raw_data[[#This Row],[Outcome]]))</f>
        <v>APPROVE</v>
      </c>
      <c r="P4986" s="50" t="str">
        <f>TRIM(UPPER(tbl_raw_data[[#This Row],[Queue Name]]))</f>
        <v>CONSUMER POST BUREAU</v>
      </c>
      <c r="Q4986" s="50" t="str">
        <f>IF(tbl_raw_data[[#This Row],[Time taken in min]]&lt;=Settiings!$D$2,"SLA_MET","SLA_NOT_MET")</f>
        <v>SLA_MET</v>
      </c>
      <c r="R4986" s="94"/>
    </row>
    <row r="4987" spans="1:18" x14ac:dyDescent="0.3">
      <c r="A4987" s="14" t="s">
        <v>5103</v>
      </c>
      <c r="B4987" s="9">
        <v>45158.483518518522</v>
      </c>
      <c r="C4987" s="30">
        <v>45158.49596064815</v>
      </c>
      <c r="D4987" s="31" t="s">
        <v>13</v>
      </c>
      <c r="E4987" s="31" t="s">
        <v>19</v>
      </c>
      <c r="F4987" s="31" t="s">
        <v>43</v>
      </c>
      <c r="G4987" s="33"/>
      <c r="H4987" s="87"/>
      <c r="I4987" s="48">
        <f>tbl_raw_data[[#This Row],[Date Actioned]]-tbl_raw_data[[#This Row],[Date Tagged]]</f>
        <v>1.244212962774327E-2</v>
      </c>
      <c r="J4987" s="46">
        <f>HOUR(tbl_raw_data[[#This Row],[Time_taken]])*60+MINUTE(tbl_raw_data[[#This Row],[Time_taken]])+SECOND(tbl_raw_data[[#This Row],[Time_taken]])/60</f>
        <v>17.916666666666668</v>
      </c>
      <c r="K4987" s="52">
        <f>DATE(YEAR(tbl_raw_data[[#This Row],[Date Actioned]]),MONTH(tbl_raw_data[[#This Row],[Date Actioned]]),DAY(tbl_raw_data[[#This Row],[Date Actioned]]))</f>
        <v>45158</v>
      </c>
      <c r="L4987" s="50" t="str">
        <f>UPPER(TEXT(tbl_raw_data[[#This Row],[updated_date]],"MMMM"))</f>
        <v>AUGUST</v>
      </c>
      <c r="M4987" s="50" t="str">
        <f>"WEEK "&amp; IF(ROUNDUP(DAY(tbl_raw_data[[#This Row],[updated_date]])/7,0)=5,4,ROUNDUP(DAY(tbl_raw_data[[#This Row],[updated_date]])/7,0))</f>
        <v>WEEK 3</v>
      </c>
      <c r="N4987" s="50" t="str">
        <f>UPPER(VLOOKUP(tbl_raw_data[[#This Row],[Analyst]],Settiings!$A$2:$B$16,2,0))</f>
        <v>MERCEDES</v>
      </c>
      <c r="O4987" s="50" t="str">
        <f>TRIM(UPPER(tbl_raw_data[[#This Row],[Outcome]]))</f>
        <v>APPROVE</v>
      </c>
      <c r="P4987" s="50" t="str">
        <f>TRIM(UPPER(tbl_raw_data[[#This Row],[Queue Name]]))</f>
        <v>CONSUMER POST BUREAU</v>
      </c>
      <c r="Q4987" s="50" t="str">
        <f>IF(tbl_raw_data[[#This Row],[Time taken in min]]&lt;=Settiings!$D$2,"SLA_MET","SLA_NOT_MET")</f>
        <v>SLA_MET</v>
      </c>
      <c r="R4987" s="94"/>
    </row>
    <row r="4988" spans="1:18" x14ac:dyDescent="0.3">
      <c r="A4988" s="14" t="s">
        <v>5104</v>
      </c>
      <c r="B4988" s="15">
        <v>45158.484375</v>
      </c>
      <c r="C4988" s="28">
        <v>45158.494247685187</v>
      </c>
      <c r="D4988" s="29" t="s">
        <v>27</v>
      </c>
      <c r="E4988" s="29" t="s">
        <v>9</v>
      </c>
      <c r="F4988" s="29" t="s">
        <v>65</v>
      </c>
      <c r="G4988" s="29" t="s">
        <v>5105</v>
      </c>
      <c r="H4988" s="84"/>
      <c r="I4988" s="48">
        <f>tbl_raw_data[[#This Row],[Date Actioned]]-tbl_raw_data[[#This Row],[Date Tagged]]</f>
        <v>9.8726851865649223E-3</v>
      </c>
      <c r="J4988" s="46">
        <f>HOUR(tbl_raw_data[[#This Row],[Time_taken]])*60+MINUTE(tbl_raw_data[[#This Row],[Time_taken]])+SECOND(tbl_raw_data[[#This Row],[Time_taken]])/60</f>
        <v>14.216666666666667</v>
      </c>
      <c r="K4988" s="52">
        <f>DATE(YEAR(tbl_raw_data[[#This Row],[Date Actioned]]),MONTH(tbl_raw_data[[#This Row],[Date Actioned]]),DAY(tbl_raw_data[[#This Row],[Date Actioned]]))</f>
        <v>45158</v>
      </c>
      <c r="L4988" s="50" t="str">
        <f>UPPER(TEXT(tbl_raw_data[[#This Row],[updated_date]],"MMMM"))</f>
        <v>AUGUST</v>
      </c>
      <c r="M4988" s="50" t="str">
        <f>"WEEK "&amp; IF(ROUNDUP(DAY(tbl_raw_data[[#This Row],[updated_date]])/7,0)=5,4,ROUNDUP(DAY(tbl_raw_data[[#This Row],[updated_date]])/7,0))</f>
        <v>WEEK 3</v>
      </c>
      <c r="N4988" s="50" t="str">
        <f>UPPER(VLOOKUP(tbl_raw_data[[#This Row],[Analyst]],Settiings!$A$2:$B$16,2,0))</f>
        <v>SAM</v>
      </c>
      <c r="O4988" s="50" t="str">
        <f>TRIM(UPPER(tbl_raw_data[[#This Row],[Outcome]]))</f>
        <v>DECLINE</v>
      </c>
      <c r="P4988" s="50" t="str">
        <f>TRIM(UPPER(tbl_raw_data[[#This Row],[Queue Name]]))</f>
        <v>CONSUMER EXISTING</v>
      </c>
      <c r="Q4988" s="50" t="str">
        <f>IF(tbl_raw_data[[#This Row],[Time taken in min]]&lt;=Settiings!$D$2,"SLA_MET","SLA_NOT_MET")</f>
        <v>SLA_MET</v>
      </c>
      <c r="R4988" s="94"/>
    </row>
    <row r="4989" spans="1:18" x14ac:dyDescent="0.3">
      <c r="A4989" s="20" t="s">
        <v>5106</v>
      </c>
      <c r="B4989" s="15">
        <v>45158.485682870371</v>
      </c>
      <c r="C4989" s="28">
        <v>45158.495972222219</v>
      </c>
      <c r="D4989" s="29" t="s">
        <v>13</v>
      </c>
      <c r="E4989" s="29" t="s">
        <v>47</v>
      </c>
      <c r="F4989" s="29" t="s">
        <v>1222</v>
      </c>
      <c r="G4989" s="29" t="s">
        <v>41</v>
      </c>
      <c r="H4989" s="84"/>
      <c r="I4989" s="48">
        <f>tbl_raw_data[[#This Row],[Date Actioned]]-tbl_raw_data[[#This Row],[Date Tagged]]</f>
        <v>1.0289351848769002E-2</v>
      </c>
      <c r="J4989" s="46">
        <f>HOUR(tbl_raw_data[[#This Row],[Time_taken]])*60+MINUTE(tbl_raw_data[[#This Row],[Time_taken]])+SECOND(tbl_raw_data[[#This Row],[Time_taken]])/60</f>
        <v>14.816666666666666</v>
      </c>
      <c r="K4989" s="52">
        <f>DATE(YEAR(tbl_raw_data[[#This Row],[Date Actioned]]),MONTH(tbl_raw_data[[#This Row],[Date Actioned]]),DAY(tbl_raw_data[[#This Row],[Date Actioned]]))</f>
        <v>45158</v>
      </c>
      <c r="L4989" s="50" t="str">
        <f>UPPER(TEXT(tbl_raw_data[[#This Row],[updated_date]],"MMMM"))</f>
        <v>AUGUST</v>
      </c>
      <c r="M4989" s="50" t="str">
        <f>"WEEK "&amp; IF(ROUNDUP(DAY(tbl_raw_data[[#This Row],[updated_date]])/7,0)=5,4,ROUNDUP(DAY(tbl_raw_data[[#This Row],[updated_date]])/7,0))</f>
        <v>WEEK 3</v>
      </c>
      <c r="N4989" s="50" t="str">
        <f>UPPER(VLOOKUP(tbl_raw_data[[#This Row],[Analyst]],Settiings!$A$2:$B$16,2,0))</f>
        <v>HARDIK</v>
      </c>
      <c r="O4989" s="50" t="str">
        <f>TRIM(UPPER(tbl_raw_data[[#This Row],[Outcome]]))</f>
        <v>APPROVE</v>
      </c>
      <c r="P4989" s="50" t="str">
        <f>TRIM(UPPER(tbl_raw_data[[#This Row],[Queue Name]]))</f>
        <v>CONSUMER PRE BUREAU</v>
      </c>
      <c r="Q4989" s="50" t="str">
        <f>IF(tbl_raw_data[[#This Row],[Time taken in min]]&lt;=Settiings!$D$2,"SLA_MET","SLA_NOT_MET")</f>
        <v>SLA_MET</v>
      </c>
      <c r="R4989" s="94"/>
    </row>
    <row r="4990" spans="1:18" x14ac:dyDescent="0.3">
      <c r="A4990" s="23" t="s">
        <v>5107</v>
      </c>
      <c r="B4990" s="9">
        <v>45158.491296296299</v>
      </c>
      <c r="C4990" s="30">
        <v>45158.499108796299</v>
      </c>
      <c r="D4990" s="31" t="s">
        <v>13</v>
      </c>
      <c r="E4990" s="31" t="s">
        <v>19</v>
      </c>
      <c r="F4990" s="31" t="s">
        <v>686</v>
      </c>
      <c r="G4990" s="33"/>
      <c r="H4990" s="87"/>
      <c r="I4990" s="48">
        <f>tbl_raw_data[[#This Row],[Date Actioned]]-tbl_raw_data[[#This Row],[Date Tagged]]</f>
        <v>7.8125E-3</v>
      </c>
      <c r="J4990" s="46">
        <f>HOUR(tbl_raw_data[[#This Row],[Time_taken]])*60+MINUTE(tbl_raw_data[[#This Row],[Time_taken]])+SECOND(tbl_raw_data[[#This Row],[Time_taken]])/60</f>
        <v>11.25</v>
      </c>
      <c r="K4990" s="52">
        <f>DATE(YEAR(tbl_raw_data[[#This Row],[Date Actioned]]),MONTH(tbl_raw_data[[#This Row],[Date Actioned]]),DAY(tbl_raw_data[[#This Row],[Date Actioned]]))</f>
        <v>45158</v>
      </c>
      <c r="L4990" s="50" t="str">
        <f>UPPER(TEXT(tbl_raw_data[[#This Row],[updated_date]],"MMMM"))</f>
        <v>AUGUST</v>
      </c>
      <c r="M4990" s="50" t="str">
        <f>"WEEK "&amp; IF(ROUNDUP(DAY(tbl_raw_data[[#This Row],[updated_date]])/7,0)=5,4,ROUNDUP(DAY(tbl_raw_data[[#This Row],[updated_date]])/7,0))</f>
        <v>WEEK 3</v>
      </c>
      <c r="N4990" s="50" t="str">
        <f>UPPER(VLOOKUP(tbl_raw_data[[#This Row],[Analyst]],Settiings!$A$2:$B$16,2,0))</f>
        <v>FARDIN</v>
      </c>
      <c r="O4990" s="50" t="str">
        <f>TRIM(UPPER(tbl_raw_data[[#This Row],[Outcome]]))</f>
        <v>APPROVE</v>
      </c>
      <c r="P4990" s="50" t="str">
        <f>TRIM(UPPER(tbl_raw_data[[#This Row],[Queue Name]]))</f>
        <v>CONSUMER POST BUREAU</v>
      </c>
      <c r="Q4990" s="50" t="str">
        <f>IF(tbl_raw_data[[#This Row],[Time taken in min]]&lt;=Settiings!$D$2,"SLA_MET","SLA_NOT_MET")</f>
        <v>SLA_MET</v>
      </c>
      <c r="R4990" s="94"/>
    </row>
    <row r="4991" spans="1:18" x14ac:dyDescent="0.3">
      <c r="A4991" s="14" t="s">
        <v>5108</v>
      </c>
      <c r="B4991" s="15">
        <v>45158.492592592593</v>
      </c>
      <c r="C4991" s="28">
        <v>45158.500555555554</v>
      </c>
      <c r="D4991" s="29" t="s">
        <v>13</v>
      </c>
      <c r="E4991" s="29" t="s">
        <v>19</v>
      </c>
      <c r="F4991" s="29" t="s">
        <v>65</v>
      </c>
      <c r="G4991" s="32"/>
      <c r="H4991" s="86"/>
      <c r="I4991" s="48">
        <f>tbl_raw_data[[#This Row],[Date Actioned]]-tbl_raw_data[[#This Row],[Date Tagged]]</f>
        <v>7.962962961755693E-3</v>
      </c>
      <c r="J4991" s="46">
        <f>HOUR(tbl_raw_data[[#This Row],[Time_taken]])*60+MINUTE(tbl_raw_data[[#This Row],[Time_taken]])+SECOND(tbl_raw_data[[#This Row],[Time_taken]])/60</f>
        <v>11.466666666666667</v>
      </c>
      <c r="K4991" s="52">
        <f>DATE(YEAR(tbl_raw_data[[#This Row],[Date Actioned]]),MONTH(tbl_raw_data[[#This Row],[Date Actioned]]),DAY(tbl_raw_data[[#This Row],[Date Actioned]]))</f>
        <v>45158</v>
      </c>
      <c r="L4991" s="50" t="str">
        <f>UPPER(TEXT(tbl_raw_data[[#This Row],[updated_date]],"MMMM"))</f>
        <v>AUGUST</v>
      </c>
      <c r="M4991" s="50" t="str">
        <f>"WEEK "&amp; IF(ROUNDUP(DAY(tbl_raw_data[[#This Row],[updated_date]])/7,0)=5,4,ROUNDUP(DAY(tbl_raw_data[[#This Row],[updated_date]])/7,0))</f>
        <v>WEEK 3</v>
      </c>
      <c r="N4991" s="50" t="str">
        <f>UPPER(VLOOKUP(tbl_raw_data[[#This Row],[Analyst]],Settiings!$A$2:$B$16,2,0))</f>
        <v>SAM</v>
      </c>
      <c r="O4991" s="50" t="str">
        <f>TRIM(UPPER(tbl_raw_data[[#This Row],[Outcome]]))</f>
        <v>APPROVE</v>
      </c>
      <c r="P4991" s="50" t="str">
        <f>TRIM(UPPER(tbl_raw_data[[#This Row],[Queue Name]]))</f>
        <v>CONSUMER POST BUREAU</v>
      </c>
      <c r="Q4991" s="50" t="str">
        <f>IF(tbl_raw_data[[#This Row],[Time taken in min]]&lt;=Settiings!$D$2,"SLA_MET","SLA_NOT_MET")</f>
        <v>SLA_MET</v>
      </c>
      <c r="R4991" s="94"/>
    </row>
    <row r="4992" spans="1:18" x14ac:dyDescent="0.3">
      <c r="A4992" s="20" t="s">
        <v>5109</v>
      </c>
      <c r="B4992" s="9">
        <v>45158.499155092592</v>
      </c>
      <c r="C4992" s="30">
        <v>45158.507962962962</v>
      </c>
      <c r="D4992" s="31" t="s">
        <v>13</v>
      </c>
      <c r="E4992" s="31" t="s">
        <v>9</v>
      </c>
      <c r="F4992" s="31" t="s">
        <v>1222</v>
      </c>
      <c r="G4992" s="31" t="s">
        <v>17</v>
      </c>
      <c r="H4992" s="85"/>
      <c r="I4992" s="48">
        <f>tbl_raw_data[[#This Row],[Date Actioned]]-tbl_raw_data[[#This Row],[Date Tagged]]</f>
        <v>8.8078703702194616E-3</v>
      </c>
      <c r="J4992" s="46">
        <f>HOUR(tbl_raw_data[[#This Row],[Time_taken]])*60+MINUTE(tbl_raw_data[[#This Row],[Time_taken]])+SECOND(tbl_raw_data[[#This Row],[Time_taken]])/60</f>
        <v>12.683333333333334</v>
      </c>
      <c r="K4992" s="52">
        <f>DATE(YEAR(tbl_raw_data[[#This Row],[Date Actioned]]),MONTH(tbl_raw_data[[#This Row],[Date Actioned]]),DAY(tbl_raw_data[[#This Row],[Date Actioned]]))</f>
        <v>45158</v>
      </c>
      <c r="L4992" s="50" t="str">
        <f>UPPER(TEXT(tbl_raw_data[[#This Row],[updated_date]],"MMMM"))</f>
        <v>AUGUST</v>
      </c>
      <c r="M4992" s="50" t="str">
        <f>"WEEK "&amp; IF(ROUNDUP(DAY(tbl_raw_data[[#This Row],[updated_date]])/7,0)=5,4,ROUNDUP(DAY(tbl_raw_data[[#This Row],[updated_date]])/7,0))</f>
        <v>WEEK 3</v>
      </c>
      <c r="N4992" s="50" t="str">
        <f>UPPER(VLOOKUP(tbl_raw_data[[#This Row],[Analyst]],Settiings!$A$2:$B$16,2,0))</f>
        <v>HARDIK</v>
      </c>
      <c r="O4992" s="50" t="str">
        <f>TRIM(UPPER(tbl_raw_data[[#This Row],[Outcome]]))</f>
        <v>APPROVE</v>
      </c>
      <c r="P4992" s="50" t="str">
        <f>TRIM(UPPER(tbl_raw_data[[#This Row],[Queue Name]]))</f>
        <v>CONSUMER EXISTING</v>
      </c>
      <c r="Q4992" s="50" t="str">
        <f>IF(tbl_raw_data[[#This Row],[Time taken in min]]&lt;=Settiings!$D$2,"SLA_MET","SLA_NOT_MET")</f>
        <v>SLA_MET</v>
      </c>
      <c r="R4992" s="94"/>
    </row>
    <row r="4993" spans="1:18" x14ac:dyDescent="0.3">
      <c r="A4993" s="23" t="s">
        <v>5110</v>
      </c>
      <c r="B4993" s="15">
        <v>45158.50309027778</v>
      </c>
      <c r="C4993" s="28">
        <v>45158.508414351854</v>
      </c>
      <c r="D4993" s="29" t="s">
        <v>13</v>
      </c>
      <c r="E4993" s="29" t="s">
        <v>19</v>
      </c>
      <c r="F4993" s="29" t="s">
        <v>76</v>
      </c>
      <c r="G4993" s="32"/>
      <c r="H4993" s="86"/>
      <c r="I4993" s="48">
        <f>tbl_raw_data[[#This Row],[Date Actioned]]-tbl_raw_data[[#This Row],[Date Tagged]]</f>
        <v>5.324074074451346E-3</v>
      </c>
      <c r="J4993" s="46">
        <f>HOUR(tbl_raw_data[[#This Row],[Time_taken]])*60+MINUTE(tbl_raw_data[[#This Row],[Time_taken]])+SECOND(tbl_raw_data[[#This Row],[Time_taken]])/60</f>
        <v>7.666666666666667</v>
      </c>
      <c r="K4993" s="52">
        <f>DATE(YEAR(tbl_raw_data[[#This Row],[Date Actioned]]),MONTH(tbl_raw_data[[#This Row],[Date Actioned]]),DAY(tbl_raw_data[[#This Row],[Date Actioned]]))</f>
        <v>45158</v>
      </c>
      <c r="L4993" s="50" t="str">
        <f>UPPER(TEXT(tbl_raw_data[[#This Row],[updated_date]],"MMMM"))</f>
        <v>AUGUST</v>
      </c>
      <c r="M4993" s="50" t="str">
        <f>"WEEK "&amp; IF(ROUNDUP(DAY(tbl_raw_data[[#This Row],[updated_date]])/7,0)=5,4,ROUNDUP(DAY(tbl_raw_data[[#This Row],[updated_date]])/7,0))</f>
        <v>WEEK 3</v>
      </c>
      <c r="N4993" s="50" t="str">
        <f>UPPER(VLOOKUP(tbl_raw_data[[#This Row],[Analyst]],Settiings!$A$2:$B$16,2,0))</f>
        <v>ROHAN</v>
      </c>
      <c r="O4993" s="50" t="str">
        <f>TRIM(UPPER(tbl_raw_data[[#This Row],[Outcome]]))</f>
        <v>APPROVE</v>
      </c>
      <c r="P4993" s="50" t="str">
        <f>TRIM(UPPER(tbl_raw_data[[#This Row],[Queue Name]]))</f>
        <v>CONSUMER POST BUREAU</v>
      </c>
      <c r="Q4993" s="50" t="str">
        <f>IF(tbl_raw_data[[#This Row],[Time taken in min]]&lt;=Settiings!$D$2,"SLA_MET","SLA_NOT_MET")</f>
        <v>SLA_MET</v>
      </c>
      <c r="R4993" s="94"/>
    </row>
    <row r="4994" spans="1:18" x14ac:dyDescent="0.3">
      <c r="A4994" s="14" t="s">
        <v>5113</v>
      </c>
      <c r="B4994" s="9">
        <v>45158.506238425929</v>
      </c>
      <c r="C4994" s="30">
        <v>45158.511608796296</v>
      </c>
      <c r="D4994" s="31" t="s">
        <v>13</v>
      </c>
      <c r="E4994" s="31" t="s">
        <v>47</v>
      </c>
      <c r="F4994" s="31" t="s">
        <v>686</v>
      </c>
      <c r="G4994" s="31" t="s">
        <v>17</v>
      </c>
      <c r="H4994" s="85"/>
      <c r="I4994" s="48">
        <f>tbl_raw_data[[#This Row],[Date Actioned]]-tbl_raw_data[[#This Row],[Date Tagged]]</f>
        <v>5.3703703670180403E-3</v>
      </c>
      <c r="J4994" s="46">
        <f>HOUR(tbl_raw_data[[#This Row],[Time_taken]])*60+MINUTE(tbl_raw_data[[#This Row],[Time_taken]])+SECOND(tbl_raw_data[[#This Row],[Time_taken]])/60</f>
        <v>7.7333333333333334</v>
      </c>
      <c r="K4994" s="52">
        <f>DATE(YEAR(tbl_raw_data[[#This Row],[Date Actioned]]),MONTH(tbl_raw_data[[#This Row],[Date Actioned]]),DAY(tbl_raw_data[[#This Row],[Date Actioned]]))</f>
        <v>45158</v>
      </c>
      <c r="L4994" s="50" t="str">
        <f>UPPER(TEXT(tbl_raw_data[[#This Row],[updated_date]],"MMMM"))</f>
        <v>AUGUST</v>
      </c>
      <c r="M4994" s="50" t="str">
        <f>"WEEK "&amp; IF(ROUNDUP(DAY(tbl_raw_data[[#This Row],[updated_date]])/7,0)=5,4,ROUNDUP(DAY(tbl_raw_data[[#This Row],[updated_date]])/7,0))</f>
        <v>WEEK 3</v>
      </c>
      <c r="N4994" s="50" t="str">
        <f>UPPER(VLOOKUP(tbl_raw_data[[#This Row],[Analyst]],Settiings!$A$2:$B$16,2,0))</f>
        <v>FARDIN</v>
      </c>
      <c r="O4994" s="50" t="str">
        <f>TRIM(UPPER(tbl_raw_data[[#This Row],[Outcome]]))</f>
        <v>APPROVE</v>
      </c>
      <c r="P4994" s="50" t="str">
        <f>TRIM(UPPER(tbl_raw_data[[#This Row],[Queue Name]]))</f>
        <v>CONSUMER PRE BUREAU</v>
      </c>
      <c r="Q4994" s="50" t="str">
        <f>IF(tbl_raw_data[[#This Row],[Time taken in min]]&lt;=Settiings!$D$2,"SLA_MET","SLA_NOT_MET")</f>
        <v>SLA_MET</v>
      </c>
      <c r="R4994" s="94"/>
    </row>
    <row r="4995" spans="1:18" x14ac:dyDescent="0.3">
      <c r="A4995" s="20" t="s">
        <v>5114</v>
      </c>
      <c r="B4995" s="15">
        <v>45158.509884259256</v>
      </c>
      <c r="C4995" s="28">
        <v>45158.513738425929</v>
      </c>
      <c r="D4995" s="29" t="s">
        <v>13</v>
      </c>
      <c r="E4995" s="29" t="s">
        <v>9</v>
      </c>
      <c r="F4995" s="29" t="s">
        <v>1222</v>
      </c>
      <c r="G4995" s="29" t="s">
        <v>17</v>
      </c>
      <c r="H4995" s="84"/>
      <c r="I4995" s="48">
        <f>tbl_raw_data[[#This Row],[Date Actioned]]-tbl_raw_data[[#This Row],[Date Tagged]]</f>
        <v>3.8541666726814583E-3</v>
      </c>
      <c r="J4995" s="46">
        <f>HOUR(tbl_raw_data[[#This Row],[Time_taken]])*60+MINUTE(tbl_raw_data[[#This Row],[Time_taken]])+SECOND(tbl_raw_data[[#This Row],[Time_taken]])/60</f>
        <v>5.55</v>
      </c>
      <c r="K4995" s="52">
        <f>DATE(YEAR(tbl_raw_data[[#This Row],[Date Actioned]]),MONTH(tbl_raw_data[[#This Row],[Date Actioned]]),DAY(tbl_raw_data[[#This Row],[Date Actioned]]))</f>
        <v>45158</v>
      </c>
      <c r="L4995" s="50" t="str">
        <f>UPPER(TEXT(tbl_raw_data[[#This Row],[updated_date]],"MMMM"))</f>
        <v>AUGUST</v>
      </c>
      <c r="M4995" s="50" t="str">
        <f>"WEEK "&amp; IF(ROUNDUP(DAY(tbl_raw_data[[#This Row],[updated_date]])/7,0)=5,4,ROUNDUP(DAY(tbl_raw_data[[#This Row],[updated_date]])/7,0))</f>
        <v>WEEK 3</v>
      </c>
      <c r="N4995" s="50" t="str">
        <f>UPPER(VLOOKUP(tbl_raw_data[[#This Row],[Analyst]],Settiings!$A$2:$B$16,2,0))</f>
        <v>HARDIK</v>
      </c>
      <c r="O4995" s="50" t="str">
        <f>TRIM(UPPER(tbl_raw_data[[#This Row],[Outcome]]))</f>
        <v>APPROVE</v>
      </c>
      <c r="P4995" s="50" t="str">
        <f>TRIM(UPPER(tbl_raw_data[[#This Row],[Queue Name]]))</f>
        <v>CONSUMER EXISTING</v>
      </c>
      <c r="Q4995" s="50" t="str">
        <f>IF(tbl_raw_data[[#This Row],[Time taken in min]]&lt;=Settiings!$D$2,"SLA_MET","SLA_NOT_MET")</f>
        <v>SLA_MET</v>
      </c>
      <c r="R4995" s="94"/>
    </row>
    <row r="4996" spans="1:18" x14ac:dyDescent="0.3">
      <c r="A4996" s="23" t="s">
        <v>5115</v>
      </c>
      <c r="B4996" s="9">
        <v>45158.511759259258</v>
      </c>
      <c r="C4996" s="30">
        <v>45158.516388888886</v>
      </c>
      <c r="D4996" s="31" t="s">
        <v>13</v>
      </c>
      <c r="E4996" s="31" t="s">
        <v>9</v>
      </c>
      <c r="F4996" s="31" t="s">
        <v>65</v>
      </c>
      <c r="G4996" s="31" t="s">
        <v>17</v>
      </c>
      <c r="H4996" s="85"/>
      <c r="I4996" s="48">
        <f>tbl_raw_data[[#This Row],[Date Actioned]]-tbl_raw_data[[#This Row],[Date Tagged]]</f>
        <v>4.6296296277432702E-3</v>
      </c>
      <c r="J4996" s="46">
        <f>HOUR(tbl_raw_data[[#This Row],[Time_taken]])*60+MINUTE(tbl_raw_data[[#This Row],[Time_taken]])+SECOND(tbl_raw_data[[#This Row],[Time_taken]])/60</f>
        <v>6.666666666666667</v>
      </c>
      <c r="K4996" s="52">
        <f>DATE(YEAR(tbl_raw_data[[#This Row],[Date Actioned]]),MONTH(tbl_raw_data[[#This Row],[Date Actioned]]),DAY(tbl_raw_data[[#This Row],[Date Actioned]]))</f>
        <v>45158</v>
      </c>
      <c r="L4996" s="50" t="str">
        <f>UPPER(TEXT(tbl_raw_data[[#This Row],[updated_date]],"MMMM"))</f>
        <v>AUGUST</v>
      </c>
      <c r="M4996" s="50" t="str">
        <f>"WEEK "&amp; IF(ROUNDUP(DAY(tbl_raw_data[[#This Row],[updated_date]])/7,0)=5,4,ROUNDUP(DAY(tbl_raw_data[[#This Row],[updated_date]])/7,0))</f>
        <v>WEEK 3</v>
      </c>
      <c r="N4996" s="50" t="str">
        <f>UPPER(VLOOKUP(tbl_raw_data[[#This Row],[Analyst]],Settiings!$A$2:$B$16,2,0))</f>
        <v>SAM</v>
      </c>
      <c r="O4996" s="50" t="str">
        <f>TRIM(UPPER(tbl_raw_data[[#This Row],[Outcome]]))</f>
        <v>APPROVE</v>
      </c>
      <c r="P4996" s="50" t="str">
        <f>TRIM(UPPER(tbl_raw_data[[#This Row],[Queue Name]]))</f>
        <v>CONSUMER EXISTING</v>
      </c>
      <c r="Q4996" s="50" t="str">
        <f>IF(tbl_raw_data[[#This Row],[Time taken in min]]&lt;=Settiings!$D$2,"SLA_MET","SLA_NOT_MET")</f>
        <v>SLA_MET</v>
      </c>
      <c r="R4996" s="94"/>
    </row>
    <row r="4997" spans="1:18" x14ac:dyDescent="0.3">
      <c r="A4997" s="14" t="s">
        <v>5116</v>
      </c>
      <c r="B4997" s="15">
        <v>45158.513749999998</v>
      </c>
      <c r="C4997" s="28">
        <v>45158.526192129626</v>
      </c>
      <c r="D4997" s="29" t="s">
        <v>13</v>
      </c>
      <c r="E4997" s="29" t="s">
        <v>47</v>
      </c>
      <c r="F4997" s="29" t="s">
        <v>686</v>
      </c>
      <c r="G4997" s="29" t="s">
        <v>17</v>
      </c>
      <c r="H4997" s="84"/>
      <c r="I4997" s="48">
        <f>tbl_raw_data[[#This Row],[Date Actioned]]-tbl_raw_data[[#This Row],[Date Tagged]]</f>
        <v>1.244212962774327E-2</v>
      </c>
      <c r="J4997" s="46">
        <f>HOUR(tbl_raw_data[[#This Row],[Time_taken]])*60+MINUTE(tbl_raw_data[[#This Row],[Time_taken]])+SECOND(tbl_raw_data[[#This Row],[Time_taken]])/60</f>
        <v>17.916666666666668</v>
      </c>
      <c r="K4997" s="52">
        <f>DATE(YEAR(tbl_raw_data[[#This Row],[Date Actioned]]),MONTH(tbl_raw_data[[#This Row],[Date Actioned]]),DAY(tbl_raw_data[[#This Row],[Date Actioned]]))</f>
        <v>45158</v>
      </c>
      <c r="L4997" s="50" t="str">
        <f>UPPER(TEXT(tbl_raw_data[[#This Row],[updated_date]],"MMMM"))</f>
        <v>AUGUST</v>
      </c>
      <c r="M4997" s="50" t="str">
        <f>"WEEK "&amp; IF(ROUNDUP(DAY(tbl_raw_data[[#This Row],[updated_date]])/7,0)=5,4,ROUNDUP(DAY(tbl_raw_data[[#This Row],[updated_date]])/7,0))</f>
        <v>WEEK 3</v>
      </c>
      <c r="N4997" s="50" t="str">
        <f>UPPER(VLOOKUP(tbl_raw_data[[#This Row],[Analyst]],Settiings!$A$2:$B$16,2,0))</f>
        <v>FARDIN</v>
      </c>
      <c r="O4997" s="50" t="str">
        <f>TRIM(UPPER(tbl_raw_data[[#This Row],[Outcome]]))</f>
        <v>APPROVE</v>
      </c>
      <c r="P4997" s="50" t="str">
        <f>TRIM(UPPER(tbl_raw_data[[#This Row],[Queue Name]]))</f>
        <v>CONSUMER PRE BUREAU</v>
      </c>
      <c r="Q4997" s="50" t="str">
        <f>IF(tbl_raw_data[[#This Row],[Time taken in min]]&lt;=Settiings!$D$2,"SLA_MET","SLA_NOT_MET")</f>
        <v>SLA_MET</v>
      </c>
      <c r="R4997" s="94"/>
    </row>
    <row r="4998" spans="1:18" x14ac:dyDescent="0.3">
      <c r="A4998" s="20" t="s">
        <v>5117</v>
      </c>
      <c r="B4998" s="9">
        <v>45158.522175925929</v>
      </c>
      <c r="C4998" s="30">
        <v>45158.527557870373</v>
      </c>
      <c r="D4998" s="31" t="s">
        <v>13</v>
      </c>
      <c r="E4998" s="31" t="s">
        <v>47</v>
      </c>
      <c r="F4998" s="31" t="s">
        <v>65</v>
      </c>
      <c r="G4998" s="31" t="s">
        <v>77</v>
      </c>
      <c r="H4998" s="85"/>
      <c r="I4998" s="48">
        <f>tbl_raw_data[[#This Row],[Date Actioned]]-tbl_raw_data[[#This Row],[Date Tagged]]</f>
        <v>5.3819444437976927E-3</v>
      </c>
      <c r="J4998" s="46">
        <f>HOUR(tbl_raw_data[[#This Row],[Time_taken]])*60+MINUTE(tbl_raw_data[[#This Row],[Time_taken]])+SECOND(tbl_raw_data[[#This Row],[Time_taken]])/60</f>
        <v>7.75</v>
      </c>
      <c r="K4998" s="52">
        <f>DATE(YEAR(tbl_raw_data[[#This Row],[Date Actioned]]),MONTH(tbl_raw_data[[#This Row],[Date Actioned]]),DAY(tbl_raw_data[[#This Row],[Date Actioned]]))</f>
        <v>45158</v>
      </c>
      <c r="L4998" s="50" t="str">
        <f>UPPER(TEXT(tbl_raw_data[[#This Row],[updated_date]],"MMMM"))</f>
        <v>AUGUST</v>
      </c>
      <c r="M4998" s="50" t="str">
        <f>"WEEK "&amp; IF(ROUNDUP(DAY(tbl_raw_data[[#This Row],[updated_date]])/7,0)=5,4,ROUNDUP(DAY(tbl_raw_data[[#This Row],[updated_date]])/7,0))</f>
        <v>WEEK 3</v>
      </c>
      <c r="N4998" s="50" t="str">
        <f>UPPER(VLOOKUP(tbl_raw_data[[#This Row],[Analyst]],Settiings!$A$2:$B$16,2,0))</f>
        <v>SAM</v>
      </c>
      <c r="O4998" s="50" t="str">
        <f>TRIM(UPPER(tbl_raw_data[[#This Row],[Outcome]]))</f>
        <v>APPROVE</v>
      </c>
      <c r="P4998" s="50" t="str">
        <f>TRIM(UPPER(tbl_raw_data[[#This Row],[Queue Name]]))</f>
        <v>CONSUMER PRE BUREAU</v>
      </c>
      <c r="Q4998" s="50" t="str">
        <f>IF(tbl_raw_data[[#This Row],[Time taken in min]]&lt;=Settiings!$D$2,"SLA_MET","SLA_NOT_MET")</f>
        <v>SLA_MET</v>
      </c>
      <c r="R4998" s="94"/>
    </row>
    <row r="4999" spans="1:18" x14ac:dyDescent="0.3">
      <c r="A4999" s="23" t="s">
        <v>5118</v>
      </c>
      <c r="B4999" s="15">
        <v>45158.525208333333</v>
      </c>
      <c r="C4999" s="28">
        <v>45158.532743055555</v>
      </c>
      <c r="D4999" s="29" t="s">
        <v>13</v>
      </c>
      <c r="E4999" s="29" t="s">
        <v>19</v>
      </c>
      <c r="F4999" s="29" t="s">
        <v>686</v>
      </c>
      <c r="G4999" s="32"/>
      <c r="H4999" s="86"/>
      <c r="I4999" s="48">
        <f>tbl_raw_data[[#This Row],[Date Actioned]]-tbl_raw_data[[#This Row],[Date Tagged]]</f>
        <v>7.5347222227719612E-3</v>
      </c>
      <c r="J4999" s="46">
        <f>HOUR(tbl_raw_data[[#This Row],[Time_taken]])*60+MINUTE(tbl_raw_data[[#This Row],[Time_taken]])+SECOND(tbl_raw_data[[#This Row],[Time_taken]])/60</f>
        <v>10.85</v>
      </c>
      <c r="K4999" s="52">
        <f>DATE(YEAR(tbl_raw_data[[#This Row],[Date Actioned]]),MONTH(tbl_raw_data[[#This Row],[Date Actioned]]),DAY(tbl_raw_data[[#This Row],[Date Actioned]]))</f>
        <v>45158</v>
      </c>
      <c r="L4999" s="50" t="str">
        <f>UPPER(TEXT(tbl_raw_data[[#This Row],[updated_date]],"MMMM"))</f>
        <v>AUGUST</v>
      </c>
      <c r="M4999" s="50" t="str">
        <f>"WEEK "&amp; IF(ROUNDUP(DAY(tbl_raw_data[[#This Row],[updated_date]])/7,0)=5,4,ROUNDUP(DAY(tbl_raw_data[[#This Row],[updated_date]])/7,0))</f>
        <v>WEEK 3</v>
      </c>
      <c r="N4999" s="50" t="str">
        <f>UPPER(VLOOKUP(tbl_raw_data[[#This Row],[Analyst]],Settiings!$A$2:$B$16,2,0))</f>
        <v>FARDIN</v>
      </c>
      <c r="O4999" s="50" t="str">
        <f>TRIM(UPPER(tbl_raw_data[[#This Row],[Outcome]]))</f>
        <v>APPROVE</v>
      </c>
      <c r="P4999" s="50" t="str">
        <f>TRIM(UPPER(tbl_raw_data[[#This Row],[Queue Name]]))</f>
        <v>CONSUMER POST BUREAU</v>
      </c>
      <c r="Q4999" s="50" t="str">
        <f>IF(tbl_raw_data[[#This Row],[Time taken in min]]&lt;=Settiings!$D$2,"SLA_MET","SLA_NOT_MET")</f>
        <v>SLA_MET</v>
      </c>
      <c r="R4999" s="94"/>
    </row>
    <row r="5000" spans="1:18" x14ac:dyDescent="0.3">
      <c r="A5000" s="20" t="s">
        <v>5121</v>
      </c>
      <c r="B5000" s="9">
        <v>45158.528124999997</v>
      </c>
      <c r="C5000" s="30">
        <v>45158.530428240738</v>
      </c>
      <c r="D5000" s="31" t="s">
        <v>27</v>
      </c>
      <c r="E5000" s="31" t="s">
        <v>9</v>
      </c>
      <c r="F5000" s="31" t="s">
        <v>65</v>
      </c>
      <c r="G5000" s="33"/>
      <c r="H5000" s="87"/>
      <c r="I5000" s="48">
        <f>tbl_raw_data[[#This Row],[Date Actioned]]-tbl_raw_data[[#This Row],[Date Tagged]]</f>
        <v>2.3032407407299615E-3</v>
      </c>
      <c r="J5000" s="46">
        <f>HOUR(tbl_raw_data[[#This Row],[Time_taken]])*60+MINUTE(tbl_raw_data[[#This Row],[Time_taken]])+SECOND(tbl_raw_data[[#This Row],[Time_taken]])/60</f>
        <v>3.3166666666666664</v>
      </c>
      <c r="K5000" s="52">
        <f>DATE(YEAR(tbl_raw_data[[#This Row],[Date Actioned]]),MONTH(tbl_raw_data[[#This Row],[Date Actioned]]),DAY(tbl_raw_data[[#This Row],[Date Actioned]]))</f>
        <v>45158</v>
      </c>
      <c r="L5000" s="50" t="str">
        <f>UPPER(TEXT(tbl_raw_data[[#This Row],[updated_date]],"MMMM"))</f>
        <v>AUGUST</v>
      </c>
      <c r="M5000" s="50" t="str">
        <f>"WEEK "&amp; IF(ROUNDUP(DAY(tbl_raw_data[[#This Row],[updated_date]])/7,0)=5,4,ROUNDUP(DAY(tbl_raw_data[[#This Row],[updated_date]])/7,0))</f>
        <v>WEEK 3</v>
      </c>
      <c r="N5000" s="50" t="str">
        <f>UPPER(VLOOKUP(tbl_raw_data[[#This Row],[Analyst]],Settiings!$A$2:$B$16,2,0))</f>
        <v>SAM</v>
      </c>
      <c r="O5000" s="50" t="str">
        <f>TRIM(UPPER(tbl_raw_data[[#This Row],[Outcome]]))</f>
        <v>DECLINE</v>
      </c>
      <c r="P5000" s="50" t="str">
        <f>TRIM(UPPER(tbl_raw_data[[#This Row],[Queue Name]]))</f>
        <v>CONSUMER EXISTING</v>
      </c>
      <c r="Q5000" s="50" t="str">
        <f>IF(tbl_raw_data[[#This Row],[Time taken in min]]&lt;=Settiings!$D$2,"SLA_MET","SLA_NOT_MET")</f>
        <v>SLA_MET</v>
      </c>
      <c r="R5000" s="94"/>
    </row>
    <row r="5001" spans="1:18" x14ac:dyDescent="0.3">
      <c r="A5001" s="14" t="s">
        <v>5122</v>
      </c>
      <c r="B5001" s="9">
        <v>45158.528981481482</v>
      </c>
      <c r="C5001" s="30">
        <v>45158.533576388887</v>
      </c>
      <c r="D5001" s="31" t="s">
        <v>13</v>
      </c>
      <c r="E5001" s="31" t="s">
        <v>19</v>
      </c>
      <c r="F5001" s="31" t="s">
        <v>65</v>
      </c>
      <c r="G5001" s="33"/>
      <c r="H5001" s="87"/>
      <c r="I5001" s="48">
        <f>tbl_raw_data[[#This Row],[Date Actioned]]-tbl_raw_data[[#This Row],[Date Tagged]]</f>
        <v>4.5949074046802707E-3</v>
      </c>
      <c r="J5001" s="46">
        <f>HOUR(tbl_raw_data[[#This Row],[Time_taken]])*60+MINUTE(tbl_raw_data[[#This Row],[Time_taken]])+SECOND(tbl_raw_data[[#This Row],[Time_taken]])/60</f>
        <v>6.6166666666666671</v>
      </c>
      <c r="K5001" s="52">
        <f>DATE(YEAR(tbl_raw_data[[#This Row],[Date Actioned]]),MONTH(tbl_raw_data[[#This Row],[Date Actioned]]),DAY(tbl_raw_data[[#This Row],[Date Actioned]]))</f>
        <v>45158</v>
      </c>
      <c r="L5001" s="50" t="str">
        <f>UPPER(TEXT(tbl_raw_data[[#This Row],[updated_date]],"MMMM"))</f>
        <v>AUGUST</v>
      </c>
      <c r="M5001" s="50" t="str">
        <f>"WEEK "&amp; IF(ROUNDUP(DAY(tbl_raw_data[[#This Row],[updated_date]])/7,0)=5,4,ROUNDUP(DAY(tbl_raw_data[[#This Row],[updated_date]])/7,0))</f>
        <v>WEEK 3</v>
      </c>
      <c r="N5001" s="50" t="str">
        <f>UPPER(VLOOKUP(tbl_raw_data[[#This Row],[Analyst]],Settiings!$A$2:$B$16,2,0))</f>
        <v>SAM</v>
      </c>
      <c r="O5001" s="50" t="str">
        <f>TRIM(UPPER(tbl_raw_data[[#This Row],[Outcome]]))</f>
        <v>APPROVE</v>
      </c>
      <c r="P5001" s="50" t="str">
        <f>TRIM(UPPER(tbl_raw_data[[#This Row],[Queue Name]]))</f>
        <v>CONSUMER POST BUREAU</v>
      </c>
      <c r="Q5001" s="50" t="str">
        <f>IF(tbl_raw_data[[#This Row],[Time taken in min]]&lt;=Settiings!$D$2,"SLA_MET","SLA_NOT_MET")</f>
        <v>SLA_MET</v>
      </c>
      <c r="R5001" s="94"/>
    </row>
    <row r="5002" spans="1:18" x14ac:dyDescent="0.3">
      <c r="A5002" s="20" t="s">
        <v>5123</v>
      </c>
      <c r="B5002" s="15">
        <v>45158.531111111108</v>
      </c>
      <c r="C5002" s="28">
        <v>45158.535902777781</v>
      </c>
      <c r="D5002" s="29" t="s">
        <v>13</v>
      </c>
      <c r="E5002" s="29" t="s">
        <v>9</v>
      </c>
      <c r="F5002" s="29" t="s">
        <v>1222</v>
      </c>
      <c r="G5002" s="29" t="s">
        <v>17</v>
      </c>
      <c r="H5002" s="84"/>
      <c r="I5002" s="48">
        <f>tbl_raw_data[[#This Row],[Date Actioned]]-tbl_raw_data[[#This Row],[Date Tagged]]</f>
        <v>4.7916666735545732E-3</v>
      </c>
      <c r="J5002" s="46">
        <f>HOUR(tbl_raw_data[[#This Row],[Time_taken]])*60+MINUTE(tbl_raw_data[[#This Row],[Time_taken]])+SECOND(tbl_raw_data[[#This Row],[Time_taken]])/60</f>
        <v>6.9</v>
      </c>
      <c r="K5002" s="52">
        <f>DATE(YEAR(tbl_raw_data[[#This Row],[Date Actioned]]),MONTH(tbl_raw_data[[#This Row],[Date Actioned]]),DAY(tbl_raw_data[[#This Row],[Date Actioned]]))</f>
        <v>45158</v>
      </c>
      <c r="L5002" s="50" t="str">
        <f>UPPER(TEXT(tbl_raw_data[[#This Row],[updated_date]],"MMMM"))</f>
        <v>AUGUST</v>
      </c>
      <c r="M5002" s="50" t="str">
        <f>"WEEK "&amp; IF(ROUNDUP(DAY(tbl_raw_data[[#This Row],[updated_date]])/7,0)=5,4,ROUNDUP(DAY(tbl_raw_data[[#This Row],[updated_date]])/7,0))</f>
        <v>WEEK 3</v>
      </c>
      <c r="N5002" s="50" t="str">
        <f>UPPER(VLOOKUP(tbl_raw_data[[#This Row],[Analyst]],Settiings!$A$2:$B$16,2,0))</f>
        <v>HARDIK</v>
      </c>
      <c r="O5002" s="50" t="str">
        <f>TRIM(UPPER(tbl_raw_data[[#This Row],[Outcome]]))</f>
        <v>APPROVE</v>
      </c>
      <c r="P5002" s="50" t="str">
        <f>TRIM(UPPER(tbl_raw_data[[#This Row],[Queue Name]]))</f>
        <v>CONSUMER EXISTING</v>
      </c>
      <c r="Q5002" s="50" t="str">
        <f>IF(tbl_raw_data[[#This Row],[Time taken in min]]&lt;=Settiings!$D$2,"SLA_MET","SLA_NOT_MET")</f>
        <v>SLA_MET</v>
      </c>
      <c r="R5002" s="94"/>
    </row>
    <row r="5003" spans="1:18" x14ac:dyDescent="0.3">
      <c r="A5003" s="23" t="s">
        <v>5124</v>
      </c>
      <c r="B5003" s="9">
        <v>45158.533136574071</v>
      </c>
      <c r="C5003" s="30">
        <v>45158.541817129626</v>
      </c>
      <c r="D5003" s="31" t="s">
        <v>13</v>
      </c>
      <c r="E5003" s="31" t="s">
        <v>9</v>
      </c>
      <c r="F5003" s="31" t="s">
        <v>16</v>
      </c>
      <c r="G5003" s="31" t="s">
        <v>17</v>
      </c>
      <c r="H5003" s="85"/>
      <c r="I5003" s="48">
        <f>tbl_raw_data[[#This Row],[Date Actioned]]-tbl_raw_data[[#This Row],[Date Tagged]]</f>
        <v>8.6805555547471158E-3</v>
      </c>
      <c r="J5003" s="46">
        <f>HOUR(tbl_raw_data[[#This Row],[Time_taken]])*60+MINUTE(tbl_raw_data[[#This Row],[Time_taken]])+SECOND(tbl_raw_data[[#This Row],[Time_taken]])/60</f>
        <v>12.5</v>
      </c>
      <c r="K5003" s="52">
        <f>DATE(YEAR(tbl_raw_data[[#This Row],[Date Actioned]]),MONTH(tbl_raw_data[[#This Row],[Date Actioned]]),DAY(tbl_raw_data[[#This Row],[Date Actioned]]))</f>
        <v>45158</v>
      </c>
      <c r="L5003" s="50" t="str">
        <f>UPPER(TEXT(tbl_raw_data[[#This Row],[updated_date]],"MMMM"))</f>
        <v>AUGUST</v>
      </c>
      <c r="M5003" s="50" t="str">
        <f>"WEEK "&amp; IF(ROUNDUP(DAY(tbl_raw_data[[#This Row],[updated_date]])/7,0)=5,4,ROUNDUP(DAY(tbl_raw_data[[#This Row],[updated_date]])/7,0))</f>
        <v>WEEK 3</v>
      </c>
      <c r="N5003" s="50" t="str">
        <f>UPPER(VLOOKUP(tbl_raw_data[[#This Row],[Analyst]],Settiings!$A$2:$B$16,2,0))</f>
        <v>CAMROOON</v>
      </c>
      <c r="O5003" s="50" t="str">
        <f>TRIM(UPPER(tbl_raw_data[[#This Row],[Outcome]]))</f>
        <v>APPROVE</v>
      </c>
      <c r="P5003" s="50" t="str">
        <f>TRIM(UPPER(tbl_raw_data[[#This Row],[Queue Name]]))</f>
        <v>CONSUMER EXISTING</v>
      </c>
      <c r="Q5003" s="50" t="str">
        <f>IF(tbl_raw_data[[#This Row],[Time taken in min]]&lt;=Settiings!$D$2,"SLA_MET","SLA_NOT_MET")</f>
        <v>SLA_MET</v>
      </c>
      <c r="R5003" s="94"/>
    </row>
    <row r="5004" spans="1:18" x14ac:dyDescent="0.3">
      <c r="A5004" s="14" t="s">
        <v>5126</v>
      </c>
      <c r="B5004" s="15">
        <v>45158.533310185187</v>
      </c>
      <c r="C5004" s="28">
        <v>45158.536817129629</v>
      </c>
      <c r="D5004" s="29" t="s">
        <v>13</v>
      </c>
      <c r="E5004" s="29" t="s">
        <v>47</v>
      </c>
      <c r="F5004" s="29" t="s">
        <v>686</v>
      </c>
      <c r="G5004" s="29" t="s">
        <v>17</v>
      </c>
      <c r="H5004" s="84"/>
      <c r="I5004" s="48">
        <f>tbl_raw_data[[#This Row],[Date Actioned]]-tbl_raw_data[[#This Row],[Date Tagged]]</f>
        <v>3.5069444420514628E-3</v>
      </c>
      <c r="J5004" s="46">
        <f>HOUR(tbl_raw_data[[#This Row],[Time_taken]])*60+MINUTE(tbl_raw_data[[#This Row],[Time_taken]])+SECOND(tbl_raw_data[[#This Row],[Time_taken]])/60</f>
        <v>5.05</v>
      </c>
      <c r="K5004" s="52">
        <f>DATE(YEAR(tbl_raw_data[[#This Row],[Date Actioned]]),MONTH(tbl_raw_data[[#This Row],[Date Actioned]]),DAY(tbl_raw_data[[#This Row],[Date Actioned]]))</f>
        <v>45158</v>
      </c>
      <c r="L5004" s="50" t="str">
        <f>UPPER(TEXT(tbl_raw_data[[#This Row],[updated_date]],"MMMM"))</f>
        <v>AUGUST</v>
      </c>
      <c r="M5004" s="50" t="str">
        <f>"WEEK "&amp; IF(ROUNDUP(DAY(tbl_raw_data[[#This Row],[updated_date]])/7,0)=5,4,ROUNDUP(DAY(tbl_raw_data[[#This Row],[updated_date]])/7,0))</f>
        <v>WEEK 3</v>
      </c>
      <c r="N5004" s="50" t="str">
        <f>UPPER(VLOOKUP(tbl_raw_data[[#This Row],[Analyst]],Settiings!$A$2:$B$16,2,0))</f>
        <v>FARDIN</v>
      </c>
      <c r="O5004" s="50" t="str">
        <f>TRIM(UPPER(tbl_raw_data[[#This Row],[Outcome]]))</f>
        <v>APPROVE</v>
      </c>
      <c r="P5004" s="50" t="str">
        <f>TRIM(UPPER(tbl_raw_data[[#This Row],[Queue Name]]))</f>
        <v>CONSUMER PRE BUREAU</v>
      </c>
      <c r="Q5004" s="50" t="str">
        <f>IF(tbl_raw_data[[#This Row],[Time taken in min]]&lt;=Settiings!$D$2,"SLA_MET","SLA_NOT_MET")</f>
        <v>SLA_MET</v>
      </c>
      <c r="R5004" s="94"/>
    </row>
    <row r="5005" spans="1:18" x14ac:dyDescent="0.3">
      <c r="A5005" s="20" t="s">
        <v>5127</v>
      </c>
      <c r="B5005" s="9">
        <v>45158.533402777779</v>
      </c>
      <c r="C5005" s="30">
        <v>45158.551851851851</v>
      </c>
      <c r="D5005" s="31" t="s">
        <v>13</v>
      </c>
      <c r="E5005" s="31" t="s">
        <v>9</v>
      </c>
      <c r="F5005" s="31" t="s">
        <v>10</v>
      </c>
      <c r="G5005" s="33"/>
      <c r="H5005" s="87"/>
      <c r="I5005" s="48">
        <f>tbl_raw_data[[#This Row],[Date Actioned]]-tbl_raw_data[[#This Row],[Date Tagged]]</f>
        <v>1.844907407212304E-2</v>
      </c>
      <c r="J5005" s="46">
        <f>HOUR(tbl_raw_data[[#This Row],[Time_taken]])*60+MINUTE(tbl_raw_data[[#This Row],[Time_taken]])+SECOND(tbl_raw_data[[#This Row],[Time_taken]])/60</f>
        <v>26.566666666666666</v>
      </c>
      <c r="K5005" s="52">
        <f>DATE(YEAR(tbl_raw_data[[#This Row],[Date Actioned]]),MONTH(tbl_raw_data[[#This Row],[Date Actioned]]),DAY(tbl_raw_data[[#This Row],[Date Actioned]]))</f>
        <v>45158</v>
      </c>
      <c r="L5005" s="50" t="str">
        <f>UPPER(TEXT(tbl_raw_data[[#This Row],[updated_date]],"MMMM"))</f>
        <v>AUGUST</v>
      </c>
      <c r="M5005" s="50" t="str">
        <f>"WEEK "&amp; IF(ROUNDUP(DAY(tbl_raw_data[[#This Row],[updated_date]])/7,0)=5,4,ROUNDUP(DAY(tbl_raw_data[[#This Row],[updated_date]])/7,0))</f>
        <v>WEEK 3</v>
      </c>
      <c r="N5005" s="50" t="str">
        <f>UPPER(VLOOKUP(tbl_raw_data[[#This Row],[Analyst]],Settiings!$A$2:$B$16,2,0))</f>
        <v>NITESH</v>
      </c>
      <c r="O5005" s="50" t="str">
        <f>TRIM(UPPER(tbl_raw_data[[#This Row],[Outcome]]))</f>
        <v>APPROVE</v>
      </c>
      <c r="P5005" s="50" t="str">
        <f>TRIM(UPPER(tbl_raw_data[[#This Row],[Queue Name]]))</f>
        <v>CONSUMER EXISTING</v>
      </c>
      <c r="Q5005" s="50" t="str">
        <f>IF(tbl_raw_data[[#This Row],[Time taken in min]]&lt;=Settiings!$D$2,"SLA_MET","SLA_NOT_MET")</f>
        <v>SLA_NOT_MET</v>
      </c>
      <c r="R5005" s="94"/>
    </row>
    <row r="5006" spans="1:18" x14ac:dyDescent="0.3">
      <c r="A5006" s="23" t="s">
        <v>5128</v>
      </c>
      <c r="B5006" s="15">
        <v>45158.543287037035</v>
      </c>
      <c r="C5006" s="28">
        <v>45158.545243055552</v>
      </c>
      <c r="D5006" s="29" t="s">
        <v>13</v>
      </c>
      <c r="E5006" s="29" t="s">
        <v>9</v>
      </c>
      <c r="F5006" s="29" t="s">
        <v>65</v>
      </c>
      <c r="G5006" s="29" t="s">
        <v>128</v>
      </c>
      <c r="H5006" s="84"/>
      <c r="I5006" s="48">
        <f>tbl_raw_data[[#This Row],[Date Actioned]]-tbl_raw_data[[#This Row],[Date Tagged]]</f>
        <v>1.9560185173759237E-3</v>
      </c>
      <c r="J5006" s="46">
        <f>HOUR(tbl_raw_data[[#This Row],[Time_taken]])*60+MINUTE(tbl_raw_data[[#This Row],[Time_taken]])+SECOND(tbl_raw_data[[#This Row],[Time_taken]])/60</f>
        <v>2.8166666666666664</v>
      </c>
      <c r="K5006" s="52">
        <f>DATE(YEAR(tbl_raw_data[[#This Row],[Date Actioned]]),MONTH(tbl_raw_data[[#This Row],[Date Actioned]]),DAY(tbl_raw_data[[#This Row],[Date Actioned]]))</f>
        <v>45158</v>
      </c>
      <c r="L5006" s="50" t="str">
        <f>UPPER(TEXT(tbl_raw_data[[#This Row],[updated_date]],"MMMM"))</f>
        <v>AUGUST</v>
      </c>
      <c r="M5006" s="50" t="str">
        <f>"WEEK "&amp; IF(ROUNDUP(DAY(tbl_raw_data[[#This Row],[updated_date]])/7,0)=5,4,ROUNDUP(DAY(tbl_raw_data[[#This Row],[updated_date]])/7,0))</f>
        <v>WEEK 3</v>
      </c>
      <c r="N5006" s="50" t="str">
        <f>UPPER(VLOOKUP(tbl_raw_data[[#This Row],[Analyst]],Settiings!$A$2:$B$16,2,0))</f>
        <v>SAM</v>
      </c>
      <c r="O5006" s="50" t="str">
        <f>TRIM(UPPER(tbl_raw_data[[#This Row],[Outcome]]))</f>
        <v>APPROVE</v>
      </c>
      <c r="P5006" s="50" t="str">
        <f>TRIM(UPPER(tbl_raw_data[[#This Row],[Queue Name]]))</f>
        <v>CONSUMER EXISTING</v>
      </c>
      <c r="Q5006" s="50" t="str">
        <f>IF(tbl_raw_data[[#This Row],[Time taken in min]]&lt;=Settiings!$D$2,"SLA_MET","SLA_NOT_MET")</f>
        <v>SLA_MET</v>
      </c>
      <c r="R5006" s="94"/>
    </row>
    <row r="5007" spans="1:18" x14ac:dyDescent="0.3">
      <c r="A5007" s="14" t="s">
        <v>5129</v>
      </c>
      <c r="B5007" s="9">
        <v>45158.543900462966</v>
      </c>
      <c r="C5007" s="30">
        <v>45158.552777777775</v>
      </c>
      <c r="D5007" s="31" t="s">
        <v>13</v>
      </c>
      <c r="E5007" s="31" t="s">
        <v>19</v>
      </c>
      <c r="F5007" s="31" t="s">
        <v>686</v>
      </c>
      <c r="G5007" s="33"/>
      <c r="H5007" s="87"/>
      <c r="I5007" s="48">
        <f>tbl_raw_data[[#This Row],[Date Actioned]]-tbl_raw_data[[#This Row],[Date Tagged]]</f>
        <v>8.8773148090695031E-3</v>
      </c>
      <c r="J5007" s="46">
        <f>HOUR(tbl_raw_data[[#This Row],[Time_taken]])*60+MINUTE(tbl_raw_data[[#This Row],[Time_taken]])+SECOND(tbl_raw_data[[#This Row],[Time_taken]])/60</f>
        <v>12.783333333333333</v>
      </c>
      <c r="K5007" s="52">
        <f>DATE(YEAR(tbl_raw_data[[#This Row],[Date Actioned]]),MONTH(tbl_raw_data[[#This Row],[Date Actioned]]),DAY(tbl_raw_data[[#This Row],[Date Actioned]]))</f>
        <v>45158</v>
      </c>
      <c r="L5007" s="50" t="str">
        <f>UPPER(TEXT(tbl_raw_data[[#This Row],[updated_date]],"MMMM"))</f>
        <v>AUGUST</v>
      </c>
      <c r="M5007" s="50" t="str">
        <f>"WEEK "&amp; IF(ROUNDUP(DAY(tbl_raw_data[[#This Row],[updated_date]])/7,0)=5,4,ROUNDUP(DAY(tbl_raw_data[[#This Row],[updated_date]])/7,0))</f>
        <v>WEEK 3</v>
      </c>
      <c r="N5007" s="50" t="str">
        <f>UPPER(VLOOKUP(tbl_raw_data[[#This Row],[Analyst]],Settiings!$A$2:$B$16,2,0))</f>
        <v>FARDIN</v>
      </c>
      <c r="O5007" s="50" t="str">
        <f>TRIM(UPPER(tbl_raw_data[[#This Row],[Outcome]]))</f>
        <v>APPROVE</v>
      </c>
      <c r="P5007" s="50" t="str">
        <f>TRIM(UPPER(tbl_raw_data[[#This Row],[Queue Name]]))</f>
        <v>CONSUMER POST BUREAU</v>
      </c>
      <c r="Q5007" s="50" t="str">
        <f>IF(tbl_raw_data[[#This Row],[Time taken in min]]&lt;=Settiings!$D$2,"SLA_MET","SLA_NOT_MET")</f>
        <v>SLA_MET</v>
      </c>
      <c r="R5007" s="94"/>
    </row>
    <row r="5008" spans="1:18" x14ac:dyDescent="0.3">
      <c r="A5008" s="20" t="s">
        <v>5130</v>
      </c>
      <c r="B5008" s="15">
        <v>45158.544305555559</v>
      </c>
      <c r="C5008" s="28">
        <v>45158.550185185188</v>
      </c>
      <c r="D5008" s="29" t="s">
        <v>13</v>
      </c>
      <c r="E5008" s="29" t="s">
        <v>47</v>
      </c>
      <c r="F5008" s="29" t="s">
        <v>16</v>
      </c>
      <c r="G5008" s="29" t="s">
        <v>17</v>
      </c>
      <c r="H5008" s="84"/>
      <c r="I5008" s="48">
        <f>tbl_raw_data[[#This Row],[Date Actioned]]-tbl_raw_data[[#This Row],[Date Tagged]]</f>
        <v>5.8796296289074235E-3</v>
      </c>
      <c r="J5008" s="46">
        <f>HOUR(tbl_raw_data[[#This Row],[Time_taken]])*60+MINUTE(tbl_raw_data[[#This Row],[Time_taken]])+SECOND(tbl_raw_data[[#This Row],[Time_taken]])/60</f>
        <v>8.4666666666666668</v>
      </c>
      <c r="K5008" s="52">
        <f>DATE(YEAR(tbl_raw_data[[#This Row],[Date Actioned]]),MONTH(tbl_raw_data[[#This Row],[Date Actioned]]),DAY(tbl_raw_data[[#This Row],[Date Actioned]]))</f>
        <v>45158</v>
      </c>
      <c r="L5008" s="50" t="str">
        <f>UPPER(TEXT(tbl_raw_data[[#This Row],[updated_date]],"MMMM"))</f>
        <v>AUGUST</v>
      </c>
      <c r="M5008" s="50" t="str">
        <f>"WEEK "&amp; IF(ROUNDUP(DAY(tbl_raw_data[[#This Row],[updated_date]])/7,0)=5,4,ROUNDUP(DAY(tbl_raw_data[[#This Row],[updated_date]])/7,0))</f>
        <v>WEEK 3</v>
      </c>
      <c r="N5008" s="50" t="str">
        <f>UPPER(VLOOKUP(tbl_raw_data[[#This Row],[Analyst]],Settiings!$A$2:$B$16,2,0))</f>
        <v>CAMROOON</v>
      </c>
      <c r="O5008" s="50" t="str">
        <f>TRIM(UPPER(tbl_raw_data[[#This Row],[Outcome]]))</f>
        <v>APPROVE</v>
      </c>
      <c r="P5008" s="50" t="str">
        <f>TRIM(UPPER(tbl_raw_data[[#This Row],[Queue Name]]))</f>
        <v>CONSUMER PRE BUREAU</v>
      </c>
      <c r="Q5008" s="50" t="str">
        <f>IF(tbl_raw_data[[#This Row],[Time taken in min]]&lt;=Settiings!$D$2,"SLA_MET","SLA_NOT_MET")</f>
        <v>SLA_MET</v>
      </c>
      <c r="R5008" s="94"/>
    </row>
    <row r="5009" spans="1:18" x14ac:dyDescent="0.3">
      <c r="A5009" s="23" t="s">
        <v>5131</v>
      </c>
      <c r="B5009" s="9">
        <v>45158.544386574074</v>
      </c>
      <c r="C5009" s="30">
        <v>45158.548472222225</v>
      </c>
      <c r="D5009" s="31" t="s">
        <v>13</v>
      </c>
      <c r="E5009" s="31" t="s">
        <v>47</v>
      </c>
      <c r="F5009" s="31" t="s">
        <v>65</v>
      </c>
      <c r="G5009" s="31" t="s">
        <v>77</v>
      </c>
      <c r="H5009" s="85"/>
      <c r="I5009" s="48">
        <f>tbl_raw_data[[#This Row],[Date Actioned]]-tbl_raw_data[[#This Row],[Date Tagged]]</f>
        <v>4.0856481500668451E-3</v>
      </c>
      <c r="J5009" s="46">
        <f>HOUR(tbl_raw_data[[#This Row],[Time_taken]])*60+MINUTE(tbl_raw_data[[#This Row],[Time_taken]])+SECOND(tbl_raw_data[[#This Row],[Time_taken]])/60</f>
        <v>5.8833333333333329</v>
      </c>
      <c r="K5009" s="52">
        <f>DATE(YEAR(tbl_raw_data[[#This Row],[Date Actioned]]),MONTH(tbl_raw_data[[#This Row],[Date Actioned]]),DAY(tbl_raw_data[[#This Row],[Date Actioned]]))</f>
        <v>45158</v>
      </c>
      <c r="L5009" s="50" t="str">
        <f>UPPER(TEXT(tbl_raw_data[[#This Row],[updated_date]],"MMMM"))</f>
        <v>AUGUST</v>
      </c>
      <c r="M5009" s="50" t="str">
        <f>"WEEK "&amp; IF(ROUNDUP(DAY(tbl_raw_data[[#This Row],[updated_date]])/7,0)=5,4,ROUNDUP(DAY(tbl_raw_data[[#This Row],[updated_date]])/7,0))</f>
        <v>WEEK 3</v>
      </c>
      <c r="N5009" s="50" t="str">
        <f>UPPER(VLOOKUP(tbl_raw_data[[#This Row],[Analyst]],Settiings!$A$2:$B$16,2,0))</f>
        <v>SAM</v>
      </c>
      <c r="O5009" s="50" t="str">
        <f>TRIM(UPPER(tbl_raw_data[[#This Row],[Outcome]]))</f>
        <v>APPROVE</v>
      </c>
      <c r="P5009" s="50" t="str">
        <f>TRIM(UPPER(tbl_raw_data[[#This Row],[Queue Name]]))</f>
        <v>CONSUMER PRE BUREAU</v>
      </c>
      <c r="Q5009" s="50" t="str">
        <f>IF(tbl_raw_data[[#This Row],[Time taken in min]]&lt;=Settiings!$D$2,"SLA_MET","SLA_NOT_MET")</f>
        <v>SLA_MET</v>
      </c>
      <c r="R5009" s="94"/>
    </row>
    <row r="5010" spans="1:18" x14ac:dyDescent="0.3">
      <c r="A5010" s="14" t="s">
        <v>5132</v>
      </c>
      <c r="B5010" s="15">
        <v>45158.548761574071</v>
      </c>
      <c r="C5010" s="28">
        <v>45158.557696759257</v>
      </c>
      <c r="D5010" s="29" t="s">
        <v>13</v>
      </c>
      <c r="E5010" s="29" t="s">
        <v>9</v>
      </c>
      <c r="F5010" s="29" t="s">
        <v>43</v>
      </c>
      <c r="G5010" s="32"/>
      <c r="H5010" s="86"/>
      <c r="I5010" s="48">
        <f>tbl_raw_data[[#This Row],[Date Actioned]]-tbl_raw_data[[#This Row],[Date Tagged]]</f>
        <v>8.9351851856918074E-3</v>
      </c>
      <c r="J5010" s="46">
        <f>HOUR(tbl_raw_data[[#This Row],[Time_taken]])*60+MINUTE(tbl_raw_data[[#This Row],[Time_taken]])+SECOND(tbl_raw_data[[#This Row],[Time_taken]])/60</f>
        <v>12.866666666666667</v>
      </c>
      <c r="K5010" s="52">
        <f>DATE(YEAR(tbl_raw_data[[#This Row],[Date Actioned]]),MONTH(tbl_raw_data[[#This Row],[Date Actioned]]),DAY(tbl_raw_data[[#This Row],[Date Actioned]]))</f>
        <v>45158</v>
      </c>
      <c r="L5010" s="50" t="str">
        <f>UPPER(TEXT(tbl_raw_data[[#This Row],[updated_date]],"MMMM"))</f>
        <v>AUGUST</v>
      </c>
      <c r="M5010" s="50" t="str">
        <f>"WEEK "&amp; IF(ROUNDUP(DAY(tbl_raw_data[[#This Row],[updated_date]])/7,0)=5,4,ROUNDUP(DAY(tbl_raw_data[[#This Row],[updated_date]])/7,0))</f>
        <v>WEEK 3</v>
      </c>
      <c r="N5010" s="50" t="str">
        <f>UPPER(VLOOKUP(tbl_raw_data[[#This Row],[Analyst]],Settiings!$A$2:$B$16,2,0))</f>
        <v>MERCEDES</v>
      </c>
      <c r="O5010" s="50" t="str">
        <f>TRIM(UPPER(tbl_raw_data[[#This Row],[Outcome]]))</f>
        <v>APPROVE</v>
      </c>
      <c r="P5010" s="50" t="str">
        <f>TRIM(UPPER(tbl_raw_data[[#This Row],[Queue Name]]))</f>
        <v>CONSUMER EXISTING</v>
      </c>
      <c r="Q5010" s="50" t="str">
        <f>IF(tbl_raw_data[[#This Row],[Time taken in min]]&lt;=Settiings!$D$2,"SLA_MET","SLA_NOT_MET")</f>
        <v>SLA_MET</v>
      </c>
      <c r="R5010" s="94"/>
    </row>
    <row r="5011" spans="1:18" x14ac:dyDescent="0.3">
      <c r="A5011" s="20" t="s">
        <v>5133</v>
      </c>
      <c r="B5011" s="9">
        <v>45158.551886574074</v>
      </c>
      <c r="C5011" s="30">
        <v>45158.552997685183</v>
      </c>
      <c r="D5011" s="31" t="s">
        <v>13</v>
      </c>
      <c r="E5011" s="31" t="s">
        <v>47</v>
      </c>
      <c r="F5011" s="31" t="s">
        <v>16</v>
      </c>
      <c r="G5011" s="31" t="s">
        <v>17</v>
      </c>
      <c r="H5011" s="85"/>
      <c r="I5011" s="48">
        <f>tbl_raw_data[[#This Row],[Date Actioned]]-tbl_raw_data[[#This Row],[Date Tagged]]</f>
        <v>1.111111108912155E-3</v>
      </c>
      <c r="J5011" s="46">
        <f>HOUR(tbl_raw_data[[#This Row],[Time_taken]])*60+MINUTE(tbl_raw_data[[#This Row],[Time_taken]])+SECOND(tbl_raw_data[[#This Row],[Time_taken]])/60</f>
        <v>1.6</v>
      </c>
      <c r="K5011" s="52">
        <f>DATE(YEAR(tbl_raw_data[[#This Row],[Date Actioned]]),MONTH(tbl_raw_data[[#This Row],[Date Actioned]]),DAY(tbl_raw_data[[#This Row],[Date Actioned]]))</f>
        <v>45158</v>
      </c>
      <c r="L5011" s="50" t="str">
        <f>UPPER(TEXT(tbl_raw_data[[#This Row],[updated_date]],"MMMM"))</f>
        <v>AUGUST</v>
      </c>
      <c r="M5011" s="50" t="str">
        <f>"WEEK "&amp; IF(ROUNDUP(DAY(tbl_raw_data[[#This Row],[updated_date]])/7,0)=5,4,ROUNDUP(DAY(tbl_raw_data[[#This Row],[updated_date]])/7,0))</f>
        <v>WEEK 3</v>
      </c>
      <c r="N5011" s="50" t="str">
        <f>UPPER(VLOOKUP(tbl_raw_data[[#This Row],[Analyst]],Settiings!$A$2:$B$16,2,0))</f>
        <v>CAMROOON</v>
      </c>
      <c r="O5011" s="50" t="str">
        <f>TRIM(UPPER(tbl_raw_data[[#This Row],[Outcome]]))</f>
        <v>APPROVE</v>
      </c>
      <c r="P5011" s="50" t="str">
        <f>TRIM(UPPER(tbl_raw_data[[#This Row],[Queue Name]]))</f>
        <v>CONSUMER PRE BUREAU</v>
      </c>
      <c r="Q5011" s="50" t="str">
        <f>IF(tbl_raw_data[[#This Row],[Time taken in min]]&lt;=Settiings!$D$2,"SLA_MET","SLA_NOT_MET")</f>
        <v>SLA_MET</v>
      </c>
      <c r="R5011" s="94"/>
    </row>
    <row r="5012" spans="1:18" x14ac:dyDescent="0.3">
      <c r="A5012" s="23" t="s">
        <v>5134</v>
      </c>
      <c r="B5012" s="15">
        <v>45158.552719907406</v>
      </c>
      <c r="C5012" s="28">
        <v>45158.561493055553</v>
      </c>
      <c r="D5012" s="29" t="s">
        <v>13</v>
      </c>
      <c r="E5012" s="29" t="s">
        <v>9</v>
      </c>
      <c r="F5012" s="29" t="s">
        <v>686</v>
      </c>
      <c r="G5012" s="29" t="s">
        <v>17</v>
      </c>
      <c r="H5012" s="84"/>
      <c r="I5012" s="48">
        <f>tbl_raw_data[[#This Row],[Date Actioned]]-tbl_raw_data[[#This Row],[Date Tagged]]</f>
        <v>8.7731481471564621E-3</v>
      </c>
      <c r="J5012" s="46">
        <f>HOUR(tbl_raw_data[[#This Row],[Time_taken]])*60+MINUTE(tbl_raw_data[[#This Row],[Time_taken]])+SECOND(tbl_raw_data[[#This Row],[Time_taken]])/60</f>
        <v>12.633333333333333</v>
      </c>
      <c r="K5012" s="52">
        <f>DATE(YEAR(tbl_raw_data[[#This Row],[Date Actioned]]),MONTH(tbl_raw_data[[#This Row],[Date Actioned]]),DAY(tbl_raw_data[[#This Row],[Date Actioned]]))</f>
        <v>45158</v>
      </c>
      <c r="L5012" s="50" t="str">
        <f>UPPER(TEXT(tbl_raw_data[[#This Row],[updated_date]],"MMMM"))</f>
        <v>AUGUST</v>
      </c>
      <c r="M5012" s="50" t="str">
        <f>"WEEK "&amp; IF(ROUNDUP(DAY(tbl_raw_data[[#This Row],[updated_date]])/7,0)=5,4,ROUNDUP(DAY(tbl_raw_data[[#This Row],[updated_date]])/7,0))</f>
        <v>WEEK 3</v>
      </c>
      <c r="N5012" s="50" t="str">
        <f>UPPER(VLOOKUP(tbl_raw_data[[#This Row],[Analyst]],Settiings!$A$2:$B$16,2,0))</f>
        <v>FARDIN</v>
      </c>
      <c r="O5012" s="50" t="str">
        <f>TRIM(UPPER(tbl_raw_data[[#This Row],[Outcome]]))</f>
        <v>APPROVE</v>
      </c>
      <c r="P5012" s="50" t="str">
        <f>TRIM(UPPER(tbl_raw_data[[#This Row],[Queue Name]]))</f>
        <v>CONSUMER EXISTING</v>
      </c>
      <c r="Q5012" s="50" t="str">
        <f>IF(tbl_raw_data[[#This Row],[Time taken in min]]&lt;=Settiings!$D$2,"SLA_MET","SLA_NOT_MET")</f>
        <v>SLA_MET</v>
      </c>
      <c r="R5012" s="94"/>
    </row>
    <row r="5013" spans="1:18" x14ac:dyDescent="0.3">
      <c r="A5013" s="14" t="s">
        <v>5135</v>
      </c>
      <c r="B5013" s="9">
        <v>45158.553229166668</v>
      </c>
      <c r="C5013" s="30">
        <v>45158.562847222223</v>
      </c>
      <c r="D5013" s="31" t="s">
        <v>13</v>
      </c>
      <c r="E5013" s="31" t="s">
        <v>9</v>
      </c>
      <c r="F5013" s="31" t="s">
        <v>16</v>
      </c>
      <c r="G5013" s="31" t="s">
        <v>5136</v>
      </c>
      <c r="H5013" s="85"/>
      <c r="I5013" s="48">
        <f>tbl_raw_data[[#This Row],[Date Actioned]]-tbl_raw_data[[#This Row],[Date Tagged]]</f>
        <v>9.6180555556202307E-3</v>
      </c>
      <c r="J5013" s="46">
        <f>HOUR(tbl_raw_data[[#This Row],[Time_taken]])*60+MINUTE(tbl_raw_data[[#This Row],[Time_taken]])+SECOND(tbl_raw_data[[#This Row],[Time_taken]])/60</f>
        <v>13.85</v>
      </c>
      <c r="K5013" s="52">
        <f>DATE(YEAR(tbl_raw_data[[#This Row],[Date Actioned]]),MONTH(tbl_raw_data[[#This Row],[Date Actioned]]),DAY(tbl_raw_data[[#This Row],[Date Actioned]]))</f>
        <v>45158</v>
      </c>
      <c r="L5013" s="50" t="str">
        <f>UPPER(TEXT(tbl_raw_data[[#This Row],[updated_date]],"MMMM"))</f>
        <v>AUGUST</v>
      </c>
      <c r="M5013" s="50" t="str">
        <f>"WEEK "&amp; IF(ROUNDUP(DAY(tbl_raw_data[[#This Row],[updated_date]])/7,0)=5,4,ROUNDUP(DAY(tbl_raw_data[[#This Row],[updated_date]])/7,0))</f>
        <v>WEEK 3</v>
      </c>
      <c r="N5013" s="50" t="str">
        <f>UPPER(VLOOKUP(tbl_raw_data[[#This Row],[Analyst]],Settiings!$A$2:$B$16,2,0))</f>
        <v>CAMROOON</v>
      </c>
      <c r="O5013" s="50" t="str">
        <f>TRIM(UPPER(tbl_raw_data[[#This Row],[Outcome]]))</f>
        <v>APPROVE</v>
      </c>
      <c r="P5013" s="50" t="str">
        <f>TRIM(UPPER(tbl_raw_data[[#This Row],[Queue Name]]))</f>
        <v>CONSUMER EXISTING</v>
      </c>
      <c r="Q5013" s="50" t="str">
        <f>IF(tbl_raw_data[[#This Row],[Time taken in min]]&lt;=Settiings!$D$2,"SLA_MET","SLA_NOT_MET")</f>
        <v>SLA_MET</v>
      </c>
      <c r="R5013" s="94"/>
    </row>
    <row r="5014" spans="1:18" x14ac:dyDescent="0.3">
      <c r="A5014" s="20" t="s">
        <v>5137</v>
      </c>
      <c r="B5014" s="15">
        <v>45158.553252314814</v>
      </c>
      <c r="C5014" s="28">
        <v>45158.562407407408</v>
      </c>
      <c r="D5014" s="29" t="s">
        <v>13</v>
      </c>
      <c r="E5014" s="29" t="s">
        <v>9</v>
      </c>
      <c r="F5014" s="29" t="s">
        <v>1222</v>
      </c>
      <c r="G5014" s="29" t="s">
        <v>17</v>
      </c>
      <c r="H5014" s="84"/>
      <c r="I5014" s="48">
        <f>tbl_raw_data[[#This Row],[Date Actioned]]-tbl_raw_data[[#This Row],[Date Tagged]]</f>
        <v>9.1550925935734995E-3</v>
      </c>
      <c r="J5014" s="46">
        <f>HOUR(tbl_raw_data[[#This Row],[Time_taken]])*60+MINUTE(tbl_raw_data[[#This Row],[Time_taken]])+SECOND(tbl_raw_data[[#This Row],[Time_taken]])/60</f>
        <v>13.183333333333334</v>
      </c>
      <c r="K5014" s="52">
        <f>DATE(YEAR(tbl_raw_data[[#This Row],[Date Actioned]]),MONTH(tbl_raw_data[[#This Row],[Date Actioned]]),DAY(tbl_raw_data[[#This Row],[Date Actioned]]))</f>
        <v>45158</v>
      </c>
      <c r="L5014" s="50" t="str">
        <f>UPPER(TEXT(tbl_raw_data[[#This Row],[updated_date]],"MMMM"))</f>
        <v>AUGUST</v>
      </c>
      <c r="M5014" s="50" t="str">
        <f>"WEEK "&amp; IF(ROUNDUP(DAY(tbl_raw_data[[#This Row],[updated_date]])/7,0)=5,4,ROUNDUP(DAY(tbl_raw_data[[#This Row],[updated_date]])/7,0))</f>
        <v>WEEK 3</v>
      </c>
      <c r="N5014" s="50" t="str">
        <f>UPPER(VLOOKUP(tbl_raw_data[[#This Row],[Analyst]],Settiings!$A$2:$B$16,2,0))</f>
        <v>HARDIK</v>
      </c>
      <c r="O5014" s="50" t="str">
        <f>TRIM(UPPER(tbl_raw_data[[#This Row],[Outcome]]))</f>
        <v>APPROVE</v>
      </c>
      <c r="P5014" s="50" t="str">
        <f>TRIM(UPPER(tbl_raw_data[[#This Row],[Queue Name]]))</f>
        <v>CONSUMER EXISTING</v>
      </c>
      <c r="Q5014" s="50" t="str">
        <f>IF(tbl_raw_data[[#This Row],[Time taken in min]]&lt;=Settiings!$D$2,"SLA_MET","SLA_NOT_MET")</f>
        <v>SLA_MET</v>
      </c>
      <c r="R5014" s="94"/>
    </row>
    <row r="5015" spans="1:18" x14ac:dyDescent="0.3">
      <c r="A5015" s="23" t="s">
        <v>5138</v>
      </c>
      <c r="B5015" s="9">
        <v>45158.554386574076</v>
      </c>
      <c r="C5015" s="30">
        <v>45158.565046296295</v>
      </c>
      <c r="D5015" s="31" t="s">
        <v>13</v>
      </c>
      <c r="E5015" s="31" t="s">
        <v>9</v>
      </c>
      <c r="F5015" s="31" t="s">
        <v>686</v>
      </c>
      <c r="G5015" s="31" t="s">
        <v>17</v>
      </c>
      <c r="H5015" s="85"/>
      <c r="I5015" s="48">
        <f>tbl_raw_data[[#This Row],[Date Actioned]]-tbl_raw_data[[#This Row],[Date Tagged]]</f>
        <v>1.0659722218406387E-2</v>
      </c>
      <c r="J5015" s="46">
        <f>HOUR(tbl_raw_data[[#This Row],[Time_taken]])*60+MINUTE(tbl_raw_data[[#This Row],[Time_taken]])+SECOND(tbl_raw_data[[#This Row],[Time_taken]])/60</f>
        <v>15.35</v>
      </c>
      <c r="K5015" s="52">
        <f>DATE(YEAR(tbl_raw_data[[#This Row],[Date Actioned]]),MONTH(tbl_raw_data[[#This Row],[Date Actioned]]),DAY(tbl_raw_data[[#This Row],[Date Actioned]]))</f>
        <v>45158</v>
      </c>
      <c r="L5015" s="50" t="str">
        <f>UPPER(TEXT(tbl_raw_data[[#This Row],[updated_date]],"MMMM"))</f>
        <v>AUGUST</v>
      </c>
      <c r="M5015" s="50" t="str">
        <f>"WEEK "&amp; IF(ROUNDUP(DAY(tbl_raw_data[[#This Row],[updated_date]])/7,0)=5,4,ROUNDUP(DAY(tbl_raw_data[[#This Row],[updated_date]])/7,0))</f>
        <v>WEEK 3</v>
      </c>
      <c r="N5015" s="50" t="str">
        <f>UPPER(VLOOKUP(tbl_raw_data[[#This Row],[Analyst]],Settiings!$A$2:$B$16,2,0))</f>
        <v>FARDIN</v>
      </c>
      <c r="O5015" s="50" t="str">
        <f>TRIM(UPPER(tbl_raw_data[[#This Row],[Outcome]]))</f>
        <v>APPROVE</v>
      </c>
      <c r="P5015" s="50" t="str">
        <f>TRIM(UPPER(tbl_raw_data[[#This Row],[Queue Name]]))</f>
        <v>CONSUMER EXISTING</v>
      </c>
      <c r="Q5015" s="50" t="str">
        <f>IF(tbl_raw_data[[#This Row],[Time taken in min]]&lt;=Settiings!$D$2,"SLA_MET","SLA_NOT_MET")</f>
        <v>SLA_MET</v>
      </c>
      <c r="R5015" s="94"/>
    </row>
    <row r="5016" spans="1:18" x14ac:dyDescent="0.3">
      <c r="A5016" s="23" t="s">
        <v>5139</v>
      </c>
      <c r="B5016" s="15">
        <v>45158.555763888886</v>
      </c>
      <c r="C5016" s="28">
        <v>45158.569224537037</v>
      </c>
      <c r="D5016" s="29" t="s">
        <v>27</v>
      </c>
      <c r="E5016" s="29" t="s">
        <v>9</v>
      </c>
      <c r="F5016" s="29" t="s">
        <v>65</v>
      </c>
      <c r="G5016" s="29" t="s">
        <v>2533</v>
      </c>
      <c r="H5016" s="84"/>
      <c r="I5016" s="48">
        <f>tbl_raw_data[[#This Row],[Date Actioned]]-tbl_raw_data[[#This Row],[Date Tagged]]</f>
        <v>1.3460648151522037E-2</v>
      </c>
      <c r="J5016" s="46">
        <f>HOUR(tbl_raw_data[[#This Row],[Time_taken]])*60+MINUTE(tbl_raw_data[[#This Row],[Time_taken]])+SECOND(tbl_raw_data[[#This Row],[Time_taken]])/60</f>
        <v>19.383333333333333</v>
      </c>
      <c r="K5016" s="52">
        <f>DATE(YEAR(tbl_raw_data[[#This Row],[Date Actioned]]),MONTH(tbl_raw_data[[#This Row],[Date Actioned]]),DAY(tbl_raw_data[[#This Row],[Date Actioned]]))</f>
        <v>45158</v>
      </c>
      <c r="L5016" s="50" t="str">
        <f>UPPER(TEXT(tbl_raw_data[[#This Row],[updated_date]],"MMMM"))</f>
        <v>AUGUST</v>
      </c>
      <c r="M5016" s="50" t="str">
        <f>"WEEK "&amp; IF(ROUNDUP(DAY(tbl_raw_data[[#This Row],[updated_date]])/7,0)=5,4,ROUNDUP(DAY(tbl_raw_data[[#This Row],[updated_date]])/7,0))</f>
        <v>WEEK 3</v>
      </c>
      <c r="N5016" s="50" t="str">
        <f>UPPER(VLOOKUP(tbl_raw_data[[#This Row],[Analyst]],Settiings!$A$2:$B$16,2,0))</f>
        <v>SAM</v>
      </c>
      <c r="O5016" s="50" t="str">
        <f>TRIM(UPPER(tbl_raw_data[[#This Row],[Outcome]]))</f>
        <v>DECLINE</v>
      </c>
      <c r="P5016" s="50" t="str">
        <f>TRIM(UPPER(tbl_raw_data[[#This Row],[Queue Name]]))</f>
        <v>CONSUMER EXISTING</v>
      </c>
      <c r="Q5016" s="50" t="str">
        <f>IF(tbl_raw_data[[#This Row],[Time taken in min]]&lt;=Settiings!$D$2,"SLA_MET","SLA_NOT_MET")</f>
        <v>SLA_MET</v>
      </c>
      <c r="R5016" s="94"/>
    </row>
    <row r="5017" spans="1:18" x14ac:dyDescent="0.3">
      <c r="A5017" s="14" t="s">
        <v>5142</v>
      </c>
      <c r="B5017" s="15">
        <v>45158.566770833335</v>
      </c>
      <c r="C5017" s="28">
        <v>45158.569525462961</v>
      </c>
      <c r="D5017" s="29" t="s">
        <v>13</v>
      </c>
      <c r="E5017" s="29" t="s">
        <v>47</v>
      </c>
      <c r="F5017" s="29" t="s">
        <v>1222</v>
      </c>
      <c r="G5017" s="29" t="s">
        <v>17</v>
      </c>
      <c r="H5017" s="84"/>
      <c r="I5017" s="48">
        <f>tbl_raw_data[[#This Row],[Date Actioned]]-tbl_raw_data[[#This Row],[Date Tagged]]</f>
        <v>2.7546296259970404E-3</v>
      </c>
      <c r="J5017" s="46">
        <f>HOUR(tbl_raw_data[[#This Row],[Time_taken]])*60+MINUTE(tbl_raw_data[[#This Row],[Time_taken]])+SECOND(tbl_raw_data[[#This Row],[Time_taken]])/60</f>
        <v>3.9666666666666668</v>
      </c>
      <c r="K5017" s="52">
        <f>DATE(YEAR(tbl_raw_data[[#This Row],[Date Actioned]]),MONTH(tbl_raw_data[[#This Row],[Date Actioned]]),DAY(tbl_raw_data[[#This Row],[Date Actioned]]))</f>
        <v>45158</v>
      </c>
      <c r="L5017" s="50" t="str">
        <f>UPPER(TEXT(tbl_raw_data[[#This Row],[updated_date]],"MMMM"))</f>
        <v>AUGUST</v>
      </c>
      <c r="M5017" s="50" t="str">
        <f>"WEEK "&amp; IF(ROUNDUP(DAY(tbl_raw_data[[#This Row],[updated_date]])/7,0)=5,4,ROUNDUP(DAY(tbl_raw_data[[#This Row],[updated_date]])/7,0))</f>
        <v>WEEK 3</v>
      </c>
      <c r="N5017" s="50" t="str">
        <f>UPPER(VLOOKUP(tbl_raw_data[[#This Row],[Analyst]],Settiings!$A$2:$B$16,2,0))</f>
        <v>HARDIK</v>
      </c>
      <c r="O5017" s="50" t="str">
        <f>TRIM(UPPER(tbl_raw_data[[#This Row],[Outcome]]))</f>
        <v>APPROVE</v>
      </c>
      <c r="P5017" s="50" t="str">
        <f>TRIM(UPPER(tbl_raw_data[[#This Row],[Queue Name]]))</f>
        <v>CONSUMER PRE BUREAU</v>
      </c>
      <c r="Q5017" s="50" t="str">
        <f>IF(tbl_raw_data[[#This Row],[Time taken in min]]&lt;=Settiings!$D$2,"SLA_MET","SLA_NOT_MET")</f>
        <v>SLA_MET</v>
      </c>
      <c r="R5017" s="94"/>
    </row>
    <row r="5018" spans="1:18" x14ac:dyDescent="0.3">
      <c r="A5018" s="20" t="s">
        <v>5143</v>
      </c>
      <c r="B5018" s="9">
        <v>45158.569930555554</v>
      </c>
      <c r="C5018" s="30">
        <v>45158.579837962963</v>
      </c>
      <c r="D5018" s="31" t="s">
        <v>13</v>
      </c>
      <c r="E5018" s="31" t="s">
        <v>9</v>
      </c>
      <c r="F5018" s="31" t="s">
        <v>686</v>
      </c>
      <c r="G5018" s="33"/>
      <c r="H5018" s="87"/>
      <c r="I5018" s="48">
        <f>tbl_raw_data[[#This Row],[Date Actioned]]-tbl_raw_data[[#This Row],[Date Tagged]]</f>
        <v>9.9074074096279219E-3</v>
      </c>
      <c r="J5018" s="46">
        <f>HOUR(tbl_raw_data[[#This Row],[Time_taken]])*60+MINUTE(tbl_raw_data[[#This Row],[Time_taken]])+SECOND(tbl_raw_data[[#This Row],[Time_taken]])/60</f>
        <v>14.266666666666667</v>
      </c>
      <c r="K5018" s="52">
        <f>DATE(YEAR(tbl_raw_data[[#This Row],[Date Actioned]]),MONTH(tbl_raw_data[[#This Row],[Date Actioned]]),DAY(tbl_raw_data[[#This Row],[Date Actioned]]))</f>
        <v>45158</v>
      </c>
      <c r="L5018" s="50" t="str">
        <f>UPPER(TEXT(tbl_raw_data[[#This Row],[updated_date]],"MMMM"))</f>
        <v>AUGUST</v>
      </c>
      <c r="M5018" s="50" t="str">
        <f>"WEEK "&amp; IF(ROUNDUP(DAY(tbl_raw_data[[#This Row],[updated_date]])/7,0)=5,4,ROUNDUP(DAY(tbl_raw_data[[#This Row],[updated_date]])/7,0))</f>
        <v>WEEK 3</v>
      </c>
      <c r="N5018" s="50" t="str">
        <f>UPPER(VLOOKUP(tbl_raw_data[[#This Row],[Analyst]],Settiings!$A$2:$B$16,2,0))</f>
        <v>FARDIN</v>
      </c>
      <c r="O5018" s="50" t="str">
        <f>TRIM(UPPER(tbl_raw_data[[#This Row],[Outcome]]))</f>
        <v>APPROVE</v>
      </c>
      <c r="P5018" s="50" t="str">
        <f>TRIM(UPPER(tbl_raw_data[[#This Row],[Queue Name]]))</f>
        <v>CONSUMER EXISTING</v>
      </c>
      <c r="Q5018" s="50" t="str">
        <f>IF(tbl_raw_data[[#This Row],[Time taken in min]]&lt;=Settiings!$D$2,"SLA_MET","SLA_NOT_MET")</f>
        <v>SLA_MET</v>
      </c>
      <c r="R5018" s="94"/>
    </row>
    <row r="5019" spans="1:18" x14ac:dyDescent="0.3">
      <c r="A5019" s="23" t="s">
        <v>5144</v>
      </c>
      <c r="B5019" s="15">
        <v>45158.570949074077</v>
      </c>
      <c r="C5019" s="28">
        <v>45158.578043981484</v>
      </c>
      <c r="D5019" s="29" t="s">
        <v>13</v>
      </c>
      <c r="E5019" s="29" t="s">
        <v>9</v>
      </c>
      <c r="F5019" s="29" t="s">
        <v>65</v>
      </c>
      <c r="G5019" s="29" t="s">
        <v>5145</v>
      </c>
      <c r="H5019" s="84"/>
      <c r="I5019" s="48">
        <f>tbl_raw_data[[#This Row],[Date Actioned]]-tbl_raw_data[[#This Row],[Date Tagged]]</f>
        <v>7.0949074070085771E-3</v>
      </c>
      <c r="J5019" s="46">
        <f>HOUR(tbl_raw_data[[#This Row],[Time_taken]])*60+MINUTE(tbl_raw_data[[#This Row],[Time_taken]])+SECOND(tbl_raw_data[[#This Row],[Time_taken]])/60</f>
        <v>10.216666666666667</v>
      </c>
      <c r="K5019" s="52">
        <f>DATE(YEAR(tbl_raw_data[[#This Row],[Date Actioned]]),MONTH(tbl_raw_data[[#This Row],[Date Actioned]]),DAY(tbl_raw_data[[#This Row],[Date Actioned]]))</f>
        <v>45158</v>
      </c>
      <c r="L5019" s="50" t="str">
        <f>UPPER(TEXT(tbl_raw_data[[#This Row],[updated_date]],"MMMM"))</f>
        <v>AUGUST</v>
      </c>
      <c r="M5019" s="50" t="str">
        <f>"WEEK "&amp; IF(ROUNDUP(DAY(tbl_raw_data[[#This Row],[updated_date]])/7,0)=5,4,ROUNDUP(DAY(tbl_raw_data[[#This Row],[updated_date]])/7,0))</f>
        <v>WEEK 3</v>
      </c>
      <c r="N5019" s="50" t="str">
        <f>UPPER(VLOOKUP(tbl_raw_data[[#This Row],[Analyst]],Settiings!$A$2:$B$16,2,0))</f>
        <v>SAM</v>
      </c>
      <c r="O5019" s="50" t="str">
        <f>TRIM(UPPER(tbl_raw_data[[#This Row],[Outcome]]))</f>
        <v>APPROVE</v>
      </c>
      <c r="P5019" s="50" t="str">
        <f>TRIM(UPPER(tbl_raw_data[[#This Row],[Queue Name]]))</f>
        <v>CONSUMER EXISTING</v>
      </c>
      <c r="Q5019" s="50" t="str">
        <f>IF(tbl_raw_data[[#This Row],[Time taken in min]]&lt;=Settiings!$D$2,"SLA_MET","SLA_NOT_MET")</f>
        <v>SLA_MET</v>
      </c>
      <c r="R5019" s="94"/>
    </row>
    <row r="5020" spans="1:18" x14ac:dyDescent="0.3">
      <c r="A5020" s="14" t="s">
        <v>5146</v>
      </c>
      <c r="B5020" s="9">
        <v>45158.57135416667</v>
      </c>
      <c r="C5020" s="30">
        <v>45158.580706018518</v>
      </c>
      <c r="D5020" s="31" t="s">
        <v>27</v>
      </c>
      <c r="E5020" s="31" t="s">
        <v>19</v>
      </c>
      <c r="F5020" s="31" t="s">
        <v>1222</v>
      </c>
      <c r="G5020" s="31" t="s">
        <v>4752</v>
      </c>
      <c r="H5020" s="85"/>
      <c r="I5020" s="48">
        <f>tbl_raw_data[[#This Row],[Date Actioned]]-tbl_raw_data[[#This Row],[Date Tagged]]</f>
        <v>9.3518518478958867E-3</v>
      </c>
      <c r="J5020" s="46">
        <f>HOUR(tbl_raw_data[[#This Row],[Time_taken]])*60+MINUTE(tbl_raw_data[[#This Row],[Time_taken]])+SECOND(tbl_raw_data[[#This Row],[Time_taken]])/60</f>
        <v>13.466666666666667</v>
      </c>
      <c r="K5020" s="52">
        <f>DATE(YEAR(tbl_raw_data[[#This Row],[Date Actioned]]),MONTH(tbl_raw_data[[#This Row],[Date Actioned]]),DAY(tbl_raw_data[[#This Row],[Date Actioned]]))</f>
        <v>45158</v>
      </c>
      <c r="L5020" s="50" t="str">
        <f>UPPER(TEXT(tbl_raw_data[[#This Row],[updated_date]],"MMMM"))</f>
        <v>AUGUST</v>
      </c>
      <c r="M5020" s="50" t="str">
        <f>"WEEK "&amp; IF(ROUNDUP(DAY(tbl_raw_data[[#This Row],[updated_date]])/7,0)=5,4,ROUNDUP(DAY(tbl_raw_data[[#This Row],[updated_date]])/7,0))</f>
        <v>WEEK 3</v>
      </c>
      <c r="N5020" s="50" t="str">
        <f>UPPER(VLOOKUP(tbl_raw_data[[#This Row],[Analyst]],Settiings!$A$2:$B$16,2,0))</f>
        <v>HARDIK</v>
      </c>
      <c r="O5020" s="50" t="str">
        <f>TRIM(UPPER(tbl_raw_data[[#This Row],[Outcome]]))</f>
        <v>DECLINE</v>
      </c>
      <c r="P5020" s="50" t="str">
        <f>TRIM(UPPER(tbl_raw_data[[#This Row],[Queue Name]]))</f>
        <v>CONSUMER POST BUREAU</v>
      </c>
      <c r="Q5020" s="50" t="str">
        <f>IF(tbl_raw_data[[#This Row],[Time taken in min]]&lt;=Settiings!$D$2,"SLA_MET","SLA_NOT_MET")</f>
        <v>SLA_MET</v>
      </c>
      <c r="R5020" s="94"/>
    </row>
    <row r="5021" spans="1:18" x14ac:dyDescent="0.3">
      <c r="A5021" s="14" t="s">
        <v>5147</v>
      </c>
      <c r="B5021" s="9">
        <v>45158.575740740744</v>
      </c>
      <c r="C5021" s="30">
        <v>45158.592037037037</v>
      </c>
      <c r="D5021" s="31" t="s">
        <v>13</v>
      </c>
      <c r="E5021" s="31" t="s">
        <v>9</v>
      </c>
      <c r="F5021" s="31" t="s">
        <v>10</v>
      </c>
      <c r="G5021" s="33"/>
      <c r="H5021" s="87"/>
      <c r="I5021" s="48">
        <f>tbl_raw_data[[#This Row],[Date Actioned]]-tbl_raw_data[[#This Row],[Date Tagged]]</f>
        <v>1.6296296293148771E-2</v>
      </c>
      <c r="J5021" s="46">
        <f>HOUR(tbl_raw_data[[#This Row],[Time_taken]])*60+MINUTE(tbl_raw_data[[#This Row],[Time_taken]])+SECOND(tbl_raw_data[[#This Row],[Time_taken]])/60</f>
        <v>23.466666666666665</v>
      </c>
      <c r="K5021" s="52">
        <f>DATE(YEAR(tbl_raw_data[[#This Row],[Date Actioned]]),MONTH(tbl_raw_data[[#This Row],[Date Actioned]]),DAY(tbl_raw_data[[#This Row],[Date Actioned]]))</f>
        <v>45158</v>
      </c>
      <c r="L5021" s="50" t="str">
        <f>UPPER(TEXT(tbl_raw_data[[#This Row],[updated_date]],"MMMM"))</f>
        <v>AUGUST</v>
      </c>
      <c r="M5021" s="50" t="str">
        <f>"WEEK "&amp; IF(ROUNDUP(DAY(tbl_raw_data[[#This Row],[updated_date]])/7,0)=5,4,ROUNDUP(DAY(tbl_raw_data[[#This Row],[updated_date]])/7,0))</f>
        <v>WEEK 3</v>
      </c>
      <c r="N5021" s="50" t="str">
        <f>UPPER(VLOOKUP(tbl_raw_data[[#This Row],[Analyst]],Settiings!$A$2:$B$16,2,0))</f>
        <v>NITESH</v>
      </c>
      <c r="O5021" s="50" t="str">
        <f>TRIM(UPPER(tbl_raw_data[[#This Row],[Outcome]]))</f>
        <v>APPROVE</v>
      </c>
      <c r="P5021" s="50" t="str">
        <f>TRIM(UPPER(tbl_raw_data[[#This Row],[Queue Name]]))</f>
        <v>CONSUMER EXISTING</v>
      </c>
      <c r="Q5021" s="50" t="str">
        <f>IF(tbl_raw_data[[#This Row],[Time taken in min]]&lt;=Settiings!$D$2,"SLA_MET","SLA_NOT_MET")</f>
        <v>SLA_NOT_MET</v>
      </c>
      <c r="R5021" s="94"/>
    </row>
    <row r="5022" spans="1:18" x14ac:dyDescent="0.3">
      <c r="A5022" s="20" t="s">
        <v>5148</v>
      </c>
      <c r="B5022" s="15">
        <v>45158.577731481484</v>
      </c>
      <c r="C5022" s="28">
        <v>45158.5859375</v>
      </c>
      <c r="D5022" s="29" t="s">
        <v>27</v>
      </c>
      <c r="E5022" s="29" t="s">
        <v>47</v>
      </c>
      <c r="F5022" s="29" t="s">
        <v>65</v>
      </c>
      <c r="G5022" s="29" t="s">
        <v>2411</v>
      </c>
      <c r="H5022" s="84"/>
      <c r="I5022" s="48">
        <f>tbl_raw_data[[#This Row],[Date Actioned]]-tbl_raw_data[[#This Row],[Date Tagged]]</f>
        <v>8.2060185159207322E-3</v>
      </c>
      <c r="J5022" s="46">
        <f>HOUR(tbl_raw_data[[#This Row],[Time_taken]])*60+MINUTE(tbl_raw_data[[#This Row],[Time_taken]])+SECOND(tbl_raw_data[[#This Row],[Time_taken]])/60</f>
        <v>11.816666666666666</v>
      </c>
      <c r="K5022" s="52">
        <f>DATE(YEAR(tbl_raw_data[[#This Row],[Date Actioned]]),MONTH(tbl_raw_data[[#This Row],[Date Actioned]]),DAY(tbl_raw_data[[#This Row],[Date Actioned]]))</f>
        <v>45158</v>
      </c>
      <c r="L5022" s="50" t="str">
        <f>UPPER(TEXT(tbl_raw_data[[#This Row],[updated_date]],"MMMM"))</f>
        <v>AUGUST</v>
      </c>
      <c r="M5022" s="50" t="str">
        <f>"WEEK "&amp; IF(ROUNDUP(DAY(tbl_raw_data[[#This Row],[updated_date]])/7,0)=5,4,ROUNDUP(DAY(tbl_raw_data[[#This Row],[updated_date]])/7,0))</f>
        <v>WEEK 3</v>
      </c>
      <c r="N5022" s="50" t="str">
        <f>UPPER(VLOOKUP(tbl_raw_data[[#This Row],[Analyst]],Settiings!$A$2:$B$16,2,0))</f>
        <v>SAM</v>
      </c>
      <c r="O5022" s="50" t="str">
        <f>TRIM(UPPER(tbl_raw_data[[#This Row],[Outcome]]))</f>
        <v>DECLINE</v>
      </c>
      <c r="P5022" s="50" t="str">
        <f>TRIM(UPPER(tbl_raw_data[[#This Row],[Queue Name]]))</f>
        <v>CONSUMER PRE BUREAU</v>
      </c>
      <c r="Q5022" s="50" t="str">
        <f>IF(tbl_raw_data[[#This Row],[Time taken in min]]&lt;=Settiings!$D$2,"SLA_MET","SLA_NOT_MET")</f>
        <v>SLA_MET</v>
      </c>
      <c r="R5022" s="94"/>
    </row>
    <row r="5023" spans="1:18" x14ac:dyDescent="0.3">
      <c r="A5023" s="20" t="s">
        <v>5149</v>
      </c>
      <c r="B5023" s="15">
        <v>45158.577916666669</v>
      </c>
      <c r="C5023" s="28">
        <v>45158.588819444441</v>
      </c>
      <c r="D5023" s="29" t="s">
        <v>13</v>
      </c>
      <c r="E5023" s="29" t="s">
        <v>9</v>
      </c>
      <c r="F5023" s="29" t="s">
        <v>686</v>
      </c>
      <c r="G5023" s="32"/>
      <c r="H5023" s="86"/>
      <c r="I5023" s="48">
        <f>tbl_raw_data[[#This Row],[Date Actioned]]-tbl_raw_data[[#This Row],[Date Tagged]]</f>
        <v>1.0902777772571426E-2</v>
      </c>
      <c r="J5023" s="46">
        <f>HOUR(tbl_raw_data[[#This Row],[Time_taken]])*60+MINUTE(tbl_raw_data[[#This Row],[Time_taken]])+SECOND(tbl_raw_data[[#This Row],[Time_taken]])/60</f>
        <v>15.7</v>
      </c>
      <c r="K5023" s="52">
        <f>DATE(YEAR(tbl_raw_data[[#This Row],[Date Actioned]]),MONTH(tbl_raw_data[[#This Row],[Date Actioned]]),DAY(tbl_raw_data[[#This Row],[Date Actioned]]))</f>
        <v>45158</v>
      </c>
      <c r="L5023" s="50" t="str">
        <f>UPPER(TEXT(tbl_raw_data[[#This Row],[updated_date]],"MMMM"))</f>
        <v>AUGUST</v>
      </c>
      <c r="M5023" s="50" t="str">
        <f>"WEEK "&amp; IF(ROUNDUP(DAY(tbl_raw_data[[#This Row],[updated_date]])/7,0)=5,4,ROUNDUP(DAY(tbl_raw_data[[#This Row],[updated_date]])/7,0))</f>
        <v>WEEK 3</v>
      </c>
      <c r="N5023" s="50" t="str">
        <f>UPPER(VLOOKUP(tbl_raw_data[[#This Row],[Analyst]],Settiings!$A$2:$B$16,2,0))</f>
        <v>FARDIN</v>
      </c>
      <c r="O5023" s="50" t="str">
        <f>TRIM(UPPER(tbl_raw_data[[#This Row],[Outcome]]))</f>
        <v>APPROVE</v>
      </c>
      <c r="P5023" s="50" t="str">
        <f>TRIM(UPPER(tbl_raw_data[[#This Row],[Queue Name]]))</f>
        <v>CONSUMER EXISTING</v>
      </c>
      <c r="Q5023" s="50" t="str">
        <f>IF(tbl_raw_data[[#This Row],[Time taken in min]]&lt;=Settiings!$D$2,"SLA_MET","SLA_NOT_MET")</f>
        <v>SLA_MET</v>
      </c>
      <c r="R5023" s="94"/>
    </row>
    <row r="5024" spans="1:18" x14ac:dyDescent="0.3">
      <c r="A5024" s="23" t="s">
        <v>5151</v>
      </c>
      <c r="B5024" s="9">
        <v>45158.580671296295</v>
      </c>
      <c r="C5024" s="30">
        <v>45158.585740740738</v>
      </c>
      <c r="D5024" s="31" t="s">
        <v>27</v>
      </c>
      <c r="E5024" s="31" t="s">
        <v>9</v>
      </c>
      <c r="F5024" s="31" t="s">
        <v>1222</v>
      </c>
      <c r="G5024" s="31" t="s">
        <v>5152</v>
      </c>
      <c r="H5024" s="85"/>
      <c r="I5024" s="48">
        <f>tbl_raw_data[[#This Row],[Date Actioned]]-tbl_raw_data[[#This Row],[Date Tagged]]</f>
        <v>5.0694444435066544E-3</v>
      </c>
      <c r="J5024" s="46">
        <f>HOUR(tbl_raw_data[[#This Row],[Time_taken]])*60+MINUTE(tbl_raw_data[[#This Row],[Time_taken]])+SECOND(tbl_raw_data[[#This Row],[Time_taken]])/60</f>
        <v>7.3</v>
      </c>
      <c r="K5024" s="52">
        <f>DATE(YEAR(tbl_raw_data[[#This Row],[Date Actioned]]),MONTH(tbl_raw_data[[#This Row],[Date Actioned]]),DAY(tbl_raw_data[[#This Row],[Date Actioned]]))</f>
        <v>45158</v>
      </c>
      <c r="L5024" s="50" t="str">
        <f>UPPER(TEXT(tbl_raw_data[[#This Row],[updated_date]],"MMMM"))</f>
        <v>AUGUST</v>
      </c>
      <c r="M5024" s="50" t="str">
        <f>"WEEK "&amp; IF(ROUNDUP(DAY(tbl_raw_data[[#This Row],[updated_date]])/7,0)=5,4,ROUNDUP(DAY(tbl_raw_data[[#This Row],[updated_date]])/7,0))</f>
        <v>WEEK 3</v>
      </c>
      <c r="N5024" s="50" t="str">
        <f>UPPER(VLOOKUP(tbl_raw_data[[#This Row],[Analyst]],Settiings!$A$2:$B$16,2,0))</f>
        <v>HARDIK</v>
      </c>
      <c r="O5024" s="50" t="str">
        <f>TRIM(UPPER(tbl_raw_data[[#This Row],[Outcome]]))</f>
        <v>DECLINE</v>
      </c>
      <c r="P5024" s="50" t="str">
        <f>TRIM(UPPER(tbl_raw_data[[#This Row],[Queue Name]]))</f>
        <v>CONSUMER EXISTING</v>
      </c>
      <c r="Q5024" s="50" t="str">
        <f>IF(tbl_raw_data[[#This Row],[Time taken in min]]&lt;=Settiings!$D$2,"SLA_MET","SLA_NOT_MET")</f>
        <v>SLA_MET</v>
      </c>
      <c r="R5024" s="94"/>
    </row>
    <row r="5025" spans="1:18" x14ac:dyDescent="0.3">
      <c r="A5025" s="23" t="s">
        <v>5153</v>
      </c>
      <c r="B5025" s="9">
        <v>45158.588194444441</v>
      </c>
      <c r="C5025" s="30">
        <v>45158.599120370367</v>
      </c>
      <c r="D5025" s="31" t="s">
        <v>13</v>
      </c>
      <c r="E5025" s="31" t="s">
        <v>9</v>
      </c>
      <c r="F5025" s="31" t="s">
        <v>686</v>
      </c>
      <c r="G5025" s="33"/>
      <c r="H5025" s="87"/>
      <c r="I5025" s="48">
        <f>tbl_raw_data[[#This Row],[Date Actioned]]-tbl_raw_data[[#This Row],[Date Tagged]]</f>
        <v>1.0925925926130731E-2</v>
      </c>
      <c r="J5025" s="46">
        <f>HOUR(tbl_raw_data[[#This Row],[Time_taken]])*60+MINUTE(tbl_raw_data[[#This Row],[Time_taken]])+SECOND(tbl_raw_data[[#This Row],[Time_taken]])/60</f>
        <v>15.733333333333333</v>
      </c>
      <c r="K5025" s="52">
        <f>DATE(YEAR(tbl_raw_data[[#This Row],[Date Actioned]]),MONTH(tbl_raw_data[[#This Row],[Date Actioned]]),DAY(tbl_raw_data[[#This Row],[Date Actioned]]))</f>
        <v>45158</v>
      </c>
      <c r="L5025" s="50" t="str">
        <f>UPPER(TEXT(tbl_raw_data[[#This Row],[updated_date]],"MMMM"))</f>
        <v>AUGUST</v>
      </c>
      <c r="M5025" s="50" t="str">
        <f>"WEEK "&amp; IF(ROUNDUP(DAY(tbl_raw_data[[#This Row],[updated_date]])/7,0)=5,4,ROUNDUP(DAY(tbl_raw_data[[#This Row],[updated_date]])/7,0))</f>
        <v>WEEK 3</v>
      </c>
      <c r="N5025" s="50" t="str">
        <f>UPPER(VLOOKUP(tbl_raw_data[[#This Row],[Analyst]],Settiings!$A$2:$B$16,2,0))</f>
        <v>FARDIN</v>
      </c>
      <c r="O5025" s="50" t="str">
        <f>TRIM(UPPER(tbl_raw_data[[#This Row],[Outcome]]))</f>
        <v>APPROVE</v>
      </c>
      <c r="P5025" s="50" t="str">
        <f>TRIM(UPPER(tbl_raw_data[[#This Row],[Queue Name]]))</f>
        <v>CONSUMER EXISTING</v>
      </c>
      <c r="Q5025" s="50" t="str">
        <f>IF(tbl_raw_data[[#This Row],[Time taken in min]]&lt;=Settiings!$D$2,"SLA_MET","SLA_NOT_MET")</f>
        <v>SLA_MET</v>
      </c>
      <c r="R5025" s="94"/>
    </row>
    <row r="5026" spans="1:18" x14ac:dyDescent="0.3">
      <c r="A5026" s="14" t="s">
        <v>5154</v>
      </c>
      <c r="B5026" s="15">
        <v>45158.589201388888</v>
      </c>
      <c r="C5026" s="28">
        <v>45158.596944444442</v>
      </c>
      <c r="D5026" s="29" t="s">
        <v>13</v>
      </c>
      <c r="E5026" s="29" t="s">
        <v>9</v>
      </c>
      <c r="F5026" s="29" t="s">
        <v>76</v>
      </c>
      <c r="G5026" s="29" t="s">
        <v>17</v>
      </c>
      <c r="H5026" s="84"/>
      <c r="I5026" s="48">
        <f>tbl_raw_data[[#This Row],[Date Actioned]]-tbl_raw_data[[#This Row],[Date Tagged]]</f>
        <v>7.7430555538740009E-3</v>
      </c>
      <c r="J5026" s="46">
        <f>HOUR(tbl_raw_data[[#This Row],[Time_taken]])*60+MINUTE(tbl_raw_data[[#This Row],[Time_taken]])+SECOND(tbl_raw_data[[#This Row],[Time_taken]])/60</f>
        <v>11.15</v>
      </c>
      <c r="K5026" s="52">
        <f>DATE(YEAR(tbl_raw_data[[#This Row],[Date Actioned]]),MONTH(tbl_raw_data[[#This Row],[Date Actioned]]),DAY(tbl_raw_data[[#This Row],[Date Actioned]]))</f>
        <v>45158</v>
      </c>
      <c r="L5026" s="50" t="str">
        <f>UPPER(TEXT(tbl_raw_data[[#This Row],[updated_date]],"MMMM"))</f>
        <v>AUGUST</v>
      </c>
      <c r="M5026" s="50" t="str">
        <f>"WEEK "&amp; IF(ROUNDUP(DAY(tbl_raw_data[[#This Row],[updated_date]])/7,0)=5,4,ROUNDUP(DAY(tbl_raw_data[[#This Row],[updated_date]])/7,0))</f>
        <v>WEEK 3</v>
      </c>
      <c r="N5026" s="50" t="str">
        <f>UPPER(VLOOKUP(tbl_raw_data[[#This Row],[Analyst]],Settiings!$A$2:$B$16,2,0))</f>
        <v>ROHAN</v>
      </c>
      <c r="O5026" s="50" t="str">
        <f>TRIM(UPPER(tbl_raw_data[[#This Row],[Outcome]]))</f>
        <v>APPROVE</v>
      </c>
      <c r="P5026" s="50" t="str">
        <f>TRIM(UPPER(tbl_raw_data[[#This Row],[Queue Name]]))</f>
        <v>CONSUMER EXISTING</v>
      </c>
      <c r="Q5026" s="50" t="str">
        <f>IF(tbl_raw_data[[#This Row],[Time taken in min]]&lt;=Settiings!$D$2,"SLA_MET","SLA_NOT_MET")</f>
        <v>SLA_MET</v>
      </c>
      <c r="R5026" s="94"/>
    </row>
    <row r="5027" spans="1:18" x14ac:dyDescent="0.3">
      <c r="A5027" s="20" t="s">
        <v>5158</v>
      </c>
      <c r="B5027" s="9">
        <v>45158.593148148146</v>
      </c>
      <c r="C5027" s="30">
        <v>45158.605590277781</v>
      </c>
      <c r="D5027" s="31" t="s">
        <v>13</v>
      </c>
      <c r="E5027" s="31" t="s">
        <v>9</v>
      </c>
      <c r="F5027" s="31" t="s">
        <v>76</v>
      </c>
      <c r="G5027" s="33"/>
      <c r="H5027" s="87"/>
      <c r="I5027" s="48">
        <f>tbl_raw_data[[#This Row],[Date Actioned]]-tbl_raw_data[[#This Row],[Date Tagged]]</f>
        <v>1.2442129635019228E-2</v>
      </c>
      <c r="J5027" s="46">
        <f>HOUR(tbl_raw_data[[#This Row],[Time_taken]])*60+MINUTE(tbl_raw_data[[#This Row],[Time_taken]])+SECOND(tbl_raw_data[[#This Row],[Time_taken]])/60</f>
        <v>17.916666666666668</v>
      </c>
      <c r="K5027" s="52">
        <f>DATE(YEAR(tbl_raw_data[[#This Row],[Date Actioned]]),MONTH(tbl_raw_data[[#This Row],[Date Actioned]]),DAY(tbl_raw_data[[#This Row],[Date Actioned]]))</f>
        <v>45158</v>
      </c>
      <c r="L5027" s="50" t="str">
        <f>UPPER(TEXT(tbl_raw_data[[#This Row],[updated_date]],"MMMM"))</f>
        <v>AUGUST</v>
      </c>
      <c r="M5027" s="50" t="str">
        <f>"WEEK "&amp; IF(ROUNDUP(DAY(tbl_raw_data[[#This Row],[updated_date]])/7,0)=5,4,ROUNDUP(DAY(tbl_raw_data[[#This Row],[updated_date]])/7,0))</f>
        <v>WEEK 3</v>
      </c>
      <c r="N5027" s="50" t="str">
        <f>UPPER(VLOOKUP(tbl_raw_data[[#This Row],[Analyst]],Settiings!$A$2:$B$16,2,0))</f>
        <v>ROHAN</v>
      </c>
      <c r="O5027" s="50" t="str">
        <f>TRIM(UPPER(tbl_raw_data[[#This Row],[Outcome]]))</f>
        <v>APPROVE</v>
      </c>
      <c r="P5027" s="50" t="str">
        <f>TRIM(UPPER(tbl_raw_data[[#This Row],[Queue Name]]))</f>
        <v>CONSUMER EXISTING</v>
      </c>
      <c r="Q5027" s="50" t="str">
        <f>IF(tbl_raw_data[[#This Row],[Time taken in min]]&lt;=Settiings!$D$2,"SLA_MET","SLA_NOT_MET")</f>
        <v>SLA_MET</v>
      </c>
      <c r="R5027" s="94"/>
    </row>
    <row r="5028" spans="1:18" x14ac:dyDescent="0.3">
      <c r="A5028" s="14" t="s">
        <v>5159</v>
      </c>
      <c r="B5028" s="15">
        <v>45158.594537037039</v>
      </c>
      <c r="C5028" s="28">
        <v>45158.604444444441</v>
      </c>
      <c r="D5028" s="29" t="s">
        <v>27</v>
      </c>
      <c r="E5028" s="29" t="s">
        <v>19</v>
      </c>
      <c r="F5028" s="29" t="s">
        <v>10</v>
      </c>
      <c r="G5028" s="29" t="s">
        <v>5160</v>
      </c>
      <c r="H5028" s="84"/>
      <c r="I5028" s="48">
        <f>tbl_raw_data[[#This Row],[Date Actioned]]-tbl_raw_data[[#This Row],[Date Tagged]]</f>
        <v>9.9074074023519643E-3</v>
      </c>
      <c r="J5028" s="46">
        <f>HOUR(tbl_raw_data[[#This Row],[Time_taken]])*60+MINUTE(tbl_raw_data[[#This Row],[Time_taken]])+SECOND(tbl_raw_data[[#This Row],[Time_taken]])/60</f>
        <v>14.266666666666667</v>
      </c>
      <c r="K5028" s="52">
        <f>DATE(YEAR(tbl_raw_data[[#This Row],[Date Actioned]]),MONTH(tbl_raw_data[[#This Row],[Date Actioned]]),DAY(tbl_raw_data[[#This Row],[Date Actioned]]))</f>
        <v>45158</v>
      </c>
      <c r="L5028" s="50" t="str">
        <f>UPPER(TEXT(tbl_raw_data[[#This Row],[updated_date]],"MMMM"))</f>
        <v>AUGUST</v>
      </c>
      <c r="M5028" s="50" t="str">
        <f>"WEEK "&amp; IF(ROUNDUP(DAY(tbl_raw_data[[#This Row],[updated_date]])/7,0)=5,4,ROUNDUP(DAY(tbl_raw_data[[#This Row],[updated_date]])/7,0))</f>
        <v>WEEK 3</v>
      </c>
      <c r="N5028" s="50" t="str">
        <f>UPPER(VLOOKUP(tbl_raw_data[[#This Row],[Analyst]],Settiings!$A$2:$B$16,2,0))</f>
        <v>NITESH</v>
      </c>
      <c r="O5028" s="50" t="str">
        <f>TRIM(UPPER(tbl_raw_data[[#This Row],[Outcome]]))</f>
        <v>DECLINE</v>
      </c>
      <c r="P5028" s="50" t="str">
        <f>TRIM(UPPER(tbl_raw_data[[#This Row],[Queue Name]]))</f>
        <v>CONSUMER POST BUREAU</v>
      </c>
      <c r="Q5028" s="50" t="str">
        <f>IF(tbl_raw_data[[#This Row],[Time taken in min]]&lt;=Settiings!$D$2,"SLA_MET","SLA_NOT_MET")</f>
        <v>SLA_MET</v>
      </c>
      <c r="R5028" s="94"/>
    </row>
    <row r="5029" spans="1:18" x14ac:dyDescent="0.3">
      <c r="A5029" s="20" t="s">
        <v>5161</v>
      </c>
      <c r="B5029" s="9">
        <v>45158.597199074073</v>
      </c>
      <c r="C5029" s="30">
        <v>45158.601921296293</v>
      </c>
      <c r="D5029" s="31" t="s">
        <v>27</v>
      </c>
      <c r="E5029" s="31" t="s">
        <v>9</v>
      </c>
      <c r="F5029" s="31" t="s">
        <v>65</v>
      </c>
      <c r="G5029" s="31" t="s">
        <v>4777</v>
      </c>
      <c r="H5029" s="85"/>
      <c r="I5029" s="48">
        <f>tbl_raw_data[[#This Row],[Date Actioned]]-tbl_raw_data[[#This Row],[Date Tagged]]</f>
        <v>4.7222222201526165E-3</v>
      </c>
      <c r="J5029" s="46">
        <f>HOUR(tbl_raw_data[[#This Row],[Time_taken]])*60+MINUTE(tbl_raw_data[[#This Row],[Time_taken]])+SECOND(tbl_raw_data[[#This Row],[Time_taken]])/60</f>
        <v>6.8</v>
      </c>
      <c r="K5029" s="52">
        <f>DATE(YEAR(tbl_raw_data[[#This Row],[Date Actioned]]),MONTH(tbl_raw_data[[#This Row],[Date Actioned]]),DAY(tbl_raw_data[[#This Row],[Date Actioned]]))</f>
        <v>45158</v>
      </c>
      <c r="L5029" s="50" t="str">
        <f>UPPER(TEXT(tbl_raw_data[[#This Row],[updated_date]],"MMMM"))</f>
        <v>AUGUST</v>
      </c>
      <c r="M5029" s="50" t="str">
        <f>"WEEK "&amp; IF(ROUNDUP(DAY(tbl_raw_data[[#This Row],[updated_date]])/7,0)=5,4,ROUNDUP(DAY(tbl_raw_data[[#This Row],[updated_date]])/7,0))</f>
        <v>WEEK 3</v>
      </c>
      <c r="N5029" s="50" t="str">
        <f>UPPER(VLOOKUP(tbl_raw_data[[#This Row],[Analyst]],Settiings!$A$2:$B$16,2,0))</f>
        <v>SAM</v>
      </c>
      <c r="O5029" s="50" t="str">
        <f>TRIM(UPPER(tbl_raw_data[[#This Row],[Outcome]]))</f>
        <v>DECLINE</v>
      </c>
      <c r="P5029" s="50" t="str">
        <f>TRIM(UPPER(tbl_raw_data[[#This Row],[Queue Name]]))</f>
        <v>CONSUMER EXISTING</v>
      </c>
      <c r="Q5029" s="50" t="str">
        <f>IF(tbl_raw_data[[#This Row],[Time taken in min]]&lt;=Settiings!$D$2,"SLA_MET","SLA_NOT_MET")</f>
        <v>SLA_MET</v>
      </c>
      <c r="R5029" s="94"/>
    </row>
    <row r="5030" spans="1:18" x14ac:dyDescent="0.3">
      <c r="A5030" s="23" t="s">
        <v>5162</v>
      </c>
      <c r="B5030" s="15">
        <v>45158.597743055558</v>
      </c>
      <c r="C5030" s="28">
        <v>45158.604467592595</v>
      </c>
      <c r="D5030" s="29" t="s">
        <v>13</v>
      </c>
      <c r="E5030" s="29" t="s">
        <v>9</v>
      </c>
      <c r="F5030" s="29" t="s">
        <v>16</v>
      </c>
      <c r="G5030" s="29" t="s">
        <v>17</v>
      </c>
      <c r="H5030" s="84"/>
      <c r="I5030" s="48">
        <f>tbl_raw_data[[#This Row],[Date Actioned]]-tbl_raw_data[[#This Row],[Date Tagged]]</f>
        <v>6.7245370373711921E-3</v>
      </c>
      <c r="J5030" s="46">
        <f>HOUR(tbl_raw_data[[#This Row],[Time_taken]])*60+MINUTE(tbl_raw_data[[#This Row],[Time_taken]])+SECOND(tbl_raw_data[[#This Row],[Time_taken]])/60</f>
        <v>9.6833333333333336</v>
      </c>
      <c r="K5030" s="52">
        <f>DATE(YEAR(tbl_raw_data[[#This Row],[Date Actioned]]),MONTH(tbl_raw_data[[#This Row],[Date Actioned]]),DAY(tbl_raw_data[[#This Row],[Date Actioned]]))</f>
        <v>45158</v>
      </c>
      <c r="L5030" s="50" t="str">
        <f>UPPER(TEXT(tbl_raw_data[[#This Row],[updated_date]],"MMMM"))</f>
        <v>AUGUST</v>
      </c>
      <c r="M5030" s="50" t="str">
        <f>"WEEK "&amp; IF(ROUNDUP(DAY(tbl_raw_data[[#This Row],[updated_date]])/7,0)=5,4,ROUNDUP(DAY(tbl_raw_data[[#This Row],[updated_date]])/7,0))</f>
        <v>WEEK 3</v>
      </c>
      <c r="N5030" s="50" t="str">
        <f>UPPER(VLOOKUP(tbl_raw_data[[#This Row],[Analyst]],Settiings!$A$2:$B$16,2,0))</f>
        <v>CAMROOON</v>
      </c>
      <c r="O5030" s="50" t="str">
        <f>TRIM(UPPER(tbl_raw_data[[#This Row],[Outcome]]))</f>
        <v>APPROVE</v>
      </c>
      <c r="P5030" s="50" t="str">
        <f>TRIM(UPPER(tbl_raw_data[[#This Row],[Queue Name]]))</f>
        <v>CONSUMER EXISTING</v>
      </c>
      <c r="Q5030" s="50" t="str">
        <f>IF(tbl_raw_data[[#This Row],[Time taken in min]]&lt;=Settiings!$D$2,"SLA_MET","SLA_NOT_MET")</f>
        <v>SLA_MET</v>
      </c>
      <c r="R5030" s="94"/>
    </row>
    <row r="5031" spans="1:18" x14ac:dyDescent="0.3">
      <c r="A5031" s="14" t="s">
        <v>5163</v>
      </c>
      <c r="B5031" s="9">
        <v>45158.597800925927</v>
      </c>
      <c r="C5031" s="30">
        <v>45158.602453703701</v>
      </c>
      <c r="D5031" s="31" t="s">
        <v>13</v>
      </c>
      <c r="E5031" s="31" t="s">
        <v>9</v>
      </c>
      <c r="F5031" s="31" t="s">
        <v>1222</v>
      </c>
      <c r="G5031" s="31" t="s">
        <v>17</v>
      </c>
      <c r="H5031" s="85"/>
      <c r="I5031" s="48">
        <f>tbl_raw_data[[#This Row],[Date Actioned]]-tbl_raw_data[[#This Row],[Date Tagged]]</f>
        <v>4.6527777740266174E-3</v>
      </c>
      <c r="J5031" s="46">
        <f>HOUR(tbl_raw_data[[#This Row],[Time_taken]])*60+MINUTE(tbl_raw_data[[#This Row],[Time_taken]])+SECOND(tbl_raw_data[[#This Row],[Time_taken]])/60</f>
        <v>6.7</v>
      </c>
      <c r="K5031" s="52">
        <f>DATE(YEAR(tbl_raw_data[[#This Row],[Date Actioned]]),MONTH(tbl_raw_data[[#This Row],[Date Actioned]]),DAY(tbl_raw_data[[#This Row],[Date Actioned]]))</f>
        <v>45158</v>
      </c>
      <c r="L5031" s="50" t="str">
        <f>UPPER(TEXT(tbl_raw_data[[#This Row],[updated_date]],"MMMM"))</f>
        <v>AUGUST</v>
      </c>
      <c r="M5031" s="50" t="str">
        <f>"WEEK "&amp; IF(ROUNDUP(DAY(tbl_raw_data[[#This Row],[updated_date]])/7,0)=5,4,ROUNDUP(DAY(tbl_raw_data[[#This Row],[updated_date]])/7,0))</f>
        <v>WEEK 3</v>
      </c>
      <c r="N5031" s="50" t="str">
        <f>UPPER(VLOOKUP(tbl_raw_data[[#This Row],[Analyst]],Settiings!$A$2:$B$16,2,0))</f>
        <v>HARDIK</v>
      </c>
      <c r="O5031" s="50" t="str">
        <f>TRIM(UPPER(tbl_raw_data[[#This Row],[Outcome]]))</f>
        <v>APPROVE</v>
      </c>
      <c r="P5031" s="50" t="str">
        <f>TRIM(UPPER(tbl_raw_data[[#This Row],[Queue Name]]))</f>
        <v>CONSUMER EXISTING</v>
      </c>
      <c r="Q5031" s="50" t="str">
        <f>IF(tbl_raw_data[[#This Row],[Time taken in min]]&lt;=Settiings!$D$2,"SLA_MET","SLA_NOT_MET")</f>
        <v>SLA_MET</v>
      </c>
      <c r="R5031" s="94"/>
    </row>
    <row r="5032" spans="1:18" x14ac:dyDescent="0.3">
      <c r="A5032" s="20" t="s">
        <v>5166</v>
      </c>
      <c r="B5032" s="15">
        <v>45158.599074074074</v>
      </c>
      <c r="C5032" s="28">
        <v>45158.606342592589</v>
      </c>
      <c r="D5032" s="29" t="s">
        <v>13</v>
      </c>
      <c r="E5032" s="29" t="s">
        <v>9</v>
      </c>
      <c r="F5032" s="29" t="s">
        <v>65</v>
      </c>
      <c r="G5032" s="29" t="s">
        <v>946</v>
      </c>
      <c r="H5032" s="84"/>
      <c r="I5032" s="48">
        <f>tbl_raw_data[[#This Row],[Date Actioned]]-tbl_raw_data[[#This Row],[Date Tagged]]</f>
        <v>7.2685185150476173E-3</v>
      </c>
      <c r="J5032" s="46">
        <f>HOUR(tbl_raw_data[[#This Row],[Time_taken]])*60+MINUTE(tbl_raw_data[[#This Row],[Time_taken]])+SECOND(tbl_raw_data[[#This Row],[Time_taken]])/60</f>
        <v>10.466666666666667</v>
      </c>
      <c r="K5032" s="52">
        <f>DATE(YEAR(tbl_raw_data[[#This Row],[Date Actioned]]),MONTH(tbl_raw_data[[#This Row],[Date Actioned]]),DAY(tbl_raw_data[[#This Row],[Date Actioned]]))</f>
        <v>45158</v>
      </c>
      <c r="L5032" s="50" t="str">
        <f>UPPER(TEXT(tbl_raw_data[[#This Row],[updated_date]],"MMMM"))</f>
        <v>AUGUST</v>
      </c>
      <c r="M5032" s="50" t="str">
        <f>"WEEK "&amp; IF(ROUNDUP(DAY(tbl_raw_data[[#This Row],[updated_date]])/7,0)=5,4,ROUNDUP(DAY(tbl_raw_data[[#This Row],[updated_date]])/7,0))</f>
        <v>WEEK 3</v>
      </c>
      <c r="N5032" s="50" t="str">
        <f>UPPER(VLOOKUP(tbl_raw_data[[#This Row],[Analyst]],Settiings!$A$2:$B$16,2,0))</f>
        <v>SAM</v>
      </c>
      <c r="O5032" s="50" t="str">
        <f>TRIM(UPPER(tbl_raw_data[[#This Row],[Outcome]]))</f>
        <v>APPROVE</v>
      </c>
      <c r="P5032" s="50" t="str">
        <f>TRIM(UPPER(tbl_raw_data[[#This Row],[Queue Name]]))</f>
        <v>CONSUMER EXISTING</v>
      </c>
      <c r="Q5032" s="50" t="str">
        <f>IF(tbl_raw_data[[#This Row],[Time taken in min]]&lt;=Settiings!$D$2,"SLA_MET","SLA_NOT_MET")</f>
        <v>SLA_MET</v>
      </c>
      <c r="R5032" s="94"/>
    </row>
    <row r="5033" spans="1:18" x14ac:dyDescent="0.3">
      <c r="A5033" s="23" t="s">
        <v>5167</v>
      </c>
      <c r="B5033" s="15">
        <v>45158.600277777776</v>
      </c>
      <c r="C5033" s="28">
        <v>45158.612523148149</v>
      </c>
      <c r="D5033" s="29" t="s">
        <v>27</v>
      </c>
      <c r="E5033" s="29" t="s">
        <v>9</v>
      </c>
      <c r="F5033" s="29" t="s">
        <v>1222</v>
      </c>
      <c r="G5033" s="29" t="s">
        <v>5168</v>
      </c>
      <c r="H5033" s="84"/>
      <c r="I5033" s="48">
        <f>tbl_raw_data[[#This Row],[Date Actioned]]-tbl_raw_data[[#This Row],[Date Tagged]]</f>
        <v>1.2245370373420883E-2</v>
      </c>
      <c r="J5033" s="46">
        <f>HOUR(tbl_raw_data[[#This Row],[Time_taken]])*60+MINUTE(tbl_raw_data[[#This Row],[Time_taken]])+SECOND(tbl_raw_data[[#This Row],[Time_taken]])/60</f>
        <v>17.633333333333333</v>
      </c>
      <c r="K5033" s="52">
        <f>DATE(YEAR(tbl_raw_data[[#This Row],[Date Actioned]]),MONTH(tbl_raw_data[[#This Row],[Date Actioned]]),DAY(tbl_raw_data[[#This Row],[Date Actioned]]))</f>
        <v>45158</v>
      </c>
      <c r="L5033" s="50" t="str">
        <f>UPPER(TEXT(tbl_raw_data[[#This Row],[updated_date]],"MMMM"))</f>
        <v>AUGUST</v>
      </c>
      <c r="M5033" s="50" t="str">
        <f>"WEEK "&amp; IF(ROUNDUP(DAY(tbl_raw_data[[#This Row],[updated_date]])/7,0)=5,4,ROUNDUP(DAY(tbl_raw_data[[#This Row],[updated_date]])/7,0))</f>
        <v>WEEK 3</v>
      </c>
      <c r="N5033" s="50" t="str">
        <f>UPPER(VLOOKUP(tbl_raw_data[[#This Row],[Analyst]],Settiings!$A$2:$B$16,2,0))</f>
        <v>HARDIK</v>
      </c>
      <c r="O5033" s="50" t="str">
        <f>TRIM(UPPER(tbl_raw_data[[#This Row],[Outcome]]))</f>
        <v>DECLINE</v>
      </c>
      <c r="P5033" s="50" t="str">
        <f>TRIM(UPPER(tbl_raw_data[[#This Row],[Queue Name]]))</f>
        <v>CONSUMER EXISTING</v>
      </c>
      <c r="Q5033" s="50" t="str">
        <f>IF(tbl_raw_data[[#This Row],[Time taken in min]]&lt;=Settiings!$D$2,"SLA_MET","SLA_NOT_MET")</f>
        <v>SLA_MET</v>
      </c>
      <c r="R5033" s="94"/>
    </row>
    <row r="5034" spans="1:18" x14ac:dyDescent="0.3">
      <c r="A5034" s="14" t="s">
        <v>5170</v>
      </c>
      <c r="B5034" s="9">
        <v>45158.607048611113</v>
      </c>
      <c r="C5034" s="30">
        <v>45158.612881944442</v>
      </c>
      <c r="D5034" s="31" t="s">
        <v>27</v>
      </c>
      <c r="E5034" s="31" t="s">
        <v>9</v>
      </c>
      <c r="F5034" s="31" t="s">
        <v>10</v>
      </c>
      <c r="G5034" s="31" t="s">
        <v>5171</v>
      </c>
      <c r="H5034" s="85"/>
      <c r="I5034" s="48">
        <f>tbl_raw_data[[#This Row],[Date Actioned]]-tbl_raw_data[[#This Row],[Date Tagged]]</f>
        <v>5.8333333290647715E-3</v>
      </c>
      <c r="J5034" s="46">
        <f>HOUR(tbl_raw_data[[#This Row],[Time_taken]])*60+MINUTE(tbl_raw_data[[#This Row],[Time_taken]])+SECOND(tbl_raw_data[[#This Row],[Time_taken]])/60</f>
        <v>8.4</v>
      </c>
      <c r="K5034" s="52">
        <f>DATE(YEAR(tbl_raw_data[[#This Row],[Date Actioned]]),MONTH(tbl_raw_data[[#This Row],[Date Actioned]]),DAY(tbl_raw_data[[#This Row],[Date Actioned]]))</f>
        <v>45158</v>
      </c>
      <c r="L5034" s="50" t="str">
        <f>UPPER(TEXT(tbl_raw_data[[#This Row],[updated_date]],"MMMM"))</f>
        <v>AUGUST</v>
      </c>
      <c r="M5034" s="50" t="str">
        <f>"WEEK "&amp; IF(ROUNDUP(DAY(tbl_raw_data[[#This Row],[updated_date]])/7,0)=5,4,ROUNDUP(DAY(tbl_raw_data[[#This Row],[updated_date]])/7,0))</f>
        <v>WEEK 3</v>
      </c>
      <c r="N5034" s="50" t="str">
        <f>UPPER(VLOOKUP(tbl_raw_data[[#This Row],[Analyst]],Settiings!$A$2:$B$16,2,0))</f>
        <v>NITESH</v>
      </c>
      <c r="O5034" s="50" t="str">
        <f>TRIM(UPPER(tbl_raw_data[[#This Row],[Outcome]]))</f>
        <v>DECLINE</v>
      </c>
      <c r="P5034" s="50" t="str">
        <f>TRIM(UPPER(tbl_raw_data[[#This Row],[Queue Name]]))</f>
        <v>CONSUMER EXISTING</v>
      </c>
      <c r="Q5034" s="50" t="str">
        <f>IF(tbl_raw_data[[#This Row],[Time taken in min]]&lt;=Settiings!$D$2,"SLA_MET","SLA_NOT_MET")</f>
        <v>SLA_MET</v>
      </c>
      <c r="R5034" s="94"/>
    </row>
    <row r="5035" spans="1:18" x14ac:dyDescent="0.3">
      <c r="A5035" s="20" t="s">
        <v>5172</v>
      </c>
      <c r="B5035" s="15">
        <v>45158.610937500001</v>
      </c>
      <c r="C5035" s="28">
        <v>45158.613738425927</v>
      </c>
      <c r="D5035" s="29" t="s">
        <v>27</v>
      </c>
      <c r="E5035" s="29" t="s">
        <v>19</v>
      </c>
      <c r="F5035" s="29" t="s">
        <v>16</v>
      </c>
      <c r="G5035" s="29" t="s">
        <v>5160</v>
      </c>
      <c r="H5035" s="84"/>
      <c r="I5035" s="48">
        <f>tbl_raw_data[[#This Row],[Date Actioned]]-tbl_raw_data[[#This Row],[Date Tagged]]</f>
        <v>2.8009259258396924E-3</v>
      </c>
      <c r="J5035" s="46">
        <f>HOUR(tbl_raw_data[[#This Row],[Time_taken]])*60+MINUTE(tbl_raw_data[[#This Row],[Time_taken]])+SECOND(tbl_raw_data[[#This Row],[Time_taken]])/60</f>
        <v>4.0333333333333332</v>
      </c>
      <c r="K5035" s="52">
        <f>DATE(YEAR(tbl_raw_data[[#This Row],[Date Actioned]]),MONTH(tbl_raw_data[[#This Row],[Date Actioned]]),DAY(tbl_raw_data[[#This Row],[Date Actioned]]))</f>
        <v>45158</v>
      </c>
      <c r="L5035" s="50" t="str">
        <f>UPPER(TEXT(tbl_raw_data[[#This Row],[updated_date]],"MMMM"))</f>
        <v>AUGUST</v>
      </c>
      <c r="M5035" s="50" t="str">
        <f>"WEEK "&amp; IF(ROUNDUP(DAY(tbl_raw_data[[#This Row],[updated_date]])/7,0)=5,4,ROUNDUP(DAY(tbl_raw_data[[#This Row],[updated_date]])/7,0))</f>
        <v>WEEK 3</v>
      </c>
      <c r="N5035" s="50" t="str">
        <f>UPPER(VLOOKUP(tbl_raw_data[[#This Row],[Analyst]],Settiings!$A$2:$B$16,2,0))</f>
        <v>CAMROOON</v>
      </c>
      <c r="O5035" s="50" t="str">
        <f>TRIM(UPPER(tbl_raw_data[[#This Row],[Outcome]]))</f>
        <v>DECLINE</v>
      </c>
      <c r="P5035" s="50" t="str">
        <f>TRIM(UPPER(tbl_raw_data[[#This Row],[Queue Name]]))</f>
        <v>CONSUMER POST BUREAU</v>
      </c>
      <c r="Q5035" s="50" t="str">
        <f>IF(tbl_raw_data[[#This Row],[Time taken in min]]&lt;=Settiings!$D$2,"SLA_MET","SLA_NOT_MET")</f>
        <v>SLA_MET</v>
      </c>
      <c r="R5035" s="94"/>
    </row>
    <row r="5036" spans="1:18" x14ac:dyDescent="0.3">
      <c r="A5036" s="23" t="s">
        <v>5173</v>
      </c>
      <c r="B5036" s="9">
        <v>45158.61105324074</v>
      </c>
      <c r="C5036" s="30">
        <v>45158.615381944444</v>
      </c>
      <c r="D5036" s="31" t="s">
        <v>13</v>
      </c>
      <c r="E5036" s="31" t="s">
        <v>9</v>
      </c>
      <c r="F5036" s="31" t="s">
        <v>76</v>
      </c>
      <c r="G5036" s="33"/>
      <c r="H5036" s="87"/>
      <c r="I5036" s="48">
        <f>tbl_raw_data[[#This Row],[Date Actioned]]-tbl_raw_data[[#This Row],[Date Tagged]]</f>
        <v>4.3287037042318843E-3</v>
      </c>
      <c r="J5036" s="46">
        <f>HOUR(tbl_raw_data[[#This Row],[Time_taken]])*60+MINUTE(tbl_raw_data[[#This Row],[Time_taken]])+SECOND(tbl_raw_data[[#This Row],[Time_taken]])/60</f>
        <v>6.2333333333333334</v>
      </c>
      <c r="K5036" s="52">
        <f>DATE(YEAR(tbl_raw_data[[#This Row],[Date Actioned]]),MONTH(tbl_raw_data[[#This Row],[Date Actioned]]),DAY(tbl_raw_data[[#This Row],[Date Actioned]]))</f>
        <v>45158</v>
      </c>
      <c r="L5036" s="50" t="str">
        <f>UPPER(TEXT(tbl_raw_data[[#This Row],[updated_date]],"MMMM"))</f>
        <v>AUGUST</v>
      </c>
      <c r="M5036" s="50" t="str">
        <f>"WEEK "&amp; IF(ROUNDUP(DAY(tbl_raw_data[[#This Row],[updated_date]])/7,0)=5,4,ROUNDUP(DAY(tbl_raw_data[[#This Row],[updated_date]])/7,0))</f>
        <v>WEEK 3</v>
      </c>
      <c r="N5036" s="50" t="str">
        <f>UPPER(VLOOKUP(tbl_raw_data[[#This Row],[Analyst]],Settiings!$A$2:$B$16,2,0))</f>
        <v>ROHAN</v>
      </c>
      <c r="O5036" s="50" t="str">
        <f>TRIM(UPPER(tbl_raw_data[[#This Row],[Outcome]]))</f>
        <v>APPROVE</v>
      </c>
      <c r="P5036" s="50" t="str">
        <f>TRIM(UPPER(tbl_raw_data[[#This Row],[Queue Name]]))</f>
        <v>CONSUMER EXISTING</v>
      </c>
      <c r="Q5036" s="50" t="str">
        <f>IF(tbl_raw_data[[#This Row],[Time taken in min]]&lt;=Settiings!$D$2,"SLA_MET","SLA_NOT_MET")</f>
        <v>SLA_MET</v>
      </c>
      <c r="R5036" s="94"/>
    </row>
    <row r="5037" spans="1:18" x14ac:dyDescent="0.3">
      <c r="A5037" s="14" t="s">
        <v>5174</v>
      </c>
      <c r="B5037" s="15">
        <v>45158.611203703702</v>
      </c>
      <c r="C5037" s="28">
        <v>45158.617395833331</v>
      </c>
      <c r="D5037" s="29" t="s">
        <v>13</v>
      </c>
      <c r="E5037" s="29" t="s">
        <v>9</v>
      </c>
      <c r="F5037" s="29" t="s">
        <v>1222</v>
      </c>
      <c r="G5037" s="29" t="s">
        <v>17</v>
      </c>
      <c r="H5037" s="84"/>
      <c r="I5037" s="48">
        <f>tbl_raw_data[[#This Row],[Date Actioned]]-tbl_raw_data[[#This Row],[Date Tagged]]</f>
        <v>6.1921296291984618E-3</v>
      </c>
      <c r="J5037" s="46">
        <f>HOUR(tbl_raw_data[[#This Row],[Time_taken]])*60+MINUTE(tbl_raw_data[[#This Row],[Time_taken]])+SECOND(tbl_raw_data[[#This Row],[Time_taken]])/60</f>
        <v>8.9166666666666661</v>
      </c>
      <c r="K5037" s="52">
        <f>DATE(YEAR(tbl_raw_data[[#This Row],[Date Actioned]]),MONTH(tbl_raw_data[[#This Row],[Date Actioned]]),DAY(tbl_raw_data[[#This Row],[Date Actioned]]))</f>
        <v>45158</v>
      </c>
      <c r="L5037" s="50" t="str">
        <f>UPPER(TEXT(tbl_raw_data[[#This Row],[updated_date]],"MMMM"))</f>
        <v>AUGUST</v>
      </c>
      <c r="M5037" s="50" t="str">
        <f>"WEEK "&amp; IF(ROUNDUP(DAY(tbl_raw_data[[#This Row],[updated_date]])/7,0)=5,4,ROUNDUP(DAY(tbl_raw_data[[#This Row],[updated_date]])/7,0))</f>
        <v>WEEK 3</v>
      </c>
      <c r="N5037" s="50" t="str">
        <f>UPPER(VLOOKUP(tbl_raw_data[[#This Row],[Analyst]],Settiings!$A$2:$B$16,2,0))</f>
        <v>HARDIK</v>
      </c>
      <c r="O5037" s="50" t="str">
        <f>TRIM(UPPER(tbl_raw_data[[#This Row],[Outcome]]))</f>
        <v>APPROVE</v>
      </c>
      <c r="P5037" s="50" t="str">
        <f>TRIM(UPPER(tbl_raw_data[[#This Row],[Queue Name]]))</f>
        <v>CONSUMER EXISTING</v>
      </c>
      <c r="Q5037" s="50" t="str">
        <f>IF(tbl_raw_data[[#This Row],[Time taken in min]]&lt;=Settiings!$D$2,"SLA_MET","SLA_NOT_MET")</f>
        <v>SLA_MET</v>
      </c>
      <c r="R5037" s="94"/>
    </row>
    <row r="5038" spans="1:18" x14ac:dyDescent="0.3">
      <c r="A5038" s="23" t="s">
        <v>5177</v>
      </c>
      <c r="B5038" s="9">
        <v>45158.615185185183</v>
      </c>
      <c r="C5038" s="30">
        <v>45158.622997685183</v>
      </c>
      <c r="D5038" s="31" t="s">
        <v>27</v>
      </c>
      <c r="E5038" s="31" t="s">
        <v>9</v>
      </c>
      <c r="F5038" s="31" t="s">
        <v>16</v>
      </c>
      <c r="G5038" s="31" t="s">
        <v>4777</v>
      </c>
      <c r="H5038" s="85"/>
      <c r="I5038" s="48">
        <f>tbl_raw_data[[#This Row],[Date Actioned]]-tbl_raw_data[[#This Row],[Date Tagged]]</f>
        <v>7.8125E-3</v>
      </c>
      <c r="J5038" s="46">
        <f>HOUR(tbl_raw_data[[#This Row],[Time_taken]])*60+MINUTE(tbl_raw_data[[#This Row],[Time_taken]])+SECOND(tbl_raw_data[[#This Row],[Time_taken]])/60</f>
        <v>11.25</v>
      </c>
      <c r="K5038" s="52">
        <f>DATE(YEAR(tbl_raw_data[[#This Row],[Date Actioned]]),MONTH(tbl_raw_data[[#This Row],[Date Actioned]]),DAY(tbl_raw_data[[#This Row],[Date Actioned]]))</f>
        <v>45158</v>
      </c>
      <c r="L5038" s="50" t="str">
        <f>UPPER(TEXT(tbl_raw_data[[#This Row],[updated_date]],"MMMM"))</f>
        <v>AUGUST</v>
      </c>
      <c r="M5038" s="50" t="str">
        <f>"WEEK "&amp; IF(ROUNDUP(DAY(tbl_raw_data[[#This Row],[updated_date]])/7,0)=5,4,ROUNDUP(DAY(tbl_raw_data[[#This Row],[updated_date]])/7,0))</f>
        <v>WEEK 3</v>
      </c>
      <c r="N5038" s="50" t="str">
        <f>UPPER(VLOOKUP(tbl_raw_data[[#This Row],[Analyst]],Settiings!$A$2:$B$16,2,0))</f>
        <v>CAMROOON</v>
      </c>
      <c r="O5038" s="50" t="str">
        <f>TRIM(UPPER(tbl_raw_data[[#This Row],[Outcome]]))</f>
        <v>DECLINE</v>
      </c>
      <c r="P5038" s="50" t="str">
        <f>TRIM(UPPER(tbl_raw_data[[#This Row],[Queue Name]]))</f>
        <v>CONSUMER EXISTING</v>
      </c>
      <c r="Q5038" s="50" t="str">
        <f>IF(tbl_raw_data[[#This Row],[Time taken in min]]&lt;=Settiings!$D$2,"SLA_MET","SLA_NOT_MET")</f>
        <v>SLA_MET</v>
      </c>
      <c r="R5038" s="94"/>
    </row>
    <row r="5039" spans="1:18" x14ac:dyDescent="0.3">
      <c r="A5039" s="14" t="s">
        <v>5179</v>
      </c>
      <c r="B5039" s="15">
        <v>45158.617708333331</v>
      </c>
      <c r="C5039" s="28">
        <v>45158.625787037039</v>
      </c>
      <c r="D5039" s="29" t="s">
        <v>27</v>
      </c>
      <c r="E5039" s="29" t="s">
        <v>19</v>
      </c>
      <c r="F5039" s="29" t="s">
        <v>1222</v>
      </c>
      <c r="G5039" s="29" t="s">
        <v>5180</v>
      </c>
      <c r="H5039" s="84"/>
      <c r="I5039" s="48">
        <f>tbl_raw_data[[#This Row],[Date Actioned]]-tbl_raw_data[[#This Row],[Date Tagged]]</f>
        <v>8.078703707724344E-3</v>
      </c>
      <c r="J5039" s="46">
        <f>HOUR(tbl_raw_data[[#This Row],[Time_taken]])*60+MINUTE(tbl_raw_data[[#This Row],[Time_taken]])+SECOND(tbl_raw_data[[#This Row],[Time_taken]])/60</f>
        <v>11.633333333333333</v>
      </c>
      <c r="K5039" s="52">
        <f>DATE(YEAR(tbl_raw_data[[#This Row],[Date Actioned]]),MONTH(tbl_raw_data[[#This Row],[Date Actioned]]),DAY(tbl_raw_data[[#This Row],[Date Actioned]]))</f>
        <v>45158</v>
      </c>
      <c r="L5039" s="50" t="str">
        <f>UPPER(TEXT(tbl_raw_data[[#This Row],[updated_date]],"MMMM"))</f>
        <v>AUGUST</v>
      </c>
      <c r="M5039" s="50" t="str">
        <f>"WEEK "&amp; IF(ROUNDUP(DAY(tbl_raw_data[[#This Row],[updated_date]])/7,0)=5,4,ROUNDUP(DAY(tbl_raw_data[[#This Row],[updated_date]])/7,0))</f>
        <v>WEEK 3</v>
      </c>
      <c r="N5039" s="50" t="str">
        <f>UPPER(VLOOKUP(tbl_raw_data[[#This Row],[Analyst]],Settiings!$A$2:$B$16,2,0))</f>
        <v>HARDIK</v>
      </c>
      <c r="O5039" s="50" t="str">
        <f>TRIM(UPPER(tbl_raw_data[[#This Row],[Outcome]]))</f>
        <v>DECLINE</v>
      </c>
      <c r="P5039" s="50" t="str">
        <f>TRIM(UPPER(tbl_raw_data[[#This Row],[Queue Name]]))</f>
        <v>CONSUMER POST BUREAU</v>
      </c>
      <c r="Q5039" s="50" t="str">
        <f>IF(tbl_raw_data[[#This Row],[Time taken in min]]&lt;=Settiings!$D$2,"SLA_MET","SLA_NOT_MET")</f>
        <v>SLA_MET</v>
      </c>
      <c r="R5039" s="94"/>
    </row>
    <row r="5040" spans="1:18" x14ac:dyDescent="0.3">
      <c r="A5040" s="20" t="s">
        <v>5181</v>
      </c>
      <c r="B5040" s="9">
        <v>45158.618414351855</v>
      </c>
      <c r="C5040" s="30">
        <v>45158.63385416667</v>
      </c>
      <c r="D5040" s="31" t="s">
        <v>27</v>
      </c>
      <c r="E5040" s="31" t="s">
        <v>47</v>
      </c>
      <c r="F5040" s="31" t="s">
        <v>65</v>
      </c>
      <c r="G5040" s="31" t="s">
        <v>4763</v>
      </c>
      <c r="H5040" s="85"/>
      <c r="I5040" s="48">
        <f>tbl_raw_data[[#This Row],[Date Actioned]]-tbl_raw_data[[#This Row],[Date Tagged]]</f>
        <v>1.5439814815181307E-2</v>
      </c>
      <c r="J5040" s="46">
        <f>HOUR(tbl_raw_data[[#This Row],[Time_taken]])*60+MINUTE(tbl_raw_data[[#This Row],[Time_taken]])+SECOND(tbl_raw_data[[#This Row],[Time_taken]])/60</f>
        <v>22.233333333333334</v>
      </c>
      <c r="K5040" s="52">
        <f>DATE(YEAR(tbl_raw_data[[#This Row],[Date Actioned]]),MONTH(tbl_raw_data[[#This Row],[Date Actioned]]),DAY(tbl_raw_data[[#This Row],[Date Actioned]]))</f>
        <v>45158</v>
      </c>
      <c r="L5040" s="50" t="str">
        <f>UPPER(TEXT(tbl_raw_data[[#This Row],[updated_date]],"MMMM"))</f>
        <v>AUGUST</v>
      </c>
      <c r="M5040" s="50" t="str">
        <f>"WEEK "&amp; IF(ROUNDUP(DAY(tbl_raw_data[[#This Row],[updated_date]])/7,0)=5,4,ROUNDUP(DAY(tbl_raw_data[[#This Row],[updated_date]])/7,0))</f>
        <v>WEEK 3</v>
      </c>
      <c r="N5040" s="50" t="str">
        <f>UPPER(VLOOKUP(tbl_raw_data[[#This Row],[Analyst]],Settiings!$A$2:$B$16,2,0))</f>
        <v>SAM</v>
      </c>
      <c r="O5040" s="50" t="str">
        <f>TRIM(UPPER(tbl_raw_data[[#This Row],[Outcome]]))</f>
        <v>DECLINE</v>
      </c>
      <c r="P5040" s="50" t="str">
        <f>TRIM(UPPER(tbl_raw_data[[#This Row],[Queue Name]]))</f>
        <v>CONSUMER PRE BUREAU</v>
      </c>
      <c r="Q5040" s="50" t="str">
        <f>IF(tbl_raw_data[[#This Row],[Time taken in min]]&lt;=Settiings!$D$2,"SLA_MET","SLA_NOT_MET")</f>
        <v>SLA_NOT_MET</v>
      </c>
      <c r="R5040" s="94"/>
    </row>
    <row r="5041" spans="1:18" x14ac:dyDescent="0.3">
      <c r="A5041" s="23" t="s">
        <v>5187</v>
      </c>
      <c r="B5041" s="15">
        <v>45158.628819444442</v>
      </c>
      <c r="C5041" s="28">
        <v>45158.638379629629</v>
      </c>
      <c r="D5041" s="29" t="s">
        <v>27</v>
      </c>
      <c r="E5041" s="29" t="s">
        <v>9</v>
      </c>
      <c r="F5041" s="29" t="s">
        <v>16</v>
      </c>
      <c r="G5041" s="29" t="s">
        <v>4777</v>
      </c>
      <c r="H5041" s="84"/>
      <c r="I5041" s="48">
        <f>tbl_raw_data[[#This Row],[Date Actioned]]-tbl_raw_data[[#This Row],[Date Tagged]]</f>
        <v>9.560185186273884E-3</v>
      </c>
      <c r="J5041" s="46">
        <f>HOUR(tbl_raw_data[[#This Row],[Time_taken]])*60+MINUTE(tbl_raw_data[[#This Row],[Time_taken]])+SECOND(tbl_raw_data[[#This Row],[Time_taken]])/60</f>
        <v>13.766666666666667</v>
      </c>
      <c r="K5041" s="52">
        <f>DATE(YEAR(tbl_raw_data[[#This Row],[Date Actioned]]),MONTH(tbl_raw_data[[#This Row],[Date Actioned]]),DAY(tbl_raw_data[[#This Row],[Date Actioned]]))</f>
        <v>45158</v>
      </c>
      <c r="L5041" s="50" t="str">
        <f>UPPER(TEXT(tbl_raw_data[[#This Row],[updated_date]],"MMMM"))</f>
        <v>AUGUST</v>
      </c>
      <c r="M5041" s="50" t="str">
        <f>"WEEK "&amp; IF(ROUNDUP(DAY(tbl_raw_data[[#This Row],[updated_date]])/7,0)=5,4,ROUNDUP(DAY(tbl_raw_data[[#This Row],[updated_date]])/7,0))</f>
        <v>WEEK 3</v>
      </c>
      <c r="N5041" s="50" t="str">
        <f>UPPER(VLOOKUP(tbl_raw_data[[#This Row],[Analyst]],Settiings!$A$2:$B$16,2,0))</f>
        <v>CAMROOON</v>
      </c>
      <c r="O5041" s="50" t="str">
        <f>TRIM(UPPER(tbl_raw_data[[#This Row],[Outcome]]))</f>
        <v>DECLINE</v>
      </c>
      <c r="P5041" s="50" t="str">
        <f>TRIM(UPPER(tbl_raw_data[[#This Row],[Queue Name]]))</f>
        <v>CONSUMER EXISTING</v>
      </c>
      <c r="Q5041" s="50" t="str">
        <f>IF(tbl_raw_data[[#This Row],[Time taken in min]]&lt;=Settiings!$D$2,"SLA_MET","SLA_NOT_MET")</f>
        <v>SLA_MET</v>
      </c>
      <c r="R5041" s="94"/>
    </row>
    <row r="5042" spans="1:18" x14ac:dyDescent="0.3">
      <c r="A5042" s="20" t="s">
        <v>5188</v>
      </c>
      <c r="B5042" s="9">
        <v>45158.630694444444</v>
      </c>
      <c r="C5042" s="30">
        <v>45158.63994212963</v>
      </c>
      <c r="D5042" s="31" t="s">
        <v>13</v>
      </c>
      <c r="E5042" s="31" t="s">
        <v>47</v>
      </c>
      <c r="F5042" s="31" t="s">
        <v>686</v>
      </c>
      <c r="G5042" s="31" t="s">
        <v>17</v>
      </c>
      <c r="H5042" s="85"/>
      <c r="I5042" s="48">
        <f>tbl_raw_data[[#This Row],[Date Actioned]]-tbl_raw_data[[#This Row],[Date Tagged]]</f>
        <v>9.2476851859828457E-3</v>
      </c>
      <c r="J5042" s="46">
        <f>HOUR(tbl_raw_data[[#This Row],[Time_taken]])*60+MINUTE(tbl_raw_data[[#This Row],[Time_taken]])+SECOND(tbl_raw_data[[#This Row],[Time_taken]])/60</f>
        <v>13.316666666666666</v>
      </c>
      <c r="K5042" s="52">
        <f>DATE(YEAR(tbl_raw_data[[#This Row],[Date Actioned]]),MONTH(tbl_raw_data[[#This Row],[Date Actioned]]),DAY(tbl_raw_data[[#This Row],[Date Actioned]]))</f>
        <v>45158</v>
      </c>
      <c r="L5042" s="50" t="str">
        <f>UPPER(TEXT(tbl_raw_data[[#This Row],[updated_date]],"MMMM"))</f>
        <v>AUGUST</v>
      </c>
      <c r="M5042" s="50" t="str">
        <f>"WEEK "&amp; IF(ROUNDUP(DAY(tbl_raw_data[[#This Row],[updated_date]])/7,0)=5,4,ROUNDUP(DAY(tbl_raw_data[[#This Row],[updated_date]])/7,0))</f>
        <v>WEEK 3</v>
      </c>
      <c r="N5042" s="50" t="str">
        <f>UPPER(VLOOKUP(tbl_raw_data[[#This Row],[Analyst]],Settiings!$A$2:$B$16,2,0))</f>
        <v>FARDIN</v>
      </c>
      <c r="O5042" s="50" t="str">
        <f>TRIM(UPPER(tbl_raw_data[[#This Row],[Outcome]]))</f>
        <v>APPROVE</v>
      </c>
      <c r="P5042" s="50" t="str">
        <f>TRIM(UPPER(tbl_raw_data[[#This Row],[Queue Name]]))</f>
        <v>CONSUMER PRE BUREAU</v>
      </c>
      <c r="Q5042" s="50" t="str">
        <f>IF(tbl_raw_data[[#This Row],[Time taken in min]]&lt;=Settiings!$D$2,"SLA_MET","SLA_NOT_MET")</f>
        <v>SLA_MET</v>
      </c>
      <c r="R5042" s="94"/>
    </row>
    <row r="5043" spans="1:18" x14ac:dyDescent="0.3">
      <c r="A5043" s="23" t="s">
        <v>5194</v>
      </c>
      <c r="B5043" s="15">
        <v>45158.647233796299</v>
      </c>
      <c r="C5043" s="28">
        <v>45158.653912037036</v>
      </c>
      <c r="D5043" s="29" t="s">
        <v>13</v>
      </c>
      <c r="E5043" s="29" t="s">
        <v>19</v>
      </c>
      <c r="F5043" s="29" t="s">
        <v>65</v>
      </c>
      <c r="G5043" s="29" t="s">
        <v>946</v>
      </c>
      <c r="H5043" s="84"/>
      <c r="I5043" s="48">
        <f>tbl_raw_data[[#This Row],[Date Actioned]]-tbl_raw_data[[#This Row],[Date Tagged]]</f>
        <v>6.6782407375285402E-3</v>
      </c>
      <c r="J5043" s="46">
        <f>HOUR(tbl_raw_data[[#This Row],[Time_taken]])*60+MINUTE(tbl_raw_data[[#This Row],[Time_taken]])+SECOND(tbl_raw_data[[#This Row],[Time_taken]])/60</f>
        <v>9.6166666666666671</v>
      </c>
      <c r="K5043" s="52">
        <f>DATE(YEAR(tbl_raw_data[[#This Row],[Date Actioned]]),MONTH(tbl_raw_data[[#This Row],[Date Actioned]]),DAY(tbl_raw_data[[#This Row],[Date Actioned]]))</f>
        <v>45158</v>
      </c>
      <c r="L5043" s="50" t="str">
        <f>UPPER(TEXT(tbl_raw_data[[#This Row],[updated_date]],"MMMM"))</f>
        <v>AUGUST</v>
      </c>
      <c r="M5043" s="50" t="str">
        <f>"WEEK "&amp; IF(ROUNDUP(DAY(tbl_raw_data[[#This Row],[updated_date]])/7,0)=5,4,ROUNDUP(DAY(tbl_raw_data[[#This Row],[updated_date]])/7,0))</f>
        <v>WEEK 3</v>
      </c>
      <c r="N5043" s="50" t="str">
        <f>UPPER(VLOOKUP(tbl_raw_data[[#This Row],[Analyst]],Settiings!$A$2:$B$16,2,0))</f>
        <v>SAM</v>
      </c>
      <c r="O5043" s="50" t="str">
        <f>TRIM(UPPER(tbl_raw_data[[#This Row],[Outcome]]))</f>
        <v>APPROVE</v>
      </c>
      <c r="P5043" s="50" t="str">
        <f>TRIM(UPPER(tbl_raw_data[[#This Row],[Queue Name]]))</f>
        <v>CONSUMER POST BUREAU</v>
      </c>
      <c r="Q5043" s="50" t="str">
        <f>IF(tbl_raw_data[[#This Row],[Time taken in min]]&lt;=Settiings!$D$2,"SLA_MET","SLA_NOT_MET")</f>
        <v>SLA_MET</v>
      </c>
      <c r="R5043" s="94"/>
    </row>
    <row r="5044" spans="1:18" x14ac:dyDescent="0.3">
      <c r="A5044" s="14" t="s">
        <v>5196</v>
      </c>
      <c r="B5044" s="9">
        <v>45158.649571759262</v>
      </c>
      <c r="C5044" s="30">
        <v>45158.662233796298</v>
      </c>
      <c r="D5044" s="31" t="s">
        <v>13</v>
      </c>
      <c r="E5044" s="31" t="s">
        <v>9</v>
      </c>
      <c r="F5044" s="31" t="s">
        <v>686</v>
      </c>
      <c r="G5044" s="33"/>
      <c r="H5044" s="87"/>
      <c r="I5044" s="48">
        <f>tbl_raw_data[[#This Row],[Date Actioned]]-tbl_raw_data[[#This Row],[Date Tagged]]</f>
        <v>1.2662037035624962E-2</v>
      </c>
      <c r="J5044" s="46">
        <f>HOUR(tbl_raw_data[[#This Row],[Time_taken]])*60+MINUTE(tbl_raw_data[[#This Row],[Time_taken]])+SECOND(tbl_raw_data[[#This Row],[Time_taken]])/60</f>
        <v>18.233333333333334</v>
      </c>
      <c r="K5044" s="52">
        <f>DATE(YEAR(tbl_raw_data[[#This Row],[Date Actioned]]),MONTH(tbl_raw_data[[#This Row],[Date Actioned]]),DAY(tbl_raw_data[[#This Row],[Date Actioned]]))</f>
        <v>45158</v>
      </c>
      <c r="L5044" s="50" t="str">
        <f>UPPER(TEXT(tbl_raw_data[[#This Row],[updated_date]],"MMMM"))</f>
        <v>AUGUST</v>
      </c>
      <c r="M5044" s="50" t="str">
        <f>"WEEK "&amp; IF(ROUNDUP(DAY(tbl_raw_data[[#This Row],[updated_date]])/7,0)=5,4,ROUNDUP(DAY(tbl_raw_data[[#This Row],[updated_date]])/7,0))</f>
        <v>WEEK 3</v>
      </c>
      <c r="N5044" s="50" t="str">
        <f>UPPER(VLOOKUP(tbl_raw_data[[#This Row],[Analyst]],Settiings!$A$2:$B$16,2,0))</f>
        <v>FARDIN</v>
      </c>
      <c r="O5044" s="50" t="str">
        <f>TRIM(UPPER(tbl_raw_data[[#This Row],[Outcome]]))</f>
        <v>APPROVE</v>
      </c>
      <c r="P5044" s="50" t="str">
        <f>TRIM(UPPER(tbl_raw_data[[#This Row],[Queue Name]]))</f>
        <v>CONSUMER EXISTING</v>
      </c>
      <c r="Q5044" s="50" t="str">
        <f>IF(tbl_raw_data[[#This Row],[Time taken in min]]&lt;=Settiings!$D$2,"SLA_MET","SLA_NOT_MET")</f>
        <v>SLA_MET</v>
      </c>
      <c r="R5044" s="94"/>
    </row>
    <row r="5045" spans="1:18" x14ac:dyDescent="0.3">
      <c r="A5045" s="14" t="s">
        <v>5201</v>
      </c>
      <c r="B5045" s="9">
        <v>45158.658425925925</v>
      </c>
      <c r="C5045" s="30">
        <v>45158.674814814818</v>
      </c>
      <c r="D5045" s="31" t="s">
        <v>27</v>
      </c>
      <c r="E5045" s="31" t="s">
        <v>47</v>
      </c>
      <c r="F5045" s="31" t="s">
        <v>65</v>
      </c>
      <c r="G5045" s="31" t="s">
        <v>4763</v>
      </c>
      <c r="H5045" s="85"/>
      <c r="I5045" s="48">
        <f>tbl_raw_data[[#This Row],[Date Actioned]]-tbl_raw_data[[#This Row],[Date Tagged]]</f>
        <v>1.6388888892834075E-2</v>
      </c>
      <c r="J5045" s="46">
        <f>HOUR(tbl_raw_data[[#This Row],[Time_taken]])*60+MINUTE(tbl_raw_data[[#This Row],[Time_taken]])+SECOND(tbl_raw_data[[#This Row],[Time_taken]])/60</f>
        <v>23.6</v>
      </c>
      <c r="K5045" s="52">
        <f>DATE(YEAR(tbl_raw_data[[#This Row],[Date Actioned]]),MONTH(tbl_raw_data[[#This Row],[Date Actioned]]),DAY(tbl_raw_data[[#This Row],[Date Actioned]]))</f>
        <v>45158</v>
      </c>
      <c r="L5045" s="50" t="str">
        <f>UPPER(TEXT(tbl_raw_data[[#This Row],[updated_date]],"MMMM"))</f>
        <v>AUGUST</v>
      </c>
      <c r="M5045" s="50" t="str">
        <f>"WEEK "&amp; IF(ROUNDUP(DAY(tbl_raw_data[[#This Row],[updated_date]])/7,0)=5,4,ROUNDUP(DAY(tbl_raw_data[[#This Row],[updated_date]])/7,0))</f>
        <v>WEEK 3</v>
      </c>
      <c r="N5045" s="50" t="str">
        <f>UPPER(VLOOKUP(tbl_raw_data[[#This Row],[Analyst]],Settiings!$A$2:$B$16,2,0))</f>
        <v>SAM</v>
      </c>
      <c r="O5045" s="50" t="str">
        <f>TRIM(UPPER(tbl_raw_data[[#This Row],[Outcome]]))</f>
        <v>DECLINE</v>
      </c>
      <c r="P5045" s="50" t="str">
        <f>TRIM(UPPER(tbl_raw_data[[#This Row],[Queue Name]]))</f>
        <v>CONSUMER PRE BUREAU</v>
      </c>
      <c r="Q5045" s="50" t="str">
        <f>IF(tbl_raw_data[[#This Row],[Time taken in min]]&lt;=Settiings!$D$2,"SLA_MET","SLA_NOT_MET")</f>
        <v>SLA_NOT_MET</v>
      </c>
      <c r="R5045" s="94"/>
    </row>
    <row r="5046" spans="1:18" x14ac:dyDescent="0.3">
      <c r="A5046" s="20" t="s">
        <v>5202</v>
      </c>
      <c r="B5046" s="15">
        <v>45158.659247685187</v>
      </c>
      <c r="C5046" s="28">
        <v>45158.668842592589</v>
      </c>
      <c r="D5046" s="29" t="s">
        <v>27</v>
      </c>
      <c r="E5046" s="29" t="s">
        <v>9</v>
      </c>
      <c r="F5046" s="29" t="s">
        <v>16</v>
      </c>
      <c r="G5046" s="29" t="s">
        <v>4942</v>
      </c>
      <c r="H5046" s="84"/>
      <c r="I5046" s="48">
        <f>tbl_raw_data[[#This Row],[Date Actioned]]-tbl_raw_data[[#This Row],[Date Tagged]]</f>
        <v>9.594907402060926E-3</v>
      </c>
      <c r="J5046" s="46">
        <f>HOUR(tbl_raw_data[[#This Row],[Time_taken]])*60+MINUTE(tbl_raw_data[[#This Row],[Time_taken]])+SECOND(tbl_raw_data[[#This Row],[Time_taken]])/60</f>
        <v>13.816666666666666</v>
      </c>
      <c r="K5046" s="52">
        <f>DATE(YEAR(tbl_raw_data[[#This Row],[Date Actioned]]),MONTH(tbl_raw_data[[#This Row],[Date Actioned]]),DAY(tbl_raw_data[[#This Row],[Date Actioned]]))</f>
        <v>45158</v>
      </c>
      <c r="L5046" s="50" t="str">
        <f>UPPER(TEXT(tbl_raw_data[[#This Row],[updated_date]],"MMMM"))</f>
        <v>AUGUST</v>
      </c>
      <c r="M5046" s="50" t="str">
        <f>"WEEK "&amp; IF(ROUNDUP(DAY(tbl_raw_data[[#This Row],[updated_date]])/7,0)=5,4,ROUNDUP(DAY(tbl_raw_data[[#This Row],[updated_date]])/7,0))</f>
        <v>WEEK 3</v>
      </c>
      <c r="N5046" s="50" t="str">
        <f>UPPER(VLOOKUP(tbl_raw_data[[#This Row],[Analyst]],Settiings!$A$2:$B$16,2,0))</f>
        <v>CAMROOON</v>
      </c>
      <c r="O5046" s="50" t="str">
        <f>TRIM(UPPER(tbl_raw_data[[#This Row],[Outcome]]))</f>
        <v>DECLINE</v>
      </c>
      <c r="P5046" s="50" t="str">
        <f>TRIM(UPPER(tbl_raw_data[[#This Row],[Queue Name]]))</f>
        <v>CONSUMER EXISTING</v>
      </c>
      <c r="Q5046" s="50" t="str">
        <f>IF(tbl_raw_data[[#This Row],[Time taken in min]]&lt;=Settiings!$D$2,"SLA_MET","SLA_NOT_MET")</f>
        <v>SLA_MET</v>
      </c>
      <c r="R5046" s="94"/>
    </row>
    <row r="5047" spans="1:18" x14ac:dyDescent="0.3">
      <c r="A5047" s="20" t="s">
        <v>5204</v>
      </c>
      <c r="B5047" s="15">
        <v>45158.663518518515</v>
      </c>
      <c r="C5047" s="28">
        <v>45158.676076388889</v>
      </c>
      <c r="D5047" s="29" t="s">
        <v>13</v>
      </c>
      <c r="E5047" s="29" t="s">
        <v>19</v>
      </c>
      <c r="F5047" s="29" t="s">
        <v>686</v>
      </c>
      <c r="G5047" s="29" t="s">
        <v>17</v>
      </c>
      <c r="H5047" s="84"/>
      <c r="I5047" s="48">
        <f>tbl_raw_data[[#This Row],[Date Actioned]]-tbl_raw_data[[#This Row],[Date Tagged]]</f>
        <v>1.2557870373711921E-2</v>
      </c>
      <c r="J5047" s="46">
        <f>HOUR(tbl_raw_data[[#This Row],[Time_taken]])*60+MINUTE(tbl_raw_data[[#This Row],[Time_taken]])+SECOND(tbl_raw_data[[#This Row],[Time_taken]])/60</f>
        <v>18.083333333333332</v>
      </c>
      <c r="K5047" s="52">
        <f>DATE(YEAR(tbl_raw_data[[#This Row],[Date Actioned]]),MONTH(tbl_raw_data[[#This Row],[Date Actioned]]),DAY(tbl_raw_data[[#This Row],[Date Actioned]]))</f>
        <v>45158</v>
      </c>
      <c r="L5047" s="50" t="str">
        <f>UPPER(TEXT(tbl_raw_data[[#This Row],[updated_date]],"MMMM"))</f>
        <v>AUGUST</v>
      </c>
      <c r="M5047" s="50" t="str">
        <f>"WEEK "&amp; IF(ROUNDUP(DAY(tbl_raw_data[[#This Row],[updated_date]])/7,0)=5,4,ROUNDUP(DAY(tbl_raw_data[[#This Row],[updated_date]])/7,0))</f>
        <v>WEEK 3</v>
      </c>
      <c r="N5047" s="50" t="str">
        <f>UPPER(VLOOKUP(tbl_raw_data[[#This Row],[Analyst]],Settiings!$A$2:$B$16,2,0))</f>
        <v>FARDIN</v>
      </c>
      <c r="O5047" s="50" t="str">
        <f>TRIM(UPPER(tbl_raw_data[[#This Row],[Outcome]]))</f>
        <v>APPROVE</v>
      </c>
      <c r="P5047" s="50" t="str">
        <f>TRIM(UPPER(tbl_raw_data[[#This Row],[Queue Name]]))</f>
        <v>CONSUMER POST BUREAU</v>
      </c>
      <c r="Q5047" s="50" t="str">
        <f>IF(tbl_raw_data[[#This Row],[Time taken in min]]&lt;=Settiings!$D$2,"SLA_MET","SLA_NOT_MET")</f>
        <v>SLA_MET</v>
      </c>
      <c r="R5047" s="94"/>
    </row>
    <row r="5048" spans="1:18" x14ac:dyDescent="0.3">
      <c r="A5048" s="23" t="s">
        <v>5205</v>
      </c>
      <c r="B5048" s="9">
        <v>45158.665370370371</v>
      </c>
      <c r="C5048" s="30">
        <v>45158.675335648149</v>
      </c>
      <c r="D5048" s="31" t="s">
        <v>13</v>
      </c>
      <c r="E5048" s="31" t="s">
        <v>9</v>
      </c>
      <c r="F5048" s="31" t="s">
        <v>16</v>
      </c>
      <c r="G5048" s="31" t="s">
        <v>17</v>
      </c>
      <c r="H5048" s="85"/>
      <c r="I5048" s="48">
        <f>tbl_raw_data[[#This Row],[Date Actioned]]-tbl_raw_data[[#This Row],[Date Tagged]]</f>
        <v>9.9652777789742686E-3</v>
      </c>
      <c r="J5048" s="46">
        <f>HOUR(tbl_raw_data[[#This Row],[Time_taken]])*60+MINUTE(tbl_raw_data[[#This Row],[Time_taken]])+SECOND(tbl_raw_data[[#This Row],[Time_taken]])/60</f>
        <v>14.35</v>
      </c>
      <c r="K5048" s="52">
        <f>DATE(YEAR(tbl_raw_data[[#This Row],[Date Actioned]]),MONTH(tbl_raw_data[[#This Row],[Date Actioned]]),DAY(tbl_raw_data[[#This Row],[Date Actioned]]))</f>
        <v>45158</v>
      </c>
      <c r="L5048" s="50" t="str">
        <f>UPPER(TEXT(tbl_raw_data[[#This Row],[updated_date]],"MMMM"))</f>
        <v>AUGUST</v>
      </c>
      <c r="M5048" s="50" t="str">
        <f>"WEEK "&amp; IF(ROUNDUP(DAY(tbl_raw_data[[#This Row],[updated_date]])/7,0)=5,4,ROUNDUP(DAY(tbl_raw_data[[#This Row],[updated_date]])/7,0))</f>
        <v>WEEK 3</v>
      </c>
      <c r="N5048" s="50" t="str">
        <f>UPPER(VLOOKUP(tbl_raw_data[[#This Row],[Analyst]],Settiings!$A$2:$B$16,2,0))</f>
        <v>CAMROOON</v>
      </c>
      <c r="O5048" s="50" t="str">
        <f>TRIM(UPPER(tbl_raw_data[[#This Row],[Outcome]]))</f>
        <v>APPROVE</v>
      </c>
      <c r="P5048" s="50" t="str">
        <f>TRIM(UPPER(tbl_raw_data[[#This Row],[Queue Name]]))</f>
        <v>CONSUMER EXISTING</v>
      </c>
      <c r="Q5048" s="50" t="str">
        <f>IF(tbl_raw_data[[#This Row],[Time taken in min]]&lt;=Settiings!$D$2,"SLA_MET","SLA_NOT_MET")</f>
        <v>SLA_MET</v>
      </c>
      <c r="R5048" s="94"/>
    </row>
    <row r="5049" spans="1:18" x14ac:dyDescent="0.3">
      <c r="A5049" s="23" t="s">
        <v>5208</v>
      </c>
      <c r="B5049" s="9">
        <v>45158.668483796297</v>
      </c>
      <c r="C5049" s="30">
        <v>45158.677233796298</v>
      </c>
      <c r="D5049" s="31" t="s">
        <v>27</v>
      </c>
      <c r="E5049" s="31" t="s">
        <v>9</v>
      </c>
      <c r="F5049" s="31" t="s">
        <v>1222</v>
      </c>
      <c r="G5049" s="31" t="s">
        <v>4858</v>
      </c>
      <c r="H5049" s="85"/>
      <c r="I5049" s="48">
        <f>tbl_raw_data[[#This Row],[Date Actioned]]-tbl_raw_data[[#This Row],[Date Tagged]]</f>
        <v>8.7500000008731149E-3</v>
      </c>
      <c r="J5049" s="46">
        <f>HOUR(tbl_raw_data[[#This Row],[Time_taken]])*60+MINUTE(tbl_raw_data[[#This Row],[Time_taken]])+SECOND(tbl_raw_data[[#This Row],[Time_taken]])/60</f>
        <v>12.6</v>
      </c>
      <c r="K5049" s="52">
        <f>DATE(YEAR(tbl_raw_data[[#This Row],[Date Actioned]]),MONTH(tbl_raw_data[[#This Row],[Date Actioned]]),DAY(tbl_raw_data[[#This Row],[Date Actioned]]))</f>
        <v>45158</v>
      </c>
      <c r="L5049" s="50" t="str">
        <f>UPPER(TEXT(tbl_raw_data[[#This Row],[updated_date]],"MMMM"))</f>
        <v>AUGUST</v>
      </c>
      <c r="M5049" s="50" t="str">
        <f>"WEEK "&amp; IF(ROUNDUP(DAY(tbl_raw_data[[#This Row],[updated_date]])/7,0)=5,4,ROUNDUP(DAY(tbl_raw_data[[#This Row],[updated_date]])/7,0))</f>
        <v>WEEK 3</v>
      </c>
      <c r="N5049" s="50" t="str">
        <f>UPPER(VLOOKUP(tbl_raw_data[[#This Row],[Analyst]],Settiings!$A$2:$B$16,2,0))</f>
        <v>HARDIK</v>
      </c>
      <c r="O5049" s="50" t="str">
        <f>TRIM(UPPER(tbl_raw_data[[#This Row],[Outcome]]))</f>
        <v>DECLINE</v>
      </c>
      <c r="P5049" s="50" t="str">
        <f>TRIM(UPPER(tbl_raw_data[[#This Row],[Queue Name]]))</f>
        <v>CONSUMER EXISTING</v>
      </c>
      <c r="Q5049" s="50" t="str">
        <f>IF(tbl_raw_data[[#This Row],[Time taken in min]]&lt;=Settiings!$D$2,"SLA_MET","SLA_NOT_MET")</f>
        <v>SLA_MET</v>
      </c>
      <c r="R5049" s="94"/>
    </row>
    <row r="5050" spans="1:18" x14ac:dyDescent="0.3">
      <c r="A5050" s="14" t="s">
        <v>5210</v>
      </c>
      <c r="B5050" s="15">
        <v>45158.670891203707</v>
      </c>
      <c r="C5050" s="28">
        <v>45158.680868055555</v>
      </c>
      <c r="D5050" s="29" t="s">
        <v>13</v>
      </c>
      <c r="E5050" s="29" t="s">
        <v>9</v>
      </c>
      <c r="F5050" s="29" t="s">
        <v>16</v>
      </c>
      <c r="G5050" s="29" t="s">
        <v>17</v>
      </c>
      <c r="H5050" s="84"/>
      <c r="I5050" s="48">
        <f>tbl_raw_data[[#This Row],[Date Actioned]]-tbl_raw_data[[#This Row],[Date Tagged]]</f>
        <v>9.9768518484779634E-3</v>
      </c>
      <c r="J5050" s="46">
        <f>HOUR(tbl_raw_data[[#This Row],[Time_taken]])*60+MINUTE(tbl_raw_data[[#This Row],[Time_taken]])+SECOND(tbl_raw_data[[#This Row],[Time_taken]])/60</f>
        <v>14.366666666666667</v>
      </c>
      <c r="K5050" s="52">
        <f>DATE(YEAR(tbl_raw_data[[#This Row],[Date Actioned]]),MONTH(tbl_raw_data[[#This Row],[Date Actioned]]),DAY(tbl_raw_data[[#This Row],[Date Actioned]]))</f>
        <v>45158</v>
      </c>
      <c r="L5050" s="50" t="str">
        <f>UPPER(TEXT(tbl_raw_data[[#This Row],[updated_date]],"MMMM"))</f>
        <v>AUGUST</v>
      </c>
      <c r="M5050" s="50" t="str">
        <f>"WEEK "&amp; IF(ROUNDUP(DAY(tbl_raw_data[[#This Row],[updated_date]])/7,0)=5,4,ROUNDUP(DAY(tbl_raw_data[[#This Row],[updated_date]])/7,0))</f>
        <v>WEEK 3</v>
      </c>
      <c r="N5050" s="50" t="str">
        <f>UPPER(VLOOKUP(tbl_raw_data[[#This Row],[Analyst]],Settiings!$A$2:$B$16,2,0))</f>
        <v>CAMROOON</v>
      </c>
      <c r="O5050" s="50" t="str">
        <f>TRIM(UPPER(tbl_raw_data[[#This Row],[Outcome]]))</f>
        <v>APPROVE</v>
      </c>
      <c r="P5050" s="50" t="str">
        <f>TRIM(UPPER(tbl_raw_data[[#This Row],[Queue Name]]))</f>
        <v>CONSUMER EXISTING</v>
      </c>
      <c r="Q5050" s="50" t="str">
        <f>IF(tbl_raw_data[[#This Row],[Time taken in min]]&lt;=Settiings!$D$2,"SLA_MET","SLA_NOT_MET")</f>
        <v>SLA_MET</v>
      </c>
      <c r="R5050" s="94"/>
    </row>
    <row r="5051" spans="1:18" x14ac:dyDescent="0.3">
      <c r="A5051" s="20" t="s">
        <v>5214</v>
      </c>
      <c r="B5051" s="9">
        <v>45158.674502314818</v>
      </c>
      <c r="C5051" s="30">
        <v>45158.684618055559</v>
      </c>
      <c r="D5051" s="31" t="s">
        <v>13</v>
      </c>
      <c r="E5051" s="31" t="s">
        <v>9</v>
      </c>
      <c r="F5051" s="31" t="s">
        <v>65</v>
      </c>
      <c r="G5051" s="31" t="s">
        <v>946</v>
      </c>
      <c r="H5051" s="85"/>
      <c r="I5051" s="48">
        <f>tbl_raw_data[[#This Row],[Date Actioned]]-tbl_raw_data[[#This Row],[Date Tagged]]</f>
        <v>1.0115740740729962E-2</v>
      </c>
      <c r="J5051" s="46">
        <f>HOUR(tbl_raw_data[[#This Row],[Time_taken]])*60+MINUTE(tbl_raw_data[[#This Row],[Time_taken]])+SECOND(tbl_raw_data[[#This Row],[Time_taken]])/60</f>
        <v>14.566666666666666</v>
      </c>
      <c r="K5051" s="52">
        <f>DATE(YEAR(tbl_raw_data[[#This Row],[Date Actioned]]),MONTH(tbl_raw_data[[#This Row],[Date Actioned]]),DAY(tbl_raw_data[[#This Row],[Date Actioned]]))</f>
        <v>45158</v>
      </c>
      <c r="L5051" s="50" t="str">
        <f>UPPER(TEXT(tbl_raw_data[[#This Row],[updated_date]],"MMMM"))</f>
        <v>AUGUST</v>
      </c>
      <c r="M5051" s="50" t="str">
        <f>"WEEK "&amp; IF(ROUNDUP(DAY(tbl_raw_data[[#This Row],[updated_date]])/7,0)=5,4,ROUNDUP(DAY(tbl_raw_data[[#This Row],[updated_date]])/7,0))</f>
        <v>WEEK 3</v>
      </c>
      <c r="N5051" s="50" t="str">
        <f>UPPER(VLOOKUP(tbl_raw_data[[#This Row],[Analyst]],Settiings!$A$2:$B$16,2,0))</f>
        <v>SAM</v>
      </c>
      <c r="O5051" s="50" t="str">
        <f>TRIM(UPPER(tbl_raw_data[[#This Row],[Outcome]]))</f>
        <v>APPROVE</v>
      </c>
      <c r="P5051" s="50" t="str">
        <f>TRIM(UPPER(tbl_raw_data[[#This Row],[Queue Name]]))</f>
        <v>CONSUMER EXISTING</v>
      </c>
      <c r="Q5051" s="50" t="str">
        <f>IF(tbl_raw_data[[#This Row],[Time taken in min]]&lt;=Settiings!$D$2,"SLA_MET","SLA_NOT_MET")</f>
        <v>SLA_MET</v>
      </c>
      <c r="R5051" s="94"/>
    </row>
    <row r="5052" spans="1:18" x14ac:dyDescent="0.3">
      <c r="A5052" s="23" t="s">
        <v>5215</v>
      </c>
      <c r="B5052" s="15">
        <v>45158.675949074073</v>
      </c>
      <c r="C5052" s="28">
        <v>45158.680659722224</v>
      </c>
      <c r="D5052" s="29" t="s">
        <v>13</v>
      </c>
      <c r="E5052" s="29" t="s">
        <v>19</v>
      </c>
      <c r="F5052" s="29" t="s">
        <v>686</v>
      </c>
      <c r="G5052" s="32"/>
      <c r="H5052" s="86"/>
      <c r="I5052" s="48">
        <f>tbl_raw_data[[#This Row],[Date Actioned]]-tbl_raw_data[[#This Row],[Date Tagged]]</f>
        <v>4.7106481506489217E-3</v>
      </c>
      <c r="J5052" s="46">
        <f>HOUR(tbl_raw_data[[#This Row],[Time_taken]])*60+MINUTE(tbl_raw_data[[#This Row],[Time_taken]])+SECOND(tbl_raw_data[[#This Row],[Time_taken]])/60</f>
        <v>6.7833333333333332</v>
      </c>
      <c r="K5052" s="52">
        <f>DATE(YEAR(tbl_raw_data[[#This Row],[Date Actioned]]),MONTH(tbl_raw_data[[#This Row],[Date Actioned]]),DAY(tbl_raw_data[[#This Row],[Date Actioned]]))</f>
        <v>45158</v>
      </c>
      <c r="L5052" s="50" t="str">
        <f>UPPER(TEXT(tbl_raw_data[[#This Row],[updated_date]],"MMMM"))</f>
        <v>AUGUST</v>
      </c>
      <c r="M5052" s="50" t="str">
        <f>"WEEK "&amp; IF(ROUNDUP(DAY(tbl_raw_data[[#This Row],[updated_date]])/7,0)=5,4,ROUNDUP(DAY(tbl_raw_data[[#This Row],[updated_date]])/7,0))</f>
        <v>WEEK 3</v>
      </c>
      <c r="N5052" s="50" t="str">
        <f>UPPER(VLOOKUP(tbl_raw_data[[#This Row],[Analyst]],Settiings!$A$2:$B$16,2,0))</f>
        <v>FARDIN</v>
      </c>
      <c r="O5052" s="50" t="str">
        <f>TRIM(UPPER(tbl_raw_data[[#This Row],[Outcome]]))</f>
        <v>APPROVE</v>
      </c>
      <c r="P5052" s="50" t="str">
        <f>TRIM(UPPER(tbl_raw_data[[#This Row],[Queue Name]]))</f>
        <v>CONSUMER POST BUREAU</v>
      </c>
      <c r="Q5052" s="50" t="str">
        <f>IF(tbl_raw_data[[#This Row],[Time taken in min]]&lt;=Settiings!$D$2,"SLA_MET","SLA_NOT_MET")</f>
        <v>SLA_MET</v>
      </c>
      <c r="R5052" s="94"/>
    </row>
    <row r="5053" spans="1:18" x14ac:dyDescent="0.3">
      <c r="A5053" s="14" t="s">
        <v>5216</v>
      </c>
      <c r="B5053" s="9">
        <v>45158.678530092591</v>
      </c>
      <c r="C5053" s="30">
        <v>45158.684733796297</v>
      </c>
      <c r="D5053" s="31" t="s">
        <v>13</v>
      </c>
      <c r="E5053" s="31" t="s">
        <v>9</v>
      </c>
      <c r="F5053" s="31" t="s">
        <v>16</v>
      </c>
      <c r="G5053" s="31" t="s">
        <v>17</v>
      </c>
      <c r="H5053" s="85"/>
      <c r="I5053" s="48">
        <f>tbl_raw_data[[#This Row],[Date Actioned]]-tbl_raw_data[[#This Row],[Date Tagged]]</f>
        <v>6.2037037059781142E-3</v>
      </c>
      <c r="J5053" s="46">
        <f>HOUR(tbl_raw_data[[#This Row],[Time_taken]])*60+MINUTE(tbl_raw_data[[#This Row],[Time_taken]])+SECOND(tbl_raw_data[[#This Row],[Time_taken]])/60</f>
        <v>8.9333333333333336</v>
      </c>
      <c r="K5053" s="52">
        <f>DATE(YEAR(tbl_raw_data[[#This Row],[Date Actioned]]),MONTH(tbl_raw_data[[#This Row],[Date Actioned]]),DAY(tbl_raw_data[[#This Row],[Date Actioned]]))</f>
        <v>45158</v>
      </c>
      <c r="L5053" s="50" t="str">
        <f>UPPER(TEXT(tbl_raw_data[[#This Row],[updated_date]],"MMMM"))</f>
        <v>AUGUST</v>
      </c>
      <c r="M5053" s="50" t="str">
        <f>"WEEK "&amp; IF(ROUNDUP(DAY(tbl_raw_data[[#This Row],[updated_date]])/7,0)=5,4,ROUNDUP(DAY(tbl_raw_data[[#This Row],[updated_date]])/7,0))</f>
        <v>WEEK 3</v>
      </c>
      <c r="N5053" s="50" t="str">
        <f>UPPER(VLOOKUP(tbl_raw_data[[#This Row],[Analyst]],Settiings!$A$2:$B$16,2,0))</f>
        <v>CAMROOON</v>
      </c>
      <c r="O5053" s="50" t="str">
        <f>TRIM(UPPER(tbl_raw_data[[#This Row],[Outcome]]))</f>
        <v>APPROVE</v>
      </c>
      <c r="P5053" s="50" t="str">
        <f>TRIM(UPPER(tbl_raw_data[[#This Row],[Queue Name]]))</f>
        <v>CONSUMER EXISTING</v>
      </c>
      <c r="Q5053" s="50" t="str">
        <f>IF(tbl_raw_data[[#This Row],[Time taken in min]]&lt;=Settiings!$D$2,"SLA_MET","SLA_NOT_MET")</f>
        <v>SLA_MET</v>
      </c>
      <c r="R5053" s="94"/>
    </row>
    <row r="5054" spans="1:18" x14ac:dyDescent="0.3">
      <c r="A5054" s="14" t="s">
        <v>5221</v>
      </c>
      <c r="B5054" s="15">
        <v>45158.682546296295</v>
      </c>
      <c r="C5054" s="28">
        <v>45158.688356481478</v>
      </c>
      <c r="D5054" s="29" t="s">
        <v>27</v>
      </c>
      <c r="E5054" s="29" t="s">
        <v>9</v>
      </c>
      <c r="F5054" s="29" t="s">
        <v>65</v>
      </c>
      <c r="G5054" s="29" t="s">
        <v>5222</v>
      </c>
      <c r="H5054" s="84"/>
      <c r="I5054" s="48">
        <f>tbl_raw_data[[#This Row],[Date Actioned]]-tbl_raw_data[[#This Row],[Date Tagged]]</f>
        <v>5.8101851827814244E-3</v>
      </c>
      <c r="J5054" s="46">
        <f>HOUR(tbl_raw_data[[#This Row],[Time_taken]])*60+MINUTE(tbl_raw_data[[#This Row],[Time_taken]])+SECOND(tbl_raw_data[[#This Row],[Time_taken]])/60</f>
        <v>8.3666666666666671</v>
      </c>
      <c r="K5054" s="52">
        <f>DATE(YEAR(tbl_raw_data[[#This Row],[Date Actioned]]),MONTH(tbl_raw_data[[#This Row],[Date Actioned]]),DAY(tbl_raw_data[[#This Row],[Date Actioned]]))</f>
        <v>45158</v>
      </c>
      <c r="L5054" s="50" t="str">
        <f>UPPER(TEXT(tbl_raw_data[[#This Row],[updated_date]],"MMMM"))</f>
        <v>AUGUST</v>
      </c>
      <c r="M5054" s="50" t="str">
        <f>"WEEK "&amp; IF(ROUNDUP(DAY(tbl_raw_data[[#This Row],[updated_date]])/7,0)=5,4,ROUNDUP(DAY(tbl_raw_data[[#This Row],[updated_date]])/7,0))</f>
        <v>WEEK 3</v>
      </c>
      <c r="N5054" s="50" t="str">
        <f>UPPER(VLOOKUP(tbl_raw_data[[#This Row],[Analyst]],Settiings!$A$2:$B$16,2,0))</f>
        <v>SAM</v>
      </c>
      <c r="O5054" s="50" t="str">
        <f>TRIM(UPPER(tbl_raw_data[[#This Row],[Outcome]]))</f>
        <v>DECLINE</v>
      </c>
      <c r="P5054" s="50" t="str">
        <f>TRIM(UPPER(tbl_raw_data[[#This Row],[Queue Name]]))</f>
        <v>CONSUMER EXISTING</v>
      </c>
      <c r="Q5054" s="50" t="str">
        <f>IF(tbl_raw_data[[#This Row],[Time taken in min]]&lt;=Settiings!$D$2,"SLA_MET","SLA_NOT_MET")</f>
        <v>SLA_MET</v>
      </c>
      <c r="R5054" s="94"/>
    </row>
    <row r="5055" spans="1:18" x14ac:dyDescent="0.3">
      <c r="A5055" s="20" t="s">
        <v>5223</v>
      </c>
      <c r="B5055" s="9">
        <v>45158.683217592596</v>
      </c>
      <c r="C5055" s="30">
        <v>45158.695011574076</v>
      </c>
      <c r="D5055" s="31" t="s">
        <v>27</v>
      </c>
      <c r="E5055" s="31" t="s">
        <v>19</v>
      </c>
      <c r="F5055" s="31" t="s">
        <v>16</v>
      </c>
      <c r="G5055" s="31" t="s">
        <v>4763</v>
      </c>
      <c r="H5055" s="85"/>
      <c r="I5055" s="48">
        <f>tbl_raw_data[[#This Row],[Date Actioned]]-tbl_raw_data[[#This Row],[Date Tagged]]</f>
        <v>1.1793981480877846E-2</v>
      </c>
      <c r="J5055" s="46">
        <f>HOUR(tbl_raw_data[[#This Row],[Time_taken]])*60+MINUTE(tbl_raw_data[[#This Row],[Time_taken]])+SECOND(tbl_raw_data[[#This Row],[Time_taken]])/60</f>
        <v>16.983333333333334</v>
      </c>
      <c r="K5055" s="52">
        <f>DATE(YEAR(tbl_raw_data[[#This Row],[Date Actioned]]),MONTH(tbl_raw_data[[#This Row],[Date Actioned]]),DAY(tbl_raw_data[[#This Row],[Date Actioned]]))</f>
        <v>45158</v>
      </c>
      <c r="L5055" s="50" t="str">
        <f>UPPER(TEXT(tbl_raw_data[[#This Row],[updated_date]],"MMMM"))</f>
        <v>AUGUST</v>
      </c>
      <c r="M5055" s="50" t="str">
        <f>"WEEK "&amp; IF(ROUNDUP(DAY(tbl_raw_data[[#This Row],[updated_date]])/7,0)=5,4,ROUNDUP(DAY(tbl_raw_data[[#This Row],[updated_date]])/7,0))</f>
        <v>WEEK 3</v>
      </c>
      <c r="N5055" s="50" t="str">
        <f>UPPER(VLOOKUP(tbl_raw_data[[#This Row],[Analyst]],Settiings!$A$2:$B$16,2,0))</f>
        <v>CAMROOON</v>
      </c>
      <c r="O5055" s="50" t="str">
        <f>TRIM(UPPER(tbl_raw_data[[#This Row],[Outcome]]))</f>
        <v>DECLINE</v>
      </c>
      <c r="P5055" s="50" t="str">
        <f>TRIM(UPPER(tbl_raw_data[[#This Row],[Queue Name]]))</f>
        <v>CONSUMER POST BUREAU</v>
      </c>
      <c r="Q5055" s="50" t="str">
        <f>IF(tbl_raw_data[[#This Row],[Time taken in min]]&lt;=Settiings!$D$2,"SLA_MET","SLA_NOT_MET")</f>
        <v>SLA_MET</v>
      </c>
      <c r="R5055" s="94"/>
    </row>
    <row r="5056" spans="1:18" x14ac:dyDescent="0.3">
      <c r="A5056" s="20" t="s">
        <v>5224</v>
      </c>
      <c r="B5056" s="15">
        <v>45158.685069444444</v>
      </c>
      <c r="C5056" s="28">
        <v>45158.699756944443</v>
      </c>
      <c r="D5056" s="29" t="s">
        <v>13</v>
      </c>
      <c r="E5056" s="29" t="s">
        <v>19</v>
      </c>
      <c r="F5056" s="29" t="s">
        <v>43</v>
      </c>
      <c r="G5056" s="32"/>
      <c r="H5056" s="86"/>
      <c r="I5056" s="48">
        <f>tbl_raw_data[[#This Row],[Date Actioned]]-tbl_raw_data[[#This Row],[Date Tagged]]</f>
        <v>1.4687499999126885E-2</v>
      </c>
      <c r="J5056" s="46">
        <f>HOUR(tbl_raw_data[[#This Row],[Time_taken]])*60+MINUTE(tbl_raw_data[[#This Row],[Time_taken]])+SECOND(tbl_raw_data[[#This Row],[Time_taken]])/60</f>
        <v>21.15</v>
      </c>
      <c r="K5056" s="52">
        <f>DATE(YEAR(tbl_raw_data[[#This Row],[Date Actioned]]),MONTH(tbl_raw_data[[#This Row],[Date Actioned]]),DAY(tbl_raw_data[[#This Row],[Date Actioned]]))</f>
        <v>45158</v>
      </c>
      <c r="L5056" s="50" t="str">
        <f>UPPER(TEXT(tbl_raw_data[[#This Row],[updated_date]],"MMMM"))</f>
        <v>AUGUST</v>
      </c>
      <c r="M5056" s="50" t="str">
        <f>"WEEK "&amp; IF(ROUNDUP(DAY(tbl_raw_data[[#This Row],[updated_date]])/7,0)=5,4,ROUNDUP(DAY(tbl_raw_data[[#This Row],[updated_date]])/7,0))</f>
        <v>WEEK 3</v>
      </c>
      <c r="N5056" s="50" t="str">
        <f>UPPER(VLOOKUP(tbl_raw_data[[#This Row],[Analyst]],Settiings!$A$2:$B$16,2,0))</f>
        <v>MERCEDES</v>
      </c>
      <c r="O5056" s="50" t="str">
        <f>TRIM(UPPER(tbl_raw_data[[#This Row],[Outcome]]))</f>
        <v>APPROVE</v>
      </c>
      <c r="P5056" s="50" t="str">
        <f>TRIM(UPPER(tbl_raw_data[[#This Row],[Queue Name]]))</f>
        <v>CONSUMER POST BUREAU</v>
      </c>
      <c r="Q5056" s="50" t="str">
        <f>IF(tbl_raw_data[[#This Row],[Time taken in min]]&lt;=Settiings!$D$2,"SLA_MET","SLA_NOT_MET")</f>
        <v>SLA_NOT_MET</v>
      </c>
      <c r="R5056" s="94"/>
    </row>
    <row r="5057" spans="1:18" x14ac:dyDescent="0.3">
      <c r="A5057" s="23" t="s">
        <v>5225</v>
      </c>
      <c r="B5057" s="15">
        <v>45158.685081018521</v>
      </c>
      <c r="C5057" s="28">
        <v>45158.697337962964</v>
      </c>
      <c r="D5057" s="29" t="s">
        <v>27</v>
      </c>
      <c r="E5057" s="29" t="s">
        <v>9</v>
      </c>
      <c r="F5057" s="29" t="s">
        <v>65</v>
      </c>
      <c r="G5057" s="29" t="s">
        <v>4777</v>
      </c>
      <c r="H5057" s="84"/>
      <c r="I5057" s="48">
        <f>tbl_raw_data[[#This Row],[Date Actioned]]-tbl_raw_data[[#This Row],[Date Tagged]]</f>
        <v>1.2256944442924578E-2</v>
      </c>
      <c r="J5057" s="46">
        <f>HOUR(tbl_raw_data[[#This Row],[Time_taken]])*60+MINUTE(tbl_raw_data[[#This Row],[Time_taken]])+SECOND(tbl_raw_data[[#This Row],[Time_taken]])/60</f>
        <v>17.649999999999999</v>
      </c>
      <c r="K5057" s="52">
        <f>DATE(YEAR(tbl_raw_data[[#This Row],[Date Actioned]]),MONTH(tbl_raw_data[[#This Row],[Date Actioned]]),DAY(tbl_raw_data[[#This Row],[Date Actioned]]))</f>
        <v>45158</v>
      </c>
      <c r="L5057" s="50" t="str">
        <f>UPPER(TEXT(tbl_raw_data[[#This Row],[updated_date]],"MMMM"))</f>
        <v>AUGUST</v>
      </c>
      <c r="M5057" s="50" t="str">
        <f>"WEEK "&amp; IF(ROUNDUP(DAY(tbl_raw_data[[#This Row],[updated_date]])/7,0)=5,4,ROUNDUP(DAY(tbl_raw_data[[#This Row],[updated_date]])/7,0))</f>
        <v>WEEK 3</v>
      </c>
      <c r="N5057" s="50" t="str">
        <f>UPPER(VLOOKUP(tbl_raw_data[[#This Row],[Analyst]],Settiings!$A$2:$B$16,2,0))</f>
        <v>SAM</v>
      </c>
      <c r="O5057" s="50" t="str">
        <f>TRIM(UPPER(tbl_raw_data[[#This Row],[Outcome]]))</f>
        <v>DECLINE</v>
      </c>
      <c r="P5057" s="50" t="str">
        <f>TRIM(UPPER(tbl_raw_data[[#This Row],[Queue Name]]))</f>
        <v>CONSUMER EXISTING</v>
      </c>
      <c r="Q5057" s="50" t="str">
        <f>IF(tbl_raw_data[[#This Row],[Time taken in min]]&lt;=Settiings!$D$2,"SLA_MET","SLA_NOT_MET")</f>
        <v>SLA_MET</v>
      </c>
      <c r="R5057" s="94"/>
    </row>
    <row r="5058" spans="1:18" x14ac:dyDescent="0.3">
      <c r="A5058" s="23" t="s">
        <v>5226</v>
      </c>
      <c r="B5058" s="9">
        <v>45158.687210648146</v>
      </c>
      <c r="C5058" s="30">
        <v>45158.699247685188</v>
      </c>
      <c r="D5058" s="31" t="s">
        <v>13</v>
      </c>
      <c r="E5058" s="31" t="s">
        <v>47</v>
      </c>
      <c r="F5058" s="31" t="s">
        <v>16</v>
      </c>
      <c r="G5058" s="31" t="s">
        <v>41</v>
      </c>
      <c r="H5058" s="85"/>
      <c r="I5058" s="48">
        <f>tbl_raw_data[[#This Row],[Date Actioned]]-tbl_raw_data[[#This Row],[Date Tagged]]</f>
        <v>1.2037037042318843E-2</v>
      </c>
      <c r="J5058" s="46">
        <f>HOUR(tbl_raw_data[[#This Row],[Time_taken]])*60+MINUTE(tbl_raw_data[[#This Row],[Time_taken]])+SECOND(tbl_raw_data[[#This Row],[Time_taken]])/60</f>
        <v>17.333333333333332</v>
      </c>
      <c r="K5058" s="52">
        <f>DATE(YEAR(tbl_raw_data[[#This Row],[Date Actioned]]),MONTH(tbl_raw_data[[#This Row],[Date Actioned]]),DAY(tbl_raw_data[[#This Row],[Date Actioned]]))</f>
        <v>45158</v>
      </c>
      <c r="L5058" s="50" t="str">
        <f>UPPER(TEXT(tbl_raw_data[[#This Row],[updated_date]],"MMMM"))</f>
        <v>AUGUST</v>
      </c>
      <c r="M5058" s="50" t="str">
        <f>"WEEK "&amp; IF(ROUNDUP(DAY(tbl_raw_data[[#This Row],[updated_date]])/7,0)=5,4,ROUNDUP(DAY(tbl_raw_data[[#This Row],[updated_date]])/7,0))</f>
        <v>WEEK 3</v>
      </c>
      <c r="N5058" s="50" t="str">
        <f>UPPER(VLOOKUP(tbl_raw_data[[#This Row],[Analyst]],Settiings!$A$2:$B$16,2,0))</f>
        <v>CAMROOON</v>
      </c>
      <c r="O5058" s="50" t="str">
        <f>TRIM(UPPER(tbl_raw_data[[#This Row],[Outcome]]))</f>
        <v>APPROVE</v>
      </c>
      <c r="P5058" s="50" t="str">
        <f>TRIM(UPPER(tbl_raw_data[[#This Row],[Queue Name]]))</f>
        <v>CONSUMER PRE BUREAU</v>
      </c>
      <c r="Q5058" s="50" t="str">
        <f>IF(tbl_raw_data[[#This Row],[Time taken in min]]&lt;=Settiings!$D$2,"SLA_MET","SLA_NOT_MET")</f>
        <v>SLA_MET</v>
      </c>
      <c r="R5058" s="94"/>
    </row>
    <row r="5059" spans="1:18" x14ac:dyDescent="0.3">
      <c r="A5059" s="14" t="s">
        <v>5227</v>
      </c>
      <c r="B5059" s="9">
        <v>45158.687696759262</v>
      </c>
      <c r="C5059" s="30">
        <v>45158.702835648146</v>
      </c>
      <c r="D5059" s="31" t="s">
        <v>27</v>
      </c>
      <c r="E5059" s="31" t="s">
        <v>9</v>
      </c>
      <c r="F5059" s="31" t="s">
        <v>10</v>
      </c>
      <c r="G5059" s="31" t="s">
        <v>5228</v>
      </c>
      <c r="H5059" s="85"/>
      <c r="I5059" s="48">
        <f>tbl_raw_data[[#This Row],[Date Actioned]]-tbl_raw_data[[#This Row],[Date Tagged]]</f>
        <v>1.5138888884393964E-2</v>
      </c>
      <c r="J5059" s="46">
        <f>HOUR(tbl_raw_data[[#This Row],[Time_taken]])*60+MINUTE(tbl_raw_data[[#This Row],[Time_taken]])+SECOND(tbl_raw_data[[#This Row],[Time_taken]])/60</f>
        <v>21.8</v>
      </c>
      <c r="K5059" s="52">
        <f>DATE(YEAR(tbl_raw_data[[#This Row],[Date Actioned]]),MONTH(tbl_raw_data[[#This Row],[Date Actioned]]),DAY(tbl_raw_data[[#This Row],[Date Actioned]]))</f>
        <v>45158</v>
      </c>
      <c r="L5059" s="50" t="str">
        <f>UPPER(TEXT(tbl_raw_data[[#This Row],[updated_date]],"MMMM"))</f>
        <v>AUGUST</v>
      </c>
      <c r="M5059" s="50" t="str">
        <f>"WEEK "&amp; IF(ROUNDUP(DAY(tbl_raw_data[[#This Row],[updated_date]])/7,0)=5,4,ROUNDUP(DAY(tbl_raw_data[[#This Row],[updated_date]])/7,0))</f>
        <v>WEEK 3</v>
      </c>
      <c r="N5059" s="50" t="str">
        <f>UPPER(VLOOKUP(tbl_raw_data[[#This Row],[Analyst]],Settiings!$A$2:$B$16,2,0))</f>
        <v>NITESH</v>
      </c>
      <c r="O5059" s="50" t="str">
        <f>TRIM(UPPER(tbl_raw_data[[#This Row],[Outcome]]))</f>
        <v>DECLINE</v>
      </c>
      <c r="P5059" s="50" t="str">
        <f>TRIM(UPPER(tbl_raw_data[[#This Row],[Queue Name]]))</f>
        <v>CONSUMER EXISTING</v>
      </c>
      <c r="Q5059" s="50" t="str">
        <f>IF(tbl_raw_data[[#This Row],[Time taken in min]]&lt;=Settiings!$D$2,"SLA_MET","SLA_NOT_MET")</f>
        <v>SLA_NOT_MET</v>
      </c>
      <c r="R5059" s="94"/>
    </row>
    <row r="5060" spans="1:18" x14ac:dyDescent="0.3">
      <c r="A5060" s="14" t="s">
        <v>5233</v>
      </c>
      <c r="B5060" s="15">
        <v>45158.696423611109</v>
      </c>
      <c r="C5060" s="28">
        <v>45158.705312500002</v>
      </c>
      <c r="D5060" s="29" t="s">
        <v>13</v>
      </c>
      <c r="E5060" s="29" t="s">
        <v>19</v>
      </c>
      <c r="F5060" s="29" t="s">
        <v>43</v>
      </c>
      <c r="G5060" s="32"/>
      <c r="H5060" s="86"/>
      <c r="I5060" s="48">
        <f>tbl_raw_data[[#This Row],[Date Actioned]]-tbl_raw_data[[#This Row],[Date Tagged]]</f>
        <v>8.8888888931251131E-3</v>
      </c>
      <c r="J5060" s="46">
        <f>HOUR(tbl_raw_data[[#This Row],[Time_taken]])*60+MINUTE(tbl_raw_data[[#This Row],[Time_taken]])+SECOND(tbl_raw_data[[#This Row],[Time_taken]])/60</f>
        <v>12.8</v>
      </c>
      <c r="K5060" s="52">
        <f>DATE(YEAR(tbl_raw_data[[#This Row],[Date Actioned]]),MONTH(tbl_raw_data[[#This Row],[Date Actioned]]),DAY(tbl_raw_data[[#This Row],[Date Actioned]]))</f>
        <v>45158</v>
      </c>
      <c r="L5060" s="50" t="str">
        <f>UPPER(TEXT(tbl_raw_data[[#This Row],[updated_date]],"MMMM"))</f>
        <v>AUGUST</v>
      </c>
      <c r="M5060" s="50" t="str">
        <f>"WEEK "&amp; IF(ROUNDUP(DAY(tbl_raw_data[[#This Row],[updated_date]])/7,0)=5,4,ROUNDUP(DAY(tbl_raw_data[[#This Row],[updated_date]])/7,0))</f>
        <v>WEEK 3</v>
      </c>
      <c r="N5060" s="50" t="str">
        <f>UPPER(VLOOKUP(tbl_raw_data[[#This Row],[Analyst]],Settiings!$A$2:$B$16,2,0))</f>
        <v>MERCEDES</v>
      </c>
      <c r="O5060" s="50" t="str">
        <f>TRIM(UPPER(tbl_raw_data[[#This Row],[Outcome]]))</f>
        <v>APPROVE</v>
      </c>
      <c r="P5060" s="50" t="str">
        <f>TRIM(UPPER(tbl_raw_data[[#This Row],[Queue Name]]))</f>
        <v>CONSUMER POST BUREAU</v>
      </c>
      <c r="Q5060" s="50" t="str">
        <f>IF(tbl_raw_data[[#This Row],[Time taken in min]]&lt;=Settiings!$D$2,"SLA_MET","SLA_NOT_MET")</f>
        <v>SLA_MET</v>
      </c>
      <c r="R5060" s="94"/>
    </row>
    <row r="5061" spans="1:18" x14ac:dyDescent="0.3">
      <c r="A5061" s="20" t="s">
        <v>5234</v>
      </c>
      <c r="B5061" s="9">
        <v>45158.698333333334</v>
      </c>
      <c r="C5061" s="30">
        <v>45158.716307870367</v>
      </c>
      <c r="D5061" s="31" t="s">
        <v>13</v>
      </c>
      <c r="E5061" s="31" t="s">
        <v>9</v>
      </c>
      <c r="F5061" s="31" t="s">
        <v>10</v>
      </c>
      <c r="G5061" s="31" t="s">
        <v>17</v>
      </c>
      <c r="H5061" s="85"/>
      <c r="I5061" s="48">
        <f>tbl_raw_data[[#This Row],[Date Actioned]]-tbl_raw_data[[#This Row],[Date Tagged]]</f>
        <v>1.7974537033296656E-2</v>
      </c>
      <c r="J5061" s="46">
        <f>HOUR(tbl_raw_data[[#This Row],[Time_taken]])*60+MINUTE(tbl_raw_data[[#This Row],[Time_taken]])+SECOND(tbl_raw_data[[#This Row],[Time_taken]])/60</f>
        <v>25.883333333333333</v>
      </c>
      <c r="K5061" s="52">
        <f>DATE(YEAR(tbl_raw_data[[#This Row],[Date Actioned]]),MONTH(tbl_raw_data[[#This Row],[Date Actioned]]),DAY(tbl_raw_data[[#This Row],[Date Actioned]]))</f>
        <v>45158</v>
      </c>
      <c r="L5061" s="50" t="str">
        <f>UPPER(TEXT(tbl_raw_data[[#This Row],[updated_date]],"MMMM"))</f>
        <v>AUGUST</v>
      </c>
      <c r="M5061" s="50" t="str">
        <f>"WEEK "&amp; IF(ROUNDUP(DAY(tbl_raw_data[[#This Row],[updated_date]])/7,0)=5,4,ROUNDUP(DAY(tbl_raw_data[[#This Row],[updated_date]])/7,0))</f>
        <v>WEEK 3</v>
      </c>
      <c r="N5061" s="50" t="str">
        <f>UPPER(VLOOKUP(tbl_raw_data[[#This Row],[Analyst]],Settiings!$A$2:$B$16,2,0))</f>
        <v>NITESH</v>
      </c>
      <c r="O5061" s="50" t="str">
        <f>TRIM(UPPER(tbl_raw_data[[#This Row],[Outcome]]))</f>
        <v>APPROVE</v>
      </c>
      <c r="P5061" s="50" t="str">
        <f>TRIM(UPPER(tbl_raw_data[[#This Row],[Queue Name]]))</f>
        <v>CONSUMER EXISTING</v>
      </c>
      <c r="Q5061" s="50" t="str">
        <f>IF(tbl_raw_data[[#This Row],[Time taken in min]]&lt;=Settiings!$D$2,"SLA_MET","SLA_NOT_MET")</f>
        <v>SLA_NOT_MET</v>
      </c>
      <c r="R5061" s="94"/>
    </row>
    <row r="5062" spans="1:18" x14ac:dyDescent="0.3">
      <c r="A5062" s="23" t="s">
        <v>5235</v>
      </c>
      <c r="B5062" s="15">
        <v>45158.700659722221</v>
      </c>
      <c r="C5062" s="28">
        <v>45158.711770833332</v>
      </c>
      <c r="D5062" s="29" t="s">
        <v>13</v>
      </c>
      <c r="E5062" s="29" t="s">
        <v>19</v>
      </c>
      <c r="F5062" s="29" t="s">
        <v>43</v>
      </c>
      <c r="G5062" s="32"/>
      <c r="H5062" s="86"/>
      <c r="I5062" s="48">
        <f>tbl_raw_data[[#This Row],[Date Actioned]]-tbl_raw_data[[#This Row],[Date Tagged]]</f>
        <v>1.1111111110949423E-2</v>
      </c>
      <c r="J5062" s="46">
        <f>HOUR(tbl_raw_data[[#This Row],[Time_taken]])*60+MINUTE(tbl_raw_data[[#This Row],[Time_taken]])+SECOND(tbl_raw_data[[#This Row],[Time_taken]])/60</f>
        <v>16</v>
      </c>
      <c r="K5062" s="52">
        <f>DATE(YEAR(tbl_raw_data[[#This Row],[Date Actioned]]),MONTH(tbl_raw_data[[#This Row],[Date Actioned]]),DAY(tbl_raw_data[[#This Row],[Date Actioned]]))</f>
        <v>45158</v>
      </c>
      <c r="L5062" s="50" t="str">
        <f>UPPER(TEXT(tbl_raw_data[[#This Row],[updated_date]],"MMMM"))</f>
        <v>AUGUST</v>
      </c>
      <c r="M5062" s="50" t="str">
        <f>"WEEK "&amp; IF(ROUNDUP(DAY(tbl_raw_data[[#This Row],[updated_date]])/7,0)=5,4,ROUNDUP(DAY(tbl_raw_data[[#This Row],[updated_date]])/7,0))</f>
        <v>WEEK 3</v>
      </c>
      <c r="N5062" s="50" t="str">
        <f>UPPER(VLOOKUP(tbl_raw_data[[#This Row],[Analyst]],Settiings!$A$2:$B$16,2,0))</f>
        <v>MERCEDES</v>
      </c>
      <c r="O5062" s="50" t="str">
        <f>TRIM(UPPER(tbl_raw_data[[#This Row],[Outcome]]))</f>
        <v>APPROVE</v>
      </c>
      <c r="P5062" s="50" t="str">
        <f>TRIM(UPPER(tbl_raw_data[[#This Row],[Queue Name]]))</f>
        <v>CONSUMER POST BUREAU</v>
      </c>
      <c r="Q5062" s="50" t="str">
        <f>IF(tbl_raw_data[[#This Row],[Time taken in min]]&lt;=Settiings!$D$2,"SLA_MET","SLA_NOT_MET")</f>
        <v>SLA_MET</v>
      </c>
      <c r="R5062" s="94"/>
    </row>
    <row r="5063" spans="1:18" x14ac:dyDescent="0.3">
      <c r="A5063" s="14" t="s">
        <v>5237</v>
      </c>
      <c r="B5063" s="9">
        <v>45158.705995370372</v>
      </c>
      <c r="C5063" s="30">
        <v>45158.709155092591</v>
      </c>
      <c r="D5063" s="31" t="s">
        <v>13</v>
      </c>
      <c r="E5063" s="31" t="s">
        <v>9</v>
      </c>
      <c r="F5063" s="31" t="s">
        <v>65</v>
      </c>
      <c r="G5063" s="31" t="s">
        <v>128</v>
      </c>
      <c r="H5063" s="85"/>
      <c r="I5063" s="48">
        <f>tbl_raw_data[[#This Row],[Date Actioned]]-tbl_raw_data[[#This Row],[Date Tagged]]</f>
        <v>3.159722218697425E-3</v>
      </c>
      <c r="J5063" s="46">
        <f>HOUR(tbl_raw_data[[#This Row],[Time_taken]])*60+MINUTE(tbl_raw_data[[#This Row],[Time_taken]])+SECOND(tbl_raw_data[[#This Row],[Time_taken]])/60</f>
        <v>4.55</v>
      </c>
      <c r="K5063" s="52">
        <f>DATE(YEAR(tbl_raw_data[[#This Row],[Date Actioned]]),MONTH(tbl_raw_data[[#This Row],[Date Actioned]]),DAY(tbl_raw_data[[#This Row],[Date Actioned]]))</f>
        <v>45158</v>
      </c>
      <c r="L5063" s="50" t="str">
        <f>UPPER(TEXT(tbl_raw_data[[#This Row],[updated_date]],"MMMM"))</f>
        <v>AUGUST</v>
      </c>
      <c r="M5063" s="50" t="str">
        <f>"WEEK "&amp; IF(ROUNDUP(DAY(tbl_raw_data[[#This Row],[updated_date]])/7,0)=5,4,ROUNDUP(DAY(tbl_raw_data[[#This Row],[updated_date]])/7,0))</f>
        <v>WEEK 3</v>
      </c>
      <c r="N5063" s="50" t="str">
        <f>UPPER(VLOOKUP(tbl_raw_data[[#This Row],[Analyst]],Settiings!$A$2:$B$16,2,0))</f>
        <v>SAM</v>
      </c>
      <c r="O5063" s="50" t="str">
        <f>TRIM(UPPER(tbl_raw_data[[#This Row],[Outcome]]))</f>
        <v>APPROVE</v>
      </c>
      <c r="P5063" s="50" t="str">
        <f>TRIM(UPPER(tbl_raw_data[[#This Row],[Queue Name]]))</f>
        <v>CONSUMER EXISTING</v>
      </c>
      <c r="Q5063" s="50" t="str">
        <f>IF(tbl_raw_data[[#This Row],[Time taken in min]]&lt;=Settiings!$D$2,"SLA_MET","SLA_NOT_MET")</f>
        <v>SLA_MET</v>
      </c>
      <c r="R5063" s="94"/>
    </row>
    <row r="5064" spans="1:18" x14ac:dyDescent="0.3">
      <c r="A5064" s="20" t="s">
        <v>5239</v>
      </c>
      <c r="B5064" s="15">
        <v>45158.708287037036</v>
      </c>
      <c r="C5064" s="28">
        <v>45158.714953703704</v>
      </c>
      <c r="D5064" s="29" t="s">
        <v>13</v>
      </c>
      <c r="E5064" s="29" t="s">
        <v>19</v>
      </c>
      <c r="F5064" s="29" t="s">
        <v>76</v>
      </c>
      <c r="G5064" s="32"/>
      <c r="H5064" s="86"/>
      <c r="I5064" s="48">
        <f>tbl_raw_data[[#This Row],[Date Actioned]]-tbl_raw_data[[#This Row],[Date Tagged]]</f>
        <v>6.6666666680248454E-3</v>
      </c>
      <c r="J5064" s="46">
        <f>HOUR(tbl_raw_data[[#This Row],[Time_taken]])*60+MINUTE(tbl_raw_data[[#This Row],[Time_taken]])+SECOND(tbl_raw_data[[#This Row],[Time_taken]])/60</f>
        <v>9.6</v>
      </c>
      <c r="K5064" s="52">
        <f>DATE(YEAR(tbl_raw_data[[#This Row],[Date Actioned]]),MONTH(tbl_raw_data[[#This Row],[Date Actioned]]),DAY(tbl_raw_data[[#This Row],[Date Actioned]]))</f>
        <v>45158</v>
      </c>
      <c r="L5064" s="50" t="str">
        <f>UPPER(TEXT(tbl_raw_data[[#This Row],[updated_date]],"MMMM"))</f>
        <v>AUGUST</v>
      </c>
      <c r="M5064" s="50" t="str">
        <f>"WEEK "&amp; IF(ROUNDUP(DAY(tbl_raw_data[[#This Row],[updated_date]])/7,0)=5,4,ROUNDUP(DAY(tbl_raw_data[[#This Row],[updated_date]])/7,0))</f>
        <v>WEEK 3</v>
      </c>
      <c r="N5064" s="50" t="str">
        <f>UPPER(VLOOKUP(tbl_raw_data[[#This Row],[Analyst]],Settiings!$A$2:$B$16,2,0))</f>
        <v>ROHAN</v>
      </c>
      <c r="O5064" s="50" t="str">
        <f>TRIM(UPPER(tbl_raw_data[[#This Row],[Outcome]]))</f>
        <v>APPROVE</v>
      </c>
      <c r="P5064" s="50" t="str">
        <f>TRIM(UPPER(tbl_raw_data[[#This Row],[Queue Name]]))</f>
        <v>CONSUMER POST BUREAU</v>
      </c>
      <c r="Q5064" s="50" t="str">
        <f>IF(tbl_raw_data[[#This Row],[Time taken in min]]&lt;=Settiings!$D$2,"SLA_MET","SLA_NOT_MET")</f>
        <v>SLA_MET</v>
      </c>
      <c r="R5064" s="94"/>
    </row>
    <row r="5065" spans="1:18" x14ac:dyDescent="0.3">
      <c r="A5065" s="23" t="s">
        <v>5240</v>
      </c>
      <c r="B5065" s="9">
        <v>45158.708680555559</v>
      </c>
      <c r="C5065" s="30">
        <v>45158.715856481482</v>
      </c>
      <c r="D5065" s="31" t="s">
        <v>13</v>
      </c>
      <c r="E5065" s="31" t="s">
        <v>9</v>
      </c>
      <c r="F5065" s="31" t="s">
        <v>65</v>
      </c>
      <c r="G5065" s="31" t="s">
        <v>946</v>
      </c>
      <c r="H5065" s="85"/>
      <c r="I5065" s="48">
        <f>tbl_raw_data[[#This Row],[Date Actioned]]-tbl_raw_data[[#This Row],[Date Tagged]]</f>
        <v>7.175925922638271E-3</v>
      </c>
      <c r="J5065" s="46">
        <f>HOUR(tbl_raw_data[[#This Row],[Time_taken]])*60+MINUTE(tbl_raw_data[[#This Row],[Time_taken]])+SECOND(tbl_raw_data[[#This Row],[Time_taken]])/60</f>
        <v>10.333333333333334</v>
      </c>
      <c r="K5065" s="52">
        <f>DATE(YEAR(tbl_raw_data[[#This Row],[Date Actioned]]),MONTH(tbl_raw_data[[#This Row],[Date Actioned]]),DAY(tbl_raw_data[[#This Row],[Date Actioned]]))</f>
        <v>45158</v>
      </c>
      <c r="L5065" s="50" t="str">
        <f>UPPER(TEXT(tbl_raw_data[[#This Row],[updated_date]],"MMMM"))</f>
        <v>AUGUST</v>
      </c>
      <c r="M5065" s="50" t="str">
        <f>"WEEK "&amp; IF(ROUNDUP(DAY(tbl_raw_data[[#This Row],[updated_date]])/7,0)=5,4,ROUNDUP(DAY(tbl_raw_data[[#This Row],[updated_date]])/7,0))</f>
        <v>WEEK 3</v>
      </c>
      <c r="N5065" s="50" t="str">
        <f>UPPER(VLOOKUP(tbl_raw_data[[#This Row],[Analyst]],Settiings!$A$2:$B$16,2,0))</f>
        <v>SAM</v>
      </c>
      <c r="O5065" s="50" t="str">
        <f>TRIM(UPPER(tbl_raw_data[[#This Row],[Outcome]]))</f>
        <v>APPROVE</v>
      </c>
      <c r="P5065" s="50" t="str">
        <f>TRIM(UPPER(tbl_raw_data[[#This Row],[Queue Name]]))</f>
        <v>CONSUMER EXISTING</v>
      </c>
      <c r="Q5065" s="50" t="str">
        <f>IF(tbl_raw_data[[#This Row],[Time taken in min]]&lt;=Settiings!$D$2,"SLA_MET","SLA_NOT_MET")</f>
        <v>SLA_MET</v>
      </c>
      <c r="R5065" s="94"/>
    </row>
    <row r="5066" spans="1:18" x14ac:dyDescent="0.3">
      <c r="A5066" s="14" t="s">
        <v>5241</v>
      </c>
      <c r="B5066" s="15">
        <v>45158.708807870367</v>
      </c>
      <c r="C5066" s="28">
        <v>45158.720578703702</v>
      </c>
      <c r="D5066" s="29" t="s">
        <v>13</v>
      </c>
      <c r="E5066" s="29" t="s">
        <v>9</v>
      </c>
      <c r="F5066" s="29" t="s">
        <v>686</v>
      </c>
      <c r="G5066" s="29" t="s">
        <v>17</v>
      </c>
      <c r="H5066" s="84"/>
      <c r="I5066" s="48">
        <f>tbl_raw_data[[#This Row],[Date Actioned]]-tbl_raw_data[[#This Row],[Date Tagged]]</f>
        <v>1.1770833334594499E-2</v>
      </c>
      <c r="J5066" s="46">
        <f>HOUR(tbl_raw_data[[#This Row],[Time_taken]])*60+MINUTE(tbl_raw_data[[#This Row],[Time_taken]])+SECOND(tbl_raw_data[[#This Row],[Time_taken]])/60</f>
        <v>16.95</v>
      </c>
      <c r="K5066" s="52">
        <f>DATE(YEAR(tbl_raw_data[[#This Row],[Date Actioned]]),MONTH(tbl_raw_data[[#This Row],[Date Actioned]]),DAY(tbl_raw_data[[#This Row],[Date Actioned]]))</f>
        <v>45158</v>
      </c>
      <c r="L5066" s="50" t="str">
        <f>UPPER(TEXT(tbl_raw_data[[#This Row],[updated_date]],"MMMM"))</f>
        <v>AUGUST</v>
      </c>
      <c r="M5066" s="50" t="str">
        <f>"WEEK "&amp; IF(ROUNDUP(DAY(tbl_raw_data[[#This Row],[updated_date]])/7,0)=5,4,ROUNDUP(DAY(tbl_raw_data[[#This Row],[updated_date]])/7,0))</f>
        <v>WEEK 3</v>
      </c>
      <c r="N5066" s="50" t="str">
        <f>UPPER(VLOOKUP(tbl_raw_data[[#This Row],[Analyst]],Settiings!$A$2:$B$16,2,0))</f>
        <v>FARDIN</v>
      </c>
      <c r="O5066" s="50" t="str">
        <f>TRIM(UPPER(tbl_raw_data[[#This Row],[Outcome]]))</f>
        <v>APPROVE</v>
      </c>
      <c r="P5066" s="50" t="str">
        <f>TRIM(UPPER(tbl_raw_data[[#This Row],[Queue Name]]))</f>
        <v>CONSUMER EXISTING</v>
      </c>
      <c r="Q5066" s="50" t="str">
        <f>IF(tbl_raw_data[[#This Row],[Time taken in min]]&lt;=Settiings!$D$2,"SLA_MET","SLA_NOT_MET")</f>
        <v>SLA_MET</v>
      </c>
      <c r="R5066" s="94"/>
    </row>
    <row r="5067" spans="1:18" x14ac:dyDescent="0.3">
      <c r="A5067" s="20" t="s">
        <v>5245</v>
      </c>
      <c r="B5067" s="9">
        <v>45158.713090277779</v>
      </c>
      <c r="C5067" s="30">
        <v>45158.721990740742</v>
      </c>
      <c r="D5067" s="31" t="s">
        <v>13</v>
      </c>
      <c r="E5067" s="31" t="s">
        <v>9</v>
      </c>
      <c r="F5067" s="31" t="s">
        <v>65</v>
      </c>
      <c r="G5067" s="31" t="s">
        <v>946</v>
      </c>
      <c r="H5067" s="85"/>
      <c r="I5067" s="48">
        <f>tbl_raw_data[[#This Row],[Date Actioned]]-tbl_raw_data[[#This Row],[Date Tagged]]</f>
        <v>8.9004629626288079E-3</v>
      </c>
      <c r="J5067" s="46">
        <f>HOUR(tbl_raw_data[[#This Row],[Time_taken]])*60+MINUTE(tbl_raw_data[[#This Row],[Time_taken]])+SECOND(tbl_raw_data[[#This Row],[Time_taken]])/60</f>
        <v>12.816666666666666</v>
      </c>
      <c r="K5067" s="52">
        <f>DATE(YEAR(tbl_raw_data[[#This Row],[Date Actioned]]),MONTH(tbl_raw_data[[#This Row],[Date Actioned]]),DAY(tbl_raw_data[[#This Row],[Date Actioned]]))</f>
        <v>45158</v>
      </c>
      <c r="L5067" s="50" t="str">
        <f>UPPER(TEXT(tbl_raw_data[[#This Row],[updated_date]],"MMMM"))</f>
        <v>AUGUST</v>
      </c>
      <c r="M5067" s="50" t="str">
        <f>"WEEK "&amp; IF(ROUNDUP(DAY(tbl_raw_data[[#This Row],[updated_date]])/7,0)=5,4,ROUNDUP(DAY(tbl_raw_data[[#This Row],[updated_date]])/7,0))</f>
        <v>WEEK 3</v>
      </c>
      <c r="N5067" s="50" t="str">
        <f>UPPER(VLOOKUP(tbl_raw_data[[#This Row],[Analyst]],Settiings!$A$2:$B$16,2,0))</f>
        <v>SAM</v>
      </c>
      <c r="O5067" s="50" t="str">
        <f>TRIM(UPPER(tbl_raw_data[[#This Row],[Outcome]]))</f>
        <v>APPROVE</v>
      </c>
      <c r="P5067" s="50" t="str">
        <f>TRIM(UPPER(tbl_raw_data[[#This Row],[Queue Name]]))</f>
        <v>CONSUMER EXISTING</v>
      </c>
      <c r="Q5067" s="50" t="str">
        <f>IF(tbl_raw_data[[#This Row],[Time taken in min]]&lt;=Settiings!$D$2,"SLA_MET","SLA_NOT_MET")</f>
        <v>SLA_MET</v>
      </c>
      <c r="R5067" s="94"/>
    </row>
    <row r="5068" spans="1:18" x14ac:dyDescent="0.3">
      <c r="A5068" s="23" t="s">
        <v>5246</v>
      </c>
      <c r="B5068" s="15">
        <v>45158.713900462964</v>
      </c>
      <c r="C5068" s="28">
        <v>45158.723819444444</v>
      </c>
      <c r="D5068" s="29" t="s">
        <v>13</v>
      </c>
      <c r="E5068" s="29" t="s">
        <v>47</v>
      </c>
      <c r="F5068" s="29" t="s">
        <v>16</v>
      </c>
      <c r="G5068" s="29" t="s">
        <v>17</v>
      </c>
      <c r="H5068" s="84"/>
      <c r="I5068" s="48">
        <f>tbl_raw_data[[#This Row],[Date Actioned]]-tbl_raw_data[[#This Row],[Date Tagged]]</f>
        <v>9.9189814791316167E-3</v>
      </c>
      <c r="J5068" s="46">
        <f>HOUR(tbl_raw_data[[#This Row],[Time_taken]])*60+MINUTE(tbl_raw_data[[#This Row],[Time_taken]])+SECOND(tbl_raw_data[[#This Row],[Time_taken]])/60</f>
        <v>14.283333333333333</v>
      </c>
      <c r="K5068" s="52">
        <f>DATE(YEAR(tbl_raw_data[[#This Row],[Date Actioned]]),MONTH(tbl_raw_data[[#This Row],[Date Actioned]]),DAY(tbl_raw_data[[#This Row],[Date Actioned]]))</f>
        <v>45158</v>
      </c>
      <c r="L5068" s="50" t="str">
        <f>UPPER(TEXT(tbl_raw_data[[#This Row],[updated_date]],"MMMM"))</f>
        <v>AUGUST</v>
      </c>
      <c r="M5068" s="50" t="str">
        <f>"WEEK "&amp; IF(ROUNDUP(DAY(tbl_raw_data[[#This Row],[updated_date]])/7,0)=5,4,ROUNDUP(DAY(tbl_raw_data[[#This Row],[updated_date]])/7,0))</f>
        <v>WEEK 3</v>
      </c>
      <c r="N5068" s="50" t="str">
        <f>UPPER(VLOOKUP(tbl_raw_data[[#This Row],[Analyst]],Settiings!$A$2:$B$16,2,0))</f>
        <v>CAMROOON</v>
      </c>
      <c r="O5068" s="50" t="str">
        <f>TRIM(UPPER(tbl_raw_data[[#This Row],[Outcome]]))</f>
        <v>APPROVE</v>
      </c>
      <c r="P5068" s="50" t="str">
        <f>TRIM(UPPER(tbl_raw_data[[#This Row],[Queue Name]]))</f>
        <v>CONSUMER PRE BUREAU</v>
      </c>
      <c r="Q5068" s="50" t="str">
        <f>IF(tbl_raw_data[[#This Row],[Time taken in min]]&lt;=Settiings!$D$2,"SLA_MET","SLA_NOT_MET")</f>
        <v>SLA_MET</v>
      </c>
      <c r="R5068" s="94"/>
    </row>
    <row r="5069" spans="1:18" x14ac:dyDescent="0.3">
      <c r="A5069" s="14" t="s">
        <v>5247</v>
      </c>
      <c r="B5069" s="9">
        <v>45158.714502314811</v>
      </c>
      <c r="C5069" s="30">
        <v>45158.724259259259</v>
      </c>
      <c r="D5069" s="31" t="s">
        <v>13</v>
      </c>
      <c r="E5069" s="31" t="s">
        <v>47</v>
      </c>
      <c r="F5069" s="31" t="s">
        <v>686</v>
      </c>
      <c r="G5069" s="31" t="s">
        <v>17</v>
      </c>
      <c r="H5069" s="85"/>
      <c r="I5069" s="48">
        <f>tbl_raw_data[[#This Row],[Date Actioned]]-tbl_raw_data[[#This Row],[Date Tagged]]</f>
        <v>9.7569444478722289E-3</v>
      </c>
      <c r="J5069" s="46">
        <f>HOUR(tbl_raw_data[[#This Row],[Time_taken]])*60+MINUTE(tbl_raw_data[[#This Row],[Time_taken]])+SECOND(tbl_raw_data[[#This Row],[Time_taken]])/60</f>
        <v>14.05</v>
      </c>
      <c r="K5069" s="52">
        <f>DATE(YEAR(tbl_raw_data[[#This Row],[Date Actioned]]),MONTH(tbl_raw_data[[#This Row],[Date Actioned]]),DAY(tbl_raw_data[[#This Row],[Date Actioned]]))</f>
        <v>45158</v>
      </c>
      <c r="L5069" s="50" t="str">
        <f>UPPER(TEXT(tbl_raw_data[[#This Row],[updated_date]],"MMMM"))</f>
        <v>AUGUST</v>
      </c>
      <c r="M5069" s="50" t="str">
        <f>"WEEK "&amp; IF(ROUNDUP(DAY(tbl_raw_data[[#This Row],[updated_date]])/7,0)=5,4,ROUNDUP(DAY(tbl_raw_data[[#This Row],[updated_date]])/7,0))</f>
        <v>WEEK 3</v>
      </c>
      <c r="N5069" s="50" t="str">
        <f>UPPER(VLOOKUP(tbl_raw_data[[#This Row],[Analyst]],Settiings!$A$2:$B$16,2,0))</f>
        <v>FARDIN</v>
      </c>
      <c r="O5069" s="50" t="str">
        <f>TRIM(UPPER(tbl_raw_data[[#This Row],[Outcome]]))</f>
        <v>APPROVE</v>
      </c>
      <c r="P5069" s="50" t="str">
        <f>TRIM(UPPER(tbl_raw_data[[#This Row],[Queue Name]]))</f>
        <v>CONSUMER PRE BUREAU</v>
      </c>
      <c r="Q5069" s="50" t="str">
        <f>IF(tbl_raw_data[[#This Row],[Time taken in min]]&lt;=Settiings!$D$2,"SLA_MET","SLA_NOT_MET")</f>
        <v>SLA_MET</v>
      </c>
      <c r="R5069" s="94"/>
    </row>
    <row r="5070" spans="1:18" x14ac:dyDescent="0.3">
      <c r="A5070" s="20" t="s">
        <v>5250</v>
      </c>
      <c r="B5070" s="15">
        <v>45158.717372685183</v>
      </c>
      <c r="C5070" s="28">
        <v>45158.726655092592</v>
      </c>
      <c r="D5070" s="29" t="s">
        <v>27</v>
      </c>
      <c r="E5070" s="29" t="s">
        <v>19</v>
      </c>
      <c r="F5070" s="29" t="s">
        <v>65</v>
      </c>
      <c r="G5070" s="29" t="s">
        <v>4763</v>
      </c>
      <c r="H5070" s="84"/>
      <c r="I5070" s="48">
        <f>tbl_raw_data[[#This Row],[Date Actioned]]-tbl_raw_data[[#This Row],[Date Tagged]]</f>
        <v>9.2824074090458453E-3</v>
      </c>
      <c r="J5070" s="46">
        <f>HOUR(tbl_raw_data[[#This Row],[Time_taken]])*60+MINUTE(tbl_raw_data[[#This Row],[Time_taken]])+SECOND(tbl_raw_data[[#This Row],[Time_taken]])/60</f>
        <v>13.366666666666667</v>
      </c>
      <c r="K5070" s="52">
        <f>DATE(YEAR(tbl_raw_data[[#This Row],[Date Actioned]]),MONTH(tbl_raw_data[[#This Row],[Date Actioned]]),DAY(tbl_raw_data[[#This Row],[Date Actioned]]))</f>
        <v>45158</v>
      </c>
      <c r="L5070" s="50" t="str">
        <f>UPPER(TEXT(tbl_raw_data[[#This Row],[updated_date]],"MMMM"))</f>
        <v>AUGUST</v>
      </c>
      <c r="M5070" s="50" t="str">
        <f>"WEEK "&amp; IF(ROUNDUP(DAY(tbl_raw_data[[#This Row],[updated_date]])/7,0)=5,4,ROUNDUP(DAY(tbl_raw_data[[#This Row],[updated_date]])/7,0))</f>
        <v>WEEK 3</v>
      </c>
      <c r="N5070" s="50" t="str">
        <f>UPPER(VLOOKUP(tbl_raw_data[[#This Row],[Analyst]],Settiings!$A$2:$B$16,2,0))</f>
        <v>SAM</v>
      </c>
      <c r="O5070" s="50" t="str">
        <f>TRIM(UPPER(tbl_raw_data[[#This Row],[Outcome]]))</f>
        <v>DECLINE</v>
      </c>
      <c r="P5070" s="50" t="str">
        <f>TRIM(UPPER(tbl_raw_data[[#This Row],[Queue Name]]))</f>
        <v>CONSUMER POST BUREAU</v>
      </c>
      <c r="Q5070" s="50" t="str">
        <f>IF(tbl_raw_data[[#This Row],[Time taken in min]]&lt;=Settiings!$D$2,"SLA_MET","SLA_NOT_MET")</f>
        <v>SLA_MET</v>
      </c>
      <c r="R5070" s="94"/>
    </row>
    <row r="5071" spans="1:18" x14ac:dyDescent="0.3">
      <c r="A5071" s="20" t="s">
        <v>5253</v>
      </c>
      <c r="B5071" s="15">
        <v>45158.718784722223</v>
      </c>
      <c r="C5071" s="28">
        <v>45158.731168981481</v>
      </c>
      <c r="D5071" s="29" t="s">
        <v>13</v>
      </c>
      <c r="E5071" s="29" t="s">
        <v>19</v>
      </c>
      <c r="F5071" s="29" t="s">
        <v>43</v>
      </c>
      <c r="G5071" s="32"/>
      <c r="H5071" s="86"/>
      <c r="I5071" s="48">
        <f>tbl_raw_data[[#This Row],[Date Actioned]]-tbl_raw_data[[#This Row],[Date Tagged]]</f>
        <v>1.2384259258396924E-2</v>
      </c>
      <c r="J5071" s="46">
        <f>HOUR(tbl_raw_data[[#This Row],[Time_taken]])*60+MINUTE(tbl_raw_data[[#This Row],[Time_taken]])+SECOND(tbl_raw_data[[#This Row],[Time_taken]])/60</f>
        <v>17.833333333333332</v>
      </c>
      <c r="K5071" s="52">
        <f>DATE(YEAR(tbl_raw_data[[#This Row],[Date Actioned]]),MONTH(tbl_raw_data[[#This Row],[Date Actioned]]),DAY(tbl_raw_data[[#This Row],[Date Actioned]]))</f>
        <v>45158</v>
      </c>
      <c r="L5071" s="50" t="str">
        <f>UPPER(TEXT(tbl_raw_data[[#This Row],[updated_date]],"MMMM"))</f>
        <v>AUGUST</v>
      </c>
      <c r="M5071" s="50" t="str">
        <f>"WEEK "&amp; IF(ROUNDUP(DAY(tbl_raw_data[[#This Row],[updated_date]])/7,0)=5,4,ROUNDUP(DAY(tbl_raw_data[[#This Row],[updated_date]])/7,0))</f>
        <v>WEEK 3</v>
      </c>
      <c r="N5071" s="50" t="str">
        <f>UPPER(VLOOKUP(tbl_raw_data[[#This Row],[Analyst]],Settiings!$A$2:$B$16,2,0))</f>
        <v>MERCEDES</v>
      </c>
      <c r="O5071" s="50" t="str">
        <f>TRIM(UPPER(tbl_raw_data[[#This Row],[Outcome]]))</f>
        <v>APPROVE</v>
      </c>
      <c r="P5071" s="50" t="str">
        <f>TRIM(UPPER(tbl_raw_data[[#This Row],[Queue Name]]))</f>
        <v>CONSUMER POST BUREAU</v>
      </c>
      <c r="Q5071" s="50" t="str">
        <f>IF(tbl_raw_data[[#This Row],[Time taken in min]]&lt;=Settiings!$D$2,"SLA_MET","SLA_NOT_MET")</f>
        <v>SLA_MET</v>
      </c>
      <c r="R5071" s="94"/>
    </row>
    <row r="5072" spans="1:18" x14ac:dyDescent="0.3">
      <c r="A5072" s="23" t="s">
        <v>5258</v>
      </c>
      <c r="B5072" s="9">
        <v>45158.720312500001</v>
      </c>
      <c r="C5072" s="30">
        <v>45158.735462962963</v>
      </c>
      <c r="D5072" s="31" t="s">
        <v>27</v>
      </c>
      <c r="E5072" s="31" t="s">
        <v>9</v>
      </c>
      <c r="F5072" s="31" t="s">
        <v>65</v>
      </c>
      <c r="G5072" s="31" t="s">
        <v>4763</v>
      </c>
      <c r="H5072" s="85"/>
      <c r="I5072" s="48">
        <f>tbl_raw_data[[#This Row],[Date Actioned]]-tbl_raw_data[[#This Row],[Date Tagged]]</f>
        <v>1.5150462961173616E-2</v>
      </c>
      <c r="J5072" s="46">
        <f>HOUR(tbl_raw_data[[#This Row],[Time_taken]])*60+MINUTE(tbl_raw_data[[#This Row],[Time_taken]])+SECOND(tbl_raw_data[[#This Row],[Time_taken]])/60</f>
        <v>21.816666666666666</v>
      </c>
      <c r="K5072" s="52">
        <f>DATE(YEAR(tbl_raw_data[[#This Row],[Date Actioned]]),MONTH(tbl_raw_data[[#This Row],[Date Actioned]]),DAY(tbl_raw_data[[#This Row],[Date Actioned]]))</f>
        <v>45158</v>
      </c>
      <c r="L5072" s="50" t="str">
        <f>UPPER(TEXT(tbl_raw_data[[#This Row],[updated_date]],"MMMM"))</f>
        <v>AUGUST</v>
      </c>
      <c r="M5072" s="50" t="str">
        <f>"WEEK "&amp; IF(ROUNDUP(DAY(tbl_raw_data[[#This Row],[updated_date]])/7,0)=5,4,ROUNDUP(DAY(tbl_raw_data[[#This Row],[updated_date]])/7,0))</f>
        <v>WEEK 3</v>
      </c>
      <c r="N5072" s="50" t="str">
        <f>UPPER(VLOOKUP(tbl_raw_data[[#This Row],[Analyst]],Settiings!$A$2:$B$16,2,0))</f>
        <v>SAM</v>
      </c>
      <c r="O5072" s="50" t="str">
        <f>TRIM(UPPER(tbl_raw_data[[#This Row],[Outcome]]))</f>
        <v>DECLINE</v>
      </c>
      <c r="P5072" s="50" t="str">
        <f>TRIM(UPPER(tbl_raw_data[[#This Row],[Queue Name]]))</f>
        <v>CONSUMER EXISTING</v>
      </c>
      <c r="Q5072" s="50" t="str">
        <f>IF(tbl_raw_data[[#This Row],[Time taken in min]]&lt;=Settiings!$D$2,"SLA_MET","SLA_NOT_MET")</f>
        <v>SLA_NOT_MET</v>
      </c>
      <c r="R5072" s="94"/>
    </row>
    <row r="5073" spans="1:18" x14ac:dyDescent="0.3">
      <c r="A5073" s="14" t="s">
        <v>5261</v>
      </c>
      <c r="B5073" s="15">
        <v>45158.722986111112</v>
      </c>
      <c r="C5073" s="28">
        <v>45158.737696759257</v>
      </c>
      <c r="D5073" s="29" t="s">
        <v>27</v>
      </c>
      <c r="E5073" s="29" t="s">
        <v>9</v>
      </c>
      <c r="F5073" s="29" t="s">
        <v>686</v>
      </c>
      <c r="G5073" s="29" t="s">
        <v>5222</v>
      </c>
      <c r="H5073" s="84"/>
      <c r="I5073" s="48">
        <f>tbl_raw_data[[#This Row],[Date Actioned]]-tbl_raw_data[[#This Row],[Date Tagged]]</f>
        <v>1.4710648145410232E-2</v>
      </c>
      <c r="J5073" s="46">
        <f>HOUR(tbl_raw_data[[#This Row],[Time_taken]])*60+MINUTE(tbl_raw_data[[#This Row],[Time_taken]])+SECOND(tbl_raw_data[[#This Row],[Time_taken]])/60</f>
        <v>21.183333333333334</v>
      </c>
      <c r="K5073" s="52">
        <f>DATE(YEAR(tbl_raw_data[[#This Row],[Date Actioned]]),MONTH(tbl_raw_data[[#This Row],[Date Actioned]]),DAY(tbl_raw_data[[#This Row],[Date Actioned]]))</f>
        <v>45158</v>
      </c>
      <c r="L5073" s="50" t="str">
        <f>UPPER(TEXT(tbl_raw_data[[#This Row],[updated_date]],"MMMM"))</f>
        <v>AUGUST</v>
      </c>
      <c r="M5073" s="50" t="str">
        <f>"WEEK "&amp; IF(ROUNDUP(DAY(tbl_raw_data[[#This Row],[updated_date]])/7,0)=5,4,ROUNDUP(DAY(tbl_raw_data[[#This Row],[updated_date]])/7,0))</f>
        <v>WEEK 3</v>
      </c>
      <c r="N5073" s="50" t="str">
        <f>UPPER(VLOOKUP(tbl_raw_data[[#This Row],[Analyst]],Settiings!$A$2:$B$16,2,0))</f>
        <v>FARDIN</v>
      </c>
      <c r="O5073" s="50" t="str">
        <f>TRIM(UPPER(tbl_raw_data[[#This Row],[Outcome]]))</f>
        <v>DECLINE</v>
      </c>
      <c r="P5073" s="50" t="str">
        <f>TRIM(UPPER(tbl_raw_data[[#This Row],[Queue Name]]))</f>
        <v>CONSUMER EXISTING</v>
      </c>
      <c r="Q5073" s="50" t="str">
        <f>IF(tbl_raw_data[[#This Row],[Time taken in min]]&lt;=Settiings!$D$2,"SLA_MET","SLA_NOT_MET")</f>
        <v>SLA_NOT_MET</v>
      </c>
      <c r="R5073" s="94"/>
    </row>
    <row r="5074" spans="1:18" x14ac:dyDescent="0.3">
      <c r="A5074" s="23" t="s">
        <v>5264</v>
      </c>
      <c r="B5074" s="9">
        <v>45158.733437499999</v>
      </c>
      <c r="C5074" s="30">
        <v>45158.744259259256</v>
      </c>
      <c r="D5074" s="31" t="s">
        <v>13</v>
      </c>
      <c r="E5074" s="31" t="s">
        <v>19</v>
      </c>
      <c r="F5074" s="31" t="s">
        <v>16</v>
      </c>
      <c r="G5074" s="31" t="s">
        <v>17</v>
      </c>
      <c r="H5074" s="85"/>
      <c r="I5074" s="48">
        <f>tbl_raw_data[[#This Row],[Date Actioned]]-tbl_raw_data[[#This Row],[Date Tagged]]</f>
        <v>1.0821759256941732E-2</v>
      </c>
      <c r="J5074" s="46">
        <f>HOUR(tbl_raw_data[[#This Row],[Time_taken]])*60+MINUTE(tbl_raw_data[[#This Row],[Time_taken]])+SECOND(tbl_raw_data[[#This Row],[Time_taken]])/60</f>
        <v>15.583333333333334</v>
      </c>
      <c r="K5074" s="52">
        <f>DATE(YEAR(tbl_raw_data[[#This Row],[Date Actioned]]),MONTH(tbl_raw_data[[#This Row],[Date Actioned]]),DAY(tbl_raw_data[[#This Row],[Date Actioned]]))</f>
        <v>45158</v>
      </c>
      <c r="L5074" s="50" t="str">
        <f>UPPER(TEXT(tbl_raw_data[[#This Row],[updated_date]],"MMMM"))</f>
        <v>AUGUST</v>
      </c>
      <c r="M5074" s="50" t="str">
        <f>"WEEK "&amp; IF(ROUNDUP(DAY(tbl_raw_data[[#This Row],[updated_date]])/7,0)=5,4,ROUNDUP(DAY(tbl_raw_data[[#This Row],[updated_date]])/7,0))</f>
        <v>WEEK 3</v>
      </c>
      <c r="N5074" s="50" t="str">
        <f>UPPER(VLOOKUP(tbl_raw_data[[#This Row],[Analyst]],Settiings!$A$2:$B$16,2,0))</f>
        <v>CAMROOON</v>
      </c>
      <c r="O5074" s="50" t="str">
        <f>TRIM(UPPER(tbl_raw_data[[#This Row],[Outcome]]))</f>
        <v>APPROVE</v>
      </c>
      <c r="P5074" s="50" t="str">
        <f>TRIM(UPPER(tbl_raw_data[[#This Row],[Queue Name]]))</f>
        <v>CONSUMER POST BUREAU</v>
      </c>
      <c r="Q5074" s="50" t="str">
        <f>IF(tbl_raw_data[[#This Row],[Time taken in min]]&lt;=Settiings!$D$2,"SLA_MET","SLA_NOT_MET")</f>
        <v>SLA_MET</v>
      </c>
      <c r="R5074" s="94"/>
    </row>
    <row r="5075" spans="1:18" x14ac:dyDescent="0.3">
      <c r="A5075" s="14" t="s">
        <v>5265</v>
      </c>
      <c r="B5075" s="15">
        <v>45158.735138888886</v>
      </c>
      <c r="C5075" s="28">
        <v>45158.748553240737</v>
      </c>
      <c r="D5075" s="29" t="s">
        <v>13</v>
      </c>
      <c r="E5075" s="29" t="s">
        <v>19</v>
      </c>
      <c r="F5075" s="29" t="s">
        <v>1222</v>
      </c>
      <c r="G5075" s="29" t="s">
        <v>17</v>
      </c>
      <c r="H5075" s="84"/>
      <c r="I5075" s="48">
        <f>tbl_raw_data[[#This Row],[Date Actioned]]-tbl_raw_data[[#This Row],[Date Tagged]]</f>
        <v>1.3414351851679385E-2</v>
      </c>
      <c r="J5075" s="46">
        <f>HOUR(tbl_raw_data[[#This Row],[Time_taken]])*60+MINUTE(tbl_raw_data[[#This Row],[Time_taken]])+SECOND(tbl_raw_data[[#This Row],[Time_taken]])/60</f>
        <v>19.316666666666666</v>
      </c>
      <c r="K5075" s="52">
        <f>DATE(YEAR(tbl_raw_data[[#This Row],[Date Actioned]]),MONTH(tbl_raw_data[[#This Row],[Date Actioned]]),DAY(tbl_raw_data[[#This Row],[Date Actioned]]))</f>
        <v>45158</v>
      </c>
      <c r="L5075" s="50" t="str">
        <f>UPPER(TEXT(tbl_raw_data[[#This Row],[updated_date]],"MMMM"))</f>
        <v>AUGUST</v>
      </c>
      <c r="M5075" s="50" t="str">
        <f>"WEEK "&amp; IF(ROUNDUP(DAY(tbl_raw_data[[#This Row],[updated_date]])/7,0)=5,4,ROUNDUP(DAY(tbl_raw_data[[#This Row],[updated_date]])/7,0))</f>
        <v>WEEK 3</v>
      </c>
      <c r="N5075" s="50" t="str">
        <f>UPPER(VLOOKUP(tbl_raw_data[[#This Row],[Analyst]],Settiings!$A$2:$B$16,2,0))</f>
        <v>HARDIK</v>
      </c>
      <c r="O5075" s="50" t="str">
        <f>TRIM(UPPER(tbl_raw_data[[#This Row],[Outcome]]))</f>
        <v>APPROVE</v>
      </c>
      <c r="P5075" s="50" t="str">
        <f>TRIM(UPPER(tbl_raw_data[[#This Row],[Queue Name]]))</f>
        <v>CONSUMER POST BUREAU</v>
      </c>
      <c r="Q5075" s="50" t="str">
        <f>IF(tbl_raw_data[[#This Row],[Time taken in min]]&lt;=Settiings!$D$2,"SLA_MET","SLA_NOT_MET")</f>
        <v>SLA_MET</v>
      </c>
      <c r="R5075" s="94"/>
    </row>
    <row r="5076" spans="1:18" x14ac:dyDescent="0.3">
      <c r="A5076" s="20" t="s">
        <v>5266</v>
      </c>
      <c r="B5076" s="9">
        <v>45158.737071759257</v>
      </c>
      <c r="C5076" s="30">
        <v>45158.743298611109</v>
      </c>
      <c r="D5076" s="31" t="s">
        <v>13</v>
      </c>
      <c r="E5076" s="31" t="s">
        <v>19</v>
      </c>
      <c r="F5076" s="31" t="s">
        <v>686</v>
      </c>
      <c r="G5076" s="33"/>
      <c r="H5076" s="87"/>
      <c r="I5076" s="48">
        <f>tbl_raw_data[[#This Row],[Date Actioned]]-tbl_raw_data[[#This Row],[Date Tagged]]</f>
        <v>6.2268518522614613E-3</v>
      </c>
      <c r="J5076" s="46">
        <f>HOUR(tbl_raw_data[[#This Row],[Time_taken]])*60+MINUTE(tbl_raw_data[[#This Row],[Time_taken]])+SECOND(tbl_raw_data[[#This Row],[Time_taken]])/60</f>
        <v>8.9666666666666668</v>
      </c>
      <c r="K5076" s="52">
        <f>DATE(YEAR(tbl_raw_data[[#This Row],[Date Actioned]]),MONTH(tbl_raw_data[[#This Row],[Date Actioned]]),DAY(tbl_raw_data[[#This Row],[Date Actioned]]))</f>
        <v>45158</v>
      </c>
      <c r="L5076" s="50" t="str">
        <f>UPPER(TEXT(tbl_raw_data[[#This Row],[updated_date]],"MMMM"))</f>
        <v>AUGUST</v>
      </c>
      <c r="M5076" s="50" t="str">
        <f>"WEEK "&amp; IF(ROUNDUP(DAY(tbl_raw_data[[#This Row],[updated_date]])/7,0)=5,4,ROUNDUP(DAY(tbl_raw_data[[#This Row],[updated_date]])/7,0))</f>
        <v>WEEK 3</v>
      </c>
      <c r="N5076" s="50" t="str">
        <f>UPPER(VLOOKUP(tbl_raw_data[[#This Row],[Analyst]],Settiings!$A$2:$B$16,2,0))</f>
        <v>FARDIN</v>
      </c>
      <c r="O5076" s="50" t="str">
        <f>TRIM(UPPER(tbl_raw_data[[#This Row],[Outcome]]))</f>
        <v>APPROVE</v>
      </c>
      <c r="P5076" s="50" t="str">
        <f>TRIM(UPPER(tbl_raw_data[[#This Row],[Queue Name]]))</f>
        <v>CONSUMER POST BUREAU</v>
      </c>
      <c r="Q5076" s="50" t="str">
        <f>IF(tbl_raw_data[[#This Row],[Time taken in min]]&lt;=Settiings!$D$2,"SLA_MET","SLA_NOT_MET")</f>
        <v>SLA_MET</v>
      </c>
      <c r="R5076" s="94"/>
    </row>
    <row r="5077" spans="1:18" x14ac:dyDescent="0.3">
      <c r="A5077" s="23" t="s">
        <v>5267</v>
      </c>
      <c r="B5077" s="15">
        <v>45158.740914351853</v>
      </c>
      <c r="C5077" s="28">
        <v>45158.750520833331</v>
      </c>
      <c r="D5077" s="29" t="s">
        <v>13</v>
      </c>
      <c r="E5077" s="29" t="s">
        <v>9</v>
      </c>
      <c r="F5077" s="29" t="s">
        <v>10</v>
      </c>
      <c r="G5077" s="29" t="s">
        <v>946</v>
      </c>
      <c r="H5077" s="84"/>
      <c r="I5077" s="48">
        <f>tbl_raw_data[[#This Row],[Date Actioned]]-tbl_raw_data[[#This Row],[Date Tagged]]</f>
        <v>9.6064814788405783E-3</v>
      </c>
      <c r="J5077" s="46">
        <f>HOUR(tbl_raw_data[[#This Row],[Time_taken]])*60+MINUTE(tbl_raw_data[[#This Row],[Time_taken]])+SECOND(tbl_raw_data[[#This Row],[Time_taken]])/60</f>
        <v>13.833333333333334</v>
      </c>
      <c r="K5077" s="52">
        <f>DATE(YEAR(tbl_raw_data[[#This Row],[Date Actioned]]),MONTH(tbl_raw_data[[#This Row],[Date Actioned]]),DAY(tbl_raw_data[[#This Row],[Date Actioned]]))</f>
        <v>45158</v>
      </c>
      <c r="L5077" s="50" t="str">
        <f>UPPER(TEXT(tbl_raw_data[[#This Row],[updated_date]],"MMMM"))</f>
        <v>AUGUST</v>
      </c>
      <c r="M5077" s="50" t="str">
        <f>"WEEK "&amp; IF(ROUNDUP(DAY(tbl_raw_data[[#This Row],[updated_date]])/7,0)=5,4,ROUNDUP(DAY(tbl_raw_data[[#This Row],[updated_date]])/7,0))</f>
        <v>WEEK 3</v>
      </c>
      <c r="N5077" s="50" t="str">
        <f>UPPER(VLOOKUP(tbl_raw_data[[#This Row],[Analyst]],Settiings!$A$2:$B$16,2,0))</f>
        <v>NITESH</v>
      </c>
      <c r="O5077" s="50" t="str">
        <f>TRIM(UPPER(tbl_raw_data[[#This Row],[Outcome]]))</f>
        <v>APPROVE</v>
      </c>
      <c r="P5077" s="50" t="str">
        <f>TRIM(UPPER(tbl_raw_data[[#This Row],[Queue Name]]))</f>
        <v>CONSUMER EXISTING</v>
      </c>
      <c r="Q5077" s="50" t="str">
        <f>IF(tbl_raw_data[[#This Row],[Time taken in min]]&lt;=Settiings!$D$2,"SLA_MET","SLA_NOT_MET")</f>
        <v>SLA_MET</v>
      </c>
      <c r="R5077" s="94"/>
    </row>
    <row r="5078" spans="1:18" x14ac:dyDescent="0.3">
      <c r="A5078" s="14" t="s">
        <v>5268</v>
      </c>
      <c r="B5078" s="9">
        <v>45158.742731481485</v>
      </c>
      <c r="C5078" s="30">
        <v>45158.754016203704</v>
      </c>
      <c r="D5078" s="31" t="s">
        <v>13</v>
      </c>
      <c r="E5078" s="31" t="s">
        <v>47</v>
      </c>
      <c r="F5078" s="31" t="s">
        <v>686</v>
      </c>
      <c r="G5078" s="31" t="s">
        <v>946</v>
      </c>
      <c r="H5078" s="85"/>
      <c r="I5078" s="48">
        <f>tbl_raw_data[[#This Row],[Date Actioned]]-tbl_raw_data[[#This Row],[Date Tagged]]</f>
        <v>1.1284722218988463E-2</v>
      </c>
      <c r="J5078" s="46">
        <f>HOUR(tbl_raw_data[[#This Row],[Time_taken]])*60+MINUTE(tbl_raw_data[[#This Row],[Time_taken]])+SECOND(tbl_raw_data[[#This Row],[Time_taken]])/60</f>
        <v>16.25</v>
      </c>
      <c r="K5078" s="52">
        <f>DATE(YEAR(tbl_raw_data[[#This Row],[Date Actioned]]),MONTH(tbl_raw_data[[#This Row],[Date Actioned]]),DAY(tbl_raw_data[[#This Row],[Date Actioned]]))</f>
        <v>45158</v>
      </c>
      <c r="L5078" s="50" t="str">
        <f>UPPER(TEXT(tbl_raw_data[[#This Row],[updated_date]],"MMMM"))</f>
        <v>AUGUST</v>
      </c>
      <c r="M5078" s="50" t="str">
        <f>"WEEK "&amp; IF(ROUNDUP(DAY(tbl_raw_data[[#This Row],[updated_date]])/7,0)=5,4,ROUNDUP(DAY(tbl_raw_data[[#This Row],[updated_date]])/7,0))</f>
        <v>WEEK 3</v>
      </c>
      <c r="N5078" s="50" t="str">
        <f>UPPER(VLOOKUP(tbl_raw_data[[#This Row],[Analyst]],Settiings!$A$2:$B$16,2,0))</f>
        <v>FARDIN</v>
      </c>
      <c r="O5078" s="50" t="str">
        <f>TRIM(UPPER(tbl_raw_data[[#This Row],[Outcome]]))</f>
        <v>APPROVE</v>
      </c>
      <c r="P5078" s="50" t="str">
        <f>TRIM(UPPER(tbl_raw_data[[#This Row],[Queue Name]]))</f>
        <v>CONSUMER PRE BUREAU</v>
      </c>
      <c r="Q5078" s="50" t="str">
        <f>IF(tbl_raw_data[[#This Row],[Time taken in min]]&lt;=Settiings!$D$2,"SLA_MET","SLA_NOT_MET")</f>
        <v>SLA_MET</v>
      </c>
      <c r="R5078" s="94"/>
    </row>
    <row r="5079" spans="1:18" x14ac:dyDescent="0.3">
      <c r="A5079" s="20" t="s">
        <v>5269</v>
      </c>
      <c r="B5079" s="15">
        <v>45158.743715277778</v>
      </c>
      <c r="C5079" s="28">
        <v>45158.747187499997</v>
      </c>
      <c r="D5079" s="29" t="s">
        <v>13</v>
      </c>
      <c r="E5079" s="29" t="s">
        <v>9</v>
      </c>
      <c r="F5079" s="29" t="s">
        <v>16</v>
      </c>
      <c r="G5079" s="29" t="s">
        <v>17</v>
      </c>
      <c r="H5079" s="84"/>
      <c r="I5079" s="48">
        <f>tbl_raw_data[[#This Row],[Date Actioned]]-tbl_raw_data[[#This Row],[Date Tagged]]</f>
        <v>3.4722222189884633E-3</v>
      </c>
      <c r="J5079" s="46">
        <f>HOUR(tbl_raw_data[[#This Row],[Time_taken]])*60+MINUTE(tbl_raw_data[[#This Row],[Time_taken]])+SECOND(tbl_raw_data[[#This Row],[Time_taken]])/60</f>
        <v>5</v>
      </c>
      <c r="K5079" s="52">
        <f>DATE(YEAR(tbl_raw_data[[#This Row],[Date Actioned]]),MONTH(tbl_raw_data[[#This Row],[Date Actioned]]),DAY(tbl_raw_data[[#This Row],[Date Actioned]]))</f>
        <v>45158</v>
      </c>
      <c r="L5079" s="50" t="str">
        <f>UPPER(TEXT(tbl_raw_data[[#This Row],[updated_date]],"MMMM"))</f>
        <v>AUGUST</v>
      </c>
      <c r="M5079" s="50" t="str">
        <f>"WEEK "&amp; IF(ROUNDUP(DAY(tbl_raw_data[[#This Row],[updated_date]])/7,0)=5,4,ROUNDUP(DAY(tbl_raw_data[[#This Row],[updated_date]])/7,0))</f>
        <v>WEEK 3</v>
      </c>
      <c r="N5079" s="50" t="str">
        <f>UPPER(VLOOKUP(tbl_raw_data[[#This Row],[Analyst]],Settiings!$A$2:$B$16,2,0))</f>
        <v>CAMROOON</v>
      </c>
      <c r="O5079" s="50" t="str">
        <f>TRIM(UPPER(tbl_raw_data[[#This Row],[Outcome]]))</f>
        <v>APPROVE</v>
      </c>
      <c r="P5079" s="50" t="str">
        <f>TRIM(UPPER(tbl_raw_data[[#This Row],[Queue Name]]))</f>
        <v>CONSUMER EXISTING</v>
      </c>
      <c r="Q5079" s="50" t="str">
        <f>IF(tbl_raw_data[[#This Row],[Time taken in min]]&lt;=Settiings!$D$2,"SLA_MET","SLA_NOT_MET")</f>
        <v>SLA_MET</v>
      </c>
      <c r="R5079" s="94"/>
    </row>
    <row r="5080" spans="1:18" x14ac:dyDescent="0.3">
      <c r="A5080" s="20" t="s">
        <v>5270</v>
      </c>
      <c r="B5080" s="9">
        <v>45158.744108796294</v>
      </c>
      <c r="C5080" s="30">
        <v>45158.761203703703</v>
      </c>
      <c r="D5080" s="31" t="s">
        <v>27</v>
      </c>
      <c r="E5080" s="31" t="s">
        <v>47</v>
      </c>
      <c r="F5080" s="31" t="s">
        <v>16</v>
      </c>
      <c r="G5080" s="31" t="s">
        <v>4763</v>
      </c>
      <c r="H5080" s="85"/>
      <c r="I5080" s="48">
        <f>tbl_raw_data[[#This Row],[Date Actioned]]-tbl_raw_data[[#This Row],[Date Tagged]]</f>
        <v>1.7094907409045845E-2</v>
      </c>
      <c r="J5080" s="46">
        <f>HOUR(tbl_raw_data[[#This Row],[Time_taken]])*60+MINUTE(tbl_raw_data[[#This Row],[Time_taken]])+SECOND(tbl_raw_data[[#This Row],[Time_taken]])/60</f>
        <v>24.616666666666667</v>
      </c>
      <c r="K5080" s="52">
        <f>DATE(YEAR(tbl_raw_data[[#This Row],[Date Actioned]]),MONTH(tbl_raw_data[[#This Row],[Date Actioned]]),DAY(tbl_raw_data[[#This Row],[Date Actioned]]))</f>
        <v>45158</v>
      </c>
      <c r="L5080" s="50" t="str">
        <f>UPPER(TEXT(tbl_raw_data[[#This Row],[updated_date]],"MMMM"))</f>
        <v>AUGUST</v>
      </c>
      <c r="M5080" s="50" t="str">
        <f>"WEEK "&amp; IF(ROUNDUP(DAY(tbl_raw_data[[#This Row],[updated_date]])/7,0)=5,4,ROUNDUP(DAY(tbl_raw_data[[#This Row],[updated_date]])/7,0))</f>
        <v>WEEK 3</v>
      </c>
      <c r="N5080" s="50" t="str">
        <f>UPPER(VLOOKUP(tbl_raw_data[[#This Row],[Analyst]],Settiings!$A$2:$B$16,2,0))</f>
        <v>CAMROOON</v>
      </c>
      <c r="O5080" s="50" t="str">
        <f>TRIM(UPPER(tbl_raw_data[[#This Row],[Outcome]]))</f>
        <v>DECLINE</v>
      </c>
      <c r="P5080" s="50" t="str">
        <f>TRIM(UPPER(tbl_raw_data[[#This Row],[Queue Name]]))</f>
        <v>CONSUMER PRE BUREAU</v>
      </c>
      <c r="Q5080" s="50" t="str">
        <f>IF(tbl_raw_data[[#This Row],[Time taken in min]]&lt;=Settiings!$D$2,"SLA_MET","SLA_NOT_MET")</f>
        <v>SLA_NOT_MET</v>
      </c>
      <c r="R5080" s="94"/>
    </row>
    <row r="5081" spans="1:18" x14ac:dyDescent="0.3">
      <c r="A5081" s="23" t="s">
        <v>5271</v>
      </c>
      <c r="B5081" s="15">
        <v>45158.750104166669</v>
      </c>
      <c r="C5081" s="28">
        <v>45158.754120370373</v>
      </c>
      <c r="D5081" s="29" t="s">
        <v>27</v>
      </c>
      <c r="E5081" s="29" t="s">
        <v>47</v>
      </c>
      <c r="F5081" s="29" t="s">
        <v>1222</v>
      </c>
      <c r="G5081" s="29" t="s">
        <v>5272</v>
      </c>
      <c r="H5081" s="84"/>
      <c r="I5081" s="48">
        <f>tbl_raw_data[[#This Row],[Date Actioned]]-tbl_raw_data[[#This Row],[Date Tagged]]</f>
        <v>4.016203703940846E-3</v>
      </c>
      <c r="J5081" s="46">
        <f>HOUR(tbl_raw_data[[#This Row],[Time_taken]])*60+MINUTE(tbl_raw_data[[#This Row],[Time_taken]])+SECOND(tbl_raw_data[[#This Row],[Time_taken]])/60</f>
        <v>5.7833333333333332</v>
      </c>
      <c r="K5081" s="52">
        <f>DATE(YEAR(tbl_raw_data[[#This Row],[Date Actioned]]),MONTH(tbl_raw_data[[#This Row],[Date Actioned]]),DAY(tbl_raw_data[[#This Row],[Date Actioned]]))</f>
        <v>45158</v>
      </c>
      <c r="L5081" s="50" t="str">
        <f>UPPER(TEXT(tbl_raw_data[[#This Row],[updated_date]],"MMMM"))</f>
        <v>AUGUST</v>
      </c>
      <c r="M5081" s="50" t="str">
        <f>"WEEK "&amp; IF(ROUNDUP(DAY(tbl_raw_data[[#This Row],[updated_date]])/7,0)=5,4,ROUNDUP(DAY(tbl_raw_data[[#This Row],[updated_date]])/7,0))</f>
        <v>WEEK 3</v>
      </c>
      <c r="N5081" s="50" t="str">
        <f>UPPER(VLOOKUP(tbl_raw_data[[#This Row],[Analyst]],Settiings!$A$2:$B$16,2,0))</f>
        <v>HARDIK</v>
      </c>
      <c r="O5081" s="50" t="str">
        <f>TRIM(UPPER(tbl_raw_data[[#This Row],[Outcome]]))</f>
        <v>DECLINE</v>
      </c>
      <c r="P5081" s="50" t="str">
        <f>TRIM(UPPER(tbl_raw_data[[#This Row],[Queue Name]]))</f>
        <v>CONSUMER PRE BUREAU</v>
      </c>
      <c r="Q5081" s="50" t="str">
        <f>IF(tbl_raw_data[[#This Row],[Time taken in min]]&lt;=Settiings!$D$2,"SLA_MET","SLA_NOT_MET")</f>
        <v>SLA_MET</v>
      </c>
      <c r="R5081" s="94"/>
    </row>
    <row r="5082" spans="1:18" x14ac:dyDescent="0.3">
      <c r="A5082" s="23" t="s">
        <v>5273</v>
      </c>
      <c r="B5082" s="9">
        <v>45158.751018518517</v>
      </c>
      <c r="C5082" s="30">
        <v>45158.759594907409</v>
      </c>
      <c r="D5082" s="31" t="s">
        <v>13</v>
      </c>
      <c r="E5082" s="31" t="s">
        <v>47</v>
      </c>
      <c r="F5082" s="31" t="s">
        <v>1222</v>
      </c>
      <c r="G5082" s="31" t="s">
        <v>77</v>
      </c>
      <c r="H5082" s="85"/>
      <c r="I5082" s="48">
        <f>tbl_raw_data[[#This Row],[Date Actioned]]-tbl_raw_data[[#This Row],[Date Tagged]]</f>
        <v>8.5763888928340748E-3</v>
      </c>
      <c r="J5082" s="46">
        <f>HOUR(tbl_raw_data[[#This Row],[Time_taken]])*60+MINUTE(tbl_raw_data[[#This Row],[Time_taken]])+SECOND(tbl_raw_data[[#This Row],[Time_taken]])/60</f>
        <v>12.35</v>
      </c>
      <c r="K5082" s="52">
        <f>DATE(YEAR(tbl_raw_data[[#This Row],[Date Actioned]]),MONTH(tbl_raw_data[[#This Row],[Date Actioned]]),DAY(tbl_raw_data[[#This Row],[Date Actioned]]))</f>
        <v>45158</v>
      </c>
      <c r="L5082" s="50" t="str">
        <f>UPPER(TEXT(tbl_raw_data[[#This Row],[updated_date]],"MMMM"))</f>
        <v>AUGUST</v>
      </c>
      <c r="M5082" s="50" t="str">
        <f>"WEEK "&amp; IF(ROUNDUP(DAY(tbl_raw_data[[#This Row],[updated_date]])/7,0)=5,4,ROUNDUP(DAY(tbl_raw_data[[#This Row],[updated_date]])/7,0))</f>
        <v>WEEK 3</v>
      </c>
      <c r="N5082" s="50" t="str">
        <f>UPPER(VLOOKUP(tbl_raw_data[[#This Row],[Analyst]],Settiings!$A$2:$B$16,2,0))</f>
        <v>HARDIK</v>
      </c>
      <c r="O5082" s="50" t="str">
        <f>TRIM(UPPER(tbl_raw_data[[#This Row],[Outcome]]))</f>
        <v>APPROVE</v>
      </c>
      <c r="P5082" s="50" t="str">
        <f>TRIM(UPPER(tbl_raw_data[[#This Row],[Queue Name]]))</f>
        <v>CONSUMER PRE BUREAU</v>
      </c>
      <c r="Q5082" s="50" t="str">
        <f>IF(tbl_raw_data[[#This Row],[Time taken in min]]&lt;=Settiings!$D$2,"SLA_MET","SLA_NOT_MET")</f>
        <v>SLA_MET</v>
      </c>
      <c r="R5082" s="94"/>
    </row>
    <row r="5083" spans="1:18" x14ac:dyDescent="0.3">
      <c r="A5083" s="14" t="s">
        <v>5274</v>
      </c>
      <c r="B5083" s="15">
        <v>45158.751064814816</v>
      </c>
      <c r="C5083" s="28">
        <v>45158.75986111111</v>
      </c>
      <c r="D5083" s="29" t="s">
        <v>13</v>
      </c>
      <c r="E5083" s="29" t="s">
        <v>19</v>
      </c>
      <c r="F5083" s="29" t="s">
        <v>686</v>
      </c>
      <c r="G5083" s="32"/>
      <c r="H5083" s="86"/>
      <c r="I5083" s="48">
        <f>tbl_raw_data[[#This Row],[Date Actioned]]-tbl_raw_data[[#This Row],[Date Tagged]]</f>
        <v>8.7962962934398092E-3</v>
      </c>
      <c r="J5083" s="46">
        <f>HOUR(tbl_raw_data[[#This Row],[Time_taken]])*60+MINUTE(tbl_raw_data[[#This Row],[Time_taken]])+SECOND(tbl_raw_data[[#This Row],[Time_taken]])/60</f>
        <v>12.666666666666666</v>
      </c>
      <c r="K5083" s="52">
        <f>DATE(YEAR(tbl_raw_data[[#This Row],[Date Actioned]]),MONTH(tbl_raw_data[[#This Row],[Date Actioned]]),DAY(tbl_raw_data[[#This Row],[Date Actioned]]))</f>
        <v>45158</v>
      </c>
      <c r="L5083" s="50" t="str">
        <f>UPPER(TEXT(tbl_raw_data[[#This Row],[updated_date]],"MMMM"))</f>
        <v>AUGUST</v>
      </c>
      <c r="M5083" s="50" t="str">
        <f>"WEEK "&amp; IF(ROUNDUP(DAY(tbl_raw_data[[#This Row],[updated_date]])/7,0)=5,4,ROUNDUP(DAY(tbl_raw_data[[#This Row],[updated_date]])/7,0))</f>
        <v>WEEK 3</v>
      </c>
      <c r="N5083" s="50" t="str">
        <f>UPPER(VLOOKUP(tbl_raw_data[[#This Row],[Analyst]],Settiings!$A$2:$B$16,2,0))</f>
        <v>FARDIN</v>
      </c>
      <c r="O5083" s="50" t="str">
        <f>TRIM(UPPER(tbl_raw_data[[#This Row],[Outcome]]))</f>
        <v>APPROVE</v>
      </c>
      <c r="P5083" s="50" t="str">
        <f>TRIM(UPPER(tbl_raw_data[[#This Row],[Queue Name]]))</f>
        <v>CONSUMER POST BUREAU</v>
      </c>
      <c r="Q5083" s="50" t="str">
        <f>IF(tbl_raw_data[[#This Row],[Time taken in min]]&lt;=Settiings!$D$2,"SLA_MET","SLA_NOT_MET")</f>
        <v>SLA_MET</v>
      </c>
      <c r="R5083" s="94"/>
    </row>
    <row r="5084" spans="1:18" x14ac:dyDescent="0.3">
      <c r="A5084" s="20" t="s">
        <v>5275</v>
      </c>
      <c r="B5084" s="9">
        <v>45158.751840277779</v>
      </c>
      <c r="C5084" s="30">
        <v>45158.765115740738</v>
      </c>
      <c r="D5084" s="31" t="s">
        <v>13</v>
      </c>
      <c r="E5084" s="31" t="s">
        <v>47</v>
      </c>
      <c r="F5084" s="31" t="s">
        <v>1222</v>
      </c>
      <c r="G5084" s="31" t="s">
        <v>41</v>
      </c>
      <c r="H5084" s="85"/>
      <c r="I5084" s="48">
        <f>tbl_raw_data[[#This Row],[Date Actioned]]-tbl_raw_data[[#This Row],[Date Tagged]]</f>
        <v>1.3275462959427387E-2</v>
      </c>
      <c r="J5084" s="46">
        <f>HOUR(tbl_raw_data[[#This Row],[Time_taken]])*60+MINUTE(tbl_raw_data[[#This Row],[Time_taken]])+SECOND(tbl_raw_data[[#This Row],[Time_taken]])/60</f>
        <v>19.116666666666667</v>
      </c>
      <c r="K5084" s="52">
        <f>DATE(YEAR(tbl_raw_data[[#This Row],[Date Actioned]]),MONTH(tbl_raw_data[[#This Row],[Date Actioned]]),DAY(tbl_raw_data[[#This Row],[Date Actioned]]))</f>
        <v>45158</v>
      </c>
      <c r="L5084" s="50" t="str">
        <f>UPPER(TEXT(tbl_raw_data[[#This Row],[updated_date]],"MMMM"))</f>
        <v>AUGUST</v>
      </c>
      <c r="M5084" s="50" t="str">
        <f>"WEEK "&amp; IF(ROUNDUP(DAY(tbl_raw_data[[#This Row],[updated_date]])/7,0)=5,4,ROUNDUP(DAY(tbl_raw_data[[#This Row],[updated_date]])/7,0))</f>
        <v>WEEK 3</v>
      </c>
      <c r="N5084" s="50" t="str">
        <f>UPPER(VLOOKUP(tbl_raw_data[[#This Row],[Analyst]],Settiings!$A$2:$B$16,2,0))</f>
        <v>HARDIK</v>
      </c>
      <c r="O5084" s="50" t="str">
        <f>TRIM(UPPER(tbl_raw_data[[#This Row],[Outcome]]))</f>
        <v>APPROVE</v>
      </c>
      <c r="P5084" s="50" t="str">
        <f>TRIM(UPPER(tbl_raw_data[[#This Row],[Queue Name]]))</f>
        <v>CONSUMER PRE BUREAU</v>
      </c>
      <c r="Q5084" s="50" t="str">
        <f>IF(tbl_raw_data[[#This Row],[Time taken in min]]&lt;=Settiings!$D$2,"SLA_MET","SLA_NOT_MET")</f>
        <v>SLA_MET</v>
      </c>
      <c r="R5084" s="94"/>
    </row>
    <row r="5085" spans="1:18" x14ac:dyDescent="0.3">
      <c r="A5085" s="14" t="s">
        <v>5277</v>
      </c>
      <c r="B5085" s="9">
        <v>45158.757939814815</v>
      </c>
      <c r="C5085" s="30">
        <v>45158.771307870367</v>
      </c>
      <c r="D5085" s="31" t="s">
        <v>27</v>
      </c>
      <c r="E5085" s="31" t="s">
        <v>19</v>
      </c>
      <c r="F5085" s="31" t="s">
        <v>1097</v>
      </c>
      <c r="G5085" s="31" t="s">
        <v>4763</v>
      </c>
      <c r="H5085" s="85"/>
      <c r="I5085" s="48">
        <f>tbl_raw_data[[#This Row],[Date Actioned]]-tbl_raw_data[[#This Row],[Date Tagged]]</f>
        <v>1.3368055551836733E-2</v>
      </c>
      <c r="J5085" s="46">
        <f>HOUR(tbl_raw_data[[#This Row],[Time_taken]])*60+MINUTE(tbl_raw_data[[#This Row],[Time_taken]])+SECOND(tbl_raw_data[[#This Row],[Time_taken]])/60</f>
        <v>19.25</v>
      </c>
      <c r="K5085" s="52">
        <f>DATE(YEAR(tbl_raw_data[[#This Row],[Date Actioned]]),MONTH(tbl_raw_data[[#This Row],[Date Actioned]]),DAY(tbl_raw_data[[#This Row],[Date Actioned]]))</f>
        <v>45158</v>
      </c>
      <c r="L5085" s="50" t="str">
        <f>UPPER(TEXT(tbl_raw_data[[#This Row],[updated_date]],"MMMM"))</f>
        <v>AUGUST</v>
      </c>
      <c r="M5085" s="50" t="str">
        <f>"WEEK "&amp; IF(ROUNDUP(DAY(tbl_raw_data[[#This Row],[updated_date]])/7,0)=5,4,ROUNDUP(DAY(tbl_raw_data[[#This Row],[updated_date]])/7,0))</f>
        <v>WEEK 3</v>
      </c>
      <c r="N5085" s="50" t="str">
        <f>UPPER(VLOOKUP(tbl_raw_data[[#This Row],[Analyst]],Settiings!$A$2:$B$16,2,0))</f>
        <v>JULIA</v>
      </c>
      <c r="O5085" s="50" t="str">
        <f>TRIM(UPPER(tbl_raw_data[[#This Row],[Outcome]]))</f>
        <v>DECLINE</v>
      </c>
      <c r="P5085" s="50" t="str">
        <f>TRIM(UPPER(tbl_raw_data[[#This Row],[Queue Name]]))</f>
        <v>CONSUMER POST BUREAU</v>
      </c>
      <c r="Q5085" s="50" t="str">
        <f>IF(tbl_raw_data[[#This Row],[Time taken in min]]&lt;=Settiings!$D$2,"SLA_MET","SLA_NOT_MET")</f>
        <v>SLA_MET</v>
      </c>
      <c r="R5085" s="94"/>
    </row>
    <row r="5086" spans="1:18" x14ac:dyDescent="0.3">
      <c r="A5086" s="23" t="s">
        <v>5278</v>
      </c>
      <c r="B5086" s="15">
        <v>45158.762743055559</v>
      </c>
      <c r="C5086" s="28">
        <v>45158.771932870368</v>
      </c>
      <c r="D5086" s="29" t="s">
        <v>13</v>
      </c>
      <c r="E5086" s="29" t="s">
        <v>9</v>
      </c>
      <c r="F5086" s="29" t="s">
        <v>1222</v>
      </c>
      <c r="G5086" s="29" t="s">
        <v>17</v>
      </c>
      <c r="H5086" s="84"/>
      <c r="I5086" s="48">
        <f>tbl_raw_data[[#This Row],[Date Actioned]]-tbl_raw_data[[#This Row],[Date Tagged]]</f>
        <v>9.1898148093605414E-3</v>
      </c>
      <c r="J5086" s="46">
        <f>HOUR(tbl_raw_data[[#This Row],[Time_taken]])*60+MINUTE(tbl_raw_data[[#This Row],[Time_taken]])+SECOND(tbl_raw_data[[#This Row],[Time_taken]])/60</f>
        <v>13.233333333333333</v>
      </c>
      <c r="K5086" s="52">
        <f>DATE(YEAR(tbl_raw_data[[#This Row],[Date Actioned]]),MONTH(tbl_raw_data[[#This Row],[Date Actioned]]),DAY(tbl_raw_data[[#This Row],[Date Actioned]]))</f>
        <v>45158</v>
      </c>
      <c r="L5086" s="50" t="str">
        <f>UPPER(TEXT(tbl_raw_data[[#This Row],[updated_date]],"MMMM"))</f>
        <v>AUGUST</v>
      </c>
      <c r="M5086" s="50" t="str">
        <f>"WEEK "&amp; IF(ROUNDUP(DAY(tbl_raw_data[[#This Row],[updated_date]])/7,0)=5,4,ROUNDUP(DAY(tbl_raw_data[[#This Row],[updated_date]])/7,0))</f>
        <v>WEEK 3</v>
      </c>
      <c r="N5086" s="50" t="str">
        <f>UPPER(VLOOKUP(tbl_raw_data[[#This Row],[Analyst]],Settiings!$A$2:$B$16,2,0))</f>
        <v>HARDIK</v>
      </c>
      <c r="O5086" s="50" t="str">
        <f>TRIM(UPPER(tbl_raw_data[[#This Row],[Outcome]]))</f>
        <v>APPROVE</v>
      </c>
      <c r="P5086" s="50" t="str">
        <f>TRIM(UPPER(tbl_raw_data[[#This Row],[Queue Name]]))</f>
        <v>CONSUMER EXISTING</v>
      </c>
      <c r="Q5086" s="50" t="str">
        <f>IF(tbl_raw_data[[#This Row],[Time taken in min]]&lt;=Settiings!$D$2,"SLA_MET","SLA_NOT_MET")</f>
        <v>SLA_MET</v>
      </c>
      <c r="R5086" s="94"/>
    </row>
    <row r="5087" spans="1:18" x14ac:dyDescent="0.3">
      <c r="A5087" s="20" t="s">
        <v>5283</v>
      </c>
      <c r="B5087" s="15">
        <v>45158.776018518518</v>
      </c>
      <c r="C5087" s="28">
        <v>45158.784375000003</v>
      </c>
      <c r="D5087" s="29" t="s">
        <v>27</v>
      </c>
      <c r="E5087" s="29" t="s">
        <v>19</v>
      </c>
      <c r="F5087" s="29" t="s">
        <v>1097</v>
      </c>
      <c r="G5087" s="29" t="s">
        <v>4763</v>
      </c>
      <c r="H5087" s="84"/>
      <c r="I5087" s="48">
        <f>tbl_raw_data[[#This Row],[Date Actioned]]-tbl_raw_data[[#This Row],[Date Tagged]]</f>
        <v>8.3564814849523827E-3</v>
      </c>
      <c r="J5087" s="46">
        <f>HOUR(tbl_raw_data[[#This Row],[Time_taken]])*60+MINUTE(tbl_raw_data[[#This Row],[Time_taken]])+SECOND(tbl_raw_data[[#This Row],[Time_taken]])/60</f>
        <v>12.033333333333333</v>
      </c>
      <c r="K5087" s="52">
        <f>DATE(YEAR(tbl_raw_data[[#This Row],[Date Actioned]]),MONTH(tbl_raw_data[[#This Row],[Date Actioned]]),DAY(tbl_raw_data[[#This Row],[Date Actioned]]))</f>
        <v>45158</v>
      </c>
      <c r="L5087" s="50" t="str">
        <f>UPPER(TEXT(tbl_raw_data[[#This Row],[updated_date]],"MMMM"))</f>
        <v>AUGUST</v>
      </c>
      <c r="M5087" s="50" t="str">
        <f>"WEEK "&amp; IF(ROUNDUP(DAY(tbl_raw_data[[#This Row],[updated_date]])/7,0)=5,4,ROUNDUP(DAY(tbl_raw_data[[#This Row],[updated_date]])/7,0))</f>
        <v>WEEK 3</v>
      </c>
      <c r="N5087" s="50" t="str">
        <f>UPPER(VLOOKUP(tbl_raw_data[[#This Row],[Analyst]],Settiings!$A$2:$B$16,2,0))</f>
        <v>JULIA</v>
      </c>
      <c r="O5087" s="50" t="str">
        <f>TRIM(UPPER(tbl_raw_data[[#This Row],[Outcome]]))</f>
        <v>DECLINE</v>
      </c>
      <c r="P5087" s="50" t="str">
        <f>TRIM(UPPER(tbl_raw_data[[#This Row],[Queue Name]]))</f>
        <v>CONSUMER POST BUREAU</v>
      </c>
      <c r="Q5087" s="50" t="str">
        <f>IF(tbl_raw_data[[#This Row],[Time taken in min]]&lt;=Settiings!$D$2,"SLA_MET","SLA_NOT_MET")</f>
        <v>SLA_MET</v>
      </c>
      <c r="R5087" s="94"/>
    </row>
    <row r="5088" spans="1:18" x14ac:dyDescent="0.3">
      <c r="A5088" s="14" t="s">
        <v>5287</v>
      </c>
      <c r="B5088" s="9">
        <v>45158.804548611108</v>
      </c>
      <c r="C5088" s="30">
        <v>45158.811064814814</v>
      </c>
      <c r="D5088" s="31" t="s">
        <v>13</v>
      </c>
      <c r="E5088" s="31" t="s">
        <v>9</v>
      </c>
      <c r="F5088" s="31" t="s">
        <v>1222</v>
      </c>
      <c r="G5088" s="31" t="s">
        <v>17</v>
      </c>
      <c r="H5088" s="85"/>
      <c r="I5088" s="48">
        <f>tbl_raw_data[[#This Row],[Date Actioned]]-tbl_raw_data[[#This Row],[Date Tagged]]</f>
        <v>6.5162037062691525E-3</v>
      </c>
      <c r="J5088" s="46">
        <f>HOUR(tbl_raw_data[[#This Row],[Time_taken]])*60+MINUTE(tbl_raw_data[[#This Row],[Time_taken]])+SECOND(tbl_raw_data[[#This Row],[Time_taken]])/60</f>
        <v>9.3833333333333329</v>
      </c>
      <c r="K5088" s="52">
        <f>DATE(YEAR(tbl_raw_data[[#This Row],[Date Actioned]]),MONTH(tbl_raw_data[[#This Row],[Date Actioned]]),DAY(tbl_raw_data[[#This Row],[Date Actioned]]))</f>
        <v>45158</v>
      </c>
      <c r="L5088" s="50" t="str">
        <f>UPPER(TEXT(tbl_raw_data[[#This Row],[updated_date]],"MMMM"))</f>
        <v>AUGUST</v>
      </c>
      <c r="M5088" s="50" t="str">
        <f>"WEEK "&amp; IF(ROUNDUP(DAY(tbl_raw_data[[#This Row],[updated_date]])/7,0)=5,4,ROUNDUP(DAY(tbl_raw_data[[#This Row],[updated_date]])/7,0))</f>
        <v>WEEK 3</v>
      </c>
      <c r="N5088" s="50" t="str">
        <f>UPPER(VLOOKUP(tbl_raw_data[[#This Row],[Analyst]],Settiings!$A$2:$B$16,2,0))</f>
        <v>HARDIK</v>
      </c>
      <c r="O5088" s="50" t="str">
        <f>TRIM(UPPER(tbl_raw_data[[#This Row],[Outcome]]))</f>
        <v>APPROVE</v>
      </c>
      <c r="P5088" s="50" t="str">
        <f>TRIM(UPPER(tbl_raw_data[[#This Row],[Queue Name]]))</f>
        <v>CONSUMER EXISTING</v>
      </c>
      <c r="Q5088" s="50" t="str">
        <f>IF(tbl_raw_data[[#This Row],[Time taken in min]]&lt;=Settiings!$D$2,"SLA_MET","SLA_NOT_MET")</f>
        <v>SLA_MET</v>
      </c>
      <c r="R5088" s="94"/>
    </row>
    <row r="5089" spans="1:18" x14ac:dyDescent="0.3">
      <c r="A5089" s="20" t="s">
        <v>5288</v>
      </c>
      <c r="B5089" s="15">
        <v>45158.805486111109</v>
      </c>
      <c r="C5089" s="28">
        <v>45158.812048611115</v>
      </c>
      <c r="D5089" s="29" t="s">
        <v>13</v>
      </c>
      <c r="E5089" s="29" t="s">
        <v>9</v>
      </c>
      <c r="F5089" s="29" t="s">
        <v>16</v>
      </c>
      <c r="G5089" s="29" t="s">
        <v>4079</v>
      </c>
      <c r="H5089" s="84"/>
      <c r="I5089" s="48">
        <f>tbl_raw_data[[#This Row],[Date Actioned]]-tbl_raw_data[[#This Row],[Date Tagged]]</f>
        <v>6.5625000061118044E-3</v>
      </c>
      <c r="J5089" s="46">
        <f>HOUR(tbl_raw_data[[#This Row],[Time_taken]])*60+MINUTE(tbl_raw_data[[#This Row],[Time_taken]])+SECOND(tbl_raw_data[[#This Row],[Time_taken]])/60</f>
        <v>9.4499999999999993</v>
      </c>
      <c r="K5089" s="52">
        <f>DATE(YEAR(tbl_raw_data[[#This Row],[Date Actioned]]),MONTH(tbl_raw_data[[#This Row],[Date Actioned]]),DAY(tbl_raw_data[[#This Row],[Date Actioned]]))</f>
        <v>45158</v>
      </c>
      <c r="L5089" s="50" t="str">
        <f>UPPER(TEXT(tbl_raw_data[[#This Row],[updated_date]],"MMMM"))</f>
        <v>AUGUST</v>
      </c>
      <c r="M5089" s="50" t="str">
        <f>"WEEK "&amp; IF(ROUNDUP(DAY(tbl_raw_data[[#This Row],[updated_date]])/7,0)=5,4,ROUNDUP(DAY(tbl_raw_data[[#This Row],[updated_date]])/7,0))</f>
        <v>WEEK 3</v>
      </c>
      <c r="N5089" s="50" t="str">
        <f>UPPER(VLOOKUP(tbl_raw_data[[#This Row],[Analyst]],Settiings!$A$2:$B$16,2,0))</f>
        <v>CAMROOON</v>
      </c>
      <c r="O5089" s="50" t="str">
        <f>TRIM(UPPER(tbl_raw_data[[#This Row],[Outcome]]))</f>
        <v>APPROVE</v>
      </c>
      <c r="P5089" s="50" t="str">
        <f>TRIM(UPPER(tbl_raw_data[[#This Row],[Queue Name]]))</f>
        <v>CONSUMER EXISTING</v>
      </c>
      <c r="Q5089" s="50" t="str">
        <f>IF(tbl_raw_data[[#This Row],[Time taken in min]]&lt;=Settiings!$D$2,"SLA_MET","SLA_NOT_MET")</f>
        <v>SLA_MET</v>
      </c>
      <c r="R5089" s="94"/>
    </row>
    <row r="5090" spans="1:18" x14ac:dyDescent="0.3">
      <c r="A5090" s="23" t="s">
        <v>5289</v>
      </c>
      <c r="B5090" s="9">
        <v>45158.807476851849</v>
      </c>
      <c r="C5090" s="30">
        <v>45158.815115740741</v>
      </c>
      <c r="D5090" s="31" t="s">
        <v>27</v>
      </c>
      <c r="E5090" s="31" t="s">
        <v>9</v>
      </c>
      <c r="F5090" s="31" t="s">
        <v>686</v>
      </c>
      <c r="G5090" s="31" t="s">
        <v>4777</v>
      </c>
      <c r="H5090" s="85"/>
      <c r="I5090" s="48">
        <f>tbl_raw_data[[#This Row],[Date Actioned]]-tbl_raw_data[[#This Row],[Date Tagged]]</f>
        <v>7.6388888919609599E-3</v>
      </c>
      <c r="J5090" s="46">
        <f>HOUR(tbl_raw_data[[#This Row],[Time_taken]])*60+MINUTE(tbl_raw_data[[#This Row],[Time_taken]])+SECOND(tbl_raw_data[[#This Row],[Time_taken]])/60</f>
        <v>11</v>
      </c>
      <c r="K5090" s="52">
        <f>DATE(YEAR(tbl_raw_data[[#This Row],[Date Actioned]]),MONTH(tbl_raw_data[[#This Row],[Date Actioned]]),DAY(tbl_raw_data[[#This Row],[Date Actioned]]))</f>
        <v>45158</v>
      </c>
      <c r="L5090" s="50" t="str">
        <f>UPPER(TEXT(tbl_raw_data[[#This Row],[updated_date]],"MMMM"))</f>
        <v>AUGUST</v>
      </c>
      <c r="M5090" s="50" t="str">
        <f>"WEEK "&amp; IF(ROUNDUP(DAY(tbl_raw_data[[#This Row],[updated_date]])/7,0)=5,4,ROUNDUP(DAY(tbl_raw_data[[#This Row],[updated_date]])/7,0))</f>
        <v>WEEK 3</v>
      </c>
      <c r="N5090" s="50" t="str">
        <f>UPPER(VLOOKUP(tbl_raw_data[[#This Row],[Analyst]],Settiings!$A$2:$B$16,2,0))</f>
        <v>FARDIN</v>
      </c>
      <c r="O5090" s="50" t="str">
        <f>TRIM(UPPER(tbl_raw_data[[#This Row],[Outcome]]))</f>
        <v>DECLINE</v>
      </c>
      <c r="P5090" s="50" t="str">
        <f>TRIM(UPPER(tbl_raw_data[[#This Row],[Queue Name]]))</f>
        <v>CONSUMER EXISTING</v>
      </c>
      <c r="Q5090" s="50" t="str">
        <f>IF(tbl_raw_data[[#This Row],[Time taken in min]]&lt;=Settiings!$D$2,"SLA_MET","SLA_NOT_MET")</f>
        <v>SLA_MET</v>
      </c>
      <c r="R5090" s="94"/>
    </row>
    <row r="5091" spans="1:18" x14ac:dyDescent="0.3">
      <c r="A5091" s="23" t="s">
        <v>5290</v>
      </c>
      <c r="B5091" s="9">
        <v>45158.81349537037</v>
      </c>
      <c r="C5091" s="30">
        <v>45158.821504629632</v>
      </c>
      <c r="D5091" s="31" t="s">
        <v>13</v>
      </c>
      <c r="E5091" s="31" t="s">
        <v>19</v>
      </c>
      <c r="F5091" s="31" t="s">
        <v>1222</v>
      </c>
      <c r="G5091" s="33"/>
      <c r="H5091" s="87"/>
      <c r="I5091" s="48">
        <f>tbl_raw_data[[#This Row],[Date Actioned]]-tbl_raw_data[[#This Row],[Date Tagged]]</f>
        <v>8.0092592615983449E-3</v>
      </c>
      <c r="J5091" s="46">
        <f>HOUR(tbl_raw_data[[#This Row],[Time_taken]])*60+MINUTE(tbl_raw_data[[#This Row],[Time_taken]])+SECOND(tbl_raw_data[[#This Row],[Time_taken]])/60</f>
        <v>11.533333333333333</v>
      </c>
      <c r="K5091" s="52">
        <f>DATE(YEAR(tbl_raw_data[[#This Row],[Date Actioned]]),MONTH(tbl_raw_data[[#This Row],[Date Actioned]]),DAY(tbl_raw_data[[#This Row],[Date Actioned]]))</f>
        <v>45158</v>
      </c>
      <c r="L5091" s="50" t="str">
        <f>UPPER(TEXT(tbl_raw_data[[#This Row],[updated_date]],"MMMM"))</f>
        <v>AUGUST</v>
      </c>
      <c r="M5091" s="50" t="str">
        <f>"WEEK "&amp; IF(ROUNDUP(DAY(tbl_raw_data[[#This Row],[updated_date]])/7,0)=5,4,ROUNDUP(DAY(tbl_raw_data[[#This Row],[updated_date]])/7,0))</f>
        <v>WEEK 3</v>
      </c>
      <c r="N5091" s="50" t="str">
        <f>UPPER(VLOOKUP(tbl_raw_data[[#This Row],[Analyst]],Settiings!$A$2:$B$16,2,0))</f>
        <v>HARDIK</v>
      </c>
      <c r="O5091" s="50" t="str">
        <f>TRIM(UPPER(tbl_raw_data[[#This Row],[Outcome]]))</f>
        <v>APPROVE</v>
      </c>
      <c r="P5091" s="50" t="str">
        <f>TRIM(UPPER(tbl_raw_data[[#This Row],[Queue Name]]))</f>
        <v>CONSUMER POST BUREAU</v>
      </c>
      <c r="Q5091" s="50" t="str">
        <f>IF(tbl_raw_data[[#This Row],[Time taken in min]]&lt;=Settiings!$D$2,"SLA_MET","SLA_NOT_MET")</f>
        <v>SLA_MET</v>
      </c>
      <c r="R5091" s="94"/>
    </row>
    <row r="5092" spans="1:18" x14ac:dyDescent="0.3">
      <c r="A5092" s="14" t="s">
        <v>5293</v>
      </c>
      <c r="B5092" s="15">
        <v>45158.823611111111</v>
      </c>
      <c r="C5092" s="28">
        <v>45158.831689814811</v>
      </c>
      <c r="D5092" s="29" t="s">
        <v>13</v>
      </c>
      <c r="E5092" s="29" t="s">
        <v>19</v>
      </c>
      <c r="F5092" s="29" t="s">
        <v>686</v>
      </c>
      <c r="G5092" s="29" t="s">
        <v>946</v>
      </c>
      <c r="H5092" s="84"/>
      <c r="I5092" s="48">
        <f>tbl_raw_data[[#This Row],[Date Actioned]]-tbl_raw_data[[#This Row],[Date Tagged]]</f>
        <v>8.0787037004483864E-3</v>
      </c>
      <c r="J5092" s="46">
        <f>HOUR(tbl_raw_data[[#This Row],[Time_taken]])*60+MINUTE(tbl_raw_data[[#This Row],[Time_taken]])+SECOND(tbl_raw_data[[#This Row],[Time_taken]])/60</f>
        <v>11.633333333333333</v>
      </c>
      <c r="K5092" s="52">
        <f>DATE(YEAR(tbl_raw_data[[#This Row],[Date Actioned]]),MONTH(tbl_raw_data[[#This Row],[Date Actioned]]),DAY(tbl_raw_data[[#This Row],[Date Actioned]]))</f>
        <v>45158</v>
      </c>
      <c r="L5092" s="50" t="str">
        <f>UPPER(TEXT(tbl_raw_data[[#This Row],[updated_date]],"MMMM"))</f>
        <v>AUGUST</v>
      </c>
      <c r="M5092" s="50" t="str">
        <f>"WEEK "&amp; IF(ROUNDUP(DAY(tbl_raw_data[[#This Row],[updated_date]])/7,0)=5,4,ROUNDUP(DAY(tbl_raw_data[[#This Row],[updated_date]])/7,0))</f>
        <v>WEEK 3</v>
      </c>
      <c r="N5092" s="50" t="str">
        <f>UPPER(VLOOKUP(tbl_raw_data[[#This Row],[Analyst]],Settiings!$A$2:$B$16,2,0))</f>
        <v>FARDIN</v>
      </c>
      <c r="O5092" s="50" t="str">
        <f>TRIM(UPPER(tbl_raw_data[[#This Row],[Outcome]]))</f>
        <v>APPROVE</v>
      </c>
      <c r="P5092" s="50" t="str">
        <f>TRIM(UPPER(tbl_raw_data[[#This Row],[Queue Name]]))</f>
        <v>CONSUMER POST BUREAU</v>
      </c>
      <c r="Q5092" s="50" t="str">
        <f>IF(tbl_raw_data[[#This Row],[Time taken in min]]&lt;=Settiings!$D$2,"SLA_MET","SLA_NOT_MET")</f>
        <v>SLA_MET</v>
      </c>
      <c r="R5092" s="94"/>
    </row>
    <row r="5093" spans="1:18" x14ac:dyDescent="0.3">
      <c r="A5093" s="14" t="s">
        <v>5294</v>
      </c>
      <c r="B5093" s="15">
        <v>45158.824999999997</v>
      </c>
      <c r="C5093" s="28">
        <v>45158.831064814818</v>
      </c>
      <c r="D5093" s="29" t="s">
        <v>27</v>
      </c>
      <c r="E5093" s="29" t="s">
        <v>9</v>
      </c>
      <c r="F5093" s="29" t="s">
        <v>1222</v>
      </c>
      <c r="G5093" s="29" t="s">
        <v>4777</v>
      </c>
      <c r="H5093" s="84"/>
      <c r="I5093" s="48">
        <f>tbl_raw_data[[#This Row],[Date Actioned]]-tbl_raw_data[[#This Row],[Date Tagged]]</f>
        <v>6.0648148210020736E-3</v>
      </c>
      <c r="J5093" s="46">
        <f>HOUR(tbl_raw_data[[#This Row],[Time_taken]])*60+MINUTE(tbl_raw_data[[#This Row],[Time_taken]])+SECOND(tbl_raw_data[[#This Row],[Time_taken]])/60</f>
        <v>8.7333333333333325</v>
      </c>
      <c r="K5093" s="52">
        <f>DATE(YEAR(tbl_raw_data[[#This Row],[Date Actioned]]),MONTH(tbl_raw_data[[#This Row],[Date Actioned]]),DAY(tbl_raw_data[[#This Row],[Date Actioned]]))</f>
        <v>45158</v>
      </c>
      <c r="L5093" s="50" t="str">
        <f>UPPER(TEXT(tbl_raw_data[[#This Row],[updated_date]],"MMMM"))</f>
        <v>AUGUST</v>
      </c>
      <c r="M5093" s="50" t="str">
        <f>"WEEK "&amp; IF(ROUNDUP(DAY(tbl_raw_data[[#This Row],[updated_date]])/7,0)=5,4,ROUNDUP(DAY(tbl_raw_data[[#This Row],[updated_date]])/7,0))</f>
        <v>WEEK 3</v>
      </c>
      <c r="N5093" s="50" t="str">
        <f>UPPER(VLOOKUP(tbl_raw_data[[#This Row],[Analyst]],Settiings!$A$2:$B$16,2,0))</f>
        <v>HARDIK</v>
      </c>
      <c r="O5093" s="50" t="str">
        <f>TRIM(UPPER(tbl_raw_data[[#This Row],[Outcome]]))</f>
        <v>DECLINE</v>
      </c>
      <c r="P5093" s="50" t="str">
        <f>TRIM(UPPER(tbl_raw_data[[#This Row],[Queue Name]]))</f>
        <v>CONSUMER EXISTING</v>
      </c>
      <c r="Q5093" s="50" t="str">
        <f>IF(tbl_raw_data[[#This Row],[Time taken in min]]&lt;=Settiings!$D$2,"SLA_MET","SLA_NOT_MET")</f>
        <v>SLA_MET</v>
      </c>
      <c r="R5093" s="94"/>
    </row>
    <row r="5094" spans="1:18" x14ac:dyDescent="0.3">
      <c r="A5094" s="20" t="s">
        <v>5297</v>
      </c>
      <c r="B5094" s="9">
        <v>45158.994988425926</v>
      </c>
      <c r="C5094" s="30">
        <v>45159.361805555556</v>
      </c>
      <c r="D5094" s="31" t="s">
        <v>13</v>
      </c>
      <c r="E5094" s="31" t="s">
        <v>19</v>
      </c>
      <c r="F5094" s="31" t="s">
        <v>76</v>
      </c>
      <c r="G5094" s="33"/>
      <c r="H5094" s="87"/>
      <c r="I5094" s="48">
        <f>tbl_raw_data[[#This Row],[Date Actioned]]-tbl_raw_data[[#This Row],[Date Tagged]]</f>
        <v>0.36681712963036261</v>
      </c>
      <c r="J5094" s="46">
        <f>HOUR(tbl_raw_data[[#This Row],[Time_taken]])*60+MINUTE(tbl_raw_data[[#This Row],[Time_taken]])+SECOND(tbl_raw_data[[#This Row],[Time_taken]])/60</f>
        <v>528.2166666666667</v>
      </c>
      <c r="K5094" s="52">
        <f>DATE(YEAR(tbl_raw_data[[#This Row],[Date Actioned]]),MONTH(tbl_raw_data[[#This Row],[Date Actioned]]),DAY(tbl_raw_data[[#This Row],[Date Actioned]]))</f>
        <v>45159</v>
      </c>
      <c r="L5094" s="50" t="str">
        <f>UPPER(TEXT(tbl_raw_data[[#This Row],[updated_date]],"MMMM"))</f>
        <v>AUGUST</v>
      </c>
      <c r="M5094" s="50" t="str">
        <f>"WEEK "&amp; IF(ROUNDUP(DAY(tbl_raw_data[[#This Row],[updated_date]])/7,0)=5,4,ROUNDUP(DAY(tbl_raw_data[[#This Row],[updated_date]])/7,0))</f>
        <v>WEEK 3</v>
      </c>
      <c r="N5094" s="50" t="str">
        <f>UPPER(VLOOKUP(tbl_raw_data[[#This Row],[Analyst]],Settiings!$A$2:$B$16,2,0))</f>
        <v>ROHAN</v>
      </c>
      <c r="O5094" s="50" t="str">
        <f>TRIM(UPPER(tbl_raw_data[[#This Row],[Outcome]]))</f>
        <v>APPROVE</v>
      </c>
      <c r="P5094" s="50" t="str">
        <f>TRIM(UPPER(tbl_raw_data[[#This Row],[Queue Name]]))</f>
        <v>CONSUMER POST BUREAU</v>
      </c>
      <c r="Q5094" s="50" t="str">
        <f>IF(tbl_raw_data[[#This Row],[Time taken in min]]&lt;=Settiings!$D$2,"SLA_MET","SLA_NOT_MET")</f>
        <v>SLA_NOT_MET</v>
      </c>
      <c r="R5094" s="94"/>
    </row>
    <row r="5095" spans="1:18" x14ac:dyDescent="0.3">
      <c r="A5095" s="20" t="s">
        <v>5298</v>
      </c>
      <c r="B5095" s="15">
        <v>45159.121678240743</v>
      </c>
      <c r="C5095" s="28">
        <v>45159.376076388886</v>
      </c>
      <c r="D5095" s="29" t="s">
        <v>27</v>
      </c>
      <c r="E5095" s="29" t="s">
        <v>19</v>
      </c>
      <c r="F5095" s="29" t="s">
        <v>76</v>
      </c>
      <c r="G5095" s="32"/>
      <c r="H5095" s="86"/>
      <c r="I5095" s="48">
        <f>tbl_raw_data[[#This Row],[Date Actioned]]-tbl_raw_data[[#This Row],[Date Tagged]]</f>
        <v>0.25439814814308193</v>
      </c>
      <c r="J5095" s="46">
        <f>HOUR(tbl_raw_data[[#This Row],[Time_taken]])*60+MINUTE(tbl_raw_data[[#This Row],[Time_taken]])+SECOND(tbl_raw_data[[#This Row],[Time_taken]])/60</f>
        <v>366.33333333333331</v>
      </c>
      <c r="K5095" s="52">
        <f>DATE(YEAR(tbl_raw_data[[#This Row],[Date Actioned]]),MONTH(tbl_raw_data[[#This Row],[Date Actioned]]),DAY(tbl_raw_data[[#This Row],[Date Actioned]]))</f>
        <v>45159</v>
      </c>
      <c r="L5095" s="50" t="str">
        <f>UPPER(TEXT(tbl_raw_data[[#This Row],[updated_date]],"MMMM"))</f>
        <v>AUGUST</v>
      </c>
      <c r="M5095" s="50" t="str">
        <f>"WEEK "&amp; IF(ROUNDUP(DAY(tbl_raw_data[[#This Row],[updated_date]])/7,0)=5,4,ROUNDUP(DAY(tbl_raw_data[[#This Row],[updated_date]])/7,0))</f>
        <v>WEEK 3</v>
      </c>
      <c r="N5095" s="50" t="str">
        <f>UPPER(VLOOKUP(tbl_raw_data[[#This Row],[Analyst]],Settiings!$A$2:$B$16,2,0))</f>
        <v>ROHAN</v>
      </c>
      <c r="O5095" s="50" t="str">
        <f>TRIM(UPPER(tbl_raw_data[[#This Row],[Outcome]]))</f>
        <v>DECLINE</v>
      </c>
      <c r="P5095" s="50" t="str">
        <f>TRIM(UPPER(tbl_raw_data[[#This Row],[Queue Name]]))</f>
        <v>CONSUMER POST BUREAU</v>
      </c>
      <c r="Q5095" s="50" t="str">
        <f>IF(tbl_raw_data[[#This Row],[Time taken in min]]&lt;=Settiings!$D$2,"SLA_MET","SLA_NOT_MET")</f>
        <v>SLA_NOT_MET</v>
      </c>
      <c r="R5095" s="94"/>
    </row>
    <row r="5096" spans="1:18" x14ac:dyDescent="0.3">
      <c r="A5096" s="23" t="s">
        <v>5300</v>
      </c>
      <c r="B5096" s="9">
        <v>45159.383657407408</v>
      </c>
      <c r="C5096" s="30">
        <v>45159.389837962961</v>
      </c>
      <c r="D5096" s="31" t="s">
        <v>27</v>
      </c>
      <c r="E5096" s="31" t="s">
        <v>9</v>
      </c>
      <c r="F5096" s="31" t="s">
        <v>65</v>
      </c>
      <c r="G5096" s="31" t="s">
        <v>5222</v>
      </c>
      <c r="H5096" s="85"/>
      <c r="I5096" s="48">
        <f>tbl_raw_data[[#This Row],[Date Actioned]]-tbl_raw_data[[#This Row],[Date Tagged]]</f>
        <v>6.1805555524188094E-3</v>
      </c>
      <c r="J5096" s="46">
        <f>HOUR(tbl_raw_data[[#This Row],[Time_taken]])*60+MINUTE(tbl_raw_data[[#This Row],[Time_taken]])+SECOND(tbl_raw_data[[#This Row],[Time_taken]])/60</f>
        <v>8.9</v>
      </c>
      <c r="K5096" s="52">
        <f>DATE(YEAR(tbl_raw_data[[#This Row],[Date Actioned]]),MONTH(tbl_raw_data[[#This Row],[Date Actioned]]),DAY(tbl_raw_data[[#This Row],[Date Actioned]]))</f>
        <v>45159</v>
      </c>
      <c r="L5096" s="50" t="str">
        <f>UPPER(TEXT(tbl_raw_data[[#This Row],[updated_date]],"MMMM"))</f>
        <v>AUGUST</v>
      </c>
      <c r="M5096" s="50" t="str">
        <f>"WEEK "&amp; IF(ROUNDUP(DAY(tbl_raw_data[[#This Row],[updated_date]])/7,0)=5,4,ROUNDUP(DAY(tbl_raw_data[[#This Row],[updated_date]])/7,0))</f>
        <v>WEEK 3</v>
      </c>
      <c r="N5096" s="50" t="str">
        <f>UPPER(VLOOKUP(tbl_raw_data[[#This Row],[Analyst]],Settiings!$A$2:$B$16,2,0))</f>
        <v>SAM</v>
      </c>
      <c r="O5096" s="50" t="str">
        <f>TRIM(UPPER(tbl_raw_data[[#This Row],[Outcome]]))</f>
        <v>DECLINE</v>
      </c>
      <c r="P5096" s="50" t="str">
        <f>TRIM(UPPER(tbl_raw_data[[#This Row],[Queue Name]]))</f>
        <v>CONSUMER EXISTING</v>
      </c>
      <c r="Q5096" s="50" t="str">
        <f>IF(tbl_raw_data[[#This Row],[Time taken in min]]&lt;=Settiings!$D$2,"SLA_MET","SLA_NOT_MET")</f>
        <v>SLA_MET</v>
      </c>
      <c r="R5096" s="94"/>
    </row>
    <row r="5097" spans="1:18" x14ac:dyDescent="0.3">
      <c r="A5097" s="14" t="s">
        <v>5301</v>
      </c>
      <c r="B5097" s="9">
        <v>45159.394479166665</v>
      </c>
      <c r="C5097" s="30">
        <v>45159.400694444441</v>
      </c>
      <c r="D5097" s="31" t="s">
        <v>13</v>
      </c>
      <c r="E5097" s="31" t="s">
        <v>47</v>
      </c>
      <c r="F5097" s="31" t="s">
        <v>65</v>
      </c>
      <c r="G5097" s="31" t="s">
        <v>128</v>
      </c>
      <c r="H5097" s="85"/>
      <c r="I5097" s="48">
        <f>tbl_raw_data[[#This Row],[Date Actioned]]-tbl_raw_data[[#This Row],[Date Tagged]]</f>
        <v>6.2152777754818089E-3</v>
      </c>
      <c r="J5097" s="46">
        <f>HOUR(tbl_raw_data[[#This Row],[Time_taken]])*60+MINUTE(tbl_raw_data[[#This Row],[Time_taken]])+SECOND(tbl_raw_data[[#This Row],[Time_taken]])/60</f>
        <v>8.9499999999999993</v>
      </c>
      <c r="K5097" s="52">
        <f>DATE(YEAR(tbl_raw_data[[#This Row],[Date Actioned]]),MONTH(tbl_raw_data[[#This Row],[Date Actioned]]),DAY(tbl_raw_data[[#This Row],[Date Actioned]]))</f>
        <v>45159</v>
      </c>
      <c r="L5097" s="50" t="str">
        <f>UPPER(TEXT(tbl_raw_data[[#This Row],[updated_date]],"MMMM"))</f>
        <v>AUGUST</v>
      </c>
      <c r="M5097" s="50" t="str">
        <f>"WEEK "&amp; IF(ROUNDUP(DAY(tbl_raw_data[[#This Row],[updated_date]])/7,0)=5,4,ROUNDUP(DAY(tbl_raw_data[[#This Row],[updated_date]])/7,0))</f>
        <v>WEEK 3</v>
      </c>
      <c r="N5097" s="50" t="str">
        <f>UPPER(VLOOKUP(tbl_raw_data[[#This Row],[Analyst]],Settiings!$A$2:$B$16,2,0))</f>
        <v>SAM</v>
      </c>
      <c r="O5097" s="50" t="str">
        <f>TRIM(UPPER(tbl_raw_data[[#This Row],[Outcome]]))</f>
        <v>APPROVE</v>
      </c>
      <c r="P5097" s="50" t="str">
        <f>TRIM(UPPER(tbl_raw_data[[#This Row],[Queue Name]]))</f>
        <v>CONSUMER PRE BUREAU</v>
      </c>
      <c r="Q5097" s="50" t="str">
        <f>IF(tbl_raw_data[[#This Row],[Time taken in min]]&lt;=Settiings!$D$2,"SLA_MET","SLA_NOT_MET")</f>
        <v>SLA_MET</v>
      </c>
      <c r="R5097" s="94"/>
    </row>
    <row r="5098" spans="1:18" x14ac:dyDescent="0.3">
      <c r="A5098" s="14" t="s">
        <v>5302</v>
      </c>
      <c r="B5098" s="15">
        <v>45159.404872685183</v>
      </c>
      <c r="C5098" s="28">
        <v>45159.409513888888</v>
      </c>
      <c r="D5098" s="29" t="s">
        <v>27</v>
      </c>
      <c r="E5098" s="29" t="s">
        <v>9</v>
      </c>
      <c r="F5098" s="29" t="s">
        <v>65</v>
      </c>
      <c r="G5098" s="29" t="s">
        <v>4777</v>
      </c>
      <c r="H5098" s="84"/>
      <c r="I5098" s="48">
        <f>tbl_raw_data[[#This Row],[Date Actioned]]-tbl_raw_data[[#This Row],[Date Tagged]]</f>
        <v>4.6412037045229226E-3</v>
      </c>
      <c r="J5098" s="46">
        <f>HOUR(tbl_raw_data[[#This Row],[Time_taken]])*60+MINUTE(tbl_raw_data[[#This Row],[Time_taken]])+SECOND(tbl_raw_data[[#This Row],[Time_taken]])/60</f>
        <v>6.6833333333333336</v>
      </c>
      <c r="K5098" s="52">
        <f>DATE(YEAR(tbl_raw_data[[#This Row],[Date Actioned]]),MONTH(tbl_raw_data[[#This Row],[Date Actioned]]),DAY(tbl_raw_data[[#This Row],[Date Actioned]]))</f>
        <v>45159</v>
      </c>
      <c r="L5098" s="50" t="str">
        <f>UPPER(TEXT(tbl_raw_data[[#This Row],[updated_date]],"MMMM"))</f>
        <v>AUGUST</v>
      </c>
      <c r="M5098" s="50" t="str">
        <f>"WEEK "&amp; IF(ROUNDUP(DAY(tbl_raw_data[[#This Row],[updated_date]])/7,0)=5,4,ROUNDUP(DAY(tbl_raw_data[[#This Row],[updated_date]])/7,0))</f>
        <v>WEEK 3</v>
      </c>
      <c r="N5098" s="50" t="str">
        <f>UPPER(VLOOKUP(tbl_raw_data[[#This Row],[Analyst]],Settiings!$A$2:$B$16,2,0))</f>
        <v>SAM</v>
      </c>
      <c r="O5098" s="50" t="str">
        <f>TRIM(UPPER(tbl_raw_data[[#This Row],[Outcome]]))</f>
        <v>DECLINE</v>
      </c>
      <c r="P5098" s="50" t="str">
        <f>TRIM(UPPER(tbl_raw_data[[#This Row],[Queue Name]]))</f>
        <v>CONSUMER EXISTING</v>
      </c>
      <c r="Q5098" s="50" t="str">
        <f>IF(tbl_raw_data[[#This Row],[Time taken in min]]&lt;=Settiings!$D$2,"SLA_MET","SLA_NOT_MET")</f>
        <v>SLA_MET</v>
      </c>
      <c r="R5098" s="94"/>
    </row>
    <row r="5099" spans="1:18" x14ac:dyDescent="0.3">
      <c r="A5099" s="20" t="s">
        <v>5303</v>
      </c>
      <c r="B5099" s="15">
        <v>45159.406585648147</v>
      </c>
      <c r="C5099" s="28">
        <v>45159.414340277777</v>
      </c>
      <c r="D5099" s="29" t="s">
        <v>13</v>
      </c>
      <c r="E5099" s="29" t="s">
        <v>47</v>
      </c>
      <c r="F5099" s="29" t="s">
        <v>65</v>
      </c>
      <c r="G5099" s="29" t="s">
        <v>77</v>
      </c>
      <c r="H5099" s="84"/>
      <c r="I5099" s="48">
        <f>tbl_raw_data[[#This Row],[Date Actioned]]-tbl_raw_data[[#This Row],[Date Tagged]]</f>
        <v>7.7546296306536533E-3</v>
      </c>
      <c r="J5099" s="46">
        <f>HOUR(tbl_raw_data[[#This Row],[Time_taken]])*60+MINUTE(tbl_raw_data[[#This Row],[Time_taken]])+SECOND(tbl_raw_data[[#This Row],[Time_taken]])/60</f>
        <v>11.166666666666666</v>
      </c>
      <c r="K5099" s="52">
        <f>DATE(YEAR(tbl_raw_data[[#This Row],[Date Actioned]]),MONTH(tbl_raw_data[[#This Row],[Date Actioned]]),DAY(tbl_raw_data[[#This Row],[Date Actioned]]))</f>
        <v>45159</v>
      </c>
      <c r="L5099" s="50" t="str">
        <f>UPPER(TEXT(tbl_raw_data[[#This Row],[updated_date]],"MMMM"))</f>
        <v>AUGUST</v>
      </c>
      <c r="M5099" s="50" t="str">
        <f>"WEEK "&amp; IF(ROUNDUP(DAY(tbl_raw_data[[#This Row],[updated_date]])/7,0)=5,4,ROUNDUP(DAY(tbl_raw_data[[#This Row],[updated_date]])/7,0))</f>
        <v>WEEK 3</v>
      </c>
      <c r="N5099" s="50" t="str">
        <f>UPPER(VLOOKUP(tbl_raw_data[[#This Row],[Analyst]],Settiings!$A$2:$B$16,2,0))</f>
        <v>SAM</v>
      </c>
      <c r="O5099" s="50" t="str">
        <f>TRIM(UPPER(tbl_raw_data[[#This Row],[Outcome]]))</f>
        <v>APPROVE</v>
      </c>
      <c r="P5099" s="50" t="str">
        <f>TRIM(UPPER(tbl_raw_data[[#This Row],[Queue Name]]))</f>
        <v>CONSUMER PRE BUREAU</v>
      </c>
      <c r="Q5099" s="50" t="str">
        <f>IF(tbl_raw_data[[#This Row],[Time taken in min]]&lt;=Settiings!$D$2,"SLA_MET","SLA_NOT_MET")</f>
        <v>SLA_MET</v>
      </c>
      <c r="R5099" s="94"/>
    </row>
    <row r="5100" spans="1:18" x14ac:dyDescent="0.3">
      <c r="A5100" s="20" t="s">
        <v>5306</v>
      </c>
      <c r="B5100" s="9">
        <v>45159.411828703705</v>
      </c>
      <c r="C5100" s="30">
        <v>45159.425567129627</v>
      </c>
      <c r="D5100" s="31" t="s">
        <v>27</v>
      </c>
      <c r="E5100" s="31" t="s">
        <v>19</v>
      </c>
      <c r="F5100" s="31" t="s">
        <v>76</v>
      </c>
      <c r="G5100" s="31" t="s">
        <v>4763</v>
      </c>
      <c r="H5100" s="85"/>
      <c r="I5100" s="48">
        <f>tbl_raw_data[[#This Row],[Date Actioned]]-tbl_raw_data[[#This Row],[Date Tagged]]</f>
        <v>1.3738425921474118E-2</v>
      </c>
      <c r="J5100" s="46">
        <f>HOUR(tbl_raw_data[[#This Row],[Time_taken]])*60+MINUTE(tbl_raw_data[[#This Row],[Time_taken]])+SECOND(tbl_raw_data[[#This Row],[Time_taken]])/60</f>
        <v>19.783333333333335</v>
      </c>
      <c r="K5100" s="52">
        <f>DATE(YEAR(tbl_raw_data[[#This Row],[Date Actioned]]),MONTH(tbl_raw_data[[#This Row],[Date Actioned]]),DAY(tbl_raw_data[[#This Row],[Date Actioned]]))</f>
        <v>45159</v>
      </c>
      <c r="L5100" s="50" t="str">
        <f>UPPER(TEXT(tbl_raw_data[[#This Row],[updated_date]],"MMMM"))</f>
        <v>AUGUST</v>
      </c>
      <c r="M5100" s="50" t="str">
        <f>"WEEK "&amp; IF(ROUNDUP(DAY(tbl_raw_data[[#This Row],[updated_date]])/7,0)=5,4,ROUNDUP(DAY(tbl_raw_data[[#This Row],[updated_date]])/7,0))</f>
        <v>WEEK 3</v>
      </c>
      <c r="N5100" s="50" t="str">
        <f>UPPER(VLOOKUP(tbl_raw_data[[#This Row],[Analyst]],Settiings!$A$2:$B$16,2,0))</f>
        <v>ROHAN</v>
      </c>
      <c r="O5100" s="50" t="str">
        <f>TRIM(UPPER(tbl_raw_data[[#This Row],[Outcome]]))</f>
        <v>DECLINE</v>
      </c>
      <c r="P5100" s="50" t="str">
        <f>TRIM(UPPER(tbl_raw_data[[#This Row],[Queue Name]]))</f>
        <v>CONSUMER POST BUREAU</v>
      </c>
      <c r="Q5100" s="50" t="str">
        <f>IF(tbl_raw_data[[#This Row],[Time taken in min]]&lt;=Settiings!$D$2,"SLA_MET","SLA_NOT_MET")</f>
        <v>SLA_MET</v>
      </c>
      <c r="R5100" s="94"/>
    </row>
    <row r="5101" spans="1:18" x14ac:dyDescent="0.3">
      <c r="A5101" s="23" t="s">
        <v>5307</v>
      </c>
      <c r="B5101" s="9">
        <v>45159.420231481483</v>
      </c>
      <c r="C5101" s="30">
        <v>45159.427442129629</v>
      </c>
      <c r="D5101" s="31" t="s">
        <v>13</v>
      </c>
      <c r="E5101" s="31" t="s">
        <v>9</v>
      </c>
      <c r="F5101" s="31" t="s">
        <v>65</v>
      </c>
      <c r="G5101" s="31" t="s">
        <v>128</v>
      </c>
      <c r="H5101" s="85"/>
      <c r="I5101" s="48">
        <f>tbl_raw_data[[#This Row],[Date Actioned]]-tbl_raw_data[[#This Row],[Date Tagged]]</f>
        <v>7.2106481457012706E-3</v>
      </c>
      <c r="J5101" s="46">
        <f>HOUR(tbl_raw_data[[#This Row],[Time_taken]])*60+MINUTE(tbl_raw_data[[#This Row],[Time_taken]])+SECOND(tbl_raw_data[[#This Row],[Time_taken]])/60</f>
        <v>10.383333333333333</v>
      </c>
      <c r="K5101" s="52">
        <f>DATE(YEAR(tbl_raw_data[[#This Row],[Date Actioned]]),MONTH(tbl_raw_data[[#This Row],[Date Actioned]]),DAY(tbl_raw_data[[#This Row],[Date Actioned]]))</f>
        <v>45159</v>
      </c>
      <c r="L5101" s="50" t="str">
        <f>UPPER(TEXT(tbl_raw_data[[#This Row],[updated_date]],"MMMM"))</f>
        <v>AUGUST</v>
      </c>
      <c r="M5101" s="50" t="str">
        <f>"WEEK "&amp; IF(ROUNDUP(DAY(tbl_raw_data[[#This Row],[updated_date]])/7,0)=5,4,ROUNDUP(DAY(tbl_raw_data[[#This Row],[updated_date]])/7,0))</f>
        <v>WEEK 3</v>
      </c>
      <c r="N5101" s="50" t="str">
        <f>UPPER(VLOOKUP(tbl_raw_data[[#This Row],[Analyst]],Settiings!$A$2:$B$16,2,0))</f>
        <v>SAM</v>
      </c>
      <c r="O5101" s="50" t="str">
        <f>TRIM(UPPER(tbl_raw_data[[#This Row],[Outcome]]))</f>
        <v>APPROVE</v>
      </c>
      <c r="P5101" s="50" t="str">
        <f>TRIM(UPPER(tbl_raw_data[[#This Row],[Queue Name]]))</f>
        <v>CONSUMER EXISTING</v>
      </c>
      <c r="Q5101" s="50" t="str">
        <f>IF(tbl_raw_data[[#This Row],[Time taken in min]]&lt;=Settiings!$D$2,"SLA_MET","SLA_NOT_MET")</f>
        <v>SLA_MET</v>
      </c>
      <c r="R5101" s="94"/>
    </row>
    <row r="5102" spans="1:18" x14ac:dyDescent="0.3">
      <c r="A5102" s="14" t="s">
        <v>5308</v>
      </c>
      <c r="B5102" s="15">
        <v>45159.427546296298</v>
      </c>
      <c r="C5102" s="28">
        <v>45159.429976851854</v>
      </c>
      <c r="D5102" s="29" t="s">
        <v>13</v>
      </c>
      <c r="E5102" s="29" t="s">
        <v>9</v>
      </c>
      <c r="F5102" s="29" t="s">
        <v>65</v>
      </c>
      <c r="G5102" s="29" t="s">
        <v>77</v>
      </c>
      <c r="H5102" s="84"/>
      <c r="I5102" s="48">
        <f>tbl_raw_data[[#This Row],[Date Actioned]]-tbl_raw_data[[#This Row],[Date Tagged]]</f>
        <v>2.4305555562023073E-3</v>
      </c>
      <c r="J5102" s="46">
        <f>HOUR(tbl_raw_data[[#This Row],[Time_taken]])*60+MINUTE(tbl_raw_data[[#This Row],[Time_taken]])+SECOND(tbl_raw_data[[#This Row],[Time_taken]])/60</f>
        <v>3.5</v>
      </c>
      <c r="K5102" s="52">
        <f>DATE(YEAR(tbl_raw_data[[#This Row],[Date Actioned]]),MONTH(tbl_raw_data[[#This Row],[Date Actioned]]),DAY(tbl_raw_data[[#This Row],[Date Actioned]]))</f>
        <v>45159</v>
      </c>
      <c r="L5102" s="50" t="str">
        <f>UPPER(TEXT(tbl_raw_data[[#This Row],[updated_date]],"MMMM"))</f>
        <v>AUGUST</v>
      </c>
      <c r="M5102" s="50" t="str">
        <f>"WEEK "&amp; IF(ROUNDUP(DAY(tbl_raw_data[[#This Row],[updated_date]])/7,0)=5,4,ROUNDUP(DAY(tbl_raw_data[[#This Row],[updated_date]])/7,0))</f>
        <v>WEEK 3</v>
      </c>
      <c r="N5102" s="50" t="str">
        <f>UPPER(VLOOKUP(tbl_raw_data[[#This Row],[Analyst]],Settiings!$A$2:$B$16,2,0))</f>
        <v>SAM</v>
      </c>
      <c r="O5102" s="50" t="str">
        <f>TRIM(UPPER(tbl_raw_data[[#This Row],[Outcome]]))</f>
        <v>APPROVE</v>
      </c>
      <c r="P5102" s="50" t="str">
        <f>TRIM(UPPER(tbl_raw_data[[#This Row],[Queue Name]]))</f>
        <v>CONSUMER EXISTING</v>
      </c>
      <c r="Q5102" s="50" t="str">
        <f>IF(tbl_raw_data[[#This Row],[Time taken in min]]&lt;=Settiings!$D$2,"SLA_MET","SLA_NOT_MET")</f>
        <v>SLA_MET</v>
      </c>
      <c r="R5102" s="94"/>
    </row>
    <row r="5103" spans="1:18" x14ac:dyDescent="0.3">
      <c r="A5103" s="20" t="s">
        <v>5309</v>
      </c>
      <c r="B5103" s="9">
        <v>45159.428923611114</v>
      </c>
      <c r="C5103" s="30">
        <v>45159.438275462962</v>
      </c>
      <c r="D5103" s="31" t="s">
        <v>13</v>
      </c>
      <c r="E5103" s="31" t="s">
        <v>9</v>
      </c>
      <c r="F5103" s="31" t="s">
        <v>76</v>
      </c>
      <c r="G5103" s="31" t="s">
        <v>128</v>
      </c>
      <c r="H5103" s="85"/>
      <c r="I5103" s="48">
        <f>tbl_raw_data[[#This Row],[Date Actioned]]-tbl_raw_data[[#This Row],[Date Tagged]]</f>
        <v>9.3518518478958867E-3</v>
      </c>
      <c r="J5103" s="46">
        <f>HOUR(tbl_raw_data[[#This Row],[Time_taken]])*60+MINUTE(tbl_raw_data[[#This Row],[Time_taken]])+SECOND(tbl_raw_data[[#This Row],[Time_taken]])/60</f>
        <v>13.466666666666667</v>
      </c>
      <c r="K5103" s="52">
        <f>DATE(YEAR(tbl_raw_data[[#This Row],[Date Actioned]]),MONTH(tbl_raw_data[[#This Row],[Date Actioned]]),DAY(tbl_raw_data[[#This Row],[Date Actioned]]))</f>
        <v>45159</v>
      </c>
      <c r="L5103" s="50" t="str">
        <f>UPPER(TEXT(tbl_raw_data[[#This Row],[updated_date]],"MMMM"))</f>
        <v>AUGUST</v>
      </c>
      <c r="M5103" s="50" t="str">
        <f>"WEEK "&amp; IF(ROUNDUP(DAY(tbl_raw_data[[#This Row],[updated_date]])/7,0)=5,4,ROUNDUP(DAY(tbl_raw_data[[#This Row],[updated_date]])/7,0))</f>
        <v>WEEK 3</v>
      </c>
      <c r="N5103" s="50" t="str">
        <f>UPPER(VLOOKUP(tbl_raw_data[[#This Row],[Analyst]],Settiings!$A$2:$B$16,2,0))</f>
        <v>ROHAN</v>
      </c>
      <c r="O5103" s="50" t="str">
        <f>TRIM(UPPER(tbl_raw_data[[#This Row],[Outcome]]))</f>
        <v>APPROVE</v>
      </c>
      <c r="P5103" s="50" t="str">
        <f>TRIM(UPPER(tbl_raw_data[[#This Row],[Queue Name]]))</f>
        <v>CONSUMER EXISTING</v>
      </c>
      <c r="Q5103" s="50" t="str">
        <f>IF(tbl_raw_data[[#This Row],[Time taken in min]]&lt;=Settiings!$D$2,"SLA_MET","SLA_NOT_MET")</f>
        <v>SLA_MET</v>
      </c>
      <c r="R5103" s="94"/>
    </row>
    <row r="5104" spans="1:18" x14ac:dyDescent="0.3">
      <c r="A5104" s="23" t="s">
        <v>5310</v>
      </c>
      <c r="B5104" s="15">
        <v>45159.429594907408</v>
      </c>
      <c r="C5104" s="28">
        <v>45159.433287037034</v>
      </c>
      <c r="D5104" s="29" t="s">
        <v>13</v>
      </c>
      <c r="E5104" s="29" t="s">
        <v>9</v>
      </c>
      <c r="F5104" s="29" t="s">
        <v>65</v>
      </c>
      <c r="G5104" s="29" t="s">
        <v>718</v>
      </c>
      <c r="H5104" s="84"/>
      <c r="I5104" s="48">
        <f>tbl_raw_data[[#This Row],[Date Actioned]]-tbl_raw_data[[#This Row],[Date Tagged]]</f>
        <v>3.6921296268701553E-3</v>
      </c>
      <c r="J5104" s="46">
        <f>HOUR(tbl_raw_data[[#This Row],[Time_taken]])*60+MINUTE(tbl_raw_data[[#This Row],[Time_taken]])+SECOND(tbl_raw_data[[#This Row],[Time_taken]])/60</f>
        <v>5.3166666666666664</v>
      </c>
      <c r="K5104" s="52">
        <f>DATE(YEAR(tbl_raw_data[[#This Row],[Date Actioned]]),MONTH(tbl_raw_data[[#This Row],[Date Actioned]]),DAY(tbl_raw_data[[#This Row],[Date Actioned]]))</f>
        <v>45159</v>
      </c>
      <c r="L5104" s="50" t="str">
        <f>UPPER(TEXT(tbl_raw_data[[#This Row],[updated_date]],"MMMM"))</f>
        <v>AUGUST</v>
      </c>
      <c r="M5104" s="50" t="str">
        <f>"WEEK "&amp; IF(ROUNDUP(DAY(tbl_raw_data[[#This Row],[updated_date]])/7,0)=5,4,ROUNDUP(DAY(tbl_raw_data[[#This Row],[updated_date]])/7,0))</f>
        <v>WEEK 3</v>
      </c>
      <c r="N5104" s="50" t="str">
        <f>UPPER(VLOOKUP(tbl_raw_data[[#This Row],[Analyst]],Settiings!$A$2:$B$16,2,0))</f>
        <v>SAM</v>
      </c>
      <c r="O5104" s="50" t="str">
        <f>TRIM(UPPER(tbl_raw_data[[#This Row],[Outcome]]))</f>
        <v>APPROVE</v>
      </c>
      <c r="P5104" s="50" t="str">
        <f>TRIM(UPPER(tbl_raw_data[[#This Row],[Queue Name]]))</f>
        <v>CONSUMER EXISTING</v>
      </c>
      <c r="Q5104" s="50" t="str">
        <f>IF(tbl_raw_data[[#This Row],[Time taken in min]]&lt;=Settiings!$D$2,"SLA_MET","SLA_NOT_MET")</f>
        <v>SLA_MET</v>
      </c>
      <c r="R5104" s="94"/>
    </row>
    <row r="5105" spans="1:18" x14ac:dyDescent="0.3">
      <c r="A5105" s="14" t="s">
        <v>5313</v>
      </c>
      <c r="B5105" s="9">
        <v>45159.434305555558</v>
      </c>
      <c r="C5105" s="30">
        <v>45159.444548611114</v>
      </c>
      <c r="D5105" s="31" t="s">
        <v>13</v>
      </c>
      <c r="E5105" s="31" t="s">
        <v>9</v>
      </c>
      <c r="F5105" s="31" t="s">
        <v>16</v>
      </c>
      <c r="G5105" s="31" t="s">
        <v>128</v>
      </c>
      <c r="H5105" s="85"/>
      <c r="I5105" s="48">
        <f>tbl_raw_data[[#This Row],[Date Actioned]]-tbl_raw_data[[#This Row],[Date Tagged]]</f>
        <v>1.0243055556202307E-2</v>
      </c>
      <c r="J5105" s="46">
        <f>HOUR(tbl_raw_data[[#This Row],[Time_taken]])*60+MINUTE(tbl_raw_data[[#This Row],[Time_taken]])+SECOND(tbl_raw_data[[#This Row],[Time_taken]])/60</f>
        <v>14.75</v>
      </c>
      <c r="K5105" s="52">
        <f>DATE(YEAR(tbl_raw_data[[#This Row],[Date Actioned]]),MONTH(tbl_raw_data[[#This Row],[Date Actioned]]),DAY(tbl_raw_data[[#This Row],[Date Actioned]]))</f>
        <v>45159</v>
      </c>
      <c r="L5105" s="50" t="str">
        <f>UPPER(TEXT(tbl_raw_data[[#This Row],[updated_date]],"MMMM"))</f>
        <v>AUGUST</v>
      </c>
      <c r="M5105" s="50" t="str">
        <f>"WEEK "&amp; IF(ROUNDUP(DAY(tbl_raw_data[[#This Row],[updated_date]])/7,0)=5,4,ROUNDUP(DAY(tbl_raw_data[[#This Row],[updated_date]])/7,0))</f>
        <v>WEEK 3</v>
      </c>
      <c r="N5105" s="50" t="str">
        <f>UPPER(VLOOKUP(tbl_raw_data[[#This Row],[Analyst]],Settiings!$A$2:$B$16,2,0))</f>
        <v>CAMROOON</v>
      </c>
      <c r="O5105" s="50" t="str">
        <f>TRIM(UPPER(tbl_raw_data[[#This Row],[Outcome]]))</f>
        <v>APPROVE</v>
      </c>
      <c r="P5105" s="50" t="str">
        <f>TRIM(UPPER(tbl_raw_data[[#This Row],[Queue Name]]))</f>
        <v>CONSUMER EXISTING</v>
      </c>
      <c r="Q5105" s="50" t="str">
        <f>IF(tbl_raw_data[[#This Row],[Time taken in min]]&lt;=Settiings!$D$2,"SLA_MET","SLA_NOT_MET")</f>
        <v>SLA_MET</v>
      </c>
      <c r="R5105" s="94"/>
    </row>
    <row r="5106" spans="1:18" x14ac:dyDescent="0.3">
      <c r="A5106" s="20" t="s">
        <v>5314</v>
      </c>
      <c r="B5106" s="15">
        <v>45159.438148148147</v>
      </c>
      <c r="C5106" s="28">
        <v>45159.452222222222</v>
      </c>
      <c r="D5106" s="29" t="s">
        <v>13</v>
      </c>
      <c r="E5106" s="29" t="s">
        <v>9</v>
      </c>
      <c r="F5106" s="29" t="s">
        <v>65</v>
      </c>
      <c r="G5106" s="29" t="s">
        <v>77</v>
      </c>
      <c r="H5106" s="84"/>
      <c r="I5106" s="48">
        <f>tbl_raw_data[[#This Row],[Date Actioned]]-tbl_raw_data[[#This Row],[Date Tagged]]</f>
        <v>1.4074074075324461E-2</v>
      </c>
      <c r="J5106" s="46">
        <f>HOUR(tbl_raw_data[[#This Row],[Time_taken]])*60+MINUTE(tbl_raw_data[[#This Row],[Time_taken]])+SECOND(tbl_raw_data[[#This Row],[Time_taken]])/60</f>
        <v>20.266666666666666</v>
      </c>
      <c r="K5106" s="52">
        <f>DATE(YEAR(tbl_raw_data[[#This Row],[Date Actioned]]),MONTH(tbl_raw_data[[#This Row],[Date Actioned]]),DAY(tbl_raw_data[[#This Row],[Date Actioned]]))</f>
        <v>45159</v>
      </c>
      <c r="L5106" s="50" t="str">
        <f>UPPER(TEXT(tbl_raw_data[[#This Row],[updated_date]],"MMMM"))</f>
        <v>AUGUST</v>
      </c>
      <c r="M5106" s="50" t="str">
        <f>"WEEK "&amp; IF(ROUNDUP(DAY(tbl_raw_data[[#This Row],[updated_date]])/7,0)=5,4,ROUNDUP(DAY(tbl_raw_data[[#This Row],[updated_date]])/7,0))</f>
        <v>WEEK 3</v>
      </c>
      <c r="N5106" s="50" t="str">
        <f>UPPER(VLOOKUP(tbl_raw_data[[#This Row],[Analyst]],Settiings!$A$2:$B$16,2,0))</f>
        <v>SAM</v>
      </c>
      <c r="O5106" s="50" t="str">
        <f>TRIM(UPPER(tbl_raw_data[[#This Row],[Outcome]]))</f>
        <v>APPROVE</v>
      </c>
      <c r="P5106" s="50" t="str">
        <f>TRIM(UPPER(tbl_raw_data[[#This Row],[Queue Name]]))</f>
        <v>CONSUMER EXISTING</v>
      </c>
      <c r="Q5106" s="50" t="str">
        <f>IF(tbl_raw_data[[#This Row],[Time taken in min]]&lt;=Settiings!$D$2,"SLA_MET","SLA_NOT_MET")</f>
        <v>SLA_NOT_MET</v>
      </c>
      <c r="R5106" s="94"/>
    </row>
    <row r="5107" spans="1:18" x14ac:dyDescent="0.3">
      <c r="A5107" s="23" t="s">
        <v>5315</v>
      </c>
      <c r="B5107" s="9">
        <v>45159.439467592594</v>
      </c>
      <c r="C5107" s="30">
        <v>45159.452789351853</v>
      </c>
      <c r="D5107" s="31" t="s">
        <v>13</v>
      </c>
      <c r="E5107" s="31" t="s">
        <v>19</v>
      </c>
      <c r="F5107" s="31" t="s">
        <v>16</v>
      </c>
      <c r="G5107" s="31" t="s">
        <v>17</v>
      </c>
      <c r="H5107" s="85"/>
      <c r="I5107" s="48">
        <f>tbl_raw_data[[#This Row],[Date Actioned]]-tbl_raw_data[[#This Row],[Date Tagged]]</f>
        <v>1.3321759259270038E-2</v>
      </c>
      <c r="J5107" s="46">
        <f>HOUR(tbl_raw_data[[#This Row],[Time_taken]])*60+MINUTE(tbl_raw_data[[#This Row],[Time_taken]])+SECOND(tbl_raw_data[[#This Row],[Time_taken]])/60</f>
        <v>19.183333333333334</v>
      </c>
      <c r="K5107" s="52">
        <f>DATE(YEAR(tbl_raw_data[[#This Row],[Date Actioned]]),MONTH(tbl_raw_data[[#This Row],[Date Actioned]]),DAY(tbl_raw_data[[#This Row],[Date Actioned]]))</f>
        <v>45159</v>
      </c>
      <c r="L5107" s="50" t="str">
        <f>UPPER(TEXT(tbl_raw_data[[#This Row],[updated_date]],"MMMM"))</f>
        <v>AUGUST</v>
      </c>
      <c r="M5107" s="50" t="str">
        <f>"WEEK "&amp; IF(ROUNDUP(DAY(tbl_raw_data[[#This Row],[updated_date]])/7,0)=5,4,ROUNDUP(DAY(tbl_raw_data[[#This Row],[updated_date]])/7,0))</f>
        <v>WEEK 3</v>
      </c>
      <c r="N5107" s="50" t="str">
        <f>UPPER(VLOOKUP(tbl_raw_data[[#This Row],[Analyst]],Settiings!$A$2:$B$16,2,0))</f>
        <v>CAMROOON</v>
      </c>
      <c r="O5107" s="50" t="str">
        <f>TRIM(UPPER(tbl_raw_data[[#This Row],[Outcome]]))</f>
        <v>APPROVE</v>
      </c>
      <c r="P5107" s="50" t="str">
        <f>TRIM(UPPER(tbl_raw_data[[#This Row],[Queue Name]]))</f>
        <v>CONSUMER POST BUREAU</v>
      </c>
      <c r="Q5107" s="50" t="str">
        <f>IF(tbl_raw_data[[#This Row],[Time taken in min]]&lt;=Settiings!$D$2,"SLA_MET","SLA_NOT_MET")</f>
        <v>SLA_MET</v>
      </c>
      <c r="R5107" s="94"/>
    </row>
    <row r="5108" spans="1:18" x14ac:dyDescent="0.3">
      <c r="A5108" s="14" t="s">
        <v>5316</v>
      </c>
      <c r="B5108" s="15">
        <v>45159.441828703704</v>
      </c>
      <c r="C5108" s="28">
        <v>45159.459467592591</v>
      </c>
      <c r="D5108" s="29" t="s">
        <v>13</v>
      </c>
      <c r="E5108" s="29" t="s">
        <v>9</v>
      </c>
      <c r="F5108" s="29" t="s">
        <v>65</v>
      </c>
      <c r="G5108" s="29" t="s">
        <v>77</v>
      </c>
      <c r="H5108" s="84"/>
      <c r="I5108" s="48">
        <f>tbl_raw_data[[#This Row],[Date Actioned]]-tbl_raw_data[[#This Row],[Date Tagged]]</f>
        <v>1.763888888672227E-2</v>
      </c>
      <c r="J5108" s="46">
        <f>HOUR(tbl_raw_data[[#This Row],[Time_taken]])*60+MINUTE(tbl_raw_data[[#This Row],[Time_taken]])+SECOND(tbl_raw_data[[#This Row],[Time_taken]])/60</f>
        <v>25.4</v>
      </c>
      <c r="K5108" s="52">
        <f>DATE(YEAR(tbl_raw_data[[#This Row],[Date Actioned]]),MONTH(tbl_raw_data[[#This Row],[Date Actioned]]),DAY(tbl_raw_data[[#This Row],[Date Actioned]]))</f>
        <v>45159</v>
      </c>
      <c r="L5108" s="50" t="str">
        <f>UPPER(TEXT(tbl_raw_data[[#This Row],[updated_date]],"MMMM"))</f>
        <v>AUGUST</v>
      </c>
      <c r="M5108" s="50" t="str">
        <f>"WEEK "&amp; IF(ROUNDUP(DAY(tbl_raw_data[[#This Row],[updated_date]])/7,0)=5,4,ROUNDUP(DAY(tbl_raw_data[[#This Row],[updated_date]])/7,0))</f>
        <v>WEEK 3</v>
      </c>
      <c r="N5108" s="50" t="str">
        <f>UPPER(VLOOKUP(tbl_raw_data[[#This Row],[Analyst]],Settiings!$A$2:$B$16,2,0))</f>
        <v>SAM</v>
      </c>
      <c r="O5108" s="50" t="str">
        <f>TRIM(UPPER(tbl_raw_data[[#This Row],[Outcome]]))</f>
        <v>APPROVE</v>
      </c>
      <c r="P5108" s="50" t="str">
        <f>TRIM(UPPER(tbl_raw_data[[#This Row],[Queue Name]]))</f>
        <v>CONSUMER EXISTING</v>
      </c>
      <c r="Q5108" s="50" t="str">
        <f>IF(tbl_raw_data[[#This Row],[Time taken in min]]&lt;=Settiings!$D$2,"SLA_MET","SLA_NOT_MET")</f>
        <v>SLA_NOT_MET</v>
      </c>
      <c r="R5108" s="94"/>
    </row>
    <row r="5109" spans="1:18" x14ac:dyDescent="0.3">
      <c r="A5109" s="20" t="s">
        <v>5317</v>
      </c>
      <c r="B5109" s="9">
        <v>45159.443310185183</v>
      </c>
      <c r="C5109" s="30">
        <v>45159.45453703704</v>
      </c>
      <c r="D5109" s="31" t="s">
        <v>13</v>
      </c>
      <c r="E5109" s="31" t="s">
        <v>19</v>
      </c>
      <c r="F5109" s="31" t="s">
        <v>76</v>
      </c>
      <c r="G5109" s="33"/>
      <c r="H5109" s="87"/>
      <c r="I5109" s="48">
        <f>tbl_raw_data[[#This Row],[Date Actioned]]-tbl_raw_data[[#This Row],[Date Tagged]]</f>
        <v>1.1226851856918074E-2</v>
      </c>
      <c r="J5109" s="46">
        <f>HOUR(tbl_raw_data[[#This Row],[Time_taken]])*60+MINUTE(tbl_raw_data[[#This Row],[Time_taken]])+SECOND(tbl_raw_data[[#This Row],[Time_taken]])/60</f>
        <v>16.166666666666668</v>
      </c>
      <c r="K5109" s="52">
        <f>DATE(YEAR(tbl_raw_data[[#This Row],[Date Actioned]]),MONTH(tbl_raw_data[[#This Row],[Date Actioned]]),DAY(tbl_raw_data[[#This Row],[Date Actioned]]))</f>
        <v>45159</v>
      </c>
      <c r="L5109" s="50" t="str">
        <f>UPPER(TEXT(tbl_raw_data[[#This Row],[updated_date]],"MMMM"))</f>
        <v>AUGUST</v>
      </c>
      <c r="M5109" s="50" t="str">
        <f>"WEEK "&amp; IF(ROUNDUP(DAY(tbl_raw_data[[#This Row],[updated_date]])/7,0)=5,4,ROUNDUP(DAY(tbl_raw_data[[#This Row],[updated_date]])/7,0))</f>
        <v>WEEK 3</v>
      </c>
      <c r="N5109" s="50" t="str">
        <f>UPPER(VLOOKUP(tbl_raw_data[[#This Row],[Analyst]],Settiings!$A$2:$B$16,2,0))</f>
        <v>ROHAN</v>
      </c>
      <c r="O5109" s="50" t="str">
        <f>TRIM(UPPER(tbl_raw_data[[#This Row],[Outcome]]))</f>
        <v>APPROVE</v>
      </c>
      <c r="P5109" s="50" t="str">
        <f>TRIM(UPPER(tbl_raw_data[[#This Row],[Queue Name]]))</f>
        <v>CONSUMER POST BUREAU</v>
      </c>
      <c r="Q5109" s="50" t="str">
        <f>IF(tbl_raw_data[[#This Row],[Time taken in min]]&lt;=Settiings!$D$2,"SLA_MET","SLA_NOT_MET")</f>
        <v>SLA_MET</v>
      </c>
      <c r="R5109" s="94"/>
    </row>
    <row r="5110" spans="1:18" x14ac:dyDescent="0.3">
      <c r="A5110" s="23" t="s">
        <v>5318</v>
      </c>
      <c r="B5110" s="15">
        <v>45159.449374999997</v>
      </c>
      <c r="C5110" s="28">
        <v>45159.455497685187</v>
      </c>
      <c r="D5110" s="29" t="s">
        <v>13</v>
      </c>
      <c r="E5110" s="29" t="s">
        <v>9</v>
      </c>
      <c r="F5110" s="29" t="s">
        <v>16</v>
      </c>
      <c r="G5110" s="29" t="s">
        <v>17</v>
      </c>
      <c r="H5110" s="84"/>
      <c r="I5110" s="48">
        <f>tbl_raw_data[[#This Row],[Date Actioned]]-tbl_raw_data[[#This Row],[Date Tagged]]</f>
        <v>6.1226851903484203E-3</v>
      </c>
      <c r="J5110" s="46">
        <f>HOUR(tbl_raw_data[[#This Row],[Time_taken]])*60+MINUTE(tbl_raw_data[[#This Row],[Time_taken]])+SECOND(tbl_raw_data[[#This Row],[Time_taken]])/60</f>
        <v>8.8166666666666664</v>
      </c>
      <c r="K5110" s="52">
        <f>DATE(YEAR(tbl_raw_data[[#This Row],[Date Actioned]]),MONTH(tbl_raw_data[[#This Row],[Date Actioned]]),DAY(tbl_raw_data[[#This Row],[Date Actioned]]))</f>
        <v>45159</v>
      </c>
      <c r="L5110" s="50" t="str">
        <f>UPPER(TEXT(tbl_raw_data[[#This Row],[updated_date]],"MMMM"))</f>
        <v>AUGUST</v>
      </c>
      <c r="M5110" s="50" t="str">
        <f>"WEEK "&amp; IF(ROUNDUP(DAY(tbl_raw_data[[#This Row],[updated_date]])/7,0)=5,4,ROUNDUP(DAY(tbl_raw_data[[#This Row],[updated_date]])/7,0))</f>
        <v>WEEK 3</v>
      </c>
      <c r="N5110" s="50" t="str">
        <f>UPPER(VLOOKUP(tbl_raw_data[[#This Row],[Analyst]],Settiings!$A$2:$B$16,2,0))</f>
        <v>CAMROOON</v>
      </c>
      <c r="O5110" s="50" t="str">
        <f>TRIM(UPPER(tbl_raw_data[[#This Row],[Outcome]]))</f>
        <v>APPROVE</v>
      </c>
      <c r="P5110" s="50" t="str">
        <f>TRIM(UPPER(tbl_raw_data[[#This Row],[Queue Name]]))</f>
        <v>CONSUMER EXISTING</v>
      </c>
      <c r="Q5110" s="50" t="str">
        <f>IF(tbl_raw_data[[#This Row],[Time taken in min]]&lt;=Settiings!$D$2,"SLA_MET","SLA_NOT_MET")</f>
        <v>SLA_MET</v>
      </c>
      <c r="R5110" s="94"/>
    </row>
    <row r="5111" spans="1:18" x14ac:dyDescent="0.3">
      <c r="A5111" s="14" t="s">
        <v>5320</v>
      </c>
      <c r="B5111" s="9">
        <v>45159.451481481483</v>
      </c>
      <c r="C5111" s="30">
        <v>45159.463414351849</v>
      </c>
      <c r="D5111" s="31" t="s">
        <v>13</v>
      </c>
      <c r="E5111" s="31" t="s">
        <v>19</v>
      </c>
      <c r="F5111" s="31" t="s">
        <v>76</v>
      </c>
      <c r="G5111" s="33"/>
      <c r="H5111" s="87"/>
      <c r="I5111" s="48">
        <f>tbl_raw_data[[#This Row],[Date Actioned]]-tbl_raw_data[[#This Row],[Date Tagged]]</f>
        <v>1.1932870365853887E-2</v>
      </c>
      <c r="J5111" s="46">
        <f>HOUR(tbl_raw_data[[#This Row],[Time_taken]])*60+MINUTE(tbl_raw_data[[#This Row],[Time_taken]])+SECOND(tbl_raw_data[[#This Row],[Time_taken]])/60</f>
        <v>17.183333333333334</v>
      </c>
      <c r="K5111" s="52">
        <f>DATE(YEAR(tbl_raw_data[[#This Row],[Date Actioned]]),MONTH(tbl_raw_data[[#This Row],[Date Actioned]]),DAY(tbl_raw_data[[#This Row],[Date Actioned]]))</f>
        <v>45159</v>
      </c>
      <c r="L5111" s="50" t="str">
        <f>UPPER(TEXT(tbl_raw_data[[#This Row],[updated_date]],"MMMM"))</f>
        <v>AUGUST</v>
      </c>
      <c r="M5111" s="50" t="str">
        <f>"WEEK "&amp; IF(ROUNDUP(DAY(tbl_raw_data[[#This Row],[updated_date]])/7,0)=5,4,ROUNDUP(DAY(tbl_raw_data[[#This Row],[updated_date]])/7,0))</f>
        <v>WEEK 3</v>
      </c>
      <c r="N5111" s="50" t="str">
        <f>UPPER(VLOOKUP(tbl_raw_data[[#This Row],[Analyst]],Settiings!$A$2:$B$16,2,0))</f>
        <v>ROHAN</v>
      </c>
      <c r="O5111" s="50" t="str">
        <f>TRIM(UPPER(tbl_raw_data[[#This Row],[Outcome]]))</f>
        <v>APPROVE</v>
      </c>
      <c r="P5111" s="50" t="str">
        <f>TRIM(UPPER(tbl_raw_data[[#This Row],[Queue Name]]))</f>
        <v>CONSUMER POST BUREAU</v>
      </c>
      <c r="Q5111" s="50" t="str">
        <f>IF(tbl_raw_data[[#This Row],[Time taken in min]]&lt;=Settiings!$D$2,"SLA_MET","SLA_NOT_MET")</f>
        <v>SLA_MET</v>
      </c>
      <c r="R5111" s="94"/>
    </row>
    <row r="5112" spans="1:18" x14ac:dyDescent="0.3">
      <c r="A5112" s="20" t="s">
        <v>5321</v>
      </c>
      <c r="B5112" s="15">
        <v>45159.45212962963</v>
      </c>
      <c r="C5112" s="28">
        <v>45159.470057870371</v>
      </c>
      <c r="D5112" s="29" t="s">
        <v>13</v>
      </c>
      <c r="E5112" s="29" t="s">
        <v>19</v>
      </c>
      <c r="F5112" s="29" t="s">
        <v>76</v>
      </c>
      <c r="G5112" s="32"/>
      <c r="H5112" s="86"/>
      <c r="I5112" s="48">
        <f>tbl_raw_data[[#This Row],[Date Actioned]]-tbl_raw_data[[#This Row],[Date Tagged]]</f>
        <v>1.7928240740729962E-2</v>
      </c>
      <c r="J5112" s="46">
        <f>HOUR(tbl_raw_data[[#This Row],[Time_taken]])*60+MINUTE(tbl_raw_data[[#This Row],[Time_taken]])+SECOND(tbl_raw_data[[#This Row],[Time_taken]])/60</f>
        <v>25.816666666666666</v>
      </c>
      <c r="K5112" s="52">
        <f>DATE(YEAR(tbl_raw_data[[#This Row],[Date Actioned]]),MONTH(tbl_raw_data[[#This Row],[Date Actioned]]),DAY(tbl_raw_data[[#This Row],[Date Actioned]]))</f>
        <v>45159</v>
      </c>
      <c r="L5112" s="50" t="str">
        <f>UPPER(TEXT(tbl_raw_data[[#This Row],[updated_date]],"MMMM"))</f>
        <v>AUGUST</v>
      </c>
      <c r="M5112" s="50" t="str">
        <f>"WEEK "&amp; IF(ROUNDUP(DAY(tbl_raw_data[[#This Row],[updated_date]])/7,0)=5,4,ROUNDUP(DAY(tbl_raw_data[[#This Row],[updated_date]])/7,0))</f>
        <v>WEEK 3</v>
      </c>
      <c r="N5112" s="50" t="str">
        <f>UPPER(VLOOKUP(tbl_raw_data[[#This Row],[Analyst]],Settiings!$A$2:$B$16,2,0))</f>
        <v>ROHAN</v>
      </c>
      <c r="O5112" s="50" t="str">
        <f>TRIM(UPPER(tbl_raw_data[[#This Row],[Outcome]]))</f>
        <v>APPROVE</v>
      </c>
      <c r="P5112" s="50" t="str">
        <f>TRIM(UPPER(tbl_raw_data[[#This Row],[Queue Name]]))</f>
        <v>CONSUMER POST BUREAU</v>
      </c>
      <c r="Q5112" s="50" t="str">
        <f>IF(tbl_raw_data[[#This Row],[Time taken in min]]&lt;=Settiings!$D$2,"SLA_MET","SLA_NOT_MET")</f>
        <v>SLA_NOT_MET</v>
      </c>
      <c r="R5112" s="94"/>
    </row>
    <row r="5113" spans="1:18" x14ac:dyDescent="0.3">
      <c r="A5113" s="23" t="s">
        <v>5322</v>
      </c>
      <c r="B5113" s="15">
        <v>45159.452418981484</v>
      </c>
      <c r="C5113" s="28">
        <v>45159.461354166669</v>
      </c>
      <c r="D5113" s="29" t="s">
        <v>27</v>
      </c>
      <c r="E5113" s="29" t="s">
        <v>9</v>
      </c>
      <c r="F5113" s="29" t="s">
        <v>65</v>
      </c>
      <c r="G5113" s="29" t="s">
        <v>4777</v>
      </c>
      <c r="H5113" s="84"/>
      <c r="I5113" s="48">
        <f>tbl_raw_data[[#This Row],[Date Actioned]]-tbl_raw_data[[#This Row],[Date Tagged]]</f>
        <v>8.9351851856918074E-3</v>
      </c>
      <c r="J5113" s="46">
        <f>HOUR(tbl_raw_data[[#This Row],[Time_taken]])*60+MINUTE(tbl_raw_data[[#This Row],[Time_taken]])+SECOND(tbl_raw_data[[#This Row],[Time_taken]])/60</f>
        <v>12.866666666666667</v>
      </c>
      <c r="K5113" s="52">
        <f>DATE(YEAR(tbl_raw_data[[#This Row],[Date Actioned]]),MONTH(tbl_raw_data[[#This Row],[Date Actioned]]),DAY(tbl_raw_data[[#This Row],[Date Actioned]]))</f>
        <v>45159</v>
      </c>
      <c r="L5113" s="50" t="str">
        <f>UPPER(TEXT(tbl_raw_data[[#This Row],[updated_date]],"MMMM"))</f>
        <v>AUGUST</v>
      </c>
      <c r="M5113" s="50" t="str">
        <f>"WEEK "&amp; IF(ROUNDUP(DAY(tbl_raw_data[[#This Row],[updated_date]])/7,0)=5,4,ROUNDUP(DAY(tbl_raw_data[[#This Row],[updated_date]])/7,0))</f>
        <v>WEEK 3</v>
      </c>
      <c r="N5113" s="50" t="str">
        <f>UPPER(VLOOKUP(tbl_raw_data[[#This Row],[Analyst]],Settiings!$A$2:$B$16,2,0))</f>
        <v>SAM</v>
      </c>
      <c r="O5113" s="50" t="str">
        <f>TRIM(UPPER(tbl_raw_data[[#This Row],[Outcome]]))</f>
        <v>DECLINE</v>
      </c>
      <c r="P5113" s="50" t="str">
        <f>TRIM(UPPER(tbl_raw_data[[#This Row],[Queue Name]]))</f>
        <v>CONSUMER EXISTING</v>
      </c>
      <c r="Q5113" s="50" t="str">
        <f>IF(tbl_raw_data[[#This Row],[Time taken in min]]&lt;=Settiings!$D$2,"SLA_MET","SLA_NOT_MET")</f>
        <v>SLA_MET</v>
      </c>
      <c r="R5113" s="94"/>
    </row>
    <row r="5114" spans="1:18" x14ac:dyDescent="0.3">
      <c r="A5114" s="14" t="s">
        <v>5323</v>
      </c>
      <c r="B5114" s="9">
        <v>45159.454884259256</v>
      </c>
      <c r="C5114" s="30">
        <v>45159.467430555553</v>
      </c>
      <c r="D5114" s="31" t="s">
        <v>27</v>
      </c>
      <c r="E5114" s="31" t="s">
        <v>9</v>
      </c>
      <c r="F5114" s="31" t="s">
        <v>1222</v>
      </c>
      <c r="G5114" s="31" t="s">
        <v>4777</v>
      </c>
      <c r="H5114" s="85"/>
      <c r="I5114" s="48">
        <f>tbl_raw_data[[#This Row],[Date Actioned]]-tbl_raw_data[[#This Row],[Date Tagged]]</f>
        <v>1.2546296296932269E-2</v>
      </c>
      <c r="J5114" s="46">
        <f>HOUR(tbl_raw_data[[#This Row],[Time_taken]])*60+MINUTE(tbl_raw_data[[#This Row],[Time_taken]])+SECOND(tbl_raw_data[[#This Row],[Time_taken]])/60</f>
        <v>18.066666666666666</v>
      </c>
      <c r="K5114" s="52">
        <f>DATE(YEAR(tbl_raw_data[[#This Row],[Date Actioned]]),MONTH(tbl_raw_data[[#This Row],[Date Actioned]]),DAY(tbl_raw_data[[#This Row],[Date Actioned]]))</f>
        <v>45159</v>
      </c>
      <c r="L5114" s="50" t="str">
        <f>UPPER(TEXT(tbl_raw_data[[#This Row],[updated_date]],"MMMM"))</f>
        <v>AUGUST</v>
      </c>
      <c r="M5114" s="50" t="str">
        <f>"WEEK "&amp; IF(ROUNDUP(DAY(tbl_raw_data[[#This Row],[updated_date]])/7,0)=5,4,ROUNDUP(DAY(tbl_raw_data[[#This Row],[updated_date]])/7,0))</f>
        <v>WEEK 3</v>
      </c>
      <c r="N5114" s="50" t="str">
        <f>UPPER(VLOOKUP(tbl_raw_data[[#This Row],[Analyst]],Settiings!$A$2:$B$16,2,0))</f>
        <v>HARDIK</v>
      </c>
      <c r="O5114" s="50" t="str">
        <f>TRIM(UPPER(tbl_raw_data[[#This Row],[Outcome]]))</f>
        <v>DECLINE</v>
      </c>
      <c r="P5114" s="50" t="str">
        <f>TRIM(UPPER(tbl_raw_data[[#This Row],[Queue Name]]))</f>
        <v>CONSUMER EXISTING</v>
      </c>
      <c r="Q5114" s="50" t="str">
        <f>IF(tbl_raw_data[[#This Row],[Time taken in min]]&lt;=Settiings!$D$2,"SLA_MET","SLA_NOT_MET")</f>
        <v>SLA_MET</v>
      </c>
      <c r="R5114" s="94"/>
    </row>
    <row r="5115" spans="1:18" x14ac:dyDescent="0.3">
      <c r="A5115" s="23" t="s">
        <v>5324</v>
      </c>
      <c r="B5115" s="9">
        <v>45159.456099537034</v>
      </c>
      <c r="C5115" s="30">
        <v>45159.480567129627</v>
      </c>
      <c r="D5115" s="31" t="s">
        <v>13</v>
      </c>
      <c r="E5115" s="31" t="s">
        <v>9</v>
      </c>
      <c r="F5115" s="31" t="s">
        <v>686</v>
      </c>
      <c r="G5115" s="33"/>
      <c r="H5115" s="87"/>
      <c r="I5115" s="48">
        <f>tbl_raw_data[[#This Row],[Date Actioned]]-tbl_raw_data[[#This Row],[Date Tagged]]</f>
        <v>2.4467592593282461E-2</v>
      </c>
      <c r="J5115" s="46">
        <f>HOUR(tbl_raw_data[[#This Row],[Time_taken]])*60+MINUTE(tbl_raw_data[[#This Row],[Time_taken]])+SECOND(tbl_raw_data[[#This Row],[Time_taken]])/60</f>
        <v>35.233333333333334</v>
      </c>
      <c r="K5115" s="52">
        <f>DATE(YEAR(tbl_raw_data[[#This Row],[Date Actioned]]),MONTH(tbl_raw_data[[#This Row],[Date Actioned]]),DAY(tbl_raw_data[[#This Row],[Date Actioned]]))</f>
        <v>45159</v>
      </c>
      <c r="L5115" s="50" t="str">
        <f>UPPER(TEXT(tbl_raw_data[[#This Row],[updated_date]],"MMMM"))</f>
        <v>AUGUST</v>
      </c>
      <c r="M5115" s="50" t="str">
        <f>"WEEK "&amp; IF(ROUNDUP(DAY(tbl_raw_data[[#This Row],[updated_date]])/7,0)=5,4,ROUNDUP(DAY(tbl_raw_data[[#This Row],[updated_date]])/7,0))</f>
        <v>WEEK 3</v>
      </c>
      <c r="N5115" s="50" t="str">
        <f>UPPER(VLOOKUP(tbl_raw_data[[#This Row],[Analyst]],Settiings!$A$2:$B$16,2,0))</f>
        <v>FARDIN</v>
      </c>
      <c r="O5115" s="50" t="str">
        <f>TRIM(UPPER(tbl_raw_data[[#This Row],[Outcome]]))</f>
        <v>APPROVE</v>
      </c>
      <c r="P5115" s="50" t="str">
        <f>TRIM(UPPER(tbl_raw_data[[#This Row],[Queue Name]]))</f>
        <v>CONSUMER EXISTING</v>
      </c>
      <c r="Q5115" s="50" t="str">
        <f>IF(tbl_raw_data[[#This Row],[Time taken in min]]&lt;=Settiings!$D$2,"SLA_MET","SLA_NOT_MET")</f>
        <v>SLA_NOT_MET</v>
      </c>
      <c r="R5115" s="94"/>
    </row>
    <row r="5116" spans="1:18" x14ac:dyDescent="0.3">
      <c r="A5116" s="14" t="s">
        <v>5328</v>
      </c>
      <c r="B5116" s="15">
        <v>45159.470613425925</v>
      </c>
      <c r="C5116" s="28">
        <v>45159.473634259259</v>
      </c>
      <c r="D5116" s="29" t="s">
        <v>13</v>
      </c>
      <c r="E5116" s="29" t="s">
        <v>9</v>
      </c>
      <c r="F5116" s="29" t="s">
        <v>43</v>
      </c>
      <c r="G5116" s="32"/>
      <c r="H5116" s="86"/>
      <c r="I5116" s="48">
        <f>tbl_raw_data[[#This Row],[Date Actioned]]-tbl_raw_data[[#This Row],[Date Tagged]]</f>
        <v>3.0208333337213844E-3</v>
      </c>
      <c r="J5116" s="46">
        <f>HOUR(tbl_raw_data[[#This Row],[Time_taken]])*60+MINUTE(tbl_raw_data[[#This Row],[Time_taken]])+SECOND(tbl_raw_data[[#This Row],[Time_taken]])/60</f>
        <v>4.3499999999999996</v>
      </c>
      <c r="K5116" s="52">
        <f>DATE(YEAR(tbl_raw_data[[#This Row],[Date Actioned]]),MONTH(tbl_raw_data[[#This Row],[Date Actioned]]),DAY(tbl_raw_data[[#This Row],[Date Actioned]]))</f>
        <v>45159</v>
      </c>
      <c r="L5116" s="50" t="str">
        <f>UPPER(TEXT(tbl_raw_data[[#This Row],[updated_date]],"MMMM"))</f>
        <v>AUGUST</v>
      </c>
      <c r="M5116" s="50" t="str">
        <f>"WEEK "&amp; IF(ROUNDUP(DAY(tbl_raw_data[[#This Row],[updated_date]])/7,0)=5,4,ROUNDUP(DAY(tbl_raw_data[[#This Row],[updated_date]])/7,0))</f>
        <v>WEEK 3</v>
      </c>
      <c r="N5116" s="50" t="str">
        <f>UPPER(VLOOKUP(tbl_raw_data[[#This Row],[Analyst]],Settiings!$A$2:$B$16,2,0))</f>
        <v>MERCEDES</v>
      </c>
      <c r="O5116" s="50" t="str">
        <f>TRIM(UPPER(tbl_raw_data[[#This Row],[Outcome]]))</f>
        <v>APPROVE</v>
      </c>
      <c r="P5116" s="50" t="str">
        <f>TRIM(UPPER(tbl_raw_data[[#This Row],[Queue Name]]))</f>
        <v>CONSUMER EXISTING</v>
      </c>
      <c r="Q5116" s="50" t="str">
        <f>IF(tbl_raw_data[[#This Row],[Time taken in min]]&lt;=Settiings!$D$2,"SLA_MET","SLA_NOT_MET")</f>
        <v>SLA_MET</v>
      </c>
      <c r="R5116" s="94"/>
    </row>
    <row r="5117" spans="1:18" x14ac:dyDescent="0.3">
      <c r="A5117" s="20" t="s">
        <v>5331</v>
      </c>
      <c r="B5117" s="9">
        <v>45159.485706018517</v>
      </c>
      <c r="C5117" s="30">
        <v>45159.49355324074</v>
      </c>
      <c r="D5117" s="31" t="s">
        <v>13</v>
      </c>
      <c r="E5117" s="31" t="s">
        <v>9</v>
      </c>
      <c r="F5117" s="31" t="s">
        <v>24</v>
      </c>
      <c r="G5117" s="33"/>
      <c r="H5117" s="87"/>
      <c r="I5117" s="48">
        <f>tbl_raw_data[[#This Row],[Date Actioned]]-tbl_raw_data[[#This Row],[Date Tagged]]</f>
        <v>7.8472222230629995E-3</v>
      </c>
      <c r="J5117" s="46">
        <f>HOUR(tbl_raw_data[[#This Row],[Time_taken]])*60+MINUTE(tbl_raw_data[[#This Row],[Time_taken]])+SECOND(tbl_raw_data[[#This Row],[Time_taken]])/60</f>
        <v>11.3</v>
      </c>
      <c r="K5117" s="52">
        <f>DATE(YEAR(tbl_raw_data[[#This Row],[Date Actioned]]),MONTH(tbl_raw_data[[#This Row],[Date Actioned]]),DAY(tbl_raw_data[[#This Row],[Date Actioned]]))</f>
        <v>45159</v>
      </c>
      <c r="L5117" s="50" t="str">
        <f>UPPER(TEXT(tbl_raw_data[[#This Row],[updated_date]],"MMMM"))</f>
        <v>AUGUST</v>
      </c>
      <c r="M5117" s="50" t="str">
        <f>"WEEK "&amp; IF(ROUNDUP(DAY(tbl_raw_data[[#This Row],[updated_date]])/7,0)=5,4,ROUNDUP(DAY(tbl_raw_data[[#This Row],[updated_date]])/7,0))</f>
        <v>WEEK 3</v>
      </c>
      <c r="N5117" s="50" t="str">
        <f>UPPER(VLOOKUP(tbl_raw_data[[#This Row],[Analyst]],Settiings!$A$2:$B$16,2,0))</f>
        <v>QUADIR</v>
      </c>
      <c r="O5117" s="50" t="str">
        <f>TRIM(UPPER(tbl_raw_data[[#This Row],[Outcome]]))</f>
        <v>APPROVE</v>
      </c>
      <c r="P5117" s="50" t="str">
        <f>TRIM(UPPER(tbl_raw_data[[#This Row],[Queue Name]]))</f>
        <v>CONSUMER EXISTING</v>
      </c>
      <c r="Q5117" s="50" t="str">
        <f>IF(tbl_raw_data[[#This Row],[Time taken in min]]&lt;=Settiings!$D$2,"SLA_MET","SLA_NOT_MET")</f>
        <v>SLA_MET</v>
      </c>
      <c r="R5117" s="94"/>
    </row>
    <row r="5118" spans="1:18" x14ac:dyDescent="0.3">
      <c r="A5118" s="23" t="s">
        <v>5332</v>
      </c>
      <c r="B5118" s="15">
        <v>45159.49728009259</v>
      </c>
      <c r="C5118" s="28">
        <v>45159.503807870373</v>
      </c>
      <c r="D5118" s="29" t="s">
        <v>13</v>
      </c>
      <c r="E5118" s="29" t="s">
        <v>9</v>
      </c>
      <c r="F5118" s="29" t="s">
        <v>1222</v>
      </c>
      <c r="G5118" s="29" t="s">
        <v>17</v>
      </c>
      <c r="H5118" s="84"/>
      <c r="I5118" s="48">
        <f>tbl_raw_data[[#This Row],[Date Actioned]]-tbl_raw_data[[#This Row],[Date Tagged]]</f>
        <v>6.5277777830488048E-3</v>
      </c>
      <c r="J5118" s="46">
        <f>HOUR(tbl_raw_data[[#This Row],[Time_taken]])*60+MINUTE(tbl_raw_data[[#This Row],[Time_taken]])+SECOND(tbl_raw_data[[#This Row],[Time_taken]])/60</f>
        <v>9.4</v>
      </c>
      <c r="K5118" s="52">
        <f>DATE(YEAR(tbl_raw_data[[#This Row],[Date Actioned]]),MONTH(tbl_raw_data[[#This Row],[Date Actioned]]),DAY(tbl_raw_data[[#This Row],[Date Actioned]]))</f>
        <v>45159</v>
      </c>
      <c r="L5118" s="50" t="str">
        <f>UPPER(TEXT(tbl_raw_data[[#This Row],[updated_date]],"MMMM"))</f>
        <v>AUGUST</v>
      </c>
      <c r="M5118" s="50" t="str">
        <f>"WEEK "&amp; IF(ROUNDUP(DAY(tbl_raw_data[[#This Row],[updated_date]])/7,0)=5,4,ROUNDUP(DAY(tbl_raw_data[[#This Row],[updated_date]])/7,0))</f>
        <v>WEEK 3</v>
      </c>
      <c r="N5118" s="50" t="str">
        <f>UPPER(VLOOKUP(tbl_raw_data[[#This Row],[Analyst]],Settiings!$A$2:$B$16,2,0))</f>
        <v>HARDIK</v>
      </c>
      <c r="O5118" s="50" t="str">
        <f>TRIM(UPPER(tbl_raw_data[[#This Row],[Outcome]]))</f>
        <v>APPROVE</v>
      </c>
      <c r="P5118" s="50" t="str">
        <f>TRIM(UPPER(tbl_raw_data[[#This Row],[Queue Name]]))</f>
        <v>CONSUMER EXISTING</v>
      </c>
      <c r="Q5118" s="50" t="str">
        <f>IF(tbl_raw_data[[#This Row],[Time taken in min]]&lt;=Settiings!$D$2,"SLA_MET","SLA_NOT_MET")</f>
        <v>SLA_MET</v>
      </c>
      <c r="R5118" s="94"/>
    </row>
    <row r="5119" spans="1:18" x14ac:dyDescent="0.3">
      <c r="A5119" s="14" t="s">
        <v>5336</v>
      </c>
      <c r="B5119" s="9">
        <v>45159.500972222224</v>
      </c>
      <c r="C5119" s="30">
        <v>45159.514409722222</v>
      </c>
      <c r="D5119" s="31" t="s">
        <v>13</v>
      </c>
      <c r="E5119" s="31" t="s">
        <v>9</v>
      </c>
      <c r="F5119" s="31" t="s">
        <v>1222</v>
      </c>
      <c r="G5119" s="31" t="s">
        <v>77</v>
      </c>
      <c r="H5119" s="85"/>
      <c r="I5119" s="48">
        <f>tbl_raw_data[[#This Row],[Date Actioned]]-tbl_raw_data[[#This Row],[Date Tagged]]</f>
        <v>1.3437499997962732E-2</v>
      </c>
      <c r="J5119" s="46">
        <f>HOUR(tbl_raw_data[[#This Row],[Time_taken]])*60+MINUTE(tbl_raw_data[[#This Row],[Time_taken]])+SECOND(tbl_raw_data[[#This Row],[Time_taken]])/60</f>
        <v>19.350000000000001</v>
      </c>
      <c r="K5119" s="52">
        <f>DATE(YEAR(tbl_raw_data[[#This Row],[Date Actioned]]),MONTH(tbl_raw_data[[#This Row],[Date Actioned]]),DAY(tbl_raw_data[[#This Row],[Date Actioned]]))</f>
        <v>45159</v>
      </c>
      <c r="L5119" s="50" t="str">
        <f>UPPER(TEXT(tbl_raw_data[[#This Row],[updated_date]],"MMMM"))</f>
        <v>AUGUST</v>
      </c>
      <c r="M5119" s="50" t="str">
        <f>"WEEK "&amp; IF(ROUNDUP(DAY(tbl_raw_data[[#This Row],[updated_date]])/7,0)=5,4,ROUNDUP(DAY(tbl_raw_data[[#This Row],[updated_date]])/7,0))</f>
        <v>WEEK 3</v>
      </c>
      <c r="N5119" s="50" t="str">
        <f>UPPER(VLOOKUP(tbl_raw_data[[#This Row],[Analyst]],Settiings!$A$2:$B$16,2,0))</f>
        <v>HARDIK</v>
      </c>
      <c r="O5119" s="50" t="str">
        <f>TRIM(UPPER(tbl_raw_data[[#This Row],[Outcome]]))</f>
        <v>APPROVE</v>
      </c>
      <c r="P5119" s="50" t="str">
        <f>TRIM(UPPER(tbl_raw_data[[#This Row],[Queue Name]]))</f>
        <v>CONSUMER EXISTING</v>
      </c>
      <c r="Q5119" s="50" t="str">
        <f>IF(tbl_raw_data[[#This Row],[Time taken in min]]&lt;=Settiings!$D$2,"SLA_MET","SLA_NOT_MET")</f>
        <v>SLA_MET</v>
      </c>
      <c r="R5119" s="94"/>
    </row>
    <row r="5120" spans="1:18" x14ac:dyDescent="0.3">
      <c r="A5120" s="20" t="s">
        <v>5337</v>
      </c>
      <c r="B5120" s="15">
        <v>45159.501655092594</v>
      </c>
      <c r="C5120" s="28">
        <v>45159.513807870368</v>
      </c>
      <c r="D5120" s="29" t="s">
        <v>27</v>
      </c>
      <c r="E5120" s="29" t="s">
        <v>9</v>
      </c>
      <c r="F5120" s="29" t="s">
        <v>76</v>
      </c>
      <c r="G5120" s="32"/>
      <c r="H5120" s="86"/>
      <c r="I5120" s="48">
        <f>tbl_raw_data[[#This Row],[Date Actioned]]-tbl_raw_data[[#This Row],[Date Tagged]]</f>
        <v>1.2152777773735579E-2</v>
      </c>
      <c r="J5120" s="46">
        <f>HOUR(tbl_raw_data[[#This Row],[Time_taken]])*60+MINUTE(tbl_raw_data[[#This Row],[Time_taken]])+SECOND(tbl_raw_data[[#This Row],[Time_taken]])/60</f>
        <v>17.5</v>
      </c>
      <c r="K5120" s="52">
        <f>DATE(YEAR(tbl_raw_data[[#This Row],[Date Actioned]]),MONTH(tbl_raw_data[[#This Row],[Date Actioned]]),DAY(tbl_raw_data[[#This Row],[Date Actioned]]))</f>
        <v>45159</v>
      </c>
      <c r="L5120" s="50" t="str">
        <f>UPPER(TEXT(tbl_raw_data[[#This Row],[updated_date]],"MMMM"))</f>
        <v>AUGUST</v>
      </c>
      <c r="M5120" s="50" t="str">
        <f>"WEEK "&amp; IF(ROUNDUP(DAY(tbl_raw_data[[#This Row],[updated_date]])/7,0)=5,4,ROUNDUP(DAY(tbl_raw_data[[#This Row],[updated_date]])/7,0))</f>
        <v>WEEK 3</v>
      </c>
      <c r="N5120" s="50" t="str">
        <f>UPPER(VLOOKUP(tbl_raw_data[[#This Row],[Analyst]],Settiings!$A$2:$B$16,2,0))</f>
        <v>ROHAN</v>
      </c>
      <c r="O5120" s="50" t="str">
        <f>TRIM(UPPER(tbl_raw_data[[#This Row],[Outcome]]))</f>
        <v>DECLINE</v>
      </c>
      <c r="P5120" s="50" t="str">
        <f>TRIM(UPPER(tbl_raw_data[[#This Row],[Queue Name]]))</f>
        <v>CONSUMER EXISTING</v>
      </c>
      <c r="Q5120" s="50" t="str">
        <f>IF(tbl_raw_data[[#This Row],[Time taken in min]]&lt;=Settiings!$D$2,"SLA_MET","SLA_NOT_MET")</f>
        <v>SLA_MET</v>
      </c>
      <c r="R5120" s="94"/>
    </row>
    <row r="5121" spans="1:18" x14ac:dyDescent="0.3">
      <c r="A5121" s="23" t="s">
        <v>5338</v>
      </c>
      <c r="B5121" s="9">
        <v>45159.50408564815</v>
      </c>
      <c r="C5121" s="30">
        <v>45159.510752314818</v>
      </c>
      <c r="D5121" s="31" t="s">
        <v>27</v>
      </c>
      <c r="E5121" s="31" t="s">
        <v>9</v>
      </c>
      <c r="F5121" s="31" t="s">
        <v>16</v>
      </c>
      <c r="G5121" s="31" t="s">
        <v>4748</v>
      </c>
      <c r="H5121" s="85"/>
      <c r="I5121" s="48">
        <f>tbl_raw_data[[#This Row],[Date Actioned]]-tbl_raw_data[[#This Row],[Date Tagged]]</f>
        <v>6.6666666680248454E-3</v>
      </c>
      <c r="J5121" s="46">
        <f>HOUR(tbl_raw_data[[#This Row],[Time_taken]])*60+MINUTE(tbl_raw_data[[#This Row],[Time_taken]])+SECOND(tbl_raw_data[[#This Row],[Time_taken]])/60</f>
        <v>9.6</v>
      </c>
      <c r="K5121" s="52">
        <f>DATE(YEAR(tbl_raw_data[[#This Row],[Date Actioned]]),MONTH(tbl_raw_data[[#This Row],[Date Actioned]]),DAY(tbl_raw_data[[#This Row],[Date Actioned]]))</f>
        <v>45159</v>
      </c>
      <c r="L5121" s="50" t="str">
        <f>UPPER(TEXT(tbl_raw_data[[#This Row],[updated_date]],"MMMM"))</f>
        <v>AUGUST</v>
      </c>
      <c r="M5121" s="50" t="str">
        <f>"WEEK "&amp; IF(ROUNDUP(DAY(tbl_raw_data[[#This Row],[updated_date]])/7,0)=5,4,ROUNDUP(DAY(tbl_raw_data[[#This Row],[updated_date]])/7,0))</f>
        <v>WEEK 3</v>
      </c>
      <c r="N5121" s="50" t="str">
        <f>UPPER(VLOOKUP(tbl_raw_data[[#This Row],[Analyst]],Settiings!$A$2:$B$16,2,0))</f>
        <v>CAMROOON</v>
      </c>
      <c r="O5121" s="50" t="str">
        <f>TRIM(UPPER(tbl_raw_data[[#This Row],[Outcome]]))</f>
        <v>DECLINE</v>
      </c>
      <c r="P5121" s="50" t="str">
        <f>TRIM(UPPER(tbl_raw_data[[#This Row],[Queue Name]]))</f>
        <v>CONSUMER EXISTING</v>
      </c>
      <c r="Q5121" s="50" t="str">
        <f>IF(tbl_raw_data[[#This Row],[Time taken in min]]&lt;=Settiings!$D$2,"SLA_MET","SLA_NOT_MET")</f>
        <v>SLA_MET</v>
      </c>
      <c r="R5121" s="94"/>
    </row>
    <row r="5122" spans="1:18" x14ac:dyDescent="0.3">
      <c r="A5122" s="14" t="s">
        <v>5340</v>
      </c>
      <c r="B5122" s="15">
        <v>45159.507870370369</v>
      </c>
      <c r="C5122" s="28">
        <v>45159.513703703706</v>
      </c>
      <c r="D5122" s="29" t="s">
        <v>27</v>
      </c>
      <c r="E5122" s="29" t="s">
        <v>19</v>
      </c>
      <c r="F5122" s="29" t="s">
        <v>686</v>
      </c>
      <c r="G5122" s="29" t="s">
        <v>4752</v>
      </c>
      <c r="H5122" s="84"/>
      <c r="I5122" s="48">
        <f>tbl_raw_data[[#This Row],[Date Actioned]]-tbl_raw_data[[#This Row],[Date Tagged]]</f>
        <v>5.8333333363407291E-3</v>
      </c>
      <c r="J5122" s="46">
        <f>HOUR(tbl_raw_data[[#This Row],[Time_taken]])*60+MINUTE(tbl_raw_data[[#This Row],[Time_taken]])+SECOND(tbl_raw_data[[#This Row],[Time_taken]])/60</f>
        <v>8.4</v>
      </c>
      <c r="K5122" s="52">
        <f>DATE(YEAR(tbl_raw_data[[#This Row],[Date Actioned]]),MONTH(tbl_raw_data[[#This Row],[Date Actioned]]),DAY(tbl_raw_data[[#This Row],[Date Actioned]]))</f>
        <v>45159</v>
      </c>
      <c r="L5122" s="50" t="str">
        <f>UPPER(TEXT(tbl_raw_data[[#This Row],[updated_date]],"MMMM"))</f>
        <v>AUGUST</v>
      </c>
      <c r="M5122" s="50" t="str">
        <f>"WEEK "&amp; IF(ROUNDUP(DAY(tbl_raw_data[[#This Row],[updated_date]])/7,0)=5,4,ROUNDUP(DAY(tbl_raw_data[[#This Row],[updated_date]])/7,0))</f>
        <v>WEEK 3</v>
      </c>
      <c r="N5122" s="50" t="str">
        <f>UPPER(VLOOKUP(tbl_raw_data[[#This Row],[Analyst]],Settiings!$A$2:$B$16,2,0))</f>
        <v>FARDIN</v>
      </c>
      <c r="O5122" s="50" t="str">
        <f>TRIM(UPPER(tbl_raw_data[[#This Row],[Outcome]]))</f>
        <v>DECLINE</v>
      </c>
      <c r="P5122" s="50" t="str">
        <f>TRIM(UPPER(tbl_raw_data[[#This Row],[Queue Name]]))</f>
        <v>CONSUMER POST BUREAU</v>
      </c>
      <c r="Q5122" s="50" t="str">
        <f>IF(tbl_raw_data[[#This Row],[Time taken in min]]&lt;=Settiings!$D$2,"SLA_MET","SLA_NOT_MET")</f>
        <v>SLA_MET</v>
      </c>
      <c r="R5122" s="94"/>
    </row>
    <row r="5123" spans="1:18" x14ac:dyDescent="0.3">
      <c r="A5123" s="20" t="s">
        <v>5343</v>
      </c>
      <c r="B5123" s="9">
        <v>45159.510150462964</v>
      </c>
      <c r="C5123" s="30">
        <v>45159.517731481479</v>
      </c>
      <c r="D5123" s="31" t="s">
        <v>27</v>
      </c>
      <c r="E5123" s="31" t="s">
        <v>9</v>
      </c>
      <c r="F5123" s="31" t="s">
        <v>24</v>
      </c>
      <c r="G5123" s="33"/>
      <c r="H5123" s="87"/>
      <c r="I5123" s="48">
        <f>tbl_raw_data[[#This Row],[Date Actioned]]-tbl_raw_data[[#This Row],[Date Tagged]]</f>
        <v>7.5810185153386556E-3</v>
      </c>
      <c r="J5123" s="46">
        <f>HOUR(tbl_raw_data[[#This Row],[Time_taken]])*60+MINUTE(tbl_raw_data[[#This Row],[Time_taken]])+SECOND(tbl_raw_data[[#This Row],[Time_taken]])/60</f>
        <v>10.916666666666666</v>
      </c>
      <c r="K5123" s="52">
        <f>DATE(YEAR(tbl_raw_data[[#This Row],[Date Actioned]]),MONTH(tbl_raw_data[[#This Row],[Date Actioned]]),DAY(tbl_raw_data[[#This Row],[Date Actioned]]))</f>
        <v>45159</v>
      </c>
      <c r="L5123" s="50" t="str">
        <f>UPPER(TEXT(tbl_raw_data[[#This Row],[updated_date]],"MMMM"))</f>
        <v>AUGUST</v>
      </c>
      <c r="M5123" s="50" t="str">
        <f>"WEEK "&amp; IF(ROUNDUP(DAY(tbl_raw_data[[#This Row],[updated_date]])/7,0)=5,4,ROUNDUP(DAY(tbl_raw_data[[#This Row],[updated_date]])/7,0))</f>
        <v>WEEK 3</v>
      </c>
      <c r="N5123" s="50" t="str">
        <f>UPPER(VLOOKUP(tbl_raw_data[[#This Row],[Analyst]],Settiings!$A$2:$B$16,2,0))</f>
        <v>QUADIR</v>
      </c>
      <c r="O5123" s="50" t="str">
        <f>TRIM(UPPER(tbl_raw_data[[#This Row],[Outcome]]))</f>
        <v>DECLINE</v>
      </c>
      <c r="P5123" s="50" t="str">
        <f>TRIM(UPPER(tbl_raw_data[[#This Row],[Queue Name]]))</f>
        <v>CONSUMER EXISTING</v>
      </c>
      <c r="Q5123" s="50" t="str">
        <f>IF(tbl_raw_data[[#This Row],[Time taken in min]]&lt;=Settiings!$D$2,"SLA_MET","SLA_NOT_MET")</f>
        <v>SLA_MET</v>
      </c>
      <c r="R5123" s="94"/>
    </row>
    <row r="5124" spans="1:18" x14ac:dyDescent="0.3">
      <c r="A5124" s="20" t="s">
        <v>5344</v>
      </c>
      <c r="B5124" s="15">
        <v>45159.513865740744</v>
      </c>
      <c r="C5124" s="28">
        <v>45159.522800925923</v>
      </c>
      <c r="D5124" s="29" t="s">
        <v>13</v>
      </c>
      <c r="E5124" s="29" t="s">
        <v>19</v>
      </c>
      <c r="F5124" s="29" t="s">
        <v>686</v>
      </c>
      <c r="G5124" s="32"/>
      <c r="H5124" s="86"/>
      <c r="I5124" s="48">
        <f>tbl_raw_data[[#This Row],[Date Actioned]]-tbl_raw_data[[#This Row],[Date Tagged]]</f>
        <v>8.9351851784158498E-3</v>
      </c>
      <c r="J5124" s="46">
        <f>HOUR(tbl_raw_data[[#This Row],[Time_taken]])*60+MINUTE(tbl_raw_data[[#This Row],[Time_taken]])+SECOND(tbl_raw_data[[#This Row],[Time_taken]])/60</f>
        <v>12.866666666666667</v>
      </c>
      <c r="K5124" s="52">
        <f>DATE(YEAR(tbl_raw_data[[#This Row],[Date Actioned]]),MONTH(tbl_raw_data[[#This Row],[Date Actioned]]),DAY(tbl_raw_data[[#This Row],[Date Actioned]]))</f>
        <v>45159</v>
      </c>
      <c r="L5124" s="50" t="str">
        <f>UPPER(TEXT(tbl_raw_data[[#This Row],[updated_date]],"MMMM"))</f>
        <v>AUGUST</v>
      </c>
      <c r="M5124" s="50" t="str">
        <f>"WEEK "&amp; IF(ROUNDUP(DAY(tbl_raw_data[[#This Row],[updated_date]])/7,0)=5,4,ROUNDUP(DAY(tbl_raw_data[[#This Row],[updated_date]])/7,0))</f>
        <v>WEEK 3</v>
      </c>
      <c r="N5124" s="50" t="str">
        <f>UPPER(VLOOKUP(tbl_raw_data[[#This Row],[Analyst]],Settiings!$A$2:$B$16,2,0))</f>
        <v>FARDIN</v>
      </c>
      <c r="O5124" s="50" t="str">
        <f>TRIM(UPPER(tbl_raw_data[[#This Row],[Outcome]]))</f>
        <v>APPROVE</v>
      </c>
      <c r="P5124" s="50" t="str">
        <f>TRIM(UPPER(tbl_raw_data[[#This Row],[Queue Name]]))</f>
        <v>CONSUMER POST BUREAU</v>
      </c>
      <c r="Q5124" s="50" t="str">
        <f>IF(tbl_raw_data[[#This Row],[Time taken in min]]&lt;=Settiings!$D$2,"SLA_MET","SLA_NOT_MET")</f>
        <v>SLA_MET</v>
      </c>
      <c r="R5124" s="94"/>
    </row>
    <row r="5125" spans="1:18" x14ac:dyDescent="0.3">
      <c r="A5125" s="23" t="s">
        <v>5347</v>
      </c>
      <c r="B5125" s="9">
        <v>45159.520497685182</v>
      </c>
      <c r="C5125" s="30">
        <v>45159.528749999998</v>
      </c>
      <c r="D5125" s="31" t="s">
        <v>13</v>
      </c>
      <c r="E5125" s="31" t="s">
        <v>9</v>
      </c>
      <c r="F5125" s="31" t="s">
        <v>65</v>
      </c>
      <c r="G5125" s="31" t="s">
        <v>128</v>
      </c>
      <c r="H5125" s="85"/>
      <c r="I5125" s="48">
        <f>tbl_raw_data[[#This Row],[Date Actioned]]-tbl_raw_data[[#This Row],[Date Tagged]]</f>
        <v>8.2523148157633841E-3</v>
      </c>
      <c r="J5125" s="46">
        <f>HOUR(tbl_raw_data[[#This Row],[Time_taken]])*60+MINUTE(tbl_raw_data[[#This Row],[Time_taken]])+SECOND(tbl_raw_data[[#This Row],[Time_taken]])/60</f>
        <v>11.883333333333333</v>
      </c>
      <c r="K5125" s="52">
        <f>DATE(YEAR(tbl_raw_data[[#This Row],[Date Actioned]]),MONTH(tbl_raw_data[[#This Row],[Date Actioned]]),DAY(tbl_raw_data[[#This Row],[Date Actioned]]))</f>
        <v>45159</v>
      </c>
      <c r="L5125" s="50" t="str">
        <f>UPPER(TEXT(tbl_raw_data[[#This Row],[updated_date]],"MMMM"))</f>
        <v>AUGUST</v>
      </c>
      <c r="M5125" s="50" t="str">
        <f>"WEEK "&amp; IF(ROUNDUP(DAY(tbl_raw_data[[#This Row],[updated_date]])/7,0)=5,4,ROUNDUP(DAY(tbl_raw_data[[#This Row],[updated_date]])/7,0))</f>
        <v>WEEK 3</v>
      </c>
      <c r="N5125" s="50" t="str">
        <f>UPPER(VLOOKUP(tbl_raw_data[[#This Row],[Analyst]],Settiings!$A$2:$B$16,2,0))</f>
        <v>SAM</v>
      </c>
      <c r="O5125" s="50" t="str">
        <f>TRIM(UPPER(tbl_raw_data[[#This Row],[Outcome]]))</f>
        <v>APPROVE</v>
      </c>
      <c r="P5125" s="50" t="str">
        <f>TRIM(UPPER(tbl_raw_data[[#This Row],[Queue Name]]))</f>
        <v>CONSUMER EXISTING</v>
      </c>
      <c r="Q5125" s="50" t="str">
        <f>IF(tbl_raw_data[[#This Row],[Time taken in min]]&lt;=Settiings!$D$2,"SLA_MET","SLA_NOT_MET")</f>
        <v>SLA_MET</v>
      </c>
      <c r="R5125" s="94"/>
    </row>
    <row r="5126" spans="1:18" x14ac:dyDescent="0.3">
      <c r="A5126" s="14" t="s">
        <v>5348</v>
      </c>
      <c r="B5126" s="15">
        <v>45159.521331018521</v>
      </c>
      <c r="C5126" s="28">
        <v>45159.527974537035</v>
      </c>
      <c r="D5126" s="29" t="s">
        <v>13</v>
      </c>
      <c r="E5126" s="29" t="s">
        <v>47</v>
      </c>
      <c r="F5126" s="29" t="s">
        <v>1222</v>
      </c>
      <c r="G5126" s="29" t="s">
        <v>946</v>
      </c>
      <c r="H5126" s="84"/>
      <c r="I5126" s="48">
        <f>tbl_raw_data[[#This Row],[Date Actioned]]-tbl_raw_data[[#This Row],[Date Tagged]]</f>
        <v>6.6435185144655406E-3</v>
      </c>
      <c r="J5126" s="46">
        <f>HOUR(tbl_raw_data[[#This Row],[Time_taken]])*60+MINUTE(tbl_raw_data[[#This Row],[Time_taken]])+SECOND(tbl_raw_data[[#This Row],[Time_taken]])/60</f>
        <v>9.5666666666666664</v>
      </c>
      <c r="K5126" s="52">
        <f>DATE(YEAR(tbl_raw_data[[#This Row],[Date Actioned]]),MONTH(tbl_raw_data[[#This Row],[Date Actioned]]),DAY(tbl_raw_data[[#This Row],[Date Actioned]]))</f>
        <v>45159</v>
      </c>
      <c r="L5126" s="50" t="str">
        <f>UPPER(TEXT(tbl_raw_data[[#This Row],[updated_date]],"MMMM"))</f>
        <v>AUGUST</v>
      </c>
      <c r="M5126" s="50" t="str">
        <f>"WEEK "&amp; IF(ROUNDUP(DAY(tbl_raw_data[[#This Row],[updated_date]])/7,0)=5,4,ROUNDUP(DAY(tbl_raw_data[[#This Row],[updated_date]])/7,0))</f>
        <v>WEEK 3</v>
      </c>
      <c r="N5126" s="50" t="str">
        <f>UPPER(VLOOKUP(tbl_raw_data[[#This Row],[Analyst]],Settiings!$A$2:$B$16,2,0))</f>
        <v>HARDIK</v>
      </c>
      <c r="O5126" s="50" t="str">
        <f>TRIM(UPPER(tbl_raw_data[[#This Row],[Outcome]]))</f>
        <v>APPROVE</v>
      </c>
      <c r="P5126" s="50" t="str">
        <f>TRIM(UPPER(tbl_raw_data[[#This Row],[Queue Name]]))</f>
        <v>CONSUMER PRE BUREAU</v>
      </c>
      <c r="Q5126" s="50" t="str">
        <f>IF(tbl_raw_data[[#This Row],[Time taken in min]]&lt;=Settiings!$D$2,"SLA_MET","SLA_NOT_MET")</f>
        <v>SLA_MET</v>
      </c>
      <c r="R5126" s="94"/>
    </row>
    <row r="5127" spans="1:18" x14ac:dyDescent="0.3">
      <c r="A5127" s="20" t="s">
        <v>5349</v>
      </c>
      <c r="B5127" s="9">
        <v>45159.52134259259</v>
      </c>
      <c r="C5127" s="30">
        <v>45159.532905092594</v>
      </c>
      <c r="D5127" s="31" t="s">
        <v>13</v>
      </c>
      <c r="E5127" s="31" t="s">
        <v>19</v>
      </c>
      <c r="F5127" s="31" t="s">
        <v>24</v>
      </c>
      <c r="G5127" s="31" t="s">
        <v>17</v>
      </c>
      <c r="H5127" s="85"/>
      <c r="I5127" s="48">
        <f>tbl_raw_data[[#This Row],[Date Actioned]]-tbl_raw_data[[#This Row],[Date Tagged]]</f>
        <v>1.156250000349246E-2</v>
      </c>
      <c r="J5127" s="46">
        <f>HOUR(tbl_raw_data[[#This Row],[Time_taken]])*60+MINUTE(tbl_raw_data[[#This Row],[Time_taken]])+SECOND(tbl_raw_data[[#This Row],[Time_taken]])/60</f>
        <v>16.649999999999999</v>
      </c>
      <c r="K5127" s="52">
        <f>DATE(YEAR(tbl_raw_data[[#This Row],[Date Actioned]]),MONTH(tbl_raw_data[[#This Row],[Date Actioned]]),DAY(tbl_raw_data[[#This Row],[Date Actioned]]))</f>
        <v>45159</v>
      </c>
      <c r="L5127" s="50" t="str">
        <f>UPPER(TEXT(tbl_raw_data[[#This Row],[updated_date]],"MMMM"))</f>
        <v>AUGUST</v>
      </c>
      <c r="M5127" s="50" t="str">
        <f>"WEEK "&amp; IF(ROUNDUP(DAY(tbl_raw_data[[#This Row],[updated_date]])/7,0)=5,4,ROUNDUP(DAY(tbl_raw_data[[#This Row],[updated_date]])/7,0))</f>
        <v>WEEK 3</v>
      </c>
      <c r="N5127" s="50" t="str">
        <f>UPPER(VLOOKUP(tbl_raw_data[[#This Row],[Analyst]],Settiings!$A$2:$B$16,2,0))</f>
        <v>QUADIR</v>
      </c>
      <c r="O5127" s="50" t="str">
        <f>TRIM(UPPER(tbl_raw_data[[#This Row],[Outcome]]))</f>
        <v>APPROVE</v>
      </c>
      <c r="P5127" s="50" t="str">
        <f>TRIM(UPPER(tbl_raw_data[[#This Row],[Queue Name]]))</f>
        <v>CONSUMER POST BUREAU</v>
      </c>
      <c r="Q5127" s="50" t="str">
        <f>IF(tbl_raw_data[[#This Row],[Time taken in min]]&lt;=Settiings!$D$2,"SLA_MET","SLA_NOT_MET")</f>
        <v>SLA_MET</v>
      </c>
      <c r="R5127" s="94"/>
    </row>
    <row r="5128" spans="1:18" x14ac:dyDescent="0.3">
      <c r="A5128" s="23" t="s">
        <v>5351</v>
      </c>
      <c r="B5128" s="15">
        <v>45159.523981481485</v>
      </c>
      <c r="C5128" s="28">
        <v>45159.537291666667</v>
      </c>
      <c r="D5128" s="29" t="s">
        <v>13</v>
      </c>
      <c r="E5128" s="29" t="s">
        <v>47</v>
      </c>
      <c r="F5128" s="29" t="s">
        <v>1222</v>
      </c>
      <c r="G5128" s="29" t="s">
        <v>946</v>
      </c>
      <c r="H5128" s="84"/>
      <c r="I5128" s="48">
        <f>tbl_raw_data[[#This Row],[Date Actioned]]-tbl_raw_data[[#This Row],[Date Tagged]]</f>
        <v>1.3310185182490386E-2</v>
      </c>
      <c r="J5128" s="46">
        <f>HOUR(tbl_raw_data[[#This Row],[Time_taken]])*60+MINUTE(tbl_raw_data[[#This Row],[Time_taken]])+SECOND(tbl_raw_data[[#This Row],[Time_taken]])/60</f>
        <v>19.166666666666668</v>
      </c>
      <c r="K5128" s="52">
        <f>DATE(YEAR(tbl_raw_data[[#This Row],[Date Actioned]]),MONTH(tbl_raw_data[[#This Row],[Date Actioned]]),DAY(tbl_raw_data[[#This Row],[Date Actioned]]))</f>
        <v>45159</v>
      </c>
      <c r="L5128" s="50" t="str">
        <f>UPPER(TEXT(tbl_raw_data[[#This Row],[updated_date]],"MMMM"))</f>
        <v>AUGUST</v>
      </c>
      <c r="M5128" s="50" t="str">
        <f>"WEEK "&amp; IF(ROUNDUP(DAY(tbl_raw_data[[#This Row],[updated_date]])/7,0)=5,4,ROUNDUP(DAY(tbl_raw_data[[#This Row],[updated_date]])/7,0))</f>
        <v>WEEK 3</v>
      </c>
      <c r="N5128" s="50" t="str">
        <f>UPPER(VLOOKUP(tbl_raw_data[[#This Row],[Analyst]],Settiings!$A$2:$B$16,2,0))</f>
        <v>HARDIK</v>
      </c>
      <c r="O5128" s="50" t="str">
        <f>TRIM(UPPER(tbl_raw_data[[#This Row],[Outcome]]))</f>
        <v>APPROVE</v>
      </c>
      <c r="P5128" s="50" t="str">
        <f>TRIM(UPPER(tbl_raw_data[[#This Row],[Queue Name]]))</f>
        <v>CONSUMER PRE BUREAU</v>
      </c>
      <c r="Q5128" s="50" t="str">
        <f>IF(tbl_raw_data[[#This Row],[Time taken in min]]&lt;=Settiings!$D$2,"SLA_MET","SLA_NOT_MET")</f>
        <v>SLA_MET</v>
      </c>
      <c r="R5128" s="94"/>
    </row>
    <row r="5129" spans="1:18" x14ac:dyDescent="0.3">
      <c r="A5129" s="14" t="s">
        <v>5353</v>
      </c>
      <c r="B5129" s="9">
        <v>45159.52684027778</v>
      </c>
      <c r="C5129" s="30">
        <v>45159.537858796299</v>
      </c>
      <c r="D5129" s="31" t="s">
        <v>13</v>
      </c>
      <c r="E5129" s="31" t="s">
        <v>9</v>
      </c>
      <c r="F5129" s="31" t="s">
        <v>65</v>
      </c>
      <c r="G5129" s="31" t="s">
        <v>718</v>
      </c>
      <c r="H5129" s="85"/>
      <c r="I5129" s="48">
        <f>tbl_raw_data[[#This Row],[Date Actioned]]-tbl_raw_data[[#This Row],[Date Tagged]]</f>
        <v>1.1018518518540077E-2</v>
      </c>
      <c r="J5129" s="46">
        <f>HOUR(tbl_raw_data[[#This Row],[Time_taken]])*60+MINUTE(tbl_raw_data[[#This Row],[Time_taken]])+SECOND(tbl_raw_data[[#This Row],[Time_taken]])/60</f>
        <v>15.866666666666667</v>
      </c>
      <c r="K5129" s="52">
        <f>DATE(YEAR(tbl_raw_data[[#This Row],[Date Actioned]]),MONTH(tbl_raw_data[[#This Row],[Date Actioned]]),DAY(tbl_raw_data[[#This Row],[Date Actioned]]))</f>
        <v>45159</v>
      </c>
      <c r="L5129" s="50" t="str">
        <f>UPPER(TEXT(tbl_raw_data[[#This Row],[updated_date]],"MMMM"))</f>
        <v>AUGUST</v>
      </c>
      <c r="M5129" s="50" t="str">
        <f>"WEEK "&amp; IF(ROUNDUP(DAY(tbl_raw_data[[#This Row],[updated_date]])/7,0)=5,4,ROUNDUP(DAY(tbl_raw_data[[#This Row],[updated_date]])/7,0))</f>
        <v>WEEK 3</v>
      </c>
      <c r="N5129" s="50" t="str">
        <f>UPPER(VLOOKUP(tbl_raw_data[[#This Row],[Analyst]],Settiings!$A$2:$B$16,2,0))</f>
        <v>SAM</v>
      </c>
      <c r="O5129" s="50" t="str">
        <f>TRIM(UPPER(tbl_raw_data[[#This Row],[Outcome]]))</f>
        <v>APPROVE</v>
      </c>
      <c r="P5129" s="50" t="str">
        <f>TRIM(UPPER(tbl_raw_data[[#This Row],[Queue Name]]))</f>
        <v>CONSUMER EXISTING</v>
      </c>
      <c r="Q5129" s="50" t="str">
        <f>IF(tbl_raw_data[[#This Row],[Time taken in min]]&lt;=Settiings!$D$2,"SLA_MET","SLA_NOT_MET")</f>
        <v>SLA_MET</v>
      </c>
      <c r="R5129" s="94"/>
    </row>
    <row r="5130" spans="1:18" x14ac:dyDescent="0.3">
      <c r="A5130" s="20" t="s">
        <v>5354</v>
      </c>
      <c r="B5130" s="15">
        <v>45159.528055555558</v>
      </c>
      <c r="C5130" s="28">
        <v>45159.535555555558</v>
      </c>
      <c r="D5130" s="29" t="s">
        <v>13</v>
      </c>
      <c r="E5130" s="29" t="s">
        <v>19</v>
      </c>
      <c r="F5130" s="29" t="s">
        <v>686</v>
      </c>
      <c r="G5130" s="32"/>
      <c r="H5130" s="86"/>
      <c r="I5130" s="48">
        <f>tbl_raw_data[[#This Row],[Date Actioned]]-tbl_raw_data[[#This Row],[Date Tagged]]</f>
        <v>7.4999999997089617E-3</v>
      </c>
      <c r="J5130" s="46">
        <f>HOUR(tbl_raw_data[[#This Row],[Time_taken]])*60+MINUTE(tbl_raw_data[[#This Row],[Time_taken]])+SECOND(tbl_raw_data[[#This Row],[Time_taken]])/60</f>
        <v>10.8</v>
      </c>
      <c r="K5130" s="52">
        <f>DATE(YEAR(tbl_raw_data[[#This Row],[Date Actioned]]),MONTH(tbl_raw_data[[#This Row],[Date Actioned]]),DAY(tbl_raw_data[[#This Row],[Date Actioned]]))</f>
        <v>45159</v>
      </c>
      <c r="L5130" s="50" t="str">
        <f>UPPER(TEXT(tbl_raw_data[[#This Row],[updated_date]],"MMMM"))</f>
        <v>AUGUST</v>
      </c>
      <c r="M5130" s="50" t="str">
        <f>"WEEK "&amp; IF(ROUNDUP(DAY(tbl_raw_data[[#This Row],[updated_date]])/7,0)=5,4,ROUNDUP(DAY(tbl_raw_data[[#This Row],[updated_date]])/7,0))</f>
        <v>WEEK 3</v>
      </c>
      <c r="N5130" s="50" t="str">
        <f>UPPER(VLOOKUP(tbl_raw_data[[#This Row],[Analyst]],Settiings!$A$2:$B$16,2,0))</f>
        <v>FARDIN</v>
      </c>
      <c r="O5130" s="50" t="str">
        <f>TRIM(UPPER(tbl_raw_data[[#This Row],[Outcome]]))</f>
        <v>APPROVE</v>
      </c>
      <c r="P5130" s="50" t="str">
        <f>TRIM(UPPER(tbl_raw_data[[#This Row],[Queue Name]]))</f>
        <v>CONSUMER POST BUREAU</v>
      </c>
      <c r="Q5130" s="50" t="str">
        <f>IF(tbl_raw_data[[#This Row],[Time taken in min]]&lt;=Settiings!$D$2,"SLA_MET","SLA_NOT_MET")</f>
        <v>SLA_MET</v>
      </c>
      <c r="R5130" s="94"/>
    </row>
    <row r="5131" spans="1:18" x14ac:dyDescent="0.3">
      <c r="A5131" s="23" t="s">
        <v>5355</v>
      </c>
      <c r="B5131" s="9">
        <v>45159.531574074077</v>
      </c>
      <c r="C5131" s="30">
        <v>45159.538356481484</v>
      </c>
      <c r="D5131" s="31" t="s">
        <v>13</v>
      </c>
      <c r="E5131" s="31" t="s">
        <v>19</v>
      </c>
      <c r="F5131" s="31" t="s">
        <v>76</v>
      </c>
      <c r="G5131" s="33"/>
      <c r="H5131" s="87"/>
      <c r="I5131" s="48">
        <f>tbl_raw_data[[#This Row],[Date Actioned]]-tbl_raw_data[[#This Row],[Date Tagged]]</f>
        <v>6.7824074067175388E-3</v>
      </c>
      <c r="J5131" s="46">
        <f>HOUR(tbl_raw_data[[#This Row],[Time_taken]])*60+MINUTE(tbl_raw_data[[#This Row],[Time_taken]])+SECOND(tbl_raw_data[[#This Row],[Time_taken]])/60</f>
        <v>9.7666666666666675</v>
      </c>
      <c r="K5131" s="52">
        <f>DATE(YEAR(tbl_raw_data[[#This Row],[Date Actioned]]),MONTH(tbl_raw_data[[#This Row],[Date Actioned]]),DAY(tbl_raw_data[[#This Row],[Date Actioned]]))</f>
        <v>45159</v>
      </c>
      <c r="L5131" s="50" t="str">
        <f>UPPER(TEXT(tbl_raw_data[[#This Row],[updated_date]],"MMMM"))</f>
        <v>AUGUST</v>
      </c>
      <c r="M5131" s="50" t="str">
        <f>"WEEK "&amp; IF(ROUNDUP(DAY(tbl_raw_data[[#This Row],[updated_date]])/7,0)=5,4,ROUNDUP(DAY(tbl_raw_data[[#This Row],[updated_date]])/7,0))</f>
        <v>WEEK 3</v>
      </c>
      <c r="N5131" s="50" t="str">
        <f>UPPER(VLOOKUP(tbl_raw_data[[#This Row],[Analyst]],Settiings!$A$2:$B$16,2,0))</f>
        <v>ROHAN</v>
      </c>
      <c r="O5131" s="50" t="str">
        <f>TRIM(UPPER(tbl_raw_data[[#This Row],[Outcome]]))</f>
        <v>APPROVE</v>
      </c>
      <c r="P5131" s="50" t="str">
        <f>TRIM(UPPER(tbl_raw_data[[#This Row],[Queue Name]]))</f>
        <v>CONSUMER POST BUREAU</v>
      </c>
      <c r="Q5131" s="50" t="str">
        <f>IF(tbl_raw_data[[#This Row],[Time taken in min]]&lt;=Settiings!$D$2,"SLA_MET","SLA_NOT_MET")</f>
        <v>SLA_MET</v>
      </c>
      <c r="R5131" s="94"/>
    </row>
    <row r="5132" spans="1:18" x14ac:dyDescent="0.3">
      <c r="A5132" s="23" t="s">
        <v>5356</v>
      </c>
      <c r="B5132" s="15">
        <v>45159.532546296294</v>
      </c>
      <c r="C5132" s="28">
        <v>45159.54546296296</v>
      </c>
      <c r="D5132" s="29" t="s">
        <v>27</v>
      </c>
      <c r="E5132" s="29" t="s">
        <v>19</v>
      </c>
      <c r="F5132" s="29" t="s">
        <v>686</v>
      </c>
      <c r="G5132" s="32"/>
      <c r="H5132" s="86"/>
      <c r="I5132" s="48">
        <f>tbl_raw_data[[#This Row],[Date Actioned]]-tbl_raw_data[[#This Row],[Date Tagged]]</f>
        <v>1.2916666666569654E-2</v>
      </c>
      <c r="J5132" s="46">
        <f>HOUR(tbl_raw_data[[#This Row],[Time_taken]])*60+MINUTE(tbl_raw_data[[#This Row],[Time_taken]])+SECOND(tbl_raw_data[[#This Row],[Time_taken]])/60</f>
        <v>18.600000000000001</v>
      </c>
      <c r="K5132" s="52">
        <f>DATE(YEAR(tbl_raw_data[[#This Row],[Date Actioned]]),MONTH(tbl_raw_data[[#This Row],[Date Actioned]]),DAY(tbl_raw_data[[#This Row],[Date Actioned]]))</f>
        <v>45159</v>
      </c>
      <c r="L5132" s="50" t="str">
        <f>UPPER(TEXT(tbl_raw_data[[#This Row],[updated_date]],"MMMM"))</f>
        <v>AUGUST</v>
      </c>
      <c r="M5132" s="50" t="str">
        <f>"WEEK "&amp; IF(ROUNDUP(DAY(tbl_raw_data[[#This Row],[updated_date]])/7,0)=5,4,ROUNDUP(DAY(tbl_raw_data[[#This Row],[updated_date]])/7,0))</f>
        <v>WEEK 3</v>
      </c>
      <c r="N5132" s="50" t="str">
        <f>UPPER(VLOOKUP(tbl_raw_data[[#This Row],[Analyst]],Settiings!$A$2:$B$16,2,0))</f>
        <v>FARDIN</v>
      </c>
      <c r="O5132" s="50" t="str">
        <f>TRIM(UPPER(tbl_raw_data[[#This Row],[Outcome]]))</f>
        <v>DECLINE</v>
      </c>
      <c r="P5132" s="50" t="str">
        <f>TRIM(UPPER(tbl_raw_data[[#This Row],[Queue Name]]))</f>
        <v>CONSUMER POST BUREAU</v>
      </c>
      <c r="Q5132" s="50" t="str">
        <f>IF(tbl_raw_data[[#This Row],[Time taken in min]]&lt;=Settiings!$D$2,"SLA_MET","SLA_NOT_MET")</f>
        <v>SLA_MET</v>
      </c>
      <c r="R5132" s="94"/>
    </row>
    <row r="5133" spans="1:18" x14ac:dyDescent="0.3">
      <c r="A5133" s="14" t="s">
        <v>5357</v>
      </c>
      <c r="B5133" s="9">
        <v>45159.532916666663</v>
      </c>
      <c r="C5133" s="30">
        <v>45159.543206018519</v>
      </c>
      <c r="D5133" s="31" t="s">
        <v>27</v>
      </c>
      <c r="E5133" s="31" t="s">
        <v>19</v>
      </c>
      <c r="F5133" s="31" t="s">
        <v>1222</v>
      </c>
      <c r="G5133" s="31" t="s">
        <v>4763</v>
      </c>
      <c r="H5133" s="85"/>
      <c r="I5133" s="48">
        <f>tbl_raw_data[[#This Row],[Date Actioned]]-tbl_raw_data[[#This Row],[Date Tagged]]</f>
        <v>1.0289351856044959E-2</v>
      </c>
      <c r="J5133" s="46">
        <f>HOUR(tbl_raw_data[[#This Row],[Time_taken]])*60+MINUTE(tbl_raw_data[[#This Row],[Time_taken]])+SECOND(tbl_raw_data[[#This Row],[Time_taken]])/60</f>
        <v>14.816666666666666</v>
      </c>
      <c r="K5133" s="52">
        <f>DATE(YEAR(tbl_raw_data[[#This Row],[Date Actioned]]),MONTH(tbl_raw_data[[#This Row],[Date Actioned]]),DAY(tbl_raw_data[[#This Row],[Date Actioned]]))</f>
        <v>45159</v>
      </c>
      <c r="L5133" s="50" t="str">
        <f>UPPER(TEXT(tbl_raw_data[[#This Row],[updated_date]],"MMMM"))</f>
        <v>AUGUST</v>
      </c>
      <c r="M5133" s="50" t="str">
        <f>"WEEK "&amp; IF(ROUNDUP(DAY(tbl_raw_data[[#This Row],[updated_date]])/7,0)=5,4,ROUNDUP(DAY(tbl_raw_data[[#This Row],[updated_date]])/7,0))</f>
        <v>WEEK 3</v>
      </c>
      <c r="N5133" s="50" t="str">
        <f>UPPER(VLOOKUP(tbl_raw_data[[#This Row],[Analyst]],Settiings!$A$2:$B$16,2,0))</f>
        <v>HARDIK</v>
      </c>
      <c r="O5133" s="50" t="str">
        <f>TRIM(UPPER(tbl_raw_data[[#This Row],[Outcome]]))</f>
        <v>DECLINE</v>
      </c>
      <c r="P5133" s="50" t="str">
        <f>TRIM(UPPER(tbl_raw_data[[#This Row],[Queue Name]]))</f>
        <v>CONSUMER POST BUREAU</v>
      </c>
      <c r="Q5133" s="50" t="str">
        <f>IF(tbl_raw_data[[#This Row],[Time taken in min]]&lt;=Settiings!$D$2,"SLA_MET","SLA_NOT_MET")</f>
        <v>SLA_MET</v>
      </c>
      <c r="R5133" s="94"/>
    </row>
    <row r="5134" spans="1:18" x14ac:dyDescent="0.3">
      <c r="A5134" s="20" t="s">
        <v>5358</v>
      </c>
      <c r="B5134" s="15">
        <v>45159.532997685186</v>
      </c>
      <c r="C5134" s="28">
        <v>45159.542222222219</v>
      </c>
      <c r="D5134" s="29" t="s">
        <v>27</v>
      </c>
      <c r="E5134" s="29" t="s">
        <v>19</v>
      </c>
      <c r="F5134" s="29" t="s">
        <v>43</v>
      </c>
      <c r="G5134" s="32"/>
      <c r="H5134" s="86"/>
      <c r="I5134" s="48">
        <f>tbl_raw_data[[#This Row],[Date Actioned]]-tbl_raw_data[[#This Row],[Date Tagged]]</f>
        <v>9.2245370324235409E-3</v>
      </c>
      <c r="J5134" s="46">
        <f>HOUR(tbl_raw_data[[#This Row],[Time_taken]])*60+MINUTE(tbl_raw_data[[#This Row],[Time_taken]])+SECOND(tbl_raw_data[[#This Row],[Time_taken]])/60</f>
        <v>13.283333333333333</v>
      </c>
      <c r="K5134" s="52">
        <f>DATE(YEAR(tbl_raw_data[[#This Row],[Date Actioned]]),MONTH(tbl_raw_data[[#This Row],[Date Actioned]]),DAY(tbl_raw_data[[#This Row],[Date Actioned]]))</f>
        <v>45159</v>
      </c>
      <c r="L5134" s="50" t="str">
        <f>UPPER(TEXT(tbl_raw_data[[#This Row],[updated_date]],"MMMM"))</f>
        <v>AUGUST</v>
      </c>
      <c r="M5134" s="50" t="str">
        <f>"WEEK "&amp; IF(ROUNDUP(DAY(tbl_raw_data[[#This Row],[updated_date]])/7,0)=5,4,ROUNDUP(DAY(tbl_raw_data[[#This Row],[updated_date]])/7,0))</f>
        <v>WEEK 3</v>
      </c>
      <c r="N5134" s="50" t="str">
        <f>UPPER(VLOOKUP(tbl_raw_data[[#This Row],[Analyst]],Settiings!$A$2:$B$16,2,0))</f>
        <v>MERCEDES</v>
      </c>
      <c r="O5134" s="50" t="str">
        <f>TRIM(UPPER(tbl_raw_data[[#This Row],[Outcome]]))</f>
        <v>DECLINE</v>
      </c>
      <c r="P5134" s="50" t="str">
        <f>TRIM(UPPER(tbl_raw_data[[#This Row],[Queue Name]]))</f>
        <v>CONSUMER POST BUREAU</v>
      </c>
      <c r="Q5134" s="50" t="str">
        <f>IF(tbl_raw_data[[#This Row],[Time taken in min]]&lt;=Settiings!$D$2,"SLA_MET","SLA_NOT_MET")</f>
        <v>SLA_MET</v>
      </c>
      <c r="R5134" s="94"/>
    </row>
    <row r="5135" spans="1:18" x14ac:dyDescent="0.3">
      <c r="A5135" s="14" t="s">
        <v>5359</v>
      </c>
      <c r="B5135" s="15">
        <v>45159.533634259256</v>
      </c>
      <c r="C5135" s="28">
        <v>45159.541932870372</v>
      </c>
      <c r="D5135" s="29" t="s">
        <v>13</v>
      </c>
      <c r="E5135" s="29" t="s">
        <v>9</v>
      </c>
      <c r="F5135" s="29" t="s">
        <v>76</v>
      </c>
      <c r="G5135" s="32"/>
      <c r="H5135" s="86"/>
      <c r="I5135" s="48">
        <f>tbl_raw_data[[#This Row],[Date Actioned]]-tbl_raw_data[[#This Row],[Date Tagged]]</f>
        <v>8.298611115606036E-3</v>
      </c>
      <c r="J5135" s="46">
        <f>HOUR(tbl_raw_data[[#This Row],[Time_taken]])*60+MINUTE(tbl_raw_data[[#This Row],[Time_taken]])+SECOND(tbl_raw_data[[#This Row],[Time_taken]])/60</f>
        <v>11.95</v>
      </c>
      <c r="K5135" s="52">
        <f>DATE(YEAR(tbl_raw_data[[#This Row],[Date Actioned]]),MONTH(tbl_raw_data[[#This Row],[Date Actioned]]),DAY(tbl_raw_data[[#This Row],[Date Actioned]]))</f>
        <v>45159</v>
      </c>
      <c r="L5135" s="50" t="str">
        <f>UPPER(TEXT(tbl_raw_data[[#This Row],[updated_date]],"MMMM"))</f>
        <v>AUGUST</v>
      </c>
      <c r="M5135" s="50" t="str">
        <f>"WEEK "&amp; IF(ROUNDUP(DAY(tbl_raw_data[[#This Row],[updated_date]])/7,0)=5,4,ROUNDUP(DAY(tbl_raw_data[[#This Row],[updated_date]])/7,0))</f>
        <v>WEEK 3</v>
      </c>
      <c r="N5135" s="50" t="str">
        <f>UPPER(VLOOKUP(tbl_raw_data[[#This Row],[Analyst]],Settiings!$A$2:$B$16,2,0))</f>
        <v>ROHAN</v>
      </c>
      <c r="O5135" s="50" t="str">
        <f>TRIM(UPPER(tbl_raw_data[[#This Row],[Outcome]]))</f>
        <v>APPROVE</v>
      </c>
      <c r="P5135" s="50" t="str">
        <f>TRIM(UPPER(tbl_raw_data[[#This Row],[Queue Name]]))</f>
        <v>CONSUMER EXISTING</v>
      </c>
      <c r="Q5135" s="50" t="str">
        <f>IF(tbl_raw_data[[#This Row],[Time taken in min]]&lt;=Settiings!$D$2,"SLA_MET","SLA_NOT_MET")</f>
        <v>SLA_MET</v>
      </c>
      <c r="R5135" s="94"/>
    </row>
    <row r="5136" spans="1:18" x14ac:dyDescent="0.3">
      <c r="A5136" s="23" t="s">
        <v>5360</v>
      </c>
      <c r="B5136" s="9">
        <v>45159.533807870372</v>
      </c>
      <c r="C5136" s="30">
        <v>45159.541250000002</v>
      </c>
      <c r="D5136" s="31" t="s">
        <v>27</v>
      </c>
      <c r="E5136" s="31" t="s">
        <v>9</v>
      </c>
      <c r="F5136" s="31" t="s">
        <v>65</v>
      </c>
      <c r="G5136" s="31" t="s">
        <v>4777</v>
      </c>
      <c r="H5136" s="85"/>
      <c r="I5136" s="48">
        <f>tbl_raw_data[[#This Row],[Date Actioned]]-tbl_raw_data[[#This Row],[Date Tagged]]</f>
        <v>7.442129630362615E-3</v>
      </c>
      <c r="J5136" s="46">
        <f>HOUR(tbl_raw_data[[#This Row],[Time_taken]])*60+MINUTE(tbl_raw_data[[#This Row],[Time_taken]])+SECOND(tbl_raw_data[[#This Row],[Time_taken]])/60</f>
        <v>10.716666666666667</v>
      </c>
      <c r="K5136" s="52">
        <f>DATE(YEAR(tbl_raw_data[[#This Row],[Date Actioned]]),MONTH(tbl_raw_data[[#This Row],[Date Actioned]]),DAY(tbl_raw_data[[#This Row],[Date Actioned]]))</f>
        <v>45159</v>
      </c>
      <c r="L5136" s="50" t="str">
        <f>UPPER(TEXT(tbl_raw_data[[#This Row],[updated_date]],"MMMM"))</f>
        <v>AUGUST</v>
      </c>
      <c r="M5136" s="50" t="str">
        <f>"WEEK "&amp; IF(ROUNDUP(DAY(tbl_raw_data[[#This Row],[updated_date]])/7,0)=5,4,ROUNDUP(DAY(tbl_raw_data[[#This Row],[updated_date]])/7,0))</f>
        <v>WEEK 3</v>
      </c>
      <c r="N5136" s="50" t="str">
        <f>UPPER(VLOOKUP(tbl_raw_data[[#This Row],[Analyst]],Settiings!$A$2:$B$16,2,0))</f>
        <v>SAM</v>
      </c>
      <c r="O5136" s="50" t="str">
        <f>TRIM(UPPER(tbl_raw_data[[#This Row],[Outcome]]))</f>
        <v>DECLINE</v>
      </c>
      <c r="P5136" s="50" t="str">
        <f>TRIM(UPPER(tbl_raw_data[[#This Row],[Queue Name]]))</f>
        <v>CONSUMER EXISTING</v>
      </c>
      <c r="Q5136" s="50" t="str">
        <f>IF(tbl_raw_data[[#This Row],[Time taken in min]]&lt;=Settiings!$D$2,"SLA_MET","SLA_NOT_MET")</f>
        <v>SLA_MET</v>
      </c>
      <c r="R5136" s="94"/>
    </row>
    <row r="5137" spans="1:18" x14ac:dyDescent="0.3">
      <c r="A5137" s="14" t="s">
        <v>5361</v>
      </c>
      <c r="B5137" s="15">
        <v>45159.534456018519</v>
      </c>
      <c r="C5137" s="28">
        <v>45159.543483796297</v>
      </c>
      <c r="D5137" s="29" t="s">
        <v>27</v>
      </c>
      <c r="E5137" s="29" t="s">
        <v>9</v>
      </c>
      <c r="F5137" s="29" t="s">
        <v>24</v>
      </c>
      <c r="G5137" s="29" t="s">
        <v>5362</v>
      </c>
      <c r="H5137" s="84"/>
      <c r="I5137" s="48">
        <f>tbl_raw_data[[#This Row],[Date Actioned]]-tbl_raw_data[[#This Row],[Date Tagged]]</f>
        <v>9.0277777781011537E-3</v>
      </c>
      <c r="J5137" s="46">
        <f>HOUR(tbl_raw_data[[#This Row],[Time_taken]])*60+MINUTE(tbl_raw_data[[#This Row],[Time_taken]])+SECOND(tbl_raw_data[[#This Row],[Time_taken]])/60</f>
        <v>13</v>
      </c>
      <c r="K5137" s="52">
        <f>DATE(YEAR(tbl_raw_data[[#This Row],[Date Actioned]]),MONTH(tbl_raw_data[[#This Row],[Date Actioned]]),DAY(tbl_raw_data[[#This Row],[Date Actioned]]))</f>
        <v>45159</v>
      </c>
      <c r="L5137" s="50" t="str">
        <f>UPPER(TEXT(tbl_raw_data[[#This Row],[updated_date]],"MMMM"))</f>
        <v>AUGUST</v>
      </c>
      <c r="M5137" s="50" t="str">
        <f>"WEEK "&amp; IF(ROUNDUP(DAY(tbl_raw_data[[#This Row],[updated_date]])/7,0)=5,4,ROUNDUP(DAY(tbl_raw_data[[#This Row],[updated_date]])/7,0))</f>
        <v>WEEK 3</v>
      </c>
      <c r="N5137" s="50" t="str">
        <f>UPPER(VLOOKUP(tbl_raw_data[[#This Row],[Analyst]],Settiings!$A$2:$B$16,2,0))</f>
        <v>QUADIR</v>
      </c>
      <c r="O5137" s="50" t="str">
        <f>TRIM(UPPER(tbl_raw_data[[#This Row],[Outcome]]))</f>
        <v>DECLINE</v>
      </c>
      <c r="P5137" s="50" t="str">
        <f>TRIM(UPPER(tbl_raw_data[[#This Row],[Queue Name]]))</f>
        <v>CONSUMER EXISTING</v>
      </c>
      <c r="Q5137" s="50" t="str">
        <f>IF(tbl_raw_data[[#This Row],[Time taken in min]]&lt;=Settiings!$D$2,"SLA_MET","SLA_NOT_MET")</f>
        <v>SLA_MET</v>
      </c>
      <c r="R5137" s="94"/>
    </row>
    <row r="5138" spans="1:18" x14ac:dyDescent="0.3">
      <c r="A5138" s="20" t="s">
        <v>5363</v>
      </c>
      <c r="B5138" s="9">
        <v>45159.534884259258</v>
      </c>
      <c r="C5138" s="30">
        <v>45159.546412037038</v>
      </c>
      <c r="D5138" s="31" t="s">
        <v>13</v>
      </c>
      <c r="E5138" s="31" t="s">
        <v>9</v>
      </c>
      <c r="F5138" s="31" t="s">
        <v>65</v>
      </c>
      <c r="G5138" s="31" t="s">
        <v>946</v>
      </c>
      <c r="H5138" s="85"/>
      <c r="I5138" s="48">
        <f>tbl_raw_data[[#This Row],[Date Actioned]]-tbl_raw_data[[#This Row],[Date Tagged]]</f>
        <v>1.152777778042946E-2</v>
      </c>
      <c r="J5138" s="46">
        <f>HOUR(tbl_raw_data[[#This Row],[Time_taken]])*60+MINUTE(tbl_raw_data[[#This Row],[Time_taken]])+SECOND(tbl_raw_data[[#This Row],[Time_taken]])/60</f>
        <v>16.600000000000001</v>
      </c>
      <c r="K5138" s="52">
        <f>DATE(YEAR(tbl_raw_data[[#This Row],[Date Actioned]]),MONTH(tbl_raw_data[[#This Row],[Date Actioned]]),DAY(tbl_raw_data[[#This Row],[Date Actioned]]))</f>
        <v>45159</v>
      </c>
      <c r="L5138" s="50" t="str">
        <f>UPPER(TEXT(tbl_raw_data[[#This Row],[updated_date]],"MMMM"))</f>
        <v>AUGUST</v>
      </c>
      <c r="M5138" s="50" t="str">
        <f>"WEEK "&amp; IF(ROUNDUP(DAY(tbl_raw_data[[#This Row],[updated_date]])/7,0)=5,4,ROUNDUP(DAY(tbl_raw_data[[#This Row],[updated_date]])/7,0))</f>
        <v>WEEK 3</v>
      </c>
      <c r="N5138" s="50" t="str">
        <f>UPPER(VLOOKUP(tbl_raw_data[[#This Row],[Analyst]],Settiings!$A$2:$B$16,2,0))</f>
        <v>SAM</v>
      </c>
      <c r="O5138" s="50" t="str">
        <f>TRIM(UPPER(tbl_raw_data[[#This Row],[Outcome]]))</f>
        <v>APPROVE</v>
      </c>
      <c r="P5138" s="50" t="str">
        <f>TRIM(UPPER(tbl_raw_data[[#This Row],[Queue Name]]))</f>
        <v>CONSUMER EXISTING</v>
      </c>
      <c r="Q5138" s="50" t="str">
        <f>IF(tbl_raw_data[[#This Row],[Time taken in min]]&lt;=Settiings!$D$2,"SLA_MET","SLA_NOT_MET")</f>
        <v>SLA_MET</v>
      </c>
      <c r="R5138" s="94"/>
    </row>
    <row r="5139" spans="1:18" x14ac:dyDescent="0.3">
      <c r="A5139" s="20" t="s">
        <v>5364</v>
      </c>
      <c r="B5139" s="9">
        <v>45159.53528935185</v>
      </c>
      <c r="C5139" s="30">
        <v>45159.550787037035</v>
      </c>
      <c r="D5139" s="31" t="s">
        <v>27</v>
      </c>
      <c r="E5139" s="31" t="s">
        <v>9</v>
      </c>
      <c r="F5139" s="31" t="s">
        <v>1222</v>
      </c>
      <c r="G5139" s="31" t="s">
        <v>4777</v>
      </c>
      <c r="H5139" s="85"/>
      <c r="I5139" s="48">
        <f>tbl_raw_data[[#This Row],[Date Actioned]]-tbl_raw_data[[#This Row],[Date Tagged]]</f>
        <v>1.5497685184527654E-2</v>
      </c>
      <c r="J5139" s="46">
        <f>HOUR(tbl_raw_data[[#This Row],[Time_taken]])*60+MINUTE(tbl_raw_data[[#This Row],[Time_taken]])+SECOND(tbl_raw_data[[#This Row],[Time_taken]])/60</f>
        <v>22.316666666666666</v>
      </c>
      <c r="K5139" s="52">
        <f>DATE(YEAR(tbl_raw_data[[#This Row],[Date Actioned]]),MONTH(tbl_raw_data[[#This Row],[Date Actioned]]),DAY(tbl_raw_data[[#This Row],[Date Actioned]]))</f>
        <v>45159</v>
      </c>
      <c r="L5139" s="50" t="str">
        <f>UPPER(TEXT(tbl_raw_data[[#This Row],[updated_date]],"MMMM"))</f>
        <v>AUGUST</v>
      </c>
      <c r="M5139" s="50" t="str">
        <f>"WEEK "&amp; IF(ROUNDUP(DAY(tbl_raw_data[[#This Row],[updated_date]])/7,0)=5,4,ROUNDUP(DAY(tbl_raw_data[[#This Row],[updated_date]])/7,0))</f>
        <v>WEEK 3</v>
      </c>
      <c r="N5139" s="50" t="str">
        <f>UPPER(VLOOKUP(tbl_raw_data[[#This Row],[Analyst]],Settiings!$A$2:$B$16,2,0))</f>
        <v>HARDIK</v>
      </c>
      <c r="O5139" s="50" t="str">
        <f>TRIM(UPPER(tbl_raw_data[[#This Row],[Outcome]]))</f>
        <v>DECLINE</v>
      </c>
      <c r="P5139" s="50" t="str">
        <f>TRIM(UPPER(tbl_raw_data[[#This Row],[Queue Name]]))</f>
        <v>CONSUMER EXISTING</v>
      </c>
      <c r="Q5139" s="50" t="str">
        <f>IF(tbl_raw_data[[#This Row],[Time taken in min]]&lt;=Settiings!$D$2,"SLA_MET","SLA_NOT_MET")</f>
        <v>SLA_NOT_MET</v>
      </c>
      <c r="R5139" s="94"/>
    </row>
    <row r="5140" spans="1:18" x14ac:dyDescent="0.3">
      <c r="A5140" s="23" t="s">
        <v>5365</v>
      </c>
      <c r="B5140" s="15">
        <v>45159.540092592593</v>
      </c>
      <c r="C5140" s="28">
        <v>45159.550810185188</v>
      </c>
      <c r="D5140" s="29" t="s">
        <v>13</v>
      </c>
      <c r="E5140" s="29" t="s">
        <v>19</v>
      </c>
      <c r="F5140" s="29" t="s">
        <v>76</v>
      </c>
      <c r="G5140" s="29" t="s">
        <v>17</v>
      </c>
      <c r="H5140" s="84"/>
      <c r="I5140" s="48">
        <f>tbl_raw_data[[#This Row],[Date Actioned]]-tbl_raw_data[[#This Row],[Date Tagged]]</f>
        <v>1.0717592595028691E-2</v>
      </c>
      <c r="J5140" s="46">
        <f>HOUR(tbl_raw_data[[#This Row],[Time_taken]])*60+MINUTE(tbl_raw_data[[#This Row],[Time_taken]])+SECOND(tbl_raw_data[[#This Row],[Time_taken]])/60</f>
        <v>15.433333333333334</v>
      </c>
      <c r="K5140" s="52">
        <f>DATE(YEAR(tbl_raw_data[[#This Row],[Date Actioned]]),MONTH(tbl_raw_data[[#This Row],[Date Actioned]]),DAY(tbl_raw_data[[#This Row],[Date Actioned]]))</f>
        <v>45159</v>
      </c>
      <c r="L5140" s="50" t="str">
        <f>UPPER(TEXT(tbl_raw_data[[#This Row],[updated_date]],"MMMM"))</f>
        <v>AUGUST</v>
      </c>
      <c r="M5140" s="50" t="str">
        <f>"WEEK "&amp; IF(ROUNDUP(DAY(tbl_raw_data[[#This Row],[updated_date]])/7,0)=5,4,ROUNDUP(DAY(tbl_raw_data[[#This Row],[updated_date]])/7,0))</f>
        <v>WEEK 3</v>
      </c>
      <c r="N5140" s="50" t="str">
        <f>UPPER(VLOOKUP(tbl_raw_data[[#This Row],[Analyst]],Settiings!$A$2:$B$16,2,0))</f>
        <v>ROHAN</v>
      </c>
      <c r="O5140" s="50" t="str">
        <f>TRIM(UPPER(tbl_raw_data[[#This Row],[Outcome]]))</f>
        <v>APPROVE</v>
      </c>
      <c r="P5140" s="50" t="str">
        <f>TRIM(UPPER(tbl_raw_data[[#This Row],[Queue Name]]))</f>
        <v>CONSUMER POST BUREAU</v>
      </c>
      <c r="Q5140" s="50" t="str">
        <f>IF(tbl_raw_data[[#This Row],[Time taken in min]]&lt;=Settiings!$D$2,"SLA_MET","SLA_NOT_MET")</f>
        <v>SLA_MET</v>
      </c>
      <c r="R5140" s="94"/>
    </row>
    <row r="5141" spans="1:18" x14ac:dyDescent="0.3">
      <c r="A5141" s="14" t="s">
        <v>5366</v>
      </c>
      <c r="B5141" s="9">
        <v>45159.543495370373</v>
      </c>
      <c r="C5141" s="30">
        <v>45159.549537037034</v>
      </c>
      <c r="D5141" s="31" t="s">
        <v>13</v>
      </c>
      <c r="E5141" s="31" t="s">
        <v>9</v>
      </c>
      <c r="F5141" s="31" t="s">
        <v>65</v>
      </c>
      <c r="G5141" s="31" t="s">
        <v>128</v>
      </c>
      <c r="H5141" s="85"/>
      <c r="I5141" s="48">
        <f>tbl_raw_data[[#This Row],[Date Actioned]]-tbl_raw_data[[#This Row],[Date Tagged]]</f>
        <v>6.0416666601668112E-3</v>
      </c>
      <c r="J5141" s="46">
        <f>HOUR(tbl_raw_data[[#This Row],[Time_taken]])*60+MINUTE(tbl_raw_data[[#This Row],[Time_taken]])+SECOND(tbl_raw_data[[#This Row],[Time_taken]])/60</f>
        <v>8.6999999999999993</v>
      </c>
      <c r="K5141" s="52">
        <f>DATE(YEAR(tbl_raw_data[[#This Row],[Date Actioned]]),MONTH(tbl_raw_data[[#This Row],[Date Actioned]]),DAY(tbl_raw_data[[#This Row],[Date Actioned]]))</f>
        <v>45159</v>
      </c>
      <c r="L5141" s="50" t="str">
        <f>UPPER(TEXT(tbl_raw_data[[#This Row],[updated_date]],"MMMM"))</f>
        <v>AUGUST</v>
      </c>
      <c r="M5141" s="50" t="str">
        <f>"WEEK "&amp; IF(ROUNDUP(DAY(tbl_raw_data[[#This Row],[updated_date]])/7,0)=5,4,ROUNDUP(DAY(tbl_raw_data[[#This Row],[updated_date]])/7,0))</f>
        <v>WEEK 3</v>
      </c>
      <c r="N5141" s="50" t="str">
        <f>UPPER(VLOOKUP(tbl_raw_data[[#This Row],[Analyst]],Settiings!$A$2:$B$16,2,0))</f>
        <v>SAM</v>
      </c>
      <c r="O5141" s="50" t="str">
        <f>TRIM(UPPER(tbl_raw_data[[#This Row],[Outcome]]))</f>
        <v>APPROVE</v>
      </c>
      <c r="P5141" s="50" t="str">
        <f>TRIM(UPPER(tbl_raw_data[[#This Row],[Queue Name]]))</f>
        <v>CONSUMER EXISTING</v>
      </c>
      <c r="Q5141" s="50" t="str">
        <f>IF(tbl_raw_data[[#This Row],[Time taken in min]]&lt;=Settiings!$D$2,"SLA_MET","SLA_NOT_MET")</f>
        <v>SLA_MET</v>
      </c>
      <c r="R5141" s="94"/>
    </row>
    <row r="5142" spans="1:18" x14ac:dyDescent="0.3">
      <c r="A5142" s="20" t="s">
        <v>5367</v>
      </c>
      <c r="B5142" s="15">
        <v>45159.543923611112</v>
      </c>
      <c r="C5142" s="28">
        <v>45159.552384259259</v>
      </c>
      <c r="D5142" s="29" t="s">
        <v>13</v>
      </c>
      <c r="E5142" s="29" t="s">
        <v>9</v>
      </c>
      <c r="F5142" s="29" t="s">
        <v>24</v>
      </c>
      <c r="G5142" s="29" t="s">
        <v>17</v>
      </c>
      <c r="H5142" s="84"/>
      <c r="I5142" s="48">
        <f>tbl_raw_data[[#This Row],[Date Actioned]]-tbl_raw_data[[#This Row],[Date Tagged]]</f>
        <v>8.4606481468654238E-3</v>
      </c>
      <c r="J5142" s="46">
        <f>HOUR(tbl_raw_data[[#This Row],[Time_taken]])*60+MINUTE(tbl_raw_data[[#This Row],[Time_taken]])+SECOND(tbl_raw_data[[#This Row],[Time_taken]])/60</f>
        <v>12.183333333333334</v>
      </c>
      <c r="K5142" s="52">
        <f>DATE(YEAR(tbl_raw_data[[#This Row],[Date Actioned]]),MONTH(tbl_raw_data[[#This Row],[Date Actioned]]),DAY(tbl_raw_data[[#This Row],[Date Actioned]]))</f>
        <v>45159</v>
      </c>
      <c r="L5142" s="50" t="str">
        <f>UPPER(TEXT(tbl_raw_data[[#This Row],[updated_date]],"MMMM"))</f>
        <v>AUGUST</v>
      </c>
      <c r="M5142" s="50" t="str">
        <f>"WEEK "&amp; IF(ROUNDUP(DAY(tbl_raw_data[[#This Row],[updated_date]])/7,0)=5,4,ROUNDUP(DAY(tbl_raw_data[[#This Row],[updated_date]])/7,0))</f>
        <v>WEEK 3</v>
      </c>
      <c r="N5142" s="50" t="str">
        <f>UPPER(VLOOKUP(tbl_raw_data[[#This Row],[Analyst]],Settiings!$A$2:$B$16,2,0))</f>
        <v>QUADIR</v>
      </c>
      <c r="O5142" s="50" t="str">
        <f>TRIM(UPPER(tbl_raw_data[[#This Row],[Outcome]]))</f>
        <v>APPROVE</v>
      </c>
      <c r="P5142" s="50" t="str">
        <f>TRIM(UPPER(tbl_raw_data[[#This Row],[Queue Name]]))</f>
        <v>CONSUMER EXISTING</v>
      </c>
      <c r="Q5142" s="50" t="str">
        <f>IF(tbl_raw_data[[#This Row],[Time taken in min]]&lt;=Settiings!$D$2,"SLA_MET","SLA_NOT_MET")</f>
        <v>SLA_MET</v>
      </c>
      <c r="R5142" s="94"/>
    </row>
    <row r="5143" spans="1:18" x14ac:dyDescent="0.3">
      <c r="A5143" s="23" t="s">
        <v>5368</v>
      </c>
      <c r="B5143" s="9">
        <v>45159.544965277775</v>
      </c>
      <c r="C5143" s="30">
        <v>45159.553414351853</v>
      </c>
      <c r="D5143" s="31" t="s">
        <v>13</v>
      </c>
      <c r="E5143" s="31" t="s">
        <v>19</v>
      </c>
      <c r="F5143" s="31" t="s">
        <v>686</v>
      </c>
      <c r="G5143" s="31" t="s">
        <v>17</v>
      </c>
      <c r="H5143" s="85"/>
      <c r="I5143" s="48">
        <f>tbl_raw_data[[#This Row],[Date Actioned]]-tbl_raw_data[[#This Row],[Date Tagged]]</f>
        <v>8.449074077361729E-3</v>
      </c>
      <c r="J5143" s="46">
        <f>HOUR(tbl_raw_data[[#This Row],[Time_taken]])*60+MINUTE(tbl_raw_data[[#This Row],[Time_taken]])+SECOND(tbl_raw_data[[#This Row],[Time_taken]])/60</f>
        <v>12.166666666666666</v>
      </c>
      <c r="K5143" s="52">
        <f>DATE(YEAR(tbl_raw_data[[#This Row],[Date Actioned]]),MONTH(tbl_raw_data[[#This Row],[Date Actioned]]),DAY(tbl_raw_data[[#This Row],[Date Actioned]]))</f>
        <v>45159</v>
      </c>
      <c r="L5143" s="50" t="str">
        <f>UPPER(TEXT(tbl_raw_data[[#This Row],[updated_date]],"MMMM"))</f>
        <v>AUGUST</v>
      </c>
      <c r="M5143" s="50" t="str">
        <f>"WEEK "&amp; IF(ROUNDUP(DAY(tbl_raw_data[[#This Row],[updated_date]])/7,0)=5,4,ROUNDUP(DAY(tbl_raw_data[[#This Row],[updated_date]])/7,0))</f>
        <v>WEEK 3</v>
      </c>
      <c r="N5143" s="50" t="str">
        <f>UPPER(VLOOKUP(tbl_raw_data[[#This Row],[Analyst]],Settiings!$A$2:$B$16,2,0))</f>
        <v>FARDIN</v>
      </c>
      <c r="O5143" s="50" t="str">
        <f>TRIM(UPPER(tbl_raw_data[[#This Row],[Outcome]]))</f>
        <v>APPROVE</v>
      </c>
      <c r="P5143" s="50" t="str">
        <f>TRIM(UPPER(tbl_raw_data[[#This Row],[Queue Name]]))</f>
        <v>CONSUMER POST BUREAU</v>
      </c>
      <c r="Q5143" s="50" t="str">
        <f>IF(tbl_raw_data[[#This Row],[Time taken in min]]&lt;=Settiings!$D$2,"SLA_MET","SLA_NOT_MET")</f>
        <v>SLA_MET</v>
      </c>
      <c r="R5143" s="94"/>
    </row>
    <row r="5144" spans="1:18" x14ac:dyDescent="0.3">
      <c r="A5144" s="14" t="s">
        <v>5369</v>
      </c>
      <c r="B5144" s="15">
        <v>45159.546516203707</v>
      </c>
      <c r="C5144" s="28">
        <v>45159.552534722221</v>
      </c>
      <c r="D5144" s="29" t="s">
        <v>13</v>
      </c>
      <c r="E5144" s="29" t="s">
        <v>9</v>
      </c>
      <c r="F5144" s="29" t="s">
        <v>65</v>
      </c>
      <c r="G5144" s="29" t="s">
        <v>77</v>
      </c>
      <c r="H5144" s="84"/>
      <c r="I5144" s="48">
        <f>tbl_raw_data[[#This Row],[Date Actioned]]-tbl_raw_data[[#This Row],[Date Tagged]]</f>
        <v>6.018518513883464E-3</v>
      </c>
      <c r="J5144" s="46">
        <f>HOUR(tbl_raw_data[[#This Row],[Time_taken]])*60+MINUTE(tbl_raw_data[[#This Row],[Time_taken]])+SECOND(tbl_raw_data[[#This Row],[Time_taken]])/60</f>
        <v>8.6666666666666661</v>
      </c>
      <c r="K5144" s="52">
        <f>DATE(YEAR(tbl_raw_data[[#This Row],[Date Actioned]]),MONTH(tbl_raw_data[[#This Row],[Date Actioned]]),DAY(tbl_raw_data[[#This Row],[Date Actioned]]))</f>
        <v>45159</v>
      </c>
      <c r="L5144" s="50" t="str">
        <f>UPPER(TEXT(tbl_raw_data[[#This Row],[updated_date]],"MMMM"))</f>
        <v>AUGUST</v>
      </c>
      <c r="M5144" s="50" t="str">
        <f>"WEEK "&amp; IF(ROUNDUP(DAY(tbl_raw_data[[#This Row],[updated_date]])/7,0)=5,4,ROUNDUP(DAY(tbl_raw_data[[#This Row],[updated_date]])/7,0))</f>
        <v>WEEK 3</v>
      </c>
      <c r="N5144" s="50" t="str">
        <f>UPPER(VLOOKUP(tbl_raw_data[[#This Row],[Analyst]],Settiings!$A$2:$B$16,2,0))</f>
        <v>SAM</v>
      </c>
      <c r="O5144" s="50" t="str">
        <f>TRIM(UPPER(tbl_raw_data[[#This Row],[Outcome]]))</f>
        <v>APPROVE</v>
      </c>
      <c r="P5144" s="50" t="str">
        <f>TRIM(UPPER(tbl_raw_data[[#This Row],[Queue Name]]))</f>
        <v>CONSUMER EXISTING</v>
      </c>
      <c r="Q5144" s="50" t="str">
        <f>IF(tbl_raw_data[[#This Row],[Time taken in min]]&lt;=Settiings!$D$2,"SLA_MET","SLA_NOT_MET")</f>
        <v>SLA_MET</v>
      </c>
      <c r="R5144" s="94"/>
    </row>
    <row r="5145" spans="1:18" x14ac:dyDescent="0.3">
      <c r="A5145" s="20" t="s">
        <v>5370</v>
      </c>
      <c r="B5145" s="9">
        <v>45159.547384259262</v>
      </c>
      <c r="C5145" s="30">
        <v>45159.556180555555</v>
      </c>
      <c r="D5145" s="31" t="s">
        <v>13</v>
      </c>
      <c r="E5145" s="31" t="s">
        <v>47</v>
      </c>
      <c r="F5145" s="31" t="s">
        <v>1222</v>
      </c>
      <c r="G5145" s="31" t="s">
        <v>77</v>
      </c>
      <c r="H5145" s="85"/>
      <c r="I5145" s="48">
        <f>tbl_raw_data[[#This Row],[Date Actioned]]-tbl_raw_data[[#This Row],[Date Tagged]]</f>
        <v>8.7962962934398092E-3</v>
      </c>
      <c r="J5145" s="46">
        <f>HOUR(tbl_raw_data[[#This Row],[Time_taken]])*60+MINUTE(tbl_raw_data[[#This Row],[Time_taken]])+SECOND(tbl_raw_data[[#This Row],[Time_taken]])/60</f>
        <v>12.666666666666666</v>
      </c>
      <c r="K5145" s="52">
        <f>DATE(YEAR(tbl_raw_data[[#This Row],[Date Actioned]]),MONTH(tbl_raw_data[[#This Row],[Date Actioned]]),DAY(tbl_raw_data[[#This Row],[Date Actioned]]))</f>
        <v>45159</v>
      </c>
      <c r="L5145" s="50" t="str">
        <f>UPPER(TEXT(tbl_raw_data[[#This Row],[updated_date]],"MMMM"))</f>
        <v>AUGUST</v>
      </c>
      <c r="M5145" s="50" t="str">
        <f>"WEEK "&amp; IF(ROUNDUP(DAY(tbl_raw_data[[#This Row],[updated_date]])/7,0)=5,4,ROUNDUP(DAY(tbl_raw_data[[#This Row],[updated_date]])/7,0))</f>
        <v>WEEK 3</v>
      </c>
      <c r="N5145" s="50" t="str">
        <f>UPPER(VLOOKUP(tbl_raw_data[[#This Row],[Analyst]],Settiings!$A$2:$B$16,2,0))</f>
        <v>HARDIK</v>
      </c>
      <c r="O5145" s="50" t="str">
        <f>TRIM(UPPER(tbl_raw_data[[#This Row],[Outcome]]))</f>
        <v>APPROVE</v>
      </c>
      <c r="P5145" s="50" t="str">
        <f>TRIM(UPPER(tbl_raw_data[[#This Row],[Queue Name]]))</f>
        <v>CONSUMER PRE BUREAU</v>
      </c>
      <c r="Q5145" s="50" t="str">
        <f>IF(tbl_raw_data[[#This Row],[Time taken in min]]&lt;=Settiings!$D$2,"SLA_MET","SLA_NOT_MET")</f>
        <v>SLA_MET</v>
      </c>
      <c r="R5145" s="94"/>
    </row>
    <row r="5146" spans="1:18" x14ac:dyDescent="0.3">
      <c r="A5146" s="23" t="s">
        <v>5372</v>
      </c>
      <c r="B5146" s="15">
        <v>45159.549317129633</v>
      </c>
      <c r="C5146" s="28">
        <v>45159.555636574078</v>
      </c>
      <c r="D5146" s="29" t="s">
        <v>27</v>
      </c>
      <c r="E5146" s="29" t="s">
        <v>9</v>
      </c>
      <c r="F5146" s="29" t="s">
        <v>16</v>
      </c>
      <c r="G5146" s="29" t="s">
        <v>5160</v>
      </c>
      <c r="H5146" s="84"/>
      <c r="I5146" s="48">
        <f>tbl_raw_data[[#This Row],[Date Actioned]]-tbl_raw_data[[#This Row],[Date Tagged]]</f>
        <v>6.3194444446708076E-3</v>
      </c>
      <c r="J5146" s="46">
        <f>HOUR(tbl_raw_data[[#This Row],[Time_taken]])*60+MINUTE(tbl_raw_data[[#This Row],[Time_taken]])+SECOND(tbl_raw_data[[#This Row],[Time_taken]])/60</f>
        <v>9.1</v>
      </c>
      <c r="K5146" s="52">
        <f>DATE(YEAR(tbl_raw_data[[#This Row],[Date Actioned]]),MONTH(tbl_raw_data[[#This Row],[Date Actioned]]),DAY(tbl_raw_data[[#This Row],[Date Actioned]]))</f>
        <v>45159</v>
      </c>
      <c r="L5146" s="50" t="str">
        <f>UPPER(TEXT(tbl_raw_data[[#This Row],[updated_date]],"MMMM"))</f>
        <v>AUGUST</v>
      </c>
      <c r="M5146" s="50" t="str">
        <f>"WEEK "&amp; IF(ROUNDUP(DAY(tbl_raw_data[[#This Row],[updated_date]])/7,0)=5,4,ROUNDUP(DAY(tbl_raw_data[[#This Row],[updated_date]])/7,0))</f>
        <v>WEEK 3</v>
      </c>
      <c r="N5146" s="50" t="str">
        <f>UPPER(VLOOKUP(tbl_raw_data[[#This Row],[Analyst]],Settiings!$A$2:$B$16,2,0))</f>
        <v>CAMROOON</v>
      </c>
      <c r="O5146" s="50" t="str">
        <f>TRIM(UPPER(tbl_raw_data[[#This Row],[Outcome]]))</f>
        <v>DECLINE</v>
      </c>
      <c r="P5146" s="50" t="str">
        <f>TRIM(UPPER(tbl_raw_data[[#This Row],[Queue Name]]))</f>
        <v>CONSUMER EXISTING</v>
      </c>
      <c r="Q5146" s="50" t="str">
        <f>IF(tbl_raw_data[[#This Row],[Time taken in min]]&lt;=Settiings!$D$2,"SLA_MET","SLA_NOT_MET")</f>
        <v>SLA_MET</v>
      </c>
      <c r="R5146" s="94"/>
    </row>
    <row r="5147" spans="1:18" x14ac:dyDescent="0.3">
      <c r="A5147" s="23" t="s">
        <v>5375</v>
      </c>
      <c r="B5147" s="15">
        <v>45159.555601851855</v>
      </c>
      <c r="C5147" s="28">
        <v>45159.584004629629</v>
      </c>
      <c r="D5147" s="29" t="s">
        <v>13</v>
      </c>
      <c r="E5147" s="29" t="s">
        <v>19</v>
      </c>
      <c r="F5147" s="29" t="s">
        <v>16</v>
      </c>
      <c r="G5147" s="29" t="s">
        <v>17</v>
      </c>
      <c r="H5147" s="84"/>
      <c r="I5147" s="48">
        <f>tbl_raw_data[[#This Row],[Date Actioned]]-tbl_raw_data[[#This Row],[Date Tagged]]</f>
        <v>2.8402777774317656E-2</v>
      </c>
      <c r="J5147" s="46">
        <f>HOUR(tbl_raw_data[[#This Row],[Time_taken]])*60+MINUTE(tbl_raw_data[[#This Row],[Time_taken]])+SECOND(tbl_raw_data[[#This Row],[Time_taken]])/60</f>
        <v>40.9</v>
      </c>
      <c r="K5147" s="52">
        <f>DATE(YEAR(tbl_raw_data[[#This Row],[Date Actioned]]),MONTH(tbl_raw_data[[#This Row],[Date Actioned]]),DAY(tbl_raw_data[[#This Row],[Date Actioned]]))</f>
        <v>45159</v>
      </c>
      <c r="L5147" s="50" t="str">
        <f>UPPER(TEXT(tbl_raw_data[[#This Row],[updated_date]],"MMMM"))</f>
        <v>AUGUST</v>
      </c>
      <c r="M5147" s="50" t="str">
        <f>"WEEK "&amp; IF(ROUNDUP(DAY(tbl_raw_data[[#This Row],[updated_date]])/7,0)=5,4,ROUNDUP(DAY(tbl_raw_data[[#This Row],[updated_date]])/7,0))</f>
        <v>WEEK 3</v>
      </c>
      <c r="N5147" s="50" t="str">
        <f>UPPER(VLOOKUP(tbl_raw_data[[#This Row],[Analyst]],Settiings!$A$2:$B$16,2,0))</f>
        <v>CAMROOON</v>
      </c>
      <c r="O5147" s="50" t="str">
        <f>TRIM(UPPER(tbl_raw_data[[#This Row],[Outcome]]))</f>
        <v>APPROVE</v>
      </c>
      <c r="P5147" s="50" t="str">
        <f>TRIM(UPPER(tbl_raw_data[[#This Row],[Queue Name]]))</f>
        <v>CONSUMER POST BUREAU</v>
      </c>
      <c r="Q5147" s="50" t="str">
        <f>IF(tbl_raw_data[[#This Row],[Time taken in min]]&lt;=Settiings!$D$2,"SLA_MET","SLA_NOT_MET")</f>
        <v>SLA_NOT_MET</v>
      </c>
      <c r="R5147" s="94"/>
    </row>
    <row r="5148" spans="1:18" x14ac:dyDescent="0.3">
      <c r="A5148" s="14" t="s">
        <v>5376</v>
      </c>
      <c r="B5148" s="9">
        <v>45159.55574074074</v>
      </c>
      <c r="C5148" s="30">
        <v>45159.564259259256</v>
      </c>
      <c r="D5148" s="31" t="s">
        <v>27</v>
      </c>
      <c r="E5148" s="31" t="s">
        <v>9</v>
      </c>
      <c r="F5148" s="31" t="s">
        <v>76</v>
      </c>
      <c r="G5148" s="31" t="s">
        <v>5222</v>
      </c>
      <c r="H5148" s="85"/>
      <c r="I5148" s="48">
        <f>tbl_raw_data[[#This Row],[Date Actioned]]-tbl_raw_data[[#This Row],[Date Tagged]]</f>
        <v>8.5185185162117705E-3</v>
      </c>
      <c r="J5148" s="46">
        <f>HOUR(tbl_raw_data[[#This Row],[Time_taken]])*60+MINUTE(tbl_raw_data[[#This Row],[Time_taken]])+SECOND(tbl_raw_data[[#This Row],[Time_taken]])/60</f>
        <v>12.266666666666667</v>
      </c>
      <c r="K5148" s="52">
        <f>DATE(YEAR(tbl_raw_data[[#This Row],[Date Actioned]]),MONTH(tbl_raw_data[[#This Row],[Date Actioned]]),DAY(tbl_raw_data[[#This Row],[Date Actioned]]))</f>
        <v>45159</v>
      </c>
      <c r="L5148" s="50" t="str">
        <f>UPPER(TEXT(tbl_raw_data[[#This Row],[updated_date]],"MMMM"))</f>
        <v>AUGUST</v>
      </c>
      <c r="M5148" s="50" t="str">
        <f>"WEEK "&amp; IF(ROUNDUP(DAY(tbl_raw_data[[#This Row],[updated_date]])/7,0)=5,4,ROUNDUP(DAY(tbl_raw_data[[#This Row],[updated_date]])/7,0))</f>
        <v>WEEK 3</v>
      </c>
      <c r="N5148" s="50" t="str">
        <f>UPPER(VLOOKUP(tbl_raw_data[[#This Row],[Analyst]],Settiings!$A$2:$B$16,2,0))</f>
        <v>ROHAN</v>
      </c>
      <c r="O5148" s="50" t="str">
        <f>TRIM(UPPER(tbl_raw_data[[#This Row],[Outcome]]))</f>
        <v>DECLINE</v>
      </c>
      <c r="P5148" s="50" t="str">
        <f>TRIM(UPPER(tbl_raw_data[[#This Row],[Queue Name]]))</f>
        <v>CONSUMER EXISTING</v>
      </c>
      <c r="Q5148" s="50" t="str">
        <f>IF(tbl_raw_data[[#This Row],[Time taken in min]]&lt;=Settiings!$D$2,"SLA_MET","SLA_NOT_MET")</f>
        <v>SLA_MET</v>
      </c>
      <c r="R5148" s="94"/>
    </row>
    <row r="5149" spans="1:18" x14ac:dyDescent="0.3">
      <c r="A5149" s="14" t="s">
        <v>5377</v>
      </c>
      <c r="B5149" s="9">
        <v>45159.556192129632</v>
      </c>
      <c r="C5149" s="30">
        <v>45159.559861111113</v>
      </c>
      <c r="D5149" s="31" t="s">
        <v>13</v>
      </c>
      <c r="E5149" s="31" t="s">
        <v>47</v>
      </c>
      <c r="F5149" s="31" t="s">
        <v>16</v>
      </c>
      <c r="G5149" s="31" t="s">
        <v>17</v>
      </c>
      <c r="H5149" s="85"/>
      <c r="I5149" s="48">
        <f>tbl_raw_data[[#This Row],[Date Actioned]]-tbl_raw_data[[#This Row],[Date Tagged]]</f>
        <v>3.6689814805868082E-3</v>
      </c>
      <c r="J5149" s="46">
        <f>HOUR(tbl_raw_data[[#This Row],[Time_taken]])*60+MINUTE(tbl_raw_data[[#This Row],[Time_taken]])+SECOND(tbl_raw_data[[#This Row],[Time_taken]])/60</f>
        <v>5.2833333333333332</v>
      </c>
      <c r="K5149" s="52">
        <f>DATE(YEAR(tbl_raw_data[[#This Row],[Date Actioned]]),MONTH(tbl_raw_data[[#This Row],[Date Actioned]]),DAY(tbl_raw_data[[#This Row],[Date Actioned]]))</f>
        <v>45159</v>
      </c>
      <c r="L5149" s="50" t="str">
        <f>UPPER(TEXT(tbl_raw_data[[#This Row],[updated_date]],"MMMM"))</f>
        <v>AUGUST</v>
      </c>
      <c r="M5149" s="50" t="str">
        <f>"WEEK "&amp; IF(ROUNDUP(DAY(tbl_raw_data[[#This Row],[updated_date]])/7,0)=5,4,ROUNDUP(DAY(tbl_raw_data[[#This Row],[updated_date]])/7,0))</f>
        <v>WEEK 3</v>
      </c>
      <c r="N5149" s="50" t="str">
        <f>UPPER(VLOOKUP(tbl_raw_data[[#This Row],[Analyst]],Settiings!$A$2:$B$16,2,0))</f>
        <v>CAMROOON</v>
      </c>
      <c r="O5149" s="50" t="str">
        <f>TRIM(UPPER(tbl_raw_data[[#This Row],[Outcome]]))</f>
        <v>APPROVE</v>
      </c>
      <c r="P5149" s="50" t="str">
        <f>TRIM(UPPER(tbl_raw_data[[#This Row],[Queue Name]]))</f>
        <v>CONSUMER PRE BUREAU</v>
      </c>
      <c r="Q5149" s="50" t="str">
        <f>IF(tbl_raw_data[[#This Row],[Time taken in min]]&lt;=Settiings!$D$2,"SLA_MET","SLA_NOT_MET")</f>
        <v>SLA_MET</v>
      </c>
      <c r="R5149" s="94"/>
    </row>
    <row r="5150" spans="1:18" x14ac:dyDescent="0.3">
      <c r="A5150" s="20" t="s">
        <v>5378</v>
      </c>
      <c r="B5150" s="15">
        <v>45159.55667824074</v>
      </c>
      <c r="C5150" s="28">
        <v>45159.567164351851</v>
      </c>
      <c r="D5150" s="29" t="s">
        <v>13</v>
      </c>
      <c r="E5150" s="29" t="s">
        <v>9</v>
      </c>
      <c r="F5150" s="29" t="s">
        <v>24</v>
      </c>
      <c r="G5150" s="32"/>
      <c r="H5150" s="86"/>
      <c r="I5150" s="48">
        <f>tbl_raw_data[[#This Row],[Date Actioned]]-tbl_raw_data[[#This Row],[Date Tagged]]</f>
        <v>1.0486111110367347E-2</v>
      </c>
      <c r="J5150" s="46">
        <f>HOUR(tbl_raw_data[[#This Row],[Time_taken]])*60+MINUTE(tbl_raw_data[[#This Row],[Time_taken]])+SECOND(tbl_raw_data[[#This Row],[Time_taken]])/60</f>
        <v>15.1</v>
      </c>
      <c r="K5150" s="52">
        <f>DATE(YEAR(tbl_raw_data[[#This Row],[Date Actioned]]),MONTH(tbl_raw_data[[#This Row],[Date Actioned]]),DAY(tbl_raw_data[[#This Row],[Date Actioned]]))</f>
        <v>45159</v>
      </c>
      <c r="L5150" s="50" t="str">
        <f>UPPER(TEXT(tbl_raw_data[[#This Row],[updated_date]],"MMMM"))</f>
        <v>AUGUST</v>
      </c>
      <c r="M5150" s="50" t="str">
        <f>"WEEK "&amp; IF(ROUNDUP(DAY(tbl_raw_data[[#This Row],[updated_date]])/7,0)=5,4,ROUNDUP(DAY(tbl_raw_data[[#This Row],[updated_date]])/7,0))</f>
        <v>WEEK 3</v>
      </c>
      <c r="N5150" s="50" t="str">
        <f>UPPER(VLOOKUP(tbl_raw_data[[#This Row],[Analyst]],Settiings!$A$2:$B$16,2,0))</f>
        <v>QUADIR</v>
      </c>
      <c r="O5150" s="50" t="str">
        <f>TRIM(UPPER(tbl_raw_data[[#This Row],[Outcome]]))</f>
        <v>APPROVE</v>
      </c>
      <c r="P5150" s="50" t="str">
        <f>TRIM(UPPER(tbl_raw_data[[#This Row],[Queue Name]]))</f>
        <v>CONSUMER EXISTING</v>
      </c>
      <c r="Q5150" s="50" t="str">
        <f>IF(tbl_raw_data[[#This Row],[Time taken in min]]&lt;=Settiings!$D$2,"SLA_MET","SLA_NOT_MET")</f>
        <v>SLA_MET</v>
      </c>
      <c r="R5150" s="94"/>
    </row>
    <row r="5151" spans="1:18" x14ac:dyDescent="0.3">
      <c r="A5151" s="23" t="s">
        <v>5381</v>
      </c>
      <c r="B5151" s="9">
        <v>45159.558182870373</v>
      </c>
      <c r="C5151" s="30">
        <v>45159.561145833337</v>
      </c>
      <c r="D5151" s="31" t="s">
        <v>13</v>
      </c>
      <c r="E5151" s="31" t="s">
        <v>9</v>
      </c>
      <c r="F5151" s="31" t="s">
        <v>65</v>
      </c>
      <c r="G5151" s="31" t="s">
        <v>946</v>
      </c>
      <c r="H5151" s="85"/>
      <c r="I5151" s="48">
        <f>tbl_raw_data[[#This Row],[Date Actioned]]-tbl_raw_data[[#This Row],[Date Tagged]]</f>
        <v>2.9629629643750377E-3</v>
      </c>
      <c r="J5151" s="46">
        <f>HOUR(tbl_raw_data[[#This Row],[Time_taken]])*60+MINUTE(tbl_raw_data[[#This Row],[Time_taken]])+SECOND(tbl_raw_data[[#This Row],[Time_taken]])/60</f>
        <v>4.2666666666666666</v>
      </c>
      <c r="K5151" s="52">
        <f>DATE(YEAR(tbl_raw_data[[#This Row],[Date Actioned]]),MONTH(tbl_raw_data[[#This Row],[Date Actioned]]),DAY(tbl_raw_data[[#This Row],[Date Actioned]]))</f>
        <v>45159</v>
      </c>
      <c r="L5151" s="50" t="str">
        <f>UPPER(TEXT(tbl_raw_data[[#This Row],[updated_date]],"MMMM"))</f>
        <v>AUGUST</v>
      </c>
      <c r="M5151" s="50" t="str">
        <f>"WEEK "&amp; IF(ROUNDUP(DAY(tbl_raw_data[[#This Row],[updated_date]])/7,0)=5,4,ROUNDUP(DAY(tbl_raw_data[[#This Row],[updated_date]])/7,0))</f>
        <v>WEEK 3</v>
      </c>
      <c r="N5151" s="50" t="str">
        <f>UPPER(VLOOKUP(tbl_raw_data[[#This Row],[Analyst]],Settiings!$A$2:$B$16,2,0))</f>
        <v>SAM</v>
      </c>
      <c r="O5151" s="50" t="str">
        <f>TRIM(UPPER(tbl_raw_data[[#This Row],[Outcome]]))</f>
        <v>APPROVE</v>
      </c>
      <c r="P5151" s="50" t="str">
        <f>TRIM(UPPER(tbl_raw_data[[#This Row],[Queue Name]]))</f>
        <v>CONSUMER EXISTING</v>
      </c>
      <c r="Q5151" s="50" t="str">
        <f>IF(tbl_raw_data[[#This Row],[Time taken in min]]&lt;=Settiings!$D$2,"SLA_MET","SLA_NOT_MET")</f>
        <v>SLA_MET</v>
      </c>
      <c r="R5151" s="94"/>
    </row>
    <row r="5152" spans="1:18" x14ac:dyDescent="0.3">
      <c r="A5152" s="14" t="s">
        <v>5382</v>
      </c>
      <c r="B5152" s="15">
        <v>45159.560416666667</v>
      </c>
      <c r="C5152" s="28">
        <v>45159.564027777778</v>
      </c>
      <c r="D5152" s="29" t="s">
        <v>13</v>
      </c>
      <c r="E5152" s="29" t="s">
        <v>47</v>
      </c>
      <c r="F5152" s="29" t="s">
        <v>16</v>
      </c>
      <c r="G5152" s="29" t="s">
        <v>5383</v>
      </c>
      <c r="H5152" s="84"/>
      <c r="I5152" s="48">
        <f>tbl_raw_data[[#This Row],[Date Actioned]]-tbl_raw_data[[#This Row],[Date Tagged]]</f>
        <v>3.6111111112404615E-3</v>
      </c>
      <c r="J5152" s="46">
        <f>HOUR(tbl_raw_data[[#This Row],[Time_taken]])*60+MINUTE(tbl_raw_data[[#This Row],[Time_taken]])+SECOND(tbl_raw_data[[#This Row],[Time_taken]])/60</f>
        <v>5.2</v>
      </c>
      <c r="K5152" s="52">
        <f>DATE(YEAR(tbl_raw_data[[#This Row],[Date Actioned]]),MONTH(tbl_raw_data[[#This Row],[Date Actioned]]),DAY(tbl_raw_data[[#This Row],[Date Actioned]]))</f>
        <v>45159</v>
      </c>
      <c r="L5152" s="50" t="str">
        <f>UPPER(TEXT(tbl_raw_data[[#This Row],[updated_date]],"MMMM"))</f>
        <v>AUGUST</v>
      </c>
      <c r="M5152" s="50" t="str">
        <f>"WEEK "&amp; IF(ROUNDUP(DAY(tbl_raw_data[[#This Row],[updated_date]])/7,0)=5,4,ROUNDUP(DAY(tbl_raw_data[[#This Row],[updated_date]])/7,0))</f>
        <v>WEEK 3</v>
      </c>
      <c r="N5152" s="50" t="str">
        <f>UPPER(VLOOKUP(tbl_raw_data[[#This Row],[Analyst]],Settiings!$A$2:$B$16,2,0))</f>
        <v>CAMROOON</v>
      </c>
      <c r="O5152" s="50" t="str">
        <f>TRIM(UPPER(tbl_raw_data[[#This Row],[Outcome]]))</f>
        <v>APPROVE</v>
      </c>
      <c r="P5152" s="50" t="str">
        <f>TRIM(UPPER(tbl_raw_data[[#This Row],[Queue Name]]))</f>
        <v>CONSUMER PRE BUREAU</v>
      </c>
      <c r="Q5152" s="50" t="str">
        <f>IF(tbl_raw_data[[#This Row],[Time taken in min]]&lt;=Settiings!$D$2,"SLA_MET","SLA_NOT_MET")</f>
        <v>SLA_MET</v>
      </c>
      <c r="R5152" s="94"/>
    </row>
    <row r="5153" spans="1:18" x14ac:dyDescent="0.3">
      <c r="A5153" s="20" t="s">
        <v>5384</v>
      </c>
      <c r="B5153" s="15">
        <v>45159.5621875</v>
      </c>
      <c r="C5153" s="28">
        <v>45159.568599537037</v>
      </c>
      <c r="D5153" s="29" t="s">
        <v>27</v>
      </c>
      <c r="E5153" s="29" t="s">
        <v>19</v>
      </c>
      <c r="F5153" s="29" t="s">
        <v>686</v>
      </c>
      <c r="G5153" s="32"/>
      <c r="H5153" s="86"/>
      <c r="I5153" s="48">
        <f>tbl_raw_data[[#This Row],[Date Actioned]]-tbl_raw_data[[#This Row],[Date Tagged]]</f>
        <v>6.4120370370801538E-3</v>
      </c>
      <c r="J5153" s="46">
        <f>HOUR(tbl_raw_data[[#This Row],[Time_taken]])*60+MINUTE(tbl_raw_data[[#This Row],[Time_taken]])+SECOND(tbl_raw_data[[#This Row],[Time_taken]])/60</f>
        <v>9.2333333333333325</v>
      </c>
      <c r="K5153" s="52">
        <f>DATE(YEAR(tbl_raw_data[[#This Row],[Date Actioned]]),MONTH(tbl_raw_data[[#This Row],[Date Actioned]]),DAY(tbl_raw_data[[#This Row],[Date Actioned]]))</f>
        <v>45159</v>
      </c>
      <c r="L5153" s="50" t="str">
        <f>UPPER(TEXT(tbl_raw_data[[#This Row],[updated_date]],"MMMM"))</f>
        <v>AUGUST</v>
      </c>
      <c r="M5153" s="50" t="str">
        <f>"WEEK "&amp; IF(ROUNDUP(DAY(tbl_raw_data[[#This Row],[updated_date]])/7,0)=5,4,ROUNDUP(DAY(tbl_raw_data[[#This Row],[updated_date]])/7,0))</f>
        <v>WEEK 3</v>
      </c>
      <c r="N5153" s="50" t="str">
        <f>UPPER(VLOOKUP(tbl_raw_data[[#This Row],[Analyst]],Settiings!$A$2:$B$16,2,0))</f>
        <v>FARDIN</v>
      </c>
      <c r="O5153" s="50" t="str">
        <f>TRIM(UPPER(tbl_raw_data[[#This Row],[Outcome]]))</f>
        <v>DECLINE</v>
      </c>
      <c r="P5153" s="50" t="str">
        <f>TRIM(UPPER(tbl_raw_data[[#This Row],[Queue Name]]))</f>
        <v>CONSUMER POST BUREAU</v>
      </c>
      <c r="Q5153" s="50" t="str">
        <f>IF(tbl_raw_data[[#This Row],[Time taken in min]]&lt;=Settiings!$D$2,"SLA_MET","SLA_NOT_MET")</f>
        <v>SLA_MET</v>
      </c>
      <c r="R5153" s="94"/>
    </row>
    <row r="5154" spans="1:18" x14ac:dyDescent="0.3">
      <c r="A5154" s="23" t="s">
        <v>5386</v>
      </c>
      <c r="B5154" s="9">
        <v>45159.565763888888</v>
      </c>
      <c r="C5154" s="30">
        <v>45159.568344907406</v>
      </c>
      <c r="D5154" s="31" t="s">
        <v>27</v>
      </c>
      <c r="E5154" s="31" t="s">
        <v>9</v>
      </c>
      <c r="F5154" s="31" t="s">
        <v>16</v>
      </c>
      <c r="G5154" s="31" t="s">
        <v>4942</v>
      </c>
      <c r="H5154" s="85"/>
      <c r="I5154" s="48">
        <f>tbl_raw_data[[#This Row],[Date Actioned]]-tbl_raw_data[[#This Row],[Date Tagged]]</f>
        <v>2.5810185179580003E-3</v>
      </c>
      <c r="J5154" s="46">
        <f>HOUR(tbl_raw_data[[#This Row],[Time_taken]])*60+MINUTE(tbl_raw_data[[#This Row],[Time_taken]])+SECOND(tbl_raw_data[[#This Row],[Time_taken]])/60</f>
        <v>3.7166666666666668</v>
      </c>
      <c r="K5154" s="52">
        <f>DATE(YEAR(tbl_raw_data[[#This Row],[Date Actioned]]),MONTH(tbl_raw_data[[#This Row],[Date Actioned]]),DAY(tbl_raw_data[[#This Row],[Date Actioned]]))</f>
        <v>45159</v>
      </c>
      <c r="L5154" s="50" t="str">
        <f>UPPER(TEXT(tbl_raw_data[[#This Row],[updated_date]],"MMMM"))</f>
        <v>AUGUST</v>
      </c>
      <c r="M5154" s="50" t="str">
        <f>"WEEK "&amp; IF(ROUNDUP(DAY(tbl_raw_data[[#This Row],[updated_date]])/7,0)=5,4,ROUNDUP(DAY(tbl_raw_data[[#This Row],[updated_date]])/7,0))</f>
        <v>WEEK 3</v>
      </c>
      <c r="N5154" s="50" t="str">
        <f>UPPER(VLOOKUP(tbl_raw_data[[#This Row],[Analyst]],Settiings!$A$2:$B$16,2,0))</f>
        <v>CAMROOON</v>
      </c>
      <c r="O5154" s="50" t="str">
        <f>TRIM(UPPER(tbl_raw_data[[#This Row],[Outcome]]))</f>
        <v>DECLINE</v>
      </c>
      <c r="P5154" s="50" t="str">
        <f>TRIM(UPPER(tbl_raw_data[[#This Row],[Queue Name]]))</f>
        <v>CONSUMER EXISTING</v>
      </c>
      <c r="Q5154" s="50" t="str">
        <f>IF(tbl_raw_data[[#This Row],[Time taken in min]]&lt;=Settiings!$D$2,"SLA_MET","SLA_NOT_MET")</f>
        <v>SLA_MET</v>
      </c>
      <c r="R5154" s="94"/>
    </row>
    <row r="5155" spans="1:18" x14ac:dyDescent="0.3">
      <c r="A5155" s="20" t="s">
        <v>5387</v>
      </c>
      <c r="B5155" s="9">
        <v>45159.566828703704</v>
      </c>
      <c r="C5155" s="30">
        <v>45159.575590277775</v>
      </c>
      <c r="D5155" s="31" t="s">
        <v>13</v>
      </c>
      <c r="E5155" s="31" t="s">
        <v>47</v>
      </c>
      <c r="F5155" s="31" t="s">
        <v>16</v>
      </c>
      <c r="G5155" s="31" t="s">
        <v>832</v>
      </c>
      <c r="H5155" s="85"/>
      <c r="I5155" s="48">
        <f>tbl_raw_data[[#This Row],[Date Actioned]]-tbl_raw_data[[#This Row],[Date Tagged]]</f>
        <v>8.7615740703768097E-3</v>
      </c>
      <c r="J5155" s="46">
        <f>HOUR(tbl_raw_data[[#This Row],[Time_taken]])*60+MINUTE(tbl_raw_data[[#This Row],[Time_taken]])+SECOND(tbl_raw_data[[#This Row],[Time_taken]])/60</f>
        <v>12.616666666666667</v>
      </c>
      <c r="K5155" s="52">
        <f>DATE(YEAR(tbl_raw_data[[#This Row],[Date Actioned]]),MONTH(tbl_raw_data[[#This Row],[Date Actioned]]),DAY(tbl_raw_data[[#This Row],[Date Actioned]]))</f>
        <v>45159</v>
      </c>
      <c r="L5155" s="50" t="str">
        <f>UPPER(TEXT(tbl_raw_data[[#This Row],[updated_date]],"MMMM"))</f>
        <v>AUGUST</v>
      </c>
      <c r="M5155" s="50" t="str">
        <f>"WEEK "&amp; IF(ROUNDUP(DAY(tbl_raw_data[[#This Row],[updated_date]])/7,0)=5,4,ROUNDUP(DAY(tbl_raw_data[[#This Row],[updated_date]])/7,0))</f>
        <v>WEEK 3</v>
      </c>
      <c r="N5155" s="50" t="str">
        <f>UPPER(VLOOKUP(tbl_raw_data[[#This Row],[Analyst]],Settiings!$A$2:$B$16,2,0))</f>
        <v>CAMROOON</v>
      </c>
      <c r="O5155" s="50" t="str">
        <f>TRIM(UPPER(tbl_raw_data[[#This Row],[Outcome]]))</f>
        <v>APPROVE</v>
      </c>
      <c r="P5155" s="50" t="str">
        <f>TRIM(UPPER(tbl_raw_data[[#This Row],[Queue Name]]))</f>
        <v>CONSUMER PRE BUREAU</v>
      </c>
      <c r="Q5155" s="50" t="str">
        <f>IF(tbl_raw_data[[#This Row],[Time taken in min]]&lt;=Settiings!$D$2,"SLA_MET","SLA_NOT_MET")</f>
        <v>SLA_MET</v>
      </c>
      <c r="R5155" s="94"/>
    </row>
    <row r="5156" spans="1:18" x14ac:dyDescent="0.3">
      <c r="A5156" s="14" t="s">
        <v>5388</v>
      </c>
      <c r="B5156" s="15">
        <v>45159.569108796299</v>
      </c>
      <c r="C5156" s="28">
        <v>45159.58253472222</v>
      </c>
      <c r="D5156" s="29" t="s">
        <v>27</v>
      </c>
      <c r="E5156" s="29" t="s">
        <v>47</v>
      </c>
      <c r="F5156" s="29" t="s">
        <v>686</v>
      </c>
      <c r="G5156" s="29" t="s">
        <v>5389</v>
      </c>
      <c r="H5156" s="84"/>
      <c r="I5156" s="48">
        <f>tbl_raw_data[[#This Row],[Date Actioned]]-tbl_raw_data[[#This Row],[Date Tagged]]</f>
        <v>1.3425925921183079E-2</v>
      </c>
      <c r="J5156" s="46">
        <f>HOUR(tbl_raw_data[[#This Row],[Time_taken]])*60+MINUTE(tbl_raw_data[[#This Row],[Time_taken]])+SECOND(tbl_raw_data[[#This Row],[Time_taken]])/60</f>
        <v>19.333333333333332</v>
      </c>
      <c r="K5156" s="52">
        <f>DATE(YEAR(tbl_raw_data[[#This Row],[Date Actioned]]),MONTH(tbl_raw_data[[#This Row],[Date Actioned]]),DAY(tbl_raw_data[[#This Row],[Date Actioned]]))</f>
        <v>45159</v>
      </c>
      <c r="L5156" s="50" t="str">
        <f>UPPER(TEXT(tbl_raw_data[[#This Row],[updated_date]],"MMMM"))</f>
        <v>AUGUST</v>
      </c>
      <c r="M5156" s="50" t="str">
        <f>"WEEK "&amp; IF(ROUNDUP(DAY(tbl_raw_data[[#This Row],[updated_date]])/7,0)=5,4,ROUNDUP(DAY(tbl_raw_data[[#This Row],[updated_date]])/7,0))</f>
        <v>WEEK 3</v>
      </c>
      <c r="N5156" s="50" t="str">
        <f>UPPER(VLOOKUP(tbl_raw_data[[#This Row],[Analyst]],Settiings!$A$2:$B$16,2,0))</f>
        <v>FARDIN</v>
      </c>
      <c r="O5156" s="50" t="str">
        <f>TRIM(UPPER(tbl_raw_data[[#This Row],[Outcome]]))</f>
        <v>DECLINE</v>
      </c>
      <c r="P5156" s="50" t="str">
        <f>TRIM(UPPER(tbl_raw_data[[#This Row],[Queue Name]]))</f>
        <v>CONSUMER PRE BUREAU</v>
      </c>
      <c r="Q5156" s="50" t="str">
        <f>IF(tbl_raw_data[[#This Row],[Time taken in min]]&lt;=Settiings!$D$2,"SLA_MET","SLA_NOT_MET")</f>
        <v>SLA_MET</v>
      </c>
      <c r="R5156" s="94"/>
    </row>
    <row r="5157" spans="1:18" x14ac:dyDescent="0.3">
      <c r="A5157" s="23" t="s">
        <v>5391</v>
      </c>
      <c r="B5157" s="15">
        <v>45159.571134259262</v>
      </c>
      <c r="C5157" s="28">
        <v>45159.587962962964</v>
      </c>
      <c r="D5157" s="29" t="s">
        <v>13</v>
      </c>
      <c r="E5157" s="29" t="s">
        <v>19</v>
      </c>
      <c r="F5157" s="29" t="s">
        <v>24</v>
      </c>
      <c r="G5157" s="32"/>
      <c r="H5157" s="86"/>
      <c r="I5157" s="48">
        <f>tbl_raw_data[[#This Row],[Date Actioned]]-tbl_raw_data[[#This Row],[Date Tagged]]</f>
        <v>1.6828703701321501E-2</v>
      </c>
      <c r="J5157" s="46">
        <f>HOUR(tbl_raw_data[[#This Row],[Time_taken]])*60+MINUTE(tbl_raw_data[[#This Row],[Time_taken]])+SECOND(tbl_raw_data[[#This Row],[Time_taken]])/60</f>
        <v>24.233333333333334</v>
      </c>
      <c r="K5157" s="52">
        <f>DATE(YEAR(tbl_raw_data[[#This Row],[Date Actioned]]),MONTH(tbl_raw_data[[#This Row],[Date Actioned]]),DAY(tbl_raw_data[[#This Row],[Date Actioned]]))</f>
        <v>45159</v>
      </c>
      <c r="L5157" s="50" t="str">
        <f>UPPER(TEXT(tbl_raw_data[[#This Row],[updated_date]],"MMMM"))</f>
        <v>AUGUST</v>
      </c>
      <c r="M5157" s="50" t="str">
        <f>"WEEK "&amp; IF(ROUNDUP(DAY(tbl_raw_data[[#This Row],[updated_date]])/7,0)=5,4,ROUNDUP(DAY(tbl_raw_data[[#This Row],[updated_date]])/7,0))</f>
        <v>WEEK 3</v>
      </c>
      <c r="N5157" s="50" t="str">
        <f>UPPER(VLOOKUP(tbl_raw_data[[#This Row],[Analyst]],Settiings!$A$2:$B$16,2,0))</f>
        <v>QUADIR</v>
      </c>
      <c r="O5157" s="50" t="str">
        <f>TRIM(UPPER(tbl_raw_data[[#This Row],[Outcome]]))</f>
        <v>APPROVE</v>
      </c>
      <c r="P5157" s="50" t="str">
        <f>TRIM(UPPER(tbl_raw_data[[#This Row],[Queue Name]]))</f>
        <v>CONSUMER POST BUREAU</v>
      </c>
      <c r="Q5157" s="50" t="str">
        <f>IF(tbl_raw_data[[#This Row],[Time taken in min]]&lt;=Settiings!$D$2,"SLA_MET","SLA_NOT_MET")</f>
        <v>SLA_NOT_MET</v>
      </c>
      <c r="R5157" s="94"/>
    </row>
    <row r="5158" spans="1:18" x14ac:dyDescent="0.3">
      <c r="A5158" s="14" t="s">
        <v>5392</v>
      </c>
      <c r="B5158" s="9">
        <v>45159.573240740741</v>
      </c>
      <c r="C5158" s="30">
        <v>45159.581967592596</v>
      </c>
      <c r="D5158" s="31" t="s">
        <v>13</v>
      </c>
      <c r="E5158" s="31" t="s">
        <v>9</v>
      </c>
      <c r="F5158" s="31" t="s">
        <v>1222</v>
      </c>
      <c r="G5158" s="31" t="s">
        <v>17</v>
      </c>
      <c r="H5158" s="85"/>
      <c r="I5158" s="48">
        <f>tbl_raw_data[[#This Row],[Date Actioned]]-tbl_raw_data[[#This Row],[Date Tagged]]</f>
        <v>8.7268518545897678E-3</v>
      </c>
      <c r="J5158" s="46">
        <f>HOUR(tbl_raw_data[[#This Row],[Time_taken]])*60+MINUTE(tbl_raw_data[[#This Row],[Time_taken]])+SECOND(tbl_raw_data[[#This Row],[Time_taken]])/60</f>
        <v>12.566666666666666</v>
      </c>
      <c r="K5158" s="52">
        <f>DATE(YEAR(tbl_raw_data[[#This Row],[Date Actioned]]),MONTH(tbl_raw_data[[#This Row],[Date Actioned]]),DAY(tbl_raw_data[[#This Row],[Date Actioned]]))</f>
        <v>45159</v>
      </c>
      <c r="L5158" s="50" t="str">
        <f>UPPER(TEXT(tbl_raw_data[[#This Row],[updated_date]],"MMMM"))</f>
        <v>AUGUST</v>
      </c>
      <c r="M5158" s="50" t="str">
        <f>"WEEK "&amp; IF(ROUNDUP(DAY(tbl_raw_data[[#This Row],[updated_date]])/7,0)=5,4,ROUNDUP(DAY(tbl_raw_data[[#This Row],[updated_date]])/7,0))</f>
        <v>WEEK 3</v>
      </c>
      <c r="N5158" s="50" t="str">
        <f>UPPER(VLOOKUP(tbl_raw_data[[#This Row],[Analyst]],Settiings!$A$2:$B$16,2,0))</f>
        <v>HARDIK</v>
      </c>
      <c r="O5158" s="50" t="str">
        <f>TRIM(UPPER(tbl_raw_data[[#This Row],[Outcome]]))</f>
        <v>APPROVE</v>
      </c>
      <c r="P5158" s="50" t="str">
        <f>TRIM(UPPER(tbl_raw_data[[#This Row],[Queue Name]]))</f>
        <v>CONSUMER EXISTING</v>
      </c>
      <c r="Q5158" s="50" t="str">
        <f>IF(tbl_raw_data[[#This Row],[Time taken in min]]&lt;=Settiings!$D$2,"SLA_MET","SLA_NOT_MET")</f>
        <v>SLA_MET</v>
      </c>
      <c r="R5158" s="94"/>
    </row>
    <row r="5159" spans="1:18" x14ac:dyDescent="0.3">
      <c r="A5159" s="20" t="s">
        <v>5396</v>
      </c>
      <c r="B5159" s="15">
        <v>45159.577719907407</v>
      </c>
      <c r="C5159" s="28">
        <v>45159.588634259257</v>
      </c>
      <c r="D5159" s="29" t="s">
        <v>13</v>
      </c>
      <c r="E5159" s="29" t="s">
        <v>9</v>
      </c>
      <c r="F5159" s="29" t="s">
        <v>16</v>
      </c>
      <c r="G5159" s="29" t="s">
        <v>5383</v>
      </c>
      <c r="H5159" s="84"/>
      <c r="I5159" s="48">
        <f>tbl_raw_data[[#This Row],[Date Actioned]]-tbl_raw_data[[#This Row],[Date Tagged]]</f>
        <v>1.0914351849351078E-2</v>
      </c>
      <c r="J5159" s="46">
        <f>HOUR(tbl_raw_data[[#This Row],[Time_taken]])*60+MINUTE(tbl_raw_data[[#This Row],[Time_taken]])+SECOND(tbl_raw_data[[#This Row],[Time_taken]])/60</f>
        <v>15.716666666666667</v>
      </c>
      <c r="K5159" s="52">
        <f>DATE(YEAR(tbl_raw_data[[#This Row],[Date Actioned]]),MONTH(tbl_raw_data[[#This Row],[Date Actioned]]),DAY(tbl_raw_data[[#This Row],[Date Actioned]]))</f>
        <v>45159</v>
      </c>
      <c r="L5159" s="50" t="str">
        <f>UPPER(TEXT(tbl_raw_data[[#This Row],[updated_date]],"MMMM"))</f>
        <v>AUGUST</v>
      </c>
      <c r="M5159" s="50" t="str">
        <f>"WEEK "&amp; IF(ROUNDUP(DAY(tbl_raw_data[[#This Row],[updated_date]])/7,0)=5,4,ROUNDUP(DAY(tbl_raw_data[[#This Row],[updated_date]])/7,0))</f>
        <v>WEEK 3</v>
      </c>
      <c r="N5159" s="50" t="str">
        <f>UPPER(VLOOKUP(tbl_raw_data[[#This Row],[Analyst]],Settiings!$A$2:$B$16,2,0))</f>
        <v>CAMROOON</v>
      </c>
      <c r="O5159" s="50" t="str">
        <f>TRIM(UPPER(tbl_raw_data[[#This Row],[Outcome]]))</f>
        <v>APPROVE</v>
      </c>
      <c r="P5159" s="50" t="str">
        <f>TRIM(UPPER(tbl_raw_data[[#This Row],[Queue Name]]))</f>
        <v>CONSUMER EXISTING</v>
      </c>
      <c r="Q5159" s="50" t="str">
        <f>IF(tbl_raw_data[[#This Row],[Time taken in min]]&lt;=Settiings!$D$2,"SLA_MET","SLA_NOT_MET")</f>
        <v>SLA_MET</v>
      </c>
      <c r="R5159" s="94"/>
    </row>
    <row r="5160" spans="1:18" x14ac:dyDescent="0.3">
      <c r="A5160" s="23" t="s">
        <v>5397</v>
      </c>
      <c r="B5160" s="9">
        <v>45159.578055555554</v>
      </c>
      <c r="C5160" s="30">
        <v>45159.592094907406</v>
      </c>
      <c r="D5160" s="31" t="s">
        <v>13</v>
      </c>
      <c r="E5160" s="31" t="s">
        <v>19</v>
      </c>
      <c r="F5160" s="31" t="s">
        <v>76</v>
      </c>
      <c r="G5160" s="33"/>
      <c r="H5160" s="87"/>
      <c r="I5160" s="48">
        <f>tbl_raw_data[[#This Row],[Date Actioned]]-tbl_raw_data[[#This Row],[Date Tagged]]</f>
        <v>1.4039351852261461E-2</v>
      </c>
      <c r="J5160" s="46">
        <f>HOUR(tbl_raw_data[[#This Row],[Time_taken]])*60+MINUTE(tbl_raw_data[[#This Row],[Time_taken]])+SECOND(tbl_raw_data[[#This Row],[Time_taken]])/60</f>
        <v>20.216666666666665</v>
      </c>
      <c r="K5160" s="52">
        <f>DATE(YEAR(tbl_raw_data[[#This Row],[Date Actioned]]),MONTH(tbl_raw_data[[#This Row],[Date Actioned]]),DAY(tbl_raw_data[[#This Row],[Date Actioned]]))</f>
        <v>45159</v>
      </c>
      <c r="L5160" s="50" t="str">
        <f>UPPER(TEXT(tbl_raw_data[[#This Row],[updated_date]],"MMMM"))</f>
        <v>AUGUST</v>
      </c>
      <c r="M5160" s="50" t="str">
        <f>"WEEK "&amp; IF(ROUNDUP(DAY(tbl_raw_data[[#This Row],[updated_date]])/7,0)=5,4,ROUNDUP(DAY(tbl_raw_data[[#This Row],[updated_date]])/7,0))</f>
        <v>WEEK 3</v>
      </c>
      <c r="N5160" s="50" t="str">
        <f>UPPER(VLOOKUP(tbl_raw_data[[#This Row],[Analyst]],Settiings!$A$2:$B$16,2,0))</f>
        <v>ROHAN</v>
      </c>
      <c r="O5160" s="50" t="str">
        <f>TRIM(UPPER(tbl_raw_data[[#This Row],[Outcome]]))</f>
        <v>APPROVE</v>
      </c>
      <c r="P5160" s="50" t="str">
        <f>TRIM(UPPER(tbl_raw_data[[#This Row],[Queue Name]]))</f>
        <v>CONSUMER POST BUREAU</v>
      </c>
      <c r="Q5160" s="50" t="str">
        <f>IF(tbl_raw_data[[#This Row],[Time taken in min]]&lt;=Settiings!$D$2,"SLA_MET","SLA_NOT_MET")</f>
        <v>SLA_NOT_MET</v>
      </c>
      <c r="R5160" s="94"/>
    </row>
    <row r="5161" spans="1:18" x14ac:dyDescent="0.3">
      <c r="A5161" s="20" t="s">
        <v>5400</v>
      </c>
      <c r="B5161" s="9">
        <v>45159.585057870368</v>
      </c>
      <c r="C5161" s="30">
        <v>45159.595416666663</v>
      </c>
      <c r="D5161" s="31" t="s">
        <v>27</v>
      </c>
      <c r="E5161" s="31" t="s">
        <v>9</v>
      </c>
      <c r="F5161" s="31" t="s">
        <v>1222</v>
      </c>
      <c r="G5161" s="31" t="s">
        <v>5222</v>
      </c>
      <c r="H5161" s="85"/>
      <c r="I5161" s="48">
        <f>tbl_raw_data[[#This Row],[Date Actioned]]-tbl_raw_data[[#This Row],[Date Tagged]]</f>
        <v>1.0358796294895001E-2</v>
      </c>
      <c r="J5161" s="46">
        <f>HOUR(tbl_raw_data[[#This Row],[Time_taken]])*60+MINUTE(tbl_raw_data[[#This Row],[Time_taken]])+SECOND(tbl_raw_data[[#This Row],[Time_taken]])/60</f>
        <v>14.916666666666666</v>
      </c>
      <c r="K5161" s="52">
        <f>DATE(YEAR(tbl_raw_data[[#This Row],[Date Actioned]]),MONTH(tbl_raw_data[[#This Row],[Date Actioned]]),DAY(tbl_raw_data[[#This Row],[Date Actioned]]))</f>
        <v>45159</v>
      </c>
      <c r="L5161" s="50" t="str">
        <f>UPPER(TEXT(tbl_raw_data[[#This Row],[updated_date]],"MMMM"))</f>
        <v>AUGUST</v>
      </c>
      <c r="M5161" s="50" t="str">
        <f>"WEEK "&amp; IF(ROUNDUP(DAY(tbl_raw_data[[#This Row],[updated_date]])/7,0)=5,4,ROUNDUP(DAY(tbl_raw_data[[#This Row],[updated_date]])/7,0))</f>
        <v>WEEK 3</v>
      </c>
      <c r="N5161" s="50" t="str">
        <f>UPPER(VLOOKUP(tbl_raw_data[[#This Row],[Analyst]],Settiings!$A$2:$B$16,2,0))</f>
        <v>HARDIK</v>
      </c>
      <c r="O5161" s="50" t="str">
        <f>TRIM(UPPER(tbl_raw_data[[#This Row],[Outcome]]))</f>
        <v>DECLINE</v>
      </c>
      <c r="P5161" s="50" t="str">
        <f>TRIM(UPPER(tbl_raw_data[[#This Row],[Queue Name]]))</f>
        <v>CONSUMER EXISTING</v>
      </c>
      <c r="Q5161" s="50" t="str">
        <f>IF(tbl_raw_data[[#This Row],[Time taken in min]]&lt;=Settiings!$D$2,"SLA_MET","SLA_NOT_MET")</f>
        <v>SLA_MET</v>
      </c>
      <c r="R5161" s="94"/>
    </row>
    <row r="5162" spans="1:18" x14ac:dyDescent="0.3">
      <c r="A5162" s="14" t="s">
        <v>5401</v>
      </c>
      <c r="B5162" s="15">
        <v>45159.585335648146</v>
      </c>
      <c r="C5162" s="28">
        <v>45159.592835648145</v>
      </c>
      <c r="D5162" s="29" t="s">
        <v>13</v>
      </c>
      <c r="E5162" s="29" t="s">
        <v>9</v>
      </c>
      <c r="F5162" s="29" t="s">
        <v>65</v>
      </c>
      <c r="G5162" s="29" t="s">
        <v>128</v>
      </c>
      <c r="H5162" s="84"/>
      <c r="I5162" s="48">
        <f>tbl_raw_data[[#This Row],[Date Actioned]]-tbl_raw_data[[#This Row],[Date Tagged]]</f>
        <v>7.4999999997089617E-3</v>
      </c>
      <c r="J5162" s="46">
        <f>HOUR(tbl_raw_data[[#This Row],[Time_taken]])*60+MINUTE(tbl_raw_data[[#This Row],[Time_taken]])+SECOND(tbl_raw_data[[#This Row],[Time_taken]])/60</f>
        <v>10.8</v>
      </c>
      <c r="K5162" s="52">
        <f>DATE(YEAR(tbl_raw_data[[#This Row],[Date Actioned]]),MONTH(tbl_raw_data[[#This Row],[Date Actioned]]),DAY(tbl_raw_data[[#This Row],[Date Actioned]]))</f>
        <v>45159</v>
      </c>
      <c r="L5162" s="50" t="str">
        <f>UPPER(TEXT(tbl_raw_data[[#This Row],[updated_date]],"MMMM"))</f>
        <v>AUGUST</v>
      </c>
      <c r="M5162" s="50" t="str">
        <f>"WEEK "&amp; IF(ROUNDUP(DAY(tbl_raw_data[[#This Row],[updated_date]])/7,0)=5,4,ROUNDUP(DAY(tbl_raw_data[[#This Row],[updated_date]])/7,0))</f>
        <v>WEEK 3</v>
      </c>
      <c r="N5162" s="50" t="str">
        <f>UPPER(VLOOKUP(tbl_raw_data[[#This Row],[Analyst]],Settiings!$A$2:$B$16,2,0))</f>
        <v>SAM</v>
      </c>
      <c r="O5162" s="50" t="str">
        <f>TRIM(UPPER(tbl_raw_data[[#This Row],[Outcome]]))</f>
        <v>APPROVE</v>
      </c>
      <c r="P5162" s="50" t="str">
        <f>TRIM(UPPER(tbl_raw_data[[#This Row],[Queue Name]]))</f>
        <v>CONSUMER EXISTING</v>
      </c>
      <c r="Q5162" s="50" t="str">
        <f>IF(tbl_raw_data[[#This Row],[Time taken in min]]&lt;=Settiings!$D$2,"SLA_MET","SLA_NOT_MET")</f>
        <v>SLA_MET</v>
      </c>
      <c r="R5162" s="94"/>
    </row>
    <row r="5163" spans="1:18" x14ac:dyDescent="0.3">
      <c r="A5163" s="20" t="s">
        <v>5402</v>
      </c>
      <c r="B5163" s="9">
        <v>45159.585706018515</v>
      </c>
      <c r="C5163" s="30">
        <v>45159.594710648147</v>
      </c>
      <c r="D5163" s="31" t="s">
        <v>13</v>
      </c>
      <c r="E5163" s="31" t="s">
        <v>19</v>
      </c>
      <c r="F5163" s="31" t="s">
        <v>43</v>
      </c>
      <c r="G5163" s="33"/>
      <c r="H5163" s="87"/>
      <c r="I5163" s="48">
        <f>tbl_raw_data[[#This Row],[Date Actioned]]-tbl_raw_data[[#This Row],[Date Tagged]]</f>
        <v>9.0046296318178065E-3</v>
      </c>
      <c r="J5163" s="46">
        <f>HOUR(tbl_raw_data[[#This Row],[Time_taken]])*60+MINUTE(tbl_raw_data[[#This Row],[Time_taken]])+SECOND(tbl_raw_data[[#This Row],[Time_taken]])/60</f>
        <v>12.966666666666667</v>
      </c>
      <c r="K5163" s="52">
        <f>DATE(YEAR(tbl_raw_data[[#This Row],[Date Actioned]]),MONTH(tbl_raw_data[[#This Row],[Date Actioned]]),DAY(tbl_raw_data[[#This Row],[Date Actioned]]))</f>
        <v>45159</v>
      </c>
      <c r="L5163" s="50" t="str">
        <f>UPPER(TEXT(tbl_raw_data[[#This Row],[updated_date]],"MMMM"))</f>
        <v>AUGUST</v>
      </c>
      <c r="M5163" s="50" t="str">
        <f>"WEEK "&amp; IF(ROUNDUP(DAY(tbl_raw_data[[#This Row],[updated_date]])/7,0)=5,4,ROUNDUP(DAY(tbl_raw_data[[#This Row],[updated_date]])/7,0))</f>
        <v>WEEK 3</v>
      </c>
      <c r="N5163" s="50" t="str">
        <f>UPPER(VLOOKUP(tbl_raw_data[[#This Row],[Analyst]],Settiings!$A$2:$B$16,2,0))</f>
        <v>MERCEDES</v>
      </c>
      <c r="O5163" s="50" t="str">
        <f>TRIM(UPPER(tbl_raw_data[[#This Row],[Outcome]]))</f>
        <v>APPROVE</v>
      </c>
      <c r="P5163" s="50" t="str">
        <f>TRIM(UPPER(tbl_raw_data[[#This Row],[Queue Name]]))</f>
        <v>CONSUMER POST BUREAU</v>
      </c>
      <c r="Q5163" s="50" t="str">
        <f>IF(tbl_raw_data[[#This Row],[Time taken in min]]&lt;=Settiings!$D$2,"SLA_MET","SLA_NOT_MET")</f>
        <v>SLA_MET</v>
      </c>
      <c r="R5163" s="94"/>
    </row>
    <row r="5164" spans="1:18" x14ac:dyDescent="0.3">
      <c r="A5164" s="23" t="s">
        <v>5403</v>
      </c>
      <c r="B5164" s="15">
        <v>45159.586354166669</v>
      </c>
      <c r="C5164" s="28">
        <v>45159.598171296297</v>
      </c>
      <c r="D5164" s="29" t="s">
        <v>27</v>
      </c>
      <c r="E5164" s="29" t="s">
        <v>9</v>
      </c>
      <c r="F5164" s="29" t="s">
        <v>65</v>
      </c>
      <c r="G5164" s="29" t="s">
        <v>4858</v>
      </c>
      <c r="H5164" s="84"/>
      <c r="I5164" s="48">
        <f>tbl_raw_data[[#This Row],[Date Actioned]]-tbl_raw_data[[#This Row],[Date Tagged]]</f>
        <v>1.1817129627161194E-2</v>
      </c>
      <c r="J5164" s="46">
        <f>HOUR(tbl_raw_data[[#This Row],[Time_taken]])*60+MINUTE(tbl_raw_data[[#This Row],[Time_taken]])+SECOND(tbl_raw_data[[#This Row],[Time_taken]])/60</f>
        <v>17.016666666666666</v>
      </c>
      <c r="K5164" s="52">
        <f>DATE(YEAR(tbl_raw_data[[#This Row],[Date Actioned]]),MONTH(tbl_raw_data[[#This Row],[Date Actioned]]),DAY(tbl_raw_data[[#This Row],[Date Actioned]]))</f>
        <v>45159</v>
      </c>
      <c r="L5164" s="50" t="str">
        <f>UPPER(TEXT(tbl_raw_data[[#This Row],[updated_date]],"MMMM"))</f>
        <v>AUGUST</v>
      </c>
      <c r="M5164" s="50" t="str">
        <f>"WEEK "&amp; IF(ROUNDUP(DAY(tbl_raw_data[[#This Row],[updated_date]])/7,0)=5,4,ROUNDUP(DAY(tbl_raw_data[[#This Row],[updated_date]])/7,0))</f>
        <v>WEEK 3</v>
      </c>
      <c r="N5164" s="50" t="str">
        <f>UPPER(VLOOKUP(tbl_raw_data[[#This Row],[Analyst]],Settiings!$A$2:$B$16,2,0))</f>
        <v>SAM</v>
      </c>
      <c r="O5164" s="50" t="str">
        <f>TRIM(UPPER(tbl_raw_data[[#This Row],[Outcome]]))</f>
        <v>DECLINE</v>
      </c>
      <c r="P5164" s="50" t="str">
        <f>TRIM(UPPER(tbl_raw_data[[#This Row],[Queue Name]]))</f>
        <v>CONSUMER EXISTING</v>
      </c>
      <c r="Q5164" s="50" t="str">
        <f>IF(tbl_raw_data[[#This Row],[Time taken in min]]&lt;=Settiings!$D$2,"SLA_MET","SLA_NOT_MET")</f>
        <v>SLA_MET</v>
      </c>
      <c r="R5164" s="94"/>
    </row>
    <row r="5165" spans="1:18" x14ac:dyDescent="0.3">
      <c r="A5165" s="23" t="s">
        <v>5404</v>
      </c>
      <c r="B5165" s="15">
        <v>45159.586481481485</v>
      </c>
      <c r="C5165" s="28">
        <v>45159.601527777777</v>
      </c>
      <c r="D5165" s="29" t="s">
        <v>13</v>
      </c>
      <c r="E5165" s="29" t="s">
        <v>19</v>
      </c>
      <c r="F5165" s="29" t="s">
        <v>686</v>
      </c>
      <c r="G5165" s="29" t="s">
        <v>946</v>
      </c>
      <c r="H5165" s="84"/>
      <c r="I5165" s="48">
        <f>tbl_raw_data[[#This Row],[Date Actioned]]-tbl_raw_data[[#This Row],[Date Tagged]]</f>
        <v>1.5046296291984618E-2</v>
      </c>
      <c r="J5165" s="46">
        <f>HOUR(tbl_raw_data[[#This Row],[Time_taken]])*60+MINUTE(tbl_raw_data[[#This Row],[Time_taken]])+SECOND(tbl_raw_data[[#This Row],[Time_taken]])/60</f>
        <v>21.666666666666668</v>
      </c>
      <c r="K5165" s="52">
        <f>DATE(YEAR(tbl_raw_data[[#This Row],[Date Actioned]]),MONTH(tbl_raw_data[[#This Row],[Date Actioned]]),DAY(tbl_raw_data[[#This Row],[Date Actioned]]))</f>
        <v>45159</v>
      </c>
      <c r="L5165" s="50" t="str">
        <f>UPPER(TEXT(tbl_raw_data[[#This Row],[updated_date]],"MMMM"))</f>
        <v>AUGUST</v>
      </c>
      <c r="M5165" s="50" t="str">
        <f>"WEEK "&amp; IF(ROUNDUP(DAY(tbl_raw_data[[#This Row],[updated_date]])/7,0)=5,4,ROUNDUP(DAY(tbl_raw_data[[#This Row],[updated_date]])/7,0))</f>
        <v>WEEK 3</v>
      </c>
      <c r="N5165" s="50" t="str">
        <f>UPPER(VLOOKUP(tbl_raw_data[[#This Row],[Analyst]],Settiings!$A$2:$B$16,2,0))</f>
        <v>FARDIN</v>
      </c>
      <c r="O5165" s="50" t="str">
        <f>TRIM(UPPER(tbl_raw_data[[#This Row],[Outcome]]))</f>
        <v>APPROVE</v>
      </c>
      <c r="P5165" s="50" t="str">
        <f>TRIM(UPPER(tbl_raw_data[[#This Row],[Queue Name]]))</f>
        <v>CONSUMER POST BUREAU</v>
      </c>
      <c r="Q5165" s="50" t="str">
        <f>IF(tbl_raw_data[[#This Row],[Time taken in min]]&lt;=Settiings!$D$2,"SLA_MET","SLA_NOT_MET")</f>
        <v>SLA_NOT_MET</v>
      </c>
      <c r="R5165" s="94"/>
    </row>
    <row r="5166" spans="1:18" x14ac:dyDescent="0.3">
      <c r="A5166" s="14" t="s">
        <v>5405</v>
      </c>
      <c r="B5166" s="9">
        <v>45159.588692129626</v>
      </c>
      <c r="C5166" s="30">
        <v>45159.598981481482</v>
      </c>
      <c r="D5166" s="31" t="s">
        <v>13</v>
      </c>
      <c r="E5166" s="31" t="s">
        <v>9</v>
      </c>
      <c r="F5166" s="31" t="s">
        <v>43</v>
      </c>
      <c r="G5166" s="33"/>
      <c r="H5166" s="87"/>
      <c r="I5166" s="48">
        <f>tbl_raw_data[[#This Row],[Date Actioned]]-tbl_raw_data[[#This Row],[Date Tagged]]</f>
        <v>1.0289351856044959E-2</v>
      </c>
      <c r="J5166" s="46">
        <f>HOUR(tbl_raw_data[[#This Row],[Time_taken]])*60+MINUTE(tbl_raw_data[[#This Row],[Time_taken]])+SECOND(tbl_raw_data[[#This Row],[Time_taken]])/60</f>
        <v>14.816666666666666</v>
      </c>
      <c r="K5166" s="52">
        <f>DATE(YEAR(tbl_raw_data[[#This Row],[Date Actioned]]),MONTH(tbl_raw_data[[#This Row],[Date Actioned]]),DAY(tbl_raw_data[[#This Row],[Date Actioned]]))</f>
        <v>45159</v>
      </c>
      <c r="L5166" s="50" t="str">
        <f>UPPER(TEXT(tbl_raw_data[[#This Row],[updated_date]],"MMMM"))</f>
        <v>AUGUST</v>
      </c>
      <c r="M5166" s="50" t="str">
        <f>"WEEK "&amp; IF(ROUNDUP(DAY(tbl_raw_data[[#This Row],[updated_date]])/7,0)=5,4,ROUNDUP(DAY(tbl_raw_data[[#This Row],[updated_date]])/7,0))</f>
        <v>WEEK 3</v>
      </c>
      <c r="N5166" s="50" t="str">
        <f>UPPER(VLOOKUP(tbl_raw_data[[#This Row],[Analyst]],Settiings!$A$2:$B$16,2,0))</f>
        <v>MERCEDES</v>
      </c>
      <c r="O5166" s="50" t="str">
        <f>TRIM(UPPER(tbl_raw_data[[#This Row],[Outcome]]))</f>
        <v>APPROVE</v>
      </c>
      <c r="P5166" s="50" t="str">
        <f>TRIM(UPPER(tbl_raw_data[[#This Row],[Queue Name]]))</f>
        <v>CONSUMER EXISTING</v>
      </c>
      <c r="Q5166" s="50" t="str">
        <f>IF(tbl_raw_data[[#This Row],[Time taken in min]]&lt;=Settiings!$D$2,"SLA_MET","SLA_NOT_MET")</f>
        <v>SLA_MET</v>
      </c>
      <c r="R5166" s="94"/>
    </row>
    <row r="5167" spans="1:18" x14ac:dyDescent="0.3">
      <c r="A5167" s="20" t="s">
        <v>5406</v>
      </c>
      <c r="B5167" s="15">
        <v>45159.589641203704</v>
      </c>
      <c r="C5167" s="28">
        <v>45159.60261574074</v>
      </c>
      <c r="D5167" s="29" t="s">
        <v>13</v>
      </c>
      <c r="E5167" s="29" t="s">
        <v>9</v>
      </c>
      <c r="F5167" s="29" t="s">
        <v>1222</v>
      </c>
      <c r="G5167" s="29" t="s">
        <v>17</v>
      </c>
      <c r="H5167" s="84"/>
      <c r="I5167" s="48">
        <f>tbl_raw_data[[#This Row],[Date Actioned]]-tbl_raw_data[[#This Row],[Date Tagged]]</f>
        <v>1.2974537035916001E-2</v>
      </c>
      <c r="J5167" s="46">
        <f>HOUR(tbl_raw_data[[#This Row],[Time_taken]])*60+MINUTE(tbl_raw_data[[#This Row],[Time_taken]])+SECOND(tbl_raw_data[[#This Row],[Time_taken]])/60</f>
        <v>18.683333333333334</v>
      </c>
      <c r="K5167" s="52">
        <f>DATE(YEAR(tbl_raw_data[[#This Row],[Date Actioned]]),MONTH(tbl_raw_data[[#This Row],[Date Actioned]]),DAY(tbl_raw_data[[#This Row],[Date Actioned]]))</f>
        <v>45159</v>
      </c>
      <c r="L5167" s="50" t="str">
        <f>UPPER(TEXT(tbl_raw_data[[#This Row],[updated_date]],"MMMM"))</f>
        <v>AUGUST</v>
      </c>
      <c r="M5167" s="50" t="str">
        <f>"WEEK "&amp; IF(ROUNDUP(DAY(tbl_raw_data[[#This Row],[updated_date]])/7,0)=5,4,ROUNDUP(DAY(tbl_raw_data[[#This Row],[updated_date]])/7,0))</f>
        <v>WEEK 3</v>
      </c>
      <c r="N5167" s="50" t="str">
        <f>UPPER(VLOOKUP(tbl_raw_data[[#This Row],[Analyst]],Settiings!$A$2:$B$16,2,0))</f>
        <v>HARDIK</v>
      </c>
      <c r="O5167" s="50" t="str">
        <f>TRIM(UPPER(tbl_raw_data[[#This Row],[Outcome]]))</f>
        <v>APPROVE</v>
      </c>
      <c r="P5167" s="50" t="str">
        <f>TRIM(UPPER(tbl_raw_data[[#This Row],[Queue Name]]))</f>
        <v>CONSUMER EXISTING</v>
      </c>
      <c r="Q5167" s="50" t="str">
        <f>IF(tbl_raw_data[[#This Row],[Time taken in min]]&lt;=Settiings!$D$2,"SLA_MET","SLA_NOT_MET")</f>
        <v>SLA_MET</v>
      </c>
      <c r="R5167" s="94"/>
    </row>
    <row r="5168" spans="1:18" x14ac:dyDescent="0.3">
      <c r="A5168" s="23" t="s">
        <v>5407</v>
      </c>
      <c r="B5168" s="9">
        <v>45159.590069444443</v>
      </c>
      <c r="C5168" s="30">
        <v>45159.605902777781</v>
      </c>
      <c r="D5168" s="31" t="s">
        <v>13</v>
      </c>
      <c r="E5168" s="31" t="s">
        <v>19</v>
      </c>
      <c r="F5168" s="31" t="s">
        <v>65</v>
      </c>
      <c r="G5168" s="31" t="s">
        <v>946</v>
      </c>
      <c r="H5168" s="85"/>
      <c r="I5168" s="48">
        <f>tbl_raw_data[[#This Row],[Date Actioned]]-tbl_raw_data[[#This Row],[Date Tagged]]</f>
        <v>1.5833333338377997E-2</v>
      </c>
      <c r="J5168" s="46">
        <f>HOUR(tbl_raw_data[[#This Row],[Time_taken]])*60+MINUTE(tbl_raw_data[[#This Row],[Time_taken]])+SECOND(tbl_raw_data[[#This Row],[Time_taken]])/60</f>
        <v>22.8</v>
      </c>
      <c r="K5168" s="52">
        <f>DATE(YEAR(tbl_raw_data[[#This Row],[Date Actioned]]),MONTH(tbl_raw_data[[#This Row],[Date Actioned]]),DAY(tbl_raw_data[[#This Row],[Date Actioned]]))</f>
        <v>45159</v>
      </c>
      <c r="L5168" s="50" t="str">
        <f>UPPER(TEXT(tbl_raw_data[[#This Row],[updated_date]],"MMMM"))</f>
        <v>AUGUST</v>
      </c>
      <c r="M5168" s="50" t="str">
        <f>"WEEK "&amp; IF(ROUNDUP(DAY(tbl_raw_data[[#This Row],[updated_date]])/7,0)=5,4,ROUNDUP(DAY(tbl_raw_data[[#This Row],[updated_date]])/7,0))</f>
        <v>WEEK 3</v>
      </c>
      <c r="N5168" s="50" t="str">
        <f>UPPER(VLOOKUP(tbl_raw_data[[#This Row],[Analyst]],Settiings!$A$2:$B$16,2,0))</f>
        <v>SAM</v>
      </c>
      <c r="O5168" s="50" t="str">
        <f>TRIM(UPPER(tbl_raw_data[[#This Row],[Outcome]]))</f>
        <v>APPROVE</v>
      </c>
      <c r="P5168" s="50" t="str">
        <f>TRIM(UPPER(tbl_raw_data[[#This Row],[Queue Name]]))</f>
        <v>CONSUMER POST BUREAU</v>
      </c>
      <c r="Q5168" s="50" t="str">
        <f>IF(tbl_raw_data[[#This Row],[Time taken in min]]&lt;=Settiings!$D$2,"SLA_MET","SLA_NOT_MET")</f>
        <v>SLA_NOT_MET</v>
      </c>
      <c r="R5168" s="94"/>
    </row>
    <row r="5169" spans="1:18" x14ac:dyDescent="0.3">
      <c r="A5169" s="14" t="s">
        <v>5408</v>
      </c>
      <c r="B5169" s="15">
        <v>45159.591365740744</v>
      </c>
      <c r="C5169" s="28">
        <v>45159.606805555559</v>
      </c>
      <c r="D5169" s="29" t="s">
        <v>13</v>
      </c>
      <c r="E5169" s="29" t="s">
        <v>9</v>
      </c>
      <c r="F5169" s="29" t="s">
        <v>43</v>
      </c>
      <c r="G5169" s="32"/>
      <c r="H5169" s="86"/>
      <c r="I5169" s="48">
        <f>tbl_raw_data[[#This Row],[Date Actioned]]-tbl_raw_data[[#This Row],[Date Tagged]]</f>
        <v>1.5439814815181307E-2</v>
      </c>
      <c r="J5169" s="46">
        <f>HOUR(tbl_raw_data[[#This Row],[Time_taken]])*60+MINUTE(tbl_raw_data[[#This Row],[Time_taken]])+SECOND(tbl_raw_data[[#This Row],[Time_taken]])/60</f>
        <v>22.233333333333334</v>
      </c>
      <c r="K5169" s="52">
        <f>DATE(YEAR(tbl_raw_data[[#This Row],[Date Actioned]]),MONTH(tbl_raw_data[[#This Row],[Date Actioned]]),DAY(tbl_raw_data[[#This Row],[Date Actioned]]))</f>
        <v>45159</v>
      </c>
      <c r="L5169" s="50" t="str">
        <f>UPPER(TEXT(tbl_raw_data[[#This Row],[updated_date]],"MMMM"))</f>
        <v>AUGUST</v>
      </c>
      <c r="M5169" s="50" t="str">
        <f>"WEEK "&amp; IF(ROUNDUP(DAY(tbl_raw_data[[#This Row],[updated_date]])/7,0)=5,4,ROUNDUP(DAY(tbl_raw_data[[#This Row],[updated_date]])/7,0))</f>
        <v>WEEK 3</v>
      </c>
      <c r="N5169" s="50" t="str">
        <f>UPPER(VLOOKUP(tbl_raw_data[[#This Row],[Analyst]],Settiings!$A$2:$B$16,2,0))</f>
        <v>MERCEDES</v>
      </c>
      <c r="O5169" s="50" t="str">
        <f>TRIM(UPPER(tbl_raw_data[[#This Row],[Outcome]]))</f>
        <v>APPROVE</v>
      </c>
      <c r="P5169" s="50" t="str">
        <f>TRIM(UPPER(tbl_raw_data[[#This Row],[Queue Name]]))</f>
        <v>CONSUMER EXISTING</v>
      </c>
      <c r="Q5169" s="50" t="str">
        <f>IF(tbl_raw_data[[#This Row],[Time taken in min]]&lt;=Settiings!$D$2,"SLA_MET","SLA_NOT_MET")</f>
        <v>SLA_NOT_MET</v>
      </c>
      <c r="R5169" s="94"/>
    </row>
    <row r="5170" spans="1:18" x14ac:dyDescent="0.3">
      <c r="A5170" s="20" t="s">
        <v>5409</v>
      </c>
      <c r="B5170" s="9">
        <v>45159.593923611108</v>
      </c>
      <c r="C5170" s="30">
        <v>45159.607604166667</v>
      </c>
      <c r="D5170" s="31" t="s">
        <v>13</v>
      </c>
      <c r="E5170" s="31" t="s">
        <v>9</v>
      </c>
      <c r="F5170" s="31" t="s">
        <v>686</v>
      </c>
      <c r="G5170" s="31" t="s">
        <v>17</v>
      </c>
      <c r="H5170" s="85"/>
      <c r="I5170" s="48">
        <f>tbl_raw_data[[#This Row],[Date Actioned]]-tbl_raw_data[[#This Row],[Date Tagged]]</f>
        <v>1.3680555559403729E-2</v>
      </c>
      <c r="J5170" s="46">
        <f>HOUR(tbl_raw_data[[#This Row],[Time_taken]])*60+MINUTE(tbl_raw_data[[#This Row],[Time_taken]])+SECOND(tbl_raw_data[[#This Row],[Time_taken]])/60</f>
        <v>19.7</v>
      </c>
      <c r="K5170" s="52">
        <f>DATE(YEAR(tbl_raw_data[[#This Row],[Date Actioned]]),MONTH(tbl_raw_data[[#This Row],[Date Actioned]]),DAY(tbl_raw_data[[#This Row],[Date Actioned]]))</f>
        <v>45159</v>
      </c>
      <c r="L5170" s="50" t="str">
        <f>UPPER(TEXT(tbl_raw_data[[#This Row],[updated_date]],"MMMM"))</f>
        <v>AUGUST</v>
      </c>
      <c r="M5170" s="50" t="str">
        <f>"WEEK "&amp; IF(ROUNDUP(DAY(tbl_raw_data[[#This Row],[updated_date]])/7,0)=5,4,ROUNDUP(DAY(tbl_raw_data[[#This Row],[updated_date]])/7,0))</f>
        <v>WEEK 3</v>
      </c>
      <c r="N5170" s="50" t="str">
        <f>UPPER(VLOOKUP(tbl_raw_data[[#This Row],[Analyst]],Settiings!$A$2:$B$16,2,0))</f>
        <v>FARDIN</v>
      </c>
      <c r="O5170" s="50" t="str">
        <f>TRIM(UPPER(tbl_raw_data[[#This Row],[Outcome]]))</f>
        <v>APPROVE</v>
      </c>
      <c r="P5170" s="50" t="str">
        <f>TRIM(UPPER(tbl_raw_data[[#This Row],[Queue Name]]))</f>
        <v>CONSUMER EXISTING</v>
      </c>
      <c r="Q5170" s="50" t="str">
        <f>IF(tbl_raw_data[[#This Row],[Time taken in min]]&lt;=Settiings!$D$2,"SLA_MET","SLA_NOT_MET")</f>
        <v>SLA_MET</v>
      </c>
      <c r="R5170" s="94"/>
    </row>
    <row r="5171" spans="1:18" x14ac:dyDescent="0.3">
      <c r="A5171" s="23" t="s">
        <v>5410</v>
      </c>
      <c r="B5171" s="15">
        <v>45159.597291666665</v>
      </c>
      <c r="C5171" s="28">
        <v>45159.607395833336</v>
      </c>
      <c r="D5171" s="29" t="s">
        <v>13</v>
      </c>
      <c r="E5171" s="29" t="s">
        <v>9</v>
      </c>
      <c r="F5171" s="29" t="s">
        <v>76</v>
      </c>
      <c r="G5171" s="29" t="s">
        <v>17</v>
      </c>
      <c r="H5171" s="84"/>
      <c r="I5171" s="48">
        <f>tbl_raw_data[[#This Row],[Date Actioned]]-tbl_raw_data[[#This Row],[Date Tagged]]</f>
        <v>1.0104166671226267E-2</v>
      </c>
      <c r="J5171" s="46">
        <f>HOUR(tbl_raw_data[[#This Row],[Time_taken]])*60+MINUTE(tbl_raw_data[[#This Row],[Time_taken]])+SECOND(tbl_raw_data[[#This Row],[Time_taken]])/60</f>
        <v>14.55</v>
      </c>
      <c r="K5171" s="52">
        <f>DATE(YEAR(tbl_raw_data[[#This Row],[Date Actioned]]),MONTH(tbl_raw_data[[#This Row],[Date Actioned]]),DAY(tbl_raw_data[[#This Row],[Date Actioned]]))</f>
        <v>45159</v>
      </c>
      <c r="L5171" s="50" t="str">
        <f>UPPER(TEXT(tbl_raw_data[[#This Row],[updated_date]],"MMMM"))</f>
        <v>AUGUST</v>
      </c>
      <c r="M5171" s="50" t="str">
        <f>"WEEK "&amp; IF(ROUNDUP(DAY(tbl_raw_data[[#This Row],[updated_date]])/7,0)=5,4,ROUNDUP(DAY(tbl_raw_data[[#This Row],[updated_date]])/7,0))</f>
        <v>WEEK 3</v>
      </c>
      <c r="N5171" s="50" t="str">
        <f>UPPER(VLOOKUP(tbl_raw_data[[#This Row],[Analyst]],Settiings!$A$2:$B$16,2,0))</f>
        <v>ROHAN</v>
      </c>
      <c r="O5171" s="50" t="str">
        <f>TRIM(UPPER(tbl_raw_data[[#This Row],[Outcome]]))</f>
        <v>APPROVE</v>
      </c>
      <c r="P5171" s="50" t="str">
        <f>TRIM(UPPER(tbl_raw_data[[#This Row],[Queue Name]]))</f>
        <v>CONSUMER EXISTING</v>
      </c>
      <c r="Q5171" s="50" t="str">
        <f>IF(tbl_raw_data[[#This Row],[Time taken in min]]&lt;=Settiings!$D$2,"SLA_MET","SLA_NOT_MET")</f>
        <v>SLA_MET</v>
      </c>
      <c r="R5171" s="94"/>
    </row>
    <row r="5172" spans="1:18" x14ac:dyDescent="0.3">
      <c r="A5172" s="14" t="s">
        <v>5415</v>
      </c>
      <c r="B5172" s="9">
        <v>45159.615185185183</v>
      </c>
      <c r="C5172" s="30">
        <v>45159.623252314814</v>
      </c>
      <c r="D5172" s="31" t="s">
        <v>13</v>
      </c>
      <c r="E5172" s="31" t="s">
        <v>9</v>
      </c>
      <c r="F5172" s="31" t="s">
        <v>686</v>
      </c>
      <c r="G5172" s="31" t="s">
        <v>128</v>
      </c>
      <c r="H5172" s="85"/>
      <c r="I5172" s="48">
        <f>tbl_raw_data[[#This Row],[Date Actioned]]-tbl_raw_data[[#This Row],[Date Tagged]]</f>
        <v>8.0671296309446916E-3</v>
      </c>
      <c r="J5172" s="46">
        <f>HOUR(tbl_raw_data[[#This Row],[Time_taken]])*60+MINUTE(tbl_raw_data[[#This Row],[Time_taken]])+SECOND(tbl_raw_data[[#This Row],[Time_taken]])/60</f>
        <v>11.616666666666667</v>
      </c>
      <c r="K5172" s="52">
        <f>DATE(YEAR(tbl_raw_data[[#This Row],[Date Actioned]]),MONTH(tbl_raw_data[[#This Row],[Date Actioned]]),DAY(tbl_raw_data[[#This Row],[Date Actioned]]))</f>
        <v>45159</v>
      </c>
      <c r="L5172" s="50" t="str">
        <f>UPPER(TEXT(tbl_raw_data[[#This Row],[updated_date]],"MMMM"))</f>
        <v>AUGUST</v>
      </c>
      <c r="M5172" s="50" t="str">
        <f>"WEEK "&amp; IF(ROUNDUP(DAY(tbl_raw_data[[#This Row],[updated_date]])/7,0)=5,4,ROUNDUP(DAY(tbl_raw_data[[#This Row],[updated_date]])/7,0))</f>
        <v>WEEK 3</v>
      </c>
      <c r="N5172" s="50" t="str">
        <f>UPPER(VLOOKUP(tbl_raw_data[[#This Row],[Analyst]],Settiings!$A$2:$B$16,2,0))</f>
        <v>FARDIN</v>
      </c>
      <c r="O5172" s="50" t="str">
        <f>TRIM(UPPER(tbl_raw_data[[#This Row],[Outcome]]))</f>
        <v>APPROVE</v>
      </c>
      <c r="P5172" s="50" t="str">
        <f>TRIM(UPPER(tbl_raw_data[[#This Row],[Queue Name]]))</f>
        <v>CONSUMER EXISTING</v>
      </c>
      <c r="Q5172" s="50" t="str">
        <f>IF(tbl_raw_data[[#This Row],[Time taken in min]]&lt;=Settiings!$D$2,"SLA_MET","SLA_NOT_MET")</f>
        <v>SLA_MET</v>
      </c>
      <c r="R5172" s="94"/>
    </row>
    <row r="5173" spans="1:18" x14ac:dyDescent="0.3">
      <c r="A5173" s="20" t="s">
        <v>5416</v>
      </c>
      <c r="B5173" s="15">
        <v>45159.616377314815</v>
      </c>
      <c r="C5173" s="28">
        <v>45159.622303240743</v>
      </c>
      <c r="D5173" s="29" t="s">
        <v>13</v>
      </c>
      <c r="E5173" s="29" t="s">
        <v>9</v>
      </c>
      <c r="F5173" s="29" t="s">
        <v>43</v>
      </c>
      <c r="G5173" s="32"/>
      <c r="H5173" s="86"/>
      <c r="I5173" s="48">
        <f>tbl_raw_data[[#This Row],[Date Actioned]]-tbl_raw_data[[#This Row],[Date Tagged]]</f>
        <v>5.9259259287500754E-3</v>
      </c>
      <c r="J5173" s="46">
        <f>HOUR(tbl_raw_data[[#This Row],[Time_taken]])*60+MINUTE(tbl_raw_data[[#This Row],[Time_taken]])+SECOND(tbl_raw_data[[#This Row],[Time_taken]])/60</f>
        <v>8.5333333333333332</v>
      </c>
      <c r="K5173" s="52">
        <f>DATE(YEAR(tbl_raw_data[[#This Row],[Date Actioned]]),MONTH(tbl_raw_data[[#This Row],[Date Actioned]]),DAY(tbl_raw_data[[#This Row],[Date Actioned]]))</f>
        <v>45159</v>
      </c>
      <c r="L5173" s="50" t="str">
        <f>UPPER(TEXT(tbl_raw_data[[#This Row],[updated_date]],"MMMM"))</f>
        <v>AUGUST</v>
      </c>
      <c r="M5173" s="50" t="str">
        <f>"WEEK "&amp; IF(ROUNDUP(DAY(tbl_raw_data[[#This Row],[updated_date]])/7,0)=5,4,ROUNDUP(DAY(tbl_raw_data[[#This Row],[updated_date]])/7,0))</f>
        <v>WEEK 3</v>
      </c>
      <c r="N5173" s="50" t="str">
        <f>UPPER(VLOOKUP(tbl_raw_data[[#This Row],[Analyst]],Settiings!$A$2:$B$16,2,0))</f>
        <v>MERCEDES</v>
      </c>
      <c r="O5173" s="50" t="str">
        <f>TRIM(UPPER(tbl_raw_data[[#This Row],[Outcome]]))</f>
        <v>APPROVE</v>
      </c>
      <c r="P5173" s="50" t="str">
        <f>TRIM(UPPER(tbl_raw_data[[#This Row],[Queue Name]]))</f>
        <v>CONSUMER EXISTING</v>
      </c>
      <c r="Q5173" s="50" t="str">
        <f>IF(tbl_raw_data[[#This Row],[Time taken in min]]&lt;=Settiings!$D$2,"SLA_MET","SLA_NOT_MET")</f>
        <v>SLA_MET</v>
      </c>
      <c r="R5173" s="94"/>
    </row>
    <row r="5174" spans="1:18" x14ac:dyDescent="0.3">
      <c r="A5174" s="14" t="s">
        <v>5419</v>
      </c>
      <c r="B5174" s="9">
        <v>45159.619305555556</v>
      </c>
      <c r="C5174" s="30">
        <v>45159.628657407404</v>
      </c>
      <c r="D5174" s="31" t="s">
        <v>27</v>
      </c>
      <c r="E5174" s="31" t="s">
        <v>9</v>
      </c>
      <c r="F5174" s="31" t="s">
        <v>65</v>
      </c>
      <c r="G5174" s="31" t="s">
        <v>5222</v>
      </c>
      <c r="H5174" s="85"/>
      <c r="I5174" s="48">
        <f>tbl_raw_data[[#This Row],[Date Actioned]]-tbl_raw_data[[#This Row],[Date Tagged]]</f>
        <v>9.3518518478958867E-3</v>
      </c>
      <c r="J5174" s="46">
        <f>HOUR(tbl_raw_data[[#This Row],[Time_taken]])*60+MINUTE(tbl_raw_data[[#This Row],[Time_taken]])+SECOND(tbl_raw_data[[#This Row],[Time_taken]])/60</f>
        <v>13.466666666666667</v>
      </c>
      <c r="K5174" s="52">
        <f>DATE(YEAR(tbl_raw_data[[#This Row],[Date Actioned]]),MONTH(tbl_raw_data[[#This Row],[Date Actioned]]),DAY(tbl_raw_data[[#This Row],[Date Actioned]]))</f>
        <v>45159</v>
      </c>
      <c r="L5174" s="50" t="str">
        <f>UPPER(TEXT(tbl_raw_data[[#This Row],[updated_date]],"MMMM"))</f>
        <v>AUGUST</v>
      </c>
      <c r="M5174" s="50" t="str">
        <f>"WEEK "&amp; IF(ROUNDUP(DAY(tbl_raw_data[[#This Row],[updated_date]])/7,0)=5,4,ROUNDUP(DAY(tbl_raw_data[[#This Row],[updated_date]])/7,0))</f>
        <v>WEEK 3</v>
      </c>
      <c r="N5174" s="50" t="str">
        <f>UPPER(VLOOKUP(tbl_raw_data[[#This Row],[Analyst]],Settiings!$A$2:$B$16,2,0))</f>
        <v>SAM</v>
      </c>
      <c r="O5174" s="50" t="str">
        <f>TRIM(UPPER(tbl_raw_data[[#This Row],[Outcome]]))</f>
        <v>DECLINE</v>
      </c>
      <c r="P5174" s="50" t="str">
        <f>TRIM(UPPER(tbl_raw_data[[#This Row],[Queue Name]]))</f>
        <v>CONSUMER EXISTING</v>
      </c>
      <c r="Q5174" s="50" t="str">
        <f>IF(tbl_raw_data[[#This Row],[Time taken in min]]&lt;=Settiings!$D$2,"SLA_MET","SLA_NOT_MET")</f>
        <v>SLA_MET</v>
      </c>
      <c r="R5174" s="94"/>
    </row>
    <row r="5175" spans="1:18" x14ac:dyDescent="0.3">
      <c r="A5175" s="23" t="s">
        <v>5420</v>
      </c>
      <c r="B5175" s="9">
        <v>45159.619502314818</v>
      </c>
      <c r="C5175" s="30">
        <v>45159.627326388887</v>
      </c>
      <c r="D5175" s="31" t="s">
        <v>13</v>
      </c>
      <c r="E5175" s="31" t="s">
        <v>9</v>
      </c>
      <c r="F5175" s="31" t="s">
        <v>16</v>
      </c>
      <c r="G5175" s="33"/>
      <c r="H5175" s="87"/>
      <c r="I5175" s="48">
        <f>tbl_raw_data[[#This Row],[Date Actioned]]-tbl_raw_data[[#This Row],[Date Tagged]]</f>
        <v>7.8240740695036948E-3</v>
      </c>
      <c r="J5175" s="46">
        <f>HOUR(tbl_raw_data[[#This Row],[Time_taken]])*60+MINUTE(tbl_raw_data[[#This Row],[Time_taken]])+SECOND(tbl_raw_data[[#This Row],[Time_taken]])/60</f>
        <v>11.266666666666667</v>
      </c>
      <c r="K5175" s="52">
        <f>DATE(YEAR(tbl_raw_data[[#This Row],[Date Actioned]]),MONTH(tbl_raw_data[[#This Row],[Date Actioned]]),DAY(tbl_raw_data[[#This Row],[Date Actioned]]))</f>
        <v>45159</v>
      </c>
      <c r="L5175" s="50" t="str">
        <f>UPPER(TEXT(tbl_raw_data[[#This Row],[updated_date]],"MMMM"))</f>
        <v>AUGUST</v>
      </c>
      <c r="M5175" s="50" t="str">
        <f>"WEEK "&amp; IF(ROUNDUP(DAY(tbl_raw_data[[#This Row],[updated_date]])/7,0)=5,4,ROUNDUP(DAY(tbl_raw_data[[#This Row],[updated_date]])/7,0))</f>
        <v>WEEK 3</v>
      </c>
      <c r="N5175" s="50" t="str">
        <f>UPPER(VLOOKUP(tbl_raw_data[[#This Row],[Analyst]],Settiings!$A$2:$B$16,2,0))</f>
        <v>CAMROOON</v>
      </c>
      <c r="O5175" s="50" t="str">
        <f>TRIM(UPPER(tbl_raw_data[[#This Row],[Outcome]]))</f>
        <v>APPROVE</v>
      </c>
      <c r="P5175" s="50" t="str">
        <f>TRIM(UPPER(tbl_raw_data[[#This Row],[Queue Name]]))</f>
        <v>CONSUMER EXISTING</v>
      </c>
      <c r="Q5175" s="50" t="str">
        <f>IF(tbl_raw_data[[#This Row],[Time taken in min]]&lt;=Settiings!$D$2,"SLA_MET","SLA_NOT_MET")</f>
        <v>SLA_MET</v>
      </c>
      <c r="R5175" s="94"/>
    </row>
    <row r="5176" spans="1:18" x14ac:dyDescent="0.3">
      <c r="A5176" s="14" t="s">
        <v>5421</v>
      </c>
      <c r="B5176" s="15">
        <v>45159.621435185189</v>
      </c>
      <c r="C5176" s="28">
        <v>45159.630995370368</v>
      </c>
      <c r="D5176" s="29" t="s">
        <v>13</v>
      </c>
      <c r="E5176" s="29" t="s">
        <v>47</v>
      </c>
      <c r="F5176" s="29" t="s">
        <v>686</v>
      </c>
      <c r="G5176" s="29" t="s">
        <v>946</v>
      </c>
      <c r="H5176" s="84"/>
      <c r="I5176" s="48">
        <f>tbl_raw_data[[#This Row],[Date Actioned]]-tbl_raw_data[[#This Row],[Date Tagged]]</f>
        <v>9.5601851789979264E-3</v>
      </c>
      <c r="J5176" s="46">
        <f>HOUR(tbl_raw_data[[#This Row],[Time_taken]])*60+MINUTE(tbl_raw_data[[#This Row],[Time_taken]])+SECOND(tbl_raw_data[[#This Row],[Time_taken]])/60</f>
        <v>13.766666666666667</v>
      </c>
      <c r="K5176" s="52">
        <f>DATE(YEAR(tbl_raw_data[[#This Row],[Date Actioned]]),MONTH(tbl_raw_data[[#This Row],[Date Actioned]]),DAY(tbl_raw_data[[#This Row],[Date Actioned]]))</f>
        <v>45159</v>
      </c>
      <c r="L5176" s="50" t="str">
        <f>UPPER(TEXT(tbl_raw_data[[#This Row],[updated_date]],"MMMM"))</f>
        <v>AUGUST</v>
      </c>
      <c r="M5176" s="50" t="str">
        <f>"WEEK "&amp; IF(ROUNDUP(DAY(tbl_raw_data[[#This Row],[updated_date]])/7,0)=5,4,ROUNDUP(DAY(tbl_raw_data[[#This Row],[updated_date]])/7,0))</f>
        <v>WEEK 3</v>
      </c>
      <c r="N5176" s="50" t="str">
        <f>UPPER(VLOOKUP(tbl_raw_data[[#This Row],[Analyst]],Settiings!$A$2:$B$16,2,0))</f>
        <v>FARDIN</v>
      </c>
      <c r="O5176" s="50" t="str">
        <f>TRIM(UPPER(tbl_raw_data[[#This Row],[Outcome]]))</f>
        <v>APPROVE</v>
      </c>
      <c r="P5176" s="50" t="str">
        <f>TRIM(UPPER(tbl_raw_data[[#This Row],[Queue Name]]))</f>
        <v>CONSUMER PRE BUREAU</v>
      </c>
      <c r="Q5176" s="50" t="str">
        <f>IF(tbl_raw_data[[#This Row],[Time taken in min]]&lt;=Settiings!$D$2,"SLA_MET","SLA_NOT_MET")</f>
        <v>SLA_MET</v>
      </c>
      <c r="R5176" s="94"/>
    </row>
    <row r="5177" spans="1:18" x14ac:dyDescent="0.3">
      <c r="A5177" s="20" t="s">
        <v>5422</v>
      </c>
      <c r="B5177" s="15">
        <v>45159.622256944444</v>
      </c>
      <c r="C5177" s="28">
        <v>45159.63480324074</v>
      </c>
      <c r="D5177" s="29" t="s">
        <v>27</v>
      </c>
      <c r="E5177" s="29" t="s">
        <v>9</v>
      </c>
      <c r="F5177" s="29" t="s">
        <v>1222</v>
      </c>
      <c r="G5177" s="29" t="s">
        <v>4777</v>
      </c>
      <c r="H5177" s="84"/>
      <c r="I5177" s="48">
        <f>tbl_raw_data[[#This Row],[Date Actioned]]-tbl_raw_data[[#This Row],[Date Tagged]]</f>
        <v>1.2546296296932269E-2</v>
      </c>
      <c r="J5177" s="46">
        <f>HOUR(tbl_raw_data[[#This Row],[Time_taken]])*60+MINUTE(tbl_raw_data[[#This Row],[Time_taken]])+SECOND(tbl_raw_data[[#This Row],[Time_taken]])/60</f>
        <v>18.066666666666666</v>
      </c>
      <c r="K5177" s="52">
        <f>DATE(YEAR(tbl_raw_data[[#This Row],[Date Actioned]]),MONTH(tbl_raw_data[[#This Row],[Date Actioned]]),DAY(tbl_raw_data[[#This Row],[Date Actioned]]))</f>
        <v>45159</v>
      </c>
      <c r="L5177" s="50" t="str">
        <f>UPPER(TEXT(tbl_raw_data[[#This Row],[updated_date]],"MMMM"))</f>
        <v>AUGUST</v>
      </c>
      <c r="M5177" s="50" t="str">
        <f>"WEEK "&amp; IF(ROUNDUP(DAY(tbl_raw_data[[#This Row],[updated_date]])/7,0)=5,4,ROUNDUP(DAY(tbl_raw_data[[#This Row],[updated_date]])/7,0))</f>
        <v>WEEK 3</v>
      </c>
      <c r="N5177" s="50" t="str">
        <f>UPPER(VLOOKUP(tbl_raw_data[[#This Row],[Analyst]],Settiings!$A$2:$B$16,2,0))</f>
        <v>HARDIK</v>
      </c>
      <c r="O5177" s="50" t="str">
        <f>TRIM(UPPER(tbl_raw_data[[#This Row],[Outcome]]))</f>
        <v>DECLINE</v>
      </c>
      <c r="P5177" s="50" t="str">
        <f>TRIM(UPPER(tbl_raw_data[[#This Row],[Queue Name]]))</f>
        <v>CONSUMER EXISTING</v>
      </c>
      <c r="Q5177" s="50" t="str">
        <f>IF(tbl_raw_data[[#This Row],[Time taken in min]]&lt;=Settiings!$D$2,"SLA_MET","SLA_NOT_MET")</f>
        <v>SLA_MET</v>
      </c>
      <c r="R5177" s="94"/>
    </row>
    <row r="5178" spans="1:18" x14ac:dyDescent="0.3">
      <c r="A5178" s="20" t="s">
        <v>5423</v>
      </c>
      <c r="B5178" s="9">
        <v>45159.623298611114</v>
      </c>
      <c r="C5178" s="30">
        <v>45159.633032407408</v>
      </c>
      <c r="D5178" s="31" t="s">
        <v>13</v>
      </c>
      <c r="E5178" s="31" t="s">
        <v>19</v>
      </c>
      <c r="F5178" s="31" t="s">
        <v>16</v>
      </c>
      <c r="G5178" s="33"/>
      <c r="H5178" s="87"/>
      <c r="I5178" s="48">
        <f>tbl_raw_data[[#This Row],[Date Actioned]]-tbl_raw_data[[#This Row],[Date Tagged]]</f>
        <v>9.7337962943129241E-3</v>
      </c>
      <c r="J5178" s="46">
        <f>HOUR(tbl_raw_data[[#This Row],[Time_taken]])*60+MINUTE(tbl_raw_data[[#This Row],[Time_taken]])+SECOND(tbl_raw_data[[#This Row],[Time_taken]])/60</f>
        <v>14.016666666666667</v>
      </c>
      <c r="K5178" s="52">
        <f>DATE(YEAR(tbl_raw_data[[#This Row],[Date Actioned]]),MONTH(tbl_raw_data[[#This Row],[Date Actioned]]),DAY(tbl_raw_data[[#This Row],[Date Actioned]]))</f>
        <v>45159</v>
      </c>
      <c r="L5178" s="50" t="str">
        <f>UPPER(TEXT(tbl_raw_data[[#This Row],[updated_date]],"MMMM"))</f>
        <v>AUGUST</v>
      </c>
      <c r="M5178" s="50" t="str">
        <f>"WEEK "&amp; IF(ROUNDUP(DAY(tbl_raw_data[[#This Row],[updated_date]])/7,0)=5,4,ROUNDUP(DAY(tbl_raw_data[[#This Row],[updated_date]])/7,0))</f>
        <v>WEEK 3</v>
      </c>
      <c r="N5178" s="50" t="str">
        <f>UPPER(VLOOKUP(tbl_raw_data[[#This Row],[Analyst]],Settiings!$A$2:$B$16,2,0))</f>
        <v>CAMROOON</v>
      </c>
      <c r="O5178" s="50" t="str">
        <f>TRIM(UPPER(tbl_raw_data[[#This Row],[Outcome]]))</f>
        <v>APPROVE</v>
      </c>
      <c r="P5178" s="50" t="str">
        <f>TRIM(UPPER(tbl_raw_data[[#This Row],[Queue Name]]))</f>
        <v>CONSUMER POST BUREAU</v>
      </c>
      <c r="Q5178" s="50" t="str">
        <f>IF(tbl_raw_data[[#This Row],[Time taken in min]]&lt;=Settiings!$D$2,"SLA_MET","SLA_NOT_MET")</f>
        <v>SLA_MET</v>
      </c>
      <c r="R5178" s="94"/>
    </row>
    <row r="5179" spans="1:18" x14ac:dyDescent="0.3">
      <c r="A5179" s="23" t="s">
        <v>5424</v>
      </c>
      <c r="B5179" s="9">
        <v>45159.626018518517</v>
      </c>
      <c r="C5179" s="30">
        <v>45159.635740740741</v>
      </c>
      <c r="D5179" s="31" t="s">
        <v>27</v>
      </c>
      <c r="E5179" s="31" t="s">
        <v>9</v>
      </c>
      <c r="F5179" s="31" t="s">
        <v>76</v>
      </c>
      <c r="G5179" s="33"/>
      <c r="H5179" s="87"/>
      <c r="I5179" s="48">
        <f>tbl_raw_data[[#This Row],[Date Actioned]]-tbl_raw_data[[#This Row],[Date Tagged]]</f>
        <v>9.7222222248092294E-3</v>
      </c>
      <c r="J5179" s="46">
        <f>HOUR(tbl_raw_data[[#This Row],[Time_taken]])*60+MINUTE(tbl_raw_data[[#This Row],[Time_taken]])+SECOND(tbl_raw_data[[#This Row],[Time_taken]])/60</f>
        <v>14</v>
      </c>
      <c r="K5179" s="52">
        <f>DATE(YEAR(tbl_raw_data[[#This Row],[Date Actioned]]),MONTH(tbl_raw_data[[#This Row],[Date Actioned]]),DAY(tbl_raw_data[[#This Row],[Date Actioned]]))</f>
        <v>45159</v>
      </c>
      <c r="L5179" s="50" t="str">
        <f>UPPER(TEXT(tbl_raw_data[[#This Row],[updated_date]],"MMMM"))</f>
        <v>AUGUST</v>
      </c>
      <c r="M5179" s="50" t="str">
        <f>"WEEK "&amp; IF(ROUNDUP(DAY(tbl_raw_data[[#This Row],[updated_date]])/7,0)=5,4,ROUNDUP(DAY(tbl_raw_data[[#This Row],[updated_date]])/7,0))</f>
        <v>WEEK 3</v>
      </c>
      <c r="N5179" s="50" t="str">
        <f>UPPER(VLOOKUP(tbl_raw_data[[#This Row],[Analyst]],Settiings!$A$2:$B$16,2,0))</f>
        <v>ROHAN</v>
      </c>
      <c r="O5179" s="50" t="str">
        <f>TRIM(UPPER(tbl_raw_data[[#This Row],[Outcome]]))</f>
        <v>DECLINE</v>
      </c>
      <c r="P5179" s="50" t="str">
        <f>TRIM(UPPER(tbl_raw_data[[#This Row],[Queue Name]]))</f>
        <v>CONSUMER EXISTING</v>
      </c>
      <c r="Q5179" s="50" t="str">
        <f>IF(tbl_raw_data[[#This Row],[Time taken in min]]&lt;=Settiings!$D$2,"SLA_MET","SLA_NOT_MET")</f>
        <v>SLA_MET</v>
      </c>
      <c r="R5179" s="94"/>
    </row>
    <row r="5180" spans="1:18" x14ac:dyDescent="0.3">
      <c r="A5180" s="23" t="s">
        <v>5425</v>
      </c>
      <c r="B5180" s="15">
        <v>45159.626539351855</v>
      </c>
      <c r="C5180" s="28">
        <v>45159.641273148147</v>
      </c>
      <c r="D5180" s="29" t="s">
        <v>13</v>
      </c>
      <c r="E5180" s="29" t="s">
        <v>47</v>
      </c>
      <c r="F5180" s="29" t="s">
        <v>65</v>
      </c>
      <c r="G5180" s="29" t="s">
        <v>128</v>
      </c>
      <c r="H5180" s="84"/>
      <c r="I5180" s="48">
        <f>tbl_raw_data[[#This Row],[Date Actioned]]-tbl_raw_data[[#This Row],[Date Tagged]]</f>
        <v>1.4733796291693579E-2</v>
      </c>
      <c r="J5180" s="46">
        <f>HOUR(tbl_raw_data[[#This Row],[Time_taken]])*60+MINUTE(tbl_raw_data[[#This Row],[Time_taken]])+SECOND(tbl_raw_data[[#This Row],[Time_taken]])/60</f>
        <v>21.216666666666665</v>
      </c>
      <c r="K5180" s="52">
        <f>DATE(YEAR(tbl_raw_data[[#This Row],[Date Actioned]]),MONTH(tbl_raw_data[[#This Row],[Date Actioned]]),DAY(tbl_raw_data[[#This Row],[Date Actioned]]))</f>
        <v>45159</v>
      </c>
      <c r="L5180" s="50" t="str">
        <f>UPPER(TEXT(tbl_raw_data[[#This Row],[updated_date]],"MMMM"))</f>
        <v>AUGUST</v>
      </c>
      <c r="M5180" s="50" t="str">
        <f>"WEEK "&amp; IF(ROUNDUP(DAY(tbl_raw_data[[#This Row],[updated_date]])/7,0)=5,4,ROUNDUP(DAY(tbl_raw_data[[#This Row],[updated_date]])/7,0))</f>
        <v>WEEK 3</v>
      </c>
      <c r="N5180" s="50" t="str">
        <f>UPPER(VLOOKUP(tbl_raw_data[[#This Row],[Analyst]],Settiings!$A$2:$B$16,2,0))</f>
        <v>SAM</v>
      </c>
      <c r="O5180" s="50" t="str">
        <f>TRIM(UPPER(tbl_raw_data[[#This Row],[Outcome]]))</f>
        <v>APPROVE</v>
      </c>
      <c r="P5180" s="50" t="str">
        <f>TRIM(UPPER(tbl_raw_data[[#This Row],[Queue Name]]))</f>
        <v>CONSUMER PRE BUREAU</v>
      </c>
      <c r="Q5180" s="50" t="str">
        <f>IF(tbl_raw_data[[#This Row],[Time taken in min]]&lt;=Settiings!$D$2,"SLA_MET","SLA_NOT_MET")</f>
        <v>SLA_NOT_MET</v>
      </c>
      <c r="R5180" s="94"/>
    </row>
    <row r="5181" spans="1:18" x14ac:dyDescent="0.3">
      <c r="A5181" s="14" t="s">
        <v>5426</v>
      </c>
      <c r="B5181" s="9">
        <v>45159.630277777775</v>
      </c>
      <c r="C5181" s="30">
        <v>45159.642245370371</v>
      </c>
      <c r="D5181" s="31" t="s">
        <v>13</v>
      </c>
      <c r="E5181" s="31" t="s">
        <v>47</v>
      </c>
      <c r="F5181" s="31" t="s">
        <v>686</v>
      </c>
      <c r="G5181" s="31" t="s">
        <v>77</v>
      </c>
      <c r="H5181" s="85"/>
      <c r="I5181" s="48">
        <f>tbl_raw_data[[#This Row],[Date Actioned]]-tbl_raw_data[[#This Row],[Date Tagged]]</f>
        <v>1.1967592596192844E-2</v>
      </c>
      <c r="J5181" s="46">
        <f>HOUR(tbl_raw_data[[#This Row],[Time_taken]])*60+MINUTE(tbl_raw_data[[#This Row],[Time_taken]])+SECOND(tbl_raw_data[[#This Row],[Time_taken]])/60</f>
        <v>17.233333333333334</v>
      </c>
      <c r="K5181" s="52">
        <f>DATE(YEAR(tbl_raw_data[[#This Row],[Date Actioned]]),MONTH(tbl_raw_data[[#This Row],[Date Actioned]]),DAY(tbl_raw_data[[#This Row],[Date Actioned]]))</f>
        <v>45159</v>
      </c>
      <c r="L5181" s="50" t="str">
        <f>UPPER(TEXT(tbl_raw_data[[#This Row],[updated_date]],"MMMM"))</f>
        <v>AUGUST</v>
      </c>
      <c r="M5181" s="50" t="str">
        <f>"WEEK "&amp; IF(ROUNDUP(DAY(tbl_raw_data[[#This Row],[updated_date]])/7,0)=5,4,ROUNDUP(DAY(tbl_raw_data[[#This Row],[updated_date]])/7,0))</f>
        <v>WEEK 3</v>
      </c>
      <c r="N5181" s="50" t="str">
        <f>UPPER(VLOOKUP(tbl_raw_data[[#This Row],[Analyst]],Settiings!$A$2:$B$16,2,0))</f>
        <v>FARDIN</v>
      </c>
      <c r="O5181" s="50" t="str">
        <f>TRIM(UPPER(tbl_raw_data[[#This Row],[Outcome]]))</f>
        <v>APPROVE</v>
      </c>
      <c r="P5181" s="50" t="str">
        <f>TRIM(UPPER(tbl_raw_data[[#This Row],[Queue Name]]))</f>
        <v>CONSUMER PRE BUREAU</v>
      </c>
      <c r="Q5181" s="50" t="str">
        <f>IF(tbl_raw_data[[#This Row],[Time taken in min]]&lt;=Settiings!$D$2,"SLA_MET","SLA_NOT_MET")</f>
        <v>SLA_MET</v>
      </c>
      <c r="R5181" s="94"/>
    </row>
    <row r="5182" spans="1:18" x14ac:dyDescent="0.3">
      <c r="A5182" s="14" t="s">
        <v>5427</v>
      </c>
      <c r="B5182" s="15">
        <v>45159.634270833332</v>
      </c>
      <c r="C5182" s="28">
        <v>45159.638460648152</v>
      </c>
      <c r="D5182" s="29" t="s">
        <v>27</v>
      </c>
      <c r="E5182" s="29" t="s">
        <v>9</v>
      </c>
      <c r="F5182" s="29" t="s">
        <v>1222</v>
      </c>
      <c r="G5182" s="29" t="s">
        <v>5272</v>
      </c>
      <c r="H5182" s="84"/>
      <c r="I5182" s="48">
        <f>tbl_raw_data[[#This Row],[Date Actioned]]-tbl_raw_data[[#This Row],[Date Tagged]]</f>
        <v>4.1898148192558438E-3</v>
      </c>
      <c r="J5182" s="46">
        <f>HOUR(tbl_raw_data[[#This Row],[Time_taken]])*60+MINUTE(tbl_raw_data[[#This Row],[Time_taken]])+SECOND(tbl_raw_data[[#This Row],[Time_taken]])/60</f>
        <v>6.0333333333333332</v>
      </c>
      <c r="K5182" s="52">
        <f>DATE(YEAR(tbl_raw_data[[#This Row],[Date Actioned]]),MONTH(tbl_raw_data[[#This Row],[Date Actioned]]),DAY(tbl_raw_data[[#This Row],[Date Actioned]]))</f>
        <v>45159</v>
      </c>
      <c r="L5182" s="50" t="str">
        <f>UPPER(TEXT(tbl_raw_data[[#This Row],[updated_date]],"MMMM"))</f>
        <v>AUGUST</v>
      </c>
      <c r="M5182" s="50" t="str">
        <f>"WEEK "&amp; IF(ROUNDUP(DAY(tbl_raw_data[[#This Row],[updated_date]])/7,0)=5,4,ROUNDUP(DAY(tbl_raw_data[[#This Row],[updated_date]])/7,0))</f>
        <v>WEEK 3</v>
      </c>
      <c r="N5182" s="50" t="str">
        <f>UPPER(VLOOKUP(tbl_raw_data[[#This Row],[Analyst]],Settiings!$A$2:$B$16,2,0))</f>
        <v>HARDIK</v>
      </c>
      <c r="O5182" s="50" t="str">
        <f>TRIM(UPPER(tbl_raw_data[[#This Row],[Outcome]]))</f>
        <v>DECLINE</v>
      </c>
      <c r="P5182" s="50" t="str">
        <f>TRIM(UPPER(tbl_raw_data[[#This Row],[Queue Name]]))</f>
        <v>CONSUMER EXISTING</v>
      </c>
      <c r="Q5182" s="50" t="str">
        <f>IF(tbl_raw_data[[#This Row],[Time taken in min]]&lt;=Settiings!$D$2,"SLA_MET","SLA_NOT_MET")</f>
        <v>SLA_MET</v>
      </c>
      <c r="R5182" s="94"/>
    </row>
    <row r="5183" spans="1:18" x14ac:dyDescent="0.3">
      <c r="A5183" s="20" t="s">
        <v>5429</v>
      </c>
      <c r="B5183" s="15">
        <v>45159.635451388887</v>
      </c>
      <c r="C5183" s="28">
        <v>45159.64770833333</v>
      </c>
      <c r="D5183" s="29" t="s">
        <v>13</v>
      </c>
      <c r="E5183" s="29" t="s">
        <v>9</v>
      </c>
      <c r="F5183" s="29" t="s">
        <v>76</v>
      </c>
      <c r="G5183" s="32"/>
      <c r="H5183" s="86"/>
      <c r="I5183" s="48">
        <f>tbl_raw_data[[#This Row],[Date Actioned]]-tbl_raw_data[[#This Row],[Date Tagged]]</f>
        <v>1.2256944442924578E-2</v>
      </c>
      <c r="J5183" s="46">
        <f>HOUR(tbl_raw_data[[#This Row],[Time_taken]])*60+MINUTE(tbl_raw_data[[#This Row],[Time_taken]])+SECOND(tbl_raw_data[[#This Row],[Time_taken]])/60</f>
        <v>17.649999999999999</v>
      </c>
      <c r="K5183" s="52">
        <f>DATE(YEAR(tbl_raw_data[[#This Row],[Date Actioned]]),MONTH(tbl_raw_data[[#This Row],[Date Actioned]]),DAY(tbl_raw_data[[#This Row],[Date Actioned]]))</f>
        <v>45159</v>
      </c>
      <c r="L5183" s="50" t="str">
        <f>UPPER(TEXT(tbl_raw_data[[#This Row],[updated_date]],"MMMM"))</f>
        <v>AUGUST</v>
      </c>
      <c r="M5183" s="50" t="str">
        <f>"WEEK "&amp; IF(ROUNDUP(DAY(tbl_raw_data[[#This Row],[updated_date]])/7,0)=5,4,ROUNDUP(DAY(tbl_raw_data[[#This Row],[updated_date]])/7,0))</f>
        <v>WEEK 3</v>
      </c>
      <c r="N5183" s="50" t="str">
        <f>UPPER(VLOOKUP(tbl_raw_data[[#This Row],[Analyst]],Settiings!$A$2:$B$16,2,0))</f>
        <v>ROHAN</v>
      </c>
      <c r="O5183" s="50" t="str">
        <f>TRIM(UPPER(tbl_raw_data[[#This Row],[Outcome]]))</f>
        <v>APPROVE</v>
      </c>
      <c r="P5183" s="50" t="str">
        <f>TRIM(UPPER(tbl_raw_data[[#This Row],[Queue Name]]))</f>
        <v>CONSUMER EXISTING</v>
      </c>
      <c r="Q5183" s="50" t="str">
        <f>IF(tbl_raw_data[[#This Row],[Time taken in min]]&lt;=Settiings!$D$2,"SLA_MET","SLA_NOT_MET")</f>
        <v>SLA_MET</v>
      </c>
      <c r="R5183" s="94"/>
    </row>
    <row r="5184" spans="1:18" x14ac:dyDescent="0.3">
      <c r="A5184" s="20" t="s">
        <v>5433</v>
      </c>
      <c r="B5184" s="9">
        <v>45159.640902777777</v>
      </c>
      <c r="C5184" s="30">
        <v>45159.649942129632</v>
      </c>
      <c r="D5184" s="31" t="s">
        <v>27</v>
      </c>
      <c r="E5184" s="31" t="s">
        <v>19</v>
      </c>
      <c r="F5184" s="31" t="s">
        <v>686</v>
      </c>
      <c r="G5184" s="33"/>
      <c r="H5184" s="87"/>
      <c r="I5184" s="48">
        <f>tbl_raw_data[[#This Row],[Date Actioned]]-tbl_raw_data[[#This Row],[Date Tagged]]</f>
        <v>9.0393518548808061E-3</v>
      </c>
      <c r="J5184" s="46">
        <f>HOUR(tbl_raw_data[[#This Row],[Time_taken]])*60+MINUTE(tbl_raw_data[[#This Row],[Time_taken]])+SECOND(tbl_raw_data[[#This Row],[Time_taken]])/60</f>
        <v>13.016666666666667</v>
      </c>
      <c r="K5184" s="52">
        <f>DATE(YEAR(tbl_raw_data[[#This Row],[Date Actioned]]),MONTH(tbl_raw_data[[#This Row],[Date Actioned]]),DAY(tbl_raw_data[[#This Row],[Date Actioned]]))</f>
        <v>45159</v>
      </c>
      <c r="L5184" s="50" t="str">
        <f>UPPER(TEXT(tbl_raw_data[[#This Row],[updated_date]],"MMMM"))</f>
        <v>AUGUST</v>
      </c>
      <c r="M5184" s="50" t="str">
        <f>"WEEK "&amp; IF(ROUNDUP(DAY(tbl_raw_data[[#This Row],[updated_date]])/7,0)=5,4,ROUNDUP(DAY(tbl_raw_data[[#This Row],[updated_date]])/7,0))</f>
        <v>WEEK 3</v>
      </c>
      <c r="N5184" s="50" t="str">
        <f>UPPER(VLOOKUP(tbl_raw_data[[#This Row],[Analyst]],Settiings!$A$2:$B$16,2,0))</f>
        <v>FARDIN</v>
      </c>
      <c r="O5184" s="50" t="str">
        <f>TRIM(UPPER(tbl_raw_data[[#This Row],[Outcome]]))</f>
        <v>DECLINE</v>
      </c>
      <c r="P5184" s="50" t="str">
        <f>TRIM(UPPER(tbl_raw_data[[#This Row],[Queue Name]]))</f>
        <v>CONSUMER POST BUREAU</v>
      </c>
      <c r="Q5184" s="50" t="str">
        <f>IF(tbl_raw_data[[#This Row],[Time taken in min]]&lt;=Settiings!$D$2,"SLA_MET","SLA_NOT_MET")</f>
        <v>SLA_MET</v>
      </c>
      <c r="R5184" s="94"/>
    </row>
    <row r="5185" spans="1:18" x14ac:dyDescent="0.3">
      <c r="A5185" s="23" t="s">
        <v>5435</v>
      </c>
      <c r="B5185" s="9">
        <v>45159.644537037035</v>
      </c>
      <c r="C5185" s="30">
        <v>45159.660567129627</v>
      </c>
      <c r="D5185" s="31" t="s">
        <v>13</v>
      </c>
      <c r="E5185" s="31" t="s">
        <v>47</v>
      </c>
      <c r="F5185" s="31" t="s">
        <v>1222</v>
      </c>
      <c r="G5185" s="31" t="s">
        <v>785</v>
      </c>
      <c r="H5185" s="85"/>
      <c r="I5185" s="48">
        <f>tbl_raw_data[[#This Row],[Date Actioned]]-tbl_raw_data[[#This Row],[Date Tagged]]</f>
        <v>1.6030092592700385E-2</v>
      </c>
      <c r="J5185" s="46">
        <f>HOUR(tbl_raw_data[[#This Row],[Time_taken]])*60+MINUTE(tbl_raw_data[[#This Row],[Time_taken]])+SECOND(tbl_raw_data[[#This Row],[Time_taken]])/60</f>
        <v>23.083333333333332</v>
      </c>
      <c r="K5185" s="52">
        <f>DATE(YEAR(tbl_raw_data[[#This Row],[Date Actioned]]),MONTH(tbl_raw_data[[#This Row],[Date Actioned]]),DAY(tbl_raw_data[[#This Row],[Date Actioned]]))</f>
        <v>45159</v>
      </c>
      <c r="L5185" s="50" t="str">
        <f>UPPER(TEXT(tbl_raw_data[[#This Row],[updated_date]],"MMMM"))</f>
        <v>AUGUST</v>
      </c>
      <c r="M5185" s="50" t="str">
        <f>"WEEK "&amp; IF(ROUNDUP(DAY(tbl_raw_data[[#This Row],[updated_date]])/7,0)=5,4,ROUNDUP(DAY(tbl_raw_data[[#This Row],[updated_date]])/7,0))</f>
        <v>WEEK 3</v>
      </c>
      <c r="N5185" s="50" t="str">
        <f>UPPER(VLOOKUP(tbl_raw_data[[#This Row],[Analyst]],Settiings!$A$2:$B$16,2,0))</f>
        <v>HARDIK</v>
      </c>
      <c r="O5185" s="50" t="str">
        <f>TRIM(UPPER(tbl_raw_data[[#This Row],[Outcome]]))</f>
        <v>APPROVE</v>
      </c>
      <c r="P5185" s="50" t="str">
        <f>TRIM(UPPER(tbl_raw_data[[#This Row],[Queue Name]]))</f>
        <v>CONSUMER PRE BUREAU</v>
      </c>
      <c r="Q5185" s="50" t="str">
        <f>IF(tbl_raw_data[[#This Row],[Time taken in min]]&lt;=Settiings!$D$2,"SLA_MET","SLA_NOT_MET")</f>
        <v>SLA_NOT_MET</v>
      </c>
      <c r="R5185" s="94"/>
    </row>
    <row r="5186" spans="1:18" x14ac:dyDescent="0.3">
      <c r="A5186" s="23" t="s">
        <v>5436</v>
      </c>
      <c r="B5186" s="15">
        <v>45159.646134259259</v>
      </c>
      <c r="C5186" s="28">
        <v>45159.661203703705</v>
      </c>
      <c r="D5186" s="29" t="s">
        <v>27</v>
      </c>
      <c r="E5186" s="29" t="s">
        <v>19</v>
      </c>
      <c r="F5186" s="29" t="s">
        <v>65</v>
      </c>
      <c r="G5186" s="29" t="s">
        <v>4763</v>
      </c>
      <c r="H5186" s="84"/>
      <c r="I5186" s="48">
        <f>tbl_raw_data[[#This Row],[Date Actioned]]-tbl_raw_data[[#This Row],[Date Tagged]]</f>
        <v>1.5069444445543922E-2</v>
      </c>
      <c r="J5186" s="46">
        <f>HOUR(tbl_raw_data[[#This Row],[Time_taken]])*60+MINUTE(tbl_raw_data[[#This Row],[Time_taken]])+SECOND(tbl_raw_data[[#This Row],[Time_taken]])/60</f>
        <v>21.7</v>
      </c>
      <c r="K5186" s="52">
        <f>DATE(YEAR(tbl_raw_data[[#This Row],[Date Actioned]]),MONTH(tbl_raw_data[[#This Row],[Date Actioned]]),DAY(tbl_raw_data[[#This Row],[Date Actioned]]))</f>
        <v>45159</v>
      </c>
      <c r="L5186" s="50" t="str">
        <f>UPPER(TEXT(tbl_raw_data[[#This Row],[updated_date]],"MMMM"))</f>
        <v>AUGUST</v>
      </c>
      <c r="M5186" s="50" t="str">
        <f>"WEEK "&amp; IF(ROUNDUP(DAY(tbl_raw_data[[#This Row],[updated_date]])/7,0)=5,4,ROUNDUP(DAY(tbl_raw_data[[#This Row],[updated_date]])/7,0))</f>
        <v>WEEK 3</v>
      </c>
      <c r="N5186" s="50" t="str">
        <f>UPPER(VLOOKUP(tbl_raw_data[[#This Row],[Analyst]],Settiings!$A$2:$B$16,2,0))</f>
        <v>SAM</v>
      </c>
      <c r="O5186" s="50" t="str">
        <f>TRIM(UPPER(tbl_raw_data[[#This Row],[Outcome]]))</f>
        <v>DECLINE</v>
      </c>
      <c r="P5186" s="50" t="str">
        <f>TRIM(UPPER(tbl_raw_data[[#This Row],[Queue Name]]))</f>
        <v>CONSUMER POST BUREAU</v>
      </c>
      <c r="Q5186" s="50" t="str">
        <f>IF(tbl_raw_data[[#This Row],[Time taken in min]]&lt;=Settiings!$D$2,"SLA_MET","SLA_NOT_MET")</f>
        <v>SLA_NOT_MET</v>
      </c>
      <c r="R5186" s="94"/>
    </row>
    <row r="5187" spans="1:18" x14ac:dyDescent="0.3">
      <c r="A5187" s="14" t="s">
        <v>5442</v>
      </c>
      <c r="B5187" s="15">
        <v>45159.652986111112</v>
      </c>
      <c r="C5187" s="28">
        <v>45159.664039351854</v>
      </c>
      <c r="D5187" s="29" t="s">
        <v>13</v>
      </c>
      <c r="E5187" s="29" t="s">
        <v>19</v>
      </c>
      <c r="F5187" s="29" t="s">
        <v>24</v>
      </c>
      <c r="G5187" s="32"/>
      <c r="H5187" s="86"/>
      <c r="I5187" s="48">
        <f>tbl_raw_data[[#This Row],[Date Actioned]]-tbl_raw_data[[#This Row],[Date Tagged]]</f>
        <v>1.1053240741603076E-2</v>
      </c>
      <c r="J5187" s="46">
        <f>HOUR(tbl_raw_data[[#This Row],[Time_taken]])*60+MINUTE(tbl_raw_data[[#This Row],[Time_taken]])+SECOND(tbl_raw_data[[#This Row],[Time_taken]])/60</f>
        <v>15.916666666666666</v>
      </c>
      <c r="K5187" s="52">
        <f>DATE(YEAR(tbl_raw_data[[#This Row],[Date Actioned]]),MONTH(tbl_raw_data[[#This Row],[Date Actioned]]),DAY(tbl_raw_data[[#This Row],[Date Actioned]]))</f>
        <v>45159</v>
      </c>
      <c r="L5187" s="50" t="str">
        <f>UPPER(TEXT(tbl_raw_data[[#This Row],[updated_date]],"MMMM"))</f>
        <v>AUGUST</v>
      </c>
      <c r="M5187" s="50" t="str">
        <f>"WEEK "&amp; IF(ROUNDUP(DAY(tbl_raw_data[[#This Row],[updated_date]])/7,0)=5,4,ROUNDUP(DAY(tbl_raw_data[[#This Row],[updated_date]])/7,0))</f>
        <v>WEEK 3</v>
      </c>
      <c r="N5187" s="50" t="str">
        <f>UPPER(VLOOKUP(tbl_raw_data[[#This Row],[Analyst]],Settiings!$A$2:$B$16,2,0))</f>
        <v>QUADIR</v>
      </c>
      <c r="O5187" s="50" t="str">
        <f>TRIM(UPPER(tbl_raw_data[[#This Row],[Outcome]]))</f>
        <v>APPROVE</v>
      </c>
      <c r="P5187" s="50" t="str">
        <f>TRIM(UPPER(tbl_raw_data[[#This Row],[Queue Name]]))</f>
        <v>CONSUMER POST BUREAU</v>
      </c>
      <c r="Q5187" s="50" t="str">
        <f>IF(tbl_raw_data[[#This Row],[Time taken in min]]&lt;=Settiings!$D$2,"SLA_MET","SLA_NOT_MET")</f>
        <v>SLA_MET</v>
      </c>
      <c r="R5187" s="94"/>
    </row>
    <row r="5188" spans="1:18" x14ac:dyDescent="0.3">
      <c r="A5188" s="20" t="s">
        <v>5444</v>
      </c>
      <c r="B5188" s="9">
        <v>45159.655763888892</v>
      </c>
      <c r="C5188" s="30">
        <v>45159.662928240738</v>
      </c>
      <c r="D5188" s="31" t="s">
        <v>13</v>
      </c>
      <c r="E5188" s="31" t="s">
        <v>19</v>
      </c>
      <c r="F5188" s="31" t="s">
        <v>686</v>
      </c>
      <c r="G5188" s="31" t="s">
        <v>17</v>
      </c>
      <c r="H5188" s="85"/>
      <c r="I5188" s="48">
        <f>tbl_raw_data[[#This Row],[Date Actioned]]-tbl_raw_data[[#This Row],[Date Tagged]]</f>
        <v>7.1643518458586186E-3</v>
      </c>
      <c r="J5188" s="46">
        <f>HOUR(tbl_raw_data[[#This Row],[Time_taken]])*60+MINUTE(tbl_raw_data[[#This Row],[Time_taken]])+SECOND(tbl_raw_data[[#This Row],[Time_taken]])/60</f>
        <v>10.316666666666666</v>
      </c>
      <c r="K5188" s="52">
        <f>DATE(YEAR(tbl_raw_data[[#This Row],[Date Actioned]]),MONTH(tbl_raw_data[[#This Row],[Date Actioned]]),DAY(tbl_raw_data[[#This Row],[Date Actioned]]))</f>
        <v>45159</v>
      </c>
      <c r="L5188" s="50" t="str">
        <f>UPPER(TEXT(tbl_raw_data[[#This Row],[updated_date]],"MMMM"))</f>
        <v>AUGUST</v>
      </c>
      <c r="M5188" s="50" t="str">
        <f>"WEEK "&amp; IF(ROUNDUP(DAY(tbl_raw_data[[#This Row],[updated_date]])/7,0)=5,4,ROUNDUP(DAY(tbl_raw_data[[#This Row],[updated_date]])/7,0))</f>
        <v>WEEK 3</v>
      </c>
      <c r="N5188" s="50" t="str">
        <f>UPPER(VLOOKUP(tbl_raw_data[[#This Row],[Analyst]],Settiings!$A$2:$B$16,2,0))</f>
        <v>FARDIN</v>
      </c>
      <c r="O5188" s="50" t="str">
        <f>TRIM(UPPER(tbl_raw_data[[#This Row],[Outcome]]))</f>
        <v>APPROVE</v>
      </c>
      <c r="P5188" s="50" t="str">
        <f>TRIM(UPPER(tbl_raw_data[[#This Row],[Queue Name]]))</f>
        <v>CONSUMER POST BUREAU</v>
      </c>
      <c r="Q5188" s="50" t="str">
        <f>IF(tbl_raw_data[[#This Row],[Time taken in min]]&lt;=Settiings!$D$2,"SLA_MET","SLA_NOT_MET")</f>
        <v>SLA_MET</v>
      </c>
      <c r="R5188" s="94"/>
    </row>
    <row r="5189" spans="1:18" x14ac:dyDescent="0.3">
      <c r="A5189" s="23" t="s">
        <v>5445</v>
      </c>
      <c r="B5189" s="15">
        <v>45159.655844907407</v>
      </c>
      <c r="C5189" s="28">
        <v>45159.666701388887</v>
      </c>
      <c r="D5189" s="29" t="s">
        <v>13</v>
      </c>
      <c r="E5189" s="29" t="s">
        <v>47</v>
      </c>
      <c r="F5189" s="29" t="s">
        <v>1222</v>
      </c>
      <c r="G5189" s="29" t="s">
        <v>17</v>
      </c>
      <c r="H5189" s="84"/>
      <c r="I5189" s="48">
        <f>tbl_raw_data[[#This Row],[Date Actioned]]-tbl_raw_data[[#This Row],[Date Tagged]]</f>
        <v>1.0856481480004732E-2</v>
      </c>
      <c r="J5189" s="46">
        <f>HOUR(tbl_raw_data[[#This Row],[Time_taken]])*60+MINUTE(tbl_raw_data[[#This Row],[Time_taken]])+SECOND(tbl_raw_data[[#This Row],[Time_taken]])/60</f>
        <v>15.633333333333333</v>
      </c>
      <c r="K5189" s="52">
        <f>DATE(YEAR(tbl_raw_data[[#This Row],[Date Actioned]]),MONTH(tbl_raw_data[[#This Row],[Date Actioned]]),DAY(tbl_raw_data[[#This Row],[Date Actioned]]))</f>
        <v>45159</v>
      </c>
      <c r="L5189" s="50" t="str">
        <f>UPPER(TEXT(tbl_raw_data[[#This Row],[updated_date]],"MMMM"))</f>
        <v>AUGUST</v>
      </c>
      <c r="M5189" s="50" t="str">
        <f>"WEEK "&amp; IF(ROUNDUP(DAY(tbl_raw_data[[#This Row],[updated_date]])/7,0)=5,4,ROUNDUP(DAY(tbl_raw_data[[#This Row],[updated_date]])/7,0))</f>
        <v>WEEK 3</v>
      </c>
      <c r="N5189" s="50" t="str">
        <f>UPPER(VLOOKUP(tbl_raw_data[[#This Row],[Analyst]],Settiings!$A$2:$B$16,2,0))</f>
        <v>HARDIK</v>
      </c>
      <c r="O5189" s="50" t="str">
        <f>TRIM(UPPER(tbl_raw_data[[#This Row],[Outcome]]))</f>
        <v>APPROVE</v>
      </c>
      <c r="P5189" s="50" t="str">
        <f>TRIM(UPPER(tbl_raw_data[[#This Row],[Queue Name]]))</f>
        <v>CONSUMER PRE BUREAU</v>
      </c>
      <c r="Q5189" s="50" t="str">
        <f>IF(tbl_raw_data[[#This Row],[Time taken in min]]&lt;=Settiings!$D$2,"SLA_MET","SLA_NOT_MET")</f>
        <v>SLA_MET</v>
      </c>
      <c r="R5189" s="94"/>
    </row>
    <row r="5190" spans="1:18" x14ac:dyDescent="0.3">
      <c r="A5190" s="14" t="s">
        <v>5446</v>
      </c>
      <c r="B5190" s="9">
        <v>45159.657465277778</v>
      </c>
      <c r="C5190" s="30">
        <v>45159.665023148147</v>
      </c>
      <c r="D5190" s="31" t="s">
        <v>27</v>
      </c>
      <c r="E5190" s="31" t="s">
        <v>47</v>
      </c>
      <c r="F5190" s="31" t="s">
        <v>65</v>
      </c>
      <c r="G5190" s="31" t="s">
        <v>5180</v>
      </c>
      <c r="H5190" s="85"/>
      <c r="I5190" s="48">
        <f>tbl_raw_data[[#This Row],[Date Actioned]]-tbl_raw_data[[#This Row],[Date Tagged]]</f>
        <v>7.5578703690553084E-3</v>
      </c>
      <c r="J5190" s="46">
        <f>HOUR(tbl_raw_data[[#This Row],[Time_taken]])*60+MINUTE(tbl_raw_data[[#This Row],[Time_taken]])+SECOND(tbl_raw_data[[#This Row],[Time_taken]])/60</f>
        <v>10.883333333333333</v>
      </c>
      <c r="K5190" s="52">
        <f>DATE(YEAR(tbl_raw_data[[#This Row],[Date Actioned]]),MONTH(tbl_raw_data[[#This Row],[Date Actioned]]),DAY(tbl_raw_data[[#This Row],[Date Actioned]]))</f>
        <v>45159</v>
      </c>
      <c r="L5190" s="50" t="str">
        <f>UPPER(TEXT(tbl_raw_data[[#This Row],[updated_date]],"MMMM"))</f>
        <v>AUGUST</v>
      </c>
      <c r="M5190" s="50" t="str">
        <f>"WEEK "&amp; IF(ROUNDUP(DAY(tbl_raw_data[[#This Row],[updated_date]])/7,0)=5,4,ROUNDUP(DAY(tbl_raw_data[[#This Row],[updated_date]])/7,0))</f>
        <v>WEEK 3</v>
      </c>
      <c r="N5190" s="50" t="str">
        <f>UPPER(VLOOKUP(tbl_raw_data[[#This Row],[Analyst]],Settiings!$A$2:$B$16,2,0))</f>
        <v>SAM</v>
      </c>
      <c r="O5190" s="50" t="str">
        <f>TRIM(UPPER(tbl_raw_data[[#This Row],[Outcome]]))</f>
        <v>DECLINE</v>
      </c>
      <c r="P5190" s="50" t="str">
        <f>TRIM(UPPER(tbl_raw_data[[#This Row],[Queue Name]]))</f>
        <v>CONSUMER PRE BUREAU</v>
      </c>
      <c r="Q5190" s="50" t="str">
        <f>IF(tbl_raw_data[[#This Row],[Time taken in min]]&lt;=Settiings!$D$2,"SLA_MET","SLA_NOT_MET")</f>
        <v>SLA_MET</v>
      </c>
      <c r="R5190" s="94"/>
    </row>
    <row r="5191" spans="1:18" x14ac:dyDescent="0.3">
      <c r="A5191" s="14" t="s">
        <v>5447</v>
      </c>
      <c r="B5191" s="9">
        <v>45159.658009259256</v>
      </c>
      <c r="C5191" s="30">
        <v>45159.667893518519</v>
      </c>
      <c r="D5191" s="31" t="s">
        <v>13</v>
      </c>
      <c r="E5191" s="31" t="s">
        <v>47</v>
      </c>
      <c r="F5191" s="31" t="s">
        <v>686</v>
      </c>
      <c r="G5191" s="31" t="s">
        <v>17</v>
      </c>
      <c r="H5191" s="85"/>
      <c r="I5191" s="48">
        <f>tbl_raw_data[[#This Row],[Date Actioned]]-tbl_raw_data[[#This Row],[Date Tagged]]</f>
        <v>9.8842592633445747E-3</v>
      </c>
      <c r="J5191" s="46">
        <f>HOUR(tbl_raw_data[[#This Row],[Time_taken]])*60+MINUTE(tbl_raw_data[[#This Row],[Time_taken]])+SECOND(tbl_raw_data[[#This Row],[Time_taken]])/60</f>
        <v>14.233333333333333</v>
      </c>
      <c r="K5191" s="52">
        <f>DATE(YEAR(tbl_raw_data[[#This Row],[Date Actioned]]),MONTH(tbl_raw_data[[#This Row],[Date Actioned]]),DAY(tbl_raw_data[[#This Row],[Date Actioned]]))</f>
        <v>45159</v>
      </c>
      <c r="L5191" s="50" t="str">
        <f>UPPER(TEXT(tbl_raw_data[[#This Row],[updated_date]],"MMMM"))</f>
        <v>AUGUST</v>
      </c>
      <c r="M5191" s="50" t="str">
        <f>"WEEK "&amp; IF(ROUNDUP(DAY(tbl_raw_data[[#This Row],[updated_date]])/7,0)=5,4,ROUNDUP(DAY(tbl_raw_data[[#This Row],[updated_date]])/7,0))</f>
        <v>WEEK 3</v>
      </c>
      <c r="N5191" s="50" t="str">
        <f>UPPER(VLOOKUP(tbl_raw_data[[#This Row],[Analyst]],Settiings!$A$2:$B$16,2,0))</f>
        <v>FARDIN</v>
      </c>
      <c r="O5191" s="50" t="str">
        <f>TRIM(UPPER(tbl_raw_data[[#This Row],[Outcome]]))</f>
        <v>APPROVE</v>
      </c>
      <c r="P5191" s="50" t="str">
        <f>TRIM(UPPER(tbl_raw_data[[#This Row],[Queue Name]]))</f>
        <v>CONSUMER PRE BUREAU</v>
      </c>
      <c r="Q5191" s="50" t="str">
        <f>IF(tbl_raw_data[[#This Row],[Time taken in min]]&lt;=Settiings!$D$2,"SLA_MET","SLA_NOT_MET")</f>
        <v>SLA_MET</v>
      </c>
      <c r="R5191" s="94"/>
    </row>
    <row r="5192" spans="1:18" x14ac:dyDescent="0.3">
      <c r="A5192" s="20" t="s">
        <v>5448</v>
      </c>
      <c r="B5192" s="15">
        <v>45159.658009259256</v>
      </c>
      <c r="C5192" s="28">
        <v>45159.669930555552</v>
      </c>
      <c r="D5192" s="29" t="s">
        <v>13</v>
      </c>
      <c r="E5192" s="29" t="s">
        <v>47</v>
      </c>
      <c r="F5192" s="29" t="s">
        <v>16</v>
      </c>
      <c r="G5192" s="29" t="s">
        <v>255</v>
      </c>
      <c r="H5192" s="84"/>
      <c r="I5192" s="48">
        <f>tbl_raw_data[[#This Row],[Date Actioned]]-tbl_raw_data[[#This Row],[Date Tagged]]</f>
        <v>1.1921296296350192E-2</v>
      </c>
      <c r="J5192" s="46">
        <f>HOUR(tbl_raw_data[[#This Row],[Time_taken]])*60+MINUTE(tbl_raw_data[[#This Row],[Time_taken]])+SECOND(tbl_raw_data[[#This Row],[Time_taken]])/60</f>
        <v>17.166666666666668</v>
      </c>
      <c r="K5192" s="52">
        <f>DATE(YEAR(tbl_raw_data[[#This Row],[Date Actioned]]),MONTH(tbl_raw_data[[#This Row],[Date Actioned]]),DAY(tbl_raw_data[[#This Row],[Date Actioned]]))</f>
        <v>45159</v>
      </c>
      <c r="L5192" s="50" t="str">
        <f>UPPER(TEXT(tbl_raw_data[[#This Row],[updated_date]],"MMMM"))</f>
        <v>AUGUST</v>
      </c>
      <c r="M5192" s="50" t="str">
        <f>"WEEK "&amp; IF(ROUNDUP(DAY(tbl_raw_data[[#This Row],[updated_date]])/7,0)=5,4,ROUNDUP(DAY(tbl_raw_data[[#This Row],[updated_date]])/7,0))</f>
        <v>WEEK 3</v>
      </c>
      <c r="N5192" s="50" t="str">
        <f>UPPER(VLOOKUP(tbl_raw_data[[#This Row],[Analyst]],Settiings!$A$2:$B$16,2,0))</f>
        <v>CAMROOON</v>
      </c>
      <c r="O5192" s="50" t="str">
        <f>TRIM(UPPER(tbl_raw_data[[#This Row],[Outcome]]))</f>
        <v>APPROVE</v>
      </c>
      <c r="P5192" s="50" t="str">
        <f>TRIM(UPPER(tbl_raw_data[[#This Row],[Queue Name]]))</f>
        <v>CONSUMER PRE BUREAU</v>
      </c>
      <c r="Q5192" s="50" t="str">
        <f>IF(tbl_raw_data[[#This Row],[Time taken in min]]&lt;=Settiings!$D$2,"SLA_MET","SLA_NOT_MET")</f>
        <v>SLA_MET</v>
      </c>
      <c r="R5192" s="94"/>
    </row>
    <row r="5193" spans="1:18" x14ac:dyDescent="0.3">
      <c r="A5193" s="23" t="s">
        <v>5449</v>
      </c>
      <c r="B5193" s="9">
        <v>45159.658946759257</v>
      </c>
      <c r="C5193" s="30">
        <v>45159.672777777778</v>
      </c>
      <c r="D5193" s="31" t="s">
        <v>13</v>
      </c>
      <c r="E5193" s="31" t="s">
        <v>19</v>
      </c>
      <c r="F5193" s="31" t="s">
        <v>43</v>
      </c>
      <c r="G5193" s="31" t="s">
        <v>17</v>
      </c>
      <c r="H5193" s="85"/>
      <c r="I5193" s="48">
        <f>tbl_raw_data[[#This Row],[Date Actioned]]-tbl_raw_data[[#This Row],[Date Tagged]]</f>
        <v>1.3831018521159422E-2</v>
      </c>
      <c r="J5193" s="46">
        <f>HOUR(tbl_raw_data[[#This Row],[Time_taken]])*60+MINUTE(tbl_raw_data[[#This Row],[Time_taken]])+SECOND(tbl_raw_data[[#This Row],[Time_taken]])/60</f>
        <v>19.916666666666668</v>
      </c>
      <c r="K5193" s="52">
        <f>DATE(YEAR(tbl_raw_data[[#This Row],[Date Actioned]]),MONTH(tbl_raw_data[[#This Row],[Date Actioned]]),DAY(tbl_raw_data[[#This Row],[Date Actioned]]))</f>
        <v>45159</v>
      </c>
      <c r="L5193" s="50" t="str">
        <f>UPPER(TEXT(tbl_raw_data[[#This Row],[updated_date]],"MMMM"))</f>
        <v>AUGUST</v>
      </c>
      <c r="M5193" s="50" t="str">
        <f>"WEEK "&amp; IF(ROUNDUP(DAY(tbl_raw_data[[#This Row],[updated_date]])/7,0)=5,4,ROUNDUP(DAY(tbl_raw_data[[#This Row],[updated_date]])/7,0))</f>
        <v>WEEK 3</v>
      </c>
      <c r="N5193" s="50" t="str">
        <f>UPPER(VLOOKUP(tbl_raw_data[[#This Row],[Analyst]],Settiings!$A$2:$B$16,2,0))</f>
        <v>MERCEDES</v>
      </c>
      <c r="O5193" s="50" t="str">
        <f>TRIM(UPPER(tbl_raw_data[[#This Row],[Outcome]]))</f>
        <v>APPROVE</v>
      </c>
      <c r="P5193" s="50" t="str">
        <f>TRIM(UPPER(tbl_raw_data[[#This Row],[Queue Name]]))</f>
        <v>CONSUMER POST BUREAU</v>
      </c>
      <c r="Q5193" s="50" t="str">
        <f>IF(tbl_raw_data[[#This Row],[Time taken in min]]&lt;=Settiings!$D$2,"SLA_MET","SLA_NOT_MET")</f>
        <v>SLA_MET</v>
      </c>
      <c r="R5193" s="94"/>
    </row>
    <row r="5194" spans="1:18" x14ac:dyDescent="0.3">
      <c r="A5194" s="14" t="s">
        <v>5450</v>
      </c>
      <c r="B5194" s="15">
        <v>45159.659062500003</v>
      </c>
      <c r="C5194" s="28">
        <v>45159.673460648148</v>
      </c>
      <c r="D5194" s="29" t="s">
        <v>13</v>
      </c>
      <c r="E5194" s="29" t="s">
        <v>19</v>
      </c>
      <c r="F5194" s="29" t="s">
        <v>1222</v>
      </c>
      <c r="G5194" s="29" t="s">
        <v>41</v>
      </c>
      <c r="H5194" s="84"/>
      <c r="I5194" s="48">
        <f>tbl_raw_data[[#This Row],[Date Actioned]]-tbl_raw_data[[#This Row],[Date Tagged]]</f>
        <v>1.4398148145119194E-2</v>
      </c>
      <c r="J5194" s="46">
        <f>HOUR(tbl_raw_data[[#This Row],[Time_taken]])*60+MINUTE(tbl_raw_data[[#This Row],[Time_taken]])+SECOND(tbl_raw_data[[#This Row],[Time_taken]])/60</f>
        <v>20.733333333333334</v>
      </c>
      <c r="K5194" s="52">
        <f>DATE(YEAR(tbl_raw_data[[#This Row],[Date Actioned]]),MONTH(tbl_raw_data[[#This Row],[Date Actioned]]),DAY(tbl_raw_data[[#This Row],[Date Actioned]]))</f>
        <v>45159</v>
      </c>
      <c r="L5194" s="50" t="str">
        <f>UPPER(TEXT(tbl_raw_data[[#This Row],[updated_date]],"MMMM"))</f>
        <v>AUGUST</v>
      </c>
      <c r="M5194" s="50" t="str">
        <f>"WEEK "&amp; IF(ROUNDUP(DAY(tbl_raw_data[[#This Row],[updated_date]])/7,0)=5,4,ROUNDUP(DAY(tbl_raw_data[[#This Row],[updated_date]])/7,0))</f>
        <v>WEEK 3</v>
      </c>
      <c r="N5194" s="50" t="str">
        <f>UPPER(VLOOKUP(tbl_raw_data[[#This Row],[Analyst]],Settiings!$A$2:$B$16,2,0))</f>
        <v>HARDIK</v>
      </c>
      <c r="O5194" s="50" t="str">
        <f>TRIM(UPPER(tbl_raw_data[[#This Row],[Outcome]]))</f>
        <v>APPROVE</v>
      </c>
      <c r="P5194" s="50" t="str">
        <f>TRIM(UPPER(tbl_raw_data[[#This Row],[Queue Name]]))</f>
        <v>CONSUMER POST BUREAU</v>
      </c>
      <c r="Q5194" s="50" t="str">
        <f>IF(tbl_raw_data[[#This Row],[Time taken in min]]&lt;=Settiings!$D$2,"SLA_MET","SLA_NOT_MET")</f>
        <v>SLA_NOT_MET</v>
      </c>
      <c r="R5194" s="94"/>
    </row>
    <row r="5195" spans="1:18" x14ac:dyDescent="0.3">
      <c r="A5195" s="20" t="s">
        <v>5452</v>
      </c>
      <c r="B5195" s="9">
        <v>45159.66070601852</v>
      </c>
      <c r="C5195" s="30">
        <v>45159.671793981484</v>
      </c>
      <c r="D5195" s="31" t="s">
        <v>13</v>
      </c>
      <c r="E5195" s="31" t="s">
        <v>9</v>
      </c>
      <c r="F5195" s="31" t="s">
        <v>65</v>
      </c>
      <c r="G5195" s="31" t="s">
        <v>77</v>
      </c>
      <c r="H5195" s="85"/>
      <c r="I5195" s="48">
        <f>tbl_raw_data[[#This Row],[Date Actioned]]-tbl_raw_data[[#This Row],[Date Tagged]]</f>
        <v>1.1087962964666076E-2</v>
      </c>
      <c r="J5195" s="46">
        <f>HOUR(tbl_raw_data[[#This Row],[Time_taken]])*60+MINUTE(tbl_raw_data[[#This Row],[Time_taken]])+SECOND(tbl_raw_data[[#This Row],[Time_taken]])/60</f>
        <v>15.966666666666667</v>
      </c>
      <c r="K5195" s="52">
        <f>DATE(YEAR(tbl_raw_data[[#This Row],[Date Actioned]]),MONTH(tbl_raw_data[[#This Row],[Date Actioned]]),DAY(tbl_raw_data[[#This Row],[Date Actioned]]))</f>
        <v>45159</v>
      </c>
      <c r="L5195" s="50" t="str">
        <f>UPPER(TEXT(tbl_raw_data[[#This Row],[updated_date]],"MMMM"))</f>
        <v>AUGUST</v>
      </c>
      <c r="M5195" s="50" t="str">
        <f>"WEEK "&amp; IF(ROUNDUP(DAY(tbl_raw_data[[#This Row],[updated_date]])/7,0)=5,4,ROUNDUP(DAY(tbl_raw_data[[#This Row],[updated_date]])/7,0))</f>
        <v>WEEK 3</v>
      </c>
      <c r="N5195" s="50" t="str">
        <f>UPPER(VLOOKUP(tbl_raw_data[[#This Row],[Analyst]],Settiings!$A$2:$B$16,2,0))</f>
        <v>SAM</v>
      </c>
      <c r="O5195" s="50" t="str">
        <f>TRIM(UPPER(tbl_raw_data[[#This Row],[Outcome]]))</f>
        <v>APPROVE</v>
      </c>
      <c r="P5195" s="50" t="str">
        <f>TRIM(UPPER(tbl_raw_data[[#This Row],[Queue Name]]))</f>
        <v>CONSUMER EXISTING</v>
      </c>
      <c r="Q5195" s="50" t="str">
        <f>IF(tbl_raw_data[[#This Row],[Time taken in min]]&lt;=Settiings!$D$2,"SLA_MET","SLA_NOT_MET")</f>
        <v>SLA_MET</v>
      </c>
      <c r="R5195" s="94"/>
    </row>
    <row r="5196" spans="1:18" x14ac:dyDescent="0.3">
      <c r="A5196" s="23" t="s">
        <v>5457</v>
      </c>
      <c r="B5196" s="15">
        <v>45159.668310185189</v>
      </c>
      <c r="C5196" s="28">
        <v>45159.674837962964</v>
      </c>
      <c r="D5196" s="29" t="s">
        <v>13</v>
      </c>
      <c r="E5196" s="29" t="s">
        <v>9</v>
      </c>
      <c r="F5196" s="29" t="s">
        <v>16</v>
      </c>
      <c r="G5196" s="29" t="s">
        <v>17</v>
      </c>
      <c r="H5196" s="84"/>
      <c r="I5196" s="48">
        <f>tbl_raw_data[[#This Row],[Date Actioned]]-tbl_raw_data[[#This Row],[Date Tagged]]</f>
        <v>6.5277777757728472E-3</v>
      </c>
      <c r="J5196" s="46">
        <f>HOUR(tbl_raw_data[[#This Row],[Time_taken]])*60+MINUTE(tbl_raw_data[[#This Row],[Time_taken]])+SECOND(tbl_raw_data[[#This Row],[Time_taken]])/60</f>
        <v>9.4</v>
      </c>
      <c r="K5196" s="52">
        <f>DATE(YEAR(tbl_raw_data[[#This Row],[Date Actioned]]),MONTH(tbl_raw_data[[#This Row],[Date Actioned]]),DAY(tbl_raw_data[[#This Row],[Date Actioned]]))</f>
        <v>45159</v>
      </c>
      <c r="L5196" s="50" t="str">
        <f>UPPER(TEXT(tbl_raw_data[[#This Row],[updated_date]],"MMMM"))</f>
        <v>AUGUST</v>
      </c>
      <c r="M5196" s="50" t="str">
        <f>"WEEK "&amp; IF(ROUNDUP(DAY(tbl_raw_data[[#This Row],[updated_date]])/7,0)=5,4,ROUNDUP(DAY(tbl_raw_data[[#This Row],[updated_date]])/7,0))</f>
        <v>WEEK 3</v>
      </c>
      <c r="N5196" s="50" t="str">
        <f>UPPER(VLOOKUP(tbl_raw_data[[#This Row],[Analyst]],Settiings!$A$2:$B$16,2,0))</f>
        <v>CAMROOON</v>
      </c>
      <c r="O5196" s="50" t="str">
        <f>TRIM(UPPER(tbl_raw_data[[#This Row],[Outcome]]))</f>
        <v>APPROVE</v>
      </c>
      <c r="P5196" s="50" t="str">
        <f>TRIM(UPPER(tbl_raw_data[[#This Row],[Queue Name]]))</f>
        <v>CONSUMER EXISTING</v>
      </c>
      <c r="Q5196" s="50" t="str">
        <f>IF(tbl_raw_data[[#This Row],[Time taken in min]]&lt;=Settiings!$D$2,"SLA_MET","SLA_NOT_MET")</f>
        <v>SLA_MET</v>
      </c>
      <c r="R5196" s="94"/>
    </row>
    <row r="5197" spans="1:18" x14ac:dyDescent="0.3">
      <c r="A5197" s="20" t="s">
        <v>5458</v>
      </c>
      <c r="B5197" s="15">
        <v>45159.668935185182</v>
      </c>
      <c r="C5197" s="28">
        <v>45159.678518518522</v>
      </c>
      <c r="D5197" s="29" t="s">
        <v>27</v>
      </c>
      <c r="E5197" s="29" t="s">
        <v>9</v>
      </c>
      <c r="F5197" s="29" t="s">
        <v>65</v>
      </c>
      <c r="G5197" s="29" t="s">
        <v>4858</v>
      </c>
      <c r="H5197" s="84"/>
      <c r="I5197" s="48">
        <f>tbl_raw_data[[#This Row],[Date Actioned]]-tbl_raw_data[[#This Row],[Date Tagged]]</f>
        <v>9.5833333398331888E-3</v>
      </c>
      <c r="J5197" s="46">
        <f>HOUR(tbl_raw_data[[#This Row],[Time_taken]])*60+MINUTE(tbl_raw_data[[#This Row],[Time_taken]])+SECOND(tbl_raw_data[[#This Row],[Time_taken]])/60</f>
        <v>13.8</v>
      </c>
      <c r="K5197" s="52">
        <f>DATE(YEAR(tbl_raw_data[[#This Row],[Date Actioned]]),MONTH(tbl_raw_data[[#This Row],[Date Actioned]]),DAY(tbl_raw_data[[#This Row],[Date Actioned]]))</f>
        <v>45159</v>
      </c>
      <c r="L5197" s="50" t="str">
        <f>UPPER(TEXT(tbl_raw_data[[#This Row],[updated_date]],"MMMM"))</f>
        <v>AUGUST</v>
      </c>
      <c r="M5197" s="50" t="str">
        <f>"WEEK "&amp; IF(ROUNDUP(DAY(tbl_raw_data[[#This Row],[updated_date]])/7,0)=5,4,ROUNDUP(DAY(tbl_raw_data[[#This Row],[updated_date]])/7,0))</f>
        <v>WEEK 3</v>
      </c>
      <c r="N5197" s="50" t="str">
        <f>UPPER(VLOOKUP(tbl_raw_data[[#This Row],[Analyst]],Settiings!$A$2:$B$16,2,0))</f>
        <v>SAM</v>
      </c>
      <c r="O5197" s="50" t="str">
        <f>TRIM(UPPER(tbl_raw_data[[#This Row],[Outcome]]))</f>
        <v>DECLINE</v>
      </c>
      <c r="P5197" s="50" t="str">
        <f>TRIM(UPPER(tbl_raw_data[[#This Row],[Queue Name]]))</f>
        <v>CONSUMER EXISTING</v>
      </c>
      <c r="Q5197" s="50" t="str">
        <f>IF(tbl_raw_data[[#This Row],[Time taken in min]]&lt;=Settiings!$D$2,"SLA_MET","SLA_NOT_MET")</f>
        <v>SLA_MET</v>
      </c>
      <c r="R5197" s="94"/>
    </row>
    <row r="5198" spans="1:18" x14ac:dyDescent="0.3">
      <c r="A5198" s="23" t="s">
        <v>5463</v>
      </c>
      <c r="B5198" s="9">
        <v>45159.673275462963</v>
      </c>
      <c r="C5198" s="30">
        <v>45159.681875000002</v>
      </c>
      <c r="D5198" s="31" t="s">
        <v>27</v>
      </c>
      <c r="E5198" s="31" t="s">
        <v>9</v>
      </c>
      <c r="F5198" s="31" t="s">
        <v>16</v>
      </c>
      <c r="G5198" s="31" t="s">
        <v>5222</v>
      </c>
      <c r="H5198" s="85"/>
      <c r="I5198" s="48">
        <f>tbl_raw_data[[#This Row],[Date Actioned]]-tbl_raw_data[[#This Row],[Date Tagged]]</f>
        <v>8.599537039117422E-3</v>
      </c>
      <c r="J5198" s="46">
        <f>HOUR(tbl_raw_data[[#This Row],[Time_taken]])*60+MINUTE(tbl_raw_data[[#This Row],[Time_taken]])+SECOND(tbl_raw_data[[#This Row],[Time_taken]])/60</f>
        <v>12.383333333333333</v>
      </c>
      <c r="K5198" s="52">
        <f>DATE(YEAR(tbl_raw_data[[#This Row],[Date Actioned]]),MONTH(tbl_raw_data[[#This Row],[Date Actioned]]),DAY(tbl_raw_data[[#This Row],[Date Actioned]]))</f>
        <v>45159</v>
      </c>
      <c r="L5198" s="50" t="str">
        <f>UPPER(TEXT(tbl_raw_data[[#This Row],[updated_date]],"MMMM"))</f>
        <v>AUGUST</v>
      </c>
      <c r="M5198" s="50" t="str">
        <f>"WEEK "&amp; IF(ROUNDUP(DAY(tbl_raw_data[[#This Row],[updated_date]])/7,0)=5,4,ROUNDUP(DAY(tbl_raw_data[[#This Row],[updated_date]])/7,0))</f>
        <v>WEEK 3</v>
      </c>
      <c r="N5198" s="50" t="str">
        <f>UPPER(VLOOKUP(tbl_raw_data[[#This Row],[Analyst]],Settiings!$A$2:$B$16,2,0))</f>
        <v>CAMROOON</v>
      </c>
      <c r="O5198" s="50" t="str">
        <f>TRIM(UPPER(tbl_raw_data[[#This Row],[Outcome]]))</f>
        <v>DECLINE</v>
      </c>
      <c r="P5198" s="50" t="str">
        <f>TRIM(UPPER(tbl_raw_data[[#This Row],[Queue Name]]))</f>
        <v>CONSUMER EXISTING</v>
      </c>
      <c r="Q5198" s="50" t="str">
        <f>IF(tbl_raw_data[[#This Row],[Time taken in min]]&lt;=Settiings!$D$2,"SLA_MET","SLA_NOT_MET")</f>
        <v>SLA_MET</v>
      </c>
      <c r="R5198" s="94"/>
    </row>
    <row r="5199" spans="1:18" x14ac:dyDescent="0.3">
      <c r="A5199" s="14" t="s">
        <v>5464</v>
      </c>
      <c r="B5199" s="9">
        <v>45159.676759259259</v>
      </c>
      <c r="C5199" s="30">
        <v>45159.685277777775</v>
      </c>
      <c r="D5199" s="31" t="s">
        <v>13</v>
      </c>
      <c r="E5199" s="31" t="s">
        <v>19</v>
      </c>
      <c r="F5199" s="31" t="s">
        <v>76</v>
      </c>
      <c r="G5199" s="33"/>
      <c r="H5199" s="87"/>
      <c r="I5199" s="48">
        <f>tbl_raw_data[[#This Row],[Date Actioned]]-tbl_raw_data[[#This Row],[Date Tagged]]</f>
        <v>8.5185185162117705E-3</v>
      </c>
      <c r="J5199" s="46">
        <f>HOUR(tbl_raw_data[[#This Row],[Time_taken]])*60+MINUTE(tbl_raw_data[[#This Row],[Time_taken]])+SECOND(tbl_raw_data[[#This Row],[Time_taken]])/60</f>
        <v>12.266666666666667</v>
      </c>
      <c r="K5199" s="52">
        <f>DATE(YEAR(tbl_raw_data[[#This Row],[Date Actioned]]),MONTH(tbl_raw_data[[#This Row],[Date Actioned]]),DAY(tbl_raw_data[[#This Row],[Date Actioned]]))</f>
        <v>45159</v>
      </c>
      <c r="L5199" s="50" t="str">
        <f>UPPER(TEXT(tbl_raw_data[[#This Row],[updated_date]],"MMMM"))</f>
        <v>AUGUST</v>
      </c>
      <c r="M5199" s="50" t="str">
        <f>"WEEK "&amp; IF(ROUNDUP(DAY(tbl_raw_data[[#This Row],[updated_date]])/7,0)=5,4,ROUNDUP(DAY(tbl_raw_data[[#This Row],[updated_date]])/7,0))</f>
        <v>WEEK 3</v>
      </c>
      <c r="N5199" s="50" t="str">
        <f>UPPER(VLOOKUP(tbl_raw_data[[#This Row],[Analyst]],Settiings!$A$2:$B$16,2,0))</f>
        <v>ROHAN</v>
      </c>
      <c r="O5199" s="50" t="str">
        <f>TRIM(UPPER(tbl_raw_data[[#This Row],[Outcome]]))</f>
        <v>APPROVE</v>
      </c>
      <c r="P5199" s="50" t="str">
        <f>TRIM(UPPER(tbl_raw_data[[#This Row],[Queue Name]]))</f>
        <v>CONSUMER POST BUREAU</v>
      </c>
      <c r="Q5199" s="50" t="str">
        <f>IF(tbl_raw_data[[#This Row],[Time taken in min]]&lt;=Settiings!$D$2,"SLA_MET","SLA_NOT_MET")</f>
        <v>SLA_MET</v>
      </c>
      <c r="R5199" s="94"/>
    </row>
    <row r="5200" spans="1:18" x14ac:dyDescent="0.3">
      <c r="A5200" s="20" t="s">
        <v>5465</v>
      </c>
      <c r="B5200" s="15">
        <v>45159.677743055552</v>
      </c>
      <c r="C5200" s="28">
        <v>45159.684791666667</v>
      </c>
      <c r="D5200" s="29" t="s">
        <v>13</v>
      </c>
      <c r="E5200" s="29" t="s">
        <v>9</v>
      </c>
      <c r="F5200" s="29" t="s">
        <v>43</v>
      </c>
      <c r="G5200" s="29" t="s">
        <v>17</v>
      </c>
      <c r="H5200" s="84"/>
      <c r="I5200" s="48">
        <f>tbl_raw_data[[#This Row],[Date Actioned]]-tbl_raw_data[[#This Row],[Date Tagged]]</f>
        <v>7.0486111144418828E-3</v>
      </c>
      <c r="J5200" s="46">
        <f>HOUR(tbl_raw_data[[#This Row],[Time_taken]])*60+MINUTE(tbl_raw_data[[#This Row],[Time_taken]])+SECOND(tbl_raw_data[[#This Row],[Time_taken]])/60</f>
        <v>10.15</v>
      </c>
      <c r="K5200" s="52">
        <f>DATE(YEAR(tbl_raw_data[[#This Row],[Date Actioned]]),MONTH(tbl_raw_data[[#This Row],[Date Actioned]]),DAY(tbl_raw_data[[#This Row],[Date Actioned]]))</f>
        <v>45159</v>
      </c>
      <c r="L5200" s="50" t="str">
        <f>UPPER(TEXT(tbl_raw_data[[#This Row],[updated_date]],"MMMM"))</f>
        <v>AUGUST</v>
      </c>
      <c r="M5200" s="50" t="str">
        <f>"WEEK "&amp; IF(ROUNDUP(DAY(tbl_raw_data[[#This Row],[updated_date]])/7,0)=5,4,ROUNDUP(DAY(tbl_raw_data[[#This Row],[updated_date]])/7,0))</f>
        <v>WEEK 3</v>
      </c>
      <c r="N5200" s="50" t="str">
        <f>UPPER(VLOOKUP(tbl_raw_data[[#This Row],[Analyst]],Settiings!$A$2:$B$16,2,0))</f>
        <v>MERCEDES</v>
      </c>
      <c r="O5200" s="50" t="str">
        <f>TRIM(UPPER(tbl_raw_data[[#This Row],[Outcome]]))</f>
        <v>APPROVE</v>
      </c>
      <c r="P5200" s="50" t="str">
        <f>TRIM(UPPER(tbl_raw_data[[#This Row],[Queue Name]]))</f>
        <v>CONSUMER EXISTING</v>
      </c>
      <c r="Q5200" s="50" t="str">
        <f>IF(tbl_raw_data[[#This Row],[Time taken in min]]&lt;=Settiings!$D$2,"SLA_MET","SLA_NOT_MET")</f>
        <v>SLA_MET</v>
      </c>
      <c r="R5200" s="94"/>
    </row>
    <row r="5201" spans="1:18" x14ac:dyDescent="0.3">
      <c r="A5201" s="23" t="s">
        <v>5468</v>
      </c>
      <c r="B5201" s="9">
        <v>45159.678553240738</v>
      </c>
      <c r="C5201" s="30">
        <v>45159.68613425926</v>
      </c>
      <c r="D5201" s="31" t="s">
        <v>13</v>
      </c>
      <c r="E5201" s="31" t="s">
        <v>9</v>
      </c>
      <c r="F5201" s="31" t="s">
        <v>1222</v>
      </c>
      <c r="G5201" s="31" t="s">
        <v>17</v>
      </c>
      <c r="H5201" s="85"/>
      <c r="I5201" s="48">
        <f>tbl_raw_data[[#This Row],[Date Actioned]]-tbl_raw_data[[#This Row],[Date Tagged]]</f>
        <v>7.5810185226146132E-3</v>
      </c>
      <c r="J5201" s="46">
        <f>HOUR(tbl_raw_data[[#This Row],[Time_taken]])*60+MINUTE(tbl_raw_data[[#This Row],[Time_taken]])+SECOND(tbl_raw_data[[#This Row],[Time_taken]])/60</f>
        <v>10.916666666666666</v>
      </c>
      <c r="K5201" s="52">
        <f>DATE(YEAR(tbl_raw_data[[#This Row],[Date Actioned]]),MONTH(tbl_raw_data[[#This Row],[Date Actioned]]),DAY(tbl_raw_data[[#This Row],[Date Actioned]]))</f>
        <v>45159</v>
      </c>
      <c r="L5201" s="50" t="str">
        <f>UPPER(TEXT(tbl_raw_data[[#This Row],[updated_date]],"MMMM"))</f>
        <v>AUGUST</v>
      </c>
      <c r="M5201" s="50" t="str">
        <f>"WEEK "&amp; IF(ROUNDUP(DAY(tbl_raw_data[[#This Row],[updated_date]])/7,0)=5,4,ROUNDUP(DAY(tbl_raw_data[[#This Row],[updated_date]])/7,0))</f>
        <v>WEEK 3</v>
      </c>
      <c r="N5201" s="50" t="str">
        <f>UPPER(VLOOKUP(tbl_raw_data[[#This Row],[Analyst]],Settiings!$A$2:$B$16,2,0))</f>
        <v>HARDIK</v>
      </c>
      <c r="O5201" s="50" t="str">
        <f>TRIM(UPPER(tbl_raw_data[[#This Row],[Outcome]]))</f>
        <v>APPROVE</v>
      </c>
      <c r="P5201" s="50" t="str">
        <f>TRIM(UPPER(tbl_raw_data[[#This Row],[Queue Name]]))</f>
        <v>CONSUMER EXISTING</v>
      </c>
      <c r="Q5201" s="50" t="str">
        <f>IF(tbl_raw_data[[#This Row],[Time taken in min]]&lt;=Settiings!$D$2,"SLA_MET","SLA_NOT_MET")</f>
        <v>SLA_MET</v>
      </c>
      <c r="R5201" s="94"/>
    </row>
    <row r="5202" spans="1:18" x14ac:dyDescent="0.3">
      <c r="A5202" s="14" t="s">
        <v>5469</v>
      </c>
      <c r="B5202" s="15">
        <v>45159.679745370369</v>
      </c>
      <c r="C5202" s="28">
        <v>45159.690150462964</v>
      </c>
      <c r="D5202" s="29" t="s">
        <v>13</v>
      </c>
      <c r="E5202" s="29" t="s">
        <v>19</v>
      </c>
      <c r="F5202" s="29" t="s">
        <v>76</v>
      </c>
      <c r="G5202" s="32"/>
      <c r="H5202" s="86"/>
      <c r="I5202" s="48">
        <f>tbl_raw_data[[#This Row],[Date Actioned]]-tbl_raw_data[[#This Row],[Date Tagged]]</f>
        <v>1.0405092594737653E-2</v>
      </c>
      <c r="J5202" s="46">
        <f>HOUR(tbl_raw_data[[#This Row],[Time_taken]])*60+MINUTE(tbl_raw_data[[#This Row],[Time_taken]])+SECOND(tbl_raw_data[[#This Row],[Time_taken]])/60</f>
        <v>14.983333333333333</v>
      </c>
      <c r="K5202" s="52">
        <f>DATE(YEAR(tbl_raw_data[[#This Row],[Date Actioned]]),MONTH(tbl_raw_data[[#This Row],[Date Actioned]]),DAY(tbl_raw_data[[#This Row],[Date Actioned]]))</f>
        <v>45159</v>
      </c>
      <c r="L5202" s="50" t="str">
        <f>UPPER(TEXT(tbl_raw_data[[#This Row],[updated_date]],"MMMM"))</f>
        <v>AUGUST</v>
      </c>
      <c r="M5202" s="50" t="str">
        <f>"WEEK "&amp; IF(ROUNDUP(DAY(tbl_raw_data[[#This Row],[updated_date]])/7,0)=5,4,ROUNDUP(DAY(tbl_raw_data[[#This Row],[updated_date]])/7,0))</f>
        <v>WEEK 3</v>
      </c>
      <c r="N5202" s="50" t="str">
        <f>UPPER(VLOOKUP(tbl_raw_data[[#This Row],[Analyst]],Settiings!$A$2:$B$16,2,0))</f>
        <v>ROHAN</v>
      </c>
      <c r="O5202" s="50" t="str">
        <f>TRIM(UPPER(tbl_raw_data[[#This Row],[Outcome]]))</f>
        <v>APPROVE</v>
      </c>
      <c r="P5202" s="50" t="str">
        <f>TRIM(UPPER(tbl_raw_data[[#This Row],[Queue Name]]))</f>
        <v>CONSUMER POST BUREAU</v>
      </c>
      <c r="Q5202" s="50" t="str">
        <f>IF(tbl_raw_data[[#This Row],[Time taken in min]]&lt;=Settiings!$D$2,"SLA_MET","SLA_NOT_MET")</f>
        <v>SLA_MET</v>
      </c>
      <c r="R5202" s="94"/>
    </row>
    <row r="5203" spans="1:18" x14ac:dyDescent="0.3">
      <c r="A5203" s="20" t="s">
        <v>5472</v>
      </c>
      <c r="B5203" s="9">
        <v>45159.683067129627</v>
      </c>
      <c r="C5203" s="30">
        <v>45159.697291666664</v>
      </c>
      <c r="D5203" s="31" t="s">
        <v>13</v>
      </c>
      <c r="E5203" s="31" t="s">
        <v>19</v>
      </c>
      <c r="F5203" s="31" t="s">
        <v>76</v>
      </c>
      <c r="G5203" s="33"/>
      <c r="H5203" s="87"/>
      <c r="I5203" s="48">
        <f>tbl_raw_data[[#This Row],[Date Actioned]]-tbl_raw_data[[#This Row],[Date Tagged]]</f>
        <v>1.4224537037080154E-2</v>
      </c>
      <c r="J5203" s="46">
        <f>HOUR(tbl_raw_data[[#This Row],[Time_taken]])*60+MINUTE(tbl_raw_data[[#This Row],[Time_taken]])+SECOND(tbl_raw_data[[#This Row],[Time_taken]])/60</f>
        <v>20.483333333333334</v>
      </c>
      <c r="K5203" s="52">
        <f>DATE(YEAR(tbl_raw_data[[#This Row],[Date Actioned]]),MONTH(tbl_raw_data[[#This Row],[Date Actioned]]),DAY(tbl_raw_data[[#This Row],[Date Actioned]]))</f>
        <v>45159</v>
      </c>
      <c r="L5203" s="50" t="str">
        <f>UPPER(TEXT(tbl_raw_data[[#This Row],[updated_date]],"MMMM"))</f>
        <v>AUGUST</v>
      </c>
      <c r="M5203" s="50" t="str">
        <f>"WEEK "&amp; IF(ROUNDUP(DAY(tbl_raw_data[[#This Row],[updated_date]])/7,0)=5,4,ROUNDUP(DAY(tbl_raw_data[[#This Row],[updated_date]])/7,0))</f>
        <v>WEEK 3</v>
      </c>
      <c r="N5203" s="50" t="str">
        <f>UPPER(VLOOKUP(tbl_raw_data[[#This Row],[Analyst]],Settiings!$A$2:$B$16,2,0))</f>
        <v>ROHAN</v>
      </c>
      <c r="O5203" s="50" t="str">
        <f>TRIM(UPPER(tbl_raw_data[[#This Row],[Outcome]]))</f>
        <v>APPROVE</v>
      </c>
      <c r="P5203" s="50" t="str">
        <f>TRIM(UPPER(tbl_raw_data[[#This Row],[Queue Name]]))</f>
        <v>CONSUMER POST BUREAU</v>
      </c>
      <c r="Q5203" s="50" t="str">
        <f>IF(tbl_raw_data[[#This Row],[Time taken in min]]&lt;=Settiings!$D$2,"SLA_MET","SLA_NOT_MET")</f>
        <v>SLA_NOT_MET</v>
      </c>
      <c r="R5203" s="94"/>
    </row>
    <row r="5204" spans="1:18" x14ac:dyDescent="0.3">
      <c r="A5204" s="23" t="s">
        <v>5473</v>
      </c>
      <c r="B5204" s="15">
        <v>45159.684513888889</v>
      </c>
      <c r="C5204" s="28">
        <v>45159.690798611111</v>
      </c>
      <c r="D5204" s="29" t="s">
        <v>13</v>
      </c>
      <c r="E5204" s="29" t="s">
        <v>9</v>
      </c>
      <c r="F5204" s="29" t="s">
        <v>1222</v>
      </c>
      <c r="G5204" s="29" t="s">
        <v>17</v>
      </c>
      <c r="H5204" s="84"/>
      <c r="I5204" s="48">
        <f>tbl_raw_data[[#This Row],[Date Actioned]]-tbl_raw_data[[#This Row],[Date Tagged]]</f>
        <v>6.284722221607808E-3</v>
      </c>
      <c r="J5204" s="46">
        <f>HOUR(tbl_raw_data[[#This Row],[Time_taken]])*60+MINUTE(tbl_raw_data[[#This Row],[Time_taken]])+SECOND(tbl_raw_data[[#This Row],[Time_taken]])/60</f>
        <v>9.0500000000000007</v>
      </c>
      <c r="K5204" s="52">
        <f>DATE(YEAR(tbl_raw_data[[#This Row],[Date Actioned]]),MONTH(tbl_raw_data[[#This Row],[Date Actioned]]),DAY(tbl_raw_data[[#This Row],[Date Actioned]]))</f>
        <v>45159</v>
      </c>
      <c r="L5204" s="50" t="str">
        <f>UPPER(TEXT(tbl_raw_data[[#This Row],[updated_date]],"MMMM"))</f>
        <v>AUGUST</v>
      </c>
      <c r="M5204" s="50" t="str">
        <f>"WEEK "&amp; IF(ROUNDUP(DAY(tbl_raw_data[[#This Row],[updated_date]])/7,0)=5,4,ROUNDUP(DAY(tbl_raw_data[[#This Row],[updated_date]])/7,0))</f>
        <v>WEEK 3</v>
      </c>
      <c r="N5204" s="50" t="str">
        <f>UPPER(VLOOKUP(tbl_raw_data[[#This Row],[Analyst]],Settiings!$A$2:$B$16,2,0))</f>
        <v>HARDIK</v>
      </c>
      <c r="O5204" s="50" t="str">
        <f>TRIM(UPPER(tbl_raw_data[[#This Row],[Outcome]]))</f>
        <v>APPROVE</v>
      </c>
      <c r="P5204" s="50" t="str">
        <f>TRIM(UPPER(tbl_raw_data[[#This Row],[Queue Name]]))</f>
        <v>CONSUMER EXISTING</v>
      </c>
      <c r="Q5204" s="50" t="str">
        <f>IF(tbl_raw_data[[#This Row],[Time taken in min]]&lt;=Settiings!$D$2,"SLA_MET","SLA_NOT_MET")</f>
        <v>SLA_MET</v>
      </c>
      <c r="R5204" s="94"/>
    </row>
    <row r="5205" spans="1:18" x14ac:dyDescent="0.3">
      <c r="A5205" s="14" t="s">
        <v>5474</v>
      </c>
      <c r="B5205" s="9">
        <v>45159.686006944445</v>
      </c>
      <c r="C5205" s="30">
        <v>45159.690208333333</v>
      </c>
      <c r="D5205" s="31" t="s">
        <v>13</v>
      </c>
      <c r="E5205" s="31" t="s">
        <v>9</v>
      </c>
      <c r="F5205" s="31" t="s">
        <v>43</v>
      </c>
      <c r="G5205" s="31" t="s">
        <v>17</v>
      </c>
      <c r="H5205" s="85"/>
      <c r="I5205" s="48">
        <f>tbl_raw_data[[#This Row],[Date Actioned]]-tbl_raw_data[[#This Row],[Date Tagged]]</f>
        <v>4.2013888887595385E-3</v>
      </c>
      <c r="J5205" s="46">
        <f>HOUR(tbl_raw_data[[#This Row],[Time_taken]])*60+MINUTE(tbl_raw_data[[#This Row],[Time_taken]])+SECOND(tbl_raw_data[[#This Row],[Time_taken]])/60</f>
        <v>6.05</v>
      </c>
      <c r="K5205" s="52">
        <f>DATE(YEAR(tbl_raw_data[[#This Row],[Date Actioned]]),MONTH(tbl_raw_data[[#This Row],[Date Actioned]]),DAY(tbl_raw_data[[#This Row],[Date Actioned]]))</f>
        <v>45159</v>
      </c>
      <c r="L5205" s="50" t="str">
        <f>UPPER(TEXT(tbl_raw_data[[#This Row],[updated_date]],"MMMM"))</f>
        <v>AUGUST</v>
      </c>
      <c r="M5205" s="50" t="str">
        <f>"WEEK "&amp; IF(ROUNDUP(DAY(tbl_raw_data[[#This Row],[updated_date]])/7,0)=5,4,ROUNDUP(DAY(tbl_raw_data[[#This Row],[updated_date]])/7,0))</f>
        <v>WEEK 3</v>
      </c>
      <c r="N5205" s="50" t="str">
        <f>UPPER(VLOOKUP(tbl_raw_data[[#This Row],[Analyst]],Settiings!$A$2:$B$16,2,0))</f>
        <v>MERCEDES</v>
      </c>
      <c r="O5205" s="50" t="str">
        <f>TRIM(UPPER(tbl_raw_data[[#This Row],[Outcome]]))</f>
        <v>APPROVE</v>
      </c>
      <c r="P5205" s="50" t="str">
        <f>TRIM(UPPER(tbl_raw_data[[#This Row],[Queue Name]]))</f>
        <v>CONSUMER EXISTING</v>
      </c>
      <c r="Q5205" s="50" t="str">
        <f>IF(tbl_raw_data[[#This Row],[Time taken in min]]&lt;=Settiings!$D$2,"SLA_MET","SLA_NOT_MET")</f>
        <v>SLA_MET</v>
      </c>
      <c r="R5205" s="94"/>
    </row>
    <row r="5206" spans="1:18" x14ac:dyDescent="0.3">
      <c r="A5206" s="14" t="s">
        <v>5481</v>
      </c>
      <c r="B5206" s="15">
        <v>45159.688842592594</v>
      </c>
      <c r="C5206" s="28">
        <v>45159.698900462965</v>
      </c>
      <c r="D5206" s="29" t="s">
        <v>27</v>
      </c>
      <c r="E5206" s="29" t="s">
        <v>47</v>
      </c>
      <c r="F5206" s="29" t="s">
        <v>1097</v>
      </c>
      <c r="G5206" s="29" t="s">
        <v>4763</v>
      </c>
      <c r="H5206" s="84"/>
      <c r="I5206" s="48">
        <f>tbl_raw_data[[#This Row],[Date Actioned]]-tbl_raw_data[[#This Row],[Date Tagged]]</f>
        <v>1.0057870371383615E-2</v>
      </c>
      <c r="J5206" s="46">
        <f>HOUR(tbl_raw_data[[#This Row],[Time_taken]])*60+MINUTE(tbl_raw_data[[#This Row],[Time_taken]])+SECOND(tbl_raw_data[[#This Row],[Time_taken]])/60</f>
        <v>14.483333333333333</v>
      </c>
      <c r="K5206" s="52">
        <f>DATE(YEAR(tbl_raw_data[[#This Row],[Date Actioned]]),MONTH(tbl_raw_data[[#This Row],[Date Actioned]]),DAY(tbl_raw_data[[#This Row],[Date Actioned]]))</f>
        <v>45159</v>
      </c>
      <c r="L5206" s="50" t="str">
        <f>UPPER(TEXT(tbl_raw_data[[#This Row],[updated_date]],"MMMM"))</f>
        <v>AUGUST</v>
      </c>
      <c r="M5206" s="50" t="str">
        <f>"WEEK "&amp; IF(ROUNDUP(DAY(tbl_raw_data[[#This Row],[updated_date]])/7,0)=5,4,ROUNDUP(DAY(tbl_raw_data[[#This Row],[updated_date]])/7,0))</f>
        <v>WEEK 3</v>
      </c>
      <c r="N5206" s="50" t="str">
        <f>UPPER(VLOOKUP(tbl_raw_data[[#This Row],[Analyst]],Settiings!$A$2:$B$16,2,0))</f>
        <v>JULIA</v>
      </c>
      <c r="O5206" s="50" t="str">
        <f>TRIM(UPPER(tbl_raw_data[[#This Row],[Outcome]]))</f>
        <v>DECLINE</v>
      </c>
      <c r="P5206" s="50" t="str">
        <f>TRIM(UPPER(tbl_raw_data[[#This Row],[Queue Name]]))</f>
        <v>CONSUMER PRE BUREAU</v>
      </c>
      <c r="Q5206" s="50" t="str">
        <f>IF(tbl_raw_data[[#This Row],[Time taken in min]]&lt;=Settiings!$D$2,"SLA_MET","SLA_NOT_MET")</f>
        <v>SLA_MET</v>
      </c>
      <c r="R5206" s="94"/>
    </row>
    <row r="5207" spans="1:18" x14ac:dyDescent="0.3">
      <c r="A5207" s="20" t="s">
        <v>5483</v>
      </c>
      <c r="B5207" s="15">
        <v>45159.689375000002</v>
      </c>
      <c r="C5207" s="28">
        <v>45159.70140046296</v>
      </c>
      <c r="D5207" s="29" t="s">
        <v>13</v>
      </c>
      <c r="E5207" s="29" t="s">
        <v>47</v>
      </c>
      <c r="F5207" s="29" t="s">
        <v>1222</v>
      </c>
      <c r="G5207" s="29" t="s">
        <v>41</v>
      </c>
      <c r="H5207" s="84"/>
      <c r="I5207" s="48">
        <f>tbl_raw_data[[#This Row],[Date Actioned]]-tbl_raw_data[[#This Row],[Date Tagged]]</f>
        <v>1.2025462958263233E-2</v>
      </c>
      <c r="J5207" s="46">
        <f>HOUR(tbl_raw_data[[#This Row],[Time_taken]])*60+MINUTE(tbl_raw_data[[#This Row],[Time_taken]])+SECOND(tbl_raw_data[[#This Row],[Time_taken]])/60</f>
        <v>17.316666666666666</v>
      </c>
      <c r="K5207" s="52">
        <f>DATE(YEAR(tbl_raw_data[[#This Row],[Date Actioned]]),MONTH(tbl_raw_data[[#This Row],[Date Actioned]]),DAY(tbl_raw_data[[#This Row],[Date Actioned]]))</f>
        <v>45159</v>
      </c>
      <c r="L5207" s="50" t="str">
        <f>UPPER(TEXT(tbl_raw_data[[#This Row],[updated_date]],"MMMM"))</f>
        <v>AUGUST</v>
      </c>
      <c r="M5207" s="50" t="str">
        <f>"WEEK "&amp; IF(ROUNDUP(DAY(tbl_raw_data[[#This Row],[updated_date]])/7,0)=5,4,ROUNDUP(DAY(tbl_raw_data[[#This Row],[updated_date]])/7,0))</f>
        <v>WEEK 3</v>
      </c>
      <c r="N5207" s="50" t="str">
        <f>UPPER(VLOOKUP(tbl_raw_data[[#This Row],[Analyst]],Settiings!$A$2:$B$16,2,0))</f>
        <v>HARDIK</v>
      </c>
      <c r="O5207" s="50" t="str">
        <f>TRIM(UPPER(tbl_raw_data[[#This Row],[Outcome]]))</f>
        <v>APPROVE</v>
      </c>
      <c r="P5207" s="50" t="str">
        <f>TRIM(UPPER(tbl_raw_data[[#This Row],[Queue Name]]))</f>
        <v>CONSUMER PRE BUREAU</v>
      </c>
      <c r="Q5207" s="50" t="str">
        <f>IF(tbl_raw_data[[#This Row],[Time taken in min]]&lt;=Settiings!$D$2,"SLA_MET","SLA_NOT_MET")</f>
        <v>SLA_MET</v>
      </c>
      <c r="R5207" s="94"/>
    </row>
    <row r="5208" spans="1:18" x14ac:dyDescent="0.3">
      <c r="A5208" s="23" t="s">
        <v>5484</v>
      </c>
      <c r="B5208" s="9">
        <v>45159.691412037035</v>
      </c>
      <c r="C5208" s="30">
        <v>45159.700254629628</v>
      </c>
      <c r="D5208" s="31" t="s">
        <v>13</v>
      </c>
      <c r="E5208" s="31" t="s">
        <v>47</v>
      </c>
      <c r="F5208" s="31" t="s">
        <v>686</v>
      </c>
      <c r="G5208" s="31" t="s">
        <v>946</v>
      </c>
      <c r="H5208" s="85"/>
      <c r="I5208" s="48">
        <f>tbl_raw_data[[#This Row],[Date Actioned]]-tbl_raw_data[[#This Row],[Date Tagged]]</f>
        <v>8.8425925932824612E-3</v>
      </c>
      <c r="J5208" s="46">
        <f>HOUR(tbl_raw_data[[#This Row],[Time_taken]])*60+MINUTE(tbl_raw_data[[#This Row],[Time_taken]])+SECOND(tbl_raw_data[[#This Row],[Time_taken]])/60</f>
        <v>12.733333333333333</v>
      </c>
      <c r="K5208" s="52">
        <f>DATE(YEAR(tbl_raw_data[[#This Row],[Date Actioned]]),MONTH(tbl_raw_data[[#This Row],[Date Actioned]]),DAY(tbl_raw_data[[#This Row],[Date Actioned]]))</f>
        <v>45159</v>
      </c>
      <c r="L5208" s="50" t="str">
        <f>UPPER(TEXT(tbl_raw_data[[#This Row],[updated_date]],"MMMM"))</f>
        <v>AUGUST</v>
      </c>
      <c r="M5208" s="50" t="str">
        <f>"WEEK "&amp; IF(ROUNDUP(DAY(tbl_raw_data[[#This Row],[updated_date]])/7,0)=5,4,ROUNDUP(DAY(tbl_raw_data[[#This Row],[updated_date]])/7,0))</f>
        <v>WEEK 3</v>
      </c>
      <c r="N5208" s="50" t="str">
        <f>UPPER(VLOOKUP(tbl_raw_data[[#This Row],[Analyst]],Settiings!$A$2:$B$16,2,0))</f>
        <v>FARDIN</v>
      </c>
      <c r="O5208" s="50" t="str">
        <f>TRIM(UPPER(tbl_raw_data[[#This Row],[Outcome]]))</f>
        <v>APPROVE</v>
      </c>
      <c r="P5208" s="50" t="str">
        <f>TRIM(UPPER(tbl_raw_data[[#This Row],[Queue Name]]))</f>
        <v>CONSUMER PRE BUREAU</v>
      </c>
      <c r="Q5208" s="50" t="str">
        <f>IF(tbl_raw_data[[#This Row],[Time taken in min]]&lt;=Settiings!$D$2,"SLA_MET","SLA_NOT_MET")</f>
        <v>SLA_MET</v>
      </c>
      <c r="R5208" s="94"/>
    </row>
    <row r="5209" spans="1:18" x14ac:dyDescent="0.3">
      <c r="A5209" s="20" t="s">
        <v>5485</v>
      </c>
      <c r="B5209" s="9">
        <v>45159.694537037038</v>
      </c>
      <c r="C5209" s="30">
        <v>45159.706157407411</v>
      </c>
      <c r="D5209" s="31" t="s">
        <v>27</v>
      </c>
      <c r="E5209" s="31" t="s">
        <v>47</v>
      </c>
      <c r="F5209" s="31" t="s">
        <v>65</v>
      </c>
      <c r="G5209" s="31" t="s">
        <v>5180</v>
      </c>
      <c r="H5209" s="85"/>
      <c r="I5209" s="48">
        <f>tbl_raw_data[[#This Row],[Date Actioned]]-tbl_raw_data[[#This Row],[Date Tagged]]</f>
        <v>1.1620370372838806E-2</v>
      </c>
      <c r="J5209" s="46">
        <f>HOUR(tbl_raw_data[[#This Row],[Time_taken]])*60+MINUTE(tbl_raw_data[[#This Row],[Time_taken]])+SECOND(tbl_raw_data[[#This Row],[Time_taken]])/60</f>
        <v>16.733333333333334</v>
      </c>
      <c r="K5209" s="52">
        <f>DATE(YEAR(tbl_raw_data[[#This Row],[Date Actioned]]),MONTH(tbl_raw_data[[#This Row],[Date Actioned]]),DAY(tbl_raw_data[[#This Row],[Date Actioned]]))</f>
        <v>45159</v>
      </c>
      <c r="L5209" s="50" t="str">
        <f>UPPER(TEXT(tbl_raw_data[[#This Row],[updated_date]],"MMMM"))</f>
        <v>AUGUST</v>
      </c>
      <c r="M5209" s="50" t="str">
        <f>"WEEK "&amp; IF(ROUNDUP(DAY(tbl_raw_data[[#This Row],[updated_date]])/7,0)=5,4,ROUNDUP(DAY(tbl_raw_data[[#This Row],[updated_date]])/7,0))</f>
        <v>WEEK 3</v>
      </c>
      <c r="N5209" s="50" t="str">
        <f>UPPER(VLOOKUP(tbl_raw_data[[#This Row],[Analyst]],Settiings!$A$2:$B$16,2,0))</f>
        <v>SAM</v>
      </c>
      <c r="O5209" s="50" t="str">
        <f>TRIM(UPPER(tbl_raw_data[[#This Row],[Outcome]]))</f>
        <v>DECLINE</v>
      </c>
      <c r="P5209" s="50" t="str">
        <f>TRIM(UPPER(tbl_raw_data[[#This Row],[Queue Name]]))</f>
        <v>CONSUMER PRE BUREAU</v>
      </c>
      <c r="Q5209" s="50" t="str">
        <f>IF(tbl_raw_data[[#This Row],[Time taken in min]]&lt;=Settiings!$D$2,"SLA_MET","SLA_NOT_MET")</f>
        <v>SLA_MET</v>
      </c>
      <c r="R5209" s="94"/>
    </row>
    <row r="5210" spans="1:18" x14ac:dyDescent="0.3">
      <c r="A5210" s="14" t="s">
        <v>5486</v>
      </c>
      <c r="B5210" s="15">
        <v>45159.696064814816</v>
      </c>
      <c r="C5210" s="28">
        <v>45159.701990740738</v>
      </c>
      <c r="D5210" s="29" t="s">
        <v>13</v>
      </c>
      <c r="E5210" s="29" t="s">
        <v>19</v>
      </c>
      <c r="F5210" s="29" t="s">
        <v>43</v>
      </c>
      <c r="G5210" s="32"/>
      <c r="H5210" s="86"/>
      <c r="I5210" s="48">
        <f>tbl_raw_data[[#This Row],[Date Actioned]]-tbl_raw_data[[#This Row],[Date Tagged]]</f>
        <v>5.9259259214741178E-3</v>
      </c>
      <c r="J5210" s="46">
        <f>HOUR(tbl_raw_data[[#This Row],[Time_taken]])*60+MINUTE(tbl_raw_data[[#This Row],[Time_taken]])+SECOND(tbl_raw_data[[#This Row],[Time_taken]])/60</f>
        <v>8.5333333333333332</v>
      </c>
      <c r="K5210" s="52">
        <f>DATE(YEAR(tbl_raw_data[[#This Row],[Date Actioned]]),MONTH(tbl_raw_data[[#This Row],[Date Actioned]]),DAY(tbl_raw_data[[#This Row],[Date Actioned]]))</f>
        <v>45159</v>
      </c>
      <c r="L5210" s="50" t="str">
        <f>UPPER(TEXT(tbl_raw_data[[#This Row],[updated_date]],"MMMM"))</f>
        <v>AUGUST</v>
      </c>
      <c r="M5210" s="50" t="str">
        <f>"WEEK "&amp; IF(ROUNDUP(DAY(tbl_raw_data[[#This Row],[updated_date]])/7,0)=5,4,ROUNDUP(DAY(tbl_raw_data[[#This Row],[updated_date]])/7,0))</f>
        <v>WEEK 3</v>
      </c>
      <c r="N5210" s="50" t="str">
        <f>UPPER(VLOOKUP(tbl_raw_data[[#This Row],[Analyst]],Settiings!$A$2:$B$16,2,0))</f>
        <v>MERCEDES</v>
      </c>
      <c r="O5210" s="50" t="str">
        <f>TRIM(UPPER(tbl_raw_data[[#This Row],[Outcome]]))</f>
        <v>APPROVE</v>
      </c>
      <c r="P5210" s="50" t="str">
        <f>TRIM(UPPER(tbl_raw_data[[#This Row],[Queue Name]]))</f>
        <v>CONSUMER POST BUREAU</v>
      </c>
      <c r="Q5210" s="50" t="str">
        <f>IF(tbl_raw_data[[#This Row],[Time taken in min]]&lt;=Settiings!$D$2,"SLA_MET","SLA_NOT_MET")</f>
        <v>SLA_MET</v>
      </c>
      <c r="R5210" s="94"/>
    </row>
    <row r="5211" spans="1:18" x14ac:dyDescent="0.3">
      <c r="A5211" s="20" t="s">
        <v>5487</v>
      </c>
      <c r="B5211" s="9">
        <v>45159.701608796298</v>
      </c>
      <c r="C5211" s="30">
        <v>45159.708043981482</v>
      </c>
      <c r="D5211" s="31" t="s">
        <v>13</v>
      </c>
      <c r="E5211" s="31" t="s">
        <v>19</v>
      </c>
      <c r="F5211" s="31" t="s">
        <v>43</v>
      </c>
      <c r="G5211" s="33"/>
      <c r="H5211" s="87"/>
      <c r="I5211" s="48">
        <f>tbl_raw_data[[#This Row],[Date Actioned]]-tbl_raw_data[[#This Row],[Date Tagged]]</f>
        <v>6.435185183363501E-3</v>
      </c>
      <c r="J5211" s="46">
        <f>HOUR(tbl_raw_data[[#This Row],[Time_taken]])*60+MINUTE(tbl_raw_data[[#This Row],[Time_taken]])+SECOND(tbl_raw_data[[#This Row],[Time_taken]])/60</f>
        <v>9.2666666666666675</v>
      </c>
      <c r="K5211" s="52">
        <f>DATE(YEAR(tbl_raw_data[[#This Row],[Date Actioned]]),MONTH(tbl_raw_data[[#This Row],[Date Actioned]]),DAY(tbl_raw_data[[#This Row],[Date Actioned]]))</f>
        <v>45159</v>
      </c>
      <c r="L5211" s="50" t="str">
        <f>UPPER(TEXT(tbl_raw_data[[#This Row],[updated_date]],"MMMM"))</f>
        <v>AUGUST</v>
      </c>
      <c r="M5211" s="50" t="str">
        <f>"WEEK "&amp; IF(ROUNDUP(DAY(tbl_raw_data[[#This Row],[updated_date]])/7,0)=5,4,ROUNDUP(DAY(tbl_raw_data[[#This Row],[updated_date]])/7,0))</f>
        <v>WEEK 3</v>
      </c>
      <c r="N5211" s="50" t="str">
        <f>UPPER(VLOOKUP(tbl_raw_data[[#This Row],[Analyst]],Settiings!$A$2:$B$16,2,0))</f>
        <v>MERCEDES</v>
      </c>
      <c r="O5211" s="50" t="str">
        <f>TRIM(UPPER(tbl_raw_data[[#This Row],[Outcome]]))</f>
        <v>APPROVE</v>
      </c>
      <c r="P5211" s="50" t="str">
        <f>TRIM(UPPER(tbl_raw_data[[#This Row],[Queue Name]]))</f>
        <v>CONSUMER POST BUREAU</v>
      </c>
      <c r="Q5211" s="50" t="str">
        <f>IF(tbl_raw_data[[#This Row],[Time taken in min]]&lt;=Settiings!$D$2,"SLA_MET","SLA_NOT_MET")</f>
        <v>SLA_MET</v>
      </c>
      <c r="R5211" s="94"/>
    </row>
    <row r="5212" spans="1:18" x14ac:dyDescent="0.3">
      <c r="A5212" s="23" t="s">
        <v>5488</v>
      </c>
      <c r="B5212" s="15">
        <v>45159.702569444446</v>
      </c>
      <c r="C5212" s="28">
        <v>45159.711377314816</v>
      </c>
      <c r="D5212" s="29" t="s">
        <v>13</v>
      </c>
      <c r="E5212" s="29" t="s">
        <v>9</v>
      </c>
      <c r="F5212" s="29" t="s">
        <v>686</v>
      </c>
      <c r="G5212" s="32"/>
      <c r="H5212" s="86"/>
      <c r="I5212" s="48">
        <f>tbl_raw_data[[#This Row],[Date Actioned]]-tbl_raw_data[[#This Row],[Date Tagged]]</f>
        <v>8.8078703702194616E-3</v>
      </c>
      <c r="J5212" s="46">
        <f>HOUR(tbl_raw_data[[#This Row],[Time_taken]])*60+MINUTE(tbl_raw_data[[#This Row],[Time_taken]])+SECOND(tbl_raw_data[[#This Row],[Time_taken]])/60</f>
        <v>12.683333333333334</v>
      </c>
      <c r="K5212" s="52">
        <f>DATE(YEAR(tbl_raw_data[[#This Row],[Date Actioned]]),MONTH(tbl_raw_data[[#This Row],[Date Actioned]]),DAY(tbl_raw_data[[#This Row],[Date Actioned]]))</f>
        <v>45159</v>
      </c>
      <c r="L5212" s="50" t="str">
        <f>UPPER(TEXT(tbl_raw_data[[#This Row],[updated_date]],"MMMM"))</f>
        <v>AUGUST</v>
      </c>
      <c r="M5212" s="50" t="str">
        <f>"WEEK "&amp; IF(ROUNDUP(DAY(tbl_raw_data[[#This Row],[updated_date]])/7,0)=5,4,ROUNDUP(DAY(tbl_raw_data[[#This Row],[updated_date]])/7,0))</f>
        <v>WEEK 3</v>
      </c>
      <c r="N5212" s="50" t="str">
        <f>UPPER(VLOOKUP(tbl_raw_data[[#This Row],[Analyst]],Settiings!$A$2:$B$16,2,0))</f>
        <v>FARDIN</v>
      </c>
      <c r="O5212" s="50" t="str">
        <f>TRIM(UPPER(tbl_raw_data[[#This Row],[Outcome]]))</f>
        <v>APPROVE</v>
      </c>
      <c r="P5212" s="50" t="str">
        <f>TRIM(UPPER(tbl_raw_data[[#This Row],[Queue Name]]))</f>
        <v>CONSUMER EXISTING</v>
      </c>
      <c r="Q5212" s="50" t="str">
        <f>IF(tbl_raw_data[[#This Row],[Time taken in min]]&lt;=Settiings!$D$2,"SLA_MET","SLA_NOT_MET")</f>
        <v>SLA_MET</v>
      </c>
      <c r="R5212" s="94"/>
    </row>
    <row r="5213" spans="1:18" x14ac:dyDescent="0.3">
      <c r="A5213" s="14" t="s">
        <v>5490</v>
      </c>
      <c r="B5213" s="9">
        <v>45159.709560185183</v>
      </c>
      <c r="C5213" s="30">
        <v>45159.714999999997</v>
      </c>
      <c r="D5213" s="31" t="s">
        <v>13</v>
      </c>
      <c r="E5213" s="31" t="s">
        <v>9</v>
      </c>
      <c r="F5213" s="31" t="s">
        <v>65</v>
      </c>
      <c r="G5213" s="31" t="s">
        <v>946</v>
      </c>
      <c r="H5213" s="85"/>
      <c r="I5213" s="48">
        <f>tbl_raw_data[[#This Row],[Date Actioned]]-tbl_raw_data[[#This Row],[Date Tagged]]</f>
        <v>5.4398148131440394E-3</v>
      </c>
      <c r="J5213" s="46">
        <f>HOUR(tbl_raw_data[[#This Row],[Time_taken]])*60+MINUTE(tbl_raw_data[[#This Row],[Time_taken]])+SECOND(tbl_raw_data[[#This Row],[Time_taken]])/60</f>
        <v>7.833333333333333</v>
      </c>
      <c r="K5213" s="52">
        <f>DATE(YEAR(tbl_raw_data[[#This Row],[Date Actioned]]),MONTH(tbl_raw_data[[#This Row],[Date Actioned]]),DAY(tbl_raw_data[[#This Row],[Date Actioned]]))</f>
        <v>45159</v>
      </c>
      <c r="L5213" s="50" t="str">
        <f>UPPER(TEXT(tbl_raw_data[[#This Row],[updated_date]],"MMMM"))</f>
        <v>AUGUST</v>
      </c>
      <c r="M5213" s="50" t="str">
        <f>"WEEK "&amp; IF(ROUNDUP(DAY(tbl_raw_data[[#This Row],[updated_date]])/7,0)=5,4,ROUNDUP(DAY(tbl_raw_data[[#This Row],[updated_date]])/7,0))</f>
        <v>WEEK 3</v>
      </c>
      <c r="N5213" s="50" t="str">
        <f>UPPER(VLOOKUP(tbl_raw_data[[#This Row],[Analyst]],Settiings!$A$2:$B$16,2,0))</f>
        <v>SAM</v>
      </c>
      <c r="O5213" s="50" t="str">
        <f>TRIM(UPPER(tbl_raw_data[[#This Row],[Outcome]]))</f>
        <v>APPROVE</v>
      </c>
      <c r="P5213" s="50" t="str">
        <f>TRIM(UPPER(tbl_raw_data[[#This Row],[Queue Name]]))</f>
        <v>CONSUMER EXISTING</v>
      </c>
      <c r="Q5213" s="50" t="str">
        <f>IF(tbl_raw_data[[#This Row],[Time taken in min]]&lt;=Settiings!$D$2,"SLA_MET","SLA_NOT_MET")</f>
        <v>SLA_MET</v>
      </c>
      <c r="R5213" s="94"/>
    </row>
    <row r="5214" spans="1:18" x14ac:dyDescent="0.3">
      <c r="A5214" s="20" t="s">
        <v>5493</v>
      </c>
      <c r="B5214" s="15">
        <v>45159.710694444446</v>
      </c>
      <c r="C5214" s="28">
        <v>45159.72074074074</v>
      </c>
      <c r="D5214" s="29" t="s">
        <v>13</v>
      </c>
      <c r="E5214" s="29" t="s">
        <v>19</v>
      </c>
      <c r="F5214" s="29" t="s">
        <v>686</v>
      </c>
      <c r="G5214" s="32"/>
      <c r="H5214" s="86"/>
      <c r="I5214" s="48">
        <f>tbl_raw_data[[#This Row],[Date Actioned]]-tbl_raw_data[[#This Row],[Date Tagged]]</f>
        <v>1.0046296294603962E-2</v>
      </c>
      <c r="J5214" s="46">
        <f>HOUR(tbl_raw_data[[#This Row],[Time_taken]])*60+MINUTE(tbl_raw_data[[#This Row],[Time_taken]])+SECOND(tbl_raw_data[[#This Row],[Time_taken]])/60</f>
        <v>14.466666666666667</v>
      </c>
      <c r="K5214" s="52">
        <f>DATE(YEAR(tbl_raw_data[[#This Row],[Date Actioned]]),MONTH(tbl_raw_data[[#This Row],[Date Actioned]]),DAY(tbl_raw_data[[#This Row],[Date Actioned]]))</f>
        <v>45159</v>
      </c>
      <c r="L5214" s="50" t="str">
        <f>UPPER(TEXT(tbl_raw_data[[#This Row],[updated_date]],"MMMM"))</f>
        <v>AUGUST</v>
      </c>
      <c r="M5214" s="50" t="str">
        <f>"WEEK "&amp; IF(ROUNDUP(DAY(tbl_raw_data[[#This Row],[updated_date]])/7,0)=5,4,ROUNDUP(DAY(tbl_raw_data[[#This Row],[updated_date]])/7,0))</f>
        <v>WEEK 3</v>
      </c>
      <c r="N5214" s="50" t="str">
        <f>UPPER(VLOOKUP(tbl_raw_data[[#This Row],[Analyst]],Settiings!$A$2:$B$16,2,0))</f>
        <v>FARDIN</v>
      </c>
      <c r="O5214" s="50" t="str">
        <f>TRIM(UPPER(tbl_raw_data[[#This Row],[Outcome]]))</f>
        <v>APPROVE</v>
      </c>
      <c r="P5214" s="50" t="str">
        <f>TRIM(UPPER(tbl_raw_data[[#This Row],[Queue Name]]))</f>
        <v>CONSUMER POST BUREAU</v>
      </c>
      <c r="Q5214" s="50" t="str">
        <f>IF(tbl_raw_data[[#This Row],[Time taken in min]]&lt;=Settiings!$D$2,"SLA_MET","SLA_NOT_MET")</f>
        <v>SLA_MET</v>
      </c>
      <c r="R5214" s="94"/>
    </row>
    <row r="5215" spans="1:18" x14ac:dyDescent="0.3">
      <c r="A5215" s="23" t="s">
        <v>5494</v>
      </c>
      <c r="B5215" s="9">
        <v>45159.712858796294</v>
      </c>
      <c r="C5215" s="30">
        <v>45159.718761574077</v>
      </c>
      <c r="D5215" s="31" t="s">
        <v>13</v>
      </c>
      <c r="E5215" s="31" t="s">
        <v>9</v>
      </c>
      <c r="F5215" s="31" t="s">
        <v>16</v>
      </c>
      <c r="G5215" s="33"/>
      <c r="H5215" s="87"/>
      <c r="I5215" s="48">
        <f>tbl_raw_data[[#This Row],[Date Actioned]]-tbl_raw_data[[#This Row],[Date Tagged]]</f>
        <v>5.9027777824667282E-3</v>
      </c>
      <c r="J5215" s="46">
        <f>HOUR(tbl_raw_data[[#This Row],[Time_taken]])*60+MINUTE(tbl_raw_data[[#This Row],[Time_taken]])+SECOND(tbl_raw_data[[#This Row],[Time_taken]])/60</f>
        <v>8.5</v>
      </c>
      <c r="K5215" s="52">
        <f>DATE(YEAR(tbl_raw_data[[#This Row],[Date Actioned]]),MONTH(tbl_raw_data[[#This Row],[Date Actioned]]),DAY(tbl_raw_data[[#This Row],[Date Actioned]]))</f>
        <v>45159</v>
      </c>
      <c r="L5215" s="50" t="str">
        <f>UPPER(TEXT(tbl_raw_data[[#This Row],[updated_date]],"MMMM"))</f>
        <v>AUGUST</v>
      </c>
      <c r="M5215" s="50" t="str">
        <f>"WEEK "&amp; IF(ROUNDUP(DAY(tbl_raw_data[[#This Row],[updated_date]])/7,0)=5,4,ROUNDUP(DAY(tbl_raw_data[[#This Row],[updated_date]])/7,0))</f>
        <v>WEEK 3</v>
      </c>
      <c r="N5215" s="50" t="str">
        <f>UPPER(VLOOKUP(tbl_raw_data[[#This Row],[Analyst]],Settiings!$A$2:$B$16,2,0))</f>
        <v>CAMROOON</v>
      </c>
      <c r="O5215" s="50" t="str">
        <f>TRIM(UPPER(tbl_raw_data[[#This Row],[Outcome]]))</f>
        <v>APPROVE</v>
      </c>
      <c r="P5215" s="50" t="str">
        <f>TRIM(UPPER(tbl_raw_data[[#This Row],[Queue Name]]))</f>
        <v>CONSUMER EXISTING</v>
      </c>
      <c r="Q5215" s="50" t="str">
        <f>IF(tbl_raw_data[[#This Row],[Time taken in min]]&lt;=Settiings!$D$2,"SLA_MET","SLA_NOT_MET")</f>
        <v>SLA_MET</v>
      </c>
      <c r="R5215" s="94"/>
    </row>
    <row r="5216" spans="1:18" x14ac:dyDescent="0.3">
      <c r="A5216" s="14" t="s">
        <v>5495</v>
      </c>
      <c r="B5216" s="15">
        <v>45159.712905092594</v>
      </c>
      <c r="C5216" s="28">
        <v>45159.726319444446</v>
      </c>
      <c r="D5216" s="29" t="s">
        <v>13</v>
      </c>
      <c r="E5216" s="29" t="s">
        <v>47</v>
      </c>
      <c r="F5216" s="29" t="s">
        <v>1222</v>
      </c>
      <c r="G5216" s="29" t="s">
        <v>41</v>
      </c>
      <c r="H5216" s="84"/>
      <c r="I5216" s="48">
        <f>tbl_raw_data[[#This Row],[Date Actioned]]-tbl_raw_data[[#This Row],[Date Tagged]]</f>
        <v>1.3414351851679385E-2</v>
      </c>
      <c r="J5216" s="46">
        <f>HOUR(tbl_raw_data[[#This Row],[Time_taken]])*60+MINUTE(tbl_raw_data[[#This Row],[Time_taken]])+SECOND(tbl_raw_data[[#This Row],[Time_taken]])/60</f>
        <v>19.316666666666666</v>
      </c>
      <c r="K5216" s="52">
        <f>DATE(YEAR(tbl_raw_data[[#This Row],[Date Actioned]]),MONTH(tbl_raw_data[[#This Row],[Date Actioned]]),DAY(tbl_raw_data[[#This Row],[Date Actioned]]))</f>
        <v>45159</v>
      </c>
      <c r="L5216" s="50" t="str">
        <f>UPPER(TEXT(tbl_raw_data[[#This Row],[updated_date]],"MMMM"))</f>
        <v>AUGUST</v>
      </c>
      <c r="M5216" s="50" t="str">
        <f>"WEEK "&amp; IF(ROUNDUP(DAY(tbl_raw_data[[#This Row],[updated_date]])/7,0)=5,4,ROUNDUP(DAY(tbl_raw_data[[#This Row],[updated_date]])/7,0))</f>
        <v>WEEK 3</v>
      </c>
      <c r="N5216" s="50" t="str">
        <f>UPPER(VLOOKUP(tbl_raw_data[[#This Row],[Analyst]],Settiings!$A$2:$B$16,2,0))</f>
        <v>HARDIK</v>
      </c>
      <c r="O5216" s="50" t="str">
        <f>TRIM(UPPER(tbl_raw_data[[#This Row],[Outcome]]))</f>
        <v>APPROVE</v>
      </c>
      <c r="P5216" s="50" t="str">
        <f>TRIM(UPPER(tbl_raw_data[[#This Row],[Queue Name]]))</f>
        <v>CONSUMER PRE BUREAU</v>
      </c>
      <c r="Q5216" s="50" t="str">
        <f>IF(tbl_raw_data[[#This Row],[Time taken in min]]&lt;=Settiings!$D$2,"SLA_MET","SLA_NOT_MET")</f>
        <v>SLA_MET</v>
      </c>
      <c r="R5216" s="94"/>
    </row>
    <row r="5217" spans="1:18" x14ac:dyDescent="0.3">
      <c r="A5217" s="20" t="s">
        <v>5498</v>
      </c>
      <c r="B5217" s="9">
        <v>45159.717511574076</v>
      </c>
      <c r="C5217" s="30">
        <v>45159.726967592593</v>
      </c>
      <c r="D5217" s="31" t="s">
        <v>13</v>
      </c>
      <c r="E5217" s="31" t="s">
        <v>9</v>
      </c>
      <c r="F5217" s="31" t="s">
        <v>16</v>
      </c>
      <c r="G5217" s="31" t="s">
        <v>128</v>
      </c>
      <c r="H5217" s="85"/>
      <c r="I5217" s="48">
        <f>tbl_raw_data[[#This Row],[Date Actioned]]-tbl_raw_data[[#This Row],[Date Tagged]]</f>
        <v>9.4560185170848854E-3</v>
      </c>
      <c r="J5217" s="46">
        <f>HOUR(tbl_raw_data[[#This Row],[Time_taken]])*60+MINUTE(tbl_raw_data[[#This Row],[Time_taken]])+SECOND(tbl_raw_data[[#This Row],[Time_taken]])/60</f>
        <v>13.616666666666667</v>
      </c>
      <c r="K5217" s="52">
        <f>DATE(YEAR(tbl_raw_data[[#This Row],[Date Actioned]]),MONTH(tbl_raw_data[[#This Row],[Date Actioned]]),DAY(tbl_raw_data[[#This Row],[Date Actioned]]))</f>
        <v>45159</v>
      </c>
      <c r="L5217" s="50" t="str">
        <f>UPPER(TEXT(tbl_raw_data[[#This Row],[updated_date]],"MMMM"))</f>
        <v>AUGUST</v>
      </c>
      <c r="M5217" s="50" t="str">
        <f>"WEEK "&amp; IF(ROUNDUP(DAY(tbl_raw_data[[#This Row],[updated_date]])/7,0)=5,4,ROUNDUP(DAY(tbl_raw_data[[#This Row],[updated_date]])/7,0))</f>
        <v>WEEK 3</v>
      </c>
      <c r="N5217" s="50" t="str">
        <f>UPPER(VLOOKUP(tbl_raw_data[[#This Row],[Analyst]],Settiings!$A$2:$B$16,2,0))</f>
        <v>CAMROOON</v>
      </c>
      <c r="O5217" s="50" t="str">
        <f>TRIM(UPPER(tbl_raw_data[[#This Row],[Outcome]]))</f>
        <v>APPROVE</v>
      </c>
      <c r="P5217" s="50" t="str">
        <f>TRIM(UPPER(tbl_raw_data[[#This Row],[Queue Name]]))</f>
        <v>CONSUMER EXISTING</v>
      </c>
      <c r="Q5217" s="50" t="str">
        <f>IF(tbl_raw_data[[#This Row],[Time taken in min]]&lt;=Settiings!$D$2,"SLA_MET","SLA_NOT_MET")</f>
        <v>SLA_MET</v>
      </c>
      <c r="R5217" s="94"/>
    </row>
    <row r="5218" spans="1:18" x14ac:dyDescent="0.3">
      <c r="A5218" s="23" t="s">
        <v>5499</v>
      </c>
      <c r="B5218" s="15">
        <v>45159.717789351853</v>
      </c>
      <c r="C5218" s="28">
        <v>45159.723946759259</v>
      </c>
      <c r="D5218" s="29" t="s">
        <v>27</v>
      </c>
      <c r="E5218" s="29" t="s">
        <v>9</v>
      </c>
      <c r="F5218" s="29" t="s">
        <v>65</v>
      </c>
      <c r="G5218" s="29" t="s">
        <v>4858</v>
      </c>
      <c r="H5218" s="84"/>
      <c r="I5218" s="48">
        <f>tbl_raw_data[[#This Row],[Date Actioned]]-tbl_raw_data[[#This Row],[Date Tagged]]</f>
        <v>6.1574074061354622E-3</v>
      </c>
      <c r="J5218" s="46">
        <f>HOUR(tbl_raw_data[[#This Row],[Time_taken]])*60+MINUTE(tbl_raw_data[[#This Row],[Time_taken]])+SECOND(tbl_raw_data[[#This Row],[Time_taken]])/60</f>
        <v>8.8666666666666671</v>
      </c>
      <c r="K5218" s="52">
        <f>DATE(YEAR(tbl_raw_data[[#This Row],[Date Actioned]]),MONTH(tbl_raw_data[[#This Row],[Date Actioned]]),DAY(tbl_raw_data[[#This Row],[Date Actioned]]))</f>
        <v>45159</v>
      </c>
      <c r="L5218" s="50" t="str">
        <f>UPPER(TEXT(tbl_raw_data[[#This Row],[updated_date]],"MMMM"))</f>
        <v>AUGUST</v>
      </c>
      <c r="M5218" s="50" t="str">
        <f>"WEEK "&amp; IF(ROUNDUP(DAY(tbl_raw_data[[#This Row],[updated_date]])/7,0)=5,4,ROUNDUP(DAY(tbl_raw_data[[#This Row],[updated_date]])/7,0))</f>
        <v>WEEK 3</v>
      </c>
      <c r="N5218" s="50" t="str">
        <f>UPPER(VLOOKUP(tbl_raw_data[[#This Row],[Analyst]],Settiings!$A$2:$B$16,2,0))</f>
        <v>SAM</v>
      </c>
      <c r="O5218" s="50" t="str">
        <f>TRIM(UPPER(tbl_raw_data[[#This Row],[Outcome]]))</f>
        <v>DECLINE</v>
      </c>
      <c r="P5218" s="50" t="str">
        <f>TRIM(UPPER(tbl_raw_data[[#This Row],[Queue Name]]))</f>
        <v>CONSUMER EXISTING</v>
      </c>
      <c r="Q5218" s="50" t="str">
        <f>IF(tbl_raw_data[[#This Row],[Time taken in min]]&lt;=Settiings!$D$2,"SLA_MET","SLA_NOT_MET")</f>
        <v>SLA_MET</v>
      </c>
      <c r="R5218" s="94"/>
    </row>
    <row r="5219" spans="1:18" x14ac:dyDescent="0.3">
      <c r="A5219" s="23" t="s">
        <v>5500</v>
      </c>
      <c r="B5219" s="15">
        <v>45159.719270833331</v>
      </c>
      <c r="C5219" s="28">
        <v>45159.727800925924</v>
      </c>
      <c r="D5219" s="29" t="s">
        <v>13</v>
      </c>
      <c r="E5219" s="29" t="s">
        <v>9</v>
      </c>
      <c r="F5219" s="29" t="s">
        <v>686</v>
      </c>
      <c r="G5219" s="29" t="s">
        <v>17</v>
      </c>
      <c r="H5219" s="84"/>
      <c r="I5219" s="48">
        <f>tbl_raw_data[[#This Row],[Date Actioned]]-tbl_raw_data[[#This Row],[Date Tagged]]</f>
        <v>8.5300925929914229E-3</v>
      </c>
      <c r="J5219" s="46">
        <f>HOUR(tbl_raw_data[[#This Row],[Time_taken]])*60+MINUTE(tbl_raw_data[[#This Row],[Time_taken]])+SECOND(tbl_raw_data[[#This Row],[Time_taken]])/60</f>
        <v>12.283333333333333</v>
      </c>
      <c r="K5219" s="52">
        <f>DATE(YEAR(tbl_raw_data[[#This Row],[Date Actioned]]),MONTH(tbl_raw_data[[#This Row],[Date Actioned]]),DAY(tbl_raw_data[[#This Row],[Date Actioned]]))</f>
        <v>45159</v>
      </c>
      <c r="L5219" s="50" t="str">
        <f>UPPER(TEXT(tbl_raw_data[[#This Row],[updated_date]],"MMMM"))</f>
        <v>AUGUST</v>
      </c>
      <c r="M5219" s="50" t="str">
        <f>"WEEK "&amp; IF(ROUNDUP(DAY(tbl_raw_data[[#This Row],[updated_date]])/7,0)=5,4,ROUNDUP(DAY(tbl_raw_data[[#This Row],[updated_date]])/7,0))</f>
        <v>WEEK 3</v>
      </c>
      <c r="N5219" s="50" t="str">
        <f>UPPER(VLOOKUP(tbl_raw_data[[#This Row],[Analyst]],Settiings!$A$2:$B$16,2,0))</f>
        <v>FARDIN</v>
      </c>
      <c r="O5219" s="50" t="str">
        <f>TRIM(UPPER(tbl_raw_data[[#This Row],[Outcome]]))</f>
        <v>APPROVE</v>
      </c>
      <c r="P5219" s="50" t="str">
        <f>TRIM(UPPER(tbl_raw_data[[#This Row],[Queue Name]]))</f>
        <v>CONSUMER EXISTING</v>
      </c>
      <c r="Q5219" s="50" t="str">
        <f>IF(tbl_raw_data[[#This Row],[Time taken in min]]&lt;=Settiings!$D$2,"SLA_MET","SLA_NOT_MET")</f>
        <v>SLA_MET</v>
      </c>
      <c r="R5219" s="94"/>
    </row>
    <row r="5220" spans="1:18" x14ac:dyDescent="0.3">
      <c r="A5220" s="14" t="s">
        <v>5502</v>
      </c>
      <c r="B5220" s="9">
        <v>45159.723298611112</v>
      </c>
      <c r="C5220" s="30">
        <v>45159.732141203705</v>
      </c>
      <c r="D5220" s="31" t="s">
        <v>13</v>
      </c>
      <c r="E5220" s="31" t="s">
        <v>19</v>
      </c>
      <c r="F5220" s="31" t="s">
        <v>43</v>
      </c>
      <c r="G5220" s="33"/>
      <c r="H5220" s="87"/>
      <c r="I5220" s="48">
        <f>tbl_raw_data[[#This Row],[Date Actioned]]-tbl_raw_data[[#This Row],[Date Tagged]]</f>
        <v>8.8425925932824612E-3</v>
      </c>
      <c r="J5220" s="46">
        <f>HOUR(tbl_raw_data[[#This Row],[Time_taken]])*60+MINUTE(tbl_raw_data[[#This Row],[Time_taken]])+SECOND(tbl_raw_data[[#This Row],[Time_taken]])/60</f>
        <v>12.733333333333333</v>
      </c>
      <c r="K5220" s="52">
        <f>DATE(YEAR(tbl_raw_data[[#This Row],[Date Actioned]]),MONTH(tbl_raw_data[[#This Row],[Date Actioned]]),DAY(tbl_raw_data[[#This Row],[Date Actioned]]))</f>
        <v>45159</v>
      </c>
      <c r="L5220" s="50" t="str">
        <f>UPPER(TEXT(tbl_raw_data[[#This Row],[updated_date]],"MMMM"))</f>
        <v>AUGUST</v>
      </c>
      <c r="M5220" s="50" t="str">
        <f>"WEEK "&amp; IF(ROUNDUP(DAY(tbl_raw_data[[#This Row],[updated_date]])/7,0)=5,4,ROUNDUP(DAY(tbl_raw_data[[#This Row],[updated_date]])/7,0))</f>
        <v>WEEK 3</v>
      </c>
      <c r="N5220" s="50" t="str">
        <f>UPPER(VLOOKUP(tbl_raw_data[[#This Row],[Analyst]],Settiings!$A$2:$B$16,2,0))</f>
        <v>MERCEDES</v>
      </c>
      <c r="O5220" s="50" t="str">
        <f>TRIM(UPPER(tbl_raw_data[[#This Row],[Outcome]]))</f>
        <v>APPROVE</v>
      </c>
      <c r="P5220" s="50" t="str">
        <f>TRIM(UPPER(tbl_raw_data[[#This Row],[Queue Name]]))</f>
        <v>CONSUMER POST BUREAU</v>
      </c>
      <c r="Q5220" s="50" t="str">
        <f>IF(tbl_raw_data[[#This Row],[Time taken in min]]&lt;=Settiings!$D$2,"SLA_MET","SLA_NOT_MET")</f>
        <v>SLA_MET</v>
      </c>
      <c r="R5220" s="94"/>
    </row>
    <row r="5221" spans="1:18" x14ac:dyDescent="0.3">
      <c r="A5221" s="20" t="s">
        <v>5503</v>
      </c>
      <c r="B5221" s="15">
        <v>45159.726863425924</v>
      </c>
      <c r="C5221" s="28">
        <v>45159.73646990741</v>
      </c>
      <c r="D5221" s="29" t="s">
        <v>13</v>
      </c>
      <c r="E5221" s="29" t="s">
        <v>19</v>
      </c>
      <c r="F5221" s="29" t="s">
        <v>686</v>
      </c>
      <c r="G5221" s="32"/>
      <c r="H5221" s="86"/>
      <c r="I5221" s="48">
        <f>tbl_raw_data[[#This Row],[Date Actioned]]-tbl_raw_data[[#This Row],[Date Tagged]]</f>
        <v>9.606481486116536E-3</v>
      </c>
      <c r="J5221" s="46">
        <f>HOUR(tbl_raw_data[[#This Row],[Time_taken]])*60+MINUTE(tbl_raw_data[[#This Row],[Time_taken]])+SECOND(tbl_raw_data[[#This Row],[Time_taken]])/60</f>
        <v>13.833333333333334</v>
      </c>
      <c r="K5221" s="52">
        <f>DATE(YEAR(tbl_raw_data[[#This Row],[Date Actioned]]),MONTH(tbl_raw_data[[#This Row],[Date Actioned]]),DAY(tbl_raw_data[[#This Row],[Date Actioned]]))</f>
        <v>45159</v>
      </c>
      <c r="L5221" s="50" t="str">
        <f>UPPER(TEXT(tbl_raw_data[[#This Row],[updated_date]],"MMMM"))</f>
        <v>AUGUST</v>
      </c>
      <c r="M5221" s="50" t="str">
        <f>"WEEK "&amp; IF(ROUNDUP(DAY(tbl_raw_data[[#This Row],[updated_date]])/7,0)=5,4,ROUNDUP(DAY(tbl_raw_data[[#This Row],[updated_date]])/7,0))</f>
        <v>WEEK 3</v>
      </c>
      <c r="N5221" s="50" t="str">
        <f>UPPER(VLOOKUP(tbl_raw_data[[#This Row],[Analyst]],Settiings!$A$2:$B$16,2,0))</f>
        <v>FARDIN</v>
      </c>
      <c r="O5221" s="50" t="str">
        <f>TRIM(UPPER(tbl_raw_data[[#This Row],[Outcome]]))</f>
        <v>APPROVE</v>
      </c>
      <c r="P5221" s="50" t="str">
        <f>TRIM(UPPER(tbl_raw_data[[#This Row],[Queue Name]]))</f>
        <v>CONSUMER POST BUREAU</v>
      </c>
      <c r="Q5221" s="50" t="str">
        <f>IF(tbl_raw_data[[#This Row],[Time taken in min]]&lt;=Settiings!$D$2,"SLA_MET","SLA_NOT_MET")</f>
        <v>SLA_MET</v>
      </c>
      <c r="R5221" s="94"/>
    </row>
    <row r="5222" spans="1:18" x14ac:dyDescent="0.3">
      <c r="A5222" s="23" t="s">
        <v>5504</v>
      </c>
      <c r="B5222" s="9">
        <v>45159.730914351851</v>
      </c>
      <c r="C5222" s="30">
        <v>45159.749074074076</v>
      </c>
      <c r="D5222" s="31" t="s">
        <v>13</v>
      </c>
      <c r="E5222" s="31" t="s">
        <v>19</v>
      </c>
      <c r="F5222" s="31" t="s">
        <v>24</v>
      </c>
      <c r="G5222" s="33"/>
      <c r="H5222" s="87"/>
      <c r="I5222" s="48">
        <f>tbl_raw_data[[#This Row],[Date Actioned]]-tbl_raw_data[[#This Row],[Date Tagged]]</f>
        <v>1.8159722225391306E-2</v>
      </c>
      <c r="J5222" s="46">
        <f>HOUR(tbl_raw_data[[#This Row],[Time_taken]])*60+MINUTE(tbl_raw_data[[#This Row],[Time_taken]])+SECOND(tbl_raw_data[[#This Row],[Time_taken]])/60</f>
        <v>26.15</v>
      </c>
      <c r="K5222" s="52">
        <f>DATE(YEAR(tbl_raw_data[[#This Row],[Date Actioned]]),MONTH(tbl_raw_data[[#This Row],[Date Actioned]]),DAY(tbl_raw_data[[#This Row],[Date Actioned]]))</f>
        <v>45159</v>
      </c>
      <c r="L5222" s="50" t="str">
        <f>UPPER(TEXT(tbl_raw_data[[#This Row],[updated_date]],"MMMM"))</f>
        <v>AUGUST</v>
      </c>
      <c r="M5222" s="50" t="str">
        <f>"WEEK "&amp; IF(ROUNDUP(DAY(tbl_raw_data[[#This Row],[updated_date]])/7,0)=5,4,ROUNDUP(DAY(tbl_raw_data[[#This Row],[updated_date]])/7,0))</f>
        <v>WEEK 3</v>
      </c>
      <c r="N5222" s="50" t="str">
        <f>UPPER(VLOOKUP(tbl_raw_data[[#This Row],[Analyst]],Settiings!$A$2:$B$16,2,0))</f>
        <v>QUADIR</v>
      </c>
      <c r="O5222" s="50" t="str">
        <f>TRIM(UPPER(tbl_raw_data[[#This Row],[Outcome]]))</f>
        <v>APPROVE</v>
      </c>
      <c r="P5222" s="50" t="str">
        <f>TRIM(UPPER(tbl_raw_data[[#This Row],[Queue Name]]))</f>
        <v>CONSUMER POST BUREAU</v>
      </c>
      <c r="Q5222" s="50" t="str">
        <f>IF(tbl_raw_data[[#This Row],[Time taken in min]]&lt;=Settiings!$D$2,"SLA_MET","SLA_NOT_MET")</f>
        <v>SLA_NOT_MET</v>
      </c>
      <c r="R5222" s="94"/>
    </row>
    <row r="5223" spans="1:18" x14ac:dyDescent="0.3">
      <c r="A5223" s="14" t="s">
        <v>5505</v>
      </c>
      <c r="B5223" s="9">
        <v>45159.733796296299</v>
      </c>
      <c r="C5223" s="30">
        <v>45159.738067129627</v>
      </c>
      <c r="D5223" s="31" t="s">
        <v>27</v>
      </c>
      <c r="E5223" s="31" t="s">
        <v>19</v>
      </c>
      <c r="F5223" s="31" t="s">
        <v>1222</v>
      </c>
      <c r="G5223" s="31" t="s">
        <v>5506</v>
      </c>
      <c r="H5223" s="85"/>
      <c r="I5223" s="48">
        <f>tbl_raw_data[[#This Row],[Date Actioned]]-tbl_raw_data[[#This Row],[Date Tagged]]</f>
        <v>4.27083332760958E-3</v>
      </c>
      <c r="J5223" s="46">
        <f>HOUR(tbl_raw_data[[#This Row],[Time_taken]])*60+MINUTE(tbl_raw_data[[#This Row],[Time_taken]])+SECOND(tbl_raw_data[[#This Row],[Time_taken]])/60</f>
        <v>6.15</v>
      </c>
      <c r="K5223" s="52">
        <f>DATE(YEAR(tbl_raw_data[[#This Row],[Date Actioned]]),MONTH(tbl_raw_data[[#This Row],[Date Actioned]]),DAY(tbl_raw_data[[#This Row],[Date Actioned]]))</f>
        <v>45159</v>
      </c>
      <c r="L5223" s="50" t="str">
        <f>UPPER(TEXT(tbl_raw_data[[#This Row],[updated_date]],"MMMM"))</f>
        <v>AUGUST</v>
      </c>
      <c r="M5223" s="50" t="str">
        <f>"WEEK "&amp; IF(ROUNDUP(DAY(tbl_raw_data[[#This Row],[updated_date]])/7,0)=5,4,ROUNDUP(DAY(tbl_raw_data[[#This Row],[updated_date]])/7,0))</f>
        <v>WEEK 3</v>
      </c>
      <c r="N5223" s="50" t="str">
        <f>UPPER(VLOOKUP(tbl_raw_data[[#This Row],[Analyst]],Settiings!$A$2:$B$16,2,0))</f>
        <v>HARDIK</v>
      </c>
      <c r="O5223" s="50" t="str">
        <f>TRIM(UPPER(tbl_raw_data[[#This Row],[Outcome]]))</f>
        <v>DECLINE</v>
      </c>
      <c r="P5223" s="50" t="str">
        <f>TRIM(UPPER(tbl_raw_data[[#This Row],[Queue Name]]))</f>
        <v>CONSUMER POST BUREAU</v>
      </c>
      <c r="Q5223" s="50" t="str">
        <f>IF(tbl_raw_data[[#This Row],[Time taken in min]]&lt;=Settiings!$D$2,"SLA_MET","SLA_NOT_MET")</f>
        <v>SLA_MET</v>
      </c>
      <c r="R5223" s="94"/>
    </row>
    <row r="5224" spans="1:18" x14ac:dyDescent="0.3">
      <c r="A5224" s="14" t="s">
        <v>5510</v>
      </c>
      <c r="B5224" s="15">
        <v>45159.73809027778</v>
      </c>
      <c r="C5224" s="28">
        <v>45159.751134259262</v>
      </c>
      <c r="D5224" s="29" t="s">
        <v>13</v>
      </c>
      <c r="E5224" s="29" t="s">
        <v>47</v>
      </c>
      <c r="F5224" s="29" t="s">
        <v>16</v>
      </c>
      <c r="G5224" s="29" t="s">
        <v>17</v>
      </c>
      <c r="H5224" s="84"/>
      <c r="I5224" s="48">
        <f>tbl_raw_data[[#This Row],[Date Actioned]]-tbl_raw_data[[#This Row],[Date Tagged]]</f>
        <v>1.3043981482042E-2</v>
      </c>
      <c r="J5224" s="46">
        <f>HOUR(tbl_raw_data[[#This Row],[Time_taken]])*60+MINUTE(tbl_raw_data[[#This Row],[Time_taken]])+SECOND(tbl_raw_data[[#This Row],[Time_taken]])/60</f>
        <v>18.783333333333335</v>
      </c>
      <c r="K5224" s="52">
        <f>DATE(YEAR(tbl_raw_data[[#This Row],[Date Actioned]]),MONTH(tbl_raw_data[[#This Row],[Date Actioned]]),DAY(tbl_raw_data[[#This Row],[Date Actioned]]))</f>
        <v>45159</v>
      </c>
      <c r="L5224" s="50" t="str">
        <f>UPPER(TEXT(tbl_raw_data[[#This Row],[updated_date]],"MMMM"))</f>
        <v>AUGUST</v>
      </c>
      <c r="M5224" s="50" t="str">
        <f>"WEEK "&amp; IF(ROUNDUP(DAY(tbl_raw_data[[#This Row],[updated_date]])/7,0)=5,4,ROUNDUP(DAY(tbl_raw_data[[#This Row],[updated_date]])/7,0))</f>
        <v>WEEK 3</v>
      </c>
      <c r="N5224" s="50" t="str">
        <f>UPPER(VLOOKUP(tbl_raw_data[[#This Row],[Analyst]],Settiings!$A$2:$B$16,2,0))</f>
        <v>CAMROOON</v>
      </c>
      <c r="O5224" s="50" t="str">
        <f>TRIM(UPPER(tbl_raw_data[[#This Row],[Outcome]]))</f>
        <v>APPROVE</v>
      </c>
      <c r="P5224" s="50" t="str">
        <f>TRIM(UPPER(tbl_raw_data[[#This Row],[Queue Name]]))</f>
        <v>CONSUMER PRE BUREAU</v>
      </c>
      <c r="Q5224" s="50" t="str">
        <f>IF(tbl_raw_data[[#This Row],[Time taken in min]]&lt;=Settiings!$D$2,"SLA_MET","SLA_NOT_MET")</f>
        <v>SLA_MET</v>
      </c>
      <c r="R5224" s="94"/>
    </row>
    <row r="5225" spans="1:18" x14ac:dyDescent="0.3">
      <c r="A5225" s="20" t="s">
        <v>5511</v>
      </c>
      <c r="B5225" s="9">
        <v>45159.739884259259</v>
      </c>
      <c r="C5225" s="30">
        <v>45159.745949074073</v>
      </c>
      <c r="D5225" s="31" t="s">
        <v>13</v>
      </c>
      <c r="E5225" s="31" t="s">
        <v>19</v>
      </c>
      <c r="F5225" s="31" t="s">
        <v>686</v>
      </c>
      <c r="G5225" s="31" t="s">
        <v>77</v>
      </c>
      <c r="H5225" s="85"/>
      <c r="I5225" s="48">
        <f>tbl_raw_data[[#This Row],[Date Actioned]]-tbl_raw_data[[#This Row],[Date Tagged]]</f>
        <v>6.064814813726116E-3</v>
      </c>
      <c r="J5225" s="46">
        <f>HOUR(tbl_raw_data[[#This Row],[Time_taken]])*60+MINUTE(tbl_raw_data[[#This Row],[Time_taken]])+SECOND(tbl_raw_data[[#This Row],[Time_taken]])/60</f>
        <v>8.7333333333333325</v>
      </c>
      <c r="K5225" s="52">
        <f>DATE(YEAR(tbl_raw_data[[#This Row],[Date Actioned]]),MONTH(tbl_raw_data[[#This Row],[Date Actioned]]),DAY(tbl_raw_data[[#This Row],[Date Actioned]]))</f>
        <v>45159</v>
      </c>
      <c r="L5225" s="50" t="str">
        <f>UPPER(TEXT(tbl_raw_data[[#This Row],[updated_date]],"MMMM"))</f>
        <v>AUGUST</v>
      </c>
      <c r="M5225" s="50" t="str">
        <f>"WEEK "&amp; IF(ROUNDUP(DAY(tbl_raw_data[[#This Row],[updated_date]])/7,0)=5,4,ROUNDUP(DAY(tbl_raw_data[[#This Row],[updated_date]])/7,0))</f>
        <v>WEEK 3</v>
      </c>
      <c r="N5225" s="50" t="str">
        <f>UPPER(VLOOKUP(tbl_raw_data[[#This Row],[Analyst]],Settiings!$A$2:$B$16,2,0))</f>
        <v>FARDIN</v>
      </c>
      <c r="O5225" s="50" t="str">
        <f>TRIM(UPPER(tbl_raw_data[[#This Row],[Outcome]]))</f>
        <v>APPROVE</v>
      </c>
      <c r="P5225" s="50" t="str">
        <f>TRIM(UPPER(tbl_raw_data[[#This Row],[Queue Name]]))</f>
        <v>CONSUMER POST BUREAU</v>
      </c>
      <c r="Q5225" s="50" t="str">
        <f>IF(tbl_raw_data[[#This Row],[Time taken in min]]&lt;=Settiings!$D$2,"SLA_MET","SLA_NOT_MET")</f>
        <v>SLA_MET</v>
      </c>
      <c r="R5225" s="94"/>
    </row>
    <row r="5226" spans="1:18" x14ac:dyDescent="0.3">
      <c r="A5226" s="23" t="s">
        <v>5512</v>
      </c>
      <c r="B5226" s="15">
        <v>45159.742303240739</v>
      </c>
      <c r="C5226" s="28">
        <v>45159.752916666665</v>
      </c>
      <c r="D5226" s="29" t="s">
        <v>13</v>
      </c>
      <c r="E5226" s="29" t="s">
        <v>47</v>
      </c>
      <c r="F5226" s="29" t="s">
        <v>1222</v>
      </c>
      <c r="G5226" s="29" t="s">
        <v>17</v>
      </c>
      <c r="H5226" s="84"/>
      <c r="I5226" s="48">
        <f>tbl_raw_data[[#This Row],[Date Actioned]]-tbl_raw_data[[#This Row],[Date Tagged]]</f>
        <v>1.0613425925839692E-2</v>
      </c>
      <c r="J5226" s="46">
        <f>HOUR(tbl_raw_data[[#This Row],[Time_taken]])*60+MINUTE(tbl_raw_data[[#This Row],[Time_taken]])+SECOND(tbl_raw_data[[#This Row],[Time_taken]])/60</f>
        <v>15.283333333333333</v>
      </c>
      <c r="K5226" s="52">
        <f>DATE(YEAR(tbl_raw_data[[#This Row],[Date Actioned]]),MONTH(tbl_raw_data[[#This Row],[Date Actioned]]),DAY(tbl_raw_data[[#This Row],[Date Actioned]]))</f>
        <v>45159</v>
      </c>
      <c r="L5226" s="50" t="str">
        <f>UPPER(TEXT(tbl_raw_data[[#This Row],[updated_date]],"MMMM"))</f>
        <v>AUGUST</v>
      </c>
      <c r="M5226" s="50" t="str">
        <f>"WEEK "&amp; IF(ROUNDUP(DAY(tbl_raw_data[[#This Row],[updated_date]])/7,0)=5,4,ROUNDUP(DAY(tbl_raw_data[[#This Row],[updated_date]])/7,0))</f>
        <v>WEEK 3</v>
      </c>
      <c r="N5226" s="50" t="str">
        <f>UPPER(VLOOKUP(tbl_raw_data[[#This Row],[Analyst]],Settiings!$A$2:$B$16,2,0))</f>
        <v>HARDIK</v>
      </c>
      <c r="O5226" s="50" t="str">
        <f>TRIM(UPPER(tbl_raw_data[[#This Row],[Outcome]]))</f>
        <v>APPROVE</v>
      </c>
      <c r="P5226" s="50" t="str">
        <f>TRIM(UPPER(tbl_raw_data[[#This Row],[Queue Name]]))</f>
        <v>CONSUMER PRE BUREAU</v>
      </c>
      <c r="Q5226" s="50" t="str">
        <f>IF(tbl_raw_data[[#This Row],[Time taken in min]]&lt;=Settiings!$D$2,"SLA_MET","SLA_NOT_MET")</f>
        <v>SLA_MET</v>
      </c>
      <c r="R5226" s="94"/>
    </row>
    <row r="5227" spans="1:18" x14ac:dyDescent="0.3">
      <c r="A5227" s="14" t="s">
        <v>5513</v>
      </c>
      <c r="B5227" s="9">
        <v>45159.746238425927</v>
      </c>
      <c r="C5227" s="30">
        <v>45159.751944444448</v>
      </c>
      <c r="D5227" s="31" t="s">
        <v>13</v>
      </c>
      <c r="E5227" s="31" t="s">
        <v>19</v>
      </c>
      <c r="F5227" s="31" t="s">
        <v>686</v>
      </c>
      <c r="G5227" s="33"/>
      <c r="H5227" s="87"/>
      <c r="I5227" s="48">
        <f>tbl_raw_data[[#This Row],[Date Actioned]]-tbl_raw_data[[#This Row],[Date Tagged]]</f>
        <v>5.7060185208683833E-3</v>
      </c>
      <c r="J5227" s="46">
        <f>HOUR(tbl_raw_data[[#This Row],[Time_taken]])*60+MINUTE(tbl_raw_data[[#This Row],[Time_taken]])+SECOND(tbl_raw_data[[#This Row],[Time_taken]])/60</f>
        <v>8.2166666666666668</v>
      </c>
      <c r="K5227" s="52">
        <f>DATE(YEAR(tbl_raw_data[[#This Row],[Date Actioned]]),MONTH(tbl_raw_data[[#This Row],[Date Actioned]]),DAY(tbl_raw_data[[#This Row],[Date Actioned]]))</f>
        <v>45159</v>
      </c>
      <c r="L5227" s="50" t="str">
        <f>UPPER(TEXT(tbl_raw_data[[#This Row],[updated_date]],"MMMM"))</f>
        <v>AUGUST</v>
      </c>
      <c r="M5227" s="50" t="str">
        <f>"WEEK "&amp; IF(ROUNDUP(DAY(tbl_raw_data[[#This Row],[updated_date]])/7,0)=5,4,ROUNDUP(DAY(tbl_raw_data[[#This Row],[updated_date]])/7,0))</f>
        <v>WEEK 3</v>
      </c>
      <c r="N5227" s="50" t="str">
        <f>UPPER(VLOOKUP(tbl_raw_data[[#This Row],[Analyst]],Settiings!$A$2:$B$16,2,0))</f>
        <v>FARDIN</v>
      </c>
      <c r="O5227" s="50" t="str">
        <f>TRIM(UPPER(tbl_raw_data[[#This Row],[Outcome]]))</f>
        <v>APPROVE</v>
      </c>
      <c r="P5227" s="50" t="str">
        <f>TRIM(UPPER(tbl_raw_data[[#This Row],[Queue Name]]))</f>
        <v>CONSUMER POST BUREAU</v>
      </c>
      <c r="Q5227" s="50" t="str">
        <f>IF(tbl_raw_data[[#This Row],[Time taken in min]]&lt;=Settiings!$D$2,"SLA_MET","SLA_NOT_MET")</f>
        <v>SLA_MET</v>
      </c>
      <c r="R5227" s="94"/>
    </row>
    <row r="5228" spans="1:18" x14ac:dyDescent="0.3">
      <c r="A5228" s="20" t="s">
        <v>5514</v>
      </c>
      <c r="B5228" s="15">
        <v>45159.752812500003</v>
      </c>
      <c r="C5228" s="28">
        <v>45159.760729166665</v>
      </c>
      <c r="D5228" s="29" t="s">
        <v>13</v>
      </c>
      <c r="E5228" s="29" t="s">
        <v>19</v>
      </c>
      <c r="F5228" s="29" t="s">
        <v>686</v>
      </c>
      <c r="G5228" s="32"/>
      <c r="H5228" s="86"/>
      <c r="I5228" s="48">
        <f>tbl_raw_data[[#This Row],[Date Actioned]]-tbl_raw_data[[#This Row],[Date Tagged]]</f>
        <v>7.916666661913041E-3</v>
      </c>
      <c r="J5228" s="46">
        <f>HOUR(tbl_raw_data[[#This Row],[Time_taken]])*60+MINUTE(tbl_raw_data[[#This Row],[Time_taken]])+SECOND(tbl_raw_data[[#This Row],[Time_taken]])/60</f>
        <v>11.4</v>
      </c>
      <c r="K5228" s="52">
        <f>DATE(YEAR(tbl_raw_data[[#This Row],[Date Actioned]]),MONTH(tbl_raw_data[[#This Row],[Date Actioned]]),DAY(tbl_raw_data[[#This Row],[Date Actioned]]))</f>
        <v>45159</v>
      </c>
      <c r="L5228" s="50" t="str">
        <f>UPPER(TEXT(tbl_raw_data[[#This Row],[updated_date]],"MMMM"))</f>
        <v>AUGUST</v>
      </c>
      <c r="M5228" s="50" t="str">
        <f>"WEEK "&amp; IF(ROUNDUP(DAY(tbl_raw_data[[#This Row],[updated_date]])/7,0)=5,4,ROUNDUP(DAY(tbl_raw_data[[#This Row],[updated_date]])/7,0))</f>
        <v>WEEK 3</v>
      </c>
      <c r="N5228" s="50" t="str">
        <f>UPPER(VLOOKUP(tbl_raw_data[[#This Row],[Analyst]],Settiings!$A$2:$B$16,2,0))</f>
        <v>FARDIN</v>
      </c>
      <c r="O5228" s="50" t="str">
        <f>TRIM(UPPER(tbl_raw_data[[#This Row],[Outcome]]))</f>
        <v>APPROVE</v>
      </c>
      <c r="P5228" s="50" t="str">
        <f>TRIM(UPPER(tbl_raw_data[[#This Row],[Queue Name]]))</f>
        <v>CONSUMER POST BUREAU</v>
      </c>
      <c r="Q5228" s="50" t="str">
        <f>IF(tbl_raw_data[[#This Row],[Time taken in min]]&lt;=Settiings!$D$2,"SLA_MET","SLA_NOT_MET")</f>
        <v>SLA_MET</v>
      </c>
      <c r="R5228" s="94"/>
    </row>
    <row r="5229" spans="1:18" x14ac:dyDescent="0.3">
      <c r="A5229" s="23" t="s">
        <v>5515</v>
      </c>
      <c r="B5229" s="9">
        <v>45159.767268518517</v>
      </c>
      <c r="C5229" s="30">
        <v>45159.773240740738</v>
      </c>
      <c r="D5229" s="31" t="s">
        <v>13</v>
      </c>
      <c r="E5229" s="31" t="s">
        <v>19</v>
      </c>
      <c r="F5229" s="31" t="s">
        <v>24</v>
      </c>
      <c r="G5229" s="33"/>
      <c r="H5229" s="87"/>
      <c r="I5229" s="48">
        <f>tbl_raw_data[[#This Row],[Date Actioned]]-tbl_raw_data[[#This Row],[Date Tagged]]</f>
        <v>5.9722222213167697E-3</v>
      </c>
      <c r="J5229" s="46">
        <f>HOUR(tbl_raw_data[[#This Row],[Time_taken]])*60+MINUTE(tbl_raw_data[[#This Row],[Time_taken]])+SECOND(tbl_raw_data[[#This Row],[Time_taken]])/60</f>
        <v>8.6</v>
      </c>
      <c r="K5229" s="52">
        <f>DATE(YEAR(tbl_raw_data[[#This Row],[Date Actioned]]),MONTH(tbl_raw_data[[#This Row],[Date Actioned]]),DAY(tbl_raw_data[[#This Row],[Date Actioned]]))</f>
        <v>45159</v>
      </c>
      <c r="L5229" s="50" t="str">
        <f>UPPER(TEXT(tbl_raw_data[[#This Row],[updated_date]],"MMMM"))</f>
        <v>AUGUST</v>
      </c>
      <c r="M5229" s="50" t="str">
        <f>"WEEK "&amp; IF(ROUNDUP(DAY(tbl_raw_data[[#This Row],[updated_date]])/7,0)=5,4,ROUNDUP(DAY(tbl_raw_data[[#This Row],[updated_date]])/7,0))</f>
        <v>WEEK 3</v>
      </c>
      <c r="N5229" s="50" t="str">
        <f>UPPER(VLOOKUP(tbl_raw_data[[#This Row],[Analyst]],Settiings!$A$2:$B$16,2,0))</f>
        <v>QUADIR</v>
      </c>
      <c r="O5229" s="50" t="str">
        <f>TRIM(UPPER(tbl_raw_data[[#This Row],[Outcome]]))</f>
        <v>APPROVE</v>
      </c>
      <c r="P5229" s="50" t="str">
        <f>TRIM(UPPER(tbl_raw_data[[#This Row],[Queue Name]]))</f>
        <v>CONSUMER POST BUREAU</v>
      </c>
      <c r="Q5229" s="50" t="str">
        <f>IF(tbl_raw_data[[#This Row],[Time taken in min]]&lt;=Settiings!$D$2,"SLA_MET","SLA_NOT_MET")</f>
        <v>SLA_MET</v>
      </c>
      <c r="R5229" s="94"/>
    </row>
    <row r="5230" spans="1:18" x14ac:dyDescent="0.3">
      <c r="A5230" s="20" t="s">
        <v>5517</v>
      </c>
      <c r="B5230" s="15">
        <v>45159.776354166665</v>
      </c>
      <c r="C5230" s="28">
        <v>45159.783842592595</v>
      </c>
      <c r="D5230" s="29" t="s">
        <v>27</v>
      </c>
      <c r="E5230" s="29" t="s">
        <v>9</v>
      </c>
      <c r="F5230" s="29" t="s">
        <v>686</v>
      </c>
      <c r="G5230" s="32"/>
      <c r="H5230" s="86"/>
      <c r="I5230" s="48">
        <f>tbl_raw_data[[#This Row],[Date Actioned]]-tbl_raw_data[[#This Row],[Date Tagged]]</f>
        <v>7.4884259302052669E-3</v>
      </c>
      <c r="J5230" s="46">
        <f>HOUR(tbl_raw_data[[#This Row],[Time_taken]])*60+MINUTE(tbl_raw_data[[#This Row],[Time_taken]])+SECOND(tbl_raw_data[[#This Row],[Time_taken]])/60</f>
        <v>10.783333333333333</v>
      </c>
      <c r="K5230" s="52">
        <f>DATE(YEAR(tbl_raw_data[[#This Row],[Date Actioned]]),MONTH(tbl_raw_data[[#This Row],[Date Actioned]]),DAY(tbl_raw_data[[#This Row],[Date Actioned]]))</f>
        <v>45159</v>
      </c>
      <c r="L5230" s="50" t="str">
        <f>UPPER(TEXT(tbl_raw_data[[#This Row],[updated_date]],"MMMM"))</f>
        <v>AUGUST</v>
      </c>
      <c r="M5230" s="50" t="str">
        <f>"WEEK "&amp; IF(ROUNDUP(DAY(tbl_raw_data[[#This Row],[updated_date]])/7,0)=5,4,ROUNDUP(DAY(tbl_raw_data[[#This Row],[updated_date]])/7,0))</f>
        <v>WEEK 3</v>
      </c>
      <c r="N5230" s="50" t="str">
        <f>UPPER(VLOOKUP(tbl_raw_data[[#This Row],[Analyst]],Settiings!$A$2:$B$16,2,0))</f>
        <v>FARDIN</v>
      </c>
      <c r="O5230" s="50" t="str">
        <f>TRIM(UPPER(tbl_raw_data[[#This Row],[Outcome]]))</f>
        <v>DECLINE</v>
      </c>
      <c r="P5230" s="50" t="str">
        <f>TRIM(UPPER(tbl_raw_data[[#This Row],[Queue Name]]))</f>
        <v>CONSUMER EXISTING</v>
      </c>
      <c r="Q5230" s="50" t="str">
        <f>IF(tbl_raw_data[[#This Row],[Time taken in min]]&lt;=Settiings!$D$2,"SLA_MET","SLA_NOT_MET")</f>
        <v>SLA_MET</v>
      </c>
      <c r="R5230" s="94"/>
    </row>
    <row r="5231" spans="1:18" x14ac:dyDescent="0.3">
      <c r="A5231" s="23" t="s">
        <v>5518</v>
      </c>
      <c r="B5231" s="9">
        <v>45159.779548611114</v>
      </c>
      <c r="C5231" s="30">
        <v>45159.790960648148</v>
      </c>
      <c r="D5231" s="31" t="s">
        <v>27</v>
      </c>
      <c r="E5231" s="31" t="s">
        <v>19</v>
      </c>
      <c r="F5231" s="31" t="s">
        <v>24</v>
      </c>
      <c r="G5231" s="33"/>
      <c r="H5231" s="87"/>
      <c r="I5231" s="48">
        <f>tbl_raw_data[[#This Row],[Date Actioned]]-tbl_raw_data[[#This Row],[Date Tagged]]</f>
        <v>1.1412037034460809E-2</v>
      </c>
      <c r="J5231" s="46">
        <f>HOUR(tbl_raw_data[[#This Row],[Time_taken]])*60+MINUTE(tbl_raw_data[[#This Row],[Time_taken]])+SECOND(tbl_raw_data[[#This Row],[Time_taken]])/60</f>
        <v>16.433333333333334</v>
      </c>
      <c r="K5231" s="52">
        <f>DATE(YEAR(tbl_raw_data[[#This Row],[Date Actioned]]),MONTH(tbl_raw_data[[#This Row],[Date Actioned]]),DAY(tbl_raw_data[[#This Row],[Date Actioned]]))</f>
        <v>45159</v>
      </c>
      <c r="L5231" s="50" t="str">
        <f>UPPER(TEXT(tbl_raw_data[[#This Row],[updated_date]],"MMMM"))</f>
        <v>AUGUST</v>
      </c>
      <c r="M5231" s="50" t="str">
        <f>"WEEK "&amp; IF(ROUNDUP(DAY(tbl_raw_data[[#This Row],[updated_date]])/7,0)=5,4,ROUNDUP(DAY(tbl_raw_data[[#This Row],[updated_date]])/7,0))</f>
        <v>WEEK 3</v>
      </c>
      <c r="N5231" s="50" t="str">
        <f>UPPER(VLOOKUP(tbl_raw_data[[#This Row],[Analyst]],Settiings!$A$2:$B$16,2,0))</f>
        <v>QUADIR</v>
      </c>
      <c r="O5231" s="50" t="str">
        <f>TRIM(UPPER(tbl_raw_data[[#This Row],[Outcome]]))</f>
        <v>DECLINE</v>
      </c>
      <c r="P5231" s="50" t="str">
        <f>TRIM(UPPER(tbl_raw_data[[#This Row],[Queue Name]]))</f>
        <v>CONSUMER POST BUREAU</v>
      </c>
      <c r="Q5231" s="50" t="str">
        <f>IF(tbl_raw_data[[#This Row],[Time taken in min]]&lt;=Settiings!$D$2,"SLA_MET","SLA_NOT_MET")</f>
        <v>SLA_MET</v>
      </c>
      <c r="R5231" s="94"/>
    </row>
    <row r="5232" spans="1:18" x14ac:dyDescent="0.3">
      <c r="A5232" s="14" t="s">
        <v>5521</v>
      </c>
      <c r="B5232" s="15">
        <v>45159.793842592589</v>
      </c>
      <c r="C5232" s="28">
        <v>45159.801550925928</v>
      </c>
      <c r="D5232" s="29" t="s">
        <v>13</v>
      </c>
      <c r="E5232" s="29" t="s">
        <v>47</v>
      </c>
      <c r="F5232" s="29" t="s">
        <v>686</v>
      </c>
      <c r="G5232" s="29" t="s">
        <v>255</v>
      </c>
      <c r="H5232" s="84"/>
      <c r="I5232" s="48">
        <f>tbl_raw_data[[#This Row],[Date Actioned]]-tbl_raw_data[[#This Row],[Date Tagged]]</f>
        <v>7.708333338086959E-3</v>
      </c>
      <c r="J5232" s="46">
        <f>HOUR(tbl_raw_data[[#This Row],[Time_taken]])*60+MINUTE(tbl_raw_data[[#This Row],[Time_taken]])+SECOND(tbl_raw_data[[#This Row],[Time_taken]])/60</f>
        <v>11.1</v>
      </c>
      <c r="K5232" s="52">
        <f>DATE(YEAR(tbl_raw_data[[#This Row],[Date Actioned]]),MONTH(tbl_raw_data[[#This Row],[Date Actioned]]),DAY(tbl_raw_data[[#This Row],[Date Actioned]]))</f>
        <v>45159</v>
      </c>
      <c r="L5232" s="50" t="str">
        <f>UPPER(TEXT(tbl_raw_data[[#This Row],[updated_date]],"MMMM"))</f>
        <v>AUGUST</v>
      </c>
      <c r="M5232" s="50" t="str">
        <f>"WEEK "&amp; IF(ROUNDUP(DAY(tbl_raw_data[[#This Row],[updated_date]])/7,0)=5,4,ROUNDUP(DAY(tbl_raw_data[[#This Row],[updated_date]])/7,0))</f>
        <v>WEEK 3</v>
      </c>
      <c r="N5232" s="50" t="str">
        <f>UPPER(VLOOKUP(tbl_raw_data[[#This Row],[Analyst]],Settiings!$A$2:$B$16,2,0))</f>
        <v>FARDIN</v>
      </c>
      <c r="O5232" s="50" t="str">
        <f>TRIM(UPPER(tbl_raw_data[[#This Row],[Outcome]]))</f>
        <v>APPROVE</v>
      </c>
      <c r="P5232" s="50" t="str">
        <f>TRIM(UPPER(tbl_raw_data[[#This Row],[Queue Name]]))</f>
        <v>CONSUMER PRE BUREAU</v>
      </c>
      <c r="Q5232" s="50" t="str">
        <f>IF(tbl_raw_data[[#This Row],[Time taken in min]]&lt;=Settiings!$D$2,"SLA_MET","SLA_NOT_MET")</f>
        <v>SLA_MET</v>
      </c>
      <c r="R5232" s="94"/>
    </row>
    <row r="5233" spans="1:18" x14ac:dyDescent="0.3">
      <c r="A5233" s="20" t="s">
        <v>5523</v>
      </c>
      <c r="B5233" s="9">
        <v>45159.812326388892</v>
      </c>
      <c r="C5233" s="30">
        <v>45159.826226851852</v>
      </c>
      <c r="D5233" s="31" t="s">
        <v>13</v>
      </c>
      <c r="E5233" s="31" t="s">
        <v>1476</v>
      </c>
      <c r="F5233" s="31" t="s">
        <v>686</v>
      </c>
      <c r="G5233" s="31" t="s">
        <v>77</v>
      </c>
      <c r="H5233" s="85"/>
      <c r="I5233" s="48">
        <f>tbl_raw_data[[#This Row],[Date Actioned]]-tbl_raw_data[[#This Row],[Date Tagged]]</f>
        <v>1.3900462960009463E-2</v>
      </c>
      <c r="J5233" s="46">
        <f>HOUR(tbl_raw_data[[#This Row],[Time_taken]])*60+MINUTE(tbl_raw_data[[#This Row],[Time_taken]])+SECOND(tbl_raw_data[[#This Row],[Time_taken]])/60</f>
        <v>20.016666666666666</v>
      </c>
      <c r="K5233" s="52">
        <f>DATE(YEAR(tbl_raw_data[[#This Row],[Date Actioned]]),MONTH(tbl_raw_data[[#This Row],[Date Actioned]]),DAY(tbl_raw_data[[#This Row],[Date Actioned]]))</f>
        <v>45159</v>
      </c>
      <c r="L5233" s="50" t="str">
        <f>UPPER(TEXT(tbl_raw_data[[#This Row],[updated_date]],"MMMM"))</f>
        <v>AUGUST</v>
      </c>
      <c r="M5233" s="50" t="str">
        <f>"WEEK "&amp; IF(ROUNDUP(DAY(tbl_raw_data[[#This Row],[updated_date]])/7,0)=5,4,ROUNDUP(DAY(tbl_raw_data[[#This Row],[updated_date]])/7,0))</f>
        <v>WEEK 3</v>
      </c>
      <c r="N5233" s="50" t="str">
        <f>UPPER(VLOOKUP(tbl_raw_data[[#This Row],[Analyst]],Settiings!$A$2:$B$16,2,0))</f>
        <v>FARDIN</v>
      </c>
      <c r="O5233" s="50" t="str">
        <f>TRIM(UPPER(tbl_raw_data[[#This Row],[Outcome]]))</f>
        <v>APPROVE</v>
      </c>
      <c r="P5233" s="50" t="str">
        <f>TRIM(UPPER(tbl_raw_data[[#This Row],[Queue Name]]))</f>
        <v>VISA CHECK</v>
      </c>
      <c r="Q5233" s="50" t="str">
        <f>IF(tbl_raw_data[[#This Row],[Time taken in min]]&lt;=Settiings!$D$2,"SLA_MET","SLA_NOT_MET")</f>
        <v>SLA_NOT_MET</v>
      </c>
      <c r="R5233" s="94"/>
    </row>
    <row r="5234" spans="1:18" x14ac:dyDescent="0.3">
      <c r="A5234" s="23" t="s">
        <v>5526</v>
      </c>
      <c r="B5234" s="15">
        <v>45159.825648148151</v>
      </c>
      <c r="C5234" s="28">
        <v>45159.834340277775</v>
      </c>
      <c r="D5234" s="29" t="s">
        <v>13</v>
      </c>
      <c r="E5234" s="29" t="s">
        <v>19</v>
      </c>
      <c r="F5234" s="29" t="s">
        <v>24</v>
      </c>
      <c r="G5234" s="32"/>
      <c r="H5234" s="86"/>
      <c r="I5234" s="48">
        <f>tbl_raw_data[[#This Row],[Date Actioned]]-tbl_raw_data[[#This Row],[Date Tagged]]</f>
        <v>8.6921296242508106E-3</v>
      </c>
      <c r="J5234" s="46">
        <f>HOUR(tbl_raw_data[[#This Row],[Time_taken]])*60+MINUTE(tbl_raw_data[[#This Row],[Time_taken]])+SECOND(tbl_raw_data[[#This Row],[Time_taken]])/60</f>
        <v>12.516666666666667</v>
      </c>
      <c r="K5234" s="52">
        <f>DATE(YEAR(tbl_raw_data[[#This Row],[Date Actioned]]),MONTH(tbl_raw_data[[#This Row],[Date Actioned]]),DAY(tbl_raw_data[[#This Row],[Date Actioned]]))</f>
        <v>45159</v>
      </c>
      <c r="L5234" s="50" t="str">
        <f>UPPER(TEXT(tbl_raw_data[[#This Row],[updated_date]],"MMMM"))</f>
        <v>AUGUST</v>
      </c>
      <c r="M5234" s="50" t="str">
        <f>"WEEK "&amp; IF(ROUNDUP(DAY(tbl_raw_data[[#This Row],[updated_date]])/7,0)=5,4,ROUNDUP(DAY(tbl_raw_data[[#This Row],[updated_date]])/7,0))</f>
        <v>WEEK 3</v>
      </c>
      <c r="N5234" s="50" t="str">
        <f>UPPER(VLOOKUP(tbl_raw_data[[#This Row],[Analyst]],Settiings!$A$2:$B$16,2,0))</f>
        <v>QUADIR</v>
      </c>
      <c r="O5234" s="50" t="str">
        <f>TRIM(UPPER(tbl_raw_data[[#This Row],[Outcome]]))</f>
        <v>APPROVE</v>
      </c>
      <c r="P5234" s="50" t="str">
        <f>TRIM(UPPER(tbl_raw_data[[#This Row],[Queue Name]]))</f>
        <v>CONSUMER POST BUREAU</v>
      </c>
      <c r="Q5234" s="50" t="str">
        <f>IF(tbl_raw_data[[#This Row],[Time taken in min]]&lt;=Settiings!$D$2,"SLA_MET","SLA_NOT_MET")</f>
        <v>SLA_MET</v>
      </c>
      <c r="R5234" s="94"/>
    </row>
    <row r="5235" spans="1:18" x14ac:dyDescent="0.3">
      <c r="A5235" s="14" t="s">
        <v>5527</v>
      </c>
      <c r="B5235" s="15">
        <v>45159.826909722222</v>
      </c>
      <c r="C5235" s="28">
        <v>45159.83153935185</v>
      </c>
      <c r="D5235" s="29" t="s">
        <v>27</v>
      </c>
      <c r="E5235" s="29" t="s">
        <v>9</v>
      </c>
      <c r="F5235" s="29" t="s">
        <v>686</v>
      </c>
      <c r="G5235" s="29" t="s">
        <v>5171</v>
      </c>
      <c r="H5235" s="84"/>
      <c r="I5235" s="48">
        <f>tbl_raw_data[[#This Row],[Date Actioned]]-tbl_raw_data[[#This Row],[Date Tagged]]</f>
        <v>4.6296296277432702E-3</v>
      </c>
      <c r="J5235" s="46">
        <f>HOUR(tbl_raw_data[[#This Row],[Time_taken]])*60+MINUTE(tbl_raw_data[[#This Row],[Time_taken]])+SECOND(tbl_raw_data[[#This Row],[Time_taken]])/60</f>
        <v>6.666666666666667</v>
      </c>
      <c r="K5235" s="52">
        <f>DATE(YEAR(tbl_raw_data[[#This Row],[Date Actioned]]),MONTH(tbl_raw_data[[#This Row],[Date Actioned]]),DAY(tbl_raw_data[[#This Row],[Date Actioned]]))</f>
        <v>45159</v>
      </c>
      <c r="L5235" s="50" t="str">
        <f>UPPER(TEXT(tbl_raw_data[[#This Row],[updated_date]],"MMMM"))</f>
        <v>AUGUST</v>
      </c>
      <c r="M5235" s="50" t="str">
        <f>"WEEK "&amp; IF(ROUNDUP(DAY(tbl_raw_data[[#This Row],[updated_date]])/7,0)=5,4,ROUNDUP(DAY(tbl_raw_data[[#This Row],[updated_date]])/7,0))</f>
        <v>WEEK 3</v>
      </c>
      <c r="N5235" s="50" t="str">
        <f>UPPER(VLOOKUP(tbl_raw_data[[#This Row],[Analyst]],Settiings!$A$2:$B$16,2,0))</f>
        <v>FARDIN</v>
      </c>
      <c r="O5235" s="50" t="str">
        <f>TRIM(UPPER(tbl_raw_data[[#This Row],[Outcome]]))</f>
        <v>DECLINE</v>
      </c>
      <c r="P5235" s="50" t="str">
        <f>TRIM(UPPER(tbl_raw_data[[#This Row],[Queue Name]]))</f>
        <v>CONSUMER EXISTING</v>
      </c>
      <c r="Q5235" s="50" t="str">
        <f>IF(tbl_raw_data[[#This Row],[Time taken in min]]&lt;=Settiings!$D$2,"SLA_MET","SLA_NOT_MET")</f>
        <v>SLA_MET</v>
      </c>
      <c r="R5235" s="94"/>
    </row>
    <row r="5236" spans="1:18" x14ac:dyDescent="0.3">
      <c r="A5236" s="14" t="s">
        <v>5528</v>
      </c>
      <c r="B5236" s="9">
        <v>45159.86074074074</v>
      </c>
      <c r="C5236" s="30">
        <v>45160.366736111115</v>
      </c>
      <c r="D5236" s="31" t="s">
        <v>13</v>
      </c>
      <c r="E5236" s="31" t="s">
        <v>19</v>
      </c>
      <c r="F5236" s="31" t="s">
        <v>76</v>
      </c>
      <c r="G5236" s="33"/>
      <c r="H5236" s="87"/>
      <c r="I5236" s="48">
        <f>tbl_raw_data[[#This Row],[Date Actioned]]-tbl_raw_data[[#This Row],[Date Tagged]]</f>
        <v>0.50599537037487607</v>
      </c>
      <c r="J5236" s="46">
        <f>HOUR(tbl_raw_data[[#This Row],[Time_taken]])*60+MINUTE(tbl_raw_data[[#This Row],[Time_taken]])+SECOND(tbl_raw_data[[#This Row],[Time_taken]])/60</f>
        <v>728.63333333333333</v>
      </c>
      <c r="K5236" s="52">
        <f>DATE(YEAR(tbl_raw_data[[#This Row],[Date Actioned]]),MONTH(tbl_raw_data[[#This Row],[Date Actioned]]),DAY(tbl_raw_data[[#This Row],[Date Actioned]]))</f>
        <v>45160</v>
      </c>
      <c r="L5236" s="50" t="str">
        <f>UPPER(TEXT(tbl_raw_data[[#This Row],[updated_date]],"MMMM"))</f>
        <v>AUGUST</v>
      </c>
      <c r="M5236" s="50" t="str">
        <f>"WEEK "&amp; IF(ROUNDUP(DAY(tbl_raw_data[[#This Row],[updated_date]])/7,0)=5,4,ROUNDUP(DAY(tbl_raw_data[[#This Row],[updated_date]])/7,0))</f>
        <v>WEEK 4</v>
      </c>
      <c r="N5236" s="50" t="str">
        <f>UPPER(VLOOKUP(tbl_raw_data[[#This Row],[Analyst]],Settiings!$A$2:$B$16,2,0))</f>
        <v>ROHAN</v>
      </c>
      <c r="O5236" s="50" t="str">
        <f>TRIM(UPPER(tbl_raw_data[[#This Row],[Outcome]]))</f>
        <v>APPROVE</v>
      </c>
      <c r="P5236" s="50" t="str">
        <f>TRIM(UPPER(tbl_raw_data[[#This Row],[Queue Name]]))</f>
        <v>CONSUMER POST BUREAU</v>
      </c>
      <c r="Q5236" s="50" t="str">
        <f>IF(tbl_raw_data[[#This Row],[Time taken in min]]&lt;=Settiings!$D$2,"SLA_MET","SLA_NOT_MET")</f>
        <v>SLA_NOT_MET</v>
      </c>
      <c r="R5236" s="94"/>
    </row>
    <row r="5237" spans="1:18" x14ac:dyDescent="0.3">
      <c r="A5237" s="14" t="s">
        <v>5532</v>
      </c>
      <c r="B5237" s="9">
        <v>45160.390659722223</v>
      </c>
      <c r="C5237" s="30">
        <v>45160.40111111111</v>
      </c>
      <c r="D5237" s="31" t="s">
        <v>13</v>
      </c>
      <c r="E5237" s="31" t="s">
        <v>19</v>
      </c>
      <c r="F5237" s="31" t="s">
        <v>10</v>
      </c>
      <c r="G5237" s="33"/>
      <c r="H5237" s="87"/>
      <c r="I5237" s="48">
        <f>tbl_raw_data[[#This Row],[Date Actioned]]-tbl_raw_data[[#This Row],[Date Tagged]]</f>
        <v>1.0451388887304347E-2</v>
      </c>
      <c r="J5237" s="46">
        <f>HOUR(tbl_raw_data[[#This Row],[Time_taken]])*60+MINUTE(tbl_raw_data[[#This Row],[Time_taken]])+SECOND(tbl_raw_data[[#This Row],[Time_taken]])/60</f>
        <v>15.05</v>
      </c>
      <c r="K5237" s="52">
        <f>DATE(YEAR(tbl_raw_data[[#This Row],[Date Actioned]]),MONTH(tbl_raw_data[[#This Row],[Date Actioned]]),DAY(tbl_raw_data[[#This Row],[Date Actioned]]))</f>
        <v>45160</v>
      </c>
      <c r="L5237" s="50" t="str">
        <f>UPPER(TEXT(tbl_raw_data[[#This Row],[updated_date]],"MMMM"))</f>
        <v>AUGUST</v>
      </c>
      <c r="M5237" s="50" t="str">
        <f>"WEEK "&amp; IF(ROUNDUP(DAY(tbl_raw_data[[#This Row],[updated_date]])/7,0)=5,4,ROUNDUP(DAY(tbl_raw_data[[#This Row],[updated_date]])/7,0))</f>
        <v>WEEK 4</v>
      </c>
      <c r="N5237" s="50" t="str">
        <f>UPPER(VLOOKUP(tbl_raw_data[[#This Row],[Analyst]],Settiings!$A$2:$B$16,2,0))</f>
        <v>NITESH</v>
      </c>
      <c r="O5237" s="50" t="str">
        <f>TRIM(UPPER(tbl_raw_data[[#This Row],[Outcome]]))</f>
        <v>APPROVE</v>
      </c>
      <c r="P5237" s="50" t="str">
        <f>TRIM(UPPER(tbl_raw_data[[#This Row],[Queue Name]]))</f>
        <v>CONSUMER POST BUREAU</v>
      </c>
      <c r="Q5237" s="50" t="str">
        <f>IF(tbl_raw_data[[#This Row],[Time taken in min]]&lt;=Settiings!$D$2,"SLA_MET","SLA_NOT_MET")</f>
        <v>SLA_MET</v>
      </c>
      <c r="R5237" s="94"/>
    </row>
    <row r="5238" spans="1:18" x14ac:dyDescent="0.3">
      <c r="A5238" s="20" t="s">
        <v>5533</v>
      </c>
      <c r="B5238" s="15">
        <v>45160.391099537039</v>
      </c>
      <c r="C5238" s="28">
        <v>45160.410266203704</v>
      </c>
      <c r="D5238" s="29" t="s">
        <v>13</v>
      </c>
      <c r="E5238" s="29" t="s">
        <v>9</v>
      </c>
      <c r="F5238" s="29" t="s">
        <v>43</v>
      </c>
      <c r="G5238" s="29" t="s">
        <v>5534</v>
      </c>
      <c r="H5238" s="84"/>
      <c r="I5238" s="48">
        <f>tbl_raw_data[[#This Row],[Date Actioned]]-tbl_raw_data[[#This Row],[Date Tagged]]</f>
        <v>1.9166666665114462E-2</v>
      </c>
      <c r="J5238" s="46">
        <f>HOUR(tbl_raw_data[[#This Row],[Time_taken]])*60+MINUTE(tbl_raw_data[[#This Row],[Time_taken]])+SECOND(tbl_raw_data[[#This Row],[Time_taken]])/60</f>
        <v>27.6</v>
      </c>
      <c r="K5238" s="52">
        <f>DATE(YEAR(tbl_raw_data[[#This Row],[Date Actioned]]),MONTH(tbl_raw_data[[#This Row],[Date Actioned]]),DAY(tbl_raw_data[[#This Row],[Date Actioned]]))</f>
        <v>45160</v>
      </c>
      <c r="L5238" s="50" t="str">
        <f>UPPER(TEXT(tbl_raw_data[[#This Row],[updated_date]],"MMMM"))</f>
        <v>AUGUST</v>
      </c>
      <c r="M5238" s="50" t="str">
        <f>"WEEK "&amp; IF(ROUNDUP(DAY(tbl_raw_data[[#This Row],[updated_date]])/7,0)=5,4,ROUNDUP(DAY(tbl_raw_data[[#This Row],[updated_date]])/7,0))</f>
        <v>WEEK 4</v>
      </c>
      <c r="N5238" s="50" t="str">
        <f>UPPER(VLOOKUP(tbl_raw_data[[#This Row],[Analyst]],Settiings!$A$2:$B$16,2,0))</f>
        <v>MERCEDES</v>
      </c>
      <c r="O5238" s="50" t="str">
        <f>TRIM(UPPER(tbl_raw_data[[#This Row],[Outcome]]))</f>
        <v>APPROVE</v>
      </c>
      <c r="P5238" s="50" t="str">
        <f>TRIM(UPPER(tbl_raw_data[[#This Row],[Queue Name]]))</f>
        <v>CONSUMER EXISTING</v>
      </c>
      <c r="Q5238" s="50" t="str">
        <f>IF(tbl_raw_data[[#This Row],[Time taken in min]]&lt;=Settiings!$D$2,"SLA_MET","SLA_NOT_MET")</f>
        <v>SLA_NOT_MET</v>
      </c>
      <c r="R5238" s="94"/>
    </row>
    <row r="5239" spans="1:18" x14ac:dyDescent="0.3">
      <c r="A5239" s="23" t="s">
        <v>5535</v>
      </c>
      <c r="B5239" s="9">
        <v>45160.39230324074</v>
      </c>
      <c r="C5239" s="30">
        <v>45160.416886574072</v>
      </c>
      <c r="D5239" s="31" t="s">
        <v>13</v>
      </c>
      <c r="E5239" s="31" t="s">
        <v>9</v>
      </c>
      <c r="F5239" s="31" t="s">
        <v>10</v>
      </c>
      <c r="G5239" s="33"/>
      <c r="H5239" s="87"/>
      <c r="I5239" s="48">
        <f>tbl_raw_data[[#This Row],[Date Actioned]]-tbl_raw_data[[#This Row],[Date Tagged]]</f>
        <v>2.4583333331975155E-2</v>
      </c>
      <c r="J5239" s="46">
        <f>HOUR(tbl_raw_data[[#This Row],[Time_taken]])*60+MINUTE(tbl_raw_data[[#This Row],[Time_taken]])+SECOND(tbl_raw_data[[#This Row],[Time_taken]])/60</f>
        <v>35.4</v>
      </c>
      <c r="K5239" s="52">
        <f>DATE(YEAR(tbl_raw_data[[#This Row],[Date Actioned]]),MONTH(tbl_raw_data[[#This Row],[Date Actioned]]),DAY(tbl_raw_data[[#This Row],[Date Actioned]]))</f>
        <v>45160</v>
      </c>
      <c r="L5239" s="50" t="str">
        <f>UPPER(TEXT(tbl_raw_data[[#This Row],[updated_date]],"MMMM"))</f>
        <v>AUGUST</v>
      </c>
      <c r="M5239" s="50" t="str">
        <f>"WEEK "&amp; IF(ROUNDUP(DAY(tbl_raw_data[[#This Row],[updated_date]])/7,0)=5,4,ROUNDUP(DAY(tbl_raw_data[[#This Row],[updated_date]])/7,0))</f>
        <v>WEEK 4</v>
      </c>
      <c r="N5239" s="50" t="str">
        <f>UPPER(VLOOKUP(tbl_raw_data[[#This Row],[Analyst]],Settiings!$A$2:$B$16,2,0))</f>
        <v>NITESH</v>
      </c>
      <c r="O5239" s="50" t="str">
        <f>TRIM(UPPER(tbl_raw_data[[#This Row],[Outcome]]))</f>
        <v>APPROVE</v>
      </c>
      <c r="P5239" s="50" t="str">
        <f>TRIM(UPPER(tbl_raw_data[[#This Row],[Queue Name]]))</f>
        <v>CONSUMER EXISTING</v>
      </c>
      <c r="Q5239" s="50" t="str">
        <f>IF(tbl_raw_data[[#This Row],[Time taken in min]]&lt;=Settiings!$D$2,"SLA_MET","SLA_NOT_MET")</f>
        <v>SLA_NOT_MET</v>
      </c>
      <c r="R5239" s="94"/>
    </row>
    <row r="5240" spans="1:18" x14ac:dyDescent="0.3">
      <c r="A5240" s="14" t="s">
        <v>5537</v>
      </c>
      <c r="B5240" s="15">
        <v>45160.397337962961</v>
      </c>
      <c r="C5240" s="28">
        <v>45160.410277777781</v>
      </c>
      <c r="D5240" s="29" t="s">
        <v>27</v>
      </c>
      <c r="E5240" s="29" t="s">
        <v>9</v>
      </c>
      <c r="F5240" s="29" t="s">
        <v>76</v>
      </c>
      <c r="G5240" s="32"/>
      <c r="H5240" s="86"/>
      <c r="I5240" s="48">
        <f>tbl_raw_data[[#This Row],[Date Actioned]]-tbl_raw_data[[#This Row],[Date Tagged]]</f>
        <v>1.2939814820128959E-2</v>
      </c>
      <c r="J5240" s="46">
        <f>HOUR(tbl_raw_data[[#This Row],[Time_taken]])*60+MINUTE(tbl_raw_data[[#This Row],[Time_taken]])+SECOND(tbl_raw_data[[#This Row],[Time_taken]])/60</f>
        <v>18.633333333333333</v>
      </c>
      <c r="K5240" s="52">
        <f>DATE(YEAR(tbl_raw_data[[#This Row],[Date Actioned]]),MONTH(tbl_raw_data[[#This Row],[Date Actioned]]),DAY(tbl_raw_data[[#This Row],[Date Actioned]]))</f>
        <v>45160</v>
      </c>
      <c r="L5240" s="50" t="str">
        <f>UPPER(TEXT(tbl_raw_data[[#This Row],[updated_date]],"MMMM"))</f>
        <v>AUGUST</v>
      </c>
      <c r="M5240" s="50" t="str">
        <f>"WEEK "&amp; IF(ROUNDUP(DAY(tbl_raw_data[[#This Row],[updated_date]])/7,0)=5,4,ROUNDUP(DAY(tbl_raw_data[[#This Row],[updated_date]])/7,0))</f>
        <v>WEEK 4</v>
      </c>
      <c r="N5240" s="50" t="str">
        <f>UPPER(VLOOKUP(tbl_raw_data[[#This Row],[Analyst]],Settiings!$A$2:$B$16,2,0))</f>
        <v>ROHAN</v>
      </c>
      <c r="O5240" s="50" t="str">
        <f>TRIM(UPPER(tbl_raw_data[[#This Row],[Outcome]]))</f>
        <v>DECLINE</v>
      </c>
      <c r="P5240" s="50" t="str">
        <f>TRIM(UPPER(tbl_raw_data[[#This Row],[Queue Name]]))</f>
        <v>CONSUMER EXISTING</v>
      </c>
      <c r="Q5240" s="50" t="str">
        <f>IF(tbl_raw_data[[#This Row],[Time taken in min]]&lt;=Settiings!$D$2,"SLA_MET","SLA_NOT_MET")</f>
        <v>SLA_MET</v>
      </c>
      <c r="R5240" s="94"/>
    </row>
    <row r="5241" spans="1:18" x14ac:dyDescent="0.3">
      <c r="A5241" s="14" t="s">
        <v>5538</v>
      </c>
      <c r="B5241" s="15">
        <v>45160.409791666665</v>
      </c>
      <c r="C5241" s="28">
        <v>45160.428310185183</v>
      </c>
      <c r="D5241" s="29" t="s">
        <v>13</v>
      </c>
      <c r="E5241" s="29" t="s">
        <v>19</v>
      </c>
      <c r="F5241" s="29" t="s">
        <v>10</v>
      </c>
      <c r="G5241" s="32"/>
      <c r="H5241" s="86"/>
      <c r="I5241" s="48">
        <f>tbl_raw_data[[#This Row],[Date Actioned]]-tbl_raw_data[[#This Row],[Date Tagged]]</f>
        <v>1.8518518518249039E-2</v>
      </c>
      <c r="J5241" s="46">
        <f>HOUR(tbl_raw_data[[#This Row],[Time_taken]])*60+MINUTE(tbl_raw_data[[#This Row],[Time_taken]])+SECOND(tbl_raw_data[[#This Row],[Time_taken]])/60</f>
        <v>26.666666666666668</v>
      </c>
      <c r="K5241" s="52">
        <f>DATE(YEAR(tbl_raw_data[[#This Row],[Date Actioned]]),MONTH(tbl_raw_data[[#This Row],[Date Actioned]]),DAY(tbl_raw_data[[#This Row],[Date Actioned]]))</f>
        <v>45160</v>
      </c>
      <c r="L5241" s="50" t="str">
        <f>UPPER(TEXT(tbl_raw_data[[#This Row],[updated_date]],"MMMM"))</f>
        <v>AUGUST</v>
      </c>
      <c r="M5241" s="50" t="str">
        <f>"WEEK "&amp; IF(ROUNDUP(DAY(tbl_raw_data[[#This Row],[updated_date]])/7,0)=5,4,ROUNDUP(DAY(tbl_raw_data[[#This Row],[updated_date]])/7,0))</f>
        <v>WEEK 4</v>
      </c>
      <c r="N5241" s="50" t="str">
        <f>UPPER(VLOOKUP(tbl_raw_data[[#This Row],[Analyst]],Settiings!$A$2:$B$16,2,0))</f>
        <v>NITESH</v>
      </c>
      <c r="O5241" s="50" t="str">
        <f>TRIM(UPPER(tbl_raw_data[[#This Row],[Outcome]]))</f>
        <v>APPROVE</v>
      </c>
      <c r="P5241" s="50" t="str">
        <f>TRIM(UPPER(tbl_raw_data[[#This Row],[Queue Name]]))</f>
        <v>CONSUMER POST BUREAU</v>
      </c>
      <c r="Q5241" s="50" t="str">
        <f>IF(tbl_raw_data[[#This Row],[Time taken in min]]&lt;=Settiings!$D$2,"SLA_MET","SLA_NOT_MET")</f>
        <v>SLA_NOT_MET</v>
      </c>
      <c r="R5241" s="94"/>
    </row>
    <row r="5242" spans="1:18" x14ac:dyDescent="0.3">
      <c r="A5242" s="20" t="s">
        <v>5539</v>
      </c>
      <c r="B5242" s="9">
        <v>45160.409849537034</v>
      </c>
      <c r="C5242" s="30">
        <v>45160.420659722222</v>
      </c>
      <c r="D5242" s="31" t="s">
        <v>13</v>
      </c>
      <c r="E5242" s="31" t="s">
        <v>9</v>
      </c>
      <c r="F5242" s="31" t="s">
        <v>43</v>
      </c>
      <c r="G5242" s="31" t="s">
        <v>17</v>
      </c>
      <c r="H5242" s="85"/>
      <c r="I5242" s="48">
        <f>tbl_raw_data[[#This Row],[Date Actioned]]-tbl_raw_data[[#This Row],[Date Tagged]]</f>
        <v>1.0810185187438037E-2</v>
      </c>
      <c r="J5242" s="46">
        <f>HOUR(tbl_raw_data[[#This Row],[Time_taken]])*60+MINUTE(tbl_raw_data[[#This Row],[Time_taken]])+SECOND(tbl_raw_data[[#This Row],[Time_taken]])/60</f>
        <v>15.566666666666666</v>
      </c>
      <c r="K5242" s="52">
        <f>DATE(YEAR(tbl_raw_data[[#This Row],[Date Actioned]]),MONTH(tbl_raw_data[[#This Row],[Date Actioned]]),DAY(tbl_raw_data[[#This Row],[Date Actioned]]))</f>
        <v>45160</v>
      </c>
      <c r="L5242" s="50" t="str">
        <f>UPPER(TEXT(tbl_raw_data[[#This Row],[updated_date]],"MMMM"))</f>
        <v>AUGUST</v>
      </c>
      <c r="M5242" s="50" t="str">
        <f>"WEEK "&amp; IF(ROUNDUP(DAY(tbl_raw_data[[#This Row],[updated_date]])/7,0)=5,4,ROUNDUP(DAY(tbl_raw_data[[#This Row],[updated_date]])/7,0))</f>
        <v>WEEK 4</v>
      </c>
      <c r="N5242" s="50" t="str">
        <f>UPPER(VLOOKUP(tbl_raw_data[[#This Row],[Analyst]],Settiings!$A$2:$B$16,2,0))</f>
        <v>MERCEDES</v>
      </c>
      <c r="O5242" s="50" t="str">
        <f>TRIM(UPPER(tbl_raw_data[[#This Row],[Outcome]]))</f>
        <v>APPROVE</v>
      </c>
      <c r="P5242" s="50" t="str">
        <f>TRIM(UPPER(tbl_raw_data[[#This Row],[Queue Name]]))</f>
        <v>CONSUMER EXISTING</v>
      </c>
      <c r="Q5242" s="50" t="str">
        <f>IF(tbl_raw_data[[#This Row],[Time taken in min]]&lt;=Settiings!$D$2,"SLA_MET","SLA_NOT_MET")</f>
        <v>SLA_MET</v>
      </c>
      <c r="R5242" s="94"/>
    </row>
    <row r="5243" spans="1:18" x14ac:dyDescent="0.3">
      <c r="A5243" s="23" t="s">
        <v>5540</v>
      </c>
      <c r="B5243" s="15">
        <v>45160.410370370373</v>
      </c>
      <c r="C5243" s="28">
        <v>45160.434490740743</v>
      </c>
      <c r="D5243" s="29" t="s">
        <v>13</v>
      </c>
      <c r="E5243" s="29" t="s">
        <v>9</v>
      </c>
      <c r="F5243" s="29" t="s">
        <v>76</v>
      </c>
      <c r="G5243" s="29" t="s">
        <v>766</v>
      </c>
      <c r="H5243" s="84"/>
      <c r="I5243" s="48">
        <f>tbl_raw_data[[#This Row],[Date Actioned]]-tbl_raw_data[[#This Row],[Date Tagged]]</f>
        <v>2.4120370369928423E-2</v>
      </c>
      <c r="J5243" s="46">
        <f>HOUR(tbl_raw_data[[#This Row],[Time_taken]])*60+MINUTE(tbl_raw_data[[#This Row],[Time_taken]])+SECOND(tbl_raw_data[[#This Row],[Time_taken]])/60</f>
        <v>34.733333333333334</v>
      </c>
      <c r="K5243" s="52">
        <f>DATE(YEAR(tbl_raw_data[[#This Row],[Date Actioned]]),MONTH(tbl_raw_data[[#This Row],[Date Actioned]]),DAY(tbl_raw_data[[#This Row],[Date Actioned]]))</f>
        <v>45160</v>
      </c>
      <c r="L5243" s="50" t="str">
        <f>UPPER(TEXT(tbl_raw_data[[#This Row],[updated_date]],"MMMM"))</f>
        <v>AUGUST</v>
      </c>
      <c r="M5243" s="50" t="str">
        <f>"WEEK "&amp; IF(ROUNDUP(DAY(tbl_raw_data[[#This Row],[updated_date]])/7,0)=5,4,ROUNDUP(DAY(tbl_raw_data[[#This Row],[updated_date]])/7,0))</f>
        <v>WEEK 4</v>
      </c>
      <c r="N5243" s="50" t="str">
        <f>UPPER(VLOOKUP(tbl_raw_data[[#This Row],[Analyst]],Settiings!$A$2:$B$16,2,0))</f>
        <v>ROHAN</v>
      </c>
      <c r="O5243" s="50" t="str">
        <f>TRIM(UPPER(tbl_raw_data[[#This Row],[Outcome]]))</f>
        <v>APPROVE</v>
      </c>
      <c r="P5243" s="50" t="str">
        <f>TRIM(UPPER(tbl_raw_data[[#This Row],[Queue Name]]))</f>
        <v>CONSUMER EXISTING</v>
      </c>
      <c r="Q5243" s="50" t="str">
        <f>IF(tbl_raw_data[[#This Row],[Time taken in min]]&lt;=Settiings!$D$2,"SLA_MET","SLA_NOT_MET")</f>
        <v>SLA_NOT_MET</v>
      </c>
      <c r="R5243" s="94"/>
    </row>
    <row r="5244" spans="1:18" x14ac:dyDescent="0.3">
      <c r="A5244" s="14" t="s">
        <v>5542</v>
      </c>
      <c r="B5244" s="9">
        <v>45160.425949074073</v>
      </c>
      <c r="C5244" s="30">
        <v>45160.454479166663</v>
      </c>
      <c r="D5244" s="31" t="s">
        <v>13</v>
      </c>
      <c r="E5244" s="31" t="s">
        <v>9</v>
      </c>
      <c r="F5244" s="31" t="s">
        <v>10</v>
      </c>
      <c r="G5244" s="31" t="s">
        <v>17</v>
      </c>
      <c r="H5244" s="85"/>
      <c r="I5244" s="48">
        <f>tbl_raw_data[[#This Row],[Date Actioned]]-tbl_raw_data[[#This Row],[Date Tagged]]</f>
        <v>2.8530092589790002E-2</v>
      </c>
      <c r="J5244" s="46">
        <f>HOUR(tbl_raw_data[[#This Row],[Time_taken]])*60+MINUTE(tbl_raw_data[[#This Row],[Time_taken]])+SECOND(tbl_raw_data[[#This Row],[Time_taken]])/60</f>
        <v>41.083333333333336</v>
      </c>
      <c r="K5244" s="52">
        <f>DATE(YEAR(tbl_raw_data[[#This Row],[Date Actioned]]),MONTH(tbl_raw_data[[#This Row],[Date Actioned]]),DAY(tbl_raw_data[[#This Row],[Date Actioned]]))</f>
        <v>45160</v>
      </c>
      <c r="L5244" s="50" t="str">
        <f>UPPER(TEXT(tbl_raw_data[[#This Row],[updated_date]],"MMMM"))</f>
        <v>AUGUST</v>
      </c>
      <c r="M5244" s="50" t="str">
        <f>"WEEK "&amp; IF(ROUNDUP(DAY(tbl_raw_data[[#This Row],[updated_date]])/7,0)=5,4,ROUNDUP(DAY(tbl_raw_data[[#This Row],[updated_date]])/7,0))</f>
        <v>WEEK 4</v>
      </c>
      <c r="N5244" s="50" t="str">
        <f>UPPER(VLOOKUP(tbl_raw_data[[#This Row],[Analyst]],Settiings!$A$2:$B$16,2,0))</f>
        <v>NITESH</v>
      </c>
      <c r="O5244" s="50" t="str">
        <f>TRIM(UPPER(tbl_raw_data[[#This Row],[Outcome]]))</f>
        <v>APPROVE</v>
      </c>
      <c r="P5244" s="50" t="str">
        <f>TRIM(UPPER(tbl_raw_data[[#This Row],[Queue Name]]))</f>
        <v>CONSUMER EXISTING</v>
      </c>
      <c r="Q5244" s="50" t="str">
        <f>IF(tbl_raw_data[[#This Row],[Time taken in min]]&lt;=Settiings!$D$2,"SLA_MET","SLA_NOT_MET")</f>
        <v>SLA_NOT_MET</v>
      </c>
      <c r="R5244" s="94"/>
    </row>
    <row r="5245" spans="1:18" x14ac:dyDescent="0.3">
      <c r="A5245" s="20" t="s">
        <v>5543</v>
      </c>
      <c r="B5245" s="9">
        <v>45160.426759259259</v>
      </c>
      <c r="C5245" s="30">
        <v>45160.441446759258</v>
      </c>
      <c r="D5245" s="31" t="s">
        <v>27</v>
      </c>
      <c r="E5245" s="31" t="s">
        <v>9</v>
      </c>
      <c r="F5245" s="31" t="s">
        <v>76</v>
      </c>
      <c r="G5245" s="31" t="s">
        <v>5544</v>
      </c>
      <c r="H5245" s="85"/>
      <c r="I5245" s="48">
        <f>tbl_raw_data[[#This Row],[Date Actioned]]-tbl_raw_data[[#This Row],[Date Tagged]]</f>
        <v>1.4687499999126885E-2</v>
      </c>
      <c r="J5245" s="46">
        <f>HOUR(tbl_raw_data[[#This Row],[Time_taken]])*60+MINUTE(tbl_raw_data[[#This Row],[Time_taken]])+SECOND(tbl_raw_data[[#This Row],[Time_taken]])/60</f>
        <v>21.15</v>
      </c>
      <c r="K5245" s="52">
        <f>DATE(YEAR(tbl_raw_data[[#This Row],[Date Actioned]]),MONTH(tbl_raw_data[[#This Row],[Date Actioned]]),DAY(tbl_raw_data[[#This Row],[Date Actioned]]))</f>
        <v>45160</v>
      </c>
      <c r="L5245" s="50" t="str">
        <f>UPPER(TEXT(tbl_raw_data[[#This Row],[updated_date]],"MMMM"))</f>
        <v>AUGUST</v>
      </c>
      <c r="M5245" s="50" t="str">
        <f>"WEEK "&amp; IF(ROUNDUP(DAY(tbl_raw_data[[#This Row],[updated_date]])/7,0)=5,4,ROUNDUP(DAY(tbl_raw_data[[#This Row],[updated_date]])/7,0))</f>
        <v>WEEK 4</v>
      </c>
      <c r="N5245" s="50" t="str">
        <f>UPPER(VLOOKUP(tbl_raw_data[[#This Row],[Analyst]],Settiings!$A$2:$B$16,2,0))</f>
        <v>ROHAN</v>
      </c>
      <c r="O5245" s="50" t="str">
        <f>TRIM(UPPER(tbl_raw_data[[#This Row],[Outcome]]))</f>
        <v>DECLINE</v>
      </c>
      <c r="P5245" s="50" t="str">
        <f>TRIM(UPPER(tbl_raw_data[[#This Row],[Queue Name]]))</f>
        <v>CONSUMER EXISTING</v>
      </c>
      <c r="Q5245" s="50" t="str">
        <f>IF(tbl_raw_data[[#This Row],[Time taken in min]]&lt;=Settiings!$D$2,"SLA_MET","SLA_NOT_MET")</f>
        <v>SLA_NOT_MET</v>
      </c>
      <c r="R5245" s="94"/>
    </row>
    <row r="5246" spans="1:18" x14ac:dyDescent="0.3">
      <c r="A5246" s="20" t="s">
        <v>5545</v>
      </c>
      <c r="B5246" s="15">
        <v>45160.436481481483</v>
      </c>
      <c r="C5246" s="28">
        <v>45160.443402777775</v>
      </c>
      <c r="D5246" s="29" t="s">
        <v>13</v>
      </c>
      <c r="E5246" s="29" t="s">
        <v>9</v>
      </c>
      <c r="F5246" s="29" t="s">
        <v>1222</v>
      </c>
      <c r="G5246" s="29" t="s">
        <v>77</v>
      </c>
      <c r="H5246" s="84"/>
      <c r="I5246" s="48">
        <f>tbl_raw_data[[#This Row],[Date Actioned]]-tbl_raw_data[[#This Row],[Date Tagged]]</f>
        <v>6.9212962916935794E-3</v>
      </c>
      <c r="J5246" s="46">
        <f>HOUR(tbl_raw_data[[#This Row],[Time_taken]])*60+MINUTE(tbl_raw_data[[#This Row],[Time_taken]])+SECOND(tbl_raw_data[[#This Row],[Time_taken]])/60</f>
        <v>9.9666666666666668</v>
      </c>
      <c r="K5246" s="52">
        <f>DATE(YEAR(tbl_raw_data[[#This Row],[Date Actioned]]),MONTH(tbl_raw_data[[#This Row],[Date Actioned]]),DAY(tbl_raw_data[[#This Row],[Date Actioned]]))</f>
        <v>45160</v>
      </c>
      <c r="L5246" s="50" t="str">
        <f>UPPER(TEXT(tbl_raw_data[[#This Row],[updated_date]],"MMMM"))</f>
        <v>AUGUST</v>
      </c>
      <c r="M5246" s="50" t="str">
        <f>"WEEK "&amp; IF(ROUNDUP(DAY(tbl_raw_data[[#This Row],[updated_date]])/7,0)=5,4,ROUNDUP(DAY(tbl_raw_data[[#This Row],[updated_date]])/7,0))</f>
        <v>WEEK 4</v>
      </c>
      <c r="N5246" s="50" t="str">
        <f>UPPER(VLOOKUP(tbl_raw_data[[#This Row],[Analyst]],Settiings!$A$2:$B$16,2,0))</f>
        <v>HARDIK</v>
      </c>
      <c r="O5246" s="50" t="str">
        <f>TRIM(UPPER(tbl_raw_data[[#This Row],[Outcome]]))</f>
        <v>APPROVE</v>
      </c>
      <c r="P5246" s="50" t="str">
        <f>TRIM(UPPER(tbl_raw_data[[#This Row],[Queue Name]]))</f>
        <v>CONSUMER EXISTING</v>
      </c>
      <c r="Q5246" s="50" t="str">
        <f>IF(tbl_raw_data[[#This Row],[Time taken in min]]&lt;=Settiings!$D$2,"SLA_MET","SLA_NOT_MET")</f>
        <v>SLA_MET</v>
      </c>
      <c r="R5246" s="94"/>
    </row>
    <row r="5247" spans="1:18" x14ac:dyDescent="0.3">
      <c r="A5247" s="23" t="s">
        <v>5546</v>
      </c>
      <c r="B5247" s="9">
        <v>45160.440393518518</v>
      </c>
      <c r="C5247" s="30">
        <v>45160.445752314816</v>
      </c>
      <c r="D5247" s="31" t="s">
        <v>13</v>
      </c>
      <c r="E5247" s="31" t="s">
        <v>9</v>
      </c>
      <c r="F5247" s="31" t="s">
        <v>76</v>
      </c>
      <c r="G5247" s="31" t="s">
        <v>128</v>
      </c>
      <c r="H5247" s="85"/>
      <c r="I5247" s="48">
        <f>tbl_raw_data[[#This Row],[Date Actioned]]-tbl_raw_data[[#This Row],[Date Tagged]]</f>
        <v>5.3587962975143455E-3</v>
      </c>
      <c r="J5247" s="46">
        <f>HOUR(tbl_raw_data[[#This Row],[Time_taken]])*60+MINUTE(tbl_raw_data[[#This Row],[Time_taken]])+SECOND(tbl_raw_data[[#This Row],[Time_taken]])/60</f>
        <v>7.7166666666666668</v>
      </c>
      <c r="K5247" s="52">
        <f>DATE(YEAR(tbl_raw_data[[#This Row],[Date Actioned]]),MONTH(tbl_raw_data[[#This Row],[Date Actioned]]),DAY(tbl_raw_data[[#This Row],[Date Actioned]]))</f>
        <v>45160</v>
      </c>
      <c r="L5247" s="50" t="str">
        <f>UPPER(TEXT(tbl_raw_data[[#This Row],[updated_date]],"MMMM"))</f>
        <v>AUGUST</v>
      </c>
      <c r="M5247" s="50" t="str">
        <f>"WEEK "&amp; IF(ROUNDUP(DAY(tbl_raw_data[[#This Row],[updated_date]])/7,0)=5,4,ROUNDUP(DAY(tbl_raw_data[[#This Row],[updated_date]])/7,0))</f>
        <v>WEEK 4</v>
      </c>
      <c r="N5247" s="50" t="str">
        <f>UPPER(VLOOKUP(tbl_raw_data[[#This Row],[Analyst]],Settiings!$A$2:$B$16,2,0))</f>
        <v>ROHAN</v>
      </c>
      <c r="O5247" s="50" t="str">
        <f>TRIM(UPPER(tbl_raw_data[[#This Row],[Outcome]]))</f>
        <v>APPROVE</v>
      </c>
      <c r="P5247" s="50" t="str">
        <f>TRIM(UPPER(tbl_raw_data[[#This Row],[Queue Name]]))</f>
        <v>CONSUMER EXISTING</v>
      </c>
      <c r="Q5247" s="50" t="str">
        <f>IF(tbl_raw_data[[#This Row],[Time taken in min]]&lt;=Settiings!$D$2,"SLA_MET","SLA_NOT_MET")</f>
        <v>SLA_MET</v>
      </c>
      <c r="R5247" s="94"/>
    </row>
    <row r="5248" spans="1:18" x14ac:dyDescent="0.3">
      <c r="A5248" s="23" t="s">
        <v>5547</v>
      </c>
      <c r="B5248" s="15">
        <v>45160.44263888889</v>
      </c>
      <c r="C5248" s="28">
        <v>45160.451874999999</v>
      </c>
      <c r="D5248" s="29" t="s">
        <v>27</v>
      </c>
      <c r="E5248" s="29" t="s">
        <v>19</v>
      </c>
      <c r="F5248" s="29" t="s">
        <v>1222</v>
      </c>
      <c r="G5248" s="29" t="s">
        <v>4748</v>
      </c>
      <c r="H5248" s="84"/>
      <c r="I5248" s="48">
        <f>tbl_raw_data[[#This Row],[Date Actioned]]-tbl_raw_data[[#This Row],[Date Tagged]]</f>
        <v>9.2361111092031933E-3</v>
      </c>
      <c r="J5248" s="46">
        <f>HOUR(tbl_raw_data[[#This Row],[Time_taken]])*60+MINUTE(tbl_raw_data[[#This Row],[Time_taken]])+SECOND(tbl_raw_data[[#This Row],[Time_taken]])/60</f>
        <v>13.3</v>
      </c>
      <c r="K5248" s="52">
        <f>DATE(YEAR(tbl_raw_data[[#This Row],[Date Actioned]]),MONTH(tbl_raw_data[[#This Row],[Date Actioned]]),DAY(tbl_raw_data[[#This Row],[Date Actioned]]))</f>
        <v>45160</v>
      </c>
      <c r="L5248" s="50" t="str">
        <f>UPPER(TEXT(tbl_raw_data[[#This Row],[updated_date]],"MMMM"))</f>
        <v>AUGUST</v>
      </c>
      <c r="M5248" s="50" t="str">
        <f>"WEEK "&amp; IF(ROUNDUP(DAY(tbl_raw_data[[#This Row],[updated_date]])/7,0)=5,4,ROUNDUP(DAY(tbl_raw_data[[#This Row],[updated_date]])/7,0))</f>
        <v>WEEK 4</v>
      </c>
      <c r="N5248" s="50" t="str">
        <f>UPPER(VLOOKUP(tbl_raw_data[[#This Row],[Analyst]],Settiings!$A$2:$B$16,2,0))</f>
        <v>HARDIK</v>
      </c>
      <c r="O5248" s="50" t="str">
        <f>TRIM(UPPER(tbl_raw_data[[#This Row],[Outcome]]))</f>
        <v>DECLINE</v>
      </c>
      <c r="P5248" s="50" t="str">
        <f>TRIM(UPPER(tbl_raw_data[[#This Row],[Queue Name]]))</f>
        <v>CONSUMER POST BUREAU</v>
      </c>
      <c r="Q5248" s="50" t="str">
        <f>IF(tbl_raw_data[[#This Row],[Time taken in min]]&lt;=Settiings!$D$2,"SLA_MET","SLA_NOT_MET")</f>
        <v>SLA_MET</v>
      </c>
      <c r="R5248" s="94"/>
    </row>
    <row r="5249" spans="1:18" x14ac:dyDescent="0.3">
      <c r="A5249" s="14" t="s">
        <v>5548</v>
      </c>
      <c r="B5249" s="15">
        <v>45160.447152777779</v>
      </c>
      <c r="C5249" s="28">
        <v>45160.462118055555</v>
      </c>
      <c r="D5249" s="29" t="s">
        <v>13</v>
      </c>
      <c r="E5249" s="29" t="s">
        <v>19</v>
      </c>
      <c r="F5249" s="29" t="s">
        <v>1222</v>
      </c>
      <c r="G5249" s="32"/>
      <c r="H5249" s="86"/>
      <c r="I5249" s="48">
        <f>tbl_raw_data[[#This Row],[Date Actioned]]-tbl_raw_data[[#This Row],[Date Tagged]]</f>
        <v>1.4965277776354924E-2</v>
      </c>
      <c r="J5249" s="46">
        <f>HOUR(tbl_raw_data[[#This Row],[Time_taken]])*60+MINUTE(tbl_raw_data[[#This Row],[Time_taken]])+SECOND(tbl_raw_data[[#This Row],[Time_taken]])/60</f>
        <v>21.55</v>
      </c>
      <c r="K5249" s="52">
        <f>DATE(YEAR(tbl_raw_data[[#This Row],[Date Actioned]]),MONTH(tbl_raw_data[[#This Row],[Date Actioned]]),DAY(tbl_raw_data[[#This Row],[Date Actioned]]))</f>
        <v>45160</v>
      </c>
      <c r="L5249" s="50" t="str">
        <f>UPPER(TEXT(tbl_raw_data[[#This Row],[updated_date]],"MMMM"))</f>
        <v>AUGUST</v>
      </c>
      <c r="M5249" s="50" t="str">
        <f>"WEEK "&amp; IF(ROUNDUP(DAY(tbl_raw_data[[#This Row],[updated_date]])/7,0)=5,4,ROUNDUP(DAY(tbl_raw_data[[#This Row],[updated_date]])/7,0))</f>
        <v>WEEK 4</v>
      </c>
      <c r="N5249" s="50" t="str">
        <f>UPPER(VLOOKUP(tbl_raw_data[[#This Row],[Analyst]],Settiings!$A$2:$B$16,2,0))</f>
        <v>HARDIK</v>
      </c>
      <c r="O5249" s="50" t="str">
        <f>TRIM(UPPER(tbl_raw_data[[#This Row],[Outcome]]))</f>
        <v>APPROVE</v>
      </c>
      <c r="P5249" s="50" t="str">
        <f>TRIM(UPPER(tbl_raw_data[[#This Row],[Queue Name]]))</f>
        <v>CONSUMER POST BUREAU</v>
      </c>
      <c r="Q5249" s="50" t="str">
        <f>IF(tbl_raw_data[[#This Row],[Time taken in min]]&lt;=Settiings!$D$2,"SLA_MET","SLA_NOT_MET")</f>
        <v>SLA_NOT_MET</v>
      </c>
      <c r="R5249" s="94"/>
    </row>
    <row r="5250" spans="1:18" x14ac:dyDescent="0.3">
      <c r="A5250" s="20" t="s">
        <v>5553</v>
      </c>
      <c r="B5250" s="9">
        <v>45160.47148148148</v>
      </c>
      <c r="C5250" s="30">
        <v>45160.481446759259</v>
      </c>
      <c r="D5250" s="31" t="s">
        <v>13</v>
      </c>
      <c r="E5250" s="31" t="s">
        <v>9</v>
      </c>
      <c r="F5250" s="31" t="s">
        <v>16</v>
      </c>
      <c r="G5250" s="31" t="s">
        <v>17</v>
      </c>
      <c r="H5250" s="85"/>
      <c r="I5250" s="48">
        <f>tbl_raw_data[[#This Row],[Date Actioned]]-tbl_raw_data[[#This Row],[Date Tagged]]</f>
        <v>9.9652777789742686E-3</v>
      </c>
      <c r="J5250" s="46">
        <f>HOUR(tbl_raw_data[[#This Row],[Time_taken]])*60+MINUTE(tbl_raw_data[[#This Row],[Time_taken]])+SECOND(tbl_raw_data[[#This Row],[Time_taken]])/60</f>
        <v>14.35</v>
      </c>
      <c r="K5250" s="52">
        <f>DATE(YEAR(tbl_raw_data[[#This Row],[Date Actioned]]),MONTH(tbl_raw_data[[#This Row],[Date Actioned]]),DAY(tbl_raw_data[[#This Row],[Date Actioned]]))</f>
        <v>45160</v>
      </c>
      <c r="L5250" s="50" t="str">
        <f>UPPER(TEXT(tbl_raw_data[[#This Row],[updated_date]],"MMMM"))</f>
        <v>AUGUST</v>
      </c>
      <c r="M5250" s="50" t="str">
        <f>"WEEK "&amp; IF(ROUNDUP(DAY(tbl_raw_data[[#This Row],[updated_date]])/7,0)=5,4,ROUNDUP(DAY(tbl_raw_data[[#This Row],[updated_date]])/7,0))</f>
        <v>WEEK 4</v>
      </c>
      <c r="N5250" s="50" t="str">
        <f>UPPER(VLOOKUP(tbl_raw_data[[#This Row],[Analyst]],Settiings!$A$2:$B$16,2,0))</f>
        <v>CAMROOON</v>
      </c>
      <c r="O5250" s="50" t="str">
        <f>TRIM(UPPER(tbl_raw_data[[#This Row],[Outcome]]))</f>
        <v>APPROVE</v>
      </c>
      <c r="P5250" s="50" t="str">
        <f>TRIM(UPPER(tbl_raw_data[[#This Row],[Queue Name]]))</f>
        <v>CONSUMER EXISTING</v>
      </c>
      <c r="Q5250" s="50" t="str">
        <f>IF(tbl_raw_data[[#This Row],[Time taken in min]]&lt;=Settiings!$D$2,"SLA_MET","SLA_NOT_MET")</f>
        <v>SLA_MET</v>
      </c>
      <c r="R5250" s="94"/>
    </row>
    <row r="5251" spans="1:18" x14ac:dyDescent="0.3">
      <c r="A5251" s="23" t="s">
        <v>5558</v>
      </c>
      <c r="B5251" s="15">
        <v>45160.48542824074</v>
      </c>
      <c r="C5251" s="28">
        <v>45160.490995370368</v>
      </c>
      <c r="D5251" s="29" t="s">
        <v>13</v>
      </c>
      <c r="E5251" s="29" t="s">
        <v>9</v>
      </c>
      <c r="F5251" s="29" t="s">
        <v>16</v>
      </c>
      <c r="G5251" s="32"/>
      <c r="H5251" s="86"/>
      <c r="I5251" s="48">
        <f>tbl_raw_data[[#This Row],[Date Actioned]]-tbl_raw_data[[#This Row],[Date Tagged]]</f>
        <v>5.5671296286163852E-3</v>
      </c>
      <c r="J5251" s="46">
        <f>HOUR(tbl_raw_data[[#This Row],[Time_taken]])*60+MINUTE(tbl_raw_data[[#This Row],[Time_taken]])+SECOND(tbl_raw_data[[#This Row],[Time_taken]])/60</f>
        <v>8.0166666666666675</v>
      </c>
      <c r="K5251" s="52">
        <f>DATE(YEAR(tbl_raw_data[[#This Row],[Date Actioned]]),MONTH(tbl_raw_data[[#This Row],[Date Actioned]]),DAY(tbl_raw_data[[#This Row],[Date Actioned]]))</f>
        <v>45160</v>
      </c>
      <c r="L5251" s="50" t="str">
        <f>UPPER(TEXT(tbl_raw_data[[#This Row],[updated_date]],"MMMM"))</f>
        <v>AUGUST</v>
      </c>
      <c r="M5251" s="50" t="str">
        <f>"WEEK "&amp; IF(ROUNDUP(DAY(tbl_raw_data[[#This Row],[updated_date]])/7,0)=5,4,ROUNDUP(DAY(tbl_raw_data[[#This Row],[updated_date]])/7,0))</f>
        <v>WEEK 4</v>
      </c>
      <c r="N5251" s="50" t="str">
        <f>UPPER(VLOOKUP(tbl_raw_data[[#This Row],[Analyst]],Settiings!$A$2:$B$16,2,0))</f>
        <v>CAMROOON</v>
      </c>
      <c r="O5251" s="50" t="str">
        <f>TRIM(UPPER(tbl_raw_data[[#This Row],[Outcome]]))</f>
        <v>APPROVE</v>
      </c>
      <c r="P5251" s="50" t="str">
        <f>TRIM(UPPER(tbl_raw_data[[#This Row],[Queue Name]]))</f>
        <v>CONSUMER EXISTING</v>
      </c>
      <c r="Q5251" s="50" t="str">
        <f>IF(tbl_raw_data[[#This Row],[Time taken in min]]&lt;=Settiings!$D$2,"SLA_MET","SLA_NOT_MET")</f>
        <v>SLA_MET</v>
      </c>
      <c r="R5251" s="94"/>
    </row>
    <row r="5252" spans="1:18" x14ac:dyDescent="0.3">
      <c r="A5252" s="14" t="s">
        <v>5564</v>
      </c>
      <c r="B5252" s="9">
        <v>45160.500925925924</v>
      </c>
      <c r="C5252" s="30">
        <v>45160.507060185184</v>
      </c>
      <c r="D5252" s="31" t="s">
        <v>13</v>
      </c>
      <c r="E5252" s="31" t="s">
        <v>47</v>
      </c>
      <c r="F5252" s="31" t="s">
        <v>1222</v>
      </c>
      <c r="G5252" s="31" t="s">
        <v>17</v>
      </c>
      <c r="H5252" s="85"/>
      <c r="I5252" s="48">
        <f>tbl_raw_data[[#This Row],[Date Actioned]]-tbl_raw_data[[#This Row],[Date Tagged]]</f>
        <v>6.1342592598521151E-3</v>
      </c>
      <c r="J5252" s="46">
        <f>HOUR(tbl_raw_data[[#This Row],[Time_taken]])*60+MINUTE(tbl_raw_data[[#This Row],[Time_taken]])+SECOND(tbl_raw_data[[#This Row],[Time_taken]])/60</f>
        <v>8.8333333333333339</v>
      </c>
      <c r="K5252" s="52">
        <f>DATE(YEAR(tbl_raw_data[[#This Row],[Date Actioned]]),MONTH(tbl_raw_data[[#This Row],[Date Actioned]]),DAY(tbl_raw_data[[#This Row],[Date Actioned]]))</f>
        <v>45160</v>
      </c>
      <c r="L5252" s="50" t="str">
        <f>UPPER(TEXT(tbl_raw_data[[#This Row],[updated_date]],"MMMM"))</f>
        <v>AUGUST</v>
      </c>
      <c r="M5252" s="50" t="str">
        <f>"WEEK "&amp; IF(ROUNDUP(DAY(tbl_raw_data[[#This Row],[updated_date]])/7,0)=5,4,ROUNDUP(DAY(tbl_raw_data[[#This Row],[updated_date]])/7,0))</f>
        <v>WEEK 4</v>
      </c>
      <c r="N5252" s="50" t="str">
        <f>UPPER(VLOOKUP(tbl_raw_data[[#This Row],[Analyst]],Settiings!$A$2:$B$16,2,0))</f>
        <v>HARDIK</v>
      </c>
      <c r="O5252" s="50" t="str">
        <f>TRIM(UPPER(tbl_raw_data[[#This Row],[Outcome]]))</f>
        <v>APPROVE</v>
      </c>
      <c r="P5252" s="50" t="str">
        <f>TRIM(UPPER(tbl_raw_data[[#This Row],[Queue Name]]))</f>
        <v>CONSUMER PRE BUREAU</v>
      </c>
      <c r="Q5252" s="50" t="str">
        <f>IF(tbl_raw_data[[#This Row],[Time taken in min]]&lt;=Settiings!$D$2,"SLA_MET","SLA_NOT_MET")</f>
        <v>SLA_MET</v>
      </c>
      <c r="R5252" s="94"/>
    </row>
    <row r="5253" spans="1:18" x14ac:dyDescent="0.3">
      <c r="A5253" s="20" t="s">
        <v>5566</v>
      </c>
      <c r="B5253" s="15">
        <v>45160.506018518521</v>
      </c>
      <c r="C5253" s="28">
        <v>45160.519282407404</v>
      </c>
      <c r="D5253" s="29" t="s">
        <v>13</v>
      </c>
      <c r="E5253" s="29" t="s">
        <v>19</v>
      </c>
      <c r="F5253" s="29" t="s">
        <v>76</v>
      </c>
      <c r="G5253" s="32"/>
      <c r="H5253" s="86"/>
      <c r="I5253" s="48">
        <f>tbl_raw_data[[#This Row],[Date Actioned]]-tbl_raw_data[[#This Row],[Date Tagged]]</f>
        <v>1.3263888882647734E-2</v>
      </c>
      <c r="J5253" s="46">
        <f>HOUR(tbl_raw_data[[#This Row],[Time_taken]])*60+MINUTE(tbl_raw_data[[#This Row],[Time_taken]])+SECOND(tbl_raw_data[[#This Row],[Time_taken]])/60</f>
        <v>19.100000000000001</v>
      </c>
      <c r="K5253" s="52">
        <f>DATE(YEAR(tbl_raw_data[[#This Row],[Date Actioned]]),MONTH(tbl_raw_data[[#This Row],[Date Actioned]]),DAY(tbl_raw_data[[#This Row],[Date Actioned]]))</f>
        <v>45160</v>
      </c>
      <c r="L5253" s="50" t="str">
        <f>UPPER(TEXT(tbl_raw_data[[#This Row],[updated_date]],"MMMM"))</f>
        <v>AUGUST</v>
      </c>
      <c r="M5253" s="50" t="str">
        <f>"WEEK "&amp; IF(ROUNDUP(DAY(tbl_raw_data[[#This Row],[updated_date]])/7,0)=5,4,ROUNDUP(DAY(tbl_raw_data[[#This Row],[updated_date]])/7,0))</f>
        <v>WEEK 4</v>
      </c>
      <c r="N5253" s="50" t="str">
        <f>UPPER(VLOOKUP(tbl_raw_data[[#This Row],[Analyst]],Settiings!$A$2:$B$16,2,0))</f>
        <v>ROHAN</v>
      </c>
      <c r="O5253" s="50" t="str">
        <f>TRIM(UPPER(tbl_raw_data[[#This Row],[Outcome]]))</f>
        <v>APPROVE</v>
      </c>
      <c r="P5253" s="50" t="str">
        <f>TRIM(UPPER(tbl_raw_data[[#This Row],[Queue Name]]))</f>
        <v>CONSUMER POST BUREAU</v>
      </c>
      <c r="Q5253" s="50" t="str">
        <f>IF(tbl_raw_data[[#This Row],[Time taken in min]]&lt;=Settiings!$D$2,"SLA_MET","SLA_NOT_MET")</f>
        <v>SLA_MET</v>
      </c>
      <c r="R5253" s="94"/>
    </row>
    <row r="5254" spans="1:18" x14ac:dyDescent="0.3">
      <c r="A5254" s="23" t="s">
        <v>5567</v>
      </c>
      <c r="B5254" s="9">
        <v>45160.510787037034</v>
      </c>
      <c r="C5254" s="30">
        <v>45160.517280092594</v>
      </c>
      <c r="D5254" s="31" t="s">
        <v>13</v>
      </c>
      <c r="E5254" s="31" t="s">
        <v>9</v>
      </c>
      <c r="F5254" s="31" t="s">
        <v>1222</v>
      </c>
      <c r="G5254" s="31" t="s">
        <v>17</v>
      </c>
      <c r="H5254" s="85"/>
      <c r="I5254" s="48">
        <f>tbl_raw_data[[#This Row],[Date Actioned]]-tbl_raw_data[[#This Row],[Date Tagged]]</f>
        <v>6.4930555599858053E-3</v>
      </c>
      <c r="J5254" s="46">
        <f>HOUR(tbl_raw_data[[#This Row],[Time_taken]])*60+MINUTE(tbl_raw_data[[#This Row],[Time_taken]])+SECOND(tbl_raw_data[[#This Row],[Time_taken]])/60</f>
        <v>9.35</v>
      </c>
      <c r="K5254" s="52">
        <f>DATE(YEAR(tbl_raw_data[[#This Row],[Date Actioned]]),MONTH(tbl_raw_data[[#This Row],[Date Actioned]]),DAY(tbl_raw_data[[#This Row],[Date Actioned]]))</f>
        <v>45160</v>
      </c>
      <c r="L5254" s="50" t="str">
        <f>UPPER(TEXT(tbl_raw_data[[#This Row],[updated_date]],"MMMM"))</f>
        <v>AUGUST</v>
      </c>
      <c r="M5254" s="50" t="str">
        <f>"WEEK "&amp; IF(ROUNDUP(DAY(tbl_raw_data[[#This Row],[updated_date]])/7,0)=5,4,ROUNDUP(DAY(tbl_raw_data[[#This Row],[updated_date]])/7,0))</f>
        <v>WEEK 4</v>
      </c>
      <c r="N5254" s="50" t="str">
        <f>UPPER(VLOOKUP(tbl_raw_data[[#This Row],[Analyst]],Settiings!$A$2:$B$16,2,0))</f>
        <v>HARDIK</v>
      </c>
      <c r="O5254" s="50" t="str">
        <f>TRIM(UPPER(tbl_raw_data[[#This Row],[Outcome]]))</f>
        <v>APPROVE</v>
      </c>
      <c r="P5254" s="50" t="str">
        <f>TRIM(UPPER(tbl_raw_data[[#This Row],[Queue Name]]))</f>
        <v>CONSUMER EXISTING</v>
      </c>
      <c r="Q5254" s="50" t="str">
        <f>IF(tbl_raw_data[[#This Row],[Time taken in min]]&lt;=Settiings!$D$2,"SLA_MET","SLA_NOT_MET")</f>
        <v>SLA_MET</v>
      </c>
      <c r="R5254" s="94"/>
    </row>
    <row r="5255" spans="1:18" x14ac:dyDescent="0.3">
      <c r="A5255" s="14" t="s">
        <v>5568</v>
      </c>
      <c r="B5255" s="15">
        <v>45160.512962962966</v>
      </c>
      <c r="C5255" s="28">
        <v>45160.519444444442</v>
      </c>
      <c r="D5255" s="29" t="s">
        <v>13</v>
      </c>
      <c r="E5255" s="29" t="s">
        <v>19</v>
      </c>
      <c r="F5255" s="29" t="s">
        <v>16</v>
      </c>
      <c r="G5255" s="32"/>
      <c r="H5255" s="86"/>
      <c r="I5255" s="48">
        <f>tbl_raw_data[[#This Row],[Date Actioned]]-tbl_raw_data[[#This Row],[Date Tagged]]</f>
        <v>6.4814814759301953E-3</v>
      </c>
      <c r="J5255" s="46">
        <f>HOUR(tbl_raw_data[[#This Row],[Time_taken]])*60+MINUTE(tbl_raw_data[[#This Row],[Time_taken]])+SECOND(tbl_raw_data[[#This Row],[Time_taken]])/60</f>
        <v>9.3333333333333339</v>
      </c>
      <c r="K5255" s="52">
        <f>DATE(YEAR(tbl_raw_data[[#This Row],[Date Actioned]]),MONTH(tbl_raw_data[[#This Row],[Date Actioned]]),DAY(tbl_raw_data[[#This Row],[Date Actioned]]))</f>
        <v>45160</v>
      </c>
      <c r="L5255" s="50" t="str">
        <f>UPPER(TEXT(tbl_raw_data[[#This Row],[updated_date]],"MMMM"))</f>
        <v>AUGUST</v>
      </c>
      <c r="M5255" s="50" t="str">
        <f>"WEEK "&amp; IF(ROUNDUP(DAY(tbl_raw_data[[#This Row],[updated_date]])/7,0)=5,4,ROUNDUP(DAY(tbl_raw_data[[#This Row],[updated_date]])/7,0))</f>
        <v>WEEK 4</v>
      </c>
      <c r="N5255" s="50" t="str">
        <f>UPPER(VLOOKUP(tbl_raw_data[[#This Row],[Analyst]],Settiings!$A$2:$B$16,2,0))</f>
        <v>CAMROOON</v>
      </c>
      <c r="O5255" s="50" t="str">
        <f>TRIM(UPPER(tbl_raw_data[[#This Row],[Outcome]]))</f>
        <v>APPROVE</v>
      </c>
      <c r="P5255" s="50" t="str">
        <f>TRIM(UPPER(tbl_raw_data[[#This Row],[Queue Name]]))</f>
        <v>CONSUMER POST BUREAU</v>
      </c>
      <c r="Q5255" s="50" t="str">
        <f>IF(tbl_raw_data[[#This Row],[Time taken in min]]&lt;=Settiings!$D$2,"SLA_MET","SLA_NOT_MET")</f>
        <v>SLA_MET</v>
      </c>
      <c r="R5255" s="94"/>
    </row>
    <row r="5256" spans="1:18" x14ac:dyDescent="0.3">
      <c r="A5256" s="20" t="s">
        <v>5569</v>
      </c>
      <c r="B5256" s="9">
        <v>45160.513090277775</v>
      </c>
      <c r="C5256" s="30">
        <v>45160.531319444446</v>
      </c>
      <c r="D5256" s="31" t="s">
        <v>13</v>
      </c>
      <c r="E5256" s="31" t="s">
        <v>9</v>
      </c>
      <c r="F5256" s="31" t="s">
        <v>10</v>
      </c>
      <c r="G5256" s="31" t="s">
        <v>17</v>
      </c>
      <c r="H5256" s="85"/>
      <c r="I5256" s="48">
        <f>tbl_raw_data[[#This Row],[Date Actioned]]-tbl_raw_data[[#This Row],[Date Tagged]]</f>
        <v>1.8229166671517305E-2</v>
      </c>
      <c r="J5256" s="46">
        <f>HOUR(tbl_raw_data[[#This Row],[Time_taken]])*60+MINUTE(tbl_raw_data[[#This Row],[Time_taken]])+SECOND(tbl_raw_data[[#This Row],[Time_taken]])/60</f>
        <v>26.25</v>
      </c>
      <c r="K5256" s="52">
        <f>DATE(YEAR(tbl_raw_data[[#This Row],[Date Actioned]]),MONTH(tbl_raw_data[[#This Row],[Date Actioned]]),DAY(tbl_raw_data[[#This Row],[Date Actioned]]))</f>
        <v>45160</v>
      </c>
      <c r="L5256" s="50" t="str">
        <f>UPPER(TEXT(tbl_raw_data[[#This Row],[updated_date]],"MMMM"))</f>
        <v>AUGUST</v>
      </c>
      <c r="M5256" s="50" t="str">
        <f>"WEEK "&amp; IF(ROUNDUP(DAY(tbl_raw_data[[#This Row],[updated_date]])/7,0)=5,4,ROUNDUP(DAY(tbl_raw_data[[#This Row],[updated_date]])/7,0))</f>
        <v>WEEK 4</v>
      </c>
      <c r="N5256" s="50" t="str">
        <f>UPPER(VLOOKUP(tbl_raw_data[[#This Row],[Analyst]],Settiings!$A$2:$B$16,2,0))</f>
        <v>NITESH</v>
      </c>
      <c r="O5256" s="50" t="str">
        <f>TRIM(UPPER(tbl_raw_data[[#This Row],[Outcome]]))</f>
        <v>APPROVE</v>
      </c>
      <c r="P5256" s="50" t="str">
        <f>TRIM(UPPER(tbl_raw_data[[#This Row],[Queue Name]]))</f>
        <v>CONSUMER EXISTING</v>
      </c>
      <c r="Q5256" s="50" t="str">
        <f>IF(tbl_raw_data[[#This Row],[Time taken in min]]&lt;=Settiings!$D$2,"SLA_MET","SLA_NOT_MET")</f>
        <v>SLA_NOT_MET</v>
      </c>
      <c r="R5256" s="94"/>
    </row>
    <row r="5257" spans="1:18" x14ac:dyDescent="0.3">
      <c r="A5257" s="23" t="s">
        <v>5570</v>
      </c>
      <c r="B5257" s="15">
        <v>45160.513298611113</v>
      </c>
      <c r="C5257" s="28">
        <v>45160.515717592592</v>
      </c>
      <c r="D5257" s="29" t="s">
        <v>13</v>
      </c>
      <c r="E5257" s="29" t="s">
        <v>19</v>
      </c>
      <c r="F5257" s="29" t="s">
        <v>686</v>
      </c>
      <c r="G5257" s="32"/>
      <c r="H5257" s="86"/>
      <c r="I5257" s="48">
        <f>tbl_raw_data[[#This Row],[Date Actioned]]-tbl_raw_data[[#This Row],[Date Tagged]]</f>
        <v>2.418981479422655E-3</v>
      </c>
      <c r="J5257" s="46">
        <f>HOUR(tbl_raw_data[[#This Row],[Time_taken]])*60+MINUTE(tbl_raw_data[[#This Row],[Time_taken]])+SECOND(tbl_raw_data[[#This Row],[Time_taken]])/60</f>
        <v>3.4833333333333334</v>
      </c>
      <c r="K5257" s="52">
        <f>DATE(YEAR(tbl_raw_data[[#This Row],[Date Actioned]]),MONTH(tbl_raw_data[[#This Row],[Date Actioned]]),DAY(tbl_raw_data[[#This Row],[Date Actioned]]))</f>
        <v>45160</v>
      </c>
      <c r="L5257" s="50" t="str">
        <f>UPPER(TEXT(tbl_raw_data[[#This Row],[updated_date]],"MMMM"))</f>
        <v>AUGUST</v>
      </c>
      <c r="M5257" s="50" t="str">
        <f>"WEEK "&amp; IF(ROUNDUP(DAY(tbl_raw_data[[#This Row],[updated_date]])/7,0)=5,4,ROUNDUP(DAY(tbl_raw_data[[#This Row],[updated_date]])/7,0))</f>
        <v>WEEK 4</v>
      </c>
      <c r="N5257" s="50" t="str">
        <f>UPPER(VLOOKUP(tbl_raw_data[[#This Row],[Analyst]],Settiings!$A$2:$B$16,2,0))</f>
        <v>FARDIN</v>
      </c>
      <c r="O5257" s="50" t="str">
        <f>TRIM(UPPER(tbl_raw_data[[#This Row],[Outcome]]))</f>
        <v>APPROVE</v>
      </c>
      <c r="P5257" s="50" t="str">
        <f>TRIM(UPPER(tbl_raw_data[[#This Row],[Queue Name]]))</f>
        <v>CONSUMER POST BUREAU</v>
      </c>
      <c r="Q5257" s="50" t="str">
        <f>IF(tbl_raw_data[[#This Row],[Time taken in min]]&lt;=Settiings!$D$2,"SLA_MET","SLA_NOT_MET")</f>
        <v>SLA_MET</v>
      </c>
      <c r="R5257" s="94"/>
    </row>
    <row r="5258" spans="1:18" x14ac:dyDescent="0.3">
      <c r="A5258" s="14" t="s">
        <v>5573</v>
      </c>
      <c r="B5258" s="9">
        <v>45160.514490740738</v>
      </c>
      <c r="C5258" s="30">
        <v>45160.527627314812</v>
      </c>
      <c r="D5258" s="31" t="s">
        <v>13</v>
      </c>
      <c r="E5258" s="31" t="s">
        <v>9</v>
      </c>
      <c r="F5258" s="31" t="s">
        <v>16</v>
      </c>
      <c r="G5258" s="31" t="s">
        <v>128</v>
      </c>
      <c r="H5258" s="85"/>
      <c r="I5258" s="48">
        <f>tbl_raw_data[[#This Row],[Date Actioned]]-tbl_raw_data[[#This Row],[Date Tagged]]</f>
        <v>1.3136574074451346E-2</v>
      </c>
      <c r="J5258" s="46">
        <f>HOUR(tbl_raw_data[[#This Row],[Time_taken]])*60+MINUTE(tbl_raw_data[[#This Row],[Time_taken]])+SECOND(tbl_raw_data[[#This Row],[Time_taken]])/60</f>
        <v>18.916666666666668</v>
      </c>
      <c r="K5258" s="52">
        <f>DATE(YEAR(tbl_raw_data[[#This Row],[Date Actioned]]),MONTH(tbl_raw_data[[#This Row],[Date Actioned]]),DAY(tbl_raw_data[[#This Row],[Date Actioned]]))</f>
        <v>45160</v>
      </c>
      <c r="L5258" s="50" t="str">
        <f>UPPER(TEXT(tbl_raw_data[[#This Row],[updated_date]],"MMMM"))</f>
        <v>AUGUST</v>
      </c>
      <c r="M5258" s="50" t="str">
        <f>"WEEK "&amp; IF(ROUNDUP(DAY(tbl_raw_data[[#This Row],[updated_date]])/7,0)=5,4,ROUNDUP(DAY(tbl_raw_data[[#This Row],[updated_date]])/7,0))</f>
        <v>WEEK 4</v>
      </c>
      <c r="N5258" s="50" t="str">
        <f>UPPER(VLOOKUP(tbl_raw_data[[#This Row],[Analyst]],Settiings!$A$2:$B$16,2,0))</f>
        <v>CAMROOON</v>
      </c>
      <c r="O5258" s="50" t="str">
        <f>TRIM(UPPER(tbl_raw_data[[#This Row],[Outcome]]))</f>
        <v>APPROVE</v>
      </c>
      <c r="P5258" s="50" t="str">
        <f>TRIM(UPPER(tbl_raw_data[[#This Row],[Queue Name]]))</f>
        <v>CONSUMER EXISTING</v>
      </c>
      <c r="Q5258" s="50" t="str">
        <f>IF(tbl_raw_data[[#This Row],[Time taken in min]]&lt;=Settiings!$D$2,"SLA_MET","SLA_NOT_MET")</f>
        <v>SLA_MET</v>
      </c>
      <c r="R5258" s="94"/>
    </row>
    <row r="5259" spans="1:18" x14ac:dyDescent="0.3">
      <c r="A5259" s="20" t="s">
        <v>5574</v>
      </c>
      <c r="B5259" s="15">
        <v>45160.515590277777</v>
      </c>
      <c r="C5259" s="28">
        <v>45160.536574074074</v>
      </c>
      <c r="D5259" s="29" t="s">
        <v>13</v>
      </c>
      <c r="E5259" s="29" t="s">
        <v>47</v>
      </c>
      <c r="F5259" s="29" t="s">
        <v>1222</v>
      </c>
      <c r="G5259" s="29" t="s">
        <v>255</v>
      </c>
      <c r="H5259" s="84"/>
      <c r="I5259" s="48">
        <f>tbl_raw_data[[#This Row],[Date Actioned]]-tbl_raw_data[[#This Row],[Date Tagged]]</f>
        <v>2.0983796297514345E-2</v>
      </c>
      <c r="J5259" s="46">
        <f>HOUR(tbl_raw_data[[#This Row],[Time_taken]])*60+MINUTE(tbl_raw_data[[#This Row],[Time_taken]])+SECOND(tbl_raw_data[[#This Row],[Time_taken]])/60</f>
        <v>30.216666666666665</v>
      </c>
      <c r="K5259" s="52">
        <f>DATE(YEAR(tbl_raw_data[[#This Row],[Date Actioned]]),MONTH(tbl_raw_data[[#This Row],[Date Actioned]]),DAY(tbl_raw_data[[#This Row],[Date Actioned]]))</f>
        <v>45160</v>
      </c>
      <c r="L5259" s="50" t="str">
        <f>UPPER(TEXT(tbl_raw_data[[#This Row],[updated_date]],"MMMM"))</f>
        <v>AUGUST</v>
      </c>
      <c r="M5259" s="50" t="str">
        <f>"WEEK "&amp; IF(ROUNDUP(DAY(tbl_raw_data[[#This Row],[updated_date]])/7,0)=5,4,ROUNDUP(DAY(tbl_raw_data[[#This Row],[updated_date]])/7,0))</f>
        <v>WEEK 4</v>
      </c>
      <c r="N5259" s="50" t="str">
        <f>UPPER(VLOOKUP(tbl_raw_data[[#This Row],[Analyst]],Settiings!$A$2:$B$16,2,0))</f>
        <v>HARDIK</v>
      </c>
      <c r="O5259" s="50" t="str">
        <f>TRIM(UPPER(tbl_raw_data[[#This Row],[Outcome]]))</f>
        <v>APPROVE</v>
      </c>
      <c r="P5259" s="50" t="str">
        <f>TRIM(UPPER(tbl_raw_data[[#This Row],[Queue Name]]))</f>
        <v>CONSUMER PRE BUREAU</v>
      </c>
      <c r="Q5259" s="50" t="str">
        <f>IF(tbl_raw_data[[#This Row],[Time taken in min]]&lt;=Settiings!$D$2,"SLA_MET","SLA_NOT_MET")</f>
        <v>SLA_NOT_MET</v>
      </c>
      <c r="R5259" s="94"/>
    </row>
    <row r="5260" spans="1:18" x14ac:dyDescent="0.3">
      <c r="A5260" s="23" t="s">
        <v>5575</v>
      </c>
      <c r="B5260" s="9">
        <v>45160.516817129632</v>
      </c>
      <c r="C5260" s="30">
        <v>45160.534814814811</v>
      </c>
      <c r="D5260" s="31" t="s">
        <v>13</v>
      </c>
      <c r="E5260" s="31" t="s">
        <v>9</v>
      </c>
      <c r="F5260" s="31" t="s">
        <v>686</v>
      </c>
      <c r="G5260" s="31" t="s">
        <v>17</v>
      </c>
      <c r="H5260" s="85"/>
      <c r="I5260" s="48">
        <f>tbl_raw_data[[#This Row],[Date Actioned]]-tbl_raw_data[[#This Row],[Date Tagged]]</f>
        <v>1.7997685179580003E-2</v>
      </c>
      <c r="J5260" s="46">
        <f>HOUR(tbl_raw_data[[#This Row],[Time_taken]])*60+MINUTE(tbl_raw_data[[#This Row],[Time_taken]])+SECOND(tbl_raw_data[[#This Row],[Time_taken]])/60</f>
        <v>25.916666666666668</v>
      </c>
      <c r="K5260" s="52">
        <f>DATE(YEAR(tbl_raw_data[[#This Row],[Date Actioned]]),MONTH(tbl_raw_data[[#This Row],[Date Actioned]]),DAY(tbl_raw_data[[#This Row],[Date Actioned]]))</f>
        <v>45160</v>
      </c>
      <c r="L5260" s="50" t="str">
        <f>UPPER(TEXT(tbl_raw_data[[#This Row],[updated_date]],"MMMM"))</f>
        <v>AUGUST</v>
      </c>
      <c r="M5260" s="50" t="str">
        <f>"WEEK "&amp; IF(ROUNDUP(DAY(tbl_raw_data[[#This Row],[updated_date]])/7,0)=5,4,ROUNDUP(DAY(tbl_raw_data[[#This Row],[updated_date]])/7,0))</f>
        <v>WEEK 4</v>
      </c>
      <c r="N5260" s="50" t="str">
        <f>UPPER(VLOOKUP(tbl_raw_data[[#This Row],[Analyst]],Settiings!$A$2:$B$16,2,0))</f>
        <v>FARDIN</v>
      </c>
      <c r="O5260" s="50" t="str">
        <f>TRIM(UPPER(tbl_raw_data[[#This Row],[Outcome]]))</f>
        <v>APPROVE</v>
      </c>
      <c r="P5260" s="50" t="str">
        <f>TRIM(UPPER(tbl_raw_data[[#This Row],[Queue Name]]))</f>
        <v>CONSUMER EXISTING</v>
      </c>
      <c r="Q5260" s="50" t="str">
        <f>IF(tbl_raw_data[[#This Row],[Time taken in min]]&lt;=Settiings!$D$2,"SLA_MET","SLA_NOT_MET")</f>
        <v>SLA_NOT_MET</v>
      </c>
      <c r="R5260" s="94"/>
    </row>
    <row r="5261" spans="1:18" x14ac:dyDescent="0.3">
      <c r="A5261" s="14" t="s">
        <v>5576</v>
      </c>
      <c r="B5261" s="15">
        <v>45160.516944444447</v>
      </c>
      <c r="C5261" s="28">
        <v>45160.523993055554</v>
      </c>
      <c r="D5261" s="29" t="s">
        <v>13</v>
      </c>
      <c r="E5261" s="29" t="s">
        <v>9</v>
      </c>
      <c r="F5261" s="29" t="s">
        <v>16</v>
      </c>
      <c r="G5261" s="32"/>
      <c r="H5261" s="86"/>
      <c r="I5261" s="48">
        <f>tbl_raw_data[[#This Row],[Date Actioned]]-tbl_raw_data[[#This Row],[Date Tagged]]</f>
        <v>7.0486111071659252E-3</v>
      </c>
      <c r="J5261" s="46">
        <f>HOUR(tbl_raw_data[[#This Row],[Time_taken]])*60+MINUTE(tbl_raw_data[[#This Row],[Time_taken]])+SECOND(tbl_raw_data[[#This Row],[Time_taken]])/60</f>
        <v>10.15</v>
      </c>
      <c r="K5261" s="52">
        <f>DATE(YEAR(tbl_raw_data[[#This Row],[Date Actioned]]),MONTH(tbl_raw_data[[#This Row],[Date Actioned]]),DAY(tbl_raw_data[[#This Row],[Date Actioned]]))</f>
        <v>45160</v>
      </c>
      <c r="L5261" s="50" t="str">
        <f>UPPER(TEXT(tbl_raw_data[[#This Row],[updated_date]],"MMMM"))</f>
        <v>AUGUST</v>
      </c>
      <c r="M5261" s="50" t="str">
        <f>"WEEK "&amp; IF(ROUNDUP(DAY(tbl_raw_data[[#This Row],[updated_date]])/7,0)=5,4,ROUNDUP(DAY(tbl_raw_data[[#This Row],[updated_date]])/7,0))</f>
        <v>WEEK 4</v>
      </c>
      <c r="N5261" s="50" t="str">
        <f>UPPER(VLOOKUP(tbl_raw_data[[#This Row],[Analyst]],Settiings!$A$2:$B$16,2,0))</f>
        <v>CAMROOON</v>
      </c>
      <c r="O5261" s="50" t="str">
        <f>TRIM(UPPER(tbl_raw_data[[#This Row],[Outcome]]))</f>
        <v>APPROVE</v>
      </c>
      <c r="P5261" s="50" t="str">
        <f>TRIM(UPPER(tbl_raw_data[[#This Row],[Queue Name]]))</f>
        <v>CONSUMER EXISTING</v>
      </c>
      <c r="Q5261" s="50" t="str">
        <f>IF(tbl_raw_data[[#This Row],[Time taken in min]]&lt;=Settiings!$D$2,"SLA_MET","SLA_NOT_MET")</f>
        <v>SLA_MET</v>
      </c>
      <c r="R5261" s="94"/>
    </row>
    <row r="5262" spans="1:18" x14ac:dyDescent="0.3">
      <c r="A5262" s="20" t="s">
        <v>5577</v>
      </c>
      <c r="B5262" s="9">
        <v>45160.522465277776</v>
      </c>
      <c r="C5262" s="30">
        <v>45160.531099537038</v>
      </c>
      <c r="D5262" s="31" t="s">
        <v>13</v>
      </c>
      <c r="E5262" s="31" t="s">
        <v>47</v>
      </c>
      <c r="F5262" s="31" t="s">
        <v>16</v>
      </c>
      <c r="G5262" s="31" t="s">
        <v>17</v>
      </c>
      <c r="H5262" s="85"/>
      <c r="I5262" s="48">
        <f>tbl_raw_data[[#This Row],[Date Actioned]]-tbl_raw_data[[#This Row],[Date Tagged]]</f>
        <v>8.6342592621804215E-3</v>
      </c>
      <c r="J5262" s="46">
        <f>HOUR(tbl_raw_data[[#This Row],[Time_taken]])*60+MINUTE(tbl_raw_data[[#This Row],[Time_taken]])+SECOND(tbl_raw_data[[#This Row],[Time_taken]])/60</f>
        <v>12.433333333333334</v>
      </c>
      <c r="K5262" s="52">
        <f>DATE(YEAR(tbl_raw_data[[#This Row],[Date Actioned]]),MONTH(tbl_raw_data[[#This Row],[Date Actioned]]),DAY(tbl_raw_data[[#This Row],[Date Actioned]]))</f>
        <v>45160</v>
      </c>
      <c r="L5262" s="50" t="str">
        <f>UPPER(TEXT(tbl_raw_data[[#This Row],[updated_date]],"MMMM"))</f>
        <v>AUGUST</v>
      </c>
      <c r="M5262" s="50" t="str">
        <f>"WEEK "&amp; IF(ROUNDUP(DAY(tbl_raw_data[[#This Row],[updated_date]])/7,0)=5,4,ROUNDUP(DAY(tbl_raw_data[[#This Row],[updated_date]])/7,0))</f>
        <v>WEEK 4</v>
      </c>
      <c r="N5262" s="50" t="str">
        <f>UPPER(VLOOKUP(tbl_raw_data[[#This Row],[Analyst]],Settiings!$A$2:$B$16,2,0))</f>
        <v>CAMROOON</v>
      </c>
      <c r="O5262" s="50" t="str">
        <f>TRIM(UPPER(tbl_raw_data[[#This Row],[Outcome]]))</f>
        <v>APPROVE</v>
      </c>
      <c r="P5262" s="50" t="str">
        <f>TRIM(UPPER(tbl_raw_data[[#This Row],[Queue Name]]))</f>
        <v>CONSUMER PRE BUREAU</v>
      </c>
      <c r="Q5262" s="50" t="str">
        <f>IF(tbl_raw_data[[#This Row],[Time taken in min]]&lt;=Settiings!$D$2,"SLA_MET","SLA_NOT_MET")</f>
        <v>SLA_MET</v>
      </c>
      <c r="R5262" s="94"/>
    </row>
    <row r="5263" spans="1:18" x14ac:dyDescent="0.3">
      <c r="A5263" s="23" t="s">
        <v>5580</v>
      </c>
      <c r="B5263" s="15">
        <v>45160.526817129627</v>
      </c>
      <c r="C5263" s="28">
        <v>45160.54277777778</v>
      </c>
      <c r="D5263" s="29" t="s">
        <v>13</v>
      </c>
      <c r="E5263" s="29" t="s">
        <v>9</v>
      </c>
      <c r="F5263" s="29" t="s">
        <v>10</v>
      </c>
      <c r="G5263" s="29" t="s">
        <v>17</v>
      </c>
      <c r="H5263" s="84"/>
      <c r="I5263" s="48">
        <f>tbl_raw_data[[#This Row],[Date Actioned]]-tbl_raw_data[[#This Row],[Date Tagged]]</f>
        <v>1.5960648153850343E-2</v>
      </c>
      <c r="J5263" s="46">
        <f>HOUR(tbl_raw_data[[#This Row],[Time_taken]])*60+MINUTE(tbl_raw_data[[#This Row],[Time_taken]])+SECOND(tbl_raw_data[[#This Row],[Time_taken]])/60</f>
        <v>22.983333333333334</v>
      </c>
      <c r="K5263" s="52">
        <f>DATE(YEAR(tbl_raw_data[[#This Row],[Date Actioned]]),MONTH(tbl_raw_data[[#This Row],[Date Actioned]]),DAY(tbl_raw_data[[#This Row],[Date Actioned]]))</f>
        <v>45160</v>
      </c>
      <c r="L5263" s="50" t="str">
        <f>UPPER(TEXT(tbl_raw_data[[#This Row],[updated_date]],"MMMM"))</f>
        <v>AUGUST</v>
      </c>
      <c r="M5263" s="50" t="str">
        <f>"WEEK "&amp; IF(ROUNDUP(DAY(tbl_raw_data[[#This Row],[updated_date]])/7,0)=5,4,ROUNDUP(DAY(tbl_raw_data[[#This Row],[updated_date]])/7,0))</f>
        <v>WEEK 4</v>
      </c>
      <c r="N5263" s="50" t="str">
        <f>UPPER(VLOOKUP(tbl_raw_data[[#This Row],[Analyst]],Settiings!$A$2:$B$16,2,0))</f>
        <v>NITESH</v>
      </c>
      <c r="O5263" s="50" t="str">
        <f>TRIM(UPPER(tbl_raw_data[[#This Row],[Outcome]]))</f>
        <v>APPROVE</v>
      </c>
      <c r="P5263" s="50" t="str">
        <f>TRIM(UPPER(tbl_raw_data[[#This Row],[Queue Name]]))</f>
        <v>CONSUMER EXISTING</v>
      </c>
      <c r="Q5263" s="50" t="str">
        <f>IF(tbl_raw_data[[#This Row],[Time taken in min]]&lt;=Settiings!$D$2,"SLA_MET","SLA_NOT_MET")</f>
        <v>SLA_NOT_MET</v>
      </c>
      <c r="R5263" s="94"/>
    </row>
    <row r="5264" spans="1:18" x14ac:dyDescent="0.3">
      <c r="A5264" s="14" t="s">
        <v>5583</v>
      </c>
      <c r="B5264" s="9">
        <v>45160.529768518521</v>
      </c>
      <c r="C5264" s="30">
        <v>45160.540706018517</v>
      </c>
      <c r="D5264" s="31" t="s">
        <v>27</v>
      </c>
      <c r="E5264" s="31" t="s">
        <v>9</v>
      </c>
      <c r="F5264" s="31" t="s">
        <v>686</v>
      </c>
      <c r="G5264" s="31" t="s">
        <v>5222</v>
      </c>
      <c r="H5264" s="85"/>
      <c r="I5264" s="48">
        <f>tbl_raw_data[[#This Row],[Date Actioned]]-tbl_raw_data[[#This Row],[Date Tagged]]</f>
        <v>1.0937499995634425E-2</v>
      </c>
      <c r="J5264" s="46">
        <f>HOUR(tbl_raw_data[[#This Row],[Time_taken]])*60+MINUTE(tbl_raw_data[[#This Row],[Time_taken]])+SECOND(tbl_raw_data[[#This Row],[Time_taken]])/60</f>
        <v>15.75</v>
      </c>
      <c r="K5264" s="52">
        <f>DATE(YEAR(tbl_raw_data[[#This Row],[Date Actioned]]),MONTH(tbl_raw_data[[#This Row],[Date Actioned]]),DAY(tbl_raw_data[[#This Row],[Date Actioned]]))</f>
        <v>45160</v>
      </c>
      <c r="L5264" s="50" t="str">
        <f>UPPER(TEXT(tbl_raw_data[[#This Row],[updated_date]],"MMMM"))</f>
        <v>AUGUST</v>
      </c>
      <c r="M5264" s="50" t="str">
        <f>"WEEK "&amp; IF(ROUNDUP(DAY(tbl_raw_data[[#This Row],[updated_date]])/7,0)=5,4,ROUNDUP(DAY(tbl_raw_data[[#This Row],[updated_date]])/7,0))</f>
        <v>WEEK 4</v>
      </c>
      <c r="N5264" s="50" t="str">
        <f>UPPER(VLOOKUP(tbl_raw_data[[#This Row],[Analyst]],Settiings!$A$2:$B$16,2,0))</f>
        <v>FARDIN</v>
      </c>
      <c r="O5264" s="50" t="str">
        <f>TRIM(UPPER(tbl_raw_data[[#This Row],[Outcome]]))</f>
        <v>DECLINE</v>
      </c>
      <c r="P5264" s="50" t="str">
        <f>TRIM(UPPER(tbl_raw_data[[#This Row],[Queue Name]]))</f>
        <v>CONSUMER EXISTING</v>
      </c>
      <c r="Q5264" s="50" t="str">
        <f>IF(tbl_raw_data[[#This Row],[Time taken in min]]&lt;=Settiings!$D$2,"SLA_MET","SLA_NOT_MET")</f>
        <v>SLA_MET</v>
      </c>
      <c r="R5264" s="94"/>
    </row>
    <row r="5265" spans="1:18" x14ac:dyDescent="0.3">
      <c r="A5265" s="14" t="s">
        <v>5584</v>
      </c>
      <c r="B5265" s="9">
        <v>45160.534953703704</v>
      </c>
      <c r="C5265" s="30">
        <v>45160.544259259259</v>
      </c>
      <c r="D5265" s="31" t="s">
        <v>13</v>
      </c>
      <c r="E5265" s="31" t="s">
        <v>9</v>
      </c>
      <c r="F5265" s="31" t="s">
        <v>1222</v>
      </c>
      <c r="G5265" s="31" t="s">
        <v>17</v>
      </c>
      <c r="H5265" s="85"/>
      <c r="I5265" s="48">
        <f>tbl_raw_data[[#This Row],[Date Actioned]]-tbl_raw_data[[#This Row],[Date Tagged]]</f>
        <v>9.3055555553291924E-3</v>
      </c>
      <c r="J5265" s="46">
        <f>HOUR(tbl_raw_data[[#This Row],[Time_taken]])*60+MINUTE(tbl_raw_data[[#This Row],[Time_taken]])+SECOND(tbl_raw_data[[#This Row],[Time_taken]])/60</f>
        <v>13.4</v>
      </c>
      <c r="K5265" s="52">
        <f>DATE(YEAR(tbl_raw_data[[#This Row],[Date Actioned]]),MONTH(tbl_raw_data[[#This Row],[Date Actioned]]),DAY(tbl_raw_data[[#This Row],[Date Actioned]]))</f>
        <v>45160</v>
      </c>
      <c r="L5265" s="50" t="str">
        <f>UPPER(TEXT(tbl_raw_data[[#This Row],[updated_date]],"MMMM"))</f>
        <v>AUGUST</v>
      </c>
      <c r="M5265" s="50" t="str">
        <f>"WEEK "&amp; IF(ROUNDUP(DAY(tbl_raw_data[[#This Row],[updated_date]])/7,0)=5,4,ROUNDUP(DAY(tbl_raw_data[[#This Row],[updated_date]])/7,0))</f>
        <v>WEEK 4</v>
      </c>
      <c r="N5265" s="50" t="str">
        <f>UPPER(VLOOKUP(tbl_raw_data[[#This Row],[Analyst]],Settiings!$A$2:$B$16,2,0))</f>
        <v>HARDIK</v>
      </c>
      <c r="O5265" s="50" t="str">
        <f>TRIM(UPPER(tbl_raw_data[[#This Row],[Outcome]]))</f>
        <v>APPROVE</v>
      </c>
      <c r="P5265" s="50" t="str">
        <f>TRIM(UPPER(tbl_raw_data[[#This Row],[Queue Name]]))</f>
        <v>CONSUMER EXISTING</v>
      </c>
      <c r="Q5265" s="50" t="str">
        <f>IF(tbl_raw_data[[#This Row],[Time taken in min]]&lt;=Settiings!$D$2,"SLA_MET","SLA_NOT_MET")</f>
        <v>SLA_MET</v>
      </c>
      <c r="R5265" s="94"/>
    </row>
    <row r="5266" spans="1:18" x14ac:dyDescent="0.3">
      <c r="A5266" s="20" t="s">
        <v>5586</v>
      </c>
      <c r="B5266" s="15">
        <v>45160.540405092594</v>
      </c>
      <c r="C5266" s="28">
        <v>45160.545231481483</v>
      </c>
      <c r="D5266" s="29" t="s">
        <v>13</v>
      </c>
      <c r="E5266" s="29" t="s">
        <v>9</v>
      </c>
      <c r="F5266" s="29" t="s">
        <v>16</v>
      </c>
      <c r="G5266" s="29" t="s">
        <v>17</v>
      </c>
      <c r="H5266" s="84"/>
      <c r="I5266" s="48">
        <f>tbl_raw_data[[#This Row],[Date Actioned]]-tbl_raw_data[[#This Row],[Date Tagged]]</f>
        <v>4.8263888893416151E-3</v>
      </c>
      <c r="J5266" s="46">
        <f>HOUR(tbl_raw_data[[#This Row],[Time_taken]])*60+MINUTE(tbl_raw_data[[#This Row],[Time_taken]])+SECOND(tbl_raw_data[[#This Row],[Time_taken]])/60</f>
        <v>6.95</v>
      </c>
      <c r="K5266" s="52">
        <f>DATE(YEAR(tbl_raw_data[[#This Row],[Date Actioned]]),MONTH(tbl_raw_data[[#This Row],[Date Actioned]]),DAY(tbl_raw_data[[#This Row],[Date Actioned]]))</f>
        <v>45160</v>
      </c>
      <c r="L5266" s="50" t="str">
        <f>UPPER(TEXT(tbl_raw_data[[#This Row],[updated_date]],"MMMM"))</f>
        <v>AUGUST</v>
      </c>
      <c r="M5266" s="50" t="str">
        <f>"WEEK "&amp; IF(ROUNDUP(DAY(tbl_raw_data[[#This Row],[updated_date]])/7,0)=5,4,ROUNDUP(DAY(tbl_raw_data[[#This Row],[updated_date]])/7,0))</f>
        <v>WEEK 4</v>
      </c>
      <c r="N5266" s="50" t="str">
        <f>UPPER(VLOOKUP(tbl_raw_data[[#This Row],[Analyst]],Settiings!$A$2:$B$16,2,0))</f>
        <v>CAMROOON</v>
      </c>
      <c r="O5266" s="50" t="str">
        <f>TRIM(UPPER(tbl_raw_data[[#This Row],[Outcome]]))</f>
        <v>APPROVE</v>
      </c>
      <c r="P5266" s="50" t="str">
        <f>TRIM(UPPER(tbl_raw_data[[#This Row],[Queue Name]]))</f>
        <v>CONSUMER EXISTING</v>
      </c>
      <c r="Q5266" s="50" t="str">
        <f>IF(tbl_raw_data[[#This Row],[Time taken in min]]&lt;=Settiings!$D$2,"SLA_MET","SLA_NOT_MET")</f>
        <v>SLA_MET</v>
      </c>
      <c r="R5266" s="94"/>
    </row>
    <row r="5267" spans="1:18" x14ac:dyDescent="0.3">
      <c r="A5267" s="23" t="s">
        <v>5588</v>
      </c>
      <c r="B5267" s="9">
        <v>45160.543333333335</v>
      </c>
      <c r="C5267" s="30">
        <v>45160.555775462963</v>
      </c>
      <c r="D5267" s="31" t="s">
        <v>13</v>
      </c>
      <c r="E5267" s="31" t="s">
        <v>47</v>
      </c>
      <c r="F5267" s="31" t="s">
        <v>10</v>
      </c>
      <c r="G5267" s="31" t="s">
        <v>17</v>
      </c>
      <c r="H5267" s="85"/>
      <c r="I5267" s="48">
        <f>tbl_raw_data[[#This Row],[Date Actioned]]-tbl_raw_data[[#This Row],[Date Tagged]]</f>
        <v>1.244212962774327E-2</v>
      </c>
      <c r="J5267" s="46">
        <f>HOUR(tbl_raw_data[[#This Row],[Time_taken]])*60+MINUTE(tbl_raw_data[[#This Row],[Time_taken]])+SECOND(tbl_raw_data[[#This Row],[Time_taken]])/60</f>
        <v>17.916666666666668</v>
      </c>
      <c r="K5267" s="52">
        <f>DATE(YEAR(tbl_raw_data[[#This Row],[Date Actioned]]),MONTH(tbl_raw_data[[#This Row],[Date Actioned]]),DAY(tbl_raw_data[[#This Row],[Date Actioned]]))</f>
        <v>45160</v>
      </c>
      <c r="L5267" s="50" t="str">
        <f>UPPER(TEXT(tbl_raw_data[[#This Row],[updated_date]],"MMMM"))</f>
        <v>AUGUST</v>
      </c>
      <c r="M5267" s="50" t="str">
        <f>"WEEK "&amp; IF(ROUNDUP(DAY(tbl_raw_data[[#This Row],[updated_date]])/7,0)=5,4,ROUNDUP(DAY(tbl_raw_data[[#This Row],[updated_date]])/7,0))</f>
        <v>WEEK 4</v>
      </c>
      <c r="N5267" s="50" t="str">
        <f>UPPER(VLOOKUP(tbl_raw_data[[#This Row],[Analyst]],Settiings!$A$2:$B$16,2,0))</f>
        <v>NITESH</v>
      </c>
      <c r="O5267" s="50" t="str">
        <f>TRIM(UPPER(tbl_raw_data[[#This Row],[Outcome]]))</f>
        <v>APPROVE</v>
      </c>
      <c r="P5267" s="50" t="str">
        <f>TRIM(UPPER(tbl_raw_data[[#This Row],[Queue Name]]))</f>
        <v>CONSUMER PRE BUREAU</v>
      </c>
      <c r="Q5267" s="50" t="str">
        <f>IF(tbl_raw_data[[#This Row],[Time taken in min]]&lt;=Settiings!$D$2,"SLA_MET","SLA_NOT_MET")</f>
        <v>SLA_MET</v>
      </c>
      <c r="R5267" s="94"/>
    </row>
    <row r="5268" spans="1:18" x14ac:dyDescent="0.3">
      <c r="A5268" s="14" t="s">
        <v>5589</v>
      </c>
      <c r="B5268" s="15">
        <v>45160.544398148151</v>
      </c>
      <c r="C5268" s="28">
        <v>45160.551458333335</v>
      </c>
      <c r="D5268" s="29" t="s">
        <v>13</v>
      </c>
      <c r="E5268" s="29" t="s">
        <v>47</v>
      </c>
      <c r="F5268" s="29" t="s">
        <v>686</v>
      </c>
      <c r="G5268" s="29" t="s">
        <v>17</v>
      </c>
      <c r="H5268" s="84"/>
      <c r="I5268" s="48">
        <f>tbl_raw_data[[#This Row],[Date Actioned]]-tbl_raw_data[[#This Row],[Date Tagged]]</f>
        <v>7.0601851839455776E-3</v>
      </c>
      <c r="J5268" s="46">
        <f>HOUR(tbl_raw_data[[#This Row],[Time_taken]])*60+MINUTE(tbl_raw_data[[#This Row],[Time_taken]])+SECOND(tbl_raw_data[[#This Row],[Time_taken]])/60</f>
        <v>10.166666666666666</v>
      </c>
      <c r="K5268" s="52">
        <f>DATE(YEAR(tbl_raw_data[[#This Row],[Date Actioned]]),MONTH(tbl_raw_data[[#This Row],[Date Actioned]]),DAY(tbl_raw_data[[#This Row],[Date Actioned]]))</f>
        <v>45160</v>
      </c>
      <c r="L5268" s="50" t="str">
        <f>UPPER(TEXT(tbl_raw_data[[#This Row],[updated_date]],"MMMM"))</f>
        <v>AUGUST</v>
      </c>
      <c r="M5268" s="50" t="str">
        <f>"WEEK "&amp; IF(ROUNDUP(DAY(tbl_raw_data[[#This Row],[updated_date]])/7,0)=5,4,ROUNDUP(DAY(tbl_raw_data[[#This Row],[updated_date]])/7,0))</f>
        <v>WEEK 4</v>
      </c>
      <c r="N5268" s="50" t="str">
        <f>UPPER(VLOOKUP(tbl_raw_data[[#This Row],[Analyst]],Settiings!$A$2:$B$16,2,0))</f>
        <v>FARDIN</v>
      </c>
      <c r="O5268" s="50" t="str">
        <f>TRIM(UPPER(tbl_raw_data[[#This Row],[Outcome]]))</f>
        <v>APPROVE</v>
      </c>
      <c r="P5268" s="50" t="str">
        <f>TRIM(UPPER(tbl_raw_data[[#This Row],[Queue Name]]))</f>
        <v>CONSUMER PRE BUREAU</v>
      </c>
      <c r="Q5268" s="50" t="str">
        <f>IF(tbl_raw_data[[#This Row],[Time taken in min]]&lt;=Settiings!$D$2,"SLA_MET","SLA_NOT_MET")</f>
        <v>SLA_MET</v>
      </c>
      <c r="R5268" s="94"/>
    </row>
    <row r="5269" spans="1:18" x14ac:dyDescent="0.3">
      <c r="A5269" s="20" t="s">
        <v>5591</v>
      </c>
      <c r="B5269" s="9">
        <v>45160.547847222224</v>
      </c>
      <c r="C5269" s="30">
        <v>45160.554918981485</v>
      </c>
      <c r="D5269" s="31" t="s">
        <v>13</v>
      </c>
      <c r="E5269" s="31" t="s">
        <v>9</v>
      </c>
      <c r="F5269" s="31" t="s">
        <v>1222</v>
      </c>
      <c r="G5269" s="31" t="s">
        <v>17</v>
      </c>
      <c r="H5269" s="85"/>
      <c r="I5269" s="48">
        <f>tbl_raw_data[[#This Row],[Date Actioned]]-tbl_raw_data[[#This Row],[Date Tagged]]</f>
        <v>7.07175926072523E-3</v>
      </c>
      <c r="J5269" s="46">
        <f>HOUR(tbl_raw_data[[#This Row],[Time_taken]])*60+MINUTE(tbl_raw_data[[#This Row],[Time_taken]])+SECOND(tbl_raw_data[[#This Row],[Time_taken]])/60</f>
        <v>10.183333333333334</v>
      </c>
      <c r="K5269" s="52">
        <f>DATE(YEAR(tbl_raw_data[[#This Row],[Date Actioned]]),MONTH(tbl_raw_data[[#This Row],[Date Actioned]]),DAY(tbl_raw_data[[#This Row],[Date Actioned]]))</f>
        <v>45160</v>
      </c>
      <c r="L5269" s="50" t="str">
        <f>UPPER(TEXT(tbl_raw_data[[#This Row],[updated_date]],"MMMM"))</f>
        <v>AUGUST</v>
      </c>
      <c r="M5269" s="50" t="str">
        <f>"WEEK "&amp; IF(ROUNDUP(DAY(tbl_raw_data[[#This Row],[updated_date]])/7,0)=5,4,ROUNDUP(DAY(tbl_raw_data[[#This Row],[updated_date]])/7,0))</f>
        <v>WEEK 4</v>
      </c>
      <c r="N5269" s="50" t="str">
        <f>UPPER(VLOOKUP(tbl_raw_data[[#This Row],[Analyst]],Settiings!$A$2:$B$16,2,0))</f>
        <v>HARDIK</v>
      </c>
      <c r="O5269" s="50" t="str">
        <f>TRIM(UPPER(tbl_raw_data[[#This Row],[Outcome]]))</f>
        <v>APPROVE</v>
      </c>
      <c r="P5269" s="50" t="str">
        <f>TRIM(UPPER(tbl_raw_data[[#This Row],[Queue Name]]))</f>
        <v>CONSUMER EXISTING</v>
      </c>
      <c r="Q5269" s="50" t="str">
        <f>IF(tbl_raw_data[[#This Row],[Time taken in min]]&lt;=Settiings!$D$2,"SLA_MET","SLA_NOT_MET")</f>
        <v>SLA_MET</v>
      </c>
      <c r="R5269" s="94"/>
    </row>
    <row r="5270" spans="1:18" x14ac:dyDescent="0.3">
      <c r="A5270" s="23" t="s">
        <v>5595</v>
      </c>
      <c r="B5270" s="15">
        <v>45160.550636574073</v>
      </c>
      <c r="C5270" s="28">
        <v>45160.561921296299</v>
      </c>
      <c r="D5270" s="29" t="s">
        <v>13</v>
      </c>
      <c r="E5270" s="29" t="s">
        <v>47</v>
      </c>
      <c r="F5270" s="29" t="s">
        <v>1097</v>
      </c>
      <c r="G5270" s="29" t="s">
        <v>785</v>
      </c>
      <c r="H5270" s="84"/>
      <c r="I5270" s="48">
        <f>tbl_raw_data[[#This Row],[Date Actioned]]-tbl_raw_data[[#This Row],[Date Tagged]]</f>
        <v>1.1284722226264421E-2</v>
      </c>
      <c r="J5270" s="46">
        <f>HOUR(tbl_raw_data[[#This Row],[Time_taken]])*60+MINUTE(tbl_raw_data[[#This Row],[Time_taken]])+SECOND(tbl_raw_data[[#This Row],[Time_taken]])/60</f>
        <v>16.25</v>
      </c>
      <c r="K5270" s="52">
        <f>DATE(YEAR(tbl_raw_data[[#This Row],[Date Actioned]]),MONTH(tbl_raw_data[[#This Row],[Date Actioned]]),DAY(tbl_raw_data[[#This Row],[Date Actioned]]))</f>
        <v>45160</v>
      </c>
      <c r="L5270" s="50" t="str">
        <f>UPPER(TEXT(tbl_raw_data[[#This Row],[updated_date]],"MMMM"))</f>
        <v>AUGUST</v>
      </c>
      <c r="M5270" s="50" t="str">
        <f>"WEEK "&amp; IF(ROUNDUP(DAY(tbl_raw_data[[#This Row],[updated_date]])/7,0)=5,4,ROUNDUP(DAY(tbl_raw_data[[#This Row],[updated_date]])/7,0))</f>
        <v>WEEK 4</v>
      </c>
      <c r="N5270" s="50" t="str">
        <f>UPPER(VLOOKUP(tbl_raw_data[[#This Row],[Analyst]],Settiings!$A$2:$B$16,2,0))</f>
        <v>JULIA</v>
      </c>
      <c r="O5270" s="50" t="str">
        <f>TRIM(UPPER(tbl_raw_data[[#This Row],[Outcome]]))</f>
        <v>APPROVE</v>
      </c>
      <c r="P5270" s="50" t="str">
        <f>TRIM(UPPER(tbl_raw_data[[#This Row],[Queue Name]]))</f>
        <v>CONSUMER PRE BUREAU</v>
      </c>
      <c r="Q5270" s="50" t="str">
        <f>IF(tbl_raw_data[[#This Row],[Time taken in min]]&lt;=Settiings!$D$2,"SLA_MET","SLA_NOT_MET")</f>
        <v>SLA_MET</v>
      </c>
      <c r="R5270" s="94"/>
    </row>
    <row r="5271" spans="1:18" x14ac:dyDescent="0.3">
      <c r="A5271" s="14" t="s">
        <v>5600</v>
      </c>
      <c r="B5271" s="9">
        <v>45160.561365740738</v>
      </c>
      <c r="C5271" s="30">
        <v>45160.566018518519</v>
      </c>
      <c r="D5271" s="31" t="s">
        <v>13</v>
      </c>
      <c r="E5271" s="31" t="s">
        <v>9</v>
      </c>
      <c r="F5271" s="31" t="s">
        <v>16</v>
      </c>
      <c r="G5271" s="31" t="s">
        <v>17</v>
      </c>
      <c r="H5271" s="85"/>
      <c r="I5271" s="48">
        <f>tbl_raw_data[[#This Row],[Date Actioned]]-tbl_raw_data[[#This Row],[Date Tagged]]</f>
        <v>4.652777781302575E-3</v>
      </c>
      <c r="J5271" s="46">
        <f>HOUR(tbl_raw_data[[#This Row],[Time_taken]])*60+MINUTE(tbl_raw_data[[#This Row],[Time_taken]])+SECOND(tbl_raw_data[[#This Row],[Time_taken]])/60</f>
        <v>6.7</v>
      </c>
      <c r="K5271" s="52">
        <f>DATE(YEAR(tbl_raw_data[[#This Row],[Date Actioned]]),MONTH(tbl_raw_data[[#This Row],[Date Actioned]]),DAY(tbl_raw_data[[#This Row],[Date Actioned]]))</f>
        <v>45160</v>
      </c>
      <c r="L5271" s="50" t="str">
        <f>UPPER(TEXT(tbl_raw_data[[#This Row],[updated_date]],"MMMM"))</f>
        <v>AUGUST</v>
      </c>
      <c r="M5271" s="50" t="str">
        <f>"WEEK "&amp; IF(ROUNDUP(DAY(tbl_raw_data[[#This Row],[updated_date]])/7,0)=5,4,ROUNDUP(DAY(tbl_raw_data[[#This Row],[updated_date]])/7,0))</f>
        <v>WEEK 4</v>
      </c>
      <c r="N5271" s="50" t="str">
        <f>UPPER(VLOOKUP(tbl_raw_data[[#This Row],[Analyst]],Settiings!$A$2:$B$16,2,0))</f>
        <v>CAMROOON</v>
      </c>
      <c r="O5271" s="50" t="str">
        <f>TRIM(UPPER(tbl_raw_data[[#This Row],[Outcome]]))</f>
        <v>APPROVE</v>
      </c>
      <c r="P5271" s="50" t="str">
        <f>TRIM(UPPER(tbl_raw_data[[#This Row],[Queue Name]]))</f>
        <v>CONSUMER EXISTING</v>
      </c>
      <c r="Q5271" s="50" t="str">
        <f>IF(tbl_raw_data[[#This Row],[Time taken in min]]&lt;=Settiings!$D$2,"SLA_MET","SLA_NOT_MET")</f>
        <v>SLA_MET</v>
      </c>
      <c r="R5271" s="94"/>
    </row>
    <row r="5272" spans="1:18" x14ac:dyDescent="0.3">
      <c r="A5272" s="20" t="s">
        <v>5603</v>
      </c>
      <c r="B5272" s="15">
        <v>45160.563136574077</v>
      </c>
      <c r="C5272" s="28">
        <v>45160.577523148146</v>
      </c>
      <c r="D5272" s="29" t="s">
        <v>27</v>
      </c>
      <c r="E5272" s="29" t="s">
        <v>47</v>
      </c>
      <c r="F5272" s="29" t="s">
        <v>686</v>
      </c>
      <c r="G5272" s="29" t="s">
        <v>5604</v>
      </c>
      <c r="H5272" s="84"/>
      <c r="I5272" s="48">
        <f>tbl_raw_data[[#This Row],[Date Actioned]]-tbl_raw_data[[#This Row],[Date Tagged]]</f>
        <v>1.4386574068339542E-2</v>
      </c>
      <c r="J5272" s="46">
        <f>HOUR(tbl_raw_data[[#This Row],[Time_taken]])*60+MINUTE(tbl_raw_data[[#This Row],[Time_taken]])+SECOND(tbl_raw_data[[#This Row],[Time_taken]])/60</f>
        <v>20.716666666666665</v>
      </c>
      <c r="K5272" s="52">
        <f>DATE(YEAR(tbl_raw_data[[#This Row],[Date Actioned]]),MONTH(tbl_raw_data[[#This Row],[Date Actioned]]),DAY(tbl_raw_data[[#This Row],[Date Actioned]]))</f>
        <v>45160</v>
      </c>
      <c r="L5272" s="50" t="str">
        <f>UPPER(TEXT(tbl_raw_data[[#This Row],[updated_date]],"MMMM"))</f>
        <v>AUGUST</v>
      </c>
      <c r="M5272" s="50" t="str">
        <f>"WEEK "&amp; IF(ROUNDUP(DAY(tbl_raw_data[[#This Row],[updated_date]])/7,0)=5,4,ROUNDUP(DAY(tbl_raw_data[[#This Row],[updated_date]])/7,0))</f>
        <v>WEEK 4</v>
      </c>
      <c r="N5272" s="50" t="str">
        <f>UPPER(VLOOKUP(tbl_raw_data[[#This Row],[Analyst]],Settiings!$A$2:$B$16,2,0))</f>
        <v>FARDIN</v>
      </c>
      <c r="O5272" s="50" t="str">
        <f>TRIM(UPPER(tbl_raw_data[[#This Row],[Outcome]]))</f>
        <v>DECLINE</v>
      </c>
      <c r="P5272" s="50" t="str">
        <f>TRIM(UPPER(tbl_raw_data[[#This Row],[Queue Name]]))</f>
        <v>CONSUMER PRE BUREAU</v>
      </c>
      <c r="Q5272" s="50" t="str">
        <f>IF(tbl_raw_data[[#This Row],[Time taken in min]]&lt;=Settiings!$D$2,"SLA_MET","SLA_NOT_MET")</f>
        <v>SLA_NOT_MET</v>
      </c>
      <c r="R5272" s="94"/>
    </row>
    <row r="5273" spans="1:18" x14ac:dyDescent="0.3">
      <c r="A5273" s="20" t="s">
        <v>5605</v>
      </c>
      <c r="B5273" s="15">
        <v>45160.564166666663</v>
      </c>
      <c r="C5273" s="28">
        <v>45160.573125000003</v>
      </c>
      <c r="D5273" s="29" t="s">
        <v>13</v>
      </c>
      <c r="E5273" s="29" t="s">
        <v>47</v>
      </c>
      <c r="F5273" s="29" t="s">
        <v>1222</v>
      </c>
      <c r="G5273" s="29" t="s">
        <v>17</v>
      </c>
      <c r="H5273" s="84"/>
      <c r="I5273" s="48">
        <f>tbl_raw_data[[#This Row],[Date Actioned]]-tbl_raw_data[[#This Row],[Date Tagged]]</f>
        <v>8.9583333392511122E-3</v>
      </c>
      <c r="J5273" s="46">
        <f>HOUR(tbl_raw_data[[#This Row],[Time_taken]])*60+MINUTE(tbl_raw_data[[#This Row],[Time_taken]])+SECOND(tbl_raw_data[[#This Row],[Time_taken]])/60</f>
        <v>12.9</v>
      </c>
      <c r="K5273" s="52">
        <f>DATE(YEAR(tbl_raw_data[[#This Row],[Date Actioned]]),MONTH(tbl_raw_data[[#This Row],[Date Actioned]]),DAY(tbl_raw_data[[#This Row],[Date Actioned]]))</f>
        <v>45160</v>
      </c>
      <c r="L5273" s="50" t="str">
        <f>UPPER(TEXT(tbl_raw_data[[#This Row],[updated_date]],"MMMM"))</f>
        <v>AUGUST</v>
      </c>
      <c r="M5273" s="50" t="str">
        <f>"WEEK "&amp; IF(ROUNDUP(DAY(tbl_raw_data[[#This Row],[updated_date]])/7,0)=5,4,ROUNDUP(DAY(tbl_raw_data[[#This Row],[updated_date]])/7,0))</f>
        <v>WEEK 4</v>
      </c>
      <c r="N5273" s="50" t="str">
        <f>UPPER(VLOOKUP(tbl_raw_data[[#This Row],[Analyst]],Settiings!$A$2:$B$16,2,0))</f>
        <v>HARDIK</v>
      </c>
      <c r="O5273" s="50" t="str">
        <f>TRIM(UPPER(tbl_raw_data[[#This Row],[Outcome]]))</f>
        <v>APPROVE</v>
      </c>
      <c r="P5273" s="50" t="str">
        <f>TRIM(UPPER(tbl_raw_data[[#This Row],[Queue Name]]))</f>
        <v>CONSUMER PRE BUREAU</v>
      </c>
      <c r="Q5273" s="50" t="str">
        <f>IF(tbl_raw_data[[#This Row],[Time taken in min]]&lt;=Settiings!$D$2,"SLA_MET","SLA_NOT_MET")</f>
        <v>SLA_MET</v>
      </c>
      <c r="R5273" s="94"/>
    </row>
    <row r="5274" spans="1:18" x14ac:dyDescent="0.3">
      <c r="A5274" s="23" t="s">
        <v>5606</v>
      </c>
      <c r="B5274" s="9">
        <v>45160.56863425926</v>
      </c>
      <c r="C5274" s="30">
        <v>45160.579039351855</v>
      </c>
      <c r="D5274" s="31" t="s">
        <v>13</v>
      </c>
      <c r="E5274" s="31" t="s">
        <v>9</v>
      </c>
      <c r="F5274" s="31" t="s">
        <v>43</v>
      </c>
      <c r="G5274" s="33"/>
      <c r="H5274" s="87"/>
      <c r="I5274" s="48">
        <f>tbl_raw_data[[#This Row],[Date Actioned]]-tbl_raw_data[[#This Row],[Date Tagged]]</f>
        <v>1.0405092594737653E-2</v>
      </c>
      <c r="J5274" s="46">
        <f>HOUR(tbl_raw_data[[#This Row],[Time_taken]])*60+MINUTE(tbl_raw_data[[#This Row],[Time_taken]])+SECOND(tbl_raw_data[[#This Row],[Time_taken]])/60</f>
        <v>14.983333333333333</v>
      </c>
      <c r="K5274" s="52">
        <f>DATE(YEAR(tbl_raw_data[[#This Row],[Date Actioned]]),MONTH(tbl_raw_data[[#This Row],[Date Actioned]]),DAY(tbl_raw_data[[#This Row],[Date Actioned]]))</f>
        <v>45160</v>
      </c>
      <c r="L5274" s="50" t="str">
        <f>UPPER(TEXT(tbl_raw_data[[#This Row],[updated_date]],"MMMM"))</f>
        <v>AUGUST</v>
      </c>
      <c r="M5274" s="50" t="str">
        <f>"WEEK "&amp; IF(ROUNDUP(DAY(tbl_raw_data[[#This Row],[updated_date]])/7,0)=5,4,ROUNDUP(DAY(tbl_raw_data[[#This Row],[updated_date]])/7,0))</f>
        <v>WEEK 4</v>
      </c>
      <c r="N5274" s="50" t="str">
        <f>UPPER(VLOOKUP(tbl_raw_data[[#This Row],[Analyst]],Settiings!$A$2:$B$16,2,0))</f>
        <v>MERCEDES</v>
      </c>
      <c r="O5274" s="50" t="str">
        <f>TRIM(UPPER(tbl_raw_data[[#This Row],[Outcome]]))</f>
        <v>APPROVE</v>
      </c>
      <c r="P5274" s="50" t="str">
        <f>TRIM(UPPER(tbl_raw_data[[#This Row],[Queue Name]]))</f>
        <v>CONSUMER EXISTING</v>
      </c>
      <c r="Q5274" s="50" t="str">
        <f>IF(tbl_raw_data[[#This Row],[Time taken in min]]&lt;=Settiings!$D$2,"SLA_MET","SLA_NOT_MET")</f>
        <v>SLA_MET</v>
      </c>
      <c r="R5274" s="94"/>
    </row>
    <row r="5275" spans="1:18" x14ac:dyDescent="0.3">
      <c r="A5275" s="14" t="s">
        <v>5607</v>
      </c>
      <c r="B5275" s="15">
        <v>45160.571388888886</v>
      </c>
      <c r="C5275" s="28">
        <v>45160.582696759258</v>
      </c>
      <c r="D5275" s="29" t="s">
        <v>13</v>
      </c>
      <c r="E5275" s="29" t="s">
        <v>9</v>
      </c>
      <c r="F5275" s="29" t="s">
        <v>1222</v>
      </c>
      <c r="G5275" s="29" t="s">
        <v>17</v>
      </c>
      <c r="H5275" s="84"/>
      <c r="I5275" s="48">
        <f>tbl_raw_data[[#This Row],[Date Actioned]]-tbl_raw_data[[#This Row],[Date Tagged]]</f>
        <v>1.1307870372547768E-2</v>
      </c>
      <c r="J5275" s="46">
        <f>HOUR(tbl_raw_data[[#This Row],[Time_taken]])*60+MINUTE(tbl_raw_data[[#This Row],[Time_taken]])+SECOND(tbl_raw_data[[#This Row],[Time_taken]])/60</f>
        <v>16.283333333333335</v>
      </c>
      <c r="K5275" s="52">
        <f>DATE(YEAR(tbl_raw_data[[#This Row],[Date Actioned]]),MONTH(tbl_raw_data[[#This Row],[Date Actioned]]),DAY(tbl_raw_data[[#This Row],[Date Actioned]]))</f>
        <v>45160</v>
      </c>
      <c r="L5275" s="50" t="str">
        <f>UPPER(TEXT(tbl_raw_data[[#This Row],[updated_date]],"MMMM"))</f>
        <v>AUGUST</v>
      </c>
      <c r="M5275" s="50" t="str">
        <f>"WEEK "&amp; IF(ROUNDUP(DAY(tbl_raw_data[[#This Row],[updated_date]])/7,0)=5,4,ROUNDUP(DAY(tbl_raw_data[[#This Row],[updated_date]])/7,0))</f>
        <v>WEEK 4</v>
      </c>
      <c r="N5275" s="50" t="str">
        <f>UPPER(VLOOKUP(tbl_raw_data[[#This Row],[Analyst]],Settiings!$A$2:$B$16,2,0))</f>
        <v>HARDIK</v>
      </c>
      <c r="O5275" s="50" t="str">
        <f>TRIM(UPPER(tbl_raw_data[[#This Row],[Outcome]]))</f>
        <v>APPROVE</v>
      </c>
      <c r="P5275" s="50" t="str">
        <f>TRIM(UPPER(tbl_raw_data[[#This Row],[Queue Name]]))</f>
        <v>CONSUMER EXISTING</v>
      </c>
      <c r="Q5275" s="50" t="str">
        <f>IF(tbl_raw_data[[#This Row],[Time taken in min]]&lt;=Settiings!$D$2,"SLA_MET","SLA_NOT_MET")</f>
        <v>SLA_MET</v>
      </c>
      <c r="R5275" s="94"/>
    </row>
    <row r="5276" spans="1:18" x14ac:dyDescent="0.3">
      <c r="A5276" s="20" t="s">
        <v>5608</v>
      </c>
      <c r="B5276" s="9">
        <v>45160.572326388887</v>
      </c>
      <c r="C5276" s="30">
        <v>45160.589861111112</v>
      </c>
      <c r="D5276" s="31" t="s">
        <v>13</v>
      </c>
      <c r="E5276" s="31" t="s">
        <v>9</v>
      </c>
      <c r="F5276" s="31" t="s">
        <v>686</v>
      </c>
      <c r="G5276" s="31" t="s">
        <v>17</v>
      </c>
      <c r="H5276" s="85"/>
      <c r="I5276" s="48">
        <f>tbl_raw_data[[#This Row],[Date Actioned]]-tbl_raw_data[[#This Row],[Date Tagged]]</f>
        <v>1.7534722224809229E-2</v>
      </c>
      <c r="J5276" s="46">
        <f>HOUR(tbl_raw_data[[#This Row],[Time_taken]])*60+MINUTE(tbl_raw_data[[#This Row],[Time_taken]])+SECOND(tbl_raw_data[[#This Row],[Time_taken]])/60</f>
        <v>25.25</v>
      </c>
      <c r="K5276" s="52">
        <f>DATE(YEAR(tbl_raw_data[[#This Row],[Date Actioned]]),MONTH(tbl_raw_data[[#This Row],[Date Actioned]]),DAY(tbl_raw_data[[#This Row],[Date Actioned]]))</f>
        <v>45160</v>
      </c>
      <c r="L5276" s="50" t="str">
        <f>UPPER(TEXT(tbl_raw_data[[#This Row],[updated_date]],"MMMM"))</f>
        <v>AUGUST</v>
      </c>
      <c r="M5276" s="50" t="str">
        <f>"WEEK "&amp; IF(ROUNDUP(DAY(tbl_raw_data[[#This Row],[updated_date]])/7,0)=5,4,ROUNDUP(DAY(tbl_raw_data[[#This Row],[updated_date]])/7,0))</f>
        <v>WEEK 4</v>
      </c>
      <c r="N5276" s="50" t="str">
        <f>UPPER(VLOOKUP(tbl_raw_data[[#This Row],[Analyst]],Settiings!$A$2:$B$16,2,0))</f>
        <v>FARDIN</v>
      </c>
      <c r="O5276" s="50" t="str">
        <f>TRIM(UPPER(tbl_raw_data[[#This Row],[Outcome]]))</f>
        <v>APPROVE</v>
      </c>
      <c r="P5276" s="50" t="str">
        <f>TRIM(UPPER(tbl_raw_data[[#This Row],[Queue Name]]))</f>
        <v>CONSUMER EXISTING</v>
      </c>
      <c r="Q5276" s="50" t="str">
        <f>IF(tbl_raw_data[[#This Row],[Time taken in min]]&lt;=Settiings!$D$2,"SLA_MET","SLA_NOT_MET")</f>
        <v>SLA_NOT_MET</v>
      </c>
      <c r="R5276" s="94"/>
    </row>
    <row r="5277" spans="1:18" x14ac:dyDescent="0.3">
      <c r="A5277" s="23" t="s">
        <v>5609</v>
      </c>
      <c r="B5277" s="15">
        <v>45160.574444444443</v>
      </c>
      <c r="C5277" s="28">
        <v>45160.588993055557</v>
      </c>
      <c r="D5277" s="29" t="s">
        <v>13</v>
      </c>
      <c r="E5277" s="29" t="s">
        <v>19</v>
      </c>
      <c r="F5277" s="29" t="s">
        <v>16</v>
      </c>
      <c r="G5277" s="32"/>
      <c r="H5277" s="86"/>
      <c r="I5277" s="48">
        <f>tbl_raw_data[[#This Row],[Date Actioned]]-tbl_raw_data[[#This Row],[Date Tagged]]</f>
        <v>1.4548611114150845E-2</v>
      </c>
      <c r="J5277" s="46">
        <f>HOUR(tbl_raw_data[[#This Row],[Time_taken]])*60+MINUTE(tbl_raw_data[[#This Row],[Time_taken]])+SECOND(tbl_raw_data[[#This Row],[Time_taken]])/60</f>
        <v>20.95</v>
      </c>
      <c r="K5277" s="52">
        <f>DATE(YEAR(tbl_raw_data[[#This Row],[Date Actioned]]),MONTH(tbl_raw_data[[#This Row],[Date Actioned]]),DAY(tbl_raw_data[[#This Row],[Date Actioned]]))</f>
        <v>45160</v>
      </c>
      <c r="L5277" s="50" t="str">
        <f>UPPER(TEXT(tbl_raw_data[[#This Row],[updated_date]],"MMMM"))</f>
        <v>AUGUST</v>
      </c>
      <c r="M5277" s="50" t="str">
        <f>"WEEK "&amp; IF(ROUNDUP(DAY(tbl_raw_data[[#This Row],[updated_date]])/7,0)=5,4,ROUNDUP(DAY(tbl_raw_data[[#This Row],[updated_date]])/7,0))</f>
        <v>WEEK 4</v>
      </c>
      <c r="N5277" s="50" t="str">
        <f>UPPER(VLOOKUP(tbl_raw_data[[#This Row],[Analyst]],Settiings!$A$2:$B$16,2,0))</f>
        <v>CAMROOON</v>
      </c>
      <c r="O5277" s="50" t="str">
        <f>TRIM(UPPER(tbl_raw_data[[#This Row],[Outcome]]))</f>
        <v>APPROVE</v>
      </c>
      <c r="P5277" s="50" t="str">
        <f>TRIM(UPPER(tbl_raw_data[[#This Row],[Queue Name]]))</f>
        <v>CONSUMER POST BUREAU</v>
      </c>
      <c r="Q5277" s="50" t="str">
        <f>IF(tbl_raw_data[[#This Row],[Time taken in min]]&lt;=Settiings!$D$2,"SLA_MET","SLA_NOT_MET")</f>
        <v>SLA_NOT_MET</v>
      </c>
      <c r="R5277" s="94"/>
    </row>
    <row r="5278" spans="1:18" x14ac:dyDescent="0.3">
      <c r="A5278" s="23" t="s">
        <v>5610</v>
      </c>
      <c r="B5278" s="9">
        <v>45160.576168981483</v>
      </c>
      <c r="C5278" s="30">
        <v>45160.587152777778</v>
      </c>
      <c r="D5278" s="31" t="s">
        <v>27</v>
      </c>
      <c r="E5278" s="31" t="s">
        <v>9</v>
      </c>
      <c r="F5278" s="31" t="s">
        <v>43</v>
      </c>
      <c r="G5278" s="33"/>
      <c r="H5278" s="87"/>
      <c r="I5278" s="48">
        <f>tbl_raw_data[[#This Row],[Date Actioned]]-tbl_raw_data[[#This Row],[Date Tagged]]</f>
        <v>1.0983796295477077E-2</v>
      </c>
      <c r="J5278" s="46">
        <f>HOUR(tbl_raw_data[[#This Row],[Time_taken]])*60+MINUTE(tbl_raw_data[[#This Row],[Time_taken]])+SECOND(tbl_raw_data[[#This Row],[Time_taken]])/60</f>
        <v>15.816666666666666</v>
      </c>
      <c r="K5278" s="52">
        <f>DATE(YEAR(tbl_raw_data[[#This Row],[Date Actioned]]),MONTH(tbl_raw_data[[#This Row],[Date Actioned]]),DAY(tbl_raw_data[[#This Row],[Date Actioned]]))</f>
        <v>45160</v>
      </c>
      <c r="L5278" s="50" t="str">
        <f>UPPER(TEXT(tbl_raw_data[[#This Row],[updated_date]],"MMMM"))</f>
        <v>AUGUST</v>
      </c>
      <c r="M5278" s="50" t="str">
        <f>"WEEK "&amp; IF(ROUNDUP(DAY(tbl_raw_data[[#This Row],[updated_date]])/7,0)=5,4,ROUNDUP(DAY(tbl_raw_data[[#This Row],[updated_date]])/7,0))</f>
        <v>WEEK 4</v>
      </c>
      <c r="N5278" s="50" t="str">
        <f>UPPER(VLOOKUP(tbl_raw_data[[#This Row],[Analyst]],Settiings!$A$2:$B$16,2,0))</f>
        <v>MERCEDES</v>
      </c>
      <c r="O5278" s="50" t="str">
        <f>TRIM(UPPER(tbl_raw_data[[#This Row],[Outcome]]))</f>
        <v>DECLINE</v>
      </c>
      <c r="P5278" s="50" t="str">
        <f>TRIM(UPPER(tbl_raw_data[[#This Row],[Queue Name]]))</f>
        <v>CONSUMER EXISTING</v>
      </c>
      <c r="Q5278" s="50" t="str">
        <f>IF(tbl_raw_data[[#This Row],[Time taken in min]]&lt;=Settiings!$D$2,"SLA_MET","SLA_NOT_MET")</f>
        <v>SLA_MET</v>
      </c>
      <c r="R5278" s="94"/>
    </row>
    <row r="5279" spans="1:18" x14ac:dyDescent="0.3">
      <c r="A5279" s="14" t="s">
        <v>5612</v>
      </c>
      <c r="B5279" s="9">
        <v>45160.576562499999</v>
      </c>
      <c r="C5279" s="30">
        <v>45160.5937962963</v>
      </c>
      <c r="D5279" s="31" t="s">
        <v>13</v>
      </c>
      <c r="E5279" s="31" t="s">
        <v>19</v>
      </c>
      <c r="F5279" s="31" t="s">
        <v>16</v>
      </c>
      <c r="G5279" s="31" t="s">
        <v>17</v>
      </c>
      <c r="H5279" s="85"/>
      <c r="I5279" s="48">
        <f>tbl_raw_data[[#This Row],[Date Actioned]]-tbl_raw_data[[#This Row],[Date Tagged]]</f>
        <v>1.7233796301297843E-2</v>
      </c>
      <c r="J5279" s="46">
        <f>HOUR(tbl_raw_data[[#This Row],[Time_taken]])*60+MINUTE(tbl_raw_data[[#This Row],[Time_taken]])+SECOND(tbl_raw_data[[#This Row],[Time_taken]])/60</f>
        <v>24.816666666666666</v>
      </c>
      <c r="K5279" s="52">
        <f>DATE(YEAR(tbl_raw_data[[#This Row],[Date Actioned]]),MONTH(tbl_raw_data[[#This Row],[Date Actioned]]),DAY(tbl_raw_data[[#This Row],[Date Actioned]]))</f>
        <v>45160</v>
      </c>
      <c r="L5279" s="50" t="str">
        <f>UPPER(TEXT(tbl_raw_data[[#This Row],[updated_date]],"MMMM"))</f>
        <v>AUGUST</v>
      </c>
      <c r="M5279" s="50" t="str">
        <f>"WEEK "&amp; IF(ROUNDUP(DAY(tbl_raw_data[[#This Row],[updated_date]])/7,0)=5,4,ROUNDUP(DAY(tbl_raw_data[[#This Row],[updated_date]])/7,0))</f>
        <v>WEEK 4</v>
      </c>
      <c r="N5279" s="50" t="str">
        <f>UPPER(VLOOKUP(tbl_raw_data[[#This Row],[Analyst]],Settiings!$A$2:$B$16,2,0))</f>
        <v>CAMROOON</v>
      </c>
      <c r="O5279" s="50" t="str">
        <f>TRIM(UPPER(tbl_raw_data[[#This Row],[Outcome]]))</f>
        <v>APPROVE</v>
      </c>
      <c r="P5279" s="50" t="str">
        <f>TRIM(UPPER(tbl_raw_data[[#This Row],[Queue Name]]))</f>
        <v>CONSUMER POST BUREAU</v>
      </c>
      <c r="Q5279" s="50" t="str">
        <f>IF(tbl_raw_data[[#This Row],[Time taken in min]]&lt;=Settiings!$D$2,"SLA_MET","SLA_NOT_MET")</f>
        <v>SLA_NOT_MET</v>
      </c>
      <c r="R5279" s="94"/>
    </row>
    <row r="5280" spans="1:18" x14ac:dyDescent="0.3">
      <c r="A5280" s="20" t="s">
        <v>5613</v>
      </c>
      <c r="B5280" s="15">
        <v>45160.577256944445</v>
      </c>
      <c r="C5280" s="28">
        <v>45160.602766203701</v>
      </c>
      <c r="D5280" s="29" t="s">
        <v>13</v>
      </c>
      <c r="E5280" s="29" t="s">
        <v>19</v>
      </c>
      <c r="F5280" s="29" t="s">
        <v>686</v>
      </c>
      <c r="G5280" s="29" t="s">
        <v>946</v>
      </c>
      <c r="H5280" s="84"/>
      <c r="I5280" s="48">
        <f>tbl_raw_data[[#This Row],[Date Actioned]]-tbl_raw_data[[#This Row],[Date Tagged]]</f>
        <v>2.5509259256068617E-2</v>
      </c>
      <c r="J5280" s="46">
        <f>HOUR(tbl_raw_data[[#This Row],[Time_taken]])*60+MINUTE(tbl_raw_data[[#This Row],[Time_taken]])+SECOND(tbl_raw_data[[#This Row],[Time_taken]])/60</f>
        <v>36.733333333333334</v>
      </c>
      <c r="K5280" s="52">
        <f>DATE(YEAR(tbl_raw_data[[#This Row],[Date Actioned]]),MONTH(tbl_raw_data[[#This Row],[Date Actioned]]),DAY(tbl_raw_data[[#This Row],[Date Actioned]]))</f>
        <v>45160</v>
      </c>
      <c r="L5280" s="50" t="str">
        <f>UPPER(TEXT(tbl_raw_data[[#This Row],[updated_date]],"MMMM"))</f>
        <v>AUGUST</v>
      </c>
      <c r="M5280" s="50" t="str">
        <f>"WEEK "&amp; IF(ROUNDUP(DAY(tbl_raw_data[[#This Row],[updated_date]])/7,0)=5,4,ROUNDUP(DAY(tbl_raw_data[[#This Row],[updated_date]])/7,0))</f>
        <v>WEEK 4</v>
      </c>
      <c r="N5280" s="50" t="str">
        <f>UPPER(VLOOKUP(tbl_raw_data[[#This Row],[Analyst]],Settiings!$A$2:$B$16,2,0))</f>
        <v>FARDIN</v>
      </c>
      <c r="O5280" s="50" t="str">
        <f>TRIM(UPPER(tbl_raw_data[[#This Row],[Outcome]]))</f>
        <v>APPROVE</v>
      </c>
      <c r="P5280" s="50" t="str">
        <f>TRIM(UPPER(tbl_raw_data[[#This Row],[Queue Name]]))</f>
        <v>CONSUMER POST BUREAU</v>
      </c>
      <c r="Q5280" s="50" t="str">
        <f>IF(tbl_raw_data[[#This Row],[Time taken in min]]&lt;=Settiings!$D$2,"SLA_MET","SLA_NOT_MET")</f>
        <v>SLA_NOT_MET</v>
      </c>
      <c r="R5280" s="94"/>
    </row>
    <row r="5281" spans="1:18" x14ac:dyDescent="0.3">
      <c r="A5281" s="14" t="s">
        <v>5614</v>
      </c>
      <c r="B5281" s="15">
        <v>45160.583645833336</v>
      </c>
      <c r="C5281" s="28">
        <v>45160.59375</v>
      </c>
      <c r="D5281" s="29" t="s">
        <v>27</v>
      </c>
      <c r="E5281" s="29" t="s">
        <v>9</v>
      </c>
      <c r="F5281" s="29" t="s">
        <v>686</v>
      </c>
      <c r="G5281" s="29" t="s">
        <v>5222</v>
      </c>
      <c r="H5281" s="84"/>
      <c r="I5281" s="48">
        <f>tbl_raw_data[[#This Row],[Date Actioned]]-tbl_raw_data[[#This Row],[Date Tagged]]</f>
        <v>1.0104166663950309E-2</v>
      </c>
      <c r="J5281" s="46">
        <f>HOUR(tbl_raw_data[[#This Row],[Time_taken]])*60+MINUTE(tbl_raw_data[[#This Row],[Time_taken]])+SECOND(tbl_raw_data[[#This Row],[Time_taken]])/60</f>
        <v>14.55</v>
      </c>
      <c r="K5281" s="52">
        <f>DATE(YEAR(tbl_raw_data[[#This Row],[Date Actioned]]),MONTH(tbl_raw_data[[#This Row],[Date Actioned]]),DAY(tbl_raw_data[[#This Row],[Date Actioned]]))</f>
        <v>45160</v>
      </c>
      <c r="L5281" s="50" t="str">
        <f>UPPER(TEXT(tbl_raw_data[[#This Row],[updated_date]],"MMMM"))</f>
        <v>AUGUST</v>
      </c>
      <c r="M5281" s="50" t="str">
        <f>"WEEK "&amp; IF(ROUNDUP(DAY(tbl_raw_data[[#This Row],[updated_date]])/7,0)=5,4,ROUNDUP(DAY(tbl_raw_data[[#This Row],[updated_date]])/7,0))</f>
        <v>WEEK 4</v>
      </c>
      <c r="N5281" s="50" t="str">
        <f>UPPER(VLOOKUP(tbl_raw_data[[#This Row],[Analyst]],Settiings!$A$2:$B$16,2,0))</f>
        <v>FARDIN</v>
      </c>
      <c r="O5281" s="50" t="str">
        <f>TRIM(UPPER(tbl_raw_data[[#This Row],[Outcome]]))</f>
        <v>DECLINE</v>
      </c>
      <c r="P5281" s="50" t="str">
        <f>TRIM(UPPER(tbl_raw_data[[#This Row],[Queue Name]]))</f>
        <v>CONSUMER EXISTING</v>
      </c>
      <c r="Q5281" s="50" t="str">
        <f>IF(tbl_raw_data[[#This Row],[Time taken in min]]&lt;=Settiings!$D$2,"SLA_MET","SLA_NOT_MET")</f>
        <v>SLA_MET</v>
      </c>
      <c r="R5281" s="94"/>
    </row>
    <row r="5282" spans="1:18" x14ac:dyDescent="0.3">
      <c r="A5282" s="23" t="s">
        <v>5615</v>
      </c>
      <c r="B5282" s="9">
        <v>45160.584293981483</v>
      </c>
      <c r="C5282" s="30">
        <v>45160.598194444443</v>
      </c>
      <c r="D5282" s="31" t="s">
        <v>13</v>
      </c>
      <c r="E5282" s="31" t="s">
        <v>9</v>
      </c>
      <c r="F5282" s="31" t="s">
        <v>76</v>
      </c>
      <c r="G5282" s="31" t="s">
        <v>5616</v>
      </c>
      <c r="H5282" s="85"/>
      <c r="I5282" s="48">
        <f>tbl_raw_data[[#This Row],[Date Actioned]]-tbl_raw_data[[#This Row],[Date Tagged]]</f>
        <v>1.3900462960009463E-2</v>
      </c>
      <c r="J5282" s="46">
        <f>HOUR(tbl_raw_data[[#This Row],[Time_taken]])*60+MINUTE(tbl_raw_data[[#This Row],[Time_taken]])+SECOND(tbl_raw_data[[#This Row],[Time_taken]])/60</f>
        <v>20.016666666666666</v>
      </c>
      <c r="K5282" s="52">
        <f>DATE(YEAR(tbl_raw_data[[#This Row],[Date Actioned]]),MONTH(tbl_raw_data[[#This Row],[Date Actioned]]),DAY(tbl_raw_data[[#This Row],[Date Actioned]]))</f>
        <v>45160</v>
      </c>
      <c r="L5282" s="50" t="str">
        <f>UPPER(TEXT(tbl_raw_data[[#This Row],[updated_date]],"MMMM"))</f>
        <v>AUGUST</v>
      </c>
      <c r="M5282" s="50" t="str">
        <f>"WEEK "&amp; IF(ROUNDUP(DAY(tbl_raw_data[[#This Row],[updated_date]])/7,0)=5,4,ROUNDUP(DAY(tbl_raw_data[[#This Row],[updated_date]])/7,0))</f>
        <v>WEEK 4</v>
      </c>
      <c r="N5282" s="50" t="str">
        <f>UPPER(VLOOKUP(tbl_raw_data[[#This Row],[Analyst]],Settiings!$A$2:$B$16,2,0))</f>
        <v>ROHAN</v>
      </c>
      <c r="O5282" s="50" t="str">
        <f>TRIM(UPPER(tbl_raw_data[[#This Row],[Outcome]]))</f>
        <v>APPROVE</v>
      </c>
      <c r="P5282" s="50" t="str">
        <f>TRIM(UPPER(tbl_raw_data[[#This Row],[Queue Name]]))</f>
        <v>CONSUMER EXISTING</v>
      </c>
      <c r="Q5282" s="50" t="str">
        <f>IF(tbl_raw_data[[#This Row],[Time taken in min]]&lt;=Settiings!$D$2,"SLA_MET","SLA_NOT_MET")</f>
        <v>SLA_NOT_MET</v>
      </c>
      <c r="R5282" s="94"/>
    </row>
    <row r="5283" spans="1:18" x14ac:dyDescent="0.3">
      <c r="A5283" s="14" t="s">
        <v>5617</v>
      </c>
      <c r="B5283" s="15">
        <v>45160.584826388891</v>
      </c>
      <c r="C5283" s="28">
        <v>45160.591562499998</v>
      </c>
      <c r="D5283" s="29" t="s">
        <v>13</v>
      </c>
      <c r="E5283" s="29" t="s">
        <v>9</v>
      </c>
      <c r="F5283" s="29" t="s">
        <v>76</v>
      </c>
      <c r="G5283" s="32"/>
      <c r="H5283" s="86"/>
      <c r="I5283" s="48">
        <f>tbl_raw_data[[#This Row],[Date Actioned]]-tbl_raw_data[[#This Row],[Date Tagged]]</f>
        <v>6.7361111068748869E-3</v>
      </c>
      <c r="J5283" s="46">
        <f>HOUR(tbl_raw_data[[#This Row],[Time_taken]])*60+MINUTE(tbl_raw_data[[#This Row],[Time_taken]])+SECOND(tbl_raw_data[[#This Row],[Time_taken]])/60</f>
        <v>9.6999999999999993</v>
      </c>
      <c r="K5283" s="52">
        <f>DATE(YEAR(tbl_raw_data[[#This Row],[Date Actioned]]),MONTH(tbl_raw_data[[#This Row],[Date Actioned]]),DAY(tbl_raw_data[[#This Row],[Date Actioned]]))</f>
        <v>45160</v>
      </c>
      <c r="L5283" s="50" t="str">
        <f>UPPER(TEXT(tbl_raw_data[[#This Row],[updated_date]],"MMMM"))</f>
        <v>AUGUST</v>
      </c>
      <c r="M5283" s="50" t="str">
        <f>"WEEK "&amp; IF(ROUNDUP(DAY(tbl_raw_data[[#This Row],[updated_date]])/7,0)=5,4,ROUNDUP(DAY(tbl_raw_data[[#This Row],[updated_date]])/7,0))</f>
        <v>WEEK 4</v>
      </c>
      <c r="N5283" s="50" t="str">
        <f>UPPER(VLOOKUP(tbl_raw_data[[#This Row],[Analyst]],Settiings!$A$2:$B$16,2,0))</f>
        <v>ROHAN</v>
      </c>
      <c r="O5283" s="50" t="str">
        <f>TRIM(UPPER(tbl_raw_data[[#This Row],[Outcome]]))</f>
        <v>APPROVE</v>
      </c>
      <c r="P5283" s="50" t="str">
        <f>TRIM(UPPER(tbl_raw_data[[#This Row],[Queue Name]]))</f>
        <v>CONSUMER EXISTING</v>
      </c>
      <c r="Q5283" s="50" t="str">
        <f>IF(tbl_raw_data[[#This Row],[Time taken in min]]&lt;=Settiings!$D$2,"SLA_MET","SLA_NOT_MET")</f>
        <v>SLA_MET</v>
      </c>
      <c r="R5283" s="94"/>
    </row>
    <row r="5284" spans="1:18" x14ac:dyDescent="0.3">
      <c r="A5284" s="20" t="s">
        <v>5618</v>
      </c>
      <c r="B5284" s="9">
        <v>45160.586180555554</v>
      </c>
      <c r="C5284" s="30">
        <v>45160.600694444445</v>
      </c>
      <c r="D5284" s="31" t="s">
        <v>13</v>
      </c>
      <c r="E5284" s="31" t="s">
        <v>47</v>
      </c>
      <c r="F5284" s="31" t="s">
        <v>10</v>
      </c>
      <c r="G5284" s="31" t="s">
        <v>17</v>
      </c>
      <c r="H5284" s="85"/>
      <c r="I5284" s="48">
        <f>tbl_raw_data[[#This Row],[Date Actioned]]-tbl_raw_data[[#This Row],[Date Tagged]]</f>
        <v>1.4513888891087845E-2</v>
      </c>
      <c r="J5284" s="46">
        <f>HOUR(tbl_raw_data[[#This Row],[Time_taken]])*60+MINUTE(tbl_raw_data[[#This Row],[Time_taken]])+SECOND(tbl_raw_data[[#This Row],[Time_taken]])/60</f>
        <v>20.9</v>
      </c>
      <c r="K5284" s="52">
        <f>DATE(YEAR(tbl_raw_data[[#This Row],[Date Actioned]]),MONTH(tbl_raw_data[[#This Row],[Date Actioned]]),DAY(tbl_raw_data[[#This Row],[Date Actioned]]))</f>
        <v>45160</v>
      </c>
      <c r="L5284" s="50" t="str">
        <f>UPPER(TEXT(tbl_raw_data[[#This Row],[updated_date]],"MMMM"))</f>
        <v>AUGUST</v>
      </c>
      <c r="M5284" s="50" t="str">
        <f>"WEEK "&amp; IF(ROUNDUP(DAY(tbl_raw_data[[#This Row],[updated_date]])/7,0)=5,4,ROUNDUP(DAY(tbl_raw_data[[#This Row],[updated_date]])/7,0))</f>
        <v>WEEK 4</v>
      </c>
      <c r="N5284" s="50" t="str">
        <f>UPPER(VLOOKUP(tbl_raw_data[[#This Row],[Analyst]],Settiings!$A$2:$B$16,2,0))</f>
        <v>NITESH</v>
      </c>
      <c r="O5284" s="50" t="str">
        <f>TRIM(UPPER(tbl_raw_data[[#This Row],[Outcome]]))</f>
        <v>APPROVE</v>
      </c>
      <c r="P5284" s="50" t="str">
        <f>TRIM(UPPER(tbl_raw_data[[#This Row],[Queue Name]]))</f>
        <v>CONSUMER PRE BUREAU</v>
      </c>
      <c r="Q5284" s="50" t="str">
        <f>IF(tbl_raw_data[[#This Row],[Time taken in min]]&lt;=Settiings!$D$2,"SLA_MET","SLA_NOT_MET")</f>
        <v>SLA_NOT_MET</v>
      </c>
      <c r="R5284" s="94"/>
    </row>
    <row r="5285" spans="1:18" x14ac:dyDescent="0.3">
      <c r="A5285" s="23" t="s">
        <v>5622</v>
      </c>
      <c r="B5285" s="15">
        <v>45160.593310185184</v>
      </c>
      <c r="C5285" s="28">
        <v>45160.605543981481</v>
      </c>
      <c r="D5285" s="29" t="s">
        <v>13</v>
      </c>
      <c r="E5285" s="29" t="s">
        <v>9</v>
      </c>
      <c r="F5285" s="29" t="s">
        <v>686</v>
      </c>
      <c r="G5285" s="29" t="s">
        <v>77</v>
      </c>
      <c r="H5285" s="84"/>
      <c r="I5285" s="48">
        <f>tbl_raw_data[[#This Row],[Date Actioned]]-tbl_raw_data[[#This Row],[Date Tagged]]</f>
        <v>1.2233796296641231E-2</v>
      </c>
      <c r="J5285" s="46">
        <f>HOUR(tbl_raw_data[[#This Row],[Time_taken]])*60+MINUTE(tbl_raw_data[[#This Row],[Time_taken]])+SECOND(tbl_raw_data[[#This Row],[Time_taken]])/60</f>
        <v>17.616666666666667</v>
      </c>
      <c r="K5285" s="52">
        <f>DATE(YEAR(tbl_raw_data[[#This Row],[Date Actioned]]),MONTH(tbl_raw_data[[#This Row],[Date Actioned]]),DAY(tbl_raw_data[[#This Row],[Date Actioned]]))</f>
        <v>45160</v>
      </c>
      <c r="L5285" s="50" t="str">
        <f>UPPER(TEXT(tbl_raw_data[[#This Row],[updated_date]],"MMMM"))</f>
        <v>AUGUST</v>
      </c>
      <c r="M5285" s="50" t="str">
        <f>"WEEK "&amp; IF(ROUNDUP(DAY(tbl_raw_data[[#This Row],[updated_date]])/7,0)=5,4,ROUNDUP(DAY(tbl_raw_data[[#This Row],[updated_date]])/7,0))</f>
        <v>WEEK 4</v>
      </c>
      <c r="N5285" s="50" t="str">
        <f>UPPER(VLOOKUP(tbl_raw_data[[#This Row],[Analyst]],Settiings!$A$2:$B$16,2,0))</f>
        <v>FARDIN</v>
      </c>
      <c r="O5285" s="50" t="str">
        <f>TRIM(UPPER(tbl_raw_data[[#This Row],[Outcome]]))</f>
        <v>APPROVE</v>
      </c>
      <c r="P5285" s="50" t="str">
        <f>TRIM(UPPER(tbl_raw_data[[#This Row],[Queue Name]]))</f>
        <v>CONSUMER EXISTING</v>
      </c>
      <c r="Q5285" s="50" t="str">
        <f>IF(tbl_raw_data[[#This Row],[Time taken in min]]&lt;=Settiings!$D$2,"SLA_MET","SLA_NOT_MET")</f>
        <v>SLA_MET</v>
      </c>
      <c r="R5285" s="94"/>
    </row>
    <row r="5286" spans="1:18" x14ac:dyDescent="0.3">
      <c r="A5286" s="14" t="s">
        <v>5623</v>
      </c>
      <c r="B5286" s="9">
        <v>45160.594305555554</v>
      </c>
      <c r="C5286" s="30">
        <v>45160.601342592592</v>
      </c>
      <c r="D5286" s="31" t="s">
        <v>13</v>
      </c>
      <c r="E5286" s="31" t="s">
        <v>9</v>
      </c>
      <c r="F5286" s="31" t="s">
        <v>16</v>
      </c>
      <c r="G5286" s="31" t="s">
        <v>17</v>
      </c>
      <c r="H5286" s="85"/>
      <c r="I5286" s="48">
        <f>tbl_raw_data[[#This Row],[Date Actioned]]-tbl_raw_data[[#This Row],[Date Tagged]]</f>
        <v>7.0370370376622304E-3</v>
      </c>
      <c r="J5286" s="46">
        <f>HOUR(tbl_raw_data[[#This Row],[Time_taken]])*60+MINUTE(tbl_raw_data[[#This Row],[Time_taken]])+SECOND(tbl_raw_data[[#This Row],[Time_taken]])/60</f>
        <v>10.133333333333333</v>
      </c>
      <c r="K5286" s="52">
        <f>DATE(YEAR(tbl_raw_data[[#This Row],[Date Actioned]]),MONTH(tbl_raw_data[[#This Row],[Date Actioned]]),DAY(tbl_raw_data[[#This Row],[Date Actioned]]))</f>
        <v>45160</v>
      </c>
      <c r="L5286" s="50" t="str">
        <f>UPPER(TEXT(tbl_raw_data[[#This Row],[updated_date]],"MMMM"))</f>
        <v>AUGUST</v>
      </c>
      <c r="M5286" s="50" t="str">
        <f>"WEEK "&amp; IF(ROUNDUP(DAY(tbl_raw_data[[#This Row],[updated_date]])/7,0)=5,4,ROUNDUP(DAY(tbl_raw_data[[#This Row],[updated_date]])/7,0))</f>
        <v>WEEK 4</v>
      </c>
      <c r="N5286" s="50" t="str">
        <f>UPPER(VLOOKUP(tbl_raw_data[[#This Row],[Analyst]],Settiings!$A$2:$B$16,2,0))</f>
        <v>CAMROOON</v>
      </c>
      <c r="O5286" s="50" t="str">
        <f>TRIM(UPPER(tbl_raw_data[[#This Row],[Outcome]]))</f>
        <v>APPROVE</v>
      </c>
      <c r="P5286" s="50" t="str">
        <f>TRIM(UPPER(tbl_raw_data[[#This Row],[Queue Name]]))</f>
        <v>CONSUMER EXISTING</v>
      </c>
      <c r="Q5286" s="50" t="str">
        <f>IF(tbl_raw_data[[#This Row],[Time taken in min]]&lt;=Settiings!$D$2,"SLA_MET","SLA_NOT_MET")</f>
        <v>SLA_MET</v>
      </c>
      <c r="R5286" s="94"/>
    </row>
    <row r="5287" spans="1:18" x14ac:dyDescent="0.3">
      <c r="A5287" s="20" t="s">
        <v>5624</v>
      </c>
      <c r="B5287" s="15">
        <v>45160.594872685186</v>
      </c>
      <c r="C5287" s="28">
        <v>45160.601863425924</v>
      </c>
      <c r="D5287" s="29" t="s">
        <v>13</v>
      </c>
      <c r="E5287" s="29" t="s">
        <v>9</v>
      </c>
      <c r="F5287" s="29" t="s">
        <v>43</v>
      </c>
      <c r="G5287" s="32"/>
      <c r="H5287" s="86"/>
      <c r="I5287" s="48">
        <f>tbl_raw_data[[#This Row],[Date Actioned]]-tbl_raw_data[[#This Row],[Date Tagged]]</f>
        <v>6.9907407378195785E-3</v>
      </c>
      <c r="J5287" s="46">
        <f>HOUR(tbl_raw_data[[#This Row],[Time_taken]])*60+MINUTE(tbl_raw_data[[#This Row],[Time_taken]])+SECOND(tbl_raw_data[[#This Row],[Time_taken]])/60</f>
        <v>10.066666666666666</v>
      </c>
      <c r="K5287" s="52">
        <f>DATE(YEAR(tbl_raw_data[[#This Row],[Date Actioned]]),MONTH(tbl_raw_data[[#This Row],[Date Actioned]]),DAY(tbl_raw_data[[#This Row],[Date Actioned]]))</f>
        <v>45160</v>
      </c>
      <c r="L5287" s="50" t="str">
        <f>UPPER(TEXT(tbl_raw_data[[#This Row],[updated_date]],"MMMM"))</f>
        <v>AUGUST</v>
      </c>
      <c r="M5287" s="50" t="str">
        <f>"WEEK "&amp; IF(ROUNDUP(DAY(tbl_raw_data[[#This Row],[updated_date]])/7,0)=5,4,ROUNDUP(DAY(tbl_raw_data[[#This Row],[updated_date]])/7,0))</f>
        <v>WEEK 4</v>
      </c>
      <c r="N5287" s="50" t="str">
        <f>UPPER(VLOOKUP(tbl_raw_data[[#This Row],[Analyst]],Settiings!$A$2:$B$16,2,0))</f>
        <v>MERCEDES</v>
      </c>
      <c r="O5287" s="50" t="str">
        <f>TRIM(UPPER(tbl_raw_data[[#This Row],[Outcome]]))</f>
        <v>APPROVE</v>
      </c>
      <c r="P5287" s="50" t="str">
        <f>TRIM(UPPER(tbl_raw_data[[#This Row],[Queue Name]]))</f>
        <v>CONSUMER EXISTING</v>
      </c>
      <c r="Q5287" s="50" t="str">
        <f>IF(tbl_raw_data[[#This Row],[Time taken in min]]&lt;=Settiings!$D$2,"SLA_MET","SLA_NOT_MET")</f>
        <v>SLA_MET</v>
      </c>
      <c r="R5287" s="94"/>
    </row>
    <row r="5288" spans="1:18" x14ac:dyDescent="0.3">
      <c r="A5288" s="20" t="s">
        <v>5625</v>
      </c>
      <c r="B5288" s="9">
        <v>45160.597592592596</v>
      </c>
      <c r="C5288" s="30">
        <v>45160.615787037037</v>
      </c>
      <c r="D5288" s="31" t="s">
        <v>27</v>
      </c>
      <c r="E5288" s="31" t="s">
        <v>9</v>
      </c>
      <c r="F5288" s="31" t="s">
        <v>686</v>
      </c>
      <c r="G5288" s="33"/>
      <c r="H5288" s="87"/>
      <c r="I5288" s="48">
        <f>tbl_raw_data[[#This Row],[Date Actioned]]-tbl_raw_data[[#This Row],[Date Tagged]]</f>
        <v>1.8194444441178348E-2</v>
      </c>
      <c r="J5288" s="46">
        <f>HOUR(tbl_raw_data[[#This Row],[Time_taken]])*60+MINUTE(tbl_raw_data[[#This Row],[Time_taken]])+SECOND(tbl_raw_data[[#This Row],[Time_taken]])/60</f>
        <v>26.2</v>
      </c>
      <c r="K5288" s="52">
        <f>DATE(YEAR(tbl_raw_data[[#This Row],[Date Actioned]]),MONTH(tbl_raw_data[[#This Row],[Date Actioned]]),DAY(tbl_raw_data[[#This Row],[Date Actioned]]))</f>
        <v>45160</v>
      </c>
      <c r="L5288" s="50" t="str">
        <f>UPPER(TEXT(tbl_raw_data[[#This Row],[updated_date]],"MMMM"))</f>
        <v>AUGUST</v>
      </c>
      <c r="M5288" s="50" t="str">
        <f>"WEEK "&amp; IF(ROUNDUP(DAY(tbl_raw_data[[#This Row],[updated_date]])/7,0)=5,4,ROUNDUP(DAY(tbl_raw_data[[#This Row],[updated_date]])/7,0))</f>
        <v>WEEK 4</v>
      </c>
      <c r="N5288" s="50" t="str">
        <f>UPPER(VLOOKUP(tbl_raw_data[[#This Row],[Analyst]],Settiings!$A$2:$B$16,2,0))</f>
        <v>FARDIN</v>
      </c>
      <c r="O5288" s="50" t="str">
        <f>TRIM(UPPER(tbl_raw_data[[#This Row],[Outcome]]))</f>
        <v>DECLINE</v>
      </c>
      <c r="P5288" s="50" t="str">
        <f>TRIM(UPPER(tbl_raw_data[[#This Row],[Queue Name]]))</f>
        <v>CONSUMER EXISTING</v>
      </c>
      <c r="Q5288" s="50" t="str">
        <f>IF(tbl_raw_data[[#This Row],[Time taken in min]]&lt;=Settiings!$D$2,"SLA_MET","SLA_NOT_MET")</f>
        <v>SLA_NOT_MET</v>
      </c>
      <c r="R5288" s="94"/>
    </row>
    <row r="5289" spans="1:18" x14ac:dyDescent="0.3">
      <c r="A5289" s="23" t="s">
        <v>5633</v>
      </c>
      <c r="B5289" s="15">
        <v>45160.602037037039</v>
      </c>
      <c r="C5289" s="28">
        <v>45160.608854166669</v>
      </c>
      <c r="D5289" s="29" t="s">
        <v>27</v>
      </c>
      <c r="E5289" s="29" t="s">
        <v>9</v>
      </c>
      <c r="F5289" s="29" t="s">
        <v>686</v>
      </c>
      <c r="G5289" s="29" t="s">
        <v>5171</v>
      </c>
      <c r="H5289" s="84"/>
      <c r="I5289" s="48">
        <f>tbl_raw_data[[#This Row],[Date Actioned]]-tbl_raw_data[[#This Row],[Date Tagged]]</f>
        <v>6.8171296297805384E-3</v>
      </c>
      <c r="J5289" s="46">
        <f>HOUR(tbl_raw_data[[#This Row],[Time_taken]])*60+MINUTE(tbl_raw_data[[#This Row],[Time_taken]])+SECOND(tbl_raw_data[[#This Row],[Time_taken]])/60</f>
        <v>9.8166666666666664</v>
      </c>
      <c r="K5289" s="52">
        <f>DATE(YEAR(tbl_raw_data[[#This Row],[Date Actioned]]),MONTH(tbl_raw_data[[#This Row],[Date Actioned]]),DAY(tbl_raw_data[[#This Row],[Date Actioned]]))</f>
        <v>45160</v>
      </c>
      <c r="L5289" s="50" t="str">
        <f>UPPER(TEXT(tbl_raw_data[[#This Row],[updated_date]],"MMMM"))</f>
        <v>AUGUST</v>
      </c>
      <c r="M5289" s="50" t="str">
        <f>"WEEK "&amp; IF(ROUNDUP(DAY(tbl_raw_data[[#This Row],[updated_date]])/7,0)=5,4,ROUNDUP(DAY(tbl_raw_data[[#This Row],[updated_date]])/7,0))</f>
        <v>WEEK 4</v>
      </c>
      <c r="N5289" s="50" t="str">
        <f>UPPER(VLOOKUP(tbl_raw_data[[#This Row],[Analyst]],Settiings!$A$2:$B$16,2,0))</f>
        <v>FARDIN</v>
      </c>
      <c r="O5289" s="50" t="str">
        <f>TRIM(UPPER(tbl_raw_data[[#This Row],[Outcome]]))</f>
        <v>DECLINE</v>
      </c>
      <c r="P5289" s="50" t="str">
        <f>TRIM(UPPER(tbl_raw_data[[#This Row],[Queue Name]]))</f>
        <v>CONSUMER EXISTING</v>
      </c>
      <c r="Q5289" s="50" t="str">
        <f>IF(tbl_raw_data[[#This Row],[Time taken in min]]&lt;=Settiings!$D$2,"SLA_MET","SLA_NOT_MET")</f>
        <v>SLA_MET</v>
      </c>
      <c r="R5289" s="94"/>
    </row>
    <row r="5290" spans="1:18" x14ac:dyDescent="0.3">
      <c r="A5290" s="23" t="s">
        <v>5634</v>
      </c>
      <c r="B5290" s="9">
        <v>45160.605104166665</v>
      </c>
      <c r="C5290" s="30">
        <v>45160.616365740738</v>
      </c>
      <c r="D5290" s="31" t="s">
        <v>13</v>
      </c>
      <c r="E5290" s="31" t="s">
        <v>9</v>
      </c>
      <c r="F5290" s="31" t="s">
        <v>1222</v>
      </c>
      <c r="G5290" s="31" t="s">
        <v>17</v>
      </c>
      <c r="H5290" s="85"/>
      <c r="I5290" s="48">
        <f>tbl_raw_data[[#This Row],[Date Actioned]]-tbl_raw_data[[#This Row],[Date Tagged]]</f>
        <v>1.1261574072705116E-2</v>
      </c>
      <c r="J5290" s="46">
        <f>HOUR(tbl_raw_data[[#This Row],[Time_taken]])*60+MINUTE(tbl_raw_data[[#This Row],[Time_taken]])+SECOND(tbl_raw_data[[#This Row],[Time_taken]])/60</f>
        <v>16.216666666666665</v>
      </c>
      <c r="K5290" s="52">
        <f>DATE(YEAR(tbl_raw_data[[#This Row],[Date Actioned]]),MONTH(tbl_raw_data[[#This Row],[Date Actioned]]),DAY(tbl_raw_data[[#This Row],[Date Actioned]]))</f>
        <v>45160</v>
      </c>
      <c r="L5290" s="50" t="str">
        <f>UPPER(TEXT(tbl_raw_data[[#This Row],[updated_date]],"MMMM"))</f>
        <v>AUGUST</v>
      </c>
      <c r="M5290" s="50" t="str">
        <f>"WEEK "&amp; IF(ROUNDUP(DAY(tbl_raw_data[[#This Row],[updated_date]])/7,0)=5,4,ROUNDUP(DAY(tbl_raw_data[[#This Row],[updated_date]])/7,0))</f>
        <v>WEEK 4</v>
      </c>
      <c r="N5290" s="50" t="str">
        <f>UPPER(VLOOKUP(tbl_raw_data[[#This Row],[Analyst]],Settiings!$A$2:$B$16,2,0))</f>
        <v>HARDIK</v>
      </c>
      <c r="O5290" s="50" t="str">
        <f>TRIM(UPPER(tbl_raw_data[[#This Row],[Outcome]]))</f>
        <v>APPROVE</v>
      </c>
      <c r="P5290" s="50" t="str">
        <f>TRIM(UPPER(tbl_raw_data[[#This Row],[Queue Name]]))</f>
        <v>CONSUMER EXISTING</v>
      </c>
      <c r="Q5290" s="50" t="str">
        <f>IF(tbl_raw_data[[#This Row],[Time taken in min]]&lt;=Settiings!$D$2,"SLA_MET","SLA_NOT_MET")</f>
        <v>SLA_MET</v>
      </c>
      <c r="R5290" s="94"/>
    </row>
    <row r="5291" spans="1:18" x14ac:dyDescent="0.3">
      <c r="A5291" s="14" t="s">
        <v>5635</v>
      </c>
      <c r="B5291" s="9">
        <v>45160.610763888886</v>
      </c>
      <c r="C5291" s="30">
        <v>45160.62128472222</v>
      </c>
      <c r="D5291" s="31" t="s">
        <v>27</v>
      </c>
      <c r="E5291" s="31" t="s">
        <v>9</v>
      </c>
      <c r="F5291" s="31" t="s">
        <v>686</v>
      </c>
      <c r="G5291" s="33"/>
      <c r="H5291" s="87"/>
      <c r="I5291" s="48">
        <f>tbl_raw_data[[#This Row],[Date Actioned]]-tbl_raw_data[[#This Row],[Date Tagged]]</f>
        <v>1.0520833333430346E-2</v>
      </c>
      <c r="J5291" s="46">
        <f>HOUR(tbl_raw_data[[#This Row],[Time_taken]])*60+MINUTE(tbl_raw_data[[#This Row],[Time_taken]])+SECOND(tbl_raw_data[[#This Row],[Time_taken]])/60</f>
        <v>15.15</v>
      </c>
      <c r="K5291" s="52">
        <f>DATE(YEAR(tbl_raw_data[[#This Row],[Date Actioned]]),MONTH(tbl_raw_data[[#This Row],[Date Actioned]]),DAY(tbl_raw_data[[#This Row],[Date Actioned]]))</f>
        <v>45160</v>
      </c>
      <c r="L5291" s="50" t="str">
        <f>UPPER(TEXT(tbl_raw_data[[#This Row],[updated_date]],"MMMM"))</f>
        <v>AUGUST</v>
      </c>
      <c r="M5291" s="50" t="str">
        <f>"WEEK "&amp; IF(ROUNDUP(DAY(tbl_raw_data[[#This Row],[updated_date]])/7,0)=5,4,ROUNDUP(DAY(tbl_raw_data[[#This Row],[updated_date]])/7,0))</f>
        <v>WEEK 4</v>
      </c>
      <c r="N5291" s="50" t="str">
        <f>UPPER(VLOOKUP(tbl_raw_data[[#This Row],[Analyst]],Settiings!$A$2:$B$16,2,0))</f>
        <v>FARDIN</v>
      </c>
      <c r="O5291" s="50" t="str">
        <f>TRIM(UPPER(tbl_raw_data[[#This Row],[Outcome]]))</f>
        <v>DECLINE</v>
      </c>
      <c r="P5291" s="50" t="str">
        <f>TRIM(UPPER(tbl_raw_data[[#This Row],[Queue Name]]))</f>
        <v>CONSUMER EXISTING</v>
      </c>
      <c r="Q5291" s="50" t="str">
        <f>IF(tbl_raw_data[[#This Row],[Time taken in min]]&lt;=Settiings!$D$2,"SLA_MET","SLA_NOT_MET")</f>
        <v>SLA_MET</v>
      </c>
      <c r="R5291" s="94"/>
    </row>
    <row r="5292" spans="1:18" x14ac:dyDescent="0.3">
      <c r="A5292" s="14" t="s">
        <v>5636</v>
      </c>
      <c r="B5292" s="15">
        <v>45160.612708333334</v>
      </c>
      <c r="C5292" s="28">
        <v>45160.620567129627</v>
      </c>
      <c r="D5292" s="29" t="s">
        <v>13</v>
      </c>
      <c r="E5292" s="29" t="s">
        <v>47</v>
      </c>
      <c r="F5292" s="29" t="s">
        <v>16</v>
      </c>
      <c r="G5292" s="29" t="s">
        <v>785</v>
      </c>
      <c r="H5292" s="84"/>
      <c r="I5292" s="48">
        <f>tbl_raw_data[[#This Row],[Date Actioned]]-tbl_raw_data[[#This Row],[Date Tagged]]</f>
        <v>7.8587962925666943E-3</v>
      </c>
      <c r="J5292" s="46">
        <f>HOUR(tbl_raw_data[[#This Row],[Time_taken]])*60+MINUTE(tbl_raw_data[[#This Row],[Time_taken]])+SECOND(tbl_raw_data[[#This Row],[Time_taken]])/60</f>
        <v>11.316666666666666</v>
      </c>
      <c r="K5292" s="52">
        <f>DATE(YEAR(tbl_raw_data[[#This Row],[Date Actioned]]),MONTH(tbl_raw_data[[#This Row],[Date Actioned]]),DAY(tbl_raw_data[[#This Row],[Date Actioned]]))</f>
        <v>45160</v>
      </c>
      <c r="L5292" s="50" t="str">
        <f>UPPER(TEXT(tbl_raw_data[[#This Row],[updated_date]],"MMMM"))</f>
        <v>AUGUST</v>
      </c>
      <c r="M5292" s="50" t="str">
        <f>"WEEK "&amp; IF(ROUNDUP(DAY(tbl_raw_data[[#This Row],[updated_date]])/7,0)=5,4,ROUNDUP(DAY(tbl_raw_data[[#This Row],[updated_date]])/7,0))</f>
        <v>WEEK 4</v>
      </c>
      <c r="N5292" s="50" t="str">
        <f>UPPER(VLOOKUP(tbl_raw_data[[#This Row],[Analyst]],Settiings!$A$2:$B$16,2,0))</f>
        <v>CAMROOON</v>
      </c>
      <c r="O5292" s="50" t="str">
        <f>TRIM(UPPER(tbl_raw_data[[#This Row],[Outcome]]))</f>
        <v>APPROVE</v>
      </c>
      <c r="P5292" s="50" t="str">
        <f>TRIM(UPPER(tbl_raw_data[[#This Row],[Queue Name]]))</f>
        <v>CONSUMER PRE BUREAU</v>
      </c>
      <c r="Q5292" s="50" t="str">
        <f>IF(tbl_raw_data[[#This Row],[Time taken in min]]&lt;=Settiings!$D$2,"SLA_MET","SLA_NOT_MET")</f>
        <v>SLA_MET</v>
      </c>
      <c r="R5292" s="94"/>
    </row>
    <row r="5293" spans="1:18" x14ac:dyDescent="0.3">
      <c r="A5293" s="20" t="s">
        <v>5637</v>
      </c>
      <c r="B5293" s="9">
        <v>45160.614849537036</v>
      </c>
      <c r="C5293" s="30">
        <v>45160.620821759258</v>
      </c>
      <c r="D5293" s="31" t="s">
        <v>13</v>
      </c>
      <c r="E5293" s="31" t="s">
        <v>9</v>
      </c>
      <c r="F5293" s="31" t="s">
        <v>1222</v>
      </c>
      <c r="G5293" s="31" t="s">
        <v>17</v>
      </c>
      <c r="H5293" s="85"/>
      <c r="I5293" s="48">
        <f>tbl_raw_data[[#This Row],[Date Actioned]]-tbl_raw_data[[#This Row],[Date Tagged]]</f>
        <v>5.9722222213167697E-3</v>
      </c>
      <c r="J5293" s="46">
        <f>HOUR(tbl_raw_data[[#This Row],[Time_taken]])*60+MINUTE(tbl_raw_data[[#This Row],[Time_taken]])+SECOND(tbl_raw_data[[#This Row],[Time_taken]])/60</f>
        <v>8.6</v>
      </c>
      <c r="K5293" s="52">
        <f>DATE(YEAR(tbl_raw_data[[#This Row],[Date Actioned]]),MONTH(tbl_raw_data[[#This Row],[Date Actioned]]),DAY(tbl_raw_data[[#This Row],[Date Actioned]]))</f>
        <v>45160</v>
      </c>
      <c r="L5293" s="50" t="str">
        <f>UPPER(TEXT(tbl_raw_data[[#This Row],[updated_date]],"MMMM"))</f>
        <v>AUGUST</v>
      </c>
      <c r="M5293" s="50" t="str">
        <f>"WEEK "&amp; IF(ROUNDUP(DAY(tbl_raw_data[[#This Row],[updated_date]])/7,0)=5,4,ROUNDUP(DAY(tbl_raw_data[[#This Row],[updated_date]])/7,0))</f>
        <v>WEEK 4</v>
      </c>
      <c r="N5293" s="50" t="str">
        <f>UPPER(VLOOKUP(tbl_raw_data[[#This Row],[Analyst]],Settiings!$A$2:$B$16,2,0))</f>
        <v>HARDIK</v>
      </c>
      <c r="O5293" s="50" t="str">
        <f>TRIM(UPPER(tbl_raw_data[[#This Row],[Outcome]]))</f>
        <v>APPROVE</v>
      </c>
      <c r="P5293" s="50" t="str">
        <f>TRIM(UPPER(tbl_raw_data[[#This Row],[Queue Name]]))</f>
        <v>CONSUMER EXISTING</v>
      </c>
      <c r="Q5293" s="50" t="str">
        <f>IF(tbl_raw_data[[#This Row],[Time taken in min]]&lt;=Settiings!$D$2,"SLA_MET","SLA_NOT_MET")</f>
        <v>SLA_MET</v>
      </c>
      <c r="R5293" s="94"/>
    </row>
    <row r="5294" spans="1:18" x14ac:dyDescent="0.3">
      <c r="A5294" s="23" t="s">
        <v>5638</v>
      </c>
      <c r="B5294" s="15">
        <v>45160.61650462963</v>
      </c>
      <c r="C5294" s="28">
        <v>45160.625451388885</v>
      </c>
      <c r="D5294" s="29" t="s">
        <v>13</v>
      </c>
      <c r="E5294" s="29" t="s">
        <v>47</v>
      </c>
      <c r="F5294" s="29" t="s">
        <v>1222</v>
      </c>
      <c r="G5294" s="29" t="s">
        <v>17</v>
      </c>
      <c r="H5294" s="84"/>
      <c r="I5294" s="48">
        <f>tbl_raw_data[[#This Row],[Date Actioned]]-tbl_raw_data[[#This Row],[Date Tagged]]</f>
        <v>8.9467592551955022E-3</v>
      </c>
      <c r="J5294" s="46">
        <f>HOUR(tbl_raw_data[[#This Row],[Time_taken]])*60+MINUTE(tbl_raw_data[[#This Row],[Time_taken]])+SECOND(tbl_raw_data[[#This Row],[Time_taken]])/60</f>
        <v>12.883333333333333</v>
      </c>
      <c r="K5294" s="52">
        <f>DATE(YEAR(tbl_raw_data[[#This Row],[Date Actioned]]),MONTH(tbl_raw_data[[#This Row],[Date Actioned]]),DAY(tbl_raw_data[[#This Row],[Date Actioned]]))</f>
        <v>45160</v>
      </c>
      <c r="L5294" s="50" t="str">
        <f>UPPER(TEXT(tbl_raw_data[[#This Row],[updated_date]],"MMMM"))</f>
        <v>AUGUST</v>
      </c>
      <c r="M5294" s="50" t="str">
        <f>"WEEK "&amp; IF(ROUNDUP(DAY(tbl_raw_data[[#This Row],[updated_date]])/7,0)=5,4,ROUNDUP(DAY(tbl_raw_data[[#This Row],[updated_date]])/7,0))</f>
        <v>WEEK 4</v>
      </c>
      <c r="N5294" s="50" t="str">
        <f>UPPER(VLOOKUP(tbl_raw_data[[#This Row],[Analyst]],Settiings!$A$2:$B$16,2,0))</f>
        <v>HARDIK</v>
      </c>
      <c r="O5294" s="50" t="str">
        <f>TRIM(UPPER(tbl_raw_data[[#This Row],[Outcome]]))</f>
        <v>APPROVE</v>
      </c>
      <c r="P5294" s="50" t="str">
        <f>TRIM(UPPER(tbl_raw_data[[#This Row],[Queue Name]]))</f>
        <v>CONSUMER PRE BUREAU</v>
      </c>
      <c r="Q5294" s="50" t="str">
        <f>IF(tbl_raw_data[[#This Row],[Time taken in min]]&lt;=Settiings!$D$2,"SLA_MET","SLA_NOT_MET")</f>
        <v>SLA_MET</v>
      </c>
      <c r="R5294" s="94"/>
    </row>
    <row r="5295" spans="1:18" x14ac:dyDescent="0.3">
      <c r="A5295" s="14" t="s">
        <v>5639</v>
      </c>
      <c r="B5295" s="9">
        <v>45160.617210648146</v>
      </c>
      <c r="C5295" s="30">
        <v>45160.624699074076</v>
      </c>
      <c r="D5295" s="31" t="s">
        <v>13</v>
      </c>
      <c r="E5295" s="31" t="s">
        <v>47</v>
      </c>
      <c r="F5295" s="31" t="s">
        <v>686</v>
      </c>
      <c r="G5295" s="31" t="s">
        <v>946</v>
      </c>
      <c r="H5295" s="85"/>
      <c r="I5295" s="48">
        <f>tbl_raw_data[[#This Row],[Date Actioned]]-tbl_raw_data[[#This Row],[Date Tagged]]</f>
        <v>7.4884259302052669E-3</v>
      </c>
      <c r="J5295" s="46">
        <f>HOUR(tbl_raw_data[[#This Row],[Time_taken]])*60+MINUTE(tbl_raw_data[[#This Row],[Time_taken]])+SECOND(tbl_raw_data[[#This Row],[Time_taken]])/60</f>
        <v>10.783333333333333</v>
      </c>
      <c r="K5295" s="52">
        <f>DATE(YEAR(tbl_raw_data[[#This Row],[Date Actioned]]),MONTH(tbl_raw_data[[#This Row],[Date Actioned]]),DAY(tbl_raw_data[[#This Row],[Date Actioned]]))</f>
        <v>45160</v>
      </c>
      <c r="L5295" s="50" t="str">
        <f>UPPER(TEXT(tbl_raw_data[[#This Row],[updated_date]],"MMMM"))</f>
        <v>AUGUST</v>
      </c>
      <c r="M5295" s="50" t="str">
        <f>"WEEK "&amp; IF(ROUNDUP(DAY(tbl_raw_data[[#This Row],[updated_date]])/7,0)=5,4,ROUNDUP(DAY(tbl_raw_data[[#This Row],[updated_date]])/7,0))</f>
        <v>WEEK 4</v>
      </c>
      <c r="N5295" s="50" t="str">
        <f>UPPER(VLOOKUP(tbl_raw_data[[#This Row],[Analyst]],Settiings!$A$2:$B$16,2,0))</f>
        <v>FARDIN</v>
      </c>
      <c r="O5295" s="50" t="str">
        <f>TRIM(UPPER(tbl_raw_data[[#This Row],[Outcome]]))</f>
        <v>APPROVE</v>
      </c>
      <c r="P5295" s="50" t="str">
        <f>TRIM(UPPER(tbl_raw_data[[#This Row],[Queue Name]]))</f>
        <v>CONSUMER PRE BUREAU</v>
      </c>
      <c r="Q5295" s="50" t="str">
        <f>IF(tbl_raw_data[[#This Row],[Time taken in min]]&lt;=Settiings!$D$2,"SLA_MET","SLA_NOT_MET")</f>
        <v>SLA_MET</v>
      </c>
      <c r="R5295" s="94"/>
    </row>
    <row r="5296" spans="1:18" x14ac:dyDescent="0.3">
      <c r="A5296" s="20" t="s">
        <v>5642</v>
      </c>
      <c r="B5296" s="15">
        <v>45160.620717592596</v>
      </c>
      <c r="C5296" s="28">
        <v>45160.628437500003</v>
      </c>
      <c r="D5296" s="29" t="s">
        <v>13</v>
      </c>
      <c r="E5296" s="29" t="s">
        <v>47</v>
      </c>
      <c r="F5296" s="29" t="s">
        <v>686</v>
      </c>
      <c r="G5296" s="29" t="s">
        <v>946</v>
      </c>
      <c r="H5296" s="84"/>
      <c r="I5296" s="48">
        <f>tbl_raw_data[[#This Row],[Date Actioned]]-tbl_raw_data[[#This Row],[Date Tagged]]</f>
        <v>7.7199074075906537E-3</v>
      </c>
      <c r="J5296" s="46">
        <f>HOUR(tbl_raw_data[[#This Row],[Time_taken]])*60+MINUTE(tbl_raw_data[[#This Row],[Time_taken]])+SECOND(tbl_raw_data[[#This Row],[Time_taken]])/60</f>
        <v>11.116666666666667</v>
      </c>
      <c r="K5296" s="52">
        <f>DATE(YEAR(tbl_raw_data[[#This Row],[Date Actioned]]),MONTH(tbl_raw_data[[#This Row],[Date Actioned]]),DAY(tbl_raw_data[[#This Row],[Date Actioned]]))</f>
        <v>45160</v>
      </c>
      <c r="L5296" s="50" t="str">
        <f>UPPER(TEXT(tbl_raw_data[[#This Row],[updated_date]],"MMMM"))</f>
        <v>AUGUST</v>
      </c>
      <c r="M5296" s="50" t="str">
        <f>"WEEK "&amp; IF(ROUNDUP(DAY(tbl_raw_data[[#This Row],[updated_date]])/7,0)=5,4,ROUNDUP(DAY(tbl_raw_data[[#This Row],[updated_date]])/7,0))</f>
        <v>WEEK 4</v>
      </c>
      <c r="N5296" s="50" t="str">
        <f>UPPER(VLOOKUP(tbl_raw_data[[#This Row],[Analyst]],Settiings!$A$2:$B$16,2,0))</f>
        <v>FARDIN</v>
      </c>
      <c r="O5296" s="50" t="str">
        <f>TRIM(UPPER(tbl_raw_data[[#This Row],[Outcome]]))</f>
        <v>APPROVE</v>
      </c>
      <c r="P5296" s="50" t="str">
        <f>TRIM(UPPER(tbl_raw_data[[#This Row],[Queue Name]]))</f>
        <v>CONSUMER PRE BUREAU</v>
      </c>
      <c r="Q5296" s="50" t="str">
        <f>IF(tbl_raw_data[[#This Row],[Time taken in min]]&lt;=Settiings!$D$2,"SLA_MET","SLA_NOT_MET")</f>
        <v>SLA_MET</v>
      </c>
      <c r="R5296" s="94"/>
    </row>
    <row r="5297" spans="1:18" x14ac:dyDescent="0.3">
      <c r="A5297" s="20" t="s">
        <v>5643</v>
      </c>
      <c r="B5297" s="15">
        <v>45160.620995370373</v>
      </c>
      <c r="C5297" s="28">
        <v>45160.633576388886</v>
      </c>
      <c r="D5297" s="29" t="s">
        <v>27</v>
      </c>
      <c r="E5297" s="29" t="s">
        <v>47</v>
      </c>
      <c r="F5297" s="29" t="s">
        <v>1222</v>
      </c>
      <c r="G5297" s="29" t="s">
        <v>4942</v>
      </c>
      <c r="H5297" s="84"/>
      <c r="I5297" s="48">
        <f>tbl_raw_data[[#This Row],[Date Actioned]]-tbl_raw_data[[#This Row],[Date Tagged]]</f>
        <v>1.2581018512719311E-2</v>
      </c>
      <c r="J5297" s="46">
        <f>HOUR(tbl_raw_data[[#This Row],[Time_taken]])*60+MINUTE(tbl_raw_data[[#This Row],[Time_taken]])+SECOND(tbl_raw_data[[#This Row],[Time_taken]])/60</f>
        <v>18.116666666666667</v>
      </c>
      <c r="K5297" s="52">
        <f>DATE(YEAR(tbl_raw_data[[#This Row],[Date Actioned]]),MONTH(tbl_raw_data[[#This Row],[Date Actioned]]),DAY(tbl_raw_data[[#This Row],[Date Actioned]]))</f>
        <v>45160</v>
      </c>
      <c r="L5297" s="50" t="str">
        <f>UPPER(TEXT(tbl_raw_data[[#This Row],[updated_date]],"MMMM"))</f>
        <v>AUGUST</v>
      </c>
      <c r="M5297" s="50" t="str">
        <f>"WEEK "&amp; IF(ROUNDUP(DAY(tbl_raw_data[[#This Row],[updated_date]])/7,0)=5,4,ROUNDUP(DAY(tbl_raw_data[[#This Row],[updated_date]])/7,0))</f>
        <v>WEEK 4</v>
      </c>
      <c r="N5297" s="50" t="str">
        <f>UPPER(VLOOKUP(tbl_raw_data[[#This Row],[Analyst]],Settiings!$A$2:$B$16,2,0))</f>
        <v>HARDIK</v>
      </c>
      <c r="O5297" s="50" t="str">
        <f>TRIM(UPPER(tbl_raw_data[[#This Row],[Outcome]]))</f>
        <v>DECLINE</v>
      </c>
      <c r="P5297" s="50" t="str">
        <f>TRIM(UPPER(tbl_raw_data[[#This Row],[Queue Name]]))</f>
        <v>CONSUMER PRE BUREAU</v>
      </c>
      <c r="Q5297" s="50" t="str">
        <f>IF(tbl_raw_data[[#This Row],[Time taken in min]]&lt;=Settiings!$D$2,"SLA_MET","SLA_NOT_MET")</f>
        <v>SLA_MET</v>
      </c>
      <c r="R5297" s="94"/>
    </row>
    <row r="5298" spans="1:18" x14ac:dyDescent="0.3">
      <c r="A5298" s="23" t="s">
        <v>5644</v>
      </c>
      <c r="B5298" s="9">
        <v>45160.623113425929</v>
      </c>
      <c r="C5298" s="30">
        <v>45160.643263888887</v>
      </c>
      <c r="D5298" s="31" t="s">
        <v>13</v>
      </c>
      <c r="E5298" s="31" t="s">
        <v>47</v>
      </c>
      <c r="F5298" s="31" t="s">
        <v>10</v>
      </c>
      <c r="G5298" s="31" t="s">
        <v>17</v>
      </c>
      <c r="H5298" s="85"/>
      <c r="I5298" s="48">
        <f>tbl_raw_data[[#This Row],[Date Actioned]]-tbl_raw_data[[#This Row],[Date Tagged]]</f>
        <v>2.0150462958554272E-2</v>
      </c>
      <c r="J5298" s="46">
        <f>HOUR(tbl_raw_data[[#This Row],[Time_taken]])*60+MINUTE(tbl_raw_data[[#This Row],[Time_taken]])+SECOND(tbl_raw_data[[#This Row],[Time_taken]])/60</f>
        <v>29.016666666666666</v>
      </c>
      <c r="K5298" s="52">
        <f>DATE(YEAR(tbl_raw_data[[#This Row],[Date Actioned]]),MONTH(tbl_raw_data[[#This Row],[Date Actioned]]),DAY(tbl_raw_data[[#This Row],[Date Actioned]]))</f>
        <v>45160</v>
      </c>
      <c r="L5298" s="50" t="str">
        <f>UPPER(TEXT(tbl_raw_data[[#This Row],[updated_date]],"MMMM"))</f>
        <v>AUGUST</v>
      </c>
      <c r="M5298" s="50" t="str">
        <f>"WEEK "&amp; IF(ROUNDUP(DAY(tbl_raw_data[[#This Row],[updated_date]])/7,0)=5,4,ROUNDUP(DAY(tbl_raw_data[[#This Row],[updated_date]])/7,0))</f>
        <v>WEEK 4</v>
      </c>
      <c r="N5298" s="50" t="str">
        <f>UPPER(VLOOKUP(tbl_raw_data[[#This Row],[Analyst]],Settiings!$A$2:$B$16,2,0))</f>
        <v>NITESH</v>
      </c>
      <c r="O5298" s="50" t="str">
        <f>TRIM(UPPER(tbl_raw_data[[#This Row],[Outcome]]))</f>
        <v>APPROVE</v>
      </c>
      <c r="P5298" s="50" t="str">
        <f>TRIM(UPPER(tbl_raw_data[[#This Row],[Queue Name]]))</f>
        <v>CONSUMER PRE BUREAU</v>
      </c>
      <c r="Q5298" s="50" t="str">
        <f>IF(tbl_raw_data[[#This Row],[Time taken in min]]&lt;=Settiings!$D$2,"SLA_MET","SLA_NOT_MET")</f>
        <v>SLA_NOT_MET</v>
      </c>
      <c r="R5298" s="94"/>
    </row>
    <row r="5299" spans="1:18" x14ac:dyDescent="0.3">
      <c r="A5299" s="14" t="s">
        <v>5645</v>
      </c>
      <c r="B5299" s="15">
        <v>45160.625937500001</v>
      </c>
      <c r="C5299" s="28">
        <v>45160.633657407408</v>
      </c>
      <c r="D5299" s="29" t="s">
        <v>13</v>
      </c>
      <c r="E5299" s="29" t="s">
        <v>9</v>
      </c>
      <c r="F5299" s="29" t="s">
        <v>686</v>
      </c>
      <c r="G5299" s="32"/>
      <c r="H5299" s="86"/>
      <c r="I5299" s="48">
        <f>tbl_raw_data[[#This Row],[Date Actioned]]-tbl_raw_data[[#This Row],[Date Tagged]]</f>
        <v>7.7199074075906537E-3</v>
      </c>
      <c r="J5299" s="46">
        <f>HOUR(tbl_raw_data[[#This Row],[Time_taken]])*60+MINUTE(tbl_raw_data[[#This Row],[Time_taken]])+SECOND(tbl_raw_data[[#This Row],[Time_taken]])/60</f>
        <v>11.116666666666667</v>
      </c>
      <c r="K5299" s="52">
        <f>DATE(YEAR(tbl_raw_data[[#This Row],[Date Actioned]]),MONTH(tbl_raw_data[[#This Row],[Date Actioned]]),DAY(tbl_raw_data[[#This Row],[Date Actioned]]))</f>
        <v>45160</v>
      </c>
      <c r="L5299" s="50" t="str">
        <f>UPPER(TEXT(tbl_raw_data[[#This Row],[updated_date]],"MMMM"))</f>
        <v>AUGUST</v>
      </c>
      <c r="M5299" s="50" t="str">
        <f>"WEEK "&amp; IF(ROUNDUP(DAY(tbl_raw_data[[#This Row],[updated_date]])/7,0)=5,4,ROUNDUP(DAY(tbl_raw_data[[#This Row],[updated_date]])/7,0))</f>
        <v>WEEK 4</v>
      </c>
      <c r="N5299" s="50" t="str">
        <f>UPPER(VLOOKUP(tbl_raw_data[[#This Row],[Analyst]],Settiings!$A$2:$B$16,2,0))</f>
        <v>FARDIN</v>
      </c>
      <c r="O5299" s="50" t="str">
        <f>TRIM(UPPER(tbl_raw_data[[#This Row],[Outcome]]))</f>
        <v>APPROVE</v>
      </c>
      <c r="P5299" s="50" t="str">
        <f>TRIM(UPPER(tbl_raw_data[[#This Row],[Queue Name]]))</f>
        <v>CONSUMER EXISTING</v>
      </c>
      <c r="Q5299" s="50" t="str">
        <f>IF(tbl_raw_data[[#This Row],[Time taken in min]]&lt;=Settiings!$D$2,"SLA_MET","SLA_NOT_MET")</f>
        <v>SLA_MET</v>
      </c>
      <c r="R5299" s="94"/>
    </row>
    <row r="5300" spans="1:18" x14ac:dyDescent="0.3">
      <c r="A5300" s="23" t="s">
        <v>5646</v>
      </c>
      <c r="B5300" s="9">
        <v>45160.626307870371</v>
      </c>
      <c r="C5300" s="30">
        <v>45160.636458333334</v>
      </c>
      <c r="D5300" s="31" t="s">
        <v>27</v>
      </c>
      <c r="E5300" s="31" t="s">
        <v>9</v>
      </c>
      <c r="F5300" s="31" t="s">
        <v>76</v>
      </c>
      <c r="G5300" s="33"/>
      <c r="H5300" s="87"/>
      <c r="I5300" s="48">
        <f>tbl_raw_data[[#This Row],[Date Actioned]]-tbl_raw_data[[#This Row],[Date Tagged]]</f>
        <v>1.0150462963792961E-2</v>
      </c>
      <c r="J5300" s="46">
        <f>HOUR(tbl_raw_data[[#This Row],[Time_taken]])*60+MINUTE(tbl_raw_data[[#This Row],[Time_taken]])+SECOND(tbl_raw_data[[#This Row],[Time_taken]])/60</f>
        <v>14.616666666666667</v>
      </c>
      <c r="K5300" s="52">
        <f>DATE(YEAR(tbl_raw_data[[#This Row],[Date Actioned]]),MONTH(tbl_raw_data[[#This Row],[Date Actioned]]),DAY(tbl_raw_data[[#This Row],[Date Actioned]]))</f>
        <v>45160</v>
      </c>
      <c r="L5300" s="50" t="str">
        <f>UPPER(TEXT(tbl_raw_data[[#This Row],[updated_date]],"MMMM"))</f>
        <v>AUGUST</v>
      </c>
      <c r="M5300" s="50" t="str">
        <f>"WEEK "&amp; IF(ROUNDUP(DAY(tbl_raw_data[[#This Row],[updated_date]])/7,0)=5,4,ROUNDUP(DAY(tbl_raw_data[[#This Row],[updated_date]])/7,0))</f>
        <v>WEEK 4</v>
      </c>
      <c r="N5300" s="50" t="str">
        <f>UPPER(VLOOKUP(tbl_raw_data[[#This Row],[Analyst]],Settiings!$A$2:$B$16,2,0))</f>
        <v>ROHAN</v>
      </c>
      <c r="O5300" s="50" t="str">
        <f>TRIM(UPPER(tbl_raw_data[[#This Row],[Outcome]]))</f>
        <v>DECLINE</v>
      </c>
      <c r="P5300" s="50" t="str">
        <f>TRIM(UPPER(tbl_raw_data[[#This Row],[Queue Name]]))</f>
        <v>CONSUMER EXISTING</v>
      </c>
      <c r="Q5300" s="50" t="str">
        <f>IF(tbl_raw_data[[#This Row],[Time taken in min]]&lt;=Settiings!$D$2,"SLA_MET","SLA_NOT_MET")</f>
        <v>SLA_MET</v>
      </c>
      <c r="R5300" s="94"/>
    </row>
    <row r="5301" spans="1:18" x14ac:dyDescent="0.3">
      <c r="A5301" s="14" t="s">
        <v>5647</v>
      </c>
      <c r="B5301" s="15">
        <v>45160.629976851851</v>
      </c>
      <c r="C5301" s="28">
        <v>45160.638831018521</v>
      </c>
      <c r="D5301" s="29" t="s">
        <v>27</v>
      </c>
      <c r="E5301" s="29" t="s">
        <v>9</v>
      </c>
      <c r="F5301" s="29" t="s">
        <v>16</v>
      </c>
      <c r="G5301" s="29" t="s">
        <v>5222</v>
      </c>
      <c r="H5301" s="84"/>
      <c r="I5301" s="48">
        <f>tbl_raw_data[[#This Row],[Date Actioned]]-tbl_raw_data[[#This Row],[Date Tagged]]</f>
        <v>8.8541666700621136E-3</v>
      </c>
      <c r="J5301" s="46">
        <f>HOUR(tbl_raw_data[[#This Row],[Time_taken]])*60+MINUTE(tbl_raw_data[[#This Row],[Time_taken]])+SECOND(tbl_raw_data[[#This Row],[Time_taken]])/60</f>
        <v>12.75</v>
      </c>
      <c r="K5301" s="52">
        <f>DATE(YEAR(tbl_raw_data[[#This Row],[Date Actioned]]),MONTH(tbl_raw_data[[#This Row],[Date Actioned]]),DAY(tbl_raw_data[[#This Row],[Date Actioned]]))</f>
        <v>45160</v>
      </c>
      <c r="L5301" s="50" t="str">
        <f>UPPER(TEXT(tbl_raw_data[[#This Row],[updated_date]],"MMMM"))</f>
        <v>AUGUST</v>
      </c>
      <c r="M5301" s="50" t="str">
        <f>"WEEK "&amp; IF(ROUNDUP(DAY(tbl_raw_data[[#This Row],[updated_date]])/7,0)=5,4,ROUNDUP(DAY(tbl_raw_data[[#This Row],[updated_date]])/7,0))</f>
        <v>WEEK 4</v>
      </c>
      <c r="N5301" s="50" t="str">
        <f>UPPER(VLOOKUP(tbl_raw_data[[#This Row],[Analyst]],Settiings!$A$2:$B$16,2,0))</f>
        <v>CAMROOON</v>
      </c>
      <c r="O5301" s="50" t="str">
        <f>TRIM(UPPER(tbl_raw_data[[#This Row],[Outcome]]))</f>
        <v>DECLINE</v>
      </c>
      <c r="P5301" s="50" t="str">
        <f>TRIM(UPPER(tbl_raw_data[[#This Row],[Queue Name]]))</f>
        <v>CONSUMER EXISTING</v>
      </c>
      <c r="Q5301" s="50" t="str">
        <f>IF(tbl_raw_data[[#This Row],[Time taken in min]]&lt;=Settiings!$D$2,"SLA_MET","SLA_NOT_MET")</f>
        <v>SLA_MET</v>
      </c>
      <c r="R5301" s="94"/>
    </row>
    <row r="5302" spans="1:18" x14ac:dyDescent="0.3">
      <c r="A5302" s="20" t="s">
        <v>5648</v>
      </c>
      <c r="B5302" s="9">
        <v>45160.630196759259</v>
      </c>
      <c r="C5302" s="30">
        <v>45160.637546296297</v>
      </c>
      <c r="D5302" s="31" t="s">
        <v>27</v>
      </c>
      <c r="E5302" s="31" t="s">
        <v>9</v>
      </c>
      <c r="F5302" s="31" t="s">
        <v>1222</v>
      </c>
      <c r="G5302" s="31" t="s">
        <v>5160</v>
      </c>
      <c r="H5302" s="85"/>
      <c r="I5302" s="48">
        <f>tbl_raw_data[[#This Row],[Date Actioned]]-tbl_raw_data[[#This Row],[Date Tagged]]</f>
        <v>7.3495370379532687E-3</v>
      </c>
      <c r="J5302" s="46">
        <f>HOUR(tbl_raw_data[[#This Row],[Time_taken]])*60+MINUTE(tbl_raw_data[[#This Row],[Time_taken]])+SECOND(tbl_raw_data[[#This Row],[Time_taken]])/60</f>
        <v>10.583333333333334</v>
      </c>
      <c r="K5302" s="52">
        <f>DATE(YEAR(tbl_raw_data[[#This Row],[Date Actioned]]),MONTH(tbl_raw_data[[#This Row],[Date Actioned]]),DAY(tbl_raw_data[[#This Row],[Date Actioned]]))</f>
        <v>45160</v>
      </c>
      <c r="L5302" s="50" t="str">
        <f>UPPER(TEXT(tbl_raw_data[[#This Row],[updated_date]],"MMMM"))</f>
        <v>AUGUST</v>
      </c>
      <c r="M5302" s="50" t="str">
        <f>"WEEK "&amp; IF(ROUNDUP(DAY(tbl_raw_data[[#This Row],[updated_date]])/7,0)=5,4,ROUNDUP(DAY(tbl_raw_data[[#This Row],[updated_date]])/7,0))</f>
        <v>WEEK 4</v>
      </c>
      <c r="N5302" s="50" t="str">
        <f>UPPER(VLOOKUP(tbl_raw_data[[#This Row],[Analyst]],Settiings!$A$2:$B$16,2,0))</f>
        <v>HARDIK</v>
      </c>
      <c r="O5302" s="50" t="str">
        <f>TRIM(UPPER(tbl_raw_data[[#This Row],[Outcome]]))</f>
        <v>DECLINE</v>
      </c>
      <c r="P5302" s="50" t="str">
        <f>TRIM(UPPER(tbl_raw_data[[#This Row],[Queue Name]]))</f>
        <v>CONSUMER EXISTING</v>
      </c>
      <c r="Q5302" s="50" t="str">
        <f>IF(tbl_raw_data[[#This Row],[Time taken in min]]&lt;=Settiings!$D$2,"SLA_MET","SLA_NOT_MET")</f>
        <v>SLA_MET</v>
      </c>
      <c r="R5302" s="94"/>
    </row>
    <row r="5303" spans="1:18" x14ac:dyDescent="0.3">
      <c r="A5303" s="20" t="s">
        <v>5649</v>
      </c>
      <c r="B5303" s="9">
        <v>45160.630254629628</v>
      </c>
      <c r="C5303" s="30">
        <v>45160.641597222224</v>
      </c>
      <c r="D5303" s="31" t="s">
        <v>13</v>
      </c>
      <c r="E5303" s="31" t="s">
        <v>19</v>
      </c>
      <c r="F5303" s="31" t="s">
        <v>43</v>
      </c>
      <c r="G5303" s="33"/>
      <c r="H5303" s="87"/>
      <c r="I5303" s="48">
        <f>tbl_raw_data[[#This Row],[Date Actioned]]-tbl_raw_data[[#This Row],[Date Tagged]]</f>
        <v>1.1342592595610768E-2</v>
      </c>
      <c r="J5303" s="46">
        <f>HOUR(tbl_raw_data[[#This Row],[Time_taken]])*60+MINUTE(tbl_raw_data[[#This Row],[Time_taken]])+SECOND(tbl_raw_data[[#This Row],[Time_taken]])/60</f>
        <v>16.333333333333332</v>
      </c>
      <c r="K5303" s="52">
        <f>DATE(YEAR(tbl_raw_data[[#This Row],[Date Actioned]]),MONTH(tbl_raw_data[[#This Row],[Date Actioned]]),DAY(tbl_raw_data[[#This Row],[Date Actioned]]))</f>
        <v>45160</v>
      </c>
      <c r="L5303" s="50" t="str">
        <f>UPPER(TEXT(tbl_raw_data[[#This Row],[updated_date]],"MMMM"))</f>
        <v>AUGUST</v>
      </c>
      <c r="M5303" s="50" t="str">
        <f>"WEEK "&amp; IF(ROUNDUP(DAY(tbl_raw_data[[#This Row],[updated_date]])/7,0)=5,4,ROUNDUP(DAY(tbl_raw_data[[#This Row],[updated_date]])/7,0))</f>
        <v>WEEK 4</v>
      </c>
      <c r="N5303" s="50" t="str">
        <f>UPPER(VLOOKUP(tbl_raw_data[[#This Row],[Analyst]],Settiings!$A$2:$B$16,2,0))</f>
        <v>MERCEDES</v>
      </c>
      <c r="O5303" s="50" t="str">
        <f>TRIM(UPPER(tbl_raw_data[[#This Row],[Outcome]]))</f>
        <v>APPROVE</v>
      </c>
      <c r="P5303" s="50" t="str">
        <f>TRIM(UPPER(tbl_raw_data[[#This Row],[Queue Name]]))</f>
        <v>CONSUMER POST BUREAU</v>
      </c>
      <c r="Q5303" s="50" t="str">
        <f>IF(tbl_raw_data[[#This Row],[Time taken in min]]&lt;=Settiings!$D$2,"SLA_MET","SLA_NOT_MET")</f>
        <v>SLA_MET</v>
      </c>
      <c r="R5303" s="94"/>
    </row>
    <row r="5304" spans="1:18" x14ac:dyDescent="0.3">
      <c r="A5304" s="23" t="s">
        <v>5650</v>
      </c>
      <c r="B5304" s="15">
        <v>45160.631793981483</v>
      </c>
      <c r="C5304" s="28">
        <v>45160.636678240742</v>
      </c>
      <c r="D5304" s="29" t="s">
        <v>13</v>
      </c>
      <c r="E5304" s="29" t="s">
        <v>47</v>
      </c>
      <c r="F5304" s="29" t="s">
        <v>686</v>
      </c>
      <c r="G5304" s="29" t="s">
        <v>17</v>
      </c>
      <c r="H5304" s="84"/>
      <c r="I5304" s="48">
        <f>tbl_raw_data[[#This Row],[Date Actioned]]-tbl_raw_data[[#This Row],[Date Tagged]]</f>
        <v>4.8842592586879618E-3</v>
      </c>
      <c r="J5304" s="46">
        <f>HOUR(tbl_raw_data[[#This Row],[Time_taken]])*60+MINUTE(tbl_raw_data[[#This Row],[Time_taken]])+SECOND(tbl_raw_data[[#This Row],[Time_taken]])/60</f>
        <v>7.0333333333333332</v>
      </c>
      <c r="K5304" s="52">
        <f>DATE(YEAR(tbl_raw_data[[#This Row],[Date Actioned]]),MONTH(tbl_raw_data[[#This Row],[Date Actioned]]),DAY(tbl_raw_data[[#This Row],[Date Actioned]]))</f>
        <v>45160</v>
      </c>
      <c r="L5304" s="50" t="str">
        <f>UPPER(TEXT(tbl_raw_data[[#This Row],[updated_date]],"MMMM"))</f>
        <v>AUGUST</v>
      </c>
      <c r="M5304" s="50" t="str">
        <f>"WEEK "&amp; IF(ROUNDUP(DAY(tbl_raw_data[[#This Row],[updated_date]])/7,0)=5,4,ROUNDUP(DAY(tbl_raw_data[[#This Row],[updated_date]])/7,0))</f>
        <v>WEEK 4</v>
      </c>
      <c r="N5304" s="50" t="str">
        <f>UPPER(VLOOKUP(tbl_raw_data[[#This Row],[Analyst]],Settiings!$A$2:$B$16,2,0))</f>
        <v>FARDIN</v>
      </c>
      <c r="O5304" s="50" t="str">
        <f>TRIM(UPPER(tbl_raw_data[[#This Row],[Outcome]]))</f>
        <v>APPROVE</v>
      </c>
      <c r="P5304" s="50" t="str">
        <f>TRIM(UPPER(tbl_raw_data[[#This Row],[Queue Name]]))</f>
        <v>CONSUMER PRE BUREAU</v>
      </c>
      <c r="Q5304" s="50" t="str">
        <f>IF(tbl_raw_data[[#This Row],[Time taken in min]]&lt;=Settiings!$D$2,"SLA_MET","SLA_NOT_MET")</f>
        <v>SLA_MET</v>
      </c>
      <c r="R5304" s="94"/>
    </row>
    <row r="5305" spans="1:18" x14ac:dyDescent="0.3">
      <c r="A5305" s="14" t="s">
        <v>5652</v>
      </c>
      <c r="B5305" s="9">
        <v>45160.633668981478</v>
      </c>
      <c r="C5305" s="30">
        <v>45160.64402777778</v>
      </c>
      <c r="D5305" s="31" t="s">
        <v>13</v>
      </c>
      <c r="E5305" s="31" t="s">
        <v>9</v>
      </c>
      <c r="F5305" s="31" t="s">
        <v>686</v>
      </c>
      <c r="G5305" s="31" t="s">
        <v>946</v>
      </c>
      <c r="H5305" s="85"/>
      <c r="I5305" s="48">
        <f>tbl_raw_data[[#This Row],[Date Actioned]]-tbl_raw_data[[#This Row],[Date Tagged]]</f>
        <v>1.0358796302170958E-2</v>
      </c>
      <c r="J5305" s="46">
        <f>HOUR(tbl_raw_data[[#This Row],[Time_taken]])*60+MINUTE(tbl_raw_data[[#This Row],[Time_taken]])+SECOND(tbl_raw_data[[#This Row],[Time_taken]])/60</f>
        <v>14.916666666666666</v>
      </c>
      <c r="K5305" s="52">
        <f>DATE(YEAR(tbl_raw_data[[#This Row],[Date Actioned]]),MONTH(tbl_raw_data[[#This Row],[Date Actioned]]),DAY(tbl_raw_data[[#This Row],[Date Actioned]]))</f>
        <v>45160</v>
      </c>
      <c r="L5305" s="50" t="str">
        <f>UPPER(TEXT(tbl_raw_data[[#This Row],[updated_date]],"MMMM"))</f>
        <v>AUGUST</v>
      </c>
      <c r="M5305" s="50" t="str">
        <f>"WEEK "&amp; IF(ROUNDUP(DAY(tbl_raw_data[[#This Row],[updated_date]])/7,0)=5,4,ROUNDUP(DAY(tbl_raw_data[[#This Row],[updated_date]])/7,0))</f>
        <v>WEEK 4</v>
      </c>
      <c r="N5305" s="50" t="str">
        <f>UPPER(VLOOKUP(tbl_raw_data[[#This Row],[Analyst]],Settiings!$A$2:$B$16,2,0))</f>
        <v>FARDIN</v>
      </c>
      <c r="O5305" s="50" t="str">
        <f>TRIM(UPPER(tbl_raw_data[[#This Row],[Outcome]]))</f>
        <v>APPROVE</v>
      </c>
      <c r="P5305" s="50" t="str">
        <f>TRIM(UPPER(tbl_raw_data[[#This Row],[Queue Name]]))</f>
        <v>CONSUMER EXISTING</v>
      </c>
      <c r="Q5305" s="50" t="str">
        <f>IF(tbl_raw_data[[#This Row],[Time taken in min]]&lt;=Settiings!$D$2,"SLA_MET","SLA_NOT_MET")</f>
        <v>SLA_MET</v>
      </c>
      <c r="R5305" s="94"/>
    </row>
    <row r="5306" spans="1:18" x14ac:dyDescent="0.3">
      <c r="A5306" s="20" t="s">
        <v>5653</v>
      </c>
      <c r="B5306" s="15">
        <v>45160.634189814817</v>
      </c>
      <c r="C5306" s="28">
        <v>45160.647766203707</v>
      </c>
      <c r="D5306" s="29" t="s">
        <v>13</v>
      </c>
      <c r="E5306" s="29" t="s">
        <v>47</v>
      </c>
      <c r="F5306" s="29" t="s">
        <v>16</v>
      </c>
      <c r="G5306" s="29" t="s">
        <v>17</v>
      </c>
      <c r="H5306" s="84"/>
      <c r="I5306" s="48">
        <f>tbl_raw_data[[#This Row],[Date Actioned]]-tbl_raw_data[[#This Row],[Date Tagged]]</f>
        <v>1.357638889021473E-2</v>
      </c>
      <c r="J5306" s="46">
        <f>HOUR(tbl_raw_data[[#This Row],[Time_taken]])*60+MINUTE(tbl_raw_data[[#This Row],[Time_taken]])+SECOND(tbl_raw_data[[#This Row],[Time_taken]])/60</f>
        <v>19.55</v>
      </c>
      <c r="K5306" s="52">
        <f>DATE(YEAR(tbl_raw_data[[#This Row],[Date Actioned]]),MONTH(tbl_raw_data[[#This Row],[Date Actioned]]),DAY(tbl_raw_data[[#This Row],[Date Actioned]]))</f>
        <v>45160</v>
      </c>
      <c r="L5306" s="50" t="str">
        <f>UPPER(TEXT(tbl_raw_data[[#This Row],[updated_date]],"MMMM"))</f>
        <v>AUGUST</v>
      </c>
      <c r="M5306" s="50" t="str">
        <f>"WEEK "&amp; IF(ROUNDUP(DAY(tbl_raw_data[[#This Row],[updated_date]])/7,0)=5,4,ROUNDUP(DAY(tbl_raw_data[[#This Row],[updated_date]])/7,0))</f>
        <v>WEEK 4</v>
      </c>
      <c r="N5306" s="50" t="str">
        <f>UPPER(VLOOKUP(tbl_raw_data[[#This Row],[Analyst]],Settiings!$A$2:$B$16,2,0))</f>
        <v>CAMROOON</v>
      </c>
      <c r="O5306" s="50" t="str">
        <f>TRIM(UPPER(tbl_raw_data[[#This Row],[Outcome]]))</f>
        <v>APPROVE</v>
      </c>
      <c r="P5306" s="50" t="str">
        <f>TRIM(UPPER(tbl_raw_data[[#This Row],[Queue Name]]))</f>
        <v>CONSUMER PRE BUREAU</v>
      </c>
      <c r="Q5306" s="50" t="str">
        <f>IF(tbl_raw_data[[#This Row],[Time taken in min]]&lt;=Settiings!$D$2,"SLA_MET","SLA_NOT_MET")</f>
        <v>SLA_MET</v>
      </c>
      <c r="R5306" s="94"/>
    </row>
    <row r="5307" spans="1:18" x14ac:dyDescent="0.3">
      <c r="A5307" s="23" t="s">
        <v>5654</v>
      </c>
      <c r="B5307" s="9">
        <v>45160.638460648152</v>
      </c>
      <c r="C5307" s="30">
        <v>45160.654548611114</v>
      </c>
      <c r="D5307" s="31" t="s">
        <v>13</v>
      </c>
      <c r="E5307" s="31" t="s">
        <v>19</v>
      </c>
      <c r="F5307" s="31" t="s">
        <v>686</v>
      </c>
      <c r="G5307" s="31" t="s">
        <v>5383</v>
      </c>
      <c r="H5307" s="85"/>
      <c r="I5307" s="48">
        <f>tbl_raw_data[[#This Row],[Date Actioned]]-tbl_raw_data[[#This Row],[Date Tagged]]</f>
        <v>1.6087962962046731E-2</v>
      </c>
      <c r="J5307" s="46">
        <f>HOUR(tbl_raw_data[[#This Row],[Time_taken]])*60+MINUTE(tbl_raw_data[[#This Row],[Time_taken]])+SECOND(tbl_raw_data[[#This Row],[Time_taken]])/60</f>
        <v>23.166666666666668</v>
      </c>
      <c r="K5307" s="52">
        <f>DATE(YEAR(tbl_raw_data[[#This Row],[Date Actioned]]),MONTH(tbl_raw_data[[#This Row],[Date Actioned]]),DAY(tbl_raw_data[[#This Row],[Date Actioned]]))</f>
        <v>45160</v>
      </c>
      <c r="L5307" s="50" t="str">
        <f>UPPER(TEXT(tbl_raw_data[[#This Row],[updated_date]],"MMMM"))</f>
        <v>AUGUST</v>
      </c>
      <c r="M5307" s="50" t="str">
        <f>"WEEK "&amp; IF(ROUNDUP(DAY(tbl_raw_data[[#This Row],[updated_date]])/7,0)=5,4,ROUNDUP(DAY(tbl_raw_data[[#This Row],[updated_date]])/7,0))</f>
        <v>WEEK 4</v>
      </c>
      <c r="N5307" s="50" t="str">
        <f>UPPER(VLOOKUP(tbl_raw_data[[#This Row],[Analyst]],Settiings!$A$2:$B$16,2,0))</f>
        <v>FARDIN</v>
      </c>
      <c r="O5307" s="50" t="str">
        <f>TRIM(UPPER(tbl_raw_data[[#This Row],[Outcome]]))</f>
        <v>APPROVE</v>
      </c>
      <c r="P5307" s="50" t="str">
        <f>TRIM(UPPER(tbl_raw_data[[#This Row],[Queue Name]]))</f>
        <v>CONSUMER POST BUREAU</v>
      </c>
      <c r="Q5307" s="50" t="str">
        <f>IF(tbl_raw_data[[#This Row],[Time taken in min]]&lt;=Settiings!$D$2,"SLA_MET","SLA_NOT_MET")</f>
        <v>SLA_NOT_MET</v>
      </c>
      <c r="R5307" s="94"/>
    </row>
    <row r="5308" spans="1:18" x14ac:dyDescent="0.3">
      <c r="A5308" s="14" t="s">
        <v>5655</v>
      </c>
      <c r="B5308" s="15">
        <v>45160.640844907408</v>
      </c>
      <c r="C5308" s="28">
        <v>45160.650439814817</v>
      </c>
      <c r="D5308" s="29" t="s">
        <v>13</v>
      </c>
      <c r="E5308" s="29" t="s">
        <v>9</v>
      </c>
      <c r="F5308" s="29" t="s">
        <v>686</v>
      </c>
      <c r="G5308" s="29" t="s">
        <v>5656</v>
      </c>
      <c r="H5308" s="84"/>
      <c r="I5308" s="48">
        <f>tbl_raw_data[[#This Row],[Date Actioned]]-tbl_raw_data[[#This Row],[Date Tagged]]</f>
        <v>9.5949074093368836E-3</v>
      </c>
      <c r="J5308" s="46">
        <f>HOUR(tbl_raw_data[[#This Row],[Time_taken]])*60+MINUTE(tbl_raw_data[[#This Row],[Time_taken]])+SECOND(tbl_raw_data[[#This Row],[Time_taken]])/60</f>
        <v>13.816666666666666</v>
      </c>
      <c r="K5308" s="52">
        <f>DATE(YEAR(tbl_raw_data[[#This Row],[Date Actioned]]),MONTH(tbl_raw_data[[#This Row],[Date Actioned]]),DAY(tbl_raw_data[[#This Row],[Date Actioned]]))</f>
        <v>45160</v>
      </c>
      <c r="L5308" s="50" t="str">
        <f>UPPER(TEXT(tbl_raw_data[[#This Row],[updated_date]],"MMMM"))</f>
        <v>AUGUST</v>
      </c>
      <c r="M5308" s="50" t="str">
        <f>"WEEK "&amp; IF(ROUNDUP(DAY(tbl_raw_data[[#This Row],[updated_date]])/7,0)=5,4,ROUNDUP(DAY(tbl_raw_data[[#This Row],[updated_date]])/7,0))</f>
        <v>WEEK 4</v>
      </c>
      <c r="N5308" s="50" t="str">
        <f>UPPER(VLOOKUP(tbl_raw_data[[#This Row],[Analyst]],Settiings!$A$2:$B$16,2,0))</f>
        <v>FARDIN</v>
      </c>
      <c r="O5308" s="50" t="str">
        <f>TRIM(UPPER(tbl_raw_data[[#This Row],[Outcome]]))</f>
        <v>APPROVE</v>
      </c>
      <c r="P5308" s="50" t="str">
        <f>TRIM(UPPER(tbl_raw_data[[#This Row],[Queue Name]]))</f>
        <v>CONSUMER EXISTING</v>
      </c>
      <c r="Q5308" s="50" t="str">
        <f>IF(tbl_raw_data[[#This Row],[Time taken in min]]&lt;=Settiings!$D$2,"SLA_MET","SLA_NOT_MET")</f>
        <v>SLA_MET</v>
      </c>
      <c r="R5308" s="94"/>
    </row>
    <row r="5309" spans="1:18" x14ac:dyDescent="0.3">
      <c r="A5309" s="23" t="s">
        <v>5657</v>
      </c>
      <c r="B5309" s="15">
        <v>45160.641585648147</v>
      </c>
      <c r="C5309" s="28">
        <v>45160.657025462962</v>
      </c>
      <c r="D5309" s="29" t="s">
        <v>27</v>
      </c>
      <c r="E5309" s="29" t="s">
        <v>47</v>
      </c>
      <c r="F5309" s="29" t="s">
        <v>10</v>
      </c>
      <c r="G5309" s="29" t="s">
        <v>4763</v>
      </c>
      <c r="H5309" s="84"/>
      <c r="I5309" s="48">
        <f>tbl_raw_data[[#This Row],[Date Actioned]]-tbl_raw_data[[#This Row],[Date Tagged]]</f>
        <v>1.5439814815181307E-2</v>
      </c>
      <c r="J5309" s="46">
        <f>HOUR(tbl_raw_data[[#This Row],[Time_taken]])*60+MINUTE(tbl_raw_data[[#This Row],[Time_taken]])+SECOND(tbl_raw_data[[#This Row],[Time_taken]])/60</f>
        <v>22.233333333333334</v>
      </c>
      <c r="K5309" s="52">
        <f>DATE(YEAR(tbl_raw_data[[#This Row],[Date Actioned]]),MONTH(tbl_raw_data[[#This Row],[Date Actioned]]),DAY(tbl_raw_data[[#This Row],[Date Actioned]]))</f>
        <v>45160</v>
      </c>
      <c r="L5309" s="50" t="str">
        <f>UPPER(TEXT(tbl_raw_data[[#This Row],[updated_date]],"MMMM"))</f>
        <v>AUGUST</v>
      </c>
      <c r="M5309" s="50" t="str">
        <f>"WEEK "&amp; IF(ROUNDUP(DAY(tbl_raw_data[[#This Row],[updated_date]])/7,0)=5,4,ROUNDUP(DAY(tbl_raw_data[[#This Row],[updated_date]])/7,0))</f>
        <v>WEEK 4</v>
      </c>
      <c r="N5309" s="50" t="str">
        <f>UPPER(VLOOKUP(tbl_raw_data[[#This Row],[Analyst]],Settiings!$A$2:$B$16,2,0))</f>
        <v>NITESH</v>
      </c>
      <c r="O5309" s="50" t="str">
        <f>TRIM(UPPER(tbl_raw_data[[#This Row],[Outcome]]))</f>
        <v>DECLINE</v>
      </c>
      <c r="P5309" s="50" t="str">
        <f>TRIM(UPPER(tbl_raw_data[[#This Row],[Queue Name]]))</f>
        <v>CONSUMER PRE BUREAU</v>
      </c>
      <c r="Q5309" s="50" t="str">
        <f>IF(tbl_raw_data[[#This Row],[Time taken in min]]&lt;=Settiings!$D$2,"SLA_MET","SLA_NOT_MET")</f>
        <v>SLA_NOT_MET</v>
      </c>
      <c r="R5309" s="94"/>
    </row>
    <row r="5310" spans="1:18" x14ac:dyDescent="0.3">
      <c r="A5310" s="20" t="s">
        <v>5660</v>
      </c>
      <c r="B5310" s="9">
        <v>45160.643055555556</v>
      </c>
      <c r="C5310" s="30">
        <v>45160.656307870369</v>
      </c>
      <c r="D5310" s="31" t="s">
        <v>13</v>
      </c>
      <c r="E5310" s="31" t="s">
        <v>9</v>
      </c>
      <c r="F5310" s="31" t="s">
        <v>43</v>
      </c>
      <c r="G5310" s="33"/>
      <c r="H5310" s="87"/>
      <c r="I5310" s="48">
        <f>tbl_raw_data[[#This Row],[Date Actioned]]-tbl_raw_data[[#This Row],[Date Tagged]]</f>
        <v>1.3252314813144039E-2</v>
      </c>
      <c r="J5310" s="46">
        <f>HOUR(tbl_raw_data[[#This Row],[Time_taken]])*60+MINUTE(tbl_raw_data[[#This Row],[Time_taken]])+SECOND(tbl_raw_data[[#This Row],[Time_taken]])/60</f>
        <v>19.083333333333332</v>
      </c>
      <c r="K5310" s="52">
        <f>DATE(YEAR(tbl_raw_data[[#This Row],[Date Actioned]]),MONTH(tbl_raw_data[[#This Row],[Date Actioned]]),DAY(tbl_raw_data[[#This Row],[Date Actioned]]))</f>
        <v>45160</v>
      </c>
      <c r="L5310" s="50" t="str">
        <f>UPPER(TEXT(tbl_raw_data[[#This Row],[updated_date]],"MMMM"))</f>
        <v>AUGUST</v>
      </c>
      <c r="M5310" s="50" t="str">
        <f>"WEEK "&amp; IF(ROUNDUP(DAY(tbl_raw_data[[#This Row],[updated_date]])/7,0)=5,4,ROUNDUP(DAY(tbl_raw_data[[#This Row],[updated_date]])/7,0))</f>
        <v>WEEK 4</v>
      </c>
      <c r="N5310" s="50" t="str">
        <f>UPPER(VLOOKUP(tbl_raw_data[[#This Row],[Analyst]],Settiings!$A$2:$B$16,2,0))</f>
        <v>MERCEDES</v>
      </c>
      <c r="O5310" s="50" t="str">
        <f>TRIM(UPPER(tbl_raw_data[[#This Row],[Outcome]]))</f>
        <v>APPROVE</v>
      </c>
      <c r="P5310" s="50" t="str">
        <f>TRIM(UPPER(tbl_raw_data[[#This Row],[Queue Name]]))</f>
        <v>CONSUMER EXISTING</v>
      </c>
      <c r="Q5310" s="50" t="str">
        <f>IF(tbl_raw_data[[#This Row],[Time taken in min]]&lt;=Settiings!$D$2,"SLA_MET","SLA_NOT_MET")</f>
        <v>SLA_MET</v>
      </c>
      <c r="R5310" s="94"/>
    </row>
    <row r="5311" spans="1:18" x14ac:dyDescent="0.3">
      <c r="A5311" s="14" t="s">
        <v>5665</v>
      </c>
      <c r="B5311" s="9">
        <v>45160.650590277779</v>
      </c>
      <c r="C5311" s="30">
        <v>45160.658877314818</v>
      </c>
      <c r="D5311" s="31" t="s">
        <v>27</v>
      </c>
      <c r="E5311" s="31" t="s">
        <v>19</v>
      </c>
      <c r="F5311" s="31" t="s">
        <v>686</v>
      </c>
      <c r="G5311" s="31" t="s">
        <v>4858</v>
      </c>
      <c r="H5311" s="85"/>
      <c r="I5311" s="48">
        <f>tbl_raw_data[[#This Row],[Date Actioned]]-tbl_raw_data[[#This Row],[Date Tagged]]</f>
        <v>8.2870370388263837E-3</v>
      </c>
      <c r="J5311" s="46">
        <f>HOUR(tbl_raw_data[[#This Row],[Time_taken]])*60+MINUTE(tbl_raw_data[[#This Row],[Time_taken]])+SECOND(tbl_raw_data[[#This Row],[Time_taken]])/60</f>
        <v>11.933333333333334</v>
      </c>
      <c r="K5311" s="52">
        <f>DATE(YEAR(tbl_raw_data[[#This Row],[Date Actioned]]),MONTH(tbl_raw_data[[#This Row],[Date Actioned]]),DAY(tbl_raw_data[[#This Row],[Date Actioned]]))</f>
        <v>45160</v>
      </c>
      <c r="L5311" s="50" t="str">
        <f>UPPER(TEXT(tbl_raw_data[[#This Row],[updated_date]],"MMMM"))</f>
        <v>AUGUST</v>
      </c>
      <c r="M5311" s="50" t="str">
        <f>"WEEK "&amp; IF(ROUNDUP(DAY(tbl_raw_data[[#This Row],[updated_date]])/7,0)=5,4,ROUNDUP(DAY(tbl_raw_data[[#This Row],[updated_date]])/7,0))</f>
        <v>WEEK 4</v>
      </c>
      <c r="N5311" s="50" t="str">
        <f>UPPER(VLOOKUP(tbl_raw_data[[#This Row],[Analyst]],Settiings!$A$2:$B$16,2,0))</f>
        <v>FARDIN</v>
      </c>
      <c r="O5311" s="50" t="str">
        <f>TRIM(UPPER(tbl_raw_data[[#This Row],[Outcome]]))</f>
        <v>DECLINE</v>
      </c>
      <c r="P5311" s="50" t="str">
        <f>TRIM(UPPER(tbl_raw_data[[#This Row],[Queue Name]]))</f>
        <v>CONSUMER POST BUREAU</v>
      </c>
      <c r="Q5311" s="50" t="str">
        <f>IF(tbl_raw_data[[#This Row],[Time taken in min]]&lt;=Settiings!$D$2,"SLA_MET","SLA_NOT_MET")</f>
        <v>SLA_MET</v>
      </c>
      <c r="R5311" s="94"/>
    </row>
    <row r="5312" spans="1:18" x14ac:dyDescent="0.3">
      <c r="A5312" s="23" t="s">
        <v>5666</v>
      </c>
      <c r="B5312" s="15">
        <v>45160.652997685182</v>
      </c>
      <c r="C5312" s="28">
        <v>45160.672303240739</v>
      </c>
      <c r="D5312" s="29" t="s">
        <v>13</v>
      </c>
      <c r="E5312" s="29" t="s">
        <v>47</v>
      </c>
      <c r="F5312" s="29" t="s">
        <v>76</v>
      </c>
      <c r="G5312" s="29" t="s">
        <v>785</v>
      </c>
      <c r="H5312" s="84"/>
      <c r="I5312" s="48">
        <f>tbl_raw_data[[#This Row],[Date Actioned]]-tbl_raw_data[[#This Row],[Date Tagged]]</f>
        <v>1.9305555557366461E-2</v>
      </c>
      <c r="J5312" s="46">
        <f>HOUR(tbl_raw_data[[#This Row],[Time_taken]])*60+MINUTE(tbl_raw_data[[#This Row],[Time_taken]])+SECOND(tbl_raw_data[[#This Row],[Time_taken]])/60</f>
        <v>27.8</v>
      </c>
      <c r="K5312" s="52">
        <f>DATE(YEAR(tbl_raw_data[[#This Row],[Date Actioned]]),MONTH(tbl_raw_data[[#This Row],[Date Actioned]]),DAY(tbl_raw_data[[#This Row],[Date Actioned]]))</f>
        <v>45160</v>
      </c>
      <c r="L5312" s="50" t="str">
        <f>UPPER(TEXT(tbl_raw_data[[#This Row],[updated_date]],"MMMM"))</f>
        <v>AUGUST</v>
      </c>
      <c r="M5312" s="50" t="str">
        <f>"WEEK "&amp; IF(ROUNDUP(DAY(tbl_raw_data[[#This Row],[updated_date]])/7,0)=5,4,ROUNDUP(DAY(tbl_raw_data[[#This Row],[updated_date]])/7,0))</f>
        <v>WEEK 4</v>
      </c>
      <c r="N5312" s="50" t="str">
        <f>UPPER(VLOOKUP(tbl_raw_data[[#This Row],[Analyst]],Settiings!$A$2:$B$16,2,0))</f>
        <v>ROHAN</v>
      </c>
      <c r="O5312" s="50" t="str">
        <f>TRIM(UPPER(tbl_raw_data[[#This Row],[Outcome]]))</f>
        <v>APPROVE</v>
      </c>
      <c r="P5312" s="50" t="str">
        <f>TRIM(UPPER(tbl_raw_data[[#This Row],[Queue Name]]))</f>
        <v>CONSUMER PRE BUREAU</v>
      </c>
      <c r="Q5312" s="50" t="str">
        <f>IF(tbl_raw_data[[#This Row],[Time taken in min]]&lt;=Settiings!$D$2,"SLA_MET","SLA_NOT_MET")</f>
        <v>SLA_NOT_MET</v>
      </c>
      <c r="R5312" s="94"/>
    </row>
    <row r="5313" spans="1:18" x14ac:dyDescent="0.3">
      <c r="A5313" s="14" t="s">
        <v>5667</v>
      </c>
      <c r="B5313" s="9">
        <v>45160.654270833336</v>
      </c>
      <c r="C5313" s="30">
        <v>45160.664039351854</v>
      </c>
      <c r="D5313" s="31" t="s">
        <v>13</v>
      </c>
      <c r="E5313" s="31" t="s">
        <v>47</v>
      </c>
      <c r="F5313" s="31" t="s">
        <v>16</v>
      </c>
      <c r="G5313" s="31" t="s">
        <v>832</v>
      </c>
      <c r="H5313" s="85"/>
      <c r="I5313" s="48">
        <f>tbl_raw_data[[#This Row],[Date Actioned]]-tbl_raw_data[[#This Row],[Date Tagged]]</f>
        <v>9.7685185173759237E-3</v>
      </c>
      <c r="J5313" s="46">
        <f>HOUR(tbl_raw_data[[#This Row],[Time_taken]])*60+MINUTE(tbl_raw_data[[#This Row],[Time_taken]])+SECOND(tbl_raw_data[[#This Row],[Time_taken]])/60</f>
        <v>14.066666666666666</v>
      </c>
      <c r="K5313" s="52">
        <f>DATE(YEAR(tbl_raw_data[[#This Row],[Date Actioned]]),MONTH(tbl_raw_data[[#This Row],[Date Actioned]]),DAY(tbl_raw_data[[#This Row],[Date Actioned]]))</f>
        <v>45160</v>
      </c>
      <c r="L5313" s="50" t="str">
        <f>UPPER(TEXT(tbl_raw_data[[#This Row],[updated_date]],"MMMM"))</f>
        <v>AUGUST</v>
      </c>
      <c r="M5313" s="50" t="str">
        <f>"WEEK "&amp; IF(ROUNDUP(DAY(tbl_raw_data[[#This Row],[updated_date]])/7,0)=5,4,ROUNDUP(DAY(tbl_raw_data[[#This Row],[updated_date]])/7,0))</f>
        <v>WEEK 4</v>
      </c>
      <c r="N5313" s="50" t="str">
        <f>UPPER(VLOOKUP(tbl_raw_data[[#This Row],[Analyst]],Settiings!$A$2:$B$16,2,0))</f>
        <v>CAMROOON</v>
      </c>
      <c r="O5313" s="50" t="str">
        <f>TRIM(UPPER(tbl_raw_data[[#This Row],[Outcome]]))</f>
        <v>APPROVE</v>
      </c>
      <c r="P5313" s="50" t="str">
        <f>TRIM(UPPER(tbl_raw_data[[#This Row],[Queue Name]]))</f>
        <v>CONSUMER PRE BUREAU</v>
      </c>
      <c r="Q5313" s="50" t="str">
        <f>IF(tbl_raw_data[[#This Row],[Time taken in min]]&lt;=Settiings!$D$2,"SLA_MET","SLA_NOT_MET")</f>
        <v>SLA_MET</v>
      </c>
      <c r="R5313" s="94"/>
    </row>
    <row r="5314" spans="1:18" x14ac:dyDescent="0.3">
      <c r="A5314" s="20" t="s">
        <v>5670</v>
      </c>
      <c r="B5314" s="15">
        <v>45160.656701388885</v>
      </c>
      <c r="C5314" s="28">
        <v>45160.672199074077</v>
      </c>
      <c r="D5314" s="29" t="s">
        <v>13</v>
      </c>
      <c r="E5314" s="29" t="s">
        <v>47</v>
      </c>
      <c r="F5314" s="29" t="s">
        <v>16</v>
      </c>
      <c r="G5314" s="29" t="s">
        <v>17</v>
      </c>
      <c r="H5314" s="84"/>
      <c r="I5314" s="48">
        <f>tbl_raw_data[[#This Row],[Date Actioned]]-tbl_raw_data[[#This Row],[Date Tagged]]</f>
        <v>1.5497685191803612E-2</v>
      </c>
      <c r="J5314" s="46">
        <f>HOUR(tbl_raw_data[[#This Row],[Time_taken]])*60+MINUTE(tbl_raw_data[[#This Row],[Time_taken]])+SECOND(tbl_raw_data[[#This Row],[Time_taken]])/60</f>
        <v>22.316666666666666</v>
      </c>
      <c r="K5314" s="52">
        <f>DATE(YEAR(tbl_raw_data[[#This Row],[Date Actioned]]),MONTH(tbl_raw_data[[#This Row],[Date Actioned]]),DAY(tbl_raw_data[[#This Row],[Date Actioned]]))</f>
        <v>45160</v>
      </c>
      <c r="L5314" s="50" t="str">
        <f>UPPER(TEXT(tbl_raw_data[[#This Row],[updated_date]],"MMMM"))</f>
        <v>AUGUST</v>
      </c>
      <c r="M5314" s="50" t="str">
        <f>"WEEK "&amp; IF(ROUNDUP(DAY(tbl_raw_data[[#This Row],[updated_date]])/7,0)=5,4,ROUNDUP(DAY(tbl_raw_data[[#This Row],[updated_date]])/7,0))</f>
        <v>WEEK 4</v>
      </c>
      <c r="N5314" s="50" t="str">
        <f>UPPER(VLOOKUP(tbl_raw_data[[#This Row],[Analyst]],Settiings!$A$2:$B$16,2,0))</f>
        <v>CAMROOON</v>
      </c>
      <c r="O5314" s="50" t="str">
        <f>TRIM(UPPER(tbl_raw_data[[#This Row],[Outcome]]))</f>
        <v>APPROVE</v>
      </c>
      <c r="P5314" s="50" t="str">
        <f>TRIM(UPPER(tbl_raw_data[[#This Row],[Queue Name]]))</f>
        <v>CONSUMER PRE BUREAU</v>
      </c>
      <c r="Q5314" s="50" t="str">
        <f>IF(tbl_raw_data[[#This Row],[Time taken in min]]&lt;=Settiings!$D$2,"SLA_MET","SLA_NOT_MET")</f>
        <v>SLA_NOT_MET</v>
      </c>
      <c r="R5314" s="94"/>
    </row>
    <row r="5315" spans="1:18" x14ac:dyDescent="0.3">
      <c r="A5315" s="23" t="s">
        <v>5673</v>
      </c>
      <c r="B5315" s="9">
        <v>45160.665127314816</v>
      </c>
      <c r="C5315" s="30">
        <v>45160.6874537037</v>
      </c>
      <c r="D5315" s="31" t="s">
        <v>13</v>
      </c>
      <c r="E5315" s="31" t="s">
        <v>47</v>
      </c>
      <c r="F5315" s="31" t="s">
        <v>10</v>
      </c>
      <c r="G5315" s="31" t="s">
        <v>17</v>
      </c>
      <c r="H5315" s="85"/>
      <c r="I5315" s="48">
        <f>tbl_raw_data[[#This Row],[Date Actioned]]-tbl_raw_data[[#This Row],[Date Tagged]]</f>
        <v>2.2326388883811887E-2</v>
      </c>
      <c r="J5315" s="46">
        <f>HOUR(tbl_raw_data[[#This Row],[Time_taken]])*60+MINUTE(tbl_raw_data[[#This Row],[Time_taken]])+SECOND(tbl_raw_data[[#This Row],[Time_taken]])/60</f>
        <v>32.15</v>
      </c>
      <c r="K5315" s="52">
        <f>DATE(YEAR(tbl_raw_data[[#This Row],[Date Actioned]]),MONTH(tbl_raw_data[[#This Row],[Date Actioned]]),DAY(tbl_raw_data[[#This Row],[Date Actioned]]))</f>
        <v>45160</v>
      </c>
      <c r="L5315" s="50" t="str">
        <f>UPPER(TEXT(tbl_raw_data[[#This Row],[updated_date]],"MMMM"))</f>
        <v>AUGUST</v>
      </c>
      <c r="M5315" s="50" t="str">
        <f>"WEEK "&amp; IF(ROUNDUP(DAY(tbl_raw_data[[#This Row],[updated_date]])/7,0)=5,4,ROUNDUP(DAY(tbl_raw_data[[#This Row],[updated_date]])/7,0))</f>
        <v>WEEK 4</v>
      </c>
      <c r="N5315" s="50" t="str">
        <f>UPPER(VLOOKUP(tbl_raw_data[[#This Row],[Analyst]],Settiings!$A$2:$B$16,2,0))</f>
        <v>NITESH</v>
      </c>
      <c r="O5315" s="50" t="str">
        <f>TRIM(UPPER(tbl_raw_data[[#This Row],[Outcome]]))</f>
        <v>APPROVE</v>
      </c>
      <c r="P5315" s="50" t="str">
        <f>TRIM(UPPER(tbl_raw_data[[#This Row],[Queue Name]]))</f>
        <v>CONSUMER PRE BUREAU</v>
      </c>
      <c r="Q5315" s="50" t="str">
        <f>IF(tbl_raw_data[[#This Row],[Time taken in min]]&lt;=Settiings!$D$2,"SLA_MET","SLA_NOT_MET")</f>
        <v>SLA_NOT_MET</v>
      </c>
      <c r="R5315" s="94"/>
    </row>
    <row r="5316" spans="1:18" x14ac:dyDescent="0.3">
      <c r="A5316" s="20" t="s">
        <v>5674</v>
      </c>
      <c r="B5316" s="15">
        <v>45160.665405092594</v>
      </c>
      <c r="C5316" s="28">
        <v>45160.677499999998</v>
      </c>
      <c r="D5316" s="29" t="s">
        <v>27</v>
      </c>
      <c r="E5316" s="29" t="s">
        <v>9</v>
      </c>
      <c r="F5316" s="29" t="s">
        <v>1222</v>
      </c>
      <c r="G5316" s="29" t="s">
        <v>5222</v>
      </c>
      <c r="H5316" s="84"/>
      <c r="I5316" s="48">
        <f>tbl_raw_data[[#This Row],[Date Actioned]]-tbl_raw_data[[#This Row],[Date Tagged]]</f>
        <v>1.2094907404389232E-2</v>
      </c>
      <c r="J5316" s="46">
        <f>HOUR(tbl_raw_data[[#This Row],[Time_taken]])*60+MINUTE(tbl_raw_data[[#This Row],[Time_taken]])+SECOND(tbl_raw_data[[#This Row],[Time_taken]])/60</f>
        <v>17.416666666666668</v>
      </c>
      <c r="K5316" s="52">
        <f>DATE(YEAR(tbl_raw_data[[#This Row],[Date Actioned]]),MONTH(tbl_raw_data[[#This Row],[Date Actioned]]),DAY(tbl_raw_data[[#This Row],[Date Actioned]]))</f>
        <v>45160</v>
      </c>
      <c r="L5316" s="50" t="str">
        <f>UPPER(TEXT(tbl_raw_data[[#This Row],[updated_date]],"MMMM"))</f>
        <v>AUGUST</v>
      </c>
      <c r="M5316" s="50" t="str">
        <f>"WEEK "&amp; IF(ROUNDUP(DAY(tbl_raw_data[[#This Row],[updated_date]])/7,0)=5,4,ROUNDUP(DAY(tbl_raw_data[[#This Row],[updated_date]])/7,0))</f>
        <v>WEEK 4</v>
      </c>
      <c r="N5316" s="50" t="str">
        <f>UPPER(VLOOKUP(tbl_raw_data[[#This Row],[Analyst]],Settiings!$A$2:$B$16,2,0))</f>
        <v>HARDIK</v>
      </c>
      <c r="O5316" s="50" t="str">
        <f>TRIM(UPPER(tbl_raw_data[[#This Row],[Outcome]]))</f>
        <v>DECLINE</v>
      </c>
      <c r="P5316" s="50" t="str">
        <f>TRIM(UPPER(tbl_raw_data[[#This Row],[Queue Name]]))</f>
        <v>CONSUMER EXISTING</v>
      </c>
      <c r="Q5316" s="50" t="str">
        <f>IF(tbl_raw_data[[#This Row],[Time taken in min]]&lt;=Settiings!$D$2,"SLA_MET","SLA_NOT_MET")</f>
        <v>SLA_MET</v>
      </c>
      <c r="R5316" s="94"/>
    </row>
    <row r="5317" spans="1:18" x14ac:dyDescent="0.3">
      <c r="A5317" s="14" t="s">
        <v>5676</v>
      </c>
      <c r="B5317" s="15">
        <v>45160.665694444448</v>
      </c>
      <c r="C5317" s="28">
        <v>45160.679710648146</v>
      </c>
      <c r="D5317" s="29" t="s">
        <v>13</v>
      </c>
      <c r="E5317" s="29" t="s">
        <v>9</v>
      </c>
      <c r="F5317" s="29" t="s">
        <v>76</v>
      </c>
      <c r="G5317" s="29" t="s">
        <v>17</v>
      </c>
      <c r="H5317" s="84"/>
      <c r="I5317" s="48">
        <f>tbl_raw_data[[#This Row],[Date Actioned]]-tbl_raw_data[[#This Row],[Date Tagged]]</f>
        <v>1.4016203698702157E-2</v>
      </c>
      <c r="J5317" s="46">
        <f>HOUR(tbl_raw_data[[#This Row],[Time_taken]])*60+MINUTE(tbl_raw_data[[#This Row],[Time_taken]])+SECOND(tbl_raw_data[[#This Row],[Time_taken]])/60</f>
        <v>20.183333333333334</v>
      </c>
      <c r="K5317" s="52">
        <f>DATE(YEAR(tbl_raw_data[[#This Row],[Date Actioned]]),MONTH(tbl_raw_data[[#This Row],[Date Actioned]]),DAY(tbl_raw_data[[#This Row],[Date Actioned]]))</f>
        <v>45160</v>
      </c>
      <c r="L5317" s="50" t="str">
        <f>UPPER(TEXT(tbl_raw_data[[#This Row],[updated_date]],"MMMM"))</f>
        <v>AUGUST</v>
      </c>
      <c r="M5317" s="50" t="str">
        <f>"WEEK "&amp; IF(ROUNDUP(DAY(tbl_raw_data[[#This Row],[updated_date]])/7,0)=5,4,ROUNDUP(DAY(tbl_raw_data[[#This Row],[updated_date]])/7,0))</f>
        <v>WEEK 4</v>
      </c>
      <c r="N5317" s="50" t="str">
        <f>UPPER(VLOOKUP(tbl_raw_data[[#This Row],[Analyst]],Settiings!$A$2:$B$16,2,0))</f>
        <v>ROHAN</v>
      </c>
      <c r="O5317" s="50" t="str">
        <f>TRIM(UPPER(tbl_raw_data[[#This Row],[Outcome]]))</f>
        <v>APPROVE</v>
      </c>
      <c r="P5317" s="50" t="str">
        <f>TRIM(UPPER(tbl_raw_data[[#This Row],[Queue Name]]))</f>
        <v>CONSUMER EXISTING</v>
      </c>
      <c r="Q5317" s="50" t="str">
        <f>IF(tbl_raw_data[[#This Row],[Time taken in min]]&lt;=Settiings!$D$2,"SLA_MET","SLA_NOT_MET")</f>
        <v>SLA_NOT_MET</v>
      </c>
      <c r="R5317" s="94"/>
    </row>
    <row r="5318" spans="1:18" x14ac:dyDescent="0.3">
      <c r="A5318" s="20" t="s">
        <v>5677</v>
      </c>
      <c r="B5318" s="9">
        <v>45160.667407407411</v>
      </c>
      <c r="C5318" s="30">
        <v>45160.681620370371</v>
      </c>
      <c r="D5318" s="31" t="s">
        <v>13</v>
      </c>
      <c r="E5318" s="31" t="s">
        <v>9</v>
      </c>
      <c r="F5318" s="31" t="s">
        <v>686</v>
      </c>
      <c r="G5318" s="31" t="s">
        <v>17</v>
      </c>
      <c r="H5318" s="85"/>
      <c r="I5318" s="48">
        <f>tbl_raw_data[[#This Row],[Date Actioned]]-tbl_raw_data[[#This Row],[Date Tagged]]</f>
        <v>1.4212962960300501E-2</v>
      </c>
      <c r="J5318" s="46">
        <f>HOUR(tbl_raw_data[[#This Row],[Time_taken]])*60+MINUTE(tbl_raw_data[[#This Row],[Time_taken]])+SECOND(tbl_raw_data[[#This Row],[Time_taken]])/60</f>
        <v>20.466666666666665</v>
      </c>
      <c r="K5318" s="52">
        <f>DATE(YEAR(tbl_raw_data[[#This Row],[Date Actioned]]),MONTH(tbl_raw_data[[#This Row],[Date Actioned]]),DAY(tbl_raw_data[[#This Row],[Date Actioned]]))</f>
        <v>45160</v>
      </c>
      <c r="L5318" s="50" t="str">
        <f>UPPER(TEXT(tbl_raw_data[[#This Row],[updated_date]],"MMMM"))</f>
        <v>AUGUST</v>
      </c>
      <c r="M5318" s="50" t="str">
        <f>"WEEK "&amp; IF(ROUNDUP(DAY(tbl_raw_data[[#This Row],[updated_date]])/7,0)=5,4,ROUNDUP(DAY(tbl_raw_data[[#This Row],[updated_date]])/7,0))</f>
        <v>WEEK 4</v>
      </c>
      <c r="N5318" s="50" t="str">
        <f>UPPER(VLOOKUP(tbl_raw_data[[#This Row],[Analyst]],Settiings!$A$2:$B$16,2,0))</f>
        <v>FARDIN</v>
      </c>
      <c r="O5318" s="50" t="str">
        <f>TRIM(UPPER(tbl_raw_data[[#This Row],[Outcome]]))</f>
        <v>APPROVE</v>
      </c>
      <c r="P5318" s="50" t="str">
        <f>TRIM(UPPER(tbl_raw_data[[#This Row],[Queue Name]]))</f>
        <v>CONSUMER EXISTING</v>
      </c>
      <c r="Q5318" s="50" t="str">
        <f>IF(tbl_raw_data[[#This Row],[Time taken in min]]&lt;=Settiings!$D$2,"SLA_MET","SLA_NOT_MET")</f>
        <v>SLA_NOT_MET</v>
      </c>
      <c r="R5318" s="94"/>
    </row>
    <row r="5319" spans="1:18" x14ac:dyDescent="0.3">
      <c r="A5319" s="23" t="s">
        <v>5678</v>
      </c>
      <c r="B5319" s="15">
        <v>45160.667696759258</v>
      </c>
      <c r="C5319" s="28">
        <v>45160.68</v>
      </c>
      <c r="D5319" s="29" t="s">
        <v>13</v>
      </c>
      <c r="E5319" s="29" t="s">
        <v>9</v>
      </c>
      <c r="F5319" s="29" t="s">
        <v>16</v>
      </c>
      <c r="G5319" s="29" t="s">
        <v>128</v>
      </c>
      <c r="H5319" s="84"/>
      <c r="I5319" s="48">
        <f>tbl_raw_data[[#This Row],[Date Actioned]]-tbl_raw_data[[#This Row],[Date Tagged]]</f>
        <v>1.230324074276723E-2</v>
      </c>
      <c r="J5319" s="46">
        <f>HOUR(tbl_raw_data[[#This Row],[Time_taken]])*60+MINUTE(tbl_raw_data[[#This Row],[Time_taken]])+SECOND(tbl_raw_data[[#This Row],[Time_taken]])/60</f>
        <v>17.716666666666665</v>
      </c>
      <c r="K5319" s="52">
        <f>DATE(YEAR(tbl_raw_data[[#This Row],[Date Actioned]]),MONTH(tbl_raw_data[[#This Row],[Date Actioned]]),DAY(tbl_raw_data[[#This Row],[Date Actioned]]))</f>
        <v>45160</v>
      </c>
      <c r="L5319" s="50" t="str">
        <f>UPPER(TEXT(tbl_raw_data[[#This Row],[updated_date]],"MMMM"))</f>
        <v>AUGUST</v>
      </c>
      <c r="M5319" s="50" t="str">
        <f>"WEEK "&amp; IF(ROUNDUP(DAY(tbl_raw_data[[#This Row],[updated_date]])/7,0)=5,4,ROUNDUP(DAY(tbl_raw_data[[#This Row],[updated_date]])/7,0))</f>
        <v>WEEK 4</v>
      </c>
      <c r="N5319" s="50" t="str">
        <f>UPPER(VLOOKUP(tbl_raw_data[[#This Row],[Analyst]],Settiings!$A$2:$B$16,2,0))</f>
        <v>CAMROOON</v>
      </c>
      <c r="O5319" s="50" t="str">
        <f>TRIM(UPPER(tbl_raw_data[[#This Row],[Outcome]]))</f>
        <v>APPROVE</v>
      </c>
      <c r="P5319" s="50" t="str">
        <f>TRIM(UPPER(tbl_raw_data[[#This Row],[Queue Name]]))</f>
        <v>CONSUMER EXISTING</v>
      </c>
      <c r="Q5319" s="50" t="str">
        <f>IF(tbl_raw_data[[#This Row],[Time taken in min]]&lt;=Settiings!$D$2,"SLA_MET","SLA_NOT_MET")</f>
        <v>SLA_MET</v>
      </c>
      <c r="R5319" s="94"/>
    </row>
    <row r="5320" spans="1:18" x14ac:dyDescent="0.3">
      <c r="A5320" s="14" t="s">
        <v>5681</v>
      </c>
      <c r="B5320" s="9">
        <v>45160.674247685187</v>
      </c>
      <c r="C5320" s="30">
        <v>45160.68440972222</v>
      </c>
      <c r="D5320" s="31" t="s">
        <v>13</v>
      </c>
      <c r="E5320" s="31" t="s">
        <v>47</v>
      </c>
      <c r="F5320" s="31" t="s">
        <v>16</v>
      </c>
      <c r="G5320" s="31" t="s">
        <v>17</v>
      </c>
      <c r="H5320" s="85"/>
      <c r="I5320" s="48">
        <f>tbl_raw_data[[#This Row],[Date Actioned]]-tbl_raw_data[[#This Row],[Date Tagged]]</f>
        <v>1.0162037033296656E-2</v>
      </c>
      <c r="J5320" s="46">
        <f>HOUR(tbl_raw_data[[#This Row],[Time_taken]])*60+MINUTE(tbl_raw_data[[#This Row],[Time_taken]])+SECOND(tbl_raw_data[[#This Row],[Time_taken]])/60</f>
        <v>14.633333333333333</v>
      </c>
      <c r="K5320" s="52">
        <f>DATE(YEAR(tbl_raw_data[[#This Row],[Date Actioned]]),MONTH(tbl_raw_data[[#This Row],[Date Actioned]]),DAY(tbl_raw_data[[#This Row],[Date Actioned]]))</f>
        <v>45160</v>
      </c>
      <c r="L5320" s="50" t="str">
        <f>UPPER(TEXT(tbl_raw_data[[#This Row],[updated_date]],"MMMM"))</f>
        <v>AUGUST</v>
      </c>
      <c r="M5320" s="50" t="str">
        <f>"WEEK "&amp; IF(ROUNDUP(DAY(tbl_raw_data[[#This Row],[updated_date]])/7,0)=5,4,ROUNDUP(DAY(tbl_raw_data[[#This Row],[updated_date]])/7,0))</f>
        <v>WEEK 4</v>
      </c>
      <c r="N5320" s="50" t="str">
        <f>UPPER(VLOOKUP(tbl_raw_data[[#This Row],[Analyst]],Settiings!$A$2:$B$16,2,0))</f>
        <v>CAMROOON</v>
      </c>
      <c r="O5320" s="50" t="str">
        <f>TRIM(UPPER(tbl_raw_data[[#This Row],[Outcome]]))</f>
        <v>APPROVE</v>
      </c>
      <c r="P5320" s="50" t="str">
        <f>TRIM(UPPER(tbl_raw_data[[#This Row],[Queue Name]]))</f>
        <v>CONSUMER PRE BUREAU</v>
      </c>
      <c r="Q5320" s="50" t="str">
        <f>IF(tbl_raw_data[[#This Row],[Time taken in min]]&lt;=Settiings!$D$2,"SLA_MET","SLA_NOT_MET")</f>
        <v>SLA_MET</v>
      </c>
      <c r="R5320" s="94"/>
    </row>
    <row r="5321" spans="1:18" x14ac:dyDescent="0.3">
      <c r="A5321" s="20" t="s">
        <v>5682</v>
      </c>
      <c r="B5321" s="15">
        <v>45160.674988425926</v>
      </c>
      <c r="C5321" s="28">
        <v>45160.682905092595</v>
      </c>
      <c r="D5321" s="29" t="s">
        <v>13</v>
      </c>
      <c r="E5321" s="29" t="s">
        <v>9</v>
      </c>
      <c r="F5321" s="29" t="s">
        <v>43</v>
      </c>
      <c r="G5321" s="32"/>
      <c r="H5321" s="86"/>
      <c r="I5321" s="48">
        <f>tbl_raw_data[[#This Row],[Date Actioned]]-tbl_raw_data[[#This Row],[Date Tagged]]</f>
        <v>7.9166666691889986E-3</v>
      </c>
      <c r="J5321" s="46">
        <f>HOUR(tbl_raw_data[[#This Row],[Time_taken]])*60+MINUTE(tbl_raw_data[[#This Row],[Time_taken]])+SECOND(tbl_raw_data[[#This Row],[Time_taken]])/60</f>
        <v>11.4</v>
      </c>
      <c r="K5321" s="52">
        <f>DATE(YEAR(tbl_raw_data[[#This Row],[Date Actioned]]),MONTH(tbl_raw_data[[#This Row],[Date Actioned]]),DAY(tbl_raw_data[[#This Row],[Date Actioned]]))</f>
        <v>45160</v>
      </c>
      <c r="L5321" s="50" t="str">
        <f>UPPER(TEXT(tbl_raw_data[[#This Row],[updated_date]],"MMMM"))</f>
        <v>AUGUST</v>
      </c>
      <c r="M5321" s="50" t="str">
        <f>"WEEK "&amp; IF(ROUNDUP(DAY(tbl_raw_data[[#This Row],[updated_date]])/7,0)=5,4,ROUNDUP(DAY(tbl_raw_data[[#This Row],[updated_date]])/7,0))</f>
        <v>WEEK 4</v>
      </c>
      <c r="N5321" s="50" t="str">
        <f>UPPER(VLOOKUP(tbl_raw_data[[#This Row],[Analyst]],Settiings!$A$2:$B$16,2,0))</f>
        <v>MERCEDES</v>
      </c>
      <c r="O5321" s="50" t="str">
        <f>TRIM(UPPER(tbl_raw_data[[#This Row],[Outcome]]))</f>
        <v>APPROVE</v>
      </c>
      <c r="P5321" s="50" t="str">
        <f>TRIM(UPPER(tbl_raw_data[[#This Row],[Queue Name]]))</f>
        <v>CONSUMER EXISTING</v>
      </c>
      <c r="Q5321" s="50" t="str">
        <f>IF(tbl_raw_data[[#This Row],[Time taken in min]]&lt;=Settiings!$D$2,"SLA_MET","SLA_NOT_MET")</f>
        <v>SLA_MET</v>
      </c>
      <c r="R5321" s="94"/>
    </row>
    <row r="5322" spans="1:18" x14ac:dyDescent="0.3">
      <c r="A5322" s="23" t="s">
        <v>5683</v>
      </c>
      <c r="B5322" s="9">
        <v>45160.68</v>
      </c>
      <c r="C5322" s="30">
        <v>45160.693530092591</v>
      </c>
      <c r="D5322" s="31" t="s">
        <v>13</v>
      </c>
      <c r="E5322" s="31" t="s">
        <v>9</v>
      </c>
      <c r="F5322" s="31" t="s">
        <v>76</v>
      </c>
      <c r="G5322" s="33"/>
      <c r="H5322" s="87"/>
      <c r="I5322" s="48">
        <f>tbl_raw_data[[#This Row],[Date Actioned]]-tbl_raw_data[[#This Row],[Date Tagged]]</f>
        <v>1.3530092590372078E-2</v>
      </c>
      <c r="J5322" s="46">
        <f>HOUR(tbl_raw_data[[#This Row],[Time_taken]])*60+MINUTE(tbl_raw_data[[#This Row],[Time_taken]])+SECOND(tbl_raw_data[[#This Row],[Time_taken]])/60</f>
        <v>19.483333333333334</v>
      </c>
      <c r="K5322" s="52">
        <f>DATE(YEAR(tbl_raw_data[[#This Row],[Date Actioned]]),MONTH(tbl_raw_data[[#This Row],[Date Actioned]]),DAY(tbl_raw_data[[#This Row],[Date Actioned]]))</f>
        <v>45160</v>
      </c>
      <c r="L5322" s="50" t="str">
        <f>UPPER(TEXT(tbl_raw_data[[#This Row],[updated_date]],"MMMM"))</f>
        <v>AUGUST</v>
      </c>
      <c r="M5322" s="50" t="str">
        <f>"WEEK "&amp; IF(ROUNDUP(DAY(tbl_raw_data[[#This Row],[updated_date]])/7,0)=5,4,ROUNDUP(DAY(tbl_raw_data[[#This Row],[updated_date]])/7,0))</f>
        <v>WEEK 4</v>
      </c>
      <c r="N5322" s="50" t="str">
        <f>UPPER(VLOOKUP(tbl_raw_data[[#This Row],[Analyst]],Settiings!$A$2:$B$16,2,0))</f>
        <v>ROHAN</v>
      </c>
      <c r="O5322" s="50" t="str">
        <f>TRIM(UPPER(tbl_raw_data[[#This Row],[Outcome]]))</f>
        <v>APPROVE</v>
      </c>
      <c r="P5322" s="50" t="str">
        <f>TRIM(UPPER(tbl_raw_data[[#This Row],[Queue Name]]))</f>
        <v>CONSUMER EXISTING</v>
      </c>
      <c r="Q5322" s="50" t="str">
        <f>IF(tbl_raw_data[[#This Row],[Time taken in min]]&lt;=Settiings!$D$2,"SLA_MET","SLA_NOT_MET")</f>
        <v>SLA_MET</v>
      </c>
      <c r="R5322" s="94"/>
    </row>
    <row r="5323" spans="1:18" x14ac:dyDescent="0.3">
      <c r="A5323" s="14" t="s">
        <v>5684</v>
      </c>
      <c r="B5323" s="15">
        <v>45160.684675925928</v>
      </c>
      <c r="C5323" s="28">
        <v>45160.69121527778</v>
      </c>
      <c r="D5323" s="29" t="s">
        <v>13</v>
      </c>
      <c r="E5323" s="29" t="s">
        <v>9</v>
      </c>
      <c r="F5323" s="29" t="s">
        <v>686</v>
      </c>
      <c r="G5323" s="29" t="s">
        <v>946</v>
      </c>
      <c r="H5323" s="84"/>
      <c r="I5323" s="48">
        <f>tbl_raw_data[[#This Row],[Date Actioned]]-tbl_raw_data[[#This Row],[Date Tagged]]</f>
        <v>6.5393518525524996E-3</v>
      </c>
      <c r="J5323" s="46">
        <f>HOUR(tbl_raw_data[[#This Row],[Time_taken]])*60+MINUTE(tbl_raw_data[[#This Row],[Time_taken]])+SECOND(tbl_raw_data[[#This Row],[Time_taken]])/60</f>
        <v>9.4166666666666661</v>
      </c>
      <c r="K5323" s="52">
        <f>DATE(YEAR(tbl_raw_data[[#This Row],[Date Actioned]]),MONTH(tbl_raw_data[[#This Row],[Date Actioned]]),DAY(tbl_raw_data[[#This Row],[Date Actioned]]))</f>
        <v>45160</v>
      </c>
      <c r="L5323" s="50" t="str">
        <f>UPPER(TEXT(tbl_raw_data[[#This Row],[updated_date]],"MMMM"))</f>
        <v>AUGUST</v>
      </c>
      <c r="M5323" s="50" t="str">
        <f>"WEEK "&amp; IF(ROUNDUP(DAY(tbl_raw_data[[#This Row],[updated_date]])/7,0)=5,4,ROUNDUP(DAY(tbl_raw_data[[#This Row],[updated_date]])/7,0))</f>
        <v>WEEK 4</v>
      </c>
      <c r="N5323" s="50" t="str">
        <f>UPPER(VLOOKUP(tbl_raw_data[[#This Row],[Analyst]],Settiings!$A$2:$B$16,2,0))</f>
        <v>FARDIN</v>
      </c>
      <c r="O5323" s="50" t="str">
        <f>TRIM(UPPER(tbl_raw_data[[#This Row],[Outcome]]))</f>
        <v>APPROVE</v>
      </c>
      <c r="P5323" s="50" t="str">
        <f>TRIM(UPPER(tbl_raw_data[[#This Row],[Queue Name]]))</f>
        <v>CONSUMER EXISTING</v>
      </c>
      <c r="Q5323" s="50" t="str">
        <f>IF(tbl_raw_data[[#This Row],[Time taken in min]]&lt;=Settiings!$D$2,"SLA_MET","SLA_NOT_MET")</f>
        <v>SLA_MET</v>
      </c>
      <c r="R5323" s="94"/>
    </row>
    <row r="5324" spans="1:18" x14ac:dyDescent="0.3">
      <c r="A5324" s="20" t="s">
        <v>5685</v>
      </c>
      <c r="B5324" s="9">
        <v>45160.686238425929</v>
      </c>
      <c r="C5324" s="30">
        <v>45160.696759259263</v>
      </c>
      <c r="D5324" s="31" t="s">
        <v>13</v>
      </c>
      <c r="E5324" s="31" t="s">
        <v>19</v>
      </c>
      <c r="F5324" s="31" t="s">
        <v>16</v>
      </c>
      <c r="G5324" s="31" t="s">
        <v>17</v>
      </c>
      <c r="H5324" s="85"/>
      <c r="I5324" s="48">
        <f>tbl_raw_data[[#This Row],[Date Actioned]]-tbl_raw_data[[#This Row],[Date Tagged]]</f>
        <v>1.0520833333430346E-2</v>
      </c>
      <c r="J5324" s="46">
        <f>HOUR(tbl_raw_data[[#This Row],[Time_taken]])*60+MINUTE(tbl_raw_data[[#This Row],[Time_taken]])+SECOND(tbl_raw_data[[#This Row],[Time_taken]])/60</f>
        <v>15.15</v>
      </c>
      <c r="K5324" s="52">
        <f>DATE(YEAR(tbl_raw_data[[#This Row],[Date Actioned]]),MONTH(tbl_raw_data[[#This Row],[Date Actioned]]),DAY(tbl_raw_data[[#This Row],[Date Actioned]]))</f>
        <v>45160</v>
      </c>
      <c r="L5324" s="50" t="str">
        <f>UPPER(TEXT(tbl_raw_data[[#This Row],[updated_date]],"MMMM"))</f>
        <v>AUGUST</v>
      </c>
      <c r="M5324" s="50" t="str">
        <f>"WEEK "&amp; IF(ROUNDUP(DAY(tbl_raw_data[[#This Row],[updated_date]])/7,0)=5,4,ROUNDUP(DAY(tbl_raw_data[[#This Row],[updated_date]])/7,0))</f>
        <v>WEEK 4</v>
      </c>
      <c r="N5324" s="50" t="str">
        <f>UPPER(VLOOKUP(tbl_raw_data[[#This Row],[Analyst]],Settiings!$A$2:$B$16,2,0))</f>
        <v>CAMROOON</v>
      </c>
      <c r="O5324" s="50" t="str">
        <f>TRIM(UPPER(tbl_raw_data[[#This Row],[Outcome]]))</f>
        <v>APPROVE</v>
      </c>
      <c r="P5324" s="50" t="str">
        <f>TRIM(UPPER(tbl_raw_data[[#This Row],[Queue Name]]))</f>
        <v>CONSUMER POST BUREAU</v>
      </c>
      <c r="Q5324" s="50" t="str">
        <f>IF(tbl_raw_data[[#This Row],[Time taken in min]]&lt;=Settiings!$D$2,"SLA_MET","SLA_NOT_MET")</f>
        <v>SLA_MET</v>
      </c>
      <c r="R5324" s="94"/>
    </row>
    <row r="5325" spans="1:18" x14ac:dyDescent="0.3">
      <c r="A5325" s="23" t="s">
        <v>5691</v>
      </c>
      <c r="B5325" s="15">
        <v>45160.691516203704</v>
      </c>
      <c r="C5325" s="28">
        <v>45160.702534722222</v>
      </c>
      <c r="D5325" s="29" t="s">
        <v>13</v>
      </c>
      <c r="E5325" s="29" t="s">
        <v>9</v>
      </c>
      <c r="F5325" s="29" t="s">
        <v>16</v>
      </c>
      <c r="G5325" s="29" t="s">
        <v>17</v>
      </c>
      <c r="H5325" s="84"/>
      <c r="I5325" s="48">
        <f>tbl_raw_data[[#This Row],[Date Actioned]]-tbl_raw_data[[#This Row],[Date Tagged]]</f>
        <v>1.1018518518540077E-2</v>
      </c>
      <c r="J5325" s="46">
        <f>HOUR(tbl_raw_data[[#This Row],[Time_taken]])*60+MINUTE(tbl_raw_data[[#This Row],[Time_taken]])+SECOND(tbl_raw_data[[#This Row],[Time_taken]])/60</f>
        <v>15.866666666666667</v>
      </c>
      <c r="K5325" s="52">
        <f>DATE(YEAR(tbl_raw_data[[#This Row],[Date Actioned]]),MONTH(tbl_raw_data[[#This Row],[Date Actioned]]),DAY(tbl_raw_data[[#This Row],[Date Actioned]]))</f>
        <v>45160</v>
      </c>
      <c r="L5325" s="50" t="str">
        <f>UPPER(TEXT(tbl_raw_data[[#This Row],[updated_date]],"MMMM"))</f>
        <v>AUGUST</v>
      </c>
      <c r="M5325" s="50" t="str">
        <f>"WEEK "&amp; IF(ROUNDUP(DAY(tbl_raw_data[[#This Row],[updated_date]])/7,0)=5,4,ROUNDUP(DAY(tbl_raw_data[[#This Row],[updated_date]])/7,0))</f>
        <v>WEEK 4</v>
      </c>
      <c r="N5325" s="50" t="str">
        <f>UPPER(VLOOKUP(tbl_raw_data[[#This Row],[Analyst]],Settiings!$A$2:$B$16,2,0))</f>
        <v>CAMROOON</v>
      </c>
      <c r="O5325" s="50" t="str">
        <f>TRIM(UPPER(tbl_raw_data[[#This Row],[Outcome]]))</f>
        <v>APPROVE</v>
      </c>
      <c r="P5325" s="50" t="str">
        <f>TRIM(UPPER(tbl_raw_data[[#This Row],[Queue Name]]))</f>
        <v>CONSUMER EXISTING</v>
      </c>
      <c r="Q5325" s="50" t="str">
        <f>IF(tbl_raw_data[[#This Row],[Time taken in min]]&lt;=Settiings!$D$2,"SLA_MET","SLA_NOT_MET")</f>
        <v>SLA_MET</v>
      </c>
      <c r="R5325" s="94"/>
    </row>
    <row r="5326" spans="1:18" x14ac:dyDescent="0.3">
      <c r="A5326" s="14" t="s">
        <v>5692</v>
      </c>
      <c r="B5326" s="9">
        <v>45160.69258101852</v>
      </c>
      <c r="C5326" s="30">
        <v>45160.708321759259</v>
      </c>
      <c r="D5326" s="31" t="s">
        <v>13</v>
      </c>
      <c r="E5326" s="31" t="s">
        <v>9</v>
      </c>
      <c r="F5326" s="31" t="s">
        <v>16</v>
      </c>
      <c r="G5326" s="31" t="s">
        <v>17</v>
      </c>
      <c r="H5326" s="85"/>
      <c r="I5326" s="48">
        <f>tbl_raw_data[[#This Row],[Date Actioned]]-tbl_raw_data[[#This Row],[Date Tagged]]</f>
        <v>1.5740740738692693E-2</v>
      </c>
      <c r="J5326" s="46">
        <f>HOUR(tbl_raw_data[[#This Row],[Time_taken]])*60+MINUTE(tbl_raw_data[[#This Row],[Time_taken]])+SECOND(tbl_raw_data[[#This Row],[Time_taken]])/60</f>
        <v>22.666666666666668</v>
      </c>
      <c r="K5326" s="52">
        <f>DATE(YEAR(tbl_raw_data[[#This Row],[Date Actioned]]),MONTH(tbl_raw_data[[#This Row],[Date Actioned]]),DAY(tbl_raw_data[[#This Row],[Date Actioned]]))</f>
        <v>45160</v>
      </c>
      <c r="L5326" s="50" t="str">
        <f>UPPER(TEXT(tbl_raw_data[[#This Row],[updated_date]],"MMMM"))</f>
        <v>AUGUST</v>
      </c>
      <c r="M5326" s="50" t="str">
        <f>"WEEK "&amp; IF(ROUNDUP(DAY(tbl_raw_data[[#This Row],[updated_date]])/7,0)=5,4,ROUNDUP(DAY(tbl_raw_data[[#This Row],[updated_date]])/7,0))</f>
        <v>WEEK 4</v>
      </c>
      <c r="N5326" s="50" t="str">
        <f>UPPER(VLOOKUP(tbl_raw_data[[#This Row],[Analyst]],Settiings!$A$2:$B$16,2,0))</f>
        <v>CAMROOON</v>
      </c>
      <c r="O5326" s="50" t="str">
        <f>TRIM(UPPER(tbl_raw_data[[#This Row],[Outcome]]))</f>
        <v>APPROVE</v>
      </c>
      <c r="P5326" s="50" t="str">
        <f>TRIM(UPPER(tbl_raw_data[[#This Row],[Queue Name]]))</f>
        <v>CONSUMER EXISTING</v>
      </c>
      <c r="Q5326" s="50" t="str">
        <f>IF(tbl_raw_data[[#This Row],[Time taken in min]]&lt;=Settiings!$D$2,"SLA_MET","SLA_NOT_MET")</f>
        <v>SLA_NOT_MET</v>
      </c>
      <c r="R5326" s="94"/>
    </row>
    <row r="5327" spans="1:18" x14ac:dyDescent="0.3">
      <c r="A5327" s="20" t="s">
        <v>5693</v>
      </c>
      <c r="B5327" s="15">
        <v>45160.692719907405</v>
      </c>
      <c r="C5327" s="28">
        <v>45160.710173611114</v>
      </c>
      <c r="D5327" s="29" t="s">
        <v>13</v>
      </c>
      <c r="E5327" s="29" t="s">
        <v>9</v>
      </c>
      <c r="F5327" s="29" t="s">
        <v>686</v>
      </c>
      <c r="G5327" s="29" t="s">
        <v>5694</v>
      </c>
      <c r="H5327" s="84"/>
      <c r="I5327" s="48">
        <f>tbl_raw_data[[#This Row],[Date Actioned]]-tbl_raw_data[[#This Row],[Date Tagged]]</f>
        <v>1.7453703709179536E-2</v>
      </c>
      <c r="J5327" s="46">
        <f>HOUR(tbl_raw_data[[#This Row],[Time_taken]])*60+MINUTE(tbl_raw_data[[#This Row],[Time_taken]])+SECOND(tbl_raw_data[[#This Row],[Time_taken]])/60</f>
        <v>25.133333333333333</v>
      </c>
      <c r="K5327" s="52">
        <f>DATE(YEAR(tbl_raw_data[[#This Row],[Date Actioned]]),MONTH(tbl_raw_data[[#This Row],[Date Actioned]]),DAY(tbl_raw_data[[#This Row],[Date Actioned]]))</f>
        <v>45160</v>
      </c>
      <c r="L5327" s="50" t="str">
        <f>UPPER(TEXT(tbl_raw_data[[#This Row],[updated_date]],"MMMM"))</f>
        <v>AUGUST</v>
      </c>
      <c r="M5327" s="50" t="str">
        <f>"WEEK "&amp; IF(ROUNDUP(DAY(tbl_raw_data[[#This Row],[updated_date]])/7,0)=5,4,ROUNDUP(DAY(tbl_raw_data[[#This Row],[updated_date]])/7,0))</f>
        <v>WEEK 4</v>
      </c>
      <c r="N5327" s="50" t="str">
        <f>UPPER(VLOOKUP(tbl_raw_data[[#This Row],[Analyst]],Settiings!$A$2:$B$16,2,0))</f>
        <v>FARDIN</v>
      </c>
      <c r="O5327" s="50" t="str">
        <f>TRIM(UPPER(tbl_raw_data[[#This Row],[Outcome]]))</f>
        <v>APPROVE</v>
      </c>
      <c r="P5327" s="50" t="str">
        <f>TRIM(UPPER(tbl_raw_data[[#This Row],[Queue Name]]))</f>
        <v>CONSUMER EXISTING</v>
      </c>
      <c r="Q5327" s="50" t="str">
        <f>IF(tbl_raw_data[[#This Row],[Time taken in min]]&lt;=Settiings!$D$2,"SLA_MET","SLA_NOT_MET")</f>
        <v>SLA_NOT_MET</v>
      </c>
      <c r="R5327" s="94"/>
    </row>
    <row r="5328" spans="1:18" x14ac:dyDescent="0.3">
      <c r="A5328" s="23" t="s">
        <v>5699</v>
      </c>
      <c r="B5328" s="9">
        <v>45160.698101851849</v>
      </c>
      <c r="C5328" s="30">
        <v>45160.723194444443</v>
      </c>
      <c r="D5328" s="31" t="s">
        <v>13</v>
      </c>
      <c r="E5328" s="31" t="s">
        <v>19</v>
      </c>
      <c r="F5328" s="31" t="s">
        <v>76</v>
      </c>
      <c r="G5328" s="33"/>
      <c r="H5328" s="87"/>
      <c r="I5328" s="48">
        <f>tbl_raw_data[[#This Row],[Date Actioned]]-tbl_raw_data[[#This Row],[Date Tagged]]</f>
        <v>2.5092592593864538E-2</v>
      </c>
      <c r="J5328" s="46">
        <f>HOUR(tbl_raw_data[[#This Row],[Time_taken]])*60+MINUTE(tbl_raw_data[[#This Row],[Time_taken]])+SECOND(tbl_raw_data[[#This Row],[Time_taken]])/60</f>
        <v>36.133333333333333</v>
      </c>
      <c r="K5328" s="52">
        <f>DATE(YEAR(tbl_raw_data[[#This Row],[Date Actioned]]),MONTH(tbl_raw_data[[#This Row],[Date Actioned]]),DAY(tbl_raw_data[[#This Row],[Date Actioned]]))</f>
        <v>45160</v>
      </c>
      <c r="L5328" s="50" t="str">
        <f>UPPER(TEXT(tbl_raw_data[[#This Row],[updated_date]],"MMMM"))</f>
        <v>AUGUST</v>
      </c>
      <c r="M5328" s="50" t="str">
        <f>"WEEK "&amp; IF(ROUNDUP(DAY(tbl_raw_data[[#This Row],[updated_date]])/7,0)=5,4,ROUNDUP(DAY(tbl_raw_data[[#This Row],[updated_date]])/7,0))</f>
        <v>WEEK 4</v>
      </c>
      <c r="N5328" s="50" t="str">
        <f>UPPER(VLOOKUP(tbl_raw_data[[#This Row],[Analyst]],Settiings!$A$2:$B$16,2,0))</f>
        <v>ROHAN</v>
      </c>
      <c r="O5328" s="50" t="str">
        <f>TRIM(UPPER(tbl_raw_data[[#This Row],[Outcome]]))</f>
        <v>APPROVE</v>
      </c>
      <c r="P5328" s="50" t="str">
        <f>TRIM(UPPER(tbl_raw_data[[#This Row],[Queue Name]]))</f>
        <v>CONSUMER POST BUREAU</v>
      </c>
      <c r="Q5328" s="50" t="str">
        <f>IF(tbl_raw_data[[#This Row],[Time taken in min]]&lt;=Settiings!$D$2,"SLA_MET","SLA_NOT_MET")</f>
        <v>SLA_NOT_MET</v>
      </c>
      <c r="R5328" s="94"/>
    </row>
    <row r="5329" spans="1:18" x14ac:dyDescent="0.3">
      <c r="A5329" s="14" t="s">
        <v>5704</v>
      </c>
      <c r="B5329" s="15">
        <v>45160.715081018519</v>
      </c>
      <c r="C5329" s="28">
        <v>45160.723194444443</v>
      </c>
      <c r="D5329" s="29" t="s">
        <v>13</v>
      </c>
      <c r="E5329" s="29" t="s">
        <v>47</v>
      </c>
      <c r="F5329" s="29" t="s">
        <v>686</v>
      </c>
      <c r="G5329" s="29" t="s">
        <v>41</v>
      </c>
      <c r="H5329" s="84"/>
      <c r="I5329" s="48">
        <f>tbl_raw_data[[#This Row],[Date Actioned]]-tbl_raw_data[[#This Row],[Date Tagged]]</f>
        <v>8.1134259235113859E-3</v>
      </c>
      <c r="J5329" s="46">
        <f>HOUR(tbl_raw_data[[#This Row],[Time_taken]])*60+MINUTE(tbl_raw_data[[#This Row],[Time_taken]])+SECOND(tbl_raw_data[[#This Row],[Time_taken]])/60</f>
        <v>11.683333333333334</v>
      </c>
      <c r="K5329" s="52">
        <f>DATE(YEAR(tbl_raw_data[[#This Row],[Date Actioned]]),MONTH(tbl_raw_data[[#This Row],[Date Actioned]]),DAY(tbl_raw_data[[#This Row],[Date Actioned]]))</f>
        <v>45160</v>
      </c>
      <c r="L5329" s="50" t="str">
        <f>UPPER(TEXT(tbl_raw_data[[#This Row],[updated_date]],"MMMM"))</f>
        <v>AUGUST</v>
      </c>
      <c r="M5329" s="50" t="str">
        <f>"WEEK "&amp; IF(ROUNDUP(DAY(tbl_raw_data[[#This Row],[updated_date]])/7,0)=5,4,ROUNDUP(DAY(tbl_raw_data[[#This Row],[updated_date]])/7,0))</f>
        <v>WEEK 4</v>
      </c>
      <c r="N5329" s="50" t="str">
        <f>UPPER(VLOOKUP(tbl_raw_data[[#This Row],[Analyst]],Settiings!$A$2:$B$16,2,0))</f>
        <v>FARDIN</v>
      </c>
      <c r="O5329" s="50" t="str">
        <f>TRIM(UPPER(tbl_raw_data[[#This Row],[Outcome]]))</f>
        <v>APPROVE</v>
      </c>
      <c r="P5329" s="50" t="str">
        <f>TRIM(UPPER(tbl_raw_data[[#This Row],[Queue Name]]))</f>
        <v>CONSUMER PRE BUREAU</v>
      </c>
      <c r="Q5329" s="50" t="str">
        <f>IF(tbl_raw_data[[#This Row],[Time taken in min]]&lt;=Settiings!$D$2,"SLA_MET","SLA_NOT_MET")</f>
        <v>SLA_MET</v>
      </c>
      <c r="R5329" s="94"/>
    </row>
    <row r="5330" spans="1:18" x14ac:dyDescent="0.3">
      <c r="A5330" s="20" t="s">
        <v>5708</v>
      </c>
      <c r="B5330" s="9">
        <v>45160.716377314813</v>
      </c>
      <c r="C5330" s="30">
        <v>45160.733437499999</v>
      </c>
      <c r="D5330" s="31" t="s">
        <v>13</v>
      </c>
      <c r="E5330" s="31" t="s">
        <v>19</v>
      </c>
      <c r="F5330" s="31" t="s">
        <v>686</v>
      </c>
      <c r="G5330" s="31" t="s">
        <v>17</v>
      </c>
      <c r="H5330" s="85"/>
      <c r="I5330" s="48">
        <f>tbl_raw_data[[#This Row],[Date Actioned]]-tbl_raw_data[[#This Row],[Date Tagged]]</f>
        <v>1.7060185185982846E-2</v>
      </c>
      <c r="J5330" s="46">
        <f>HOUR(tbl_raw_data[[#This Row],[Time_taken]])*60+MINUTE(tbl_raw_data[[#This Row],[Time_taken]])+SECOND(tbl_raw_data[[#This Row],[Time_taken]])/60</f>
        <v>24.566666666666666</v>
      </c>
      <c r="K5330" s="52">
        <f>DATE(YEAR(tbl_raw_data[[#This Row],[Date Actioned]]),MONTH(tbl_raw_data[[#This Row],[Date Actioned]]),DAY(tbl_raw_data[[#This Row],[Date Actioned]]))</f>
        <v>45160</v>
      </c>
      <c r="L5330" s="50" t="str">
        <f>UPPER(TEXT(tbl_raw_data[[#This Row],[updated_date]],"MMMM"))</f>
        <v>AUGUST</v>
      </c>
      <c r="M5330" s="50" t="str">
        <f>"WEEK "&amp; IF(ROUNDUP(DAY(tbl_raw_data[[#This Row],[updated_date]])/7,0)=5,4,ROUNDUP(DAY(tbl_raw_data[[#This Row],[updated_date]])/7,0))</f>
        <v>WEEK 4</v>
      </c>
      <c r="N5330" s="50" t="str">
        <f>UPPER(VLOOKUP(tbl_raw_data[[#This Row],[Analyst]],Settiings!$A$2:$B$16,2,0))</f>
        <v>FARDIN</v>
      </c>
      <c r="O5330" s="50" t="str">
        <f>TRIM(UPPER(tbl_raw_data[[#This Row],[Outcome]]))</f>
        <v>APPROVE</v>
      </c>
      <c r="P5330" s="50" t="str">
        <f>TRIM(UPPER(tbl_raw_data[[#This Row],[Queue Name]]))</f>
        <v>CONSUMER POST BUREAU</v>
      </c>
      <c r="Q5330" s="50" t="str">
        <f>IF(tbl_raw_data[[#This Row],[Time taken in min]]&lt;=Settiings!$D$2,"SLA_MET","SLA_NOT_MET")</f>
        <v>SLA_NOT_MET</v>
      </c>
      <c r="R5330" s="94"/>
    </row>
    <row r="5331" spans="1:18" x14ac:dyDescent="0.3">
      <c r="A5331" s="23" t="s">
        <v>5711</v>
      </c>
      <c r="B5331" s="15">
        <v>45160.727268518516</v>
      </c>
      <c r="C5331" s="28">
        <v>45160.733599537038</v>
      </c>
      <c r="D5331" s="29" t="s">
        <v>13</v>
      </c>
      <c r="E5331" s="29" t="s">
        <v>9</v>
      </c>
      <c r="F5331" s="29" t="s">
        <v>1222</v>
      </c>
      <c r="G5331" s="29" t="s">
        <v>17</v>
      </c>
      <c r="H5331" s="84"/>
      <c r="I5331" s="48">
        <f>tbl_raw_data[[#This Row],[Date Actioned]]-tbl_raw_data[[#This Row],[Date Tagged]]</f>
        <v>6.33101852145046E-3</v>
      </c>
      <c r="J5331" s="46">
        <f>HOUR(tbl_raw_data[[#This Row],[Time_taken]])*60+MINUTE(tbl_raw_data[[#This Row],[Time_taken]])+SECOND(tbl_raw_data[[#This Row],[Time_taken]])/60</f>
        <v>9.1166666666666671</v>
      </c>
      <c r="K5331" s="52">
        <f>DATE(YEAR(tbl_raw_data[[#This Row],[Date Actioned]]),MONTH(tbl_raw_data[[#This Row],[Date Actioned]]),DAY(tbl_raw_data[[#This Row],[Date Actioned]]))</f>
        <v>45160</v>
      </c>
      <c r="L5331" s="50" t="str">
        <f>UPPER(TEXT(tbl_raw_data[[#This Row],[updated_date]],"MMMM"))</f>
        <v>AUGUST</v>
      </c>
      <c r="M5331" s="50" t="str">
        <f>"WEEK "&amp; IF(ROUNDUP(DAY(tbl_raw_data[[#This Row],[updated_date]])/7,0)=5,4,ROUNDUP(DAY(tbl_raw_data[[#This Row],[updated_date]])/7,0))</f>
        <v>WEEK 4</v>
      </c>
      <c r="N5331" s="50" t="str">
        <f>UPPER(VLOOKUP(tbl_raw_data[[#This Row],[Analyst]],Settiings!$A$2:$B$16,2,0))</f>
        <v>HARDIK</v>
      </c>
      <c r="O5331" s="50" t="str">
        <f>TRIM(UPPER(tbl_raw_data[[#This Row],[Outcome]]))</f>
        <v>APPROVE</v>
      </c>
      <c r="P5331" s="50" t="str">
        <f>TRIM(UPPER(tbl_raw_data[[#This Row],[Queue Name]]))</f>
        <v>CONSUMER EXISTING</v>
      </c>
      <c r="Q5331" s="50" t="str">
        <f>IF(tbl_raw_data[[#This Row],[Time taken in min]]&lt;=Settiings!$D$2,"SLA_MET","SLA_NOT_MET")</f>
        <v>SLA_MET</v>
      </c>
      <c r="R5331" s="94"/>
    </row>
    <row r="5332" spans="1:18" x14ac:dyDescent="0.3">
      <c r="A5332" s="14" t="s">
        <v>5714</v>
      </c>
      <c r="B5332" s="9">
        <v>45160.734027777777</v>
      </c>
      <c r="C5332" s="30">
        <v>45160.745520833334</v>
      </c>
      <c r="D5332" s="31" t="s">
        <v>13</v>
      </c>
      <c r="E5332" s="31" t="s">
        <v>19</v>
      </c>
      <c r="F5332" s="31" t="s">
        <v>16</v>
      </c>
      <c r="G5332" s="31" t="s">
        <v>17</v>
      </c>
      <c r="H5332" s="85"/>
      <c r="I5332" s="48">
        <f>tbl_raw_data[[#This Row],[Date Actioned]]-tbl_raw_data[[#This Row],[Date Tagged]]</f>
        <v>1.1493055557366461E-2</v>
      </c>
      <c r="J5332" s="46">
        <f>HOUR(tbl_raw_data[[#This Row],[Time_taken]])*60+MINUTE(tbl_raw_data[[#This Row],[Time_taken]])+SECOND(tbl_raw_data[[#This Row],[Time_taken]])/60</f>
        <v>16.55</v>
      </c>
      <c r="K5332" s="52">
        <f>DATE(YEAR(tbl_raw_data[[#This Row],[Date Actioned]]),MONTH(tbl_raw_data[[#This Row],[Date Actioned]]),DAY(tbl_raw_data[[#This Row],[Date Actioned]]))</f>
        <v>45160</v>
      </c>
      <c r="L5332" s="50" t="str">
        <f>UPPER(TEXT(tbl_raw_data[[#This Row],[updated_date]],"MMMM"))</f>
        <v>AUGUST</v>
      </c>
      <c r="M5332" s="50" t="str">
        <f>"WEEK "&amp; IF(ROUNDUP(DAY(tbl_raw_data[[#This Row],[updated_date]])/7,0)=5,4,ROUNDUP(DAY(tbl_raw_data[[#This Row],[updated_date]])/7,0))</f>
        <v>WEEK 4</v>
      </c>
      <c r="N5332" s="50" t="str">
        <f>UPPER(VLOOKUP(tbl_raw_data[[#This Row],[Analyst]],Settiings!$A$2:$B$16,2,0))</f>
        <v>CAMROOON</v>
      </c>
      <c r="O5332" s="50" t="str">
        <f>TRIM(UPPER(tbl_raw_data[[#This Row],[Outcome]]))</f>
        <v>APPROVE</v>
      </c>
      <c r="P5332" s="50" t="str">
        <f>TRIM(UPPER(tbl_raw_data[[#This Row],[Queue Name]]))</f>
        <v>CONSUMER POST BUREAU</v>
      </c>
      <c r="Q5332" s="50" t="str">
        <f>IF(tbl_raw_data[[#This Row],[Time taken in min]]&lt;=Settiings!$D$2,"SLA_MET","SLA_NOT_MET")</f>
        <v>SLA_MET</v>
      </c>
      <c r="R5332" s="94"/>
    </row>
    <row r="5333" spans="1:18" x14ac:dyDescent="0.3">
      <c r="A5333" s="20" t="s">
        <v>5715</v>
      </c>
      <c r="B5333" s="15">
        <v>45160.738263888888</v>
      </c>
      <c r="C5333" s="28">
        <v>45160.743726851855</v>
      </c>
      <c r="D5333" s="29" t="s">
        <v>13</v>
      </c>
      <c r="E5333" s="29" t="s">
        <v>47</v>
      </c>
      <c r="F5333" s="29" t="s">
        <v>686</v>
      </c>
      <c r="G5333" s="29" t="s">
        <v>17</v>
      </c>
      <c r="H5333" s="84"/>
      <c r="I5333" s="48">
        <f>tbl_raw_data[[#This Row],[Date Actioned]]-tbl_raw_data[[#This Row],[Date Tagged]]</f>
        <v>5.4629629667033441E-3</v>
      </c>
      <c r="J5333" s="46">
        <f>HOUR(tbl_raw_data[[#This Row],[Time_taken]])*60+MINUTE(tbl_raw_data[[#This Row],[Time_taken]])+SECOND(tbl_raw_data[[#This Row],[Time_taken]])/60</f>
        <v>7.8666666666666671</v>
      </c>
      <c r="K5333" s="52">
        <f>DATE(YEAR(tbl_raw_data[[#This Row],[Date Actioned]]),MONTH(tbl_raw_data[[#This Row],[Date Actioned]]),DAY(tbl_raw_data[[#This Row],[Date Actioned]]))</f>
        <v>45160</v>
      </c>
      <c r="L5333" s="50" t="str">
        <f>UPPER(TEXT(tbl_raw_data[[#This Row],[updated_date]],"MMMM"))</f>
        <v>AUGUST</v>
      </c>
      <c r="M5333" s="50" t="str">
        <f>"WEEK "&amp; IF(ROUNDUP(DAY(tbl_raw_data[[#This Row],[updated_date]])/7,0)=5,4,ROUNDUP(DAY(tbl_raw_data[[#This Row],[updated_date]])/7,0))</f>
        <v>WEEK 4</v>
      </c>
      <c r="N5333" s="50" t="str">
        <f>UPPER(VLOOKUP(tbl_raw_data[[#This Row],[Analyst]],Settiings!$A$2:$B$16,2,0))</f>
        <v>FARDIN</v>
      </c>
      <c r="O5333" s="50" t="str">
        <f>TRIM(UPPER(tbl_raw_data[[#This Row],[Outcome]]))</f>
        <v>APPROVE</v>
      </c>
      <c r="P5333" s="50" t="str">
        <f>TRIM(UPPER(tbl_raw_data[[#This Row],[Queue Name]]))</f>
        <v>CONSUMER PRE BUREAU</v>
      </c>
      <c r="Q5333" s="50" t="str">
        <f>IF(tbl_raw_data[[#This Row],[Time taken in min]]&lt;=Settiings!$D$2,"SLA_MET","SLA_NOT_MET")</f>
        <v>SLA_MET</v>
      </c>
      <c r="R5333" s="94"/>
    </row>
    <row r="5334" spans="1:18" x14ac:dyDescent="0.3">
      <c r="A5334" s="23" t="s">
        <v>5716</v>
      </c>
      <c r="B5334" s="9">
        <v>45160.746793981481</v>
      </c>
      <c r="C5334" s="30">
        <v>45160.750405092593</v>
      </c>
      <c r="D5334" s="31" t="s">
        <v>27</v>
      </c>
      <c r="E5334" s="31" t="s">
        <v>9</v>
      </c>
      <c r="F5334" s="31" t="s">
        <v>686</v>
      </c>
      <c r="G5334" s="31" t="s">
        <v>5222</v>
      </c>
      <c r="H5334" s="85"/>
      <c r="I5334" s="48">
        <f>tbl_raw_data[[#This Row],[Date Actioned]]-tbl_raw_data[[#This Row],[Date Tagged]]</f>
        <v>3.6111111112404615E-3</v>
      </c>
      <c r="J5334" s="46">
        <f>HOUR(tbl_raw_data[[#This Row],[Time_taken]])*60+MINUTE(tbl_raw_data[[#This Row],[Time_taken]])+SECOND(tbl_raw_data[[#This Row],[Time_taken]])/60</f>
        <v>5.2</v>
      </c>
      <c r="K5334" s="52">
        <f>DATE(YEAR(tbl_raw_data[[#This Row],[Date Actioned]]),MONTH(tbl_raw_data[[#This Row],[Date Actioned]]),DAY(tbl_raw_data[[#This Row],[Date Actioned]]))</f>
        <v>45160</v>
      </c>
      <c r="L5334" s="50" t="str">
        <f>UPPER(TEXT(tbl_raw_data[[#This Row],[updated_date]],"MMMM"))</f>
        <v>AUGUST</v>
      </c>
      <c r="M5334" s="50" t="str">
        <f>"WEEK "&amp; IF(ROUNDUP(DAY(tbl_raw_data[[#This Row],[updated_date]])/7,0)=5,4,ROUNDUP(DAY(tbl_raw_data[[#This Row],[updated_date]])/7,0))</f>
        <v>WEEK 4</v>
      </c>
      <c r="N5334" s="50" t="str">
        <f>UPPER(VLOOKUP(tbl_raw_data[[#This Row],[Analyst]],Settiings!$A$2:$B$16,2,0))</f>
        <v>FARDIN</v>
      </c>
      <c r="O5334" s="50" t="str">
        <f>TRIM(UPPER(tbl_raw_data[[#This Row],[Outcome]]))</f>
        <v>DECLINE</v>
      </c>
      <c r="P5334" s="50" t="str">
        <f>TRIM(UPPER(tbl_raw_data[[#This Row],[Queue Name]]))</f>
        <v>CONSUMER EXISTING</v>
      </c>
      <c r="Q5334" s="50" t="str">
        <f>IF(tbl_raw_data[[#This Row],[Time taken in min]]&lt;=Settiings!$D$2,"SLA_MET","SLA_NOT_MET")</f>
        <v>SLA_MET</v>
      </c>
      <c r="R5334" s="94"/>
    </row>
    <row r="5335" spans="1:18" x14ac:dyDescent="0.3">
      <c r="A5335" s="23" t="s">
        <v>5717</v>
      </c>
      <c r="B5335" s="9">
        <v>45160.751388888886</v>
      </c>
      <c r="C5335" s="30">
        <v>45160.757511574076</v>
      </c>
      <c r="D5335" s="31" t="s">
        <v>13</v>
      </c>
      <c r="E5335" s="31" t="s">
        <v>19</v>
      </c>
      <c r="F5335" s="31" t="s">
        <v>686</v>
      </c>
      <c r="G5335" s="33"/>
      <c r="H5335" s="87"/>
      <c r="I5335" s="48">
        <f>tbl_raw_data[[#This Row],[Date Actioned]]-tbl_raw_data[[#This Row],[Date Tagged]]</f>
        <v>6.1226851903484203E-3</v>
      </c>
      <c r="J5335" s="46">
        <f>HOUR(tbl_raw_data[[#This Row],[Time_taken]])*60+MINUTE(tbl_raw_data[[#This Row],[Time_taken]])+SECOND(tbl_raw_data[[#This Row],[Time_taken]])/60</f>
        <v>8.8166666666666664</v>
      </c>
      <c r="K5335" s="52">
        <f>DATE(YEAR(tbl_raw_data[[#This Row],[Date Actioned]]),MONTH(tbl_raw_data[[#This Row],[Date Actioned]]),DAY(tbl_raw_data[[#This Row],[Date Actioned]]))</f>
        <v>45160</v>
      </c>
      <c r="L5335" s="50" t="str">
        <f>UPPER(TEXT(tbl_raw_data[[#This Row],[updated_date]],"MMMM"))</f>
        <v>AUGUST</v>
      </c>
      <c r="M5335" s="50" t="str">
        <f>"WEEK "&amp; IF(ROUNDUP(DAY(tbl_raw_data[[#This Row],[updated_date]])/7,0)=5,4,ROUNDUP(DAY(tbl_raw_data[[#This Row],[updated_date]])/7,0))</f>
        <v>WEEK 4</v>
      </c>
      <c r="N5335" s="50" t="str">
        <f>UPPER(VLOOKUP(tbl_raw_data[[#This Row],[Analyst]],Settiings!$A$2:$B$16,2,0))</f>
        <v>FARDIN</v>
      </c>
      <c r="O5335" s="50" t="str">
        <f>TRIM(UPPER(tbl_raw_data[[#This Row],[Outcome]]))</f>
        <v>APPROVE</v>
      </c>
      <c r="P5335" s="50" t="str">
        <f>TRIM(UPPER(tbl_raw_data[[#This Row],[Queue Name]]))</f>
        <v>CONSUMER POST BUREAU</v>
      </c>
      <c r="Q5335" s="50" t="str">
        <f>IF(tbl_raw_data[[#This Row],[Time taken in min]]&lt;=Settiings!$D$2,"SLA_MET","SLA_NOT_MET")</f>
        <v>SLA_MET</v>
      </c>
      <c r="R5335" s="94"/>
    </row>
    <row r="5336" spans="1:18" x14ac:dyDescent="0.3">
      <c r="A5336" s="14" t="s">
        <v>5720</v>
      </c>
      <c r="B5336" s="15">
        <v>45160.757349537038</v>
      </c>
      <c r="C5336" s="28">
        <v>45160.762511574074</v>
      </c>
      <c r="D5336" s="29" t="s">
        <v>27</v>
      </c>
      <c r="E5336" s="29" t="s">
        <v>9</v>
      </c>
      <c r="F5336" s="29" t="s">
        <v>1222</v>
      </c>
      <c r="G5336" s="29" t="s">
        <v>4858</v>
      </c>
      <c r="H5336" s="84"/>
      <c r="I5336" s="48">
        <f>tbl_raw_data[[#This Row],[Date Actioned]]-tbl_raw_data[[#This Row],[Date Tagged]]</f>
        <v>5.1620370359160006E-3</v>
      </c>
      <c r="J5336" s="46">
        <f>HOUR(tbl_raw_data[[#This Row],[Time_taken]])*60+MINUTE(tbl_raw_data[[#This Row],[Time_taken]])+SECOND(tbl_raw_data[[#This Row],[Time_taken]])/60</f>
        <v>7.4333333333333336</v>
      </c>
      <c r="K5336" s="52">
        <f>DATE(YEAR(tbl_raw_data[[#This Row],[Date Actioned]]),MONTH(tbl_raw_data[[#This Row],[Date Actioned]]),DAY(tbl_raw_data[[#This Row],[Date Actioned]]))</f>
        <v>45160</v>
      </c>
      <c r="L5336" s="50" t="str">
        <f>UPPER(TEXT(tbl_raw_data[[#This Row],[updated_date]],"MMMM"))</f>
        <v>AUGUST</v>
      </c>
      <c r="M5336" s="50" t="str">
        <f>"WEEK "&amp; IF(ROUNDUP(DAY(tbl_raw_data[[#This Row],[updated_date]])/7,0)=5,4,ROUNDUP(DAY(tbl_raw_data[[#This Row],[updated_date]])/7,0))</f>
        <v>WEEK 4</v>
      </c>
      <c r="N5336" s="50" t="str">
        <f>UPPER(VLOOKUP(tbl_raw_data[[#This Row],[Analyst]],Settiings!$A$2:$B$16,2,0))</f>
        <v>HARDIK</v>
      </c>
      <c r="O5336" s="50" t="str">
        <f>TRIM(UPPER(tbl_raw_data[[#This Row],[Outcome]]))</f>
        <v>DECLINE</v>
      </c>
      <c r="P5336" s="50" t="str">
        <f>TRIM(UPPER(tbl_raw_data[[#This Row],[Queue Name]]))</f>
        <v>CONSUMER EXISTING</v>
      </c>
      <c r="Q5336" s="50" t="str">
        <f>IF(tbl_raw_data[[#This Row],[Time taken in min]]&lt;=Settiings!$D$2,"SLA_MET","SLA_NOT_MET")</f>
        <v>SLA_MET</v>
      </c>
      <c r="R5336" s="94"/>
    </row>
    <row r="5337" spans="1:18" x14ac:dyDescent="0.3">
      <c r="A5337" s="14" t="s">
        <v>5721</v>
      </c>
      <c r="B5337" s="15">
        <v>45160.757604166669</v>
      </c>
      <c r="C5337" s="28">
        <v>45160.763113425928</v>
      </c>
      <c r="D5337" s="29" t="s">
        <v>13</v>
      </c>
      <c r="E5337" s="29" t="s">
        <v>9</v>
      </c>
      <c r="F5337" s="29" t="s">
        <v>686</v>
      </c>
      <c r="G5337" s="29" t="s">
        <v>946</v>
      </c>
      <c r="H5337" s="84"/>
      <c r="I5337" s="48">
        <f>tbl_raw_data[[#This Row],[Date Actioned]]-tbl_raw_data[[#This Row],[Date Tagged]]</f>
        <v>5.5092592592700385E-3</v>
      </c>
      <c r="J5337" s="46">
        <f>HOUR(tbl_raw_data[[#This Row],[Time_taken]])*60+MINUTE(tbl_raw_data[[#This Row],[Time_taken]])+SECOND(tbl_raw_data[[#This Row],[Time_taken]])/60</f>
        <v>7.9333333333333336</v>
      </c>
      <c r="K5337" s="52">
        <f>DATE(YEAR(tbl_raw_data[[#This Row],[Date Actioned]]),MONTH(tbl_raw_data[[#This Row],[Date Actioned]]),DAY(tbl_raw_data[[#This Row],[Date Actioned]]))</f>
        <v>45160</v>
      </c>
      <c r="L5337" s="50" t="str">
        <f>UPPER(TEXT(tbl_raw_data[[#This Row],[updated_date]],"MMMM"))</f>
        <v>AUGUST</v>
      </c>
      <c r="M5337" s="50" t="str">
        <f>"WEEK "&amp; IF(ROUNDUP(DAY(tbl_raw_data[[#This Row],[updated_date]])/7,0)=5,4,ROUNDUP(DAY(tbl_raw_data[[#This Row],[updated_date]])/7,0))</f>
        <v>WEEK 4</v>
      </c>
      <c r="N5337" s="50" t="str">
        <f>UPPER(VLOOKUP(tbl_raw_data[[#This Row],[Analyst]],Settiings!$A$2:$B$16,2,0))</f>
        <v>FARDIN</v>
      </c>
      <c r="O5337" s="50" t="str">
        <f>TRIM(UPPER(tbl_raw_data[[#This Row],[Outcome]]))</f>
        <v>APPROVE</v>
      </c>
      <c r="P5337" s="50" t="str">
        <f>TRIM(UPPER(tbl_raw_data[[#This Row],[Queue Name]]))</f>
        <v>CONSUMER EXISTING</v>
      </c>
      <c r="Q5337" s="50" t="str">
        <f>IF(tbl_raw_data[[#This Row],[Time taken in min]]&lt;=Settiings!$D$2,"SLA_MET","SLA_NOT_MET")</f>
        <v>SLA_MET</v>
      </c>
      <c r="R5337" s="94"/>
    </row>
    <row r="5338" spans="1:18" x14ac:dyDescent="0.3">
      <c r="A5338" s="20" t="s">
        <v>5723</v>
      </c>
      <c r="B5338" s="9">
        <v>45160.761874999997</v>
      </c>
      <c r="C5338" s="30">
        <v>45160.76458333333</v>
      </c>
      <c r="D5338" s="31" t="s">
        <v>13</v>
      </c>
      <c r="E5338" s="31" t="s">
        <v>9</v>
      </c>
      <c r="F5338" s="31" t="s">
        <v>1222</v>
      </c>
      <c r="G5338" s="31" t="s">
        <v>17</v>
      </c>
      <c r="H5338" s="85"/>
      <c r="I5338" s="48">
        <f>tbl_raw_data[[#This Row],[Date Actioned]]-tbl_raw_data[[#This Row],[Date Tagged]]</f>
        <v>2.7083333334303461E-3</v>
      </c>
      <c r="J5338" s="46">
        <f>HOUR(tbl_raw_data[[#This Row],[Time_taken]])*60+MINUTE(tbl_raw_data[[#This Row],[Time_taken]])+SECOND(tbl_raw_data[[#This Row],[Time_taken]])/60</f>
        <v>3.9</v>
      </c>
      <c r="K5338" s="52">
        <f>DATE(YEAR(tbl_raw_data[[#This Row],[Date Actioned]]),MONTH(tbl_raw_data[[#This Row],[Date Actioned]]),DAY(tbl_raw_data[[#This Row],[Date Actioned]]))</f>
        <v>45160</v>
      </c>
      <c r="L5338" s="50" t="str">
        <f>UPPER(TEXT(tbl_raw_data[[#This Row],[updated_date]],"MMMM"))</f>
        <v>AUGUST</v>
      </c>
      <c r="M5338" s="50" t="str">
        <f>"WEEK "&amp; IF(ROUNDUP(DAY(tbl_raw_data[[#This Row],[updated_date]])/7,0)=5,4,ROUNDUP(DAY(tbl_raw_data[[#This Row],[updated_date]])/7,0))</f>
        <v>WEEK 4</v>
      </c>
      <c r="N5338" s="50" t="str">
        <f>UPPER(VLOOKUP(tbl_raw_data[[#This Row],[Analyst]],Settiings!$A$2:$B$16,2,0))</f>
        <v>HARDIK</v>
      </c>
      <c r="O5338" s="50" t="str">
        <f>TRIM(UPPER(tbl_raw_data[[#This Row],[Outcome]]))</f>
        <v>APPROVE</v>
      </c>
      <c r="P5338" s="50" t="str">
        <f>TRIM(UPPER(tbl_raw_data[[#This Row],[Queue Name]]))</f>
        <v>CONSUMER EXISTING</v>
      </c>
      <c r="Q5338" s="50" t="str">
        <f>IF(tbl_raw_data[[#This Row],[Time taken in min]]&lt;=Settiings!$D$2,"SLA_MET","SLA_NOT_MET")</f>
        <v>SLA_MET</v>
      </c>
      <c r="R5338" s="94"/>
    </row>
    <row r="5339" spans="1:18" x14ac:dyDescent="0.3">
      <c r="A5339" s="23" t="s">
        <v>5724</v>
      </c>
      <c r="B5339" s="15">
        <v>45160.761979166666</v>
      </c>
      <c r="C5339" s="28">
        <v>45160.768611111111</v>
      </c>
      <c r="D5339" s="29" t="s">
        <v>13</v>
      </c>
      <c r="E5339" s="29" t="s">
        <v>9</v>
      </c>
      <c r="F5339" s="29" t="s">
        <v>686</v>
      </c>
      <c r="G5339" s="29" t="s">
        <v>17</v>
      </c>
      <c r="H5339" s="84"/>
      <c r="I5339" s="48">
        <f>tbl_raw_data[[#This Row],[Date Actioned]]-tbl_raw_data[[#This Row],[Date Tagged]]</f>
        <v>6.6319444449618459E-3</v>
      </c>
      <c r="J5339" s="46">
        <f>HOUR(tbl_raw_data[[#This Row],[Time_taken]])*60+MINUTE(tbl_raw_data[[#This Row],[Time_taken]])+SECOND(tbl_raw_data[[#This Row],[Time_taken]])/60</f>
        <v>9.5500000000000007</v>
      </c>
      <c r="K5339" s="52">
        <f>DATE(YEAR(tbl_raw_data[[#This Row],[Date Actioned]]),MONTH(tbl_raw_data[[#This Row],[Date Actioned]]),DAY(tbl_raw_data[[#This Row],[Date Actioned]]))</f>
        <v>45160</v>
      </c>
      <c r="L5339" s="50" t="str">
        <f>UPPER(TEXT(tbl_raw_data[[#This Row],[updated_date]],"MMMM"))</f>
        <v>AUGUST</v>
      </c>
      <c r="M5339" s="50" t="str">
        <f>"WEEK "&amp; IF(ROUNDUP(DAY(tbl_raw_data[[#This Row],[updated_date]])/7,0)=5,4,ROUNDUP(DAY(tbl_raw_data[[#This Row],[updated_date]])/7,0))</f>
        <v>WEEK 4</v>
      </c>
      <c r="N5339" s="50" t="str">
        <f>UPPER(VLOOKUP(tbl_raw_data[[#This Row],[Analyst]],Settiings!$A$2:$B$16,2,0))</f>
        <v>FARDIN</v>
      </c>
      <c r="O5339" s="50" t="str">
        <f>TRIM(UPPER(tbl_raw_data[[#This Row],[Outcome]]))</f>
        <v>APPROVE</v>
      </c>
      <c r="P5339" s="50" t="str">
        <f>TRIM(UPPER(tbl_raw_data[[#This Row],[Queue Name]]))</f>
        <v>CONSUMER EXISTING</v>
      </c>
      <c r="Q5339" s="50" t="str">
        <f>IF(tbl_raw_data[[#This Row],[Time taken in min]]&lt;=Settiings!$D$2,"SLA_MET","SLA_NOT_MET")</f>
        <v>SLA_MET</v>
      </c>
      <c r="R5339" s="94"/>
    </row>
    <row r="5340" spans="1:18" x14ac:dyDescent="0.3">
      <c r="A5340" s="14" t="s">
        <v>5725</v>
      </c>
      <c r="B5340" s="9">
        <v>45160.765810185185</v>
      </c>
      <c r="C5340" s="30">
        <v>45160.769293981481</v>
      </c>
      <c r="D5340" s="31" t="s">
        <v>13</v>
      </c>
      <c r="E5340" s="31" t="s">
        <v>9</v>
      </c>
      <c r="F5340" s="31" t="s">
        <v>16</v>
      </c>
      <c r="G5340" s="31" t="s">
        <v>128</v>
      </c>
      <c r="H5340" s="85"/>
      <c r="I5340" s="48">
        <f>tbl_raw_data[[#This Row],[Date Actioned]]-tbl_raw_data[[#This Row],[Date Tagged]]</f>
        <v>3.4837962957681157E-3</v>
      </c>
      <c r="J5340" s="46">
        <f>HOUR(tbl_raw_data[[#This Row],[Time_taken]])*60+MINUTE(tbl_raw_data[[#This Row],[Time_taken]])+SECOND(tbl_raw_data[[#This Row],[Time_taken]])/60</f>
        <v>5.0166666666666666</v>
      </c>
      <c r="K5340" s="52">
        <f>DATE(YEAR(tbl_raw_data[[#This Row],[Date Actioned]]),MONTH(tbl_raw_data[[#This Row],[Date Actioned]]),DAY(tbl_raw_data[[#This Row],[Date Actioned]]))</f>
        <v>45160</v>
      </c>
      <c r="L5340" s="50" t="str">
        <f>UPPER(TEXT(tbl_raw_data[[#This Row],[updated_date]],"MMMM"))</f>
        <v>AUGUST</v>
      </c>
      <c r="M5340" s="50" t="str">
        <f>"WEEK "&amp; IF(ROUNDUP(DAY(tbl_raw_data[[#This Row],[updated_date]])/7,0)=5,4,ROUNDUP(DAY(tbl_raw_data[[#This Row],[updated_date]])/7,0))</f>
        <v>WEEK 4</v>
      </c>
      <c r="N5340" s="50" t="str">
        <f>UPPER(VLOOKUP(tbl_raw_data[[#This Row],[Analyst]],Settiings!$A$2:$B$16,2,0))</f>
        <v>CAMROOON</v>
      </c>
      <c r="O5340" s="50" t="str">
        <f>TRIM(UPPER(tbl_raw_data[[#This Row],[Outcome]]))</f>
        <v>APPROVE</v>
      </c>
      <c r="P5340" s="50" t="str">
        <f>TRIM(UPPER(tbl_raw_data[[#This Row],[Queue Name]]))</f>
        <v>CONSUMER EXISTING</v>
      </c>
      <c r="Q5340" s="50" t="str">
        <f>IF(tbl_raw_data[[#This Row],[Time taken in min]]&lt;=Settiings!$D$2,"SLA_MET","SLA_NOT_MET")</f>
        <v>SLA_MET</v>
      </c>
      <c r="R5340" s="94"/>
    </row>
    <row r="5341" spans="1:18" x14ac:dyDescent="0.3">
      <c r="A5341" s="20" t="s">
        <v>5726</v>
      </c>
      <c r="B5341" s="15">
        <v>45160.766273148147</v>
      </c>
      <c r="C5341" s="28">
        <v>45160.771851851852</v>
      </c>
      <c r="D5341" s="29" t="s">
        <v>13</v>
      </c>
      <c r="E5341" s="29" t="s">
        <v>47</v>
      </c>
      <c r="F5341" s="29" t="s">
        <v>1222</v>
      </c>
      <c r="G5341" s="29" t="s">
        <v>41</v>
      </c>
      <c r="H5341" s="84"/>
      <c r="I5341" s="48">
        <f>tbl_raw_data[[#This Row],[Date Actioned]]-tbl_raw_data[[#This Row],[Date Tagged]]</f>
        <v>5.5787037053960375E-3</v>
      </c>
      <c r="J5341" s="46">
        <f>HOUR(tbl_raw_data[[#This Row],[Time_taken]])*60+MINUTE(tbl_raw_data[[#This Row],[Time_taken]])+SECOND(tbl_raw_data[[#This Row],[Time_taken]])/60</f>
        <v>8.0333333333333332</v>
      </c>
      <c r="K5341" s="52">
        <f>DATE(YEAR(tbl_raw_data[[#This Row],[Date Actioned]]),MONTH(tbl_raw_data[[#This Row],[Date Actioned]]),DAY(tbl_raw_data[[#This Row],[Date Actioned]]))</f>
        <v>45160</v>
      </c>
      <c r="L5341" s="50" t="str">
        <f>UPPER(TEXT(tbl_raw_data[[#This Row],[updated_date]],"MMMM"))</f>
        <v>AUGUST</v>
      </c>
      <c r="M5341" s="50" t="str">
        <f>"WEEK "&amp; IF(ROUNDUP(DAY(tbl_raw_data[[#This Row],[updated_date]])/7,0)=5,4,ROUNDUP(DAY(tbl_raw_data[[#This Row],[updated_date]])/7,0))</f>
        <v>WEEK 4</v>
      </c>
      <c r="N5341" s="50" t="str">
        <f>UPPER(VLOOKUP(tbl_raw_data[[#This Row],[Analyst]],Settiings!$A$2:$B$16,2,0))</f>
        <v>HARDIK</v>
      </c>
      <c r="O5341" s="50" t="str">
        <f>TRIM(UPPER(tbl_raw_data[[#This Row],[Outcome]]))</f>
        <v>APPROVE</v>
      </c>
      <c r="P5341" s="50" t="str">
        <f>TRIM(UPPER(tbl_raw_data[[#This Row],[Queue Name]]))</f>
        <v>CONSUMER PRE BUREAU</v>
      </c>
      <c r="Q5341" s="50" t="str">
        <f>IF(tbl_raw_data[[#This Row],[Time taken in min]]&lt;=Settiings!$D$2,"SLA_MET","SLA_NOT_MET")</f>
        <v>SLA_MET</v>
      </c>
      <c r="R5341" s="94"/>
    </row>
    <row r="5342" spans="1:18" x14ac:dyDescent="0.3">
      <c r="A5342" s="23" t="s">
        <v>5727</v>
      </c>
      <c r="B5342" s="9">
        <v>45160.767812500002</v>
      </c>
      <c r="C5342" s="30">
        <v>45160.772476851853</v>
      </c>
      <c r="D5342" s="31" t="s">
        <v>13</v>
      </c>
      <c r="E5342" s="31" t="s">
        <v>19</v>
      </c>
      <c r="F5342" s="31" t="s">
        <v>686</v>
      </c>
      <c r="G5342" s="33"/>
      <c r="H5342" s="87"/>
      <c r="I5342" s="48">
        <f>tbl_raw_data[[#This Row],[Date Actioned]]-tbl_raw_data[[#This Row],[Date Tagged]]</f>
        <v>4.6643518508062698E-3</v>
      </c>
      <c r="J5342" s="46">
        <f>HOUR(tbl_raw_data[[#This Row],[Time_taken]])*60+MINUTE(tbl_raw_data[[#This Row],[Time_taken]])+SECOND(tbl_raw_data[[#This Row],[Time_taken]])/60</f>
        <v>6.7166666666666668</v>
      </c>
      <c r="K5342" s="52">
        <f>DATE(YEAR(tbl_raw_data[[#This Row],[Date Actioned]]),MONTH(tbl_raw_data[[#This Row],[Date Actioned]]),DAY(tbl_raw_data[[#This Row],[Date Actioned]]))</f>
        <v>45160</v>
      </c>
      <c r="L5342" s="50" t="str">
        <f>UPPER(TEXT(tbl_raw_data[[#This Row],[updated_date]],"MMMM"))</f>
        <v>AUGUST</v>
      </c>
      <c r="M5342" s="50" t="str">
        <f>"WEEK "&amp; IF(ROUNDUP(DAY(tbl_raw_data[[#This Row],[updated_date]])/7,0)=5,4,ROUNDUP(DAY(tbl_raw_data[[#This Row],[updated_date]])/7,0))</f>
        <v>WEEK 4</v>
      </c>
      <c r="N5342" s="50" t="str">
        <f>UPPER(VLOOKUP(tbl_raw_data[[#This Row],[Analyst]],Settiings!$A$2:$B$16,2,0))</f>
        <v>FARDIN</v>
      </c>
      <c r="O5342" s="50" t="str">
        <f>TRIM(UPPER(tbl_raw_data[[#This Row],[Outcome]]))</f>
        <v>APPROVE</v>
      </c>
      <c r="P5342" s="50" t="str">
        <f>TRIM(UPPER(tbl_raw_data[[#This Row],[Queue Name]]))</f>
        <v>CONSUMER POST BUREAU</v>
      </c>
      <c r="Q5342" s="50" t="str">
        <f>IF(tbl_raw_data[[#This Row],[Time taken in min]]&lt;=Settiings!$D$2,"SLA_MET","SLA_NOT_MET")</f>
        <v>SLA_MET</v>
      </c>
      <c r="R5342" s="94"/>
    </row>
    <row r="5343" spans="1:18" x14ac:dyDescent="0.3">
      <c r="A5343" s="14" t="s">
        <v>5731</v>
      </c>
      <c r="B5343" s="15">
        <v>45160.784016203703</v>
      </c>
      <c r="C5343" s="28">
        <v>45160.786886574075</v>
      </c>
      <c r="D5343" s="29" t="s">
        <v>13</v>
      </c>
      <c r="E5343" s="29" t="s">
        <v>47</v>
      </c>
      <c r="F5343" s="29" t="s">
        <v>686</v>
      </c>
      <c r="G5343" s="29" t="s">
        <v>946</v>
      </c>
      <c r="H5343" s="84"/>
      <c r="I5343" s="48">
        <f>tbl_raw_data[[#This Row],[Date Actioned]]-tbl_raw_data[[#This Row],[Date Tagged]]</f>
        <v>2.8703703719656914E-3</v>
      </c>
      <c r="J5343" s="46">
        <f>HOUR(tbl_raw_data[[#This Row],[Time_taken]])*60+MINUTE(tbl_raw_data[[#This Row],[Time_taken]])+SECOND(tbl_raw_data[[#This Row],[Time_taken]])/60</f>
        <v>4.1333333333333337</v>
      </c>
      <c r="K5343" s="52">
        <f>DATE(YEAR(tbl_raw_data[[#This Row],[Date Actioned]]),MONTH(tbl_raw_data[[#This Row],[Date Actioned]]),DAY(tbl_raw_data[[#This Row],[Date Actioned]]))</f>
        <v>45160</v>
      </c>
      <c r="L5343" s="50" t="str">
        <f>UPPER(TEXT(tbl_raw_data[[#This Row],[updated_date]],"MMMM"))</f>
        <v>AUGUST</v>
      </c>
      <c r="M5343" s="50" t="str">
        <f>"WEEK "&amp; IF(ROUNDUP(DAY(tbl_raw_data[[#This Row],[updated_date]])/7,0)=5,4,ROUNDUP(DAY(tbl_raw_data[[#This Row],[updated_date]])/7,0))</f>
        <v>WEEK 4</v>
      </c>
      <c r="N5343" s="50" t="str">
        <f>UPPER(VLOOKUP(tbl_raw_data[[#This Row],[Analyst]],Settiings!$A$2:$B$16,2,0))</f>
        <v>FARDIN</v>
      </c>
      <c r="O5343" s="50" t="str">
        <f>TRIM(UPPER(tbl_raw_data[[#This Row],[Outcome]]))</f>
        <v>APPROVE</v>
      </c>
      <c r="P5343" s="50" t="str">
        <f>TRIM(UPPER(tbl_raw_data[[#This Row],[Queue Name]]))</f>
        <v>CONSUMER PRE BUREAU</v>
      </c>
      <c r="Q5343" s="50" t="str">
        <f>IF(tbl_raw_data[[#This Row],[Time taken in min]]&lt;=Settiings!$D$2,"SLA_MET","SLA_NOT_MET")</f>
        <v>SLA_MET</v>
      </c>
      <c r="R5343" s="94"/>
    </row>
    <row r="5344" spans="1:18" x14ac:dyDescent="0.3">
      <c r="A5344" s="20" t="s">
        <v>5732</v>
      </c>
      <c r="B5344" s="9">
        <v>45160.789976851855</v>
      </c>
      <c r="C5344" s="30">
        <v>45160.797037037039</v>
      </c>
      <c r="D5344" s="31" t="s">
        <v>27</v>
      </c>
      <c r="E5344" s="31" t="s">
        <v>9</v>
      </c>
      <c r="F5344" s="31" t="s">
        <v>16</v>
      </c>
      <c r="G5344" s="33"/>
      <c r="H5344" s="87"/>
      <c r="I5344" s="48">
        <f>tbl_raw_data[[#This Row],[Date Actioned]]-tbl_raw_data[[#This Row],[Date Tagged]]</f>
        <v>7.0601851839455776E-3</v>
      </c>
      <c r="J5344" s="46">
        <f>HOUR(tbl_raw_data[[#This Row],[Time_taken]])*60+MINUTE(tbl_raw_data[[#This Row],[Time_taken]])+SECOND(tbl_raw_data[[#This Row],[Time_taken]])/60</f>
        <v>10.166666666666666</v>
      </c>
      <c r="K5344" s="52">
        <f>DATE(YEAR(tbl_raw_data[[#This Row],[Date Actioned]]),MONTH(tbl_raw_data[[#This Row],[Date Actioned]]),DAY(tbl_raw_data[[#This Row],[Date Actioned]]))</f>
        <v>45160</v>
      </c>
      <c r="L5344" s="50" t="str">
        <f>UPPER(TEXT(tbl_raw_data[[#This Row],[updated_date]],"MMMM"))</f>
        <v>AUGUST</v>
      </c>
      <c r="M5344" s="50" t="str">
        <f>"WEEK "&amp; IF(ROUNDUP(DAY(tbl_raw_data[[#This Row],[updated_date]])/7,0)=5,4,ROUNDUP(DAY(tbl_raw_data[[#This Row],[updated_date]])/7,0))</f>
        <v>WEEK 4</v>
      </c>
      <c r="N5344" s="50" t="str">
        <f>UPPER(VLOOKUP(tbl_raw_data[[#This Row],[Analyst]],Settiings!$A$2:$B$16,2,0))</f>
        <v>CAMROOON</v>
      </c>
      <c r="O5344" s="50" t="str">
        <f>TRIM(UPPER(tbl_raw_data[[#This Row],[Outcome]]))</f>
        <v>DECLINE</v>
      </c>
      <c r="P5344" s="50" t="str">
        <f>TRIM(UPPER(tbl_raw_data[[#This Row],[Queue Name]]))</f>
        <v>CONSUMER EXISTING</v>
      </c>
      <c r="Q5344" s="50" t="str">
        <f>IF(tbl_raw_data[[#This Row],[Time taken in min]]&lt;=Settiings!$D$2,"SLA_MET","SLA_NOT_MET")</f>
        <v>SLA_MET</v>
      </c>
      <c r="R5344" s="94"/>
    </row>
    <row r="5345" spans="1:18" x14ac:dyDescent="0.3">
      <c r="A5345" s="20" t="s">
        <v>5733</v>
      </c>
      <c r="B5345" s="9">
        <v>45160.798101851855</v>
      </c>
      <c r="C5345" s="30">
        <v>45160.806956018518</v>
      </c>
      <c r="D5345" s="31" t="s">
        <v>13</v>
      </c>
      <c r="E5345" s="31" t="s">
        <v>9</v>
      </c>
      <c r="F5345" s="31" t="s">
        <v>16</v>
      </c>
      <c r="G5345" s="33"/>
      <c r="H5345" s="87"/>
      <c r="I5345" s="48">
        <f>tbl_raw_data[[#This Row],[Date Actioned]]-tbl_raw_data[[#This Row],[Date Tagged]]</f>
        <v>8.8541666627861559E-3</v>
      </c>
      <c r="J5345" s="46">
        <f>HOUR(tbl_raw_data[[#This Row],[Time_taken]])*60+MINUTE(tbl_raw_data[[#This Row],[Time_taken]])+SECOND(tbl_raw_data[[#This Row],[Time_taken]])/60</f>
        <v>12.75</v>
      </c>
      <c r="K5345" s="52">
        <f>DATE(YEAR(tbl_raw_data[[#This Row],[Date Actioned]]),MONTH(tbl_raw_data[[#This Row],[Date Actioned]]),DAY(tbl_raw_data[[#This Row],[Date Actioned]]))</f>
        <v>45160</v>
      </c>
      <c r="L5345" s="50" t="str">
        <f>UPPER(TEXT(tbl_raw_data[[#This Row],[updated_date]],"MMMM"))</f>
        <v>AUGUST</v>
      </c>
      <c r="M5345" s="50" t="str">
        <f>"WEEK "&amp; IF(ROUNDUP(DAY(tbl_raw_data[[#This Row],[updated_date]])/7,0)=5,4,ROUNDUP(DAY(tbl_raw_data[[#This Row],[updated_date]])/7,0))</f>
        <v>WEEK 4</v>
      </c>
      <c r="N5345" s="50" t="str">
        <f>UPPER(VLOOKUP(tbl_raw_data[[#This Row],[Analyst]],Settiings!$A$2:$B$16,2,0))</f>
        <v>CAMROOON</v>
      </c>
      <c r="O5345" s="50" t="str">
        <f>TRIM(UPPER(tbl_raw_data[[#This Row],[Outcome]]))</f>
        <v>APPROVE</v>
      </c>
      <c r="P5345" s="50" t="str">
        <f>TRIM(UPPER(tbl_raw_data[[#This Row],[Queue Name]]))</f>
        <v>CONSUMER EXISTING</v>
      </c>
      <c r="Q5345" s="50" t="str">
        <f>IF(tbl_raw_data[[#This Row],[Time taken in min]]&lt;=Settiings!$D$2,"SLA_MET","SLA_NOT_MET")</f>
        <v>SLA_MET</v>
      </c>
      <c r="R5345" s="94"/>
    </row>
    <row r="5346" spans="1:18" x14ac:dyDescent="0.3">
      <c r="A5346" s="23" t="s">
        <v>5734</v>
      </c>
      <c r="B5346" s="15">
        <v>45160.800775462965</v>
      </c>
      <c r="C5346" s="28">
        <v>45160.815636574072</v>
      </c>
      <c r="D5346" s="29" t="s">
        <v>27</v>
      </c>
      <c r="E5346" s="29" t="s">
        <v>9</v>
      </c>
      <c r="F5346" s="29" t="s">
        <v>16</v>
      </c>
      <c r="G5346" s="32"/>
      <c r="H5346" s="86"/>
      <c r="I5346" s="48">
        <f>tbl_raw_data[[#This Row],[Date Actioned]]-tbl_raw_data[[#This Row],[Date Tagged]]</f>
        <v>1.4861111107165925E-2</v>
      </c>
      <c r="J5346" s="46">
        <f>HOUR(tbl_raw_data[[#This Row],[Time_taken]])*60+MINUTE(tbl_raw_data[[#This Row],[Time_taken]])+SECOND(tbl_raw_data[[#This Row],[Time_taken]])/60</f>
        <v>21.4</v>
      </c>
      <c r="K5346" s="52">
        <f>DATE(YEAR(tbl_raw_data[[#This Row],[Date Actioned]]),MONTH(tbl_raw_data[[#This Row],[Date Actioned]]),DAY(tbl_raw_data[[#This Row],[Date Actioned]]))</f>
        <v>45160</v>
      </c>
      <c r="L5346" s="50" t="str">
        <f>UPPER(TEXT(tbl_raw_data[[#This Row],[updated_date]],"MMMM"))</f>
        <v>AUGUST</v>
      </c>
      <c r="M5346" s="50" t="str">
        <f>"WEEK "&amp; IF(ROUNDUP(DAY(tbl_raw_data[[#This Row],[updated_date]])/7,0)=5,4,ROUNDUP(DAY(tbl_raw_data[[#This Row],[updated_date]])/7,0))</f>
        <v>WEEK 4</v>
      </c>
      <c r="N5346" s="50" t="str">
        <f>UPPER(VLOOKUP(tbl_raw_data[[#This Row],[Analyst]],Settiings!$A$2:$B$16,2,0))</f>
        <v>CAMROOON</v>
      </c>
      <c r="O5346" s="50" t="str">
        <f>TRIM(UPPER(tbl_raw_data[[#This Row],[Outcome]]))</f>
        <v>DECLINE</v>
      </c>
      <c r="P5346" s="50" t="str">
        <f>TRIM(UPPER(tbl_raw_data[[#This Row],[Queue Name]]))</f>
        <v>CONSUMER EXISTING</v>
      </c>
      <c r="Q5346" s="50" t="str">
        <f>IF(tbl_raw_data[[#This Row],[Time taken in min]]&lt;=Settiings!$D$2,"SLA_MET","SLA_NOT_MET")</f>
        <v>SLA_NOT_MET</v>
      </c>
      <c r="R5346" s="94"/>
    </row>
    <row r="5347" spans="1:18" x14ac:dyDescent="0.3">
      <c r="A5347" s="23" t="s">
        <v>5735</v>
      </c>
      <c r="B5347" s="15">
        <v>45160.804942129631</v>
      </c>
      <c r="C5347" s="28">
        <v>45160.809629629628</v>
      </c>
      <c r="D5347" s="29" t="s">
        <v>13</v>
      </c>
      <c r="E5347" s="29" t="s">
        <v>9</v>
      </c>
      <c r="F5347" s="29" t="s">
        <v>1222</v>
      </c>
      <c r="G5347" s="29" t="s">
        <v>17</v>
      </c>
      <c r="H5347" s="84"/>
      <c r="I5347" s="48">
        <f>tbl_raw_data[[#This Row],[Date Actioned]]-tbl_raw_data[[#This Row],[Date Tagged]]</f>
        <v>4.687499997089617E-3</v>
      </c>
      <c r="J5347" s="46">
        <f>HOUR(tbl_raw_data[[#This Row],[Time_taken]])*60+MINUTE(tbl_raw_data[[#This Row],[Time_taken]])+SECOND(tbl_raw_data[[#This Row],[Time_taken]])/60</f>
        <v>6.75</v>
      </c>
      <c r="K5347" s="52">
        <f>DATE(YEAR(tbl_raw_data[[#This Row],[Date Actioned]]),MONTH(tbl_raw_data[[#This Row],[Date Actioned]]),DAY(tbl_raw_data[[#This Row],[Date Actioned]]))</f>
        <v>45160</v>
      </c>
      <c r="L5347" s="50" t="str">
        <f>UPPER(TEXT(tbl_raw_data[[#This Row],[updated_date]],"MMMM"))</f>
        <v>AUGUST</v>
      </c>
      <c r="M5347" s="50" t="str">
        <f>"WEEK "&amp; IF(ROUNDUP(DAY(tbl_raw_data[[#This Row],[updated_date]])/7,0)=5,4,ROUNDUP(DAY(tbl_raw_data[[#This Row],[updated_date]])/7,0))</f>
        <v>WEEK 4</v>
      </c>
      <c r="N5347" s="50" t="str">
        <f>UPPER(VLOOKUP(tbl_raw_data[[#This Row],[Analyst]],Settiings!$A$2:$B$16,2,0))</f>
        <v>HARDIK</v>
      </c>
      <c r="O5347" s="50" t="str">
        <f>TRIM(UPPER(tbl_raw_data[[#This Row],[Outcome]]))</f>
        <v>APPROVE</v>
      </c>
      <c r="P5347" s="50" t="str">
        <f>TRIM(UPPER(tbl_raw_data[[#This Row],[Queue Name]]))</f>
        <v>CONSUMER EXISTING</v>
      </c>
      <c r="Q5347" s="50" t="str">
        <f>IF(tbl_raw_data[[#This Row],[Time taken in min]]&lt;=Settiings!$D$2,"SLA_MET","SLA_NOT_MET")</f>
        <v>SLA_MET</v>
      </c>
      <c r="R5347" s="94"/>
    </row>
    <row r="5348" spans="1:18" x14ac:dyDescent="0.3">
      <c r="A5348" s="14" t="s">
        <v>5736</v>
      </c>
      <c r="B5348" s="9">
        <v>45160.817372685182</v>
      </c>
      <c r="C5348" s="30">
        <v>45160.822500000002</v>
      </c>
      <c r="D5348" s="31" t="s">
        <v>13</v>
      </c>
      <c r="E5348" s="31" t="s">
        <v>19</v>
      </c>
      <c r="F5348" s="31" t="s">
        <v>686</v>
      </c>
      <c r="G5348" s="33"/>
      <c r="H5348" s="87"/>
      <c r="I5348" s="48">
        <f>tbl_raw_data[[#This Row],[Date Actioned]]-tbl_raw_data[[#This Row],[Date Tagged]]</f>
        <v>5.1273148201289587E-3</v>
      </c>
      <c r="J5348" s="46">
        <f>HOUR(tbl_raw_data[[#This Row],[Time_taken]])*60+MINUTE(tbl_raw_data[[#This Row],[Time_taken]])+SECOND(tbl_raw_data[[#This Row],[Time_taken]])/60</f>
        <v>7.3833333333333337</v>
      </c>
      <c r="K5348" s="52">
        <f>DATE(YEAR(tbl_raw_data[[#This Row],[Date Actioned]]),MONTH(tbl_raw_data[[#This Row],[Date Actioned]]),DAY(tbl_raw_data[[#This Row],[Date Actioned]]))</f>
        <v>45160</v>
      </c>
      <c r="L5348" s="50" t="str">
        <f>UPPER(TEXT(tbl_raw_data[[#This Row],[updated_date]],"MMMM"))</f>
        <v>AUGUST</v>
      </c>
      <c r="M5348" s="50" t="str">
        <f>"WEEK "&amp; IF(ROUNDUP(DAY(tbl_raw_data[[#This Row],[updated_date]])/7,0)=5,4,ROUNDUP(DAY(tbl_raw_data[[#This Row],[updated_date]])/7,0))</f>
        <v>WEEK 4</v>
      </c>
      <c r="N5348" s="50" t="str">
        <f>UPPER(VLOOKUP(tbl_raw_data[[#This Row],[Analyst]],Settiings!$A$2:$B$16,2,0))</f>
        <v>FARDIN</v>
      </c>
      <c r="O5348" s="50" t="str">
        <f>TRIM(UPPER(tbl_raw_data[[#This Row],[Outcome]]))</f>
        <v>APPROVE</v>
      </c>
      <c r="P5348" s="50" t="str">
        <f>TRIM(UPPER(tbl_raw_data[[#This Row],[Queue Name]]))</f>
        <v>CONSUMER POST BUREAU</v>
      </c>
      <c r="Q5348" s="50" t="str">
        <f>IF(tbl_raw_data[[#This Row],[Time taken in min]]&lt;=Settiings!$D$2,"SLA_MET","SLA_NOT_MET")</f>
        <v>SLA_MET</v>
      </c>
      <c r="R5348" s="94"/>
    </row>
    <row r="5349" spans="1:18" x14ac:dyDescent="0.3">
      <c r="A5349" s="14" t="s">
        <v>5737</v>
      </c>
      <c r="B5349" s="9">
        <v>45160.868923611109</v>
      </c>
      <c r="C5349" s="30">
        <v>45161.356886574074</v>
      </c>
      <c r="D5349" s="31" t="s">
        <v>27</v>
      </c>
      <c r="E5349" s="31" t="s">
        <v>19</v>
      </c>
      <c r="F5349" s="31" t="s">
        <v>50</v>
      </c>
      <c r="G5349" s="33"/>
      <c r="H5349" s="87"/>
      <c r="I5349" s="48">
        <f>tbl_raw_data[[#This Row],[Date Actioned]]-tbl_raw_data[[#This Row],[Date Tagged]]</f>
        <v>0.48796296296495711</v>
      </c>
      <c r="J5349" s="46">
        <f>HOUR(tbl_raw_data[[#This Row],[Time_taken]])*60+MINUTE(tbl_raw_data[[#This Row],[Time_taken]])+SECOND(tbl_raw_data[[#This Row],[Time_taken]])/60</f>
        <v>702.66666666666663</v>
      </c>
      <c r="K5349" s="52">
        <f>DATE(YEAR(tbl_raw_data[[#This Row],[Date Actioned]]),MONTH(tbl_raw_data[[#This Row],[Date Actioned]]),DAY(tbl_raw_data[[#This Row],[Date Actioned]]))</f>
        <v>45161</v>
      </c>
      <c r="L5349" s="50" t="str">
        <f>UPPER(TEXT(tbl_raw_data[[#This Row],[updated_date]],"MMMM"))</f>
        <v>AUGUST</v>
      </c>
      <c r="M5349" s="50" t="str">
        <f>"WEEK "&amp; IF(ROUNDUP(DAY(tbl_raw_data[[#This Row],[updated_date]])/7,0)=5,4,ROUNDUP(DAY(tbl_raw_data[[#This Row],[updated_date]])/7,0))</f>
        <v>WEEK 4</v>
      </c>
      <c r="N5349" s="50" t="str">
        <f>UPPER(VLOOKUP(tbl_raw_data[[#This Row],[Analyst]],Settiings!$A$2:$B$16,2,0))</f>
        <v>SHAHID</v>
      </c>
      <c r="O5349" s="50" t="str">
        <f>TRIM(UPPER(tbl_raw_data[[#This Row],[Outcome]]))</f>
        <v>DECLINE</v>
      </c>
      <c r="P5349" s="50" t="str">
        <f>TRIM(UPPER(tbl_raw_data[[#This Row],[Queue Name]]))</f>
        <v>CONSUMER POST BUREAU</v>
      </c>
      <c r="Q5349" s="50" t="str">
        <f>IF(tbl_raw_data[[#This Row],[Time taken in min]]&lt;=Settiings!$D$2,"SLA_MET","SLA_NOT_MET")</f>
        <v>SLA_NOT_MET</v>
      </c>
      <c r="R5349" s="94"/>
    </row>
    <row r="5350" spans="1:18" x14ac:dyDescent="0.3">
      <c r="A5350" s="20" t="s">
        <v>5738</v>
      </c>
      <c r="B5350" s="15">
        <v>45160.883912037039</v>
      </c>
      <c r="C5350" s="28">
        <v>45161.360949074071</v>
      </c>
      <c r="D5350" s="29" t="s">
        <v>13</v>
      </c>
      <c r="E5350" s="29" t="s">
        <v>19</v>
      </c>
      <c r="F5350" s="29" t="s">
        <v>50</v>
      </c>
      <c r="G5350" s="32"/>
      <c r="H5350" s="86"/>
      <c r="I5350" s="48">
        <f>tbl_raw_data[[#This Row],[Date Actioned]]-tbl_raw_data[[#This Row],[Date Tagged]]</f>
        <v>0.47703703703155043</v>
      </c>
      <c r="J5350" s="46">
        <f>HOUR(tbl_raw_data[[#This Row],[Time_taken]])*60+MINUTE(tbl_raw_data[[#This Row],[Time_taken]])+SECOND(tbl_raw_data[[#This Row],[Time_taken]])/60</f>
        <v>686.93333333333328</v>
      </c>
      <c r="K5350" s="52">
        <f>DATE(YEAR(tbl_raw_data[[#This Row],[Date Actioned]]),MONTH(tbl_raw_data[[#This Row],[Date Actioned]]),DAY(tbl_raw_data[[#This Row],[Date Actioned]]))</f>
        <v>45161</v>
      </c>
      <c r="L5350" s="50" t="str">
        <f>UPPER(TEXT(tbl_raw_data[[#This Row],[updated_date]],"MMMM"))</f>
        <v>AUGUST</v>
      </c>
      <c r="M5350" s="50" t="str">
        <f>"WEEK "&amp; IF(ROUNDUP(DAY(tbl_raw_data[[#This Row],[updated_date]])/7,0)=5,4,ROUNDUP(DAY(tbl_raw_data[[#This Row],[updated_date]])/7,0))</f>
        <v>WEEK 4</v>
      </c>
      <c r="N5350" s="50" t="str">
        <f>UPPER(VLOOKUP(tbl_raw_data[[#This Row],[Analyst]],Settiings!$A$2:$B$16,2,0))</f>
        <v>SHAHID</v>
      </c>
      <c r="O5350" s="50" t="str">
        <f>TRIM(UPPER(tbl_raw_data[[#This Row],[Outcome]]))</f>
        <v>APPROVE</v>
      </c>
      <c r="P5350" s="50" t="str">
        <f>TRIM(UPPER(tbl_raw_data[[#This Row],[Queue Name]]))</f>
        <v>CONSUMER POST BUREAU</v>
      </c>
      <c r="Q5350" s="50" t="str">
        <f>IF(tbl_raw_data[[#This Row],[Time taken in min]]&lt;=Settiings!$D$2,"SLA_MET","SLA_NOT_MET")</f>
        <v>SLA_NOT_MET</v>
      </c>
      <c r="R5350" s="94"/>
    </row>
    <row r="5351" spans="1:18" x14ac:dyDescent="0.3">
      <c r="A5351" s="23" t="s">
        <v>5739</v>
      </c>
      <c r="B5351" s="9">
        <v>45160.899837962963</v>
      </c>
      <c r="C5351" s="30">
        <v>45161.362986111111</v>
      </c>
      <c r="D5351" s="31" t="s">
        <v>13</v>
      </c>
      <c r="E5351" s="31" t="s">
        <v>19</v>
      </c>
      <c r="F5351" s="31" t="s">
        <v>50</v>
      </c>
      <c r="G5351" s="33"/>
      <c r="H5351" s="87"/>
      <c r="I5351" s="48">
        <f>tbl_raw_data[[#This Row],[Date Actioned]]-tbl_raw_data[[#This Row],[Date Tagged]]</f>
        <v>0.46314814814832062</v>
      </c>
      <c r="J5351" s="46">
        <f>HOUR(tbl_raw_data[[#This Row],[Time_taken]])*60+MINUTE(tbl_raw_data[[#This Row],[Time_taken]])+SECOND(tbl_raw_data[[#This Row],[Time_taken]])/60</f>
        <v>666.93333333333328</v>
      </c>
      <c r="K5351" s="52">
        <f>DATE(YEAR(tbl_raw_data[[#This Row],[Date Actioned]]),MONTH(tbl_raw_data[[#This Row],[Date Actioned]]),DAY(tbl_raw_data[[#This Row],[Date Actioned]]))</f>
        <v>45161</v>
      </c>
      <c r="L5351" s="50" t="str">
        <f>UPPER(TEXT(tbl_raw_data[[#This Row],[updated_date]],"MMMM"))</f>
        <v>AUGUST</v>
      </c>
      <c r="M5351" s="50" t="str">
        <f>"WEEK "&amp; IF(ROUNDUP(DAY(tbl_raw_data[[#This Row],[updated_date]])/7,0)=5,4,ROUNDUP(DAY(tbl_raw_data[[#This Row],[updated_date]])/7,0))</f>
        <v>WEEK 4</v>
      </c>
      <c r="N5351" s="50" t="str">
        <f>UPPER(VLOOKUP(tbl_raw_data[[#This Row],[Analyst]],Settiings!$A$2:$B$16,2,0))</f>
        <v>SHAHID</v>
      </c>
      <c r="O5351" s="50" t="str">
        <f>TRIM(UPPER(tbl_raw_data[[#This Row],[Outcome]]))</f>
        <v>APPROVE</v>
      </c>
      <c r="P5351" s="50" t="str">
        <f>TRIM(UPPER(tbl_raw_data[[#This Row],[Queue Name]]))</f>
        <v>CONSUMER POST BUREAU</v>
      </c>
      <c r="Q5351" s="50" t="str">
        <f>IF(tbl_raw_data[[#This Row],[Time taken in min]]&lt;=Settiings!$D$2,"SLA_MET","SLA_NOT_MET")</f>
        <v>SLA_NOT_MET</v>
      </c>
      <c r="R5351" s="94"/>
    </row>
    <row r="5352" spans="1:18" x14ac:dyDescent="0.3">
      <c r="A5352" s="20" t="s">
        <v>5741</v>
      </c>
      <c r="B5352" s="15">
        <v>45161.350925925923</v>
      </c>
      <c r="C5352" s="28">
        <v>45161.356423611112</v>
      </c>
      <c r="D5352" s="29" t="s">
        <v>13</v>
      </c>
      <c r="E5352" s="29" t="s">
        <v>9</v>
      </c>
      <c r="F5352" s="29" t="s">
        <v>65</v>
      </c>
      <c r="G5352" s="29" t="s">
        <v>946</v>
      </c>
      <c r="H5352" s="84"/>
      <c r="I5352" s="48">
        <f>tbl_raw_data[[#This Row],[Date Actioned]]-tbl_raw_data[[#This Row],[Date Tagged]]</f>
        <v>5.4976851897663437E-3</v>
      </c>
      <c r="J5352" s="46">
        <f>HOUR(tbl_raw_data[[#This Row],[Time_taken]])*60+MINUTE(tbl_raw_data[[#This Row],[Time_taken]])+SECOND(tbl_raw_data[[#This Row],[Time_taken]])/60</f>
        <v>7.916666666666667</v>
      </c>
      <c r="K5352" s="52">
        <f>DATE(YEAR(tbl_raw_data[[#This Row],[Date Actioned]]),MONTH(tbl_raw_data[[#This Row],[Date Actioned]]),DAY(tbl_raw_data[[#This Row],[Date Actioned]]))</f>
        <v>45161</v>
      </c>
      <c r="L5352" s="50" t="str">
        <f>UPPER(TEXT(tbl_raw_data[[#This Row],[updated_date]],"MMMM"))</f>
        <v>AUGUST</v>
      </c>
      <c r="M5352" s="50" t="str">
        <f>"WEEK "&amp; IF(ROUNDUP(DAY(tbl_raw_data[[#This Row],[updated_date]])/7,0)=5,4,ROUNDUP(DAY(tbl_raw_data[[#This Row],[updated_date]])/7,0))</f>
        <v>WEEK 4</v>
      </c>
      <c r="N5352" s="50" t="str">
        <f>UPPER(VLOOKUP(tbl_raw_data[[#This Row],[Analyst]],Settiings!$A$2:$B$16,2,0))</f>
        <v>SAM</v>
      </c>
      <c r="O5352" s="50" t="str">
        <f>TRIM(UPPER(tbl_raw_data[[#This Row],[Outcome]]))</f>
        <v>APPROVE</v>
      </c>
      <c r="P5352" s="50" t="str">
        <f>TRIM(UPPER(tbl_raw_data[[#This Row],[Queue Name]]))</f>
        <v>CONSUMER EXISTING</v>
      </c>
      <c r="Q5352" s="50" t="str">
        <f>IF(tbl_raw_data[[#This Row],[Time taken in min]]&lt;=Settiings!$D$2,"SLA_MET","SLA_NOT_MET")</f>
        <v>SLA_MET</v>
      </c>
      <c r="R5352" s="94"/>
    </row>
    <row r="5353" spans="1:18" x14ac:dyDescent="0.3">
      <c r="A5353" s="23" t="s">
        <v>5742</v>
      </c>
      <c r="B5353" s="9">
        <v>45161.357187499998</v>
      </c>
      <c r="C5353" s="30">
        <v>45161.367858796293</v>
      </c>
      <c r="D5353" s="31" t="s">
        <v>13</v>
      </c>
      <c r="E5353" s="31" t="s">
        <v>9</v>
      </c>
      <c r="F5353" s="31" t="s">
        <v>65</v>
      </c>
      <c r="G5353" s="31" t="s">
        <v>5743</v>
      </c>
      <c r="H5353" s="85"/>
      <c r="I5353" s="48">
        <f>tbl_raw_data[[#This Row],[Date Actioned]]-tbl_raw_data[[#This Row],[Date Tagged]]</f>
        <v>1.0671296295186039E-2</v>
      </c>
      <c r="J5353" s="46">
        <f>HOUR(tbl_raw_data[[#This Row],[Time_taken]])*60+MINUTE(tbl_raw_data[[#This Row],[Time_taken]])+SECOND(tbl_raw_data[[#This Row],[Time_taken]])/60</f>
        <v>15.366666666666667</v>
      </c>
      <c r="K5353" s="52">
        <f>DATE(YEAR(tbl_raw_data[[#This Row],[Date Actioned]]),MONTH(tbl_raw_data[[#This Row],[Date Actioned]]),DAY(tbl_raw_data[[#This Row],[Date Actioned]]))</f>
        <v>45161</v>
      </c>
      <c r="L5353" s="50" t="str">
        <f>UPPER(TEXT(tbl_raw_data[[#This Row],[updated_date]],"MMMM"))</f>
        <v>AUGUST</v>
      </c>
      <c r="M5353" s="50" t="str">
        <f>"WEEK "&amp; IF(ROUNDUP(DAY(tbl_raw_data[[#This Row],[updated_date]])/7,0)=5,4,ROUNDUP(DAY(tbl_raw_data[[#This Row],[updated_date]])/7,0))</f>
        <v>WEEK 4</v>
      </c>
      <c r="N5353" s="50" t="str">
        <f>UPPER(VLOOKUP(tbl_raw_data[[#This Row],[Analyst]],Settiings!$A$2:$B$16,2,0))</f>
        <v>SAM</v>
      </c>
      <c r="O5353" s="50" t="str">
        <f>TRIM(UPPER(tbl_raw_data[[#This Row],[Outcome]]))</f>
        <v>APPROVE</v>
      </c>
      <c r="P5353" s="50" t="str">
        <f>TRIM(UPPER(tbl_raw_data[[#This Row],[Queue Name]]))</f>
        <v>CONSUMER EXISTING</v>
      </c>
      <c r="Q5353" s="50" t="str">
        <f>IF(tbl_raw_data[[#This Row],[Time taken in min]]&lt;=Settiings!$D$2,"SLA_MET","SLA_NOT_MET")</f>
        <v>SLA_MET</v>
      </c>
      <c r="R5353" s="94"/>
    </row>
    <row r="5354" spans="1:18" x14ac:dyDescent="0.3">
      <c r="A5354" s="14" t="s">
        <v>5744</v>
      </c>
      <c r="B5354" s="15">
        <v>45161.3750462963</v>
      </c>
      <c r="C5354" s="28">
        <v>45161.379629629628</v>
      </c>
      <c r="D5354" s="29" t="s">
        <v>13</v>
      </c>
      <c r="E5354" s="29" t="s">
        <v>9</v>
      </c>
      <c r="F5354" s="29" t="s">
        <v>65</v>
      </c>
      <c r="G5354" s="29" t="s">
        <v>3594</v>
      </c>
      <c r="H5354" s="84"/>
      <c r="I5354" s="48">
        <f>tbl_raw_data[[#This Row],[Date Actioned]]-tbl_raw_data[[#This Row],[Date Tagged]]</f>
        <v>4.5833333279006183E-3</v>
      </c>
      <c r="J5354" s="46">
        <f>HOUR(tbl_raw_data[[#This Row],[Time_taken]])*60+MINUTE(tbl_raw_data[[#This Row],[Time_taken]])+SECOND(tbl_raw_data[[#This Row],[Time_taken]])/60</f>
        <v>6.6</v>
      </c>
      <c r="K5354" s="52">
        <f>DATE(YEAR(tbl_raw_data[[#This Row],[Date Actioned]]),MONTH(tbl_raw_data[[#This Row],[Date Actioned]]),DAY(tbl_raw_data[[#This Row],[Date Actioned]]))</f>
        <v>45161</v>
      </c>
      <c r="L5354" s="50" t="str">
        <f>UPPER(TEXT(tbl_raw_data[[#This Row],[updated_date]],"MMMM"))</f>
        <v>AUGUST</v>
      </c>
      <c r="M5354" s="50" t="str">
        <f>"WEEK "&amp; IF(ROUNDUP(DAY(tbl_raw_data[[#This Row],[updated_date]])/7,0)=5,4,ROUNDUP(DAY(tbl_raw_data[[#This Row],[updated_date]])/7,0))</f>
        <v>WEEK 4</v>
      </c>
      <c r="N5354" s="50" t="str">
        <f>UPPER(VLOOKUP(tbl_raw_data[[#This Row],[Analyst]],Settiings!$A$2:$B$16,2,0))</f>
        <v>SAM</v>
      </c>
      <c r="O5354" s="50" t="str">
        <f>TRIM(UPPER(tbl_raw_data[[#This Row],[Outcome]]))</f>
        <v>APPROVE</v>
      </c>
      <c r="P5354" s="50" t="str">
        <f>TRIM(UPPER(tbl_raw_data[[#This Row],[Queue Name]]))</f>
        <v>CONSUMER EXISTING</v>
      </c>
      <c r="Q5354" s="50" t="str">
        <f>IF(tbl_raw_data[[#This Row],[Time taken in min]]&lt;=Settiings!$D$2,"SLA_MET","SLA_NOT_MET")</f>
        <v>SLA_MET</v>
      </c>
      <c r="R5354" s="94"/>
    </row>
    <row r="5355" spans="1:18" x14ac:dyDescent="0.3">
      <c r="A5355" s="20" t="s">
        <v>5745</v>
      </c>
      <c r="B5355" s="9">
        <v>45161.379942129628</v>
      </c>
      <c r="C5355" s="30">
        <v>45161.386412037034</v>
      </c>
      <c r="D5355" s="31" t="s">
        <v>13</v>
      </c>
      <c r="E5355" s="31" t="s">
        <v>19</v>
      </c>
      <c r="F5355" s="31" t="s">
        <v>50</v>
      </c>
      <c r="G5355" s="33"/>
      <c r="H5355" s="87"/>
      <c r="I5355" s="48">
        <f>tbl_raw_data[[#This Row],[Date Actioned]]-tbl_raw_data[[#This Row],[Date Tagged]]</f>
        <v>6.4699074064265005E-3</v>
      </c>
      <c r="J5355" s="46">
        <f>HOUR(tbl_raw_data[[#This Row],[Time_taken]])*60+MINUTE(tbl_raw_data[[#This Row],[Time_taken]])+SECOND(tbl_raw_data[[#This Row],[Time_taken]])/60</f>
        <v>9.3166666666666664</v>
      </c>
      <c r="K5355" s="52">
        <f>DATE(YEAR(tbl_raw_data[[#This Row],[Date Actioned]]),MONTH(tbl_raw_data[[#This Row],[Date Actioned]]),DAY(tbl_raw_data[[#This Row],[Date Actioned]]))</f>
        <v>45161</v>
      </c>
      <c r="L5355" s="50" t="str">
        <f>UPPER(TEXT(tbl_raw_data[[#This Row],[updated_date]],"MMMM"))</f>
        <v>AUGUST</v>
      </c>
      <c r="M5355" s="50" t="str">
        <f>"WEEK "&amp; IF(ROUNDUP(DAY(tbl_raw_data[[#This Row],[updated_date]])/7,0)=5,4,ROUNDUP(DAY(tbl_raw_data[[#This Row],[updated_date]])/7,0))</f>
        <v>WEEK 4</v>
      </c>
      <c r="N5355" s="50" t="str">
        <f>UPPER(VLOOKUP(tbl_raw_data[[#This Row],[Analyst]],Settiings!$A$2:$B$16,2,0))</f>
        <v>SHAHID</v>
      </c>
      <c r="O5355" s="50" t="str">
        <f>TRIM(UPPER(tbl_raw_data[[#This Row],[Outcome]]))</f>
        <v>APPROVE</v>
      </c>
      <c r="P5355" s="50" t="str">
        <f>TRIM(UPPER(tbl_raw_data[[#This Row],[Queue Name]]))</f>
        <v>CONSUMER POST BUREAU</v>
      </c>
      <c r="Q5355" s="50" t="str">
        <f>IF(tbl_raw_data[[#This Row],[Time taken in min]]&lt;=Settiings!$D$2,"SLA_MET","SLA_NOT_MET")</f>
        <v>SLA_MET</v>
      </c>
      <c r="R5355" s="94"/>
    </row>
    <row r="5356" spans="1:18" x14ac:dyDescent="0.3">
      <c r="A5356" s="23" t="s">
        <v>5746</v>
      </c>
      <c r="B5356" s="15">
        <v>45161.38484953704</v>
      </c>
      <c r="C5356" s="28">
        <v>45161.393750000003</v>
      </c>
      <c r="D5356" s="29" t="s">
        <v>13</v>
      </c>
      <c r="E5356" s="29" t="s">
        <v>9</v>
      </c>
      <c r="F5356" s="29" t="s">
        <v>65</v>
      </c>
      <c r="G5356" s="29" t="s">
        <v>946</v>
      </c>
      <c r="H5356" s="84"/>
      <c r="I5356" s="48">
        <f>tbl_raw_data[[#This Row],[Date Actioned]]-tbl_raw_data[[#This Row],[Date Tagged]]</f>
        <v>8.9004629626288079E-3</v>
      </c>
      <c r="J5356" s="46">
        <f>HOUR(tbl_raw_data[[#This Row],[Time_taken]])*60+MINUTE(tbl_raw_data[[#This Row],[Time_taken]])+SECOND(tbl_raw_data[[#This Row],[Time_taken]])/60</f>
        <v>12.816666666666666</v>
      </c>
      <c r="K5356" s="52">
        <f>DATE(YEAR(tbl_raw_data[[#This Row],[Date Actioned]]),MONTH(tbl_raw_data[[#This Row],[Date Actioned]]),DAY(tbl_raw_data[[#This Row],[Date Actioned]]))</f>
        <v>45161</v>
      </c>
      <c r="L5356" s="50" t="str">
        <f>UPPER(TEXT(tbl_raw_data[[#This Row],[updated_date]],"MMMM"))</f>
        <v>AUGUST</v>
      </c>
      <c r="M5356" s="50" t="str">
        <f>"WEEK "&amp; IF(ROUNDUP(DAY(tbl_raw_data[[#This Row],[updated_date]])/7,0)=5,4,ROUNDUP(DAY(tbl_raw_data[[#This Row],[updated_date]])/7,0))</f>
        <v>WEEK 4</v>
      </c>
      <c r="N5356" s="50" t="str">
        <f>UPPER(VLOOKUP(tbl_raw_data[[#This Row],[Analyst]],Settiings!$A$2:$B$16,2,0))</f>
        <v>SAM</v>
      </c>
      <c r="O5356" s="50" t="str">
        <f>TRIM(UPPER(tbl_raw_data[[#This Row],[Outcome]]))</f>
        <v>APPROVE</v>
      </c>
      <c r="P5356" s="50" t="str">
        <f>TRIM(UPPER(tbl_raw_data[[#This Row],[Queue Name]]))</f>
        <v>CONSUMER EXISTING</v>
      </c>
      <c r="Q5356" s="50" t="str">
        <f>IF(tbl_raw_data[[#This Row],[Time taken in min]]&lt;=Settiings!$D$2,"SLA_MET","SLA_NOT_MET")</f>
        <v>SLA_MET</v>
      </c>
      <c r="R5356" s="94"/>
    </row>
    <row r="5357" spans="1:18" x14ac:dyDescent="0.3">
      <c r="A5357" s="14" t="s">
        <v>5748</v>
      </c>
      <c r="B5357" s="9">
        <v>45161.390300925923</v>
      </c>
      <c r="C5357" s="30">
        <v>45161.399467592593</v>
      </c>
      <c r="D5357" s="31" t="s">
        <v>13</v>
      </c>
      <c r="E5357" s="31" t="s">
        <v>9</v>
      </c>
      <c r="F5357" s="31" t="s">
        <v>65</v>
      </c>
      <c r="G5357" s="31" t="s">
        <v>5383</v>
      </c>
      <c r="H5357" s="85"/>
      <c r="I5357" s="48">
        <f>tbl_raw_data[[#This Row],[Date Actioned]]-tbl_raw_data[[#This Row],[Date Tagged]]</f>
        <v>9.1666666703531519E-3</v>
      </c>
      <c r="J5357" s="46">
        <f>HOUR(tbl_raw_data[[#This Row],[Time_taken]])*60+MINUTE(tbl_raw_data[[#This Row],[Time_taken]])+SECOND(tbl_raw_data[[#This Row],[Time_taken]])/60</f>
        <v>13.2</v>
      </c>
      <c r="K5357" s="52">
        <f>DATE(YEAR(tbl_raw_data[[#This Row],[Date Actioned]]),MONTH(tbl_raw_data[[#This Row],[Date Actioned]]),DAY(tbl_raw_data[[#This Row],[Date Actioned]]))</f>
        <v>45161</v>
      </c>
      <c r="L5357" s="50" t="str">
        <f>UPPER(TEXT(tbl_raw_data[[#This Row],[updated_date]],"MMMM"))</f>
        <v>AUGUST</v>
      </c>
      <c r="M5357" s="50" t="str">
        <f>"WEEK "&amp; IF(ROUNDUP(DAY(tbl_raw_data[[#This Row],[updated_date]])/7,0)=5,4,ROUNDUP(DAY(tbl_raw_data[[#This Row],[updated_date]])/7,0))</f>
        <v>WEEK 4</v>
      </c>
      <c r="N5357" s="50" t="str">
        <f>UPPER(VLOOKUP(tbl_raw_data[[#This Row],[Analyst]],Settiings!$A$2:$B$16,2,0))</f>
        <v>SAM</v>
      </c>
      <c r="O5357" s="50" t="str">
        <f>TRIM(UPPER(tbl_raw_data[[#This Row],[Outcome]]))</f>
        <v>APPROVE</v>
      </c>
      <c r="P5357" s="50" t="str">
        <f>TRIM(UPPER(tbl_raw_data[[#This Row],[Queue Name]]))</f>
        <v>CONSUMER EXISTING</v>
      </c>
      <c r="Q5357" s="50" t="str">
        <f>IF(tbl_raw_data[[#This Row],[Time taken in min]]&lt;=Settiings!$D$2,"SLA_MET","SLA_NOT_MET")</f>
        <v>SLA_MET</v>
      </c>
      <c r="R5357" s="94"/>
    </row>
    <row r="5358" spans="1:18" x14ac:dyDescent="0.3">
      <c r="A5358" s="20" t="s">
        <v>5751</v>
      </c>
      <c r="B5358" s="15">
        <v>45161.400057870371</v>
      </c>
      <c r="C5358" s="28">
        <v>45161.404699074075</v>
      </c>
      <c r="D5358" s="29" t="s">
        <v>13</v>
      </c>
      <c r="E5358" s="29" t="s">
        <v>9</v>
      </c>
      <c r="F5358" s="29" t="s">
        <v>65</v>
      </c>
      <c r="G5358" s="29" t="s">
        <v>946</v>
      </c>
      <c r="H5358" s="84"/>
      <c r="I5358" s="48">
        <f>tbl_raw_data[[#This Row],[Date Actioned]]-tbl_raw_data[[#This Row],[Date Tagged]]</f>
        <v>4.6412037045229226E-3</v>
      </c>
      <c r="J5358" s="46">
        <f>HOUR(tbl_raw_data[[#This Row],[Time_taken]])*60+MINUTE(tbl_raw_data[[#This Row],[Time_taken]])+SECOND(tbl_raw_data[[#This Row],[Time_taken]])/60</f>
        <v>6.6833333333333336</v>
      </c>
      <c r="K5358" s="52">
        <f>DATE(YEAR(tbl_raw_data[[#This Row],[Date Actioned]]),MONTH(tbl_raw_data[[#This Row],[Date Actioned]]),DAY(tbl_raw_data[[#This Row],[Date Actioned]]))</f>
        <v>45161</v>
      </c>
      <c r="L5358" s="50" t="str">
        <f>UPPER(TEXT(tbl_raw_data[[#This Row],[updated_date]],"MMMM"))</f>
        <v>AUGUST</v>
      </c>
      <c r="M5358" s="50" t="str">
        <f>"WEEK "&amp; IF(ROUNDUP(DAY(tbl_raw_data[[#This Row],[updated_date]])/7,0)=5,4,ROUNDUP(DAY(tbl_raw_data[[#This Row],[updated_date]])/7,0))</f>
        <v>WEEK 4</v>
      </c>
      <c r="N5358" s="50" t="str">
        <f>UPPER(VLOOKUP(tbl_raw_data[[#This Row],[Analyst]],Settiings!$A$2:$B$16,2,0))</f>
        <v>SAM</v>
      </c>
      <c r="O5358" s="50" t="str">
        <f>TRIM(UPPER(tbl_raw_data[[#This Row],[Outcome]]))</f>
        <v>APPROVE</v>
      </c>
      <c r="P5358" s="50" t="str">
        <f>TRIM(UPPER(tbl_raw_data[[#This Row],[Queue Name]]))</f>
        <v>CONSUMER EXISTING</v>
      </c>
      <c r="Q5358" s="50" t="str">
        <f>IF(tbl_raw_data[[#This Row],[Time taken in min]]&lt;=Settiings!$D$2,"SLA_MET","SLA_NOT_MET")</f>
        <v>SLA_MET</v>
      </c>
      <c r="R5358" s="94"/>
    </row>
    <row r="5359" spans="1:18" x14ac:dyDescent="0.3">
      <c r="A5359" s="23" t="s">
        <v>5754</v>
      </c>
      <c r="B5359" s="9">
        <v>45161.408946759257</v>
      </c>
      <c r="C5359" s="30">
        <v>45161.411041666666</v>
      </c>
      <c r="D5359" s="31" t="s">
        <v>13</v>
      </c>
      <c r="E5359" s="31" t="s">
        <v>9</v>
      </c>
      <c r="F5359" s="31" t="s">
        <v>65</v>
      </c>
      <c r="G5359" s="31" t="s">
        <v>128</v>
      </c>
      <c r="H5359" s="85"/>
      <c r="I5359" s="48">
        <f>tbl_raw_data[[#This Row],[Date Actioned]]-tbl_raw_data[[#This Row],[Date Tagged]]</f>
        <v>2.0949074096279219E-3</v>
      </c>
      <c r="J5359" s="46">
        <f>HOUR(tbl_raw_data[[#This Row],[Time_taken]])*60+MINUTE(tbl_raw_data[[#This Row],[Time_taken]])+SECOND(tbl_raw_data[[#This Row],[Time_taken]])/60</f>
        <v>3.0166666666666666</v>
      </c>
      <c r="K5359" s="52">
        <f>DATE(YEAR(tbl_raw_data[[#This Row],[Date Actioned]]),MONTH(tbl_raw_data[[#This Row],[Date Actioned]]),DAY(tbl_raw_data[[#This Row],[Date Actioned]]))</f>
        <v>45161</v>
      </c>
      <c r="L5359" s="50" t="str">
        <f>UPPER(TEXT(tbl_raw_data[[#This Row],[updated_date]],"MMMM"))</f>
        <v>AUGUST</v>
      </c>
      <c r="M5359" s="50" t="str">
        <f>"WEEK "&amp; IF(ROUNDUP(DAY(tbl_raw_data[[#This Row],[updated_date]])/7,0)=5,4,ROUNDUP(DAY(tbl_raw_data[[#This Row],[updated_date]])/7,0))</f>
        <v>WEEK 4</v>
      </c>
      <c r="N5359" s="50" t="str">
        <f>UPPER(VLOOKUP(tbl_raw_data[[#This Row],[Analyst]],Settiings!$A$2:$B$16,2,0))</f>
        <v>SAM</v>
      </c>
      <c r="O5359" s="50" t="str">
        <f>TRIM(UPPER(tbl_raw_data[[#This Row],[Outcome]]))</f>
        <v>APPROVE</v>
      </c>
      <c r="P5359" s="50" t="str">
        <f>TRIM(UPPER(tbl_raw_data[[#This Row],[Queue Name]]))</f>
        <v>CONSUMER EXISTING</v>
      </c>
      <c r="Q5359" s="50" t="str">
        <f>IF(tbl_raw_data[[#This Row],[Time taken in min]]&lt;=Settiings!$D$2,"SLA_MET","SLA_NOT_MET")</f>
        <v>SLA_MET</v>
      </c>
      <c r="R5359" s="94"/>
    </row>
    <row r="5360" spans="1:18" x14ac:dyDescent="0.3">
      <c r="A5360" s="14" t="s">
        <v>5757</v>
      </c>
      <c r="B5360" s="15">
        <v>45161.420451388891</v>
      </c>
      <c r="C5360" s="28">
        <v>45161.423703703702</v>
      </c>
      <c r="D5360" s="29" t="s">
        <v>13</v>
      </c>
      <c r="E5360" s="29" t="s">
        <v>47</v>
      </c>
      <c r="F5360" s="29" t="s">
        <v>70</v>
      </c>
      <c r="G5360" s="29" t="s">
        <v>739</v>
      </c>
      <c r="H5360" s="84"/>
      <c r="I5360" s="48">
        <f>tbl_raw_data[[#This Row],[Date Actioned]]-tbl_raw_data[[#This Row],[Date Tagged]]</f>
        <v>3.2523148111067712E-3</v>
      </c>
      <c r="J5360" s="46">
        <f>HOUR(tbl_raw_data[[#This Row],[Time_taken]])*60+MINUTE(tbl_raw_data[[#This Row],[Time_taken]])+SECOND(tbl_raw_data[[#This Row],[Time_taken]])/60</f>
        <v>4.6833333333333336</v>
      </c>
      <c r="K5360" s="52">
        <f>DATE(YEAR(tbl_raw_data[[#This Row],[Date Actioned]]),MONTH(tbl_raw_data[[#This Row],[Date Actioned]]),DAY(tbl_raw_data[[#This Row],[Date Actioned]]))</f>
        <v>45161</v>
      </c>
      <c r="L5360" s="50" t="str">
        <f>UPPER(TEXT(tbl_raw_data[[#This Row],[updated_date]],"MMMM"))</f>
        <v>AUGUST</v>
      </c>
      <c r="M5360" s="50" t="str">
        <f>"WEEK "&amp; IF(ROUNDUP(DAY(tbl_raw_data[[#This Row],[updated_date]])/7,0)=5,4,ROUNDUP(DAY(tbl_raw_data[[#This Row],[updated_date]])/7,0))</f>
        <v>WEEK 4</v>
      </c>
      <c r="N5360" s="50" t="str">
        <f>UPPER(VLOOKUP(tbl_raw_data[[#This Row],[Analyst]],Settiings!$A$2:$B$16,2,0))</f>
        <v>ASIF</v>
      </c>
      <c r="O5360" s="50" t="str">
        <f>TRIM(UPPER(tbl_raw_data[[#This Row],[Outcome]]))</f>
        <v>APPROVE</v>
      </c>
      <c r="P5360" s="50" t="str">
        <f>TRIM(UPPER(tbl_raw_data[[#This Row],[Queue Name]]))</f>
        <v>CONSUMER PRE BUREAU</v>
      </c>
      <c r="Q5360" s="50" t="str">
        <f>IF(tbl_raw_data[[#This Row],[Time taken in min]]&lt;=Settiings!$D$2,"SLA_MET","SLA_NOT_MET")</f>
        <v>SLA_MET</v>
      </c>
      <c r="R5360" s="94"/>
    </row>
    <row r="5361" spans="1:18" x14ac:dyDescent="0.3">
      <c r="A5361" s="20" t="s">
        <v>5760</v>
      </c>
      <c r="B5361" s="9">
        <v>45161.42765046296</v>
      </c>
      <c r="C5361" s="30">
        <v>45161.432534722226</v>
      </c>
      <c r="D5361" s="31" t="s">
        <v>13</v>
      </c>
      <c r="E5361" s="31" t="s">
        <v>9</v>
      </c>
      <c r="F5361" s="31" t="s">
        <v>70</v>
      </c>
      <c r="G5361" s="31" t="s">
        <v>5383</v>
      </c>
      <c r="H5361" s="85"/>
      <c r="I5361" s="48">
        <f>tbl_raw_data[[#This Row],[Date Actioned]]-tbl_raw_data[[#This Row],[Date Tagged]]</f>
        <v>4.8842592659639195E-3</v>
      </c>
      <c r="J5361" s="46">
        <f>HOUR(tbl_raw_data[[#This Row],[Time_taken]])*60+MINUTE(tbl_raw_data[[#This Row],[Time_taken]])+SECOND(tbl_raw_data[[#This Row],[Time_taken]])/60</f>
        <v>7.0333333333333332</v>
      </c>
      <c r="K5361" s="52">
        <f>DATE(YEAR(tbl_raw_data[[#This Row],[Date Actioned]]),MONTH(tbl_raw_data[[#This Row],[Date Actioned]]),DAY(tbl_raw_data[[#This Row],[Date Actioned]]))</f>
        <v>45161</v>
      </c>
      <c r="L5361" s="50" t="str">
        <f>UPPER(TEXT(tbl_raw_data[[#This Row],[updated_date]],"MMMM"))</f>
        <v>AUGUST</v>
      </c>
      <c r="M5361" s="50" t="str">
        <f>"WEEK "&amp; IF(ROUNDUP(DAY(tbl_raw_data[[#This Row],[updated_date]])/7,0)=5,4,ROUNDUP(DAY(tbl_raw_data[[#This Row],[updated_date]])/7,0))</f>
        <v>WEEK 4</v>
      </c>
      <c r="N5361" s="50" t="str">
        <f>UPPER(VLOOKUP(tbl_raw_data[[#This Row],[Analyst]],Settiings!$A$2:$B$16,2,0))</f>
        <v>ASIF</v>
      </c>
      <c r="O5361" s="50" t="str">
        <f>TRIM(UPPER(tbl_raw_data[[#This Row],[Outcome]]))</f>
        <v>APPROVE</v>
      </c>
      <c r="P5361" s="50" t="str">
        <f>TRIM(UPPER(tbl_raw_data[[#This Row],[Queue Name]]))</f>
        <v>CONSUMER EXISTING</v>
      </c>
      <c r="Q5361" s="50" t="str">
        <f>IF(tbl_raw_data[[#This Row],[Time taken in min]]&lt;=Settiings!$D$2,"SLA_MET","SLA_NOT_MET")</f>
        <v>SLA_MET</v>
      </c>
      <c r="R5361" s="94"/>
    </row>
    <row r="5362" spans="1:18" x14ac:dyDescent="0.3">
      <c r="A5362" s="14" t="s">
        <v>5761</v>
      </c>
      <c r="B5362" s="9">
        <v>45161.430266203701</v>
      </c>
      <c r="C5362" s="30">
        <v>45161.432673611111</v>
      </c>
      <c r="D5362" s="31" t="s">
        <v>27</v>
      </c>
      <c r="E5362" s="31" t="s">
        <v>9</v>
      </c>
      <c r="F5362" s="31" t="s">
        <v>65</v>
      </c>
      <c r="G5362" s="31" t="s">
        <v>4942</v>
      </c>
      <c r="H5362" s="85"/>
      <c r="I5362" s="48">
        <f>tbl_raw_data[[#This Row],[Date Actioned]]-tbl_raw_data[[#This Row],[Date Tagged]]</f>
        <v>2.4074074099189602E-3</v>
      </c>
      <c r="J5362" s="46">
        <f>HOUR(tbl_raw_data[[#This Row],[Time_taken]])*60+MINUTE(tbl_raw_data[[#This Row],[Time_taken]])+SECOND(tbl_raw_data[[#This Row],[Time_taken]])/60</f>
        <v>3.4666666666666668</v>
      </c>
      <c r="K5362" s="52">
        <f>DATE(YEAR(tbl_raw_data[[#This Row],[Date Actioned]]),MONTH(tbl_raw_data[[#This Row],[Date Actioned]]),DAY(tbl_raw_data[[#This Row],[Date Actioned]]))</f>
        <v>45161</v>
      </c>
      <c r="L5362" s="50" t="str">
        <f>UPPER(TEXT(tbl_raw_data[[#This Row],[updated_date]],"MMMM"))</f>
        <v>AUGUST</v>
      </c>
      <c r="M5362" s="50" t="str">
        <f>"WEEK "&amp; IF(ROUNDUP(DAY(tbl_raw_data[[#This Row],[updated_date]])/7,0)=5,4,ROUNDUP(DAY(tbl_raw_data[[#This Row],[updated_date]])/7,0))</f>
        <v>WEEK 4</v>
      </c>
      <c r="N5362" s="50" t="str">
        <f>UPPER(VLOOKUP(tbl_raw_data[[#This Row],[Analyst]],Settiings!$A$2:$B$16,2,0))</f>
        <v>SAM</v>
      </c>
      <c r="O5362" s="50" t="str">
        <f>TRIM(UPPER(tbl_raw_data[[#This Row],[Outcome]]))</f>
        <v>DECLINE</v>
      </c>
      <c r="P5362" s="50" t="str">
        <f>TRIM(UPPER(tbl_raw_data[[#This Row],[Queue Name]]))</f>
        <v>CONSUMER EXISTING</v>
      </c>
      <c r="Q5362" s="50" t="str">
        <f>IF(tbl_raw_data[[#This Row],[Time taken in min]]&lt;=Settiings!$D$2,"SLA_MET","SLA_NOT_MET")</f>
        <v>SLA_MET</v>
      </c>
      <c r="R5362" s="94"/>
    </row>
    <row r="5363" spans="1:18" x14ac:dyDescent="0.3">
      <c r="A5363" s="23" t="s">
        <v>5764</v>
      </c>
      <c r="B5363" s="15">
        <v>45161.449259259258</v>
      </c>
      <c r="C5363" s="28">
        <v>45161.453344907408</v>
      </c>
      <c r="D5363" s="29" t="s">
        <v>13</v>
      </c>
      <c r="E5363" s="29" t="s">
        <v>9</v>
      </c>
      <c r="F5363" s="29" t="s">
        <v>70</v>
      </c>
      <c r="G5363" s="29" t="s">
        <v>5383</v>
      </c>
      <c r="H5363" s="84"/>
      <c r="I5363" s="48">
        <f>tbl_raw_data[[#This Row],[Date Actioned]]-tbl_raw_data[[#This Row],[Date Tagged]]</f>
        <v>4.0856481500668451E-3</v>
      </c>
      <c r="J5363" s="46">
        <f>HOUR(tbl_raw_data[[#This Row],[Time_taken]])*60+MINUTE(tbl_raw_data[[#This Row],[Time_taken]])+SECOND(tbl_raw_data[[#This Row],[Time_taken]])/60</f>
        <v>5.8833333333333329</v>
      </c>
      <c r="K5363" s="52">
        <f>DATE(YEAR(tbl_raw_data[[#This Row],[Date Actioned]]),MONTH(tbl_raw_data[[#This Row],[Date Actioned]]),DAY(tbl_raw_data[[#This Row],[Date Actioned]]))</f>
        <v>45161</v>
      </c>
      <c r="L5363" s="50" t="str">
        <f>UPPER(TEXT(tbl_raw_data[[#This Row],[updated_date]],"MMMM"))</f>
        <v>AUGUST</v>
      </c>
      <c r="M5363" s="50" t="str">
        <f>"WEEK "&amp; IF(ROUNDUP(DAY(tbl_raw_data[[#This Row],[updated_date]])/7,0)=5,4,ROUNDUP(DAY(tbl_raw_data[[#This Row],[updated_date]])/7,0))</f>
        <v>WEEK 4</v>
      </c>
      <c r="N5363" s="50" t="str">
        <f>UPPER(VLOOKUP(tbl_raw_data[[#This Row],[Analyst]],Settiings!$A$2:$B$16,2,0))</f>
        <v>ASIF</v>
      </c>
      <c r="O5363" s="50" t="str">
        <f>TRIM(UPPER(tbl_raw_data[[#This Row],[Outcome]]))</f>
        <v>APPROVE</v>
      </c>
      <c r="P5363" s="50" t="str">
        <f>TRIM(UPPER(tbl_raw_data[[#This Row],[Queue Name]]))</f>
        <v>CONSUMER EXISTING</v>
      </c>
      <c r="Q5363" s="50" t="str">
        <f>IF(tbl_raw_data[[#This Row],[Time taken in min]]&lt;=Settiings!$D$2,"SLA_MET","SLA_NOT_MET")</f>
        <v>SLA_MET</v>
      </c>
      <c r="R5363" s="94"/>
    </row>
    <row r="5364" spans="1:18" x14ac:dyDescent="0.3">
      <c r="A5364" s="14" t="s">
        <v>5765</v>
      </c>
      <c r="B5364" s="9">
        <v>45161.453275462962</v>
      </c>
      <c r="C5364" s="30">
        <v>45161.457453703704</v>
      </c>
      <c r="D5364" s="31" t="s">
        <v>13</v>
      </c>
      <c r="E5364" s="31" t="s">
        <v>9</v>
      </c>
      <c r="F5364" s="31" t="s">
        <v>70</v>
      </c>
      <c r="G5364" s="33"/>
      <c r="H5364" s="87"/>
      <c r="I5364" s="48">
        <f>tbl_raw_data[[#This Row],[Date Actioned]]-tbl_raw_data[[#This Row],[Date Tagged]]</f>
        <v>4.1782407424761914E-3</v>
      </c>
      <c r="J5364" s="46">
        <f>HOUR(tbl_raw_data[[#This Row],[Time_taken]])*60+MINUTE(tbl_raw_data[[#This Row],[Time_taken]])+SECOND(tbl_raw_data[[#This Row],[Time_taken]])/60</f>
        <v>6.0166666666666666</v>
      </c>
      <c r="K5364" s="52">
        <f>DATE(YEAR(tbl_raw_data[[#This Row],[Date Actioned]]),MONTH(tbl_raw_data[[#This Row],[Date Actioned]]),DAY(tbl_raw_data[[#This Row],[Date Actioned]]))</f>
        <v>45161</v>
      </c>
      <c r="L5364" s="50" t="str">
        <f>UPPER(TEXT(tbl_raw_data[[#This Row],[updated_date]],"MMMM"))</f>
        <v>AUGUST</v>
      </c>
      <c r="M5364" s="50" t="str">
        <f>"WEEK "&amp; IF(ROUNDUP(DAY(tbl_raw_data[[#This Row],[updated_date]])/7,0)=5,4,ROUNDUP(DAY(tbl_raw_data[[#This Row],[updated_date]])/7,0))</f>
        <v>WEEK 4</v>
      </c>
      <c r="N5364" s="50" t="str">
        <f>UPPER(VLOOKUP(tbl_raw_data[[#This Row],[Analyst]],Settiings!$A$2:$B$16,2,0))</f>
        <v>ASIF</v>
      </c>
      <c r="O5364" s="50" t="str">
        <f>TRIM(UPPER(tbl_raw_data[[#This Row],[Outcome]]))</f>
        <v>APPROVE</v>
      </c>
      <c r="P5364" s="50" t="str">
        <f>TRIM(UPPER(tbl_raw_data[[#This Row],[Queue Name]]))</f>
        <v>CONSUMER EXISTING</v>
      </c>
      <c r="Q5364" s="50" t="str">
        <f>IF(tbl_raw_data[[#This Row],[Time taken in min]]&lt;=Settiings!$D$2,"SLA_MET","SLA_NOT_MET")</f>
        <v>SLA_MET</v>
      </c>
      <c r="R5364" s="94"/>
    </row>
    <row r="5365" spans="1:18" x14ac:dyDescent="0.3">
      <c r="A5365" s="20" t="s">
        <v>5766</v>
      </c>
      <c r="B5365" s="15">
        <v>45161.454108796293</v>
      </c>
      <c r="C5365" s="28">
        <v>45161.462395833332</v>
      </c>
      <c r="D5365" s="29" t="s">
        <v>13</v>
      </c>
      <c r="E5365" s="29" t="s">
        <v>47</v>
      </c>
      <c r="F5365" s="29" t="s">
        <v>65</v>
      </c>
      <c r="G5365" s="29" t="s">
        <v>946</v>
      </c>
      <c r="H5365" s="84"/>
      <c r="I5365" s="48">
        <f>tbl_raw_data[[#This Row],[Date Actioned]]-tbl_raw_data[[#This Row],[Date Tagged]]</f>
        <v>8.2870370388263837E-3</v>
      </c>
      <c r="J5365" s="46">
        <f>HOUR(tbl_raw_data[[#This Row],[Time_taken]])*60+MINUTE(tbl_raw_data[[#This Row],[Time_taken]])+SECOND(tbl_raw_data[[#This Row],[Time_taken]])/60</f>
        <v>11.933333333333334</v>
      </c>
      <c r="K5365" s="52">
        <f>DATE(YEAR(tbl_raw_data[[#This Row],[Date Actioned]]),MONTH(tbl_raw_data[[#This Row],[Date Actioned]]),DAY(tbl_raw_data[[#This Row],[Date Actioned]]))</f>
        <v>45161</v>
      </c>
      <c r="L5365" s="50" t="str">
        <f>UPPER(TEXT(tbl_raw_data[[#This Row],[updated_date]],"MMMM"))</f>
        <v>AUGUST</v>
      </c>
      <c r="M5365" s="50" t="str">
        <f>"WEEK "&amp; IF(ROUNDUP(DAY(tbl_raw_data[[#This Row],[updated_date]])/7,0)=5,4,ROUNDUP(DAY(tbl_raw_data[[#This Row],[updated_date]])/7,0))</f>
        <v>WEEK 4</v>
      </c>
      <c r="N5365" s="50" t="str">
        <f>UPPER(VLOOKUP(tbl_raw_data[[#This Row],[Analyst]],Settiings!$A$2:$B$16,2,0))</f>
        <v>SAM</v>
      </c>
      <c r="O5365" s="50" t="str">
        <f>TRIM(UPPER(tbl_raw_data[[#This Row],[Outcome]]))</f>
        <v>APPROVE</v>
      </c>
      <c r="P5365" s="50" t="str">
        <f>TRIM(UPPER(tbl_raw_data[[#This Row],[Queue Name]]))</f>
        <v>CONSUMER PRE BUREAU</v>
      </c>
      <c r="Q5365" s="50" t="str">
        <f>IF(tbl_raw_data[[#This Row],[Time taken in min]]&lt;=Settiings!$D$2,"SLA_MET","SLA_NOT_MET")</f>
        <v>SLA_MET</v>
      </c>
      <c r="R5365" s="94"/>
    </row>
    <row r="5366" spans="1:18" x14ac:dyDescent="0.3">
      <c r="A5366" s="23" t="s">
        <v>5767</v>
      </c>
      <c r="B5366" s="9">
        <v>45161.454641203702</v>
      </c>
      <c r="C5366" s="30">
        <v>45161.462812500002</v>
      </c>
      <c r="D5366" s="31" t="s">
        <v>13</v>
      </c>
      <c r="E5366" s="31" t="s">
        <v>47</v>
      </c>
      <c r="F5366" s="31" t="s">
        <v>70</v>
      </c>
      <c r="G5366" s="31" t="s">
        <v>17</v>
      </c>
      <c r="H5366" s="85"/>
      <c r="I5366" s="48">
        <f>tbl_raw_data[[#This Row],[Date Actioned]]-tbl_raw_data[[#This Row],[Date Tagged]]</f>
        <v>8.1712963001336902E-3</v>
      </c>
      <c r="J5366" s="46">
        <f>HOUR(tbl_raw_data[[#This Row],[Time_taken]])*60+MINUTE(tbl_raw_data[[#This Row],[Time_taken]])+SECOND(tbl_raw_data[[#This Row],[Time_taken]])/60</f>
        <v>11.766666666666667</v>
      </c>
      <c r="K5366" s="52">
        <f>DATE(YEAR(tbl_raw_data[[#This Row],[Date Actioned]]),MONTH(tbl_raw_data[[#This Row],[Date Actioned]]),DAY(tbl_raw_data[[#This Row],[Date Actioned]]))</f>
        <v>45161</v>
      </c>
      <c r="L5366" s="50" t="str">
        <f>UPPER(TEXT(tbl_raw_data[[#This Row],[updated_date]],"MMMM"))</f>
        <v>AUGUST</v>
      </c>
      <c r="M5366" s="50" t="str">
        <f>"WEEK "&amp; IF(ROUNDUP(DAY(tbl_raw_data[[#This Row],[updated_date]])/7,0)=5,4,ROUNDUP(DAY(tbl_raw_data[[#This Row],[updated_date]])/7,0))</f>
        <v>WEEK 4</v>
      </c>
      <c r="N5366" s="50" t="str">
        <f>UPPER(VLOOKUP(tbl_raw_data[[#This Row],[Analyst]],Settiings!$A$2:$B$16,2,0))</f>
        <v>ASIF</v>
      </c>
      <c r="O5366" s="50" t="str">
        <f>TRIM(UPPER(tbl_raw_data[[#This Row],[Outcome]]))</f>
        <v>APPROVE</v>
      </c>
      <c r="P5366" s="50" t="str">
        <f>TRIM(UPPER(tbl_raw_data[[#This Row],[Queue Name]]))</f>
        <v>CONSUMER PRE BUREAU</v>
      </c>
      <c r="Q5366" s="50" t="str">
        <f>IF(tbl_raw_data[[#This Row],[Time taken in min]]&lt;=Settiings!$D$2,"SLA_MET","SLA_NOT_MET")</f>
        <v>SLA_MET</v>
      </c>
      <c r="R5366" s="94"/>
    </row>
    <row r="5367" spans="1:18" x14ac:dyDescent="0.3">
      <c r="A5367" s="14" t="s">
        <v>5768</v>
      </c>
      <c r="B5367" s="15">
        <v>45161.456597222219</v>
      </c>
      <c r="C5367" s="28">
        <v>45161.469490740739</v>
      </c>
      <c r="D5367" s="29" t="s">
        <v>13</v>
      </c>
      <c r="E5367" s="29" t="s">
        <v>9</v>
      </c>
      <c r="F5367" s="29" t="s">
        <v>10</v>
      </c>
      <c r="G5367" s="29" t="s">
        <v>17</v>
      </c>
      <c r="H5367" s="84"/>
      <c r="I5367" s="48">
        <f>tbl_raw_data[[#This Row],[Date Actioned]]-tbl_raw_data[[#This Row],[Date Tagged]]</f>
        <v>1.2893518520286307E-2</v>
      </c>
      <c r="J5367" s="46">
        <f>HOUR(tbl_raw_data[[#This Row],[Time_taken]])*60+MINUTE(tbl_raw_data[[#This Row],[Time_taken]])+SECOND(tbl_raw_data[[#This Row],[Time_taken]])/60</f>
        <v>18.566666666666666</v>
      </c>
      <c r="K5367" s="52">
        <f>DATE(YEAR(tbl_raw_data[[#This Row],[Date Actioned]]),MONTH(tbl_raw_data[[#This Row],[Date Actioned]]),DAY(tbl_raw_data[[#This Row],[Date Actioned]]))</f>
        <v>45161</v>
      </c>
      <c r="L5367" s="50" t="str">
        <f>UPPER(TEXT(tbl_raw_data[[#This Row],[updated_date]],"MMMM"))</f>
        <v>AUGUST</v>
      </c>
      <c r="M5367" s="50" t="str">
        <f>"WEEK "&amp; IF(ROUNDUP(DAY(tbl_raw_data[[#This Row],[updated_date]])/7,0)=5,4,ROUNDUP(DAY(tbl_raw_data[[#This Row],[updated_date]])/7,0))</f>
        <v>WEEK 4</v>
      </c>
      <c r="N5367" s="50" t="str">
        <f>UPPER(VLOOKUP(tbl_raw_data[[#This Row],[Analyst]],Settiings!$A$2:$B$16,2,0))</f>
        <v>NITESH</v>
      </c>
      <c r="O5367" s="50" t="str">
        <f>TRIM(UPPER(tbl_raw_data[[#This Row],[Outcome]]))</f>
        <v>APPROVE</v>
      </c>
      <c r="P5367" s="50" t="str">
        <f>TRIM(UPPER(tbl_raw_data[[#This Row],[Queue Name]]))</f>
        <v>CONSUMER EXISTING</v>
      </c>
      <c r="Q5367" s="50" t="str">
        <f>IF(tbl_raw_data[[#This Row],[Time taken in min]]&lt;=Settiings!$D$2,"SLA_MET","SLA_NOT_MET")</f>
        <v>SLA_MET</v>
      </c>
      <c r="R5367" s="94"/>
    </row>
    <row r="5368" spans="1:18" x14ac:dyDescent="0.3">
      <c r="A5368" s="20" t="s">
        <v>5770</v>
      </c>
      <c r="B5368" s="9">
        <v>45161.469837962963</v>
      </c>
      <c r="C5368" s="30">
        <v>45161.475578703707</v>
      </c>
      <c r="D5368" s="31" t="s">
        <v>13</v>
      </c>
      <c r="E5368" s="31" t="s">
        <v>9</v>
      </c>
      <c r="F5368" s="31" t="s">
        <v>70</v>
      </c>
      <c r="G5368" s="33"/>
      <c r="H5368" s="87"/>
      <c r="I5368" s="48">
        <f>tbl_raw_data[[#This Row],[Date Actioned]]-tbl_raw_data[[#This Row],[Date Tagged]]</f>
        <v>5.7407407439313829E-3</v>
      </c>
      <c r="J5368" s="46">
        <f>HOUR(tbl_raw_data[[#This Row],[Time_taken]])*60+MINUTE(tbl_raw_data[[#This Row],[Time_taken]])+SECOND(tbl_raw_data[[#This Row],[Time_taken]])/60</f>
        <v>8.2666666666666675</v>
      </c>
      <c r="K5368" s="52">
        <f>DATE(YEAR(tbl_raw_data[[#This Row],[Date Actioned]]),MONTH(tbl_raw_data[[#This Row],[Date Actioned]]),DAY(tbl_raw_data[[#This Row],[Date Actioned]]))</f>
        <v>45161</v>
      </c>
      <c r="L5368" s="50" t="str">
        <f>UPPER(TEXT(tbl_raw_data[[#This Row],[updated_date]],"MMMM"))</f>
        <v>AUGUST</v>
      </c>
      <c r="M5368" s="50" t="str">
        <f>"WEEK "&amp; IF(ROUNDUP(DAY(tbl_raw_data[[#This Row],[updated_date]])/7,0)=5,4,ROUNDUP(DAY(tbl_raw_data[[#This Row],[updated_date]])/7,0))</f>
        <v>WEEK 4</v>
      </c>
      <c r="N5368" s="50" t="str">
        <f>UPPER(VLOOKUP(tbl_raw_data[[#This Row],[Analyst]],Settiings!$A$2:$B$16,2,0))</f>
        <v>ASIF</v>
      </c>
      <c r="O5368" s="50" t="str">
        <f>TRIM(UPPER(tbl_raw_data[[#This Row],[Outcome]]))</f>
        <v>APPROVE</v>
      </c>
      <c r="P5368" s="50" t="str">
        <f>TRIM(UPPER(tbl_raw_data[[#This Row],[Queue Name]]))</f>
        <v>CONSUMER EXISTING</v>
      </c>
      <c r="Q5368" s="50" t="str">
        <f>IF(tbl_raw_data[[#This Row],[Time taken in min]]&lt;=Settiings!$D$2,"SLA_MET","SLA_NOT_MET")</f>
        <v>SLA_MET</v>
      </c>
      <c r="R5368" s="94"/>
    </row>
    <row r="5369" spans="1:18" x14ac:dyDescent="0.3">
      <c r="A5369" s="23" t="s">
        <v>5772</v>
      </c>
      <c r="B5369" s="15">
        <v>45161.477129629631</v>
      </c>
      <c r="C5369" s="28">
        <v>45161.483414351853</v>
      </c>
      <c r="D5369" s="29" t="s">
        <v>13</v>
      </c>
      <c r="E5369" s="29" t="s">
        <v>19</v>
      </c>
      <c r="F5369" s="29" t="s">
        <v>24</v>
      </c>
      <c r="G5369" s="32"/>
      <c r="H5369" s="86"/>
      <c r="I5369" s="48">
        <f>tbl_raw_data[[#This Row],[Date Actioned]]-tbl_raw_data[[#This Row],[Date Tagged]]</f>
        <v>6.284722221607808E-3</v>
      </c>
      <c r="J5369" s="46">
        <f>HOUR(tbl_raw_data[[#This Row],[Time_taken]])*60+MINUTE(tbl_raw_data[[#This Row],[Time_taken]])+SECOND(tbl_raw_data[[#This Row],[Time_taken]])/60</f>
        <v>9.0500000000000007</v>
      </c>
      <c r="K5369" s="52">
        <f>DATE(YEAR(tbl_raw_data[[#This Row],[Date Actioned]]),MONTH(tbl_raw_data[[#This Row],[Date Actioned]]),DAY(tbl_raw_data[[#This Row],[Date Actioned]]))</f>
        <v>45161</v>
      </c>
      <c r="L5369" s="50" t="str">
        <f>UPPER(TEXT(tbl_raw_data[[#This Row],[updated_date]],"MMMM"))</f>
        <v>AUGUST</v>
      </c>
      <c r="M5369" s="50" t="str">
        <f>"WEEK "&amp; IF(ROUNDUP(DAY(tbl_raw_data[[#This Row],[updated_date]])/7,0)=5,4,ROUNDUP(DAY(tbl_raw_data[[#This Row],[updated_date]])/7,0))</f>
        <v>WEEK 4</v>
      </c>
      <c r="N5369" s="50" t="str">
        <f>UPPER(VLOOKUP(tbl_raw_data[[#This Row],[Analyst]],Settiings!$A$2:$B$16,2,0))</f>
        <v>QUADIR</v>
      </c>
      <c r="O5369" s="50" t="str">
        <f>TRIM(UPPER(tbl_raw_data[[#This Row],[Outcome]]))</f>
        <v>APPROVE</v>
      </c>
      <c r="P5369" s="50" t="str">
        <f>TRIM(UPPER(tbl_raw_data[[#This Row],[Queue Name]]))</f>
        <v>CONSUMER POST BUREAU</v>
      </c>
      <c r="Q5369" s="50" t="str">
        <f>IF(tbl_raw_data[[#This Row],[Time taken in min]]&lt;=Settiings!$D$2,"SLA_MET","SLA_NOT_MET")</f>
        <v>SLA_MET</v>
      </c>
      <c r="R5369" s="94"/>
    </row>
    <row r="5370" spans="1:18" x14ac:dyDescent="0.3">
      <c r="A5370" s="14" t="s">
        <v>5773</v>
      </c>
      <c r="B5370" s="9">
        <v>45161.486122685186</v>
      </c>
      <c r="C5370" s="30">
        <v>45161.488807870373</v>
      </c>
      <c r="D5370" s="31" t="s">
        <v>13</v>
      </c>
      <c r="E5370" s="31" t="s">
        <v>19</v>
      </c>
      <c r="F5370" s="31" t="s">
        <v>24</v>
      </c>
      <c r="G5370" s="33"/>
      <c r="H5370" s="87"/>
      <c r="I5370" s="48">
        <f>tbl_raw_data[[#This Row],[Date Actioned]]-tbl_raw_data[[#This Row],[Date Tagged]]</f>
        <v>2.6851851871469989E-3</v>
      </c>
      <c r="J5370" s="46">
        <f>HOUR(tbl_raw_data[[#This Row],[Time_taken]])*60+MINUTE(tbl_raw_data[[#This Row],[Time_taken]])+SECOND(tbl_raw_data[[#This Row],[Time_taken]])/60</f>
        <v>3.8666666666666667</v>
      </c>
      <c r="K5370" s="52">
        <f>DATE(YEAR(tbl_raw_data[[#This Row],[Date Actioned]]),MONTH(tbl_raw_data[[#This Row],[Date Actioned]]),DAY(tbl_raw_data[[#This Row],[Date Actioned]]))</f>
        <v>45161</v>
      </c>
      <c r="L5370" s="50" t="str">
        <f>UPPER(TEXT(tbl_raw_data[[#This Row],[updated_date]],"MMMM"))</f>
        <v>AUGUST</v>
      </c>
      <c r="M5370" s="50" t="str">
        <f>"WEEK "&amp; IF(ROUNDUP(DAY(tbl_raw_data[[#This Row],[updated_date]])/7,0)=5,4,ROUNDUP(DAY(tbl_raw_data[[#This Row],[updated_date]])/7,0))</f>
        <v>WEEK 4</v>
      </c>
      <c r="N5370" s="50" t="str">
        <f>UPPER(VLOOKUP(tbl_raw_data[[#This Row],[Analyst]],Settiings!$A$2:$B$16,2,0))</f>
        <v>QUADIR</v>
      </c>
      <c r="O5370" s="50" t="str">
        <f>TRIM(UPPER(tbl_raw_data[[#This Row],[Outcome]]))</f>
        <v>APPROVE</v>
      </c>
      <c r="P5370" s="50" t="str">
        <f>TRIM(UPPER(tbl_raw_data[[#This Row],[Queue Name]]))</f>
        <v>CONSUMER POST BUREAU</v>
      </c>
      <c r="Q5370" s="50" t="str">
        <f>IF(tbl_raw_data[[#This Row],[Time taken in min]]&lt;=Settiings!$D$2,"SLA_MET","SLA_NOT_MET")</f>
        <v>SLA_MET</v>
      </c>
      <c r="R5370" s="94"/>
    </row>
    <row r="5371" spans="1:18" x14ac:dyDescent="0.3">
      <c r="A5371" s="20" t="s">
        <v>5775</v>
      </c>
      <c r="B5371" s="15">
        <v>45161.486701388887</v>
      </c>
      <c r="C5371" s="28">
        <v>45161.48945601852</v>
      </c>
      <c r="D5371" s="29" t="s">
        <v>13</v>
      </c>
      <c r="E5371" s="29" t="s">
        <v>9</v>
      </c>
      <c r="F5371" s="29" t="s">
        <v>65</v>
      </c>
      <c r="G5371" s="29" t="s">
        <v>77</v>
      </c>
      <c r="H5371" s="84"/>
      <c r="I5371" s="48">
        <f>tbl_raw_data[[#This Row],[Date Actioned]]-tbl_raw_data[[#This Row],[Date Tagged]]</f>
        <v>2.754629633272998E-3</v>
      </c>
      <c r="J5371" s="46">
        <f>HOUR(tbl_raw_data[[#This Row],[Time_taken]])*60+MINUTE(tbl_raw_data[[#This Row],[Time_taken]])+SECOND(tbl_raw_data[[#This Row],[Time_taken]])/60</f>
        <v>3.9666666666666668</v>
      </c>
      <c r="K5371" s="52">
        <f>DATE(YEAR(tbl_raw_data[[#This Row],[Date Actioned]]),MONTH(tbl_raw_data[[#This Row],[Date Actioned]]),DAY(tbl_raw_data[[#This Row],[Date Actioned]]))</f>
        <v>45161</v>
      </c>
      <c r="L5371" s="50" t="str">
        <f>UPPER(TEXT(tbl_raw_data[[#This Row],[updated_date]],"MMMM"))</f>
        <v>AUGUST</v>
      </c>
      <c r="M5371" s="50" t="str">
        <f>"WEEK "&amp; IF(ROUNDUP(DAY(tbl_raw_data[[#This Row],[updated_date]])/7,0)=5,4,ROUNDUP(DAY(tbl_raw_data[[#This Row],[updated_date]])/7,0))</f>
        <v>WEEK 4</v>
      </c>
      <c r="N5371" s="50" t="str">
        <f>UPPER(VLOOKUP(tbl_raw_data[[#This Row],[Analyst]],Settiings!$A$2:$B$16,2,0))</f>
        <v>SAM</v>
      </c>
      <c r="O5371" s="50" t="str">
        <f>TRIM(UPPER(tbl_raw_data[[#This Row],[Outcome]]))</f>
        <v>APPROVE</v>
      </c>
      <c r="P5371" s="50" t="str">
        <f>TRIM(UPPER(tbl_raw_data[[#This Row],[Queue Name]]))</f>
        <v>CONSUMER EXISTING</v>
      </c>
      <c r="Q5371" s="50" t="str">
        <f>IF(tbl_raw_data[[#This Row],[Time taken in min]]&lt;=Settiings!$D$2,"SLA_MET","SLA_NOT_MET")</f>
        <v>SLA_MET</v>
      </c>
      <c r="R5371" s="94"/>
    </row>
    <row r="5372" spans="1:18" x14ac:dyDescent="0.3">
      <c r="A5372" s="23" t="s">
        <v>5776</v>
      </c>
      <c r="B5372" s="9">
        <v>45161.488668981481</v>
      </c>
      <c r="C5372" s="30">
        <v>45161.49790509259</v>
      </c>
      <c r="D5372" s="31" t="s">
        <v>13</v>
      </c>
      <c r="E5372" s="31" t="s">
        <v>19</v>
      </c>
      <c r="F5372" s="31" t="s">
        <v>1222</v>
      </c>
      <c r="G5372" s="31" t="s">
        <v>17</v>
      </c>
      <c r="H5372" s="85"/>
      <c r="I5372" s="48">
        <f>tbl_raw_data[[#This Row],[Date Actioned]]-tbl_raw_data[[#This Row],[Date Tagged]]</f>
        <v>9.2361111092031933E-3</v>
      </c>
      <c r="J5372" s="46">
        <f>HOUR(tbl_raw_data[[#This Row],[Time_taken]])*60+MINUTE(tbl_raw_data[[#This Row],[Time_taken]])+SECOND(tbl_raw_data[[#This Row],[Time_taken]])/60</f>
        <v>13.3</v>
      </c>
      <c r="K5372" s="52">
        <f>DATE(YEAR(tbl_raw_data[[#This Row],[Date Actioned]]),MONTH(tbl_raw_data[[#This Row],[Date Actioned]]),DAY(tbl_raw_data[[#This Row],[Date Actioned]]))</f>
        <v>45161</v>
      </c>
      <c r="L5372" s="50" t="str">
        <f>UPPER(TEXT(tbl_raw_data[[#This Row],[updated_date]],"MMMM"))</f>
        <v>AUGUST</v>
      </c>
      <c r="M5372" s="50" t="str">
        <f>"WEEK "&amp; IF(ROUNDUP(DAY(tbl_raw_data[[#This Row],[updated_date]])/7,0)=5,4,ROUNDUP(DAY(tbl_raw_data[[#This Row],[updated_date]])/7,0))</f>
        <v>WEEK 4</v>
      </c>
      <c r="N5372" s="50" t="str">
        <f>UPPER(VLOOKUP(tbl_raw_data[[#This Row],[Analyst]],Settiings!$A$2:$B$16,2,0))</f>
        <v>HARDIK</v>
      </c>
      <c r="O5372" s="50" t="str">
        <f>TRIM(UPPER(tbl_raw_data[[#This Row],[Outcome]]))</f>
        <v>APPROVE</v>
      </c>
      <c r="P5372" s="50" t="str">
        <f>TRIM(UPPER(tbl_raw_data[[#This Row],[Queue Name]]))</f>
        <v>CONSUMER POST BUREAU</v>
      </c>
      <c r="Q5372" s="50" t="str">
        <f>IF(tbl_raw_data[[#This Row],[Time taken in min]]&lt;=Settiings!$D$2,"SLA_MET","SLA_NOT_MET")</f>
        <v>SLA_MET</v>
      </c>
      <c r="R5372" s="94"/>
    </row>
    <row r="5373" spans="1:18" x14ac:dyDescent="0.3">
      <c r="A5373" s="14" t="s">
        <v>5777</v>
      </c>
      <c r="B5373" s="15">
        <v>45161.492199074077</v>
      </c>
      <c r="C5373" s="28">
        <v>45161.495300925926</v>
      </c>
      <c r="D5373" s="29" t="s">
        <v>13</v>
      </c>
      <c r="E5373" s="29" t="s">
        <v>9</v>
      </c>
      <c r="F5373" s="29" t="s">
        <v>65</v>
      </c>
      <c r="G5373" s="29" t="s">
        <v>946</v>
      </c>
      <c r="H5373" s="84"/>
      <c r="I5373" s="48">
        <f>tbl_raw_data[[#This Row],[Date Actioned]]-tbl_raw_data[[#This Row],[Date Tagged]]</f>
        <v>3.1018518493510783E-3</v>
      </c>
      <c r="J5373" s="46">
        <f>HOUR(tbl_raw_data[[#This Row],[Time_taken]])*60+MINUTE(tbl_raw_data[[#This Row],[Time_taken]])+SECOND(tbl_raw_data[[#This Row],[Time_taken]])/60</f>
        <v>4.4666666666666668</v>
      </c>
      <c r="K5373" s="52">
        <f>DATE(YEAR(tbl_raw_data[[#This Row],[Date Actioned]]),MONTH(tbl_raw_data[[#This Row],[Date Actioned]]),DAY(tbl_raw_data[[#This Row],[Date Actioned]]))</f>
        <v>45161</v>
      </c>
      <c r="L5373" s="50" t="str">
        <f>UPPER(TEXT(tbl_raw_data[[#This Row],[updated_date]],"MMMM"))</f>
        <v>AUGUST</v>
      </c>
      <c r="M5373" s="50" t="str">
        <f>"WEEK "&amp; IF(ROUNDUP(DAY(tbl_raw_data[[#This Row],[updated_date]])/7,0)=5,4,ROUNDUP(DAY(tbl_raw_data[[#This Row],[updated_date]])/7,0))</f>
        <v>WEEK 4</v>
      </c>
      <c r="N5373" s="50" t="str">
        <f>UPPER(VLOOKUP(tbl_raw_data[[#This Row],[Analyst]],Settiings!$A$2:$B$16,2,0))</f>
        <v>SAM</v>
      </c>
      <c r="O5373" s="50" t="str">
        <f>TRIM(UPPER(tbl_raw_data[[#This Row],[Outcome]]))</f>
        <v>APPROVE</v>
      </c>
      <c r="P5373" s="50" t="str">
        <f>TRIM(UPPER(tbl_raw_data[[#This Row],[Queue Name]]))</f>
        <v>CONSUMER EXISTING</v>
      </c>
      <c r="Q5373" s="50" t="str">
        <f>IF(tbl_raw_data[[#This Row],[Time taken in min]]&lt;=Settiings!$D$2,"SLA_MET","SLA_NOT_MET")</f>
        <v>SLA_MET</v>
      </c>
      <c r="R5373" s="94"/>
    </row>
    <row r="5374" spans="1:18" x14ac:dyDescent="0.3">
      <c r="A5374" s="20" t="s">
        <v>5778</v>
      </c>
      <c r="B5374" s="9">
        <v>45161.492615740739</v>
      </c>
      <c r="C5374" s="30">
        <v>45161.497013888889</v>
      </c>
      <c r="D5374" s="31" t="s">
        <v>13</v>
      </c>
      <c r="E5374" s="31" t="s">
        <v>9</v>
      </c>
      <c r="F5374" s="31" t="s">
        <v>16</v>
      </c>
      <c r="G5374" s="31" t="s">
        <v>17</v>
      </c>
      <c r="H5374" s="85"/>
      <c r="I5374" s="48">
        <f>tbl_raw_data[[#This Row],[Date Actioned]]-tbl_raw_data[[#This Row],[Date Tagged]]</f>
        <v>4.3981481503578834E-3</v>
      </c>
      <c r="J5374" s="46">
        <f>HOUR(tbl_raw_data[[#This Row],[Time_taken]])*60+MINUTE(tbl_raw_data[[#This Row],[Time_taken]])+SECOND(tbl_raw_data[[#This Row],[Time_taken]])/60</f>
        <v>6.333333333333333</v>
      </c>
      <c r="K5374" s="52">
        <f>DATE(YEAR(tbl_raw_data[[#This Row],[Date Actioned]]),MONTH(tbl_raw_data[[#This Row],[Date Actioned]]),DAY(tbl_raw_data[[#This Row],[Date Actioned]]))</f>
        <v>45161</v>
      </c>
      <c r="L5374" s="50" t="str">
        <f>UPPER(TEXT(tbl_raw_data[[#This Row],[updated_date]],"MMMM"))</f>
        <v>AUGUST</v>
      </c>
      <c r="M5374" s="50" t="str">
        <f>"WEEK "&amp; IF(ROUNDUP(DAY(tbl_raw_data[[#This Row],[updated_date]])/7,0)=5,4,ROUNDUP(DAY(tbl_raw_data[[#This Row],[updated_date]])/7,0))</f>
        <v>WEEK 4</v>
      </c>
      <c r="N5374" s="50" t="str">
        <f>UPPER(VLOOKUP(tbl_raw_data[[#This Row],[Analyst]],Settiings!$A$2:$B$16,2,0))</f>
        <v>CAMROOON</v>
      </c>
      <c r="O5374" s="50" t="str">
        <f>TRIM(UPPER(tbl_raw_data[[#This Row],[Outcome]]))</f>
        <v>APPROVE</v>
      </c>
      <c r="P5374" s="50" t="str">
        <f>TRIM(UPPER(tbl_raw_data[[#This Row],[Queue Name]]))</f>
        <v>CONSUMER EXISTING</v>
      </c>
      <c r="Q5374" s="50" t="str">
        <f>IF(tbl_raw_data[[#This Row],[Time taken in min]]&lt;=Settiings!$D$2,"SLA_MET","SLA_NOT_MET")</f>
        <v>SLA_MET</v>
      </c>
      <c r="R5374" s="94"/>
    </row>
    <row r="5375" spans="1:18" x14ac:dyDescent="0.3">
      <c r="A5375" s="23" t="s">
        <v>5781</v>
      </c>
      <c r="B5375" s="15">
        <v>45161.495509259257</v>
      </c>
      <c r="C5375" s="28">
        <v>45161.509444444448</v>
      </c>
      <c r="D5375" s="29" t="s">
        <v>13</v>
      </c>
      <c r="E5375" s="29" t="s">
        <v>9</v>
      </c>
      <c r="F5375" s="29" t="s">
        <v>24</v>
      </c>
      <c r="G5375" s="29" t="s">
        <v>77</v>
      </c>
      <c r="H5375" s="84"/>
      <c r="I5375" s="48">
        <f>tbl_raw_data[[#This Row],[Date Actioned]]-tbl_raw_data[[#This Row],[Date Tagged]]</f>
        <v>1.393518519034842E-2</v>
      </c>
      <c r="J5375" s="46">
        <f>HOUR(tbl_raw_data[[#This Row],[Time_taken]])*60+MINUTE(tbl_raw_data[[#This Row],[Time_taken]])+SECOND(tbl_raw_data[[#This Row],[Time_taken]])/60</f>
        <v>20.066666666666666</v>
      </c>
      <c r="K5375" s="52">
        <f>DATE(YEAR(tbl_raw_data[[#This Row],[Date Actioned]]),MONTH(tbl_raw_data[[#This Row],[Date Actioned]]),DAY(tbl_raw_data[[#This Row],[Date Actioned]]))</f>
        <v>45161</v>
      </c>
      <c r="L5375" s="50" t="str">
        <f>UPPER(TEXT(tbl_raw_data[[#This Row],[updated_date]],"MMMM"))</f>
        <v>AUGUST</v>
      </c>
      <c r="M5375" s="50" t="str">
        <f>"WEEK "&amp; IF(ROUNDUP(DAY(tbl_raw_data[[#This Row],[updated_date]])/7,0)=5,4,ROUNDUP(DAY(tbl_raw_data[[#This Row],[updated_date]])/7,0))</f>
        <v>WEEK 4</v>
      </c>
      <c r="N5375" s="50" t="str">
        <f>UPPER(VLOOKUP(tbl_raw_data[[#This Row],[Analyst]],Settiings!$A$2:$B$16,2,0))</f>
        <v>QUADIR</v>
      </c>
      <c r="O5375" s="50" t="str">
        <f>TRIM(UPPER(tbl_raw_data[[#This Row],[Outcome]]))</f>
        <v>APPROVE</v>
      </c>
      <c r="P5375" s="50" t="str">
        <f>TRIM(UPPER(tbl_raw_data[[#This Row],[Queue Name]]))</f>
        <v>CONSUMER EXISTING</v>
      </c>
      <c r="Q5375" s="50" t="str">
        <f>IF(tbl_raw_data[[#This Row],[Time taken in min]]&lt;=Settiings!$D$2,"SLA_MET","SLA_NOT_MET")</f>
        <v>SLA_NOT_MET</v>
      </c>
      <c r="R5375" s="94"/>
    </row>
    <row r="5376" spans="1:18" x14ac:dyDescent="0.3">
      <c r="A5376" s="14" t="s">
        <v>5783</v>
      </c>
      <c r="B5376" s="9">
        <v>45161.496631944443</v>
      </c>
      <c r="C5376" s="30">
        <v>45161.503425925926</v>
      </c>
      <c r="D5376" s="31" t="s">
        <v>13</v>
      </c>
      <c r="E5376" s="31" t="s">
        <v>9</v>
      </c>
      <c r="F5376" s="31" t="s">
        <v>70</v>
      </c>
      <c r="G5376" s="31" t="s">
        <v>5784</v>
      </c>
      <c r="H5376" s="85"/>
      <c r="I5376" s="48">
        <f>tbl_raw_data[[#This Row],[Date Actioned]]-tbl_raw_data[[#This Row],[Date Tagged]]</f>
        <v>6.7939814834971912E-3</v>
      </c>
      <c r="J5376" s="46">
        <f>HOUR(tbl_raw_data[[#This Row],[Time_taken]])*60+MINUTE(tbl_raw_data[[#This Row],[Time_taken]])+SECOND(tbl_raw_data[[#This Row],[Time_taken]])/60</f>
        <v>9.7833333333333332</v>
      </c>
      <c r="K5376" s="52">
        <f>DATE(YEAR(tbl_raw_data[[#This Row],[Date Actioned]]),MONTH(tbl_raw_data[[#This Row],[Date Actioned]]),DAY(tbl_raw_data[[#This Row],[Date Actioned]]))</f>
        <v>45161</v>
      </c>
      <c r="L5376" s="50" t="str">
        <f>UPPER(TEXT(tbl_raw_data[[#This Row],[updated_date]],"MMMM"))</f>
        <v>AUGUST</v>
      </c>
      <c r="M5376" s="50" t="str">
        <f>"WEEK "&amp; IF(ROUNDUP(DAY(tbl_raw_data[[#This Row],[updated_date]])/7,0)=5,4,ROUNDUP(DAY(tbl_raw_data[[#This Row],[updated_date]])/7,0))</f>
        <v>WEEK 4</v>
      </c>
      <c r="N5376" s="50" t="str">
        <f>UPPER(VLOOKUP(tbl_raw_data[[#This Row],[Analyst]],Settiings!$A$2:$B$16,2,0))</f>
        <v>ASIF</v>
      </c>
      <c r="O5376" s="50" t="str">
        <f>TRIM(UPPER(tbl_raw_data[[#This Row],[Outcome]]))</f>
        <v>APPROVE</v>
      </c>
      <c r="P5376" s="50" t="str">
        <f>TRIM(UPPER(tbl_raw_data[[#This Row],[Queue Name]]))</f>
        <v>CONSUMER EXISTING</v>
      </c>
      <c r="Q5376" s="50" t="str">
        <f>IF(tbl_raw_data[[#This Row],[Time taken in min]]&lt;=Settiings!$D$2,"SLA_MET","SLA_NOT_MET")</f>
        <v>SLA_MET</v>
      </c>
      <c r="R5376" s="94"/>
    </row>
    <row r="5377" spans="1:18" x14ac:dyDescent="0.3">
      <c r="A5377" s="20" t="s">
        <v>5785</v>
      </c>
      <c r="B5377" s="15">
        <v>45161.501909722225</v>
      </c>
      <c r="C5377" s="28">
        <v>45161.507638888892</v>
      </c>
      <c r="D5377" s="29" t="s">
        <v>13</v>
      </c>
      <c r="E5377" s="29" t="s">
        <v>47</v>
      </c>
      <c r="F5377" s="29" t="s">
        <v>1222</v>
      </c>
      <c r="G5377" s="29" t="s">
        <v>41</v>
      </c>
      <c r="H5377" s="84"/>
      <c r="I5377" s="48">
        <f>tbl_raw_data[[#This Row],[Date Actioned]]-tbl_raw_data[[#This Row],[Date Tagged]]</f>
        <v>5.7291666671517305E-3</v>
      </c>
      <c r="J5377" s="46">
        <f>HOUR(tbl_raw_data[[#This Row],[Time_taken]])*60+MINUTE(tbl_raw_data[[#This Row],[Time_taken]])+SECOND(tbl_raw_data[[#This Row],[Time_taken]])/60</f>
        <v>8.25</v>
      </c>
      <c r="K5377" s="52">
        <f>DATE(YEAR(tbl_raw_data[[#This Row],[Date Actioned]]),MONTH(tbl_raw_data[[#This Row],[Date Actioned]]),DAY(tbl_raw_data[[#This Row],[Date Actioned]]))</f>
        <v>45161</v>
      </c>
      <c r="L5377" s="50" t="str">
        <f>UPPER(TEXT(tbl_raw_data[[#This Row],[updated_date]],"MMMM"))</f>
        <v>AUGUST</v>
      </c>
      <c r="M5377" s="50" t="str">
        <f>"WEEK "&amp; IF(ROUNDUP(DAY(tbl_raw_data[[#This Row],[updated_date]])/7,0)=5,4,ROUNDUP(DAY(tbl_raw_data[[#This Row],[updated_date]])/7,0))</f>
        <v>WEEK 4</v>
      </c>
      <c r="N5377" s="50" t="str">
        <f>UPPER(VLOOKUP(tbl_raw_data[[#This Row],[Analyst]],Settiings!$A$2:$B$16,2,0))</f>
        <v>HARDIK</v>
      </c>
      <c r="O5377" s="50" t="str">
        <f>TRIM(UPPER(tbl_raw_data[[#This Row],[Outcome]]))</f>
        <v>APPROVE</v>
      </c>
      <c r="P5377" s="50" t="str">
        <f>TRIM(UPPER(tbl_raw_data[[#This Row],[Queue Name]]))</f>
        <v>CONSUMER PRE BUREAU</v>
      </c>
      <c r="Q5377" s="50" t="str">
        <f>IF(tbl_raw_data[[#This Row],[Time taken in min]]&lt;=Settiings!$D$2,"SLA_MET","SLA_NOT_MET")</f>
        <v>SLA_MET</v>
      </c>
      <c r="R5377" s="94"/>
    </row>
    <row r="5378" spans="1:18" x14ac:dyDescent="0.3">
      <c r="A5378" s="23" t="s">
        <v>5789</v>
      </c>
      <c r="B5378" s="9">
        <v>45161.510370370372</v>
      </c>
      <c r="C5378" s="30">
        <v>45161.519606481481</v>
      </c>
      <c r="D5378" s="31" t="s">
        <v>13</v>
      </c>
      <c r="E5378" s="31" t="s">
        <v>9</v>
      </c>
      <c r="F5378" s="31" t="s">
        <v>24</v>
      </c>
      <c r="G5378" s="33"/>
      <c r="H5378" s="87"/>
      <c r="I5378" s="48">
        <f>tbl_raw_data[[#This Row],[Date Actioned]]-tbl_raw_data[[#This Row],[Date Tagged]]</f>
        <v>9.2361111092031933E-3</v>
      </c>
      <c r="J5378" s="46">
        <f>HOUR(tbl_raw_data[[#This Row],[Time_taken]])*60+MINUTE(tbl_raw_data[[#This Row],[Time_taken]])+SECOND(tbl_raw_data[[#This Row],[Time_taken]])/60</f>
        <v>13.3</v>
      </c>
      <c r="K5378" s="52">
        <f>DATE(YEAR(tbl_raw_data[[#This Row],[Date Actioned]]),MONTH(tbl_raw_data[[#This Row],[Date Actioned]]),DAY(tbl_raw_data[[#This Row],[Date Actioned]]))</f>
        <v>45161</v>
      </c>
      <c r="L5378" s="50" t="str">
        <f>UPPER(TEXT(tbl_raw_data[[#This Row],[updated_date]],"MMMM"))</f>
        <v>AUGUST</v>
      </c>
      <c r="M5378" s="50" t="str">
        <f>"WEEK "&amp; IF(ROUNDUP(DAY(tbl_raw_data[[#This Row],[updated_date]])/7,0)=5,4,ROUNDUP(DAY(tbl_raw_data[[#This Row],[updated_date]])/7,0))</f>
        <v>WEEK 4</v>
      </c>
      <c r="N5378" s="50" t="str">
        <f>UPPER(VLOOKUP(tbl_raw_data[[#This Row],[Analyst]],Settiings!$A$2:$B$16,2,0))</f>
        <v>QUADIR</v>
      </c>
      <c r="O5378" s="50" t="str">
        <f>TRIM(UPPER(tbl_raw_data[[#This Row],[Outcome]]))</f>
        <v>APPROVE</v>
      </c>
      <c r="P5378" s="50" t="str">
        <f>TRIM(UPPER(tbl_raw_data[[#This Row],[Queue Name]]))</f>
        <v>CONSUMER EXISTING</v>
      </c>
      <c r="Q5378" s="50" t="str">
        <f>IF(tbl_raw_data[[#This Row],[Time taken in min]]&lt;=Settiings!$D$2,"SLA_MET","SLA_NOT_MET")</f>
        <v>SLA_MET</v>
      </c>
      <c r="R5378" s="94"/>
    </row>
    <row r="5379" spans="1:18" x14ac:dyDescent="0.3">
      <c r="A5379" s="14" t="s">
        <v>5792</v>
      </c>
      <c r="B5379" s="15">
        <v>45161.518483796295</v>
      </c>
      <c r="C5379" s="28">
        <v>45161.523136574076</v>
      </c>
      <c r="D5379" s="29" t="s">
        <v>13</v>
      </c>
      <c r="E5379" s="29" t="s">
        <v>9</v>
      </c>
      <c r="F5379" s="29" t="s">
        <v>50</v>
      </c>
      <c r="G5379" s="32"/>
      <c r="H5379" s="86"/>
      <c r="I5379" s="48">
        <f>tbl_raw_data[[#This Row],[Date Actioned]]-tbl_raw_data[[#This Row],[Date Tagged]]</f>
        <v>4.652777781302575E-3</v>
      </c>
      <c r="J5379" s="46">
        <f>HOUR(tbl_raw_data[[#This Row],[Time_taken]])*60+MINUTE(tbl_raw_data[[#This Row],[Time_taken]])+SECOND(tbl_raw_data[[#This Row],[Time_taken]])/60</f>
        <v>6.7</v>
      </c>
      <c r="K5379" s="52">
        <f>DATE(YEAR(tbl_raw_data[[#This Row],[Date Actioned]]),MONTH(tbl_raw_data[[#This Row],[Date Actioned]]),DAY(tbl_raw_data[[#This Row],[Date Actioned]]))</f>
        <v>45161</v>
      </c>
      <c r="L5379" s="50" t="str">
        <f>UPPER(TEXT(tbl_raw_data[[#This Row],[updated_date]],"MMMM"))</f>
        <v>AUGUST</v>
      </c>
      <c r="M5379" s="50" t="str">
        <f>"WEEK "&amp; IF(ROUNDUP(DAY(tbl_raw_data[[#This Row],[updated_date]])/7,0)=5,4,ROUNDUP(DAY(tbl_raw_data[[#This Row],[updated_date]])/7,0))</f>
        <v>WEEK 4</v>
      </c>
      <c r="N5379" s="50" t="str">
        <f>UPPER(VLOOKUP(tbl_raw_data[[#This Row],[Analyst]],Settiings!$A$2:$B$16,2,0))</f>
        <v>SHAHID</v>
      </c>
      <c r="O5379" s="50" t="str">
        <f>TRIM(UPPER(tbl_raw_data[[#This Row],[Outcome]]))</f>
        <v>APPROVE</v>
      </c>
      <c r="P5379" s="50" t="str">
        <f>TRIM(UPPER(tbl_raw_data[[#This Row],[Queue Name]]))</f>
        <v>CONSUMER EXISTING</v>
      </c>
      <c r="Q5379" s="50" t="str">
        <f>IF(tbl_raw_data[[#This Row],[Time taken in min]]&lt;=Settiings!$D$2,"SLA_MET","SLA_NOT_MET")</f>
        <v>SLA_MET</v>
      </c>
      <c r="R5379" s="94"/>
    </row>
    <row r="5380" spans="1:18" x14ac:dyDescent="0.3">
      <c r="A5380" s="20" t="s">
        <v>5793</v>
      </c>
      <c r="B5380" s="15">
        <v>45161.518518518518</v>
      </c>
      <c r="C5380" s="28">
        <v>45161.524270833332</v>
      </c>
      <c r="D5380" s="29" t="s">
        <v>27</v>
      </c>
      <c r="E5380" s="29" t="s">
        <v>9</v>
      </c>
      <c r="F5380" s="29" t="s">
        <v>24</v>
      </c>
      <c r="G5380" s="32"/>
      <c r="H5380" s="86"/>
      <c r="I5380" s="48">
        <f>tbl_raw_data[[#This Row],[Date Actioned]]-tbl_raw_data[[#This Row],[Date Tagged]]</f>
        <v>5.7523148134350777E-3</v>
      </c>
      <c r="J5380" s="46">
        <f>HOUR(tbl_raw_data[[#This Row],[Time_taken]])*60+MINUTE(tbl_raw_data[[#This Row],[Time_taken]])+SECOND(tbl_raw_data[[#This Row],[Time_taken]])/60</f>
        <v>8.2833333333333332</v>
      </c>
      <c r="K5380" s="52">
        <f>DATE(YEAR(tbl_raw_data[[#This Row],[Date Actioned]]),MONTH(tbl_raw_data[[#This Row],[Date Actioned]]),DAY(tbl_raw_data[[#This Row],[Date Actioned]]))</f>
        <v>45161</v>
      </c>
      <c r="L5380" s="50" t="str">
        <f>UPPER(TEXT(tbl_raw_data[[#This Row],[updated_date]],"MMMM"))</f>
        <v>AUGUST</v>
      </c>
      <c r="M5380" s="50" t="str">
        <f>"WEEK "&amp; IF(ROUNDUP(DAY(tbl_raw_data[[#This Row],[updated_date]])/7,0)=5,4,ROUNDUP(DAY(tbl_raw_data[[#This Row],[updated_date]])/7,0))</f>
        <v>WEEK 4</v>
      </c>
      <c r="N5380" s="50" t="str">
        <f>UPPER(VLOOKUP(tbl_raw_data[[#This Row],[Analyst]],Settiings!$A$2:$B$16,2,0))</f>
        <v>QUADIR</v>
      </c>
      <c r="O5380" s="50" t="str">
        <f>TRIM(UPPER(tbl_raw_data[[#This Row],[Outcome]]))</f>
        <v>DECLINE</v>
      </c>
      <c r="P5380" s="50" t="str">
        <f>TRIM(UPPER(tbl_raw_data[[#This Row],[Queue Name]]))</f>
        <v>CONSUMER EXISTING</v>
      </c>
      <c r="Q5380" s="50" t="str">
        <f>IF(tbl_raw_data[[#This Row],[Time taken in min]]&lt;=Settiings!$D$2,"SLA_MET","SLA_NOT_MET")</f>
        <v>SLA_MET</v>
      </c>
      <c r="R5380" s="94"/>
    </row>
    <row r="5381" spans="1:18" x14ac:dyDescent="0.3">
      <c r="A5381" s="20" t="s">
        <v>5794</v>
      </c>
      <c r="B5381" s="9">
        <v>45161.522083333337</v>
      </c>
      <c r="C5381" s="30">
        <v>45161.529120370367</v>
      </c>
      <c r="D5381" s="31" t="s">
        <v>13</v>
      </c>
      <c r="E5381" s="31" t="s">
        <v>19</v>
      </c>
      <c r="F5381" s="31" t="s">
        <v>43</v>
      </c>
      <c r="G5381" s="33"/>
      <c r="H5381" s="87"/>
      <c r="I5381" s="48">
        <f>tbl_raw_data[[#This Row],[Date Actioned]]-tbl_raw_data[[#This Row],[Date Tagged]]</f>
        <v>7.0370370303862728E-3</v>
      </c>
      <c r="J5381" s="46">
        <f>HOUR(tbl_raw_data[[#This Row],[Time_taken]])*60+MINUTE(tbl_raw_data[[#This Row],[Time_taken]])+SECOND(tbl_raw_data[[#This Row],[Time_taken]])/60</f>
        <v>10.133333333333333</v>
      </c>
      <c r="K5381" s="52">
        <f>DATE(YEAR(tbl_raw_data[[#This Row],[Date Actioned]]),MONTH(tbl_raw_data[[#This Row],[Date Actioned]]),DAY(tbl_raw_data[[#This Row],[Date Actioned]]))</f>
        <v>45161</v>
      </c>
      <c r="L5381" s="50" t="str">
        <f>UPPER(TEXT(tbl_raw_data[[#This Row],[updated_date]],"MMMM"))</f>
        <v>AUGUST</v>
      </c>
      <c r="M5381" s="50" t="str">
        <f>"WEEK "&amp; IF(ROUNDUP(DAY(tbl_raw_data[[#This Row],[updated_date]])/7,0)=5,4,ROUNDUP(DAY(tbl_raw_data[[#This Row],[updated_date]])/7,0))</f>
        <v>WEEK 4</v>
      </c>
      <c r="N5381" s="50" t="str">
        <f>UPPER(VLOOKUP(tbl_raw_data[[#This Row],[Analyst]],Settiings!$A$2:$B$16,2,0))</f>
        <v>MERCEDES</v>
      </c>
      <c r="O5381" s="50" t="str">
        <f>TRIM(UPPER(tbl_raw_data[[#This Row],[Outcome]]))</f>
        <v>APPROVE</v>
      </c>
      <c r="P5381" s="50" t="str">
        <f>TRIM(UPPER(tbl_raw_data[[#This Row],[Queue Name]]))</f>
        <v>CONSUMER POST BUREAU</v>
      </c>
      <c r="Q5381" s="50" t="str">
        <f>IF(tbl_raw_data[[#This Row],[Time taken in min]]&lt;=Settiings!$D$2,"SLA_MET","SLA_NOT_MET")</f>
        <v>SLA_MET</v>
      </c>
      <c r="R5381" s="94"/>
    </row>
    <row r="5382" spans="1:18" x14ac:dyDescent="0.3">
      <c r="A5382" s="23" t="s">
        <v>5795</v>
      </c>
      <c r="B5382" s="15">
        <v>45161.522557870368</v>
      </c>
      <c r="C5382" s="28">
        <v>45161.526979166665</v>
      </c>
      <c r="D5382" s="29" t="s">
        <v>13</v>
      </c>
      <c r="E5382" s="29" t="s">
        <v>19</v>
      </c>
      <c r="F5382" s="29" t="s">
        <v>1222</v>
      </c>
      <c r="G5382" s="29" t="s">
        <v>17</v>
      </c>
      <c r="H5382" s="84"/>
      <c r="I5382" s="48">
        <f>tbl_raw_data[[#This Row],[Date Actioned]]-tbl_raw_data[[#This Row],[Date Tagged]]</f>
        <v>4.4212962966412306E-3</v>
      </c>
      <c r="J5382" s="46">
        <f>HOUR(tbl_raw_data[[#This Row],[Time_taken]])*60+MINUTE(tbl_raw_data[[#This Row],[Time_taken]])+SECOND(tbl_raw_data[[#This Row],[Time_taken]])/60</f>
        <v>6.3666666666666663</v>
      </c>
      <c r="K5382" s="52">
        <f>DATE(YEAR(tbl_raw_data[[#This Row],[Date Actioned]]),MONTH(tbl_raw_data[[#This Row],[Date Actioned]]),DAY(tbl_raw_data[[#This Row],[Date Actioned]]))</f>
        <v>45161</v>
      </c>
      <c r="L5382" s="50" t="str">
        <f>UPPER(TEXT(tbl_raw_data[[#This Row],[updated_date]],"MMMM"))</f>
        <v>AUGUST</v>
      </c>
      <c r="M5382" s="50" t="str">
        <f>"WEEK "&amp; IF(ROUNDUP(DAY(tbl_raw_data[[#This Row],[updated_date]])/7,0)=5,4,ROUNDUP(DAY(tbl_raw_data[[#This Row],[updated_date]])/7,0))</f>
        <v>WEEK 4</v>
      </c>
      <c r="N5382" s="50" t="str">
        <f>UPPER(VLOOKUP(tbl_raw_data[[#This Row],[Analyst]],Settiings!$A$2:$B$16,2,0))</f>
        <v>HARDIK</v>
      </c>
      <c r="O5382" s="50" t="str">
        <f>TRIM(UPPER(tbl_raw_data[[#This Row],[Outcome]]))</f>
        <v>APPROVE</v>
      </c>
      <c r="P5382" s="50" t="str">
        <f>TRIM(UPPER(tbl_raw_data[[#This Row],[Queue Name]]))</f>
        <v>CONSUMER POST BUREAU</v>
      </c>
      <c r="Q5382" s="50" t="str">
        <f>IF(tbl_raw_data[[#This Row],[Time taken in min]]&lt;=Settiings!$D$2,"SLA_MET","SLA_NOT_MET")</f>
        <v>SLA_MET</v>
      </c>
      <c r="R5382" s="94"/>
    </row>
    <row r="5383" spans="1:18" x14ac:dyDescent="0.3">
      <c r="A5383" s="23" t="s">
        <v>5796</v>
      </c>
      <c r="B5383" s="9">
        <v>45161.522962962961</v>
      </c>
      <c r="C5383" s="30">
        <v>45161.526145833333</v>
      </c>
      <c r="D5383" s="31" t="s">
        <v>27</v>
      </c>
      <c r="E5383" s="31" t="s">
        <v>9</v>
      </c>
      <c r="F5383" s="31" t="s">
        <v>70</v>
      </c>
      <c r="G5383" s="31" t="s">
        <v>5797</v>
      </c>
      <c r="H5383" s="85"/>
      <c r="I5383" s="48">
        <f>tbl_raw_data[[#This Row],[Date Actioned]]-tbl_raw_data[[#This Row],[Date Tagged]]</f>
        <v>3.1828703722567298E-3</v>
      </c>
      <c r="J5383" s="46">
        <f>HOUR(tbl_raw_data[[#This Row],[Time_taken]])*60+MINUTE(tbl_raw_data[[#This Row],[Time_taken]])+SECOND(tbl_raw_data[[#This Row],[Time_taken]])/60</f>
        <v>4.583333333333333</v>
      </c>
      <c r="K5383" s="52">
        <f>DATE(YEAR(tbl_raw_data[[#This Row],[Date Actioned]]),MONTH(tbl_raw_data[[#This Row],[Date Actioned]]),DAY(tbl_raw_data[[#This Row],[Date Actioned]]))</f>
        <v>45161</v>
      </c>
      <c r="L5383" s="50" t="str">
        <f>UPPER(TEXT(tbl_raw_data[[#This Row],[updated_date]],"MMMM"))</f>
        <v>AUGUST</v>
      </c>
      <c r="M5383" s="50" t="str">
        <f>"WEEK "&amp; IF(ROUNDUP(DAY(tbl_raw_data[[#This Row],[updated_date]])/7,0)=5,4,ROUNDUP(DAY(tbl_raw_data[[#This Row],[updated_date]])/7,0))</f>
        <v>WEEK 4</v>
      </c>
      <c r="N5383" s="50" t="str">
        <f>UPPER(VLOOKUP(tbl_raw_data[[#This Row],[Analyst]],Settiings!$A$2:$B$16,2,0))</f>
        <v>ASIF</v>
      </c>
      <c r="O5383" s="50" t="str">
        <f>TRIM(UPPER(tbl_raw_data[[#This Row],[Outcome]]))</f>
        <v>DECLINE</v>
      </c>
      <c r="P5383" s="50" t="str">
        <f>TRIM(UPPER(tbl_raw_data[[#This Row],[Queue Name]]))</f>
        <v>CONSUMER EXISTING</v>
      </c>
      <c r="Q5383" s="50" t="str">
        <f>IF(tbl_raw_data[[#This Row],[Time taken in min]]&lt;=Settiings!$D$2,"SLA_MET","SLA_NOT_MET")</f>
        <v>SLA_MET</v>
      </c>
      <c r="R5383" s="94"/>
    </row>
    <row r="5384" spans="1:18" x14ac:dyDescent="0.3">
      <c r="A5384" s="14" t="s">
        <v>5800</v>
      </c>
      <c r="B5384" s="9">
        <v>45161.527048611111</v>
      </c>
      <c r="C5384" s="30">
        <v>45161.533576388887</v>
      </c>
      <c r="D5384" s="31" t="s">
        <v>13</v>
      </c>
      <c r="E5384" s="31" t="s">
        <v>47</v>
      </c>
      <c r="F5384" s="31" t="s">
        <v>1222</v>
      </c>
      <c r="G5384" s="31" t="s">
        <v>77</v>
      </c>
      <c r="H5384" s="85"/>
      <c r="I5384" s="48">
        <f>tbl_raw_data[[#This Row],[Date Actioned]]-tbl_raw_data[[#This Row],[Date Tagged]]</f>
        <v>6.5277777757728472E-3</v>
      </c>
      <c r="J5384" s="46">
        <f>HOUR(tbl_raw_data[[#This Row],[Time_taken]])*60+MINUTE(tbl_raw_data[[#This Row],[Time_taken]])+SECOND(tbl_raw_data[[#This Row],[Time_taken]])/60</f>
        <v>9.4</v>
      </c>
      <c r="K5384" s="52">
        <f>DATE(YEAR(tbl_raw_data[[#This Row],[Date Actioned]]),MONTH(tbl_raw_data[[#This Row],[Date Actioned]]),DAY(tbl_raw_data[[#This Row],[Date Actioned]]))</f>
        <v>45161</v>
      </c>
      <c r="L5384" s="50" t="str">
        <f>UPPER(TEXT(tbl_raw_data[[#This Row],[updated_date]],"MMMM"))</f>
        <v>AUGUST</v>
      </c>
      <c r="M5384" s="50" t="str">
        <f>"WEEK "&amp; IF(ROUNDUP(DAY(tbl_raw_data[[#This Row],[updated_date]])/7,0)=5,4,ROUNDUP(DAY(tbl_raw_data[[#This Row],[updated_date]])/7,0))</f>
        <v>WEEK 4</v>
      </c>
      <c r="N5384" s="50" t="str">
        <f>UPPER(VLOOKUP(tbl_raw_data[[#This Row],[Analyst]],Settiings!$A$2:$B$16,2,0))</f>
        <v>HARDIK</v>
      </c>
      <c r="O5384" s="50" t="str">
        <f>TRIM(UPPER(tbl_raw_data[[#This Row],[Outcome]]))</f>
        <v>APPROVE</v>
      </c>
      <c r="P5384" s="50" t="str">
        <f>TRIM(UPPER(tbl_raw_data[[#This Row],[Queue Name]]))</f>
        <v>CONSUMER PRE BUREAU</v>
      </c>
      <c r="Q5384" s="50" t="str">
        <f>IF(tbl_raw_data[[#This Row],[Time taken in min]]&lt;=Settiings!$D$2,"SLA_MET","SLA_NOT_MET")</f>
        <v>SLA_MET</v>
      </c>
      <c r="R5384" s="94"/>
    </row>
    <row r="5385" spans="1:18" x14ac:dyDescent="0.3">
      <c r="A5385" s="20" t="s">
        <v>5801</v>
      </c>
      <c r="B5385" s="15">
        <v>45161.529664351852</v>
      </c>
      <c r="C5385" s="28">
        <v>45161.533680555556</v>
      </c>
      <c r="D5385" s="29" t="s">
        <v>13</v>
      </c>
      <c r="E5385" s="29" t="s">
        <v>9</v>
      </c>
      <c r="F5385" s="29" t="s">
        <v>70</v>
      </c>
      <c r="G5385" s="29" t="s">
        <v>128</v>
      </c>
      <c r="H5385" s="84"/>
      <c r="I5385" s="48">
        <f>tbl_raw_data[[#This Row],[Date Actioned]]-tbl_raw_data[[#This Row],[Date Tagged]]</f>
        <v>4.016203703940846E-3</v>
      </c>
      <c r="J5385" s="46">
        <f>HOUR(tbl_raw_data[[#This Row],[Time_taken]])*60+MINUTE(tbl_raw_data[[#This Row],[Time_taken]])+SECOND(tbl_raw_data[[#This Row],[Time_taken]])/60</f>
        <v>5.7833333333333332</v>
      </c>
      <c r="K5385" s="52">
        <f>DATE(YEAR(tbl_raw_data[[#This Row],[Date Actioned]]),MONTH(tbl_raw_data[[#This Row],[Date Actioned]]),DAY(tbl_raw_data[[#This Row],[Date Actioned]]))</f>
        <v>45161</v>
      </c>
      <c r="L5385" s="50" t="str">
        <f>UPPER(TEXT(tbl_raw_data[[#This Row],[updated_date]],"MMMM"))</f>
        <v>AUGUST</v>
      </c>
      <c r="M5385" s="50" t="str">
        <f>"WEEK "&amp; IF(ROUNDUP(DAY(tbl_raw_data[[#This Row],[updated_date]])/7,0)=5,4,ROUNDUP(DAY(tbl_raw_data[[#This Row],[updated_date]])/7,0))</f>
        <v>WEEK 4</v>
      </c>
      <c r="N5385" s="50" t="str">
        <f>UPPER(VLOOKUP(tbl_raw_data[[#This Row],[Analyst]],Settiings!$A$2:$B$16,2,0))</f>
        <v>ASIF</v>
      </c>
      <c r="O5385" s="50" t="str">
        <f>TRIM(UPPER(tbl_raw_data[[#This Row],[Outcome]]))</f>
        <v>APPROVE</v>
      </c>
      <c r="P5385" s="50" t="str">
        <f>TRIM(UPPER(tbl_raw_data[[#This Row],[Queue Name]]))</f>
        <v>CONSUMER EXISTING</v>
      </c>
      <c r="Q5385" s="50" t="str">
        <f>IF(tbl_raw_data[[#This Row],[Time taken in min]]&lt;=Settiings!$D$2,"SLA_MET","SLA_NOT_MET")</f>
        <v>SLA_MET</v>
      </c>
      <c r="R5385" s="94"/>
    </row>
    <row r="5386" spans="1:18" x14ac:dyDescent="0.3">
      <c r="A5386" s="23" t="s">
        <v>5802</v>
      </c>
      <c r="B5386" s="9">
        <v>45161.530138888891</v>
      </c>
      <c r="C5386" s="30">
        <v>45161.538483796299</v>
      </c>
      <c r="D5386" s="31" t="s">
        <v>13</v>
      </c>
      <c r="E5386" s="31" t="s">
        <v>47</v>
      </c>
      <c r="F5386" s="31" t="s">
        <v>1222</v>
      </c>
      <c r="G5386" s="31" t="s">
        <v>41</v>
      </c>
      <c r="H5386" s="85"/>
      <c r="I5386" s="48">
        <f>tbl_raw_data[[#This Row],[Date Actioned]]-tbl_raw_data[[#This Row],[Date Tagged]]</f>
        <v>8.3449074081727304E-3</v>
      </c>
      <c r="J5386" s="46">
        <f>HOUR(tbl_raw_data[[#This Row],[Time_taken]])*60+MINUTE(tbl_raw_data[[#This Row],[Time_taken]])+SECOND(tbl_raw_data[[#This Row],[Time_taken]])/60</f>
        <v>12.016666666666667</v>
      </c>
      <c r="K5386" s="52">
        <f>DATE(YEAR(tbl_raw_data[[#This Row],[Date Actioned]]),MONTH(tbl_raw_data[[#This Row],[Date Actioned]]),DAY(tbl_raw_data[[#This Row],[Date Actioned]]))</f>
        <v>45161</v>
      </c>
      <c r="L5386" s="50" t="str">
        <f>UPPER(TEXT(tbl_raw_data[[#This Row],[updated_date]],"MMMM"))</f>
        <v>AUGUST</v>
      </c>
      <c r="M5386" s="50" t="str">
        <f>"WEEK "&amp; IF(ROUNDUP(DAY(tbl_raw_data[[#This Row],[updated_date]])/7,0)=5,4,ROUNDUP(DAY(tbl_raw_data[[#This Row],[updated_date]])/7,0))</f>
        <v>WEEK 4</v>
      </c>
      <c r="N5386" s="50" t="str">
        <f>UPPER(VLOOKUP(tbl_raw_data[[#This Row],[Analyst]],Settiings!$A$2:$B$16,2,0))</f>
        <v>HARDIK</v>
      </c>
      <c r="O5386" s="50" t="str">
        <f>TRIM(UPPER(tbl_raw_data[[#This Row],[Outcome]]))</f>
        <v>APPROVE</v>
      </c>
      <c r="P5386" s="50" t="str">
        <f>TRIM(UPPER(tbl_raw_data[[#This Row],[Queue Name]]))</f>
        <v>CONSUMER PRE BUREAU</v>
      </c>
      <c r="Q5386" s="50" t="str">
        <f>IF(tbl_raw_data[[#This Row],[Time taken in min]]&lt;=Settiings!$D$2,"SLA_MET","SLA_NOT_MET")</f>
        <v>SLA_MET</v>
      </c>
      <c r="R5386" s="94"/>
    </row>
    <row r="5387" spans="1:18" x14ac:dyDescent="0.3">
      <c r="A5387" s="14" t="s">
        <v>5803</v>
      </c>
      <c r="B5387" s="15">
        <v>45161.534432870372</v>
      </c>
      <c r="C5387" s="28">
        <v>45161.540138888886</v>
      </c>
      <c r="D5387" s="29" t="s">
        <v>13</v>
      </c>
      <c r="E5387" s="29" t="s">
        <v>47</v>
      </c>
      <c r="F5387" s="29" t="s">
        <v>70</v>
      </c>
      <c r="G5387" s="29" t="s">
        <v>17</v>
      </c>
      <c r="H5387" s="84"/>
      <c r="I5387" s="48">
        <f>tbl_raw_data[[#This Row],[Date Actioned]]-tbl_raw_data[[#This Row],[Date Tagged]]</f>
        <v>5.7060185135924257E-3</v>
      </c>
      <c r="J5387" s="46">
        <f>HOUR(tbl_raw_data[[#This Row],[Time_taken]])*60+MINUTE(tbl_raw_data[[#This Row],[Time_taken]])+SECOND(tbl_raw_data[[#This Row],[Time_taken]])/60</f>
        <v>8.2166666666666668</v>
      </c>
      <c r="K5387" s="52">
        <f>DATE(YEAR(tbl_raw_data[[#This Row],[Date Actioned]]),MONTH(tbl_raw_data[[#This Row],[Date Actioned]]),DAY(tbl_raw_data[[#This Row],[Date Actioned]]))</f>
        <v>45161</v>
      </c>
      <c r="L5387" s="50" t="str">
        <f>UPPER(TEXT(tbl_raw_data[[#This Row],[updated_date]],"MMMM"))</f>
        <v>AUGUST</v>
      </c>
      <c r="M5387" s="50" t="str">
        <f>"WEEK "&amp; IF(ROUNDUP(DAY(tbl_raw_data[[#This Row],[updated_date]])/7,0)=5,4,ROUNDUP(DAY(tbl_raw_data[[#This Row],[updated_date]])/7,0))</f>
        <v>WEEK 4</v>
      </c>
      <c r="N5387" s="50" t="str">
        <f>UPPER(VLOOKUP(tbl_raw_data[[#This Row],[Analyst]],Settiings!$A$2:$B$16,2,0))</f>
        <v>ASIF</v>
      </c>
      <c r="O5387" s="50" t="str">
        <f>TRIM(UPPER(tbl_raw_data[[#This Row],[Outcome]]))</f>
        <v>APPROVE</v>
      </c>
      <c r="P5387" s="50" t="str">
        <f>TRIM(UPPER(tbl_raw_data[[#This Row],[Queue Name]]))</f>
        <v>CONSUMER PRE BUREAU</v>
      </c>
      <c r="Q5387" s="50" t="str">
        <f>IF(tbl_raw_data[[#This Row],[Time taken in min]]&lt;=Settiings!$D$2,"SLA_MET","SLA_NOT_MET")</f>
        <v>SLA_MET</v>
      </c>
      <c r="R5387" s="94"/>
    </row>
    <row r="5388" spans="1:18" x14ac:dyDescent="0.3">
      <c r="A5388" s="14" t="s">
        <v>5807</v>
      </c>
      <c r="B5388" s="15">
        <v>45161.542534722219</v>
      </c>
      <c r="C5388" s="28">
        <v>45161.552430555559</v>
      </c>
      <c r="D5388" s="29" t="s">
        <v>27</v>
      </c>
      <c r="E5388" s="29" t="s">
        <v>9</v>
      </c>
      <c r="F5388" s="29" t="s">
        <v>16</v>
      </c>
      <c r="G5388" s="29" t="s">
        <v>4777</v>
      </c>
      <c r="H5388" s="84"/>
      <c r="I5388" s="48">
        <f>tbl_raw_data[[#This Row],[Date Actioned]]-tbl_raw_data[[#This Row],[Date Tagged]]</f>
        <v>9.8958333401242271E-3</v>
      </c>
      <c r="J5388" s="46">
        <f>HOUR(tbl_raw_data[[#This Row],[Time_taken]])*60+MINUTE(tbl_raw_data[[#This Row],[Time_taken]])+SECOND(tbl_raw_data[[#This Row],[Time_taken]])/60</f>
        <v>14.25</v>
      </c>
      <c r="K5388" s="52">
        <f>DATE(YEAR(tbl_raw_data[[#This Row],[Date Actioned]]),MONTH(tbl_raw_data[[#This Row],[Date Actioned]]),DAY(tbl_raw_data[[#This Row],[Date Actioned]]))</f>
        <v>45161</v>
      </c>
      <c r="L5388" s="50" t="str">
        <f>UPPER(TEXT(tbl_raw_data[[#This Row],[updated_date]],"MMMM"))</f>
        <v>AUGUST</v>
      </c>
      <c r="M5388" s="50" t="str">
        <f>"WEEK "&amp; IF(ROUNDUP(DAY(tbl_raw_data[[#This Row],[updated_date]])/7,0)=5,4,ROUNDUP(DAY(tbl_raw_data[[#This Row],[updated_date]])/7,0))</f>
        <v>WEEK 4</v>
      </c>
      <c r="N5388" s="50" t="str">
        <f>UPPER(VLOOKUP(tbl_raw_data[[#This Row],[Analyst]],Settiings!$A$2:$B$16,2,0))</f>
        <v>CAMROOON</v>
      </c>
      <c r="O5388" s="50" t="str">
        <f>TRIM(UPPER(tbl_raw_data[[#This Row],[Outcome]]))</f>
        <v>DECLINE</v>
      </c>
      <c r="P5388" s="50" t="str">
        <f>TRIM(UPPER(tbl_raw_data[[#This Row],[Queue Name]]))</f>
        <v>CONSUMER EXISTING</v>
      </c>
      <c r="Q5388" s="50" t="str">
        <f>IF(tbl_raw_data[[#This Row],[Time taken in min]]&lt;=Settiings!$D$2,"SLA_MET","SLA_NOT_MET")</f>
        <v>SLA_MET</v>
      </c>
      <c r="R5388" s="94"/>
    </row>
    <row r="5389" spans="1:18" x14ac:dyDescent="0.3">
      <c r="A5389" s="20" t="s">
        <v>5808</v>
      </c>
      <c r="B5389" s="9">
        <v>45161.549340277779</v>
      </c>
      <c r="C5389" s="30">
        <v>45161.551851851851</v>
      </c>
      <c r="D5389" s="31" t="s">
        <v>27</v>
      </c>
      <c r="E5389" s="31" t="s">
        <v>9</v>
      </c>
      <c r="F5389" s="31" t="s">
        <v>70</v>
      </c>
      <c r="G5389" s="31" t="s">
        <v>4858</v>
      </c>
      <c r="H5389" s="85"/>
      <c r="I5389" s="48">
        <f>tbl_raw_data[[#This Row],[Date Actioned]]-tbl_raw_data[[#This Row],[Date Tagged]]</f>
        <v>2.5115740718320012E-3</v>
      </c>
      <c r="J5389" s="46">
        <f>HOUR(tbl_raw_data[[#This Row],[Time_taken]])*60+MINUTE(tbl_raw_data[[#This Row],[Time_taken]])+SECOND(tbl_raw_data[[#This Row],[Time_taken]])/60</f>
        <v>3.6166666666666667</v>
      </c>
      <c r="K5389" s="52">
        <f>DATE(YEAR(tbl_raw_data[[#This Row],[Date Actioned]]),MONTH(tbl_raw_data[[#This Row],[Date Actioned]]),DAY(tbl_raw_data[[#This Row],[Date Actioned]]))</f>
        <v>45161</v>
      </c>
      <c r="L5389" s="50" t="str">
        <f>UPPER(TEXT(tbl_raw_data[[#This Row],[updated_date]],"MMMM"))</f>
        <v>AUGUST</v>
      </c>
      <c r="M5389" s="50" t="str">
        <f>"WEEK "&amp; IF(ROUNDUP(DAY(tbl_raw_data[[#This Row],[updated_date]])/7,0)=5,4,ROUNDUP(DAY(tbl_raw_data[[#This Row],[updated_date]])/7,0))</f>
        <v>WEEK 4</v>
      </c>
      <c r="N5389" s="50" t="str">
        <f>UPPER(VLOOKUP(tbl_raw_data[[#This Row],[Analyst]],Settiings!$A$2:$B$16,2,0))</f>
        <v>ASIF</v>
      </c>
      <c r="O5389" s="50" t="str">
        <f>TRIM(UPPER(tbl_raw_data[[#This Row],[Outcome]]))</f>
        <v>DECLINE</v>
      </c>
      <c r="P5389" s="50" t="str">
        <f>TRIM(UPPER(tbl_raw_data[[#This Row],[Queue Name]]))</f>
        <v>CONSUMER EXISTING</v>
      </c>
      <c r="Q5389" s="50" t="str">
        <f>IF(tbl_raw_data[[#This Row],[Time taken in min]]&lt;=Settiings!$D$2,"SLA_MET","SLA_NOT_MET")</f>
        <v>SLA_MET</v>
      </c>
      <c r="R5389" s="94"/>
    </row>
    <row r="5390" spans="1:18" x14ac:dyDescent="0.3">
      <c r="A5390" s="23" t="s">
        <v>5812</v>
      </c>
      <c r="B5390" s="15">
        <v>45161.554803240739</v>
      </c>
      <c r="C5390" s="28">
        <v>45161.561296296299</v>
      </c>
      <c r="D5390" s="29" t="s">
        <v>27</v>
      </c>
      <c r="E5390" s="29" t="s">
        <v>9</v>
      </c>
      <c r="F5390" s="29" t="s">
        <v>70</v>
      </c>
      <c r="G5390" s="29" t="s">
        <v>5180</v>
      </c>
      <c r="H5390" s="84"/>
      <c r="I5390" s="48">
        <f>tbl_raw_data[[#This Row],[Date Actioned]]-tbl_raw_data[[#This Row],[Date Tagged]]</f>
        <v>6.4930555599858053E-3</v>
      </c>
      <c r="J5390" s="46">
        <f>HOUR(tbl_raw_data[[#This Row],[Time_taken]])*60+MINUTE(tbl_raw_data[[#This Row],[Time_taken]])+SECOND(tbl_raw_data[[#This Row],[Time_taken]])/60</f>
        <v>9.35</v>
      </c>
      <c r="K5390" s="52">
        <f>DATE(YEAR(tbl_raw_data[[#This Row],[Date Actioned]]),MONTH(tbl_raw_data[[#This Row],[Date Actioned]]),DAY(tbl_raw_data[[#This Row],[Date Actioned]]))</f>
        <v>45161</v>
      </c>
      <c r="L5390" s="50" t="str">
        <f>UPPER(TEXT(tbl_raw_data[[#This Row],[updated_date]],"MMMM"))</f>
        <v>AUGUST</v>
      </c>
      <c r="M5390" s="50" t="str">
        <f>"WEEK "&amp; IF(ROUNDUP(DAY(tbl_raw_data[[#This Row],[updated_date]])/7,0)=5,4,ROUNDUP(DAY(tbl_raw_data[[#This Row],[updated_date]])/7,0))</f>
        <v>WEEK 4</v>
      </c>
      <c r="N5390" s="50" t="str">
        <f>UPPER(VLOOKUP(tbl_raw_data[[#This Row],[Analyst]],Settiings!$A$2:$B$16,2,0))</f>
        <v>ASIF</v>
      </c>
      <c r="O5390" s="50" t="str">
        <f>TRIM(UPPER(tbl_raw_data[[#This Row],[Outcome]]))</f>
        <v>DECLINE</v>
      </c>
      <c r="P5390" s="50" t="str">
        <f>TRIM(UPPER(tbl_raw_data[[#This Row],[Queue Name]]))</f>
        <v>CONSUMER EXISTING</v>
      </c>
      <c r="Q5390" s="50" t="str">
        <f>IF(tbl_raw_data[[#This Row],[Time taken in min]]&lt;=Settiings!$D$2,"SLA_MET","SLA_NOT_MET")</f>
        <v>SLA_MET</v>
      </c>
      <c r="R5390" s="94"/>
    </row>
    <row r="5391" spans="1:18" x14ac:dyDescent="0.3">
      <c r="A5391" s="20" t="s">
        <v>5813</v>
      </c>
      <c r="B5391" s="9">
        <v>45161.558599537035</v>
      </c>
      <c r="C5391" s="34">
        <v>45161.564201388886</v>
      </c>
      <c r="D5391" s="35" t="s">
        <v>13</v>
      </c>
      <c r="E5391" s="35" t="s">
        <v>47</v>
      </c>
      <c r="F5391" s="35" t="s">
        <v>1222</v>
      </c>
      <c r="G5391" s="35" t="s">
        <v>17</v>
      </c>
      <c r="H5391" s="85"/>
      <c r="I5391" s="48">
        <f>tbl_raw_data[[#This Row],[Date Actioned]]-tbl_raw_data[[#This Row],[Date Tagged]]</f>
        <v>5.6018518516793847E-3</v>
      </c>
      <c r="J5391" s="46">
        <f>HOUR(tbl_raw_data[[#This Row],[Time_taken]])*60+MINUTE(tbl_raw_data[[#This Row],[Time_taken]])+SECOND(tbl_raw_data[[#This Row],[Time_taken]])/60</f>
        <v>8.0666666666666664</v>
      </c>
      <c r="K5391" s="52">
        <f>DATE(YEAR(tbl_raw_data[[#This Row],[Date Actioned]]),MONTH(tbl_raw_data[[#This Row],[Date Actioned]]),DAY(tbl_raw_data[[#This Row],[Date Actioned]]))</f>
        <v>45161</v>
      </c>
      <c r="L5391" s="50" t="str">
        <f>UPPER(TEXT(tbl_raw_data[[#This Row],[updated_date]],"MMMM"))</f>
        <v>AUGUST</v>
      </c>
      <c r="M5391" s="50" t="str">
        <f>"WEEK "&amp; IF(ROUNDUP(DAY(tbl_raw_data[[#This Row],[updated_date]])/7,0)=5,4,ROUNDUP(DAY(tbl_raw_data[[#This Row],[updated_date]])/7,0))</f>
        <v>WEEK 4</v>
      </c>
      <c r="N5391" s="50" t="str">
        <f>UPPER(VLOOKUP(tbl_raw_data[[#This Row],[Analyst]],Settiings!$A$2:$B$16,2,0))</f>
        <v>HARDIK</v>
      </c>
      <c r="O5391" s="50" t="str">
        <f>TRIM(UPPER(tbl_raw_data[[#This Row],[Outcome]]))</f>
        <v>APPROVE</v>
      </c>
      <c r="P5391" s="50" t="str">
        <f>TRIM(UPPER(tbl_raw_data[[#This Row],[Queue Name]]))</f>
        <v>CONSUMER PRE BUREAU</v>
      </c>
      <c r="Q5391" s="50" t="str">
        <f>IF(tbl_raw_data[[#This Row],[Time taken in min]]&lt;=Settiings!$D$2,"SLA_MET","SLA_NOT_MET")</f>
        <v>SLA_MET</v>
      </c>
      <c r="R5391" s="94"/>
    </row>
    <row r="5392" spans="1:18" x14ac:dyDescent="0.3">
      <c r="A5392" s="23" t="s">
        <v>5816</v>
      </c>
      <c r="B5392" s="15">
        <v>45161.559490740743</v>
      </c>
      <c r="C5392" s="28">
        <v>45161.569236111114</v>
      </c>
      <c r="D5392" s="29" t="s">
        <v>13</v>
      </c>
      <c r="E5392" s="29" t="s">
        <v>19</v>
      </c>
      <c r="F5392" s="29" t="s">
        <v>43</v>
      </c>
      <c r="G5392" s="32"/>
      <c r="H5392" s="86"/>
      <c r="I5392" s="48">
        <f>tbl_raw_data[[#This Row],[Date Actioned]]-tbl_raw_data[[#This Row],[Date Tagged]]</f>
        <v>9.7453703710925765E-3</v>
      </c>
      <c r="J5392" s="46">
        <f>HOUR(tbl_raw_data[[#This Row],[Time_taken]])*60+MINUTE(tbl_raw_data[[#This Row],[Time_taken]])+SECOND(tbl_raw_data[[#This Row],[Time_taken]])/60</f>
        <v>14.033333333333333</v>
      </c>
      <c r="K5392" s="52">
        <f>DATE(YEAR(tbl_raw_data[[#This Row],[Date Actioned]]),MONTH(tbl_raw_data[[#This Row],[Date Actioned]]),DAY(tbl_raw_data[[#This Row],[Date Actioned]]))</f>
        <v>45161</v>
      </c>
      <c r="L5392" s="50" t="str">
        <f>UPPER(TEXT(tbl_raw_data[[#This Row],[updated_date]],"MMMM"))</f>
        <v>AUGUST</v>
      </c>
      <c r="M5392" s="50" t="str">
        <f>"WEEK "&amp; IF(ROUNDUP(DAY(tbl_raw_data[[#This Row],[updated_date]])/7,0)=5,4,ROUNDUP(DAY(tbl_raw_data[[#This Row],[updated_date]])/7,0))</f>
        <v>WEEK 4</v>
      </c>
      <c r="N5392" s="50" t="str">
        <f>UPPER(VLOOKUP(tbl_raw_data[[#This Row],[Analyst]],Settiings!$A$2:$B$16,2,0))</f>
        <v>MERCEDES</v>
      </c>
      <c r="O5392" s="50" t="str">
        <f>TRIM(UPPER(tbl_raw_data[[#This Row],[Outcome]]))</f>
        <v>APPROVE</v>
      </c>
      <c r="P5392" s="50" t="str">
        <f>TRIM(UPPER(tbl_raw_data[[#This Row],[Queue Name]]))</f>
        <v>CONSUMER POST BUREAU</v>
      </c>
      <c r="Q5392" s="50" t="str">
        <f>IF(tbl_raw_data[[#This Row],[Time taken in min]]&lt;=Settiings!$D$2,"SLA_MET","SLA_NOT_MET")</f>
        <v>SLA_MET</v>
      </c>
      <c r="R5392" s="94"/>
    </row>
    <row r="5393" spans="1:18" x14ac:dyDescent="0.3">
      <c r="A5393" s="14" t="s">
        <v>5818</v>
      </c>
      <c r="B5393" s="9">
        <v>45161.561157407406</v>
      </c>
      <c r="C5393" s="30">
        <v>45161.564826388887</v>
      </c>
      <c r="D5393" s="31" t="s">
        <v>13</v>
      </c>
      <c r="E5393" s="31" t="s">
        <v>9</v>
      </c>
      <c r="F5393" s="31" t="s">
        <v>70</v>
      </c>
      <c r="G5393" s="31" t="s">
        <v>17</v>
      </c>
      <c r="H5393" s="85"/>
      <c r="I5393" s="48">
        <f>tbl_raw_data[[#This Row],[Date Actioned]]-tbl_raw_data[[#This Row],[Date Tagged]]</f>
        <v>3.6689814805868082E-3</v>
      </c>
      <c r="J5393" s="46">
        <f>HOUR(tbl_raw_data[[#This Row],[Time_taken]])*60+MINUTE(tbl_raw_data[[#This Row],[Time_taken]])+SECOND(tbl_raw_data[[#This Row],[Time_taken]])/60</f>
        <v>5.2833333333333332</v>
      </c>
      <c r="K5393" s="52">
        <f>DATE(YEAR(tbl_raw_data[[#This Row],[Date Actioned]]),MONTH(tbl_raw_data[[#This Row],[Date Actioned]]),DAY(tbl_raw_data[[#This Row],[Date Actioned]]))</f>
        <v>45161</v>
      </c>
      <c r="L5393" s="50" t="str">
        <f>UPPER(TEXT(tbl_raw_data[[#This Row],[updated_date]],"MMMM"))</f>
        <v>AUGUST</v>
      </c>
      <c r="M5393" s="50" t="str">
        <f>"WEEK "&amp; IF(ROUNDUP(DAY(tbl_raw_data[[#This Row],[updated_date]])/7,0)=5,4,ROUNDUP(DAY(tbl_raw_data[[#This Row],[updated_date]])/7,0))</f>
        <v>WEEK 4</v>
      </c>
      <c r="N5393" s="50" t="str">
        <f>UPPER(VLOOKUP(tbl_raw_data[[#This Row],[Analyst]],Settiings!$A$2:$B$16,2,0))</f>
        <v>ASIF</v>
      </c>
      <c r="O5393" s="50" t="str">
        <f>TRIM(UPPER(tbl_raw_data[[#This Row],[Outcome]]))</f>
        <v>APPROVE</v>
      </c>
      <c r="P5393" s="50" t="str">
        <f>TRIM(UPPER(tbl_raw_data[[#This Row],[Queue Name]]))</f>
        <v>CONSUMER EXISTING</v>
      </c>
      <c r="Q5393" s="50" t="str">
        <f>IF(tbl_raw_data[[#This Row],[Time taken in min]]&lt;=Settiings!$D$2,"SLA_MET","SLA_NOT_MET")</f>
        <v>SLA_MET</v>
      </c>
      <c r="R5393" s="94"/>
    </row>
    <row r="5394" spans="1:18" x14ac:dyDescent="0.3">
      <c r="A5394" s="14" t="s">
        <v>5819</v>
      </c>
      <c r="B5394" s="9">
        <v>45161.561400462961</v>
      </c>
      <c r="C5394" s="30">
        <v>45161.566863425927</v>
      </c>
      <c r="D5394" s="31" t="s">
        <v>27</v>
      </c>
      <c r="E5394" s="31" t="s">
        <v>9</v>
      </c>
      <c r="F5394" s="31" t="s">
        <v>70</v>
      </c>
      <c r="G5394" s="31" t="s">
        <v>4942</v>
      </c>
      <c r="H5394" s="85"/>
      <c r="I5394" s="48">
        <f>tbl_raw_data[[#This Row],[Date Actioned]]-tbl_raw_data[[#This Row],[Date Tagged]]</f>
        <v>5.4629629667033441E-3</v>
      </c>
      <c r="J5394" s="46">
        <f>HOUR(tbl_raw_data[[#This Row],[Time_taken]])*60+MINUTE(tbl_raw_data[[#This Row],[Time_taken]])+SECOND(tbl_raw_data[[#This Row],[Time_taken]])/60</f>
        <v>7.8666666666666671</v>
      </c>
      <c r="K5394" s="52">
        <f>DATE(YEAR(tbl_raw_data[[#This Row],[Date Actioned]]),MONTH(tbl_raw_data[[#This Row],[Date Actioned]]),DAY(tbl_raw_data[[#This Row],[Date Actioned]]))</f>
        <v>45161</v>
      </c>
      <c r="L5394" s="50" t="str">
        <f>UPPER(TEXT(tbl_raw_data[[#This Row],[updated_date]],"MMMM"))</f>
        <v>AUGUST</v>
      </c>
      <c r="M5394" s="50" t="str">
        <f>"WEEK "&amp; IF(ROUNDUP(DAY(tbl_raw_data[[#This Row],[updated_date]])/7,0)=5,4,ROUNDUP(DAY(tbl_raw_data[[#This Row],[updated_date]])/7,0))</f>
        <v>WEEK 4</v>
      </c>
      <c r="N5394" s="50" t="str">
        <f>UPPER(VLOOKUP(tbl_raw_data[[#This Row],[Analyst]],Settiings!$A$2:$B$16,2,0))</f>
        <v>ASIF</v>
      </c>
      <c r="O5394" s="50" t="str">
        <f>TRIM(UPPER(tbl_raw_data[[#This Row],[Outcome]]))</f>
        <v>DECLINE</v>
      </c>
      <c r="P5394" s="50" t="str">
        <f>TRIM(UPPER(tbl_raw_data[[#This Row],[Queue Name]]))</f>
        <v>CONSUMER EXISTING</v>
      </c>
      <c r="Q5394" s="50" t="str">
        <f>IF(tbl_raw_data[[#This Row],[Time taken in min]]&lt;=Settiings!$D$2,"SLA_MET","SLA_NOT_MET")</f>
        <v>SLA_MET</v>
      </c>
      <c r="R5394" s="94"/>
    </row>
    <row r="5395" spans="1:18" x14ac:dyDescent="0.3">
      <c r="A5395" s="20" t="s">
        <v>5820</v>
      </c>
      <c r="B5395" s="15">
        <v>45161.563310185185</v>
      </c>
      <c r="C5395" s="28">
        <v>45161.573125000003</v>
      </c>
      <c r="D5395" s="29" t="s">
        <v>27</v>
      </c>
      <c r="E5395" s="29" t="s">
        <v>9</v>
      </c>
      <c r="F5395" s="29" t="s">
        <v>24</v>
      </c>
      <c r="G5395" s="32"/>
      <c r="H5395" s="86"/>
      <c r="I5395" s="48">
        <f>tbl_raw_data[[#This Row],[Date Actioned]]-tbl_raw_data[[#This Row],[Date Tagged]]</f>
        <v>9.8148148172185756E-3</v>
      </c>
      <c r="J5395" s="46">
        <f>HOUR(tbl_raw_data[[#This Row],[Time_taken]])*60+MINUTE(tbl_raw_data[[#This Row],[Time_taken]])+SECOND(tbl_raw_data[[#This Row],[Time_taken]])/60</f>
        <v>14.133333333333333</v>
      </c>
      <c r="K5395" s="52">
        <f>DATE(YEAR(tbl_raw_data[[#This Row],[Date Actioned]]),MONTH(tbl_raw_data[[#This Row],[Date Actioned]]),DAY(tbl_raw_data[[#This Row],[Date Actioned]]))</f>
        <v>45161</v>
      </c>
      <c r="L5395" s="50" t="str">
        <f>UPPER(TEXT(tbl_raw_data[[#This Row],[updated_date]],"MMMM"))</f>
        <v>AUGUST</v>
      </c>
      <c r="M5395" s="50" t="str">
        <f>"WEEK "&amp; IF(ROUNDUP(DAY(tbl_raw_data[[#This Row],[updated_date]])/7,0)=5,4,ROUNDUP(DAY(tbl_raw_data[[#This Row],[updated_date]])/7,0))</f>
        <v>WEEK 4</v>
      </c>
      <c r="N5395" s="50" t="str">
        <f>UPPER(VLOOKUP(tbl_raw_data[[#This Row],[Analyst]],Settiings!$A$2:$B$16,2,0))</f>
        <v>QUADIR</v>
      </c>
      <c r="O5395" s="50" t="str">
        <f>TRIM(UPPER(tbl_raw_data[[#This Row],[Outcome]]))</f>
        <v>DECLINE</v>
      </c>
      <c r="P5395" s="50" t="str">
        <f>TRIM(UPPER(tbl_raw_data[[#This Row],[Queue Name]]))</f>
        <v>CONSUMER EXISTING</v>
      </c>
      <c r="Q5395" s="50" t="str">
        <f>IF(tbl_raw_data[[#This Row],[Time taken in min]]&lt;=Settiings!$D$2,"SLA_MET","SLA_NOT_MET")</f>
        <v>SLA_MET</v>
      </c>
      <c r="R5395" s="94"/>
    </row>
    <row r="5396" spans="1:18" x14ac:dyDescent="0.3">
      <c r="A5396" s="20" t="s">
        <v>5821</v>
      </c>
      <c r="B5396" s="15">
        <v>45161.563472222224</v>
      </c>
      <c r="C5396" s="28">
        <v>45161.570416666669</v>
      </c>
      <c r="D5396" s="29" t="s">
        <v>13</v>
      </c>
      <c r="E5396" s="29" t="s">
        <v>19</v>
      </c>
      <c r="F5396" s="29" t="s">
        <v>50</v>
      </c>
      <c r="G5396" s="32"/>
      <c r="H5396" s="86"/>
      <c r="I5396" s="48">
        <f>tbl_raw_data[[#This Row],[Date Actioned]]-tbl_raw_data[[#This Row],[Date Tagged]]</f>
        <v>6.9444444452528842E-3</v>
      </c>
      <c r="J5396" s="46">
        <f>HOUR(tbl_raw_data[[#This Row],[Time_taken]])*60+MINUTE(tbl_raw_data[[#This Row],[Time_taken]])+SECOND(tbl_raw_data[[#This Row],[Time_taken]])/60</f>
        <v>10</v>
      </c>
      <c r="K5396" s="52">
        <f>DATE(YEAR(tbl_raw_data[[#This Row],[Date Actioned]]),MONTH(tbl_raw_data[[#This Row],[Date Actioned]]),DAY(tbl_raw_data[[#This Row],[Date Actioned]]))</f>
        <v>45161</v>
      </c>
      <c r="L5396" s="50" t="str">
        <f>UPPER(TEXT(tbl_raw_data[[#This Row],[updated_date]],"MMMM"))</f>
        <v>AUGUST</v>
      </c>
      <c r="M5396" s="50" t="str">
        <f>"WEEK "&amp; IF(ROUNDUP(DAY(tbl_raw_data[[#This Row],[updated_date]])/7,0)=5,4,ROUNDUP(DAY(tbl_raw_data[[#This Row],[updated_date]])/7,0))</f>
        <v>WEEK 4</v>
      </c>
      <c r="N5396" s="50" t="str">
        <f>UPPER(VLOOKUP(tbl_raw_data[[#This Row],[Analyst]],Settiings!$A$2:$B$16,2,0))</f>
        <v>SHAHID</v>
      </c>
      <c r="O5396" s="50" t="str">
        <f>TRIM(UPPER(tbl_raw_data[[#This Row],[Outcome]]))</f>
        <v>APPROVE</v>
      </c>
      <c r="P5396" s="50" t="str">
        <f>TRIM(UPPER(tbl_raw_data[[#This Row],[Queue Name]]))</f>
        <v>CONSUMER POST BUREAU</v>
      </c>
      <c r="Q5396" s="50" t="str">
        <f>IF(tbl_raw_data[[#This Row],[Time taken in min]]&lt;=Settiings!$D$2,"SLA_MET","SLA_NOT_MET")</f>
        <v>SLA_MET</v>
      </c>
      <c r="R5396" s="94"/>
    </row>
    <row r="5397" spans="1:18" x14ac:dyDescent="0.3">
      <c r="A5397" s="23" t="s">
        <v>5822</v>
      </c>
      <c r="B5397" s="9">
        <v>45161.565115740741</v>
      </c>
      <c r="C5397" s="30">
        <v>45161.569849537038</v>
      </c>
      <c r="D5397" s="31" t="s">
        <v>27</v>
      </c>
      <c r="E5397" s="31" t="s">
        <v>9</v>
      </c>
      <c r="F5397" s="31" t="s">
        <v>70</v>
      </c>
      <c r="G5397" s="31" t="s">
        <v>5823</v>
      </c>
      <c r="H5397" s="85"/>
      <c r="I5397" s="48">
        <f>tbl_raw_data[[#This Row],[Date Actioned]]-tbl_raw_data[[#This Row],[Date Tagged]]</f>
        <v>4.7337962969322689E-3</v>
      </c>
      <c r="J5397" s="46">
        <f>HOUR(tbl_raw_data[[#This Row],[Time_taken]])*60+MINUTE(tbl_raw_data[[#This Row],[Time_taken]])+SECOND(tbl_raw_data[[#This Row],[Time_taken]])/60</f>
        <v>6.8166666666666664</v>
      </c>
      <c r="K5397" s="52">
        <f>DATE(YEAR(tbl_raw_data[[#This Row],[Date Actioned]]),MONTH(tbl_raw_data[[#This Row],[Date Actioned]]),DAY(tbl_raw_data[[#This Row],[Date Actioned]]))</f>
        <v>45161</v>
      </c>
      <c r="L5397" s="50" t="str">
        <f>UPPER(TEXT(tbl_raw_data[[#This Row],[updated_date]],"MMMM"))</f>
        <v>AUGUST</v>
      </c>
      <c r="M5397" s="50" t="str">
        <f>"WEEK "&amp; IF(ROUNDUP(DAY(tbl_raw_data[[#This Row],[updated_date]])/7,0)=5,4,ROUNDUP(DAY(tbl_raw_data[[#This Row],[updated_date]])/7,0))</f>
        <v>WEEK 4</v>
      </c>
      <c r="N5397" s="50" t="str">
        <f>UPPER(VLOOKUP(tbl_raw_data[[#This Row],[Analyst]],Settiings!$A$2:$B$16,2,0))</f>
        <v>ASIF</v>
      </c>
      <c r="O5397" s="50" t="str">
        <f>TRIM(UPPER(tbl_raw_data[[#This Row],[Outcome]]))</f>
        <v>DECLINE</v>
      </c>
      <c r="P5397" s="50" t="str">
        <f>TRIM(UPPER(tbl_raw_data[[#This Row],[Queue Name]]))</f>
        <v>CONSUMER EXISTING</v>
      </c>
      <c r="Q5397" s="50" t="str">
        <f>IF(tbl_raw_data[[#This Row],[Time taken in min]]&lt;=Settiings!$D$2,"SLA_MET","SLA_NOT_MET")</f>
        <v>SLA_MET</v>
      </c>
      <c r="R5397" s="94"/>
    </row>
    <row r="5398" spans="1:18" x14ac:dyDescent="0.3">
      <c r="A5398" s="23" t="s">
        <v>5826</v>
      </c>
      <c r="B5398" s="9">
        <v>45161.578321759262</v>
      </c>
      <c r="C5398" s="30">
        <v>45161.583368055559</v>
      </c>
      <c r="D5398" s="31" t="s">
        <v>13</v>
      </c>
      <c r="E5398" s="31" t="s">
        <v>9</v>
      </c>
      <c r="F5398" s="31" t="s">
        <v>24</v>
      </c>
      <c r="G5398" s="33"/>
      <c r="H5398" s="87"/>
      <c r="I5398" s="48">
        <f>tbl_raw_data[[#This Row],[Date Actioned]]-tbl_raw_data[[#This Row],[Date Tagged]]</f>
        <v>5.0462962972233072E-3</v>
      </c>
      <c r="J5398" s="46">
        <f>HOUR(tbl_raw_data[[#This Row],[Time_taken]])*60+MINUTE(tbl_raw_data[[#This Row],[Time_taken]])+SECOND(tbl_raw_data[[#This Row],[Time_taken]])/60</f>
        <v>7.2666666666666666</v>
      </c>
      <c r="K5398" s="52">
        <f>DATE(YEAR(tbl_raw_data[[#This Row],[Date Actioned]]),MONTH(tbl_raw_data[[#This Row],[Date Actioned]]),DAY(tbl_raw_data[[#This Row],[Date Actioned]]))</f>
        <v>45161</v>
      </c>
      <c r="L5398" s="50" t="str">
        <f>UPPER(TEXT(tbl_raw_data[[#This Row],[updated_date]],"MMMM"))</f>
        <v>AUGUST</v>
      </c>
      <c r="M5398" s="50" t="str">
        <f>"WEEK "&amp; IF(ROUNDUP(DAY(tbl_raw_data[[#This Row],[updated_date]])/7,0)=5,4,ROUNDUP(DAY(tbl_raw_data[[#This Row],[updated_date]])/7,0))</f>
        <v>WEEK 4</v>
      </c>
      <c r="N5398" s="50" t="str">
        <f>UPPER(VLOOKUP(tbl_raw_data[[#This Row],[Analyst]],Settiings!$A$2:$B$16,2,0))</f>
        <v>QUADIR</v>
      </c>
      <c r="O5398" s="50" t="str">
        <f>TRIM(UPPER(tbl_raw_data[[#This Row],[Outcome]]))</f>
        <v>APPROVE</v>
      </c>
      <c r="P5398" s="50" t="str">
        <f>TRIM(UPPER(tbl_raw_data[[#This Row],[Queue Name]]))</f>
        <v>CONSUMER EXISTING</v>
      </c>
      <c r="Q5398" s="50" t="str">
        <f>IF(tbl_raw_data[[#This Row],[Time taken in min]]&lt;=Settiings!$D$2,"SLA_MET","SLA_NOT_MET")</f>
        <v>SLA_MET</v>
      </c>
      <c r="R5398" s="94"/>
    </row>
    <row r="5399" spans="1:18" x14ac:dyDescent="0.3">
      <c r="A5399" s="14" t="s">
        <v>5827</v>
      </c>
      <c r="B5399" s="15">
        <v>45161.579988425925</v>
      </c>
      <c r="C5399" s="28">
        <v>45161.58488425926</v>
      </c>
      <c r="D5399" s="29" t="s">
        <v>27</v>
      </c>
      <c r="E5399" s="29" t="s">
        <v>9</v>
      </c>
      <c r="F5399" s="29" t="s">
        <v>50</v>
      </c>
      <c r="G5399" s="32"/>
      <c r="H5399" s="86"/>
      <c r="I5399" s="48">
        <f>tbl_raw_data[[#This Row],[Date Actioned]]-tbl_raw_data[[#This Row],[Date Tagged]]</f>
        <v>4.8958333354676142E-3</v>
      </c>
      <c r="J5399" s="46">
        <f>HOUR(tbl_raw_data[[#This Row],[Time_taken]])*60+MINUTE(tbl_raw_data[[#This Row],[Time_taken]])+SECOND(tbl_raw_data[[#This Row],[Time_taken]])/60</f>
        <v>7.05</v>
      </c>
      <c r="K5399" s="52">
        <f>DATE(YEAR(tbl_raw_data[[#This Row],[Date Actioned]]),MONTH(tbl_raw_data[[#This Row],[Date Actioned]]),DAY(tbl_raw_data[[#This Row],[Date Actioned]]))</f>
        <v>45161</v>
      </c>
      <c r="L5399" s="50" t="str">
        <f>UPPER(TEXT(tbl_raw_data[[#This Row],[updated_date]],"MMMM"))</f>
        <v>AUGUST</v>
      </c>
      <c r="M5399" s="50" t="str">
        <f>"WEEK "&amp; IF(ROUNDUP(DAY(tbl_raw_data[[#This Row],[updated_date]])/7,0)=5,4,ROUNDUP(DAY(tbl_raw_data[[#This Row],[updated_date]])/7,0))</f>
        <v>WEEK 4</v>
      </c>
      <c r="N5399" s="50" t="str">
        <f>UPPER(VLOOKUP(tbl_raw_data[[#This Row],[Analyst]],Settiings!$A$2:$B$16,2,0))</f>
        <v>SHAHID</v>
      </c>
      <c r="O5399" s="50" t="str">
        <f>TRIM(UPPER(tbl_raw_data[[#This Row],[Outcome]]))</f>
        <v>DECLINE</v>
      </c>
      <c r="P5399" s="50" t="str">
        <f>TRIM(UPPER(tbl_raw_data[[#This Row],[Queue Name]]))</f>
        <v>CONSUMER EXISTING</v>
      </c>
      <c r="Q5399" s="50" t="str">
        <f>IF(tbl_raw_data[[#This Row],[Time taken in min]]&lt;=Settiings!$D$2,"SLA_MET","SLA_NOT_MET")</f>
        <v>SLA_MET</v>
      </c>
      <c r="R5399" s="94"/>
    </row>
    <row r="5400" spans="1:18" x14ac:dyDescent="0.3">
      <c r="A5400" s="20" t="s">
        <v>5828</v>
      </c>
      <c r="B5400" s="9">
        <v>45161.586319444446</v>
      </c>
      <c r="C5400" s="30">
        <v>45161.589155092595</v>
      </c>
      <c r="D5400" s="31" t="s">
        <v>27</v>
      </c>
      <c r="E5400" s="31" t="s">
        <v>9</v>
      </c>
      <c r="F5400" s="31" t="s">
        <v>70</v>
      </c>
      <c r="G5400" s="31" t="s">
        <v>4942</v>
      </c>
      <c r="H5400" s="85"/>
      <c r="I5400" s="48">
        <f>tbl_raw_data[[#This Row],[Date Actioned]]-tbl_raw_data[[#This Row],[Date Tagged]]</f>
        <v>2.8356481489026919E-3</v>
      </c>
      <c r="J5400" s="46">
        <f>HOUR(tbl_raw_data[[#This Row],[Time_taken]])*60+MINUTE(tbl_raw_data[[#This Row],[Time_taken]])+SECOND(tbl_raw_data[[#This Row],[Time_taken]])/60</f>
        <v>4.083333333333333</v>
      </c>
      <c r="K5400" s="52">
        <f>DATE(YEAR(tbl_raw_data[[#This Row],[Date Actioned]]),MONTH(tbl_raw_data[[#This Row],[Date Actioned]]),DAY(tbl_raw_data[[#This Row],[Date Actioned]]))</f>
        <v>45161</v>
      </c>
      <c r="L5400" s="50" t="str">
        <f>UPPER(TEXT(tbl_raw_data[[#This Row],[updated_date]],"MMMM"))</f>
        <v>AUGUST</v>
      </c>
      <c r="M5400" s="50" t="str">
        <f>"WEEK "&amp; IF(ROUNDUP(DAY(tbl_raw_data[[#This Row],[updated_date]])/7,0)=5,4,ROUNDUP(DAY(tbl_raw_data[[#This Row],[updated_date]])/7,0))</f>
        <v>WEEK 4</v>
      </c>
      <c r="N5400" s="50" t="str">
        <f>UPPER(VLOOKUP(tbl_raw_data[[#This Row],[Analyst]],Settiings!$A$2:$B$16,2,0))</f>
        <v>ASIF</v>
      </c>
      <c r="O5400" s="50" t="str">
        <f>TRIM(UPPER(tbl_raw_data[[#This Row],[Outcome]]))</f>
        <v>DECLINE</v>
      </c>
      <c r="P5400" s="50" t="str">
        <f>TRIM(UPPER(tbl_raw_data[[#This Row],[Queue Name]]))</f>
        <v>CONSUMER EXISTING</v>
      </c>
      <c r="Q5400" s="50" t="str">
        <f>IF(tbl_raw_data[[#This Row],[Time taken in min]]&lt;=Settiings!$D$2,"SLA_MET","SLA_NOT_MET")</f>
        <v>SLA_MET</v>
      </c>
      <c r="R5400" s="94"/>
    </row>
    <row r="5401" spans="1:18" x14ac:dyDescent="0.3">
      <c r="A5401" s="23" t="s">
        <v>5829</v>
      </c>
      <c r="B5401" s="15">
        <v>45161.586712962962</v>
      </c>
      <c r="C5401" s="28">
        <v>45161.590173611112</v>
      </c>
      <c r="D5401" s="29" t="s">
        <v>27</v>
      </c>
      <c r="E5401" s="29" t="s">
        <v>9</v>
      </c>
      <c r="F5401" s="29" t="s">
        <v>16</v>
      </c>
      <c r="G5401" s="29" t="s">
        <v>5222</v>
      </c>
      <c r="H5401" s="84"/>
      <c r="I5401" s="48">
        <f>tbl_raw_data[[#This Row],[Date Actioned]]-tbl_raw_data[[#This Row],[Date Tagged]]</f>
        <v>3.4606481494847685E-3</v>
      </c>
      <c r="J5401" s="46">
        <f>HOUR(tbl_raw_data[[#This Row],[Time_taken]])*60+MINUTE(tbl_raw_data[[#This Row],[Time_taken]])+SECOND(tbl_raw_data[[#This Row],[Time_taken]])/60</f>
        <v>4.9833333333333334</v>
      </c>
      <c r="K5401" s="52">
        <f>DATE(YEAR(tbl_raw_data[[#This Row],[Date Actioned]]),MONTH(tbl_raw_data[[#This Row],[Date Actioned]]),DAY(tbl_raw_data[[#This Row],[Date Actioned]]))</f>
        <v>45161</v>
      </c>
      <c r="L5401" s="50" t="str">
        <f>UPPER(TEXT(tbl_raw_data[[#This Row],[updated_date]],"MMMM"))</f>
        <v>AUGUST</v>
      </c>
      <c r="M5401" s="50" t="str">
        <f>"WEEK "&amp; IF(ROUNDUP(DAY(tbl_raw_data[[#This Row],[updated_date]])/7,0)=5,4,ROUNDUP(DAY(tbl_raw_data[[#This Row],[updated_date]])/7,0))</f>
        <v>WEEK 4</v>
      </c>
      <c r="N5401" s="50" t="str">
        <f>UPPER(VLOOKUP(tbl_raw_data[[#This Row],[Analyst]],Settiings!$A$2:$B$16,2,0))</f>
        <v>CAMROOON</v>
      </c>
      <c r="O5401" s="50" t="str">
        <f>TRIM(UPPER(tbl_raw_data[[#This Row],[Outcome]]))</f>
        <v>DECLINE</v>
      </c>
      <c r="P5401" s="50" t="str">
        <f>TRIM(UPPER(tbl_raw_data[[#This Row],[Queue Name]]))</f>
        <v>CONSUMER EXISTING</v>
      </c>
      <c r="Q5401" s="50" t="str">
        <f>IF(tbl_raw_data[[#This Row],[Time taken in min]]&lt;=Settiings!$D$2,"SLA_MET","SLA_NOT_MET")</f>
        <v>SLA_MET</v>
      </c>
      <c r="R5401" s="94"/>
    </row>
    <row r="5402" spans="1:18" x14ac:dyDescent="0.3">
      <c r="A5402" s="14" t="s">
        <v>5830</v>
      </c>
      <c r="B5402" s="9">
        <v>45161.587858796294</v>
      </c>
      <c r="C5402" s="30">
        <v>45161.594664351855</v>
      </c>
      <c r="D5402" s="31" t="s">
        <v>27</v>
      </c>
      <c r="E5402" s="31" t="s">
        <v>9</v>
      </c>
      <c r="F5402" s="31" t="s">
        <v>686</v>
      </c>
      <c r="G5402" s="31" t="s">
        <v>5272</v>
      </c>
      <c r="H5402" s="85"/>
      <c r="I5402" s="48">
        <f>tbl_raw_data[[#This Row],[Date Actioned]]-tbl_raw_data[[#This Row],[Date Tagged]]</f>
        <v>6.8055555602768436E-3</v>
      </c>
      <c r="J5402" s="46">
        <f>HOUR(tbl_raw_data[[#This Row],[Time_taken]])*60+MINUTE(tbl_raw_data[[#This Row],[Time_taken]])+SECOND(tbl_raw_data[[#This Row],[Time_taken]])/60</f>
        <v>9.8000000000000007</v>
      </c>
      <c r="K5402" s="52">
        <f>DATE(YEAR(tbl_raw_data[[#This Row],[Date Actioned]]),MONTH(tbl_raw_data[[#This Row],[Date Actioned]]),DAY(tbl_raw_data[[#This Row],[Date Actioned]]))</f>
        <v>45161</v>
      </c>
      <c r="L5402" s="50" t="str">
        <f>UPPER(TEXT(tbl_raw_data[[#This Row],[updated_date]],"MMMM"))</f>
        <v>AUGUST</v>
      </c>
      <c r="M5402" s="50" t="str">
        <f>"WEEK "&amp; IF(ROUNDUP(DAY(tbl_raw_data[[#This Row],[updated_date]])/7,0)=5,4,ROUNDUP(DAY(tbl_raw_data[[#This Row],[updated_date]])/7,0))</f>
        <v>WEEK 4</v>
      </c>
      <c r="N5402" s="50" t="str">
        <f>UPPER(VLOOKUP(tbl_raw_data[[#This Row],[Analyst]],Settiings!$A$2:$B$16,2,0))</f>
        <v>FARDIN</v>
      </c>
      <c r="O5402" s="50" t="str">
        <f>TRIM(UPPER(tbl_raw_data[[#This Row],[Outcome]]))</f>
        <v>DECLINE</v>
      </c>
      <c r="P5402" s="50" t="str">
        <f>TRIM(UPPER(tbl_raw_data[[#This Row],[Queue Name]]))</f>
        <v>CONSUMER EXISTING</v>
      </c>
      <c r="Q5402" s="50" t="str">
        <f>IF(tbl_raw_data[[#This Row],[Time taken in min]]&lt;=Settiings!$D$2,"SLA_MET","SLA_NOT_MET")</f>
        <v>SLA_MET</v>
      </c>
      <c r="R5402" s="94"/>
    </row>
    <row r="5403" spans="1:18" x14ac:dyDescent="0.3">
      <c r="A5403" s="20" t="s">
        <v>5831</v>
      </c>
      <c r="B5403" s="15">
        <v>45161.587997685187</v>
      </c>
      <c r="C5403" s="28">
        <v>45161.591898148145</v>
      </c>
      <c r="D5403" s="29" t="s">
        <v>27</v>
      </c>
      <c r="E5403" s="29" t="s">
        <v>9</v>
      </c>
      <c r="F5403" s="29" t="s">
        <v>70</v>
      </c>
      <c r="G5403" s="29" t="s">
        <v>4777</v>
      </c>
      <c r="H5403" s="84"/>
      <c r="I5403" s="48">
        <f>tbl_raw_data[[#This Row],[Date Actioned]]-tbl_raw_data[[#This Row],[Date Tagged]]</f>
        <v>3.900462957972195E-3</v>
      </c>
      <c r="J5403" s="46">
        <f>HOUR(tbl_raw_data[[#This Row],[Time_taken]])*60+MINUTE(tbl_raw_data[[#This Row],[Time_taken]])+SECOND(tbl_raw_data[[#This Row],[Time_taken]])/60</f>
        <v>5.6166666666666671</v>
      </c>
      <c r="K5403" s="52">
        <f>DATE(YEAR(tbl_raw_data[[#This Row],[Date Actioned]]),MONTH(tbl_raw_data[[#This Row],[Date Actioned]]),DAY(tbl_raw_data[[#This Row],[Date Actioned]]))</f>
        <v>45161</v>
      </c>
      <c r="L5403" s="50" t="str">
        <f>UPPER(TEXT(tbl_raw_data[[#This Row],[updated_date]],"MMMM"))</f>
        <v>AUGUST</v>
      </c>
      <c r="M5403" s="50" t="str">
        <f>"WEEK "&amp; IF(ROUNDUP(DAY(tbl_raw_data[[#This Row],[updated_date]])/7,0)=5,4,ROUNDUP(DAY(tbl_raw_data[[#This Row],[updated_date]])/7,0))</f>
        <v>WEEK 4</v>
      </c>
      <c r="N5403" s="50" t="str">
        <f>UPPER(VLOOKUP(tbl_raw_data[[#This Row],[Analyst]],Settiings!$A$2:$B$16,2,0))</f>
        <v>ASIF</v>
      </c>
      <c r="O5403" s="50" t="str">
        <f>TRIM(UPPER(tbl_raw_data[[#This Row],[Outcome]]))</f>
        <v>DECLINE</v>
      </c>
      <c r="P5403" s="50" t="str">
        <f>TRIM(UPPER(tbl_raw_data[[#This Row],[Queue Name]]))</f>
        <v>CONSUMER EXISTING</v>
      </c>
      <c r="Q5403" s="50" t="str">
        <f>IF(tbl_raw_data[[#This Row],[Time taken in min]]&lt;=Settiings!$D$2,"SLA_MET","SLA_NOT_MET")</f>
        <v>SLA_MET</v>
      </c>
      <c r="R5403" s="94"/>
    </row>
    <row r="5404" spans="1:18" x14ac:dyDescent="0.3">
      <c r="A5404" s="23" t="s">
        <v>5832</v>
      </c>
      <c r="B5404" s="9">
        <v>45161.588553240741</v>
      </c>
      <c r="C5404" s="30">
        <v>45161.594895833332</v>
      </c>
      <c r="D5404" s="31" t="s">
        <v>27</v>
      </c>
      <c r="E5404" s="31" t="s">
        <v>9</v>
      </c>
      <c r="F5404" s="31" t="s">
        <v>16</v>
      </c>
      <c r="G5404" s="31" t="s">
        <v>4763</v>
      </c>
      <c r="H5404" s="85"/>
      <c r="I5404" s="48">
        <f>tbl_raw_data[[#This Row],[Date Actioned]]-tbl_raw_data[[#This Row],[Date Tagged]]</f>
        <v>6.3425925909541547E-3</v>
      </c>
      <c r="J5404" s="46">
        <f>HOUR(tbl_raw_data[[#This Row],[Time_taken]])*60+MINUTE(tbl_raw_data[[#This Row],[Time_taken]])+SECOND(tbl_raw_data[[#This Row],[Time_taken]])/60</f>
        <v>9.1333333333333329</v>
      </c>
      <c r="K5404" s="52">
        <f>DATE(YEAR(tbl_raw_data[[#This Row],[Date Actioned]]),MONTH(tbl_raw_data[[#This Row],[Date Actioned]]),DAY(tbl_raw_data[[#This Row],[Date Actioned]]))</f>
        <v>45161</v>
      </c>
      <c r="L5404" s="50" t="str">
        <f>UPPER(TEXT(tbl_raw_data[[#This Row],[updated_date]],"MMMM"))</f>
        <v>AUGUST</v>
      </c>
      <c r="M5404" s="50" t="str">
        <f>"WEEK "&amp; IF(ROUNDUP(DAY(tbl_raw_data[[#This Row],[updated_date]])/7,0)=5,4,ROUNDUP(DAY(tbl_raw_data[[#This Row],[updated_date]])/7,0))</f>
        <v>WEEK 4</v>
      </c>
      <c r="N5404" s="50" t="str">
        <f>UPPER(VLOOKUP(tbl_raw_data[[#This Row],[Analyst]],Settiings!$A$2:$B$16,2,0))</f>
        <v>CAMROOON</v>
      </c>
      <c r="O5404" s="50" t="str">
        <f>TRIM(UPPER(tbl_raw_data[[#This Row],[Outcome]]))</f>
        <v>DECLINE</v>
      </c>
      <c r="P5404" s="50" t="str">
        <f>TRIM(UPPER(tbl_raw_data[[#This Row],[Queue Name]]))</f>
        <v>CONSUMER EXISTING</v>
      </c>
      <c r="Q5404" s="50" t="str">
        <f>IF(tbl_raw_data[[#This Row],[Time taken in min]]&lt;=Settiings!$D$2,"SLA_MET","SLA_NOT_MET")</f>
        <v>SLA_MET</v>
      </c>
      <c r="R5404" s="94"/>
    </row>
    <row r="5405" spans="1:18" x14ac:dyDescent="0.3">
      <c r="A5405" s="14" t="s">
        <v>5834</v>
      </c>
      <c r="B5405" s="15">
        <v>45161.594004629631</v>
      </c>
      <c r="C5405" s="28">
        <v>45161.598877314813</v>
      </c>
      <c r="D5405" s="29" t="s">
        <v>13</v>
      </c>
      <c r="E5405" s="29" t="s">
        <v>19</v>
      </c>
      <c r="F5405" s="29" t="s">
        <v>50</v>
      </c>
      <c r="G5405" s="32"/>
      <c r="H5405" s="86"/>
      <c r="I5405" s="48">
        <f>tbl_raw_data[[#This Row],[Date Actioned]]-tbl_raw_data[[#This Row],[Date Tagged]]</f>
        <v>4.8726851819083095E-3</v>
      </c>
      <c r="J5405" s="46">
        <f>HOUR(tbl_raw_data[[#This Row],[Time_taken]])*60+MINUTE(tbl_raw_data[[#This Row],[Time_taken]])+SECOND(tbl_raw_data[[#This Row],[Time_taken]])/60</f>
        <v>7.0166666666666666</v>
      </c>
      <c r="K5405" s="52">
        <f>DATE(YEAR(tbl_raw_data[[#This Row],[Date Actioned]]),MONTH(tbl_raw_data[[#This Row],[Date Actioned]]),DAY(tbl_raw_data[[#This Row],[Date Actioned]]))</f>
        <v>45161</v>
      </c>
      <c r="L5405" s="50" t="str">
        <f>UPPER(TEXT(tbl_raw_data[[#This Row],[updated_date]],"MMMM"))</f>
        <v>AUGUST</v>
      </c>
      <c r="M5405" s="50" t="str">
        <f>"WEEK "&amp; IF(ROUNDUP(DAY(tbl_raw_data[[#This Row],[updated_date]])/7,0)=5,4,ROUNDUP(DAY(tbl_raw_data[[#This Row],[updated_date]])/7,0))</f>
        <v>WEEK 4</v>
      </c>
      <c r="N5405" s="50" t="str">
        <f>UPPER(VLOOKUP(tbl_raw_data[[#This Row],[Analyst]],Settiings!$A$2:$B$16,2,0))</f>
        <v>SHAHID</v>
      </c>
      <c r="O5405" s="50" t="str">
        <f>TRIM(UPPER(tbl_raw_data[[#This Row],[Outcome]]))</f>
        <v>APPROVE</v>
      </c>
      <c r="P5405" s="50" t="str">
        <f>TRIM(UPPER(tbl_raw_data[[#This Row],[Queue Name]]))</f>
        <v>CONSUMER POST BUREAU</v>
      </c>
      <c r="Q5405" s="50" t="str">
        <f>IF(tbl_raw_data[[#This Row],[Time taken in min]]&lt;=Settiings!$D$2,"SLA_MET","SLA_NOT_MET")</f>
        <v>SLA_MET</v>
      </c>
      <c r="R5405" s="94"/>
    </row>
    <row r="5406" spans="1:18" x14ac:dyDescent="0.3">
      <c r="A5406" s="20" t="s">
        <v>5835</v>
      </c>
      <c r="B5406" s="9">
        <v>45161.59652777778</v>
      </c>
      <c r="C5406" s="30">
        <v>45161.603854166664</v>
      </c>
      <c r="D5406" s="31" t="s">
        <v>13</v>
      </c>
      <c r="E5406" s="31" t="s">
        <v>19</v>
      </c>
      <c r="F5406" s="31" t="s">
        <v>43</v>
      </c>
      <c r="G5406" s="33"/>
      <c r="H5406" s="87"/>
      <c r="I5406" s="48">
        <f>tbl_raw_data[[#This Row],[Date Actioned]]-tbl_raw_data[[#This Row],[Date Tagged]]</f>
        <v>7.326388884393964E-3</v>
      </c>
      <c r="J5406" s="46">
        <f>HOUR(tbl_raw_data[[#This Row],[Time_taken]])*60+MINUTE(tbl_raw_data[[#This Row],[Time_taken]])+SECOND(tbl_raw_data[[#This Row],[Time_taken]])/60</f>
        <v>10.55</v>
      </c>
      <c r="K5406" s="52">
        <f>DATE(YEAR(tbl_raw_data[[#This Row],[Date Actioned]]),MONTH(tbl_raw_data[[#This Row],[Date Actioned]]),DAY(tbl_raw_data[[#This Row],[Date Actioned]]))</f>
        <v>45161</v>
      </c>
      <c r="L5406" s="50" t="str">
        <f>UPPER(TEXT(tbl_raw_data[[#This Row],[updated_date]],"MMMM"))</f>
        <v>AUGUST</v>
      </c>
      <c r="M5406" s="50" t="str">
        <f>"WEEK "&amp; IF(ROUNDUP(DAY(tbl_raw_data[[#This Row],[updated_date]])/7,0)=5,4,ROUNDUP(DAY(tbl_raw_data[[#This Row],[updated_date]])/7,0))</f>
        <v>WEEK 4</v>
      </c>
      <c r="N5406" s="50" t="str">
        <f>UPPER(VLOOKUP(tbl_raw_data[[#This Row],[Analyst]],Settiings!$A$2:$B$16,2,0))</f>
        <v>MERCEDES</v>
      </c>
      <c r="O5406" s="50" t="str">
        <f>TRIM(UPPER(tbl_raw_data[[#This Row],[Outcome]]))</f>
        <v>APPROVE</v>
      </c>
      <c r="P5406" s="50" t="str">
        <f>TRIM(UPPER(tbl_raw_data[[#This Row],[Queue Name]]))</f>
        <v>CONSUMER POST BUREAU</v>
      </c>
      <c r="Q5406" s="50" t="str">
        <f>IF(tbl_raw_data[[#This Row],[Time taken in min]]&lt;=Settiings!$D$2,"SLA_MET","SLA_NOT_MET")</f>
        <v>SLA_MET</v>
      </c>
      <c r="R5406" s="94"/>
    </row>
    <row r="5407" spans="1:18" x14ac:dyDescent="0.3">
      <c r="A5407" s="14" t="s">
        <v>5836</v>
      </c>
      <c r="B5407" s="15">
        <v>45161.597581018519</v>
      </c>
      <c r="C5407" s="28">
        <v>45161.603090277778</v>
      </c>
      <c r="D5407" s="29" t="s">
        <v>27</v>
      </c>
      <c r="E5407" s="29" t="s">
        <v>47</v>
      </c>
      <c r="F5407" s="29" t="s">
        <v>1222</v>
      </c>
      <c r="G5407" s="29" t="s">
        <v>4576</v>
      </c>
      <c r="H5407" s="84"/>
      <c r="I5407" s="48">
        <f>tbl_raw_data[[#This Row],[Date Actioned]]-tbl_raw_data[[#This Row],[Date Tagged]]</f>
        <v>5.5092592592700385E-3</v>
      </c>
      <c r="J5407" s="46">
        <f>HOUR(tbl_raw_data[[#This Row],[Time_taken]])*60+MINUTE(tbl_raw_data[[#This Row],[Time_taken]])+SECOND(tbl_raw_data[[#This Row],[Time_taken]])/60</f>
        <v>7.9333333333333336</v>
      </c>
      <c r="K5407" s="52">
        <f>DATE(YEAR(tbl_raw_data[[#This Row],[Date Actioned]]),MONTH(tbl_raw_data[[#This Row],[Date Actioned]]),DAY(tbl_raw_data[[#This Row],[Date Actioned]]))</f>
        <v>45161</v>
      </c>
      <c r="L5407" s="50" t="str">
        <f>UPPER(TEXT(tbl_raw_data[[#This Row],[updated_date]],"MMMM"))</f>
        <v>AUGUST</v>
      </c>
      <c r="M5407" s="50" t="str">
        <f>"WEEK "&amp; IF(ROUNDUP(DAY(tbl_raw_data[[#This Row],[updated_date]])/7,0)=5,4,ROUNDUP(DAY(tbl_raw_data[[#This Row],[updated_date]])/7,0))</f>
        <v>WEEK 4</v>
      </c>
      <c r="N5407" s="50" t="str">
        <f>UPPER(VLOOKUP(tbl_raw_data[[#This Row],[Analyst]],Settiings!$A$2:$B$16,2,0))</f>
        <v>HARDIK</v>
      </c>
      <c r="O5407" s="50" t="str">
        <f>TRIM(UPPER(tbl_raw_data[[#This Row],[Outcome]]))</f>
        <v>DECLINE</v>
      </c>
      <c r="P5407" s="50" t="str">
        <f>TRIM(UPPER(tbl_raw_data[[#This Row],[Queue Name]]))</f>
        <v>CONSUMER PRE BUREAU</v>
      </c>
      <c r="Q5407" s="50" t="str">
        <f>IF(tbl_raw_data[[#This Row],[Time taken in min]]&lt;=Settiings!$D$2,"SLA_MET","SLA_NOT_MET")</f>
        <v>SLA_MET</v>
      </c>
      <c r="R5407" s="94"/>
    </row>
    <row r="5408" spans="1:18" x14ac:dyDescent="0.3">
      <c r="A5408" s="20" t="s">
        <v>5837</v>
      </c>
      <c r="B5408" s="9">
        <v>45161.598854166667</v>
      </c>
      <c r="C5408" s="30">
        <v>45161.604502314818</v>
      </c>
      <c r="D5408" s="31" t="s">
        <v>27</v>
      </c>
      <c r="E5408" s="31" t="s">
        <v>9</v>
      </c>
      <c r="F5408" s="31" t="s">
        <v>24</v>
      </c>
      <c r="G5408" s="33"/>
      <c r="H5408" s="87"/>
      <c r="I5408" s="48">
        <f>tbl_raw_data[[#This Row],[Date Actioned]]-tbl_raw_data[[#This Row],[Date Tagged]]</f>
        <v>5.6481481515220366E-3</v>
      </c>
      <c r="J5408" s="46">
        <f>HOUR(tbl_raw_data[[#This Row],[Time_taken]])*60+MINUTE(tbl_raw_data[[#This Row],[Time_taken]])+SECOND(tbl_raw_data[[#This Row],[Time_taken]])/60</f>
        <v>8.1333333333333329</v>
      </c>
      <c r="K5408" s="52">
        <f>DATE(YEAR(tbl_raw_data[[#This Row],[Date Actioned]]),MONTH(tbl_raw_data[[#This Row],[Date Actioned]]),DAY(tbl_raw_data[[#This Row],[Date Actioned]]))</f>
        <v>45161</v>
      </c>
      <c r="L5408" s="50" t="str">
        <f>UPPER(TEXT(tbl_raw_data[[#This Row],[updated_date]],"MMMM"))</f>
        <v>AUGUST</v>
      </c>
      <c r="M5408" s="50" t="str">
        <f>"WEEK "&amp; IF(ROUNDUP(DAY(tbl_raw_data[[#This Row],[updated_date]])/7,0)=5,4,ROUNDUP(DAY(tbl_raw_data[[#This Row],[updated_date]])/7,0))</f>
        <v>WEEK 4</v>
      </c>
      <c r="N5408" s="50" t="str">
        <f>UPPER(VLOOKUP(tbl_raw_data[[#This Row],[Analyst]],Settiings!$A$2:$B$16,2,0))</f>
        <v>QUADIR</v>
      </c>
      <c r="O5408" s="50" t="str">
        <f>TRIM(UPPER(tbl_raw_data[[#This Row],[Outcome]]))</f>
        <v>DECLINE</v>
      </c>
      <c r="P5408" s="50" t="str">
        <f>TRIM(UPPER(tbl_raw_data[[#This Row],[Queue Name]]))</f>
        <v>CONSUMER EXISTING</v>
      </c>
      <c r="Q5408" s="50" t="str">
        <f>IF(tbl_raw_data[[#This Row],[Time taken in min]]&lt;=Settiings!$D$2,"SLA_MET","SLA_NOT_MET")</f>
        <v>SLA_MET</v>
      </c>
      <c r="R5408" s="94"/>
    </row>
    <row r="5409" spans="1:18" x14ac:dyDescent="0.3">
      <c r="A5409" s="23" t="s">
        <v>5838</v>
      </c>
      <c r="B5409" s="15">
        <v>45161.603148148148</v>
      </c>
      <c r="C5409" s="28">
        <v>45161.608877314815</v>
      </c>
      <c r="D5409" s="29" t="s">
        <v>13</v>
      </c>
      <c r="E5409" s="29" t="s">
        <v>9</v>
      </c>
      <c r="F5409" s="29" t="s">
        <v>16</v>
      </c>
      <c r="G5409" s="29" t="s">
        <v>17</v>
      </c>
      <c r="H5409" s="84"/>
      <c r="I5409" s="48">
        <f>tbl_raw_data[[#This Row],[Date Actioned]]-tbl_raw_data[[#This Row],[Date Tagged]]</f>
        <v>5.7291666671517305E-3</v>
      </c>
      <c r="J5409" s="46">
        <f>HOUR(tbl_raw_data[[#This Row],[Time_taken]])*60+MINUTE(tbl_raw_data[[#This Row],[Time_taken]])+SECOND(tbl_raw_data[[#This Row],[Time_taken]])/60</f>
        <v>8.25</v>
      </c>
      <c r="K5409" s="52">
        <f>DATE(YEAR(tbl_raw_data[[#This Row],[Date Actioned]]),MONTH(tbl_raw_data[[#This Row],[Date Actioned]]),DAY(tbl_raw_data[[#This Row],[Date Actioned]]))</f>
        <v>45161</v>
      </c>
      <c r="L5409" s="50" t="str">
        <f>UPPER(TEXT(tbl_raw_data[[#This Row],[updated_date]],"MMMM"))</f>
        <v>AUGUST</v>
      </c>
      <c r="M5409" s="50" t="str">
        <f>"WEEK "&amp; IF(ROUNDUP(DAY(tbl_raw_data[[#This Row],[updated_date]])/7,0)=5,4,ROUNDUP(DAY(tbl_raw_data[[#This Row],[updated_date]])/7,0))</f>
        <v>WEEK 4</v>
      </c>
      <c r="N5409" s="50" t="str">
        <f>UPPER(VLOOKUP(tbl_raw_data[[#This Row],[Analyst]],Settiings!$A$2:$B$16,2,0))</f>
        <v>CAMROOON</v>
      </c>
      <c r="O5409" s="50" t="str">
        <f>TRIM(UPPER(tbl_raw_data[[#This Row],[Outcome]]))</f>
        <v>APPROVE</v>
      </c>
      <c r="P5409" s="50" t="str">
        <f>TRIM(UPPER(tbl_raw_data[[#This Row],[Queue Name]]))</f>
        <v>CONSUMER EXISTING</v>
      </c>
      <c r="Q5409" s="50" t="str">
        <f>IF(tbl_raw_data[[#This Row],[Time taken in min]]&lt;=Settiings!$D$2,"SLA_MET","SLA_NOT_MET")</f>
        <v>SLA_MET</v>
      </c>
      <c r="R5409" s="94"/>
    </row>
    <row r="5410" spans="1:18" x14ac:dyDescent="0.3">
      <c r="A5410" s="14" t="s">
        <v>5839</v>
      </c>
      <c r="B5410" s="9">
        <v>45161.604745370372</v>
      </c>
      <c r="C5410" s="30">
        <v>45161.608715277776</v>
      </c>
      <c r="D5410" s="31" t="s">
        <v>13</v>
      </c>
      <c r="E5410" s="31" t="s">
        <v>9</v>
      </c>
      <c r="F5410" s="31" t="s">
        <v>1222</v>
      </c>
      <c r="G5410" s="31" t="s">
        <v>17</v>
      </c>
      <c r="H5410" s="85"/>
      <c r="I5410" s="48">
        <f>tbl_raw_data[[#This Row],[Date Actioned]]-tbl_raw_data[[#This Row],[Date Tagged]]</f>
        <v>3.9699074040981941E-3</v>
      </c>
      <c r="J5410" s="46">
        <f>HOUR(tbl_raw_data[[#This Row],[Time_taken]])*60+MINUTE(tbl_raw_data[[#This Row],[Time_taken]])+SECOND(tbl_raw_data[[#This Row],[Time_taken]])/60</f>
        <v>5.7166666666666668</v>
      </c>
      <c r="K5410" s="52">
        <f>DATE(YEAR(tbl_raw_data[[#This Row],[Date Actioned]]),MONTH(tbl_raw_data[[#This Row],[Date Actioned]]),DAY(tbl_raw_data[[#This Row],[Date Actioned]]))</f>
        <v>45161</v>
      </c>
      <c r="L5410" s="50" t="str">
        <f>UPPER(TEXT(tbl_raw_data[[#This Row],[updated_date]],"MMMM"))</f>
        <v>AUGUST</v>
      </c>
      <c r="M5410" s="50" t="str">
        <f>"WEEK "&amp; IF(ROUNDUP(DAY(tbl_raw_data[[#This Row],[updated_date]])/7,0)=5,4,ROUNDUP(DAY(tbl_raw_data[[#This Row],[updated_date]])/7,0))</f>
        <v>WEEK 4</v>
      </c>
      <c r="N5410" s="50" t="str">
        <f>UPPER(VLOOKUP(tbl_raw_data[[#This Row],[Analyst]],Settiings!$A$2:$B$16,2,0))</f>
        <v>HARDIK</v>
      </c>
      <c r="O5410" s="50" t="str">
        <f>TRIM(UPPER(tbl_raw_data[[#This Row],[Outcome]]))</f>
        <v>APPROVE</v>
      </c>
      <c r="P5410" s="50" t="str">
        <f>TRIM(UPPER(tbl_raw_data[[#This Row],[Queue Name]]))</f>
        <v>CONSUMER EXISTING</v>
      </c>
      <c r="Q5410" s="50" t="str">
        <f>IF(tbl_raw_data[[#This Row],[Time taken in min]]&lt;=Settiings!$D$2,"SLA_MET","SLA_NOT_MET")</f>
        <v>SLA_MET</v>
      </c>
      <c r="R5410" s="94"/>
    </row>
    <row r="5411" spans="1:18" x14ac:dyDescent="0.3">
      <c r="A5411" s="20" t="s">
        <v>5842</v>
      </c>
      <c r="B5411" s="15">
        <v>45161.607858796298</v>
      </c>
      <c r="C5411" s="28">
        <v>45161.613541666666</v>
      </c>
      <c r="D5411" s="29" t="s">
        <v>13</v>
      </c>
      <c r="E5411" s="29" t="s">
        <v>9</v>
      </c>
      <c r="F5411" s="29" t="s">
        <v>43</v>
      </c>
      <c r="G5411" s="32"/>
      <c r="H5411" s="86"/>
      <c r="I5411" s="48">
        <f>tbl_raw_data[[#This Row],[Date Actioned]]-tbl_raw_data[[#This Row],[Date Tagged]]</f>
        <v>5.6828703673090786E-3</v>
      </c>
      <c r="J5411" s="46">
        <f>HOUR(tbl_raw_data[[#This Row],[Time_taken]])*60+MINUTE(tbl_raw_data[[#This Row],[Time_taken]])+SECOND(tbl_raw_data[[#This Row],[Time_taken]])/60</f>
        <v>8.1833333333333336</v>
      </c>
      <c r="K5411" s="52">
        <f>DATE(YEAR(tbl_raw_data[[#This Row],[Date Actioned]]),MONTH(tbl_raw_data[[#This Row],[Date Actioned]]),DAY(tbl_raw_data[[#This Row],[Date Actioned]]))</f>
        <v>45161</v>
      </c>
      <c r="L5411" s="50" t="str">
        <f>UPPER(TEXT(tbl_raw_data[[#This Row],[updated_date]],"MMMM"))</f>
        <v>AUGUST</v>
      </c>
      <c r="M5411" s="50" t="str">
        <f>"WEEK "&amp; IF(ROUNDUP(DAY(tbl_raw_data[[#This Row],[updated_date]])/7,0)=5,4,ROUNDUP(DAY(tbl_raw_data[[#This Row],[updated_date]])/7,0))</f>
        <v>WEEK 4</v>
      </c>
      <c r="N5411" s="50" t="str">
        <f>UPPER(VLOOKUP(tbl_raw_data[[#This Row],[Analyst]],Settiings!$A$2:$B$16,2,0))</f>
        <v>MERCEDES</v>
      </c>
      <c r="O5411" s="50" t="str">
        <f>TRIM(UPPER(tbl_raw_data[[#This Row],[Outcome]]))</f>
        <v>APPROVE</v>
      </c>
      <c r="P5411" s="50" t="str">
        <f>TRIM(UPPER(tbl_raw_data[[#This Row],[Queue Name]]))</f>
        <v>CONSUMER EXISTING</v>
      </c>
      <c r="Q5411" s="50" t="str">
        <f>IF(tbl_raw_data[[#This Row],[Time taken in min]]&lt;=Settiings!$D$2,"SLA_MET","SLA_NOT_MET")</f>
        <v>SLA_MET</v>
      </c>
      <c r="R5411" s="94"/>
    </row>
    <row r="5412" spans="1:18" x14ac:dyDescent="0.3">
      <c r="A5412" s="23" t="s">
        <v>5846</v>
      </c>
      <c r="B5412" s="9">
        <v>45161.614224537036</v>
      </c>
      <c r="C5412" s="30">
        <v>45161.618935185186</v>
      </c>
      <c r="D5412" s="31" t="s">
        <v>13</v>
      </c>
      <c r="E5412" s="31" t="s">
        <v>9</v>
      </c>
      <c r="F5412" s="31" t="s">
        <v>1222</v>
      </c>
      <c r="G5412" s="31" t="s">
        <v>17</v>
      </c>
      <c r="H5412" s="85"/>
      <c r="I5412" s="48">
        <f>tbl_raw_data[[#This Row],[Date Actioned]]-tbl_raw_data[[#This Row],[Date Tagged]]</f>
        <v>4.7106481506489217E-3</v>
      </c>
      <c r="J5412" s="46">
        <f>HOUR(tbl_raw_data[[#This Row],[Time_taken]])*60+MINUTE(tbl_raw_data[[#This Row],[Time_taken]])+SECOND(tbl_raw_data[[#This Row],[Time_taken]])/60</f>
        <v>6.7833333333333332</v>
      </c>
      <c r="K5412" s="52">
        <f>DATE(YEAR(tbl_raw_data[[#This Row],[Date Actioned]]),MONTH(tbl_raw_data[[#This Row],[Date Actioned]]),DAY(tbl_raw_data[[#This Row],[Date Actioned]]))</f>
        <v>45161</v>
      </c>
      <c r="L5412" s="50" t="str">
        <f>UPPER(TEXT(tbl_raw_data[[#This Row],[updated_date]],"MMMM"))</f>
        <v>AUGUST</v>
      </c>
      <c r="M5412" s="50" t="str">
        <f>"WEEK "&amp; IF(ROUNDUP(DAY(tbl_raw_data[[#This Row],[updated_date]])/7,0)=5,4,ROUNDUP(DAY(tbl_raw_data[[#This Row],[updated_date]])/7,0))</f>
        <v>WEEK 4</v>
      </c>
      <c r="N5412" s="50" t="str">
        <f>UPPER(VLOOKUP(tbl_raw_data[[#This Row],[Analyst]],Settiings!$A$2:$B$16,2,0))</f>
        <v>HARDIK</v>
      </c>
      <c r="O5412" s="50" t="str">
        <f>TRIM(UPPER(tbl_raw_data[[#This Row],[Outcome]]))</f>
        <v>APPROVE</v>
      </c>
      <c r="P5412" s="50" t="str">
        <f>TRIM(UPPER(tbl_raw_data[[#This Row],[Queue Name]]))</f>
        <v>CONSUMER EXISTING</v>
      </c>
      <c r="Q5412" s="50" t="str">
        <f>IF(tbl_raw_data[[#This Row],[Time taken in min]]&lt;=Settiings!$D$2,"SLA_MET","SLA_NOT_MET")</f>
        <v>SLA_MET</v>
      </c>
      <c r="R5412" s="94"/>
    </row>
    <row r="5413" spans="1:18" x14ac:dyDescent="0.3">
      <c r="A5413" s="14" t="s">
        <v>5847</v>
      </c>
      <c r="B5413" s="15">
        <v>45161.615474537037</v>
      </c>
      <c r="C5413" s="28">
        <v>45161.622858796298</v>
      </c>
      <c r="D5413" s="29" t="s">
        <v>13</v>
      </c>
      <c r="E5413" s="29" t="s">
        <v>9</v>
      </c>
      <c r="F5413" s="29" t="s">
        <v>686</v>
      </c>
      <c r="G5413" s="29" t="s">
        <v>17</v>
      </c>
      <c r="H5413" s="84"/>
      <c r="I5413" s="48">
        <f>tbl_raw_data[[#This Row],[Date Actioned]]-tbl_raw_data[[#This Row],[Date Tagged]]</f>
        <v>7.3842592610162683E-3</v>
      </c>
      <c r="J5413" s="46">
        <f>HOUR(tbl_raw_data[[#This Row],[Time_taken]])*60+MINUTE(tbl_raw_data[[#This Row],[Time_taken]])+SECOND(tbl_raw_data[[#This Row],[Time_taken]])/60</f>
        <v>10.633333333333333</v>
      </c>
      <c r="K5413" s="52">
        <f>DATE(YEAR(tbl_raw_data[[#This Row],[Date Actioned]]),MONTH(tbl_raw_data[[#This Row],[Date Actioned]]),DAY(tbl_raw_data[[#This Row],[Date Actioned]]))</f>
        <v>45161</v>
      </c>
      <c r="L5413" s="50" t="str">
        <f>UPPER(TEXT(tbl_raw_data[[#This Row],[updated_date]],"MMMM"))</f>
        <v>AUGUST</v>
      </c>
      <c r="M5413" s="50" t="str">
        <f>"WEEK "&amp; IF(ROUNDUP(DAY(tbl_raw_data[[#This Row],[updated_date]])/7,0)=5,4,ROUNDUP(DAY(tbl_raw_data[[#This Row],[updated_date]])/7,0))</f>
        <v>WEEK 4</v>
      </c>
      <c r="N5413" s="50" t="str">
        <f>UPPER(VLOOKUP(tbl_raw_data[[#This Row],[Analyst]],Settiings!$A$2:$B$16,2,0))</f>
        <v>FARDIN</v>
      </c>
      <c r="O5413" s="50" t="str">
        <f>TRIM(UPPER(tbl_raw_data[[#This Row],[Outcome]]))</f>
        <v>APPROVE</v>
      </c>
      <c r="P5413" s="50" t="str">
        <f>TRIM(UPPER(tbl_raw_data[[#This Row],[Queue Name]]))</f>
        <v>CONSUMER EXISTING</v>
      </c>
      <c r="Q5413" s="50" t="str">
        <f>IF(tbl_raw_data[[#This Row],[Time taken in min]]&lt;=Settiings!$D$2,"SLA_MET","SLA_NOT_MET")</f>
        <v>SLA_MET</v>
      </c>
      <c r="R5413" s="94"/>
    </row>
    <row r="5414" spans="1:18" x14ac:dyDescent="0.3">
      <c r="A5414" s="20" t="s">
        <v>5849</v>
      </c>
      <c r="B5414" s="9">
        <v>45161.618090277778</v>
      </c>
      <c r="C5414" s="30">
        <v>45161.629513888889</v>
      </c>
      <c r="D5414" s="31" t="s">
        <v>13</v>
      </c>
      <c r="E5414" s="31" t="s">
        <v>9</v>
      </c>
      <c r="F5414" s="31" t="s">
        <v>24</v>
      </c>
      <c r="G5414" s="33"/>
      <c r="H5414" s="87"/>
      <c r="I5414" s="48">
        <f>tbl_raw_data[[#This Row],[Date Actioned]]-tbl_raw_data[[#This Row],[Date Tagged]]</f>
        <v>1.1423611111240461E-2</v>
      </c>
      <c r="J5414" s="46">
        <f>HOUR(tbl_raw_data[[#This Row],[Time_taken]])*60+MINUTE(tbl_raw_data[[#This Row],[Time_taken]])+SECOND(tbl_raw_data[[#This Row],[Time_taken]])/60</f>
        <v>16.45</v>
      </c>
      <c r="K5414" s="52">
        <f>DATE(YEAR(tbl_raw_data[[#This Row],[Date Actioned]]),MONTH(tbl_raw_data[[#This Row],[Date Actioned]]),DAY(tbl_raw_data[[#This Row],[Date Actioned]]))</f>
        <v>45161</v>
      </c>
      <c r="L5414" s="50" t="str">
        <f>UPPER(TEXT(tbl_raw_data[[#This Row],[updated_date]],"MMMM"))</f>
        <v>AUGUST</v>
      </c>
      <c r="M5414" s="50" t="str">
        <f>"WEEK "&amp; IF(ROUNDUP(DAY(tbl_raw_data[[#This Row],[updated_date]])/7,0)=5,4,ROUNDUP(DAY(tbl_raw_data[[#This Row],[updated_date]])/7,0))</f>
        <v>WEEK 4</v>
      </c>
      <c r="N5414" s="50" t="str">
        <f>UPPER(VLOOKUP(tbl_raw_data[[#This Row],[Analyst]],Settiings!$A$2:$B$16,2,0))</f>
        <v>QUADIR</v>
      </c>
      <c r="O5414" s="50" t="str">
        <f>TRIM(UPPER(tbl_raw_data[[#This Row],[Outcome]]))</f>
        <v>APPROVE</v>
      </c>
      <c r="P5414" s="50" t="str">
        <f>TRIM(UPPER(tbl_raw_data[[#This Row],[Queue Name]]))</f>
        <v>CONSUMER EXISTING</v>
      </c>
      <c r="Q5414" s="50" t="str">
        <f>IF(tbl_raw_data[[#This Row],[Time taken in min]]&lt;=Settiings!$D$2,"SLA_MET","SLA_NOT_MET")</f>
        <v>SLA_MET</v>
      </c>
      <c r="R5414" s="94"/>
    </row>
    <row r="5415" spans="1:18" x14ac:dyDescent="0.3">
      <c r="A5415" s="23" t="s">
        <v>5850</v>
      </c>
      <c r="B5415" s="15">
        <v>45161.619583333333</v>
      </c>
      <c r="C5415" s="28">
        <v>45161.624155092592</v>
      </c>
      <c r="D5415" s="29" t="s">
        <v>13</v>
      </c>
      <c r="E5415" s="29" t="s">
        <v>47</v>
      </c>
      <c r="F5415" s="29" t="s">
        <v>1222</v>
      </c>
      <c r="G5415" s="29" t="s">
        <v>17</v>
      </c>
      <c r="H5415" s="84"/>
      <c r="I5415" s="48">
        <f>tbl_raw_data[[#This Row],[Date Actioned]]-tbl_raw_data[[#This Row],[Date Tagged]]</f>
        <v>4.5717592583969235E-3</v>
      </c>
      <c r="J5415" s="46">
        <f>HOUR(tbl_raw_data[[#This Row],[Time_taken]])*60+MINUTE(tbl_raw_data[[#This Row],[Time_taken]])+SECOND(tbl_raw_data[[#This Row],[Time_taken]])/60</f>
        <v>6.583333333333333</v>
      </c>
      <c r="K5415" s="52">
        <f>DATE(YEAR(tbl_raw_data[[#This Row],[Date Actioned]]),MONTH(tbl_raw_data[[#This Row],[Date Actioned]]),DAY(tbl_raw_data[[#This Row],[Date Actioned]]))</f>
        <v>45161</v>
      </c>
      <c r="L5415" s="50" t="str">
        <f>UPPER(TEXT(tbl_raw_data[[#This Row],[updated_date]],"MMMM"))</f>
        <v>AUGUST</v>
      </c>
      <c r="M5415" s="50" t="str">
        <f>"WEEK "&amp; IF(ROUNDUP(DAY(tbl_raw_data[[#This Row],[updated_date]])/7,0)=5,4,ROUNDUP(DAY(tbl_raw_data[[#This Row],[updated_date]])/7,0))</f>
        <v>WEEK 4</v>
      </c>
      <c r="N5415" s="50" t="str">
        <f>UPPER(VLOOKUP(tbl_raw_data[[#This Row],[Analyst]],Settiings!$A$2:$B$16,2,0))</f>
        <v>HARDIK</v>
      </c>
      <c r="O5415" s="50" t="str">
        <f>TRIM(UPPER(tbl_raw_data[[#This Row],[Outcome]]))</f>
        <v>APPROVE</v>
      </c>
      <c r="P5415" s="50" t="str">
        <f>TRIM(UPPER(tbl_raw_data[[#This Row],[Queue Name]]))</f>
        <v>CONSUMER PRE BUREAU</v>
      </c>
      <c r="Q5415" s="50" t="str">
        <f>IF(tbl_raw_data[[#This Row],[Time taken in min]]&lt;=Settiings!$D$2,"SLA_MET","SLA_NOT_MET")</f>
        <v>SLA_MET</v>
      </c>
      <c r="R5415" s="94"/>
    </row>
    <row r="5416" spans="1:18" x14ac:dyDescent="0.3">
      <c r="A5416" s="23" t="s">
        <v>5851</v>
      </c>
      <c r="B5416" s="15">
        <v>45161.620787037034</v>
      </c>
      <c r="C5416" s="28">
        <v>45161.624745370369</v>
      </c>
      <c r="D5416" s="29" t="s">
        <v>27</v>
      </c>
      <c r="E5416" s="29" t="s">
        <v>19</v>
      </c>
      <c r="F5416" s="29" t="s">
        <v>70</v>
      </c>
      <c r="G5416" s="29" t="s">
        <v>5852</v>
      </c>
      <c r="H5416" s="84"/>
      <c r="I5416" s="48">
        <f>tbl_raw_data[[#This Row],[Date Actioned]]-tbl_raw_data[[#This Row],[Date Tagged]]</f>
        <v>3.9583333345944993E-3</v>
      </c>
      <c r="J5416" s="46">
        <f>HOUR(tbl_raw_data[[#This Row],[Time_taken]])*60+MINUTE(tbl_raw_data[[#This Row],[Time_taken]])+SECOND(tbl_raw_data[[#This Row],[Time_taken]])/60</f>
        <v>5.7</v>
      </c>
      <c r="K5416" s="52">
        <f>DATE(YEAR(tbl_raw_data[[#This Row],[Date Actioned]]),MONTH(tbl_raw_data[[#This Row],[Date Actioned]]),DAY(tbl_raw_data[[#This Row],[Date Actioned]]))</f>
        <v>45161</v>
      </c>
      <c r="L5416" s="50" t="str">
        <f>UPPER(TEXT(tbl_raw_data[[#This Row],[updated_date]],"MMMM"))</f>
        <v>AUGUST</v>
      </c>
      <c r="M5416" s="50" t="str">
        <f>"WEEK "&amp; IF(ROUNDUP(DAY(tbl_raw_data[[#This Row],[updated_date]])/7,0)=5,4,ROUNDUP(DAY(tbl_raw_data[[#This Row],[updated_date]])/7,0))</f>
        <v>WEEK 4</v>
      </c>
      <c r="N5416" s="50" t="str">
        <f>UPPER(VLOOKUP(tbl_raw_data[[#This Row],[Analyst]],Settiings!$A$2:$B$16,2,0))</f>
        <v>ASIF</v>
      </c>
      <c r="O5416" s="50" t="str">
        <f>TRIM(UPPER(tbl_raw_data[[#This Row],[Outcome]]))</f>
        <v>DECLINE</v>
      </c>
      <c r="P5416" s="50" t="str">
        <f>TRIM(UPPER(tbl_raw_data[[#This Row],[Queue Name]]))</f>
        <v>CONSUMER POST BUREAU</v>
      </c>
      <c r="Q5416" s="50" t="str">
        <f>IF(tbl_raw_data[[#This Row],[Time taken in min]]&lt;=Settiings!$D$2,"SLA_MET","SLA_NOT_MET")</f>
        <v>SLA_MET</v>
      </c>
      <c r="R5416" s="94"/>
    </row>
    <row r="5417" spans="1:18" x14ac:dyDescent="0.3">
      <c r="A5417" s="14" t="s">
        <v>5853</v>
      </c>
      <c r="B5417" s="9">
        <v>45161.623298611114</v>
      </c>
      <c r="C5417" s="30">
        <v>45161.625949074078</v>
      </c>
      <c r="D5417" s="31" t="s">
        <v>27</v>
      </c>
      <c r="E5417" s="31" t="s">
        <v>9</v>
      </c>
      <c r="F5417" s="31" t="s">
        <v>16</v>
      </c>
      <c r="G5417" s="31" t="s">
        <v>4942</v>
      </c>
      <c r="H5417" s="85"/>
      <c r="I5417" s="48">
        <f>tbl_raw_data[[#This Row],[Date Actioned]]-tbl_raw_data[[#This Row],[Date Tagged]]</f>
        <v>2.6504629640839994E-3</v>
      </c>
      <c r="J5417" s="46">
        <f>HOUR(tbl_raw_data[[#This Row],[Time_taken]])*60+MINUTE(tbl_raw_data[[#This Row],[Time_taken]])+SECOND(tbl_raw_data[[#This Row],[Time_taken]])/60</f>
        <v>3.8166666666666664</v>
      </c>
      <c r="K5417" s="52">
        <f>DATE(YEAR(tbl_raw_data[[#This Row],[Date Actioned]]),MONTH(tbl_raw_data[[#This Row],[Date Actioned]]),DAY(tbl_raw_data[[#This Row],[Date Actioned]]))</f>
        <v>45161</v>
      </c>
      <c r="L5417" s="50" t="str">
        <f>UPPER(TEXT(tbl_raw_data[[#This Row],[updated_date]],"MMMM"))</f>
        <v>AUGUST</v>
      </c>
      <c r="M5417" s="50" t="str">
        <f>"WEEK "&amp; IF(ROUNDUP(DAY(tbl_raw_data[[#This Row],[updated_date]])/7,0)=5,4,ROUNDUP(DAY(tbl_raw_data[[#This Row],[updated_date]])/7,0))</f>
        <v>WEEK 4</v>
      </c>
      <c r="N5417" s="50" t="str">
        <f>UPPER(VLOOKUP(tbl_raw_data[[#This Row],[Analyst]],Settiings!$A$2:$B$16,2,0))</f>
        <v>CAMROOON</v>
      </c>
      <c r="O5417" s="50" t="str">
        <f>TRIM(UPPER(tbl_raw_data[[#This Row],[Outcome]]))</f>
        <v>DECLINE</v>
      </c>
      <c r="P5417" s="50" t="str">
        <f>TRIM(UPPER(tbl_raw_data[[#This Row],[Queue Name]]))</f>
        <v>CONSUMER EXISTING</v>
      </c>
      <c r="Q5417" s="50" t="str">
        <f>IF(tbl_raw_data[[#This Row],[Time taken in min]]&lt;=Settiings!$D$2,"SLA_MET","SLA_NOT_MET")</f>
        <v>SLA_MET</v>
      </c>
      <c r="R5417" s="94"/>
    </row>
    <row r="5418" spans="1:18" x14ac:dyDescent="0.3">
      <c r="A5418" s="14" t="s">
        <v>5854</v>
      </c>
      <c r="B5418" s="9">
        <v>45161.624085648145</v>
      </c>
      <c r="C5418" s="30">
        <v>45161.634398148148</v>
      </c>
      <c r="D5418" s="31" t="s">
        <v>13</v>
      </c>
      <c r="E5418" s="31" t="s">
        <v>19</v>
      </c>
      <c r="F5418" s="31" t="s">
        <v>686</v>
      </c>
      <c r="G5418" s="33"/>
      <c r="H5418" s="87"/>
      <c r="I5418" s="48">
        <f>tbl_raw_data[[#This Row],[Date Actioned]]-tbl_raw_data[[#This Row],[Date Tagged]]</f>
        <v>1.0312500002328306E-2</v>
      </c>
      <c r="J5418" s="46">
        <f>HOUR(tbl_raw_data[[#This Row],[Time_taken]])*60+MINUTE(tbl_raw_data[[#This Row],[Time_taken]])+SECOND(tbl_raw_data[[#This Row],[Time_taken]])/60</f>
        <v>14.85</v>
      </c>
      <c r="K5418" s="52">
        <f>DATE(YEAR(tbl_raw_data[[#This Row],[Date Actioned]]),MONTH(tbl_raw_data[[#This Row],[Date Actioned]]),DAY(tbl_raw_data[[#This Row],[Date Actioned]]))</f>
        <v>45161</v>
      </c>
      <c r="L5418" s="50" t="str">
        <f>UPPER(TEXT(tbl_raw_data[[#This Row],[updated_date]],"MMMM"))</f>
        <v>AUGUST</v>
      </c>
      <c r="M5418" s="50" t="str">
        <f>"WEEK "&amp; IF(ROUNDUP(DAY(tbl_raw_data[[#This Row],[updated_date]])/7,0)=5,4,ROUNDUP(DAY(tbl_raw_data[[#This Row],[updated_date]])/7,0))</f>
        <v>WEEK 4</v>
      </c>
      <c r="N5418" s="50" t="str">
        <f>UPPER(VLOOKUP(tbl_raw_data[[#This Row],[Analyst]],Settiings!$A$2:$B$16,2,0))</f>
        <v>FARDIN</v>
      </c>
      <c r="O5418" s="50" t="str">
        <f>TRIM(UPPER(tbl_raw_data[[#This Row],[Outcome]]))</f>
        <v>APPROVE</v>
      </c>
      <c r="P5418" s="50" t="str">
        <f>TRIM(UPPER(tbl_raw_data[[#This Row],[Queue Name]]))</f>
        <v>CONSUMER POST BUREAU</v>
      </c>
      <c r="Q5418" s="50" t="str">
        <f>IF(tbl_raw_data[[#This Row],[Time taken in min]]&lt;=Settiings!$D$2,"SLA_MET","SLA_NOT_MET")</f>
        <v>SLA_MET</v>
      </c>
      <c r="R5418" s="94"/>
    </row>
    <row r="5419" spans="1:18" x14ac:dyDescent="0.3">
      <c r="A5419" s="20" t="s">
        <v>5855</v>
      </c>
      <c r="B5419" s="15">
        <v>45161.627789351849</v>
      </c>
      <c r="C5419" s="28">
        <v>45161.633472222224</v>
      </c>
      <c r="D5419" s="29" t="s">
        <v>27</v>
      </c>
      <c r="E5419" s="29" t="s">
        <v>9</v>
      </c>
      <c r="F5419" s="29" t="s">
        <v>50</v>
      </c>
      <c r="G5419" s="32"/>
      <c r="H5419" s="86"/>
      <c r="I5419" s="48">
        <f>tbl_raw_data[[#This Row],[Date Actioned]]-tbl_raw_data[[#This Row],[Date Tagged]]</f>
        <v>5.6828703745850362E-3</v>
      </c>
      <c r="J5419" s="46">
        <f>HOUR(tbl_raw_data[[#This Row],[Time_taken]])*60+MINUTE(tbl_raw_data[[#This Row],[Time_taken]])+SECOND(tbl_raw_data[[#This Row],[Time_taken]])/60</f>
        <v>8.1833333333333336</v>
      </c>
      <c r="K5419" s="52">
        <f>DATE(YEAR(tbl_raw_data[[#This Row],[Date Actioned]]),MONTH(tbl_raw_data[[#This Row],[Date Actioned]]),DAY(tbl_raw_data[[#This Row],[Date Actioned]]))</f>
        <v>45161</v>
      </c>
      <c r="L5419" s="50" t="str">
        <f>UPPER(TEXT(tbl_raw_data[[#This Row],[updated_date]],"MMMM"))</f>
        <v>AUGUST</v>
      </c>
      <c r="M5419" s="50" t="str">
        <f>"WEEK "&amp; IF(ROUNDUP(DAY(tbl_raw_data[[#This Row],[updated_date]])/7,0)=5,4,ROUNDUP(DAY(tbl_raw_data[[#This Row],[updated_date]])/7,0))</f>
        <v>WEEK 4</v>
      </c>
      <c r="N5419" s="50" t="str">
        <f>UPPER(VLOOKUP(tbl_raw_data[[#This Row],[Analyst]],Settiings!$A$2:$B$16,2,0))</f>
        <v>SHAHID</v>
      </c>
      <c r="O5419" s="50" t="str">
        <f>TRIM(UPPER(tbl_raw_data[[#This Row],[Outcome]]))</f>
        <v>DECLINE</v>
      </c>
      <c r="P5419" s="50" t="str">
        <f>TRIM(UPPER(tbl_raw_data[[#This Row],[Queue Name]]))</f>
        <v>CONSUMER EXISTING</v>
      </c>
      <c r="Q5419" s="50" t="str">
        <f>IF(tbl_raw_data[[#This Row],[Time taken in min]]&lt;=Settiings!$D$2,"SLA_MET","SLA_NOT_MET")</f>
        <v>SLA_MET</v>
      </c>
      <c r="R5419" s="94"/>
    </row>
    <row r="5420" spans="1:18" x14ac:dyDescent="0.3">
      <c r="A5420" s="20" t="s">
        <v>5858</v>
      </c>
      <c r="B5420" s="15">
        <v>45161.632395833331</v>
      </c>
      <c r="C5420" s="28">
        <v>45161.639965277776</v>
      </c>
      <c r="D5420" s="29" t="s">
        <v>13</v>
      </c>
      <c r="E5420" s="29" t="s">
        <v>47</v>
      </c>
      <c r="F5420" s="29" t="s">
        <v>16</v>
      </c>
      <c r="G5420" s="29" t="s">
        <v>17</v>
      </c>
      <c r="H5420" s="84"/>
      <c r="I5420" s="48">
        <f>tbl_raw_data[[#This Row],[Date Actioned]]-tbl_raw_data[[#This Row],[Date Tagged]]</f>
        <v>7.5694444458349608E-3</v>
      </c>
      <c r="J5420" s="46">
        <f>HOUR(tbl_raw_data[[#This Row],[Time_taken]])*60+MINUTE(tbl_raw_data[[#This Row],[Time_taken]])+SECOND(tbl_raw_data[[#This Row],[Time_taken]])/60</f>
        <v>10.9</v>
      </c>
      <c r="K5420" s="52">
        <f>DATE(YEAR(tbl_raw_data[[#This Row],[Date Actioned]]),MONTH(tbl_raw_data[[#This Row],[Date Actioned]]),DAY(tbl_raw_data[[#This Row],[Date Actioned]]))</f>
        <v>45161</v>
      </c>
      <c r="L5420" s="50" t="str">
        <f>UPPER(TEXT(tbl_raw_data[[#This Row],[updated_date]],"MMMM"))</f>
        <v>AUGUST</v>
      </c>
      <c r="M5420" s="50" t="str">
        <f>"WEEK "&amp; IF(ROUNDUP(DAY(tbl_raw_data[[#This Row],[updated_date]])/7,0)=5,4,ROUNDUP(DAY(tbl_raw_data[[#This Row],[updated_date]])/7,0))</f>
        <v>WEEK 4</v>
      </c>
      <c r="N5420" s="50" t="str">
        <f>UPPER(VLOOKUP(tbl_raw_data[[#This Row],[Analyst]],Settiings!$A$2:$B$16,2,0))</f>
        <v>CAMROOON</v>
      </c>
      <c r="O5420" s="50" t="str">
        <f>TRIM(UPPER(tbl_raw_data[[#This Row],[Outcome]]))</f>
        <v>APPROVE</v>
      </c>
      <c r="P5420" s="50" t="str">
        <f>TRIM(UPPER(tbl_raw_data[[#This Row],[Queue Name]]))</f>
        <v>CONSUMER PRE BUREAU</v>
      </c>
      <c r="Q5420" s="50" t="str">
        <f>IF(tbl_raw_data[[#This Row],[Time taken in min]]&lt;=Settiings!$D$2,"SLA_MET","SLA_NOT_MET")</f>
        <v>SLA_MET</v>
      </c>
      <c r="R5420" s="94"/>
    </row>
    <row r="5421" spans="1:18" x14ac:dyDescent="0.3">
      <c r="A5421" s="23" t="s">
        <v>5859</v>
      </c>
      <c r="B5421" s="9">
        <v>45161.635520833333</v>
      </c>
      <c r="C5421" s="30">
        <v>45161.640069444446</v>
      </c>
      <c r="D5421" s="31" t="s">
        <v>27</v>
      </c>
      <c r="E5421" s="31" t="s">
        <v>9</v>
      </c>
      <c r="F5421" s="31" t="s">
        <v>70</v>
      </c>
      <c r="G5421" s="31" t="s">
        <v>5272</v>
      </c>
      <c r="H5421" s="85"/>
      <c r="I5421" s="48">
        <f>tbl_raw_data[[#This Row],[Date Actioned]]-tbl_raw_data[[#This Row],[Date Tagged]]</f>
        <v>4.5486111121135764E-3</v>
      </c>
      <c r="J5421" s="46">
        <f>HOUR(tbl_raw_data[[#This Row],[Time_taken]])*60+MINUTE(tbl_raw_data[[#This Row],[Time_taken]])+SECOND(tbl_raw_data[[#This Row],[Time_taken]])/60</f>
        <v>6.55</v>
      </c>
      <c r="K5421" s="52">
        <f>DATE(YEAR(tbl_raw_data[[#This Row],[Date Actioned]]),MONTH(tbl_raw_data[[#This Row],[Date Actioned]]),DAY(tbl_raw_data[[#This Row],[Date Actioned]]))</f>
        <v>45161</v>
      </c>
      <c r="L5421" s="50" t="str">
        <f>UPPER(TEXT(tbl_raw_data[[#This Row],[updated_date]],"MMMM"))</f>
        <v>AUGUST</v>
      </c>
      <c r="M5421" s="50" t="str">
        <f>"WEEK "&amp; IF(ROUNDUP(DAY(tbl_raw_data[[#This Row],[updated_date]])/7,0)=5,4,ROUNDUP(DAY(tbl_raw_data[[#This Row],[updated_date]])/7,0))</f>
        <v>WEEK 4</v>
      </c>
      <c r="N5421" s="50" t="str">
        <f>UPPER(VLOOKUP(tbl_raw_data[[#This Row],[Analyst]],Settiings!$A$2:$B$16,2,0))</f>
        <v>ASIF</v>
      </c>
      <c r="O5421" s="50" t="str">
        <f>TRIM(UPPER(tbl_raw_data[[#This Row],[Outcome]]))</f>
        <v>DECLINE</v>
      </c>
      <c r="P5421" s="50" t="str">
        <f>TRIM(UPPER(tbl_raw_data[[#This Row],[Queue Name]]))</f>
        <v>CONSUMER EXISTING</v>
      </c>
      <c r="Q5421" s="50" t="str">
        <f>IF(tbl_raw_data[[#This Row],[Time taken in min]]&lt;=Settiings!$D$2,"SLA_MET","SLA_NOT_MET")</f>
        <v>SLA_MET</v>
      </c>
      <c r="R5421" s="94"/>
    </row>
    <row r="5422" spans="1:18" x14ac:dyDescent="0.3">
      <c r="A5422" s="23" t="s">
        <v>5860</v>
      </c>
      <c r="B5422" s="9">
        <v>45161.641226851854</v>
      </c>
      <c r="C5422" s="30">
        <v>45161.648275462961</v>
      </c>
      <c r="D5422" s="31" t="s">
        <v>13</v>
      </c>
      <c r="E5422" s="31" t="s">
        <v>9</v>
      </c>
      <c r="F5422" s="31" t="s">
        <v>686</v>
      </c>
      <c r="G5422" s="31" t="s">
        <v>17</v>
      </c>
      <c r="H5422" s="85"/>
      <c r="I5422" s="48">
        <f>tbl_raw_data[[#This Row],[Date Actioned]]-tbl_raw_data[[#This Row],[Date Tagged]]</f>
        <v>7.0486111071659252E-3</v>
      </c>
      <c r="J5422" s="46">
        <f>HOUR(tbl_raw_data[[#This Row],[Time_taken]])*60+MINUTE(tbl_raw_data[[#This Row],[Time_taken]])+SECOND(tbl_raw_data[[#This Row],[Time_taken]])/60</f>
        <v>10.15</v>
      </c>
      <c r="K5422" s="52">
        <f>DATE(YEAR(tbl_raw_data[[#This Row],[Date Actioned]]),MONTH(tbl_raw_data[[#This Row],[Date Actioned]]),DAY(tbl_raw_data[[#This Row],[Date Actioned]]))</f>
        <v>45161</v>
      </c>
      <c r="L5422" s="50" t="str">
        <f>UPPER(TEXT(tbl_raw_data[[#This Row],[updated_date]],"MMMM"))</f>
        <v>AUGUST</v>
      </c>
      <c r="M5422" s="50" t="str">
        <f>"WEEK "&amp; IF(ROUNDUP(DAY(tbl_raw_data[[#This Row],[updated_date]])/7,0)=5,4,ROUNDUP(DAY(tbl_raw_data[[#This Row],[updated_date]])/7,0))</f>
        <v>WEEK 4</v>
      </c>
      <c r="N5422" s="50" t="str">
        <f>UPPER(VLOOKUP(tbl_raw_data[[#This Row],[Analyst]],Settiings!$A$2:$B$16,2,0))</f>
        <v>FARDIN</v>
      </c>
      <c r="O5422" s="50" t="str">
        <f>TRIM(UPPER(tbl_raw_data[[#This Row],[Outcome]]))</f>
        <v>APPROVE</v>
      </c>
      <c r="P5422" s="50" t="str">
        <f>TRIM(UPPER(tbl_raw_data[[#This Row],[Queue Name]]))</f>
        <v>CONSUMER EXISTING</v>
      </c>
      <c r="Q5422" s="50" t="str">
        <f>IF(tbl_raw_data[[#This Row],[Time taken in min]]&lt;=Settiings!$D$2,"SLA_MET","SLA_NOT_MET")</f>
        <v>SLA_MET</v>
      </c>
      <c r="R5422" s="94"/>
    </row>
    <row r="5423" spans="1:18" x14ac:dyDescent="0.3">
      <c r="A5423" s="14" t="s">
        <v>5863</v>
      </c>
      <c r="B5423" s="15">
        <v>45161.645208333335</v>
      </c>
      <c r="C5423" s="28">
        <v>45161.666759259257</v>
      </c>
      <c r="D5423" s="29" t="s">
        <v>27</v>
      </c>
      <c r="E5423" s="29" t="s">
        <v>9</v>
      </c>
      <c r="F5423" s="29" t="s">
        <v>10</v>
      </c>
      <c r="G5423" s="29" t="s">
        <v>4748</v>
      </c>
      <c r="H5423" s="84"/>
      <c r="I5423" s="48">
        <f>tbl_raw_data[[#This Row],[Date Actioned]]-tbl_raw_data[[#This Row],[Date Tagged]]</f>
        <v>2.1550925921474118E-2</v>
      </c>
      <c r="J5423" s="46">
        <f>HOUR(tbl_raw_data[[#This Row],[Time_taken]])*60+MINUTE(tbl_raw_data[[#This Row],[Time_taken]])+SECOND(tbl_raw_data[[#This Row],[Time_taken]])/60</f>
        <v>31.033333333333335</v>
      </c>
      <c r="K5423" s="52">
        <f>DATE(YEAR(tbl_raw_data[[#This Row],[Date Actioned]]),MONTH(tbl_raw_data[[#This Row],[Date Actioned]]),DAY(tbl_raw_data[[#This Row],[Date Actioned]]))</f>
        <v>45161</v>
      </c>
      <c r="L5423" s="50" t="str">
        <f>UPPER(TEXT(tbl_raw_data[[#This Row],[updated_date]],"MMMM"))</f>
        <v>AUGUST</v>
      </c>
      <c r="M5423" s="50" t="str">
        <f>"WEEK "&amp; IF(ROUNDUP(DAY(tbl_raw_data[[#This Row],[updated_date]])/7,0)=5,4,ROUNDUP(DAY(tbl_raw_data[[#This Row],[updated_date]])/7,0))</f>
        <v>WEEK 4</v>
      </c>
      <c r="N5423" s="50" t="str">
        <f>UPPER(VLOOKUP(tbl_raw_data[[#This Row],[Analyst]],Settiings!$A$2:$B$16,2,0))</f>
        <v>NITESH</v>
      </c>
      <c r="O5423" s="50" t="str">
        <f>TRIM(UPPER(tbl_raw_data[[#This Row],[Outcome]]))</f>
        <v>DECLINE</v>
      </c>
      <c r="P5423" s="50" t="str">
        <f>TRIM(UPPER(tbl_raw_data[[#This Row],[Queue Name]]))</f>
        <v>CONSUMER EXISTING</v>
      </c>
      <c r="Q5423" s="50" t="str">
        <f>IF(tbl_raw_data[[#This Row],[Time taken in min]]&lt;=Settiings!$D$2,"SLA_MET","SLA_NOT_MET")</f>
        <v>SLA_NOT_MET</v>
      </c>
      <c r="R5423" s="94"/>
    </row>
    <row r="5424" spans="1:18" x14ac:dyDescent="0.3">
      <c r="A5424" s="20" t="s">
        <v>5864</v>
      </c>
      <c r="B5424" s="9">
        <v>45161.645335648151</v>
      </c>
      <c r="C5424" s="30">
        <v>45161.653715277775</v>
      </c>
      <c r="D5424" s="31" t="s">
        <v>27</v>
      </c>
      <c r="E5424" s="31" t="s">
        <v>9</v>
      </c>
      <c r="F5424" s="31" t="s">
        <v>24</v>
      </c>
      <c r="G5424" s="33"/>
      <c r="H5424" s="87"/>
      <c r="I5424" s="48">
        <f>tbl_raw_data[[#This Row],[Date Actioned]]-tbl_raw_data[[#This Row],[Date Tagged]]</f>
        <v>8.3796296239597723E-3</v>
      </c>
      <c r="J5424" s="46">
        <f>HOUR(tbl_raw_data[[#This Row],[Time_taken]])*60+MINUTE(tbl_raw_data[[#This Row],[Time_taken]])+SECOND(tbl_raw_data[[#This Row],[Time_taken]])/60</f>
        <v>12.066666666666666</v>
      </c>
      <c r="K5424" s="52">
        <f>DATE(YEAR(tbl_raw_data[[#This Row],[Date Actioned]]),MONTH(tbl_raw_data[[#This Row],[Date Actioned]]),DAY(tbl_raw_data[[#This Row],[Date Actioned]]))</f>
        <v>45161</v>
      </c>
      <c r="L5424" s="50" t="str">
        <f>UPPER(TEXT(tbl_raw_data[[#This Row],[updated_date]],"MMMM"))</f>
        <v>AUGUST</v>
      </c>
      <c r="M5424" s="50" t="str">
        <f>"WEEK "&amp; IF(ROUNDUP(DAY(tbl_raw_data[[#This Row],[updated_date]])/7,0)=5,4,ROUNDUP(DAY(tbl_raw_data[[#This Row],[updated_date]])/7,0))</f>
        <v>WEEK 4</v>
      </c>
      <c r="N5424" s="50" t="str">
        <f>UPPER(VLOOKUP(tbl_raw_data[[#This Row],[Analyst]],Settiings!$A$2:$B$16,2,0))</f>
        <v>QUADIR</v>
      </c>
      <c r="O5424" s="50" t="str">
        <f>TRIM(UPPER(tbl_raw_data[[#This Row],[Outcome]]))</f>
        <v>DECLINE</v>
      </c>
      <c r="P5424" s="50" t="str">
        <f>TRIM(UPPER(tbl_raw_data[[#This Row],[Queue Name]]))</f>
        <v>CONSUMER EXISTING</v>
      </c>
      <c r="Q5424" s="50" t="str">
        <f>IF(tbl_raw_data[[#This Row],[Time taken in min]]&lt;=Settiings!$D$2,"SLA_MET","SLA_NOT_MET")</f>
        <v>SLA_MET</v>
      </c>
      <c r="R5424" s="94"/>
    </row>
    <row r="5425" spans="1:18" x14ac:dyDescent="0.3">
      <c r="A5425" s="14" t="s">
        <v>5866</v>
      </c>
      <c r="B5425" s="15">
        <v>45161.647141203706</v>
      </c>
      <c r="C5425" s="28">
        <v>45161.659641203703</v>
      </c>
      <c r="D5425" s="29" t="s">
        <v>13</v>
      </c>
      <c r="E5425" s="29" t="s">
        <v>19</v>
      </c>
      <c r="F5425" s="29" t="s">
        <v>1222</v>
      </c>
      <c r="G5425" s="32"/>
      <c r="H5425" s="86"/>
      <c r="I5425" s="48">
        <f>tbl_raw_data[[#This Row],[Date Actioned]]-tbl_raw_data[[#This Row],[Date Tagged]]</f>
        <v>1.2499999997089617E-2</v>
      </c>
      <c r="J5425" s="46">
        <f>HOUR(tbl_raw_data[[#This Row],[Time_taken]])*60+MINUTE(tbl_raw_data[[#This Row],[Time_taken]])+SECOND(tbl_raw_data[[#This Row],[Time_taken]])/60</f>
        <v>18</v>
      </c>
      <c r="K5425" s="52">
        <f>DATE(YEAR(tbl_raw_data[[#This Row],[Date Actioned]]),MONTH(tbl_raw_data[[#This Row],[Date Actioned]]),DAY(tbl_raw_data[[#This Row],[Date Actioned]]))</f>
        <v>45161</v>
      </c>
      <c r="L5425" s="50" t="str">
        <f>UPPER(TEXT(tbl_raw_data[[#This Row],[updated_date]],"MMMM"))</f>
        <v>AUGUST</v>
      </c>
      <c r="M5425" s="50" t="str">
        <f>"WEEK "&amp; IF(ROUNDUP(DAY(tbl_raw_data[[#This Row],[updated_date]])/7,0)=5,4,ROUNDUP(DAY(tbl_raw_data[[#This Row],[updated_date]])/7,0))</f>
        <v>WEEK 4</v>
      </c>
      <c r="N5425" s="50" t="str">
        <f>UPPER(VLOOKUP(tbl_raw_data[[#This Row],[Analyst]],Settiings!$A$2:$B$16,2,0))</f>
        <v>HARDIK</v>
      </c>
      <c r="O5425" s="50" t="str">
        <f>TRIM(UPPER(tbl_raw_data[[#This Row],[Outcome]]))</f>
        <v>APPROVE</v>
      </c>
      <c r="P5425" s="50" t="str">
        <f>TRIM(UPPER(tbl_raw_data[[#This Row],[Queue Name]]))</f>
        <v>CONSUMER POST BUREAU</v>
      </c>
      <c r="Q5425" s="50" t="str">
        <f>IF(tbl_raw_data[[#This Row],[Time taken in min]]&lt;=Settiings!$D$2,"SLA_MET","SLA_NOT_MET")</f>
        <v>SLA_MET</v>
      </c>
      <c r="R5425" s="94"/>
    </row>
    <row r="5426" spans="1:18" x14ac:dyDescent="0.3">
      <c r="A5426" s="23" t="s">
        <v>5867</v>
      </c>
      <c r="B5426" s="15">
        <v>45161.652766203704</v>
      </c>
      <c r="C5426" s="28">
        <v>45161.661631944444</v>
      </c>
      <c r="D5426" s="29" t="s">
        <v>27</v>
      </c>
      <c r="E5426" s="29" t="s">
        <v>9</v>
      </c>
      <c r="F5426" s="29" t="s">
        <v>686</v>
      </c>
      <c r="G5426" s="29" t="s">
        <v>5604</v>
      </c>
      <c r="H5426" s="84"/>
      <c r="I5426" s="48">
        <f>tbl_raw_data[[#This Row],[Date Actioned]]-tbl_raw_data[[#This Row],[Date Tagged]]</f>
        <v>8.8657407395658083E-3</v>
      </c>
      <c r="J5426" s="46">
        <f>HOUR(tbl_raw_data[[#This Row],[Time_taken]])*60+MINUTE(tbl_raw_data[[#This Row],[Time_taken]])+SECOND(tbl_raw_data[[#This Row],[Time_taken]])/60</f>
        <v>12.766666666666667</v>
      </c>
      <c r="K5426" s="52">
        <f>DATE(YEAR(tbl_raw_data[[#This Row],[Date Actioned]]),MONTH(tbl_raw_data[[#This Row],[Date Actioned]]),DAY(tbl_raw_data[[#This Row],[Date Actioned]]))</f>
        <v>45161</v>
      </c>
      <c r="L5426" s="50" t="str">
        <f>UPPER(TEXT(tbl_raw_data[[#This Row],[updated_date]],"MMMM"))</f>
        <v>AUGUST</v>
      </c>
      <c r="M5426" s="50" t="str">
        <f>"WEEK "&amp; IF(ROUNDUP(DAY(tbl_raw_data[[#This Row],[updated_date]])/7,0)=5,4,ROUNDUP(DAY(tbl_raw_data[[#This Row],[updated_date]])/7,0))</f>
        <v>WEEK 4</v>
      </c>
      <c r="N5426" s="50" t="str">
        <f>UPPER(VLOOKUP(tbl_raw_data[[#This Row],[Analyst]],Settiings!$A$2:$B$16,2,0))</f>
        <v>FARDIN</v>
      </c>
      <c r="O5426" s="50" t="str">
        <f>TRIM(UPPER(tbl_raw_data[[#This Row],[Outcome]]))</f>
        <v>DECLINE</v>
      </c>
      <c r="P5426" s="50" t="str">
        <f>TRIM(UPPER(tbl_raw_data[[#This Row],[Queue Name]]))</f>
        <v>CONSUMER EXISTING</v>
      </c>
      <c r="Q5426" s="50" t="str">
        <f>IF(tbl_raw_data[[#This Row],[Time taken in min]]&lt;=Settiings!$D$2,"SLA_MET","SLA_NOT_MET")</f>
        <v>SLA_MET</v>
      </c>
      <c r="R5426" s="94"/>
    </row>
    <row r="5427" spans="1:18" x14ac:dyDescent="0.3">
      <c r="A5427" s="20" t="s">
        <v>5868</v>
      </c>
      <c r="B5427" s="9">
        <v>45161.653055555558</v>
      </c>
      <c r="C5427" s="30">
        <v>45161.658460648148</v>
      </c>
      <c r="D5427" s="31" t="s">
        <v>13</v>
      </c>
      <c r="E5427" s="31" t="s">
        <v>19</v>
      </c>
      <c r="F5427" s="31" t="s">
        <v>16</v>
      </c>
      <c r="G5427" s="31" t="s">
        <v>17</v>
      </c>
      <c r="H5427" s="85"/>
      <c r="I5427" s="48">
        <f>tbl_raw_data[[#This Row],[Date Actioned]]-tbl_raw_data[[#This Row],[Date Tagged]]</f>
        <v>5.4050925900810398E-3</v>
      </c>
      <c r="J5427" s="46">
        <f>HOUR(tbl_raw_data[[#This Row],[Time_taken]])*60+MINUTE(tbl_raw_data[[#This Row],[Time_taken]])+SECOND(tbl_raw_data[[#This Row],[Time_taken]])/60</f>
        <v>7.7833333333333332</v>
      </c>
      <c r="K5427" s="52">
        <f>DATE(YEAR(tbl_raw_data[[#This Row],[Date Actioned]]),MONTH(tbl_raw_data[[#This Row],[Date Actioned]]),DAY(tbl_raw_data[[#This Row],[Date Actioned]]))</f>
        <v>45161</v>
      </c>
      <c r="L5427" s="50" t="str">
        <f>UPPER(TEXT(tbl_raw_data[[#This Row],[updated_date]],"MMMM"))</f>
        <v>AUGUST</v>
      </c>
      <c r="M5427" s="50" t="str">
        <f>"WEEK "&amp; IF(ROUNDUP(DAY(tbl_raw_data[[#This Row],[updated_date]])/7,0)=5,4,ROUNDUP(DAY(tbl_raw_data[[#This Row],[updated_date]])/7,0))</f>
        <v>WEEK 4</v>
      </c>
      <c r="N5427" s="50" t="str">
        <f>UPPER(VLOOKUP(tbl_raw_data[[#This Row],[Analyst]],Settiings!$A$2:$B$16,2,0))</f>
        <v>CAMROOON</v>
      </c>
      <c r="O5427" s="50" t="str">
        <f>TRIM(UPPER(tbl_raw_data[[#This Row],[Outcome]]))</f>
        <v>APPROVE</v>
      </c>
      <c r="P5427" s="50" t="str">
        <f>TRIM(UPPER(tbl_raw_data[[#This Row],[Queue Name]]))</f>
        <v>CONSUMER POST BUREAU</v>
      </c>
      <c r="Q5427" s="50" t="str">
        <f>IF(tbl_raw_data[[#This Row],[Time taken in min]]&lt;=Settiings!$D$2,"SLA_MET","SLA_NOT_MET")</f>
        <v>SLA_MET</v>
      </c>
      <c r="R5427" s="94"/>
    </row>
    <row r="5428" spans="1:18" x14ac:dyDescent="0.3">
      <c r="A5428" s="14" t="s">
        <v>5869</v>
      </c>
      <c r="B5428" s="9">
        <v>45161.654328703706</v>
      </c>
      <c r="C5428" s="30">
        <v>45161.65697916667</v>
      </c>
      <c r="D5428" s="31" t="s">
        <v>27</v>
      </c>
      <c r="E5428" s="31" t="s">
        <v>9</v>
      </c>
      <c r="F5428" s="31" t="s">
        <v>70</v>
      </c>
      <c r="G5428" s="31" t="s">
        <v>5222</v>
      </c>
      <c r="H5428" s="85"/>
      <c r="I5428" s="48">
        <f>tbl_raw_data[[#This Row],[Date Actioned]]-tbl_raw_data[[#This Row],[Date Tagged]]</f>
        <v>2.6504629640839994E-3</v>
      </c>
      <c r="J5428" s="46">
        <f>HOUR(tbl_raw_data[[#This Row],[Time_taken]])*60+MINUTE(tbl_raw_data[[#This Row],[Time_taken]])+SECOND(tbl_raw_data[[#This Row],[Time_taken]])/60</f>
        <v>3.8166666666666664</v>
      </c>
      <c r="K5428" s="52">
        <f>DATE(YEAR(tbl_raw_data[[#This Row],[Date Actioned]]),MONTH(tbl_raw_data[[#This Row],[Date Actioned]]),DAY(tbl_raw_data[[#This Row],[Date Actioned]]))</f>
        <v>45161</v>
      </c>
      <c r="L5428" s="50" t="str">
        <f>UPPER(TEXT(tbl_raw_data[[#This Row],[updated_date]],"MMMM"))</f>
        <v>AUGUST</v>
      </c>
      <c r="M5428" s="50" t="str">
        <f>"WEEK "&amp; IF(ROUNDUP(DAY(tbl_raw_data[[#This Row],[updated_date]])/7,0)=5,4,ROUNDUP(DAY(tbl_raw_data[[#This Row],[updated_date]])/7,0))</f>
        <v>WEEK 4</v>
      </c>
      <c r="N5428" s="50" t="str">
        <f>UPPER(VLOOKUP(tbl_raw_data[[#This Row],[Analyst]],Settiings!$A$2:$B$16,2,0))</f>
        <v>ASIF</v>
      </c>
      <c r="O5428" s="50" t="str">
        <f>TRIM(UPPER(tbl_raw_data[[#This Row],[Outcome]]))</f>
        <v>DECLINE</v>
      </c>
      <c r="P5428" s="50" t="str">
        <f>TRIM(UPPER(tbl_raw_data[[#This Row],[Queue Name]]))</f>
        <v>CONSUMER EXISTING</v>
      </c>
      <c r="Q5428" s="50" t="str">
        <f>IF(tbl_raw_data[[#This Row],[Time taken in min]]&lt;=Settiings!$D$2,"SLA_MET","SLA_NOT_MET")</f>
        <v>SLA_MET</v>
      </c>
      <c r="R5428" s="94"/>
    </row>
    <row r="5429" spans="1:18" x14ac:dyDescent="0.3">
      <c r="A5429" s="20" t="s">
        <v>5870</v>
      </c>
      <c r="B5429" s="15">
        <v>45161.655023148145</v>
      </c>
      <c r="C5429" s="28">
        <v>45161.659062500003</v>
      </c>
      <c r="D5429" s="29" t="s">
        <v>27</v>
      </c>
      <c r="E5429" s="29" t="s">
        <v>9</v>
      </c>
      <c r="F5429" s="29" t="s">
        <v>70</v>
      </c>
      <c r="G5429" s="29" t="s">
        <v>4942</v>
      </c>
      <c r="H5429" s="84"/>
      <c r="I5429" s="48">
        <f>tbl_raw_data[[#This Row],[Date Actioned]]-tbl_raw_data[[#This Row],[Date Tagged]]</f>
        <v>4.0393518575001508E-3</v>
      </c>
      <c r="J5429" s="46">
        <f>HOUR(tbl_raw_data[[#This Row],[Time_taken]])*60+MINUTE(tbl_raw_data[[#This Row],[Time_taken]])+SECOND(tbl_raw_data[[#This Row],[Time_taken]])/60</f>
        <v>5.8166666666666664</v>
      </c>
      <c r="K5429" s="52">
        <f>DATE(YEAR(tbl_raw_data[[#This Row],[Date Actioned]]),MONTH(tbl_raw_data[[#This Row],[Date Actioned]]),DAY(tbl_raw_data[[#This Row],[Date Actioned]]))</f>
        <v>45161</v>
      </c>
      <c r="L5429" s="50" t="str">
        <f>UPPER(TEXT(tbl_raw_data[[#This Row],[updated_date]],"MMMM"))</f>
        <v>AUGUST</v>
      </c>
      <c r="M5429" s="50" t="str">
        <f>"WEEK "&amp; IF(ROUNDUP(DAY(tbl_raw_data[[#This Row],[updated_date]])/7,0)=5,4,ROUNDUP(DAY(tbl_raw_data[[#This Row],[updated_date]])/7,0))</f>
        <v>WEEK 4</v>
      </c>
      <c r="N5429" s="50" t="str">
        <f>UPPER(VLOOKUP(tbl_raw_data[[#This Row],[Analyst]],Settiings!$A$2:$B$16,2,0))</f>
        <v>ASIF</v>
      </c>
      <c r="O5429" s="50" t="str">
        <f>TRIM(UPPER(tbl_raw_data[[#This Row],[Outcome]]))</f>
        <v>DECLINE</v>
      </c>
      <c r="P5429" s="50" t="str">
        <f>TRIM(UPPER(tbl_raw_data[[#This Row],[Queue Name]]))</f>
        <v>CONSUMER EXISTING</v>
      </c>
      <c r="Q5429" s="50" t="str">
        <f>IF(tbl_raw_data[[#This Row],[Time taken in min]]&lt;=Settiings!$D$2,"SLA_MET","SLA_NOT_MET")</f>
        <v>SLA_MET</v>
      </c>
      <c r="R5429" s="94"/>
    </row>
    <row r="5430" spans="1:18" x14ac:dyDescent="0.3">
      <c r="A5430" s="23" t="s">
        <v>5873</v>
      </c>
      <c r="B5430" s="15">
        <v>45161.655682870369</v>
      </c>
      <c r="C5430" s="28">
        <v>45161.665949074071</v>
      </c>
      <c r="D5430" s="29" t="s">
        <v>13</v>
      </c>
      <c r="E5430" s="29" t="s">
        <v>9</v>
      </c>
      <c r="F5430" s="29" t="s">
        <v>16</v>
      </c>
      <c r="G5430" s="29" t="s">
        <v>2732</v>
      </c>
      <c r="H5430" s="84"/>
      <c r="I5430" s="48">
        <f>tbl_raw_data[[#This Row],[Date Actioned]]-tbl_raw_data[[#This Row],[Date Tagged]]</f>
        <v>1.0266203702485655E-2</v>
      </c>
      <c r="J5430" s="46">
        <f>HOUR(tbl_raw_data[[#This Row],[Time_taken]])*60+MINUTE(tbl_raw_data[[#This Row],[Time_taken]])+SECOND(tbl_raw_data[[#This Row],[Time_taken]])/60</f>
        <v>14.783333333333333</v>
      </c>
      <c r="K5430" s="52">
        <f>DATE(YEAR(tbl_raw_data[[#This Row],[Date Actioned]]),MONTH(tbl_raw_data[[#This Row],[Date Actioned]]),DAY(tbl_raw_data[[#This Row],[Date Actioned]]))</f>
        <v>45161</v>
      </c>
      <c r="L5430" s="50" t="str">
        <f>UPPER(TEXT(tbl_raw_data[[#This Row],[updated_date]],"MMMM"))</f>
        <v>AUGUST</v>
      </c>
      <c r="M5430" s="50" t="str">
        <f>"WEEK "&amp; IF(ROUNDUP(DAY(tbl_raw_data[[#This Row],[updated_date]])/7,0)=5,4,ROUNDUP(DAY(tbl_raw_data[[#This Row],[updated_date]])/7,0))</f>
        <v>WEEK 4</v>
      </c>
      <c r="N5430" s="50" t="str">
        <f>UPPER(VLOOKUP(tbl_raw_data[[#This Row],[Analyst]],Settiings!$A$2:$B$16,2,0))</f>
        <v>CAMROOON</v>
      </c>
      <c r="O5430" s="50" t="str">
        <f>TRIM(UPPER(tbl_raw_data[[#This Row],[Outcome]]))</f>
        <v>APPROVE</v>
      </c>
      <c r="P5430" s="50" t="str">
        <f>TRIM(UPPER(tbl_raw_data[[#This Row],[Queue Name]]))</f>
        <v>CONSUMER EXISTING</v>
      </c>
      <c r="Q5430" s="50" t="str">
        <f>IF(tbl_raw_data[[#This Row],[Time taken in min]]&lt;=Settiings!$D$2,"SLA_MET","SLA_NOT_MET")</f>
        <v>SLA_MET</v>
      </c>
      <c r="R5430" s="94"/>
    </row>
    <row r="5431" spans="1:18" x14ac:dyDescent="0.3">
      <c r="A5431" s="14" t="s">
        <v>5874</v>
      </c>
      <c r="B5431" s="9">
        <v>45161.658692129633</v>
      </c>
      <c r="C5431" s="30">
        <v>45161.669710648152</v>
      </c>
      <c r="D5431" s="31" t="s">
        <v>13</v>
      </c>
      <c r="E5431" s="31" t="s">
        <v>19</v>
      </c>
      <c r="F5431" s="31" t="s">
        <v>1222</v>
      </c>
      <c r="G5431" s="31" t="s">
        <v>17</v>
      </c>
      <c r="H5431" s="85"/>
      <c r="I5431" s="48">
        <f>tbl_raw_data[[#This Row],[Date Actioned]]-tbl_raw_data[[#This Row],[Date Tagged]]</f>
        <v>1.1018518518540077E-2</v>
      </c>
      <c r="J5431" s="46">
        <f>HOUR(tbl_raw_data[[#This Row],[Time_taken]])*60+MINUTE(tbl_raw_data[[#This Row],[Time_taken]])+SECOND(tbl_raw_data[[#This Row],[Time_taken]])/60</f>
        <v>15.866666666666667</v>
      </c>
      <c r="K5431" s="52">
        <f>DATE(YEAR(tbl_raw_data[[#This Row],[Date Actioned]]),MONTH(tbl_raw_data[[#This Row],[Date Actioned]]),DAY(tbl_raw_data[[#This Row],[Date Actioned]]))</f>
        <v>45161</v>
      </c>
      <c r="L5431" s="50" t="str">
        <f>UPPER(TEXT(tbl_raw_data[[#This Row],[updated_date]],"MMMM"))</f>
        <v>AUGUST</v>
      </c>
      <c r="M5431" s="50" t="str">
        <f>"WEEK "&amp; IF(ROUNDUP(DAY(tbl_raw_data[[#This Row],[updated_date]])/7,0)=5,4,ROUNDUP(DAY(tbl_raw_data[[#This Row],[updated_date]])/7,0))</f>
        <v>WEEK 4</v>
      </c>
      <c r="N5431" s="50" t="str">
        <f>UPPER(VLOOKUP(tbl_raw_data[[#This Row],[Analyst]],Settiings!$A$2:$B$16,2,0))</f>
        <v>HARDIK</v>
      </c>
      <c r="O5431" s="50" t="str">
        <f>TRIM(UPPER(tbl_raw_data[[#This Row],[Outcome]]))</f>
        <v>APPROVE</v>
      </c>
      <c r="P5431" s="50" t="str">
        <f>TRIM(UPPER(tbl_raw_data[[#This Row],[Queue Name]]))</f>
        <v>CONSUMER POST BUREAU</v>
      </c>
      <c r="Q5431" s="50" t="str">
        <f>IF(tbl_raw_data[[#This Row],[Time taken in min]]&lt;=Settiings!$D$2,"SLA_MET","SLA_NOT_MET")</f>
        <v>SLA_MET</v>
      </c>
      <c r="R5431" s="94"/>
    </row>
    <row r="5432" spans="1:18" x14ac:dyDescent="0.3">
      <c r="A5432" s="23" t="s">
        <v>5876</v>
      </c>
      <c r="B5432" s="9">
        <v>45161.661909722221</v>
      </c>
      <c r="C5432" s="30">
        <v>45161.667222222219</v>
      </c>
      <c r="D5432" s="31" t="s">
        <v>27</v>
      </c>
      <c r="E5432" s="31" t="s">
        <v>19</v>
      </c>
      <c r="F5432" s="31" t="s">
        <v>70</v>
      </c>
      <c r="G5432" s="31" t="s">
        <v>5877</v>
      </c>
      <c r="H5432" s="85"/>
      <c r="I5432" s="48">
        <f>tbl_raw_data[[#This Row],[Date Actioned]]-tbl_raw_data[[#This Row],[Date Tagged]]</f>
        <v>5.3124999976716936E-3</v>
      </c>
      <c r="J5432" s="46">
        <f>HOUR(tbl_raw_data[[#This Row],[Time_taken]])*60+MINUTE(tbl_raw_data[[#This Row],[Time_taken]])+SECOND(tbl_raw_data[[#This Row],[Time_taken]])/60</f>
        <v>7.65</v>
      </c>
      <c r="K5432" s="52">
        <f>DATE(YEAR(tbl_raw_data[[#This Row],[Date Actioned]]),MONTH(tbl_raw_data[[#This Row],[Date Actioned]]),DAY(tbl_raw_data[[#This Row],[Date Actioned]]))</f>
        <v>45161</v>
      </c>
      <c r="L5432" s="50" t="str">
        <f>UPPER(TEXT(tbl_raw_data[[#This Row],[updated_date]],"MMMM"))</f>
        <v>AUGUST</v>
      </c>
      <c r="M5432" s="50" t="str">
        <f>"WEEK "&amp; IF(ROUNDUP(DAY(tbl_raw_data[[#This Row],[updated_date]])/7,0)=5,4,ROUNDUP(DAY(tbl_raw_data[[#This Row],[updated_date]])/7,0))</f>
        <v>WEEK 4</v>
      </c>
      <c r="N5432" s="50" t="str">
        <f>UPPER(VLOOKUP(tbl_raw_data[[#This Row],[Analyst]],Settiings!$A$2:$B$16,2,0))</f>
        <v>ASIF</v>
      </c>
      <c r="O5432" s="50" t="str">
        <f>TRIM(UPPER(tbl_raw_data[[#This Row],[Outcome]]))</f>
        <v>DECLINE</v>
      </c>
      <c r="P5432" s="50" t="str">
        <f>TRIM(UPPER(tbl_raw_data[[#This Row],[Queue Name]]))</f>
        <v>CONSUMER POST BUREAU</v>
      </c>
      <c r="Q5432" s="50" t="str">
        <f>IF(tbl_raw_data[[#This Row],[Time taken in min]]&lt;=Settiings!$D$2,"SLA_MET","SLA_NOT_MET")</f>
        <v>SLA_MET</v>
      </c>
      <c r="R5432" s="94"/>
    </row>
    <row r="5433" spans="1:18" x14ac:dyDescent="0.3">
      <c r="A5433" s="20" t="s">
        <v>5878</v>
      </c>
      <c r="B5433" s="15">
        <v>45161.663761574076</v>
      </c>
      <c r="C5433" s="28">
        <v>45161.672164351854</v>
      </c>
      <c r="D5433" s="29" t="s">
        <v>13</v>
      </c>
      <c r="E5433" s="29" t="s">
        <v>19</v>
      </c>
      <c r="F5433" s="29" t="s">
        <v>686</v>
      </c>
      <c r="G5433" s="29" t="s">
        <v>5383</v>
      </c>
      <c r="H5433" s="84"/>
      <c r="I5433" s="48">
        <f>tbl_raw_data[[#This Row],[Date Actioned]]-tbl_raw_data[[#This Row],[Date Tagged]]</f>
        <v>8.4027777775190771E-3</v>
      </c>
      <c r="J5433" s="46">
        <f>HOUR(tbl_raw_data[[#This Row],[Time_taken]])*60+MINUTE(tbl_raw_data[[#This Row],[Time_taken]])+SECOND(tbl_raw_data[[#This Row],[Time_taken]])/60</f>
        <v>12.1</v>
      </c>
      <c r="K5433" s="52">
        <f>DATE(YEAR(tbl_raw_data[[#This Row],[Date Actioned]]),MONTH(tbl_raw_data[[#This Row],[Date Actioned]]),DAY(tbl_raw_data[[#This Row],[Date Actioned]]))</f>
        <v>45161</v>
      </c>
      <c r="L5433" s="50" t="str">
        <f>UPPER(TEXT(tbl_raw_data[[#This Row],[updated_date]],"MMMM"))</f>
        <v>AUGUST</v>
      </c>
      <c r="M5433" s="50" t="str">
        <f>"WEEK "&amp; IF(ROUNDUP(DAY(tbl_raw_data[[#This Row],[updated_date]])/7,0)=5,4,ROUNDUP(DAY(tbl_raw_data[[#This Row],[updated_date]])/7,0))</f>
        <v>WEEK 4</v>
      </c>
      <c r="N5433" s="50" t="str">
        <f>UPPER(VLOOKUP(tbl_raw_data[[#This Row],[Analyst]],Settiings!$A$2:$B$16,2,0))</f>
        <v>FARDIN</v>
      </c>
      <c r="O5433" s="50" t="str">
        <f>TRIM(UPPER(tbl_raw_data[[#This Row],[Outcome]]))</f>
        <v>APPROVE</v>
      </c>
      <c r="P5433" s="50" t="str">
        <f>TRIM(UPPER(tbl_raw_data[[#This Row],[Queue Name]]))</f>
        <v>CONSUMER POST BUREAU</v>
      </c>
      <c r="Q5433" s="50" t="str">
        <f>IF(tbl_raw_data[[#This Row],[Time taken in min]]&lt;=Settiings!$D$2,"SLA_MET","SLA_NOT_MET")</f>
        <v>SLA_MET</v>
      </c>
      <c r="R5433" s="94"/>
    </row>
    <row r="5434" spans="1:18" x14ac:dyDescent="0.3">
      <c r="A5434" s="23" t="s">
        <v>5880</v>
      </c>
      <c r="B5434" s="9">
        <v>45161.666365740741</v>
      </c>
      <c r="C5434" s="30">
        <v>45161.667916666665</v>
      </c>
      <c r="D5434" s="31" t="s">
        <v>13</v>
      </c>
      <c r="E5434" s="31" t="s">
        <v>19</v>
      </c>
      <c r="F5434" s="31" t="s">
        <v>50</v>
      </c>
      <c r="G5434" s="33"/>
      <c r="H5434" s="87"/>
      <c r="I5434" s="48">
        <f>tbl_raw_data[[#This Row],[Date Actioned]]-tbl_raw_data[[#This Row],[Date Tagged]]</f>
        <v>1.5509259246755391E-3</v>
      </c>
      <c r="J5434" s="46">
        <f>HOUR(tbl_raw_data[[#This Row],[Time_taken]])*60+MINUTE(tbl_raw_data[[#This Row],[Time_taken]])+SECOND(tbl_raw_data[[#This Row],[Time_taken]])/60</f>
        <v>2.2333333333333334</v>
      </c>
      <c r="K5434" s="52">
        <f>DATE(YEAR(tbl_raw_data[[#This Row],[Date Actioned]]),MONTH(tbl_raw_data[[#This Row],[Date Actioned]]),DAY(tbl_raw_data[[#This Row],[Date Actioned]]))</f>
        <v>45161</v>
      </c>
      <c r="L5434" s="50" t="str">
        <f>UPPER(TEXT(tbl_raw_data[[#This Row],[updated_date]],"MMMM"))</f>
        <v>AUGUST</v>
      </c>
      <c r="M5434" s="50" t="str">
        <f>"WEEK "&amp; IF(ROUNDUP(DAY(tbl_raw_data[[#This Row],[updated_date]])/7,0)=5,4,ROUNDUP(DAY(tbl_raw_data[[#This Row],[updated_date]])/7,0))</f>
        <v>WEEK 4</v>
      </c>
      <c r="N5434" s="50" t="str">
        <f>UPPER(VLOOKUP(tbl_raw_data[[#This Row],[Analyst]],Settiings!$A$2:$B$16,2,0))</f>
        <v>SHAHID</v>
      </c>
      <c r="O5434" s="50" t="str">
        <f>TRIM(UPPER(tbl_raw_data[[#This Row],[Outcome]]))</f>
        <v>APPROVE</v>
      </c>
      <c r="P5434" s="50" t="str">
        <f>TRIM(UPPER(tbl_raw_data[[#This Row],[Queue Name]]))</f>
        <v>CONSUMER POST BUREAU</v>
      </c>
      <c r="Q5434" s="50" t="str">
        <f>IF(tbl_raw_data[[#This Row],[Time taken in min]]&lt;=Settiings!$D$2,"SLA_MET","SLA_NOT_MET")</f>
        <v>SLA_MET</v>
      </c>
      <c r="R5434" s="94"/>
    </row>
    <row r="5435" spans="1:18" x14ac:dyDescent="0.3">
      <c r="A5435" s="14" t="s">
        <v>5881</v>
      </c>
      <c r="B5435" s="15">
        <v>45161.676770833335</v>
      </c>
      <c r="C5435" s="28">
        <v>45161.680833333332</v>
      </c>
      <c r="D5435" s="29" t="s">
        <v>27</v>
      </c>
      <c r="E5435" s="29" t="s">
        <v>47</v>
      </c>
      <c r="F5435" s="29" t="s">
        <v>1222</v>
      </c>
      <c r="G5435" s="29" t="s">
        <v>5604</v>
      </c>
      <c r="H5435" s="84"/>
      <c r="I5435" s="48">
        <f>tbl_raw_data[[#This Row],[Date Actioned]]-tbl_raw_data[[#This Row],[Date Tagged]]</f>
        <v>4.0624999965075403E-3</v>
      </c>
      <c r="J5435" s="46">
        <f>HOUR(tbl_raw_data[[#This Row],[Time_taken]])*60+MINUTE(tbl_raw_data[[#This Row],[Time_taken]])+SECOND(tbl_raw_data[[#This Row],[Time_taken]])/60</f>
        <v>5.85</v>
      </c>
      <c r="K5435" s="52">
        <f>DATE(YEAR(tbl_raw_data[[#This Row],[Date Actioned]]),MONTH(tbl_raw_data[[#This Row],[Date Actioned]]),DAY(tbl_raw_data[[#This Row],[Date Actioned]]))</f>
        <v>45161</v>
      </c>
      <c r="L5435" s="50" t="str">
        <f>UPPER(TEXT(tbl_raw_data[[#This Row],[updated_date]],"MMMM"))</f>
        <v>AUGUST</v>
      </c>
      <c r="M5435" s="50" t="str">
        <f>"WEEK "&amp; IF(ROUNDUP(DAY(tbl_raw_data[[#This Row],[updated_date]])/7,0)=5,4,ROUNDUP(DAY(tbl_raw_data[[#This Row],[updated_date]])/7,0))</f>
        <v>WEEK 4</v>
      </c>
      <c r="N5435" s="50" t="str">
        <f>UPPER(VLOOKUP(tbl_raw_data[[#This Row],[Analyst]],Settiings!$A$2:$B$16,2,0))</f>
        <v>HARDIK</v>
      </c>
      <c r="O5435" s="50" t="str">
        <f>TRIM(UPPER(tbl_raw_data[[#This Row],[Outcome]]))</f>
        <v>DECLINE</v>
      </c>
      <c r="P5435" s="50" t="str">
        <f>TRIM(UPPER(tbl_raw_data[[#This Row],[Queue Name]]))</f>
        <v>CONSUMER PRE BUREAU</v>
      </c>
      <c r="Q5435" s="50" t="str">
        <f>IF(tbl_raw_data[[#This Row],[Time taken in min]]&lt;=Settiings!$D$2,"SLA_MET","SLA_NOT_MET")</f>
        <v>SLA_MET</v>
      </c>
      <c r="R5435" s="94"/>
    </row>
    <row r="5436" spans="1:18" x14ac:dyDescent="0.3">
      <c r="A5436" s="14" t="s">
        <v>5885</v>
      </c>
      <c r="B5436" s="15">
        <v>45161.68540509259</v>
      </c>
      <c r="C5436" s="28">
        <v>45161.696770833332</v>
      </c>
      <c r="D5436" s="29" t="s">
        <v>13</v>
      </c>
      <c r="E5436" s="29" t="s">
        <v>19</v>
      </c>
      <c r="F5436" s="29" t="s">
        <v>10</v>
      </c>
      <c r="G5436" s="29" t="s">
        <v>17</v>
      </c>
      <c r="H5436" s="84"/>
      <c r="I5436" s="48">
        <f>tbl_raw_data[[#This Row],[Date Actioned]]-tbl_raw_data[[#This Row],[Date Tagged]]</f>
        <v>1.1365740741894115E-2</v>
      </c>
      <c r="J5436" s="46">
        <f>HOUR(tbl_raw_data[[#This Row],[Time_taken]])*60+MINUTE(tbl_raw_data[[#This Row],[Time_taken]])+SECOND(tbl_raw_data[[#This Row],[Time_taken]])/60</f>
        <v>16.366666666666667</v>
      </c>
      <c r="K5436" s="52">
        <f>DATE(YEAR(tbl_raw_data[[#This Row],[Date Actioned]]),MONTH(tbl_raw_data[[#This Row],[Date Actioned]]),DAY(tbl_raw_data[[#This Row],[Date Actioned]]))</f>
        <v>45161</v>
      </c>
      <c r="L5436" s="50" t="str">
        <f>UPPER(TEXT(tbl_raw_data[[#This Row],[updated_date]],"MMMM"))</f>
        <v>AUGUST</v>
      </c>
      <c r="M5436" s="50" t="str">
        <f>"WEEK "&amp; IF(ROUNDUP(DAY(tbl_raw_data[[#This Row],[updated_date]])/7,0)=5,4,ROUNDUP(DAY(tbl_raw_data[[#This Row],[updated_date]])/7,0))</f>
        <v>WEEK 4</v>
      </c>
      <c r="N5436" s="50" t="str">
        <f>UPPER(VLOOKUP(tbl_raw_data[[#This Row],[Analyst]],Settiings!$A$2:$B$16,2,0))</f>
        <v>NITESH</v>
      </c>
      <c r="O5436" s="50" t="str">
        <f>TRIM(UPPER(tbl_raw_data[[#This Row],[Outcome]]))</f>
        <v>APPROVE</v>
      </c>
      <c r="P5436" s="50" t="str">
        <f>TRIM(UPPER(tbl_raw_data[[#This Row],[Queue Name]]))</f>
        <v>CONSUMER POST BUREAU</v>
      </c>
      <c r="Q5436" s="50" t="str">
        <f>IF(tbl_raw_data[[#This Row],[Time taken in min]]&lt;=Settiings!$D$2,"SLA_MET","SLA_NOT_MET")</f>
        <v>SLA_MET</v>
      </c>
      <c r="R5436" s="94"/>
    </row>
    <row r="5437" spans="1:18" x14ac:dyDescent="0.3">
      <c r="A5437" s="20" t="s">
        <v>5886</v>
      </c>
      <c r="B5437" s="9">
        <v>45161.690196759257</v>
      </c>
      <c r="C5437" s="30">
        <v>45161.696168981478</v>
      </c>
      <c r="D5437" s="31" t="s">
        <v>13</v>
      </c>
      <c r="E5437" s="31" t="s">
        <v>47</v>
      </c>
      <c r="F5437" s="31" t="s">
        <v>1222</v>
      </c>
      <c r="G5437" s="31" t="s">
        <v>17</v>
      </c>
      <c r="H5437" s="85"/>
      <c r="I5437" s="48">
        <f>tbl_raw_data[[#This Row],[Date Actioned]]-tbl_raw_data[[#This Row],[Date Tagged]]</f>
        <v>5.9722222213167697E-3</v>
      </c>
      <c r="J5437" s="46">
        <f>HOUR(tbl_raw_data[[#This Row],[Time_taken]])*60+MINUTE(tbl_raw_data[[#This Row],[Time_taken]])+SECOND(tbl_raw_data[[#This Row],[Time_taken]])/60</f>
        <v>8.6</v>
      </c>
      <c r="K5437" s="52">
        <f>DATE(YEAR(tbl_raw_data[[#This Row],[Date Actioned]]),MONTH(tbl_raw_data[[#This Row],[Date Actioned]]),DAY(tbl_raw_data[[#This Row],[Date Actioned]]))</f>
        <v>45161</v>
      </c>
      <c r="L5437" s="50" t="str">
        <f>UPPER(TEXT(tbl_raw_data[[#This Row],[updated_date]],"MMMM"))</f>
        <v>AUGUST</v>
      </c>
      <c r="M5437" s="50" t="str">
        <f>"WEEK "&amp; IF(ROUNDUP(DAY(tbl_raw_data[[#This Row],[updated_date]])/7,0)=5,4,ROUNDUP(DAY(tbl_raw_data[[#This Row],[updated_date]])/7,0))</f>
        <v>WEEK 4</v>
      </c>
      <c r="N5437" s="50" t="str">
        <f>UPPER(VLOOKUP(tbl_raw_data[[#This Row],[Analyst]],Settiings!$A$2:$B$16,2,0))</f>
        <v>HARDIK</v>
      </c>
      <c r="O5437" s="50" t="str">
        <f>TRIM(UPPER(tbl_raw_data[[#This Row],[Outcome]]))</f>
        <v>APPROVE</v>
      </c>
      <c r="P5437" s="50" t="str">
        <f>TRIM(UPPER(tbl_raw_data[[#This Row],[Queue Name]]))</f>
        <v>CONSUMER PRE BUREAU</v>
      </c>
      <c r="Q5437" s="50" t="str">
        <f>IF(tbl_raw_data[[#This Row],[Time taken in min]]&lt;=Settiings!$D$2,"SLA_MET","SLA_NOT_MET")</f>
        <v>SLA_MET</v>
      </c>
      <c r="R5437" s="94"/>
    </row>
    <row r="5438" spans="1:18" x14ac:dyDescent="0.3">
      <c r="A5438" s="20" t="s">
        <v>5889</v>
      </c>
      <c r="B5438" s="9">
        <v>45161.695729166669</v>
      </c>
      <c r="C5438" s="30">
        <v>45161.700046296297</v>
      </c>
      <c r="D5438" s="31" t="s">
        <v>27</v>
      </c>
      <c r="E5438" s="31" t="s">
        <v>9</v>
      </c>
      <c r="F5438" s="31" t="s">
        <v>1222</v>
      </c>
      <c r="G5438" s="31" t="s">
        <v>4858</v>
      </c>
      <c r="H5438" s="85"/>
      <c r="I5438" s="48">
        <f>tbl_raw_data[[#This Row],[Date Actioned]]-tbl_raw_data[[#This Row],[Date Tagged]]</f>
        <v>4.3171296274522319E-3</v>
      </c>
      <c r="J5438" s="46">
        <f>HOUR(tbl_raw_data[[#This Row],[Time_taken]])*60+MINUTE(tbl_raw_data[[#This Row],[Time_taken]])+SECOND(tbl_raw_data[[#This Row],[Time_taken]])/60</f>
        <v>6.2166666666666668</v>
      </c>
      <c r="K5438" s="52">
        <f>DATE(YEAR(tbl_raw_data[[#This Row],[Date Actioned]]),MONTH(tbl_raw_data[[#This Row],[Date Actioned]]),DAY(tbl_raw_data[[#This Row],[Date Actioned]]))</f>
        <v>45161</v>
      </c>
      <c r="L5438" s="50" t="str">
        <f>UPPER(TEXT(tbl_raw_data[[#This Row],[updated_date]],"MMMM"))</f>
        <v>AUGUST</v>
      </c>
      <c r="M5438" s="50" t="str">
        <f>"WEEK "&amp; IF(ROUNDUP(DAY(tbl_raw_data[[#This Row],[updated_date]])/7,0)=5,4,ROUNDUP(DAY(tbl_raw_data[[#This Row],[updated_date]])/7,0))</f>
        <v>WEEK 4</v>
      </c>
      <c r="N5438" s="50" t="str">
        <f>UPPER(VLOOKUP(tbl_raw_data[[#This Row],[Analyst]],Settiings!$A$2:$B$16,2,0))</f>
        <v>HARDIK</v>
      </c>
      <c r="O5438" s="50" t="str">
        <f>TRIM(UPPER(tbl_raw_data[[#This Row],[Outcome]]))</f>
        <v>DECLINE</v>
      </c>
      <c r="P5438" s="50" t="str">
        <f>TRIM(UPPER(tbl_raw_data[[#This Row],[Queue Name]]))</f>
        <v>CONSUMER EXISTING</v>
      </c>
      <c r="Q5438" s="50" t="str">
        <f>IF(tbl_raw_data[[#This Row],[Time taken in min]]&lt;=Settiings!$D$2,"SLA_MET","SLA_NOT_MET")</f>
        <v>SLA_MET</v>
      </c>
      <c r="R5438" s="94"/>
    </row>
    <row r="5439" spans="1:18" x14ac:dyDescent="0.3">
      <c r="A5439" s="23" t="s">
        <v>5890</v>
      </c>
      <c r="B5439" s="15">
        <v>45161.695810185185</v>
      </c>
      <c r="C5439" s="28">
        <v>45161.707106481481</v>
      </c>
      <c r="D5439" s="29" t="s">
        <v>27</v>
      </c>
      <c r="E5439" s="29" t="s">
        <v>9</v>
      </c>
      <c r="F5439" s="29" t="s">
        <v>24</v>
      </c>
      <c r="G5439" s="32"/>
      <c r="H5439" s="86"/>
      <c r="I5439" s="48">
        <f>tbl_raw_data[[#This Row],[Date Actioned]]-tbl_raw_data[[#This Row],[Date Tagged]]</f>
        <v>1.1296296295768116E-2</v>
      </c>
      <c r="J5439" s="46">
        <f>HOUR(tbl_raw_data[[#This Row],[Time_taken]])*60+MINUTE(tbl_raw_data[[#This Row],[Time_taken]])+SECOND(tbl_raw_data[[#This Row],[Time_taken]])/60</f>
        <v>16.266666666666666</v>
      </c>
      <c r="K5439" s="52">
        <f>DATE(YEAR(tbl_raw_data[[#This Row],[Date Actioned]]),MONTH(tbl_raw_data[[#This Row],[Date Actioned]]),DAY(tbl_raw_data[[#This Row],[Date Actioned]]))</f>
        <v>45161</v>
      </c>
      <c r="L5439" s="50" t="str">
        <f>UPPER(TEXT(tbl_raw_data[[#This Row],[updated_date]],"MMMM"))</f>
        <v>AUGUST</v>
      </c>
      <c r="M5439" s="50" t="str">
        <f>"WEEK "&amp; IF(ROUNDUP(DAY(tbl_raw_data[[#This Row],[updated_date]])/7,0)=5,4,ROUNDUP(DAY(tbl_raw_data[[#This Row],[updated_date]])/7,0))</f>
        <v>WEEK 4</v>
      </c>
      <c r="N5439" s="50" t="str">
        <f>UPPER(VLOOKUP(tbl_raw_data[[#This Row],[Analyst]],Settiings!$A$2:$B$16,2,0))</f>
        <v>QUADIR</v>
      </c>
      <c r="O5439" s="50" t="str">
        <f>TRIM(UPPER(tbl_raw_data[[#This Row],[Outcome]]))</f>
        <v>DECLINE</v>
      </c>
      <c r="P5439" s="50" t="str">
        <f>TRIM(UPPER(tbl_raw_data[[#This Row],[Queue Name]]))</f>
        <v>CONSUMER EXISTING</v>
      </c>
      <c r="Q5439" s="50" t="str">
        <f>IF(tbl_raw_data[[#This Row],[Time taken in min]]&lt;=Settiings!$D$2,"SLA_MET","SLA_NOT_MET")</f>
        <v>SLA_MET</v>
      </c>
      <c r="R5439" s="94"/>
    </row>
    <row r="5440" spans="1:18" x14ac:dyDescent="0.3">
      <c r="A5440" s="14" t="s">
        <v>5893</v>
      </c>
      <c r="B5440" s="9">
        <v>45161.698368055557</v>
      </c>
      <c r="C5440" s="30">
        <v>45161.710509259261</v>
      </c>
      <c r="D5440" s="31" t="s">
        <v>27</v>
      </c>
      <c r="E5440" s="31" t="s">
        <v>19</v>
      </c>
      <c r="F5440" s="31" t="s">
        <v>70</v>
      </c>
      <c r="G5440" s="33"/>
      <c r="H5440" s="87"/>
      <c r="I5440" s="48">
        <f>tbl_raw_data[[#This Row],[Date Actioned]]-tbl_raw_data[[#This Row],[Date Tagged]]</f>
        <v>1.2141203704231884E-2</v>
      </c>
      <c r="J5440" s="46">
        <f>HOUR(tbl_raw_data[[#This Row],[Time_taken]])*60+MINUTE(tbl_raw_data[[#This Row],[Time_taken]])+SECOND(tbl_raw_data[[#This Row],[Time_taken]])/60</f>
        <v>17.483333333333334</v>
      </c>
      <c r="K5440" s="52">
        <f>DATE(YEAR(tbl_raw_data[[#This Row],[Date Actioned]]),MONTH(tbl_raw_data[[#This Row],[Date Actioned]]),DAY(tbl_raw_data[[#This Row],[Date Actioned]]))</f>
        <v>45161</v>
      </c>
      <c r="L5440" s="50" t="str">
        <f>UPPER(TEXT(tbl_raw_data[[#This Row],[updated_date]],"MMMM"))</f>
        <v>AUGUST</v>
      </c>
      <c r="M5440" s="50" t="str">
        <f>"WEEK "&amp; IF(ROUNDUP(DAY(tbl_raw_data[[#This Row],[updated_date]])/7,0)=5,4,ROUNDUP(DAY(tbl_raw_data[[#This Row],[updated_date]])/7,0))</f>
        <v>WEEK 4</v>
      </c>
      <c r="N5440" s="50" t="str">
        <f>UPPER(VLOOKUP(tbl_raw_data[[#This Row],[Analyst]],Settiings!$A$2:$B$16,2,0))</f>
        <v>ASIF</v>
      </c>
      <c r="O5440" s="50" t="str">
        <f>TRIM(UPPER(tbl_raw_data[[#This Row],[Outcome]]))</f>
        <v>DECLINE</v>
      </c>
      <c r="P5440" s="50" t="str">
        <f>TRIM(UPPER(tbl_raw_data[[#This Row],[Queue Name]]))</f>
        <v>CONSUMER POST BUREAU</v>
      </c>
      <c r="Q5440" s="50" t="str">
        <f>IF(tbl_raw_data[[#This Row],[Time taken in min]]&lt;=Settiings!$D$2,"SLA_MET","SLA_NOT_MET")</f>
        <v>SLA_MET</v>
      </c>
      <c r="R5440" s="94"/>
    </row>
    <row r="5441" spans="1:18" x14ac:dyDescent="0.3">
      <c r="A5441" s="23" t="s">
        <v>5894</v>
      </c>
      <c r="B5441" s="15">
        <v>45161.701053240744</v>
      </c>
      <c r="C5441" s="28">
        <v>45161.707233796296</v>
      </c>
      <c r="D5441" s="29" t="s">
        <v>13</v>
      </c>
      <c r="E5441" s="29" t="s">
        <v>19</v>
      </c>
      <c r="F5441" s="29" t="s">
        <v>50</v>
      </c>
      <c r="G5441" s="32"/>
      <c r="H5441" s="86"/>
      <c r="I5441" s="48">
        <f>tbl_raw_data[[#This Row],[Date Actioned]]-tbl_raw_data[[#This Row],[Date Tagged]]</f>
        <v>6.1805555524188094E-3</v>
      </c>
      <c r="J5441" s="46">
        <f>HOUR(tbl_raw_data[[#This Row],[Time_taken]])*60+MINUTE(tbl_raw_data[[#This Row],[Time_taken]])+SECOND(tbl_raw_data[[#This Row],[Time_taken]])/60</f>
        <v>8.9</v>
      </c>
      <c r="K5441" s="52">
        <f>DATE(YEAR(tbl_raw_data[[#This Row],[Date Actioned]]),MONTH(tbl_raw_data[[#This Row],[Date Actioned]]),DAY(tbl_raw_data[[#This Row],[Date Actioned]]))</f>
        <v>45161</v>
      </c>
      <c r="L5441" s="50" t="str">
        <f>UPPER(TEXT(tbl_raw_data[[#This Row],[updated_date]],"MMMM"))</f>
        <v>AUGUST</v>
      </c>
      <c r="M5441" s="50" t="str">
        <f>"WEEK "&amp; IF(ROUNDUP(DAY(tbl_raw_data[[#This Row],[updated_date]])/7,0)=5,4,ROUNDUP(DAY(tbl_raw_data[[#This Row],[updated_date]])/7,0))</f>
        <v>WEEK 4</v>
      </c>
      <c r="N5441" s="50" t="str">
        <f>UPPER(VLOOKUP(tbl_raw_data[[#This Row],[Analyst]],Settiings!$A$2:$B$16,2,0))</f>
        <v>SHAHID</v>
      </c>
      <c r="O5441" s="50" t="str">
        <f>TRIM(UPPER(tbl_raw_data[[#This Row],[Outcome]]))</f>
        <v>APPROVE</v>
      </c>
      <c r="P5441" s="50" t="str">
        <f>TRIM(UPPER(tbl_raw_data[[#This Row],[Queue Name]]))</f>
        <v>CONSUMER POST BUREAU</v>
      </c>
      <c r="Q5441" s="50" t="str">
        <f>IF(tbl_raw_data[[#This Row],[Time taken in min]]&lt;=Settiings!$D$2,"SLA_MET","SLA_NOT_MET")</f>
        <v>SLA_MET</v>
      </c>
      <c r="R5441" s="94"/>
    </row>
    <row r="5442" spans="1:18" x14ac:dyDescent="0.3">
      <c r="A5442" s="14" t="s">
        <v>5895</v>
      </c>
      <c r="B5442" s="9">
        <v>45161.703634259262</v>
      </c>
      <c r="C5442" s="30">
        <v>45161.708912037036</v>
      </c>
      <c r="D5442" s="31" t="s">
        <v>13</v>
      </c>
      <c r="E5442" s="31" t="s">
        <v>9</v>
      </c>
      <c r="F5442" s="31" t="s">
        <v>1222</v>
      </c>
      <c r="G5442" s="31" t="s">
        <v>77</v>
      </c>
      <c r="H5442" s="85"/>
      <c r="I5442" s="48">
        <f>tbl_raw_data[[#This Row],[Date Actioned]]-tbl_raw_data[[#This Row],[Date Tagged]]</f>
        <v>5.277777774608694E-3</v>
      </c>
      <c r="J5442" s="46">
        <f>HOUR(tbl_raw_data[[#This Row],[Time_taken]])*60+MINUTE(tbl_raw_data[[#This Row],[Time_taken]])+SECOND(tbl_raw_data[[#This Row],[Time_taken]])/60</f>
        <v>7.6</v>
      </c>
      <c r="K5442" s="52">
        <f>DATE(YEAR(tbl_raw_data[[#This Row],[Date Actioned]]),MONTH(tbl_raw_data[[#This Row],[Date Actioned]]),DAY(tbl_raw_data[[#This Row],[Date Actioned]]))</f>
        <v>45161</v>
      </c>
      <c r="L5442" s="50" t="str">
        <f>UPPER(TEXT(tbl_raw_data[[#This Row],[updated_date]],"MMMM"))</f>
        <v>AUGUST</v>
      </c>
      <c r="M5442" s="50" t="str">
        <f>"WEEK "&amp; IF(ROUNDUP(DAY(tbl_raw_data[[#This Row],[updated_date]])/7,0)=5,4,ROUNDUP(DAY(tbl_raw_data[[#This Row],[updated_date]])/7,0))</f>
        <v>WEEK 4</v>
      </c>
      <c r="N5442" s="50" t="str">
        <f>UPPER(VLOOKUP(tbl_raw_data[[#This Row],[Analyst]],Settiings!$A$2:$B$16,2,0))</f>
        <v>HARDIK</v>
      </c>
      <c r="O5442" s="50" t="str">
        <f>TRIM(UPPER(tbl_raw_data[[#This Row],[Outcome]]))</f>
        <v>APPROVE</v>
      </c>
      <c r="P5442" s="50" t="str">
        <f>TRIM(UPPER(tbl_raw_data[[#This Row],[Queue Name]]))</f>
        <v>CONSUMER EXISTING</v>
      </c>
      <c r="Q5442" s="50" t="str">
        <f>IF(tbl_raw_data[[#This Row],[Time taken in min]]&lt;=Settiings!$D$2,"SLA_MET","SLA_NOT_MET")</f>
        <v>SLA_MET</v>
      </c>
      <c r="R5442" s="94"/>
    </row>
    <row r="5443" spans="1:18" x14ac:dyDescent="0.3">
      <c r="A5443" s="20" t="s">
        <v>5896</v>
      </c>
      <c r="B5443" s="15">
        <v>45161.704513888886</v>
      </c>
      <c r="C5443" s="28">
        <v>45161.718101851853</v>
      </c>
      <c r="D5443" s="29" t="s">
        <v>13</v>
      </c>
      <c r="E5443" s="29" t="s">
        <v>47</v>
      </c>
      <c r="F5443" s="29" t="s">
        <v>10</v>
      </c>
      <c r="G5443" s="29" t="s">
        <v>5897</v>
      </c>
      <c r="H5443" s="84"/>
      <c r="I5443" s="48">
        <f>tbl_raw_data[[#This Row],[Date Actioned]]-tbl_raw_data[[#This Row],[Date Tagged]]</f>
        <v>1.3587962966994382E-2</v>
      </c>
      <c r="J5443" s="46">
        <f>HOUR(tbl_raw_data[[#This Row],[Time_taken]])*60+MINUTE(tbl_raw_data[[#This Row],[Time_taken]])+SECOND(tbl_raw_data[[#This Row],[Time_taken]])/60</f>
        <v>19.566666666666666</v>
      </c>
      <c r="K5443" s="52">
        <f>DATE(YEAR(tbl_raw_data[[#This Row],[Date Actioned]]),MONTH(tbl_raw_data[[#This Row],[Date Actioned]]),DAY(tbl_raw_data[[#This Row],[Date Actioned]]))</f>
        <v>45161</v>
      </c>
      <c r="L5443" s="50" t="str">
        <f>UPPER(TEXT(tbl_raw_data[[#This Row],[updated_date]],"MMMM"))</f>
        <v>AUGUST</v>
      </c>
      <c r="M5443" s="50" t="str">
        <f>"WEEK "&amp; IF(ROUNDUP(DAY(tbl_raw_data[[#This Row],[updated_date]])/7,0)=5,4,ROUNDUP(DAY(tbl_raw_data[[#This Row],[updated_date]])/7,0))</f>
        <v>WEEK 4</v>
      </c>
      <c r="N5443" s="50" t="str">
        <f>UPPER(VLOOKUP(tbl_raw_data[[#This Row],[Analyst]],Settiings!$A$2:$B$16,2,0))</f>
        <v>NITESH</v>
      </c>
      <c r="O5443" s="50" t="str">
        <f>TRIM(UPPER(tbl_raw_data[[#This Row],[Outcome]]))</f>
        <v>APPROVE</v>
      </c>
      <c r="P5443" s="50" t="str">
        <f>TRIM(UPPER(tbl_raw_data[[#This Row],[Queue Name]]))</f>
        <v>CONSUMER PRE BUREAU</v>
      </c>
      <c r="Q5443" s="50" t="str">
        <f>IF(tbl_raw_data[[#This Row],[Time taken in min]]&lt;=Settiings!$D$2,"SLA_MET","SLA_NOT_MET")</f>
        <v>SLA_MET</v>
      </c>
      <c r="R5443" s="94"/>
    </row>
    <row r="5444" spans="1:18" x14ac:dyDescent="0.3">
      <c r="A5444" s="20" t="s">
        <v>5898</v>
      </c>
      <c r="B5444" s="15">
        <v>45161.705358796295</v>
      </c>
      <c r="C5444" s="28">
        <v>45161.714328703703</v>
      </c>
      <c r="D5444" s="29" t="s">
        <v>27</v>
      </c>
      <c r="E5444" s="29" t="s">
        <v>47</v>
      </c>
      <c r="F5444" s="29" t="s">
        <v>1222</v>
      </c>
      <c r="G5444" s="29" t="s">
        <v>4763</v>
      </c>
      <c r="H5444" s="84"/>
      <c r="I5444" s="48">
        <f>tbl_raw_data[[#This Row],[Date Actioned]]-tbl_raw_data[[#This Row],[Date Tagged]]</f>
        <v>8.969907408754807E-3</v>
      </c>
      <c r="J5444" s="46">
        <f>HOUR(tbl_raw_data[[#This Row],[Time_taken]])*60+MINUTE(tbl_raw_data[[#This Row],[Time_taken]])+SECOND(tbl_raw_data[[#This Row],[Time_taken]])/60</f>
        <v>12.916666666666666</v>
      </c>
      <c r="K5444" s="52">
        <f>DATE(YEAR(tbl_raw_data[[#This Row],[Date Actioned]]),MONTH(tbl_raw_data[[#This Row],[Date Actioned]]),DAY(tbl_raw_data[[#This Row],[Date Actioned]]))</f>
        <v>45161</v>
      </c>
      <c r="L5444" s="50" t="str">
        <f>UPPER(TEXT(tbl_raw_data[[#This Row],[updated_date]],"MMMM"))</f>
        <v>AUGUST</v>
      </c>
      <c r="M5444" s="50" t="str">
        <f>"WEEK "&amp; IF(ROUNDUP(DAY(tbl_raw_data[[#This Row],[updated_date]])/7,0)=5,4,ROUNDUP(DAY(tbl_raw_data[[#This Row],[updated_date]])/7,0))</f>
        <v>WEEK 4</v>
      </c>
      <c r="N5444" s="50" t="str">
        <f>UPPER(VLOOKUP(tbl_raw_data[[#This Row],[Analyst]],Settiings!$A$2:$B$16,2,0))</f>
        <v>HARDIK</v>
      </c>
      <c r="O5444" s="50" t="str">
        <f>TRIM(UPPER(tbl_raw_data[[#This Row],[Outcome]]))</f>
        <v>DECLINE</v>
      </c>
      <c r="P5444" s="50" t="str">
        <f>TRIM(UPPER(tbl_raw_data[[#This Row],[Queue Name]]))</f>
        <v>CONSUMER PRE BUREAU</v>
      </c>
      <c r="Q5444" s="50" t="str">
        <f>IF(tbl_raw_data[[#This Row],[Time taken in min]]&lt;=Settiings!$D$2,"SLA_MET","SLA_NOT_MET")</f>
        <v>SLA_MET</v>
      </c>
      <c r="R5444" s="94"/>
    </row>
    <row r="5445" spans="1:18" x14ac:dyDescent="0.3">
      <c r="A5445" s="23" t="s">
        <v>5900</v>
      </c>
      <c r="B5445" s="9">
        <v>45161.70648148148</v>
      </c>
      <c r="C5445" s="30">
        <v>45161.71230324074</v>
      </c>
      <c r="D5445" s="31" t="s">
        <v>13</v>
      </c>
      <c r="E5445" s="31" t="s">
        <v>9</v>
      </c>
      <c r="F5445" s="31" t="s">
        <v>24</v>
      </c>
      <c r="G5445" s="33"/>
      <c r="H5445" s="87"/>
      <c r="I5445" s="48">
        <f>tbl_raw_data[[#This Row],[Date Actioned]]-tbl_raw_data[[#This Row],[Date Tagged]]</f>
        <v>5.8217592595610768E-3</v>
      </c>
      <c r="J5445" s="46">
        <f>HOUR(tbl_raw_data[[#This Row],[Time_taken]])*60+MINUTE(tbl_raw_data[[#This Row],[Time_taken]])+SECOND(tbl_raw_data[[#This Row],[Time_taken]])/60</f>
        <v>8.3833333333333329</v>
      </c>
      <c r="K5445" s="52">
        <f>DATE(YEAR(tbl_raw_data[[#This Row],[Date Actioned]]),MONTH(tbl_raw_data[[#This Row],[Date Actioned]]),DAY(tbl_raw_data[[#This Row],[Date Actioned]]))</f>
        <v>45161</v>
      </c>
      <c r="L5445" s="50" t="str">
        <f>UPPER(TEXT(tbl_raw_data[[#This Row],[updated_date]],"MMMM"))</f>
        <v>AUGUST</v>
      </c>
      <c r="M5445" s="50" t="str">
        <f>"WEEK "&amp; IF(ROUNDUP(DAY(tbl_raw_data[[#This Row],[updated_date]])/7,0)=5,4,ROUNDUP(DAY(tbl_raw_data[[#This Row],[updated_date]])/7,0))</f>
        <v>WEEK 4</v>
      </c>
      <c r="N5445" s="50" t="str">
        <f>UPPER(VLOOKUP(tbl_raw_data[[#This Row],[Analyst]],Settiings!$A$2:$B$16,2,0))</f>
        <v>QUADIR</v>
      </c>
      <c r="O5445" s="50" t="str">
        <f>TRIM(UPPER(tbl_raw_data[[#This Row],[Outcome]]))</f>
        <v>APPROVE</v>
      </c>
      <c r="P5445" s="50" t="str">
        <f>TRIM(UPPER(tbl_raw_data[[#This Row],[Queue Name]]))</f>
        <v>CONSUMER EXISTING</v>
      </c>
      <c r="Q5445" s="50" t="str">
        <f>IF(tbl_raw_data[[#This Row],[Time taken in min]]&lt;=Settiings!$D$2,"SLA_MET","SLA_NOT_MET")</f>
        <v>SLA_MET</v>
      </c>
      <c r="R5445" s="94"/>
    </row>
    <row r="5446" spans="1:18" x14ac:dyDescent="0.3">
      <c r="A5446" s="14" t="s">
        <v>5901</v>
      </c>
      <c r="B5446" s="15">
        <v>45161.709618055553</v>
      </c>
      <c r="C5446" s="28">
        <v>45161.716863425929</v>
      </c>
      <c r="D5446" s="29" t="s">
        <v>13</v>
      </c>
      <c r="E5446" s="29" t="s">
        <v>9</v>
      </c>
      <c r="F5446" s="29" t="s">
        <v>70</v>
      </c>
      <c r="G5446" s="29" t="s">
        <v>17</v>
      </c>
      <c r="H5446" s="84"/>
      <c r="I5446" s="48">
        <f>tbl_raw_data[[#This Row],[Date Actioned]]-tbl_raw_data[[#This Row],[Date Tagged]]</f>
        <v>7.2453703760402277E-3</v>
      </c>
      <c r="J5446" s="46">
        <f>HOUR(tbl_raw_data[[#This Row],[Time_taken]])*60+MINUTE(tbl_raw_data[[#This Row],[Time_taken]])+SECOND(tbl_raw_data[[#This Row],[Time_taken]])/60</f>
        <v>10.433333333333334</v>
      </c>
      <c r="K5446" s="52">
        <f>DATE(YEAR(tbl_raw_data[[#This Row],[Date Actioned]]),MONTH(tbl_raw_data[[#This Row],[Date Actioned]]),DAY(tbl_raw_data[[#This Row],[Date Actioned]]))</f>
        <v>45161</v>
      </c>
      <c r="L5446" s="50" t="str">
        <f>UPPER(TEXT(tbl_raw_data[[#This Row],[updated_date]],"MMMM"))</f>
        <v>AUGUST</v>
      </c>
      <c r="M5446" s="50" t="str">
        <f>"WEEK "&amp; IF(ROUNDUP(DAY(tbl_raw_data[[#This Row],[updated_date]])/7,0)=5,4,ROUNDUP(DAY(tbl_raw_data[[#This Row],[updated_date]])/7,0))</f>
        <v>WEEK 4</v>
      </c>
      <c r="N5446" s="50" t="str">
        <f>UPPER(VLOOKUP(tbl_raw_data[[#This Row],[Analyst]],Settiings!$A$2:$B$16,2,0))</f>
        <v>ASIF</v>
      </c>
      <c r="O5446" s="50" t="str">
        <f>TRIM(UPPER(tbl_raw_data[[#This Row],[Outcome]]))</f>
        <v>APPROVE</v>
      </c>
      <c r="P5446" s="50" t="str">
        <f>TRIM(UPPER(tbl_raw_data[[#This Row],[Queue Name]]))</f>
        <v>CONSUMER EXISTING</v>
      </c>
      <c r="Q5446" s="50" t="str">
        <f>IF(tbl_raw_data[[#This Row],[Time taken in min]]&lt;=Settiings!$D$2,"SLA_MET","SLA_NOT_MET")</f>
        <v>SLA_MET</v>
      </c>
      <c r="R5446" s="94"/>
    </row>
    <row r="5447" spans="1:18" x14ac:dyDescent="0.3">
      <c r="A5447" s="20" t="s">
        <v>5902</v>
      </c>
      <c r="B5447" s="9">
        <v>45161.714699074073</v>
      </c>
      <c r="C5447" s="30">
        <v>45161.722083333334</v>
      </c>
      <c r="D5447" s="31" t="s">
        <v>13</v>
      </c>
      <c r="E5447" s="31" t="s">
        <v>47</v>
      </c>
      <c r="F5447" s="31" t="s">
        <v>1222</v>
      </c>
      <c r="G5447" s="31" t="s">
        <v>41</v>
      </c>
      <c r="H5447" s="85"/>
      <c r="I5447" s="48">
        <f>tbl_raw_data[[#This Row],[Date Actioned]]-tbl_raw_data[[#This Row],[Date Tagged]]</f>
        <v>7.3842592610162683E-3</v>
      </c>
      <c r="J5447" s="46">
        <f>HOUR(tbl_raw_data[[#This Row],[Time_taken]])*60+MINUTE(tbl_raw_data[[#This Row],[Time_taken]])+SECOND(tbl_raw_data[[#This Row],[Time_taken]])/60</f>
        <v>10.633333333333333</v>
      </c>
      <c r="K5447" s="52">
        <f>DATE(YEAR(tbl_raw_data[[#This Row],[Date Actioned]]),MONTH(tbl_raw_data[[#This Row],[Date Actioned]]),DAY(tbl_raw_data[[#This Row],[Date Actioned]]))</f>
        <v>45161</v>
      </c>
      <c r="L5447" s="50" t="str">
        <f>UPPER(TEXT(tbl_raw_data[[#This Row],[updated_date]],"MMMM"))</f>
        <v>AUGUST</v>
      </c>
      <c r="M5447" s="50" t="str">
        <f>"WEEK "&amp; IF(ROUNDUP(DAY(tbl_raw_data[[#This Row],[updated_date]])/7,0)=5,4,ROUNDUP(DAY(tbl_raw_data[[#This Row],[updated_date]])/7,0))</f>
        <v>WEEK 4</v>
      </c>
      <c r="N5447" s="50" t="str">
        <f>UPPER(VLOOKUP(tbl_raw_data[[#This Row],[Analyst]],Settiings!$A$2:$B$16,2,0))</f>
        <v>HARDIK</v>
      </c>
      <c r="O5447" s="50" t="str">
        <f>TRIM(UPPER(tbl_raw_data[[#This Row],[Outcome]]))</f>
        <v>APPROVE</v>
      </c>
      <c r="P5447" s="50" t="str">
        <f>TRIM(UPPER(tbl_raw_data[[#This Row],[Queue Name]]))</f>
        <v>CONSUMER PRE BUREAU</v>
      </c>
      <c r="Q5447" s="50" t="str">
        <f>IF(tbl_raw_data[[#This Row],[Time taken in min]]&lt;=Settiings!$D$2,"SLA_MET","SLA_NOT_MET")</f>
        <v>SLA_MET</v>
      </c>
      <c r="R5447" s="94"/>
    </row>
    <row r="5448" spans="1:18" x14ac:dyDescent="0.3">
      <c r="A5448" s="23" t="s">
        <v>5905</v>
      </c>
      <c r="B5448" s="15">
        <v>45161.72</v>
      </c>
      <c r="C5448" s="28">
        <v>45161.727777777778</v>
      </c>
      <c r="D5448" s="29" t="s">
        <v>13</v>
      </c>
      <c r="E5448" s="29" t="s">
        <v>19</v>
      </c>
      <c r="F5448" s="29" t="s">
        <v>24</v>
      </c>
      <c r="G5448" s="32"/>
      <c r="H5448" s="86"/>
      <c r="I5448" s="48">
        <f>tbl_raw_data[[#This Row],[Date Actioned]]-tbl_raw_data[[#This Row],[Date Tagged]]</f>
        <v>7.7777777769370005E-3</v>
      </c>
      <c r="J5448" s="46">
        <f>HOUR(tbl_raw_data[[#This Row],[Time_taken]])*60+MINUTE(tbl_raw_data[[#This Row],[Time_taken]])+SECOND(tbl_raw_data[[#This Row],[Time_taken]])/60</f>
        <v>11.2</v>
      </c>
      <c r="K5448" s="52">
        <f>DATE(YEAR(tbl_raw_data[[#This Row],[Date Actioned]]),MONTH(tbl_raw_data[[#This Row],[Date Actioned]]),DAY(tbl_raw_data[[#This Row],[Date Actioned]]))</f>
        <v>45161</v>
      </c>
      <c r="L5448" s="50" t="str">
        <f>UPPER(TEXT(tbl_raw_data[[#This Row],[updated_date]],"MMMM"))</f>
        <v>AUGUST</v>
      </c>
      <c r="M5448" s="50" t="str">
        <f>"WEEK "&amp; IF(ROUNDUP(DAY(tbl_raw_data[[#This Row],[updated_date]])/7,0)=5,4,ROUNDUP(DAY(tbl_raw_data[[#This Row],[updated_date]])/7,0))</f>
        <v>WEEK 4</v>
      </c>
      <c r="N5448" s="50" t="str">
        <f>UPPER(VLOOKUP(tbl_raw_data[[#This Row],[Analyst]],Settiings!$A$2:$B$16,2,0))</f>
        <v>QUADIR</v>
      </c>
      <c r="O5448" s="50" t="str">
        <f>TRIM(UPPER(tbl_raw_data[[#This Row],[Outcome]]))</f>
        <v>APPROVE</v>
      </c>
      <c r="P5448" s="50" t="str">
        <f>TRIM(UPPER(tbl_raw_data[[#This Row],[Queue Name]]))</f>
        <v>CONSUMER POST BUREAU</v>
      </c>
      <c r="Q5448" s="50" t="str">
        <f>IF(tbl_raw_data[[#This Row],[Time taken in min]]&lt;=Settiings!$D$2,"SLA_MET","SLA_NOT_MET")</f>
        <v>SLA_MET</v>
      </c>
      <c r="R5448" s="94"/>
    </row>
    <row r="5449" spans="1:18" x14ac:dyDescent="0.3">
      <c r="A5449" s="14" t="s">
        <v>5907</v>
      </c>
      <c r="B5449" s="9">
        <v>45161.721041666664</v>
      </c>
      <c r="C5449" s="30">
        <v>45161.725844907407</v>
      </c>
      <c r="D5449" s="31" t="s">
        <v>13</v>
      </c>
      <c r="E5449" s="31" t="s">
        <v>19</v>
      </c>
      <c r="F5449" s="31" t="s">
        <v>50</v>
      </c>
      <c r="G5449" s="33"/>
      <c r="H5449" s="87"/>
      <c r="I5449" s="48">
        <f>tbl_raw_data[[#This Row],[Date Actioned]]-tbl_raw_data[[#This Row],[Date Tagged]]</f>
        <v>4.803240743058268E-3</v>
      </c>
      <c r="J5449" s="46">
        <f>HOUR(tbl_raw_data[[#This Row],[Time_taken]])*60+MINUTE(tbl_raw_data[[#This Row],[Time_taken]])+SECOND(tbl_raw_data[[#This Row],[Time_taken]])/60</f>
        <v>6.916666666666667</v>
      </c>
      <c r="K5449" s="52">
        <f>DATE(YEAR(tbl_raw_data[[#This Row],[Date Actioned]]),MONTH(tbl_raw_data[[#This Row],[Date Actioned]]),DAY(tbl_raw_data[[#This Row],[Date Actioned]]))</f>
        <v>45161</v>
      </c>
      <c r="L5449" s="50" t="str">
        <f>UPPER(TEXT(tbl_raw_data[[#This Row],[updated_date]],"MMMM"))</f>
        <v>AUGUST</v>
      </c>
      <c r="M5449" s="50" t="str">
        <f>"WEEK "&amp; IF(ROUNDUP(DAY(tbl_raw_data[[#This Row],[updated_date]])/7,0)=5,4,ROUNDUP(DAY(tbl_raw_data[[#This Row],[updated_date]])/7,0))</f>
        <v>WEEK 4</v>
      </c>
      <c r="N5449" s="50" t="str">
        <f>UPPER(VLOOKUP(tbl_raw_data[[#This Row],[Analyst]],Settiings!$A$2:$B$16,2,0))</f>
        <v>SHAHID</v>
      </c>
      <c r="O5449" s="50" t="str">
        <f>TRIM(UPPER(tbl_raw_data[[#This Row],[Outcome]]))</f>
        <v>APPROVE</v>
      </c>
      <c r="P5449" s="50" t="str">
        <f>TRIM(UPPER(tbl_raw_data[[#This Row],[Queue Name]]))</f>
        <v>CONSUMER POST BUREAU</v>
      </c>
      <c r="Q5449" s="50" t="str">
        <f>IF(tbl_raw_data[[#This Row],[Time taken in min]]&lt;=Settiings!$D$2,"SLA_MET","SLA_NOT_MET")</f>
        <v>SLA_MET</v>
      </c>
      <c r="R5449" s="94"/>
    </row>
    <row r="5450" spans="1:18" x14ac:dyDescent="0.3">
      <c r="A5450" s="20" t="s">
        <v>5908</v>
      </c>
      <c r="B5450" s="15">
        <v>45161.721192129633</v>
      </c>
      <c r="C5450" s="28">
        <v>45161.72761574074</v>
      </c>
      <c r="D5450" s="29" t="s">
        <v>13</v>
      </c>
      <c r="E5450" s="29" t="s">
        <v>9</v>
      </c>
      <c r="F5450" s="29" t="s">
        <v>10</v>
      </c>
      <c r="G5450" s="29" t="s">
        <v>17</v>
      </c>
      <c r="H5450" s="84"/>
      <c r="I5450" s="48">
        <f>tbl_raw_data[[#This Row],[Date Actioned]]-tbl_raw_data[[#This Row],[Date Tagged]]</f>
        <v>6.4236111065838486E-3</v>
      </c>
      <c r="J5450" s="46">
        <f>HOUR(tbl_raw_data[[#This Row],[Time_taken]])*60+MINUTE(tbl_raw_data[[#This Row],[Time_taken]])+SECOND(tbl_raw_data[[#This Row],[Time_taken]])/60</f>
        <v>9.25</v>
      </c>
      <c r="K5450" s="52">
        <f>DATE(YEAR(tbl_raw_data[[#This Row],[Date Actioned]]),MONTH(tbl_raw_data[[#This Row],[Date Actioned]]),DAY(tbl_raw_data[[#This Row],[Date Actioned]]))</f>
        <v>45161</v>
      </c>
      <c r="L5450" s="50" t="str">
        <f>UPPER(TEXT(tbl_raw_data[[#This Row],[updated_date]],"MMMM"))</f>
        <v>AUGUST</v>
      </c>
      <c r="M5450" s="50" t="str">
        <f>"WEEK "&amp; IF(ROUNDUP(DAY(tbl_raw_data[[#This Row],[updated_date]])/7,0)=5,4,ROUNDUP(DAY(tbl_raw_data[[#This Row],[updated_date]])/7,0))</f>
        <v>WEEK 4</v>
      </c>
      <c r="N5450" s="50" t="str">
        <f>UPPER(VLOOKUP(tbl_raw_data[[#This Row],[Analyst]],Settiings!$A$2:$B$16,2,0))</f>
        <v>NITESH</v>
      </c>
      <c r="O5450" s="50" t="str">
        <f>TRIM(UPPER(tbl_raw_data[[#This Row],[Outcome]]))</f>
        <v>APPROVE</v>
      </c>
      <c r="P5450" s="50" t="str">
        <f>TRIM(UPPER(tbl_raw_data[[#This Row],[Queue Name]]))</f>
        <v>CONSUMER EXISTING</v>
      </c>
      <c r="Q5450" s="50" t="str">
        <f>IF(tbl_raw_data[[#This Row],[Time taken in min]]&lt;=Settiings!$D$2,"SLA_MET","SLA_NOT_MET")</f>
        <v>SLA_MET</v>
      </c>
      <c r="R5450" s="94"/>
    </row>
    <row r="5451" spans="1:18" x14ac:dyDescent="0.3">
      <c r="A5451" s="23" t="s">
        <v>5910</v>
      </c>
      <c r="B5451" s="9">
        <v>45161.723333333335</v>
      </c>
      <c r="C5451" s="30">
        <v>45161.732557870368</v>
      </c>
      <c r="D5451" s="31" t="s">
        <v>13</v>
      </c>
      <c r="E5451" s="31" t="s">
        <v>9</v>
      </c>
      <c r="F5451" s="31" t="s">
        <v>16</v>
      </c>
      <c r="G5451" s="31" t="s">
        <v>17</v>
      </c>
      <c r="H5451" s="85"/>
      <c r="I5451" s="48">
        <f>tbl_raw_data[[#This Row],[Date Actioned]]-tbl_raw_data[[#This Row],[Date Tagged]]</f>
        <v>9.2245370324235409E-3</v>
      </c>
      <c r="J5451" s="46">
        <f>HOUR(tbl_raw_data[[#This Row],[Time_taken]])*60+MINUTE(tbl_raw_data[[#This Row],[Time_taken]])+SECOND(tbl_raw_data[[#This Row],[Time_taken]])/60</f>
        <v>13.283333333333333</v>
      </c>
      <c r="K5451" s="52">
        <f>DATE(YEAR(tbl_raw_data[[#This Row],[Date Actioned]]),MONTH(tbl_raw_data[[#This Row],[Date Actioned]]),DAY(tbl_raw_data[[#This Row],[Date Actioned]]))</f>
        <v>45161</v>
      </c>
      <c r="L5451" s="50" t="str">
        <f>UPPER(TEXT(tbl_raw_data[[#This Row],[updated_date]],"MMMM"))</f>
        <v>AUGUST</v>
      </c>
      <c r="M5451" s="50" t="str">
        <f>"WEEK "&amp; IF(ROUNDUP(DAY(tbl_raw_data[[#This Row],[updated_date]])/7,0)=5,4,ROUNDUP(DAY(tbl_raw_data[[#This Row],[updated_date]])/7,0))</f>
        <v>WEEK 4</v>
      </c>
      <c r="N5451" s="50" t="str">
        <f>UPPER(VLOOKUP(tbl_raw_data[[#This Row],[Analyst]],Settiings!$A$2:$B$16,2,0))</f>
        <v>CAMROOON</v>
      </c>
      <c r="O5451" s="50" t="str">
        <f>TRIM(UPPER(tbl_raw_data[[#This Row],[Outcome]]))</f>
        <v>APPROVE</v>
      </c>
      <c r="P5451" s="50" t="str">
        <f>TRIM(UPPER(tbl_raw_data[[#This Row],[Queue Name]]))</f>
        <v>CONSUMER EXISTING</v>
      </c>
      <c r="Q5451" s="50" t="str">
        <f>IF(tbl_raw_data[[#This Row],[Time taken in min]]&lt;=Settiings!$D$2,"SLA_MET","SLA_NOT_MET")</f>
        <v>SLA_MET</v>
      </c>
      <c r="R5451" s="94"/>
    </row>
    <row r="5452" spans="1:18" x14ac:dyDescent="0.3">
      <c r="A5452" s="14" t="s">
        <v>5911</v>
      </c>
      <c r="B5452" s="15">
        <v>45161.724351851852</v>
      </c>
      <c r="C5452" s="28">
        <v>45161.727951388886</v>
      </c>
      <c r="D5452" s="29" t="s">
        <v>13</v>
      </c>
      <c r="E5452" s="29" t="s">
        <v>9</v>
      </c>
      <c r="F5452" s="29" t="s">
        <v>16</v>
      </c>
      <c r="G5452" s="29" t="s">
        <v>17</v>
      </c>
      <c r="H5452" s="84"/>
      <c r="I5452" s="48">
        <f>tbl_raw_data[[#This Row],[Date Actioned]]-tbl_raw_data[[#This Row],[Date Tagged]]</f>
        <v>3.5995370344608091E-3</v>
      </c>
      <c r="J5452" s="46">
        <f>HOUR(tbl_raw_data[[#This Row],[Time_taken]])*60+MINUTE(tbl_raw_data[[#This Row],[Time_taken]])+SECOND(tbl_raw_data[[#This Row],[Time_taken]])/60</f>
        <v>5.1833333333333336</v>
      </c>
      <c r="K5452" s="52">
        <f>DATE(YEAR(tbl_raw_data[[#This Row],[Date Actioned]]),MONTH(tbl_raw_data[[#This Row],[Date Actioned]]),DAY(tbl_raw_data[[#This Row],[Date Actioned]]))</f>
        <v>45161</v>
      </c>
      <c r="L5452" s="50" t="str">
        <f>UPPER(TEXT(tbl_raw_data[[#This Row],[updated_date]],"MMMM"))</f>
        <v>AUGUST</v>
      </c>
      <c r="M5452" s="50" t="str">
        <f>"WEEK "&amp; IF(ROUNDUP(DAY(tbl_raw_data[[#This Row],[updated_date]])/7,0)=5,4,ROUNDUP(DAY(tbl_raw_data[[#This Row],[updated_date]])/7,0))</f>
        <v>WEEK 4</v>
      </c>
      <c r="N5452" s="50" t="str">
        <f>UPPER(VLOOKUP(tbl_raw_data[[#This Row],[Analyst]],Settiings!$A$2:$B$16,2,0))</f>
        <v>CAMROOON</v>
      </c>
      <c r="O5452" s="50" t="str">
        <f>TRIM(UPPER(tbl_raw_data[[#This Row],[Outcome]]))</f>
        <v>APPROVE</v>
      </c>
      <c r="P5452" s="50" t="str">
        <f>TRIM(UPPER(tbl_raw_data[[#This Row],[Queue Name]]))</f>
        <v>CONSUMER EXISTING</v>
      </c>
      <c r="Q5452" s="50" t="str">
        <f>IF(tbl_raw_data[[#This Row],[Time taken in min]]&lt;=Settiings!$D$2,"SLA_MET","SLA_NOT_MET")</f>
        <v>SLA_MET</v>
      </c>
      <c r="R5452" s="94"/>
    </row>
    <row r="5453" spans="1:18" x14ac:dyDescent="0.3">
      <c r="A5453" s="23" t="s">
        <v>5915</v>
      </c>
      <c r="B5453" s="9">
        <v>45161.725717592592</v>
      </c>
      <c r="C5453" s="30">
        <v>45161.735925925925</v>
      </c>
      <c r="D5453" s="31" t="s">
        <v>27</v>
      </c>
      <c r="E5453" s="31" t="s">
        <v>9</v>
      </c>
      <c r="F5453" s="31" t="s">
        <v>43</v>
      </c>
      <c r="G5453" s="33"/>
      <c r="H5453" s="87"/>
      <c r="I5453" s="48">
        <f>tbl_raw_data[[#This Row],[Date Actioned]]-tbl_raw_data[[#This Row],[Date Tagged]]</f>
        <v>1.0208333333139308E-2</v>
      </c>
      <c r="J5453" s="46">
        <f>HOUR(tbl_raw_data[[#This Row],[Time_taken]])*60+MINUTE(tbl_raw_data[[#This Row],[Time_taken]])+SECOND(tbl_raw_data[[#This Row],[Time_taken]])/60</f>
        <v>14.7</v>
      </c>
      <c r="K5453" s="52">
        <f>DATE(YEAR(tbl_raw_data[[#This Row],[Date Actioned]]),MONTH(tbl_raw_data[[#This Row],[Date Actioned]]),DAY(tbl_raw_data[[#This Row],[Date Actioned]]))</f>
        <v>45161</v>
      </c>
      <c r="L5453" s="50" t="str">
        <f>UPPER(TEXT(tbl_raw_data[[#This Row],[updated_date]],"MMMM"))</f>
        <v>AUGUST</v>
      </c>
      <c r="M5453" s="50" t="str">
        <f>"WEEK "&amp; IF(ROUNDUP(DAY(tbl_raw_data[[#This Row],[updated_date]])/7,0)=5,4,ROUNDUP(DAY(tbl_raw_data[[#This Row],[updated_date]])/7,0))</f>
        <v>WEEK 4</v>
      </c>
      <c r="N5453" s="50" t="str">
        <f>UPPER(VLOOKUP(tbl_raw_data[[#This Row],[Analyst]],Settiings!$A$2:$B$16,2,0))</f>
        <v>MERCEDES</v>
      </c>
      <c r="O5453" s="50" t="str">
        <f>TRIM(UPPER(tbl_raw_data[[#This Row],[Outcome]]))</f>
        <v>DECLINE</v>
      </c>
      <c r="P5453" s="50" t="str">
        <f>TRIM(UPPER(tbl_raw_data[[#This Row],[Queue Name]]))</f>
        <v>CONSUMER EXISTING</v>
      </c>
      <c r="Q5453" s="50" t="str">
        <f>IF(tbl_raw_data[[#This Row],[Time taken in min]]&lt;=Settiings!$D$2,"SLA_MET","SLA_NOT_MET")</f>
        <v>SLA_MET</v>
      </c>
      <c r="R5453" s="94"/>
    </row>
    <row r="5454" spans="1:18" x14ac:dyDescent="0.3">
      <c r="A5454" s="20" t="s">
        <v>5918</v>
      </c>
      <c r="B5454" s="9">
        <v>45161.727731481478</v>
      </c>
      <c r="C5454" s="30">
        <v>45161.738287037035</v>
      </c>
      <c r="D5454" s="31" t="s">
        <v>13</v>
      </c>
      <c r="E5454" s="31" t="s">
        <v>47</v>
      </c>
      <c r="F5454" s="31" t="s">
        <v>70</v>
      </c>
      <c r="G5454" s="31" t="s">
        <v>17</v>
      </c>
      <c r="H5454" s="85"/>
      <c r="I5454" s="48">
        <f>tbl_raw_data[[#This Row],[Date Actioned]]-tbl_raw_data[[#This Row],[Date Tagged]]</f>
        <v>1.0555555556493346E-2</v>
      </c>
      <c r="J5454" s="46">
        <f>HOUR(tbl_raw_data[[#This Row],[Time_taken]])*60+MINUTE(tbl_raw_data[[#This Row],[Time_taken]])+SECOND(tbl_raw_data[[#This Row],[Time_taken]])/60</f>
        <v>15.2</v>
      </c>
      <c r="K5454" s="52">
        <f>DATE(YEAR(tbl_raw_data[[#This Row],[Date Actioned]]),MONTH(tbl_raw_data[[#This Row],[Date Actioned]]),DAY(tbl_raw_data[[#This Row],[Date Actioned]]))</f>
        <v>45161</v>
      </c>
      <c r="L5454" s="50" t="str">
        <f>UPPER(TEXT(tbl_raw_data[[#This Row],[updated_date]],"MMMM"))</f>
        <v>AUGUST</v>
      </c>
      <c r="M5454" s="50" t="str">
        <f>"WEEK "&amp; IF(ROUNDUP(DAY(tbl_raw_data[[#This Row],[updated_date]])/7,0)=5,4,ROUNDUP(DAY(tbl_raw_data[[#This Row],[updated_date]])/7,0))</f>
        <v>WEEK 4</v>
      </c>
      <c r="N5454" s="50" t="str">
        <f>UPPER(VLOOKUP(tbl_raw_data[[#This Row],[Analyst]],Settiings!$A$2:$B$16,2,0))</f>
        <v>ASIF</v>
      </c>
      <c r="O5454" s="50" t="str">
        <f>TRIM(UPPER(tbl_raw_data[[#This Row],[Outcome]]))</f>
        <v>APPROVE</v>
      </c>
      <c r="P5454" s="50" t="str">
        <f>TRIM(UPPER(tbl_raw_data[[#This Row],[Queue Name]]))</f>
        <v>CONSUMER PRE BUREAU</v>
      </c>
      <c r="Q5454" s="50" t="str">
        <f>IF(tbl_raw_data[[#This Row],[Time taken in min]]&lt;=Settiings!$D$2,"SLA_MET","SLA_NOT_MET")</f>
        <v>SLA_MET</v>
      </c>
      <c r="R5454" s="94"/>
    </row>
    <row r="5455" spans="1:18" x14ac:dyDescent="0.3">
      <c r="A5455" s="23" t="s">
        <v>5919</v>
      </c>
      <c r="B5455" s="15">
        <v>45161.731423611112</v>
      </c>
      <c r="C5455" s="28">
        <v>45161.740659722222</v>
      </c>
      <c r="D5455" s="29" t="s">
        <v>13</v>
      </c>
      <c r="E5455" s="29" t="s">
        <v>47</v>
      </c>
      <c r="F5455" s="29" t="s">
        <v>686</v>
      </c>
      <c r="G5455" s="29" t="s">
        <v>17</v>
      </c>
      <c r="H5455" s="84"/>
      <c r="I5455" s="48">
        <f>tbl_raw_data[[#This Row],[Date Actioned]]-tbl_raw_data[[#This Row],[Date Tagged]]</f>
        <v>9.2361111092031933E-3</v>
      </c>
      <c r="J5455" s="46">
        <f>HOUR(tbl_raw_data[[#This Row],[Time_taken]])*60+MINUTE(tbl_raw_data[[#This Row],[Time_taken]])+SECOND(tbl_raw_data[[#This Row],[Time_taken]])/60</f>
        <v>13.3</v>
      </c>
      <c r="K5455" s="52">
        <f>DATE(YEAR(tbl_raw_data[[#This Row],[Date Actioned]]),MONTH(tbl_raw_data[[#This Row],[Date Actioned]]),DAY(tbl_raw_data[[#This Row],[Date Actioned]]))</f>
        <v>45161</v>
      </c>
      <c r="L5455" s="50" t="str">
        <f>UPPER(TEXT(tbl_raw_data[[#This Row],[updated_date]],"MMMM"))</f>
        <v>AUGUST</v>
      </c>
      <c r="M5455" s="50" t="str">
        <f>"WEEK "&amp; IF(ROUNDUP(DAY(tbl_raw_data[[#This Row],[updated_date]])/7,0)=5,4,ROUNDUP(DAY(tbl_raw_data[[#This Row],[updated_date]])/7,0))</f>
        <v>WEEK 4</v>
      </c>
      <c r="N5455" s="50" t="str">
        <f>UPPER(VLOOKUP(tbl_raw_data[[#This Row],[Analyst]],Settiings!$A$2:$B$16,2,0))</f>
        <v>FARDIN</v>
      </c>
      <c r="O5455" s="50" t="str">
        <f>TRIM(UPPER(tbl_raw_data[[#This Row],[Outcome]]))</f>
        <v>APPROVE</v>
      </c>
      <c r="P5455" s="50" t="str">
        <f>TRIM(UPPER(tbl_raw_data[[#This Row],[Queue Name]]))</f>
        <v>CONSUMER PRE BUREAU</v>
      </c>
      <c r="Q5455" s="50" t="str">
        <f>IF(tbl_raw_data[[#This Row],[Time taken in min]]&lt;=Settiings!$D$2,"SLA_MET","SLA_NOT_MET")</f>
        <v>SLA_MET</v>
      </c>
      <c r="R5455" s="94"/>
    </row>
    <row r="5456" spans="1:18" x14ac:dyDescent="0.3">
      <c r="A5456" s="14" t="s">
        <v>5920</v>
      </c>
      <c r="B5456" s="9">
        <v>45161.733032407406</v>
      </c>
      <c r="C5456" s="30">
        <v>45161.746041666665</v>
      </c>
      <c r="D5456" s="31" t="s">
        <v>13</v>
      </c>
      <c r="E5456" s="31" t="s">
        <v>19</v>
      </c>
      <c r="F5456" s="31" t="s">
        <v>16</v>
      </c>
      <c r="G5456" s="31" t="s">
        <v>17</v>
      </c>
      <c r="H5456" s="85"/>
      <c r="I5456" s="48">
        <f>tbl_raw_data[[#This Row],[Date Actioned]]-tbl_raw_data[[#This Row],[Date Tagged]]</f>
        <v>1.3009259258979E-2</v>
      </c>
      <c r="J5456" s="46">
        <f>HOUR(tbl_raw_data[[#This Row],[Time_taken]])*60+MINUTE(tbl_raw_data[[#This Row],[Time_taken]])+SECOND(tbl_raw_data[[#This Row],[Time_taken]])/60</f>
        <v>18.733333333333334</v>
      </c>
      <c r="K5456" s="52">
        <f>DATE(YEAR(tbl_raw_data[[#This Row],[Date Actioned]]),MONTH(tbl_raw_data[[#This Row],[Date Actioned]]),DAY(tbl_raw_data[[#This Row],[Date Actioned]]))</f>
        <v>45161</v>
      </c>
      <c r="L5456" s="50" t="str">
        <f>UPPER(TEXT(tbl_raw_data[[#This Row],[updated_date]],"MMMM"))</f>
        <v>AUGUST</v>
      </c>
      <c r="M5456" s="50" t="str">
        <f>"WEEK "&amp; IF(ROUNDUP(DAY(tbl_raw_data[[#This Row],[updated_date]])/7,0)=5,4,ROUNDUP(DAY(tbl_raw_data[[#This Row],[updated_date]])/7,0))</f>
        <v>WEEK 4</v>
      </c>
      <c r="N5456" s="50" t="str">
        <f>UPPER(VLOOKUP(tbl_raw_data[[#This Row],[Analyst]],Settiings!$A$2:$B$16,2,0))</f>
        <v>CAMROOON</v>
      </c>
      <c r="O5456" s="50" t="str">
        <f>TRIM(UPPER(tbl_raw_data[[#This Row],[Outcome]]))</f>
        <v>APPROVE</v>
      </c>
      <c r="P5456" s="50" t="str">
        <f>TRIM(UPPER(tbl_raw_data[[#This Row],[Queue Name]]))</f>
        <v>CONSUMER POST BUREAU</v>
      </c>
      <c r="Q5456" s="50" t="str">
        <f>IF(tbl_raw_data[[#This Row],[Time taken in min]]&lt;=Settiings!$D$2,"SLA_MET","SLA_NOT_MET")</f>
        <v>SLA_MET</v>
      </c>
      <c r="R5456" s="94"/>
    </row>
    <row r="5457" spans="1:18" x14ac:dyDescent="0.3">
      <c r="A5457" s="20" t="s">
        <v>5921</v>
      </c>
      <c r="B5457" s="15">
        <v>45161.733287037037</v>
      </c>
      <c r="C5457" s="28">
        <v>45161.740763888891</v>
      </c>
      <c r="D5457" s="29" t="s">
        <v>13</v>
      </c>
      <c r="E5457" s="29" t="s">
        <v>47</v>
      </c>
      <c r="F5457" s="29" t="s">
        <v>70</v>
      </c>
      <c r="G5457" s="29" t="s">
        <v>17</v>
      </c>
      <c r="H5457" s="84"/>
      <c r="I5457" s="48">
        <f>tbl_raw_data[[#This Row],[Date Actioned]]-tbl_raw_data[[#This Row],[Date Tagged]]</f>
        <v>7.4768518534256145E-3</v>
      </c>
      <c r="J5457" s="46">
        <f>HOUR(tbl_raw_data[[#This Row],[Time_taken]])*60+MINUTE(tbl_raw_data[[#This Row],[Time_taken]])+SECOND(tbl_raw_data[[#This Row],[Time_taken]])/60</f>
        <v>10.766666666666667</v>
      </c>
      <c r="K5457" s="52">
        <f>DATE(YEAR(tbl_raw_data[[#This Row],[Date Actioned]]),MONTH(tbl_raw_data[[#This Row],[Date Actioned]]),DAY(tbl_raw_data[[#This Row],[Date Actioned]]))</f>
        <v>45161</v>
      </c>
      <c r="L5457" s="50" t="str">
        <f>UPPER(TEXT(tbl_raw_data[[#This Row],[updated_date]],"MMMM"))</f>
        <v>AUGUST</v>
      </c>
      <c r="M5457" s="50" t="str">
        <f>"WEEK "&amp; IF(ROUNDUP(DAY(tbl_raw_data[[#This Row],[updated_date]])/7,0)=5,4,ROUNDUP(DAY(tbl_raw_data[[#This Row],[updated_date]])/7,0))</f>
        <v>WEEK 4</v>
      </c>
      <c r="N5457" s="50" t="str">
        <f>UPPER(VLOOKUP(tbl_raw_data[[#This Row],[Analyst]],Settiings!$A$2:$B$16,2,0))</f>
        <v>ASIF</v>
      </c>
      <c r="O5457" s="50" t="str">
        <f>TRIM(UPPER(tbl_raw_data[[#This Row],[Outcome]]))</f>
        <v>APPROVE</v>
      </c>
      <c r="P5457" s="50" t="str">
        <f>TRIM(UPPER(tbl_raw_data[[#This Row],[Queue Name]]))</f>
        <v>CONSUMER PRE BUREAU</v>
      </c>
      <c r="Q5457" s="50" t="str">
        <f>IF(tbl_raw_data[[#This Row],[Time taken in min]]&lt;=Settiings!$D$2,"SLA_MET","SLA_NOT_MET")</f>
        <v>SLA_MET</v>
      </c>
      <c r="R5457" s="94"/>
    </row>
    <row r="5458" spans="1:18" x14ac:dyDescent="0.3">
      <c r="A5458" s="23" t="s">
        <v>5922</v>
      </c>
      <c r="B5458" s="9">
        <v>45161.738240740742</v>
      </c>
      <c r="C5458" s="30">
        <v>45161.7421875</v>
      </c>
      <c r="D5458" s="31" t="s">
        <v>13</v>
      </c>
      <c r="E5458" s="31" t="s">
        <v>19</v>
      </c>
      <c r="F5458" s="31" t="s">
        <v>24</v>
      </c>
      <c r="G5458" s="33"/>
      <c r="H5458" s="87"/>
      <c r="I5458" s="48">
        <f>tbl_raw_data[[#This Row],[Date Actioned]]-tbl_raw_data[[#This Row],[Date Tagged]]</f>
        <v>3.9467592578148469E-3</v>
      </c>
      <c r="J5458" s="46">
        <f>HOUR(tbl_raw_data[[#This Row],[Time_taken]])*60+MINUTE(tbl_raw_data[[#This Row],[Time_taken]])+SECOND(tbl_raw_data[[#This Row],[Time_taken]])/60</f>
        <v>5.6833333333333336</v>
      </c>
      <c r="K5458" s="52">
        <f>DATE(YEAR(tbl_raw_data[[#This Row],[Date Actioned]]),MONTH(tbl_raw_data[[#This Row],[Date Actioned]]),DAY(tbl_raw_data[[#This Row],[Date Actioned]]))</f>
        <v>45161</v>
      </c>
      <c r="L5458" s="50" t="str">
        <f>UPPER(TEXT(tbl_raw_data[[#This Row],[updated_date]],"MMMM"))</f>
        <v>AUGUST</v>
      </c>
      <c r="M5458" s="50" t="str">
        <f>"WEEK "&amp; IF(ROUNDUP(DAY(tbl_raw_data[[#This Row],[updated_date]])/7,0)=5,4,ROUNDUP(DAY(tbl_raw_data[[#This Row],[updated_date]])/7,0))</f>
        <v>WEEK 4</v>
      </c>
      <c r="N5458" s="50" t="str">
        <f>UPPER(VLOOKUP(tbl_raw_data[[#This Row],[Analyst]],Settiings!$A$2:$B$16,2,0))</f>
        <v>QUADIR</v>
      </c>
      <c r="O5458" s="50" t="str">
        <f>TRIM(UPPER(tbl_raw_data[[#This Row],[Outcome]]))</f>
        <v>APPROVE</v>
      </c>
      <c r="P5458" s="50" t="str">
        <f>TRIM(UPPER(tbl_raw_data[[#This Row],[Queue Name]]))</f>
        <v>CONSUMER POST BUREAU</v>
      </c>
      <c r="Q5458" s="50" t="str">
        <f>IF(tbl_raw_data[[#This Row],[Time taken in min]]&lt;=Settiings!$D$2,"SLA_MET","SLA_NOT_MET")</f>
        <v>SLA_MET</v>
      </c>
      <c r="R5458" s="94"/>
    </row>
    <row r="5459" spans="1:18" x14ac:dyDescent="0.3">
      <c r="A5459" s="14" t="s">
        <v>5923</v>
      </c>
      <c r="B5459" s="15">
        <v>45161.738981481481</v>
      </c>
      <c r="C5459" s="28">
        <v>45161.745995370373</v>
      </c>
      <c r="D5459" s="29" t="s">
        <v>13</v>
      </c>
      <c r="E5459" s="29" t="s">
        <v>9</v>
      </c>
      <c r="F5459" s="29" t="s">
        <v>43</v>
      </c>
      <c r="G5459" s="32"/>
      <c r="H5459" s="86"/>
      <c r="I5459" s="48">
        <f>tbl_raw_data[[#This Row],[Date Actioned]]-tbl_raw_data[[#This Row],[Date Tagged]]</f>
        <v>7.0138888913788833E-3</v>
      </c>
      <c r="J5459" s="46">
        <f>HOUR(tbl_raw_data[[#This Row],[Time_taken]])*60+MINUTE(tbl_raw_data[[#This Row],[Time_taken]])+SECOND(tbl_raw_data[[#This Row],[Time_taken]])/60</f>
        <v>10.1</v>
      </c>
      <c r="K5459" s="52">
        <f>DATE(YEAR(tbl_raw_data[[#This Row],[Date Actioned]]),MONTH(tbl_raw_data[[#This Row],[Date Actioned]]),DAY(tbl_raw_data[[#This Row],[Date Actioned]]))</f>
        <v>45161</v>
      </c>
      <c r="L5459" s="50" t="str">
        <f>UPPER(TEXT(tbl_raw_data[[#This Row],[updated_date]],"MMMM"))</f>
        <v>AUGUST</v>
      </c>
      <c r="M5459" s="50" t="str">
        <f>"WEEK "&amp; IF(ROUNDUP(DAY(tbl_raw_data[[#This Row],[updated_date]])/7,0)=5,4,ROUNDUP(DAY(tbl_raw_data[[#This Row],[updated_date]])/7,0))</f>
        <v>WEEK 4</v>
      </c>
      <c r="N5459" s="50" t="str">
        <f>UPPER(VLOOKUP(tbl_raw_data[[#This Row],[Analyst]],Settiings!$A$2:$B$16,2,0))</f>
        <v>MERCEDES</v>
      </c>
      <c r="O5459" s="50" t="str">
        <f>TRIM(UPPER(tbl_raw_data[[#This Row],[Outcome]]))</f>
        <v>APPROVE</v>
      </c>
      <c r="P5459" s="50" t="str">
        <f>TRIM(UPPER(tbl_raw_data[[#This Row],[Queue Name]]))</f>
        <v>CONSUMER EXISTING</v>
      </c>
      <c r="Q5459" s="50" t="str">
        <f>IF(tbl_raw_data[[#This Row],[Time taken in min]]&lt;=Settiings!$D$2,"SLA_MET","SLA_NOT_MET")</f>
        <v>SLA_MET</v>
      </c>
      <c r="R5459" s="94"/>
    </row>
    <row r="5460" spans="1:18" x14ac:dyDescent="0.3">
      <c r="A5460" s="20" t="s">
        <v>5924</v>
      </c>
      <c r="B5460" s="9">
        <v>45161.740312499998</v>
      </c>
      <c r="C5460" s="30">
        <v>45161.745694444442</v>
      </c>
      <c r="D5460" s="31" t="s">
        <v>13</v>
      </c>
      <c r="E5460" s="31" t="s">
        <v>9</v>
      </c>
      <c r="F5460" s="31" t="s">
        <v>1222</v>
      </c>
      <c r="G5460" s="31" t="s">
        <v>17</v>
      </c>
      <c r="H5460" s="85"/>
      <c r="I5460" s="48">
        <f>tbl_raw_data[[#This Row],[Date Actioned]]-tbl_raw_data[[#This Row],[Date Tagged]]</f>
        <v>5.3819444437976927E-3</v>
      </c>
      <c r="J5460" s="46">
        <f>HOUR(tbl_raw_data[[#This Row],[Time_taken]])*60+MINUTE(tbl_raw_data[[#This Row],[Time_taken]])+SECOND(tbl_raw_data[[#This Row],[Time_taken]])/60</f>
        <v>7.75</v>
      </c>
      <c r="K5460" s="52">
        <f>DATE(YEAR(tbl_raw_data[[#This Row],[Date Actioned]]),MONTH(tbl_raw_data[[#This Row],[Date Actioned]]),DAY(tbl_raw_data[[#This Row],[Date Actioned]]))</f>
        <v>45161</v>
      </c>
      <c r="L5460" s="50" t="str">
        <f>UPPER(TEXT(tbl_raw_data[[#This Row],[updated_date]],"MMMM"))</f>
        <v>AUGUST</v>
      </c>
      <c r="M5460" s="50" t="str">
        <f>"WEEK "&amp; IF(ROUNDUP(DAY(tbl_raw_data[[#This Row],[updated_date]])/7,0)=5,4,ROUNDUP(DAY(tbl_raw_data[[#This Row],[updated_date]])/7,0))</f>
        <v>WEEK 4</v>
      </c>
      <c r="N5460" s="50" t="str">
        <f>UPPER(VLOOKUP(tbl_raw_data[[#This Row],[Analyst]],Settiings!$A$2:$B$16,2,0))</f>
        <v>HARDIK</v>
      </c>
      <c r="O5460" s="50" t="str">
        <f>TRIM(UPPER(tbl_raw_data[[#This Row],[Outcome]]))</f>
        <v>APPROVE</v>
      </c>
      <c r="P5460" s="50" t="str">
        <f>TRIM(UPPER(tbl_raw_data[[#This Row],[Queue Name]]))</f>
        <v>CONSUMER EXISTING</v>
      </c>
      <c r="Q5460" s="50" t="str">
        <f>IF(tbl_raw_data[[#This Row],[Time taken in min]]&lt;=Settiings!$D$2,"SLA_MET","SLA_NOT_MET")</f>
        <v>SLA_MET</v>
      </c>
      <c r="R5460" s="94"/>
    </row>
    <row r="5461" spans="1:18" x14ac:dyDescent="0.3">
      <c r="A5461" s="23" t="s">
        <v>5926</v>
      </c>
      <c r="B5461" s="15">
        <v>45161.740868055553</v>
      </c>
      <c r="C5461" s="28">
        <v>45161.751018518517</v>
      </c>
      <c r="D5461" s="29" t="s">
        <v>13</v>
      </c>
      <c r="E5461" s="29" t="s">
        <v>47</v>
      </c>
      <c r="F5461" s="29" t="s">
        <v>686</v>
      </c>
      <c r="G5461" s="29" t="s">
        <v>946</v>
      </c>
      <c r="H5461" s="84"/>
      <c r="I5461" s="48">
        <f>tbl_raw_data[[#This Row],[Date Actioned]]-tbl_raw_data[[#This Row],[Date Tagged]]</f>
        <v>1.0150462963792961E-2</v>
      </c>
      <c r="J5461" s="46">
        <f>HOUR(tbl_raw_data[[#This Row],[Time_taken]])*60+MINUTE(tbl_raw_data[[#This Row],[Time_taken]])+SECOND(tbl_raw_data[[#This Row],[Time_taken]])/60</f>
        <v>14.616666666666667</v>
      </c>
      <c r="K5461" s="52">
        <f>DATE(YEAR(tbl_raw_data[[#This Row],[Date Actioned]]),MONTH(tbl_raw_data[[#This Row],[Date Actioned]]),DAY(tbl_raw_data[[#This Row],[Date Actioned]]))</f>
        <v>45161</v>
      </c>
      <c r="L5461" s="50" t="str">
        <f>UPPER(TEXT(tbl_raw_data[[#This Row],[updated_date]],"MMMM"))</f>
        <v>AUGUST</v>
      </c>
      <c r="M5461" s="50" t="str">
        <f>"WEEK "&amp; IF(ROUNDUP(DAY(tbl_raw_data[[#This Row],[updated_date]])/7,0)=5,4,ROUNDUP(DAY(tbl_raw_data[[#This Row],[updated_date]])/7,0))</f>
        <v>WEEK 4</v>
      </c>
      <c r="N5461" s="50" t="str">
        <f>UPPER(VLOOKUP(tbl_raw_data[[#This Row],[Analyst]],Settiings!$A$2:$B$16,2,0))</f>
        <v>FARDIN</v>
      </c>
      <c r="O5461" s="50" t="str">
        <f>TRIM(UPPER(tbl_raw_data[[#This Row],[Outcome]]))</f>
        <v>APPROVE</v>
      </c>
      <c r="P5461" s="50" t="str">
        <f>TRIM(UPPER(tbl_raw_data[[#This Row],[Queue Name]]))</f>
        <v>CONSUMER PRE BUREAU</v>
      </c>
      <c r="Q5461" s="50" t="str">
        <f>IF(tbl_raw_data[[#This Row],[Time taken in min]]&lt;=Settiings!$D$2,"SLA_MET","SLA_NOT_MET")</f>
        <v>SLA_MET</v>
      </c>
      <c r="R5461" s="94"/>
    </row>
    <row r="5462" spans="1:18" x14ac:dyDescent="0.3">
      <c r="A5462" s="14" t="s">
        <v>5931</v>
      </c>
      <c r="B5462" s="9">
        <v>45161.749120370368</v>
      </c>
      <c r="C5462" s="30">
        <v>45161.75509259259</v>
      </c>
      <c r="D5462" s="31" t="s">
        <v>13</v>
      </c>
      <c r="E5462" s="31" t="s">
        <v>9</v>
      </c>
      <c r="F5462" s="31" t="s">
        <v>43</v>
      </c>
      <c r="G5462" s="33"/>
      <c r="H5462" s="87"/>
      <c r="I5462" s="48">
        <f>tbl_raw_data[[#This Row],[Date Actioned]]-tbl_raw_data[[#This Row],[Date Tagged]]</f>
        <v>5.9722222213167697E-3</v>
      </c>
      <c r="J5462" s="46">
        <f>HOUR(tbl_raw_data[[#This Row],[Time_taken]])*60+MINUTE(tbl_raw_data[[#This Row],[Time_taken]])+SECOND(tbl_raw_data[[#This Row],[Time_taken]])/60</f>
        <v>8.6</v>
      </c>
      <c r="K5462" s="52">
        <f>DATE(YEAR(tbl_raw_data[[#This Row],[Date Actioned]]),MONTH(tbl_raw_data[[#This Row],[Date Actioned]]),DAY(tbl_raw_data[[#This Row],[Date Actioned]]))</f>
        <v>45161</v>
      </c>
      <c r="L5462" s="50" t="str">
        <f>UPPER(TEXT(tbl_raw_data[[#This Row],[updated_date]],"MMMM"))</f>
        <v>AUGUST</v>
      </c>
      <c r="M5462" s="50" t="str">
        <f>"WEEK "&amp; IF(ROUNDUP(DAY(tbl_raw_data[[#This Row],[updated_date]])/7,0)=5,4,ROUNDUP(DAY(tbl_raw_data[[#This Row],[updated_date]])/7,0))</f>
        <v>WEEK 4</v>
      </c>
      <c r="N5462" s="50" t="str">
        <f>UPPER(VLOOKUP(tbl_raw_data[[#This Row],[Analyst]],Settiings!$A$2:$B$16,2,0))</f>
        <v>MERCEDES</v>
      </c>
      <c r="O5462" s="50" t="str">
        <f>TRIM(UPPER(tbl_raw_data[[#This Row],[Outcome]]))</f>
        <v>APPROVE</v>
      </c>
      <c r="P5462" s="50" t="str">
        <f>TRIM(UPPER(tbl_raw_data[[#This Row],[Queue Name]]))</f>
        <v>CONSUMER EXISTING</v>
      </c>
      <c r="Q5462" s="50" t="str">
        <f>IF(tbl_raw_data[[#This Row],[Time taken in min]]&lt;=Settiings!$D$2,"SLA_MET","SLA_NOT_MET")</f>
        <v>SLA_MET</v>
      </c>
      <c r="R5462" s="94"/>
    </row>
    <row r="5463" spans="1:18" x14ac:dyDescent="0.3">
      <c r="A5463" s="20" t="s">
        <v>5932</v>
      </c>
      <c r="B5463" s="15">
        <v>45161.751712962963</v>
      </c>
      <c r="C5463" s="28">
        <v>45161.76085648148</v>
      </c>
      <c r="D5463" s="29" t="s">
        <v>13</v>
      </c>
      <c r="E5463" s="29" t="s">
        <v>19</v>
      </c>
      <c r="F5463" s="29" t="s">
        <v>686</v>
      </c>
      <c r="G5463" s="29" t="s">
        <v>77</v>
      </c>
      <c r="H5463" s="84"/>
      <c r="I5463" s="48">
        <f>tbl_raw_data[[#This Row],[Date Actioned]]-tbl_raw_data[[#This Row],[Date Tagged]]</f>
        <v>9.1435185167938471E-3</v>
      </c>
      <c r="J5463" s="46">
        <f>HOUR(tbl_raw_data[[#This Row],[Time_taken]])*60+MINUTE(tbl_raw_data[[#This Row],[Time_taken]])+SECOND(tbl_raw_data[[#This Row],[Time_taken]])/60</f>
        <v>13.166666666666666</v>
      </c>
      <c r="K5463" s="52">
        <f>DATE(YEAR(tbl_raw_data[[#This Row],[Date Actioned]]),MONTH(tbl_raw_data[[#This Row],[Date Actioned]]),DAY(tbl_raw_data[[#This Row],[Date Actioned]]))</f>
        <v>45161</v>
      </c>
      <c r="L5463" s="50" t="str">
        <f>UPPER(TEXT(tbl_raw_data[[#This Row],[updated_date]],"MMMM"))</f>
        <v>AUGUST</v>
      </c>
      <c r="M5463" s="50" t="str">
        <f>"WEEK "&amp; IF(ROUNDUP(DAY(tbl_raw_data[[#This Row],[updated_date]])/7,0)=5,4,ROUNDUP(DAY(tbl_raw_data[[#This Row],[updated_date]])/7,0))</f>
        <v>WEEK 4</v>
      </c>
      <c r="N5463" s="50" t="str">
        <f>UPPER(VLOOKUP(tbl_raw_data[[#This Row],[Analyst]],Settiings!$A$2:$B$16,2,0))</f>
        <v>FARDIN</v>
      </c>
      <c r="O5463" s="50" t="str">
        <f>TRIM(UPPER(tbl_raw_data[[#This Row],[Outcome]]))</f>
        <v>APPROVE</v>
      </c>
      <c r="P5463" s="50" t="str">
        <f>TRIM(UPPER(tbl_raw_data[[#This Row],[Queue Name]]))</f>
        <v>CONSUMER POST BUREAU</v>
      </c>
      <c r="Q5463" s="50" t="str">
        <f>IF(tbl_raw_data[[#This Row],[Time taken in min]]&lt;=Settiings!$D$2,"SLA_MET","SLA_NOT_MET")</f>
        <v>SLA_MET</v>
      </c>
      <c r="R5463" s="94"/>
    </row>
    <row r="5464" spans="1:18" x14ac:dyDescent="0.3">
      <c r="A5464" s="14" t="s">
        <v>5934</v>
      </c>
      <c r="B5464" s="15">
        <v>45161.756736111114</v>
      </c>
      <c r="C5464" s="28">
        <v>45161.761250000003</v>
      </c>
      <c r="D5464" s="29" t="s">
        <v>27</v>
      </c>
      <c r="E5464" s="29" t="s">
        <v>9</v>
      </c>
      <c r="F5464" s="29" t="s">
        <v>70</v>
      </c>
      <c r="G5464" s="29" t="s">
        <v>5797</v>
      </c>
      <c r="H5464" s="84"/>
      <c r="I5464" s="48">
        <f>tbl_raw_data[[#This Row],[Date Actioned]]-tbl_raw_data[[#This Row],[Date Tagged]]</f>
        <v>4.5138888890505768E-3</v>
      </c>
      <c r="J5464" s="46">
        <f>HOUR(tbl_raw_data[[#This Row],[Time_taken]])*60+MINUTE(tbl_raw_data[[#This Row],[Time_taken]])+SECOND(tbl_raw_data[[#This Row],[Time_taken]])/60</f>
        <v>6.5</v>
      </c>
      <c r="K5464" s="52">
        <f>DATE(YEAR(tbl_raw_data[[#This Row],[Date Actioned]]),MONTH(tbl_raw_data[[#This Row],[Date Actioned]]),DAY(tbl_raw_data[[#This Row],[Date Actioned]]))</f>
        <v>45161</v>
      </c>
      <c r="L5464" s="50" t="str">
        <f>UPPER(TEXT(tbl_raw_data[[#This Row],[updated_date]],"MMMM"))</f>
        <v>AUGUST</v>
      </c>
      <c r="M5464" s="50" t="str">
        <f>"WEEK "&amp; IF(ROUNDUP(DAY(tbl_raw_data[[#This Row],[updated_date]])/7,0)=5,4,ROUNDUP(DAY(tbl_raw_data[[#This Row],[updated_date]])/7,0))</f>
        <v>WEEK 4</v>
      </c>
      <c r="N5464" s="50" t="str">
        <f>UPPER(VLOOKUP(tbl_raw_data[[#This Row],[Analyst]],Settiings!$A$2:$B$16,2,0))</f>
        <v>ASIF</v>
      </c>
      <c r="O5464" s="50" t="str">
        <f>TRIM(UPPER(tbl_raw_data[[#This Row],[Outcome]]))</f>
        <v>DECLINE</v>
      </c>
      <c r="P5464" s="50" t="str">
        <f>TRIM(UPPER(tbl_raw_data[[#This Row],[Queue Name]]))</f>
        <v>CONSUMER EXISTING</v>
      </c>
      <c r="Q5464" s="50" t="str">
        <f>IF(tbl_raw_data[[#This Row],[Time taken in min]]&lt;=Settiings!$D$2,"SLA_MET","SLA_NOT_MET")</f>
        <v>SLA_MET</v>
      </c>
      <c r="R5464" s="94"/>
    </row>
    <row r="5465" spans="1:18" x14ac:dyDescent="0.3">
      <c r="A5465" s="23" t="s">
        <v>5937</v>
      </c>
      <c r="B5465" s="9">
        <v>45161.758472222224</v>
      </c>
      <c r="C5465" s="30">
        <v>45161.769548611112</v>
      </c>
      <c r="D5465" s="31" t="s">
        <v>13</v>
      </c>
      <c r="E5465" s="31" t="s">
        <v>19</v>
      </c>
      <c r="F5465" s="31" t="s">
        <v>70</v>
      </c>
      <c r="G5465" s="33"/>
      <c r="H5465" s="87"/>
      <c r="I5465" s="48">
        <f>tbl_raw_data[[#This Row],[Date Actioned]]-tbl_raw_data[[#This Row],[Date Tagged]]</f>
        <v>1.1076388887886424E-2</v>
      </c>
      <c r="J5465" s="46">
        <f>HOUR(tbl_raw_data[[#This Row],[Time_taken]])*60+MINUTE(tbl_raw_data[[#This Row],[Time_taken]])+SECOND(tbl_raw_data[[#This Row],[Time_taken]])/60</f>
        <v>15.95</v>
      </c>
      <c r="K5465" s="52">
        <f>DATE(YEAR(tbl_raw_data[[#This Row],[Date Actioned]]),MONTH(tbl_raw_data[[#This Row],[Date Actioned]]),DAY(tbl_raw_data[[#This Row],[Date Actioned]]))</f>
        <v>45161</v>
      </c>
      <c r="L5465" s="50" t="str">
        <f>UPPER(TEXT(tbl_raw_data[[#This Row],[updated_date]],"MMMM"))</f>
        <v>AUGUST</v>
      </c>
      <c r="M5465" s="50" t="str">
        <f>"WEEK "&amp; IF(ROUNDUP(DAY(tbl_raw_data[[#This Row],[updated_date]])/7,0)=5,4,ROUNDUP(DAY(tbl_raw_data[[#This Row],[updated_date]])/7,0))</f>
        <v>WEEK 4</v>
      </c>
      <c r="N5465" s="50" t="str">
        <f>UPPER(VLOOKUP(tbl_raw_data[[#This Row],[Analyst]],Settiings!$A$2:$B$16,2,0))</f>
        <v>ASIF</v>
      </c>
      <c r="O5465" s="50" t="str">
        <f>TRIM(UPPER(tbl_raw_data[[#This Row],[Outcome]]))</f>
        <v>APPROVE</v>
      </c>
      <c r="P5465" s="50" t="str">
        <f>TRIM(UPPER(tbl_raw_data[[#This Row],[Queue Name]]))</f>
        <v>CONSUMER POST BUREAU</v>
      </c>
      <c r="Q5465" s="50" t="str">
        <f>IF(tbl_raw_data[[#This Row],[Time taken in min]]&lt;=Settiings!$D$2,"SLA_MET","SLA_NOT_MET")</f>
        <v>SLA_MET</v>
      </c>
      <c r="R5465" s="94"/>
    </row>
    <row r="5466" spans="1:18" x14ac:dyDescent="0.3">
      <c r="A5466" s="14" t="s">
        <v>5938</v>
      </c>
      <c r="B5466" s="15">
        <v>45161.761689814812</v>
      </c>
      <c r="C5466" s="28">
        <v>45161.76730324074</v>
      </c>
      <c r="D5466" s="29" t="s">
        <v>13</v>
      </c>
      <c r="E5466" s="29" t="s">
        <v>19</v>
      </c>
      <c r="F5466" s="29" t="s">
        <v>686</v>
      </c>
      <c r="G5466" s="32"/>
      <c r="H5466" s="86"/>
      <c r="I5466" s="48">
        <f>tbl_raw_data[[#This Row],[Date Actioned]]-tbl_raw_data[[#This Row],[Date Tagged]]</f>
        <v>5.6134259284590371E-3</v>
      </c>
      <c r="J5466" s="46">
        <f>HOUR(tbl_raw_data[[#This Row],[Time_taken]])*60+MINUTE(tbl_raw_data[[#This Row],[Time_taken]])+SECOND(tbl_raw_data[[#This Row],[Time_taken]])/60</f>
        <v>8.0833333333333339</v>
      </c>
      <c r="K5466" s="52">
        <f>DATE(YEAR(tbl_raw_data[[#This Row],[Date Actioned]]),MONTH(tbl_raw_data[[#This Row],[Date Actioned]]),DAY(tbl_raw_data[[#This Row],[Date Actioned]]))</f>
        <v>45161</v>
      </c>
      <c r="L5466" s="50" t="str">
        <f>UPPER(TEXT(tbl_raw_data[[#This Row],[updated_date]],"MMMM"))</f>
        <v>AUGUST</v>
      </c>
      <c r="M5466" s="50" t="str">
        <f>"WEEK "&amp; IF(ROUNDUP(DAY(tbl_raw_data[[#This Row],[updated_date]])/7,0)=5,4,ROUNDUP(DAY(tbl_raw_data[[#This Row],[updated_date]])/7,0))</f>
        <v>WEEK 4</v>
      </c>
      <c r="N5466" s="50" t="str">
        <f>UPPER(VLOOKUP(tbl_raw_data[[#This Row],[Analyst]],Settiings!$A$2:$B$16,2,0))</f>
        <v>FARDIN</v>
      </c>
      <c r="O5466" s="50" t="str">
        <f>TRIM(UPPER(tbl_raw_data[[#This Row],[Outcome]]))</f>
        <v>APPROVE</v>
      </c>
      <c r="P5466" s="50" t="str">
        <f>TRIM(UPPER(tbl_raw_data[[#This Row],[Queue Name]]))</f>
        <v>CONSUMER POST BUREAU</v>
      </c>
      <c r="Q5466" s="50" t="str">
        <f>IF(tbl_raw_data[[#This Row],[Time taken in min]]&lt;=Settiings!$D$2,"SLA_MET","SLA_NOT_MET")</f>
        <v>SLA_MET</v>
      </c>
      <c r="R5466" s="94"/>
    </row>
    <row r="5467" spans="1:18" x14ac:dyDescent="0.3">
      <c r="A5467" s="20" t="s">
        <v>5940</v>
      </c>
      <c r="B5467" s="9">
        <v>45161.764791666668</v>
      </c>
      <c r="C5467" s="30">
        <v>45161.7658912037</v>
      </c>
      <c r="D5467" s="31" t="s">
        <v>27</v>
      </c>
      <c r="E5467" s="31" t="s">
        <v>47</v>
      </c>
      <c r="F5467" s="31" t="s">
        <v>1222</v>
      </c>
      <c r="G5467" s="31" t="s">
        <v>4942</v>
      </c>
      <c r="H5467" s="85"/>
      <c r="I5467" s="48">
        <f>tbl_raw_data[[#This Row],[Date Actioned]]-tbl_raw_data[[#This Row],[Date Tagged]]</f>
        <v>1.0995370321325026E-3</v>
      </c>
      <c r="J5467" s="46">
        <f>HOUR(tbl_raw_data[[#This Row],[Time_taken]])*60+MINUTE(tbl_raw_data[[#This Row],[Time_taken]])+SECOND(tbl_raw_data[[#This Row],[Time_taken]])/60</f>
        <v>1.5833333333333335</v>
      </c>
      <c r="K5467" s="52">
        <f>DATE(YEAR(tbl_raw_data[[#This Row],[Date Actioned]]),MONTH(tbl_raw_data[[#This Row],[Date Actioned]]),DAY(tbl_raw_data[[#This Row],[Date Actioned]]))</f>
        <v>45161</v>
      </c>
      <c r="L5467" s="50" t="str">
        <f>UPPER(TEXT(tbl_raw_data[[#This Row],[updated_date]],"MMMM"))</f>
        <v>AUGUST</v>
      </c>
      <c r="M5467" s="50" t="str">
        <f>"WEEK "&amp; IF(ROUNDUP(DAY(tbl_raw_data[[#This Row],[updated_date]])/7,0)=5,4,ROUNDUP(DAY(tbl_raw_data[[#This Row],[updated_date]])/7,0))</f>
        <v>WEEK 4</v>
      </c>
      <c r="N5467" s="50" t="str">
        <f>UPPER(VLOOKUP(tbl_raw_data[[#This Row],[Analyst]],Settiings!$A$2:$B$16,2,0))</f>
        <v>HARDIK</v>
      </c>
      <c r="O5467" s="50" t="str">
        <f>TRIM(UPPER(tbl_raw_data[[#This Row],[Outcome]]))</f>
        <v>DECLINE</v>
      </c>
      <c r="P5467" s="50" t="str">
        <f>TRIM(UPPER(tbl_raw_data[[#This Row],[Queue Name]]))</f>
        <v>CONSUMER PRE BUREAU</v>
      </c>
      <c r="Q5467" s="50" t="str">
        <f>IF(tbl_raw_data[[#This Row],[Time taken in min]]&lt;=Settiings!$D$2,"SLA_MET","SLA_NOT_MET")</f>
        <v>SLA_MET</v>
      </c>
      <c r="R5467" s="94"/>
    </row>
    <row r="5468" spans="1:18" x14ac:dyDescent="0.3">
      <c r="A5468" s="20" t="s">
        <v>5941</v>
      </c>
      <c r="B5468" s="9">
        <v>45161.769189814811</v>
      </c>
      <c r="C5468" s="30">
        <v>45161.77484953704</v>
      </c>
      <c r="D5468" s="31" t="s">
        <v>13</v>
      </c>
      <c r="E5468" s="31" t="s">
        <v>47</v>
      </c>
      <c r="F5468" s="31" t="s">
        <v>686</v>
      </c>
      <c r="G5468" s="31" t="s">
        <v>718</v>
      </c>
      <c r="H5468" s="85"/>
      <c r="I5468" s="48">
        <f>tbl_raw_data[[#This Row],[Date Actioned]]-tbl_raw_data[[#This Row],[Date Tagged]]</f>
        <v>5.659722228301689E-3</v>
      </c>
      <c r="J5468" s="46">
        <f>HOUR(tbl_raw_data[[#This Row],[Time_taken]])*60+MINUTE(tbl_raw_data[[#This Row],[Time_taken]])+SECOND(tbl_raw_data[[#This Row],[Time_taken]])/60</f>
        <v>8.15</v>
      </c>
      <c r="K5468" s="52">
        <f>DATE(YEAR(tbl_raw_data[[#This Row],[Date Actioned]]),MONTH(tbl_raw_data[[#This Row],[Date Actioned]]),DAY(tbl_raw_data[[#This Row],[Date Actioned]]))</f>
        <v>45161</v>
      </c>
      <c r="L5468" s="50" t="str">
        <f>UPPER(TEXT(tbl_raw_data[[#This Row],[updated_date]],"MMMM"))</f>
        <v>AUGUST</v>
      </c>
      <c r="M5468" s="50" t="str">
        <f>"WEEK "&amp; IF(ROUNDUP(DAY(tbl_raw_data[[#This Row],[updated_date]])/7,0)=5,4,ROUNDUP(DAY(tbl_raw_data[[#This Row],[updated_date]])/7,0))</f>
        <v>WEEK 4</v>
      </c>
      <c r="N5468" s="50" t="str">
        <f>UPPER(VLOOKUP(tbl_raw_data[[#This Row],[Analyst]],Settiings!$A$2:$B$16,2,0))</f>
        <v>FARDIN</v>
      </c>
      <c r="O5468" s="50" t="str">
        <f>TRIM(UPPER(tbl_raw_data[[#This Row],[Outcome]]))</f>
        <v>APPROVE</v>
      </c>
      <c r="P5468" s="50" t="str">
        <f>TRIM(UPPER(tbl_raw_data[[#This Row],[Queue Name]]))</f>
        <v>CONSUMER PRE BUREAU</v>
      </c>
      <c r="Q5468" s="50" t="str">
        <f>IF(tbl_raw_data[[#This Row],[Time taken in min]]&lt;=Settiings!$D$2,"SLA_MET","SLA_NOT_MET")</f>
        <v>SLA_MET</v>
      </c>
      <c r="R5468" s="94"/>
    </row>
    <row r="5469" spans="1:18" x14ac:dyDescent="0.3">
      <c r="A5469" s="23" t="s">
        <v>5942</v>
      </c>
      <c r="B5469" s="15">
        <v>45161.770439814813</v>
      </c>
      <c r="C5469" s="28">
        <v>45161.776863425926</v>
      </c>
      <c r="D5469" s="29" t="s">
        <v>13</v>
      </c>
      <c r="E5469" s="29" t="s">
        <v>19</v>
      </c>
      <c r="F5469" s="29" t="s">
        <v>43</v>
      </c>
      <c r="G5469" s="32"/>
      <c r="H5469" s="86"/>
      <c r="I5469" s="48">
        <f>tbl_raw_data[[#This Row],[Date Actioned]]-tbl_raw_data[[#This Row],[Date Tagged]]</f>
        <v>6.4236111138598062E-3</v>
      </c>
      <c r="J5469" s="46">
        <f>HOUR(tbl_raw_data[[#This Row],[Time_taken]])*60+MINUTE(tbl_raw_data[[#This Row],[Time_taken]])+SECOND(tbl_raw_data[[#This Row],[Time_taken]])/60</f>
        <v>9.25</v>
      </c>
      <c r="K5469" s="52">
        <f>DATE(YEAR(tbl_raw_data[[#This Row],[Date Actioned]]),MONTH(tbl_raw_data[[#This Row],[Date Actioned]]),DAY(tbl_raw_data[[#This Row],[Date Actioned]]))</f>
        <v>45161</v>
      </c>
      <c r="L5469" s="50" t="str">
        <f>UPPER(TEXT(tbl_raw_data[[#This Row],[updated_date]],"MMMM"))</f>
        <v>AUGUST</v>
      </c>
      <c r="M5469" s="50" t="str">
        <f>"WEEK "&amp; IF(ROUNDUP(DAY(tbl_raw_data[[#This Row],[updated_date]])/7,0)=5,4,ROUNDUP(DAY(tbl_raw_data[[#This Row],[updated_date]])/7,0))</f>
        <v>WEEK 4</v>
      </c>
      <c r="N5469" s="50" t="str">
        <f>UPPER(VLOOKUP(tbl_raw_data[[#This Row],[Analyst]],Settiings!$A$2:$B$16,2,0))</f>
        <v>MERCEDES</v>
      </c>
      <c r="O5469" s="50" t="str">
        <f>TRIM(UPPER(tbl_raw_data[[#This Row],[Outcome]]))</f>
        <v>APPROVE</v>
      </c>
      <c r="P5469" s="50" t="str">
        <f>TRIM(UPPER(tbl_raw_data[[#This Row],[Queue Name]]))</f>
        <v>CONSUMER POST BUREAU</v>
      </c>
      <c r="Q5469" s="50" t="str">
        <f>IF(tbl_raw_data[[#This Row],[Time taken in min]]&lt;=Settiings!$D$2,"SLA_MET","SLA_NOT_MET")</f>
        <v>SLA_MET</v>
      </c>
      <c r="R5469" s="94"/>
    </row>
    <row r="5470" spans="1:18" x14ac:dyDescent="0.3">
      <c r="A5470" s="14" t="s">
        <v>5943</v>
      </c>
      <c r="B5470" s="9">
        <v>45161.771724537037</v>
      </c>
      <c r="C5470" s="30">
        <v>45161.779004629629</v>
      </c>
      <c r="D5470" s="31" t="s">
        <v>13</v>
      </c>
      <c r="E5470" s="31" t="s">
        <v>47</v>
      </c>
      <c r="F5470" s="31" t="s">
        <v>16</v>
      </c>
      <c r="G5470" s="31" t="s">
        <v>17</v>
      </c>
      <c r="H5470" s="85"/>
      <c r="I5470" s="48">
        <f>tbl_raw_data[[#This Row],[Date Actioned]]-tbl_raw_data[[#This Row],[Date Tagged]]</f>
        <v>7.2800925918272696E-3</v>
      </c>
      <c r="J5470" s="46">
        <f>HOUR(tbl_raw_data[[#This Row],[Time_taken]])*60+MINUTE(tbl_raw_data[[#This Row],[Time_taken]])+SECOND(tbl_raw_data[[#This Row],[Time_taken]])/60</f>
        <v>10.483333333333333</v>
      </c>
      <c r="K5470" s="52">
        <f>DATE(YEAR(tbl_raw_data[[#This Row],[Date Actioned]]),MONTH(tbl_raw_data[[#This Row],[Date Actioned]]),DAY(tbl_raw_data[[#This Row],[Date Actioned]]))</f>
        <v>45161</v>
      </c>
      <c r="L5470" s="50" t="str">
        <f>UPPER(TEXT(tbl_raw_data[[#This Row],[updated_date]],"MMMM"))</f>
        <v>AUGUST</v>
      </c>
      <c r="M5470" s="50" t="str">
        <f>"WEEK "&amp; IF(ROUNDUP(DAY(tbl_raw_data[[#This Row],[updated_date]])/7,0)=5,4,ROUNDUP(DAY(tbl_raw_data[[#This Row],[updated_date]])/7,0))</f>
        <v>WEEK 4</v>
      </c>
      <c r="N5470" s="50" t="str">
        <f>UPPER(VLOOKUP(tbl_raw_data[[#This Row],[Analyst]],Settiings!$A$2:$B$16,2,0))</f>
        <v>CAMROOON</v>
      </c>
      <c r="O5470" s="50" t="str">
        <f>TRIM(UPPER(tbl_raw_data[[#This Row],[Outcome]]))</f>
        <v>APPROVE</v>
      </c>
      <c r="P5470" s="50" t="str">
        <f>TRIM(UPPER(tbl_raw_data[[#This Row],[Queue Name]]))</f>
        <v>CONSUMER PRE BUREAU</v>
      </c>
      <c r="Q5470" s="50" t="str">
        <f>IF(tbl_raw_data[[#This Row],[Time taken in min]]&lt;=Settiings!$D$2,"SLA_MET","SLA_NOT_MET")</f>
        <v>SLA_MET</v>
      </c>
      <c r="R5470" s="94"/>
    </row>
    <row r="5471" spans="1:18" x14ac:dyDescent="0.3">
      <c r="A5471" s="23" t="s">
        <v>5944</v>
      </c>
      <c r="B5471" s="15">
        <v>45161.775046296294</v>
      </c>
      <c r="C5471" s="28">
        <v>45161.778113425928</v>
      </c>
      <c r="D5471" s="29" t="s">
        <v>27</v>
      </c>
      <c r="E5471" s="29" t="s">
        <v>47</v>
      </c>
      <c r="F5471" s="29" t="s">
        <v>10</v>
      </c>
      <c r="G5471" s="29" t="s">
        <v>5171</v>
      </c>
      <c r="H5471" s="84"/>
      <c r="I5471" s="48">
        <f>tbl_raw_data[[#This Row],[Date Actioned]]-tbl_raw_data[[#This Row],[Date Tagged]]</f>
        <v>3.0671296335640363E-3</v>
      </c>
      <c r="J5471" s="46">
        <f>HOUR(tbl_raw_data[[#This Row],[Time_taken]])*60+MINUTE(tbl_raw_data[[#This Row],[Time_taken]])+SECOND(tbl_raw_data[[#This Row],[Time_taken]])/60</f>
        <v>4.416666666666667</v>
      </c>
      <c r="K5471" s="52">
        <f>DATE(YEAR(tbl_raw_data[[#This Row],[Date Actioned]]),MONTH(tbl_raw_data[[#This Row],[Date Actioned]]),DAY(tbl_raw_data[[#This Row],[Date Actioned]]))</f>
        <v>45161</v>
      </c>
      <c r="L5471" s="50" t="str">
        <f>UPPER(TEXT(tbl_raw_data[[#This Row],[updated_date]],"MMMM"))</f>
        <v>AUGUST</v>
      </c>
      <c r="M5471" s="50" t="str">
        <f>"WEEK "&amp; IF(ROUNDUP(DAY(tbl_raw_data[[#This Row],[updated_date]])/7,0)=5,4,ROUNDUP(DAY(tbl_raw_data[[#This Row],[updated_date]])/7,0))</f>
        <v>WEEK 4</v>
      </c>
      <c r="N5471" s="50" t="str">
        <f>UPPER(VLOOKUP(tbl_raw_data[[#This Row],[Analyst]],Settiings!$A$2:$B$16,2,0))</f>
        <v>NITESH</v>
      </c>
      <c r="O5471" s="50" t="str">
        <f>TRIM(UPPER(tbl_raw_data[[#This Row],[Outcome]]))</f>
        <v>DECLINE</v>
      </c>
      <c r="P5471" s="50" t="str">
        <f>TRIM(UPPER(tbl_raw_data[[#This Row],[Queue Name]]))</f>
        <v>CONSUMER PRE BUREAU</v>
      </c>
      <c r="Q5471" s="50" t="str">
        <f>IF(tbl_raw_data[[#This Row],[Time taken in min]]&lt;=Settiings!$D$2,"SLA_MET","SLA_NOT_MET")</f>
        <v>SLA_MET</v>
      </c>
      <c r="R5471" s="94"/>
    </row>
    <row r="5472" spans="1:18" x14ac:dyDescent="0.3">
      <c r="A5472" s="20" t="s">
        <v>5946</v>
      </c>
      <c r="B5472" s="15">
        <v>45161.781782407408</v>
      </c>
      <c r="C5472" s="28">
        <v>45161.789814814816</v>
      </c>
      <c r="D5472" s="29" t="s">
        <v>13</v>
      </c>
      <c r="E5472" s="29" t="s">
        <v>19</v>
      </c>
      <c r="F5472" s="29" t="s">
        <v>43</v>
      </c>
      <c r="G5472" s="32"/>
      <c r="H5472" s="86"/>
      <c r="I5472" s="48">
        <f>tbl_raw_data[[#This Row],[Date Actioned]]-tbl_raw_data[[#This Row],[Date Tagged]]</f>
        <v>8.0324074078816921E-3</v>
      </c>
      <c r="J5472" s="46">
        <f>HOUR(tbl_raw_data[[#This Row],[Time_taken]])*60+MINUTE(tbl_raw_data[[#This Row],[Time_taken]])+SECOND(tbl_raw_data[[#This Row],[Time_taken]])/60</f>
        <v>11.566666666666666</v>
      </c>
      <c r="K5472" s="52">
        <f>DATE(YEAR(tbl_raw_data[[#This Row],[Date Actioned]]),MONTH(tbl_raw_data[[#This Row],[Date Actioned]]),DAY(tbl_raw_data[[#This Row],[Date Actioned]]))</f>
        <v>45161</v>
      </c>
      <c r="L5472" s="50" t="str">
        <f>UPPER(TEXT(tbl_raw_data[[#This Row],[updated_date]],"MMMM"))</f>
        <v>AUGUST</v>
      </c>
      <c r="M5472" s="50" t="str">
        <f>"WEEK "&amp; IF(ROUNDUP(DAY(tbl_raw_data[[#This Row],[updated_date]])/7,0)=5,4,ROUNDUP(DAY(tbl_raw_data[[#This Row],[updated_date]])/7,0))</f>
        <v>WEEK 4</v>
      </c>
      <c r="N5472" s="50" t="str">
        <f>UPPER(VLOOKUP(tbl_raw_data[[#This Row],[Analyst]],Settiings!$A$2:$B$16,2,0))</f>
        <v>MERCEDES</v>
      </c>
      <c r="O5472" s="50" t="str">
        <f>TRIM(UPPER(tbl_raw_data[[#This Row],[Outcome]]))</f>
        <v>APPROVE</v>
      </c>
      <c r="P5472" s="50" t="str">
        <f>TRIM(UPPER(tbl_raw_data[[#This Row],[Queue Name]]))</f>
        <v>CONSUMER POST BUREAU</v>
      </c>
      <c r="Q5472" s="50" t="str">
        <f>IF(tbl_raw_data[[#This Row],[Time taken in min]]&lt;=Settiings!$D$2,"SLA_MET","SLA_NOT_MET")</f>
        <v>SLA_MET</v>
      </c>
      <c r="R5472" s="94"/>
    </row>
    <row r="5473" spans="1:18" x14ac:dyDescent="0.3">
      <c r="A5473" s="23" t="s">
        <v>5947</v>
      </c>
      <c r="B5473" s="9">
        <v>45161.781886574077</v>
      </c>
      <c r="C5473" s="30">
        <v>45161.786909722221</v>
      </c>
      <c r="D5473" s="31" t="s">
        <v>13</v>
      </c>
      <c r="E5473" s="31" t="s">
        <v>9</v>
      </c>
      <c r="F5473" s="31" t="s">
        <v>1222</v>
      </c>
      <c r="G5473" s="31" t="s">
        <v>17</v>
      </c>
      <c r="H5473" s="85"/>
      <c r="I5473" s="48">
        <f>tbl_raw_data[[#This Row],[Date Actioned]]-tbl_raw_data[[#This Row],[Date Tagged]]</f>
        <v>5.0231481436640024E-3</v>
      </c>
      <c r="J5473" s="46">
        <f>HOUR(tbl_raw_data[[#This Row],[Time_taken]])*60+MINUTE(tbl_raw_data[[#This Row],[Time_taken]])+SECOND(tbl_raw_data[[#This Row],[Time_taken]])/60</f>
        <v>7.2333333333333334</v>
      </c>
      <c r="K5473" s="52">
        <f>DATE(YEAR(tbl_raw_data[[#This Row],[Date Actioned]]),MONTH(tbl_raw_data[[#This Row],[Date Actioned]]),DAY(tbl_raw_data[[#This Row],[Date Actioned]]))</f>
        <v>45161</v>
      </c>
      <c r="L5473" s="50" t="str">
        <f>UPPER(TEXT(tbl_raw_data[[#This Row],[updated_date]],"MMMM"))</f>
        <v>AUGUST</v>
      </c>
      <c r="M5473" s="50" t="str">
        <f>"WEEK "&amp; IF(ROUNDUP(DAY(tbl_raw_data[[#This Row],[updated_date]])/7,0)=5,4,ROUNDUP(DAY(tbl_raw_data[[#This Row],[updated_date]])/7,0))</f>
        <v>WEEK 4</v>
      </c>
      <c r="N5473" s="50" t="str">
        <f>UPPER(VLOOKUP(tbl_raw_data[[#This Row],[Analyst]],Settiings!$A$2:$B$16,2,0))</f>
        <v>HARDIK</v>
      </c>
      <c r="O5473" s="50" t="str">
        <f>TRIM(UPPER(tbl_raw_data[[#This Row],[Outcome]]))</f>
        <v>APPROVE</v>
      </c>
      <c r="P5473" s="50" t="str">
        <f>TRIM(UPPER(tbl_raw_data[[#This Row],[Queue Name]]))</f>
        <v>CONSUMER EXISTING</v>
      </c>
      <c r="Q5473" s="50" t="str">
        <f>IF(tbl_raw_data[[#This Row],[Time taken in min]]&lt;=Settiings!$D$2,"SLA_MET","SLA_NOT_MET")</f>
        <v>SLA_MET</v>
      </c>
      <c r="R5473" s="94"/>
    </row>
    <row r="5474" spans="1:18" x14ac:dyDescent="0.3">
      <c r="A5474" s="14" t="s">
        <v>5948</v>
      </c>
      <c r="B5474" s="15">
        <v>45161.783553240741</v>
      </c>
      <c r="C5474" s="28">
        <v>45161.79047453704</v>
      </c>
      <c r="D5474" s="29" t="s">
        <v>13</v>
      </c>
      <c r="E5474" s="29" t="s">
        <v>9</v>
      </c>
      <c r="F5474" s="29" t="s">
        <v>686</v>
      </c>
      <c r="G5474" s="29" t="s">
        <v>17</v>
      </c>
      <c r="H5474" s="84"/>
      <c r="I5474" s="48">
        <f>tbl_raw_data[[#This Row],[Date Actioned]]-tbl_raw_data[[#This Row],[Date Tagged]]</f>
        <v>6.921296298969537E-3</v>
      </c>
      <c r="J5474" s="46">
        <f>HOUR(tbl_raw_data[[#This Row],[Time_taken]])*60+MINUTE(tbl_raw_data[[#This Row],[Time_taken]])+SECOND(tbl_raw_data[[#This Row],[Time_taken]])/60</f>
        <v>9.9666666666666668</v>
      </c>
      <c r="K5474" s="52">
        <f>DATE(YEAR(tbl_raw_data[[#This Row],[Date Actioned]]),MONTH(tbl_raw_data[[#This Row],[Date Actioned]]),DAY(tbl_raw_data[[#This Row],[Date Actioned]]))</f>
        <v>45161</v>
      </c>
      <c r="L5474" s="50" t="str">
        <f>UPPER(TEXT(tbl_raw_data[[#This Row],[updated_date]],"MMMM"))</f>
        <v>AUGUST</v>
      </c>
      <c r="M5474" s="50" t="str">
        <f>"WEEK "&amp; IF(ROUNDUP(DAY(tbl_raw_data[[#This Row],[updated_date]])/7,0)=5,4,ROUNDUP(DAY(tbl_raw_data[[#This Row],[updated_date]])/7,0))</f>
        <v>WEEK 4</v>
      </c>
      <c r="N5474" s="50" t="str">
        <f>UPPER(VLOOKUP(tbl_raw_data[[#This Row],[Analyst]],Settiings!$A$2:$B$16,2,0))</f>
        <v>FARDIN</v>
      </c>
      <c r="O5474" s="50" t="str">
        <f>TRIM(UPPER(tbl_raw_data[[#This Row],[Outcome]]))</f>
        <v>APPROVE</v>
      </c>
      <c r="P5474" s="50" t="str">
        <f>TRIM(UPPER(tbl_raw_data[[#This Row],[Queue Name]]))</f>
        <v>CONSUMER EXISTING</v>
      </c>
      <c r="Q5474" s="50" t="str">
        <f>IF(tbl_raw_data[[#This Row],[Time taken in min]]&lt;=Settiings!$D$2,"SLA_MET","SLA_NOT_MET")</f>
        <v>SLA_MET</v>
      </c>
      <c r="R5474" s="94"/>
    </row>
    <row r="5475" spans="1:18" x14ac:dyDescent="0.3">
      <c r="A5475" s="20" t="s">
        <v>5949</v>
      </c>
      <c r="B5475" s="9">
        <v>45161.78528935185</v>
      </c>
      <c r="C5475" s="30">
        <v>45161.789722222224</v>
      </c>
      <c r="D5475" s="31" t="s">
        <v>13</v>
      </c>
      <c r="E5475" s="31" t="s">
        <v>9</v>
      </c>
      <c r="F5475" s="31" t="s">
        <v>16</v>
      </c>
      <c r="G5475" s="31" t="s">
        <v>17</v>
      </c>
      <c r="H5475" s="85"/>
      <c r="I5475" s="48">
        <f>tbl_raw_data[[#This Row],[Date Actioned]]-tbl_raw_data[[#This Row],[Date Tagged]]</f>
        <v>4.432870373420883E-3</v>
      </c>
      <c r="J5475" s="46">
        <f>HOUR(tbl_raw_data[[#This Row],[Time_taken]])*60+MINUTE(tbl_raw_data[[#This Row],[Time_taken]])+SECOND(tbl_raw_data[[#This Row],[Time_taken]])/60</f>
        <v>6.3833333333333337</v>
      </c>
      <c r="K5475" s="52">
        <f>DATE(YEAR(tbl_raw_data[[#This Row],[Date Actioned]]),MONTH(tbl_raw_data[[#This Row],[Date Actioned]]),DAY(tbl_raw_data[[#This Row],[Date Actioned]]))</f>
        <v>45161</v>
      </c>
      <c r="L5475" s="50" t="str">
        <f>UPPER(TEXT(tbl_raw_data[[#This Row],[updated_date]],"MMMM"))</f>
        <v>AUGUST</v>
      </c>
      <c r="M5475" s="50" t="str">
        <f>"WEEK "&amp; IF(ROUNDUP(DAY(tbl_raw_data[[#This Row],[updated_date]])/7,0)=5,4,ROUNDUP(DAY(tbl_raw_data[[#This Row],[updated_date]])/7,0))</f>
        <v>WEEK 4</v>
      </c>
      <c r="N5475" s="50" t="str">
        <f>UPPER(VLOOKUP(tbl_raw_data[[#This Row],[Analyst]],Settiings!$A$2:$B$16,2,0))</f>
        <v>CAMROOON</v>
      </c>
      <c r="O5475" s="50" t="str">
        <f>TRIM(UPPER(tbl_raw_data[[#This Row],[Outcome]]))</f>
        <v>APPROVE</v>
      </c>
      <c r="P5475" s="50" t="str">
        <f>TRIM(UPPER(tbl_raw_data[[#This Row],[Queue Name]]))</f>
        <v>CONSUMER EXISTING</v>
      </c>
      <c r="Q5475" s="50" t="str">
        <f>IF(tbl_raw_data[[#This Row],[Time taken in min]]&lt;=Settiings!$D$2,"SLA_MET","SLA_NOT_MET")</f>
        <v>SLA_MET</v>
      </c>
      <c r="R5475" s="94"/>
    </row>
    <row r="5476" spans="1:18" x14ac:dyDescent="0.3">
      <c r="A5476" s="23" t="s">
        <v>5952</v>
      </c>
      <c r="B5476" s="15">
        <v>45161.788078703707</v>
      </c>
      <c r="C5476" s="28">
        <v>45161.792905092596</v>
      </c>
      <c r="D5476" s="29" t="s">
        <v>13</v>
      </c>
      <c r="E5476" s="29" t="s">
        <v>9</v>
      </c>
      <c r="F5476" s="29" t="s">
        <v>16</v>
      </c>
      <c r="G5476" s="29" t="s">
        <v>17</v>
      </c>
      <c r="H5476" s="84"/>
      <c r="I5476" s="48">
        <f>tbl_raw_data[[#This Row],[Date Actioned]]-tbl_raw_data[[#This Row],[Date Tagged]]</f>
        <v>4.8263888893416151E-3</v>
      </c>
      <c r="J5476" s="46">
        <f>HOUR(tbl_raw_data[[#This Row],[Time_taken]])*60+MINUTE(tbl_raw_data[[#This Row],[Time_taken]])+SECOND(tbl_raw_data[[#This Row],[Time_taken]])/60</f>
        <v>6.95</v>
      </c>
      <c r="K5476" s="52">
        <f>DATE(YEAR(tbl_raw_data[[#This Row],[Date Actioned]]),MONTH(tbl_raw_data[[#This Row],[Date Actioned]]),DAY(tbl_raw_data[[#This Row],[Date Actioned]]))</f>
        <v>45161</v>
      </c>
      <c r="L5476" s="50" t="str">
        <f>UPPER(TEXT(tbl_raw_data[[#This Row],[updated_date]],"MMMM"))</f>
        <v>AUGUST</v>
      </c>
      <c r="M5476" s="50" t="str">
        <f>"WEEK "&amp; IF(ROUNDUP(DAY(tbl_raw_data[[#This Row],[updated_date]])/7,0)=5,4,ROUNDUP(DAY(tbl_raw_data[[#This Row],[updated_date]])/7,0))</f>
        <v>WEEK 4</v>
      </c>
      <c r="N5476" s="50" t="str">
        <f>UPPER(VLOOKUP(tbl_raw_data[[#This Row],[Analyst]],Settiings!$A$2:$B$16,2,0))</f>
        <v>CAMROOON</v>
      </c>
      <c r="O5476" s="50" t="str">
        <f>TRIM(UPPER(tbl_raw_data[[#This Row],[Outcome]]))</f>
        <v>APPROVE</v>
      </c>
      <c r="P5476" s="50" t="str">
        <f>TRIM(UPPER(tbl_raw_data[[#This Row],[Queue Name]]))</f>
        <v>CONSUMER EXISTING</v>
      </c>
      <c r="Q5476" s="50" t="str">
        <f>IF(tbl_raw_data[[#This Row],[Time taken in min]]&lt;=Settiings!$D$2,"SLA_MET","SLA_NOT_MET")</f>
        <v>SLA_MET</v>
      </c>
      <c r="R5476" s="94"/>
    </row>
    <row r="5477" spans="1:18" x14ac:dyDescent="0.3">
      <c r="A5477" s="14" t="s">
        <v>5953</v>
      </c>
      <c r="B5477" s="9">
        <v>45161.79346064815</v>
      </c>
      <c r="C5477" s="30">
        <v>45161.797222222223</v>
      </c>
      <c r="D5477" s="31" t="s">
        <v>13</v>
      </c>
      <c r="E5477" s="31" t="s">
        <v>9</v>
      </c>
      <c r="F5477" s="31" t="s">
        <v>1222</v>
      </c>
      <c r="G5477" s="31" t="s">
        <v>17</v>
      </c>
      <c r="H5477" s="85"/>
      <c r="I5477" s="48">
        <f>tbl_raw_data[[#This Row],[Date Actioned]]-tbl_raw_data[[#This Row],[Date Tagged]]</f>
        <v>3.7615740729961544E-3</v>
      </c>
      <c r="J5477" s="46">
        <f>HOUR(tbl_raw_data[[#This Row],[Time_taken]])*60+MINUTE(tbl_raw_data[[#This Row],[Time_taken]])+SECOND(tbl_raw_data[[#This Row],[Time_taken]])/60</f>
        <v>5.416666666666667</v>
      </c>
      <c r="K5477" s="52">
        <f>DATE(YEAR(tbl_raw_data[[#This Row],[Date Actioned]]),MONTH(tbl_raw_data[[#This Row],[Date Actioned]]),DAY(tbl_raw_data[[#This Row],[Date Actioned]]))</f>
        <v>45161</v>
      </c>
      <c r="L5477" s="50" t="str">
        <f>UPPER(TEXT(tbl_raw_data[[#This Row],[updated_date]],"MMMM"))</f>
        <v>AUGUST</v>
      </c>
      <c r="M5477" s="50" t="str">
        <f>"WEEK "&amp; IF(ROUNDUP(DAY(tbl_raw_data[[#This Row],[updated_date]])/7,0)=5,4,ROUNDUP(DAY(tbl_raw_data[[#This Row],[updated_date]])/7,0))</f>
        <v>WEEK 4</v>
      </c>
      <c r="N5477" s="50" t="str">
        <f>UPPER(VLOOKUP(tbl_raw_data[[#This Row],[Analyst]],Settiings!$A$2:$B$16,2,0))</f>
        <v>HARDIK</v>
      </c>
      <c r="O5477" s="50" t="str">
        <f>TRIM(UPPER(tbl_raw_data[[#This Row],[Outcome]]))</f>
        <v>APPROVE</v>
      </c>
      <c r="P5477" s="50" t="str">
        <f>TRIM(UPPER(tbl_raw_data[[#This Row],[Queue Name]]))</f>
        <v>CONSUMER EXISTING</v>
      </c>
      <c r="Q5477" s="50" t="str">
        <f>IF(tbl_raw_data[[#This Row],[Time taken in min]]&lt;=Settiings!$D$2,"SLA_MET","SLA_NOT_MET")</f>
        <v>SLA_MET</v>
      </c>
      <c r="R5477" s="94"/>
    </row>
    <row r="5478" spans="1:18" x14ac:dyDescent="0.3">
      <c r="A5478" s="14" t="s">
        <v>5954</v>
      </c>
      <c r="B5478" s="9">
        <v>45161.796909722223</v>
      </c>
      <c r="C5478" s="30">
        <v>45161.803437499999</v>
      </c>
      <c r="D5478" s="31" t="s">
        <v>27</v>
      </c>
      <c r="E5478" s="31" t="s">
        <v>19</v>
      </c>
      <c r="F5478" s="31" t="s">
        <v>1222</v>
      </c>
      <c r="G5478" s="31" t="s">
        <v>4763</v>
      </c>
      <c r="H5478" s="85"/>
      <c r="I5478" s="48">
        <f>tbl_raw_data[[#This Row],[Date Actioned]]-tbl_raw_data[[#This Row],[Date Tagged]]</f>
        <v>6.5277777757728472E-3</v>
      </c>
      <c r="J5478" s="46">
        <f>HOUR(tbl_raw_data[[#This Row],[Time_taken]])*60+MINUTE(tbl_raw_data[[#This Row],[Time_taken]])+SECOND(tbl_raw_data[[#This Row],[Time_taken]])/60</f>
        <v>9.4</v>
      </c>
      <c r="K5478" s="52">
        <f>DATE(YEAR(tbl_raw_data[[#This Row],[Date Actioned]]),MONTH(tbl_raw_data[[#This Row],[Date Actioned]]),DAY(tbl_raw_data[[#This Row],[Date Actioned]]))</f>
        <v>45161</v>
      </c>
      <c r="L5478" s="50" t="str">
        <f>UPPER(TEXT(tbl_raw_data[[#This Row],[updated_date]],"MMMM"))</f>
        <v>AUGUST</v>
      </c>
      <c r="M5478" s="50" t="str">
        <f>"WEEK "&amp; IF(ROUNDUP(DAY(tbl_raw_data[[#This Row],[updated_date]])/7,0)=5,4,ROUNDUP(DAY(tbl_raw_data[[#This Row],[updated_date]])/7,0))</f>
        <v>WEEK 4</v>
      </c>
      <c r="N5478" s="50" t="str">
        <f>UPPER(VLOOKUP(tbl_raw_data[[#This Row],[Analyst]],Settiings!$A$2:$B$16,2,0))</f>
        <v>HARDIK</v>
      </c>
      <c r="O5478" s="50" t="str">
        <f>TRIM(UPPER(tbl_raw_data[[#This Row],[Outcome]]))</f>
        <v>DECLINE</v>
      </c>
      <c r="P5478" s="50" t="str">
        <f>TRIM(UPPER(tbl_raw_data[[#This Row],[Queue Name]]))</f>
        <v>CONSUMER POST BUREAU</v>
      </c>
      <c r="Q5478" s="50" t="str">
        <f>IF(tbl_raw_data[[#This Row],[Time taken in min]]&lt;=Settiings!$D$2,"SLA_MET","SLA_NOT_MET")</f>
        <v>SLA_MET</v>
      </c>
      <c r="R5478" s="94"/>
    </row>
    <row r="5479" spans="1:18" x14ac:dyDescent="0.3">
      <c r="A5479" s="20" t="s">
        <v>5955</v>
      </c>
      <c r="B5479" s="15">
        <v>45161.797303240739</v>
      </c>
      <c r="C5479" s="28">
        <v>45161.804745370369</v>
      </c>
      <c r="D5479" s="29" t="s">
        <v>13</v>
      </c>
      <c r="E5479" s="29" t="s">
        <v>9</v>
      </c>
      <c r="F5479" s="29" t="s">
        <v>686</v>
      </c>
      <c r="G5479" s="32"/>
      <c r="H5479" s="86"/>
      <c r="I5479" s="48">
        <f>tbl_raw_data[[#This Row],[Date Actioned]]-tbl_raw_data[[#This Row],[Date Tagged]]</f>
        <v>7.442129630362615E-3</v>
      </c>
      <c r="J5479" s="46">
        <f>HOUR(tbl_raw_data[[#This Row],[Time_taken]])*60+MINUTE(tbl_raw_data[[#This Row],[Time_taken]])+SECOND(tbl_raw_data[[#This Row],[Time_taken]])/60</f>
        <v>10.716666666666667</v>
      </c>
      <c r="K5479" s="52">
        <f>DATE(YEAR(tbl_raw_data[[#This Row],[Date Actioned]]),MONTH(tbl_raw_data[[#This Row],[Date Actioned]]),DAY(tbl_raw_data[[#This Row],[Date Actioned]]))</f>
        <v>45161</v>
      </c>
      <c r="L5479" s="50" t="str">
        <f>UPPER(TEXT(tbl_raw_data[[#This Row],[updated_date]],"MMMM"))</f>
        <v>AUGUST</v>
      </c>
      <c r="M5479" s="50" t="str">
        <f>"WEEK "&amp; IF(ROUNDUP(DAY(tbl_raw_data[[#This Row],[updated_date]])/7,0)=5,4,ROUNDUP(DAY(tbl_raw_data[[#This Row],[updated_date]])/7,0))</f>
        <v>WEEK 4</v>
      </c>
      <c r="N5479" s="50" t="str">
        <f>UPPER(VLOOKUP(tbl_raw_data[[#This Row],[Analyst]],Settiings!$A$2:$B$16,2,0))</f>
        <v>FARDIN</v>
      </c>
      <c r="O5479" s="50" t="str">
        <f>TRIM(UPPER(tbl_raw_data[[#This Row],[Outcome]]))</f>
        <v>APPROVE</v>
      </c>
      <c r="P5479" s="50" t="str">
        <f>TRIM(UPPER(tbl_raw_data[[#This Row],[Queue Name]]))</f>
        <v>CONSUMER EXISTING</v>
      </c>
      <c r="Q5479" s="50" t="str">
        <f>IF(tbl_raw_data[[#This Row],[Time taken in min]]&lt;=Settiings!$D$2,"SLA_MET","SLA_NOT_MET")</f>
        <v>SLA_MET</v>
      </c>
      <c r="R5479" s="94"/>
    </row>
    <row r="5480" spans="1:18" x14ac:dyDescent="0.3">
      <c r="A5480" s="23" t="s">
        <v>5956</v>
      </c>
      <c r="B5480" s="9">
        <v>45161.798136574071</v>
      </c>
      <c r="C5480" s="30">
        <v>45161.807824074072</v>
      </c>
      <c r="D5480" s="31" t="s">
        <v>13</v>
      </c>
      <c r="E5480" s="31" t="s">
        <v>9</v>
      </c>
      <c r="F5480" s="31" t="s">
        <v>43</v>
      </c>
      <c r="G5480" s="33"/>
      <c r="H5480" s="87"/>
      <c r="I5480" s="48">
        <f>tbl_raw_data[[#This Row],[Date Actioned]]-tbl_raw_data[[#This Row],[Date Tagged]]</f>
        <v>9.6875000017462298E-3</v>
      </c>
      <c r="J5480" s="46">
        <f>HOUR(tbl_raw_data[[#This Row],[Time_taken]])*60+MINUTE(tbl_raw_data[[#This Row],[Time_taken]])+SECOND(tbl_raw_data[[#This Row],[Time_taken]])/60</f>
        <v>13.95</v>
      </c>
      <c r="K5480" s="52">
        <f>DATE(YEAR(tbl_raw_data[[#This Row],[Date Actioned]]),MONTH(tbl_raw_data[[#This Row],[Date Actioned]]),DAY(tbl_raw_data[[#This Row],[Date Actioned]]))</f>
        <v>45161</v>
      </c>
      <c r="L5480" s="50" t="str">
        <f>UPPER(TEXT(tbl_raw_data[[#This Row],[updated_date]],"MMMM"))</f>
        <v>AUGUST</v>
      </c>
      <c r="M5480" s="50" t="str">
        <f>"WEEK "&amp; IF(ROUNDUP(DAY(tbl_raw_data[[#This Row],[updated_date]])/7,0)=5,4,ROUNDUP(DAY(tbl_raw_data[[#This Row],[updated_date]])/7,0))</f>
        <v>WEEK 4</v>
      </c>
      <c r="N5480" s="50" t="str">
        <f>UPPER(VLOOKUP(tbl_raw_data[[#This Row],[Analyst]],Settiings!$A$2:$B$16,2,0))</f>
        <v>MERCEDES</v>
      </c>
      <c r="O5480" s="50" t="str">
        <f>TRIM(UPPER(tbl_raw_data[[#This Row],[Outcome]]))</f>
        <v>APPROVE</v>
      </c>
      <c r="P5480" s="50" t="str">
        <f>TRIM(UPPER(tbl_raw_data[[#This Row],[Queue Name]]))</f>
        <v>CONSUMER EXISTING</v>
      </c>
      <c r="Q5480" s="50" t="str">
        <f>IF(tbl_raw_data[[#This Row],[Time taken in min]]&lt;=Settiings!$D$2,"SLA_MET","SLA_NOT_MET")</f>
        <v>SLA_MET</v>
      </c>
      <c r="R5480" s="94"/>
    </row>
    <row r="5481" spans="1:18" x14ac:dyDescent="0.3">
      <c r="A5481" s="20" t="s">
        <v>5957</v>
      </c>
      <c r="B5481" s="15">
        <v>45161.799571759257</v>
      </c>
      <c r="C5481" s="28">
        <v>45161.80164351852</v>
      </c>
      <c r="D5481" s="29" t="s">
        <v>27</v>
      </c>
      <c r="E5481" s="29" t="s">
        <v>9</v>
      </c>
      <c r="F5481" s="29" t="s">
        <v>16</v>
      </c>
      <c r="G5481" s="29" t="s">
        <v>5228</v>
      </c>
      <c r="H5481" s="84"/>
      <c r="I5481" s="48">
        <f>tbl_raw_data[[#This Row],[Date Actioned]]-tbl_raw_data[[#This Row],[Date Tagged]]</f>
        <v>2.0717592633445747E-3</v>
      </c>
      <c r="J5481" s="46">
        <f>HOUR(tbl_raw_data[[#This Row],[Time_taken]])*60+MINUTE(tbl_raw_data[[#This Row],[Time_taken]])+SECOND(tbl_raw_data[[#This Row],[Time_taken]])/60</f>
        <v>2.9833333333333334</v>
      </c>
      <c r="K5481" s="52">
        <f>DATE(YEAR(tbl_raw_data[[#This Row],[Date Actioned]]),MONTH(tbl_raw_data[[#This Row],[Date Actioned]]),DAY(tbl_raw_data[[#This Row],[Date Actioned]]))</f>
        <v>45161</v>
      </c>
      <c r="L5481" s="50" t="str">
        <f>UPPER(TEXT(tbl_raw_data[[#This Row],[updated_date]],"MMMM"))</f>
        <v>AUGUST</v>
      </c>
      <c r="M5481" s="50" t="str">
        <f>"WEEK "&amp; IF(ROUNDUP(DAY(tbl_raw_data[[#This Row],[updated_date]])/7,0)=5,4,ROUNDUP(DAY(tbl_raw_data[[#This Row],[updated_date]])/7,0))</f>
        <v>WEEK 4</v>
      </c>
      <c r="N5481" s="50" t="str">
        <f>UPPER(VLOOKUP(tbl_raw_data[[#This Row],[Analyst]],Settiings!$A$2:$B$16,2,0))</f>
        <v>CAMROOON</v>
      </c>
      <c r="O5481" s="50" t="str">
        <f>TRIM(UPPER(tbl_raw_data[[#This Row],[Outcome]]))</f>
        <v>DECLINE</v>
      </c>
      <c r="P5481" s="50" t="str">
        <f>TRIM(UPPER(tbl_raw_data[[#This Row],[Queue Name]]))</f>
        <v>CONSUMER EXISTING</v>
      </c>
      <c r="Q5481" s="50" t="str">
        <f>IF(tbl_raw_data[[#This Row],[Time taken in min]]&lt;=Settiings!$D$2,"SLA_MET","SLA_NOT_MET")</f>
        <v>SLA_MET</v>
      </c>
      <c r="R5481" s="94"/>
    </row>
    <row r="5482" spans="1:18" x14ac:dyDescent="0.3">
      <c r="A5482" s="14" t="s">
        <v>5959</v>
      </c>
      <c r="B5482" s="15">
        <v>45161.802361111113</v>
      </c>
      <c r="C5482" s="28">
        <v>45161.809849537036</v>
      </c>
      <c r="D5482" s="29" t="s">
        <v>13</v>
      </c>
      <c r="E5482" s="29" t="s">
        <v>9</v>
      </c>
      <c r="F5482" s="29" t="s">
        <v>1222</v>
      </c>
      <c r="G5482" s="29" t="s">
        <v>17</v>
      </c>
      <c r="H5482" s="84"/>
      <c r="I5482" s="48">
        <f>tbl_raw_data[[#This Row],[Date Actioned]]-tbl_raw_data[[#This Row],[Date Tagged]]</f>
        <v>7.4884259229293093E-3</v>
      </c>
      <c r="J5482" s="46">
        <f>HOUR(tbl_raw_data[[#This Row],[Time_taken]])*60+MINUTE(tbl_raw_data[[#This Row],[Time_taken]])+SECOND(tbl_raw_data[[#This Row],[Time_taken]])/60</f>
        <v>10.783333333333333</v>
      </c>
      <c r="K5482" s="52">
        <f>DATE(YEAR(tbl_raw_data[[#This Row],[Date Actioned]]),MONTH(tbl_raw_data[[#This Row],[Date Actioned]]),DAY(tbl_raw_data[[#This Row],[Date Actioned]]))</f>
        <v>45161</v>
      </c>
      <c r="L5482" s="50" t="str">
        <f>UPPER(TEXT(tbl_raw_data[[#This Row],[updated_date]],"MMMM"))</f>
        <v>AUGUST</v>
      </c>
      <c r="M5482" s="50" t="str">
        <f>"WEEK "&amp; IF(ROUNDUP(DAY(tbl_raw_data[[#This Row],[updated_date]])/7,0)=5,4,ROUNDUP(DAY(tbl_raw_data[[#This Row],[updated_date]])/7,0))</f>
        <v>WEEK 4</v>
      </c>
      <c r="N5482" s="50" t="str">
        <f>UPPER(VLOOKUP(tbl_raw_data[[#This Row],[Analyst]],Settiings!$A$2:$B$16,2,0))</f>
        <v>HARDIK</v>
      </c>
      <c r="O5482" s="50" t="str">
        <f>TRIM(UPPER(tbl_raw_data[[#This Row],[Outcome]]))</f>
        <v>APPROVE</v>
      </c>
      <c r="P5482" s="50" t="str">
        <f>TRIM(UPPER(tbl_raw_data[[#This Row],[Queue Name]]))</f>
        <v>CONSUMER EXISTING</v>
      </c>
      <c r="Q5482" s="50" t="str">
        <f>IF(tbl_raw_data[[#This Row],[Time taken in min]]&lt;=Settiings!$D$2,"SLA_MET","SLA_NOT_MET")</f>
        <v>SLA_MET</v>
      </c>
      <c r="R5482" s="94"/>
    </row>
    <row r="5483" spans="1:18" x14ac:dyDescent="0.3">
      <c r="A5483" s="20" t="s">
        <v>5961</v>
      </c>
      <c r="B5483" s="9">
        <v>45161.803310185183</v>
      </c>
      <c r="C5483" s="30">
        <v>45161.811979166669</v>
      </c>
      <c r="D5483" s="31" t="s">
        <v>13</v>
      </c>
      <c r="E5483" s="31" t="s">
        <v>9</v>
      </c>
      <c r="F5483" s="31" t="s">
        <v>686</v>
      </c>
      <c r="G5483" s="33"/>
      <c r="H5483" s="87"/>
      <c r="I5483" s="48">
        <f>tbl_raw_data[[#This Row],[Date Actioned]]-tbl_raw_data[[#This Row],[Date Tagged]]</f>
        <v>8.668981485243421E-3</v>
      </c>
      <c r="J5483" s="46">
        <f>HOUR(tbl_raw_data[[#This Row],[Time_taken]])*60+MINUTE(tbl_raw_data[[#This Row],[Time_taken]])+SECOND(tbl_raw_data[[#This Row],[Time_taken]])/60</f>
        <v>12.483333333333333</v>
      </c>
      <c r="K5483" s="52">
        <f>DATE(YEAR(tbl_raw_data[[#This Row],[Date Actioned]]),MONTH(tbl_raw_data[[#This Row],[Date Actioned]]),DAY(tbl_raw_data[[#This Row],[Date Actioned]]))</f>
        <v>45161</v>
      </c>
      <c r="L5483" s="50" t="str">
        <f>UPPER(TEXT(tbl_raw_data[[#This Row],[updated_date]],"MMMM"))</f>
        <v>AUGUST</v>
      </c>
      <c r="M5483" s="50" t="str">
        <f>"WEEK "&amp; IF(ROUNDUP(DAY(tbl_raw_data[[#This Row],[updated_date]])/7,0)=5,4,ROUNDUP(DAY(tbl_raw_data[[#This Row],[updated_date]])/7,0))</f>
        <v>WEEK 4</v>
      </c>
      <c r="N5483" s="50" t="str">
        <f>UPPER(VLOOKUP(tbl_raw_data[[#This Row],[Analyst]],Settiings!$A$2:$B$16,2,0))</f>
        <v>FARDIN</v>
      </c>
      <c r="O5483" s="50" t="str">
        <f>TRIM(UPPER(tbl_raw_data[[#This Row],[Outcome]]))</f>
        <v>APPROVE</v>
      </c>
      <c r="P5483" s="50" t="str">
        <f>TRIM(UPPER(tbl_raw_data[[#This Row],[Queue Name]]))</f>
        <v>CONSUMER EXISTING</v>
      </c>
      <c r="Q5483" s="50" t="str">
        <f>IF(tbl_raw_data[[#This Row],[Time taken in min]]&lt;=Settiings!$D$2,"SLA_MET","SLA_NOT_MET")</f>
        <v>SLA_MET</v>
      </c>
      <c r="R5483" s="94"/>
    </row>
    <row r="5484" spans="1:18" x14ac:dyDescent="0.3">
      <c r="A5484" s="23" t="s">
        <v>5962</v>
      </c>
      <c r="B5484" s="15">
        <v>45161.803368055553</v>
      </c>
      <c r="C5484" s="28">
        <v>45161.811041666668</v>
      </c>
      <c r="D5484" s="29" t="s">
        <v>13</v>
      </c>
      <c r="E5484" s="29" t="s">
        <v>19</v>
      </c>
      <c r="F5484" s="29" t="s">
        <v>43</v>
      </c>
      <c r="G5484" s="32"/>
      <c r="H5484" s="86"/>
      <c r="I5484" s="48">
        <f>tbl_raw_data[[#This Row],[Date Actioned]]-tbl_raw_data[[#This Row],[Date Tagged]]</f>
        <v>7.6736111150239594E-3</v>
      </c>
      <c r="J5484" s="46">
        <f>HOUR(tbl_raw_data[[#This Row],[Time_taken]])*60+MINUTE(tbl_raw_data[[#This Row],[Time_taken]])+SECOND(tbl_raw_data[[#This Row],[Time_taken]])/60</f>
        <v>11.05</v>
      </c>
      <c r="K5484" s="52">
        <f>DATE(YEAR(tbl_raw_data[[#This Row],[Date Actioned]]),MONTH(tbl_raw_data[[#This Row],[Date Actioned]]),DAY(tbl_raw_data[[#This Row],[Date Actioned]]))</f>
        <v>45161</v>
      </c>
      <c r="L5484" s="50" t="str">
        <f>UPPER(TEXT(tbl_raw_data[[#This Row],[updated_date]],"MMMM"))</f>
        <v>AUGUST</v>
      </c>
      <c r="M5484" s="50" t="str">
        <f>"WEEK "&amp; IF(ROUNDUP(DAY(tbl_raw_data[[#This Row],[updated_date]])/7,0)=5,4,ROUNDUP(DAY(tbl_raw_data[[#This Row],[updated_date]])/7,0))</f>
        <v>WEEK 4</v>
      </c>
      <c r="N5484" s="50" t="str">
        <f>UPPER(VLOOKUP(tbl_raw_data[[#This Row],[Analyst]],Settiings!$A$2:$B$16,2,0))</f>
        <v>MERCEDES</v>
      </c>
      <c r="O5484" s="50" t="str">
        <f>TRIM(UPPER(tbl_raw_data[[#This Row],[Outcome]]))</f>
        <v>APPROVE</v>
      </c>
      <c r="P5484" s="50" t="str">
        <f>TRIM(UPPER(tbl_raw_data[[#This Row],[Queue Name]]))</f>
        <v>CONSUMER POST BUREAU</v>
      </c>
      <c r="Q5484" s="50" t="str">
        <f>IF(tbl_raw_data[[#This Row],[Time taken in min]]&lt;=Settiings!$D$2,"SLA_MET","SLA_NOT_MET")</f>
        <v>SLA_MET</v>
      </c>
      <c r="R5484" s="94"/>
    </row>
    <row r="5485" spans="1:18" x14ac:dyDescent="0.3">
      <c r="A5485" s="14" t="s">
        <v>5963</v>
      </c>
      <c r="B5485" s="9">
        <v>45161.803993055553</v>
      </c>
      <c r="C5485" s="30">
        <v>45161.816412037035</v>
      </c>
      <c r="D5485" s="31" t="s">
        <v>13</v>
      </c>
      <c r="E5485" s="31" t="s">
        <v>19</v>
      </c>
      <c r="F5485" s="31" t="s">
        <v>16</v>
      </c>
      <c r="G5485" s="33"/>
      <c r="H5485" s="87"/>
      <c r="I5485" s="48">
        <f>tbl_raw_data[[#This Row],[Date Actioned]]-tbl_raw_data[[#This Row],[Date Tagged]]</f>
        <v>1.2418981481459923E-2</v>
      </c>
      <c r="J5485" s="46">
        <f>HOUR(tbl_raw_data[[#This Row],[Time_taken]])*60+MINUTE(tbl_raw_data[[#This Row],[Time_taken]])+SECOND(tbl_raw_data[[#This Row],[Time_taken]])/60</f>
        <v>17.883333333333333</v>
      </c>
      <c r="K5485" s="52">
        <f>DATE(YEAR(tbl_raw_data[[#This Row],[Date Actioned]]),MONTH(tbl_raw_data[[#This Row],[Date Actioned]]),DAY(tbl_raw_data[[#This Row],[Date Actioned]]))</f>
        <v>45161</v>
      </c>
      <c r="L5485" s="50" t="str">
        <f>UPPER(TEXT(tbl_raw_data[[#This Row],[updated_date]],"MMMM"))</f>
        <v>AUGUST</v>
      </c>
      <c r="M5485" s="50" t="str">
        <f>"WEEK "&amp; IF(ROUNDUP(DAY(tbl_raw_data[[#This Row],[updated_date]])/7,0)=5,4,ROUNDUP(DAY(tbl_raw_data[[#This Row],[updated_date]])/7,0))</f>
        <v>WEEK 4</v>
      </c>
      <c r="N5485" s="50" t="str">
        <f>UPPER(VLOOKUP(tbl_raw_data[[#This Row],[Analyst]],Settiings!$A$2:$B$16,2,0))</f>
        <v>CAMROOON</v>
      </c>
      <c r="O5485" s="50" t="str">
        <f>TRIM(UPPER(tbl_raw_data[[#This Row],[Outcome]]))</f>
        <v>APPROVE</v>
      </c>
      <c r="P5485" s="50" t="str">
        <f>TRIM(UPPER(tbl_raw_data[[#This Row],[Queue Name]]))</f>
        <v>CONSUMER POST BUREAU</v>
      </c>
      <c r="Q5485" s="50" t="str">
        <f>IF(tbl_raw_data[[#This Row],[Time taken in min]]&lt;=Settiings!$D$2,"SLA_MET","SLA_NOT_MET")</f>
        <v>SLA_MET</v>
      </c>
      <c r="R5485" s="94"/>
    </row>
    <row r="5486" spans="1:18" x14ac:dyDescent="0.3">
      <c r="A5486" s="20" t="s">
        <v>5964</v>
      </c>
      <c r="B5486" s="15">
        <v>45161.804293981484</v>
      </c>
      <c r="C5486" s="28">
        <v>45161.819236111114</v>
      </c>
      <c r="D5486" s="29" t="s">
        <v>13</v>
      </c>
      <c r="E5486" s="29" t="s">
        <v>9</v>
      </c>
      <c r="F5486" s="29" t="s">
        <v>686</v>
      </c>
      <c r="G5486" s="32"/>
      <c r="H5486" s="86"/>
      <c r="I5486" s="48">
        <f>tbl_raw_data[[#This Row],[Date Actioned]]-tbl_raw_data[[#This Row],[Date Tagged]]</f>
        <v>1.4942129630071577E-2</v>
      </c>
      <c r="J5486" s="46">
        <f>HOUR(tbl_raw_data[[#This Row],[Time_taken]])*60+MINUTE(tbl_raw_data[[#This Row],[Time_taken]])+SECOND(tbl_raw_data[[#This Row],[Time_taken]])/60</f>
        <v>21.516666666666666</v>
      </c>
      <c r="K5486" s="52">
        <f>DATE(YEAR(tbl_raw_data[[#This Row],[Date Actioned]]),MONTH(tbl_raw_data[[#This Row],[Date Actioned]]),DAY(tbl_raw_data[[#This Row],[Date Actioned]]))</f>
        <v>45161</v>
      </c>
      <c r="L5486" s="50" t="str">
        <f>UPPER(TEXT(tbl_raw_data[[#This Row],[updated_date]],"MMMM"))</f>
        <v>AUGUST</v>
      </c>
      <c r="M5486" s="50" t="str">
        <f>"WEEK "&amp; IF(ROUNDUP(DAY(tbl_raw_data[[#This Row],[updated_date]])/7,0)=5,4,ROUNDUP(DAY(tbl_raw_data[[#This Row],[updated_date]])/7,0))</f>
        <v>WEEK 4</v>
      </c>
      <c r="N5486" s="50" t="str">
        <f>UPPER(VLOOKUP(tbl_raw_data[[#This Row],[Analyst]],Settiings!$A$2:$B$16,2,0))</f>
        <v>FARDIN</v>
      </c>
      <c r="O5486" s="50" t="str">
        <f>TRIM(UPPER(tbl_raw_data[[#This Row],[Outcome]]))</f>
        <v>APPROVE</v>
      </c>
      <c r="P5486" s="50" t="str">
        <f>TRIM(UPPER(tbl_raw_data[[#This Row],[Queue Name]]))</f>
        <v>CONSUMER EXISTING</v>
      </c>
      <c r="Q5486" s="50" t="str">
        <f>IF(tbl_raw_data[[#This Row],[Time taken in min]]&lt;=Settiings!$D$2,"SLA_MET","SLA_NOT_MET")</f>
        <v>SLA_NOT_MET</v>
      </c>
      <c r="R5486" s="94"/>
    </row>
    <row r="5487" spans="1:18" x14ac:dyDescent="0.3">
      <c r="A5487" s="23" t="s">
        <v>5966</v>
      </c>
      <c r="B5487" s="9">
        <v>45161.813078703701</v>
      </c>
      <c r="C5487" s="30">
        <v>45161.816701388889</v>
      </c>
      <c r="D5487" s="31" t="s">
        <v>13</v>
      </c>
      <c r="E5487" s="31" t="s">
        <v>47</v>
      </c>
      <c r="F5487" s="31" t="s">
        <v>1222</v>
      </c>
      <c r="G5487" s="31" t="s">
        <v>41</v>
      </c>
      <c r="H5487" s="85"/>
      <c r="I5487" s="48">
        <f>tbl_raw_data[[#This Row],[Date Actioned]]-tbl_raw_data[[#This Row],[Date Tagged]]</f>
        <v>3.6226851880201139E-3</v>
      </c>
      <c r="J5487" s="46">
        <f>HOUR(tbl_raw_data[[#This Row],[Time_taken]])*60+MINUTE(tbl_raw_data[[#This Row],[Time_taken]])+SECOND(tbl_raw_data[[#This Row],[Time_taken]])/60</f>
        <v>5.2166666666666668</v>
      </c>
      <c r="K5487" s="52">
        <f>DATE(YEAR(tbl_raw_data[[#This Row],[Date Actioned]]),MONTH(tbl_raw_data[[#This Row],[Date Actioned]]),DAY(tbl_raw_data[[#This Row],[Date Actioned]]))</f>
        <v>45161</v>
      </c>
      <c r="L5487" s="50" t="str">
        <f>UPPER(TEXT(tbl_raw_data[[#This Row],[updated_date]],"MMMM"))</f>
        <v>AUGUST</v>
      </c>
      <c r="M5487" s="50" t="str">
        <f>"WEEK "&amp; IF(ROUNDUP(DAY(tbl_raw_data[[#This Row],[updated_date]])/7,0)=5,4,ROUNDUP(DAY(tbl_raw_data[[#This Row],[updated_date]])/7,0))</f>
        <v>WEEK 4</v>
      </c>
      <c r="N5487" s="50" t="str">
        <f>UPPER(VLOOKUP(tbl_raw_data[[#This Row],[Analyst]],Settiings!$A$2:$B$16,2,0))</f>
        <v>HARDIK</v>
      </c>
      <c r="O5487" s="50" t="str">
        <f>TRIM(UPPER(tbl_raw_data[[#This Row],[Outcome]]))</f>
        <v>APPROVE</v>
      </c>
      <c r="P5487" s="50" t="str">
        <f>TRIM(UPPER(tbl_raw_data[[#This Row],[Queue Name]]))</f>
        <v>CONSUMER PRE BUREAU</v>
      </c>
      <c r="Q5487" s="50" t="str">
        <f>IF(tbl_raw_data[[#This Row],[Time taken in min]]&lt;=Settiings!$D$2,"SLA_MET","SLA_NOT_MET")</f>
        <v>SLA_MET</v>
      </c>
      <c r="R5487" s="94"/>
    </row>
    <row r="5488" spans="1:18" x14ac:dyDescent="0.3">
      <c r="A5488" s="14" t="s">
        <v>5968</v>
      </c>
      <c r="B5488" s="15">
        <v>45161.820034722223</v>
      </c>
      <c r="C5488" s="28">
        <v>45161.826203703706</v>
      </c>
      <c r="D5488" s="29" t="s">
        <v>13</v>
      </c>
      <c r="E5488" s="29" t="s">
        <v>9</v>
      </c>
      <c r="F5488" s="29" t="s">
        <v>1222</v>
      </c>
      <c r="G5488" s="29" t="s">
        <v>17</v>
      </c>
      <c r="H5488" s="84"/>
      <c r="I5488" s="48">
        <f>tbl_raw_data[[#This Row],[Date Actioned]]-tbl_raw_data[[#This Row],[Date Tagged]]</f>
        <v>6.1689814829151146E-3</v>
      </c>
      <c r="J5488" s="46">
        <f>HOUR(tbl_raw_data[[#This Row],[Time_taken]])*60+MINUTE(tbl_raw_data[[#This Row],[Time_taken]])+SECOND(tbl_raw_data[[#This Row],[Time_taken]])/60</f>
        <v>8.8833333333333329</v>
      </c>
      <c r="K5488" s="52">
        <f>DATE(YEAR(tbl_raw_data[[#This Row],[Date Actioned]]),MONTH(tbl_raw_data[[#This Row],[Date Actioned]]),DAY(tbl_raw_data[[#This Row],[Date Actioned]]))</f>
        <v>45161</v>
      </c>
      <c r="L5488" s="50" t="str">
        <f>UPPER(TEXT(tbl_raw_data[[#This Row],[updated_date]],"MMMM"))</f>
        <v>AUGUST</v>
      </c>
      <c r="M5488" s="50" t="str">
        <f>"WEEK "&amp; IF(ROUNDUP(DAY(tbl_raw_data[[#This Row],[updated_date]])/7,0)=5,4,ROUNDUP(DAY(tbl_raw_data[[#This Row],[updated_date]])/7,0))</f>
        <v>WEEK 4</v>
      </c>
      <c r="N5488" s="50" t="str">
        <f>UPPER(VLOOKUP(tbl_raw_data[[#This Row],[Analyst]],Settiings!$A$2:$B$16,2,0))</f>
        <v>HARDIK</v>
      </c>
      <c r="O5488" s="50" t="str">
        <f>TRIM(UPPER(tbl_raw_data[[#This Row],[Outcome]]))</f>
        <v>APPROVE</v>
      </c>
      <c r="P5488" s="50" t="str">
        <f>TRIM(UPPER(tbl_raw_data[[#This Row],[Queue Name]]))</f>
        <v>CONSUMER EXISTING</v>
      </c>
      <c r="Q5488" s="50" t="str">
        <f>IF(tbl_raw_data[[#This Row],[Time taken in min]]&lt;=Settiings!$D$2,"SLA_MET","SLA_NOT_MET")</f>
        <v>SLA_MET</v>
      </c>
      <c r="R5488" s="94"/>
    </row>
    <row r="5489" spans="1:18" x14ac:dyDescent="0.3">
      <c r="A5489" s="23" t="s">
        <v>5969</v>
      </c>
      <c r="B5489" s="9">
        <v>45161.821053240739</v>
      </c>
      <c r="C5489" s="30">
        <v>45161.825624999998</v>
      </c>
      <c r="D5489" s="31" t="s">
        <v>27</v>
      </c>
      <c r="E5489" s="31" t="s">
        <v>9</v>
      </c>
      <c r="F5489" s="31" t="s">
        <v>686</v>
      </c>
      <c r="G5489" s="31" t="s">
        <v>4942</v>
      </c>
      <c r="H5489" s="85"/>
      <c r="I5489" s="48">
        <f>tbl_raw_data[[#This Row],[Date Actioned]]-tbl_raw_data[[#This Row],[Date Tagged]]</f>
        <v>4.5717592583969235E-3</v>
      </c>
      <c r="J5489" s="46">
        <f>HOUR(tbl_raw_data[[#This Row],[Time_taken]])*60+MINUTE(tbl_raw_data[[#This Row],[Time_taken]])+SECOND(tbl_raw_data[[#This Row],[Time_taken]])/60</f>
        <v>6.583333333333333</v>
      </c>
      <c r="K5489" s="52">
        <f>DATE(YEAR(tbl_raw_data[[#This Row],[Date Actioned]]),MONTH(tbl_raw_data[[#This Row],[Date Actioned]]),DAY(tbl_raw_data[[#This Row],[Date Actioned]]))</f>
        <v>45161</v>
      </c>
      <c r="L5489" s="50" t="str">
        <f>UPPER(TEXT(tbl_raw_data[[#This Row],[updated_date]],"MMMM"))</f>
        <v>AUGUST</v>
      </c>
      <c r="M5489" s="50" t="str">
        <f>"WEEK "&amp; IF(ROUNDUP(DAY(tbl_raw_data[[#This Row],[updated_date]])/7,0)=5,4,ROUNDUP(DAY(tbl_raw_data[[#This Row],[updated_date]])/7,0))</f>
        <v>WEEK 4</v>
      </c>
      <c r="N5489" s="50" t="str">
        <f>UPPER(VLOOKUP(tbl_raw_data[[#This Row],[Analyst]],Settiings!$A$2:$B$16,2,0))</f>
        <v>FARDIN</v>
      </c>
      <c r="O5489" s="50" t="str">
        <f>TRIM(UPPER(tbl_raw_data[[#This Row],[Outcome]]))</f>
        <v>DECLINE</v>
      </c>
      <c r="P5489" s="50" t="str">
        <f>TRIM(UPPER(tbl_raw_data[[#This Row],[Queue Name]]))</f>
        <v>CONSUMER EXISTING</v>
      </c>
      <c r="Q5489" s="50" t="str">
        <f>IF(tbl_raw_data[[#This Row],[Time taken in min]]&lt;=Settiings!$D$2,"SLA_MET","SLA_NOT_MET")</f>
        <v>SLA_MET</v>
      </c>
      <c r="R5489" s="94"/>
    </row>
    <row r="5490" spans="1:18" x14ac:dyDescent="0.3">
      <c r="A5490" s="14" t="s">
        <v>5971</v>
      </c>
      <c r="B5490" s="15">
        <v>45161.825821759259</v>
      </c>
      <c r="C5490" s="28">
        <v>45161.834085648145</v>
      </c>
      <c r="D5490" s="29" t="s">
        <v>27</v>
      </c>
      <c r="E5490" s="29" t="s">
        <v>9</v>
      </c>
      <c r="F5490" s="29" t="s">
        <v>1222</v>
      </c>
      <c r="G5490" s="32"/>
      <c r="H5490" s="86"/>
      <c r="I5490" s="48">
        <f>tbl_raw_data[[#This Row],[Date Actioned]]-tbl_raw_data[[#This Row],[Date Tagged]]</f>
        <v>8.2638888852670789E-3</v>
      </c>
      <c r="J5490" s="46">
        <f>HOUR(tbl_raw_data[[#This Row],[Time_taken]])*60+MINUTE(tbl_raw_data[[#This Row],[Time_taken]])+SECOND(tbl_raw_data[[#This Row],[Time_taken]])/60</f>
        <v>11.9</v>
      </c>
      <c r="K5490" s="52">
        <f>DATE(YEAR(tbl_raw_data[[#This Row],[Date Actioned]]),MONTH(tbl_raw_data[[#This Row],[Date Actioned]]),DAY(tbl_raw_data[[#This Row],[Date Actioned]]))</f>
        <v>45161</v>
      </c>
      <c r="L5490" s="50" t="str">
        <f>UPPER(TEXT(tbl_raw_data[[#This Row],[updated_date]],"MMMM"))</f>
        <v>AUGUST</v>
      </c>
      <c r="M5490" s="50" t="str">
        <f>"WEEK "&amp; IF(ROUNDUP(DAY(tbl_raw_data[[#This Row],[updated_date]])/7,0)=5,4,ROUNDUP(DAY(tbl_raw_data[[#This Row],[updated_date]])/7,0))</f>
        <v>WEEK 4</v>
      </c>
      <c r="N5490" s="50" t="str">
        <f>UPPER(VLOOKUP(tbl_raw_data[[#This Row],[Analyst]],Settiings!$A$2:$B$16,2,0))</f>
        <v>HARDIK</v>
      </c>
      <c r="O5490" s="50" t="str">
        <f>TRIM(UPPER(tbl_raw_data[[#This Row],[Outcome]]))</f>
        <v>DECLINE</v>
      </c>
      <c r="P5490" s="50" t="str">
        <f>TRIM(UPPER(tbl_raw_data[[#This Row],[Queue Name]]))</f>
        <v>CONSUMER EXISTING</v>
      </c>
      <c r="Q5490" s="50" t="str">
        <f>IF(tbl_raw_data[[#This Row],[Time taken in min]]&lt;=Settiings!$D$2,"SLA_MET","SLA_NOT_MET")</f>
        <v>SLA_MET</v>
      </c>
      <c r="R5490" s="94"/>
    </row>
    <row r="5491" spans="1:18" x14ac:dyDescent="0.3">
      <c r="A5491" s="20" t="s">
        <v>5972</v>
      </c>
      <c r="B5491" s="9">
        <v>45161.827488425923</v>
      </c>
      <c r="C5491" s="30">
        <v>45161.833877314813</v>
      </c>
      <c r="D5491" s="31" t="s">
        <v>13</v>
      </c>
      <c r="E5491" s="31" t="s">
        <v>9</v>
      </c>
      <c r="F5491" s="31" t="s">
        <v>686</v>
      </c>
      <c r="G5491" s="31" t="s">
        <v>17</v>
      </c>
      <c r="H5491" s="85"/>
      <c r="I5491" s="48">
        <f>tbl_raw_data[[#This Row],[Date Actioned]]-tbl_raw_data[[#This Row],[Date Tagged]]</f>
        <v>6.3888888907968067E-3</v>
      </c>
      <c r="J5491" s="46">
        <f>HOUR(tbl_raw_data[[#This Row],[Time_taken]])*60+MINUTE(tbl_raw_data[[#This Row],[Time_taken]])+SECOND(tbl_raw_data[[#This Row],[Time_taken]])/60</f>
        <v>9.1999999999999993</v>
      </c>
      <c r="K5491" s="52">
        <f>DATE(YEAR(tbl_raw_data[[#This Row],[Date Actioned]]),MONTH(tbl_raw_data[[#This Row],[Date Actioned]]),DAY(tbl_raw_data[[#This Row],[Date Actioned]]))</f>
        <v>45161</v>
      </c>
      <c r="L5491" s="50" t="str">
        <f>UPPER(TEXT(tbl_raw_data[[#This Row],[updated_date]],"MMMM"))</f>
        <v>AUGUST</v>
      </c>
      <c r="M5491" s="50" t="str">
        <f>"WEEK "&amp; IF(ROUNDUP(DAY(tbl_raw_data[[#This Row],[updated_date]])/7,0)=5,4,ROUNDUP(DAY(tbl_raw_data[[#This Row],[updated_date]])/7,0))</f>
        <v>WEEK 4</v>
      </c>
      <c r="N5491" s="50" t="str">
        <f>UPPER(VLOOKUP(tbl_raw_data[[#This Row],[Analyst]],Settiings!$A$2:$B$16,2,0))</f>
        <v>FARDIN</v>
      </c>
      <c r="O5491" s="50" t="str">
        <f>TRIM(UPPER(tbl_raw_data[[#This Row],[Outcome]]))</f>
        <v>APPROVE</v>
      </c>
      <c r="P5491" s="50" t="str">
        <f>TRIM(UPPER(tbl_raw_data[[#This Row],[Queue Name]]))</f>
        <v>CONSUMER EXISTING</v>
      </c>
      <c r="Q5491" s="50" t="str">
        <f>IF(tbl_raw_data[[#This Row],[Time taken in min]]&lt;=Settiings!$D$2,"SLA_MET","SLA_NOT_MET")</f>
        <v>SLA_MET</v>
      </c>
      <c r="R5491" s="94"/>
    </row>
    <row r="5492" spans="1:18" x14ac:dyDescent="0.3">
      <c r="A5492" s="23" t="s">
        <v>5976</v>
      </c>
      <c r="B5492" s="15">
        <v>45161.831817129627</v>
      </c>
      <c r="C5492" s="28">
        <v>45161.847326388888</v>
      </c>
      <c r="D5492" s="29" t="s">
        <v>13</v>
      </c>
      <c r="E5492" s="29" t="s">
        <v>9</v>
      </c>
      <c r="F5492" s="29" t="s">
        <v>686</v>
      </c>
      <c r="G5492" s="32"/>
      <c r="H5492" s="86"/>
      <c r="I5492" s="48">
        <f>tbl_raw_data[[#This Row],[Date Actioned]]-tbl_raw_data[[#This Row],[Date Tagged]]</f>
        <v>1.5509259261307307E-2</v>
      </c>
      <c r="J5492" s="46">
        <f>HOUR(tbl_raw_data[[#This Row],[Time_taken]])*60+MINUTE(tbl_raw_data[[#This Row],[Time_taken]])+SECOND(tbl_raw_data[[#This Row],[Time_taken]])/60</f>
        <v>22.333333333333332</v>
      </c>
      <c r="K5492" s="52">
        <f>DATE(YEAR(tbl_raw_data[[#This Row],[Date Actioned]]),MONTH(tbl_raw_data[[#This Row],[Date Actioned]]),DAY(tbl_raw_data[[#This Row],[Date Actioned]]))</f>
        <v>45161</v>
      </c>
      <c r="L5492" s="50" t="str">
        <f>UPPER(TEXT(tbl_raw_data[[#This Row],[updated_date]],"MMMM"))</f>
        <v>AUGUST</v>
      </c>
      <c r="M5492" s="50" t="str">
        <f>"WEEK "&amp; IF(ROUNDUP(DAY(tbl_raw_data[[#This Row],[updated_date]])/7,0)=5,4,ROUNDUP(DAY(tbl_raw_data[[#This Row],[updated_date]])/7,0))</f>
        <v>WEEK 4</v>
      </c>
      <c r="N5492" s="50" t="str">
        <f>UPPER(VLOOKUP(tbl_raw_data[[#This Row],[Analyst]],Settiings!$A$2:$B$16,2,0))</f>
        <v>FARDIN</v>
      </c>
      <c r="O5492" s="50" t="str">
        <f>TRIM(UPPER(tbl_raw_data[[#This Row],[Outcome]]))</f>
        <v>APPROVE</v>
      </c>
      <c r="P5492" s="50" t="str">
        <f>TRIM(UPPER(tbl_raw_data[[#This Row],[Queue Name]]))</f>
        <v>CONSUMER EXISTING</v>
      </c>
      <c r="Q5492" s="50" t="str">
        <f>IF(tbl_raw_data[[#This Row],[Time taken in min]]&lt;=Settiings!$D$2,"SLA_MET","SLA_NOT_MET")</f>
        <v>SLA_NOT_MET</v>
      </c>
      <c r="R5492" s="94"/>
    </row>
    <row r="5493" spans="1:18" x14ac:dyDescent="0.3">
      <c r="A5493" s="14" t="s">
        <v>5977</v>
      </c>
      <c r="B5493" s="9">
        <v>45161.832488425927</v>
      </c>
      <c r="C5493" s="30">
        <v>45161.849641203706</v>
      </c>
      <c r="D5493" s="31" t="s">
        <v>13</v>
      </c>
      <c r="E5493" s="31" t="s">
        <v>19</v>
      </c>
      <c r="F5493" s="31" t="s">
        <v>43</v>
      </c>
      <c r="G5493" s="33"/>
      <c r="H5493" s="87"/>
      <c r="I5493" s="48">
        <f>tbl_raw_data[[#This Row],[Date Actioned]]-tbl_raw_data[[#This Row],[Date Tagged]]</f>
        <v>1.7152777778392192E-2</v>
      </c>
      <c r="J5493" s="46">
        <f>HOUR(tbl_raw_data[[#This Row],[Time_taken]])*60+MINUTE(tbl_raw_data[[#This Row],[Time_taken]])+SECOND(tbl_raw_data[[#This Row],[Time_taken]])/60</f>
        <v>24.7</v>
      </c>
      <c r="K5493" s="52">
        <f>DATE(YEAR(tbl_raw_data[[#This Row],[Date Actioned]]),MONTH(tbl_raw_data[[#This Row],[Date Actioned]]),DAY(tbl_raw_data[[#This Row],[Date Actioned]]))</f>
        <v>45161</v>
      </c>
      <c r="L5493" s="50" t="str">
        <f>UPPER(TEXT(tbl_raw_data[[#This Row],[updated_date]],"MMMM"))</f>
        <v>AUGUST</v>
      </c>
      <c r="M5493" s="50" t="str">
        <f>"WEEK "&amp; IF(ROUNDUP(DAY(tbl_raw_data[[#This Row],[updated_date]])/7,0)=5,4,ROUNDUP(DAY(tbl_raw_data[[#This Row],[updated_date]])/7,0))</f>
        <v>WEEK 4</v>
      </c>
      <c r="N5493" s="50" t="str">
        <f>UPPER(VLOOKUP(tbl_raw_data[[#This Row],[Analyst]],Settiings!$A$2:$B$16,2,0))</f>
        <v>MERCEDES</v>
      </c>
      <c r="O5493" s="50" t="str">
        <f>TRIM(UPPER(tbl_raw_data[[#This Row],[Outcome]]))</f>
        <v>APPROVE</v>
      </c>
      <c r="P5493" s="50" t="str">
        <f>TRIM(UPPER(tbl_raw_data[[#This Row],[Queue Name]]))</f>
        <v>CONSUMER POST BUREAU</v>
      </c>
      <c r="Q5493" s="50" t="str">
        <f>IF(tbl_raw_data[[#This Row],[Time taken in min]]&lt;=Settiings!$D$2,"SLA_MET","SLA_NOT_MET")</f>
        <v>SLA_NOT_MET</v>
      </c>
      <c r="R5493" s="94"/>
    </row>
    <row r="5494" spans="1:18" x14ac:dyDescent="0.3">
      <c r="A5494" s="20" t="s">
        <v>5978</v>
      </c>
      <c r="B5494" s="15">
        <v>45161.835231481484</v>
      </c>
      <c r="C5494" s="28">
        <v>45161.851493055554</v>
      </c>
      <c r="D5494" s="29" t="s">
        <v>13</v>
      </c>
      <c r="E5494" s="29" t="s">
        <v>19</v>
      </c>
      <c r="F5494" s="29" t="s">
        <v>686</v>
      </c>
      <c r="G5494" s="32"/>
      <c r="H5494" s="86"/>
      <c r="I5494" s="48">
        <f>tbl_raw_data[[#This Row],[Date Actioned]]-tbl_raw_data[[#This Row],[Date Tagged]]</f>
        <v>1.6261574070085771E-2</v>
      </c>
      <c r="J5494" s="46">
        <f>HOUR(tbl_raw_data[[#This Row],[Time_taken]])*60+MINUTE(tbl_raw_data[[#This Row],[Time_taken]])+SECOND(tbl_raw_data[[#This Row],[Time_taken]])/60</f>
        <v>23.416666666666668</v>
      </c>
      <c r="K5494" s="52">
        <f>DATE(YEAR(tbl_raw_data[[#This Row],[Date Actioned]]),MONTH(tbl_raw_data[[#This Row],[Date Actioned]]),DAY(tbl_raw_data[[#This Row],[Date Actioned]]))</f>
        <v>45161</v>
      </c>
      <c r="L5494" s="50" t="str">
        <f>UPPER(TEXT(tbl_raw_data[[#This Row],[updated_date]],"MMMM"))</f>
        <v>AUGUST</v>
      </c>
      <c r="M5494" s="50" t="str">
        <f>"WEEK "&amp; IF(ROUNDUP(DAY(tbl_raw_data[[#This Row],[updated_date]])/7,0)=5,4,ROUNDUP(DAY(tbl_raw_data[[#This Row],[updated_date]])/7,0))</f>
        <v>WEEK 4</v>
      </c>
      <c r="N5494" s="50" t="str">
        <f>UPPER(VLOOKUP(tbl_raw_data[[#This Row],[Analyst]],Settiings!$A$2:$B$16,2,0))</f>
        <v>FARDIN</v>
      </c>
      <c r="O5494" s="50" t="str">
        <f>TRIM(UPPER(tbl_raw_data[[#This Row],[Outcome]]))</f>
        <v>APPROVE</v>
      </c>
      <c r="P5494" s="50" t="str">
        <f>TRIM(UPPER(tbl_raw_data[[#This Row],[Queue Name]]))</f>
        <v>CONSUMER POST BUREAU</v>
      </c>
      <c r="Q5494" s="50" t="str">
        <f>IF(tbl_raw_data[[#This Row],[Time taken in min]]&lt;=Settiings!$D$2,"SLA_MET","SLA_NOT_MET")</f>
        <v>SLA_NOT_MET</v>
      </c>
      <c r="R5494" s="94"/>
    </row>
    <row r="5495" spans="1:18" x14ac:dyDescent="0.3">
      <c r="A5495" s="23" t="s">
        <v>5979</v>
      </c>
      <c r="B5495" s="9">
        <v>45161.836377314816</v>
      </c>
      <c r="C5495" s="30">
        <v>45161.843229166669</v>
      </c>
      <c r="D5495" s="31" t="s">
        <v>13</v>
      </c>
      <c r="E5495" s="31" t="s">
        <v>9</v>
      </c>
      <c r="F5495" s="31" t="s">
        <v>1222</v>
      </c>
      <c r="G5495" s="31" t="s">
        <v>17</v>
      </c>
      <c r="H5495" s="85"/>
      <c r="I5495" s="48">
        <f>tbl_raw_data[[#This Row],[Date Actioned]]-tbl_raw_data[[#This Row],[Date Tagged]]</f>
        <v>6.8518518528435379E-3</v>
      </c>
      <c r="J5495" s="46">
        <f>HOUR(tbl_raw_data[[#This Row],[Time_taken]])*60+MINUTE(tbl_raw_data[[#This Row],[Time_taken]])+SECOND(tbl_raw_data[[#This Row],[Time_taken]])/60</f>
        <v>9.8666666666666671</v>
      </c>
      <c r="K5495" s="52">
        <f>DATE(YEAR(tbl_raw_data[[#This Row],[Date Actioned]]),MONTH(tbl_raw_data[[#This Row],[Date Actioned]]),DAY(tbl_raw_data[[#This Row],[Date Actioned]]))</f>
        <v>45161</v>
      </c>
      <c r="L5495" s="50" t="str">
        <f>UPPER(TEXT(tbl_raw_data[[#This Row],[updated_date]],"MMMM"))</f>
        <v>AUGUST</v>
      </c>
      <c r="M5495" s="50" t="str">
        <f>"WEEK "&amp; IF(ROUNDUP(DAY(tbl_raw_data[[#This Row],[updated_date]])/7,0)=5,4,ROUNDUP(DAY(tbl_raw_data[[#This Row],[updated_date]])/7,0))</f>
        <v>WEEK 4</v>
      </c>
      <c r="N5495" s="50" t="str">
        <f>UPPER(VLOOKUP(tbl_raw_data[[#This Row],[Analyst]],Settiings!$A$2:$B$16,2,0))</f>
        <v>HARDIK</v>
      </c>
      <c r="O5495" s="50" t="str">
        <f>TRIM(UPPER(tbl_raw_data[[#This Row],[Outcome]]))</f>
        <v>APPROVE</v>
      </c>
      <c r="P5495" s="50" t="str">
        <f>TRIM(UPPER(tbl_raw_data[[#This Row],[Queue Name]]))</f>
        <v>CONSUMER EXISTING</v>
      </c>
      <c r="Q5495" s="50" t="str">
        <f>IF(tbl_raw_data[[#This Row],[Time taken in min]]&lt;=Settiings!$D$2,"SLA_MET","SLA_NOT_MET")</f>
        <v>SLA_MET</v>
      </c>
      <c r="R5495" s="94"/>
    </row>
    <row r="5496" spans="1:18" x14ac:dyDescent="0.3">
      <c r="A5496" s="20" t="s">
        <v>5982</v>
      </c>
      <c r="B5496" s="9">
        <v>45161.84101851852</v>
      </c>
      <c r="C5496" s="30">
        <v>45161.847916666666</v>
      </c>
      <c r="D5496" s="31" t="s">
        <v>27</v>
      </c>
      <c r="E5496" s="31" t="s">
        <v>9</v>
      </c>
      <c r="F5496" s="31" t="s">
        <v>1222</v>
      </c>
      <c r="G5496" s="31" t="s">
        <v>5222</v>
      </c>
      <c r="H5496" s="85"/>
      <c r="I5496" s="48">
        <f>tbl_raw_data[[#This Row],[Date Actioned]]-tbl_raw_data[[#This Row],[Date Tagged]]</f>
        <v>6.8981481454102322E-3</v>
      </c>
      <c r="J5496" s="46">
        <f>HOUR(tbl_raw_data[[#This Row],[Time_taken]])*60+MINUTE(tbl_raw_data[[#This Row],[Time_taken]])+SECOND(tbl_raw_data[[#This Row],[Time_taken]])/60</f>
        <v>9.9333333333333336</v>
      </c>
      <c r="K5496" s="52">
        <f>DATE(YEAR(tbl_raw_data[[#This Row],[Date Actioned]]),MONTH(tbl_raw_data[[#This Row],[Date Actioned]]),DAY(tbl_raw_data[[#This Row],[Date Actioned]]))</f>
        <v>45161</v>
      </c>
      <c r="L5496" s="50" t="str">
        <f>UPPER(TEXT(tbl_raw_data[[#This Row],[updated_date]],"MMMM"))</f>
        <v>AUGUST</v>
      </c>
      <c r="M5496" s="50" t="str">
        <f>"WEEK "&amp; IF(ROUNDUP(DAY(tbl_raw_data[[#This Row],[updated_date]])/7,0)=5,4,ROUNDUP(DAY(tbl_raw_data[[#This Row],[updated_date]])/7,0))</f>
        <v>WEEK 4</v>
      </c>
      <c r="N5496" s="50" t="str">
        <f>UPPER(VLOOKUP(tbl_raw_data[[#This Row],[Analyst]],Settiings!$A$2:$B$16,2,0))</f>
        <v>HARDIK</v>
      </c>
      <c r="O5496" s="50" t="str">
        <f>TRIM(UPPER(tbl_raw_data[[#This Row],[Outcome]]))</f>
        <v>DECLINE</v>
      </c>
      <c r="P5496" s="50" t="str">
        <f>TRIM(UPPER(tbl_raw_data[[#This Row],[Queue Name]]))</f>
        <v>CONSUMER EXISTING</v>
      </c>
      <c r="Q5496" s="50" t="str">
        <f>IF(tbl_raw_data[[#This Row],[Time taken in min]]&lt;=Settiings!$D$2,"SLA_MET","SLA_NOT_MET")</f>
        <v>SLA_MET</v>
      </c>
      <c r="R5496" s="94"/>
    </row>
    <row r="5497" spans="1:18" x14ac:dyDescent="0.3">
      <c r="A5497" s="14" t="s">
        <v>5983</v>
      </c>
      <c r="B5497" s="15">
        <v>45161.843229166669</v>
      </c>
      <c r="C5497" s="28">
        <v>45161.859293981484</v>
      </c>
      <c r="D5497" s="29" t="s">
        <v>13</v>
      </c>
      <c r="E5497" s="29" t="s">
        <v>9</v>
      </c>
      <c r="F5497" s="29" t="s">
        <v>686</v>
      </c>
      <c r="G5497" s="32"/>
      <c r="H5497" s="86"/>
      <c r="I5497" s="48">
        <f>tbl_raw_data[[#This Row],[Date Actioned]]-tbl_raw_data[[#This Row],[Date Tagged]]</f>
        <v>1.6064814815763384E-2</v>
      </c>
      <c r="J5497" s="46">
        <f>HOUR(tbl_raw_data[[#This Row],[Time_taken]])*60+MINUTE(tbl_raw_data[[#This Row],[Time_taken]])+SECOND(tbl_raw_data[[#This Row],[Time_taken]])/60</f>
        <v>23.133333333333333</v>
      </c>
      <c r="K5497" s="52">
        <f>DATE(YEAR(tbl_raw_data[[#This Row],[Date Actioned]]),MONTH(tbl_raw_data[[#This Row],[Date Actioned]]),DAY(tbl_raw_data[[#This Row],[Date Actioned]]))</f>
        <v>45161</v>
      </c>
      <c r="L5497" s="50" t="str">
        <f>UPPER(TEXT(tbl_raw_data[[#This Row],[updated_date]],"MMMM"))</f>
        <v>AUGUST</v>
      </c>
      <c r="M5497" s="50" t="str">
        <f>"WEEK "&amp; IF(ROUNDUP(DAY(tbl_raw_data[[#This Row],[updated_date]])/7,0)=5,4,ROUNDUP(DAY(tbl_raw_data[[#This Row],[updated_date]])/7,0))</f>
        <v>WEEK 4</v>
      </c>
      <c r="N5497" s="50" t="str">
        <f>UPPER(VLOOKUP(tbl_raw_data[[#This Row],[Analyst]],Settiings!$A$2:$B$16,2,0))</f>
        <v>FARDIN</v>
      </c>
      <c r="O5497" s="50" t="str">
        <f>TRIM(UPPER(tbl_raw_data[[#This Row],[Outcome]]))</f>
        <v>APPROVE</v>
      </c>
      <c r="P5497" s="50" t="str">
        <f>TRIM(UPPER(tbl_raw_data[[#This Row],[Queue Name]]))</f>
        <v>CONSUMER EXISTING</v>
      </c>
      <c r="Q5497" s="50" t="str">
        <f>IF(tbl_raw_data[[#This Row],[Time taken in min]]&lt;=Settiings!$D$2,"SLA_MET","SLA_NOT_MET")</f>
        <v>SLA_NOT_MET</v>
      </c>
      <c r="R5497" s="94"/>
    </row>
    <row r="5498" spans="1:18" x14ac:dyDescent="0.3">
      <c r="A5498" s="23" t="s">
        <v>5984</v>
      </c>
      <c r="B5498" s="15">
        <v>45161.845266203702</v>
      </c>
      <c r="C5498" s="28">
        <v>45161.855405092596</v>
      </c>
      <c r="D5498" s="29" t="s">
        <v>27</v>
      </c>
      <c r="E5498" s="29" t="s">
        <v>9</v>
      </c>
      <c r="F5498" s="29" t="s">
        <v>1222</v>
      </c>
      <c r="G5498" s="29" t="s">
        <v>5272</v>
      </c>
      <c r="H5498" s="84"/>
      <c r="I5498" s="48">
        <f>tbl_raw_data[[#This Row],[Date Actioned]]-tbl_raw_data[[#This Row],[Date Tagged]]</f>
        <v>1.0138888894289266E-2</v>
      </c>
      <c r="J5498" s="46">
        <f>HOUR(tbl_raw_data[[#This Row],[Time_taken]])*60+MINUTE(tbl_raw_data[[#This Row],[Time_taken]])+SECOND(tbl_raw_data[[#This Row],[Time_taken]])/60</f>
        <v>14.6</v>
      </c>
      <c r="K5498" s="52">
        <f>DATE(YEAR(tbl_raw_data[[#This Row],[Date Actioned]]),MONTH(tbl_raw_data[[#This Row],[Date Actioned]]),DAY(tbl_raw_data[[#This Row],[Date Actioned]]))</f>
        <v>45161</v>
      </c>
      <c r="L5498" s="50" t="str">
        <f>UPPER(TEXT(tbl_raw_data[[#This Row],[updated_date]],"MMMM"))</f>
        <v>AUGUST</v>
      </c>
      <c r="M5498" s="50" t="str">
        <f>"WEEK "&amp; IF(ROUNDUP(DAY(tbl_raw_data[[#This Row],[updated_date]])/7,0)=5,4,ROUNDUP(DAY(tbl_raw_data[[#This Row],[updated_date]])/7,0))</f>
        <v>WEEK 4</v>
      </c>
      <c r="N5498" s="50" t="str">
        <f>UPPER(VLOOKUP(tbl_raw_data[[#This Row],[Analyst]],Settiings!$A$2:$B$16,2,0))</f>
        <v>HARDIK</v>
      </c>
      <c r="O5498" s="50" t="str">
        <f>TRIM(UPPER(tbl_raw_data[[#This Row],[Outcome]]))</f>
        <v>DECLINE</v>
      </c>
      <c r="P5498" s="50" t="str">
        <f>TRIM(UPPER(tbl_raw_data[[#This Row],[Queue Name]]))</f>
        <v>CONSUMER EXISTING</v>
      </c>
      <c r="Q5498" s="50" t="str">
        <f>IF(tbl_raw_data[[#This Row],[Time taken in min]]&lt;=Settiings!$D$2,"SLA_MET","SLA_NOT_MET")</f>
        <v>SLA_MET</v>
      </c>
      <c r="R5498" s="94"/>
    </row>
    <row r="5499" spans="1:18" x14ac:dyDescent="0.3">
      <c r="A5499" s="20" t="s">
        <v>5986</v>
      </c>
      <c r="B5499" s="9">
        <v>45161.849004629628</v>
      </c>
      <c r="C5499" s="30">
        <v>45161.861689814818</v>
      </c>
      <c r="D5499" s="31" t="s">
        <v>13</v>
      </c>
      <c r="E5499" s="31" t="s">
        <v>9</v>
      </c>
      <c r="F5499" s="31" t="s">
        <v>1222</v>
      </c>
      <c r="G5499" s="33"/>
      <c r="H5499" s="87"/>
      <c r="I5499" s="48">
        <f>tbl_raw_data[[#This Row],[Date Actioned]]-tbl_raw_data[[#This Row],[Date Tagged]]</f>
        <v>1.2685185189184267E-2</v>
      </c>
      <c r="J5499" s="46">
        <f>HOUR(tbl_raw_data[[#This Row],[Time_taken]])*60+MINUTE(tbl_raw_data[[#This Row],[Time_taken]])+SECOND(tbl_raw_data[[#This Row],[Time_taken]])/60</f>
        <v>18.266666666666666</v>
      </c>
      <c r="K5499" s="52">
        <f>DATE(YEAR(tbl_raw_data[[#This Row],[Date Actioned]]),MONTH(tbl_raw_data[[#This Row],[Date Actioned]]),DAY(tbl_raw_data[[#This Row],[Date Actioned]]))</f>
        <v>45161</v>
      </c>
      <c r="L5499" s="50" t="str">
        <f>UPPER(TEXT(tbl_raw_data[[#This Row],[updated_date]],"MMMM"))</f>
        <v>AUGUST</v>
      </c>
      <c r="M5499" s="50" t="str">
        <f>"WEEK "&amp; IF(ROUNDUP(DAY(tbl_raw_data[[#This Row],[updated_date]])/7,0)=5,4,ROUNDUP(DAY(tbl_raw_data[[#This Row],[updated_date]])/7,0))</f>
        <v>WEEK 4</v>
      </c>
      <c r="N5499" s="50" t="str">
        <f>UPPER(VLOOKUP(tbl_raw_data[[#This Row],[Analyst]],Settiings!$A$2:$B$16,2,0))</f>
        <v>HARDIK</v>
      </c>
      <c r="O5499" s="50" t="str">
        <f>TRIM(UPPER(tbl_raw_data[[#This Row],[Outcome]]))</f>
        <v>APPROVE</v>
      </c>
      <c r="P5499" s="50" t="str">
        <f>TRIM(UPPER(tbl_raw_data[[#This Row],[Queue Name]]))</f>
        <v>CONSUMER EXISTING</v>
      </c>
      <c r="Q5499" s="50" t="str">
        <f>IF(tbl_raw_data[[#This Row],[Time taken in min]]&lt;=Settiings!$D$2,"SLA_MET","SLA_NOT_MET")</f>
        <v>SLA_MET</v>
      </c>
      <c r="R5499" s="94"/>
    </row>
    <row r="5500" spans="1:18" x14ac:dyDescent="0.3">
      <c r="A5500" s="23" t="s">
        <v>5987</v>
      </c>
      <c r="B5500" s="15">
        <v>45161.864166666666</v>
      </c>
      <c r="C5500" s="28">
        <v>45161.872986111113</v>
      </c>
      <c r="D5500" s="29" t="s">
        <v>13</v>
      </c>
      <c r="E5500" s="29" t="s">
        <v>9</v>
      </c>
      <c r="F5500" s="29" t="s">
        <v>43</v>
      </c>
      <c r="G5500" s="32"/>
      <c r="H5500" s="86"/>
      <c r="I5500" s="48">
        <f>tbl_raw_data[[#This Row],[Date Actioned]]-tbl_raw_data[[#This Row],[Date Tagged]]</f>
        <v>8.819444446999114E-3</v>
      </c>
      <c r="J5500" s="46">
        <f>HOUR(tbl_raw_data[[#This Row],[Time_taken]])*60+MINUTE(tbl_raw_data[[#This Row],[Time_taken]])+SECOND(tbl_raw_data[[#This Row],[Time_taken]])/60</f>
        <v>12.7</v>
      </c>
      <c r="K5500" s="52">
        <f>DATE(YEAR(tbl_raw_data[[#This Row],[Date Actioned]]),MONTH(tbl_raw_data[[#This Row],[Date Actioned]]),DAY(tbl_raw_data[[#This Row],[Date Actioned]]))</f>
        <v>45161</v>
      </c>
      <c r="L5500" s="50" t="str">
        <f>UPPER(TEXT(tbl_raw_data[[#This Row],[updated_date]],"MMMM"))</f>
        <v>AUGUST</v>
      </c>
      <c r="M5500" s="50" t="str">
        <f>"WEEK "&amp; IF(ROUNDUP(DAY(tbl_raw_data[[#This Row],[updated_date]])/7,0)=5,4,ROUNDUP(DAY(tbl_raw_data[[#This Row],[updated_date]])/7,0))</f>
        <v>WEEK 4</v>
      </c>
      <c r="N5500" s="50" t="str">
        <f>UPPER(VLOOKUP(tbl_raw_data[[#This Row],[Analyst]],Settiings!$A$2:$B$16,2,0))</f>
        <v>MERCEDES</v>
      </c>
      <c r="O5500" s="50" t="str">
        <f>TRIM(UPPER(tbl_raw_data[[#This Row],[Outcome]]))</f>
        <v>APPROVE</v>
      </c>
      <c r="P5500" s="50" t="str">
        <f>TRIM(UPPER(tbl_raw_data[[#This Row],[Queue Name]]))</f>
        <v>CONSUMER EXISTING</v>
      </c>
      <c r="Q5500" s="50" t="str">
        <f>IF(tbl_raw_data[[#This Row],[Time taken in min]]&lt;=Settiings!$D$2,"SLA_MET","SLA_NOT_MET")</f>
        <v>SLA_MET</v>
      </c>
      <c r="R5500" s="94"/>
    </row>
    <row r="5501" spans="1:18" x14ac:dyDescent="0.3">
      <c r="A5501" s="14" t="s">
        <v>5988</v>
      </c>
      <c r="B5501" s="9">
        <v>45161.870347222219</v>
      </c>
      <c r="C5501" s="30">
        <v>45161.876469907409</v>
      </c>
      <c r="D5501" s="31" t="s">
        <v>13</v>
      </c>
      <c r="E5501" s="31" t="s">
        <v>9</v>
      </c>
      <c r="F5501" s="31" t="s">
        <v>686</v>
      </c>
      <c r="G5501" s="31" t="s">
        <v>17</v>
      </c>
      <c r="H5501" s="85"/>
      <c r="I5501" s="48">
        <f>tbl_raw_data[[#This Row],[Date Actioned]]-tbl_raw_data[[#This Row],[Date Tagged]]</f>
        <v>6.1226851903484203E-3</v>
      </c>
      <c r="J5501" s="46">
        <f>HOUR(tbl_raw_data[[#This Row],[Time_taken]])*60+MINUTE(tbl_raw_data[[#This Row],[Time_taken]])+SECOND(tbl_raw_data[[#This Row],[Time_taken]])/60</f>
        <v>8.8166666666666664</v>
      </c>
      <c r="K5501" s="52">
        <f>DATE(YEAR(tbl_raw_data[[#This Row],[Date Actioned]]),MONTH(tbl_raw_data[[#This Row],[Date Actioned]]),DAY(tbl_raw_data[[#This Row],[Date Actioned]]))</f>
        <v>45161</v>
      </c>
      <c r="L5501" s="50" t="str">
        <f>UPPER(TEXT(tbl_raw_data[[#This Row],[updated_date]],"MMMM"))</f>
        <v>AUGUST</v>
      </c>
      <c r="M5501" s="50" t="str">
        <f>"WEEK "&amp; IF(ROUNDUP(DAY(tbl_raw_data[[#This Row],[updated_date]])/7,0)=5,4,ROUNDUP(DAY(tbl_raw_data[[#This Row],[updated_date]])/7,0))</f>
        <v>WEEK 4</v>
      </c>
      <c r="N5501" s="50" t="str">
        <f>UPPER(VLOOKUP(tbl_raw_data[[#This Row],[Analyst]],Settiings!$A$2:$B$16,2,0))</f>
        <v>FARDIN</v>
      </c>
      <c r="O5501" s="50" t="str">
        <f>TRIM(UPPER(tbl_raw_data[[#This Row],[Outcome]]))</f>
        <v>APPROVE</v>
      </c>
      <c r="P5501" s="50" t="str">
        <f>TRIM(UPPER(tbl_raw_data[[#This Row],[Queue Name]]))</f>
        <v>CONSUMER EXISTING</v>
      </c>
      <c r="Q5501" s="50" t="str">
        <f>IF(tbl_raw_data[[#This Row],[Time taken in min]]&lt;=Settiings!$D$2,"SLA_MET","SLA_NOT_MET")</f>
        <v>SLA_MET</v>
      </c>
      <c r="R5501" s="94"/>
    </row>
    <row r="5502" spans="1:18" x14ac:dyDescent="0.3">
      <c r="A5502" s="20" t="s">
        <v>5989</v>
      </c>
      <c r="B5502" s="15">
        <v>45161.872488425928</v>
      </c>
      <c r="C5502" s="28">
        <v>45161.87703703704</v>
      </c>
      <c r="D5502" s="29" t="s">
        <v>13</v>
      </c>
      <c r="E5502" s="29" t="s">
        <v>9</v>
      </c>
      <c r="F5502" s="29" t="s">
        <v>43</v>
      </c>
      <c r="G5502" s="32"/>
      <c r="H5502" s="86"/>
      <c r="I5502" s="48">
        <f>tbl_raw_data[[#This Row],[Date Actioned]]-tbl_raw_data[[#This Row],[Date Tagged]]</f>
        <v>4.5486111121135764E-3</v>
      </c>
      <c r="J5502" s="46">
        <f>HOUR(tbl_raw_data[[#This Row],[Time_taken]])*60+MINUTE(tbl_raw_data[[#This Row],[Time_taken]])+SECOND(tbl_raw_data[[#This Row],[Time_taken]])/60</f>
        <v>6.55</v>
      </c>
      <c r="K5502" s="52">
        <f>DATE(YEAR(tbl_raw_data[[#This Row],[Date Actioned]]),MONTH(tbl_raw_data[[#This Row],[Date Actioned]]),DAY(tbl_raw_data[[#This Row],[Date Actioned]]))</f>
        <v>45161</v>
      </c>
      <c r="L5502" s="50" t="str">
        <f>UPPER(TEXT(tbl_raw_data[[#This Row],[updated_date]],"MMMM"))</f>
        <v>AUGUST</v>
      </c>
      <c r="M5502" s="50" t="str">
        <f>"WEEK "&amp; IF(ROUNDUP(DAY(tbl_raw_data[[#This Row],[updated_date]])/7,0)=5,4,ROUNDUP(DAY(tbl_raw_data[[#This Row],[updated_date]])/7,0))</f>
        <v>WEEK 4</v>
      </c>
      <c r="N5502" s="50" t="str">
        <f>UPPER(VLOOKUP(tbl_raw_data[[#This Row],[Analyst]],Settiings!$A$2:$B$16,2,0))</f>
        <v>MERCEDES</v>
      </c>
      <c r="O5502" s="50" t="str">
        <f>TRIM(UPPER(tbl_raw_data[[#This Row],[Outcome]]))</f>
        <v>APPROVE</v>
      </c>
      <c r="P5502" s="50" t="str">
        <f>TRIM(UPPER(tbl_raw_data[[#This Row],[Queue Name]]))</f>
        <v>CONSUMER EXISTING</v>
      </c>
      <c r="Q5502" s="50" t="str">
        <f>IF(tbl_raw_data[[#This Row],[Time taken in min]]&lt;=Settiings!$D$2,"SLA_MET","SLA_NOT_MET")</f>
        <v>SLA_MET</v>
      </c>
      <c r="R5502" s="94"/>
    </row>
    <row r="5503" spans="1:18" x14ac:dyDescent="0.3">
      <c r="A5503" s="23" t="s">
        <v>5990</v>
      </c>
      <c r="B5503" s="9">
        <v>45161.881574074076</v>
      </c>
      <c r="C5503" s="30">
        <v>45161.890555555554</v>
      </c>
      <c r="D5503" s="31" t="s">
        <v>13</v>
      </c>
      <c r="E5503" s="31" t="s">
        <v>19</v>
      </c>
      <c r="F5503" s="31" t="s">
        <v>686</v>
      </c>
      <c r="G5503" s="31" t="s">
        <v>17</v>
      </c>
      <c r="H5503" s="85"/>
      <c r="I5503" s="48">
        <f>tbl_raw_data[[#This Row],[Date Actioned]]-tbl_raw_data[[#This Row],[Date Tagged]]</f>
        <v>8.9814814782585017E-3</v>
      </c>
      <c r="J5503" s="46">
        <f>HOUR(tbl_raw_data[[#This Row],[Time_taken]])*60+MINUTE(tbl_raw_data[[#This Row],[Time_taken]])+SECOND(tbl_raw_data[[#This Row],[Time_taken]])/60</f>
        <v>12.933333333333334</v>
      </c>
      <c r="K5503" s="52">
        <f>DATE(YEAR(tbl_raw_data[[#This Row],[Date Actioned]]),MONTH(tbl_raw_data[[#This Row],[Date Actioned]]),DAY(tbl_raw_data[[#This Row],[Date Actioned]]))</f>
        <v>45161</v>
      </c>
      <c r="L5503" s="50" t="str">
        <f>UPPER(TEXT(tbl_raw_data[[#This Row],[updated_date]],"MMMM"))</f>
        <v>AUGUST</v>
      </c>
      <c r="M5503" s="50" t="str">
        <f>"WEEK "&amp; IF(ROUNDUP(DAY(tbl_raw_data[[#This Row],[updated_date]])/7,0)=5,4,ROUNDUP(DAY(tbl_raw_data[[#This Row],[updated_date]])/7,0))</f>
        <v>WEEK 4</v>
      </c>
      <c r="N5503" s="50" t="str">
        <f>UPPER(VLOOKUP(tbl_raw_data[[#This Row],[Analyst]],Settiings!$A$2:$B$16,2,0))</f>
        <v>FARDIN</v>
      </c>
      <c r="O5503" s="50" t="str">
        <f>TRIM(UPPER(tbl_raw_data[[#This Row],[Outcome]]))</f>
        <v>APPROVE</v>
      </c>
      <c r="P5503" s="50" t="str">
        <f>TRIM(UPPER(tbl_raw_data[[#This Row],[Queue Name]]))</f>
        <v>CONSUMER POST BUREAU</v>
      </c>
      <c r="Q5503" s="50" t="str">
        <f>IF(tbl_raw_data[[#This Row],[Time taken in min]]&lt;=Settiings!$D$2,"SLA_MET","SLA_NOT_MET")</f>
        <v>SLA_MET</v>
      </c>
      <c r="R5503" s="94"/>
    </row>
    <row r="5504" spans="1:18" x14ac:dyDescent="0.3">
      <c r="A5504" s="14" t="s">
        <v>5991</v>
      </c>
      <c r="B5504" s="15">
        <v>45161.895601851851</v>
      </c>
      <c r="C5504" s="28">
        <v>45161.900937500002</v>
      </c>
      <c r="D5504" s="29" t="s">
        <v>13</v>
      </c>
      <c r="E5504" s="29" t="s">
        <v>9</v>
      </c>
      <c r="F5504" s="29" t="s">
        <v>686</v>
      </c>
      <c r="G5504" s="32"/>
      <c r="H5504" s="86"/>
      <c r="I5504" s="48">
        <f>tbl_raw_data[[#This Row],[Date Actioned]]-tbl_raw_data[[#This Row],[Date Tagged]]</f>
        <v>5.3356481512309983E-3</v>
      </c>
      <c r="J5504" s="46">
        <f>HOUR(tbl_raw_data[[#This Row],[Time_taken]])*60+MINUTE(tbl_raw_data[[#This Row],[Time_taken]])+SECOND(tbl_raw_data[[#This Row],[Time_taken]])/60</f>
        <v>7.6833333333333336</v>
      </c>
      <c r="K5504" s="52">
        <f>DATE(YEAR(tbl_raw_data[[#This Row],[Date Actioned]]),MONTH(tbl_raw_data[[#This Row],[Date Actioned]]),DAY(tbl_raw_data[[#This Row],[Date Actioned]]))</f>
        <v>45161</v>
      </c>
      <c r="L5504" s="50" t="str">
        <f>UPPER(TEXT(tbl_raw_data[[#This Row],[updated_date]],"MMMM"))</f>
        <v>AUGUST</v>
      </c>
      <c r="M5504" s="50" t="str">
        <f>"WEEK "&amp; IF(ROUNDUP(DAY(tbl_raw_data[[#This Row],[updated_date]])/7,0)=5,4,ROUNDUP(DAY(tbl_raw_data[[#This Row],[updated_date]])/7,0))</f>
        <v>WEEK 4</v>
      </c>
      <c r="N5504" s="50" t="str">
        <f>UPPER(VLOOKUP(tbl_raw_data[[#This Row],[Analyst]],Settiings!$A$2:$B$16,2,0))</f>
        <v>FARDIN</v>
      </c>
      <c r="O5504" s="50" t="str">
        <f>TRIM(UPPER(tbl_raw_data[[#This Row],[Outcome]]))</f>
        <v>APPROVE</v>
      </c>
      <c r="P5504" s="50" t="str">
        <f>TRIM(UPPER(tbl_raw_data[[#This Row],[Queue Name]]))</f>
        <v>CONSUMER EXISTING</v>
      </c>
      <c r="Q5504" s="50" t="str">
        <f>IF(tbl_raw_data[[#This Row],[Time taken in min]]&lt;=Settiings!$D$2,"SLA_MET","SLA_NOT_MET")</f>
        <v>SLA_MET</v>
      </c>
      <c r="R5504" s="94"/>
    </row>
    <row r="5505" spans="1:18" x14ac:dyDescent="0.3">
      <c r="A5505" s="14" t="s">
        <v>5992</v>
      </c>
      <c r="B5505" s="9">
        <v>45161.90797453704</v>
      </c>
      <c r="C5505" s="30">
        <v>45161.911215277774</v>
      </c>
      <c r="D5505" s="31" t="s">
        <v>27</v>
      </c>
      <c r="E5505" s="31" t="s">
        <v>9</v>
      </c>
      <c r="F5505" s="31" t="s">
        <v>686</v>
      </c>
      <c r="G5505" s="31" t="s">
        <v>5272</v>
      </c>
      <c r="H5505" s="85"/>
      <c r="I5505" s="48">
        <f>tbl_raw_data[[#This Row],[Date Actioned]]-tbl_raw_data[[#This Row],[Date Tagged]]</f>
        <v>3.2407407343271188E-3</v>
      </c>
      <c r="J5505" s="46">
        <f>HOUR(tbl_raw_data[[#This Row],[Time_taken]])*60+MINUTE(tbl_raw_data[[#This Row],[Time_taken]])+SECOND(tbl_raw_data[[#This Row],[Time_taken]])/60</f>
        <v>4.666666666666667</v>
      </c>
      <c r="K5505" s="52">
        <f>DATE(YEAR(tbl_raw_data[[#This Row],[Date Actioned]]),MONTH(tbl_raw_data[[#This Row],[Date Actioned]]),DAY(tbl_raw_data[[#This Row],[Date Actioned]]))</f>
        <v>45161</v>
      </c>
      <c r="L5505" s="50" t="str">
        <f>UPPER(TEXT(tbl_raw_data[[#This Row],[updated_date]],"MMMM"))</f>
        <v>AUGUST</v>
      </c>
      <c r="M5505" s="50" t="str">
        <f>"WEEK "&amp; IF(ROUNDUP(DAY(tbl_raw_data[[#This Row],[updated_date]])/7,0)=5,4,ROUNDUP(DAY(tbl_raw_data[[#This Row],[updated_date]])/7,0))</f>
        <v>WEEK 4</v>
      </c>
      <c r="N5505" s="50" t="str">
        <f>UPPER(VLOOKUP(tbl_raw_data[[#This Row],[Analyst]],Settiings!$A$2:$B$16,2,0))</f>
        <v>FARDIN</v>
      </c>
      <c r="O5505" s="50" t="str">
        <f>TRIM(UPPER(tbl_raw_data[[#This Row],[Outcome]]))</f>
        <v>DECLINE</v>
      </c>
      <c r="P5505" s="50" t="str">
        <f>TRIM(UPPER(tbl_raw_data[[#This Row],[Queue Name]]))</f>
        <v>CONSUMER EXISTING</v>
      </c>
      <c r="Q5505" s="50" t="str">
        <f>IF(tbl_raw_data[[#This Row],[Time taken in min]]&lt;=Settiings!$D$2,"SLA_MET","SLA_NOT_MET")</f>
        <v>SLA_MET</v>
      </c>
      <c r="R5505" s="94"/>
    </row>
    <row r="5506" spans="1:18" x14ac:dyDescent="0.3">
      <c r="A5506" s="20" t="s">
        <v>5993</v>
      </c>
      <c r="B5506" s="9">
        <v>45161.926238425927</v>
      </c>
      <c r="C5506" s="30">
        <v>45161.93041666667</v>
      </c>
      <c r="D5506" s="31" t="s">
        <v>13</v>
      </c>
      <c r="E5506" s="31" t="s">
        <v>9</v>
      </c>
      <c r="F5506" s="31" t="s">
        <v>686</v>
      </c>
      <c r="G5506" s="31" t="s">
        <v>17</v>
      </c>
      <c r="H5506" s="85"/>
      <c r="I5506" s="48">
        <f>tbl_raw_data[[#This Row],[Date Actioned]]-tbl_raw_data[[#This Row],[Date Tagged]]</f>
        <v>4.1782407424761914E-3</v>
      </c>
      <c r="J5506" s="46">
        <f>HOUR(tbl_raw_data[[#This Row],[Time_taken]])*60+MINUTE(tbl_raw_data[[#This Row],[Time_taken]])+SECOND(tbl_raw_data[[#This Row],[Time_taken]])/60</f>
        <v>6.0166666666666666</v>
      </c>
      <c r="K5506" s="52">
        <f>DATE(YEAR(tbl_raw_data[[#This Row],[Date Actioned]]),MONTH(tbl_raw_data[[#This Row],[Date Actioned]]),DAY(tbl_raw_data[[#This Row],[Date Actioned]]))</f>
        <v>45161</v>
      </c>
      <c r="L5506" s="50" t="str">
        <f>UPPER(TEXT(tbl_raw_data[[#This Row],[updated_date]],"MMMM"))</f>
        <v>AUGUST</v>
      </c>
      <c r="M5506" s="50" t="str">
        <f>"WEEK "&amp; IF(ROUNDUP(DAY(tbl_raw_data[[#This Row],[updated_date]])/7,0)=5,4,ROUNDUP(DAY(tbl_raw_data[[#This Row],[updated_date]])/7,0))</f>
        <v>WEEK 4</v>
      </c>
      <c r="N5506" s="50" t="str">
        <f>UPPER(VLOOKUP(tbl_raw_data[[#This Row],[Analyst]],Settiings!$A$2:$B$16,2,0))</f>
        <v>FARDIN</v>
      </c>
      <c r="O5506" s="50" t="str">
        <f>TRIM(UPPER(tbl_raw_data[[#This Row],[Outcome]]))</f>
        <v>APPROVE</v>
      </c>
      <c r="P5506" s="50" t="str">
        <f>TRIM(UPPER(tbl_raw_data[[#This Row],[Queue Name]]))</f>
        <v>CONSUMER EXISTING</v>
      </c>
      <c r="Q5506" s="50" t="str">
        <f>IF(tbl_raw_data[[#This Row],[Time taken in min]]&lt;=Settiings!$D$2,"SLA_MET","SLA_NOT_MET")</f>
        <v>SLA_MET</v>
      </c>
      <c r="R5506" s="94"/>
    </row>
    <row r="5507" spans="1:18" x14ac:dyDescent="0.3">
      <c r="A5507" s="23" t="s">
        <v>5994</v>
      </c>
      <c r="B5507" s="15">
        <v>45161.965740740743</v>
      </c>
      <c r="C5507" s="28">
        <v>45161.972037037034</v>
      </c>
      <c r="D5507" s="29" t="s">
        <v>13</v>
      </c>
      <c r="E5507" s="29" t="s">
        <v>19</v>
      </c>
      <c r="F5507" s="29" t="s">
        <v>686</v>
      </c>
      <c r="G5507" s="32"/>
      <c r="H5507" s="86"/>
      <c r="I5507" s="48">
        <f>tbl_raw_data[[#This Row],[Date Actioned]]-tbl_raw_data[[#This Row],[Date Tagged]]</f>
        <v>6.2962962911115028E-3</v>
      </c>
      <c r="J5507" s="46">
        <f>HOUR(tbl_raw_data[[#This Row],[Time_taken]])*60+MINUTE(tbl_raw_data[[#This Row],[Time_taken]])+SECOND(tbl_raw_data[[#This Row],[Time_taken]])/60</f>
        <v>9.0666666666666664</v>
      </c>
      <c r="K5507" s="52">
        <f>DATE(YEAR(tbl_raw_data[[#This Row],[Date Actioned]]),MONTH(tbl_raw_data[[#This Row],[Date Actioned]]),DAY(tbl_raw_data[[#This Row],[Date Actioned]]))</f>
        <v>45161</v>
      </c>
      <c r="L5507" s="50" t="str">
        <f>UPPER(TEXT(tbl_raw_data[[#This Row],[updated_date]],"MMMM"))</f>
        <v>AUGUST</v>
      </c>
      <c r="M5507" s="50" t="str">
        <f>"WEEK "&amp; IF(ROUNDUP(DAY(tbl_raw_data[[#This Row],[updated_date]])/7,0)=5,4,ROUNDUP(DAY(tbl_raw_data[[#This Row],[updated_date]])/7,0))</f>
        <v>WEEK 4</v>
      </c>
      <c r="N5507" s="50" t="str">
        <f>UPPER(VLOOKUP(tbl_raw_data[[#This Row],[Analyst]],Settiings!$A$2:$B$16,2,0))</f>
        <v>FARDIN</v>
      </c>
      <c r="O5507" s="50" t="str">
        <f>TRIM(UPPER(tbl_raw_data[[#This Row],[Outcome]]))</f>
        <v>APPROVE</v>
      </c>
      <c r="P5507" s="50" t="str">
        <f>TRIM(UPPER(tbl_raw_data[[#This Row],[Queue Name]]))</f>
        <v>CONSUMER POST BUREAU</v>
      </c>
      <c r="Q5507" s="50" t="str">
        <f>IF(tbl_raw_data[[#This Row],[Time taken in min]]&lt;=Settiings!$D$2,"SLA_MET","SLA_NOT_MET")</f>
        <v>SLA_MET</v>
      </c>
      <c r="R5507" s="94"/>
    </row>
    <row r="5508" spans="1:18" x14ac:dyDescent="0.3">
      <c r="A5508" s="20" t="s">
        <v>5996</v>
      </c>
      <c r="B5508" s="9">
        <v>45162.028831018521</v>
      </c>
      <c r="C5508" s="30">
        <v>45162.35701388889</v>
      </c>
      <c r="D5508" s="31" t="s">
        <v>13</v>
      </c>
      <c r="E5508" s="31" t="s">
        <v>19</v>
      </c>
      <c r="F5508" s="31" t="s">
        <v>70</v>
      </c>
      <c r="G5508" s="33"/>
      <c r="H5508" s="87"/>
      <c r="I5508" s="48">
        <f>tbl_raw_data[[#This Row],[Date Actioned]]-tbl_raw_data[[#This Row],[Date Tagged]]</f>
        <v>0.32818287036934635</v>
      </c>
      <c r="J5508" s="46">
        <f>HOUR(tbl_raw_data[[#This Row],[Time_taken]])*60+MINUTE(tbl_raw_data[[#This Row],[Time_taken]])+SECOND(tbl_raw_data[[#This Row],[Time_taken]])/60</f>
        <v>472.58333333333331</v>
      </c>
      <c r="K5508" s="52">
        <f>DATE(YEAR(tbl_raw_data[[#This Row],[Date Actioned]]),MONTH(tbl_raw_data[[#This Row],[Date Actioned]]),DAY(tbl_raw_data[[#This Row],[Date Actioned]]))</f>
        <v>45162</v>
      </c>
      <c r="L5508" s="50" t="str">
        <f>UPPER(TEXT(tbl_raw_data[[#This Row],[updated_date]],"MMMM"))</f>
        <v>AUGUST</v>
      </c>
      <c r="M5508" s="50" t="str">
        <f>"WEEK "&amp; IF(ROUNDUP(DAY(tbl_raw_data[[#This Row],[updated_date]])/7,0)=5,4,ROUNDUP(DAY(tbl_raw_data[[#This Row],[updated_date]])/7,0))</f>
        <v>WEEK 4</v>
      </c>
      <c r="N5508" s="50" t="str">
        <f>UPPER(VLOOKUP(tbl_raw_data[[#This Row],[Analyst]],Settiings!$A$2:$B$16,2,0))</f>
        <v>ASIF</v>
      </c>
      <c r="O5508" s="50" t="str">
        <f>TRIM(UPPER(tbl_raw_data[[#This Row],[Outcome]]))</f>
        <v>APPROVE</v>
      </c>
      <c r="P5508" s="50" t="str">
        <f>TRIM(UPPER(tbl_raw_data[[#This Row],[Queue Name]]))</f>
        <v>CONSUMER POST BUREAU</v>
      </c>
      <c r="Q5508" s="50" t="str">
        <f>IF(tbl_raw_data[[#This Row],[Time taken in min]]&lt;=Settiings!$D$2,"SLA_MET","SLA_NOT_MET")</f>
        <v>SLA_NOT_MET</v>
      </c>
      <c r="R5508" s="94"/>
    </row>
    <row r="5509" spans="1:18" x14ac:dyDescent="0.3">
      <c r="A5509" s="23" t="s">
        <v>5998</v>
      </c>
      <c r="B5509" s="15">
        <v>45162.385509259257</v>
      </c>
      <c r="C5509" s="28">
        <v>45162.390416666669</v>
      </c>
      <c r="D5509" s="29" t="s">
        <v>13</v>
      </c>
      <c r="E5509" s="29" t="s">
        <v>9</v>
      </c>
      <c r="F5509" s="29" t="s">
        <v>70</v>
      </c>
      <c r="G5509" s="32"/>
      <c r="H5509" s="86"/>
      <c r="I5509" s="48">
        <f>tbl_raw_data[[#This Row],[Date Actioned]]-tbl_raw_data[[#This Row],[Date Tagged]]</f>
        <v>4.9074074122472666E-3</v>
      </c>
      <c r="J5509" s="46">
        <f>HOUR(tbl_raw_data[[#This Row],[Time_taken]])*60+MINUTE(tbl_raw_data[[#This Row],[Time_taken]])+SECOND(tbl_raw_data[[#This Row],[Time_taken]])/60</f>
        <v>7.0666666666666664</v>
      </c>
      <c r="K5509" s="52">
        <f>DATE(YEAR(tbl_raw_data[[#This Row],[Date Actioned]]),MONTH(tbl_raw_data[[#This Row],[Date Actioned]]),DAY(tbl_raw_data[[#This Row],[Date Actioned]]))</f>
        <v>45162</v>
      </c>
      <c r="L5509" s="50" t="str">
        <f>UPPER(TEXT(tbl_raw_data[[#This Row],[updated_date]],"MMMM"))</f>
        <v>AUGUST</v>
      </c>
      <c r="M5509" s="50" t="str">
        <f>"WEEK "&amp; IF(ROUNDUP(DAY(tbl_raw_data[[#This Row],[updated_date]])/7,0)=5,4,ROUNDUP(DAY(tbl_raw_data[[#This Row],[updated_date]])/7,0))</f>
        <v>WEEK 4</v>
      </c>
      <c r="N5509" s="50" t="str">
        <f>UPPER(VLOOKUP(tbl_raw_data[[#This Row],[Analyst]],Settiings!$A$2:$B$16,2,0))</f>
        <v>ASIF</v>
      </c>
      <c r="O5509" s="50" t="str">
        <f>TRIM(UPPER(tbl_raw_data[[#This Row],[Outcome]]))</f>
        <v>APPROVE</v>
      </c>
      <c r="P5509" s="50" t="str">
        <f>TRIM(UPPER(tbl_raw_data[[#This Row],[Queue Name]]))</f>
        <v>CONSUMER EXISTING</v>
      </c>
      <c r="Q5509" s="50" t="str">
        <f>IF(tbl_raw_data[[#This Row],[Time taken in min]]&lt;=Settiings!$D$2,"SLA_MET","SLA_NOT_MET")</f>
        <v>SLA_MET</v>
      </c>
      <c r="R5509" s="94"/>
    </row>
    <row r="5510" spans="1:18" x14ac:dyDescent="0.3">
      <c r="A5510" s="23" t="s">
        <v>5999</v>
      </c>
      <c r="B5510" s="15">
        <v>45162.387337962966</v>
      </c>
      <c r="C5510" s="28">
        <v>45162.398761574077</v>
      </c>
      <c r="D5510" s="29" t="s">
        <v>27</v>
      </c>
      <c r="E5510" s="29" t="s">
        <v>19</v>
      </c>
      <c r="F5510" s="29" t="s">
        <v>24</v>
      </c>
      <c r="G5510" s="32"/>
      <c r="H5510" s="86"/>
      <c r="I5510" s="48">
        <f>tbl_raw_data[[#This Row],[Date Actioned]]-tbl_raw_data[[#This Row],[Date Tagged]]</f>
        <v>1.1423611111240461E-2</v>
      </c>
      <c r="J5510" s="46">
        <f>HOUR(tbl_raw_data[[#This Row],[Time_taken]])*60+MINUTE(tbl_raw_data[[#This Row],[Time_taken]])+SECOND(tbl_raw_data[[#This Row],[Time_taken]])/60</f>
        <v>16.45</v>
      </c>
      <c r="K5510" s="52">
        <f>DATE(YEAR(tbl_raw_data[[#This Row],[Date Actioned]]),MONTH(tbl_raw_data[[#This Row],[Date Actioned]]),DAY(tbl_raw_data[[#This Row],[Date Actioned]]))</f>
        <v>45162</v>
      </c>
      <c r="L5510" s="50" t="str">
        <f>UPPER(TEXT(tbl_raw_data[[#This Row],[updated_date]],"MMMM"))</f>
        <v>AUGUST</v>
      </c>
      <c r="M5510" s="50" t="str">
        <f>"WEEK "&amp; IF(ROUNDUP(DAY(tbl_raw_data[[#This Row],[updated_date]])/7,0)=5,4,ROUNDUP(DAY(tbl_raw_data[[#This Row],[updated_date]])/7,0))</f>
        <v>WEEK 4</v>
      </c>
      <c r="N5510" s="50" t="str">
        <f>UPPER(VLOOKUP(tbl_raw_data[[#This Row],[Analyst]],Settiings!$A$2:$B$16,2,0))</f>
        <v>QUADIR</v>
      </c>
      <c r="O5510" s="50" t="str">
        <f>TRIM(UPPER(tbl_raw_data[[#This Row],[Outcome]]))</f>
        <v>DECLINE</v>
      </c>
      <c r="P5510" s="50" t="str">
        <f>TRIM(UPPER(tbl_raw_data[[#This Row],[Queue Name]]))</f>
        <v>CONSUMER POST BUREAU</v>
      </c>
      <c r="Q5510" s="50" t="str">
        <f>IF(tbl_raw_data[[#This Row],[Time taken in min]]&lt;=Settiings!$D$2,"SLA_MET","SLA_NOT_MET")</f>
        <v>SLA_MET</v>
      </c>
      <c r="R5510" s="94"/>
    </row>
    <row r="5511" spans="1:18" x14ac:dyDescent="0.3">
      <c r="A5511" s="14" t="s">
        <v>6000</v>
      </c>
      <c r="B5511" s="9">
        <v>45162.398090277777</v>
      </c>
      <c r="C5511" s="30">
        <v>45162.401006944441</v>
      </c>
      <c r="D5511" s="31" t="s">
        <v>13</v>
      </c>
      <c r="E5511" s="31" t="s">
        <v>47</v>
      </c>
      <c r="F5511" s="31" t="s">
        <v>70</v>
      </c>
      <c r="G5511" s="31" t="s">
        <v>6001</v>
      </c>
      <c r="H5511" s="85"/>
      <c r="I5511" s="48">
        <f>tbl_raw_data[[#This Row],[Date Actioned]]-tbl_raw_data[[#This Row],[Date Tagged]]</f>
        <v>2.9166666645323858E-3</v>
      </c>
      <c r="J5511" s="46">
        <f>HOUR(tbl_raw_data[[#This Row],[Time_taken]])*60+MINUTE(tbl_raw_data[[#This Row],[Time_taken]])+SECOND(tbl_raw_data[[#This Row],[Time_taken]])/60</f>
        <v>4.2</v>
      </c>
      <c r="K5511" s="52">
        <f>DATE(YEAR(tbl_raw_data[[#This Row],[Date Actioned]]),MONTH(tbl_raw_data[[#This Row],[Date Actioned]]),DAY(tbl_raw_data[[#This Row],[Date Actioned]]))</f>
        <v>45162</v>
      </c>
      <c r="L5511" s="50" t="str">
        <f>UPPER(TEXT(tbl_raw_data[[#This Row],[updated_date]],"MMMM"))</f>
        <v>AUGUST</v>
      </c>
      <c r="M5511" s="50" t="str">
        <f>"WEEK "&amp; IF(ROUNDUP(DAY(tbl_raw_data[[#This Row],[updated_date]])/7,0)=5,4,ROUNDUP(DAY(tbl_raw_data[[#This Row],[updated_date]])/7,0))</f>
        <v>WEEK 4</v>
      </c>
      <c r="N5511" s="50" t="str">
        <f>UPPER(VLOOKUP(tbl_raw_data[[#This Row],[Analyst]],Settiings!$A$2:$B$16,2,0))</f>
        <v>ASIF</v>
      </c>
      <c r="O5511" s="50" t="str">
        <f>TRIM(UPPER(tbl_raw_data[[#This Row],[Outcome]]))</f>
        <v>APPROVE</v>
      </c>
      <c r="P5511" s="50" t="str">
        <f>TRIM(UPPER(tbl_raw_data[[#This Row],[Queue Name]]))</f>
        <v>CONSUMER PRE BUREAU</v>
      </c>
      <c r="Q5511" s="50" t="str">
        <f>IF(tbl_raw_data[[#This Row],[Time taken in min]]&lt;=Settiings!$D$2,"SLA_MET","SLA_NOT_MET")</f>
        <v>SLA_MET</v>
      </c>
      <c r="R5511" s="94"/>
    </row>
    <row r="5512" spans="1:18" x14ac:dyDescent="0.3">
      <c r="A5512" s="14" t="s">
        <v>6005</v>
      </c>
      <c r="B5512" s="9">
        <v>45162.41233796296</v>
      </c>
      <c r="C5512" s="30">
        <v>45162.420034722221</v>
      </c>
      <c r="D5512" s="31" t="s">
        <v>27</v>
      </c>
      <c r="E5512" s="31" t="s">
        <v>9</v>
      </c>
      <c r="F5512" s="31" t="s">
        <v>70</v>
      </c>
      <c r="G5512" s="31" t="s">
        <v>5222</v>
      </c>
      <c r="H5512" s="85"/>
      <c r="I5512" s="48">
        <f>tbl_raw_data[[#This Row],[Date Actioned]]-tbl_raw_data[[#This Row],[Date Tagged]]</f>
        <v>7.6967592613073066E-3</v>
      </c>
      <c r="J5512" s="46">
        <f>HOUR(tbl_raw_data[[#This Row],[Time_taken]])*60+MINUTE(tbl_raw_data[[#This Row],[Time_taken]])+SECOND(tbl_raw_data[[#This Row],[Time_taken]])/60</f>
        <v>11.083333333333334</v>
      </c>
      <c r="K5512" s="52">
        <f>DATE(YEAR(tbl_raw_data[[#This Row],[Date Actioned]]),MONTH(tbl_raw_data[[#This Row],[Date Actioned]]),DAY(tbl_raw_data[[#This Row],[Date Actioned]]))</f>
        <v>45162</v>
      </c>
      <c r="L5512" s="50" t="str">
        <f>UPPER(TEXT(tbl_raw_data[[#This Row],[updated_date]],"MMMM"))</f>
        <v>AUGUST</v>
      </c>
      <c r="M5512" s="50" t="str">
        <f>"WEEK "&amp; IF(ROUNDUP(DAY(tbl_raw_data[[#This Row],[updated_date]])/7,0)=5,4,ROUNDUP(DAY(tbl_raw_data[[#This Row],[updated_date]])/7,0))</f>
        <v>WEEK 4</v>
      </c>
      <c r="N5512" s="50" t="str">
        <f>UPPER(VLOOKUP(tbl_raw_data[[#This Row],[Analyst]],Settiings!$A$2:$B$16,2,0))</f>
        <v>ASIF</v>
      </c>
      <c r="O5512" s="50" t="str">
        <f>TRIM(UPPER(tbl_raw_data[[#This Row],[Outcome]]))</f>
        <v>DECLINE</v>
      </c>
      <c r="P5512" s="50" t="str">
        <f>TRIM(UPPER(tbl_raw_data[[#This Row],[Queue Name]]))</f>
        <v>CONSUMER EXISTING</v>
      </c>
      <c r="Q5512" s="50" t="str">
        <f>IF(tbl_raw_data[[#This Row],[Time taken in min]]&lt;=Settiings!$D$2,"SLA_MET","SLA_NOT_MET")</f>
        <v>SLA_MET</v>
      </c>
      <c r="R5512" s="94"/>
    </row>
    <row r="5513" spans="1:18" x14ac:dyDescent="0.3">
      <c r="A5513" s="20" t="s">
        <v>6009</v>
      </c>
      <c r="B5513" s="15">
        <v>45162.417615740742</v>
      </c>
      <c r="C5513" s="28">
        <v>45162.429745370369</v>
      </c>
      <c r="D5513" s="29" t="s">
        <v>13</v>
      </c>
      <c r="E5513" s="29" t="s">
        <v>9</v>
      </c>
      <c r="F5513" s="29" t="s">
        <v>24</v>
      </c>
      <c r="G5513" s="32"/>
      <c r="H5513" s="86"/>
      <c r="I5513" s="48">
        <f>tbl_raw_data[[#This Row],[Date Actioned]]-tbl_raw_data[[#This Row],[Date Tagged]]</f>
        <v>1.2129629627452232E-2</v>
      </c>
      <c r="J5513" s="46">
        <f>HOUR(tbl_raw_data[[#This Row],[Time_taken]])*60+MINUTE(tbl_raw_data[[#This Row],[Time_taken]])+SECOND(tbl_raw_data[[#This Row],[Time_taken]])/60</f>
        <v>17.466666666666665</v>
      </c>
      <c r="K5513" s="52">
        <f>DATE(YEAR(tbl_raw_data[[#This Row],[Date Actioned]]),MONTH(tbl_raw_data[[#This Row],[Date Actioned]]),DAY(tbl_raw_data[[#This Row],[Date Actioned]]))</f>
        <v>45162</v>
      </c>
      <c r="L5513" s="50" t="str">
        <f>UPPER(TEXT(tbl_raw_data[[#This Row],[updated_date]],"MMMM"))</f>
        <v>AUGUST</v>
      </c>
      <c r="M5513" s="50" t="str">
        <f>"WEEK "&amp; IF(ROUNDUP(DAY(tbl_raw_data[[#This Row],[updated_date]])/7,0)=5,4,ROUNDUP(DAY(tbl_raw_data[[#This Row],[updated_date]])/7,0))</f>
        <v>WEEK 4</v>
      </c>
      <c r="N5513" s="50" t="str">
        <f>UPPER(VLOOKUP(tbl_raw_data[[#This Row],[Analyst]],Settiings!$A$2:$B$16,2,0))</f>
        <v>QUADIR</v>
      </c>
      <c r="O5513" s="50" t="str">
        <f>TRIM(UPPER(tbl_raw_data[[#This Row],[Outcome]]))</f>
        <v>APPROVE</v>
      </c>
      <c r="P5513" s="50" t="str">
        <f>TRIM(UPPER(tbl_raw_data[[#This Row],[Queue Name]]))</f>
        <v>CONSUMER EXISTING</v>
      </c>
      <c r="Q5513" s="50" t="str">
        <f>IF(tbl_raw_data[[#This Row],[Time taken in min]]&lt;=Settiings!$D$2,"SLA_MET","SLA_NOT_MET")</f>
        <v>SLA_MET</v>
      </c>
      <c r="R5513" s="94"/>
    </row>
    <row r="5514" spans="1:18" x14ac:dyDescent="0.3">
      <c r="A5514" s="23" t="s">
        <v>6010</v>
      </c>
      <c r="B5514" s="9">
        <v>45162.419016203705</v>
      </c>
      <c r="C5514" s="30">
        <v>45162.428171296298</v>
      </c>
      <c r="D5514" s="31" t="s">
        <v>13</v>
      </c>
      <c r="E5514" s="31" t="s">
        <v>19</v>
      </c>
      <c r="F5514" s="31" t="s">
        <v>70</v>
      </c>
      <c r="G5514" s="31" t="s">
        <v>17</v>
      </c>
      <c r="H5514" s="85"/>
      <c r="I5514" s="48">
        <f>tbl_raw_data[[#This Row],[Date Actioned]]-tbl_raw_data[[#This Row],[Date Tagged]]</f>
        <v>9.1550925935734995E-3</v>
      </c>
      <c r="J5514" s="46">
        <f>HOUR(tbl_raw_data[[#This Row],[Time_taken]])*60+MINUTE(tbl_raw_data[[#This Row],[Time_taken]])+SECOND(tbl_raw_data[[#This Row],[Time_taken]])/60</f>
        <v>13.183333333333334</v>
      </c>
      <c r="K5514" s="52">
        <f>DATE(YEAR(tbl_raw_data[[#This Row],[Date Actioned]]),MONTH(tbl_raw_data[[#This Row],[Date Actioned]]),DAY(tbl_raw_data[[#This Row],[Date Actioned]]))</f>
        <v>45162</v>
      </c>
      <c r="L5514" s="50" t="str">
        <f>UPPER(TEXT(tbl_raw_data[[#This Row],[updated_date]],"MMMM"))</f>
        <v>AUGUST</v>
      </c>
      <c r="M5514" s="50" t="str">
        <f>"WEEK "&amp; IF(ROUNDUP(DAY(tbl_raw_data[[#This Row],[updated_date]])/7,0)=5,4,ROUNDUP(DAY(tbl_raw_data[[#This Row],[updated_date]])/7,0))</f>
        <v>WEEK 4</v>
      </c>
      <c r="N5514" s="50" t="str">
        <f>UPPER(VLOOKUP(tbl_raw_data[[#This Row],[Analyst]],Settiings!$A$2:$B$16,2,0))</f>
        <v>ASIF</v>
      </c>
      <c r="O5514" s="50" t="str">
        <f>TRIM(UPPER(tbl_raw_data[[#This Row],[Outcome]]))</f>
        <v>APPROVE</v>
      </c>
      <c r="P5514" s="50" t="str">
        <f>TRIM(UPPER(tbl_raw_data[[#This Row],[Queue Name]]))</f>
        <v>CONSUMER POST BUREAU</v>
      </c>
      <c r="Q5514" s="50" t="str">
        <f>IF(tbl_raw_data[[#This Row],[Time taken in min]]&lt;=Settiings!$D$2,"SLA_MET","SLA_NOT_MET")</f>
        <v>SLA_MET</v>
      </c>
      <c r="R5514" s="94"/>
    </row>
    <row r="5515" spans="1:18" x14ac:dyDescent="0.3">
      <c r="A5515" s="14" t="s">
        <v>6011</v>
      </c>
      <c r="B5515" s="15">
        <v>45162.421446759261</v>
      </c>
      <c r="C5515" s="28">
        <v>45162.435543981483</v>
      </c>
      <c r="D5515" s="29" t="s">
        <v>13</v>
      </c>
      <c r="E5515" s="29" t="s">
        <v>19</v>
      </c>
      <c r="F5515" s="29" t="s">
        <v>24</v>
      </c>
      <c r="G5515" s="32"/>
      <c r="H5515" s="86"/>
      <c r="I5515" s="48">
        <f>tbl_raw_data[[#This Row],[Date Actioned]]-tbl_raw_data[[#This Row],[Date Tagged]]</f>
        <v>1.4097222221607808E-2</v>
      </c>
      <c r="J5515" s="46">
        <f>HOUR(tbl_raw_data[[#This Row],[Time_taken]])*60+MINUTE(tbl_raw_data[[#This Row],[Time_taken]])+SECOND(tbl_raw_data[[#This Row],[Time_taken]])/60</f>
        <v>20.3</v>
      </c>
      <c r="K5515" s="52">
        <f>DATE(YEAR(tbl_raw_data[[#This Row],[Date Actioned]]),MONTH(tbl_raw_data[[#This Row],[Date Actioned]]),DAY(tbl_raw_data[[#This Row],[Date Actioned]]))</f>
        <v>45162</v>
      </c>
      <c r="L5515" s="50" t="str">
        <f>UPPER(TEXT(tbl_raw_data[[#This Row],[updated_date]],"MMMM"))</f>
        <v>AUGUST</v>
      </c>
      <c r="M5515" s="50" t="str">
        <f>"WEEK "&amp; IF(ROUNDUP(DAY(tbl_raw_data[[#This Row],[updated_date]])/7,0)=5,4,ROUNDUP(DAY(tbl_raw_data[[#This Row],[updated_date]])/7,0))</f>
        <v>WEEK 4</v>
      </c>
      <c r="N5515" s="50" t="str">
        <f>UPPER(VLOOKUP(tbl_raw_data[[#This Row],[Analyst]],Settiings!$A$2:$B$16,2,0))</f>
        <v>QUADIR</v>
      </c>
      <c r="O5515" s="50" t="str">
        <f>TRIM(UPPER(tbl_raw_data[[#This Row],[Outcome]]))</f>
        <v>APPROVE</v>
      </c>
      <c r="P5515" s="50" t="str">
        <f>TRIM(UPPER(tbl_raw_data[[#This Row],[Queue Name]]))</f>
        <v>CONSUMER POST BUREAU</v>
      </c>
      <c r="Q5515" s="50" t="str">
        <f>IF(tbl_raw_data[[#This Row],[Time taken in min]]&lt;=Settiings!$D$2,"SLA_MET","SLA_NOT_MET")</f>
        <v>SLA_NOT_MET</v>
      </c>
      <c r="R5515" s="94"/>
    </row>
    <row r="5516" spans="1:18" x14ac:dyDescent="0.3">
      <c r="A5516" s="20" t="s">
        <v>6012</v>
      </c>
      <c r="B5516" s="15">
        <v>45162.423298611109</v>
      </c>
      <c r="C5516" s="28">
        <v>45162.433379629627</v>
      </c>
      <c r="D5516" s="29" t="s">
        <v>27</v>
      </c>
      <c r="E5516" s="29" t="s">
        <v>9</v>
      </c>
      <c r="F5516" s="29" t="s">
        <v>70</v>
      </c>
      <c r="G5516" s="29" t="s">
        <v>6013</v>
      </c>
      <c r="H5516" s="84"/>
      <c r="I5516" s="48">
        <f>tbl_raw_data[[#This Row],[Date Actioned]]-tbl_raw_data[[#This Row],[Date Tagged]]</f>
        <v>1.0081018517666962E-2</v>
      </c>
      <c r="J5516" s="46">
        <f>HOUR(tbl_raw_data[[#This Row],[Time_taken]])*60+MINUTE(tbl_raw_data[[#This Row],[Time_taken]])+SECOND(tbl_raw_data[[#This Row],[Time_taken]])/60</f>
        <v>14.516666666666667</v>
      </c>
      <c r="K5516" s="52">
        <f>DATE(YEAR(tbl_raw_data[[#This Row],[Date Actioned]]),MONTH(tbl_raw_data[[#This Row],[Date Actioned]]),DAY(tbl_raw_data[[#This Row],[Date Actioned]]))</f>
        <v>45162</v>
      </c>
      <c r="L5516" s="50" t="str">
        <f>UPPER(TEXT(tbl_raw_data[[#This Row],[updated_date]],"MMMM"))</f>
        <v>AUGUST</v>
      </c>
      <c r="M5516" s="50" t="str">
        <f>"WEEK "&amp; IF(ROUNDUP(DAY(tbl_raw_data[[#This Row],[updated_date]])/7,0)=5,4,ROUNDUP(DAY(tbl_raw_data[[#This Row],[updated_date]])/7,0))</f>
        <v>WEEK 4</v>
      </c>
      <c r="N5516" s="50" t="str">
        <f>UPPER(VLOOKUP(tbl_raw_data[[#This Row],[Analyst]],Settiings!$A$2:$B$16,2,0))</f>
        <v>ASIF</v>
      </c>
      <c r="O5516" s="50" t="str">
        <f>TRIM(UPPER(tbl_raw_data[[#This Row],[Outcome]]))</f>
        <v>DECLINE</v>
      </c>
      <c r="P5516" s="50" t="str">
        <f>TRIM(UPPER(tbl_raw_data[[#This Row],[Queue Name]]))</f>
        <v>CONSUMER EXISTING</v>
      </c>
      <c r="Q5516" s="50" t="str">
        <f>IF(tbl_raw_data[[#This Row],[Time taken in min]]&lt;=Settiings!$D$2,"SLA_MET","SLA_NOT_MET")</f>
        <v>SLA_MET</v>
      </c>
      <c r="R5516" s="94"/>
    </row>
    <row r="5517" spans="1:18" x14ac:dyDescent="0.3">
      <c r="A5517" s="20" t="s">
        <v>6014</v>
      </c>
      <c r="B5517" s="9">
        <v>45162.426319444443</v>
      </c>
      <c r="C5517" s="30">
        <v>45162.442812499998</v>
      </c>
      <c r="D5517" s="31" t="s">
        <v>13</v>
      </c>
      <c r="E5517" s="31" t="s">
        <v>47</v>
      </c>
      <c r="F5517" s="31" t="s">
        <v>10</v>
      </c>
      <c r="G5517" s="31" t="s">
        <v>17</v>
      </c>
      <c r="H5517" s="85"/>
      <c r="I5517" s="48">
        <f>tbl_raw_data[[#This Row],[Date Actioned]]-tbl_raw_data[[#This Row],[Date Tagged]]</f>
        <v>1.6493055554747116E-2</v>
      </c>
      <c r="J5517" s="46">
        <f>HOUR(tbl_raw_data[[#This Row],[Time_taken]])*60+MINUTE(tbl_raw_data[[#This Row],[Time_taken]])+SECOND(tbl_raw_data[[#This Row],[Time_taken]])/60</f>
        <v>23.75</v>
      </c>
      <c r="K5517" s="52">
        <f>DATE(YEAR(tbl_raw_data[[#This Row],[Date Actioned]]),MONTH(tbl_raw_data[[#This Row],[Date Actioned]]),DAY(tbl_raw_data[[#This Row],[Date Actioned]]))</f>
        <v>45162</v>
      </c>
      <c r="L5517" s="50" t="str">
        <f>UPPER(TEXT(tbl_raw_data[[#This Row],[updated_date]],"MMMM"))</f>
        <v>AUGUST</v>
      </c>
      <c r="M5517" s="50" t="str">
        <f>"WEEK "&amp; IF(ROUNDUP(DAY(tbl_raw_data[[#This Row],[updated_date]])/7,0)=5,4,ROUNDUP(DAY(tbl_raw_data[[#This Row],[updated_date]])/7,0))</f>
        <v>WEEK 4</v>
      </c>
      <c r="N5517" s="50" t="str">
        <f>UPPER(VLOOKUP(tbl_raw_data[[#This Row],[Analyst]],Settiings!$A$2:$B$16,2,0))</f>
        <v>NITESH</v>
      </c>
      <c r="O5517" s="50" t="str">
        <f>TRIM(UPPER(tbl_raw_data[[#This Row],[Outcome]]))</f>
        <v>APPROVE</v>
      </c>
      <c r="P5517" s="50" t="str">
        <f>TRIM(UPPER(tbl_raw_data[[#This Row],[Queue Name]]))</f>
        <v>CONSUMER PRE BUREAU</v>
      </c>
      <c r="Q5517" s="50" t="str">
        <f>IF(tbl_raw_data[[#This Row],[Time taken in min]]&lt;=Settiings!$D$2,"SLA_MET","SLA_NOT_MET")</f>
        <v>SLA_NOT_MET</v>
      </c>
      <c r="R5517" s="94"/>
    </row>
    <row r="5518" spans="1:18" x14ac:dyDescent="0.3">
      <c r="A5518" s="23" t="s">
        <v>6015</v>
      </c>
      <c r="B5518" s="15">
        <v>45162.437962962962</v>
      </c>
      <c r="C5518" s="28">
        <v>45162.443310185183</v>
      </c>
      <c r="D5518" s="29" t="s">
        <v>13</v>
      </c>
      <c r="E5518" s="29" t="s">
        <v>9</v>
      </c>
      <c r="F5518" s="29" t="s">
        <v>24</v>
      </c>
      <c r="G5518" s="32"/>
      <c r="H5518" s="86"/>
      <c r="I5518" s="48">
        <f>tbl_raw_data[[#This Row],[Date Actioned]]-tbl_raw_data[[#This Row],[Date Tagged]]</f>
        <v>5.3472222207346931E-3</v>
      </c>
      <c r="J5518" s="46">
        <f>HOUR(tbl_raw_data[[#This Row],[Time_taken]])*60+MINUTE(tbl_raw_data[[#This Row],[Time_taken]])+SECOND(tbl_raw_data[[#This Row],[Time_taken]])/60</f>
        <v>7.7</v>
      </c>
      <c r="K5518" s="52">
        <f>DATE(YEAR(tbl_raw_data[[#This Row],[Date Actioned]]),MONTH(tbl_raw_data[[#This Row],[Date Actioned]]),DAY(tbl_raw_data[[#This Row],[Date Actioned]]))</f>
        <v>45162</v>
      </c>
      <c r="L5518" s="50" t="str">
        <f>UPPER(TEXT(tbl_raw_data[[#This Row],[updated_date]],"MMMM"))</f>
        <v>AUGUST</v>
      </c>
      <c r="M5518" s="50" t="str">
        <f>"WEEK "&amp; IF(ROUNDUP(DAY(tbl_raw_data[[#This Row],[updated_date]])/7,0)=5,4,ROUNDUP(DAY(tbl_raw_data[[#This Row],[updated_date]])/7,0))</f>
        <v>WEEK 4</v>
      </c>
      <c r="N5518" s="50" t="str">
        <f>UPPER(VLOOKUP(tbl_raw_data[[#This Row],[Analyst]],Settiings!$A$2:$B$16,2,0))</f>
        <v>QUADIR</v>
      </c>
      <c r="O5518" s="50" t="str">
        <f>TRIM(UPPER(tbl_raw_data[[#This Row],[Outcome]]))</f>
        <v>APPROVE</v>
      </c>
      <c r="P5518" s="50" t="str">
        <f>TRIM(UPPER(tbl_raw_data[[#This Row],[Queue Name]]))</f>
        <v>CONSUMER EXISTING</v>
      </c>
      <c r="Q5518" s="50" t="str">
        <f>IF(tbl_raw_data[[#This Row],[Time taken in min]]&lt;=Settiings!$D$2,"SLA_MET","SLA_NOT_MET")</f>
        <v>SLA_MET</v>
      </c>
      <c r="R5518" s="94"/>
    </row>
    <row r="5519" spans="1:18" x14ac:dyDescent="0.3">
      <c r="A5519" s="14" t="s">
        <v>6016</v>
      </c>
      <c r="B5519" s="9">
        <v>45162.440289351849</v>
      </c>
      <c r="C5519" s="30">
        <v>45162.44425925926</v>
      </c>
      <c r="D5519" s="31" t="s">
        <v>13</v>
      </c>
      <c r="E5519" s="31" t="s">
        <v>9</v>
      </c>
      <c r="F5519" s="31" t="s">
        <v>70</v>
      </c>
      <c r="G5519" s="31" t="s">
        <v>77</v>
      </c>
      <c r="H5519" s="85"/>
      <c r="I5519" s="48">
        <f>tbl_raw_data[[#This Row],[Date Actioned]]-tbl_raw_data[[#This Row],[Date Tagged]]</f>
        <v>3.9699074113741517E-3</v>
      </c>
      <c r="J5519" s="46">
        <f>HOUR(tbl_raw_data[[#This Row],[Time_taken]])*60+MINUTE(tbl_raw_data[[#This Row],[Time_taken]])+SECOND(tbl_raw_data[[#This Row],[Time_taken]])/60</f>
        <v>5.7166666666666668</v>
      </c>
      <c r="K5519" s="52">
        <f>DATE(YEAR(tbl_raw_data[[#This Row],[Date Actioned]]),MONTH(tbl_raw_data[[#This Row],[Date Actioned]]),DAY(tbl_raw_data[[#This Row],[Date Actioned]]))</f>
        <v>45162</v>
      </c>
      <c r="L5519" s="50" t="str">
        <f>UPPER(TEXT(tbl_raw_data[[#This Row],[updated_date]],"MMMM"))</f>
        <v>AUGUST</v>
      </c>
      <c r="M5519" s="50" t="str">
        <f>"WEEK "&amp; IF(ROUNDUP(DAY(tbl_raw_data[[#This Row],[updated_date]])/7,0)=5,4,ROUNDUP(DAY(tbl_raw_data[[#This Row],[updated_date]])/7,0))</f>
        <v>WEEK 4</v>
      </c>
      <c r="N5519" s="50" t="str">
        <f>UPPER(VLOOKUP(tbl_raw_data[[#This Row],[Analyst]],Settiings!$A$2:$B$16,2,0))</f>
        <v>ASIF</v>
      </c>
      <c r="O5519" s="50" t="str">
        <f>TRIM(UPPER(tbl_raw_data[[#This Row],[Outcome]]))</f>
        <v>APPROVE</v>
      </c>
      <c r="P5519" s="50" t="str">
        <f>TRIM(UPPER(tbl_raw_data[[#This Row],[Queue Name]]))</f>
        <v>CONSUMER EXISTING</v>
      </c>
      <c r="Q5519" s="50" t="str">
        <f>IF(tbl_raw_data[[#This Row],[Time taken in min]]&lt;=Settiings!$D$2,"SLA_MET","SLA_NOT_MET")</f>
        <v>SLA_MET</v>
      </c>
      <c r="R5519" s="94"/>
    </row>
    <row r="5520" spans="1:18" x14ac:dyDescent="0.3">
      <c r="A5520" s="20" t="s">
        <v>6017</v>
      </c>
      <c r="B5520" s="15">
        <v>45162.44258101852</v>
      </c>
      <c r="C5520" s="28">
        <v>45162.446736111109</v>
      </c>
      <c r="D5520" s="36" t="s">
        <v>13</v>
      </c>
      <c r="E5520" s="36" t="s">
        <v>19</v>
      </c>
      <c r="F5520" s="36" t="s">
        <v>24</v>
      </c>
      <c r="G5520" s="93"/>
      <c r="H5520" s="86"/>
      <c r="I5520" s="48">
        <f>tbl_raw_data[[#This Row],[Date Actioned]]-tbl_raw_data[[#This Row],[Date Tagged]]</f>
        <v>4.1550925889168866E-3</v>
      </c>
      <c r="J5520" s="46">
        <f>HOUR(tbl_raw_data[[#This Row],[Time_taken]])*60+MINUTE(tbl_raw_data[[#This Row],[Time_taken]])+SECOND(tbl_raw_data[[#This Row],[Time_taken]])/60</f>
        <v>5.9833333333333334</v>
      </c>
      <c r="K5520" s="52">
        <f>DATE(YEAR(tbl_raw_data[[#This Row],[Date Actioned]]),MONTH(tbl_raw_data[[#This Row],[Date Actioned]]),DAY(tbl_raw_data[[#This Row],[Date Actioned]]))</f>
        <v>45162</v>
      </c>
      <c r="L5520" s="50" t="str">
        <f>UPPER(TEXT(tbl_raw_data[[#This Row],[updated_date]],"MMMM"))</f>
        <v>AUGUST</v>
      </c>
      <c r="M5520" s="50" t="str">
        <f>"WEEK "&amp; IF(ROUNDUP(DAY(tbl_raw_data[[#This Row],[updated_date]])/7,0)=5,4,ROUNDUP(DAY(tbl_raw_data[[#This Row],[updated_date]])/7,0))</f>
        <v>WEEK 4</v>
      </c>
      <c r="N5520" s="50" t="str">
        <f>UPPER(VLOOKUP(tbl_raw_data[[#This Row],[Analyst]],Settiings!$A$2:$B$16,2,0))</f>
        <v>QUADIR</v>
      </c>
      <c r="O5520" s="50" t="str">
        <f>TRIM(UPPER(tbl_raw_data[[#This Row],[Outcome]]))</f>
        <v>APPROVE</v>
      </c>
      <c r="P5520" s="50" t="str">
        <f>TRIM(UPPER(tbl_raw_data[[#This Row],[Queue Name]]))</f>
        <v>CONSUMER POST BUREAU</v>
      </c>
      <c r="Q5520" s="50" t="str">
        <f>IF(tbl_raw_data[[#This Row],[Time taken in min]]&lt;=Settiings!$D$2,"SLA_MET","SLA_NOT_MET")</f>
        <v>SLA_MET</v>
      </c>
      <c r="R5520" s="94"/>
    </row>
    <row r="5521" spans="1:18" x14ac:dyDescent="0.3">
      <c r="A5521" s="23" t="s">
        <v>6018</v>
      </c>
      <c r="B5521" s="9">
        <v>45162.444363425922</v>
      </c>
      <c r="C5521" s="30">
        <v>45162.451967592591</v>
      </c>
      <c r="D5521" s="31" t="s">
        <v>13</v>
      </c>
      <c r="E5521" s="31" t="s">
        <v>19</v>
      </c>
      <c r="F5521" s="31" t="s">
        <v>70</v>
      </c>
      <c r="G5521" s="33"/>
      <c r="H5521" s="87"/>
      <c r="I5521" s="48">
        <f>tbl_raw_data[[#This Row],[Date Actioned]]-tbl_raw_data[[#This Row],[Date Tagged]]</f>
        <v>7.6041666688979603E-3</v>
      </c>
      <c r="J5521" s="46">
        <f>HOUR(tbl_raw_data[[#This Row],[Time_taken]])*60+MINUTE(tbl_raw_data[[#This Row],[Time_taken]])+SECOND(tbl_raw_data[[#This Row],[Time_taken]])/60</f>
        <v>10.95</v>
      </c>
      <c r="K5521" s="52">
        <f>DATE(YEAR(tbl_raw_data[[#This Row],[Date Actioned]]),MONTH(tbl_raw_data[[#This Row],[Date Actioned]]),DAY(tbl_raw_data[[#This Row],[Date Actioned]]))</f>
        <v>45162</v>
      </c>
      <c r="L5521" s="50" t="str">
        <f>UPPER(TEXT(tbl_raw_data[[#This Row],[updated_date]],"MMMM"))</f>
        <v>AUGUST</v>
      </c>
      <c r="M5521" s="50" t="str">
        <f>"WEEK "&amp; IF(ROUNDUP(DAY(tbl_raw_data[[#This Row],[updated_date]])/7,0)=5,4,ROUNDUP(DAY(tbl_raw_data[[#This Row],[updated_date]])/7,0))</f>
        <v>WEEK 4</v>
      </c>
      <c r="N5521" s="50" t="str">
        <f>UPPER(VLOOKUP(tbl_raw_data[[#This Row],[Analyst]],Settiings!$A$2:$B$16,2,0))</f>
        <v>ASIF</v>
      </c>
      <c r="O5521" s="50" t="str">
        <f>TRIM(UPPER(tbl_raw_data[[#This Row],[Outcome]]))</f>
        <v>APPROVE</v>
      </c>
      <c r="P5521" s="50" t="str">
        <f>TRIM(UPPER(tbl_raw_data[[#This Row],[Queue Name]]))</f>
        <v>CONSUMER POST BUREAU</v>
      </c>
      <c r="Q5521" s="50" t="str">
        <f>IF(tbl_raw_data[[#This Row],[Time taken in min]]&lt;=Settiings!$D$2,"SLA_MET","SLA_NOT_MET")</f>
        <v>SLA_MET</v>
      </c>
      <c r="R5521" s="94"/>
    </row>
    <row r="5522" spans="1:18" x14ac:dyDescent="0.3">
      <c r="A5522" s="23" t="s">
        <v>6026</v>
      </c>
      <c r="B5522" s="9">
        <v>45162.462592592594</v>
      </c>
      <c r="C5522" s="30">
        <v>45162.473495370374</v>
      </c>
      <c r="D5522" s="31" t="s">
        <v>27</v>
      </c>
      <c r="E5522" s="31" t="s">
        <v>19</v>
      </c>
      <c r="F5522" s="31" t="s">
        <v>10</v>
      </c>
      <c r="G5522" s="31" t="s">
        <v>6027</v>
      </c>
      <c r="H5522" s="85"/>
      <c r="I5522" s="48">
        <f>tbl_raw_data[[#This Row],[Date Actioned]]-tbl_raw_data[[#This Row],[Date Tagged]]</f>
        <v>1.0902777779847383E-2</v>
      </c>
      <c r="J5522" s="46">
        <f>HOUR(tbl_raw_data[[#This Row],[Time_taken]])*60+MINUTE(tbl_raw_data[[#This Row],[Time_taken]])+SECOND(tbl_raw_data[[#This Row],[Time_taken]])/60</f>
        <v>15.7</v>
      </c>
      <c r="K5522" s="52">
        <f>DATE(YEAR(tbl_raw_data[[#This Row],[Date Actioned]]),MONTH(tbl_raw_data[[#This Row],[Date Actioned]]),DAY(tbl_raw_data[[#This Row],[Date Actioned]]))</f>
        <v>45162</v>
      </c>
      <c r="L5522" s="50" t="str">
        <f>UPPER(TEXT(tbl_raw_data[[#This Row],[updated_date]],"MMMM"))</f>
        <v>AUGUST</v>
      </c>
      <c r="M5522" s="50" t="str">
        <f>"WEEK "&amp; IF(ROUNDUP(DAY(tbl_raw_data[[#This Row],[updated_date]])/7,0)=5,4,ROUNDUP(DAY(tbl_raw_data[[#This Row],[updated_date]])/7,0))</f>
        <v>WEEK 4</v>
      </c>
      <c r="N5522" s="50" t="str">
        <f>UPPER(VLOOKUP(tbl_raw_data[[#This Row],[Analyst]],Settiings!$A$2:$B$16,2,0))</f>
        <v>NITESH</v>
      </c>
      <c r="O5522" s="50" t="str">
        <f>TRIM(UPPER(tbl_raw_data[[#This Row],[Outcome]]))</f>
        <v>DECLINE</v>
      </c>
      <c r="P5522" s="50" t="str">
        <f>TRIM(UPPER(tbl_raw_data[[#This Row],[Queue Name]]))</f>
        <v>CONSUMER POST BUREAU</v>
      </c>
      <c r="Q5522" s="50" t="str">
        <f>IF(tbl_raw_data[[#This Row],[Time taken in min]]&lt;=Settiings!$D$2,"SLA_MET","SLA_NOT_MET")</f>
        <v>SLA_MET</v>
      </c>
      <c r="R5522" s="94"/>
    </row>
    <row r="5523" spans="1:18" x14ac:dyDescent="0.3">
      <c r="A5523" s="14" t="s">
        <v>6034</v>
      </c>
      <c r="B5523" s="15">
        <v>45162.473321759258</v>
      </c>
      <c r="C5523" s="28">
        <v>45162.48332175926</v>
      </c>
      <c r="D5523" s="29" t="s">
        <v>13</v>
      </c>
      <c r="E5523" s="29" t="s">
        <v>9</v>
      </c>
      <c r="F5523" s="29" t="s">
        <v>70</v>
      </c>
      <c r="G5523" s="32"/>
      <c r="H5523" s="86"/>
      <c r="I5523" s="48">
        <f>tbl_raw_data[[#This Row],[Date Actioned]]-tbl_raw_data[[#This Row],[Date Tagged]]</f>
        <v>1.0000000002037268E-2</v>
      </c>
      <c r="J5523" s="46">
        <f>HOUR(tbl_raw_data[[#This Row],[Time_taken]])*60+MINUTE(tbl_raw_data[[#This Row],[Time_taken]])+SECOND(tbl_raw_data[[#This Row],[Time_taken]])/60</f>
        <v>14.4</v>
      </c>
      <c r="K5523" s="52">
        <f>DATE(YEAR(tbl_raw_data[[#This Row],[Date Actioned]]),MONTH(tbl_raw_data[[#This Row],[Date Actioned]]),DAY(tbl_raw_data[[#This Row],[Date Actioned]]))</f>
        <v>45162</v>
      </c>
      <c r="L5523" s="50" t="str">
        <f>UPPER(TEXT(tbl_raw_data[[#This Row],[updated_date]],"MMMM"))</f>
        <v>AUGUST</v>
      </c>
      <c r="M5523" s="50" t="str">
        <f>"WEEK "&amp; IF(ROUNDUP(DAY(tbl_raw_data[[#This Row],[updated_date]])/7,0)=5,4,ROUNDUP(DAY(tbl_raw_data[[#This Row],[updated_date]])/7,0))</f>
        <v>WEEK 4</v>
      </c>
      <c r="N5523" s="50" t="str">
        <f>UPPER(VLOOKUP(tbl_raw_data[[#This Row],[Analyst]],Settiings!$A$2:$B$16,2,0))</f>
        <v>ASIF</v>
      </c>
      <c r="O5523" s="50" t="str">
        <f>TRIM(UPPER(tbl_raw_data[[#This Row],[Outcome]]))</f>
        <v>APPROVE</v>
      </c>
      <c r="P5523" s="50" t="str">
        <f>TRIM(UPPER(tbl_raw_data[[#This Row],[Queue Name]]))</f>
        <v>CONSUMER EXISTING</v>
      </c>
      <c r="Q5523" s="50" t="str">
        <f>IF(tbl_raw_data[[#This Row],[Time taken in min]]&lt;=Settiings!$D$2,"SLA_MET","SLA_NOT_MET")</f>
        <v>SLA_MET</v>
      </c>
      <c r="R5523" s="94"/>
    </row>
    <row r="5524" spans="1:18" x14ac:dyDescent="0.3">
      <c r="A5524" s="20" t="s">
        <v>6036</v>
      </c>
      <c r="B5524" s="9">
        <v>45162.47625</v>
      </c>
      <c r="C5524" s="30">
        <v>45162.486539351848</v>
      </c>
      <c r="D5524" s="31" t="s">
        <v>13</v>
      </c>
      <c r="E5524" s="31" t="s">
        <v>9</v>
      </c>
      <c r="F5524" s="31" t="s">
        <v>53</v>
      </c>
      <c r="G5524" s="31" t="s">
        <v>17</v>
      </c>
      <c r="H5524" s="85"/>
      <c r="I5524" s="48">
        <f>tbl_raw_data[[#This Row],[Date Actioned]]-tbl_raw_data[[#This Row],[Date Tagged]]</f>
        <v>1.0289351848769002E-2</v>
      </c>
      <c r="J5524" s="46">
        <f>HOUR(tbl_raw_data[[#This Row],[Time_taken]])*60+MINUTE(tbl_raw_data[[#This Row],[Time_taken]])+SECOND(tbl_raw_data[[#This Row],[Time_taken]])/60</f>
        <v>14.816666666666666</v>
      </c>
      <c r="K5524" s="52">
        <f>DATE(YEAR(tbl_raw_data[[#This Row],[Date Actioned]]),MONTH(tbl_raw_data[[#This Row],[Date Actioned]]),DAY(tbl_raw_data[[#This Row],[Date Actioned]]))</f>
        <v>45162</v>
      </c>
      <c r="L5524" s="50" t="str">
        <f>UPPER(TEXT(tbl_raw_data[[#This Row],[updated_date]],"MMMM"))</f>
        <v>AUGUST</v>
      </c>
      <c r="M5524" s="50" t="str">
        <f>"WEEK "&amp; IF(ROUNDUP(DAY(tbl_raw_data[[#This Row],[updated_date]])/7,0)=5,4,ROUNDUP(DAY(tbl_raw_data[[#This Row],[updated_date]])/7,0))</f>
        <v>WEEK 4</v>
      </c>
      <c r="N5524" s="50" t="str">
        <f>UPPER(VLOOKUP(tbl_raw_data[[#This Row],[Analyst]],Settiings!$A$2:$B$16,2,0))</f>
        <v>NAVED</v>
      </c>
      <c r="O5524" s="50" t="str">
        <f>TRIM(UPPER(tbl_raw_data[[#This Row],[Outcome]]))</f>
        <v>APPROVE</v>
      </c>
      <c r="P5524" s="50" t="str">
        <f>TRIM(UPPER(tbl_raw_data[[#This Row],[Queue Name]]))</f>
        <v>CONSUMER EXISTING</v>
      </c>
      <c r="Q5524" s="50" t="str">
        <f>IF(tbl_raw_data[[#This Row],[Time taken in min]]&lt;=Settiings!$D$2,"SLA_MET","SLA_NOT_MET")</f>
        <v>SLA_MET</v>
      </c>
      <c r="R5524" s="94"/>
    </row>
    <row r="5525" spans="1:18" x14ac:dyDescent="0.3">
      <c r="A5525" s="23" t="s">
        <v>6039</v>
      </c>
      <c r="B5525" s="15">
        <v>45162.483067129629</v>
      </c>
      <c r="C5525" s="28">
        <v>45162.487708333334</v>
      </c>
      <c r="D5525" s="29" t="s">
        <v>13</v>
      </c>
      <c r="E5525" s="29" t="s">
        <v>19</v>
      </c>
      <c r="F5525" s="29" t="s">
        <v>70</v>
      </c>
      <c r="G5525" s="32"/>
      <c r="H5525" s="86"/>
      <c r="I5525" s="48">
        <f>tbl_raw_data[[#This Row],[Date Actioned]]-tbl_raw_data[[#This Row],[Date Tagged]]</f>
        <v>4.6412037045229226E-3</v>
      </c>
      <c r="J5525" s="46">
        <f>HOUR(tbl_raw_data[[#This Row],[Time_taken]])*60+MINUTE(tbl_raw_data[[#This Row],[Time_taken]])+SECOND(tbl_raw_data[[#This Row],[Time_taken]])/60</f>
        <v>6.6833333333333336</v>
      </c>
      <c r="K5525" s="52">
        <f>DATE(YEAR(tbl_raw_data[[#This Row],[Date Actioned]]),MONTH(tbl_raw_data[[#This Row],[Date Actioned]]),DAY(tbl_raw_data[[#This Row],[Date Actioned]]))</f>
        <v>45162</v>
      </c>
      <c r="L5525" s="50" t="str">
        <f>UPPER(TEXT(tbl_raw_data[[#This Row],[updated_date]],"MMMM"))</f>
        <v>AUGUST</v>
      </c>
      <c r="M5525" s="50" t="str">
        <f>"WEEK "&amp; IF(ROUNDUP(DAY(tbl_raw_data[[#This Row],[updated_date]])/7,0)=5,4,ROUNDUP(DAY(tbl_raw_data[[#This Row],[updated_date]])/7,0))</f>
        <v>WEEK 4</v>
      </c>
      <c r="N5525" s="50" t="str">
        <f>UPPER(VLOOKUP(tbl_raw_data[[#This Row],[Analyst]],Settiings!$A$2:$B$16,2,0))</f>
        <v>ASIF</v>
      </c>
      <c r="O5525" s="50" t="str">
        <f>TRIM(UPPER(tbl_raw_data[[#This Row],[Outcome]]))</f>
        <v>APPROVE</v>
      </c>
      <c r="P5525" s="50" t="str">
        <f>TRIM(UPPER(tbl_raw_data[[#This Row],[Queue Name]]))</f>
        <v>CONSUMER POST BUREAU</v>
      </c>
      <c r="Q5525" s="50" t="str">
        <f>IF(tbl_raw_data[[#This Row],[Time taken in min]]&lt;=Settiings!$D$2,"SLA_MET","SLA_NOT_MET")</f>
        <v>SLA_MET</v>
      </c>
      <c r="R5525" s="94"/>
    </row>
    <row r="5526" spans="1:18" x14ac:dyDescent="0.3">
      <c r="A5526" s="14" t="s">
        <v>6040</v>
      </c>
      <c r="B5526" s="9">
        <v>45162.486261574071</v>
      </c>
      <c r="C5526" s="30">
        <v>45162.490740740737</v>
      </c>
      <c r="D5526" s="31" t="s">
        <v>13</v>
      </c>
      <c r="E5526" s="31" t="s">
        <v>19</v>
      </c>
      <c r="F5526" s="31" t="s">
        <v>70</v>
      </c>
      <c r="G5526" s="33"/>
      <c r="H5526" s="87"/>
      <c r="I5526" s="48">
        <f>tbl_raw_data[[#This Row],[Date Actioned]]-tbl_raw_data[[#This Row],[Date Tagged]]</f>
        <v>4.4791666659875773E-3</v>
      </c>
      <c r="J5526" s="46">
        <f>HOUR(tbl_raw_data[[#This Row],[Time_taken]])*60+MINUTE(tbl_raw_data[[#This Row],[Time_taken]])+SECOND(tbl_raw_data[[#This Row],[Time_taken]])/60</f>
        <v>6.45</v>
      </c>
      <c r="K5526" s="52">
        <f>DATE(YEAR(tbl_raw_data[[#This Row],[Date Actioned]]),MONTH(tbl_raw_data[[#This Row],[Date Actioned]]),DAY(tbl_raw_data[[#This Row],[Date Actioned]]))</f>
        <v>45162</v>
      </c>
      <c r="L5526" s="50" t="str">
        <f>UPPER(TEXT(tbl_raw_data[[#This Row],[updated_date]],"MMMM"))</f>
        <v>AUGUST</v>
      </c>
      <c r="M5526" s="50" t="str">
        <f>"WEEK "&amp; IF(ROUNDUP(DAY(tbl_raw_data[[#This Row],[updated_date]])/7,0)=5,4,ROUNDUP(DAY(tbl_raw_data[[#This Row],[updated_date]])/7,0))</f>
        <v>WEEK 4</v>
      </c>
      <c r="N5526" s="50" t="str">
        <f>UPPER(VLOOKUP(tbl_raw_data[[#This Row],[Analyst]],Settiings!$A$2:$B$16,2,0))</f>
        <v>ASIF</v>
      </c>
      <c r="O5526" s="50" t="str">
        <f>TRIM(UPPER(tbl_raw_data[[#This Row],[Outcome]]))</f>
        <v>APPROVE</v>
      </c>
      <c r="P5526" s="50" t="str">
        <f>TRIM(UPPER(tbl_raw_data[[#This Row],[Queue Name]]))</f>
        <v>CONSUMER POST BUREAU</v>
      </c>
      <c r="Q5526" s="50" t="str">
        <f>IF(tbl_raw_data[[#This Row],[Time taken in min]]&lt;=Settiings!$D$2,"SLA_MET","SLA_NOT_MET")</f>
        <v>SLA_MET</v>
      </c>
      <c r="R5526" s="94"/>
    </row>
    <row r="5527" spans="1:18" x14ac:dyDescent="0.3">
      <c r="A5527" s="20" t="s">
        <v>6041</v>
      </c>
      <c r="B5527" s="15">
        <v>45162.487685185188</v>
      </c>
      <c r="C5527" s="28">
        <v>45162.494849537034</v>
      </c>
      <c r="D5527" s="29" t="s">
        <v>13</v>
      </c>
      <c r="E5527" s="29" t="s">
        <v>9</v>
      </c>
      <c r="F5527" s="29" t="s">
        <v>70</v>
      </c>
      <c r="G5527" s="32"/>
      <c r="H5527" s="86"/>
      <c r="I5527" s="48">
        <f>tbl_raw_data[[#This Row],[Date Actioned]]-tbl_raw_data[[#This Row],[Date Tagged]]</f>
        <v>7.1643518458586186E-3</v>
      </c>
      <c r="J5527" s="46">
        <f>HOUR(tbl_raw_data[[#This Row],[Time_taken]])*60+MINUTE(tbl_raw_data[[#This Row],[Time_taken]])+SECOND(tbl_raw_data[[#This Row],[Time_taken]])/60</f>
        <v>10.316666666666666</v>
      </c>
      <c r="K5527" s="52">
        <f>DATE(YEAR(tbl_raw_data[[#This Row],[Date Actioned]]),MONTH(tbl_raw_data[[#This Row],[Date Actioned]]),DAY(tbl_raw_data[[#This Row],[Date Actioned]]))</f>
        <v>45162</v>
      </c>
      <c r="L5527" s="50" t="str">
        <f>UPPER(TEXT(tbl_raw_data[[#This Row],[updated_date]],"MMMM"))</f>
        <v>AUGUST</v>
      </c>
      <c r="M5527" s="50" t="str">
        <f>"WEEK "&amp; IF(ROUNDUP(DAY(tbl_raw_data[[#This Row],[updated_date]])/7,0)=5,4,ROUNDUP(DAY(tbl_raw_data[[#This Row],[updated_date]])/7,0))</f>
        <v>WEEK 4</v>
      </c>
      <c r="N5527" s="50" t="str">
        <f>UPPER(VLOOKUP(tbl_raw_data[[#This Row],[Analyst]],Settiings!$A$2:$B$16,2,0))</f>
        <v>ASIF</v>
      </c>
      <c r="O5527" s="50" t="str">
        <f>TRIM(UPPER(tbl_raw_data[[#This Row],[Outcome]]))</f>
        <v>APPROVE</v>
      </c>
      <c r="P5527" s="50" t="str">
        <f>TRIM(UPPER(tbl_raw_data[[#This Row],[Queue Name]]))</f>
        <v>CONSUMER EXISTING</v>
      </c>
      <c r="Q5527" s="50" t="str">
        <f>IF(tbl_raw_data[[#This Row],[Time taken in min]]&lt;=Settiings!$D$2,"SLA_MET","SLA_NOT_MET")</f>
        <v>SLA_MET</v>
      </c>
      <c r="R5527" s="94"/>
    </row>
    <row r="5528" spans="1:18" x14ac:dyDescent="0.3">
      <c r="A5528" s="23" t="s">
        <v>6042</v>
      </c>
      <c r="B5528" s="9">
        <v>45162.488576388889</v>
      </c>
      <c r="C5528" s="30">
        <v>45162.497314814813</v>
      </c>
      <c r="D5528" s="31" t="s">
        <v>13</v>
      </c>
      <c r="E5528" s="31" t="s">
        <v>9</v>
      </c>
      <c r="F5528" s="31" t="s">
        <v>16</v>
      </c>
      <c r="G5528" s="31" t="s">
        <v>17</v>
      </c>
      <c r="H5528" s="85"/>
      <c r="I5528" s="48">
        <f>tbl_raw_data[[#This Row],[Date Actioned]]-tbl_raw_data[[#This Row],[Date Tagged]]</f>
        <v>8.7384259240934625E-3</v>
      </c>
      <c r="J5528" s="46">
        <f>HOUR(tbl_raw_data[[#This Row],[Time_taken]])*60+MINUTE(tbl_raw_data[[#This Row],[Time_taken]])+SECOND(tbl_raw_data[[#This Row],[Time_taken]])/60</f>
        <v>12.583333333333334</v>
      </c>
      <c r="K5528" s="52">
        <f>DATE(YEAR(tbl_raw_data[[#This Row],[Date Actioned]]),MONTH(tbl_raw_data[[#This Row],[Date Actioned]]),DAY(tbl_raw_data[[#This Row],[Date Actioned]]))</f>
        <v>45162</v>
      </c>
      <c r="L5528" s="50" t="str">
        <f>UPPER(TEXT(tbl_raw_data[[#This Row],[updated_date]],"MMMM"))</f>
        <v>AUGUST</v>
      </c>
      <c r="M5528" s="50" t="str">
        <f>"WEEK "&amp; IF(ROUNDUP(DAY(tbl_raw_data[[#This Row],[updated_date]])/7,0)=5,4,ROUNDUP(DAY(tbl_raw_data[[#This Row],[updated_date]])/7,0))</f>
        <v>WEEK 4</v>
      </c>
      <c r="N5528" s="50" t="str">
        <f>UPPER(VLOOKUP(tbl_raw_data[[#This Row],[Analyst]],Settiings!$A$2:$B$16,2,0))</f>
        <v>CAMROOON</v>
      </c>
      <c r="O5528" s="50" t="str">
        <f>TRIM(UPPER(tbl_raw_data[[#This Row],[Outcome]]))</f>
        <v>APPROVE</v>
      </c>
      <c r="P5528" s="50" t="str">
        <f>TRIM(UPPER(tbl_raw_data[[#This Row],[Queue Name]]))</f>
        <v>CONSUMER EXISTING</v>
      </c>
      <c r="Q5528" s="50" t="str">
        <f>IF(tbl_raw_data[[#This Row],[Time taken in min]]&lt;=Settiings!$D$2,"SLA_MET","SLA_NOT_MET")</f>
        <v>SLA_MET</v>
      </c>
      <c r="R5528" s="94"/>
    </row>
    <row r="5529" spans="1:18" x14ac:dyDescent="0.3">
      <c r="A5529" s="14" t="s">
        <v>6043</v>
      </c>
      <c r="B5529" s="15">
        <v>45162.488877314812</v>
      </c>
      <c r="C5529" s="28">
        <v>45162.500625000001</v>
      </c>
      <c r="D5529" s="29" t="s">
        <v>13</v>
      </c>
      <c r="E5529" s="29" t="s">
        <v>9</v>
      </c>
      <c r="F5529" s="29" t="s">
        <v>53</v>
      </c>
      <c r="G5529" s="29" t="s">
        <v>946</v>
      </c>
      <c r="H5529" s="84"/>
      <c r="I5529" s="48">
        <f>tbl_raw_data[[#This Row],[Date Actioned]]-tbl_raw_data[[#This Row],[Date Tagged]]</f>
        <v>1.1747685188311152E-2</v>
      </c>
      <c r="J5529" s="46">
        <f>HOUR(tbl_raw_data[[#This Row],[Time_taken]])*60+MINUTE(tbl_raw_data[[#This Row],[Time_taken]])+SECOND(tbl_raw_data[[#This Row],[Time_taken]])/60</f>
        <v>16.916666666666668</v>
      </c>
      <c r="K5529" s="52">
        <f>DATE(YEAR(tbl_raw_data[[#This Row],[Date Actioned]]),MONTH(tbl_raw_data[[#This Row],[Date Actioned]]),DAY(tbl_raw_data[[#This Row],[Date Actioned]]))</f>
        <v>45162</v>
      </c>
      <c r="L5529" s="50" t="str">
        <f>UPPER(TEXT(tbl_raw_data[[#This Row],[updated_date]],"MMMM"))</f>
        <v>AUGUST</v>
      </c>
      <c r="M5529" s="50" t="str">
        <f>"WEEK "&amp; IF(ROUNDUP(DAY(tbl_raw_data[[#This Row],[updated_date]])/7,0)=5,4,ROUNDUP(DAY(tbl_raw_data[[#This Row],[updated_date]])/7,0))</f>
        <v>WEEK 4</v>
      </c>
      <c r="N5529" s="50" t="str">
        <f>UPPER(VLOOKUP(tbl_raw_data[[#This Row],[Analyst]],Settiings!$A$2:$B$16,2,0))</f>
        <v>NAVED</v>
      </c>
      <c r="O5529" s="50" t="str">
        <f>TRIM(UPPER(tbl_raw_data[[#This Row],[Outcome]]))</f>
        <v>APPROVE</v>
      </c>
      <c r="P5529" s="50" t="str">
        <f>TRIM(UPPER(tbl_raw_data[[#This Row],[Queue Name]]))</f>
        <v>CONSUMER EXISTING</v>
      </c>
      <c r="Q5529" s="50" t="str">
        <f>IF(tbl_raw_data[[#This Row],[Time taken in min]]&lt;=Settiings!$D$2,"SLA_MET","SLA_NOT_MET")</f>
        <v>SLA_MET</v>
      </c>
      <c r="R5529" s="94"/>
    </row>
    <row r="5530" spans="1:18" x14ac:dyDescent="0.3">
      <c r="A5530" s="20" t="s">
        <v>6044</v>
      </c>
      <c r="B5530" s="9">
        <v>45162.48909722222</v>
      </c>
      <c r="C5530" s="30">
        <v>45162.502893518518</v>
      </c>
      <c r="D5530" s="31" t="s">
        <v>13</v>
      </c>
      <c r="E5530" s="31" t="s">
        <v>47</v>
      </c>
      <c r="F5530" s="31" t="s">
        <v>16</v>
      </c>
      <c r="G5530" s="31" t="s">
        <v>17</v>
      </c>
      <c r="H5530" s="85"/>
      <c r="I5530" s="48">
        <f>tbl_raw_data[[#This Row],[Date Actioned]]-tbl_raw_data[[#This Row],[Date Tagged]]</f>
        <v>1.3796296298096422E-2</v>
      </c>
      <c r="J5530" s="46">
        <f>HOUR(tbl_raw_data[[#This Row],[Time_taken]])*60+MINUTE(tbl_raw_data[[#This Row],[Time_taken]])+SECOND(tbl_raw_data[[#This Row],[Time_taken]])/60</f>
        <v>19.866666666666667</v>
      </c>
      <c r="K5530" s="52">
        <f>DATE(YEAR(tbl_raw_data[[#This Row],[Date Actioned]]),MONTH(tbl_raw_data[[#This Row],[Date Actioned]]),DAY(tbl_raw_data[[#This Row],[Date Actioned]]))</f>
        <v>45162</v>
      </c>
      <c r="L5530" s="50" t="str">
        <f>UPPER(TEXT(tbl_raw_data[[#This Row],[updated_date]],"MMMM"))</f>
        <v>AUGUST</v>
      </c>
      <c r="M5530" s="50" t="str">
        <f>"WEEK "&amp; IF(ROUNDUP(DAY(tbl_raw_data[[#This Row],[updated_date]])/7,0)=5,4,ROUNDUP(DAY(tbl_raw_data[[#This Row],[updated_date]])/7,0))</f>
        <v>WEEK 4</v>
      </c>
      <c r="N5530" s="50" t="str">
        <f>UPPER(VLOOKUP(tbl_raw_data[[#This Row],[Analyst]],Settiings!$A$2:$B$16,2,0))</f>
        <v>CAMROOON</v>
      </c>
      <c r="O5530" s="50" t="str">
        <f>TRIM(UPPER(tbl_raw_data[[#This Row],[Outcome]]))</f>
        <v>APPROVE</v>
      </c>
      <c r="P5530" s="50" t="str">
        <f>TRIM(UPPER(tbl_raw_data[[#This Row],[Queue Name]]))</f>
        <v>CONSUMER PRE BUREAU</v>
      </c>
      <c r="Q5530" s="50" t="str">
        <f>IF(tbl_raw_data[[#This Row],[Time taken in min]]&lt;=Settiings!$D$2,"SLA_MET","SLA_NOT_MET")</f>
        <v>SLA_MET</v>
      </c>
      <c r="R5530" s="94"/>
    </row>
    <row r="5531" spans="1:18" x14ac:dyDescent="0.3">
      <c r="A5531" s="14" t="s">
        <v>6046</v>
      </c>
      <c r="B5531" s="15">
        <v>45162.493148148147</v>
      </c>
      <c r="C5531" s="28">
        <v>45162.500208333331</v>
      </c>
      <c r="D5531" s="29" t="s">
        <v>27</v>
      </c>
      <c r="E5531" s="29" t="s">
        <v>19</v>
      </c>
      <c r="F5531" s="29" t="s">
        <v>24</v>
      </c>
      <c r="G5531" s="32"/>
      <c r="H5531" s="86"/>
      <c r="I5531" s="48">
        <f>tbl_raw_data[[#This Row],[Date Actioned]]-tbl_raw_data[[#This Row],[Date Tagged]]</f>
        <v>7.0601851839455776E-3</v>
      </c>
      <c r="J5531" s="46">
        <f>HOUR(tbl_raw_data[[#This Row],[Time_taken]])*60+MINUTE(tbl_raw_data[[#This Row],[Time_taken]])+SECOND(tbl_raw_data[[#This Row],[Time_taken]])/60</f>
        <v>10.166666666666666</v>
      </c>
      <c r="K5531" s="52">
        <f>DATE(YEAR(tbl_raw_data[[#This Row],[Date Actioned]]),MONTH(tbl_raw_data[[#This Row],[Date Actioned]]),DAY(tbl_raw_data[[#This Row],[Date Actioned]]))</f>
        <v>45162</v>
      </c>
      <c r="L5531" s="50" t="str">
        <f>UPPER(TEXT(tbl_raw_data[[#This Row],[updated_date]],"MMMM"))</f>
        <v>AUGUST</v>
      </c>
      <c r="M5531" s="50" t="str">
        <f>"WEEK "&amp; IF(ROUNDUP(DAY(tbl_raw_data[[#This Row],[updated_date]])/7,0)=5,4,ROUNDUP(DAY(tbl_raw_data[[#This Row],[updated_date]])/7,0))</f>
        <v>WEEK 4</v>
      </c>
      <c r="N5531" s="50" t="str">
        <f>UPPER(VLOOKUP(tbl_raw_data[[#This Row],[Analyst]],Settiings!$A$2:$B$16,2,0))</f>
        <v>QUADIR</v>
      </c>
      <c r="O5531" s="50" t="str">
        <f>TRIM(UPPER(tbl_raw_data[[#This Row],[Outcome]]))</f>
        <v>DECLINE</v>
      </c>
      <c r="P5531" s="50" t="str">
        <f>TRIM(UPPER(tbl_raw_data[[#This Row],[Queue Name]]))</f>
        <v>CONSUMER POST BUREAU</v>
      </c>
      <c r="Q5531" s="50" t="str">
        <f>IF(tbl_raw_data[[#This Row],[Time taken in min]]&lt;=Settiings!$D$2,"SLA_MET","SLA_NOT_MET")</f>
        <v>SLA_MET</v>
      </c>
      <c r="R5531" s="94"/>
    </row>
    <row r="5532" spans="1:18" x14ac:dyDescent="0.3">
      <c r="A5532" s="23" t="s">
        <v>6047</v>
      </c>
      <c r="B5532" s="15">
        <v>45162.494791666664</v>
      </c>
      <c r="C5532" s="28">
        <v>45162.499490740738</v>
      </c>
      <c r="D5532" s="29" t="s">
        <v>13</v>
      </c>
      <c r="E5532" s="29" t="s">
        <v>9</v>
      </c>
      <c r="F5532" s="29" t="s">
        <v>70</v>
      </c>
      <c r="G5532" s="32"/>
      <c r="H5532" s="86"/>
      <c r="I5532" s="48">
        <f>tbl_raw_data[[#This Row],[Date Actioned]]-tbl_raw_data[[#This Row],[Date Tagged]]</f>
        <v>4.6990740738692693E-3</v>
      </c>
      <c r="J5532" s="46">
        <f>HOUR(tbl_raw_data[[#This Row],[Time_taken]])*60+MINUTE(tbl_raw_data[[#This Row],[Time_taken]])+SECOND(tbl_raw_data[[#This Row],[Time_taken]])/60</f>
        <v>6.7666666666666666</v>
      </c>
      <c r="K5532" s="52">
        <f>DATE(YEAR(tbl_raw_data[[#This Row],[Date Actioned]]),MONTH(tbl_raw_data[[#This Row],[Date Actioned]]),DAY(tbl_raw_data[[#This Row],[Date Actioned]]))</f>
        <v>45162</v>
      </c>
      <c r="L5532" s="50" t="str">
        <f>UPPER(TEXT(tbl_raw_data[[#This Row],[updated_date]],"MMMM"))</f>
        <v>AUGUST</v>
      </c>
      <c r="M5532" s="50" t="str">
        <f>"WEEK "&amp; IF(ROUNDUP(DAY(tbl_raw_data[[#This Row],[updated_date]])/7,0)=5,4,ROUNDUP(DAY(tbl_raw_data[[#This Row],[updated_date]])/7,0))</f>
        <v>WEEK 4</v>
      </c>
      <c r="N5532" s="50" t="str">
        <f>UPPER(VLOOKUP(tbl_raw_data[[#This Row],[Analyst]],Settiings!$A$2:$B$16,2,0))</f>
        <v>ASIF</v>
      </c>
      <c r="O5532" s="50" t="str">
        <f>TRIM(UPPER(tbl_raw_data[[#This Row],[Outcome]]))</f>
        <v>APPROVE</v>
      </c>
      <c r="P5532" s="50" t="str">
        <f>TRIM(UPPER(tbl_raw_data[[#This Row],[Queue Name]]))</f>
        <v>CONSUMER EXISTING</v>
      </c>
      <c r="Q5532" s="50" t="str">
        <f>IF(tbl_raw_data[[#This Row],[Time taken in min]]&lt;=Settiings!$D$2,"SLA_MET","SLA_NOT_MET")</f>
        <v>SLA_MET</v>
      </c>
      <c r="R5532" s="94"/>
    </row>
    <row r="5533" spans="1:18" x14ac:dyDescent="0.3">
      <c r="A5533" s="14" t="s">
        <v>6048</v>
      </c>
      <c r="B5533" s="9">
        <v>45162.494884259257</v>
      </c>
      <c r="C5533" s="30">
        <v>45162.508819444447</v>
      </c>
      <c r="D5533" s="31" t="s">
        <v>13</v>
      </c>
      <c r="E5533" s="31" t="s">
        <v>9</v>
      </c>
      <c r="F5533" s="31" t="s">
        <v>53</v>
      </c>
      <c r="G5533" s="31" t="s">
        <v>17</v>
      </c>
      <c r="H5533" s="85"/>
      <c r="I5533" s="48">
        <f>tbl_raw_data[[#This Row],[Date Actioned]]-tbl_raw_data[[#This Row],[Date Tagged]]</f>
        <v>1.393518519034842E-2</v>
      </c>
      <c r="J5533" s="46">
        <f>HOUR(tbl_raw_data[[#This Row],[Time_taken]])*60+MINUTE(tbl_raw_data[[#This Row],[Time_taken]])+SECOND(tbl_raw_data[[#This Row],[Time_taken]])/60</f>
        <v>20.066666666666666</v>
      </c>
      <c r="K5533" s="52">
        <f>DATE(YEAR(tbl_raw_data[[#This Row],[Date Actioned]]),MONTH(tbl_raw_data[[#This Row],[Date Actioned]]),DAY(tbl_raw_data[[#This Row],[Date Actioned]]))</f>
        <v>45162</v>
      </c>
      <c r="L5533" s="50" t="str">
        <f>UPPER(TEXT(tbl_raw_data[[#This Row],[updated_date]],"MMMM"))</f>
        <v>AUGUST</v>
      </c>
      <c r="M5533" s="50" t="str">
        <f>"WEEK "&amp; IF(ROUNDUP(DAY(tbl_raw_data[[#This Row],[updated_date]])/7,0)=5,4,ROUNDUP(DAY(tbl_raw_data[[#This Row],[updated_date]])/7,0))</f>
        <v>WEEK 4</v>
      </c>
      <c r="N5533" s="50" t="str">
        <f>UPPER(VLOOKUP(tbl_raw_data[[#This Row],[Analyst]],Settiings!$A$2:$B$16,2,0))</f>
        <v>NAVED</v>
      </c>
      <c r="O5533" s="50" t="str">
        <f>TRIM(UPPER(tbl_raw_data[[#This Row],[Outcome]]))</f>
        <v>APPROVE</v>
      </c>
      <c r="P5533" s="50" t="str">
        <f>TRIM(UPPER(tbl_raw_data[[#This Row],[Queue Name]]))</f>
        <v>CONSUMER EXISTING</v>
      </c>
      <c r="Q5533" s="50" t="str">
        <f>IF(tbl_raw_data[[#This Row],[Time taken in min]]&lt;=Settiings!$D$2,"SLA_MET","SLA_NOT_MET")</f>
        <v>SLA_NOT_MET</v>
      </c>
      <c r="R5533" s="94"/>
    </row>
    <row r="5534" spans="1:18" x14ac:dyDescent="0.3">
      <c r="A5534" s="20" t="s">
        <v>6050</v>
      </c>
      <c r="B5534" s="15">
        <v>45162.497118055559</v>
      </c>
      <c r="C5534" s="28">
        <v>45162.507337962961</v>
      </c>
      <c r="D5534" s="29" t="s">
        <v>13</v>
      </c>
      <c r="E5534" s="29" t="s">
        <v>9</v>
      </c>
      <c r="F5534" s="29" t="s">
        <v>43</v>
      </c>
      <c r="G5534" s="29" t="s">
        <v>17</v>
      </c>
      <c r="H5534" s="84"/>
      <c r="I5534" s="48">
        <f>tbl_raw_data[[#This Row],[Date Actioned]]-tbl_raw_data[[#This Row],[Date Tagged]]</f>
        <v>1.0219907402643003E-2</v>
      </c>
      <c r="J5534" s="46">
        <f>HOUR(tbl_raw_data[[#This Row],[Time_taken]])*60+MINUTE(tbl_raw_data[[#This Row],[Time_taken]])+SECOND(tbl_raw_data[[#This Row],[Time_taken]])/60</f>
        <v>14.716666666666667</v>
      </c>
      <c r="K5534" s="52">
        <f>DATE(YEAR(tbl_raw_data[[#This Row],[Date Actioned]]),MONTH(tbl_raw_data[[#This Row],[Date Actioned]]),DAY(tbl_raw_data[[#This Row],[Date Actioned]]))</f>
        <v>45162</v>
      </c>
      <c r="L5534" s="50" t="str">
        <f>UPPER(TEXT(tbl_raw_data[[#This Row],[updated_date]],"MMMM"))</f>
        <v>AUGUST</v>
      </c>
      <c r="M5534" s="50" t="str">
        <f>"WEEK "&amp; IF(ROUNDUP(DAY(tbl_raw_data[[#This Row],[updated_date]])/7,0)=5,4,ROUNDUP(DAY(tbl_raw_data[[#This Row],[updated_date]])/7,0))</f>
        <v>WEEK 4</v>
      </c>
      <c r="N5534" s="50" t="str">
        <f>UPPER(VLOOKUP(tbl_raw_data[[#This Row],[Analyst]],Settiings!$A$2:$B$16,2,0))</f>
        <v>MERCEDES</v>
      </c>
      <c r="O5534" s="50" t="str">
        <f>TRIM(UPPER(tbl_raw_data[[#This Row],[Outcome]]))</f>
        <v>APPROVE</v>
      </c>
      <c r="P5534" s="50" t="str">
        <f>TRIM(UPPER(tbl_raw_data[[#This Row],[Queue Name]]))</f>
        <v>CONSUMER EXISTING</v>
      </c>
      <c r="Q5534" s="50" t="str">
        <f>IF(tbl_raw_data[[#This Row],[Time taken in min]]&lt;=Settiings!$D$2,"SLA_MET","SLA_NOT_MET")</f>
        <v>SLA_MET</v>
      </c>
      <c r="R5534" s="94"/>
    </row>
    <row r="5535" spans="1:18" x14ac:dyDescent="0.3">
      <c r="A5535" s="23" t="s">
        <v>6052</v>
      </c>
      <c r="B5535" s="9">
        <v>45162.497916666667</v>
      </c>
      <c r="C5535" s="30">
        <v>45162.510057870371</v>
      </c>
      <c r="D5535" s="31" t="s">
        <v>13</v>
      </c>
      <c r="E5535" s="31" t="s">
        <v>9</v>
      </c>
      <c r="F5535" s="31" t="s">
        <v>70</v>
      </c>
      <c r="G5535" s="31" t="s">
        <v>17</v>
      </c>
      <c r="H5535" s="85"/>
      <c r="I5535" s="48">
        <f>tbl_raw_data[[#This Row],[Date Actioned]]-tbl_raw_data[[#This Row],[Date Tagged]]</f>
        <v>1.2141203704231884E-2</v>
      </c>
      <c r="J5535" s="46">
        <f>HOUR(tbl_raw_data[[#This Row],[Time_taken]])*60+MINUTE(tbl_raw_data[[#This Row],[Time_taken]])+SECOND(tbl_raw_data[[#This Row],[Time_taken]])/60</f>
        <v>17.483333333333334</v>
      </c>
      <c r="K5535" s="52">
        <f>DATE(YEAR(tbl_raw_data[[#This Row],[Date Actioned]]),MONTH(tbl_raw_data[[#This Row],[Date Actioned]]),DAY(tbl_raw_data[[#This Row],[Date Actioned]]))</f>
        <v>45162</v>
      </c>
      <c r="L5535" s="50" t="str">
        <f>UPPER(TEXT(tbl_raw_data[[#This Row],[updated_date]],"MMMM"))</f>
        <v>AUGUST</v>
      </c>
      <c r="M5535" s="50" t="str">
        <f>"WEEK "&amp; IF(ROUNDUP(DAY(tbl_raw_data[[#This Row],[updated_date]])/7,0)=5,4,ROUNDUP(DAY(tbl_raw_data[[#This Row],[updated_date]])/7,0))</f>
        <v>WEEK 4</v>
      </c>
      <c r="N5535" s="50" t="str">
        <f>UPPER(VLOOKUP(tbl_raw_data[[#This Row],[Analyst]],Settiings!$A$2:$B$16,2,0))</f>
        <v>ASIF</v>
      </c>
      <c r="O5535" s="50" t="str">
        <f>TRIM(UPPER(tbl_raw_data[[#This Row],[Outcome]]))</f>
        <v>APPROVE</v>
      </c>
      <c r="P5535" s="50" t="str">
        <f>TRIM(UPPER(tbl_raw_data[[#This Row],[Queue Name]]))</f>
        <v>CONSUMER EXISTING</v>
      </c>
      <c r="Q5535" s="50" t="str">
        <f>IF(tbl_raw_data[[#This Row],[Time taken in min]]&lt;=Settiings!$D$2,"SLA_MET","SLA_NOT_MET")</f>
        <v>SLA_MET</v>
      </c>
      <c r="R5535" s="94"/>
    </row>
    <row r="5536" spans="1:18" x14ac:dyDescent="0.3">
      <c r="A5536" s="14" t="s">
        <v>6054</v>
      </c>
      <c r="B5536" s="15">
        <v>45162.498935185184</v>
      </c>
      <c r="C5536" s="28">
        <v>45162.51734953704</v>
      </c>
      <c r="D5536" s="29" t="s">
        <v>13</v>
      </c>
      <c r="E5536" s="29" t="s">
        <v>47</v>
      </c>
      <c r="F5536" s="29" t="s">
        <v>53</v>
      </c>
      <c r="G5536" s="29" t="s">
        <v>832</v>
      </c>
      <c r="H5536" s="84"/>
      <c r="I5536" s="48">
        <f>tbl_raw_data[[#This Row],[Date Actioned]]-tbl_raw_data[[#This Row],[Date Tagged]]</f>
        <v>1.8414351856335998E-2</v>
      </c>
      <c r="J5536" s="46">
        <f>HOUR(tbl_raw_data[[#This Row],[Time_taken]])*60+MINUTE(tbl_raw_data[[#This Row],[Time_taken]])+SECOND(tbl_raw_data[[#This Row],[Time_taken]])/60</f>
        <v>26.516666666666666</v>
      </c>
      <c r="K5536" s="52">
        <f>DATE(YEAR(tbl_raw_data[[#This Row],[Date Actioned]]),MONTH(tbl_raw_data[[#This Row],[Date Actioned]]),DAY(tbl_raw_data[[#This Row],[Date Actioned]]))</f>
        <v>45162</v>
      </c>
      <c r="L5536" s="50" t="str">
        <f>UPPER(TEXT(tbl_raw_data[[#This Row],[updated_date]],"MMMM"))</f>
        <v>AUGUST</v>
      </c>
      <c r="M5536" s="50" t="str">
        <f>"WEEK "&amp; IF(ROUNDUP(DAY(tbl_raw_data[[#This Row],[updated_date]])/7,0)=5,4,ROUNDUP(DAY(tbl_raw_data[[#This Row],[updated_date]])/7,0))</f>
        <v>WEEK 4</v>
      </c>
      <c r="N5536" s="50" t="str">
        <f>UPPER(VLOOKUP(tbl_raw_data[[#This Row],[Analyst]],Settiings!$A$2:$B$16,2,0))</f>
        <v>NAVED</v>
      </c>
      <c r="O5536" s="50" t="str">
        <f>TRIM(UPPER(tbl_raw_data[[#This Row],[Outcome]]))</f>
        <v>APPROVE</v>
      </c>
      <c r="P5536" s="50" t="str">
        <f>TRIM(UPPER(tbl_raw_data[[#This Row],[Queue Name]]))</f>
        <v>CONSUMER PRE BUREAU</v>
      </c>
      <c r="Q5536" s="50" t="str">
        <f>IF(tbl_raw_data[[#This Row],[Time taken in min]]&lt;=Settiings!$D$2,"SLA_MET","SLA_NOT_MET")</f>
        <v>SLA_NOT_MET</v>
      </c>
      <c r="R5536" s="94"/>
    </row>
    <row r="5537" spans="1:18" x14ac:dyDescent="0.3">
      <c r="A5537" s="20" t="s">
        <v>6055</v>
      </c>
      <c r="B5537" s="9">
        <v>45162.500868055555</v>
      </c>
      <c r="C5537" s="30">
        <v>45162.513310185182</v>
      </c>
      <c r="D5537" s="31" t="s">
        <v>13</v>
      </c>
      <c r="E5537" s="31" t="s">
        <v>19</v>
      </c>
      <c r="F5537" s="31" t="s">
        <v>24</v>
      </c>
      <c r="G5537" s="33"/>
      <c r="H5537" s="87"/>
      <c r="I5537" s="48">
        <f>tbl_raw_data[[#This Row],[Date Actioned]]-tbl_raw_data[[#This Row],[Date Tagged]]</f>
        <v>1.244212962774327E-2</v>
      </c>
      <c r="J5537" s="46">
        <f>HOUR(tbl_raw_data[[#This Row],[Time_taken]])*60+MINUTE(tbl_raw_data[[#This Row],[Time_taken]])+SECOND(tbl_raw_data[[#This Row],[Time_taken]])/60</f>
        <v>17.916666666666668</v>
      </c>
      <c r="K5537" s="52">
        <f>DATE(YEAR(tbl_raw_data[[#This Row],[Date Actioned]]),MONTH(tbl_raw_data[[#This Row],[Date Actioned]]),DAY(tbl_raw_data[[#This Row],[Date Actioned]]))</f>
        <v>45162</v>
      </c>
      <c r="L5537" s="50" t="str">
        <f>UPPER(TEXT(tbl_raw_data[[#This Row],[updated_date]],"MMMM"))</f>
        <v>AUGUST</v>
      </c>
      <c r="M5537" s="50" t="str">
        <f>"WEEK "&amp; IF(ROUNDUP(DAY(tbl_raw_data[[#This Row],[updated_date]])/7,0)=5,4,ROUNDUP(DAY(tbl_raw_data[[#This Row],[updated_date]])/7,0))</f>
        <v>WEEK 4</v>
      </c>
      <c r="N5537" s="50" t="str">
        <f>UPPER(VLOOKUP(tbl_raw_data[[#This Row],[Analyst]],Settiings!$A$2:$B$16,2,0))</f>
        <v>QUADIR</v>
      </c>
      <c r="O5537" s="50" t="str">
        <f>TRIM(UPPER(tbl_raw_data[[#This Row],[Outcome]]))</f>
        <v>APPROVE</v>
      </c>
      <c r="P5537" s="50" t="str">
        <f>TRIM(UPPER(tbl_raw_data[[#This Row],[Queue Name]]))</f>
        <v>CONSUMER POST BUREAU</v>
      </c>
      <c r="Q5537" s="50" t="str">
        <f>IF(tbl_raw_data[[#This Row],[Time taken in min]]&lt;=Settiings!$D$2,"SLA_MET","SLA_NOT_MET")</f>
        <v>SLA_MET</v>
      </c>
      <c r="R5537" s="94"/>
    </row>
    <row r="5538" spans="1:18" x14ac:dyDescent="0.3">
      <c r="A5538" s="23" t="s">
        <v>6057</v>
      </c>
      <c r="B5538" s="15">
        <v>45162.50267361111</v>
      </c>
      <c r="C5538" s="28">
        <v>45162.51734953704</v>
      </c>
      <c r="D5538" s="29" t="s">
        <v>13</v>
      </c>
      <c r="E5538" s="29" t="s">
        <v>9</v>
      </c>
      <c r="F5538" s="29" t="s">
        <v>70</v>
      </c>
      <c r="G5538" s="29" t="s">
        <v>128</v>
      </c>
      <c r="H5538" s="84"/>
      <c r="I5538" s="48">
        <f>tbl_raw_data[[#This Row],[Date Actioned]]-tbl_raw_data[[#This Row],[Date Tagged]]</f>
        <v>1.467592592962319E-2</v>
      </c>
      <c r="J5538" s="46">
        <f>HOUR(tbl_raw_data[[#This Row],[Time_taken]])*60+MINUTE(tbl_raw_data[[#This Row],[Time_taken]])+SECOND(tbl_raw_data[[#This Row],[Time_taken]])/60</f>
        <v>21.133333333333333</v>
      </c>
      <c r="K5538" s="52">
        <f>DATE(YEAR(tbl_raw_data[[#This Row],[Date Actioned]]),MONTH(tbl_raw_data[[#This Row],[Date Actioned]]),DAY(tbl_raw_data[[#This Row],[Date Actioned]]))</f>
        <v>45162</v>
      </c>
      <c r="L5538" s="50" t="str">
        <f>UPPER(TEXT(tbl_raw_data[[#This Row],[updated_date]],"MMMM"))</f>
        <v>AUGUST</v>
      </c>
      <c r="M5538" s="50" t="str">
        <f>"WEEK "&amp; IF(ROUNDUP(DAY(tbl_raw_data[[#This Row],[updated_date]])/7,0)=5,4,ROUNDUP(DAY(tbl_raw_data[[#This Row],[updated_date]])/7,0))</f>
        <v>WEEK 4</v>
      </c>
      <c r="N5538" s="50" t="str">
        <f>UPPER(VLOOKUP(tbl_raw_data[[#This Row],[Analyst]],Settiings!$A$2:$B$16,2,0))</f>
        <v>ASIF</v>
      </c>
      <c r="O5538" s="50" t="str">
        <f>TRIM(UPPER(tbl_raw_data[[#This Row],[Outcome]]))</f>
        <v>APPROVE</v>
      </c>
      <c r="P5538" s="50" t="str">
        <f>TRIM(UPPER(tbl_raw_data[[#This Row],[Queue Name]]))</f>
        <v>CONSUMER EXISTING</v>
      </c>
      <c r="Q5538" s="50" t="str">
        <f>IF(tbl_raw_data[[#This Row],[Time taken in min]]&lt;=Settiings!$D$2,"SLA_MET","SLA_NOT_MET")</f>
        <v>SLA_NOT_MET</v>
      </c>
      <c r="R5538" s="94"/>
    </row>
    <row r="5539" spans="1:18" x14ac:dyDescent="0.3">
      <c r="A5539" s="14" t="s">
        <v>6061</v>
      </c>
      <c r="B5539" s="9">
        <v>45162.509548611109</v>
      </c>
      <c r="C5539" s="30">
        <v>45162.530729166669</v>
      </c>
      <c r="D5539" s="31" t="s">
        <v>13</v>
      </c>
      <c r="E5539" s="31" t="s">
        <v>47</v>
      </c>
      <c r="F5539" s="31" t="s">
        <v>10</v>
      </c>
      <c r="G5539" s="31" t="s">
        <v>5383</v>
      </c>
      <c r="H5539" s="85"/>
      <c r="I5539" s="48">
        <f>tbl_raw_data[[#This Row],[Date Actioned]]-tbl_raw_data[[#This Row],[Date Tagged]]</f>
        <v>2.118055555911269E-2</v>
      </c>
      <c r="J5539" s="46">
        <f>HOUR(tbl_raw_data[[#This Row],[Time_taken]])*60+MINUTE(tbl_raw_data[[#This Row],[Time_taken]])+SECOND(tbl_raw_data[[#This Row],[Time_taken]])/60</f>
        <v>30.5</v>
      </c>
      <c r="K5539" s="52">
        <f>DATE(YEAR(tbl_raw_data[[#This Row],[Date Actioned]]),MONTH(tbl_raw_data[[#This Row],[Date Actioned]]),DAY(tbl_raw_data[[#This Row],[Date Actioned]]))</f>
        <v>45162</v>
      </c>
      <c r="L5539" s="50" t="str">
        <f>UPPER(TEXT(tbl_raw_data[[#This Row],[updated_date]],"MMMM"))</f>
        <v>AUGUST</v>
      </c>
      <c r="M5539" s="50" t="str">
        <f>"WEEK "&amp; IF(ROUNDUP(DAY(tbl_raw_data[[#This Row],[updated_date]])/7,0)=5,4,ROUNDUP(DAY(tbl_raw_data[[#This Row],[updated_date]])/7,0))</f>
        <v>WEEK 4</v>
      </c>
      <c r="N5539" s="50" t="str">
        <f>UPPER(VLOOKUP(tbl_raw_data[[#This Row],[Analyst]],Settiings!$A$2:$B$16,2,0))</f>
        <v>NITESH</v>
      </c>
      <c r="O5539" s="50" t="str">
        <f>TRIM(UPPER(tbl_raw_data[[#This Row],[Outcome]]))</f>
        <v>APPROVE</v>
      </c>
      <c r="P5539" s="50" t="str">
        <f>TRIM(UPPER(tbl_raw_data[[#This Row],[Queue Name]]))</f>
        <v>CONSUMER PRE BUREAU</v>
      </c>
      <c r="Q5539" s="50" t="str">
        <f>IF(tbl_raw_data[[#This Row],[Time taken in min]]&lt;=Settiings!$D$2,"SLA_MET","SLA_NOT_MET")</f>
        <v>SLA_NOT_MET</v>
      </c>
      <c r="R5539" s="94"/>
    </row>
    <row r="5540" spans="1:18" x14ac:dyDescent="0.3">
      <c r="A5540" s="20" t="s">
        <v>6064</v>
      </c>
      <c r="B5540" s="15">
        <v>45162.516215277778</v>
      </c>
      <c r="C5540" s="28">
        <v>45162.525636574072</v>
      </c>
      <c r="D5540" s="29" t="s">
        <v>13</v>
      </c>
      <c r="E5540" s="29" t="s">
        <v>9</v>
      </c>
      <c r="F5540" s="29" t="s">
        <v>70</v>
      </c>
      <c r="G5540" s="32"/>
      <c r="H5540" s="86"/>
      <c r="I5540" s="48">
        <f>tbl_raw_data[[#This Row],[Date Actioned]]-tbl_raw_data[[#This Row],[Date Tagged]]</f>
        <v>9.4212962940218858E-3</v>
      </c>
      <c r="J5540" s="46">
        <f>HOUR(tbl_raw_data[[#This Row],[Time_taken]])*60+MINUTE(tbl_raw_data[[#This Row],[Time_taken]])+SECOND(tbl_raw_data[[#This Row],[Time_taken]])/60</f>
        <v>13.566666666666666</v>
      </c>
      <c r="K5540" s="52">
        <f>DATE(YEAR(tbl_raw_data[[#This Row],[Date Actioned]]),MONTH(tbl_raw_data[[#This Row],[Date Actioned]]),DAY(tbl_raw_data[[#This Row],[Date Actioned]]))</f>
        <v>45162</v>
      </c>
      <c r="L5540" s="50" t="str">
        <f>UPPER(TEXT(tbl_raw_data[[#This Row],[updated_date]],"MMMM"))</f>
        <v>AUGUST</v>
      </c>
      <c r="M5540" s="50" t="str">
        <f>"WEEK "&amp; IF(ROUNDUP(DAY(tbl_raw_data[[#This Row],[updated_date]])/7,0)=5,4,ROUNDUP(DAY(tbl_raw_data[[#This Row],[updated_date]])/7,0))</f>
        <v>WEEK 4</v>
      </c>
      <c r="N5540" s="50" t="str">
        <f>UPPER(VLOOKUP(tbl_raw_data[[#This Row],[Analyst]],Settiings!$A$2:$B$16,2,0))</f>
        <v>ASIF</v>
      </c>
      <c r="O5540" s="50" t="str">
        <f>TRIM(UPPER(tbl_raw_data[[#This Row],[Outcome]]))</f>
        <v>APPROVE</v>
      </c>
      <c r="P5540" s="50" t="str">
        <f>TRIM(UPPER(tbl_raw_data[[#This Row],[Queue Name]]))</f>
        <v>CONSUMER EXISTING</v>
      </c>
      <c r="Q5540" s="50" t="str">
        <f>IF(tbl_raw_data[[#This Row],[Time taken in min]]&lt;=Settiings!$D$2,"SLA_MET","SLA_NOT_MET")</f>
        <v>SLA_MET</v>
      </c>
      <c r="R5540" s="94"/>
    </row>
    <row r="5541" spans="1:18" x14ac:dyDescent="0.3">
      <c r="A5541" s="23" t="s">
        <v>6065</v>
      </c>
      <c r="B5541" s="9">
        <v>45162.521087962959</v>
      </c>
      <c r="C5541" s="30">
        <v>45162.525821759256</v>
      </c>
      <c r="D5541" s="31" t="s">
        <v>13</v>
      </c>
      <c r="E5541" s="31" t="s">
        <v>47</v>
      </c>
      <c r="F5541" s="31" t="s">
        <v>53</v>
      </c>
      <c r="G5541" s="31" t="s">
        <v>255</v>
      </c>
      <c r="H5541" s="85"/>
      <c r="I5541" s="48">
        <f>tbl_raw_data[[#This Row],[Date Actioned]]-tbl_raw_data[[#This Row],[Date Tagged]]</f>
        <v>4.7337962969322689E-3</v>
      </c>
      <c r="J5541" s="46">
        <f>HOUR(tbl_raw_data[[#This Row],[Time_taken]])*60+MINUTE(tbl_raw_data[[#This Row],[Time_taken]])+SECOND(tbl_raw_data[[#This Row],[Time_taken]])/60</f>
        <v>6.8166666666666664</v>
      </c>
      <c r="K5541" s="52">
        <f>DATE(YEAR(tbl_raw_data[[#This Row],[Date Actioned]]),MONTH(tbl_raw_data[[#This Row],[Date Actioned]]),DAY(tbl_raw_data[[#This Row],[Date Actioned]]))</f>
        <v>45162</v>
      </c>
      <c r="L5541" s="50" t="str">
        <f>UPPER(TEXT(tbl_raw_data[[#This Row],[updated_date]],"MMMM"))</f>
        <v>AUGUST</v>
      </c>
      <c r="M5541" s="50" t="str">
        <f>"WEEK "&amp; IF(ROUNDUP(DAY(tbl_raw_data[[#This Row],[updated_date]])/7,0)=5,4,ROUNDUP(DAY(tbl_raw_data[[#This Row],[updated_date]])/7,0))</f>
        <v>WEEK 4</v>
      </c>
      <c r="N5541" s="50" t="str">
        <f>UPPER(VLOOKUP(tbl_raw_data[[#This Row],[Analyst]],Settiings!$A$2:$B$16,2,0))</f>
        <v>NAVED</v>
      </c>
      <c r="O5541" s="50" t="str">
        <f>TRIM(UPPER(tbl_raw_data[[#This Row],[Outcome]]))</f>
        <v>APPROVE</v>
      </c>
      <c r="P5541" s="50" t="str">
        <f>TRIM(UPPER(tbl_raw_data[[#This Row],[Queue Name]]))</f>
        <v>CONSUMER PRE BUREAU</v>
      </c>
      <c r="Q5541" s="50" t="str">
        <f>IF(tbl_raw_data[[#This Row],[Time taken in min]]&lt;=Settiings!$D$2,"SLA_MET","SLA_NOT_MET")</f>
        <v>SLA_MET</v>
      </c>
      <c r="R5541" s="94"/>
    </row>
    <row r="5542" spans="1:18" x14ac:dyDescent="0.3">
      <c r="A5542" s="14" t="s">
        <v>6066</v>
      </c>
      <c r="B5542" s="15">
        <v>45162.521747685183</v>
      </c>
      <c r="C5542" s="28">
        <v>45162.53398148148</v>
      </c>
      <c r="D5542" s="29" t="s">
        <v>13</v>
      </c>
      <c r="E5542" s="29" t="s">
        <v>9</v>
      </c>
      <c r="F5542" s="29" t="s">
        <v>53</v>
      </c>
      <c r="G5542" s="29" t="s">
        <v>128</v>
      </c>
      <c r="H5542" s="84"/>
      <c r="I5542" s="48">
        <f>tbl_raw_data[[#This Row],[Date Actioned]]-tbl_raw_data[[#This Row],[Date Tagged]]</f>
        <v>1.2233796296641231E-2</v>
      </c>
      <c r="J5542" s="46">
        <f>HOUR(tbl_raw_data[[#This Row],[Time_taken]])*60+MINUTE(tbl_raw_data[[#This Row],[Time_taken]])+SECOND(tbl_raw_data[[#This Row],[Time_taken]])/60</f>
        <v>17.616666666666667</v>
      </c>
      <c r="K5542" s="52">
        <f>DATE(YEAR(tbl_raw_data[[#This Row],[Date Actioned]]),MONTH(tbl_raw_data[[#This Row],[Date Actioned]]),DAY(tbl_raw_data[[#This Row],[Date Actioned]]))</f>
        <v>45162</v>
      </c>
      <c r="L5542" s="50" t="str">
        <f>UPPER(TEXT(tbl_raw_data[[#This Row],[updated_date]],"MMMM"))</f>
        <v>AUGUST</v>
      </c>
      <c r="M5542" s="50" t="str">
        <f>"WEEK "&amp; IF(ROUNDUP(DAY(tbl_raw_data[[#This Row],[updated_date]])/7,0)=5,4,ROUNDUP(DAY(tbl_raw_data[[#This Row],[updated_date]])/7,0))</f>
        <v>WEEK 4</v>
      </c>
      <c r="N5542" s="50" t="str">
        <f>UPPER(VLOOKUP(tbl_raw_data[[#This Row],[Analyst]],Settiings!$A$2:$B$16,2,0))</f>
        <v>NAVED</v>
      </c>
      <c r="O5542" s="50" t="str">
        <f>TRIM(UPPER(tbl_raw_data[[#This Row],[Outcome]]))</f>
        <v>APPROVE</v>
      </c>
      <c r="P5542" s="50" t="str">
        <f>TRIM(UPPER(tbl_raw_data[[#This Row],[Queue Name]]))</f>
        <v>CONSUMER EXISTING</v>
      </c>
      <c r="Q5542" s="50" t="str">
        <f>IF(tbl_raw_data[[#This Row],[Time taken in min]]&lt;=Settiings!$D$2,"SLA_MET","SLA_NOT_MET")</f>
        <v>SLA_MET</v>
      </c>
      <c r="R5542" s="94"/>
    </row>
    <row r="5543" spans="1:18" x14ac:dyDescent="0.3">
      <c r="A5543" s="20" t="s">
        <v>6067</v>
      </c>
      <c r="B5543" s="9">
        <v>45162.526550925926</v>
      </c>
      <c r="C5543" s="30">
        <v>45162.532743055555</v>
      </c>
      <c r="D5543" s="31" t="s">
        <v>27</v>
      </c>
      <c r="E5543" s="31" t="s">
        <v>9</v>
      </c>
      <c r="F5543" s="31" t="s">
        <v>70</v>
      </c>
      <c r="G5543" s="33"/>
      <c r="H5543" s="87"/>
      <c r="I5543" s="48">
        <f>tbl_raw_data[[#This Row],[Date Actioned]]-tbl_raw_data[[#This Row],[Date Tagged]]</f>
        <v>6.1921296291984618E-3</v>
      </c>
      <c r="J5543" s="46">
        <f>HOUR(tbl_raw_data[[#This Row],[Time_taken]])*60+MINUTE(tbl_raw_data[[#This Row],[Time_taken]])+SECOND(tbl_raw_data[[#This Row],[Time_taken]])/60</f>
        <v>8.9166666666666661</v>
      </c>
      <c r="K5543" s="52">
        <f>DATE(YEAR(tbl_raw_data[[#This Row],[Date Actioned]]),MONTH(tbl_raw_data[[#This Row],[Date Actioned]]),DAY(tbl_raw_data[[#This Row],[Date Actioned]]))</f>
        <v>45162</v>
      </c>
      <c r="L5543" s="50" t="str">
        <f>UPPER(TEXT(tbl_raw_data[[#This Row],[updated_date]],"MMMM"))</f>
        <v>AUGUST</v>
      </c>
      <c r="M5543" s="50" t="str">
        <f>"WEEK "&amp; IF(ROUNDUP(DAY(tbl_raw_data[[#This Row],[updated_date]])/7,0)=5,4,ROUNDUP(DAY(tbl_raw_data[[#This Row],[updated_date]])/7,0))</f>
        <v>WEEK 4</v>
      </c>
      <c r="N5543" s="50" t="str">
        <f>UPPER(VLOOKUP(tbl_raw_data[[#This Row],[Analyst]],Settiings!$A$2:$B$16,2,0))</f>
        <v>ASIF</v>
      </c>
      <c r="O5543" s="50" t="str">
        <f>TRIM(UPPER(tbl_raw_data[[#This Row],[Outcome]]))</f>
        <v>DECLINE</v>
      </c>
      <c r="P5543" s="50" t="str">
        <f>TRIM(UPPER(tbl_raw_data[[#This Row],[Queue Name]]))</f>
        <v>CONSUMER EXISTING</v>
      </c>
      <c r="Q5543" s="50" t="str">
        <f>IF(tbl_raw_data[[#This Row],[Time taken in min]]&lt;=Settiings!$D$2,"SLA_MET","SLA_NOT_MET")</f>
        <v>SLA_MET</v>
      </c>
      <c r="R5543" s="94"/>
    </row>
    <row r="5544" spans="1:18" x14ac:dyDescent="0.3">
      <c r="A5544" s="20" t="s">
        <v>6068</v>
      </c>
      <c r="B5544" s="9">
        <v>45162.529074074075</v>
      </c>
      <c r="C5544" s="30">
        <v>45162.532071759262</v>
      </c>
      <c r="D5544" s="31" t="s">
        <v>13</v>
      </c>
      <c r="E5544" s="31" t="s">
        <v>47</v>
      </c>
      <c r="F5544" s="31" t="s">
        <v>43</v>
      </c>
      <c r="G5544" s="31" t="s">
        <v>17</v>
      </c>
      <c r="H5544" s="85"/>
      <c r="I5544" s="48">
        <f>tbl_raw_data[[#This Row],[Date Actioned]]-tbl_raw_data[[#This Row],[Date Tagged]]</f>
        <v>2.9976851874380372E-3</v>
      </c>
      <c r="J5544" s="46">
        <f>HOUR(tbl_raw_data[[#This Row],[Time_taken]])*60+MINUTE(tbl_raw_data[[#This Row],[Time_taken]])+SECOND(tbl_raw_data[[#This Row],[Time_taken]])/60</f>
        <v>4.3166666666666664</v>
      </c>
      <c r="K5544" s="52">
        <f>DATE(YEAR(tbl_raw_data[[#This Row],[Date Actioned]]),MONTH(tbl_raw_data[[#This Row],[Date Actioned]]),DAY(tbl_raw_data[[#This Row],[Date Actioned]]))</f>
        <v>45162</v>
      </c>
      <c r="L5544" s="50" t="str">
        <f>UPPER(TEXT(tbl_raw_data[[#This Row],[updated_date]],"MMMM"))</f>
        <v>AUGUST</v>
      </c>
      <c r="M5544" s="50" t="str">
        <f>"WEEK "&amp; IF(ROUNDUP(DAY(tbl_raw_data[[#This Row],[updated_date]])/7,0)=5,4,ROUNDUP(DAY(tbl_raw_data[[#This Row],[updated_date]])/7,0))</f>
        <v>WEEK 4</v>
      </c>
      <c r="N5544" s="50" t="str">
        <f>UPPER(VLOOKUP(tbl_raw_data[[#This Row],[Analyst]],Settiings!$A$2:$B$16,2,0))</f>
        <v>MERCEDES</v>
      </c>
      <c r="O5544" s="50" t="str">
        <f>TRIM(UPPER(tbl_raw_data[[#This Row],[Outcome]]))</f>
        <v>APPROVE</v>
      </c>
      <c r="P5544" s="50" t="str">
        <f>TRIM(UPPER(tbl_raw_data[[#This Row],[Queue Name]]))</f>
        <v>CONSUMER PRE BUREAU</v>
      </c>
      <c r="Q5544" s="50" t="str">
        <f>IF(tbl_raw_data[[#This Row],[Time taken in min]]&lt;=Settiings!$D$2,"SLA_MET","SLA_NOT_MET")</f>
        <v>SLA_MET</v>
      </c>
      <c r="R5544" s="94"/>
    </row>
    <row r="5545" spans="1:18" x14ac:dyDescent="0.3">
      <c r="A5545" s="23" t="s">
        <v>6073</v>
      </c>
      <c r="B5545" s="15">
        <v>45162.535798611112</v>
      </c>
      <c r="C5545" s="28">
        <v>45162.538738425923</v>
      </c>
      <c r="D5545" s="29" t="s">
        <v>27</v>
      </c>
      <c r="E5545" s="29" t="s">
        <v>47</v>
      </c>
      <c r="F5545" s="29" t="s">
        <v>16</v>
      </c>
      <c r="G5545" s="29" t="s">
        <v>4942</v>
      </c>
      <c r="H5545" s="84"/>
      <c r="I5545" s="48">
        <f>tbl_raw_data[[#This Row],[Date Actioned]]-tbl_raw_data[[#This Row],[Date Tagged]]</f>
        <v>2.9398148108157329E-3</v>
      </c>
      <c r="J5545" s="46">
        <f>HOUR(tbl_raw_data[[#This Row],[Time_taken]])*60+MINUTE(tbl_raw_data[[#This Row],[Time_taken]])+SECOND(tbl_raw_data[[#This Row],[Time_taken]])/60</f>
        <v>4.2333333333333334</v>
      </c>
      <c r="K5545" s="52">
        <f>DATE(YEAR(tbl_raw_data[[#This Row],[Date Actioned]]),MONTH(tbl_raw_data[[#This Row],[Date Actioned]]),DAY(tbl_raw_data[[#This Row],[Date Actioned]]))</f>
        <v>45162</v>
      </c>
      <c r="L5545" s="50" t="str">
        <f>UPPER(TEXT(tbl_raw_data[[#This Row],[updated_date]],"MMMM"))</f>
        <v>AUGUST</v>
      </c>
      <c r="M5545" s="50" t="str">
        <f>"WEEK "&amp; IF(ROUNDUP(DAY(tbl_raw_data[[#This Row],[updated_date]])/7,0)=5,4,ROUNDUP(DAY(tbl_raw_data[[#This Row],[updated_date]])/7,0))</f>
        <v>WEEK 4</v>
      </c>
      <c r="N5545" s="50" t="str">
        <f>UPPER(VLOOKUP(tbl_raw_data[[#This Row],[Analyst]],Settiings!$A$2:$B$16,2,0))</f>
        <v>CAMROOON</v>
      </c>
      <c r="O5545" s="50" t="str">
        <f>TRIM(UPPER(tbl_raw_data[[#This Row],[Outcome]]))</f>
        <v>DECLINE</v>
      </c>
      <c r="P5545" s="50" t="str">
        <f>TRIM(UPPER(tbl_raw_data[[#This Row],[Queue Name]]))</f>
        <v>CONSUMER PRE BUREAU</v>
      </c>
      <c r="Q5545" s="50" t="str">
        <f>IF(tbl_raw_data[[#This Row],[Time taken in min]]&lt;=Settiings!$D$2,"SLA_MET","SLA_NOT_MET")</f>
        <v>SLA_MET</v>
      </c>
      <c r="R5545" s="94"/>
    </row>
    <row r="5546" spans="1:18" x14ac:dyDescent="0.3">
      <c r="A5546" s="23" t="s">
        <v>6075</v>
      </c>
      <c r="B5546" s="15">
        <v>45162.541932870372</v>
      </c>
      <c r="C5546" s="28">
        <v>45162.559895833336</v>
      </c>
      <c r="D5546" s="29" t="s">
        <v>13</v>
      </c>
      <c r="E5546" s="29" t="s">
        <v>9</v>
      </c>
      <c r="F5546" s="29" t="s">
        <v>24</v>
      </c>
      <c r="G5546" s="32"/>
      <c r="H5546" s="86"/>
      <c r="I5546" s="48">
        <f>tbl_raw_data[[#This Row],[Date Actioned]]-tbl_raw_data[[#This Row],[Date Tagged]]</f>
        <v>1.7962962963792961E-2</v>
      </c>
      <c r="J5546" s="46">
        <f>HOUR(tbl_raw_data[[#This Row],[Time_taken]])*60+MINUTE(tbl_raw_data[[#This Row],[Time_taken]])+SECOND(tbl_raw_data[[#This Row],[Time_taken]])/60</f>
        <v>25.866666666666667</v>
      </c>
      <c r="K5546" s="52">
        <f>DATE(YEAR(tbl_raw_data[[#This Row],[Date Actioned]]),MONTH(tbl_raw_data[[#This Row],[Date Actioned]]),DAY(tbl_raw_data[[#This Row],[Date Actioned]]))</f>
        <v>45162</v>
      </c>
      <c r="L5546" s="50" t="str">
        <f>UPPER(TEXT(tbl_raw_data[[#This Row],[updated_date]],"MMMM"))</f>
        <v>AUGUST</v>
      </c>
      <c r="M5546" s="50" t="str">
        <f>"WEEK "&amp; IF(ROUNDUP(DAY(tbl_raw_data[[#This Row],[updated_date]])/7,0)=5,4,ROUNDUP(DAY(tbl_raw_data[[#This Row],[updated_date]])/7,0))</f>
        <v>WEEK 4</v>
      </c>
      <c r="N5546" s="50" t="str">
        <f>UPPER(VLOOKUP(tbl_raw_data[[#This Row],[Analyst]],Settiings!$A$2:$B$16,2,0))</f>
        <v>QUADIR</v>
      </c>
      <c r="O5546" s="50" t="str">
        <f>TRIM(UPPER(tbl_raw_data[[#This Row],[Outcome]]))</f>
        <v>APPROVE</v>
      </c>
      <c r="P5546" s="50" t="str">
        <f>TRIM(UPPER(tbl_raw_data[[#This Row],[Queue Name]]))</f>
        <v>CONSUMER EXISTING</v>
      </c>
      <c r="Q5546" s="50" t="str">
        <f>IF(tbl_raw_data[[#This Row],[Time taken in min]]&lt;=Settiings!$D$2,"SLA_MET","SLA_NOT_MET")</f>
        <v>SLA_NOT_MET</v>
      </c>
      <c r="R5546" s="94"/>
    </row>
    <row r="5547" spans="1:18" x14ac:dyDescent="0.3">
      <c r="A5547" s="14" t="s">
        <v>6080</v>
      </c>
      <c r="B5547" s="9">
        <v>45162.5468287037</v>
      </c>
      <c r="C5547" s="30">
        <v>45162.553402777776</v>
      </c>
      <c r="D5547" s="31" t="s">
        <v>13</v>
      </c>
      <c r="E5547" s="31" t="s">
        <v>9</v>
      </c>
      <c r="F5547" s="31" t="s">
        <v>70</v>
      </c>
      <c r="G5547" s="31" t="s">
        <v>17</v>
      </c>
      <c r="H5547" s="85"/>
      <c r="I5547" s="48">
        <f>tbl_raw_data[[#This Row],[Date Actioned]]-tbl_raw_data[[#This Row],[Date Tagged]]</f>
        <v>6.5740740756154992E-3</v>
      </c>
      <c r="J5547" s="46">
        <f>HOUR(tbl_raw_data[[#This Row],[Time_taken]])*60+MINUTE(tbl_raw_data[[#This Row],[Time_taken]])+SECOND(tbl_raw_data[[#This Row],[Time_taken]])/60</f>
        <v>9.4666666666666668</v>
      </c>
      <c r="K5547" s="52">
        <f>DATE(YEAR(tbl_raw_data[[#This Row],[Date Actioned]]),MONTH(tbl_raw_data[[#This Row],[Date Actioned]]),DAY(tbl_raw_data[[#This Row],[Date Actioned]]))</f>
        <v>45162</v>
      </c>
      <c r="L5547" s="50" t="str">
        <f>UPPER(TEXT(tbl_raw_data[[#This Row],[updated_date]],"MMMM"))</f>
        <v>AUGUST</v>
      </c>
      <c r="M5547" s="50" t="str">
        <f>"WEEK "&amp; IF(ROUNDUP(DAY(tbl_raw_data[[#This Row],[updated_date]])/7,0)=5,4,ROUNDUP(DAY(tbl_raw_data[[#This Row],[updated_date]])/7,0))</f>
        <v>WEEK 4</v>
      </c>
      <c r="N5547" s="50" t="str">
        <f>UPPER(VLOOKUP(tbl_raw_data[[#This Row],[Analyst]],Settiings!$A$2:$B$16,2,0))</f>
        <v>ASIF</v>
      </c>
      <c r="O5547" s="50" t="str">
        <f>TRIM(UPPER(tbl_raw_data[[#This Row],[Outcome]]))</f>
        <v>APPROVE</v>
      </c>
      <c r="P5547" s="50" t="str">
        <f>TRIM(UPPER(tbl_raw_data[[#This Row],[Queue Name]]))</f>
        <v>CONSUMER EXISTING</v>
      </c>
      <c r="Q5547" s="50" t="str">
        <f>IF(tbl_raw_data[[#This Row],[Time taken in min]]&lt;=Settiings!$D$2,"SLA_MET","SLA_NOT_MET")</f>
        <v>SLA_MET</v>
      </c>
      <c r="R5547" s="94"/>
    </row>
    <row r="5548" spans="1:18" x14ac:dyDescent="0.3">
      <c r="A5548" s="20" t="s">
        <v>6084</v>
      </c>
      <c r="B5548" s="15">
        <v>45162.549745370372</v>
      </c>
      <c r="C5548" s="28">
        <v>45162.559675925928</v>
      </c>
      <c r="D5548" s="29" t="s">
        <v>13</v>
      </c>
      <c r="E5548" s="29" t="s">
        <v>9</v>
      </c>
      <c r="F5548" s="29" t="s">
        <v>70</v>
      </c>
      <c r="G5548" s="29" t="s">
        <v>17</v>
      </c>
      <c r="H5548" s="84"/>
      <c r="I5548" s="48">
        <f>tbl_raw_data[[#This Row],[Date Actioned]]-tbl_raw_data[[#This Row],[Date Tagged]]</f>
        <v>9.930555555911269E-3</v>
      </c>
      <c r="J5548" s="46">
        <f>HOUR(tbl_raw_data[[#This Row],[Time_taken]])*60+MINUTE(tbl_raw_data[[#This Row],[Time_taken]])+SECOND(tbl_raw_data[[#This Row],[Time_taken]])/60</f>
        <v>14.3</v>
      </c>
      <c r="K5548" s="52">
        <f>DATE(YEAR(tbl_raw_data[[#This Row],[Date Actioned]]),MONTH(tbl_raw_data[[#This Row],[Date Actioned]]),DAY(tbl_raw_data[[#This Row],[Date Actioned]]))</f>
        <v>45162</v>
      </c>
      <c r="L5548" s="50" t="str">
        <f>UPPER(TEXT(tbl_raw_data[[#This Row],[updated_date]],"MMMM"))</f>
        <v>AUGUST</v>
      </c>
      <c r="M5548" s="50" t="str">
        <f>"WEEK "&amp; IF(ROUNDUP(DAY(tbl_raw_data[[#This Row],[updated_date]])/7,0)=5,4,ROUNDUP(DAY(tbl_raw_data[[#This Row],[updated_date]])/7,0))</f>
        <v>WEEK 4</v>
      </c>
      <c r="N5548" s="50" t="str">
        <f>UPPER(VLOOKUP(tbl_raw_data[[#This Row],[Analyst]],Settiings!$A$2:$B$16,2,0))</f>
        <v>ASIF</v>
      </c>
      <c r="O5548" s="50" t="str">
        <f>TRIM(UPPER(tbl_raw_data[[#This Row],[Outcome]]))</f>
        <v>APPROVE</v>
      </c>
      <c r="P5548" s="50" t="str">
        <f>TRIM(UPPER(tbl_raw_data[[#This Row],[Queue Name]]))</f>
        <v>CONSUMER EXISTING</v>
      </c>
      <c r="Q5548" s="50" t="str">
        <f>IF(tbl_raw_data[[#This Row],[Time taken in min]]&lt;=Settiings!$D$2,"SLA_MET","SLA_NOT_MET")</f>
        <v>SLA_MET</v>
      </c>
      <c r="R5548" s="94"/>
    </row>
    <row r="5549" spans="1:18" x14ac:dyDescent="0.3">
      <c r="A5549" s="23" t="s">
        <v>6085</v>
      </c>
      <c r="B5549" s="9">
        <v>45162.552731481483</v>
      </c>
      <c r="C5549" s="30">
        <v>45162.558159722219</v>
      </c>
      <c r="D5549" s="31" t="s">
        <v>13</v>
      </c>
      <c r="E5549" s="31" t="s">
        <v>9</v>
      </c>
      <c r="F5549" s="31" t="s">
        <v>43</v>
      </c>
      <c r="G5549" s="33"/>
      <c r="H5549" s="87"/>
      <c r="I5549" s="48">
        <f>tbl_raw_data[[#This Row],[Date Actioned]]-tbl_raw_data[[#This Row],[Date Tagged]]</f>
        <v>5.428240736364387E-3</v>
      </c>
      <c r="J5549" s="46">
        <f>HOUR(tbl_raw_data[[#This Row],[Time_taken]])*60+MINUTE(tbl_raw_data[[#This Row],[Time_taken]])+SECOND(tbl_raw_data[[#This Row],[Time_taken]])/60</f>
        <v>7.8166666666666664</v>
      </c>
      <c r="K5549" s="52">
        <f>DATE(YEAR(tbl_raw_data[[#This Row],[Date Actioned]]),MONTH(tbl_raw_data[[#This Row],[Date Actioned]]),DAY(tbl_raw_data[[#This Row],[Date Actioned]]))</f>
        <v>45162</v>
      </c>
      <c r="L5549" s="50" t="str">
        <f>UPPER(TEXT(tbl_raw_data[[#This Row],[updated_date]],"MMMM"))</f>
        <v>AUGUST</v>
      </c>
      <c r="M5549" s="50" t="str">
        <f>"WEEK "&amp; IF(ROUNDUP(DAY(tbl_raw_data[[#This Row],[updated_date]])/7,0)=5,4,ROUNDUP(DAY(tbl_raw_data[[#This Row],[updated_date]])/7,0))</f>
        <v>WEEK 4</v>
      </c>
      <c r="N5549" s="50" t="str">
        <f>UPPER(VLOOKUP(tbl_raw_data[[#This Row],[Analyst]],Settiings!$A$2:$B$16,2,0))</f>
        <v>MERCEDES</v>
      </c>
      <c r="O5549" s="50" t="str">
        <f>TRIM(UPPER(tbl_raw_data[[#This Row],[Outcome]]))</f>
        <v>APPROVE</v>
      </c>
      <c r="P5549" s="50" t="str">
        <f>TRIM(UPPER(tbl_raw_data[[#This Row],[Queue Name]]))</f>
        <v>CONSUMER EXISTING</v>
      </c>
      <c r="Q5549" s="50" t="str">
        <f>IF(tbl_raw_data[[#This Row],[Time taken in min]]&lt;=Settiings!$D$2,"SLA_MET","SLA_NOT_MET")</f>
        <v>SLA_MET</v>
      </c>
      <c r="R5549" s="94"/>
    </row>
    <row r="5550" spans="1:18" x14ac:dyDescent="0.3">
      <c r="A5550" s="14" t="s">
        <v>6086</v>
      </c>
      <c r="B5550" s="15">
        <v>45162.553437499999</v>
      </c>
      <c r="C5550" s="28">
        <v>45162.563287037039</v>
      </c>
      <c r="D5550" s="29" t="s">
        <v>13</v>
      </c>
      <c r="E5550" s="29" t="s">
        <v>9</v>
      </c>
      <c r="F5550" s="29" t="s">
        <v>53</v>
      </c>
      <c r="G5550" s="29" t="s">
        <v>2761</v>
      </c>
      <c r="H5550" s="84"/>
      <c r="I5550" s="48">
        <f>tbl_raw_data[[#This Row],[Date Actioned]]-tbl_raw_data[[#This Row],[Date Tagged]]</f>
        <v>9.8495370402815752E-3</v>
      </c>
      <c r="J5550" s="46">
        <f>HOUR(tbl_raw_data[[#This Row],[Time_taken]])*60+MINUTE(tbl_raw_data[[#This Row],[Time_taken]])+SECOND(tbl_raw_data[[#This Row],[Time_taken]])/60</f>
        <v>14.183333333333334</v>
      </c>
      <c r="K5550" s="52">
        <f>DATE(YEAR(tbl_raw_data[[#This Row],[Date Actioned]]),MONTH(tbl_raw_data[[#This Row],[Date Actioned]]),DAY(tbl_raw_data[[#This Row],[Date Actioned]]))</f>
        <v>45162</v>
      </c>
      <c r="L5550" s="50" t="str">
        <f>UPPER(TEXT(tbl_raw_data[[#This Row],[updated_date]],"MMMM"))</f>
        <v>AUGUST</v>
      </c>
      <c r="M5550" s="50" t="str">
        <f>"WEEK "&amp; IF(ROUNDUP(DAY(tbl_raw_data[[#This Row],[updated_date]])/7,0)=5,4,ROUNDUP(DAY(tbl_raw_data[[#This Row],[updated_date]])/7,0))</f>
        <v>WEEK 4</v>
      </c>
      <c r="N5550" s="50" t="str">
        <f>UPPER(VLOOKUP(tbl_raw_data[[#This Row],[Analyst]],Settiings!$A$2:$B$16,2,0))</f>
        <v>NAVED</v>
      </c>
      <c r="O5550" s="50" t="str">
        <f>TRIM(UPPER(tbl_raw_data[[#This Row],[Outcome]]))</f>
        <v>APPROVE</v>
      </c>
      <c r="P5550" s="50" t="str">
        <f>TRIM(UPPER(tbl_raw_data[[#This Row],[Queue Name]]))</f>
        <v>CONSUMER EXISTING</v>
      </c>
      <c r="Q5550" s="50" t="str">
        <f>IF(tbl_raw_data[[#This Row],[Time taken in min]]&lt;=Settiings!$D$2,"SLA_MET","SLA_NOT_MET")</f>
        <v>SLA_MET</v>
      </c>
      <c r="R5550" s="94"/>
    </row>
    <row r="5551" spans="1:18" x14ac:dyDescent="0.3">
      <c r="A5551" s="20" t="s">
        <v>6087</v>
      </c>
      <c r="B5551" s="9">
        <v>45162.556967592594</v>
      </c>
      <c r="C5551" s="30">
        <v>45162.562557870369</v>
      </c>
      <c r="D5551" s="31" t="s">
        <v>13</v>
      </c>
      <c r="E5551" s="31" t="s">
        <v>9</v>
      </c>
      <c r="F5551" s="31" t="s">
        <v>43</v>
      </c>
      <c r="G5551" s="31" t="s">
        <v>77</v>
      </c>
      <c r="H5551" s="85"/>
      <c r="I5551" s="48">
        <f>tbl_raw_data[[#This Row],[Date Actioned]]-tbl_raw_data[[#This Row],[Date Tagged]]</f>
        <v>5.5902777748997323E-3</v>
      </c>
      <c r="J5551" s="46">
        <f>HOUR(tbl_raw_data[[#This Row],[Time_taken]])*60+MINUTE(tbl_raw_data[[#This Row],[Time_taken]])+SECOND(tbl_raw_data[[#This Row],[Time_taken]])/60</f>
        <v>8.0500000000000007</v>
      </c>
      <c r="K5551" s="52">
        <f>DATE(YEAR(tbl_raw_data[[#This Row],[Date Actioned]]),MONTH(tbl_raw_data[[#This Row],[Date Actioned]]),DAY(tbl_raw_data[[#This Row],[Date Actioned]]))</f>
        <v>45162</v>
      </c>
      <c r="L5551" s="50" t="str">
        <f>UPPER(TEXT(tbl_raw_data[[#This Row],[updated_date]],"MMMM"))</f>
        <v>AUGUST</v>
      </c>
      <c r="M5551" s="50" t="str">
        <f>"WEEK "&amp; IF(ROUNDUP(DAY(tbl_raw_data[[#This Row],[updated_date]])/7,0)=5,4,ROUNDUP(DAY(tbl_raw_data[[#This Row],[updated_date]])/7,0))</f>
        <v>WEEK 4</v>
      </c>
      <c r="N5551" s="50" t="str">
        <f>UPPER(VLOOKUP(tbl_raw_data[[#This Row],[Analyst]],Settiings!$A$2:$B$16,2,0))</f>
        <v>MERCEDES</v>
      </c>
      <c r="O5551" s="50" t="str">
        <f>TRIM(UPPER(tbl_raw_data[[#This Row],[Outcome]]))</f>
        <v>APPROVE</v>
      </c>
      <c r="P5551" s="50" t="str">
        <f>TRIM(UPPER(tbl_raw_data[[#This Row],[Queue Name]]))</f>
        <v>CONSUMER EXISTING</v>
      </c>
      <c r="Q5551" s="50" t="str">
        <f>IF(tbl_raw_data[[#This Row],[Time taken in min]]&lt;=Settiings!$D$2,"SLA_MET","SLA_NOT_MET")</f>
        <v>SLA_MET</v>
      </c>
      <c r="R5551" s="94"/>
    </row>
    <row r="5552" spans="1:18" x14ac:dyDescent="0.3">
      <c r="A5552" s="14" t="s">
        <v>6088</v>
      </c>
      <c r="B5552" s="9">
        <v>45162.557662037034</v>
      </c>
      <c r="C5552" s="30">
        <v>45162.561377314814</v>
      </c>
      <c r="D5552" s="31" t="s">
        <v>27</v>
      </c>
      <c r="E5552" s="31" t="s">
        <v>9</v>
      </c>
      <c r="F5552" s="31" t="s">
        <v>70</v>
      </c>
      <c r="G5552" s="31" t="s">
        <v>6089</v>
      </c>
      <c r="H5552" s="85"/>
      <c r="I5552" s="48">
        <f>tbl_raw_data[[#This Row],[Date Actioned]]-tbl_raw_data[[#This Row],[Date Tagged]]</f>
        <v>3.7152777804294601E-3</v>
      </c>
      <c r="J5552" s="46">
        <f>HOUR(tbl_raw_data[[#This Row],[Time_taken]])*60+MINUTE(tbl_raw_data[[#This Row],[Time_taken]])+SECOND(tbl_raw_data[[#This Row],[Time_taken]])/60</f>
        <v>5.35</v>
      </c>
      <c r="K5552" s="52">
        <f>DATE(YEAR(tbl_raw_data[[#This Row],[Date Actioned]]),MONTH(tbl_raw_data[[#This Row],[Date Actioned]]),DAY(tbl_raw_data[[#This Row],[Date Actioned]]))</f>
        <v>45162</v>
      </c>
      <c r="L5552" s="50" t="str">
        <f>UPPER(TEXT(tbl_raw_data[[#This Row],[updated_date]],"MMMM"))</f>
        <v>AUGUST</v>
      </c>
      <c r="M5552" s="50" t="str">
        <f>"WEEK "&amp; IF(ROUNDUP(DAY(tbl_raw_data[[#This Row],[updated_date]])/7,0)=5,4,ROUNDUP(DAY(tbl_raw_data[[#This Row],[updated_date]])/7,0))</f>
        <v>WEEK 4</v>
      </c>
      <c r="N5552" s="50" t="str">
        <f>UPPER(VLOOKUP(tbl_raw_data[[#This Row],[Analyst]],Settiings!$A$2:$B$16,2,0))</f>
        <v>ASIF</v>
      </c>
      <c r="O5552" s="50" t="str">
        <f>TRIM(UPPER(tbl_raw_data[[#This Row],[Outcome]]))</f>
        <v>DECLINE</v>
      </c>
      <c r="P5552" s="50" t="str">
        <f>TRIM(UPPER(tbl_raw_data[[#This Row],[Queue Name]]))</f>
        <v>CONSUMER EXISTING</v>
      </c>
      <c r="Q5552" s="50" t="str">
        <f>IF(tbl_raw_data[[#This Row],[Time taken in min]]&lt;=Settiings!$D$2,"SLA_MET","SLA_NOT_MET")</f>
        <v>SLA_MET</v>
      </c>
      <c r="R5552" s="94"/>
    </row>
    <row r="5553" spans="1:18" x14ac:dyDescent="0.3">
      <c r="A5553" s="23" t="s">
        <v>6090</v>
      </c>
      <c r="B5553" s="15">
        <v>45162.562835648147</v>
      </c>
      <c r="C5553" s="28">
        <v>45162.569791666669</v>
      </c>
      <c r="D5553" s="29" t="s">
        <v>13</v>
      </c>
      <c r="E5553" s="29" t="s">
        <v>9</v>
      </c>
      <c r="F5553" s="29" t="s">
        <v>16</v>
      </c>
      <c r="G5553" s="29" t="s">
        <v>17</v>
      </c>
      <c r="H5553" s="84"/>
      <c r="I5553" s="48">
        <f>tbl_raw_data[[#This Row],[Date Actioned]]-tbl_raw_data[[#This Row],[Date Tagged]]</f>
        <v>6.9560185220325366E-3</v>
      </c>
      <c r="J5553" s="46">
        <f>HOUR(tbl_raw_data[[#This Row],[Time_taken]])*60+MINUTE(tbl_raw_data[[#This Row],[Time_taken]])+SECOND(tbl_raw_data[[#This Row],[Time_taken]])/60</f>
        <v>10.016666666666667</v>
      </c>
      <c r="K5553" s="52">
        <f>DATE(YEAR(tbl_raw_data[[#This Row],[Date Actioned]]),MONTH(tbl_raw_data[[#This Row],[Date Actioned]]),DAY(tbl_raw_data[[#This Row],[Date Actioned]]))</f>
        <v>45162</v>
      </c>
      <c r="L5553" s="50" t="str">
        <f>UPPER(TEXT(tbl_raw_data[[#This Row],[updated_date]],"MMMM"))</f>
        <v>AUGUST</v>
      </c>
      <c r="M5553" s="50" t="str">
        <f>"WEEK "&amp; IF(ROUNDUP(DAY(tbl_raw_data[[#This Row],[updated_date]])/7,0)=5,4,ROUNDUP(DAY(tbl_raw_data[[#This Row],[updated_date]])/7,0))</f>
        <v>WEEK 4</v>
      </c>
      <c r="N5553" s="50" t="str">
        <f>UPPER(VLOOKUP(tbl_raw_data[[#This Row],[Analyst]],Settiings!$A$2:$B$16,2,0))</f>
        <v>CAMROOON</v>
      </c>
      <c r="O5553" s="50" t="str">
        <f>TRIM(UPPER(tbl_raw_data[[#This Row],[Outcome]]))</f>
        <v>APPROVE</v>
      </c>
      <c r="P5553" s="50" t="str">
        <f>TRIM(UPPER(tbl_raw_data[[#This Row],[Queue Name]]))</f>
        <v>CONSUMER EXISTING</v>
      </c>
      <c r="Q5553" s="50" t="str">
        <f>IF(tbl_raw_data[[#This Row],[Time taken in min]]&lt;=Settiings!$D$2,"SLA_MET","SLA_NOT_MET")</f>
        <v>SLA_MET</v>
      </c>
      <c r="R5553" s="94"/>
    </row>
    <row r="5554" spans="1:18" x14ac:dyDescent="0.3">
      <c r="A5554" s="14" t="s">
        <v>6091</v>
      </c>
      <c r="B5554" s="9">
        <v>45162.563194444447</v>
      </c>
      <c r="C5554" s="30">
        <v>45162.569328703707</v>
      </c>
      <c r="D5554" s="31" t="s">
        <v>13</v>
      </c>
      <c r="E5554" s="31" t="s">
        <v>19</v>
      </c>
      <c r="F5554" s="31" t="s">
        <v>43</v>
      </c>
      <c r="G5554" s="33"/>
      <c r="H5554" s="87"/>
      <c r="I5554" s="48">
        <f>tbl_raw_data[[#This Row],[Date Actioned]]-tbl_raw_data[[#This Row],[Date Tagged]]</f>
        <v>6.1342592598521151E-3</v>
      </c>
      <c r="J5554" s="46">
        <f>HOUR(tbl_raw_data[[#This Row],[Time_taken]])*60+MINUTE(tbl_raw_data[[#This Row],[Time_taken]])+SECOND(tbl_raw_data[[#This Row],[Time_taken]])/60</f>
        <v>8.8333333333333339</v>
      </c>
      <c r="K5554" s="52">
        <f>DATE(YEAR(tbl_raw_data[[#This Row],[Date Actioned]]),MONTH(tbl_raw_data[[#This Row],[Date Actioned]]),DAY(tbl_raw_data[[#This Row],[Date Actioned]]))</f>
        <v>45162</v>
      </c>
      <c r="L5554" s="50" t="str">
        <f>UPPER(TEXT(tbl_raw_data[[#This Row],[updated_date]],"MMMM"))</f>
        <v>AUGUST</v>
      </c>
      <c r="M5554" s="50" t="str">
        <f>"WEEK "&amp; IF(ROUNDUP(DAY(tbl_raw_data[[#This Row],[updated_date]])/7,0)=5,4,ROUNDUP(DAY(tbl_raw_data[[#This Row],[updated_date]])/7,0))</f>
        <v>WEEK 4</v>
      </c>
      <c r="N5554" s="50" t="str">
        <f>UPPER(VLOOKUP(tbl_raw_data[[#This Row],[Analyst]],Settiings!$A$2:$B$16,2,0))</f>
        <v>MERCEDES</v>
      </c>
      <c r="O5554" s="50" t="str">
        <f>TRIM(UPPER(tbl_raw_data[[#This Row],[Outcome]]))</f>
        <v>APPROVE</v>
      </c>
      <c r="P5554" s="50" t="str">
        <f>TRIM(UPPER(tbl_raw_data[[#This Row],[Queue Name]]))</f>
        <v>CONSUMER POST BUREAU</v>
      </c>
      <c r="Q5554" s="50" t="str">
        <f>IF(tbl_raw_data[[#This Row],[Time taken in min]]&lt;=Settiings!$D$2,"SLA_MET","SLA_NOT_MET")</f>
        <v>SLA_MET</v>
      </c>
      <c r="R5554" s="94"/>
    </row>
    <row r="5555" spans="1:18" x14ac:dyDescent="0.3">
      <c r="A5555" s="20" t="s">
        <v>6094</v>
      </c>
      <c r="B5555" s="15">
        <v>45162.568460648145</v>
      </c>
      <c r="C5555" s="28">
        <v>45162.573148148149</v>
      </c>
      <c r="D5555" s="29" t="s">
        <v>13</v>
      </c>
      <c r="E5555" s="29" t="s">
        <v>9</v>
      </c>
      <c r="F5555" s="29" t="s">
        <v>43</v>
      </c>
      <c r="G5555" s="32"/>
      <c r="H5555" s="86"/>
      <c r="I5555" s="48">
        <f>tbl_raw_data[[#This Row],[Date Actioned]]-tbl_raw_data[[#This Row],[Date Tagged]]</f>
        <v>4.6875000043655746E-3</v>
      </c>
      <c r="J5555" s="46">
        <f>HOUR(tbl_raw_data[[#This Row],[Time_taken]])*60+MINUTE(tbl_raw_data[[#This Row],[Time_taken]])+SECOND(tbl_raw_data[[#This Row],[Time_taken]])/60</f>
        <v>6.75</v>
      </c>
      <c r="K5555" s="52">
        <f>DATE(YEAR(tbl_raw_data[[#This Row],[Date Actioned]]),MONTH(tbl_raw_data[[#This Row],[Date Actioned]]),DAY(tbl_raw_data[[#This Row],[Date Actioned]]))</f>
        <v>45162</v>
      </c>
      <c r="L5555" s="50" t="str">
        <f>UPPER(TEXT(tbl_raw_data[[#This Row],[updated_date]],"MMMM"))</f>
        <v>AUGUST</v>
      </c>
      <c r="M5555" s="50" t="str">
        <f>"WEEK "&amp; IF(ROUNDUP(DAY(tbl_raw_data[[#This Row],[updated_date]])/7,0)=5,4,ROUNDUP(DAY(tbl_raw_data[[#This Row],[updated_date]])/7,0))</f>
        <v>WEEK 4</v>
      </c>
      <c r="N5555" s="50" t="str">
        <f>UPPER(VLOOKUP(tbl_raw_data[[#This Row],[Analyst]],Settiings!$A$2:$B$16,2,0))</f>
        <v>MERCEDES</v>
      </c>
      <c r="O5555" s="50" t="str">
        <f>TRIM(UPPER(tbl_raw_data[[#This Row],[Outcome]]))</f>
        <v>APPROVE</v>
      </c>
      <c r="P5555" s="50" t="str">
        <f>TRIM(UPPER(tbl_raw_data[[#This Row],[Queue Name]]))</f>
        <v>CONSUMER EXISTING</v>
      </c>
      <c r="Q5555" s="50" t="str">
        <f>IF(tbl_raw_data[[#This Row],[Time taken in min]]&lt;=Settiings!$D$2,"SLA_MET","SLA_NOT_MET")</f>
        <v>SLA_MET</v>
      </c>
      <c r="R5555" s="94"/>
    </row>
    <row r="5556" spans="1:18" x14ac:dyDescent="0.3">
      <c r="A5556" s="23" t="s">
        <v>6095</v>
      </c>
      <c r="B5556" s="9">
        <v>45162.569733796299</v>
      </c>
      <c r="C5556" s="30">
        <v>45162.580543981479</v>
      </c>
      <c r="D5556" s="31" t="s">
        <v>13</v>
      </c>
      <c r="E5556" s="31" t="s">
        <v>9</v>
      </c>
      <c r="F5556" s="31" t="s">
        <v>24</v>
      </c>
      <c r="G5556" s="33"/>
      <c r="H5556" s="87"/>
      <c r="I5556" s="48">
        <f>tbl_raw_data[[#This Row],[Date Actioned]]-tbl_raw_data[[#This Row],[Date Tagged]]</f>
        <v>1.081018518016208E-2</v>
      </c>
      <c r="J5556" s="46">
        <f>HOUR(tbl_raw_data[[#This Row],[Time_taken]])*60+MINUTE(tbl_raw_data[[#This Row],[Time_taken]])+SECOND(tbl_raw_data[[#This Row],[Time_taken]])/60</f>
        <v>15.566666666666666</v>
      </c>
      <c r="K5556" s="52">
        <f>DATE(YEAR(tbl_raw_data[[#This Row],[Date Actioned]]),MONTH(tbl_raw_data[[#This Row],[Date Actioned]]),DAY(tbl_raw_data[[#This Row],[Date Actioned]]))</f>
        <v>45162</v>
      </c>
      <c r="L5556" s="50" t="str">
        <f>UPPER(TEXT(tbl_raw_data[[#This Row],[updated_date]],"MMMM"))</f>
        <v>AUGUST</v>
      </c>
      <c r="M5556" s="50" t="str">
        <f>"WEEK "&amp; IF(ROUNDUP(DAY(tbl_raw_data[[#This Row],[updated_date]])/7,0)=5,4,ROUNDUP(DAY(tbl_raw_data[[#This Row],[updated_date]])/7,0))</f>
        <v>WEEK 4</v>
      </c>
      <c r="N5556" s="50" t="str">
        <f>UPPER(VLOOKUP(tbl_raw_data[[#This Row],[Analyst]],Settiings!$A$2:$B$16,2,0))</f>
        <v>QUADIR</v>
      </c>
      <c r="O5556" s="50" t="str">
        <f>TRIM(UPPER(tbl_raw_data[[#This Row],[Outcome]]))</f>
        <v>APPROVE</v>
      </c>
      <c r="P5556" s="50" t="str">
        <f>TRIM(UPPER(tbl_raw_data[[#This Row],[Queue Name]]))</f>
        <v>CONSUMER EXISTING</v>
      </c>
      <c r="Q5556" s="50" t="str">
        <f>IF(tbl_raw_data[[#This Row],[Time taken in min]]&lt;=Settiings!$D$2,"SLA_MET","SLA_NOT_MET")</f>
        <v>SLA_MET</v>
      </c>
      <c r="R5556" s="94"/>
    </row>
    <row r="5557" spans="1:18" x14ac:dyDescent="0.3">
      <c r="A5557" s="14" t="s">
        <v>6097</v>
      </c>
      <c r="B5557" s="15">
        <v>45162.571134259262</v>
      </c>
      <c r="C5557" s="28">
        <v>45162.574756944443</v>
      </c>
      <c r="D5557" s="29" t="s">
        <v>13</v>
      </c>
      <c r="E5557" s="29" t="s">
        <v>47</v>
      </c>
      <c r="F5557" s="29" t="s">
        <v>53</v>
      </c>
      <c r="G5557" s="29" t="s">
        <v>766</v>
      </c>
      <c r="H5557" s="84"/>
      <c r="I5557" s="48">
        <f>tbl_raw_data[[#This Row],[Date Actioned]]-tbl_raw_data[[#This Row],[Date Tagged]]</f>
        <v>3.6226851807441562E-3</v>
      </c>
      <c r="J5557" s="46">
        <f>HOUR(tbl_raw_data[[#This Row],[Time_taken]])*60+MINUTE(tbl_raw_data[[#This Row],[Time_taken]])+SECOND(tbl_raw_data[[#This Row],[Time_taken]])/60</f>
        <v>5.2166666666666668</v>
      </c>
      <c r="K5557" s="52">
        <f>DATE(YEAR(tbl_raw_data[[#This Row],[Date Actioned]]),MONTH(tbl_raw_data[[#This Row],[Date Actioned]]),DAY(tbl_raw_data[[#This Row],[Date Actioned]]))</f>
        <v>45162</v>
      </c>
      <c r="L5557" s="50" t="str">
        <f>UPPER(TEXT(tbl_raw_data[[#This Row],[updated_date]],"MMMM"))</f>
        <v>AUGUST</v>
      </c>
      <c r="M5557" s="50" t="str">
        <f>"WEEK "&amp; IF(ROUNDUP(DAY(tbl_raw_data[[#This Row],[updated_date]])/7,0)=5,4,ROUNDUP(DAY(tbl_raw_data[[#This Row],[updated_date]])/7,0))</f>
        <v>WEEK 4</v>
      </c>
      <c r="N5557" s="50" t="str">
        <f>UPPER(VLOOKUP(tbl_raw_data[[#This Row],[Analyst]],Settiings!$A$2:$B$16,2,0))</f>
        <v>NAVED</v>
      </c>
      <c r="O5557" s="50" t="str">
        <f>TRIM(UPPER(tbl_raw_data[[#This Row],[Outcome]]))</f>
        <v>APPROVE</v>
      </c>
      <c r="P5557" s="50" t="str">
        <f>TRIM(UPPER(tbl_raw_data[[#This Row],[Queue Name]]))</f>
        <v>CONSUMER PRE BUREAU</v>
      </c>
      <c r="Q5557" s="50" t="str">
        <f>IF(tbl_raw_data[[#This Row],[Time taken in min]]&lt;=Settiings!$D$2,"SLA_MET","SLA_NOT_MET")</f>
        <v>SLA_MET</v>
      </c>
      <c r="R5557" s="94"/>
    </row>
    <row r="5558" spans="1:18" x14ac:dyDescent="0.3">
      <c r="A5558" s="20" t="s">
        <v>6099</v>
      </c>
      <c r="B5558" s="9">
        <v>45162.576053240744</v>
      </c>
      <c r="C5558" s="30">
        <v>45162.582268518519</v>
      </c>
      <c r="D5558" s="31" t="s">
        <v>13</v>
      </c>
      <c r="E5558" s="31" t="s">
        <v>9</v>
      </c>
      <c r="F5558" s="31" t="s">
        <v>53</v>
      </c>
      <c r="G5558" s="31" t="s">
        <v>17</v>
      </c>
      <c r="H5558" s="85"/>
      <c r="I5558" s="48">
        <f>tbl_raw_data[[#This Row],[Date Actioned]]-tbl_raw_data[[#This Row],[Date Tagged]]</f>
        <v>6.2152777754818089E-3</v>
      </c>
      <c r="J5558" s="46">
        <f>HOUR(tbl_raw_data[[#This Row],[Time_taken]])*60+MINUTE(tbl_raw_data[[#This Row],[Time_taken]])+SECOND(tbl_raw_data[[#This Row],[Time_taken]])/60</f>
        <v>8.9499999999999993</v>
      </c>
      <c r="K5558" s="52">
        <f>DATE(YEAR(tbl_raw_data[[#This Row],[Date Actioned]]),MONTH(tbl_raw_data[[#This Row],[Date Actioned]]),DAY(tbl_raw_data[[#This Row],[Date Actioned]]))</f>
        <v>45162</v>
      </c>
      <c r="L5558" s="50" t="str">
        <f>UPPER(TEXT(tbl_raw_data[[#This Row],[updated_date]],"MMMM"))</f>
        <v>AUGUST</v>
      </c>
      <c r="M5558" s="50" t="str">
        <f>"WEEK "&amp; IF(ROUNDUP(DAY(tbl_raw_data[[#This Row],[updated_date]])/7,0)=5,4,ROUNDUP(DAY(tbl_raw_data[[#This Row],[updated_date]])/7,0))</f>
        <v>WEEK 4</v>
      </c>
      <c r="N5558" s="50" t="str">
        <f>UPPER(VLOOKUP(tbl_raw_data[[#This Row],[Analyst]],Settiings!$A$2:$B$16,2,0))</f>
        <v>NAVED</v>
      </c>
      <c r="O5558" s="50" t="str">
        <f>TRIM(UPPER(tbl_raw_data[[#This Row],[Outcome]]))</f>
        <v>APPROVE</v>
      </c>
      <c r="P5558" s="50" t="str">
        <f>TRIM(UPPER(tbl_raw_data[[#This Row],[Queue Name]]))</f>
        <v>CONSUMER EXISTING</v>
      </c>
      <c r="Q5558" s="50" t="str">
        <f>IF(tbl_raw_data[[#This Row],[Time taken in min]]&lt;=Settiings!$D$2,"SLA_MET","SLA_NOT_MET")</f>
        <v>SLA_MET</v>
      </c>
      <c r="R5558" s="94"/>
    </row>
    <row r="5559" spans="1:18" x14ac:dyDescent="0.3">
      <c r="A5559" s="23" t="s">
        <v>6100</v>
      </c>
      <c r="B5559" s="15">
        <v>45162.576342592591</v>
      </c>
      <c r="C5559" s="28">
        <v>45162.584108796298</v>
      </c>
      <c r="D5559" s="29" t="s">
        <v>13</v>
      </c>
      <c r="E5559" s="29" t="s">
        <v>9</v>
      </c>
      <c r="F5559" s="29" t="s">
        <v>686</v>
      </c>
      <c r="G5559" s="29" t="s">
        <v>17</v>
      </c>
      <c r="H5559" s="84"/>
      <c r="I5559" s="48">
        <f>tbl_raw_data[[#This Row],[Date Actioned]]-tbl_raw_data[[#This Row],[Date Tagged]]</f>
        <v>7.7662037074333057E-3</v>
      </c>
      <c r="J5559" s="46">
        <f>HOUR(tbl_raw_data[[#This Row],[Time_taken]])*60+MINUTE(tbl_raw_data[[#This Row],[Time_taken]])+SECOND(tbl_raw_data[[#This Row],[Time_taken]])/60</f>
        <v>11.183333333333334</v>
      </c>
      <c r="K5559" s="52">
        <f>DATE(YEAR(tbl_raw_data[[#This Row],[Date Actioned]]),MONTH(tbl_raw_data[[#This Row],[Date Actioned]]),DAY(tbl_raw_data[[#This Row],[Date Actioned]]))</f>
        <v>45162</v>
      </c>
      <c r="L5559" s="50" t="str">
        <f>UPPER(TEXT(tbl_raw_data[[#This Row],[updated_date]],"MMMM"))</f>
        <v>AUGUST</v>
      </c>
      <c r="M5559" s="50" t="str">
        <f>"WEEK "&amp; IF(ROUNDUP(DAY(tbl_raw_data[[#This Row],[updated_date]])/7,0)=5,4,ROUNDUP(DAY(tbl_raw_data[[#This Row],[updated_date]])/7,0))</f>
        <v>WEEK 4</v>
      </c>
      <c r="N5559" s="50" t="str">
        <f>UPPER(VLOOKUP(tbl_raw_data[[#This Row],[Analyst]],Settiings!$A$2:$B$16,2,0))</f>
        <v>FARDIN</v>
      </c>
      <c r="O5559" s="50" t="str">
        <f>TRIM(UPPER(tbl_raw_data[[#This Row],[Outcome]]))</f>
        <v>APPROVE</v>
      </c>
      <c r="P5559" s="50" t="str">
        <f>TRIM(UPPER(tbl_raw_data[[#This Row],[Queue Name]]))</f>
        <v>CONSUMER EXISTING</v>
      </c>
      <c r="Q5559" s="50" t="str">
        <f>IF(tbl_raw_data[[#This Row],[Time taken in min]]&lt;=Settiings!$D$2,"SLA_MET","SLA_NOT_MET")</f>
        <v>SLA_MET</v>
      </c>
      <c r="R5559" s="94"/>
    </row>
    <row r="5560" spans="1:18" x14ac:dyDescent="0.3">
      <c r="A5560" s="14" t="s">
        <v>6102</v>
      </c>
      <c r="B5560" s="9">
        <v>45162.577604166669</v>
      </c>
      <c r="C5560" s="30">
        <v>45162.582777777781</v>
      </c>
      <c r="D5560" s="31" t="s">
        <v>13</v>
      </c>
      <c r="E5560" s="31" t="s">
        <v>9</v>
      </c>
      <c r="F5560" s="31" t="s">
        <v>70</v>
      </c>
      <c r="G5560" s="31" t="s">
        <v>17</v>
      </c>
      <c r="H5560" s="85"/>
      <c r="I5560" s="48">
        <f>tbl_raw_data[[#This Row],[Date Actioned]]-tbl_raw_data[[#This Row],[Date Tagged]]</f>
        <v>5.173611112695653E-3</v>
      </c>
      <c r="J5560" s="46">
        <f>HOUR(tbl_raw_data[[#This Row],[Time_taken]])*60+MINUTE(tbl_raw_data[[#This Row],[Time_taken]])+SECOND(tbl_raw_data[[#This Row],[Time_taken]])/60</f>
        <v>7.45</v>
      </c>
      <c r="K5560" s="52">
        <f>DATE(YEAR(tbl_raw_data[[#This Row],[Date Actioned]]),MONTH(tbl_raw_data[[#This Row],[Date Actioned]]),DAY(tbl_raw_data[[#This Row],[Date Actioned]]))</f>
        <v>45162</v>
      </c>
      <c r="L5560" s="50" t="str">
        <f>UPPER(TEXT(tbl_raw_data[[#This Row],[updated_date]],"MMMM"))</f>
        <v>AUGUST</v>
      </c>
      <c r="M5560" s="50" t="str">
        <f>"WEEK "&amp; IF(ROUNDUP(DAY(tbl_raw_data[[#This Row],[updated_date]])/7,0)=5,4,ROUNDUP(DAY(tbl_raw_data[[#This Row],[updated_date]])/7,0))</f>
        <v>WEEK 4</v>
      </c>
      <c r="N5560" s="50" t="str">
        <f>UPPER(VLOOKUP(tbl_raw_data[[#This Row],[Analyst]],Settiings!$A$2:$B$16,2,0))</f>
        <v>ASIF</v>
      </c>
      <c r="O5560" s="50" t="str">
        <f>TRIM(UPPER(tbl_raw_data[[#This Row],[Outcome]]))</f>
        <v>APPROVE</v>
      </c>
      <c r="P5560" s="50" t="str">
        <f>TRIM(UPPER(tbl_raw_data[[#This Row],[Queue Name]]))</f>
        <v>CONSUMER EXISTING</v>
      </c>
      <c r="Q5560" s="50" t="str">
        <f>IF(tbl_raw_data[[#This Row],[Time taken in min]]&lt;=Settiings!$D$2,"SLA_MET","SLA_NOT_MET")</f>
        <v>SLA_MET</v>
      </c>
      <c r="R5560" s="94"/>
    </row>
    <row r="5561" spans="1:18" x14ac:dyDescent="0.3">
      <c r="A5561" s="20" t="s">
        <v>6103</v>
      </c>
      <c r="B5561" s="15">
        <v>45162.579155092593</v>
      </c>
      <c r="C5561" s="28">
        <v>45162.585810185185</v>
      </c>
      <c r="D5561" s="29" t="s">
        <v>13</v>
      </c>
      <c r="E5561" s="29" t="s">
        <v>47</v>
      </c>
      <c r="F5561" s="29" t="s">
        <v>1097</v>
      </c>
      <c r="G5561" s="29" t="s">
        <v>785</v>
      </c>
      <c r="H5561" s="84"/>
      <c r="I5561" s="48">
        <f>tbl_raw_data[[#This Row],[Date Actioned]]-tbl_raw_data[[#This Row],[Date Tagged]]</f>
        <v>6.655092591245193E-3</v>
      </c>
      <c r="J5561" s="46">
        <f>HOUR(tbl_raw_data[[#This Row],[Time_taken]])*60+MINUTE(tbl_raw_data[[#This Row],[Time_taken]])+SECOND(tbl_raw_data[[#This Row],[Time_taken]])/60</f>
        <v>9.5833333333333339</v>
      </c>
      <c r="K5561" s="52">
        <f>DATE(YEAR(tbl_raw_data[[#This Row],[Date Actioned]]),MONTH(tbl_raw_data[[#This Row],[Date Actioned]]),DAY(tbl_raw_data[[#This Row],[Date Actioned]]))</f>
        <v>45162</v>
      </c>
      <c r="L5561" s="50" t="str">
        <f>UPPER(TEXT(tbl_raw_data[[#This Row],[updated_date]],"MMMM"))</f>
        <v>AUGUST</v>
      </c>
      <c r="M5561" s="50" t="str">
        <f>"WEEK "&amp; IF(ROUNDUP(DAY(tbl_raw_data[[#This Row],[updated_date]])/7,0)=5,4,ROUNDUP(DAY(tbl_raw_data[[#This Row],[updated_date]])/7,0))</f>
        <v>WEEK 4</v>
      </c>
      <c r="N5561" s="50" t="str">
        <f>UPPER(VLOOKUP(tbl_raw_data[[#This Row],[Analyst]],Settiings!$A$2:$B$16,2,0))</f>
        <v>JULIA</v>
      </c>
      <c r="O5561" s="50" t="str">
        <f>TRIM(UPPER(tbl_raw_data[[#This Row],[Outcome]]))</f>
        <v>APPROVE</v>
      </c>
      <c r="P5561" s="50" t="str">
        <f>TRIM(UPPER(tbl_raw_data[[#This Row],[Queue Name]]))</f>
        <v>CONSUMER PRE BUREAU</v>
      </c>
      <c r="Q5561" s="50" t="str">
        <f>IF(tbl_raw_data[[#This Row],[Time taken in min]]&lt;=Settiings!$D$2,"SLA_MET","SLA_NOT_MET")</f>
        <v>SLA_MET</v>
      </c>
      <c r="R5561" s="94"/>
    </row>
    <row r="5562" spans="1:18" x14ac:dyDescent="0.3">
      <c r="A5562" s="23" t="s">
        <v>6104</v>
      </c>
      <c r="B5562" s="9">
        <v>45162.581493055557</v>
      </c>
      <c r="C5562" s="30">
        <v>45162.591226851851</v>
      </c>
      <c r="D5562" s="31" t="s">
        <v>13</v>
      </c>
      <c r="E5562" s="31" t="s">
        <v>9</v>
      </c>
      <c r="F5562" s="31" t="s">
        <v>70</v>
      </c>
      <c r="G5562" s="31" t="s">
        <v>128</v>
      </c>
      <c r="H5562" s="85"/>
      <c r="I5562" s="48">
        <f>tbl_raw_data[[#This Row],[Date Actioned]]-tbl_raw_data[[#This Row],[Date Tagged]]</f>
        <v>9.7337962943129241E-3</v>
      </c>
      <c r="J5562" s="46">
        <f>HOUR(tbl_raw_data[[#This Row],[Time_taken]])*60+MINUTE(tbl_raw_data[[#This Row],[Time_taken]])+SECOND(tbl_raw_data[[#This Row],[Time_taken]])/60</f>
        <v>14.016666666666667</v>
      </c>
      <c r="K5562" s="52">
        <f>DATE(YEAR(tbl_raw_data[[#This Row],[Date Actioned]]),MONTH(tbl_raw_data[[#This Row],[Date Actioned]]),DAY(tbl_raw_data[[#This Row],[Date Actioned]]))</f>
        <v>45162</v>
      </c>
      <c r="L5562" s="50" t="str">
        <f>UPPER(TEXT(tbl_raw_data[[#This Row],[updated_date]],"MMMM"))</f>
        <v>AUGUST</v>
      </c>
      <c r="M5562" s="50" t="str">
        <f>"WEEK "&amp; IF(ROUNDUP(DAY(tbl_raw_data[[#This Row],[updated_date]])/7,0)=5,4,ROUNDUP(DAY(tbl_raw_data[[#This Row],[updated_date]])/7,0))</f>
        <v>WEEK 4</v>
      </c>
      <c r="N5562" s="50" t="str">
        <f>UPPER(VLOOKUP(tbl_raw_data[[#This Row],[Analyst]],Settiings!$A$2:$B$16,2,0))</f>
        <v>ASIF</v>
      </c>
      <c r="O5562" s="50" t="str">
        <f>TRIM(UPPER(tbl_raw_data[[#This Row],[Outcome]]))</f>
        <v>APPROVE</v>
      </c>
      <c r="P5562" s="50" t="str">
        <f>TRIM(UPPER(tbl_raw_data[[#This Row],[Queue Name]]))</f>
        <v>CONSUMER EXISTING</v>
      </c>
      <c r="Q5562" s="50" t="str">
        <f>IF(tbl_raw_data[[#This Row],[Time taken in min]]&lt;=Settiings!$D$2,"SLA_MET","SLA_NOT_MET")</f>
        <v>SLA_MET</v>
      </c>
      <c r="R5562" s="94"/>
    </row>
    <row r="5563" spans="1:18" x14ac:dyDescent="0.3">
      <c r="A5563" s="14" t="s">
        <v>6106</v>
      </c>
      <c r="B5563" s="15">
        <v>45162.58353009259</v>
      </c>
      <c r="C5563" s="28">
        <v>45162.602476851855</v>
      </c>
      <c r="D5563" s="29" t="s">
        <v>13</v>
      </c>
      <c r="E5563" s="29" t="s">
        <v>9</v>
      </c>
      <c r="F5563" s="29" t="s">
        <v>43</v>
      </c>
      <c r="G5563" s="32"/>
      <c r="H5563" s="86"/>
      <c r="I5563" s="48">
        <f>tbl_raw_data[[#This Row],[Date Actioned]]-tbl_raw_data[[#This Row],[Date Tagged]]</f>
        <v>1.8946759264508728E-2</v>
      </c>
      <c r="J5563" s="46">
        <f>HOUR(tbl_raw_data[[#This Row],[Time_taken]])*60+MINUTE(tbl_raw_data[[#This Row],[Time_taken]])+SECOND(tbl_raw_data[[#This Row],[Time_taken]])/60</f>
        <v>27.283333333333335</v>
      </c>
      <c r="K5563" s="52">
        <f>DATE(YEAR(tbl_raw_data[[#This Row],[Date Actioned]]),MONTH(tbl_raw_data[[#This Row],[Date Actioned]]),DAY(tbl_raw_data[[#This Row],[Date Actioned]]))</f>
        <v>45162</v>
      </c>
      <c r="L5563" s="50" t="str">
        <f>UPPER(TEXT(tbl_raw_data[[#This Row],[updated_date]],"MMMM"))</f>
        <v>AUGUST</v>
      </c>
      <c r="M5563" s="50" t="str">
        <f>"WEEK "&amp; IF(ROUNDUP(DAY(tbl_raw_data[[#This Row],[updated_date]])/7,0)=5,4,ROUNDUP(DAY(tbl_raw_data[[#This Row],[updated_date]])/7,0))</f>
        <v>WEEK 4</v>
      </c>
      <c r="N5563" s="50" t="str">
        <f>UPPER(VLOOKUP(tbl_raw_data[[#This Row],[Analyst]],Settiings!$A$2:$B$16,2,0))</f>
        <v>MERCEDES</v>
      </c>
      <c r="O5563" s="50" t="str">
        <f>TRIM(UPPER(tbl_raw_data[[#This Row],[Outcome]]))</f>
        <v>APPROVE</v>
      </c>
      <c r="P5563" s="50" t="str">
        <f>TRIM(UPPER(tbl_raw_data[[#This Row],[Queue Name]]))</f>
        <v>CONSUMER EXISTING</v>
      </c>
      <c r="Q5563" s="50" t="str">
        <f>IF(tbl_raw_data[[#This Row],[Time taken in min]]&lt;=Settiings!$D$2,"SLA_MET","SLA_NOT_MET")</f>
        <v>SLA_NOT_MET</v>
      </c>
      <c r="R5563" s="94"/>
    </row>
    <row r="5564" spans="1:18" x14ac:dyDescent="0.3">
      <c r="A5564" s="20" t="s">
        <v>6107</v>
      </c>
      <c r="B5564" s="9">
        <v>45162.583738425928</v>
      </c>
      <c r="C5564" s="30">
        <v>45162.592361111114</v>
      </c>
      <c r="D5564" s="31" t="s">
        <v>13</v>
      </c>
      <c r="E5564" s="31" t="s">
        <v>9</v>
      </c>
      <c r="F5564" s="31" t="s">
        <v>53</v>
      </c>
      <c r="G5564" s="31" t="s">
        <v>17</v>
      </c>
      <c r="H5564" s="85"/>
      <c r="I5564" s="48">
        <f>tbl_raw_data[[#This Row],[Date Actioned]]-tbl_raw_data[[#This Row],[Date Tagged]]</f>
        <v>8.6226851854007691E-3</v>
      </c>
      <c r="J5564" s="46">
        <f>HOUR(tbl_raw_data[[#This Row],[Time_taken]])*60+MINUTE(tbl_raw_data[[#This Row],[Time_taken]])+SECOND(tbl_raw_data[[#This Row],[Time_taken]])/60</f>
        <v>12.416666666666666</v>
      </c>
      <c r="K5564" s="52">
        <f>DATE(YEAR(tbl_raw_data[[#This Row],[Date Actioned]]),MONTH(tbl_raw_data[[#This Row],[Date Actioned]]),DAY(tbl_raw_data[[#This Row],[Date Actioned]]))</f>
        <v>45162</v>
      </c>
      <c r="L5564" s="50" t="str">
        <f>UPPER(TEXT(tbl_raw_data[[#This Row],[updated_date]],"MMMM"))</f>
        <v>AUGUST</v>
      </c>
      <c r="M5564" s="50" t="str">
        <f>"WEEK "&amp; IF(ROUNDUP(DAY(tbl_raw_data[[#This Row],[updated_date]])/7,0)=5,4,ROUNDUP(DAY(tbl_raw_data[[#This Row],[updated_date]])/7,0))</f>
        <v>WEEK 4</v>
      </c>
      <c r="N5564" s="50" t="str">
        <f>UPPER(VLOOKUP(tbl_raw_data[[#This Row],[Analyst]],Settiings!$A$2:$B$16,2,0))</f>
        <v>NAVED</v>
      </c>
      <c r="O5564" s="50" t="str">
        <f>TRIM(UPPER(tbl_raw_data[[#This Row],[Outcome]]))</f>
        <v>APPROVE</v>
      </c>
      <c r="P5564" s="50" t="str">
        <f>TRIM(UPPER(tbl_raw_data[[#This Row],[Queue Name]]))</f>
        <v>CONSUMER EXISTING</v>
      </c>
      <c r="Q5564" s="50" t="str">
        <f>IF(tbl_raw_data[[#This Row],[Time taken in min]]&lt;=Settiings!$D$2,"SLA_MET","SLA_NOT_MET")</f>
        <v>SLA_MET</v>
      </c>
      <c r="R5564" s="94"/>
    </row>
    <row r="5565" spans="1:18" x14ac:dyDescent="0.3">
      <c r="A5565" s="20" t="s">
        <v>6109</v>
      </c>
      <c r="B5565" s="15">
        <v>45162.5859837963</v>
      </c>
      <c r="C5565" s="28">
        <v>45162.595821759256</v>
      </c>
      <c r="D5565" s="29" t="s">
        <v>27</v>
      </c>
      <c r="E5565" s="29" t="s">
        <v>19</v>
      </c>
      <c r="F5565" s="29" t="s">
        <v>1097</v>
      </c>
      <c r="G5565" s="29" t="s">
        <v>6110</v>
      </c>
      <c r="H5565" s="84"/>
      <c r="I5565" s="48">
        <f>tbl_raw_data[[#This Row],[Date Actioned]]-tbl_raw_data[[#This Row],[Date Tagged]]</f>
        <v>9.8379629562259652E-3</v>
      </c>
      <c r="J5565" s="46">
        <f>HOUR(tbl_raw_data[[#This Row],[Time_taken]])*60+MINUTE(tbl_raw_data[[#This Row],[Time_taken]])+SECOND(tbl_raw_data[[#This Row],[Time_taken]])/60</f>
        <v>14.166666666666666</v>
      </c>
      <c r="K5565" s="52">
        <f>DATE(YEAR(tbl_raw_data[[#This Row],[Date Actioned]]),MONTH(tbl_raw_data[[#This Row],[Date Actioned]]),DAY(tbl_raw_data[[#This Row],[Date Actioned]]))</f>
        <v>45162</v>
      </c>
      <c r="L5565" s="50" t="str">
        <f>UPPER(TEXT(tbl_raw_data[[#This Row],[updated_date]],"MMMM"))</f>
        <v>AUGUST</v>
      </c>
      <c r="M5565" s="50" t="str">
        <f>"WEEK "&amp; IF(ROUNDUP(DAY(tbl_raw_data[[#This Row],[updated_date]])/7,0)=5,4,ROUNDUP(DAY(tbl_raw_data[[#This Row],[updated_date]])/7,0))</f>
        <v>WEEK 4</v>
      </c>
      <c r="N5565" s="50" t="str">
        <f>UPPER(VLOOKUP(tbl_raw_data[[#This Row],[Analyst]],Settiings!$A$2:$B$16,2,0))</f>
        <v>JULIA</v>
      </c>
      <c r="O5565" s="50" t="str">
        <f>TRIM(UPPER(tbl_raw_data[[#This Row],[Outcome]]))</f>
        <v>DECLINE</v>
      </c>
      <c r="P5565" s="50" t="str">
        <f>TRIM(UPPER(tbl_raw_data[[#This Row],[Queue Name]]))</f>
        <v>CONSUMER POST BUREAU</v>
      </c>
      <c r="Q5565" s="50" t="str">
        <f>IF(tbl_raw_data[[#This Row],[Time taken in min]]&lt;=Settiings!$D$2,"SLA_MET","SLA_NOT_MET")</f>
        <v>SLA_MET</v>
      </c>
      <c r="R5565" s="94"/>
    </row>
    <row r="5566" spans="1:18" x14ac:dyDescent="0.3">
      <c r="A5566" s="23" t="s">
        <v>6111</v>
      </c>
      <c r="B5566" s="15">
        <v>45162.5859837963</v>
      </c>
      <c r="C5566" s="28">
        <v>45162.59747685185</v>
      </c>
      <c r="D5566" s="29" t="s">
        <v>13</v>
      </c>
      <c r="E5566" s="29" t="s">
        <v>9</v>
      </c>
      <c r="F5566" s="29" t="s">
        <v>16</v>
      </c>
      <c r="G5566" s="29" t="s">
        <v>946</v>
      </c>
      <c r="H5566" s="84"/>
      <c r="I5566" s="48">
        <f>tbl_raw_data[[#This Row],[Date Actioned]]-tbl_raw_data[[#This Row],[Date Tagged]]</f>
        <v>1.1493055550090503E-2</v>
      </c>
      <c r="J5566" s="46">
        <f>HOUR(tbl_raw_data[[#This Row],[Time_taken]])*60+MINUTE(tbl_raw_data[[#This Row],[Time_taken]])+SECOND(tbl_raw_data[[#This Row],[Time_taken]])/60</f>
        <v>16.55</v>
      </c>
      <c r="K5566" s="52">
        <f>DATE(YEAR(tbl_raw_data[[#This Row],[Date Actioned]]),MONTH(tbl_raw_data[[#This Row],[Date Actioned]]),DAY(tbl_raw_data[[#This Row],[Date Actioned]]))</f>
        <v>45162</v>
      </c>
      <c r="L5566" s="50" t="str">
        <f>UPPER(TEXT(tbl_raw_data[[#This Row],[updated_date]],"MMMM"))</f>
        <v>AUGUST</v>
      </c>
      <c r="M5566" s="50" t="str">
        <f>"WEEK "&amp; IF(ROUNDUP(DAY(tbl_raw_data[[#This Row],[updated_date]])/7,0)=5,4,ROUNDUP(DAY(tbl_raw_data[[#This Row],[updated_date]])/7,0))</f>
        <v>WEEK 4</v>
      </c>
      <c r="N5566" s="50" t="str">
        <f>UPPER(VLOOKUP(tbl_raw_data[[#This Row],[Analyst]],Settiings!$A$2:$B$16,2,0))</f>
        <v>CAMROOON</v>
      </c>
      <c r="O5566" s="50" t="str">
        <f>TRIM(UPPER(tbl_raw_data[[#This Row],[Outcome]]))</f>
        <v>APPROVE</v>
      </c>
      <c r="P5566" s="50" t="str">
        <f>TRIM(UPPER(tbl_raw_data[[#This Row],[Queue Name]]))</f>
        <v>CONSUMER EXISTING</v>
      </c>
      <c r="Q5566" s="50" t="str">
        <f>IF(tbl_raw_data[[#This Row],[Time taken in min]]&lt;=Settiings!$D$2,"SLA_MET","SLA_NOT_MET")</f>
        <v>SLA_MET</v>
      </c>
      <c r="R5566" s="94"/>
    </row>
    <row r="5567" spans="1:18" x14ac:dyDescent="0.3">
      <c r="A5567" s="14" t="s">
        <v>6112</v>
      </c>
      <c r="B5567" s="9">
        <v>45162.587581018517</v>
      </c>
      <c r="C5567" s="30">
        <v>45162.595983796295</v>
      </c>
      <c r="D5567" s="31" t="s">
        <v>13</v>
      </c>
      <c r="E5567" s="31" t="s">
        <v>9</v>
      </c>
      <c r="F5567" s="31" t="s">
        <v>70</v>
      </c>
      <c r="G5567" s="31" t="s">
        <v>17</v>
      </c>
      <c r="H5567" s="85"/>
      <c r="I5567" s="48">
        <f>tbl_raw_data[[#This Row],[Date Actioned]]-tbl_raw_data[[#This Row],[Date Tagged]]</f>
        <v>8.4027777775190771E-3</v>
      </c>
      <c r="J5567" s="46">
        <f>HOUR(tbl_raw_data[[#This Row],[Time_taken]])*60+MINUTE(tbl_raw_data[[#This Row],[Time_taken]])+SECOND(tbl_raw_data[[#This Row],[Time_taken]])/60</f>
        <v>12.1</v>
      </c>
      <c r="K5567" s="52">
        <f>DATE(YEAR(tbl_raw_data[[#This Row],[Date Actioned]]),MONTH(tbl_raw_data[[#This Row],[Date Actioned]]),DAY(tbl_raw_data[[#This Row],[Date Actioned]]))</f>
        <v>45162</v>
      </c>
      <c r="L5567" s="50" t="str">
        <f>UPPER(TEXT(tbl_raw_data[[#This Row],[updated_date]],"MMMM"))</f>
        <v>AUGUST</v>
      </c>
      <c r="M5567" s="50" t="str">
        <f>"WEEK "&amp; IF(ROUNDUP(DAY(tbl_raw_data[[#This Row],[updated_date]])/7,0)=5,4,ROUNDUP(DAY(tbl_raw_data[[#This Row],[updated_date]])/7,0))</f>
        <v>WEEK 4</v>
      </c>
      <c r="N5567" s="50" t="str">
        <f>UPPER(VLOOKUP(tbl_raw_data[[#This Row],[Analyst]],Settiings!$A$2:$B$16,2,0))</f>
        <v>ASIF</v>
      </c>
      <c r="O5567" s="50" t="str">
        <f>TRIM(UPPER(tbl_raw_data[[#This Row],[Outcome]]))</f>
        <v>APPROVE</v>
      </c>
      <c r="P5567" s="50" t="str">
        <f>TRIM(UPPER(tbl_raw_data[[#This Row],[Queue Name]]))</f>
        <v>CONSUMER EXISTING</v>
      </c>
      <c r="Q5567" s="50" t="str">
        <f>IF(tbl_raw_data[[#This Row],[Time taken in min]]&lt;=Settiings!$D$2,"SLA_MET","SLA_NOT_MET")</f>
        <v>SLA_MET</v>
      </c>
      <c r="R5567" s="94"/>
    </row>
    <row r="5568" spans="1:18" x14ac:dyDescent="0.3">
      <c r="A5568" s="20" t="s">
        <v>6113</v>
      </c>
      <c r="B5568" s="15">
        <v>45162.587962962964</v>
      </c>
      <c r="C5568" s="28">
        <v>45162.600393518522</v>
      </c>
      <c r="D5568" s="29" t="s">
        <v>13</v>
      </c>
      <c r="E5568" s="29" t="s">
        <v>9</v>
      </c>
      <c r="F5568" s="29" t="s">
        <v>686</v>
      </c>
      <c r="G5568" s="29" t="s">
        <v>17</v>
      </c>
      <c r="H5568" s="84"/>
      <c r="I5568" s="48">
        <f>tbl_raw_data[[#This Row],[Date Actioned]]-tbl_raw_data[[#This Row],[Date Tagged]]</f>
        <v>1.2430555558239575E-2</v>
      </c>
      <c r="J5568" s="46">
        <f>HOUR(tbl_raw_data[[#This Row],[Time_taken]])*60+MINUTE(tbl_raw_data[[#This Row],[Time_taken]])+SECOND(tbl_raw_data[[#This Row],[Time_taken]])/60</f>
        <v>17.899999999999999</v>
      </c>
      <c r="K5568" s="52">
        <f>DATE(YEAR(tbl_raw_data[[#This Row],[Date Actioned]]),MONTH(tbl_raw_data[[#This Row],[Date Actioned]]),DAY(tbl_raw_data[[#This Row],[Date Actioned]]))</f>
        <v>45162</v>
      </c>
      <c r="L5568" s="50" t="str">
        <f>UPPER(TEXT(tbl_raw_data[[#This Row],[updated_date]],"MMMM"))</f>
        <v>AUGUST</v>
      </c>
      <c r="M5568" s="50" t="str">
        <f>"WEEK "&amp; IF(ROUNDUP(DAY(tbl_raw_data[[#This Row],[updated_date]])/7,0)=5,4,ROUNDUP(DAY(tbl_raw_data[[#This Row],[updated_date]])/7,0))</f>
        <v>WEEK 4</v>
      </c>
      <c r="N5568" s="50" t="str">
        <f>UPPER(VLOOKUP(tbl_raw_data[[#This Row],[Analyst]],Settiings!$A$2:$B$16,2,0))</f>
        <v>FARDIN</v>
      </c>
      <c r="O5568" s="50" t="str">
        <f>TRIM(UPPER(tbl_raw_data[[#This Row],[Outcome]]))</f>
        <v>APPROVE</v>
      </c>
      <c r="P5568" s="50" t="str">
        <f>TRIM(UPPER(tbl_raw_data[[#This Row],[Queue Name]]))</f>
        <v>CONSUMER EXISTING</v>
      </c>
      <c r="Q5568" s="50" t="str">
        <f>IF(tbl_raw_data[[#This Row],[Time taken in min]]&lt;=Settiings!$D$2,"SLA_MET","SLA_NOT_MET")</f>
        <v>SLA_MET</v>
      </c>
      <c r="R5568" s="94"/>
    </row>
    <row r="5569" spans="1:18" x14ac:dyDescent="0.3">
      <c r="A5569" s="23" t="s">
        <v>6123</v>
      </c>
      <c r="B5569" s="9">
        <v>45162.608703703707</v>
      </c>
      <c r="C5569" s="30">
        <v>45162.612986111111</v>
      </c>
      <c r="D5569" s="31" t="s">
        <v>13</v>
      </c>
      <c r="E5569" s="31" t="s">
        <v>47</v>
      </c>
      <c r="F5569" s="31" t="s">
        <v>53</v>
      </c>
      <c r="G5569" s="31" t="s">
        <v>17</v>
      </c>
      <c r="H5569" s="85"/>
      <c r="I5569" s="48">
        <f>tbl_raw_data[[#This Row],[Date Actioned]]-tbl_raw_data[[#This Row],[Date Tagged]]</f>
        <v>4.2824074043892324E-3</v>
      </c>
      <c r="J5569" s="46">
        <f>HOUR(tbl_raw_data[[#This Row],[Time_taken]])*60+MINUTE(tbl_raw_data[[#This Row],[Time_taken]])+SECOND(tbl_raw_data[[#This Row],[Time_taken]])/60</f>
        <v>6.166666666666667</v>
      </c>
      <c r="K5569" s="52">
        <f>DATE(YEAR(tbl_raw_data[[#This Row],[Date Actioned]]),MONTH(tbl_raw_data[[#This Row],[Date Actioned]]),DAY(tbl_raw_data[[#This Row],[Date Actioned]]))</f>
        <v>45162</v>
      </c>
      <c r="L5569" s="50" t="str">
        <f>UPPER(TEXT(tbl_raw_data[[#This Row],[updated_date]],"MMMM"))</f>
        <v>AUGUST</v>
      </c>
      <c r="M5569" s="50" t="str">
        <f>"WEEK "&amp; IF(ROUNDUP(DAY(tbl_raw_data[[#This Row],[updated_date]])/7,0)=5,4,ROUNDUP(DAY(tbl_raw_data[[#This Row],[updated_date]])/7,0))</f>
        <v>WEEK 4</v>
      </c>
      <c r="N5569" s="50" t="str">
        <f>UPPER(VLOOKUP(tbl_raw_data[[#This Row],[Analyst]],Settiings!$A$2:$B$16,2,0))</f>
        <v>NAVED</v>
      </c>
      <c r="O5569" s="50" t="str">
        <f>TRIM(UPPER(tbl_raw_data[[#This Row],[Outcome]]))</f>
        <v>APPROVE</v>
      </c>
      <c r="P5569" s="50" t="str">
        <f>TRIM(UPPER(tbl_raw_data[[#This Row],[Queue Name]]))</f>
        <v>CONSUMER PRE BUREAU</v>
      </c>
      <c r="Q5569" s="50" t="str">
        <f>IF(tbl_raw_data[[#This Row],[Time taken in min]]&lt;=Settiings!$D$2,"SLA_MET","SLA_NOT_MET")</f>
        <v>SLA_MET</v>
      </c>
      <c r="R5569" s="94"/>
    </row>
    <row r="5570" spans="1:18" x14ac:dyDescent="0.3">
      <c r="A5570" s="14" t="s">
        <v>6125</v>
      </c>
      <c r="B5570" s="15">
        <v>45162.608946759261</v>
      </c>
      <c r="C5570" s="28">
        <v>45162.615671296298</v>
      </c>
      <c r="D5570" s="29" t="s">
        <v>13</v>
      </c>
      <c r="E5570" s="29" t="s">
        <v>9</v>
      </c>
      <c r="F5570" s="29" t="s">
        <v>686</v>
      </c>
      <c r="G5570" s="29" t="s">
        <v>17</v>
      </c>
      <c r="H5570" s="84"/>
      <c r="I5570" s="48">
        <f>tbl_raw_data[[#This Row],[Date Actioned]]-tbl_raw_data[[#This Row],[Date Tagged]]</f>
        <v>6.7245370373711921E-3</v>
      </c>
      <c r="J5570" s="46">
        <f>HOUR(tbl_raw_data[[#This Row],[Time_taken]])*60+MINUTE(tbl_raw_data[[#This Row],[Time_taken]])+SECOND(tbl_raw_data[[#This Row],[Time_taken]])/60</f>
        <v>9.6833333333333336</v>
      </c>
      <c r="K5570" s="52">
        <f>DATE(YEAR(tbl_raw_data[[#This Row],[Date Actioned]]),MONTH(tbl_raw_data[[#This Row],[Date Actioned]]),DAY(tbl_raw_data[[#This Row],[Date Actioned]]))</f>
        <v>45162</v>
      </c>
      <c r="L5570" s="50" t="str">
        <f>UPPER(TEXT(tbl_raw_data[[#This Row],[updated_date]],"MMMM"))</f>
        <v>AUGUST</v>
      </c>
      <c r="M5570" s="50" t="str">
        <f>"WEEK "&amp; IF(ROUNDUP(DAY(tbl_raw_data[[#This Row],[updated_date]])/7,0)=5,4,ROUNDUP(DAY(tbl_raw_data[[#This Row],[updated_date]])/7,0))</f>
        <v>WEEK 4</v>
      </c>
      <c r="N5570" s="50" t="str">
        <f>UPPER(VLOOKUP(tbl_raw_data[[#This Row],[Analyst]],Settiings!$A$2:$B$16,2,0))</f>
        <v>FARDIN</v>
      </c>
      <c r="O5570" s="50" t="str">
        <f>TRIM(UPPER(tbl_raw_data[[#This Row],[Outcome]]))</f>
        <v>APPROVE</v>
      </c>
      <c r="P5570" s="50" t="str">
        <f>TRIM(UPPER(tbl_raw_data[[#This Row],[Queue Name]]))</f>
        <v>CONSUMER EXISTING</v>
      </c>
      <c r="Q5570" s="50" t="str">
        <f>IF(tbl_raw_data[[#This Row],[Time taken in min]]&lt;=Settiings!$D$2,"SLA_MET","SLA_NOT_MET")</f>
        <v>SLA_MET</v>
      </c>
      <c r="R5570" s="94"/>
    </row>
    <row r="5571" spans="1:18" x14ac:dyDescent="0.3">
      <c r="A5571" s="20" t="s">
        <v>6127</v>
      </c>
      <c r="B5571" s="9">
        <v>45162.610405092593</v>
      </c>
      <c r="C5571" s="30">
        <v>45162.616608796299</v>
      </c>
      <c r="D5571" s="31" t="s">
        <v>13</v>
      </c>
      <c r="E5571" s="31" t="s">
        <v>47</v>
      </c>
      <c r="F5571" s="31" t="s">
        <v>16</v>
      </c>
      <c r="G5571" s="31" t="s">
        <v>41</v>
      </c>
      <c r="H5571" s="85"/>
      <c r="I5571" s="48">
        <f>tbl_raw_data[[#This Row],[Date Actioned]]-tbl_raw_data[[#This Row],[Date Tagged]]</f>
        <v>6.2037037059781142E-3</v>
      </c>
      <c r="J5571" s="46">
        <f>HOUR(tbl_raw_data[[#This Row],[Time_taken]])*60+MINUTE(tbl_raw_data[[#This Row],[Time_taken]])+SECOND(tbl_raw_data[[#This Row],[Time_taken]])/60</f>
        <v>8.9333333333333336</v>
      </c>
      <c r="K5571" s="52">
        <f>DATE(YEAR(tbl_raw_data[[#This Row],[Date Actioned]]),MONTH(tbl_raw_data[[#This Row],[Date Actioned]]),DAY(tbl_raw_data[[#This Row],[Date Actioned]]))</f>
        <v>45162</v>
      </c>
      <c r="L5571" s="50" t="str">
        <f>UPPER(TEXT(tbl_raw_data[[#This Row],[updated_date]],"MMMM"))</f>
        <v>AUGUST</v>
      </c>
      <c r="M5571" s="50" t="str">
        <f>"WEEK "&amp; IF(ROUNDUP(DAY(tbl_raw_data[[#This Row],[updated_date]])/7,0)=5,4,ROUNDUP(DAY(tbl_raw_data[[#This Row],[updated_date]])/7,0))</f>
        <v>WEEK 4</v>
      </c>
      <c r="N5571" s="50" t="str">
        <f>UPPER(VLOOKUP(tbl_raw_data[[#This Row],[Analyst]],Settiings!$A$2:$B$16,2,0))</f>
        <v>CAMROOON</v>
      </c>
      <c r="O5571" s="50" t="str">
        <f>TRIM(UPPER(tbl_raw_data[[#This Row],[Outcome]]))</f>
        <v>APPROVE</v>
      </c>
      <c r="P5571" s="50" t="str">
        <f>TRIM(UPPER(tbl_raw_data[[#This Row],[Queue Name]]))</f>
        <v>CONSUMER PRE BUREAU</v>
      </c>
      <c r="Q5571" s="50" t="str">
        <f>IF(tbl_raw_data[[#This Row],[Time taken in min]]&lt;=Settiings!$D$2,"SLA_MET","SLA_NOT_MET")</f>
        <v>SLA_MET</v>
      </c>
      <c r="R5571" s="94"/>
    </row>
    <row r="5572" spans="1:18" x14ac:dyDescent="0.3">
      <c r="A5572" s="23" t="s">
        <v>6128</v>
      </c>
      <c r="B5572" s="15">
        <v>45162.610405092593</v>
      </c>
      <c r="C5572" s="28">
        <v>45162.622627314813</v>
      </c>
      <c r="D5572" s="29" t="s">
        <v>13</v>
      </c>
      <c r="E5572" s="29" t="s">
        <v>9</v>
      </c>
      <c r="F5572" s="29" t="s">
        <v>70</v>
      </c>
      <c r="G5572" s="29" t="s">
        <v>5784</v>
      </c>
      <c r="H5572" s="84"/>
      <c r="I5572" s="48">
        <f>tbl_raw_data[[#This Row],[Date Actioned]]-tbl_raw_data[[#This Row],[Date Tagged]]</f>
        <v>1.2222222219861578E-2</v>
      </c>
      <c r="J5572" s="46">
        <f>HOUR(tbl_raw_data[[#This Row],[Time_taken]])*60+MINUTE(tbl_raw_data[[#This Row],[Time_taken]])+SECOND(tbl_raw_data[[#This Row],[Time_taken]])/60</f>
        <v>17.600000000000001</v>
      </c>
      <c r="K5572" s="52">
        <f>DATE(YEAR(tbl_raw_data[[#This Row],[Date Actioned]]),MONTH(tbl_raw_data[[#This Row],[Date Actioned]]),DAY(tbl_raw_data[[#This Row],[Date Actioned]]))</f>
        <v>45162</v>
      </c>
      <c r="L5572" s="50" t="str">
        <f>UPPER(TEXT(tbl_raw_data[[#This Row],[updated_date]],"MMMM"))</f>
        <v>AUGUST</v>
      </c>
      <c r="M5572" s="50" t="str">
        <f>"WEEK "&amp; IF(ROUNDUP(DAY(tbl_raw_data[[#This Row],[updated_date]])/7,0)=5,4,ROUNDUP(DAY(tbl_raw_data[[#This Row],[updated_date]])/7,0))</f>
        <v>WEEK 4</v>
      </c>
      <c r="N5572" s="50" t="str">
        <f>UPPER(VLOOKUP(tbl_raw_data[[#This Row],[Analyst]],Settiings!$A$2:$B$16,2,0))</f>
        <v>ASIF</v>
      </c>
      <c r="O5572" s="50" t="str">
        <f>TRIM(UPPER(tbl_raw_data[[#This Row],[Outcome]]))</f>
        <v>APPROVE</v>
      </c>
      <c r="P5572" s="50" t="str">
        <f>TRIM(UPPER(tbl_raw_data[[#This Row],[Queue Name]]))</f>
        <v>CONSUMER EXISTING</v>
      </c>
      <c r="Q5572" s="50" t="str">
        <f>IF(tbl_raw_data[[#This Row],[Time taken in min]]&lt;=Settiings!$D$2,"SLA_MET","SLA_NOT_MET")</f>
        <v>SLA_MET</v>
      </c>
      <c r="R5572" s="94"/>
    </row>
    <row r="5573" spans="1:18" x14ac:dyDescent="0.3">
      <c r="A5573" s="14" t="s">
        <v>6129</v>
      </c>
      <c r="B5573" s="9">
        <v>45162.614502314813</v>
      </c>
      <c r="C5573" s="30">
        <v>45162.62699074074</v>
      </c>
      <c r="D5573" s="31" t="s">
        <v>13</v>
      </c>
      <c r="E5573" s="31" t="s">
        <v>9</v>
      </c>
      <c r="F5573" s="31" t="s">
        <v>686</v>
      </c>
      <c r="G5573" s="33"/>
      <c r="H5573" s="87"/>
      <c r="I5573" s="48">
        <f>tbl_raw_data[[#This Row],[Date Actioned]]-tbl_raw_data[[#This Row],[Date Tagged]]</f>
        <v>1.2488425927585922E-2</v>
      </c>
      <c r="J5573" s="46">
        <f>HOUR(tbl_raw_data[[#This Row],[Time_taken]])*60+MINUTE(tbl_raw_data[[#This Row],[Time_taken]])+SECOND(tbl_raw_data[[#This Row],[Time_taken]])/60</f>
        <v>17.983333333333334</v>
      </c>
      <c r="K5573" s="52">
        <f>DATE(YEAR(tbl_raw_data[[#This Row],[Date Actioned]]),MONTH(tbl_raw_data[[#This Row],[Date Actioned]]),DAY(tbl_raw_data[[#This Row],[Date Actioned]]))</f>
        <v>45162</v>
      </c>
      <c r="L5573" s="50" t="str">
        <f>UPPER(TEXT(tbl_raw_data[[#This Row],[updated_date]],"MMMM"))</f>
        <v>AUGUST</v>
      </c>
      <c r="M5573" s="50" t="str">
        <f>"WEEK "&amp; IF(ROUNDUP(DAY(tbl_raw_data[[#This Row],[updated_date]])/7,0)=5,4,ROUNDUP(DAY(tbl_raw_data[[#This Row],[updated_date]])/7,0))</f>
        <v>WEEK 4</v>
      </c>
      <c r="N5573" s="50" t="str">
        <f>UPPER(VLOOKUP(tbl_raw_data[[#This Row],[Analyst]],Settiings!$A$2:$B$16,2,0))</f>
        <v>FARDIN</v>
      </c>
      <c r="O5573" s="50" t="str">
        <f>TRIM(UPPER(tbl_raw_data[[#This Row],[Outcome]]))</f>
        <v>APPROVE</v>
      </c>
      <c r="P5573" s="50" t="str">
        <f>TRIM(UPPER(tbl_raw_data[[#This Row],[Queue Name]]))</f>
        <v>CONSUMER EXISTING</v>
      </c>
      <c r="Q5573" s="50" t="str">
        <f>IF(tbl_raw_data[[#This Row],[Time taken in min]]&lt;=Settiings!$D$2,"SLA_MET","SLA_NOT_MET")</f>
        <v>SLA_MET</v>
      </c>
      <c r="R5573" s="94"/>
    </row>
    <row r="5574" spans="1:18" x14ac:dyDescent="0.3">
      <c r="A5574" s="20" t="s">
        <v>6130</v>
      </c>
      <c r="B5574" s="15">
        <v>45162.615567129629</v>
      </c>
      <c r="C5574" s="28">
        <v>45162.620046296295</v>
      </c>
      <c r="D5574" s="29" t="s">
        <v>13</v>
      </c>
      <c r="E5574" s="29" t="s">
        <v>9</v>
      </c>
      <c r="F5574" s="29" t="s">
        <v>686</v>
      </c>
      <c r="G5574" s="29" t="s">
        <v>17</v>
      </c>
      <c r="H5574" s="84"/>
      <c r="I5574" s="48">
        <f>tbl_raw_data[[#This Row],[Date Actioned]]-tbl_raw_data[[#This Row],[Date Tagged]]</f>
        <v>4.4791666659875773E-3</v>
      </c>
      <c r="J5574" s="46">
        <f>HOUR(tbl_raw_data[[#This Row],[Time_taken]])*60+MINUTE(tbl_raw_data[[#This Row],[Time_taken]])+SECOND(tbl_raw_data[[#This Row],[Time_taken]])/60</f>
        <v>6.45</v>
      </c>
      <c r="K5574" s="52">
        <f>DATE(YEAR(tbl_raw_data[[#This Row],[Date Actioned]]),MONTH(tbl_raw_data[[#This Row],[Date Actioned]]),DAY(tbl_raw_data[[#This Row],[Date Actioned]]))</f>
        <v>45162</v>
      </c>
      <c r="L5574" s="50" t="str">
        <f>UPPER(TEXT(tbl_raw_data[[#This Row],[updated_date]],"MMMM"))</f>
        <v>AUGUST</v>
      </c>
      <c r="M5574" s="50" t="str">
        <f>"WEEK "&amp; IF(ROUNDUP(DAY(tbl_raw_data[[#This Row],[updated_date]])/7,0)=5,4,ROUNDUP(DAY(tbl_raw_data[[#This Row],[updated_date]])/7,0))</f>
        <v>WEEK 4</v>
      </c>
      <c r="N5574" s="50" t="str">
        <f>UPPER(VLOOKUP(tbl_raw_data[[#This Row],[Analyst]],Settiings!$A$2:$B$16,2,0))</f>
        <v>FARDIN</v>
      </c>
      <c r="O5574" s="50" t="str">
        <f>TRIM(UPPER(tbl_raw_data[[#This Row],[Outcome]]))</f>
        <v>APPROVE</v>
      </c>
      <c r="P5574" s="50" t="str">
        <f>TRIM(UPPER(tbl_raw_data[[#This Row],[Queue Name]]))</f>
        <v>CONSUMER EXISTING</v>
      </c>
      <c r="Q5574" s="50" t="str">
        <f>IF(tbl_raw_data[[#This Row],[Time taken in min]]&lt;=Settiings!$D$2,"SLA_MET","SLA_NOT_MET")</f>
        <v>SLA_MET</v>
      </c>
      <c r="R5574" s="94"/>
    </row>
    <row r="5575" spans="1:18" x14ac:dyDescent="0.3">
      <c r="A5575" s="23" t="s">
        <v>6131</v>
      </c>
      <c r="B5575" s="9">
        <v>45162.619849537034</v>
      </c>
      <c r="C5575" s="30">
        <v>45162.62604166667</v>
      </c>
      <c r="D5575" s="31" t="s">
        <v>13</v>
      </c>
      <c r="E5575" s="31" t="s">
        <v>19</v>
      </c>
      <c r="F5575" s="31" t="s">
        <v>70</v>
      </c>
      <c r="G5575" s="33"/>
      <c r="H5575" s="87"/>
      <c r="I5575" s="48">
        <f>tbl_raw_data[[#This Row],[Date Actioned]]-tbl_raw_data[[#This Row],[Date Tagged]]</f>
        <v>6.1921296364744194E-3</v>
      </c>
      <c r="J5575" s="46">
        <f>HOUR(tbl_raw_data[[#This Row],[Time_taken]])*60+MINUTE(tbl_raw_data[[#This Row],[Time_taken]])+SECOND(tbl_raw_data[[#This Row],[Time_taken]])/60</f>
        <v>8.9166666666666661</v>
      </c>
      <c r="K5575" s="52">
        <f>DATE(YEAR(tbl_raw_data[[#This Row],[Date Actioned]]),MONTH(tbl_raw_data[[#This Row],[Date Actioned]]),DAY(tbl_raw_data[[#This Row],[Date Actioned]]))</f>
        <v>45162</v>
      </c>
      <c r="L5575" s="50" t="str">
        <f>UPPER(TEXT(tbl_raw_data[[#This Row],[updated_date]],"MMMM"))</f>
        <v>AUGUST</v>
      </c>
      <c r="M5575" s="50" t="str">
        <f>"WEEK "&amp; IF(ROUNDUP(DAY(tbl_raw_data[[#This Row],[updated_date]])/7,0)=5,4,ROUNDUP(DAY(tbl_raw_data[[#This Row],[updated_date]])/7,0))</f>
        <v>WEEK 4</v>
      </c>
      <c r="N5575" s="50" t="str">
        <f>UPPER(VLOOKUP(tbl_raw_data[[#This Row],[Analyst]],Settiings!$A$2:$B$16,2,0))</f>
        <v>ASIF</v>
      </c>
      <c r="O5575" s="50" t="str">
        <f>TRIM(UPPER(tbl_raw_data[[#This Row],[Outcome]]))</f>
        <v>APPROVE</v>
      </c>
      <c r="P5575" s="50" t="str">
        <f>TRIM(UPPER(tbl_raw_data[[#This Row],[Queue Name]]))</f>
        <v>CONSUMER POST BUREAU</v>
      </c>
      <c r="Q5575" s="50" t="str">
        <f>IF(tbl_raw_data[[#This Row],[Time taken in min]]&lt;=Settiings!$D$2,"SLA_MET","SLA_NOT_MET")</f>
        <v>SLA_MET</v>
      </c>
      <c r="R5575" s="94"/>
    </row>
    <row r="5576" spans="1:18" x14ac:dyDescent="0.3">
      <c r="A5576" s="23" t="s">
        <v>6132</v>
      </c>
      <c r="B5576" s="9">
        <v>45162.621539351851</v>
      </c>
      <c r="C5576" s="30">
        <v>45162.631689814814</v>
      </c>
      <c r="D5576" s="31" t="s">
        <v>27</v>
      </c>
      <c r="E5576" s="31" t="s">
        <v>9</v>
      </c>
      <c r="F5576" s="31" t="s">
        <v>43</v>
      </c>
      <c r="G5576" s="33"/>
      <c r="H5576" s="87"/>
      <c r="I5576" s="48">
        <f>tbl_raw_data[[#This Row],[Date Actioned]]-tbl_raw_data[[#This Row],[Date Tagged]]</f>
        <v>1.0150462963792961E-2</v>
      </c>
      <c r="J5576" s="46">
        <f>HOUR(tbl_raw_data[[#This Row],[Time_taken]])*60+MINUTE(tbl_raw_data[[#This Row],[Time_taken]])+SECOND(tbl_raw_data[[#This Row],[Time_taken]])/60</f>
        <v>14.616666666666667</v>
      </c>
      <c r="K5576" s="52">
        <f>DATE(YEAR(tbl_raw_data[[#This Row],[Date Actioned]]),MONTH(tbl_raw_data[[#This Row],[Date Actioned]]),DAY(tbl_raw_data[[#This Row],[Date Actioned]]))</f>
        <v>45162</v>
      </c>
      <c r="L5576" s="50" t="str">
        <f>UPPER(TEXT(tbl_raw_data[[#This Row],[updated_date]],"MMMM"))</f>
        <v>AUGUST</v>
      </c>
      <c r="M5576" s="50" t="str">
        <f>"WEEK "&amp; IF(ROUNDUP(DAY(tbl_raw_data[[#This Row],[updated_date]])/7,0)=5,4,ROUNDUP(DAY(tbl_raw_data[[#This Row],[updated_date]])/7,0))</f>
        <v>WEEK 4</v>
      </c>
      <c r="N5576" s="50" t="str">
        <f>UPPER(VLOOKUP(tbl_raw_data[[#This Row],[Analyst]],Settiings!$A$2:$B$16,2,0))</f>
        <v>MERCEDES</v>
      </c>
      <c r="O5576" s="50" t="str">
        <f>TRIM(UPPER(tbl_raw_data[[#This Row],[Outcome]]))</f>
        <v>DECLINE</v>
      </c>
      <c r="P5576" s="50" t="str">
        <f>TRIM(UPPER(tbl_raw_data[[#This Row],[Queue Name]]))</f>
        <v>CONSUMER EXISTING</v>
      </c>
      <c r="Q5576" s="50" t="str">
        <f>IF(tbl_raw_data[[#This Row],[Time taken in min]]&lt;=Settiings!$D$2,"SLA_MET","SLA_NOT_MET")</f>
        <v>SLA_MET</v>
      </c>
      <c r="R5576" s="94"/>
    </row>
    <row r="5577" spans="1:18" x14ac:dyDescent="0.3">
      <c r="A5577" s="14" t="s">
        <v>6134</v>
      </c>
      <c r="B5577" s="15">
        <v>45162.62296296296</v>
      </c>
      <c r="C5577" s="28">
        <v>45162.62703703704</v>
      </c>
      <c r="D5577" s="29" t="s">
        <v>27</v>
      </c>
      <c r="E5577" s="29" t="s">
        <v>9</v>
      </c>
      <c r="F5577" s="29" t="s">
        <v>53</v>
      </c>
      <c r="G5577" s="29" t="s">
        <v>4777</v>
      </c>
      <c r="H5577" s="84"/>
      <c r="I5577" s="48">
        <f>tbl_raw_data[[#This Row],[Date Actioned]]-tbl_raw_data[[#This Row],[Date Tagged]]</f>
        <v>4.0740740805631503E-3</v>
      </c>
      <c r="J5577" s="46">
        <f>HOUR(tbl_raw_data[[#This Row],[Time_taken]])*60+MINUTE(tbl_raw_data[[#This Row],[Time_taken]])+SECOND(tbl_raw_data[[#This Row],[Time_taken]])/60</f>
        <v>5.8666666666666671</v>
      </c>
      <c r="K5577" s="52">
        <f>DATE(YEAR(tbl_raw_data[[#This Row],[Date Actioned]]),MONTH(tbl_raw_data[[#This Row],[Date Actioned]]),DAY(tbl_raw_data[[#This Row],[Date Actioned]]))</f>
        <v>45162</v>
      </c>
      <c r="L5577" s="50" t="str">
        <f>UPPER(TEXT(tbl_raw_data[[#This Row],[updated_date]],"MMMM"))</f>
        <v>AUGUST</v>
      </c>
      <c r="M5577" s="50" t="str">
        <f>"WEEK "&amp; IF(ROUNDUP(DAY(tbl_raw_data[[#This Row],[updated_date]])/7,0)=5,4,ROUNDUP(DAY(tbl_raw_data[[#This Row],[updated_date]])/7,0))</f>
        <v>WEEK 4</v>
      </c>
      <c r="N5577" s="50" t="str">
        <f>UPPER(VLOOKUP(tbl_raw_data[[#This Row],[Analyst]],Settiings!$A$2:$B$16,2,0))</f>
        <v>NAVED</v>
      </c>
      <c r="O5577" s="50" t="str">
        <f>TRIM(UPPER(tbl_raw_data[[#This Row],[Outcome]]))</f>
        <v>DECLINE</v>
      </c>
      <c r="P5577" s="50" t="str">
        <f>TRIM(UPPER(tbl_raw_data[[#This Row],[Queue Name]]))</f>
        <v>CONSUMER EXISTING</v>
      </c>
      <c r="Q5577" s="50" t="str">
        <f>IF(tbl_raw_data[[#This Row],[Time taken in min]]&lt;=Settiings!$D$2,"SLA_MET","SLA_NOT_MET")</f>
        <v>SLA_MET</v>
      </c>
      <c r="R5577" s="94"/>
    </row>
    <row r="5578" spans="1:18" x14ac:dyDescent="0.3">
      <c r="A5578" s="14" t="s">
        <v>6136</v>
      </c>
      <c r="B5578" s="15">
        <v>45162.624571759261</v>
      </c>
      <c r="C5578" s="28">
        <v>45162.640011574076</v>
      </c>
      <c r="D5578" s="29" t="s">
        <v>13</v>
      </c>
      <c r="E5578" s="29" t="s">
        <v>19</v>
      </c>
      <c r="F5578" s="29" t="s">
        <v>24</v>
      </c>
      <c r="G5578" s="32"/>
      <c r="H5578" s="86"/>
      <c r="I5578" s="48">
        <f>tbl_raw_data[[#This Row],[Date Actioned]]-tbl_raw_data[[#This Row],[Date Tagged]]</f>
        <v>1.5439814815181307E-2</v>
      </c>
      <c r="J5578" s="46">
        <f>HOUR(tbl_raw_data[[#This Row],[Time_taken]])*60+MINUTE(tbl_raw_data[[#This Row],[Time_taken]])+SECOND(tbl_raw_data[[#This Row],[Time_taken]])/60</f>
        <v>22.233333333333334</v>
      </c>
      <c r="K5578" s="52">
        <f>DATE(YEAR(tbl_raw_data[[#This Row],[Date Actioned]]),MONTH(tbl_raw_data[[#This Row],[Date Actioned]]),DAY(tbl_raw_data[[#This Row],[Date Actioned]]))</f>
        <v>45162</v>
      </c>
      <c r="L5578" s="50" t="str">
        <f>UPPER(TEXT(tbl_raw_data[[#This Row],[updated_date]],"MMMM"))</f>
        <v>AUGUST</v>
      </c>
      <c r="M5578" s="50" t="str">
        <f>"WEEK "&amp; IF(ROUNDUP(DAY(tbl_raw_data[[#This Row],[updated_date]])/7,0)=5,4,ROUNDUP(DAY(tbl_raw_data[[#This Row],[updated_date]])/7,0))</f>
        <v>WEEK 4</v>
      </c>
      <c r="N5578" s="50" t="str">
        <f>UPPER(VLOOKUP(tbl_raw_data[[#This Row],[Analyst]],Settiings!$A$2:$B$16,2,0))</f>
        <v>QUADIR</v>
      </c>
      <c r="O5578" s="50" t="str">
        <f>TRIM(UPPER(tbl_raw_data[[#This Row],[Outcome]]))</f>
        <v>APPROVE</v>
      </c>
      <c r="P5578" s="50" t="str">
        <f>TRIM(UPPER(tbl_raw_data[[#This Row],[Queue Name]]))</f>
        <v>CONSUMER POST BUREAU</v>
      </c>
      <c r="Q5578" s="50" t="str">
        <f>IF(tbl_raw_data[[#This Row],[Time taken in min]]&lt;=Settiings!$D$2,"SLA_MET","SLA_NOT_MET")</f>
        <v>SLA_NOT_MET</v>
      </c>
      <c r="R5578" s="94"/>
    </row>
    <row r="5579" spans="1:18" x14ac:dyDescent="0.3">
      <c r="A5579" s="20" t="s">
        <v>6137</v>
      </c>
      <c r="B5579" s="9">
        <v>45162.625092592592</v>
      </c>
      <c r="C5579" s="30">
        <v>45162.632048611114</v>
      </c>
      <c r="D5579" s="31" t="s">
        <v>13</v>
      </c>
      <c r="E5579" s="31" t="s">
        <v>19</v>
      </c>
      <c r="F5579" s="31" t="s">
        <v>686</v>
      </c>
      <c r="G5579" s="33"/>
      <c r="H5579" s="87"/>
      <c r="I5579" s="48">
        <f>tbl_raw_data[[#This Row],[Date Actioned]]-tbl_raw_data[[#This Row],[Date Tagged]]</f>
        <v>6.9560185220325366E-3</v>
      </c>
      <c r="J5579" s="46">
        <f>HOUR(tbl_raw_data[[#This Row],[Time_taken]])*60+MINUTE(tbl_raw_data[[#This Row],[Time_taken]])+SECOND(tbl_raw_data[[#This Row],[Time_taken]])/60</f>
        <v>10.016666666666667</v>
      </c>
      <c r="K5579" s="52">
        <f>DATE(YEAR(tbl_raw_data[[#This Row],[Date Actioned]]),MONTH(tbl_raw_data[[#This Row],[Date Actioned]]),DAY(tbl_raw_data[[#This Row],[Date Actioned]]))</f>
        <v>45162</v>
      </c>
      <c r="L5579" s="50" t="str">
        <f>UPPER(TEXT(tbl_raw_data[[#This Row],[updated_date]],"MMMM"))</f>
        <v>AUGUST</v>
      </c>
      <c r="M5579" s="50" t="str">
        <f>"WEEK "&amp; IF(ROUNDUP(DAY(tbl_raw_data[[#This Row],[updated_date]])/7,0)=5,4,ROUNDUP(DAY(tbl_raw_data[[#This Row],[updated_date]])/7,0))</f>
        <v>WEEK 4</v>
      </c>
      <c r="N5579" s="50" t="str">
        <f>UPPER(VLOOKUP(tbl_raw_data[[#This Row],[Analyst]],Settiings!$A$2:$B$16,2,0))</f>
        <v>FARDIN</v>
      </c>
      <c r="O5579" s="50" t="str">
        <f>TRIM(UPPER(tbl_raw_data[[#This Row],[Outcome]]))</f>
        <v>APPROVE</v>
      </c>
      <c r="P5579" s="50" t="str">
        <f>TRIM(UPPER(tbl_raw_data[[#This Row],[Queue Name]]))</f>
        <v>CONSUMER POST BUREAU</v>
      </c>
      <c r="Q5579" s="50" t="str">
        <f>IF(tbl_raw_data[[#This Row],[Time taken in min]]&lt;=Settiings!$D$2,"SLA_MET","SLA_NOT_MET")</f>
        <v>SLA_MET</v>
      </c>
      <c r="R5579" s="94"/>
    </row>
    <row r="5580" spans="1:18" x14ac:dyDescent="0.3">
      <c r="A5580" s="23" t="s">
        <v>6138</v>
      </c>
      <c r="B5580" s="15">
        <v>45162.630046296297</v>
      </c>
      <c r="C5580" s="28">
        <v>45162.635775462964</v>
      </c>
      <c r="D5580" s="29" t="s">
        <v>13</v>
      </c>
      <c r="E5580" s="29" t="s">
        <v>9</v>
      </c>
      <c r="F5580" s="29" t="s">
        <v>16</v>
      </c>
      <c r="G5580" s="29" t="s">
        <v>128</v>
      </c>
      <c r="H5580" s="84"/>
      <c r="I5580" s="48">
        <f>tbl_raw_data[[#This Row],[Date Actioned]]-tbl_raw_data[[#This Row],[Date Tagged]]</f>
        <v>5.7291666671517305E-3</v>
      </c>
      <c r="J5580" s="46">
        <f>HOUR(tbl_raw_data[[#This Row],[Time_taken]])*60+MINUTE(tbl_raw_data[[#This Row],[Time_taken]])+SECOND(tbl_raw_data[[#This Row],[Time_taken]])/60</f>
        <v>8.25</v>
      </c>
      <c r="K5580" s="52">
        <f>DATE(YEAR(tbl_raw_data[[#This Row],[Date Actioned]]),MONTH(tbl_raw_data[[#This Row],[Date Actioned]]),DAY(tbl_raw_data[[#This Row],[Date Actioned]]))</f>
        <v>45162</v>
      </c>
      <c r="L5580" s="50" t="str">
        <f>UPPER(TEXT(tbl_raw_data[[#This Row],[updated_date]],"MMMM"))</f>
        <v>AUGUST</v>
      </c>
      <c r="M5580" s="50" t="str">
        <f>"WEEK "&amp; IF(ROUNDUP(DAY(tbl_raw_data[[#This Row],[updated_date]])/7,0)=5,4,ROUNDUP(DAY(tbl_raw_data[[#This Row],[updated_date]])/7,0))</f>
        <v>WEEK 4</v>
      </c>
      <c r="N5580" s="50" t="str">
        <f>UPPER(VLOOKUP(tbl_raw_data[[#This Row],[Analyst]],Settiings!$A$2:$B$16,2,0))</f>
        <v>CAMROOON</v>
      </c>
      <c r="O5580" s="50" t="str">
        <f>TRIM(UPPER(tbl_raw_data[[#This Row],[Outcome]]))</f>
        <v>APPROVE</v>
      </c>
      <c r="P5580" s="50" t="str">
        <f>TRIM(UPPER(tbl_raw_data[[#This Row],[Queue Name]]))</f>
        <v>CONSUMER EXISTING</v>
      </c>
      <c r="Q5580" s="50" t="str">
        <f>IF(tbl_raw_data[[#This Row],[Time taken in min]]&lt;=Settiings!$D$2,"SLA_MET","SLA_NOT_MET")</f>
        <v>SLA_MET</v>
      </c>
      <c r="R5580" s="94"/>
    </row>
    <row r="5581" spans="1:18" x14ac:dyDescent="0.3">
      <c r="A5581" s="14" t="s">
        <v>6139</v>
      </c>
      <c r="B5581" s="9">
        <v>45162.630439814813</v>
      </c>
      <c r="C5581" s="30">
        <v>45162.63585648148</v>
      </c>
      <c r="D5581" s="31" t="s">
        <v>13</v>
      </c>
      <c r="E5581" s="31" t="s">
        <v>9</v>
      </c>
      <c r="F5581" s="31" t="s">
        <v>686</v>
      </c>
      <c r="G5581" s="31" t="s">
        <v>946</v>
      </c>
      <c r="H5581" s="85"/>
      <c r="I5581" s="48">
        <f>tbl_raw_data[[#This Row],[Date Actioned]]-tbl_raw_data[[#This Row],[Date Tagged]]</f>
        <v>5.4166666668606922E-3</v>
      </c>
      <c r="J5581" s="46">
        <f>HOUR(tbl_raw_data[[#This Row],[Time_taken]])*60+MINUTE(tbl_raw_data[[#This Row],[Time_taken]])+SECOND(tbl_raw_data[[#This Row],[Time_taken]])/60</f>
        <v>7.8</v>
      </c>
      <c r="K5581" s="52">
        <f>DATE(YEAR(tbl_raw_data[[#This Row],[Date Actioned]]),MONTH(tbl_raw_data[[#This Row],[Date Actioned]]),DAY(tbl_raw_data[[#This Row],[Date Actioned]]))</f>
        <v>45162</v>
      </c>
      <c r="L5581" s="50" t="str">
        <f>UPPER(TEXT(tbl_raw_data[[#This Row],[updated_date]],"MMMM"))</f>
        <v>AUGUST</v>
      </c>
      <c r="M5581" s="50" t="str">
        <f>"WEEK "&amp; IF(ROUNDUP(DAY(tbl_raw_data[[#This Row],[updated_date]])/7,0)=5,4,ROUNDUP(DAY(tbl_raw_data[[#This Row],[updated_date]])/7,0))</f>
        <v>WEEK 4</v>
      </c>
      <c r="N5581" s="50" t="str">
        <f>UPPER(VLOOKUP(tbl_raw_data[[#This Row],[Analyst]],Settiings!$A$2:$B$16,2,0))</f>
        <v>FARDIN</v>
      </c>
      <c r="O5581" s="50" t="str">
        <f>TRIM(UPPER(tbl_raw_data[[#This Row],[Outcome]]))</f>
        <v>APPROVE</v>
      </c>
      <c r="P5581" s="50" t="str">
        <f>TRIM(UPPER(tbl_raw_data[[#This Row],[Queue Name]]))</f>
        <v>CONSUMER EXISTING</v>
      </c>
      <c r="Q5581" s="50" t="str">
        <f>IF(tbl_raw_data[[#This Row],[Time taken in min]]&lt;=Settiings!$D$2,"SLA_MET","SLA_NOT_MET")</f>
        <v>SLA_MET</v>
      </c>
      <c r="R5581" s="94"/>
    </row>
    <row r="5582" spans="1:18" x14ac:dyDescent="0.3">
      <c r="A5582" s="20" t="s">
        <v>6142</v>
      </c>
      <c r="B5582" s="9">
        <v>45162.637997685182</v>
      </c>
      <c r="C5582" s="30">
        <v>45162.643541666665</v>
      </c>
      <c r="D5582" s="31" t="s">
        <v>27</v>
      </c>
      <c r="E5582" s="31" t="s">
        <v>47</v>
      </c>
      <c r="F5582" s="31" t="s">
        <v>686</v>
      </c>
      <c r="G5582" s="31" t="s">
        <v>6143</v>
      </c>
      <c r="H5582" s="85"/>
      <c r="I5582" s="48">
        <f>tbl_raw_data[[#This Row],[Date Actioned]]-tbl_raw_data[[#This Row],[Date Tagged]]</f>
        <v>5.543981482333038E-3</v>
      </c>
      <c r="J5582" s="46">
        <f>HOUR(tbl_raw_data[[#This Row],[Time_taken]])*60+MINUTE(tbl_raw_data[[#This Row],[Time_taken]])+SECOND(tbl_raw_data[[#This Row],[Time_taken]])/60</f>
        <v>7.9833333333333334</v>
      </c>
      <c r="K5582" s="52">
        <f>DATE(YEAR(tbl_raw_data[[#This Row],[Date Actioned]]),MONTH(tbl_raw_data[[#This Row],[Date Actioned]]),DAY(tbl_raw_data[[#This Row],[Date Actioned]]))</f>
        <v>45162</v>
      </c>
      <c r="L5582" s="50" t="str">
        <f>UPPER(TEXT(tbl_raw_data[[#This Row],[updated_date]],"MMMM"))</f>
        <v>AUGUST</v>
      </c>
      <c r="M5582" s="50" t="str">
        <f>"WEEK "&amp; IF(ROUNDUP(DAY(tbl_raw_data[[#This Row],[updated_date]])/7,0)=5,4,ROUNDUP(DAY(tbl_raw_data[[#This Row],[updated_date]])/7,0))</f>
        <v>WEEK 4</v>
      </c>
      <c r="N5582" s="50" t="str">
        <f>UPPER(VLOOKUP(tbl_raw_data[[#This Row],[Analyst]],Settiings!$A$2:$B$16,2,0))</f>
        <v>FARDIN</v>
      </c>
      <c r="O5582" s="50" t="str">
        <f>TRIM(UPPER(tbl_raw_data[[#This Row],[Outcome]]))</f>
        <v>DECLINE</v>
      </c>
      <c r="P5582" s="50" t="str">
        <f>TRIM(UPPER(tbl_raw_data[[#This Row],[Queue Name]]))</f>
        <v>CONSUMER PRE BUREAU</v>
      </c>
      <c r="Q5582" s="50" t="str">
        <f>IF(tbl_raw_data[[#This Row],[Time taken in min]]&lt;=Settiings!$D$2,"SLA_MET","SLA_NOT_MET")</f>
        <v>SLA_MET</v>
      </c>
      <c r="R5582" s="94"/>
    </row>
    <row r="5583" spans="1:18" x14ac:dyDescent="0.3">
      <c r="A5583" s="20" t="s">
        <v>6144</v>
      </c>
      <c r="B5583" s="15">
        <v>45162.63894675926</v>
      </c>
      <c r="C5583" s="28">
        <v>45162.643645833334</v>
      </c>
      <c r="D5583" s="29" t="s">
        <v>13</v>
      </c>
      <c r="E5583" s="29" t="s">
        <v>47</v>
      </c>
      <c r="F5583" s="29" t="s">
        <v>16</v>
      </c>
      <c r="G5583" s="29" t="s">
        <v>17</v>
      </c>
      <c r="H5583" s="84"/>
      <c r="I5583" s="48">
        <f>tbl_raw_data[[#This Row],[Date Actioned]]-tbl_raw_data[[#This Row],[Date Tagged]]</f>
        <v>4.6990740738692693E-3</v>
      </c>
      <c r="J5583" s="46">
        <f>HOUR(tbl_raw_data[[#This Row],[Time_taken]])*60+MINUTE(tbl_raw_data[[#This Row],[Time_taken]])+SECOND(tbl_raw_data[[#This Row],[Time_taken]])/60</f>
        <v>6.7666666666666666</v>
      </c>
      <c r="K5583" s="52">
        <f>DATE(YEAR(tbl_raw_data[[#This Row],[Date Actioned]]),MONTH(tbl_raw_data[[#This Row],[Date Actioned]]),DAY(tbl_raw_data[[#This Row],[Date Actioned]]))</f>
        <v>45162</v>
      </c>
      <c r="L5583" s="50" t="str">
        <f>UPPER(TEXT(tbl_raw_data[[#This Row],[updated_date]],"MMMM"))</f>
        <v>AUGUST</v>
      </c>
      <c r="M5583" s="50" t="str">
        <f>"WEEK "&amp; IF(ROUNDUP(DAY(tbl_raw_data[[#This Row],[updated_date]])/7,0)=5,4,ROUNDUP(DAY(tbl_raw_data[[#This Row],[updated_date]])/7,0))</f>
        <v>WEEK 4</v>
      </c>
      <c r="N5583" s="50" t="str">
        <f>UPPER(VLOOKUP(tbl_raw_data[[#This Row],[Analyst]],Settiings!$A$2:$B$16,2,0))</f>
        <v>CAMROOON</v>
      </c>
      <c r="O5583" s="50" t="str">
        <f>TRIM(UPPER(tbl_raw_data[[#This Row],[Outcome]]))</f>
        <v>APPROVE</v>
      </c>
      <c r="P5583" s="50" t="str">
        <f>TRIM(UPPER(tbl_raw_data[[#This Row],[Queue Name]]))</f>
        <v>CONSUMER PRE BUREAU</v>
      </c>
      <c r="Q5583" s="50" t="str">
        <f>IF(tbl_raw_data[[#This Row],[Time taken in min]]&lt;=Settiings!$D$2,"SLA_MET","SLA_NOT_MET")</f>
        <v>SLA_MET</v>
      </c>
      <c r="R5583" s="94"/>
    </row>
    <row r="5584" spans="1:18" x14ac:dyDescent="0.3">
      <c r="A5584" s="23" t="s">
        <v>6145</v>
      </c>
      <c r="B5584" s="9">
        <v>45162.640150462961</v>
      </c>
      <c r="C5584" s="30">
        <v>45162.647777777776</v>
      </c>
      <c r="D5584" s="31" t="s">
        <v>13</v>
      </c>
      <c r="E5584" s="31" t="s">
        <v>47</v>
      </c>
      <c r="F5584" s="31" t="s">
        <v>53</v>
      </c>
      <c r="G5584" s="31" t="s">
        <v>77</v>
      </c>
      <c r="H5584" s="85"/>
      <c r="I5584" s="48">
        <f>tbl_raw_data[[#This Row],[Date Actioned]]-tbl_raw_data[[#This Row],[Date Tagged]]</f>
        <v>7.6273148151813075E-3</v>
      </c>
      <c r="J5584" s="46">
        <f>HOUR(tbl_raw_data[[#This Row],[Time_taken]])*60+MINUTE(tbl_raw_data[[#This Row],[Time_taken]])+SECOND(tbl_raw_data[[#This Row],[Time_taken]])/60</f>
        <v>10.983333333333333</v>
      </c>
      <c r="K5584" s="52">
        <f>DATE(YEAR(tbl_raw_data[[#This Row],[Date Actioned]]),MONTH(tbl_raw_data[[#This Row],[Date Actioned]]),DAY(tbl_raw_data[[#This Row],[Date Actioned]]))</f>
        <v>45162</v>
      </c>
      <c r="L5584" s="50" t="str">
        <f>UPPER(TEXT(tbl_raw_data[[#This Row],[updated_date]],"MMMM"))</f>
        <v>AUGUST</v>
      </c>
      <c r="M5584" s="50" t="str">
        <f>"WEEK "&amp; IF(ROUNDUP(DAY(tbl_raw_data[[#This Row],[updated_date]])/7,0)=5,4,ROUNDUP(DAY(tbl_raw_data[[#This Row],[updated_date]])/7,0))</f>
        <v>WEEK 4</v>
      </c>
      <c r="N5584" s="50" t="str">
        <f>UPPER(VLOOKUP(tbl_raw_data[[#This Row],[Analyst]],Settiings!$A$2:$B$16,2,0))</f>
        <v>NAVED</v>
      </c>
      <c r="O5584" s="50" t="str">
        <f>TRIM(UPPER(tbl_raw_data[[#This Row],[Outcome]]))</f>
        <v>APPROVE</v>
      </c>
      <c r="P5584" s="50" t="str">
        <f>TRIM(UPPER(tbl_raw_data[[#This Row],[Queue Name]]))</f>
        <v>CONSUMER PRE BUREAU</v>
      </c>
      <c r="Q5584" s="50" t="str">
        <f>IF(tbl_raw_data[[#This Row],[Time taken in min]]&lt;=Settiings!$D$2,"SLA_MET","SLA_NOT_MET")</f>
        <v>SLA_MET</v>
      </c>
      <c r="R5584" s="94"/>
    </row>
    <row r="5585" spans="1:18" x14ac:dyDescent="0.3">
      <c r="A5585" s="14" t="s">
        <v>6146</v>
      </c>
      <c r="B5585" s="15">
        <v>45162.642013888886</v>
      </c>
      <c r="C5585" s="28">
        <v>45162.650057870371</v>
      </c>
      <c r="D5585" s="29" t="s">
        <v>13</v>
      </c>
      <c r="E5585" s="29" t="s">
        <v>9</v>
      </c>
      <c r="F5585" s="29" t="s">
        <v>70</v>
      </c>
      <c r="G5585" s="29" t="s">
        <v>17</v>
      </c>
      <c r="H5585" s="84"/>
      <c r="I5585" s="48">
        <f>tbl_raw_data[[#This Row],[Date Actioned]]-tbl_raw_data[[#This Row],[Date Tagged]]</f>
        <v>8.0439814846613444E-3</v>
      </c>
      <c r="J5585" s="46">
        <f>HOUR(tbl_raw_data[[#This Row],[Time_taken]])*60+MINUTE(tbl_raw_data[[#This Row],[Time_taken]])+SECOND(tbl_raw_data[[#This Row],[Time_taken]])/60</f>
        <v>11.583333333333334</v>
      </c>
      <c r="K5585" s="52">
        <f>DATE(YEAR(tbl_raw_data[[#This Row],[Date Actioned]]),MONTH(tbl_raw_data[[#This Row],[Date Actioned]]),DAY(tbl_raw_data[[#This Row],[Date Actioned]]))</f>
        <v>45162</v>
      </c>
      <c r="L5585" s="50" t="str">
        <f>UPPER(TEXT(tbl_raw_data[[#This Row],[updated_date]],"MMMM"))</f>
        <v>AUGUST</v>
      </c>
      <c r="M5585" s="50" t="str">
        <f>"WEEK "&amp; IF(ROUNDUP(DAY(tbl_raw_data[[#This Row],[updated_date]])/7,0)=5,4,ROUNDUP(DAY(tbl_raw_data[[#This Row],[updated_date]])/7,0))</f>
        <v>WEEK 4</v>
      </c>
      <c r="N5585" s="50" t="str">
        <f>UPPER(VLOOKUP(tbl_raw_data[[#This Row],[Analyst]],Settiings!$A$2:$B$16,2,0))</f>
        <v>ASIF</v>
      </c>
      <c r="O5585" s="50" t="str">
        <f>TRIM(UPPER(tbl_raw_data[[#This Row],[Outcome]]))</f>
        <v>APPROVE</v>
      </c>
      <c r="P5585" s="50" t="str">
        <f>TRIM(UPPER(tbl_raw_data[[#This Row],[Queue Name]]))</f>
        <v>CONSUMER EXISTING</v>
      </c>
      <c r="Q5585" s="50" t="str">
        <f>IF(tbl_raw_data[[#This Row],[Time taken in min]]&lt;=Settiings!$D$2,"SLA_MET","SLA_NOT_MET")</f>
        <v>SLA_MET</v>
      </c>
      <c r="R5585" s="94"/>
    </row>
    <row r="5586" spans="1:18" x14ac:dyDescent="0.3">
      <c r="A5586" s="20" t="s">
        <v>6147</v>
      </c>
      <c r="B5586" s="9">
        <v>45162.643472222226</v>
      </c>
      <c r="C5586" s="30">
        <v>45162.646481481483</v>
      </c>
      <c r="D5586" s="31" t="s">
        <v>13</v>
      </c>
      <c r="E5586" s="31" t="s">
        <v>47</v>
      </c>
      <c r="F5586" s="31" t="s">
        <v>16</v>
      </c>
      <c r="G5586" s="31" t="s">
        <v>17</v>
      </c>
      <c r="H5586" s="85"/>
      <c r="I5586" s="48">
        <f>tbl_raw_data[[#This Row],[Date Actioned]]-tbl_raw_data[[#This Row],[Date Tagged]]</f>
        <v>3.009259256941732E-3</v>
      </c>
      <c r="J5586" s="46">
        <f>HOUR(tbl_raw_data[[#This Row],[Time_taken]])*60+MINUTE(tbl_raw_data[[#This Row],[Time_taken]])+SECOND(tbl_raw_data[[#This Row],[Time_taken]])/60</f>
        <v>4.333333333333333</v>
      </c>
      <c r="K5586" s="52">
        <f>DATE(YEAR(tbl_raw_data[[#This Row],[Date Actioned]]),MONTH(tbl_raw_data[[#This Row],[Date Actioned]]),DAY(tbl_raw_data[[#This Row],[Date Actioned]]))</f>
        <v>45162</v>
      </c>
      <c r="L5586" s="50" t="str">
        <f>UPPER(TEXT(tbl_raw_data[[#This Row],[updated_date]],"MMMM"))</f>
        <v>AUGUST</v>
      </c>
      <c r="M5586" s="50" t="str">
        <f>"WEEK "&amp; IF(ROUNDUP(DAY(tbl_raw_data[[#This Row],[updated_date]])/7,0)=5,4,ROUNDUP(DAY(tbl_raw_data[[#This Row],[updated_date]])/7,0))</f>
        <v>WEEK 4</v>
      </c>
      <c r="N5586" s="50" t="str">
        <f>UPPER(VLOOKUP(tbl_raw_data[[#This Row],[Analyst]],Settiings!$A$2:$B$16,2,0))</f>
        <v>CAMROOON</v>
      </c>
      <c r="O5586" s="50" t="str">
        <f>TRIM(UPPER(tbl_raw_data[[#This Row],[Outcome]]))</f>
        <v>APPROVE</v>
      </c>
      <c r="P5586" s="50" t="str">
        <f>TRIM(UPPER(tbl_raw_data[[#This Row],[Queue Name]]))</f>
        <v>CONSUMER PRE BUREAU</v>
      </c>
      <c r="Q5586" s="50" t="str">
        <f>IF(tbl_raw_data[[#This Row],[Time taken in min]]&lt;=Settiings!$D$2,"SLA_MET","SLA_NOT_MET")</f>
        <v>SLA_MET</v>
      </c>
      <c r="R5586" s="94"/>
    </row>
    <row r="5587" spans="1:18" x14ac:dyDescent="0.3">
      <c r="A5587" s="23" t="s">
        <v>6148</v>
      </c>
      <c r="B5587" s="15">
        <v>45162.644930555558</v>
      </c>
      <c r="C5587" s="28">
        <v>45162.649872685186</v>
      </c>
      <c r="D5587" s="29" t="s">
        <v>13</v>
      </c>
      <c r="E5587" s="29" t="s">
        <v>9</v>
      </c>
      <c r="F5587" s="29" t="s">
        <v>686</v>
      </c>
      <c r="G5587" s="29" t="s">
        <v>128</v>
      </c>
      <c r="H5587" s="84"/>
      <c r="I5587" s="48">
        <f>tbl_raw_data[[#This Row],[Date Actioned]]-tbl_raw_data[[#This Row],[Date Tagged]]</f>
        <v>4.9421296280343086E-3</v>
      </c>
      <c r="J5587" s="46">
        <f>HOUR(tbl_raw_data[[#This Row],[Time_taken]])*60+MINUTE(tbl_raw_data[[#This Row],[Time_taken]])+SECOND(tbl_raw_data[[#This Row],[Time_taken]])/60</f>
        <v>7.1166666666666663</v>
      </c>
      <c r="K5587" s="52">
        <f>DATE(YEAR(tbl_raw_data[[#This Row],[Date Actioned]]),MONTH(tbl_raw_data[[#This Row],[Date Actioned]]),DAY(tbl_raw_data[[#This Row],[Date Actioned]]))</f>
        <v>45162</v>
      </c>
      <c r="L5587" s="50" t="str">
        <f>UPPER(TEXT(tbl_raw_data[[#This Row],[updated_date]],"MMMM"))</f>
        <v>AUGUST</v>
      </c>
      <c r="M5587" s="50" t="str">
        <f>"WEEK "&amp; IF(ROUNDUP(DAY(tbl_raw_data[[#This Row],[updated_date]])/7,0)=5,4,ROUNDUP(DAY(tbl_raw_data[[#This Row],[updated_date]])/7,0))</f>
        <v>WEEK 4</v>
      </c>
      <c r="N5587" s="50" t="str">
        <f>UPPER(VLOOKUP(tbl_raw_data[[#This Row],[Analyst]],Settiings!$A$2:$B$16,2,0))</f>
        <v>FARDIN</v>
      </c>
      <c r="O5587" s="50" t="str">
        <f>TRIM(UPPER(tbl_raw_data[[#This Row],[Outcome]]))</f>
        <v>APPROVE</v>
      </c>
      <c r="P5587" s="50" t="str">
        <f>TRIM(UPPER(tbl_raw_data[[#This Row],[Queue Name]]))</f>
        <v>CONSUMER EXISTING</v>
      </c>
      <c r="Q5587" s="50" t="str">
        <f>IF(tbl_raw_data[[#This Row],[Time taken in min]]&lt;=Settiings!$D$2,"SLA_MET","SLA_NOT_MET")</f>
        <v>SLA_MET</v>
      </c>
      <c r="R5587" s="94"/>
    </row>
    <row r="5588" spans="1:18" x14ac:dyDescent="0.3">
      <c r="A5588" s="14" t="s">
        <v>6149</v>
      </c>
      <c r="B5588" s="9">
        <v>45162.647951388892</v>
      </c>
      <c r="C5588" s="30">
        <v>45162.653032407405</v>
      </c>
      <c r="D5588" s="31" t="s">
        <v>13</v>
      </c>
      <c r="E5588" s="31" t="s">
        <v>9</v>
      </c>
      <c r="F5588" s="31" t="s">
        <v>53</v>
      </c>
      <c r="G5588" s="31" t="s">
        <v>77</v>
      </c>
      <c r="H5588" s="85"/>
      <c r="I5588" s="48">
        <f>tbl_raw_data[[#This Row],[Date Actioned]]-tbl_raw_data[[#This Row],[Date Tagged]]</f>
        <v>5.0810185130103491E-3</v>
      </c>
      <c r="J5588" s="46">
        <f>HOUR(tbl_raw_data[[#This Row],[Time_taken]])*60+MINUTE(tbl_raw_data[[#This Row],[Time_taken]])+SECOND(tbl_raw_data[[#This Row],[Time_taken]])/60</f>
        <v>7.3166666666666664</v>
      </c>
      <c r="K5588" s="52">
        <f>DATE(YEAR(tbl_raw_data[[#This Row],[Date Actioned]]),MONTH(tbl_raw_data[[#This Row],[Date Actioned]]),DAY(tbl_raw_data[[#This Row],[Date Actioned]]))</f>
        <v>45162</v>
      </c>
      <c r="L5588" s="50" t="str">
        <f>UPPER(TEXT(tbl_raw_data[[#This Row],[updated_date]],"MMMM"))</f>
        <v>AUGUST</v>
      </c>
      <c r="M5588" s="50" t="str">
        <f>"WEEK "&amp; IF(ROUNDUP(DAY(tbl_raw_data[[#This Row],[updated_date]])/7,0)=5,4,ROUNDUP(DAY(tbl_raw_data[[#This Row],[updated_date]])/7,0))</f>
        <v>WEEK 4</v>
      </c>
      <c r="N5588" s="50" t="str">
        <f>UPPER(VLOOKUP(tbl_raw_data[[#This Row],[Analyst]],Settiings!$A$2:$B$16,2,0))</f>
        <v>NAVED</v>
      </c>
      <c r="O5588" s="50" t="str">
        <f>TRIM(UPPER(tbl_raw_data[[#This Row],[Outcome]]))</f>
        <v>APPROVE</v>
      </c>
      <c r="P5588" s="50" t="str">
        <f>TRIM(UPPER(tbl_raw_data[[#This Row],[Queue Name]]))</f>
        <v>CONSUMER EXISTING</v>
      </c>
      <c r="Q5588" s="50" t="str">
        <f>IF(tbl_raw_data[[#This Row],[Time taken in min]]&lt;=Settiings!$D$2,"SLA_MET","SLA_NOT_MET")</f>
        <v>SLA_MET</v>
      </c>
      <c r="R5588" s="94"/>
    </row>
    <row r="5589" spans="1:18" x14ac:dyDescent="0.3">
      <c r="A5589" s="23" t="s">
        <v>6150</v>
      </c>
      <c r="B5589" s="15">
        <v>45162.658506944441</v>
      </c>
      <c r="C5589" s="28">
        <v>45162.668634259258</v>
      </c>
      <c r="D5589" s="29" t="s">
        <v>27</v>
      </c>
      <c r="E5589" s="29" t="s">
        <v>19</v>
      </c>
      <c r="F5589" s="29" t="s">
        <v>16</v>
      </c>
      <c r="G5589" s="29" t="s">
        <v>4763</v>
      </c>
      <c r="H5589" s="84"/>
      <c r="I5589" s="48">
        <f>tbl_raw_data[[#This Row],[Date Actioned]]-tbl_raw_data[[#This Row],[Date Tagged]]</f>
        <v>1.0127314817509614E-2</v>
      </c>
      <c r="J5589" s="46">
        <f>HOUR(tbl_raw_data[[#This Row],[Time_taken]])*60+MINUTE(tbl_raw_data[[#This Row],[Time_taken]])+SECOND(tbl_raw_data[[#This Row],[Time_taken]])/60</f>
        <v>14.583333333333334</v>
      </c>
      <c r="K5589" s="52">
        <f>DATE(YEAR(tbl_raw_data[[#This Row],[Date Actioned]]),MONTH(tbl_raw_data[[#This Row],[Date Actioned]]),DAY(tbl_raw_data[[#This Row],[Date Actioned]]))</f>
        <v>45162</v>
      </c>
      <c r="L5589" s="50" t="str">
        <f>UPPER(TEXT(tbl_raw_data[[#This Row],[updated_date]],"MMMM"))</f>
        <v>AUGUST</v>
      </c>
      <c r="M5589" s="50" t="str">
        <f>"WEEK "&amp; IF(ROUNDUP(DAY(tbl_raw_data[[#This Row],[updated_date]])/7,0)=5,4,ROUNDUP(DAY(tbl_raw_data[[#This Row],[updated_date]])/7,0))</f>
        <v>WEEK 4</v>
      </c>
      <c r="N5589" s="50" t="str">
        <f>UPPER(VLOOKUP(tbl_raw_data[[#This Row],[Analyst]],Settiings!$A$2:$B$16,2,0))</f>
        <v>CAMROOON</v>
      </c>
      <c r="O5589" s="50" t="str">
        <f>TRIM(UPPER(tbl_raw_data[[#This Row],[Outcome]]))</f>
        <v>DECLINE</v>
      </c>
      <c r="P5589" s="50" t="str">
        <f>TRIM(UPPER(tbl_raw_data[[#This Row],[Queue Name]]))</f>
        <v>CONSUMER POST BUREAU</v>
      </c>
      <c r="Q5589" s="50" t="str">
        <f>IF(tbl_raw_data[[#This Row],[Time taken in min]]&lt;=Settiings!$D$2,"SLA_MET","SLA_NOT_MET")</f>
        <v>SLA_MET</v>
      </c>
      <c r="R5589" s="94"/>
    </row>
    <row r="5590" spans="1:18" x14ac:dyDescent="0.3">
      <c r="A5590" s="20" t="s">
        <v>6154</v>
      </c>
      <c r="B5590" s="15">
        <v>45162.663506944446</v>
      </c>
      <c r="C5590" s="28">
        <v>45162.675069444442</v>
      </c>
      <c r="D5590" s="29" t="s">
        <v>13</v>
      </c>
      <c r="E5590" s="29" t="s">
        <v>19</v>
      </c>
      <c r="F5590" s="29" t="s">
        <v>70</v>
      </c>
      <c r="G5590" s="32"/>
      <c r="H5590" s="86"/>
      <c r="I5590" s="48">
        <f>tbl_raw_data[[#This Row],[Date Actioned]]-tbl_raw_data[[#This Row],[Date Tagged]]</f>
        <v>1.1562499996216502E-2</v>
      </c>
      <c r="J5590" s="46">
        <f>HOUR(tbl_raw_data[[#This Row],[Time_taken]])*60+MINUTE(tbl_raw_data[[#This Row],[Time_taken]])+SECOND(tbl_raw_data[[#This Row],[Time_taken]])/60</f>
        <v>16.649999999999999</v>
      </c>
      <c r="K5590" s="52">
        <f>DATE(YEAR(tbl_raw_data[[#This Row],[Date Actioned]]),MONTH(tbl_raw_data[[#This Row],[Date Actioned]]),DAY(tbl_raw_data[[#This Row],[Date Actioned]]))</f>
        <v>45162</v>
      </c>
      <c r="L5590" s="50" t="str">
        <f>UPPER(TEXT(tbl_raw_data[[#This Row],[updated_date]],"MMMM"))</f>
        <v>AUGUST</v>
      </c>
      <c r="M5590" s="50" t="str">
        <f>"WEEK "&amp; IF(ROUNDUP(DAY(tbl_raw_data[[#This Row],[updated_date]])/7,0)=5,4,ROUNDUP(DAY(tbl_raw_data[[#This Row],[updated_date]])/7,0))</f>
        <v>WEEK 4</v>
      </c>
      <c r="N5590" s="50" t="str">
        <f>UPPER(VLOOKUP(tbl_raw_data[[#This Row],[Analyst]],Settiings!$A$2:$B$16,2,0))</f>
        <v>ASIF</v>
      </c>
      <c r="O5590" s="50" t="str">
        <f>TRIM(UPPER(tbl_raw_data[[#This Row],[Outcome]]))</f>
        <v>APPROVE</v>
      </c>
      <c r="P5590" s="50" t="str">
        <f>TRIM(UPPER(tbl_raw_data[[#This Row],[Queue Name]]))</f>
        <v>CONSUMER POST BUREAU</v>
      </c>
      <c r="Q5590" s="50" t="str">
        <f>IF(tbl_raw_data[[#This Row],[Time taken in min]]&lt;=Settiings!$D$2,"SLA_MET","SLA_NOT_MET")</f>
        <v>SLA_MET</v>
      </c>
      <c r="R5590" s="94"/>
    </row>
    <row r="5591" spans="1:18" x14ac:dyDescent="0.3">
      <c r="A5591" s="14" t="s">
        <v>6158</v>
      </c>
      <c r="B5591" s="9">
        <v>45162.669351851851</v>
      </c>
      <c r="C5591" s="30">
        <v>45162.684432870374</v>
      </c>
      <c r="D5591" s="31" t="s">
        <v>27</v>
      </c>
      <c r="E5591" s="31" t="s">
        <v>9</v>
      </c>
      <c r="F5591" s="31" t="s">
        <v>686</v>
      </c>
      <c r="G5591" s="31" t="s">
        <v>5362</v>
      </c>
      <c r="H5591" s="85"/>
      <c r="I5591" s="48">
        <f>tbl_raw_data[[#This Row],[Date Actioned]]-tbl_raw_data[[#This Row],[Date Tagged]]</f>
        <v>1.5081018522323575E-2</v>
      </c>
      <c r="J5591" s="46">
        <f>HOUR(tbl_raw_data[[#This Row],[Time_taken]])*60+MINUTE(tbl_raw_data[[#This Row],[Time_taken]])+SECOND(tbl_raw_data[[#This Row],[Time_taken]])/60</f>
        <v>21.716666666666665</v>
      </c>
      <c r="K5591" s="52">
        <f>DATE(YEAR(tbl_raw_data[[#This Row],[Date Actioned]]),MONTH(tbl_raw_data[[#This Row],[Date Actioned]]),DAY(tbl_raw_data[[#This Row],[Date Actioned]]))</f>
        <v>45162</v>
      </c>
      <c r="L5591" s="50" t="str">
        <f>UPPER(TEXT(tbl_raw_data[[#This Row],[updated_date]],"MMMM"))</f>
        <v>AUGUST</v>
      </c>
      <c r="M5591" s="50" t="str">
        <f>"WEEK "&amp; IF(ROUNDUP(DAY(tbl_raw_data[[#This Row],[updated_date]])/7,0)=5,4,ROUNDUP(DAY(tbl_raw_data[[#This Row],[updated_date]])/7,0))</f>
        <v>WEEK 4</v>
      </c>
      <c r="N5591" s="50" t="str">
        <f>UPPER(VLOOKUP(tbl_raw_data[[#This Row],[Analyst]],Settiings!$A$2:$B$16,2,0))</f>
        <v>FARDIN</v>
      </c>
      <c r="O5591" s="50" t="str">
        <f>TRIM(UPPER(tbl_raw_data[[#This Row],[Outcome]]))</f>
        <v>DECLINE</v>
      </c>
      <c r="P5591" s="50" t="str">
        <f>TRIM(UPPER(tbl_raw_data[[#This Row],[Queue Name]]))</f>
        <v>CONSUMER EXISTING</v>
      </c>
      <c r="Q5591" s="50" t="str">
        <f>IF(tbl_raw_data[[#This Row],[Time taken in min]]&lt;=Settiings!$D$2,"SLA_MET","SLA_NOT_MET")</f>
        <v>SLA_NOT_MET</v>
      </c>
      <c r="R5591" s="94"/>
    </row>
    <row r="5592" spans="1:18" x14ac:dyDescent="0.3">
      <c r="A5592" s="20" t="s">
        <v>6159</v>
      </c>
      <c r="B5592" s="15">
        <v>45162.670740740738</v>
      </c>
      <c r="C5592" s="28">
        <v>45162.687361111108</v>
      </c>
      <c r="D5592" s="29" t="s">
        <v>27</v>
      </c>
      <c r="E5592" s="29" t="s">
        <v>9</v>
      </c>
      <c r="F5592" s="29" t="s">
        <v>70</v>
      </c>
      <c r="G5592" s="29" t="s">
        <v>6160</v>
      </c>
      <c r="H5592" s="84"/>
      <c r="I5592" s="48">
        <f>tbl_raw_data[[#This Row],[Date Actioned]]-tbl_raw_data[[#This Row],[Date Tagged]]</f>
        <v>1.6620370370219462E-2</v>
      </c>
      <c r="J5592" s="46">
        <f>HOUR(tbl_raw_data[[#This Row],[Time_taken]])*60+MINUTE(tbl_raw_data[[#This Row],[Time_taken]])+SECOND(tbl_raw_data[[#This Row],[Time_taken]])/60</f>
        <v>23.933333333333334</v>
      </c>
      <c r="K5592" s="52">
        <f>DATE(YEAR(tbl_raw_data[[#This Row],[Date Actioned]]),MONTH(tbl_raw_data[[#This Row],[Date Actioned]]),DAY(tbl_raw_data[[#This Row],[Date Actioned]]))</f>
        <v>45162</v>
      </c>
      <c r="L5592" s="50" t="str">
        <f>UPPER(TEXT(tbl_raw_data[[#This Row],[updated_date]],"MMMM"))</f>
        <v>AUGUST</v>
      </c>
      <c r="M5592" s="50" t="str">
        <f>"WEEK "&amp; IF(ROUNDUP(DAY(tbl_raw_data[[#This Row],[updated_date]])/7,0)=5,4,ROUNDUP(DAY(tbl_raw_data[[#This Row],[updated_date]])/7,0))</f>
        <v>WEEK 4</v>
      </c>
      <c r="N5592" s="50" t="str">
        <f>UPPER(VLOOKUP(tbl_raw_data[[#This Row],[Analyst]],Settiings!$A$2:$B$16,2,0))</f>
        <v>ASIF</v>
      </c>
      <c r="O5592" s="50" t="str">
        <f>TRIM(UPPER(tbl_raw_data[[#This Row],[Outcome]]))</f>
        <v>DECLINE</v>
      </c>
      <c r="P5592" s="50" t="str">
        <f>TRIM(UPPER(tbl_raw_data[[#This Row],[Queue Name]]))</f>
        <v>CONSUMER EXISTING</v>
      </c>
      <c r="Q5592" s="50" t="str">
        <f>IF(tbl_raw_data[[#This Row],[Time taken in min]]&lt;=Settiings!$D$2,"SLA_MET","SLA_NOT_MET")</f>
        <v>SLA_NOT_MET</v>
      </c>
      <c r="R5592" s="94"/>
    </row>
    <row r="5593" spans="1:18" x14ac:dyDescent="0.3">
      <c r="A5593" s="23" t="s">
        <v>6161</v>
      </c>
      <c r="B5593" s="9">
        <v>45162.673645833333</v>
      </c>
      <c r="C5593" s="30">
        <v>45162.682453703703</v>
      </c>
      <c r="D5593" s="31" t="s">
        <v>13</v>
      </c>
      <c r="E5593" s="31" t="s">
        <v>19</v>
      </c>
      <c r="F5593" s="31" t="s">
        <v>10</v>
      </c>
      <c r="G5593" s="31" t="s">
        <v>6162</v>
      </c>
      <c r="H5593" s="85"/>
      <c r="I5593" s="48">
        <f>tbl_raw_data[[#This Row],[Date Actioned]]-tbl_raw_data[[#This Row],[Date Tagged]]</f>
        <v>8.8078703702194616E-3</v>
      </c>
      <c r="J5593" s="46">
        <f>HOUR(tbl_raw_data[[#This Row],[Time_taken]])*60+MINUTE(tbl_raw_data[[#This Row],[Time_taken]])+SECOND(tbl_raw_data[[#This Row],[Time_taken]])/60</f>
        <v>12.683333333333334</v>
      </c>
      <c r="K5593" s="52">
        <f>DATE(YEAR(tbl_raw_data[[#This Row],[Date Actioned]]),MONTH(tbl_raw_data[[#This Row],[Date Actioned]]),DAY(tbl_raw_data[[#This Row],[Date Actioned]]))</f>
        <v>45162</v>
      </c>
      <c r="L5593" s="50" t="str">
        <f>UPPER(TEXT(tbl_raw_data[[#This Row],[updated_date]],"MMMM"))</f>
        <v>AUGUST</v>
      </c>
      <c r="M5593" s="50" t="str">
        <f>"WEEK "&amp; IF(ROUNDUP(DAY(tbl_raw_data[[#This Row],[updated_date]])/7,0)=5,4,ROUNDUP(DAY(tbl_raw_data[[#This Row],[updated_date]])/7,0))</f>
        <v>WEEK 4</v>
      </c>
      <c r="N5593" s="50" t="str">
        <f>UPPER(VLOOKUP(tbl_raw_data[[#This Row],[Analyst]],Settiings!$A$2:$B$16,2,0))</f>
        <v>NITESH</v>
      </c>
      <c r="O5593" s="50" t="str">
        <f>TRIM(UPPER(tbl_raw_data[[#This Row],[Outcome]]))</f>
        <v>APPROVE</v>
      </c>
      <c r="P5593" s="50" t="str">
        <f>TRIM(UPPER(tbl_raw_data[[#This Row],[Queue Name]]))</f>
        <v>CONSUMER POST BUREAU</v>
      </c>
      <c r="Q5593" s="50" t="str">
        <f>IF(tbl_raw_data[[#This Row],[Time taken in min]]&lt;=Settiings!$D$2,"SLA_MET","SLA_NOT_MET")</f>
        <v>SLA_MET</v>
      </c>
      <c r="R5593" s="94"/>
    </row>
    <row r="5594" spans="1:18" x14ac:dyDescent="0.3">
      <c r="A5594" s="14" t="s">
        <v>6163</v>
      </c>
      <c r="B5594" s="15">
        <v>45162.674328703702</v>
      </c>
      <c r="C5594" s="28">
        <v>45162.686527777776</v>
      </c>
      <c r="D5594" s="29" t="s">
        <v>13</v>
      </c>
      <c r="E5594" s="29" t="s">
        <v>47</v>
      </c>
      <c r="F5594" s="29" t="s">
        <v>16</v>
      </c>
      <c r="G5594" s="29" t="s">
        <v>77</v>
      </c>
      <c r="H5594" s="84"/>
      <c r="I5594" s="48">
        <f>tbl_raw_data[[#This Row],[Date Actioned]]-tbl_raw_data[[#This Row],[Date Tagged]]</f>
        <v>1.2199074073578231E-2</v>
      </c>
      <c r="J5594" s="46">
        <f>HOUR(tbl_raw_data[[#This Row],[Time_taken]])*60+MINUTE(tbl_raw_data[[#This Row],[Time_taken]])+SECOND(tbl_raw_data[[#This Row],[Time_taken]])/60</f>
        <v>17.566666666666666</v>
      </c>
      <c r="K5594" s="52">
        <f>DATE(YEAR(tbl_raw_data[[#This Row],[Date Actioned]]),MONTH(tbl_raw_data[[#This Row],[Date Actioned]]),DAY(tbl_raw_data[[#This Row],[Date Actioned]]))</f>
        <v>45162</v>
      </c>
      <c r="L5594" s="50" t="str">
        <f>UPPER(TEXT(tbl_raw_data[[#This Row],[updated_date]],"MMMM"))</f>
        <v>AUGUST</v>
      </c>
      <c r="M5594" s="50" t="str">
        <f>"WEEK "&amp; IF(ROUNDUP(DAY(tbl_raw_data[[#This Row],[updated_date]])/7,0)=5,4,ROUNDUP(DAY(tbl_raw_data[[#This Row],[updated_date]])/7,0))</f>
        <v>WEEK 4</v>
      </c>
      <c r="N5594" s="50" t="str">
        <f>UPPER(VLOOKUP(tbl_raw_data[[#This Row],[Analyst]],Settiings!$A$2:$B$16,2,0))</f>
        <v>CAMROOON</v>
      </c>
      <c r="O5594" s="50" t="str">
        <f>TRIM(UPPER(tbl_raw_data[[#This Row],[Outcome]]))</f>
        <v>APPROVE</v>
      </c>
      <c r="P5594" s="50" t="str">
        <f>TRIM(UPPER(tbl_raw_data[[#This Row],[Queue Name]]))</f>
        <v>CONSUMER PRE BUREAU</v>
      </c>
      <c r="Q5594" s="50" t="str">
        <f>IF(tbl_raw_data[[#This Row],[Time taken in min]]&lt;=Settiings!$D$2,"SLA_MET","SLA_NOT_MET")</f>
        <v>SLA_MET</v>
      </c>
      <c r="R5594" s="94"/>
    </row>
    <row r="5595" spans="1:18" x14ac:dyDescent="0.3">
      <c r="A5595" s="23" t="s">
        <v>6164</v>
      </c>
      <c r="B5595" s="9">
        <v>45162.67460648148</v>
      </c>
      <c r="C5595" s="30">
        <v>45162.686342592591</v>
      </c>
      <c r="D5595" s="31" t="s">
        <v>27</v>
      </c>
      <c r="E5595" s="31" t="s">
        <v>9</v>
      </c>
      <c r="F5595" s="31" t="s">
        <v>43</v>
      </c>
      <c r="G5595" s="31" t="s">
        <v>4748</v>
      </c>
      <c r="H5595" s="85"/>
      <c r="I5595" s="48">
        <f>tbl_raw_data[[#This Row],[Date Actioned]]-tbl_raw_data[[#This Row],[Date Tagged]]</f>
        <v>1.17361111115315E-2</v>
      </c>
      <c r="J5595" s="46">
        <f>HOUR(tbl_raw_data[[#This Row],[Time_taken]])*60+MINUTE(tbl_raw_data[[#This Row],[Time_taken]])+SECOND(tbl_raw_data[[#This Row],[Time_taken]])/60</f>
        <v>16.899999999999999</v>
      </c>
      <c r="K5595" s="52">
        <f>DATE(YEAR(tbl_raw_data[[#This Row],[Date Actioned]]),MONTH(tbl_raw_data[[#This Row],[Date Actioned]]),DAY(tbl_raw_data[[#This Row],[Date Actioned]]))</f>
        <v>45162</v>
      </c>
      <c r="L5595" s="50" t="str">
        <f>UPPER(TEXT(tbl_raw_data[[#This Row],[updated_date]],"MMMM"))</f>
        <v>AUGUST</v>
      </c>
      <c r="M5595" s="50" t="str">
        <f>"WEEK "&amp; IF(ROUNDUP(DAY(tbl_raw_data[[#This Row],[updated_date]])/7,0)=5,4,ROUNDUP(DAY(tbl_raw_data[[#This Row],[updated_date]])/7,0))</f>
        <v>WEEK 4</v>
      </c>
      <c r="N5595" s="50" t="str">
        <f>UPPER(VLOOKUP(tbl_raw_data[[#This Row],[Analyst]],Settiings!$A$2:$B$16,2,0))</f>
        <v>MERCEDES</v>
      </c>
      <c r="O5595" s="50" t="str">
        <f>TRIM(UPPER(tbl_raw_data[[#This Row],[Outcome]]))</f>
        <v>DECLINE</v>
      </c>
      <c r="P5595" s="50" t="str">
        <f>TRIM(UPPER(tbl_raw_data[[#This Row],[Queue Name]]))</f>
        <v>CONSUMER EXISTING</v>
      </c>
      <c r="Q5595" s="50" t="str">
        <f>IF(tbl_raw_data[[#This Row],[Time taken in min]]&lt;=Settiings!$D$2,"SLA_MET","SLA_NOT_MET")</f>
        <v>SLA_MET</v>
      </c>
      <c r="R5595" s="94"/>
    </row>
    <row r="5596" spans="1:18" x14ac:dyDescent="0.3">
      <c r="A5596" s="20" t="s">
        <v>6165</v>
      </c>
      <c r="B5596" s="9">
        <v>45162.676064814812</v>
      </c>
      <c r="C5596" s="30">
        <v>45162.69672453704</v>
      </c>
      <c r="D5596" s="31" t="s">
        <v>13</v>
      </c>
      <c r="E5596" s="31" t="s">
        <v>9</v>
      </c>
      <c r="F5596" s="31" t="s">
        <v>10</v>
      </c>
      <c r="G5596" s="31" t="s">
        <v>17</v>
      </c>
      <c r="H5596" s="85"/>
      <c r="I5596" s="48">
        <f>tbl_raw_data[[#This Row],[Date Actioned]]-tbl_raw_data[[#This Row],[Date Tagged]]</f>
        <v>2.0659722227719612E-2</v>
      </c>
      <c r="J5596" s="46">
        <f>HOUR(tbl_raw_data[[#This Row],[Time_taken]])*60+MINUTE(tbl_raw_data[[#This Row],[Time_taken]])+SECOND(tbl_raw_data[[#This Row],[Time_taken]])/60</f>
        <v>29.75</v>
      </c>
      <c r="K5596" s="52">
        <f>DATE(YEAR(tbl_raw_data[[#This Row],[Date Actioned]]),MONTH(tbl_raw_data[[#This Row],[Date Actioned]]),DAY(tbl_raw_data[[#This Row],[Date Actioned]]))</f>
        <v>45162</v>
      </c>
      <c r="L5596" s="50" t="str">
        <f>UPPER(TEXT(tbl_raw_data[[#This Row],[updated_date]],"MMMM"))</f>
        <v>AUGUST</v>
      </c>
      <c r="M5596" s="50" t="str">
        <f>"WEEK "&amp; IF(ROUNDUP(DAY(tbl_raw_data[[#This Row],[updated_date]])/7,0)=5,4,ROUNDUP(DAY(tbl_raw_data[[#This Row],[updated_date]])/7,0))</f>
        <v>WEEK 4</v>
      </c>
      <c r="N5596" s="50" t="str">
        <f>UPPER(VLOOKUP(tbl_raw_data[[#This Row],[Analyst]],Settiings!$A$2:$B$16,2,0))</f>
        <v>NITESH</v>
      </c>
      <c r="O5596" s="50" t="str">
        <f>TRIM(UPPER(tbl_raw_data[[#This Row],[Outcome]]))</f>
        <v>APPROVE</v>
      </c>
      <c r="P5596" s="50" t="str">
        <f>TRIM(UPPER(tbl_raw_data[[#This Row],[Queue Name]]))</f>
        <v>CONSUMER EXISTING</v>
      </c>
      <c r="Q5596" s="50" t="str">
        <f>IF(tbl_raw_data[[#This Row],[Time taken in min]]&lt;=Settiings!$D$2,"SLA_MET","SLA_NOT_MET")</f>
        <v>SLA_NOT_MET</v>
      </c>
      <c r="R5596" s="94"/>
    </row>
    <row r="5597" spans="1:18" x14ac:dyDescent="0.3">
      <c r="A5597" s="23" t="s">
        <v>6169</v>
      </c>
      <c r="B5597" s="15">
        <v>45162.681134259263</v>
      </c>
      <c r="C5597" s="28">
        <v>45162.692037037035</v>
      </c>
      <c r="D5597" s="29" t="s">
        <v>13</v>
      </c>
      <c r="E5597" s="29" t="s">
        <v>9</v>
      </c>
      <c r="F5597" s="29" t="s">
        <v>53</v>
      </c>
      <c r="G5597" s="29" t="s">
        <v>128</v>
      </c>
      <c r="H5597" s="84"/>
      <c r="I5597" s="48">
        <f>tbl_raw_data[[#This Row],[Date Actioned]]-tbl_raw_data[[#This Row],[Date Tagged]]</f>
        <v>1.0902777772571426E-2</v>
      </c>
      <c r="J5597" s="46">
        <f>HOUR(tbl_raw_data[[#This Row],[Time_taken]])*60+MINUTE(tbl_raw_data[[#This Row],[Time_taken]])+SECOND(tbl_raw_data[[#This Row],[Time_taken]])/60</f>
        <v>15.7</v>
      </c>
      <c r="K5597" s="52">
        <f>DATE(YEAR(tbl_raw_data[[#This Row],[Date Actioned]]),MONTH(tbl_raw_data[[#This Row],[Date Actioned]]),DAY(tbl_raw_data[[#This Row],[Date Actioned]]))</f>
        <v>45162</v>
      </c>
      <c r="L5597" s="50" t="str">
        <f>UPPER(TEXT(tbl_raw_data[[#This Row],[updated_date]],"MMMM"))</f>
        <v>AUGUST</v>
      </c>
      <c r="M5597" s="50" t="str">
        <f>"WEEK "&amp; IF(ROUNDUP(DAY(tbl_raw_data[[#This Row],[updated_date]])/7,0)=5,4,ROUNDUP(DAY(tbl_raw_data[[#This Row],[updated_date]])/7,0))</f>
        <v>WEEK 4</v>
      </c>
      <c r="N5597" s="50" t="str">
        <f>UPPER(VLOOKUP(tbl_raw_data[[#This Row],[Analyst]],Settiings!$A$2:$B$16,2,0))</f>
        <v>NAVED</v>
      </c>
      <c r="O5597" s="50" t="str">
        <f>TRIM(UPPER(tbl_raw_data[[#This Row],[Outcome]]))</f>
        <v>APPROVE</v>
      </c>
      <c r="P5597" s="50" t="str">
        <f>TRIM(UPPER(tbl_raw_data[[#This Row],[Queue Name]]))</f>
        <v>CONSUMER EXISTING</v>
      </c>
      <c r="Q5597" s="50" t="str">
        <f>IF(tbl_raw_data[[#This Row],[Time taken in min]]&lt;=Settiings!$D$2,"SLA_MET","SLA_NOT_MET")</f>
        <v>SLA_MET</v>
      </c>
      <c r="R5597" s="94"/>
    </row>
    <row r="5598" spans="1:18" x14ac:dyDescent="0.3">
      <c r="A5598" s="14" t="s">
        <v>6170</v>
      </c>
      <c r="B5598" s="15">
        <v>45162.68445601852</v>
      </c>
      <c r="C5598" s="28">
        <v>45162.692685185182</v>
      </c>
      <c r="D5598" s="29" t="s">
        <v>27</v>
      </c>
      <c r="E5598" s="29" t="s">
        <v>47</v>
      </c>
      <c r="F5598" s="29" t="s">
        <v>686</v>
      </c>
      <c r="G5598" s="29" t="s">
        <v>4763</v>
      </c>
      <c r="H5598" s="84"/>
      <c r="I5598" s="48">
        <f>tbl_raw_data[[#This Row],[Date Actioned]]-tbl_raw_data[[#This Row],[Date Tagged]]</f>
        <v>8.2291666622040793E-3</v>
      </c>
      <c r="J5598" s="46">
        <f>HOUR(tbl_raw_data[[#This Row],[Time_taken]])*60+MINUTE(tbl_raw_data[[#This Row],[Time_taken]])+SECOND(tbl_raw_data[[#This Row],[Time_taken]])/60</f>
        <v>11.85</v>
      </c>
      <c r="K5598" s="52">
        <f>DATE(YEAR(tbl_raw_data[[#This Row],[Date Actioned]]),MONTH(tbl_raw_data[[#This Row],[Date Actioned]]),DAY(tbl_raw_data[[#This Row],[Date Actioned]]))</f>
        <v>45162</v>
      </c>
      <c r="L5598" s="50" t="str">
        <f>UPPER(TEXT(tbl_raw_data[[#This Row],[updated_date]],"MMMM"))</f>
        <v>AUGUST</v>
      </c>
      <c r="M5598" s="50" t="str">
        <f>"WEEK "&amp; IF(ROUNDUP(DAY(tbl_raw_data[[#This Row],[updated_date]])/7,0)=5,4,ROUNDUP(DAY(tbl_raw_data[[#This Row],[updated_date]])/7,0))</f>
        <v>WEEK 4</v>
      </c>
      <c r="N5598" s="50" t="str">
        <f>UPPER(VLOOKUP(tbl_raw_data[[#This Row],[Analyst]],Settiings!$A$2:$B$16,2,0))</f>
        <v>FARDIN</v>
      </c>
      <c r="O5598" s="50" t="str">
        <f>TRIM(UPPER(tbl_raw_data[[#This Row],[Outcome]]))</f>
        <v>DECLINE</v>
      </c>
      <c r="P5598" s="50" t="str">
        <f>TRIM(UPPER(tbl_raw_data[[#This Row],[Queue Name]]))</f>
        <v>CONSUMER PRE BUREAU</v>
      </c>
      <c r="Q5598" s="50" t="str">
        <f>IF(tbl_raw_data[[#This Row],[Time taken in min]]&lt;=Settiings!$D$2,"SLA_MET","SLA_NOT_MET")</f>
        <v>SLA_MET</v>
      </c>
      <c r="R5598" s="94"/>
    </row>
    <row r="5599" spans="1:18" x14ac:dyDescent="0.3">
      <c r="A5599" s="20" t="s">
        <v>6171</v>
      </c>
      <c r="B5599" s="9">
        <v>45162.686261574076</v>
      </c>
      <c r="C5599" s="30">
        <v>45162.689351851855</v>
      </c>
      <c r="D5599" s="31" t="s">
        <v>27</v>
      </c>
      <c r="E5599" s="31" t="s">
        <v>9</v>
      </c>
      <c r="F5599" s="31" t="s">
        <v>43</v>
      </c>
      <c r="G5599" s="33"/>
      <c r="H5599" s="87"/>
      <c r="I5599" s="48">
        <f>tbl_raw_data[[#This Row],[Date Actioned]]-tbl_raw_data[[#This Row],[Date Tagged]]</f>
        <v>3.0902777798473835E-3</v>
      </c>
      <c r="J5599" s="46">
        <f>HOUR(tbl_raw_data[[#This Row],[Time_taken]])*60+MINUTE(tbl_raw_data[[#This Row],[Time_taken]])+SECOND(tbl_raw_data[[#This Row],[Time_taken]])/60</f>
        <v>4.45</v>
      </c>
      <c r="K5599" s="52">
        <f>DATE(YEAR(tbl_raw_data[[#This Row],[Date Actioned]]),MONTH(tbl_raw_data[[#This Row],[Date Actioned]]),DAY(tbl_raw_data[[#This Row],[Date Actioned]]))</f>
        <v>45162</v>
      </c>
      <c r="L5599" s="50" t="str">
        <f>UPPER(TEXT(tbl_raw_data[[#This Row],[updated_date]],"MMMM"))</f>
        <v>AUGUST</v>
      </c>
      <c r="M5599" s="50" t="str">
        <f>"WEEK "&amp; IF(ROUNDUP(DAY(tbl_raw_data[[#This Row],[updated_date]])/7,0)=5,4,ROUNDUP(DAY(tbl_raw_data[[#This Row],[updated_date]])/7,0))</f>
        <v>WEEK 4</v>
      </c>
      <c r="N5599" s="50" t="str">
        <f>UPPER(VLOOKUP(tbl_raw_data[[#This Row],[Analyst]],Settiings!$A$2:$B$16,2,0))</f>
        <v>MERCEDES</v>
      </c>
      <c r="O5599" s="50" t="str">
        <f>TRIM(UPPER(tbl_raw_data[[#This Row],[Outcome]]))</f>
        <v>DECLINE</v>
      </c>
      <c r="P5599" s="50" t="str">
        <f>TRIM(UPPER(tbl_raw_data[[#This Row],[Queue Name]]))</f>
        <v>CONSUMER EXISTING</v>
      </c>
      <c r="Q5599" s="50" t="str">
        <f>IF(tbl_raw_data[[#This Row],[Time taken in min]]&lt;=Settiings!$D$2,"SLA_MET","SLA_NOT_MET")</f>
        <v>SLA_MET</v>
      </c>
      <c r="R5599" s="94"/>
    </row>
    <row r="5600" spans="1:18" x14ac:dyDescent="0.3">
      <c r="A5600" s="23" t="s">
        <v>6172</v>
      </c>
      <c r="B5600" s="15">
        <v>45162.68645833333</v>
      </c>
      <c r="C5600" s="28">
        <v>45162.69667824074</v>
      </c>
      <c r="D5600" s="29" t="s">
        <v>27</v>
      </c>
      <c r="E5600" s="29" t="s">
        <v>9</v>
      </c>
      <c r="F5600" s="29" t="s">
        <v>70</v>
      </c>
      <c r="G5600" s="29" t="s">
        <v>6173</v>
      </c>
      <c r="H5600" s="84"/>
      <c r="I5600" s="48">
        <f>tbl_raw_data[[#This Row],[Date Actioned]]-tbl_raw_data[[#This Row],[Date Tagged]]</f>
        <v>1.021990740991896E-2</v>
      </c>
      <c r="J5600" s="46">
        <f>HOUR(tbl_raw_data[[#This Row],[Time_taken]])*60+MINUTE(tbl_raw_data[[#This Row],[Time_taken]])+SECOND(tbl_raw_data[[#This Row],[Time_taken]])/60</f>
        <v>14.716666666666667</v>
      </c>
      <c r="K5600" s="52">
        <f>DATE(YEAR(tbl_raw_data[[#This Row],[Date Actioned]]),MONTH(tbl_raw_data[[#This Row],[Date Actioned]]),DAY(tbl_raw_data[[#This Row],[Date Actioned]]))</f>
        <v>45162</v>
      </c>
      <c r="L5600" s="50" t="str">
        <f>UPPER(TEXT(tbl_raw_data[[#This Row],[updated_date]],"MMMM"))</f>
        <v>AUGUST</v>
      </c>
      <c r="M5600" s="50" t="str">
        <f>"WEEK "&amp; IF(ROUNDUP(DAY(tbl_raw_data[[#This Row],[updated_date]])/7,0)=5,4,ROUNDUP(DAY(tbl_raw_data[[#This Row],[updated_date]])/7,0))</f>
        <v>WEEK 4</v>
      </c>
      <c r="N5600" s="50" t="str">
        <f>UPPER(VLOOKUP(tbl_raw_data[[#This Row],[Analyst]],Settiings!$A$2:$B$16,2,0))</f>
        <v>ASIF</v>
      </c>
      <c r="O5600" s="50" t="str">
        <f>TRIM(UPPER(tbl_raw_data[[#This Row],[Outcome]]))</f>
        <v>DECLINE</v>
      </c>
      <c r="P5600" s="50" t="str">
        <f>TRIM(UPPER(tbl_raw_data[[#This Row],[Queue Name]]))</f>
        <v>CONSUMER EXISTING</v>
      </c>
      <c r="Q5600" s="50" t="str">
        <f>IF(tbl_raw_data[[#This Row],[Time taken in min]]&lt;=Settiings!$D$2,"SLA_MET","SLA_NOT_MET")</f>
        <v>SLA_MET</v>
      </c>
      <c r="R5600" s="94"/>
    </row>
    <row r="5601" spans="1:18" x14ac:dyDescent="0.3">
      <c r="A5601" s="14" t="s">
        <v>6175</v>
      </c>
      <c r="B5601" s="9">
        <v>45162.696817129632</v>
      </c>
      <c r="C5601" s="30">
        <v>45162.70071759259</v>
      </c>
      <c r="D5601" s="31" t="s">
        <v>27</v>
      </c>
      <c r="E5601" s="31" t="s">
        <v>9</v>
      </c>
      <c r="F5601" s="31" t="s">
        <v>70</v>
      </c>
      <c r="G5601" s="31" t="s">
        <v>4777</v>
      </c>
      <c r="H5601" s="85"/>
      <c r="I5601" s="48">
        <f>tbl_raw_data[[#This Row],[Date Actioned]]-tbl_raw_data[[#This Row],[Date Tagged]]</f>
        <v>3.900462957972195E-3</v>
      </c>
      <c r="J5601" s="46">
        <f>HOUR(tbl_raw_data[[#This Row],[Time_taken]])*60+MINUTE(tbl_raw_data[[#This Row],[Time_taken]])+SECOND(tbl_raw_data[[#This Row],[Time_taken]])/60</f>
        <v>5.6166666666666671</v>
      </c>
      <c r="K5601" s="52">
        <f>DATE(YEAR(tbl_raw_data[[#This Row],[Date Actioned]]),MONTH(tbl_raw_data[[#This Row],[Date Actioned]]),DAY(tbl_raw_data[[#This Row],[Date Actioned]]))</f>
        <v>45162</v>
      </c>
      <c r="L5601" s="50" t="str">
        <f>UPPER(TEXT(tbl_raw_data[[#This Row],[updated_date]],"MMMM"))</f>
        <v>AUGUST</v>
      </c>
      <c r="M5601" s="50" t="str">
        <f>"WEEK "&amp; IF(ROUNDUP(DAY(tbl_raw_data[[#This Row],[updated_date]])/7,0)=5,4,ROUNDUP(DAY(tbl_raw_data[[#This Row],[updated_date]])/7,0))</f>
        <v>WEEK 4</v>
      </c>
      <c r="N5601" s="50" t="str">
        <f>UPPER(VLOOKUP(tbl_raw_data[[#This Row],[Analyst]],Settiings!$A$2:$B$16,2,0))</f>
        <v>ASIF</v>
      </c>
      <c r="O5601" s="50" t="str">
        <f>TRIM(UPPER(tbl_raw_data[[#This Row],[Outcome]]))</f>
        <v>DECLINE</v>
      </c>
      <c r="P5601" s="50" t="str">
        <f>TRIM(UPPER(tbl_raw_data[[#This Row],[Queue Name]]))</f>
        <v>CONSUMER EXISTING</v>
      </c>
      <c r="Q5601" s="50" t="str">
        <f>IF(tbl_raw_data[[#This Row],[Time taken in min]]&lt;=Settiings!$D$2,"SLA_MET","SLA_NOT_MET")</f>
        <v>SLA_MET</v>
      </c>
      <c r="R5601" s="94"/>
    </row>
    <row r="5602" spans="1:18" x14ac:dyDescent="0.3">
      <c r="A5602" s="14" t="s">
        <v>6181</v>
      </c>
      <c r="B5602" s="9">
        <v>45162.706041666665</v>
      </c>
      <c r="C5602" s="30">
        <v>45162.711631944447</v>
      </c>
      <c r="D5602" s="31" t="s">
        <v>13</v>
      </c>
      <c r="E5602" s="31" t="s">
        <v>19</v>
      </c>
      <c r="F5602" s="31" t="s">
        <v>686</v>
      </c>
      <c r="G5602" s="31" t="s">
        <v>17</v>
      </c>
      <c r="H5602" s="85"/>
      <c r="I5602" s="48">
        <f>tbl_raw_data[[#This Row],[Date Actioned]]-tbl_raw_data[[#This Row],[Date Tagged]]</f>
        <v>5.5902777821756899E-3</v>
      </c>
      <c r="J5602" s="46">
        <f>HOUR(tbl_raw_data[[#This Row],[Time_taken]])*60+MINUTE(tbl_raw_data[[#This Row],[Time_taken]])+SECOND(tbl_raw_data[[#This Row],[Time_taken]])/60</f>
        <v>8.0500000000000007</v>
      </c>
      <c r="K5602" s="52">
        <f>DATE(YEAR(tbl_raw_data[[#This Row],[Date Actioned]]),MONTH(tbl_raw_data[[#This Row],[Date Actioned]]),DAY(tbl_raw_data[[#This Row],[Date Actioned]]))</f>
        <v>45162</v>
      </c>
      <c r="L5602" s="50" t="str">
        <f>UPPER(TEXT(tbl_raw_data[[#This Row],[updated_date]],"MMMM"))</f>
        <v>AUGUST</v>
      </c>
      <c r="M5602" s="50" t="str">
        <f>"WEEK "&amp; IF(ROUNDUP(DAY(tbl_raw_data[[#This Row],[updated_date]])/7,0)=5,4,ROUNDUP(DAY(tbl_raw_data[[#This Row],[updated_date]])/7,0))</f>
        <v>WEEK 4</v>
      </c>
      <c r="N5602" s="50" t="str">
        <f>UPPER(VLOOKUP(tbl_raw_data[[#This Row],[Analyst]],Settiings!$A$2:$B$16,2,0))</f>
        <v>FARDIN</v>
      </c>
      <c r="O5602" s="50" t="str">
        <f>TRIM(UPPER(tbl_raw_data[[#This Row],[Outcome]]))</f>
        <v>APPROVE</v>
      </c>
      <c r="P5602" s="50" t="str">
        <f>TRIM(UPPER(tbl_raw_data[[#This Row],[Queue Name]]))</f>
        <v>CONSUMER POST BUREAU</v>
      </c>
      <c r="Q5602" s="50" t="str">
        <f>IF(tbl_raw_data[[#This Row],[Time taken in min]]&lt;=Settiings!$D$2,"SLA_MET","SLA_NOT_MET")</f>
        <v>SLA_MET</v>
      </c>
      <c r="R5602" s="94"/>
    </row>
    <row r="5603" spans="1:18" x14ac:dyDescent="0.3">
      <c r="A5603" s="20" t="s">
        <v>6182</v>
      </c>
      <c r="B5603" s="15">
        <v>45162.708981481483</v>
      </c>
      <c r="C5603" s="28">
        <v>45162.714143518519</v>
      </c>
      <c r="D5603" s="29" t="s">
        <v>13</v>
      </c>
      <c r="E5603" s="29" t="s">
        <v>9</v>
      </c>
      <c r="F5603" s="29" t="s">
        <v>53</v>
      </c>
      <c r="G5603" s="29" t="s">
        <v>17</v>
      </c>
      <c r="H5603" s="84"/>
      <c r="I5603" s="48">
        <f>tbl_raw_data[[#This Row],[Date Actioned]]-tbl_raw_data[[#This Row],[Date Tagged]]</f>
        <v>5.1620370359160006E-3</v>
      </c>
      <c r="J5603" s="46">
        <f>HOUR(tbl_raw_data[[#This Row],[Time_taken]])*60+MINUTE(tbl_raw_data[[#This Row],[Time_taken]])+SECOND(tbl_raw_data[[#This Row],[Time_taken]])/60</f>
        <v>7.4333333333333336</v>
      </c>
      <c r="K5603" s="52">
        <f>DATE(YEAR(tbl_raw_data[[#This Row],[Date Actioned]]),MONTH(tbl_raw_data[[#This Row],[Date Actioned]]),DAY(tbl_raw_data[[#This Row],[Date Actioned]]))</f>
        <v>45162</v>
      </c>
      <c r="L5603" s="50" t="str">
        <f>UPPER(TEXT(tbl_raw_data[[#This Row],[updated_date]],"MMMM"))</f>
        <v>AUGUST</v>
      </c>
      <c r="M5603" s="50" t="str">
        <f>"WEEK "&amp; IF(ROUNDUP(DAY(tbl_raw_data[[#This Row],[updated_date]])/7,0)=5,4,ROUNDUP(DAY(tbl_raw_data[[#This Row],[updated_date]])/7,0))</f>
        <v>WEEK 4</v>
      </c>
      <c r="N5603" s="50" t="str">
        <f>UPPER(VLOOKUP(tbl_raw_data[[#This Row],[Analyst]],Settiings!$A$2:$B$16,2,0))</f>
        <v>NAVED</v>
      </c>
      <c r="O5603" s="50" t="str">
        <f>TRIM(UPPER(tbl_raw_data[[#This Row],[Outcome]]))</f>
        <v>APPROVE</v>
      </c>
      <c r="P5603" s="50" t="str">
        <f>TRIM(UPPER(tbl_raw_data[[#This Row],[Queue Name]]))</f>
        <v>CONSUMER EXISTING</v>
      </c>
      <c r="Q5603" s="50" t="str">
        <f>IF(tbl_raw_data[[#This Row],[Time taken in min]]&lt;=Settiings!$D$2,"SLA_MET","SLA_NOT_MET")</f>
        <v>SLA_MET</v>
      </c>
      <c r="R5603" s="94"/>
    </row>
    <row r="5604" spans="1:18" x14ac:dyDescent="0.3">
      <c r="A5604" s="23" t="s">
        <v>6184</v>
      </c>
      <c r="B5604" s="9">
        <v>45162.71193287037</v>
      </c>
      <c r="C5604" s="30">
        <v>45162.72084490741</v>
      </c>
      <c r="D5604" s="31" t="s">
        <v>13</v>
      </c>
      <c r="E5604" s="31" t="s">
        <v>9</v>
      </c>
      <c r="F5604" s="31" t="s">
        <v>16</v>
      </c>
      <c r="G5604" s="33"/>
      <c r="H5604" s="87"/>
      <c r="I5604" s="48">
        <f>tbl_raw_data[[#This Row],[Date Actioned]]-tbl_raw_data[[#This Row],[Date Tagged]]</f>
        <v>8.9120370394084603E-3</v>
      </c>
      <c r="J5604" s="46">
        <f>HOUR(tbl_raw_data[[#This Row],[Time_taken]])*60+MINUTE(tbl_raw_data[[#This Row],[Time_taken]])+SECOND(tbl_raw_data[[#This Row],[Time_taken]])/60</f>
        <v>12.833333333333334</v>
      </c>
      <c r="K5604" s="52">
        <f>DATE(YEAR(tbl_raw_data[[#This Row],[Date Actioned]]),MONTH(tbl_raw_data[[#This Row],[Date Actioned]]),DAY(tbl_raw_data[[#This Row],[Date Actioned]]))</f>
        <v>45162</v>
      </c>
      <c r="L5604" s="50" t="str">
        <f>UPPER(TEXT(tbl_raw_data[[#This Row],[updated_date]],"MMMM"))</f>
        <v>AUGUST</v>
      </c>
      <c r="M5604" s="50" t="str">
        <f>"WEEK "&amp; IF(ROUNDUP(DAY(tbl_raw_data[[#This Row],[updated_date]])/7,0)=5,4,ROUNDUP(DAY(tbl_raw_data[[#This Row],[updated_date]])/7,0))</f>
        <v>WEEK 4</v>
      </c>
      <c r="N5604" s="50" t="str">
        <f>UPPER(VLOOKUP(tbl_raw_data[[#This Row],[Analyst]],Settiings!$A$2:$B$16,2,0))</f>
        <v>CAMROOON</v>
      </c>
      <c r="O5604" s="50" t="str">
        <f>TRIM(UPPER(tbl_raw_data[[#This Row],[Outcome]]))</f>
        <v>APPROVE</v>
      </c>
      <c r="P5604" s="50" t="str">
        <f>TRIM(UPPER(tbl_raw_data[[#This Row],[Queue Name]]))</f>
        <v>CONSUMER EXISTING</v>
      </c>
      <c r="Q5604" s="50" t="str">
        <f>IF(tbl_raw_data[[#This Row],[Time taken in min]]&lt;=Settiings!$D$2,"SLA_MET","SLA_NOT_MET")</f>
        <v>SLA_MET</v>
      </c>
      <c r="R5604" s="94"/>
    </row>
    <row r="5605" spans="1:18" x14ac:dyDescent="0.3">
      <c r="A5605" s="14" t="s">
        <v>6185</v>
      </c>
      <c r="B5605" s="15">
        <v>45162.712418981479</v>
      </c>
      <c r="C5605" s="28">
        <v>45162.72587962963</v>
      </c>
      <c r="D5605" s="29" t="s">
        <v>13</v>
      </c>
      <c r="E5605" s="29" t="s">
        <v>9</v>
      </c>
      <c r="F5605" s="29" t="s">
        <v>24</v>
      </c>
      <c r="G5605" s="32"/>
      <c r="H5605" s="86"/>
      <c r="I5605" s="48">
        <f>tbl_raw_data[[#This Row],[Date Actioned]]-tbl_raw_data[[#This Row],[Date Tagged]]</f>
        <v>1.3460648151522037E-2</v>
      </c>
      <c r="J5605" s="46">
        <f>HOUR(tbl_raw_data[[#This Row],[Time_taken]])*60+MINUTE(tbl_raw_data[[#This Row],[Time_taken]])+SECOND(tbl_raw_data[[#This Row],[Time_taken]])/60</f>
        <v>19.383333333333333</v>
      </c>
      <c r="K5605" s="52">
        <f>DATE(YEAR(tbl_raw_data[[#This Row],[Date Actioned]]),MONTH(tbl_raw_data[[#This Row],[Date Actioned]]),DAY(tbl_raw_data[[#This Row],[Date Actioned]]))</f>
        <v>45162</v>
      </c>
      <c r="L5605" s="50" t="str">
        <f>UPPER(TEXT(tbl_raw_data[[#This Row],[updated_date]],"MMMM"))</f>
        <v>AUGUST</v>
      </c>
      <c r="M5605" s="50" t="str">
        <f>"WEEK "&amp; IF(ROUNDUP(DAY(tbl_raw_data[[#This Row],[updated_date]])/7,0)=5,4,ROUNDUP(DAY(tbl_raw_data[[#This Row],[updated_date]])/7,0))</f>
        <v>WEEK 4</v>
      </c>
      <c r="N5605" s="50" t="str">
        <f>UPPER(VLOOKUP(tbl_raw_data[[#This Row],[Analyst]],Settiings!$A$2:$B$16,2,0))</f>
        <v>QUADIR</v>
      </c>
      <c r="O5605" s="50" t="str">
        <f>TRIM(UPPER(tbl_raw_data[[#This Row],[Outcome]]))</f>
        <v>APPROVE</v>
      </c>
      <c r="P5605" s="50" t="str">
        <f>TRIM(UPPER(tbl_raw_data[[#This Row],[Queue Name]]))</f>
        <v>CONSUMER EXISTING</v>
      </c>
      <c r="Q5605" s="50" t="str">
        <f>IF(tbl_raw_data[[#This Row],[Time taken in min]]&lt;=Settiings!$D$2,"SLA_MET","SLA_NOT_MET")</f>
        <v>SLA_MET</v>
      </c>
      <c r="R5605" s="94"/>
    </row>
    <row r="5606" spans="1:18" x14ac:dyDescent="0.3">
      <c r="A5606" s="20" t="s">
        <v>6186</v>
      </c>
      <c r="B5606" s="9">
        <v>45162.715162037035</v>
      </c>
      <c r="C5606" s="30">
        <v>45162.723981481482</v>
      </c>
      <c r="D5606" s="31" t="s">
        <v>13</v>
      </c>
      <c r="E5606" s="31" t="s">
        <v>47</v>
      </c>
      <c r="F5606" s="31" t="s">
        <v>53</v>
      </c>
      <c r="G5606" s="31" t="s">
        <v>785</v>
      </c>
      <c r="H5606" s="85"/>
      <c r="I5606" s="48">
        <f>tbl_raw_data[[#This Row],[Date Actioned]]-tbl_raw_data[[#This Row],[Date Tagged]]</f>
        <v>8.819444446999114E-3</v>
      </c>
      <c r="J5606" s="46">
        <f>HOUR(tbl_raw_data[[#This Row],[Time_taken]])*60+MINUTE(tbl_raw_data[[#This Row],[Time_taken]])+SECOND(tbl_raw_data[[#This Row],[Time_taken]])/60</f>
        <v>12.7</v>
      </c>
      <c r="K5606" s="52">
        <f>DATE(YEAR(tbl_raw_data[[#This Row],[Date Actioned]]),MONTH(tbl_raw_data[[#This Row],[Date Actioned]]),DAY(tbl_raw_data[[#This Row],[Date Actioned]]))</f>
        <v>45162</v>
      </c>
      <c r="L5606" s="50" t="str">
        <f>UPPER(TEXT(tbl_raw_data[[#This Row],[updated_date]],"MMMM"))</f>
        <v>AUGUST</v>
      </c>
      <c r="M5606" s="50" t="str">
        <f>"WEEK "&amp; IF(ROUNDUP(DAY(tbl_raw_data[[#This Row],[updated_date]])/7,0)=5,4,ROUNDUP(DAY(tbl_raw_data[[#This Row],[updated_date]])/7,0))</f>
        <v>WEEK 4</v>
      </c>
      <c r="N5606" s="50" t="str">
        <f>UPPER(VLOOKUP(tbl_raw_data[[#This Row],[Analyst]],Settiings!$A$2:$B$16,2,0))</f>
        <v>NAVED</v>
      </c>
      <c r="O5606" s="50" t="str">
        <f>TRIM(UPPER(tbl_raw_data[[#This Row],[Outcome]]))</f>
        <v>APPROVE</v>
      </c>
      <c r="P5606" s="50" t="str">
        <f>TRIM(UPPER(tbl_raw_data[[#This Row],[Queue Name]]))</f>
        <v>CONSUMER PRE BUREAU</v>
      </c>
      <c r="Q5606" s="50" t="str">
        <f>IF(tbl_raw_data[[#This Row],[Time taken in min]]&lt;=Settiings!$D$2,"SLA_MET","SLA_NOT_MET")</f>
        <v>SLA_MET</v>
      </c>
      <c r="R5606" s="94"/>
    </row>
    <row r="5607" spans="1:18" x14ac:dyDescent="0.3">
      <c r="A5607" s="23" t="s">
        <v>6189</v>
      </c>
      <c r="B5607" s="15">
        <v>45162.717094907406</v>
      </c>
      <c r="C5607" s="28">
        <v>45162.725104166668</v>
      </c>
      <c r="D5607" s="29" t="s">
        <v>13</v>
      </c>
      <c r="E5607" s="29" t="s">
        <v>9</v>
      </c>
      <c r="F5607" s="29" t="s">
        <v>70</v>
      </c>
      <c r="G5607" s="29" t="s">
        <v>17</v>
      </c>
      <c r="H5607" s="84"/>
      <c r="I5607" s="48">
        <f>tbl_raw_data[[#This Row],[Date Actioned]]-tbl_raw_data[[#This Row],[Date Tagged]]</f>
        <v>8.0092592615983449E-3</v>
      </c>
      <c r="J5607" s="46">
        <f>HOUR(tbl_raw_data[[#This Row],[Time_taken]])*60+MINUTE(tbl_raw_data[[#This Row],[Time_taken]])+SECOND(tbl_raw_data[[#This Row],[Time_taken]])/60</f>
        <v>11.533333333333333</v>
      </c>
      <c r="K5607" s="52">
        <f>DATE(YEAR(tbl_raw_data[[#This Row],[Date Actioned]]),MONTH(tbl_raw_data[[#This Row],[Date Actioned]]),DAY(tbl_raw_data[[#This Row],[Date Actioned]]))</f>
        <v>45162</v>
      </c>
      <c r="L5607" s="50" t="str">
        <f>UPPER(TEXT(tbl_raw_data[[#This Row],[updated_date]],"MMMM"))</f>
        <v>AUGUST</v>
      </c>
      <c r="M5607" s="50" t="str">
        <f>"WEEK "&amp; IF(ROUNDUP(DAY(tbl_raw_data[[#This Row],[updated_date]])/7,0)=5,4,ROUNDUP(DAY(tbl_raw_data[[#This Row],[updated_date]])/7,0))</f>
        <v>WEEK 4</v>
      </c>
      <c r="N5607" s="50" t="str">
        <f>UPPER(VLOOKUP(tbl_raw_data[[#This Row],[Analyst]],Settiings!$A$2:$B$16,2,0))</f>
        <v>ASIF</v>
      </c>
      <c r="O5607" s="50" t="str">
        <f>TRIM(UPPER(tbl_raw_data[[#This Row],[Outcome]]))</f>
        <v>APPROVE</v>
      </c>
      <c r="P5607" s="50" t="str">
        <f>TRIM(UPPER(tbl_raw_data[[#This Row],[Queue Name]]))</f>
        <v>CONSUMER EXISTING</v>
      </c>
      <c r="Q5607" s="50" t="str">
        <f>IF(tbl_raw_data[[#This Row],[Time taken in min]]&lt;=Settiings!$D$2,"SLA_MET","SLA_NOT_MET")</f>
        <v>SLA_MET</v>
      </c>
      <c r="R5607" s="94"/>
    </row>
    <row r="5608" spans="1:18" x14ac:dyDescent="0.3">
      <c r="A5608" s="14" t="s">
        <v>6191</v>
      </c>
      <c r="B5608" s="9">
        <v>45162.721226851849</v>
      </c>
      <c r="C5608" s="30">
        <v>45162.729930555557</v>
      </c>
      <c r="D5608" s="31" t="s">
        <v>13</v>
      </c>
      <c r="E5608" s="31" t="s">
        <v>9</v>
      </c>
      <c r="F5608" s="31" t="s">
        <v>53</v>
      </c>
      <c r="G5608" s="31" t="s">
        <v>17</v>
      </c>
      <c r="H5608" s="85"/>
      <c r="I5608" s="48">
        <f>tbl_raw_data[[#This Row],[Date Actioned]]-tbl_raw_data[[#This Row],[Date Tagged]]</f>
        <v>8.7037037083064206E-3</v>
      </c>
      <c r="J5608" s="46">
        <f>HOUR(tbl_raw_data[[#This Row],[Time_taken]])*60+MINUTE(tbl_raw_data[[#This Row],[Time_taken]])+SECOND(tbl_raw_data[[#This Row],[Time_taken]])/60</f>
        <v>12.533333333333333</v>
      </c>
      <c r="K5608" s="52">
        <f>DATE(YEAR(tbl_raw_data[[#This Row],[Date Actioned]]),MONTH(tbl_raw_data[[#This Row],[Date Actioned]]),DAY(tbl_raw_data[[#This Row],[Date Actioned]]))</f>
        <v>45162</v>
      </c>
      <c r="L5608" s="50" t="str">
        <f>UPPER(TEXT(tbl_raw_data[[#This Row],[updated_date]],"MMMM"))</f>
        <v>AUGUST</v>
      </c>
      <c r="M5608" s="50" t="str">
        <f>"WEEK "&amp; IF(ROUNDUP(DAY(tbl_raw_data[[#This Row],[updated_date]])/7,0)=5,4,ROUNDUP(DAY(tbl_raw_data[[#This Row],[updated_date]])/7,0))</f>
        <v>WEEK 4</v>
      </c>
      <c r="N5608" s="50" t="str">
        <f>UPPER(VLOOKUP(tbl_raw_data[[#This Row],[Analyst]],Settiings!$A$2:$B$16,2,0))</f>
        <v>NAVED</v>
      </c>
      <c r="O5608" s="50" t="str">
        <f>TRIM(UPPER(tbl_raw_data[[#This Row],[Outcome]]))</f>
        <v>APPROVE</v>
      </c>
      <c r="P5608" s="50" t="str">
        <f>TRIM(UPPER(tbl_raw_data[[#This Row],[Queue Name]]))</f>
        <v>CONSUMER EXISTING</v>
      </c>
      <c r="Q5608" s="50" t="str">
        <f>IF(tbl_raw_data[[#This Row],[Time taken in min]]&lt;=Settiings!$D$2,"SLA_MET","SLA_NOT_MET")</f>
        <v>SLA_MET</v>
      </c>
      <c r="R5608" s="94"/>
    </row>
    <row r="5609" spans="1:18" x14ac:dyDescent="0.3">
      <c r="A5609" s="20" t="s">
        <v>6192</v>
      </c>
      <c r="B5609" s="15">
        <v>45162.722557870373</v>
      </c>
      <c r="C5609" s="28">
        <v>45162.734803240739</v>
      </c>
      <c r="D5609" s="29" t="s">
        <v>13</v>
      </c>
      <c r="E5609" s="29" t="s">
        <v>47</v>
      </c>
      <c r="F5609" s="29" t="s">
        <v>70</v>
      </c>
      <c r="G5609" s="29" t="s">
        <v>128</v>
      </c>
      <c r="H5609" s="84"/>
      <c r="I5609" s="48">
        <f>tbl_raw_data[[#This Row],[Date Actioned]]-tbl_raw_data[[#This Row],[Date Tagged]]</f>
        <v>1.2245370366144925E-2</v>
      </c>
      <c r="J5609" s="46">
        <f>HOUR(tbl_raw_data[[#This Row],[Time_taken]])*60+MINUTE(tbl_raw_data[[#This Row],[Time_taken]])+SECOND(tbl_raw_data[[#This Row],[Time_taken]])/60</f>
        <v>17.633333333333333</v>
      </c>
      <c r="K5609" s="52">
        <f>DATE(YEAR(tbl_raw_data[[#This Row],[Date Actioned]]),MONTH(tbl_raw_data[[#This Row],[Date Actioned]]),DAY(tbl_raw_data[[#This Row],[Date Actioned]]))</f>
        <v>45162</v>
      </c>
      <c r="L5609" s="50" t="str">
        <f>UPPER(TEXT(tbl_raw_data[[#This Row],[updated_date]],"MMMM"))</f>
        <v>AUGUST</v>
      </c>
      <c r="M5609" s="50" t="str">
        <f>"WEEK "&amp; IF(ROUNDUP(DAY(tbl_raw_data[[#This Row],[updated_date]])/7,0)=5,4,ROUNDUP(DAY(tbl_raw_data[[#This Row],[updated_date]])/7,0))</f>
        <v>WEEK 4</v>
      </c>
      <c r="N5609" s="50" t="str">
        <f>UPPER(VLOOKUP(tbl_raw_data[[#This Row],[Analyst]],Settiings!$A$2:$B$16,2,0))</f>
        <v>ASIF</v>
      </c>
      <c r="O5609" s="50" t="str">
        <f>TRIM(UPPER(tbl_raw_data[[#This Row],[Outcome]]))</f>
        <v>APPROVE</v>
      </c>
      <c r="P5609" s="50" t="str">
        <f>TRIM(UPPER(tbl_raw_data[[#This Row],[Queue Name]]))</f>
        <v>CONSUMER PRE BUREAU</v>
      </c>
      <c r="Q5609" s="50" t="str">
        <f>IF(tbl_raw_data[[#This Row],[Time taken in min]]&lt;=Settiings!$D$2,"SLA_MET","SLA_NOT_MET")</f>
        <v>SLA_MET</v>
      </c>
      <c r="R5609" s="94"/>
    </row>
    <row r="5610" spans="1:18" x14ac:dyDescent="0.3">
      <c r="A5610" s="23" t="s">
        <v>6193</v>
      </c>
      <c r="B5610" s="9">
        <v>45162.722951388889</v>
      </c>
      <c r="C5610" s="30">
        <v>45162.730439814812</v>
      </c>
      <c r="D5610" s="31" t="s">
        <v>13</v>
      </c>
      <c r="E5610" s="31" t="s">
        <v>9</v>
      </c>
      <c r="F5610" s="31" t="s">
        <v>70</v>
      </c>
      <c r="G5610" s="31" t="s">
        <v>17</v>
      </c>
      <c r="H5610" s="85"/>
      <c r="I5610" s="48">
        <f>tbl_raw_data[[#This Row],[Date Actioned]]-tbl_raw_data[[#This Row],[Date Tagged]]</f>
        <v>7.4884259229293093E-3</v>
      </c>
      <c r="J5610" s="46">
        <f>HOUR(tbl_raw_data[[#This Row],[Time_taken]])*60+MINUTE(tbl_raw_data[[#This Row],[Time_taken]])+SECOND(tbl_raw_data[[#This Row],[Time_taken]])/60</f>
        <v>10.783333333333333</v>
      </c>
      <c r="K5610" s="52">
        <f>DATE(YEAR(tbl_raw_data[[#This Row],[Date Actioned]]),MONTH(tbl_raw_data[[#This Row],[Date Actioned]]),DAY(tbl_raw_data[[#This Row],[Date Actioned]]))</f>
        <v>45162</v>
      </c>
      <c r="L5610" s="50" t="str">
        <f>UPPER(TEXT(tbl_raw_data[[#This Row],[updated_date]],"MMMM"))</f>
        <v>AUGUST</v>
      </c>
      <c r="M5610" s="50" t="str">
        <f>"WEEK "&amp; IF(ROUNDUP(DAY(tbl_raw_data[[#This Row],[updated_date]])/7,0)=5,4,ROUNDUP(DAY(tbl_raw_data[[#This Row],[updated_date]])/7,0))</f>
        <v>WEEK 4</v>
      </c>
      <c r="N5610" s="50" t="str">
        <f>UPPER(VLOOKUP(tbl_raw_data[[#This Row],[Analyst]],Settiings!$A$2:$B$16,2,0))</f>
        <v>ASIF</v>
      </c>
      <c r="O5610" s="50" t="str">
        <f>TRIM(UPPER(tbl_raw_data[[#This Row],[Outcome]]))</f>
        <v>APPROVE</v>
      </c>
      <c r="P5610" s="50" t="str">
        <f>TRIM(UPPER(tbl_raw_data[[#This Row],[Queue Name]]))</f>
        <v>CONSUMER EXISTING</v>
      </c>
      <c r="Q5610" s="50" t="str">
        <f>IF(tbl_raw_data[[#This Row],[Time taken in min]]&lt;=Settiings!$D$2,"SLA_MET","SLA_NOT_MET")</f>
        <v>SLA_MET</v>
      </c>
      <c r="R5610" s="94"/>
    </row>
    <row r="5611" spans="1:18" x14ac:dyDescent="0.3">
      <c r="A5611" s="14" t="s">
        <v>6195</v>
      </c>
      <c r="B5611" s="15">
        <v>45162.728159722225</v>
      </c>
      <c r="C5611" s="28">
        <v>45162.737164351849</v>
      </c>
      <c r="D5611" s="29" t="s">
        <v>13</v>
      </c>
      <c r="E5611" s="29" t="s">
        <v>47</v>
      </c>
      <c r="F5611" s="29" t="s">
        <v>53</v>
      </c>
      <c r="G5611" s="29" t="s">
        <v>5383</v>
      </c>
      <c r="H5611" s="84"/>
      <c r="I5611" s="48">
        <f>tbl_raw_data[[#This Row],[Date Actioned]]-tbl_raw_data[[#This Row],[Date Tagged]]</f>
        <v>9.0046296245418489E-3</v>
      </c>
      <c r="J5611" s="46">
        <f>HOUR(tbl_raw_data[[#This Row],[Time_taken]])*60+MINUTE(tbl_raw_data[[#This Row],[Time_taken]])+SECOND(tbl_raw_data[[#This Row],[Time_taken]])/60</f>
        <v>12.966666666666667</v>
      </c>
      <c r="K5611" s="52">
        <f>DATE(YEAR(tbl_raw_data[[#This Row],[Date Actioned]]),MONTH(tbl_raw_data[[#This Row],[Date Actioned]]),DAY(tbl_raw_data[[#This Row],[Date Actioned]]))</f>
        <v>45162</v>
      </c>
      <c r="L5611" s="50" t="str">
        <f>UPPER(TEXT(tbl_raw_data[[#This Row],[updated_date]],"MMMM"))</f>
        <v>AUGUST</v>
      </c>
      <c r="M5611" s="50" t="str">
        <f>"WEEK "&amp; IF(ROUNDUP(DAY(tbl_raw_data[[#This Row],[updated_date]])/7,0)=5,4,ROUNDUP(DAY(tbl_raw_data[[#This Row],[updated_date]])/7,0))</f>
        <v>WEEK 4</v>
      </c>
      <c r="N5611" s="50" t="str">
        <f>UPPER(VLOOKUP(tbl_raw_data[[#This Row],[Analyst]],Settiings!$A$2:$B$16,2,0))</f>
        <v>NAVED</v>
      </c>
      <c r="O5611" s="50" t="str">
        <f>TRIM(UPPER(tbl_raw_data[[#This Row],[Outcome]]))</f>
        <v>APPROVE</v>
      </c>
      <c r="P5611" s="50" t="str">
        <f>TRIM(UPPER(tbl_raw_data[[#This Row],[Queue Name]]))</f>
        <v>CONSUMER PRE BUREAU</v>
      </c>
      <c r="Q5611" s="50" t="str">
        <f>IF(tbl_raw_data[[#This Row],[Time taken in min]]&lt;=Settiings!$D$2,"SLA_MET","SLA_NOT_MET")</f>
        <v>SLA_MET</v>
      </c>
      <c r="R5611" s="94"/>
    </row>
    <row r="5612" spans="1:18" x14ac:dyDescent="0.3">
      <c r="A5612" s="20" t="s">
        <v>6198</v>
      </c>
      <c r="B5612" s="9">
        <v>45162.733182870368</v>
      </c>
      <c r="C5612" s="30">
        <v>45162.738402777781</v>
      </c>
      <c r="D5612" s="31" t="s">
        <v>13</v>
      </c>
      <c r="E5612" s="31" t="s">
        <v>19</v>
      </c>
      <c r="F5612" s="31" t="s">
        <v>43</v>
      </c>
      <c r="G5612" s="33"/>
      <c r="H5612" s="87"/>
      <c r="I5612" s="48">
        <f>tbl_raw_data[[#This Row],[Date Actioned]]-tbl_raw_data[[#This Row],[Date Tagged]]</f>
        <v>5.2199074125383049E-3</v>
      </c>
      <c r="J5612" s="46">
        <f>HOUR(tbl_raw_data[[#This Row],[Time_taken]])*60+MINUTE(tbl_raw_data[[#This Row],[Time_taken]])+SECOND(tbl_raw_data[[#This Row],[Time_taken]])/60</f>
        <v>7.5166666666666666</v>
      </c>
      <c r="K5612" s="52">
        <f>DATE(YEAR(tbl_raw_data[[#This Row],[Date Actioned]]),MONTH(tbl_raw_data[[#This Row],[Date Actioned]]),DAY(tbl_raw_data[[#This Row],[Date Actioned]]))</f>
        <v>45162</v>
      </c>
      <c r="L5612" s="50" t="str">
        <f>UPPER(TEXT(tbl_raw_data[[#This Row],[updated_date]],"MMMM"))</f>
        <v>AUGUST</v>
      </c>
      <c r="M5612" s="50" t="str">
        <f>"WEEK "&amp; IF(ROUNDUP(DAY(tbl_raw_data[[#This Row],[updated_date]])/7,0)=5,4,ROUNDUP(DAY(tbl_raw_data[[#This Row],[updated_date]])/7,0))</f>
        <v>WEEK 4</v>
      </c>
      <c r="N5612" s="50" t="str">
        <f>UPPER(VLOOKUP(tbl_raw_data[[#This Row],[Analyst]],Settiings!$A$2:$B$16,2,0))</f>
        <v>MERCEDES</v>
      </c>
      <c r="O5612" s="50" t="str">
        <f>TRIM(UPPER(tbl_raw_data[[#This Row],[Outcome]]))</f>
        <v>APPROVE</v>
      </c>
      <c r="P5612" s="50" t="str">
        <f>TRIM(UPPER(tbl_raw_data[[#This Row],[Queue Name]]))</f>
        <v>CONSUMER POST BUREAU</v>
      </c>
      <c r="Q5612" s="50" t="str">
        <f>IF(tbl_raw_data[[#This Row],[Time taken in min]]&lt;=Settiings!$D$2,"SLA_MET","SLA_NOT_MET")</f>
        <v>SLA_MET</v>
      </c>
      <c r="R5612" s="94"/>
    </row>
    <row r="5613" spans="1:18" x14ac:dyDescent="0.3">
      <c r="A5613" s="23" t="s">
        <v>6199</v>
      </c>
      <c r="B5613" s="15">
        <v>45162.735081018516</v>
      </c>
      <c r="C5613" s="28">
        <v>45162.742581018516</v>
      </c>
      <c r="D5613" s="29" t="s">
        <v>13</v>
      </c>
      <c r="E5613" s="29" t="s">
        <v>9</v>
      </c>
      <c r="F5613" s="29" t="s">
        <v>53</v>
      </c>
      <c r="G5613" s="29" t="s">
        <v>17</v>
      </c>
      <c r="H5613" s="84"/>
      <c r="I5613" s="48">
        <f>tbl_raw_data[[#This Row],[Date Actioned]]-tbl_raw_data[[#This Row],[Date Tagged]]</f>
        <v>7.4999999997089617E-3</v>
      </c>
      <c r="J5613" s="46">
        <f>HOUR(tbl_raw_data[[#This Row],[Time_taken]])*60+MINUTE(tbl_raw_data[[#This Row],[Time_taken]])+SECOND(tbl_raw_data[[#This Row],[Time_taken]])/60</f>
        <v>10.8</v>
      </c>
      <c r="K5613" s="52">
        <f>DATE(YEAR(tbl_raw_data[[#This Row],[Date Actioned]]),MONTH(tbl_raw_data[[#This Row],[Date Actioned]]),DAY(tbl_raw_data[[#This Row],[Date Actioned]]))</f>
        <v>45162</v>
      </c>
      <c r="L5613" s="50" t="str">
        <f>UPPER(TEXT(tbl_raw_data[[#This Row],[updated_date]],"MMMM"))</f>
        <v>AUGUST</v>
      </c>
      <c r="M5613" s="50" t="str">
        <f>"WEEK "&amp; IF(ROUNDUP(DAY(tbl_raw_data[[#This Row],[updated_date]])/7,0)=5,4,ROUNDUP(DAY(tbl_raw_data[[#This Row],[updated_date]])/7,0))</f>
        <v>WEEK 4</v>
      </c>
      <c r="N5613" s="50" t="str">
        <f>UPPER(VLOOKUP(tbl_raw_data[[#This Row],[Analyst]],Settiings!$A$2:$B$16,2,0))</f>
        <v>NAVED</v>
      </c>
      <c r="O5613" s="50" t="str">
        <f>TRIM(UPPER(tbl_raw_data[[#This Row],[Outcome]]))</f>
        <v>APPROVE</v>
      </c>
      <c r="P5613" s="50" t="str">
        <f>TRIM(UPPER(tbl_raw_data[[#This Row],[Queue Name]]))</f>
        <v>CONSUMER EXISTING</v>
      </c>
      <c r="Q5613" s="50" t="str">
        <f>IF(tbl_raw_data[[#This Row],[Time taken in min]]&lt;=Settiings!$D$2,"SLA_MET","SLA_NOT_MET")</f>
        <v>SLA_MET</v>
      </c>
      <c r="R5613" s="94"/>
    </row>
    <row r="5614" spans="1:18" x14ac:dyDescent="0.3">
      <c r="A5614" s="14" t="s">
        <v>6202</v>
      </c>
      <c r="B5614" s="9">
        <v>45162.741770833331</v>
      </c>
      <c r="C5614" s="30">
        <v>45162.752928240741</v>
      </c>
      <c r="D5614" s="31" t="s">
        <v>13</v>
      </c>
      <c r="E5614" s="31" t="s">
        <v>19</v>
      </c>
      <c r="F5614" s="31" t="s">
        <v>43</v>
      </c>
      <c r="G5614" s="33"/>
      <c r="H5614" s="87"/>
      <c r="I5614" s="48">
        <f>tbl_raw_data[[#This Row],[Date Actioned]]-tbl_raw_data[[#This Row],[Date Tagged]]</f>
        <v>1.1157407410792075E-2</v>
      </c>
      <c r="J5614" s="46">
        <f>HOUR(tbl_raw_data[[#This Row],[Time_taken]])*60+MINUTE(tbl_raw_data[[#This Row],[Time_taken]])+SECOND(tbl_raw_data[[#This Row],[Time_taken]])/60</f>
        <v>16.066666666666666</v>
      </c>
      <c r="K5614" s="52">
        <f>DATE(YEAR(tbl_raw_data[[#This Row],[Date Actioned]]),MONTH(tbl_raw_data[[#This Row],[Date Actioned]]),DAY(tbl_raw_data[[#This Row],[Date Actioned]]))</f>
        <v>45162</v>
      </c>
      <c r="L5614" s="50" t="str">
        <f>UPPER(TEXT(tbl_raw_data[[#This Row],[updated_date]],"MMMM"))</f>
        <v>AUGUST</v>
      </c>
      <c r="M5614" s="50" t="str">
        <f>"WEEK "&amp; IF(ROUNDUP(DAY(tbl_raw_data[[#This Row],[updated_date]])/7,0)=5,4,ROUNDUP(DAY(tbl_raw_data[[#This Row],[updated_date]])/7,0))</f>
        <v>WEEK 4</v>
      </c>
      <c r="N5614" s="50" t="str">
        <f>UPPER(VLOOKUP(tbl_raw_data[[#This Row],[Analyst]],Settiings!$A$2:$B$16,2,0))</f>
        <v>MERCEDES</v>
      </c>
      <c r="O5614" s="50" t="str">
        <f>TRIM(UPPER(tbl_raw_data[[#This Row],[Outcome]]))</f>
        <v>APPROVE</v>
      </c>
      <c r="P5614" s="50" t="str">
        <f>TRIM(UPPER(tbl_raw_data[[#This Row],[Queue Name]]))</f>
        <v>CONSUMER POST BUREAU</v>
      </c>
      <c r="Q5614" s="50" t="str">
        <f>IF(tbl_raw_data[[#This Row],[Time taken in min]]&lt;=Settiings!$D$2,"SLA_MET","SLA_NOT_MET")</f>
        <v>SLA_MET</v>
      </c>
      <c r="R5614" s="94"/>
    </row>
    <row r="5615" spans="1:18" x14ac:dyDescent="0.3">
      <c r="A5615" s="20" t="s">
        <v>6203</v>
      </c>
      <c r="B5615" s="15">
        <v>45162.741851851853</v>
      </c>
      <c r="C5615" s="28">
        <v>45162.748148148145</v>
      </c>
      <c r="D5615" s="29" t="s">
        <v>13</v>
      </c>
      <c r="E5615" s="29" t="s">
        <v>9</v>
      </c>
      <c r="F5615" s="29" t="s">
        <v>53</v>
      </c>
      <c r="G5615" s="29" t="s">
        <v>17</v>
      </c>
      <c r="H5615" s="84"/>
      <c r="I5615" s="48">
        <f>tbl_raw_data[[#This Row],[Date Actioned]]-tbl_raw_data[[#This Row],[Date Tagged]]</f>
        <v>6.2962962911115028E-3</v>
      </c>
      <c r="J5615" s="46">
        <f>HOUR(tbl_raw_data[[#This Row],[Time_taken]])*60+MINUTE(tbl_raw_data[[#This Row],[Time_taken]])+SECOND(tbl_raw_data[[#This Row],[Time_taken]])/60</f>
        <v>9.0666666666666664</v>
      </c>
      <c r="K5615" s="52">
        <f>DATE(YEAR(tbl_raw_data[[#This Row],[Date Actioned]]),MONTH(tbl_raw_data[[#This Row],[Date Actioned]]),DAY(tbl_raw_data[[#This Row],[Date Actioned]]))</f>
        <v>45162</v>
      </c>
      <c r="L5615" s="50" t="str">
        <f>UPPER(TEXT(tbl_raw_data[[#This Row],[updated_date]],"MMMM"))</f>
        <v>AUGUST</v>
      </c>
      <c r="M5615" s="50" t="str">
        <f>"WEEK "&amp; IF(ROUNDUP(DAY(tbl_raw_data[[#This Row],[updated_date]])/7,0)=5,4,ROUNDUP(DAY(tbl_raw_data[[#This Row],[updated_date]])/7,0))</f>
        <v>WEEK 4</v>
      </c>
      <c r="N5615" s="50" t="str">
        <f>UPPER(VLOOKUP(tbl_raw_data[[#This Row],[Analyst]],Settiings!$A$2:$B$16,2,0))</f>
        <v>NAVED</v>
      </c>
      <c r="O5615" s="50" t="str">
        <f>TRIM(UPPER(tbl_raw_data[[#This Row],[Outcome]]))</f>
        <v>APPROVE</v>
      </c>
      <c r="P5615" s="50" t="str">
        <f>TRIM(UPPER(tbl_raw_data[[#This Row],[Queue Name]]))</f>
        <v>CONSUMER EXISTING</v>
      </c>
      <c r="Q5615" s="50" t="str">
        <f>IF(tbl_raw_data[[#This Row],[Time taken in min]]&lt;=Settiings!$D$2,"SLA_MET","SLA_NOT_MET")</f>
        <v>SLA_MET</v>
      </c>
      <c r="R5615" s="94"/>
    </row>
    <row r="5616" spans="1:18" x14ac:dyDescent="0.3">
      <c r="A5616" s="20" t="s">
        <v>6204</v>
      </c>
      <c r="B5616" s="15">
        <v>45162.745150462964</v>
      </c>
      <c r="C5616" s="28">
        <v>45162.759976851848</v>
      </c>
      <c r="D5616" s="29" t="s">
        <v>27</v>
      </c>
      <c r="E5616" s="29" t="s">
        <v>9</v>
      </c>
      <c r="F5616" s="29" t="s">
        <v>16</v>
      </c>
      <c r="G5616" s="32"/>
      <c r="H5616" s="86"/>
      <c r="I5616" s="48">
        <f>tbl_raw_data[[#This Row],[Date Actioned]]-tbl_raw_data[[#This Row],[Date Tagged]]</f>
        <v>1.4826388884102926E-2</v>
      </c>
      <c r="J5616" s="46">
        <f>HOUR(tbl_raw_data[[#This Row],[Time_taken]])*60+MINUTE(tbl_raw_data[[#This Row],[Time_taken]])+SECOND(tbl_raw_data[[#This Row],[Time_taken]])/60</f>
        <v>21.35</v>
      </c>
      <c r="K5616" s="52">
        <f>DATE(YEAR(tbl_raw_data[[#This Row],[Date Actioned]]),MONTH(tbl_raw_data[[#This Row],[Date Actioned]]),DAY(tbl_raw_data[[#This Row],[Date Actioned]]))</f>
        <v>45162</v>
      </c>
      <c r="L5616" s="50" t="str">
        <f>UPPER(TEXT(tbl_raw_data[[#This Row],[updated_date]],"MMMM"))</f>
        <v>AUGUST</v>
      </c>
      <c r="M5616" s="50" t="str">
        <f>"WEEK "&amp; IF(ROUNDUP(DAY(tbl_raw_data[[#This Row],[updated_date]])/7,0)=5,4,ROUNDUP(DAY(tbl_raw_data[[#This Row],[updated_date]])/7,0))</f>
        <v>WEEK 4</v>
      </c>
      <c r="N5616" s="50" t="str">
        <f>UPPER(VLOOKUP(tbl_raw_data[[#This Row],[Analyst]],Settiings!$A$2:$B$16,2,0))</f>
        <v>CAMROOON</v>
      </c>
      <c r="O5616" s="50" t="str">
        <f>TRIM(UPPER(tbl_raw_data[[#This Row],[Outcome]]))</f>
        <v>DECLINE</v>
      </c>
      <c r="P5616" s="50" t="str">
        <f>TRIM(UPPER(tbl_raw_data[[#This Row],[Queue Name]]))</f>
        <v>CONSUMER EXISTING</v>
      </c>
      <c r="Q5616" s="50" t="str">
        <f>IF(tbl_raw_data[[#This Row],[Time taken in min]]&lt;=Settiings!$D$2,"SLA_MET","SLA_NOT_MET")</f>
        <v>SLA_NOT_MET</v>
      </c>
      <c r="R5616" s="94"/>
    </row>
    <row r="5617" spans="1:18" x14ac:dyDescent="0.3">
      <c r="A5617" s="23" t="s">
        <v>6206</v>
      </c>
      <c r="B5617" s="9">
        <v>45162.746516203704</v>
      </c>
      <c r="C5617" s="30">
        <v>45162.763877314814</v>
      </c>
      <c r="D5617" s="31" t="s">
        <v>13</v>
      </c>
      <c r="E5617" s="31" t="s">
        <v>19</v>
      </c>
      <c r="F5617" s="31" t="s">
        <v>10</v>
      </c>
      <c r="G5617" s="31" t="s">
        <v>17</v>
      </c>
      <c r="H5617" s="85"/>
      <c r="I5617" s="48">
        <f>tbl_raw_data[[#This Row],[Date Actioned]]-tbl_raw_data[[#This Row],[Date Tagged]]</f>
        <v>1.7361111109494232E-2</v>
      </c>
      <c r="J5617" s="46">
        <f>HOUR(tbl_raw_data[[#This Row],[Time_taken]])*60+MINUTE(tbl_raw_data[[#This Row],[Time_taken]])+SECOND(tbl_raw_data[[#This Row],[Time_taken]])/60</f>
        <v>25</v>
      </c>
      <c r="K5617" s="52">
        <f>DATE(YEAR(tbl_raw_data[[#This Row],[Date Actioned]]),MONTH(tbl_raw_data[[#This Row],[Date Actioned]]),DAY(tbl_raw_data[[#This Row],[Date Actioned]]))</f>
        <v>45162</v>
      </c>
      <c r="L5617" s="50" t="str">
        <f>UPPER(TEXT(tbl_raw_data[[#This Row],[updated_date]],"MMMM"))</f>
        <v>AUGUST</v>
      </c>
      <c r="M5617" s="50" t="str">
        <f>"WEEK "&amp; IF(ROUNDUP(DAY(tbl_raw_data[[#This Row],[updated_date]])/7,0)=5,4,ROUNDUP(DAY(tbl_raw_data[[#This Row],[updated_date]])/7,0))</f>
        <v>WEEK 4</v>
      </c>
      <c r="N5617" s="50" t="str">
        <f>UPPER(VLOOKUP(tbl_raw_data[[#This Row],[Analyst]],Settiings!$A$2:$B$16,2,0))</f>
        <v>NITESH</v>
      </c>
      <c r="O5617" s="50" t="str">
        <f>TRIM(UPPER(tbl_raw_data[[#This Row],[Outcome]]))</f>
        <v>APPROVE</v>
      </c>
      <c r="P5617" s="50" t="str">
        <f>TRIM(UPPER(tbl_raw_data[[#This Row],[Queue Name]]))</f>
        <v>CONSUMER POST BUREAU</v>
      </c>
      <c r="Q5617" s="50" t="str">
        <f>IF(tbl_raw_data[[#This Row],[Time taken in min]]&lt;=Settiings!$D$2,"SLA_MET","SLA_NOT_MET")</f>
        <v>SLA_NOT_MET</v>
      </c>
      <c r="R5617" s="94"/>
    </row>
    <row r="5618" spans="1:18" x14ac:dyDescent="0.3">
      <c r="A5618" s="14" t="s">
        <v>6207</v>
      </c>
      <c r="B5618" s="15">
        <v>45162.747175925928</v>
      </c>
      <c r="C5618" s="28">
        <v>45162.768182870372</v>
      </c>
      <c r="D5618" s="29" t="s">
        <v>13</v>
      </c>
      <c r="E5618" s="29" t="s">
        <v>19</v>
      </c>
      <c r="F5618" s="29" t="s">
        <v>16</v>
      </c>
      <c r="G5618" s="29" t="s">
        <v>17</v>
      </c>
      <c r="H5618" s="84"/>
      <c r="I5618" s="48">
        <f>tbl_raw_data[[#This Row],[Date Actioned]]-tbl_raw_data[[#This Row],[Date Tagged]]</f>
        <v>2.1006944443797693E-2</v>
      </c>
      <c r="J5618" s="46">
        <f>HOUR(tbl_raw_data[[#This Row],[Time_taken]])*60+MINUTE(tbl_raw_data[[#This Row],[Time_taken]])+SECOND(tbl_raw_data[[#This Row],[Time_taken]])/60</f>
        <v>30.25</v>
      </c>
      <c r="K5618" s="52">
        <f>DATE(YEAR(tbl_raw_data[[#This Row],[Date Actioned]]),MONTH(tbl_raw_data[[#This Row],[Date Actioned]]),DAY(tbl_raw_data[[#This Row],[Date Actioned]]))</f>
        <v>45162</v>
      </c>
      <c r="L5618" s="50" t="str">
        <f>UPPER(TEXT(tbl_raw_data[[#This Row],[updated_date]],"MMMM"))</f>
        <v>AUGUST</v>
      </c>
      <c r="M5618" s="50" t="str">
        <f>"WEEK "&amp; IF(ROUNDUP(DAY(tbl_raw_data[[#This Row],[updated_date]])/7,0)=5,4,ROUNDUP(DAY(tbl_raw_data[[#This Row],[updated_date]])/7,0))</f>
        <v>WEEK 4</v>
      </c>
      <c r="N5618" s="50" t="str">
        <f>UPPER(VLOOKUP(tbl_raw_data[[#This Row],[Analyst]],Settiings!$A$2:$B$16,2,0))</f>
        <v>CAMROOON</v>
      </c>
      <c r="O5618" s="50" t="str">
        <f>TRIM(UPPER(tbl_raw_data[[#This Row],[Outcome]]))</f>
        <v>APPROVE</v>
      </c>
      <c r="P5618" s="50" t="str">
        <f>TRIM(UPPER(tbl_raw_data[[#This Row],[Queue Name]]))</f>
        <v>CONSUMER POST BUREAU</v>
      </c>
      <c r="Q5618" s="50" t="str">
        <f>IF(tbl_raw_data[[#This Row],[Time taken in min]]&lt;=Settiings!$D$2,"SLA_MET","SLA_NOT_MET")</f>
        <v>SLA_NOT_MET</v>
      </c>
      <c r="R5618" s="94"/>
    </row>
    <row r="5619" spans="1:18" x14ac:dyDescent="0.3">
      <c r="A5619" s="23" t="s">
        <v>6208</v>
      </c>
      <c r="B5619" s="9">
        <v>45162.749571759261</v>
      </c>
      <c r="C5619" s="30">
        <v>45162.759872685187</v>
      </c>
      <c r="D5619" s="31" t="s">
        <v>27</v>
      </c>
      <c r="E5619" s="31" t="s">
        <v>47</v>
      </c>
      <c r="F5619" s="31" t="s">
        <v>53</v>
      </c>
      <c r="G5619" s="31" t="s">
        <v>6209</v>
      </c>
      <c r="H5619" s="85"/>
      <c r="I5619" s="48">
        <f>tbl_raw_data[[#This Row],[Date Actioned]]-tbl_raw_data[[#This Row],[Date Tagged]]</f>
        <v>1.0300925925548654E-2</v>
      </c>
      <c r="J5619" s="46">
        <f>HOUR(tbl_raw_data[[#This Row],[Time_taken]])*60+MINUTE(tbl_raw_data[[#This Row],[Time_taken]])+SECOND(tbl_raw_data[[#This Row],[Time_taken]])/60</f>
        <v>14.833333333333334</v>
      </c>
      <c r="K5619" s="52">
        <f>DATE(YEAR(tbl_raw_data[[#This Row],[Date Actioned]]),MONTH(tbl_raw_data[[#This Row],[Date Actioned]]),DAY(tbl_raw_data[[#This Row],[Date Actioned]]))</f>
        <v>45162</v>
      </c>
      <c r="L5619" s="50" t="str">
        <f>UPPER(TEXT(tbl_raw_data[[#This Row],[updated_date]],"MMMM"))</f>
        <v>AUGUST</v>
      </c>
      <c r="M5619" s="50" t="str">
        <f>"WEEK "&amp; IF(ROUNDUP(DAY(tbl_raw_data[[#This Row],[updated_date]])/7,0)=5,4,ROUNDUP(DAY(tbl_raw_data[[#This Row],[updated_date]])/7,0))</f>
        <v>WEEK 4</v>
      </c>
      <c r="N5619" s="50" t="str">
        <f>UPPER(VLOOKUP(tbl_raw_data[[#This Row],[Analyst]],Settiings!$A$2:$B$16,2,0))</f>
        <v>NAVED</v>
      </c>
      <c r="O5619" s="50" t="str">
        <f>TRIM(UPPER(tbl_raw_data[[#This Row],[Outcome]]))</f>
        <v>DECLINE</v>
      </c>
      <c r="P5619" s="50" t="str">
        <f>TRIM(UPPER(tbl_raw_data[[#This Row],[Queue Name]]))</f>
        <v>CONSUMER PRE BUREAU</v>
      </c>
      <c r="Q5619" s="50" t="str">
        <f>IF(tbl_raw_data[[#This Row],[Time taken in min]]&lt;=Settiings!$D$2,"SLA_MET","SLA_NOT_MET")</f>
        <v>SLA_MET</v>
      </c>
      <c r="R5619" s="94"/>
    </row>
    <row r="5620" spans="1:18" x14ac:dyDescent="0.3">
      <c r="A5620" s="14" t="s">
        <v>6210</v>
      </c>
      <c r="B5620" s="15">
        <v>45162.759606481479</v>
      </c>
      <c r="C5620" s="28">
        <v>45162.763495370367</v>
      </c>
      <c r="D5620" s="29" t="s">
        <v>27</v>
      </c>
      <c r="E5620" s="29" t="s">
        <v>9</v>
      </c>
      <c r="F5620" s="29" t="s">
        <v>53</v>
      </c>
      <c r="G5620" s="29" t="s">
        <v>5228</v>
      </c>
      <c r="H5620" s="84"/>
      <c r="I5620" s="48">
        <f>tbl_raw_data[[#This Row],[Date Actioned]]-tbl_raw_data[[#This Row],[Date Tagged]]</f>
        <v>3.8888888884685002E-3</v>
      </c>
      <c r="J5620" s="46">
        <f>HOUR(tbl_raw_data[[#This Row],[Time_taken]])*60+MINUTE(tbl_raw_data[[#This Row],[Time_taken]])+SECOND(tbl_raw_data[[#This Row],[Time_taken]])/60</f>
        <v>5.6</v>
      </c>
      <c r="K5620" s="52">
        <f>DATE(YEAR(tbl_raw_data[[#This Row],[Date Actioned]]),MONTH(tbl_raw_data[[#This Row],[Date Actioned]]),DAY(tbl_raw_data[[#This Row],[Date Actioned]]))</f>
        <v>45162</v>
      </c>
      <c r="L5620" s="50" t="str">
        <f>UPPER(TEXT(tbl_raw_data[[#This Row],[updated_date]],"MMMM"))</f>
        <v>AUGUST</v>
      </c>
      <c r="M5620" s="50" t="str">
        <f>"WEEK "&amp; IF(ROUNDUP(DAY(tbl_raw_data[[#This Row],[updated_date]])/7,0)=5,4,ROUNDUP(DAY(tbl_raw_data[[#This Row],[updated_date]])/7,0))</f>
        <v>WEEK 4</v>
      </c>
      <c r="N5620" s="50" t="str">
        <f>UPPER(VLOOKUP(tbl_raw_data[[#This Row],[Analyst]],Settiings!$A$2:$B$16,2,0))</f>
        <v>NAVED</v>
      </c>
      <c r="O5620" s="50" t="str">
        <f>TRIM(UPPER(tbl_raw_data[[#This Row],[Outcome]]))</f>
        <v>DECLINE</v>
      </c>
      <c r="P5620" s="50" t="str">
        <f>TRIM(UPPER(tbl_raw_data[[#This Row],[Queue Name]]))</f>
        <v>CONSUMER EXISTING</v>
      </c>
      <c r="Q5620" s="50" t="str">
        <f>IF(tbl_raw_data[[#This Row],[Time taken in min]]&lt;=Settiings!$D$2,"SLA_MET","SLA_NOT_MET")</f>
        <v>SLA_MET</v>
      </c>
      <c r="R5620" s="94"/>
    </row>
    <row r="5621" spans="1:18" x14ac:dyDescent="0.3">
      <c r="A5621" s="20" t="s">
        <v>6214</v>
      </c>
      <c r="B5621" s="9">
        <v>45162.768854166665</v>
      </c>
      <c r="C5621" s="30">
        <v>45162.772627314815</v>
      </c>
      <c r="D5621" s="31" t="s">
        <v>27</v>
      </c>
      <c r="E5621" s="31" t="s">
        <v>19</v>
      </c>
      <c r="F5621" s="31" t="s">
        <v>16</v>
      </c>
      <c r="G5621" s="31" t="s">
        <v>4763</v>
      </c>
      <c r="H5621" s="85"/>
      <c r="I5621" s="48">
        <f>tbl_raw_data[[#This Row],[Date Actioned]]-tbl_raw_data[[#This Row],[Date Tagged]]</f>
        <v>3.7731481497758068E-3</v>
      </c>
      <c r="J5621" s="46">
        <f>HOUR(tbl_raw_data[[#This Row],[Time_taken]])*60+MINUTE(tbl_raw_data[[#This Row],[Time_taken]])+SECOND(tbl_raw_data[[#This Row],[Time_taken]])/60</f>
        <v>5.4333333333333336</v>
      </c>
      <c r="K5621" s="52">
        <f>DATE(YEAR(tbl_raw_data[[#This Row],[Date Actioned]]),MONTH(tbl_raw_data[[#This Row],[Date Actioned]]),DAY(tbl_raw_data[[#This Row],[Date Actioned]]))</f>
        <v>45162</v>
      </c>
      <c r="L5621" s="50" t="str">
        <f>UPPER(TEXT(tbl_raw_data[[#This Row],[updated_date]],"MMMM"))</f>
        <v>AUGUST</v>
      </c>
      <c r="M5621" s="50" t="str">
        <f>"WEEK "&amp; IF(ROUNDUP(DAY(tbl_raw_data[[#This Row],[updated_date]])/7,0)=5,4,ROUNDUP(DAY(tbl_raw_data[[#This Row],[updated_date]])/7,0))</f>
        <v>WEEK 4</v>
      </c>
      <c r="N5621" s="50" t="str">
        <f>UPPER(VLOOKUP(tbl_raw_data[[#This Row],[Analyst]],Settiings!$A$2:$B$16,2,0))</f>
        <v>CAMROOON</v>
      </c>
      <c r="O5621" s="50" t="str">
        <f>TRIM(UPPER(tbl_raw_data[[#This Row],[Outcome]]))</f>
        <v>DECLINE</v>
      </c>
      <c r="P5621" s="50" t="str">
        <f>TRIM(UPPER(tbl_raw_data[[#This Row],[Queue Name]]))</f>
        <v>CONSUMER POST BUREAU</v>
      </c>
      <c r="Q5621" s="50" t="str">
        <f>IF(tbl_raw_data[[#This Row],[Time taken in min]]&lt;=Settiings!$D$2,"SLA_MET","SLA_NOT_MET")</f>
        <v>SLA_MET</v>
      </c>
      <c r="R5621" s="94"/>
    </row>
    <row r="5622" spans="1:18" x14ac:dyDescent="0.3">
      <c r="A5622" s="20" t="s">
        <v>6217</v>
      </c>
      <c r="B5622" s="9">
        <v>45162.775439814817</v>
      </c>
      <c r="C5622" s="30">
        <v>45162.782233796293</v>
      </c>
      <c r="D5622" s="31" t="s">
        <v>13</v>
      </c>
      <c r="E5622" s="31" t="s">
        <v>9</v>
      </c>
      <c r="F5622" s="31" t="s">
        <v>43</v>
      </c>
      <c r="G5622" s="33"/>
      <c r="H5622" s="87"/>
      <c r="I5622" s="48">
        <f>tbl_raw_data[[#This Row],[Date Actioned]]-tbl_raw_data[[#This Row],[Date Tagged]]</f>
        <v>6.7939814762212336E-3</v>
      </c>
      <c r="J5622" s="46">
        <f>HOUR(tbl_raw_data[[#This Row],[Time_taken]])*60+MINUTE(tbl_raw_data[[#This Row],[Time_taken]])+SECOND(tbl_raw_data[[#This Row],[Time_taken]])/60</f>
        <v>9.7833333333333332</v>
      </c>
      <c r="K5622" s="52">
        <f>DATE(YEAR(tbl_raw_data[[#This Row],[Date Actioned]]),MONTH(tbl_raw_data[[#This Row],[Date Actioned]]),DAY(tbl_raw_data[[#This Row],[Date Actioned]]))</f>
        <v>45162</v>
      </c>
      <c r="L5622" s="50" t="str">
        <f>UPPER(TEXT(tbl_raw_data[[#This Row],[updated_date]],"MMMM"))</f>
        <v>AUGUST</v>
      </c>
      <c r="M5622" s="50" t="str">
        <f>"WEEK "&amp; IF(ROUNDUP(DAY(tbl_raw_data[[#This Row],[updated_date]])/7,0)=5,4,ROUNDUP(DAY(tbl_raw_data[[#This Row],[updated_date]])/7,0))</f>
        <v>WEEK 4</v>
      </c>
      <c r="N5622" s="50" t="str">
        <f>UPPER(VLOOKUP(tbl_raw_data[[#This Row],[Analyst]],Settiings!$A$2:$B$16,2,0))</f>
        <v>MERCEDES</v>
      </c>
      <c r="O5622" s="50" t="str">
        <f>TRIM(UPPER(tbl_raw_data[[#This Row],[Outcome]]))</f>
        <v>APPROVE</v>
      </c>
      <c r="P5622" s="50" t="str">
        <f>TRIM(UPPER(tbl_raw_data[[#This Row],[Queue Name]]))</f>
        <v>CONSUMER EXISTING</v>
      </c>
      <c r="Q5622" s="50" t="str">
        <f>IF(tbl_raw_data[[#This Row],[Time taken in min]]&lt;=Settiings!$D$2,"SLA_MET","SLA_NOT_MET")</f>
        <v>SLA_MET</v>
      </c>
      <c r="R5622" s="94"/>
    </row>
    <row r="5623" spans="1:18" x14ac:dyDescent="0.3">
      <c r="A5623" s="23" t="s">
        <v>6218</v>
      </c>
      <c r="B5623" s="15">
        <v>45162.777407407404</v>
      </c>
      <c r="C5623" s="28">
        <v>45162.782106481478</v>
      </c>
      <c r="D5623" s="29" t="s">
        <v>13</v>
      </c>
      <c r="E5623" s="29" t="s">
        <v>47</v>
      </c>
      <c r="F5623" s="29" t="s">
        <v>53</v>
      </c>
      <c r="G5623" s="29" t="s">
        <v>255</v>
      </c>
      <c r="H5623" s="84"/>
      <c r="I5623" s="48">
        <f>tbl_raw_data[[#This Row],[Date Actioned]]-tbl_raw_data[[#This Row],[Date Tagged]]</f>
        <v>4.6990740738692693E-3</v>
      </c>
      <c r="J5623" s="46">
        <f>HOUR(tbl_raw_data[[#This Row],[Time_taken]])*60+MINUTE(tbl_raw_data[[#This Row],[Time_taken]])+SECOND(tbl_raw_data[[#This Row],[Time_taken]])/60</f>
        <v>6.7666666666666666</v>
      </c>
      <c r="K5623" s="52">
        <f>DATE(YEAR(tbl_raw_data[[#This Row],[Date Actioned]]),MONTH(tbl_raw_data[[#This Row],[Date Actioned]]),DAY(tbl_raw_data[[#This Row],[Date Actioned]]))</f>
        <v>45162</v>
      </c>
      <c r="L5623" s="50" t="str">
        <f>UPPER(TEXT(tbl_raw_data[[#This Row],[updated_date]],"MMMM"))</f>
        <v>AUGUST</v>
      </c>
      <c r="M5623" s="50" t="str">
        <f>"WEEK "&amp; IF(ROUNDUP(DAY(tbl_raw_data[[#This Row],[updated_date]])/7,0)=5,4,ROUNDUP(DAY(tbl_raw_data[[#This Row],[updated_date]])/7,0))</f>
        <v>WEEK 4</v>
      </c>
      <c r="N5623" s="50" t="str">
        <f>UPPER(VLOOKUP(tbl_raw_data[[#This Row],[Analyst]],Settiings!$A$2:$B$16,2,0))</f>
        <v>NAVED</v>
      </c>
      <c r="O5623" s="50" t="str">
        <f>TRIM(UPPER(tbl_raw_data[[#This Row],[Outcome]]))</f>
        <v>APPROVE</v>
      </c>
      <c r="P5623" s="50" t="str">
        <f>TRIM(UPPER(tbl_raw_data[[#This Row],[Queue Name]]))</f>
        <v>CONSUMER PRE BUREAU</v>
      </c>
      <c r="Q5623" s="50" t="str">
        <f>IF(tbl_raw_data[[#This Row],[Time taken in min]]&lt;=Settiings!$D$2,"SLA_MET","SLA_NOT_MET")</f>
        <v>SLA_MET</v>
      </c>
      <c r="R5623" s="94"/>
    </row>
    <row r="5624" spans="1:18" x14ac:dyDescent="0.3">
      <c r="A5624" s="14" t="s">
        <v>6219</v>
      </c>
      <c r="B5624" s="9">
        <v>45162.777696759258</v>
      </c>
      <c r="C5624" s="30">
        <v>45162.789467592593</v>
      </c>
      <c r="D5624" s="31" t="s">
        <v>13</v>
      </c>
      <c r="E5624" s="31" t="s">
        <v>19</v>
      </c>
      <c r="F5624" s="31" t="s">
        <v>686</v>
      </c>
      <c r="G5624" s="31" t="s">
        <v>17</v>
      </c>
      <c r="H5624" s="85"/>
      <c r="I5624" s="48">
        <f>tbl_raw_data[[#This Row],[Date Actioned]]-tbl_raw_data[[#This Row],[Date Tagged]]</f>
        <v>1.1770833334594499E-2</v>
      </c>
      <c r="J5624" s="46">
        <f>HOUR(tbl_raw_data[[#This Row],[Time_taken]])*60+MINUTE(tbl_raw_data[[#This Row],[Time_taken]])+SECOND(tbl_raw_data[[#This Row],[Time_taken]])/60</f>
        <v>16.95</v>
      </c>
      <c r="K5624" s="52">
        <f>DATE(YEAR(tbl_raw_data[[#This Row],[Date Actioned]]),MONTH(tbl_raw_data[[#This Row],[Date Actioned]]),DAY(tbl_raw_data[[#This Row],[Date Actioned]]))</f>
        <v>45162</v>
      </c>
      <c r="L5624" s="50" t="str">
        <f>UPPER(TEXT(tbl_raw_data[[#This Row],[updated_date]],"MMMM"))</f>
        <v>AUGUST</v>
      </c>
      <c r="M5624" s="50" t="str">
        <f>"WEEK "&amp; IF(ROUNDUP(DAY(tbl_raw_data[[#This Row],[updated_date]])/7,0)=5,4,ROUNDUP(DAY(tbl_raw_data[[#This Row],[updated_date]])/7,0))</f>
        <v>WEEK 4</v>
      </c>
      <c r="N5624" s="50" t="str">
        <f>UPPER(VLOOKUP(tbl_raw_data[[#This Row],[Analyst]],Settiings!$A$2:$B$16,2,0))</f>
        <v>FARDIN</v>
      </c>
      <c r="O5624" s="50" t="str">
        <f>TRIM(UPPER(tbl_raw_data[[#This Row],[Outcome]]))</f>
        <v>APPROVE</v>
      </c>
      <c r="P5624" s="50" t="str">
        <f>TRIM(UPPER(tbl_raw_data[[#This Row],[Queue Name]]))</f>
        <v>CONSUMER POST BUREAU</v>
      </c>
      <c r="Q5624" s="50" t="str">
        <f>IF(tbl_raw_data[[#This Row],[Time taken in min]]&lt;=Settiings!$D$2,"SLA_MET","SLA_NOT_MET")</f>
        <v>SLA_MET</v>
      </c>
      <c r="R5624" s="94"/>
    </row>
    <row r="5625" spans="1:18" x14ac:dyDescent="0.3">
      <c r="A5625" s="23" t="s">
        <v>6222</v>
      </c>
      <c r="B5625" s="15">
        <v>45162.785810185182</v>
      </c>
      <c r="C5625" s="28">
        <v>45162.793819444443</v>
      </c>
      <c r="D5625" s="29" t="s">
        <v>27</v>
      </c>
      <c r="E5625" s="29" t="s">
        <v>9</v>
      </c>
      <c r="F5625" s="29" t="s">
        <v>53</v>
      </c>
      <c r="G5625" s="29" t="s">
        <v>4777</v>
      </c>
      <c r="H5625" s="84"/>
      <c r="I5625" s="48">
        <f>tbl_raw_data[[#This Row],[Date Actioned]]-tbl_raw_data[[#This Row],[Date Tagged]]</f>
        <v>8.0092592615983449E-3</v>
      </c>
      <c r="J5625" s="46">
        <f>HOUR(tbl_raw_data[[#This Row],[Time_taken]])*60+MINUTE(tbl_raw_data[[#This Row],[Time_taken]])+SECOND(tbl_raw_data[[#This Row],[Time_taken]])/60</f>
        <v>11.533333333333333</v>
      </c>
      <c r="K5625" s="52">
        <f>DATE(YEAR(tbl_raw_data[[#This Row],[Date Actioned]]),MONTH(tbl_raw_data[[#This Row],[Date Actioned]]),DAY(tbl_raw_data[[#This Row],[Date Actioned]]))</f>
        <v>45162</v>
      </c>
      <c r="L5625" s="50" t="str">
        <f>UPPER(TEXT(tbl_raw_data[[#This Row],[updated_date]],"MMMM"))</f>
        <v>AUGUST</v>
      </c>
      <c r="M5625" s="50" t="str">
        <f>"WEEK "&amp; IF(ROUNDUP(DAY(tbl_raw_data[[#This Row],[updated_date]])/7,0)=5,4,ROUNDUP(DAY(tbl_raw_data[[#This Row],[updated_date]])/7,0))</f>
        <v>WEEK 4</v>
      </c>
      <c r="N5625" s="50" t="str">
        <f>UPPER(VLOOKUP(tbl_raw_data[[#This Row],[Analyst]],Settiings!$A$2:$B$16,2,0))</f>
        <v>NAVED</v>
      </c>
      <c r="O5625" s="50" t="str">
        <f>TRIM(UPPER(tbl_raw_data[[#This Row],[Outcome]]))</f>
        <v>DECLINE</v>
      </c>
      <c r="P5625" s="50" t="str">
        <f>TRIM(UPPER(tbl_raw_data[[#This Row],[Queue Name]]))</f>
        <v>CONSUMER EXISTING</v>
      </c>
      <c r="Q5625" s="50" t="str">
        <f>IF(tbl_raw_data[[#This Row],[Time taken in min]]&lt;=Settiings!$D$2,"SLA_MET","SLA_NOT_MET")</f>
        <v>SLA_MET</v>
      </c>
      <c r="R5625" s="94"/>
    </row>
    <row r="5626" spans="1:18" x14ac:dyDescent="0.3">
      <c r="A5626" s="14" t="s">
        <v>6224</v>
      </c>
      <c r="B5626" s="9">
        <v>45162.788587962961</v>
      </c>
      <c r="C5626" s="30">
        <v>45162.804143518515</v>
      </c>
      <c r="D5626" s="31" t="s">
        <v>27</v>
      </c>
      <c r="E5626" s="31" t="s">
        <v>19</v>
      </c>
      <c r="F5626" s="31" t="s">
        <v>686</v>
      </c>
      <c r="G5626" s="33"/>
      <c r="H5626" s="87"/>
      <c r="I5626" s="48">
        <f>tbl_raw_data[[#This Row],[Date Actioned]]-tbl_raw_data[[#This Row],[Date Tagged]]</f>
        <v>1.5555555553874001E-2</v>
      </c>
      <c r="J5626" s="46">
        <f>HOUR(tbl_raw_data[[#This Row],[Time_taken]])*60+MINUTE(tbl_raw_data[[#This Row],[Time_taken]])+SECOND(tbl_raw_data[[#This Row],[Time_taken]])/60</f>
        <v>22.4</v>
      </c>
      <c r="K5626" s="52">
        <f>DATE(YEAR(tbl_raw_data[[#This Row],[Date Actioned]]),MONTH(tbl_raw_data[[#This Row],[Date Actioned]]),DAY(tbl_raw_data[[#This Row],[Date Actioned]]))</f>
        <v>45162</v>
      </c>
      <c r="L5626" s="50" t="str">
        <f>UPPER(TEXT(tbl_raw_data[[#This Row],[updated_date]],"MMMM"))</f>
        <v>AUGUST</v>
      </c>
      <c r="M5626" s="50" t="str">
        <f>"WEEK "&amp; IF(ROUNDUP(DAY(tbl_raw_data[[#This Row],[updated_date]])/7,0)=5,4,ROUNDUP(DAY(tbl_raw_data[[#This Row],[updated_date]])/7,0))</f>
        <v>WEEK 4</v>
      </c>
      <c r="N5626" s="50" t="str">
        <f>UPPER(VLOOKUP(tbl_raw_data[[#This Row],[Analyst]],Settiings!$A$2:$B$16,2,0))</f>
        <v>FARDIN</v>
      </c>
      <c r="O5626" s="50" t="str">
        <f>TRIM(UPPER(tbl_raw_data[[#This Row],[Outcome]]))</f>
        <v>DECLINE</v>
      </c>
      <c r="P5626" s="50" t="str">
        <f>TRIM(UPPER(tbl_raw_data[[#This Row],[Queue Name]]))</f>
        <v>CONSUMER POST BUREAU</v>
      </c>
      <c r="Q5626" s="50" t="str">
        <f>IF(tbl_raw_data[[#This Row],[Time taken in min]]&lt;=Settiings!$D$2,"SLA_MET","SLA_NOT_MET")</f>
        <v>SLA_NOT_MET</v>
      </c>
      <c r="R5626" s="94"/>
    </row>
    <row r="5627" spans="1:18" x14ac:dyDescent="0.3">
      <c r="A5627" s="20" t="s">
        <v>6226</v>
      </c>
      <c r="B5627" s="15">
        <v>45162.794606481482</v>
      </c>
      <c r="C5627" s="28">
        <v>45162.797847222224</v>
      </c>
      <c r="D5627" s="29" t="s">
        <v>13</v>
      </c>
      <c r="E5627" s="29" t="s">
        <v>9</v>
      </c>
      <c r="F5627" s="29" t="s">
        <v>16</v>
      </c>
      <c r="G5627" s="29" t="s">
        <v>2732</v>
      </c>
      <c r="H5627" s="84"/>
      <c r="I5627" s="48">
        <f>tbl_raw_data[[#This Row],[Date Actioned]]-tbl_raw_data[[#This Row],[Date Tagged]]</f>
        <v>3.2407407416030765E-3</v>
      </c>
      <c r="J5627" s="46">
        <f>HOUR(tbl_raw_data[[#This Row],[Time_taken]])*60+MINUTE(tbl_raw_data[[#This Row],[Time_taken]])+SECOND(tbl_raw_data[[#This Row],[Time_taken]])/60</f>
        <v>4.666666666666667</v>
      </c>
      <c r="K5627" s="52">
        <f>DATE(YEAR(tbl_raw_data[[#This Row],[Date Actioned]]),MONTH(tbl_raw_data[[#This Row],[Date Actioned]]),DAY(tbl_raw_data[[#This Row],[Date Actioned]]))</f>
        <v>45162</v>
      </c>
      <c r="L5627" s="50" t="str">
        <f>UPPER(TEXT(tbl_raw_data[[#This Row],[updated_date]],"MMMM"))</f>
        <v>AUGUST</v>
      </c>
      <c r="M5627" s="50" t="str">
        <f>"WEEK "&amp; IF(ROUNDUP(DAY(tbl_raw_data[[#This Row],[updated_date]])/7,0)=5,4,ROUNDUP(DAY(tbl_raw_data[[#This Row],[updated_date]])/7,0))</f>
        <v>WEEK 4</v>
      </c>
      <c r="N5627" s="50" t="str">
        <f>UPPER(VLOOKUP(tbl_raw_data[[#This Row],[Analyst]],Settiings!$A$2:$B$16,2,0))</f>
        <v>CAMROOON</v>
      </c>
      <c r="O5627" s="50" t="str">
        <f>TRIM(UPPER(tbl_raw_data[[#This Row],[Outcome]]))</f>
        <v>APPROVE</v>
      </c>
      <c r="P5627" s="50" t="str">
        <f>TRIM(UPPER(tbl_raw_data[[#This Row],[Queue Name]]))</f>
        <v>CONSUMER EXISTING</v>
      </c>
      <c r="Q5627" s="50" t="str">
        <f>IF(tbl_raw_data[[#This Row],[Time taken in min]]&lt;=Settiings!$D$2,"SLA_MET","SLA_NOT_MET")</f>
        <v>SLA_MET</v>
      </c>
      <c r="R5627" s="94"/>
    </row>
    <row r="5628" spans="1:18" x14ac:dyDescent="0.3">
      <c r="A5628" s="23" t="s">
        <v>6228</v>
      </c>
      <c r="B5628" s="9">
        <v>45162.796064814815</v>
      </c>
      <c r="C5628" s="30">
        <v>45162.811342592591</v>
      </c>
      <c r="D5628" s="31" t="s">
        <v>13</v>
      </c>
      <c r="E5628" s="31" t="s">
        <v>19</v>
      </c>
      <c r="F5628" s="31" t="s">
        <v>43</v>
      </c>
      <c r="G5628" s="33"/>
      <c r="H5628" s="87"/>
      <c r="I5628" s="48">
        <f>tbl_raw_data[[#This Row],[Date Actioned]]-tbl_raw_data[[#This Row],[Date Tagged]]</f>
        <v>1.5277777776645962E-2</v>
      </c>
      <c r="J5628" s="46">
        <f>HOUR(tbl_raw_data[[#This Row],[Time_taken]])*60+MINUTE(tbl_raw_data[[#This Row],[Time_taken]])+SECOND(tbl_raw_data[[#This Row],[Time_taken]])/60</f>
        <v>22</v>
      </c>
      <c r="K5628" s="52">
        <f>DATE(YEAR(tbl_raw_data[[#This Row],[Date Actioned]]),MONTH(tbl_raw_data[[#This Row],[Date Actioned]]),DAY(tbl_raw_data[[#This Row],[Date Actioned]]))</f>
        <v>45162</v>
      </c>
      <c r="L5628" s="50" t="str">
        <f>UPPER(TEXT(tbl_raw_data[[#This Row],[updated_date]],"MMMM"))</f>
        <v>AUGUST</v>
      </c>
      <c r="M5628" s="50" t="str">
        <f>"WEEK "&amp; IF(ROUNDUP(DAY(tbl_raw_data[[#This Row],[updated_date]])/7,0)=5,4,ROUNDUP(DAY(tbl_raw_data[[#This Row],[updated_date]])/7,0))</f>
        <v>WEEK 4</v>
      </c>
      <c r="N5628" s="50" t="str">
        <f>UPPER(VLOOKUP(tbl_raw_data[[#This Row],[Analyst]],Settiings!$A$2:$B$16,2,0))</f>
        <v>MERCEDES</v>
      </c>
      <c r="O5628" s="50" t="str">
        <f>TRIM(UPPER(tbl_raw_data[[#This Row],[Outcome]]))</f>
        <v>APPROVE</v>
      </c>
      <c r="P5628" s="50" t="str">
        <f>TRIM(UPPER(tbl_raw_data[[#This Row],[Queue Name]]))</f>
        <v>CONSUMER POST BUREAU</v>
      </c>
      <c r="Q5628" s="50" t="str">
        <f>IF(tbl_raw_data[[#This Row],[Time taken in min]]&lt;=Settiings!$D$2,"SLA_MET","SLA_NOT_MET")</f>
        <v>SLA_NOT_MET</v>
      </c>
      <c r="R5628" s="94"/>
    </row>
    <row r="5629" spans="1:18" x14ac:dyDescent="0.3">
      <c r="A5629" s="14" t="s">
        <v>6229</v>
      </c>
      <c r="B5629" s="15">
        <v>45162.796469907407</v>
      </c>
      <c r="C5629" s="28">
        <v>45162.803865740738</v>
      </c>
      <c r="D5629" s="29" t="s">
        <v>13</v>
      </c>
      <c r="E5629" s="29" t="s">
        <v>9</v>
      </c>
      <c r="F5629" s="29" t="s">
        <v>16</v>
      </c>
      <c r="G5629" s="29" t="s">
        <v>17</v>
      </c>
      <c r="H5629" s="84"/>
      <c r="I5629" s="48">
        <f>tbl_raw_data[[#This Row],[Date Actioned]]-tbl_raw_data[[#This Row],[Date Tagged]]</f>
        <v>7.3958333305199631E-3</v>
      </c>
      <c r="J5629" s="46">
        <f>HOUR(tbl_raw_data[[#This Row],[Time_taken]])*60+MINUTE(tbl_raw_data[[#This Row],[Time_taken]])+SECOND(tbl_raw_data[[#This Row],[Time_taken]])/60</f>
        <v>10.65</v>
      </c>
      <c r="K5629" s="52">
        <f>DATE(YEAR(tbl_raw_data[[#This Row],[Date Actioned]]),MONTH(tbl_raw_data[[#This Row],[Date Actioned]]),DAY(tbl_raw_data[[#This Row],[Date Actioned]]))</f>
        <v>45162</v>
      </c>
      <c r="L5629" s="50" t="str">
        <f>UPPER(TEXT(tbl_raw_data[[#This Row],[updated_date]],"MMMM"))</f>
        <v>AUGUST</v>
      </c>
      <c r="M5629" s="50" t="str">
        <f>"WEEK "&amp; IF(ROUNDUP(DAY(tbl_raw_data[[#This Row],[updated_date]])/7,0)=5,4,ROUNDUP(DAY(tbl_raw_data[[#This Row],[updated_date]])/7,0))</f>
        <v>WEEK 4</v>
      </c>
      <c r="N5629" s="50" t="str">
        <f>UPPER(VLOOKUP(tbl_raw_data[[#This Row],[Analyst]],Settiings!$A$2:$B$16,2,0))</f>
        <v>CAMROOON</v>
      </c>
      <c r="O5629" s="50" t="str">
        <f>TRIM(UPPER(tbl_raw_data[[#This Row],[Outcome]]))</f>
        <v>APPROVE</v>
      </c>
      <c r="P5629" s="50" t="str">
        <f>TRIM(UPPER(tbl_raw_data[[#This Row],[Queue Name]]))</f>
        <v>CONSUMER EXISTING</v>
      </c>
      <c r="Q5629" s="50" t="str">
        <f>IF(tbl_raw_data[[#This Row],[Time taken in min]]&lt;=Settiings!$D$2,"SLA_MET","SLA_NOT_MET")</f>
        <v>SLA_MET</v>
      </c>
      <c r="R5629" s="94"/>
    </row>
    <row r="5630" spans="1:18" x14ac:dyDescent="0.3">
      <c r="A5630" s="20" t="s">
        <v>6230</v>
      </c>
      <c r="B5630" s="15">
        <v>45162.798101851855</v>
      </c>
      <c r="C5630" s="28">
        <v>45162.802349537036</v>
      </c>
      <c r="D5630" s="29" t="s">
        <v>27</v>
      </c>
      <c r="E5630" s="29" t="s">
        <v>9</v>
      </c>
      <c r="F5630" s="29" t="s">
        <v>53</v>
      </c>
      <c r="G5630" s="29" t="s">
        <v>4777</v>
      </c>
      <c r="H5630" s="84"/>
      <c r="I5630" s="48">
        <f>tbl_raw_data[[#This Row],[Date Actioned]]-tbl_raw_data[[#This Row],[Date Tagged]]</f>
        <v>4.2476851813262329E-3</v>
      </c>
      <c r="J5630" s="46">
        <f>HOUR(tbl_raw_data[[#This Row],[Time_taken]])*60+MINUTE(tbl_raw_data[[#This Row],[Time_taken]])+SECOND(tbl_raw_data[[#This Row],[Time_taken]])/60</f>
        <v>6.1166666666666663</v>
      </c>
      <c r="K5630" s="52">
        <f>DATE(YEAR(tbl_raw_data[[#This Row],[Date Actioned]]),MONTH(tbl_raw_data[[#This Row],[Date Actioned]]),DAY(tbl_raw_data[[#This Row],[Date Actioned]]))</f>
        <v>45162</v>
      </c>
      <c r="L5630" s="50" t="str">
        <f>UPPER(TEXT(tbl_raw_data[[#This Row],[updated_date]],"MMMM"))</f>
        <v>AUGUST</v>
      </c>
      <c r="M5630" s="50" t="str">
        <f>"WEEK "&amp; IF(ROUNDUP(DAY(tbl_raw_data[[#This Row],[updated_date]])/7,0)=5,4,ROUNDUP(DAY(tbl_raw_data[[#This Row],[updated_date]])/7,0))</f>
        <v>WEEK 4</v>
      </c>
      <c r="N5630" s="50" t="str">
        <f>UPPER(VLOOKUP(tbl_raw_data[[#This Row],[Analyst]],Settiings!$A$2:$B$16,2,0))</f>
        <v>NAVED</v>
      </c>
      <c r="O5630" s="50" t="str">
        <f>TRIM(UPPER(tbl_raw_data[[#This Row],[Outcome]]))</f>
        <v>DECLINE</v>
      </c>
      <c r="P5630" s="50" t="str">
        <f>TRIM(UPPER(tbl_raw_data[[#This Row],[Queue Name]]))</f>
        <v>CONSUMER EXISTING</v>
      </c>
      <c r="Q5630" s="50" t="str">
        <f>IF(tbl_raw_data[[#This Row],[Time taken in min]]&lt;=Settiings!$D$2,"SLA_MET","SLA_NOT_MET")</f>
        <v>SLA_MET</v>
      </c>
      <c r="R5630" s="94"/>
    </row>
    <row r="5631" spans="1:18" x14ac:dyDescent="0.3">
      <c r="A5631" s="20" t="s">
        <v>6231</v>
      </c>
      <c r="B5631" s="9">
        <v>45162.798182870371</v>
      </c>
      <c r="C5631" s="30">
        <v>45162.805798611109</v>
      </c>
      <c r="D5631" s="31" t="s">
        <v>13</v>
      </c>
      <c r="E5631" s="31" t="s">
        <v>9</v>
      </c>
      <c r="F5631" s="31" t="s">
        <v>53</v>
      </c>
      <c r="G5631" s="31" t="s">
        <v>77</v>
      </c>
      <c r="H5631" s="85"/>
      <c r="I5631" s="48">
        <f>tbl_raw_data[[#This Row],[Date Actioned]]-tbl_raw_data[[#This Row],[Date Tagged]]</f>
        <v>7.6157407384016551E-3</v>
      </c>
      <c r="J5631" s="46">
        <f>HOUR(tbl_raw_data[[#This Row],[Time_taken]])*60+MINUTE(tbl_raw_data[[#This Row],[Time_taken]])+SECOND(tbl_raw_data[[#This Row],[Time_taken]])/60</f>
        <v>10.966666666666667</v>
      </c>
      <c r="K5631" s="52">
        <f>DATE(YEAR(tbl_raw_data[[#This Row],[Date Actioned]]),MONTH(tbl_raw_data[[#This Row],[Date Actioned]]),DAY(tbl_raw_data[[#This Row],[Date Actioned]]))</f>
        <v>45162</v>
      </c>
      <c r="L5631" s="50" t="str">
        <f>UPPER(TEXT(tbl_raw_data[[#This Row],[updated_date]],"MMMM"))</f>
        <v>AUGUST</v>
      </c>
      <c r="M5631" s="50" t="str">
        <f>"WEEK "&amp; IF(ROUNDUP(DAY(tbl_raw_data[[#This Row],[updated_date]])/7,0)=5,4,ROUNDUP(DAY(tbl_raw_data[[#This Row],[updated_date]])/7,0))</f>
        <v>WEEK 4</v>
      </c>
      <c r="N5631" s="50" t="str">
        <f>UPPER(VLOOKUP(tbl_raw_data[[#This Row],[Analyst]],Settiings!$A$2:$B$16,2,0))</f>
        <v>NAVED</v>
      </c>
      <c r="O5631" s="50" t="str">
        <f>TRIM(UPPER(tbl_raw_data[[#This Row],[Outcome]]))</f>
        <v>APPROVE</v>
      </c>
      <c r="P5631" s="50" t="str">
        <f>TRIM(UPPER(tbl_raw_data[[#This Row],[Queue Name]]))</f>
        <v>CONSUMER EXISTING</v>
      </c>
      <c r="Q5631" s="50" t="str">
        <f>IF(tbl_raw_data[[#This Row],[Time taken in min]]&lt;=Settiings!$D$2,"SLA_MET","SLA_NOT_MET")</f>
        <v>SLA_MET</v>
      </c>
      <c r="R5631" s="94"/>
    </row>
    <row r="5632" spans="1:18" x14ac:dyDescent="0.3">
      <c r="A5632" s="23" t="s">
        <v>6232</v>
      </c>
      <c r="B5632" s="15">
        <v>45162.798530092594</v>
      </c>
      <c r="C5632" s="28">
        <v>45162.814687500002</v>
      </c>
      <c r="D5632" s="29" t="s">
        <v>13</v>
      </c>
      <c r="E5632" s="29" t="s">
        <v>9</v>
      </c>
      <c r="F5632" s="29" t="s">
        <v>686</v>
      </c>
      <c r="G5632" s="32"/>
      <c r="H5632" s="86"/>
      <c r="I5632" s="48">
        <f>tbl_raw_data[[#This Row],[Date Actioned]]-tbl_raw_data[[#This Row],[Date Tagged]]</f>
        <v>1.615740740817273E-2</v>
      </c>
      <c r="J5632" s="46">
        <f>HOUR(tbl_raw_data[[#This Row],[Time_taken]])*60+MINUTE(tbl_raw_data[[#This Row],[Time_taken]])+SECOND(tbl_raw_data[[#This Row],[Time_taken]])/60</f>
        <v>23.266666666666666</v>
      </c>
      <c r="K5632" s="52">
        <f>DATE(YEAR(tbl_raw_data[[#This Row],[Date Actioned]]),MONTH(tbl_raw_data[[#This Row],[Date Actioned]]),DAY(tbl_raw_data[[#This Row],[Date Actioned]]))</f>
        <v>45162</v>
      </c>
      <c r="L5632" s="50" t="str">
        <f>UPPER(TEXT(tbl_raw_data[[#This Row],[updated_date]],"MMMM"))</f>
        <v>AUGUST</v>
      </c>
      <c r="M5632" s="50" t="str">
        <f>"WEEK "&amp; IF(ROUNDUP(DAY(tbl_raw_data[[#This Row],[updated_date]])/7,0)=5,4,ROUNDUP(DAY(tbl_raw_data[[#This Row],[updated_date]])/7,0))</f>
        <v>WEEK 4</v>
      </c>
      <c r="N5632" s="50" t="str">
        <f>UPPER(VLOOKUP(tbl_raw_data[[#This Row],[Analyst]],Settiings!$A$2:$B$16,2,0))</f>
        <v>FARDIN</v>
      </c>
      <c r="O5632" s="50" t="str">
        <f>TRIM(UPPER(tbl_raw_data[[#This Row],[Outcome]]))</f>
        <v>APPROVE</v>
      </c>
      <c r="P5632" s="50" t="str">
        <f>TRIM(UPPER(tbl_raw_data[[#This Row],[Queue Name]]))</f>
        <v>CONSUMER EXISTING</v>
      </c>
      <c r="Q5632" s="50" t="str">
        <f>IF(tbl_raw_data[[#This Row],[Time taken in min]]&lt;=Settiings!$D$2,"SLA_MET","SLA_NOT_MET")</f>
        <v>SLA_NOT_MET</v>
      </c>
      <c r="R5632" s="94"/>
    </row>
    <row r="5633" spans="1:18" x14ac:dyDescent="0.3">
      <c r="A5633" s="14" t="s">
        <v>6234</v>
      </c>
      <c r="B5633" s="9">
        <v>45162.798842592594</v>
      </c>
      <c r="C5633" s="30">
        <v>45162.80914351852</v>
      </c>
      <c r="D5633" s="31" t="s">
        <v>13</v>
      </c>
      <c r="E5633" s="31" t="s">
        <v>9</v>
      </c>
      <c r="F5633" s="31" t="s">
        <v>53</v>
      </c>
      <c r="G5633" s="31" t="s">
        <v>17</v>
      </c>
      <c r="H5633" s="85"/>
      <c r="I5633" s="48">
        <f>tbl_raw_data[[#This Row],[Date Actioned]]-tbl_raw_data[[#This Row],[Date Tagged]]</f>
        <v>1.0300925925548654E-2</v>
      </c>
      <c r="J5633" s="46">
        <f>HOUR(tbl_raw_data[[#This Row],[Time_taken]])*60+MINUTE(tbl_raw_data[[#This Row],[Time_taken]])+SECOND(tbl_raw_data[[#This Row],[Time_taken]])/60</f>
        <v>14.833333333333334</v>
      </c>
      <c r="K5633" s="52">
        <f>DATE(YEAR(tbl_raw_data[[#This Row],[Date Actioned]]),MONTH(tbl_raw_data[[#This Row],[Date Actioned]]),DAY(tbl_raw_data[[#This Row],[Date Actioned]]))</f>
        <v>45162</v>
      </c>
      <c r="L5633" s="50" t="str">
        <f>UPPER(TEXT(tbl_raw_data[[#This Row],[updated_date]],"MMMM"))</f>
        <v>AUGUST</v>
      </c>
      <c r="M5633" s="50" t="str">
        <f>"WEEK "&amp; IF(ROUNDUP(DAY(tbl_raw_data[[#This Row],[updated_date]])/7,0)=5,4,ROUNDUP(DAY(tbl_raw_data[[#This Row],[updated_date]])/7,0))</f>
        <v>WEEK 4</v>
      </c>
      <c r="N5633" s="50" t="str">
        <f>UPPER(VLOOKUP(tbl_raw_data[[#This Row],[Analyst]],Settiings!$A$2:$B$16,2,0))</f>
        <v>NAVED</v>
      </c>
      <c r="O5633" s="50" t="str">
        <f>TRIM(UPPER(tbl_raw_data[[#This Row],[Outcome]]))</f>
        <v>APPROVE</v>
      </c>
      <c r="P5633" s="50" t="str">
        <f>TRIM(UPPER(tbl_raw_data[[#This Row],[Queue Name]]))</f>
        <v>CONSUMER EXISTING</v>
      </c>
      <c r="Q5633" s="50" t="str">
        <f>IF(tbl_raw_data[[#This Row],[Time taken in min]]&lt;=Settiings!$D$2,"SLA_MET","SLA_NOT_MET")</f>
        <v>SLA_MET</v>
      </c>
      <c r="R5633" s="94"/>
    </row>
    <row r="5634" spans="1:18" x14ac:dyDescent="0.3">
      <c r="A5634" s="20" t="s">
        <v>6235</v>
      </c>
      <c r="B5634" s="15">
        <v>45162.79991898148</v>
      </c>
      <c r="C5634" s="28">
        <v>45162.814953703702</v>
      </c>
      <c r="D5634" s="29" t="s">
        <v>13</v>
      </c>
      <c r="E5634" s="29" t="s">
        <v>9</v>
      </c>
      <c r="F5634" s="29" t="s">
        <v>43</v>
      </c>
      <c r="G5634" s="32"/>
      <c r="H5634" s="86"/>
      <c r="I5634" s="48">
        <f>tbl_raw_data[[#This Row],[Date Actioned]]-tbl_raw_data[[#This Row],[Date Tagged]]</f>
        <v>1.5034722222480923E-2</v>
      </c>
      <c r="J5634" s="46">
        <f>HOUR(tbl_raw_data[[#This Row],[Time_taken]])*60+MINUTE(tbl_raw_data[[#This Row],[Time_taken]])+SECOND(tbl_raw_data[[#This Row],[Time_taken]])/60</f>
        <v>21.65</v>
      </c>
      <c r="K5634" s="52">
        <f>DATE(YEAR(tbl_raw_data[[#This Row],[Date Actioned]]),MONTH(tbl_raw_data[[#This Row],[Date Actioned]]),DAY(tbl_raw_data[[#This Row],[Date Actioned]]))</f>
        <v>45162</v>
      </c>
      <c r="L5634" s="50" t="str">
        <f>UPPER(TEXT(tbl_raw_data[[#This Row],[updated_date]],"MMMM"))</f>
        <v>AUGUST</v>
      </c>
      <c r="M5634" s="50" t="str">
        <f>"WEEK "&amp; IF(ROUNDUP(DAY(tbl_raw_data[[#This Row],[updated_date]])/7,0)=5,4,ROUNDUP(DAY(tbl_raw_data[[#This Row],[updated_date]])/7,0))</f>
        <v>WEEK 4</v>
      </c>
      <c r="N5634" s="50" t="str">
        <f>UPPER(VLOOKUP(tbl_raw_data[[#This Row],[Analyst]],Settiings!$A$2:$B$16,2,0))</f>
        <v>MERCEDES</v>
      </c>
      <c r="O5634" s="50" t="str">
        <f>TRIM(UPPER(tbl_raw_data[[#This Row],[Outcome]]))</f>
        <v>APPROVE</v>
      </c>
      <c r="P5634" s="50" t="str">
        <f>TRIM(UPPER(tbl_raw_data[[#This Row],[Queue Name]]))</f>
        <v>CONSUMER EXISTING</v>
      </c>
      <c r="Q5634" s="50" t="str">
        <f>IF(tbl_raw_data[[#This Row],[Time taken in min]]&lt;=Settiings!$D$2,"SLA_MET","SLA_NOT_MET")</f>
        <v>SLA_NOT_MET</v>
      </c>
      <c r="R5634" s="94"/>
    </row>
    <row r="5635" spans="1:18" x14ac:dyDescent="0.3">
      <c r="A5635" s="23" t="s">
        <v>6237</v>
      </c>
      <c r="B5635" s="9">
        <v>45162.801099537035</v>
      </c>
      <c r="C5635" s="30">
        <v>45162.813194444447</v>
      </c>
      <c r="D5635" s="31" t="s">
        <v>27</v>
      </c>
      <c r="E5635" s="31" t="s">
        <v>47</v>
      </c>
      <c r="F5635" s="31" t="s">
        <v>1097</v>
      </c>
      <c r="G5635" s="31" t="s">
        <v>4763</v>
      </c>
      <c r="H5635" s="85"/>
      <c r="I5635" s="48">
        <f>tbl_raw_data[[#This Row],[Date Actioned]]-tbl_raw_data[[#This Row],[Date Tagged]]</f>
        <v>1.209490741166519E-2</v>
      </c>
      <c r="J5635" s="46">
        <f>HOUR(tbl_raw_data[[#This Row],[Time_taken]])*60+MINUTE(tbl_raw_data[[#This Row],[Time_taken]])+SECOND(tbl_raw_data[[#This Row],[Time_taken]])/60</f>
        <v>17.416666666666668</v>
      </c>
      <c r="K5635" s="52">
        <f>DATE(YEAR(tbl_raw_data[[#This Row],[Date Actioned]]),MONTH(tbl_raw_data[[#This Row],[Date Actioned]]),DAY(tbl_raw_data[[#This Row],[Date Actioned]]))</f>
        <v>45162</v>
      </c>
      <c r="L5635" s="50" t="str">
        <f>UPPER(TEXT(tbl_raw_data[[#This Row],[updated_date]],"MMMM"))</f>
        <v>AUGUST</v>
      </c>
      <c r="M5635" s="50" t="str">
        <f>"WEEK "&amp; IF(ROUNDUP(DAY(tbl_raw_data[[#This Row],[updated_date]])/7,0)=5,4,ROUNDUP(DAY(tbl_raw_data[[#This Row],[updated_date]])/7,0))</f>
        <v>WEEK 4</v>
      </c>
      <c r="N5635" s="50" t="str">
        <f>UPPER(VLOOKUP(tbl_raw_data[[#This Row],[Analyst]],Settiings!$A$2:$B$16,2,0))</f>
        <v>JULIA</v>
      </c>
      <c r="O5635" s="50" t="str">
        <f>TRIM(UPPER(tbl_raw_data[[#This Row],[Outcome]]))</f>
        <v>DECLINE</v>
      </c>
      <c r="P5635" s="50" t="str">
        <f>TRIM(UPPER(tbl_raw_data[[#This Row],[Queue Name]]))</f>
        <v>CONSUMER PRE BUREAU</v>
      </c>
      <c r="Q5635" s="50" t="str">
        <f>IF(tbl_raw_data[[#This Row],[Time taken in min]]&lt;=Settiings!$D$2,"SLA_MET","SLA_NOT_MET")</f>
        <v>SLA_MET</v>
      </c>
      <c r="R5635" s="94"/>
    </row>
    <row r="5636" spans="1:18" x14ac:dyDescent="0.3">
      <c r="A5636" s="14" t="s">
        <v>6239</v>
      </c>
      <c r="B5636" s="15">
        <v>45162.803715277776</v>
      </c>
      <c r="C5636" s="28">
        <v>45162.813819444447</v>
      </c>
      <c r="D5636" s="29" t="s">
        <v>27</v>
      </c>
      <c r="E5636" s="29" t="s">
        <v>9</v>
      </c>
      <c r="F5636" s="29" t="s">
        <v>53</v>
      </c>
      <c r="G5636" s="29" t="s">
        <v>5222</v>
      </c>
      <c r="H5636" s="84"/>
      <c r="I5636" s="48">
        <f>tbl_raw_data[[#This Row],[Date Actioned]]-tbl_raw_data[[#This Row],[Date Tagged]]</f>
        <v>1.0104166671226267E-2</v>
      </c>
      <c r="J5636" s="46">
        <f>HOUR(tbl_raw_data[[#This Row],[Time_taken]])*60+MINUTE(tbl_raw_data[[#This Row],[Time_taken]])+SECOND(tbl_raw_data[[#This Row],[Time_taken]])/60</f>
        <v>14.55</v>
      </c>
      <c r="K5636" s="52">
        <f>DATE(YEAR(tbl_raw_data[[#This Row],[Date Actioned]]),MONTH(tbl_raw_data[[#This Row],[Date Actioned]]),DAY(tbl_raw_data[[#This Row],[Date Actioned]]))</f>
        <v>45162</v>
      </c>
      <c r="L5636" s="50" t="str">
        <f>UPPER(TEXT(tbl_raw_data[[#This Row],[updated_date]],"MMMM"))</f>
        <v>AUGUST</v>
      </c>
      <c r="M5636" s="50" t="str">
        <f>"WEEK "&amp; IF(ROUNDUP(DAY(tbl_raw_data[[#This Row],[updated_date]])/7,0)=5,4,ROUNDUP(DAY(tbl_raw_data[[#This Row],[updated_date]])/7,0))</f>
        <v>WEEK 4</v>
      </c>
      <c r="N5636" s="50" t="str">
        <f>UPPER(VLOOKUP(tbl_raw_data[[#This Row],[Analyst]],Settiings!$A$2:$B$16,2,0))</f>
        <v>NAVED</v>
      </c>
      <c r="O5636" s="50" t="str">
        <f>TRIM(UPPER(tbl_raw_data[[#This Row],[Outcome]]))</f>
        <v>DECLINE</v>
      </c>
      <c r="P5636" s="50" t="str">
        <f>TRIM(UPPER(tbl_raw_data[[#This Row],[Queue Name]]))</f>
        <v>CONSUMER EXISTING</v>
      </c>
      <c r="Q5636" s="50" t="str">
        <f>IF(tbl_raw_data[[#This Row],[Time taken in min]]&lt;=Settiings!$D$2,"SLA_MET","SLA_NOT_MET")</f>
        <v>SLA_MET</v>
      </c>
      <c r="R5636" s="94"/>
    </row>
    <row r="5637" spans="1:18" x14ac:dyDescent="0.3">
      <c r="A5637" s="23" t="s">
        <v>6241</v>
      </c>
      <c r="B5637" s="9">
        <v>45162.807210648149</v>
      </c>
      <c r="C5637" s="30">
        <v>45162.818912037037</v>
      </c>
      <c r="D5637" s="31" t="s">
        <v>13</v>
      </c>
      <c r="E5637" s="31" t="s">
        <v>9</v>
      </c>
      <c r="F5637" s="31" t="s">
        <v>53</v>
      </c>
      <c r="G5637" s="31" t="s">
        <v>17</v>
      </c>
      <c r="H5637" s="85"/>
      <c r="I5637" s="48">
        <f>tbl_raw_data[[#This Row],[Date Actioned]]-tbl_raw_data[[#This Row],[Date Tagged]]</f>
        <v>1.17013888884685E-2</v>
      </c>
      <c r="J5637" s="46">
        <f>HOUR(tbl_raw_data[[#This Row],[Time_taken]])*60+MINUTE(tbl_raw_data[[#This Row],[Time_taken]])+SECOND(tbl_raw_data[[#This Row],[Time_taken]])/60</f>
        <v>16.850000000000001</v>
      </c>
      <c r="K5637" s="52">
        <f>DATE(YEAR(tbl_raw_data[[#This Row],[Date Actioned]]),MONTH(tbl_raw_data[[#This Row],[Date Actioned]]),DAY(tbl_raw_data[[#This Row],[Date Actioned]]))</f>
        <v>45162</v>
      </c>
      <c r="L5637" s="50" t="str">
        <f>UPPER(TEXT(tbl_raw_data[[#This Row],[updated_date]],"MMMM"))</f>
        <v>AUGUST</v>
      </c>
      <c r="M5637" s="50" t="str">
        <f>"WEEK "&amp; IF(ROUNDUP(DAY(tbl_raw_data[[#This Row],[updated_date]])/7,0)=5,4,ROUNDUP(DAY(tbl_raw_data[[#This Row],[updated_date]])/7,0))</f>
        <v>WEEK 4</v>
      </c>
      <c r="N5637" s="50" t="str">
        <f>UPPER(VLOOKUP(tbl_raw_data[[#This Row],[Analyst]],Settiings!$A$2:$B$16,2,0))</f>
        <v>NAVED</v>
      </c>
      <c r="O5637" s="50" t="str">
        <f>TRIM(UPPER(tbl_raw_data[[#This Row],[Outcome]]))</f>
        <v>APPROVE</v>
      </c>
      <c r="P5637" s="50" t="str">
        <f>TRIM(UPPER(tbl_raw_data[[#This Row],[Queue Name]]))</f>
        <v>CONSUMER EXISTING</v>
      </c>
      <c r="Q5637" s="50" t="str">
        <f>IF(tbl_raw_data[[#This Row],[Time taken in min]]&lt;=Settiings!$D$2,"SLA_MET","SLA_NOT_MET")</f>
        <v>SLA_MET</v>
      </c>
      <c r="R5637" s="94"/>
    </row>
    <row r="5638" spans="1:18" x14ac:dyDescent="0.3">
      <c r="A5638" s="14" t="s">
        <v>6242</v>
      </c>
      <c r="B5638" s="15">
        <v>45162.807546296295</v>
      </c>
      <c r="C5638" s="28">
        <v>45162.817870370367</v>
      </c>
      <c r="D5638" s="29" t="s">
        <v>13</v>
      </c>
      <c r="E5638" s="29" t="s">
        <v>19</v>
      </c>
      <c r="F5638" s="29" t="s">
        <v>1097</v>
      </c>
      <c r="G5638" s="29" t="s">
        <v>17</v>
      </c>
      <c r="H5638" s="84"/>
      <c r="I5638" s="48">
        <f>tbl_raw_data[[#This Row],[Date Actioned]]-tbl_raw_data[[#This Row],[Date Tagged]]</f>
        <v>1.0324074071832001E-2</v>
      </c>
      <c r="J5638" s="46">
        <f>HOUR(tbl_raw_data[[#This Row],[Time_taken]])*60+MINUTE(tbl_raw_data[[#This Row],[Time_taken]])+SECOND(tbl_raw_data[[#This Row],[Time_taken]])/60</f>
        <v>14.866666666666667</v>
      </c>
      <c r="K5638" s="52">
        <f>DATE(YEAR(tbl_raw_data[[#This Row],[Date Actioned]]),MONTH(tbl_raw_data[[#This Row],[Date Actioned]]),DAY(tbl_raw_data[[#This Row],[Date Actioned]]))</f>
        <v>45162</v>
      </c>
      <c r="L5638" s="50" t="str">
        <f>UPPER(TEXT(tbl_raw_data[[#This Row],[updated_date]],"MMMM"))</f>
        <v>AUGUST</v>
      </c>
      <c r="M5638" s="50" t="str">
        <f>"WEEK "&amp; IF(ROUNDUP(DAY(tbl_raw_data[[#This Row],[updated_date]])/7,0)=5,4,ROUNDUP(DAY(tbl_raw_data[[#This Row],[updated_date]])/7,0))</f>
        <v>WEEK 4</v>
      </c>
      <c r="N5638" s="50" t="str">
        <f>UPPER(VLOOKUP(tbl_raw_data[[#This Row],[Analyst]],Settiings!$A$2:$B$16,2,0))</f>
        <v>JULIA</v>
      </c>
      <c r="O5638" s="50" t="str">
        <f>TRIM(UPPER(tbl_raw_data[[#This Row],[Outcome]]))</f>
        <v>APPROVE</v>
      </c>
      <c r="P5638" s="50" t="str">
        <f>TRIM(UPPER(tbl_raw_data[[#This Row],[Queue Name]]))</f>
        <v>CONSUMER POST BUREAU</v>
      </c>
      <c r="Q5638" s="50" t="str">
        <f>IF(tbl_raw_data[[#This Row],[Time taken in min]]&lt;=Settiings!$D$2,"SLA_MET","SLA_NOT_MET")</f>
        <v>SLA_MET</v>
      </c>
      <c r="R5638" s="94"/>
    </row>
    <row r="5639" spans="1:18" x14ac:dyDescent="0.3">
      <c r="A5639" s="20" t="s">
        <v>6243</v>
      </c>
      <c r="B5639" s="9">
        <v>45162.818206018521</v>
      </c>
      <c r="C5639" s="30">
        <v>45162.82309027778</v>
      </c>
      <c r="D5639" s="31" t="s">
        <v>13</v>
      </c>
      <c r="E5639" s="31" t="s">
        <v>9</v>
      </c>
      <c r="F5639" s="31" t="s">
        <v>686</v>
      </c>
      <c r="G5639" s="31" t="s">
        <v>17</v>
      </c>
      <c r="H5639" s="85"/>
      <c r="I5639" s="48">
        <f>tbl_raw_data[[#This Row],[Date Actioned]]-tbl_raw_data[[#This Row],[Date Tagged]]</f>
        <v>4.8842592586879618E-3</v>
      </c>
      <c r="J5639" s="46">
        <f>HOUR(tbl_raw_data[[#This Row],[Time_taken]])*60+MINUTE(tbl_raw_data[[#This Row],[Time_taken]])+SECOND(tbl_raw_data[[#This Row],[Time_taken]])/60</f>
        <v>7.0333333333333332</v>
      </c>
      <c r="K5639" s="52">
        <f>DATE(YEAR(tbl_raw_data[[#This Row],[Date Actioned]]),MONTH(tbl_raw_data[[#This Row],[Date Actioned]]),DAY(tbl_raw_data[[#This Row],[Date Actioned]]))</f>
        <v>45162</v>
      </c>
      <c r="L5639" s="50" t="str">
        <f>UPPER(TEXT(tbl_raw_data[[#This Row],[updated_date]],"MMMM"))</f>
        <v>AUGUST</v>
      </c>
      <c r="M5639" s="50" t="str">
        <f>"WEEK "&amp; IF(ROUNDUP(DAY(tbl_raw_data[[#This Row],[updated_date]])/7,0)=5,4,ROUNDUP(DAY(tbl_raw_data[[#This Row],[updated_date]])/7,0))</f>
        <v>WEEK 4</v>
      </c>
      <c r="N5639" s="50" t="str">
        <f>UPPER(VLOOKUP(tbl_raw_data[[#This Row],[Analyst]],Settiings!$A$2:$B$16,2,0))</f>
        <v>FARDIN</v>
      </c>
      <c r="O5639" s="50" t="str">
        <f>TRIM(UPPER(tbl_raw_data[[#This Row],[Outcome]]))</f>
        <v>APPROVE</v>
      </c>
      <c r="P5639" s="50" t="str">
        <f>TRIM(UPPER(tbl_raw_data[[#This Row],[Queue Name]]))</f>
        <v>CONSUMER EXISTING</v>
      </c>
      <c r="Q5639" s="50" t="str">
        <f>IF(tbl_raw_data[[#This Row],[Time taken in min]]&lt;=Settiings!$D$2,"SLA_MET","SLA_NOT_MET")</f>
        <v>SLA_MET</v>
      </c>
      <c r="R5639" s="94"/>
    </row>
    <row r="5640" spans="1:18" x14ac:dyDescent="0.3">
      <c r="A5640" s="23" t="s">
        <v>6246</v>
      </c>
      <c r="B5640" s="15">
        <v>45162.827499999999</v>
      </c>
      <c r="C5640" s="28">
        <v>45162.838750000003</v>
      </c>
      <c r="D5640" s="29" t="s">
        <v>13</v>
      </c>
      <c r="E5640" s="29" t="s">
        <v>9</v>
      </c>
      <c r="F5640" s="29" t="s">
        <v>686</v>
      </c>
      <c r="G5640" s="29" t="s">
        <v>17</v>
      </c>
      <c r="H5640" s="84"/>
      <c r="I5640" s="48">
        <f>tbl_raw_data[[#This Row],[Date Actioned]]-tbl_raw_data[[#This Row],[Date Tagged]]</f>
        <v>1.1250000003201421E-2</v>
      </c>
      <c r="J5640" s="46">
        <f>HOUR(tbl_raw_data[[#This Row],[Time_taken]])*60+MINUTE(tbl_raw_data[[#This Row],[Time_taken]])+SECOND(tbl_raw_data[[#This Row],[Time_taken]])/60</f>
        <v>16.2</v>
      </c>
      <c r="K5640" s="52">
        <f>DATE(YEAR(tbl_raw_data[[#This Row],[Date Actioned]]),MONTH(tbl_raw_data[[#This Row],[Date Actioned]]),DAY(tbl_raw_data[[#This Row],[Date Actioned]]))</f>
        <v>45162</v>
      </c>
      <c r="L5640" s="50" t="str">
        <f>UPPER(TEXT(tbl_raw_data[[#This Row],[updated_date]],"MMMM"))</f>
        <v>AUGUST</v>
      </c>
      <c r="M5640" s="50" t="str">
        <f>"WEEK "&amp; IF(ROUNDUP(DAY(tbl_raw_data[[#This Row],[updated_date]])/7,0)=5,4,ROUNDUP(DAY(tbl_raw_data[[#This Row],[updated_date]])/7,0))</f>
        <v>WEEK 4</v>
      </c>
      <c r="N5640" s="50" t="str">
        <f>UPPER(VLOOKUP(tbl_raw_data[[#This Row],[Analyst]],Settiings!$A$2:$B$16,2,0))</f>
        <v>FARDIN</v>
      </c>
      <c r="O5640" s="50" t="str">
        <f>TRIM(UPPER(tbl_raw_data[[#This Row],[Outcome]]))</f>
        <v>APPROVE</v>
      </c>
      <c r="P5640" s="50" t="str">
        <f>TRIM(UPPER(tbl_raw_data[[#This Row],[Queue Name]]))</f>
        <v>CONSUMER EXISTING</v>
      </c>
      <c r="Q5640" s="50" t="str">
        <f>IF(tbl_raw_data[[#This Row],[Time taken in min]]&lt;=Settiings!$D$2,"SLA_MET","SLA_NOT_MET")</f>
        <v>SLA_MET</v>
      </c>
      <c r="R5640" s="94"/>
    </row>
    <row r="5641" spans="1:18" x14ac:dyDescent="0.3">
      <c r="A5641" s="14" t="s">
        <v>6247</v>
      </c>
      <c r="B5641" s="9">
        <v>45162.830011574071</v>
      </c>
      <c r="C5641" s="30">
        <v>45162.842314814814</v>
      </c>
      <c r="D5641" s="31" t="s">
        <v>13</v>
      </c>
      <c r="E5641" s="31" t="s">
        <v>47</v>
      </c>
      <c r="F5641" s="31" t="s">
        <v>686</v>
      </c>
      <c r="G5641" s="31" t="s">
        <v>17</v>
      </c>
      <c r="H5641" s="85"/>
      <c r="I5641" s="48">
        <f>tbl_raw_data[[#This Row],[Date Actioned]]-tbl_raw_data[[#This Row],[Date Tagged]]</f>
        <v>1.230324074276723E-2</v>
      </c>
      <c r="J5641" s="46">
        <f>HOUR(tbl_raw_data[[#This Row],[Time_taken]])*60+MINUTE(tbl_raw_data[[#This Row],[Time_taken]])+SECOND(tbl_raw_data[[#This Row],[Time_taken]])/60</f>
        <v>17.716666666666665</v>
      </c>
      <c r="K5641" s="52">
        <f>DATE(YEAR(tbl_raw_data[[#This Row],[Date Actioned]]),MONTH(tbl_raw_data[[#This Row],[Date Actioned]]),DAY(tbl_raw_data[[#This Row],[Date Actioned]]))</f>
        <v>45162</v>
      </c>
      <c r="L5641" s="50" t="str">
        <f>UPPER(TEXT(tbl_raw_data[[#This Row],[updated_date]],"MMMM"))</f>
        <v>AUGUST</v>
      </c>
      <c r="M5641" s="50" t="str">
        <f>"WEEK "&amp; IF(ROUNDUP(DAY(tbl_raw_data[[#This Row],[updated_date]])/7,0)=5,4,ROUNDUP(DAY(tbl_raw_data[[#This Row],[updated_date]])/7,0))</f>
        <v>WEEK 4</v>
      </c>
      <c r="N5641" s="50" t="str">
        <f>UPPER(VLOOKUP(tbl_raw_data[[#This Row],[Analyst]],Settiings!$A$2:$B$16,2,0))</f>
        <v>FARDIN</v>
      </c>
      <c r="O5641" s="50" t="str">
        <f>TRIM(UPPER(tbl_raw_data[[#This Row],[Outcome]]))</f>
        <v>APPROVE</v>
      </c>
      <c r="P5641" s="50" t="str">
        <f>TRIM(UPPER(tbl_raw_data[[#This Row],[Queue Name]]))</f>
        <v>CONSUMER PRE BUREAU</v>
      </c>
      <c r="Q5641" s="50" t="str">
        <f>IF(tbl_raw_data[[#This Row],[Time taken in min]]&lt;=Settiings!$D$2,"SLA_MET","SLA_NOT_MET")</f>
        <v>SLA_MET</v>
      </c>
      <c r="R5641" s="94"/>
    </row>
    <row r="5642" spans="1:18" x14ac:dyDescent="0.3">
      <c r="A5642" s="20" t="s">
        <v>6248</v>
      </c>
      <c r="B5642" s="15">
        <v>45162.83966435185</v>
      </c>
      <c r="C5642" s="28">
        <v>45162.854016203702</v>
      </c>
      <c r="D5642" s="29" t="s">
        <v>13</v>
      </c>
      <c r="E5642" s="29" t="s">
        <v>19</v>
      </c>
      <c r="F5642" s="29" t="s">
        <v>43</v>
      </c>
      <c r="G5642" s="32"/>
      <c r="H5642" s="86"/>
      <c r="I5642" s="48">
        <f>tbl_raw_data[[#This Row],[Date Actioned]]-tbl_raw_data[[#This Row],[Date Tagged]]</f>
        <v>1.43518518525525E-2</v>
      </c>
      <c r="J5642" s="46">
        <f>HOUR(tbl_raw_data[[#This Row],[Time_taken]])*60+MINUTE(tbl_raw_data[[#This Row],[Time_taken]])+SECOND(tbl_raw_data[[#This Row],[Time_taken]])/60</f>
        <v>20.666666666666668</v>
      </c>
      <c r="K5642" s="52">
        <f>DATE(YEAR(tbl_raw_data[[#This Row],[Date Actioned]]),MONTH(tbl_raw_data[[#This Row],[Date Actioned]]),DAY(tbl_raw_data[[#This Row],[Date Actioned]]))</f>
        <v>45162</v>
      </c>
      <c r="L5642" s="50" t="str">
        <f>UPPER(TEXT(tbl_raw_data[[#This Row],[updated_date]],"MMMM"))</f>
        <v>AUGUST</v>
      </c>
      <c r="M5642" s="50" t="str">
        <f>"WEEK "&amp; IF(ROUNDUP(DAY(tbl_raw_data[[#This Row],[updated_date]])/7,0)=5,4,ROUNDUP(DAY(tbl_raw_data[[#This Row],[updated_date]])/7,0))</f>
        <v>WEEK 4</v>
      </c>
      <c r="N5642" s="50" t="str">
        <f>UPPER(VLOOKUP(tbl_raw_data[[#This Row],[Analyst]],Settiings!$A$2:$B$16,2,0))</f>
        <v>MERCEDES</v>
      </c>
      <c r="O5642" s="50" t="str">
        <f>TRIM(UPPER(tbl_raw_data[[#This Row],[Outcome]]))</f>
        <v>APPROVE</v>
      </c>
      <c r="P5642" s="50" t="str">
        <f>TRIM(UPPER(tbl_raw_data[[#This Row],[Queue Name]]))</f>
        <v>CONSUMER POST BUREAU</v>
      </c>
      <c r="Q5642" s="50" t="str">
        <f>IF(tbl_raw_data[[#This Row],[Time taken in min]]&lt;=Settiings!$D$2,"SLA_MET","SLA_NOT_MET")</f>
        <v>SLA_NOT_MET</v>
      </c>
      <c r="R5642" s="94"/>
    </row>
    <row r="5643" spans="1:18" x14ac:dyDescent="0.3">
      <c r="A5643" s="23" t="s">
        <v>6249</v>
      </c>
      <c r="B5643" s="9">
        <v>45162.850532407407</v>
      </c>
      <c r="C5643" s="30">
        <v>45162.85670138889</v>
      </c>
      <c r="D5643" s="31" t="s">
        <v>13</v>
      </c>
      <c r="E5643" s="31" t="s">
        <v>9</v>
      </c>
      <c r="F5643" s="31" t="s">
        <v>43</v>
      </c>
      <c r="G5643" s="33"/>
      <c r="H5643" s="87"/>
      <c r="I5643" s="48">
        <f>tbl_raw_data[[#This Row],[Date Actioned]]-tbl_raw_data[[#This Row],[Date Tagged]]</f>
        <v>6.1689814829151146E-3</v>
      </c>
      <c r="J5643" s="46">
        <f>HOUR(tbl_raw_data[[#This Row],[Time_taken]])*60+MINUTE(tbl_raw_data[[#This Row],[Time_taken]])+SECOND(tbl_raw_data[[#This Row],[Time_taken]])/60</f>
        <v>8.8833333333333329</v>
      </c>
      <c r="K5643" s="52">
        <f>DATE(YEAR(tbl_raw_data[[#This Row],[Date Actioned]]),MONTH(tbl_raw_data[[#This Row],[Date Actioned]]),DAY(tbl_raw_data[[#This Row],[Date Actioned]]))</f>
        <v>45162</v>
      </c>
      <c r="L5643" s="50" t="str">
        <f>UPPER(TEXT(tbl_raw_data[[#This Row],[updated_date]],"MMMM"))</f>
        <v>AUGUST</v>
      </c>
      <c r="M5643" s="50" t="str">
        <f>"WEEK "&amp; IF(ROUNDUP(DAY(tbl_raw_data[[#This Row],[updated_date]])/7,0)=5,4,ROUNDUP(DAY(tbl_raw_data[[#This Row],[updated_date]])/7,0))</f>
        <v>WEEK 4</v>
      </c>
      <c r="N5643" s="50" t="str">
        <f>UPPER(VLOOKUP(tbl_raw_data[[#This Row],[Analyst]],Settiings!$A$2:$B$16,2,0))</f>
        <v>MERCEDES</v>
      </c>
      <c r="O5643" s="50" t="str">
        <f>TRIM(UPPER(tbl_raw_data[[#This Row],[Outcome]]))</f>
        <v>APPROVE</v>
      </c>
      <c r="P5643" s="50" t="str">
        <f>TRIM(UPPER(tbl_raw_data[[#This Row],[Queue Name]]))</f>
        <v>CONSUMER EXISTING</v>
      </c>
      <c r="Q5643" s="50" t="str">
        <f>IF(tbl_raw_data[[#This Row],[Time taken in min]]&lt;=Settiings!$D$2,"SLA_MET","SLA_NOT_MET")</f>
        <v>SLA_MET</v>
      </c>
      <c r="R5643" s="94"/>
    </row>
    <row r="5644" spans="1:18" x14ac:dyDescent="0.3">
      <c r="A5644" s="14" t="s">
        <v>6250</v>
      </c>
      <c r="B5644" s="15">
        <v>45162.855787037035</v>
      </c>
      <c r="C5644" s="28">
        <v>45162.860266203701</v>
      </c>
      <c r="D5644" s="29" t="s">
        <v>13</v>
      </c>
      <c r="E5644" s="29" t="s">
        <v>19</v>
      </c>
      <c r="F5644" s="29" t="s">
        <v>43</v>
      </c>
      <c r="G5644" s="32"/>
      <c r="H5644" s="86"/>
      <c r="I5644" s="48">
        <f>tbl_raw_data[[#This Row],[Date Actioned]]-tbl_raw_data[[#This Row],[Date Tagged]]</f>
        <v>4.4791666659875773E-3</v>
      </c>
      <c r="J5644" s="46">
        <f>HOUR(tbl_raw_data[[#This Row],[Time_taken]])*60+MINUTE(tbl_raw_data[[#This Row],[Time_taken]])+SECOND(tbl_raw_data[[#This Row],[Time_taken]])/60</f>
        <v>6.45</v>
      </c>
      <c r="K5644" s="52">
        <f>DATE(YEAR(tbl_raw_data[[#This Row],[Date Actioned]]),MONTH(tbl_raw_data[[#This Row],[Date Actioned]]),DAY(tbl_raw_data[[#This Row],[Date Actioned]]))</f>
        <v>45162</v>
      </c>
      <c r="L5644" s="50" t="str">
        <f>UPPER(TEXT(tbl_raw_data[[#This Row],[updated_date]],"MMMM"))</f>
        <v>AUGUST</v>
      </c>
      <c r="M5644" s="50" t="str">
        <f>"WEEK "&amp; IF(ROUNDUP(DAY(tbl_raw_data[[#This Row],[updated_date]])/7,0)=5,4,ROUNDUP(DAY(tbl_raw_data[[#This Row],[updated_date]])/7,0))</f>
        <v>WEEK 4</v>
      </c>
      <c r="N5644" s="50" t="str">
        <f>UPPER(VLOOKUP(tbl_raw_data[[#This Row],[Analyst]],Settiings!$A$2:$B$16,2,0))</f>
        <v>MERCEDES</v>
      </c>
      <c r="O5644" s="50" t="str">
        <f>TRIM(UPPER(tbl_raw_data[[#This Row],[Outcome]]))</f>
        <v>APPROVE</v>
      </c>
      <c r="P5644" s="50" t="str">
        <f>TRIM(UPPER(tbl_raw_data[[#This Row],[Queue Name]]))</f>
        <v>CONSUMER POST BUREAU</v>
      </c>
      <c r="Q5644" s="50" t="str">
        <f>IF(tbl_raw_data[[#This Row],[Time taken in min]]&lt;=Settiings!$D$2,"SLA_MET","SLA_NOT_MET")</f>
        <v>SLA_MET</v>
      </c>
      <c r="R5644" s="94"/>
    </row>
    <row r="5645" spans="1:18" x14ac:dyDescent="0.3">
      <c r="A5645" s="20" t="s">
        <v>6251</v>
      </c>
      <c r="B5645" s="9">
        <v>45162.856319444443</v>
      </c>
      <c r="C5645" s="30">
        <v>45162.865891203706</v>
      </c>
      <c r="D5645" s="31" t="s">
        <v>27</v>
      </c>
      <c r="E5645" s="31" t="s">
        <v>9</v>
      </c>
      <c r="F5645" s="31" t="s">
        <v>686</v>
      </c>
      <c r="G5645" s="31" t="s">
        <v>5222</v>
      </c>
      <c r="H5645" s="85"/>
      <c r="I5645" s="48">
        <f>tbl_raw_data[[#This Row],[Date Actioned]]-tbl_raw_data[[#This Row],[Date Tagged]]</f>
        <v>9.5717592630535364E-3</v>
      </c>
      <c r="J5645" s="46">
        <f>HOUR(tbl_raw_data[[#This Row],[Time_taken]])*60+MINUTE(tbl_raw_data[[#This Row],[Time_taken]])+SECOND(tbl_raw_data[[#This Row],[Time_taken]])/60</f>
        <v>13.783333333333333</v>
      </c>
      <c r="K5645" s="52">
        <f>DATE(YEAR(tbl_raw_data[[#This Row],[Date Actioned]]),MONTH(tbl_raw_data[[#This Row],[Date Actioned]]),DAY(tbl_raw_data[[#This Row],[Date Actioned]]))</f>
        <v>45162</v>
      </c>
      <c r="L5645" s="50" t="str">
        <f>UPPER(TEXT(tbl_raw_data[[#This Row],[updated_date]],"MMMM"))</f>
        <v>AUGUST</v>
      </c>
      <c r="M5645" s="50" t="str">
        <f>"WEEK "&amp; IF(ROUNDUP(DAY(tbl_raw_data[[#This Row],[updated_date]])/7,0)=5,4,ROUNDUP(DAY(tbl_raw_data[[#This Row],[updated_date]])/7,0))</f>
        <v>WEEK 4</v>
      </c>
      <c r="N5645" s="50" t="str">
        <f>UPPER(VLOOKUP(tbl_raw_data[[#This Row],[Analyst]],Settiings!$A$2:$B$16,2,0))</f>
        <v>FARDIN</v>
      </c>
      <c r="O5645" s="50" t="str">
        <f>TRIM(UPPER(tbl_raw_data[[#This Row],[Outcome]]))</f>
        <v>DECLINE</v>
      </c>
      <c r="P5645" s="50" t="str">
        <f>TRIM(UPPER(tbl_raw_data[[#This Row],[Queue Name]]))</f>
        <v>CONSUMER EXISTING</v>
      </c>
      <c r="Q5645" s="50" t="str">
        <f>IF(tbl_raw_data[[#This Row],[Time taken in min]]&lt;=Settiings!$D$2,"SLA_MET","SLA_NOT_MET")</f>
        <v>SLA_MET</v>
      </c>
      <c r="R5645" s="94"/>
    </row>
    <row r="5646" spans="1:18" x14ac:dyDescent="0.3">
      <c r="A5646" s="20" t="s">
        <v>6252</v>
      </c>
      <c r="B5646" s="9">
        <v>45162.859837962962</v>
      </c>
      <c r="C5646" s="30">
        <v>45162.863680555558</v>
      </c>
      <c r="D5646" s="31" t="s">
        <v>13</v>
      </c>
      <c r="E5646" s="31" t="s">
        <v>9</v>
      </c>
      <c r="F5646" s="31" t="s">
        <v>43</v>
      </c>
      <c r="G5646" s="33"/>
      <c r="H5646" s="87"/>
      <c r="I5646" s="48">
        <f>tbl_raw_data[[#This Row],[Date Actioned]]-tbl_raw_data[[#This Row],[Date Tagged]]</f>
        <v>3.8425925959018059E-3</v>
      </c>
      <c r="J5646" s="46">
        <f>HOUR(tbl_raw_data[[#This Row],[Time_taken]])*60+MINUTE(tbl_raw_data[[#This Row],[Time_taken]])+SECOND(tbl_raw_data[[#This Row],[Time_taken]])/60</f>
        <v>5.5333333333333332</v>
      </c>
      <c r="K5646" s="52">
        <f>DATE(YEAR(tbl_raw_data[[#This Row],[Date Actioned]]),MONTH(tbl_raw_data[[#This Row],[Date Actioned]]),DAY(tbl_raw_data[[#This Row],[Date Actioned]]))</f>
        <v>45162</v>
      </c>
      <c r="L5646" s="50" t="str">
        <f>UPPER(TEXT(tbl_raw_data[[#This Row],[updated_date]],"MMMM"))</f>
        <v>AUGUST</v>
      </c>
      <c r="M5646" s="50" t="str">
        <f>"WEEK "&amp; IF(ROUNDUP(DAY(tbl_raw_data[[#This Row],[updated_date]])/7,0)=5,4,ROUNDUP(DAY(tbl_raw_data[[#This Row],[updated_date]])/7,0))</f>
        <v>WEEK 4</v>
      </c>
      <c r="N5646" s="50" t="str">
        <f>UPPER(VLOOKUP(tbl_raw_data[[#This Row],[Analyst]],Settiings!$A$2:$B$16,2,0))</f>
        <v>MERCEDES</v>
      </c>
      <c r="O5646" s="50" t="str">
        <f>TRIM(UPPER(tbl_raw_data[[#This Row],[Outcome]]))</f>
        <v>APPROVE</v>
      </c>
      <c r="P5646" s="50" t="str">
        <f>TRIM(UPPER(tbl_raw_data[[#This Row],[Queue Name]]))</f>
        <v>CONSUMER EXISTING</v>
      </c>
      <c r="Q5646" s="50" t="str">
        <f>IF(tbl_raw_data[[#This Row],[Time taken in min]]&lt;=Settiings!$D$2,"SLA_MET","SLA_NOT_MET")</f>
        <v>SLA_MET</v>
      </c>
      <c r="R5646" s="94"/>
    </row>
    <row r="5647" spans="1:18" x14ac:dyDescent="0.3">
      <c r="A5647" s="23" t="s">
        <v>6256</v>
      </c>
      <c r="B5647" s="9">
        <v>45163.070659722223</v>
      </c>
      <c r="C5647" s="30">
        <v>45163.369120370371</v>
      </c>
      <c r="D5647" s="31" t="s">
        <v>13</v>
      </c>
      <c r="E5647" s="31" t="s">
        <v>19</v>
      </c>
      <c r="F5647" s="31" t="s">
        <v>65</v>
      </c>
      <c r="G5647" s="33"/>
      <c r="H5647" s="87"/>
      <c r="I5647" s="48">
        <f>tbl_raw_data[[#This Row],[Date Actioned]]-tbl_raw_data[[#This Row],[Date Tagged]]</f>
        <v>0.29846064814773854</v>
      </c>
      <c r="J5647" s="46">
        <f>HOUR(tbl_raw_data[[#This Row],[Time_taken]])*60+MINUTE(tbl_raw_data[[#This Row],[Time_taken]])+SECOND(tbl_raw_data[[#This Row],[Time_taken]])/60</f>
        <v>429.78333333333336</v>
      </c>
      <c r="K5647" s="52">
        <f>DATE(YEAR(tbl_raw_data[[#This Row],[Date Actioned]]),MONTH(tbl_raw_data[[#This Row],[Date Actioned]]),DAY(tbl_raw_data[[#This Row],[Date Actioned]]))</f>
        <v>45163</v>
      </c>
      <c r="L5647" s="50" t="str">
        <f>UPPER(TEXT(tbl_raw_data[[#This Row],[updated_date]],"MMMM"))</f>
        <v>AUGUST</v>
      </c>
      <c r="M5647" s="50" t="str">
        <f>"WEEK "&amp; IF(ROUNDUP(DAY(tbl_raw_data[[#This Row],[updated_date]])/7,0)=5,4,ROUNDUP(DAY(tbl_raw_data[[#This Row],[updated_date]])/7,0))</f>
        <v>WEEK 4</v>
      </c>
      <c r="N5647" s="50" t="str">
        <f>UPPER(VLOOKUP(tbl_raw_data[[#This Row],[Analyst]],Settiings!$A$2:$B$16,2,0))</f>
        <v>SAM</v>
      </c>
      <c r="O5647" s="50" t="str">
        <f>TRIM(UPPER(tbl_raw_data[[#This Row],[Outcome]]))</f>
        <v>APPROVE</v>
      </c>
      <c r="P5647" s="50" t="str">
        <f>TRIM(UPPER(tbl_raw_data[[#This Row],[Queue Name]]))</f>
        <v>CONSUMER POST BUREAU</v>
      </c>
      <c r="Q5647" s="50" t="str">
        <f>IF(tbl_raw_data[[#This Row],[Time taken in min]]&lt;=Settiings!$D$2,"SLA_MET","SLA_NOT_MET")</f>
        <v>SLA_NOT_MET</v>
      </c>
      <c r="R5647" s="94"/>
    </row>
    <row r="5648" spans="1:18" x14ac:dyDescent="0.3">
      <c r="A5648" s="14" t="s">
        <v>6258</v>
      </c>
      <c r="B5648" s="15">
        <v>45163.390381944446</v>
      </c>
      <c r="C5648" s="28">
        <v>45163.39775462963</v>
      </c>
      <c r="D5648" s="29" t="s">
        <v>13</v>
      </c>
      <c r="E5648" s="29" t="s">
        <v>47</v>
      </c>
      <c r="F5648" s="29" t="s">
        <v>65</v>
      </c>
      <c r="G5648" s="29" t="s">
        <v>946</v>
      </c>
      <c r="H5648" s="84"/>
      <c r="I5648" s="48">
        <f>tbl_raw_data[[#This Row],[Date Actioned]]-tbl_raw_data[[#This Row],[Date Tagged]]</f>
        <v>7.3726851842366159E-3</v>
      </c>
      <c r="J5648" s="46">
        <f>HOUR(tbl_raw_data[[#This Row],[Time_taken]])*60+MINUTE(tbl_raw_data[[#This Row],[Time_taken]])+SECOND(tbl_raw_data[[#This Row],[Time_taken]])/60</f>
        <v>10.616666666666667</v>
      </c>
      <c r="K5648" s="52">
        <f>DATE(YEAR(tbl_raw_data[[#This Row],[Date Actioned]]),MONTH(tbl_raw_data[[#This Row],[Date Actioned]]),DAY(tbl_raw_data[[#This Row],[Date Actioned]]))</f>
        <v>45163</v>
      </c>
      <c r="L5648" s="50" t="str">
        <f>UPPER(TEXT(tbl_raw_data[[#This Row],[updated_date]],"MMMM"))</f>
        <v>AUGUST</v>
      </c>
      <c r="M5648" s="50" t="str">
        <f>"WEEK "&amp; IF(ROUNDUP(DAY(tbl_raw_data[[#This Row],[updated_date]])/7,0)=5,4,ROUNDUP(DAY(tbl_raw_data[[#This Row],[updated_date]])/7,0))</f>
        <v>WEEK 4</v>
      </c>
      <c r="N5648" s="50" t="str">
        <f>UPPER(VLOOKUP(tbl_raw_data[[#This Row],[Analyst]],Settiings!$A$2:$B$16,2,0))</f>
        <v>SAM</v>
      </c>
      <c r="O5648" s="50" t="str">
        <f>TRIM(UPPER(tbl_raw_data[[#This Row],[Outcome]]))</f>
        <v>APPROVE</v>
      </c>
      <c r="P5648" s="50" t="str">
        <f>TRIM(UPPER(tbl_raw_data[[#This Row],[Queue Name]]))</f>
        <v>CONSUMER PRE BUREAU</v>
      </c>
      <c r="Q5648" s="50" t="str">
        <f>IF(tbl_raw_data[[#This Row],[Time taken in min]]&lt;=Settiings!$D$2,"SLA_MET","SLA_NOT_MET")</f>
        <v>SLA_MET</v>
      </c>
      <c r="R5648" s="94"/>
    </row>
    <row r="5649" spans="1:18" x14ac:dyDescent="0.3">
      <c r="A5649" s="20" t="s">
        <v>6259</v>
      </c>
      <c r="B5649" s="9">
        <v>45163.391689814816</v>
      </c>
      <c r="C5649" s="30">
        <v>45163.401562500003</v>
      </c>
      <c r="D5649" s="31" t="s">
        <v>13</v>
      </c>
      <c r="E5649" s="31" t="s">
        <v>9</v>
      </c>
      <c r="F5649" s="31" t="s">
        <v>65</v>
      </c>
      <c r="G5649" s="31" t="s">
        <v>946</v>
      </c>
      <c r="H5649" s="85"/>
      <c r="I5649" s="48">
        <f>tbl_raw_data[[#This Row],[Date Actioned]]-tbl_raw_data[[#This Row],[Date Tagged]]</f>
        <v>9.8726851865649223E-3</v>
      </c>
      <c r="J5649" s="46">
        <f>HOUR(tbl_raw_data[[#This Row],[Time_taken]])*60+MINUTE(tbl_raw_data[[#This Row],[Time_taken]])+SECOND(tbl_raw_data[[#This Row],[Time_taken]])/60</f>
        <v>14.216666666666667</v>
      </c>
      <c r="K5649" s="52">
        <f>DATE(YEAR(tbl_raw_data[[#This Row],[Date Actioned]]),MONTH(tbl_raw_data[[#This Row],[Date Actioned]]),DAY(tbl_raw_data[[#This Row],[Date Actioned]]))</f>
        <v>45163</v>
      </c>
      <c r="L5649" s="50" t="str">
        <f>UPPER(TEXT(tbl_raw_data[[#This Row],[updated_date]],"MMMM"))</f>
        <v>AUGUST</v>
      </c>
      <c r="M5649" s="50" t="str">
        <f>"WEEK "&amp; IF(ROUNDUP(DAY(tbl_raw_data[[#This Row],[updated_date]])/7,0)=5,4,ROUNDUP(DAY(tbl_raw_data[[#This Row],[updated_date]])/7,0))</f>
        <v>WEEK 4</v>
      </c>
      <c r="N5649" s="50" t="str">
        <f>UPPER(VLOOKUP(tbl_raw_data[[#This Row],[Analyst]],Settiings!$A$2:$B$16,2,0))</f>
        <v>SAM</v>
      </c>
      <c r="O5649" s="50" t="str">
        <f>TRIM(UPPER(tbl_raw_data[[#This Row],[Outcome]]))</f>
        <v>APPROVE</v>
      </c>
      <c r="P5649" s="50" t="str">
        <f>TRIM(UPPER(tbl_raw_data[[#This Row],[Queue Name]]))</f>
        <v>CONSUMER EXISTING</v>
      </c>
      <c r="Q5649" s="50" t="str">
        <f>IF(tbl_raw_data[[#This Row],[Time taken in min]]&lt;=Settiings!$D$2,"SLA_MET","SLA_NOT_MET")</f>
        <v>SLA_MET</v>
      </c>
      <c r="R5649" s="94"/>
    </row>
    <row r="5650" spans="1:18" x14ac:dyDescent="0.3">
      <c r="A5650" s="23" t="s">
        <v>6261</v>
      </c>
      <c r="B5650" s="15">
        <v>45163.410578703704</v>
      </c>
      <c r="C5650" s="28">
        <v>45163.413101851853</v>
      </c>
      <c r="D5650" s="29" t="s">
        <v>13</v>
      </c>
      <c r="E5650" s="29" t="s">
        <v>19</v>
      </c>
      <c r="F5650" s="29" t="s">
        <v>24</v>
      </c>
      <c r="G5650" s="32"/>
      <c r="H5650" s="86"/>
      <c r="I5650" s="48">
        <f>tbl_raw_data[[#This Row],[Date Actioned]]-tbl_raw_data[[#This Row],[Date Tagged]]</f>
        <v>2.5231481486116536E-3</v>
      </c>
      <c r="J5650" s="46">
        <f>HOUR(tbl_raw_data[[#This Row],[Time_taken]])*60+MINUTE(tbl_raw_data[[#This Row],[Time_taken]])+SECOND(tbl_raw_data[[#This Row],[Time_taken]])/60</f>
        <v>3.6333333333333333</v>
      </c>
      <c r="K5650" s="52">
        <f>DATE(YEAR(tbl_raw_data[[#This Row],[Date Actioned]]),MONTH(tbl_raw_data[[#This Row],[Date Actioned]]),DAY(tbl_raw_data[[#This Row],[Date Actioned]]))</f>
        <v>45163</v>
      </c>
      <c r="L5650" s="50" t="str">
        <f>UPPER(TEXT(tbl_raw_data[[#This Row],[updated_date]],"MMMM"))</f>
        <v>AUGUST</v>
      </c>
      <c r="M5650" s="50" t="str">
        <f>"WEEK "&amp; IF(ROUNDUP(DAY(tbl_raw_data[[#This Row],[updated_date]])/7,0)=5,4,ROUNDUP(DAY(tbl_raw_data[[#This Row],[updated_date]])/7,0))</f>
        <v>WEEK 4</v>
      </c>
      <c r="N5650" s="50" t="str">
        <f>UPPER(VLOOKUP(tbl_raw_data[[#This Row],[Analyst]],Settiings!$A$2:$B$16,2,0))</f>
        <v>QUADIR</v>
      </c>
      <c r="O5650" s="50" t="str">
        <f>TRIM(UPPER(tbl_raw_data[[#This Row],[Outcome]]))</f>
        <v>APPROVE</v>
      </c>
      <c r="P5650" s="50" t="str">
        <f>TRIM(UPPER(tbl_raw_data[[#This Row],[Queue Name]]))</f>
        <v>CONSUMER POST BUREAU</v>
      </c>
      <c r="Q5650" s="50" t="str">
        <f>IF(tbl_raw_data[[#This Row],[Time taken in min]]&lt;=Settiings!$D$2,"SLA_MET","SLA_NOT_MET")</f>
        <v>SLA_MET</v>
      </c>
      <c r="R5650" s="94"/>
    </row>
    <row r="5651" spans="1:18" x14ac:dyDescent="0.3">
      <c r="A5651" s="14" t="s">
        <v>6262</v>
      </c>
      <c r="B5651" s="9">
        <v>45163.423680555556</v>
      </c>
      <c r="C5651" s="30">
        <v>45163.428287037037</v>
      </c>
      <c r="D5651" s="31" t="s">
        <v>13</v>
      </c>
      <c r="E5651" s="31" t="s">
        <v>9</v>
      </c>
      <c r="F5651" s="31" t="s">
        <v>65</v>
      </c>
      <c r="G5651" s="33"/>
      <c r="H5651" s="87"/>
      <c r="I5651" s="48">
        <f>tbl_raw_data[[#This Row],[Date Actioned]]-tbl_raw_data[[#This Row],[Date Tagged]]</f>
        <v>4.6064814814599231E-3</v>
      </c>
      <c r="J5651" s="46">
        <f>HOUR(tbl_raw_data[[#This Row],[Time_taken]])*60+MINUTE(tbl_raw_data[[#This Row],[Time_taken]])+SECOND(tbl_raw_data[[#This Row],[Time_taken]])/60</f>
        <v>6.6333333333333329</v>
      </c>
      <c r="K5651" s="52">
        <f>DATE(YEAR(tbl_raw_data[[#This Row],[Date Actioned]]),MONTH(tbl_raw_data[[#This Row],[Date Actioned]]),DAY(tbl_raw_data[[#This Row],[Date Actioned]]))</f>
        <v>45163</v>
      </c>
      <c r="L5651" s="50" t="str">
        <f>UPPER(TEXT(tbl_raw_data[[#This Row],[updated_date]],"MMMM"))</f>
        <v>AUGUST</v>
      </c>
      <c r="M5651" s="50" t="str">
        <f>"WEEK "&amp; IF(ROUNDUP(DAY(tbl_raw_data[[#This Row],[updated_date]])/7,0)=5,4,ROUNDUP(DAY(tbl_raw_data[[#This Row],[updated_date]])/7,0))</f>
        <v>WEEK 4</v>
      </c>
      <c r="N5651" s="50" t="str">
        <f>UPPER(VLOOKUP(tbl_raw_data[[#This Row],[Analyst]],Settiings!$A$2:$B$16,2,0))</f>
        <v>SAM</v>
      </c>
      <c r="O5651" s="50" t="str">
        <f>TRIM(UPPER(tbl_raw_data[[#This Row],[Outcome]]))</f>
        <v>APPROVE</v>
      </c>
      <c r="P5651" s="50" t="str">
        <f>TRIM(UPPER(tbl_raw_data[[#This Row],[Queue Name]]))</f>
        <v>CONSUMER EXISTING</v>
      </c>
      <c r="Q5651" s="50" t="str">
        <f>IF(tbl_raw_data[[#This Row],[Time taken in min]]&lt;=Settiings!$D$2,"SLA_MET","SLA_NOT_MET")</f>
        <v>SLA_MET</v>
      </c>
      <c r="R5651" s="94"/>
    </row>
    <row r="5652" spans="1:18" x14ac:dyDescent="0.3">
      <c r="A5652" s="20" t="s">
        <v>6263</v>
      </c>
      <c r="B5652" s="15">
        <v>45163.424398148149</v>
      </c>
      <c r="C5652" s="28">
        <v>45163.433263888888</v>
      </c>
      <c r="D5652" s="29" t="s">
        <v>13</v>
      </c>
      <c r="E5652" s="29" t="s">
        <v>9</v>
      </c>
      <c r="F5652" s="29" t="s">
        <v>65</v>
      </c>
      <c r="G5652" s="32"/>
      <c r="H5652" s="86"/>
      <c r="I5652" s="48">
        <f>tbl_raw_data[[#This Row],[Date Actioned]]-tbl_raw_data[[#This Row],[Date Tagged]]</f>
        <v>8.8657407395658083E-3</v>
      </c>
      <c r="J5652" s="46">
        <f>HOUR(tbl_raw_data[[#This Row],[Time_taken]])*60+MINUTE(tbl_raw_data[[#This Row],[Time_taken]])+SECOND(tbl_raw_data[[#This Row],[Time_taken]])/60</f>
        <v>12.766666666666667</v>
      </c>
      <c r="K5652" s="52">
        <f>DATE(YEAR(tbl_raw_data[[#This Row],[Date Actioned]]),MONTH(tbl_raw_data[[#This Row],[Date Actioned]]),DAY(tbl_raw_data[[#This Row],[Date Actioned]]))</f>
        <v>45163</v>
      </c>
      <c r="L5652" s="50" t="str">
        <f>UPPER(TEXT(tbl_raw_data[[#This Row],[updated_date]],"MMMM"))</f>
        <v>AUGUST</v>
      </c>
      <c r="M5652" s="50" t="str">
        <f>"WEEK "&amp; IF(ROUNDUP(DAY(tbl_raw_data[[#This Row],[updated_date]])/7,0)=5,4,ROUNDUP(DAY(tbl_raw_data[[#This Row],[updated_date]])/7,0))</f>
        <v>WEEK 4</v>
      </c>
      <c r="N5652" s="50" t="str">
        <f>UPPER(VLOOKUP(tbl_raw_data[[#This Row],[Analyst]],Settiings!$A$2:$B$16,2,0))</f>
        <v>SAM</v>
      </c>
      <c r="O5652" s="50" t="str">
        <f>TRIM(UPPER(tbl_raw_data[[#This Row],[Outcome]]))</f>
        <v>APPROVE</v>
      </c>
      <c r="P5652" s="50" t="str">
        <f>TRIM(UPPER(tbl_raw_data[[#This Row],[Queue Name]]))</f>
        <v>CONSUMER EXISTING</v>
      </c>
      <c r="Q5652" s="50" t="str">
        <f>IF(tbl_raw_data[[#This Row],[Time taken in min]]&lt;=Settiings!$D$2,"SLA_MET","SLA_NOT_MET")</f>
        <v>SLA_MET</v>
      </c>
      <c r="R5652" s="94"/>
    </row>
    <row r="5653" spans="1:18" x14ac:dyDescent="0.3">
      <c r="A5653" s="23" t="s">
        <v>6264</v>
      </c>
      <c r="B5653" s="9">
        <v>45163.426550925928</v>
      </c>
      <c r="C5653" s="30">
        <v>45163.430613425924</v>
      </c>
      <c r="D5653" s="31" t="s">
        <v>13</v>
      </c>
      <c r="E5653" s="31" t="s">
        <v>9</v>
      </c>
      <c r="F5653" s="31" t="s">
        <v>53</v>
      </c>
      <c r="G5653" s="31" t="s">
        <v>77</v>
      </c>
      <c r="H5653" s="85"/>
      <c r="I5653" s="48">
        <f>tbl_raw_data[[#This Row],[Date Actioned]]-tbl_raw_data[[#This Row],[Date Tagged]]</f>
        <v>4.0624999965075403E-3</v>
      </c>
      <c r="J5653" s="46">
        <f>HOUR(tbl_raw_data[[#This Row],[Time_taken]])*60+MINUTE(tbl_raw_data[[#This Row],[Time_taken]])+SECOND(tbl_raw_data[[#This Row],[Time_taken]])/60</f>
        <v>5.85</v>
      </c>
      <c r="K5653" s="52">
        <f>DATE(YEAR(tbl_raw_data[[#This Row],[Date Actioned]]),MONTH(tbl_raw_data[[#This Row],[Date Actioned]]),DAY(tbl_raw_data[[#This Row],[Date Actioned]]))</f>
        <v>45163</v>
      </c>
      <c r="L5653" s="50" t="str">
        <f>UPPER(TEXT(tbl_raw_data[[#This Row],[updated_date]],"MMMM"))</f>
        <v>AUGUST</v>
      </c>
      <c r="M5653" s="50" t="str">
        <f>"WEEK "&amp; IF(ROUNDUP(DAY(tbl_raw_data[[#This Row],[updated_date]])/7,0)=5,4,ROUNDUP(DAY(tbl_raw_data[[#This Row],[updated_date]])/7,0))</f>
        <v>WEEK 4</v>
      </c>
      <c r="N5653" s="50" t="str">
        <f>UPPER(VLOOKUP(tbl_raw_data[[#This Row],[Analyst]],Settiings!$A$2:$B$16,2,0))</f>
        <v>NAVED</v>
      </c>
      <c r="O5653" s="50" t="str">
        <f>TRIM(UPPER(tbl_raw_data[[#This Row],[Outcome]]))</f>
        <v>APPROVE</v>
      </c>
      <c r="P5653" s="50" t="str">
        <f>TRIM(UPPER(tbl_raw_data[[#This Row],[Queue Name]]))</f>
        <v>CONSUMER EXISTING</v>
      </c>
      <c r="Q5653" s="50" t="str">
        <f>IF(tbl_raw_data[[#This Row],[Time taken in min]]&lt;=Settiings!$D$2,"SLA_MET","SLA_NOT_MET")</f>
        <v>SLA_MET</v>
      </c>
      <c r="R5653" s="94"/>
    </row>
    <row r="5654" spans="1:18" x14ac:dyDescent="0.3">
      <c r="A5654" s="14" t="s">
        <v>6265</v>
      </c>
      <c r="B5654" s="15">
        <v>45163.430902777778</v>
      </c>
      <c r="C5654" s="28">
        <v>45163.438993055555</v>
      </c>
      <c r="D5654" s="29" t="s">
        <v>13</v>
      </c>
      <c r="E5654" s="29" t="s">
        <v>9</v>
      </c>
      <c r="F5654" s="29" t="s">
        <v>65</v>
      </c>
      <c r="G5654" s="32"/>
      <c r="H5654" s="86"/>
      <c r="I5654" s="48">
        <f>tbl_raw_data[[#This Row],[Date Actioned]]-tbl_raw_data[[#This Row],[Date Tagged]]</f>
        <v>8.0902777772280388E-3</v>
      </c>
      <c r="J5654" s="46">
        <f>HOUR(tbl_raw_data[[#This Row],[Time_taken]])*60+MINUTE(tbl_raw_data[[#This Row],[Time_taken]])+SECOND(tbl_raw_data[[#This Row],[Time_taken]])/60</f>
        <v>11.65</v>
      </c>
      <c r="K5654" s="52">
        <f>DATE(YEAR(tbl_raw_data[[#This Row],[Date Actioned]]),MONTH(tbl_raw_data[[#This Row],[Date Actioned]]),DAY(tbl_raw_data[[#This Row],[Date Actioned]]))</f>
        <v>45163</v>
      </c>
      <c r="L5654" s="50" t="str">
        <f>UPPER(TEXT(tbl_raw_data[[#This Row],[updated_date]],"MMMM"))</f>
        <v>AUGUST</v>
      </c>
      <c r="M5654" s="50" t="str">
        <f>"WEEK "&amp; IF(ROUNDUP(DAY(tbl_raw_data[[#This Row],[updated_date]])/7,0)=5,4,ROUNDUP(DAY(tbl_raw_data[[#This Row],[updated_date]])/7,0))</f>
        <v>WEEK 4</v>
      </c>
      <c r="N5654" s="50" t="str">
        <f>UPPER(VLOOKUP(tbl_raw_data[[#This Row],[Analyst]],Settiings!$A$2:$B$16,2,0))</f>
        <v>SAM</v>
      </c>
      <c r="O5654" s="50" t="str">
        <f>TRIM(UPPER(tbl_raw_data[[#This Row],[Outcome]]))</f>
        <v>APPROVE</v>
      </c>
      <c r="P5654" s="50" t="str">
        <f>TRIM(UPPER(tbl_raw_data[[#This Row],[Queue Name]]))</f>
        <v>CONSUMER EXISTING</v>
      </c>
      <c r="Q5654" s="50" t="str">
        <f>IF(tbl_raw_data[[#This Row],[Time taken in min]]&lt;=Settiings!$D$2,"SLA_MET","SLA_NOT_MET")</f>
        <v>SLA_MET</v>
      </c>
      <c r="R5654" s="94"/>
    </row>
    <row r="5655" spans="1:18" x14ac:dyDescent="0.3">
      <c r="A5655" s="20" t="s">
        <v>6266</v>
      </c>
      <c r="B5655" s="9">
        <v>45163.431631944448</v>
      </c>
      <c r="C5655" s="30">
        <v>45163.442407407405</v>
      </c>
      <c r="D5655" s="31" t="s">
        <v>13</v>
      </c>
      <c r="E5655" s="31" t="s">
        <v>9</v>
      </c>
      <c r="F5655" s="31" t="s">
        <v>50</v>
      </c>
      <c r="G5655" s="33"/>
      <c r="H5655" s="87"/>
      <c r="I5655" s="48">
        <f>tbl_raw_data[[#This Row],[Date Actioned]]-tbl_raw_data[[#This Row],[Date Tagged]]</f>
        <v>1.077546295709908E-2</v>
      </c>
      <c r="J5655" s="46">
        <f>HOUR(tbl_raw_data[[#This Row],[Time_taken]])*60+MINUTE(tbl_raw_data[[#This Row],[Time_taken]])+SECOND(tbl_raw_data[[#This Row],[Time_taken]])/60</f>
        <v>15.516666666666667</v>
      </c>
      <c r="K5655" s="52">
        <f>DATE(YEAR(tbl_raw_data[[#This Row],[Date Actioned]]),MONTH(tbl_raw_data[[#This Row],[Date Actioned]]),DAY(tbl_raw_data[[#This Row],[Date Actioned]]))</f>
        <v>45163</v>
      </c>
      <c r="L5655" s="50" t="str">
        <f>UPPER(TEXT(tbl_raw_data[[#This Row],[updated_date]],"MMMM"))</f>
        <v>AUGUST</v>
      </c>
      <c r="M5655" s="50" t="str">
        <f>"WEEK "&amp; IF(ROUNDUP(DAY(tbl_raw_data[[#This Row],[updated_date]])/7,0)=5,4,ROUNDUP(DAY(tbl_raw_data[[#This Row],[updated_date]])/7,0))</f>
        <v>WEEK 4</v>
      </c>
      <c r="N5655" s="50" t="str">
        <f>UPPER(VLOOKUP(tbl_raw_data[[#This Row],[Analyst]],Settiings!$A$2:$B$16,2,0))</f>
        <v>SHAHID</v>
      </c>
      <c r="O5655" s="50" t="str">
        <f>TRIM(UPPER(tbl_raw_data[[#This Row],[Outcome]]))</f>
        <v>APPROVE</v>
      </c>
      <c r="P5655" s="50" t="str">
        <f>TRIM(UPPER(tbl_raw_data[[#This Row],[Queue Name]]))</f>
        <v>CONSUMER EXISTING</v>
      </c>
      <c r="Q5655" s="50" t="str">
        <f>IF(tbl_raw_data[[#This Row],[Time taken in min]]&lt;=Settiings!$D$2,"SLA_MET","SLA_NOT_MET")</f>
        <v>SLA_MET</v>
      </c>
      <c r="R5655" s="94"/>
    </row>
    <row r="5656" spans="1:18" x14ac:dyDescent="0.3">
      <c r="A5656" s="23" t="s">
        <v>6267</v>
      </c>
      <c r="B5656" s="15">
        <v>45163.432430555556</v>
      </c>
      <c r="C5656" s="28">
        <v>45163.439166666663</v>
      </c>
      <c r="D5656" s="29" t="s">
        <v>13</v>
      </c>
      <c r="E5656" s="29" t="s">
        <v>47</v>
      </c>
      <c r="F5656" s="29" t="s">
        <v>53</v>
      </c>
      <c r="G5656" s="29" t="s">
        <v>77</v>
      </c>
      <c r="H5656" s="84"/>
      <c r="I5656" s="48">
        <f>tbl_raw_data[[#This Row],[Date Actioned]]-tbl_raw_data[[#This Row],[Date Tagged]]</f>
        <v>6.7361111068748869E-3</v>
      </c>
      <c r="J5656" s="46">
        <f>HOUR(tbl_raw_data[[#This Row],[Time_taken]])*60+MINUTE(tbl_raw_data[[#This Row],[Time_taken]])+SECOND(tbl_raw_data[[#This Row],[Time_taken]])/60</f>
        <v>9.6999999999999993</v>
      </c>
      <c r="K5656" s="52">
        <f>DATE(YEAR(tbl_raw_data[[#This Row],[Date Actioned]]),MONTH(tbl_raw_data[[#This Row],[Date Actioned]]),DAY(tbl_raw_data[[#This Row],[Date Actioned]]))</f>
        <v>45163</v>
      </c>
      <c r="L5656" s="50" t="str">
        <f>UPPER(TEXT(tbl_raw_data[[#This Row],[updated_date]],"MMMM"))</f>
        <v>AUGUST</v>
      </c>
      <c r="M5656" s="50" t="str">
        <f>"WEEK "&amp; IF(ROUNDUP(DAY(tbl_raw_data[[#This Row],[updated_date]])/7,0)=5,4,ROUNDUP(DAY(tbl_raw_data[[#This Row],[updated_date]])/7,0))</f>
        <v>WEEK 4</v>
      </c>
      <c r="N5656" s="50" t="str">
        <f>UPPER(VLOOKUP(tbl_raw_data[[#This Row],[Analyst]],Settiings!$A$2:$B$16,2,0))</f>
        <v>NAVED</v>
      </c>
      <c r="O5656" s="50" t="str">
        <f>TRIM(UPPER(tbl_raw_data[[#This Row],[Outcome]]))</f>
        <v>APPROVE</v>
      </c>
      <c r="P5656" s="50" t="str">
        <f>TRIM(UPPER(tbl_raw_data[[#This Row],[Queue Name]]))</f>
        <v>CONSUMER PRE BUREAU</v>
      </c>
      <c r="Q5656" s="50" t="str">
        <f>IF(tbl_raw_data[[#This Row],[Time taken in min]]&lt;=Settiings!$D$2,"SLA_MET","SLA_NOT_MET")</f>
        <v>SLA_MET</v>
      </c>
      <c r="R5656" s="94"/>
    </row>
    <row r="5657" spans="1:18" x14ac:dyDescent="0.3">
      <c r="A5657" s="14" t="s">
        <v>6272</v>
      </c>
      <c r="B5657" s="9">
        <v>45163.443020833336</v>
      </c>
      <c r="C5657" s="30">
        <v>45163.448321759257</v>
      </c>
      <c r="D5657" s="31" t="s">
        <v>13</v>
      </c>
      <c r="E5657" s="31" t="s">
        <v>9</v>
      </c>
      <c r="F5657" s="31" t="s">
        <v>53</v>
      </c>
      <c r="G5657" s="31" t="s">
        <v>17</v>
      </c>
      <c r="H5657" s="85"/>
      <c r="I5657" s="48">
        <f>tbl_raw_data[[#This Row],[Date Actioned]]-tbl_raw_data[[#This Row],[Date Tagged]]</f>
        <v>5.3009259208920412E-3</v>
      </c>
      <c r="J5657" s="46">
        <f>HOUR(tbl_raw_data[[#This Row],[Time_taken]])*60+MINUTE(tbl_raw_data[[#This Row],[Time_taken]])+SECOND(tbl_raw_data[[#This Row],[Time_taken]])/60</f>
        <v>7.6333333333333329</v>
      </c>
      <c r="K5657" s="52">
        <f>DATE(YEAR(tbl_raw_data[[#This Row],[Date Actioned]]),MONTH(tbl_raw_data[[#This Row],[Date Actioned]]),DAY(tbl_raw_data[[#This Row],[Date Actioned]]))</f>
        <v>45163</v>
      </c>
      <c r="L5657" s="50" t="str">
        <f>UPPER(TEXT(tbl_raw_data[[#This Row],[updated_date]],"MMMM"))</f>
        <v>AUGUST</v>
      </c>
      <c r="M5657" s="50" t="str">
        <f>"WEEK "&amp; IF(ROUNDUP(DAY(tbl_raw_data[[#This Row],[updated_date]])/7,0)=5,4,ROUNDUP(DAY(tbl_raw_data[[#This Row],[updated_date]])/7,0))</f>
        <v>WEEK 4</v>
      </c>
      <c r="N5657" s="50" t="str">
        <f>UPPER(VLOOKUP(tbl_raw_data[[#This Row],[Analyst]],Settiings!$A$2:$B$16,2,0))</f>
        <v>NAVED</v>
      </c>
      <c r="O5657" s="50" t="str">
        <f>TRIM(UPPER(tbl_raw_data[[#This Row],[Outcome]]))</f>
        <v>APPROVE</v>
      </c>
      <c r="P5657" s="50" t="str">
        <f>TRIM(UPPER(tbl_raw_data[[#This Row],[Queue Name]]))</f>
        <v>CONSUMER EXISTING</v>
      </c>
      <c r="Q5657" s="50" t="str">
        <f>IF(tbl_raw_data[[#This Row],[Time taken in min]]&lt;=Settiings!$D$2,"SLA_MET","SLA_NOT_MET")</f>
        <v>SLA_MET</v>
      </c>
      <c r="R5657" s="94"/>
    </row>
    <row r="5658" spans="1:18" x14ac:dyDescent="0.3">
      <c r="A5658" s="20" t="s">
        <v>6274</v>
      </c>
      <c r="B5658" s="15">
        <v>45163.448368055557</v>
      </c>
      <c r="C5658" s="28">
        <v>45163.454525462963</v>
      </c>
      <c r="D5658" s="29" t="s">
        <v>13</v>
      </c>
      <c r="E5658" s="29" t="s">
        <v>9</v>
      </c>
      <c r="F5658" s="29" t="s">
        <v>53</v>
      </c>
      <c r="G5658" s="29" t="s">
        <v>17</v>
      </c>
      <c r="H5658" s="84"/>
      <c r="I5658" s="48">
        <f>tbl_raw_data[[#This Row],[Date Actioned]]-tbl_raw_data[[#This Row],[Date Tagged]]</f>
        <v>6.1574074061354622E-3</v>
      </c>
      <c r="J5658" s="46">
        <f>HOUR(tbl_raw_data[[#This Row],[Time_taken]])*60+MINUTE(tbl_raw_data[[#This Row],[Time_taken]])+SECOND(tbl_raw_data[[#This Row],[Time_taken]])/60</f>
        <v>8.8666666666666671</v>
      </c>
      <c r="K5658" s="52">
        <f>DATE(YEAR(tbl_raw_data[[#This Row],[Date Actioned]]),MONTH(tbl_raw_data[[#This Row],[Date Actioned]]),DAY(tbl_raw_data[[#This Row],[Date Actioned]]))</f>
        <v>45163</v>
      </c>
      <c r="L5658" s="50" t="str">
        <f>UPPER(TEXT(tbl_raw_data[[#This Row],[updated_date]],"MMMM"))</f>
        <v>AUGUST</v>
      </c>
      <c r="M5658" s="50" t="str">
        <f>"WEEK "&amp; IF(ROUNDUP(DAY(tbl_raw_data[[#This Row],[updated_date]])/7,0)=5,4,ROUNDUP(DAY(tbl_raw_data[[#This Row],[updated_date]])/7,0))</f>
        <v>WEEK 4</v>
      </c>
      <c r="N5658" s="50" t="str">
        <f>UPPER(VLOOKUP(tbl_raw_data[[#This Row],[Analyst]],Settiings!$A$2:$B$16,2,0))</f>
        <v>NAVED</v>
      </c>
      <c r="O5658" s="50" t="str">
        <f>TRIM(UPPER(tbl_raw_data[[#This Row],[Outcome]]))</f>
        <v>APPROVE</v>
      </c>
      <c r="P5658" s="50" t="str">
        <f>TRIM(UPPER(tbl_raw_data[[#This Row],[Queue Name]]))</f>
        <v>CONSUMER EXISTING</v>
      </c>
      <c r="Q5658" s="50" t="str">
        <f>IF(tbl_raw_data[[#This Row],[Time taken in min]]&lt;=Settiings!$D$2,"SLA_MET","SLA_NOT_MET")</f>
        <v>SLA_MET</v>
      </c>
      <c r="R5658" s="94"/>
    </row>
    <row r="5659" spans="1:18" x14ac:dyDescent="0.3">
      <c r="A5659" s="23" t="s">
        <v>6276</v>
      </c>
      <c r="B5659" s="9">
        <v>45163.455613425926</v>
      </c>
      <c r="C5659" s="30">
        <v>45163.461875000001</v>
      </c>
      <c r="D5659" s="31" t="s">
        <v>13</v>
      </c>
      <c r="E5659" s="31" t="s">
        <v>9</v>
      </c>
      <c r="F5659" s="31" t="s">
        <v>50</v>
      </c>
      <c r="G5659" s="33"/>
      <c r="H5659" s="87"/>
      <c r="I5659" s="48">
        <f>tbl_raw_data[[#This Row],[Date Actioned]]-tbl_raw_data[[#This Row],[Date Tagged]]</f>
        <v>6.2615740753244609E-3</v>
      </c>
      <c r="J5659" s="46">
        <f>HOUR(tbl_raw_data[[#This Row],[Time_taken]])*60+MINUTE(tbl_raw_data[[#This Row],[Time_taken]])+SECOND(tbl_raw_data[[#This Row],[Time_taken]])/60</f>
        <v>9.0166666666666675</v>
      </c>
      <c r="K5659" s="52">
        <f>DATE(YEAR(tbl_raw_data[[#This Row],[Date Actioned]]),MONTH(tbl_raw_data[[#This Row],[Date Actioned]]),DAY(tbl_raw_data[[#This Row],[Date Actioned]]))</f>
        <v>45163</v>
      </c>
      <c r="L5659" s="50" t="str">
        <f>UPPER(TEXT(tbl_raw_data[[#This Row],[updated_date]],"MMMM"))</f>
        <v>AUGUST</v>
      </c>
      <c r="M5659" s="50" t="str">
        <f>"WEEK "&amp; IF(ROUNDUP(DAY(tbl_raw_data[[#This Row],[updated_date]])/7,0)=5,4,ROUNDUP(DAY(tbl_raw_data[[#This Row],[updated_date]])/7,0))</f>
        <v>WEEK 4</v>
      </c>
      <c r="N5659" s="50" t="str">
        <f>UPPER(VLOOKUP(tbl_raw_data[[#This Row],[Analyst]],Settiings!$A$2:$B$16,2,0))</f>
        <v>SHAHID</v>
      </c>
      <c r="O5659" s="50" t="str">
        <f>TRIM(UPPER(tbl_raw_data[[#This Row],[Outcome]]))</f>
        <v>APPROVE</v>
      </c>
      <c r="P5659" s="50" t="str">
        <f>TRIM(UPPER(tbl_raw_data[[#This Row],[Queue Name]]))</f>
        <v>CONSUMER EXISTING</v>
      </c>
      <c r="Q5659" s="50" t="str">
        <f>IF(tbl_raw_data[[#This Row],[Time taken in min]]&lt;=Settiings!$D$2,"SLA_MET","SLA_NOT_MET")</f>
        <v>SLA_MET</v>
      </c>
      <c r="R5659" s="94"/>
    </row>
    <row r="5660" spans="1:18" x14ac:dyDescent="0.3">
      <c r="A5660" s="14" t="s">
        <v>6277</v>
      </c>
      <c r="B5660" s="15">
        <v>45163.459456018521</v>
      </c>
      <c r="C5660" s="28">
        <v>45163.466180555559</v>
      </c>
      <c r="D5660" s="29" t="s">
        <v>13</v>
      </c>
      <c r="E5660" s="29" t="s">
        <v>9</v>
      </c>
      <c r="F5660" s="29" t="s">
        <v>24</v>
      </c>
      <c r="G5660" s="32"/>
      <c r="H5660" s="86"/>
      <c r="I5660" s="48">
        <f>tbl_raw_data[[#This Row],[Date Actioned]]-tbl_raw_data[[#This Row],[Date Tagged]]</f>
        <v>6.7245370373711921E-3</v>
      </c>
      <c r="J5660" s="46">
        <f>HOUR(tbl_raw_data[[#This Row],[Time_taken]])*60+MINUTE(tbl_raw_data[[#This Row],[Time_taken]])+SECOND(tbl_raw_data[[#This Row],[Time_taken]])/60</f>
        <v>9.6833333333333336</v>
      </c>
      <c r="K5660" s="52">
        <f>DATE(YEAR(tbl_raw_data[[#This Row],[Date Actioned]]),MONTH(tbl_raw_data[[#This Row],[Date Actioned]]),DAY(tbl_raw_data[[#This Row],[Date Actioned]]))</f>
        <v>45163</v>
      </c>
      <c r="L5660" s="50" t="str">
        <f>UPPER(TEXT(tbl_raw_data[[#This Row],[updated_date]],"MMMM"))</f>
        <v>AUGUST</v>
      </c>
      <c r="M5660" s="50" t="str">
        <f>"WEEK "&amp; IF(ROUNDUP(DAY(tbl_raw_data[[#This Row],[updated_date]])/7,0)=5,4,ROUNDUP(DAY(tbl_raw_data[[#This Row],[updated_date]])/7,0))</f>
        <v>WEEK 4</v>
      </c>
      <c r="N5660" s="50" t="str">
        <f>UPPER(VLOOKUP(tbl_raw_data[[#This Row],[Analyst]],Settiings!$A$2:$B$16,2,0))</f>
        <v>QUADIR</v>
      </c>
      <c r="O5660" s="50" t="str">
        <f>TRIM(UPPER(tbl_raw_data[[#This Row],[Outcome]]))</f>
        <v>APPROVE</v>
      </c>
      <c r="P5660" s="50" t="str">
        <f>TRIM(UPPER(tbl_raw_data[[#This Row],[Queue Name]]))</f>
        <v>CONSUMER EXISTING</v>
      </c>
      <c r="Q5660" s="50" t="str">
        <f>IF(tbl_raw_data[[#This Row],[Time taken in min]]&lt;=Settiings!$D$2,"SLA_MET","SLA_NOT_MET")</f>
        <v>SLA_MET</v>
      </c>
      <c r="R5660" s="94"/>
    </row>
    <row r="5661" spans="1:18" x14ac:dyDescent="0.3">
      <c r="A5661" s="20" t="s">
        <v>6278</v>
      </c>
      <c r="B5661" s="9">
        <v>45163.461574074077</v>
      </c>
      <c r="C5661" s="30">
        <v>45163.46670138889</v>
      </c>
      <c r="D5661" s="31" t="s">
        <v>13</v>
      </c>
      <c r="E5661" s="31" t="s">
        <v>9</v>
      </c>
      <c r="F5661" s="31" t="s">
        <v>53</v>
      </c>
      <c r="G5661" s="31" t="s">
        <v>5383</v>
      </c>
      <c r="H5661" s="85"/>
      <c r="I5661" s="48">
        <f>tbl_raw_data[[#This Row],[Date Actioned]]-tbl_raw_data[[#This Row],[Date Tagged]]</f>
        <v>5.1273148128530011E-3</v>
      </c>
      <c r="J5661" s="46">
        <f>HOUR(tbl_raw_data[[#This Row],[Time_taken]])*60+MINUTE(tbl_raw_data[[#This Row],[Time_taken]])+SECOND(tbl_raw_data[[#This Row],[Time_taken]])/60</f>
        <v>7.3833333333333337</v>
      </c>
      <c r="K5661" s="52">
        <f>DATE(YEAR(tbl_raw_data[[#This Row],[Date Actioned]]),MONTH(tbl_raw_data[[#This Row],[Date Actioned]]),DAY(tbl_raw_data[[#This Row],[Date Actioned]]))</f>
        <v>45163</v>
      </c>
      <c r="L5661" s="50" t="str">
        <f>UPPER(TEXT(tbl_raw_data[[#This Row],[updated_date]],"MMMM"))</f>
        <v>AUGUST</v>
      </c>
      <c r="M5661" s="50" t="str">
        <f>"WEEK "&amp; IF(ROUNDUP(DAY(tbl_raw_data[[#This Row],[updated_date]])/7,0)=5,4,ROUNDUP(DAY(tbl_raw_data[[#This Row],[updated_date]])/7,0))</f>
        <v>WEEK 4</v>
      </c>
      <c r="N5661" s="50" t="str">
        <f>UPPER(VLOOKUP(tbl_raw_data[[#This Row],[Analyst]],Settiings!$A$2:$B$16,2,0))</f>
        <v>NAVED</v>
      </c>
      <c r="O5661" s="50" t="str">
        <f>TRIM(UPPER(tbl_raw_data[[#This Row],[Outcome]]))</f>
        <v>APPROVE</v>
      </c>
      <c r="P5661" s="50" t="str">
        <f>TRIM(UPPER(tbl_raw_data[[#This Row],[Queue Name]]))</f>
        <v>CONSUMER EXISTING</v>
      </c>
      <c r="Q5661" s="50" t="str">
        <f>IF(tbl_raw_data[[#This Row],[Time taken in min]]&lt;=Settiings!$D$2,"SLA_MET","SLA_NOT_MET")</f>
        <v>SLA_MET</v>
      </c>
      <c r="R5661" s="94"/>
    </row>
    <row r="5662" spans="1:18" x14ac:dyDescent="0.3">
      <c r="A5662" s="23" t="s">
        <v>6279</v>
      </c>
      <c r="B5662" s="15">
        <v>45163.468206018515</v>
      </c>
      <c r="C5662" s="28">
        <v>45163.472754629627</v>
      </c>
      <c r="D5662" s="29" t="s">
        <v>13</v>
      </c>
      <c r="E5662" s="29" t="s">
        <v>9</v>
      </c>
      <c r="F5662" s="29" t="s">
        <v>53</v>
      </c>
      <c r="G5662" s="29" t="s">
        <v>2761</v>
      </c>
      <c r="H5662" s="84"/>
      <c r="I5662" s="48">
        <f>tbl_raw_data[[#This Row],[Date Actioned]]-tbl_raw_data[[#This Row],[Date Tagged]]</f>
        <v>4.5486111121135764E-3</v>
      </c>
      <c r="J5662" s="46">
        <f>HOUR(tbl_raw_data[[#This Row],[Time_taken]])*60+MINUTE(tbl_raw_data[[#This Row],[Time_taken]])+SECOND(tbl_raw_data[[#This Row],[Time_taken]])/60</f>
        <v>6.55</v>
      </c>
      <c r="K5662" s="52">
        <f>DATE(YEAR(tbl_raw_data[[#This Row],[Date Actioned]]),MONTH(tbl_raw_data[[#This Row],[Date Actioned]]),DAY(tbl_raw_data[[#This Row],[Date Actioned]]))</f>
        <v>45163</v>
      </c>
      <c r="L5662" s="50" t="str">
        <f>UPPER(TEXT(tbl_raw_data[[#This Row],[updated_date]],"MMMM"))</f>
        <v>AUGUST</v>
      </c>
      <c r="M5662" s="50" t="str">
        <f>"WEEK "&amp; IF(ROUNDUP(DAY(tbl_raw_data[[#This Row],[updated_date]])/7,0)=5,4,ROUNDUP(DAY(tbl_raw_data[[#This Row],[updated_date]])/7,0))</f>
        <v>WEEK 4</v>
      </c>
      <c r="N5662" s="50" t="str">
        <f>UPPER(VLOOKUP(tbl_raw_data[[#This Row],[Analyst]],Settiings!$A$2:$B$16,2,0))</f>
        <v>NAVED</v>
      </c>
      <c r="O5662" s="50" t="str">
        <f>TRIM(UPPER(tbl_raw_data[[#This Row],[Outcome]]))</f>
        <v>APPROVE</v>
      </c>
      <c r="P5662" s="50" t="str">
        <f>TRIM(UPPER(tbl_raw_data[[#This Row],[Queue Name]]))</f>
        <v>CONSUMER EXISTING</v>
      </c>
      <c r="Q5662" s="50" t="str">
        <f>IF(tbl_raw_data[[#This Row],[Time taken in min]]&lt;=Settiings!$D$2,"SLA_MET","SLA_NOT_MET")</f>
        <v>SLA_MET</v>
      </c>
      <c r="R5662" s="94"/>
    </row>
    <row r="5663" spans="1:18" x14ac:dyDescent="0.3">
      <c r="A5663" s="14" t="s">
        <v>6280</v>
      </c>
      <c r="B5663" s="15">
        <v>45163.468472222223</v>
      </c>
      <c r="C5663" s="28">
        <v>45163.477222222224</v>
      </c>
      <c r="D5663" s="29" t="s">
        <v>27</v>
      </c>
      <c r="E5663" s="29" t="s">
        <v>9</v>
      </c>
      <c r="F5663" s="29" t="s">
        <v>65</v>
      </c>
      <c r="G5663" s="29" t="s">
        <v>5222</v>
      </c>
      <c r="H5663" s="84"/>
      <c r="I5663" s="48">
        <f>tbl_raw_data[[#This Row],[Date Actioned]]-tbl_raw_data[[#This Row],[Date Tagged]]</f>
        <v>8.7500000008731149E-3</v>
      </c>
      <c r="J5663" s="46">
        <f>HOUR(tbl_raw_data[[#This Row],[Time_taken]])*60+MINUTE(tbl_raw_data[[#This Row],[Time_taken]])+SECOND(tbl_raw_data[[#This Row],[Time_taken]])/60</f>
        <v>12.6</v>
      </c>
      <c r="K5663" s="52">
        <f>DATE(YEAR(tbl_raw_data[[#This Row],[Date Actioned]]),MONTH(tbl_raw_data[[#This Row],[Date Actioned]]),DAY(tbl_raw_data[[#This Row],[Date Actioned]]))</f>
        <v>45163</v>
      </c>
      <c r="L5663" s="50" t="str">
        <f>UPPER(TEXT(tbl_raw_data[[#This Row],[updated_date]],"MMMM"))</f>
        <v>AUGUST</v>
      </c>
      <c r="M5663" s="50" t="str">
        <f>"WEEK "&amp; IF(ROUNDUP(DAY(tbl_raw_data[[#This Row],[updated_date]])/7,0)=5,4,ROUNDUP(DAY(tbl_raw_data[[#This Row],[updated_date]])/7,0))</f>
        <v>WEEK 4</v>
      </c>
      <c r="N5663" s="50" t="str">
        <f>UPPER(VLOOKUP(tbl_raw_data[[#This Row],[Analyst]],Settiings!$A$2:$B$16,2,0))</f>
        <v>SAM</v>
      </c>
      <c r="O5663" s="50" t="str">
        <f>TRIM(UPPER(tbl_raw_data[[#This Row],[Outcome]]))</f>
        <v>DECLINE</v>
      </c>
      <c r="P5663" s="50" t="str">
        <f>TRIM(UPPER(tbl_raw_data[[#This Row],[Queue Name]]))</f>
        <v>CONSUMER EXISTING</v>
      </c>
      <c r="Q5663" s="50" t="str">
        <f>IF(tbl_raw_data[[#This Row],[Time taken in min]]&lt;=Settiings!$D$2,"SLA_MET","SLA_NOT_MET")</f>
        <v>SLA_MET</v>
      </c>
      <c r="R5663" s="94"/>
    </row>
    <row r="5664" spans="1:18" x14ac:dyDescent="0.3">
      <c r="A5664" s="14" t="s">
        <v>6282</v>
      </c>
      <c r="B5664" s="9">
        <v>45163.472071759257</v>
      </c>
      <c r="C5664" s="30">
        <v>45163.484814814816</v>
      </c>
      <c r="D5664" s="31" t="s">
        <v>13</v>
      </c>
      <c r="E5664" s="31" t="s">
        <v>19</v>
      </c>
      <c r="F5664" s="31" t="s">
        <v>76</v>
      </c>
      <c r="G5664" s="31" t="s">
        <v>17</v>
      </c>
      <c r="H5664" s="85"/>
      <c r="I5664" s="48">
        <f>tbl_raw_data[[#This Row],[Date Actioned]]-tbl_raw_data[[#This Row],[Date Tagged]]</f>
        <v>1.2743055558530614E-2</v>
      </c>
      <c r="J5664" s="46">
        <f>HOUR(tbl_raw_data[[#This Row],[Time_taken]])*60+MINUTE(tbl_raw_data[[#This Row],[Time_taken]])+SECOND(tbl_raw_data[[#This Row],[Time_taken]])/60</f>
        <v>18.350000000000001</v>
      </c>
      <c r="K5664" s="52">
        <f>DATE(YEAR(tbl_raw_data[[#This Row],[Date Actioned]]),MONTH(tbl_raw_data[[#This Row],[Date Actioned]]),DAY(tbl_raw_data[[#This Row],[Date Actioned]]))</f>
        <v>45163</v>
      </c>
      <c r="L5664" s="50" t="str">
        <f>UPPER(TEXT(tbl_raw_data[[#This Row],[updated_date]],"MMMM"))</f>
        <v>AUGUST</v>
      </c>
      <c r="M5664" s="50" t="str">
        <f>"WEEK "&amp; IF(ROUNDUP(DAY(tbl_raw_data[[#This Row],[updated_date]])/7,0)=5,4,ROUNDUP(DAY(tbl_raw_data[[#This Row],[updated_date]])/7,0))</f>
        <v>WEEK 4</v>
      </c>
      <c r="N5664" s="50" t="str">
        <f>UPPER(VLOOKUP(tbl_raw_data[[#This Row],[Analyst]],Settiings!$A$2:$B$16,2,0))</f>
        <v>ROHAN</v>
      </c>
      <c r="O5664" s="50" t="str">
        <f>TRIM(UPPER(tbl_raw_data[[#This Row],[Outcome]]))</f>
        <v>APPROVE</v>
      </c>
      <c r="P5664" s="50" t="str">
        <f>TRIM(UPPER(tbl_raw_data[[#This Row],[Queue Name]]))</f>
        <v>CONSUMER POST BUREAU</v>
      </c>
      <c r="Q5664" s="50" t="str">
        <f>IF(tbl_raw_data[[#This Row],[Time taken in min]]&lt;=Settiings!$D$2,"SLA_MET","SLA_NOT_MET")</f>
        <v>SLA_MET</v>
      </c>
      <c r="R5664" s="94"/>
    </row>
    <row r="5665" spans="1:18" x14ac:dyDescent="0.3">
      <c r="A5665" s="20" t="s">
        <v>6283</v>
      </c>
      <c r="B5665" s="15">
        <v>45163.475810185184</v>
      </c>
      <c r="C5665" s="28">
        <v>45163.483877314815</v>
      </c>
      <c r="D5665" s="29" t="s">
        <v>13</v>
      </c>
      <c r="E5665" s="29" t="s">
        <v>9</v>
      </c>
      <c r="F5665" s="29" t="s">
        <v>50</v>
      </c>
      <c r="G5665" s="32"/>
      <c r="H5665" s="86"/>
      <c r="I5665" s="48">
        <f>tbl_raw_data[[#This Row],[Date Actioned]]-tbl_raw_data[[#This Row],[Date Tagged]]</f>
        <v>8.0671296309446916E-3</v>
      </c>
      <c r="J5665" s="46">
        <f>HOUR(tbl_raw_data[[#This Row],[Time_taken]])*60+MINUTE(tbl_raw_data[[#This Row],[Time_taken]])+SECOND(tbl_raw_data[[#This Row],[Time_taken]])/60</f>
        <v>11.616666666666667</v>
      </c>
      <c r="K5665" s="52">
        <f>DATE(YEAR(tbl_raw_data[[#This Row],[Date Actioned]]),MONTH(tbl_raw_data[[#This Row],[Date Actioned]]),DAY(tbl_raw_data[[#This Row],[Date Actioned]]))</f>
        <v>45163</v>
      </c>
      <c r="L5665" s="50" t="str">
        <f>UPPER(TEXT(tbl_raw_data[[#This Row],[updated_date]],"MMMM"))</f>
        <v>AUGUST</v>
      </c>
      <c r="M5665" s="50" t="str">
        <f>"WEEK "&amp; IF(ROUNDUP(DAY(tbl_raw_data[[#This Row],[updated_date]])/7,0)=5,4,ROUNDUP(DAY(tbl_raw_data[[#This Row],[updated_date]])/7,0))</f>
        <v>WEEK 4</v>
      </c>
      <c r="N5665" s="50" t="str">
        <f>UPPER(VLOOKUP(tbl_raw_data[[#This Row],[Analyst]],Settiings!$A$2:$B$16,2,0))</f>
        <v>SHAHID</v>
      </c>
      <c r="O5665" s="50" t="str">
        <f>TRIM(UPPER(tbl_raw_data[[#This Row],[Outcome]]))</f>
        <v>APPROVE</v>
      </c>
      <c r="P5665" s="50" t="str">
        <f>TRIM(UPPER(tbl_raw_data[[#This Row],[Queue Name]]))</f>
        <v>CONSUMER EXISTING</v>
      </c>
      <c r="Q5665" s="50" t="str">
        <f>IF(tbl_raw_data[[#This Row],[Time taken in min]]&lt;=Settiings!$D$2,"SLA_MET","SLA_NOT_MET")</f>
        <v>SLA_MET</v>
      </c>
      <c r="R5665" s="94"/>
    </row>
    <row r="5666" spans="1:18" x14ac:dyDescent="0.3">
      <c r="A5666" s="23" t="s">
        <v>6284</v>
      </c>
      <c r="B5666" s="9">
        <v>45163.475891203707</v>
      </c>
      <c r="C5666" s="30">
        <v>45163.485925925925</v>
      </c>
      <c r="D5666" s="31" t="s">
        <v>13</v>
      </c>
      <c r="E5666" s="31" t="s">
        <v>9</v>
      </c>
      <c r="F5666" s="31" t="s">
        <v>50</v>
      </c>
      <c r="G5666" s="33"/>
      <c r="H5666" s="87"/>
      <c r="I5666" s="48">
        <f>tbl_raw_data[[#This Row],[Date Actioned]]-tbl_raw_data[[#This Row],[Date Tagged]]</f>
        <v>1.003472221782431E-2</v>
      </c>
      <c r="J5666" s="46">
        <f>HOUR(tbl_raw_data[[#This Row],[Time_taken]])*60+MINUTE(tbl_raw_data[[#This Row],[Time_taken]])+SECOND(tbl_raw_data[[#This Row],[Time_taken]])/60</f>
        <v>14.45</v>
      </c>
      <c r="K5666" s="52">
        <f>DATE(YEAR(tbl_raw_data[[#This Row],[Date Actioned]]),MONTH(tbl_raw_data[[#This Row],[Date Actioned]]),DAY(tbl_raw_data[[#This Row],[Date Actioned]]))</f>
        <v>45163</v>
      </c>
      <c r="L5666" s="50" t="str">
        <f>UPPER(TEXT(tbl_raw_data[[#This Row],[updated_date]],"MMMM"))</f>
        <v>AUGUST</v>
      </c>
      <c r="M5666" s="50" t="str">
        <f>"WEEK "&amp; IF(ROUNDUP(DAY(tbl_raw_data[[#This Row],[updated_date]])/7,0)=5,4,ROUNDUP(DAY(tbl_raw_data[[#This Row],[updated_date]])/7,0))</f>
        <v>WEEK 4</v>
      </c>
      <c r="N5666" s="50" t="str">
        <f>UPPER(VLOOKUP(tbl_raw_data[[#This Row],[Analyst]],Settiings!$A$2:$B$16,2,0))</f>
        <v>SHAHID</v>
      </c>
      <c r="O5666" s="50" t="str">
        <f>TRIM(UPPER(tbl_raw_data[[#This Row],[Outcome]]))</f>
        <v>APPROVE</v>
      </c>
      <c r="P5666" s="50" t="str">
        <f>TRIM(UPPER(tbl_raw_data[[#This Row],[Queue Name]]))</f>
        <v>CONSUMER EXISTING</v>
      </c>
      <c r="Q5666" s="50" t="str">
        <f>IF(tbl_raw_data[[#This Row],[Time taken in min]]&lt;=Settiings!$D$2,"SLA_MET","SLA_NOT_MET")</f>
        <v>SLA_MET</v>
      </c>
      <c r="R5666" s="94"/>
    </row>
    <row r="5667" spans="1:18" x14ac:dyDescent="0.3">
      <c r="A5667" s="20" t="s">
        <v>6288</v>
      </c>
      <c r="B5667" s="9">
        <v>45163.484629629631</v>
      </c>
      <c r="C5667" s="30">
        <v>45163.493703703702</v>
      </c>
      <c r="D5667" s="31" t="s">
        <v>27</v>
      </c>
      <c r="E5667" s="31" t="s">
        <v>19</v>
      </c>
      <c r="F5667" s="31" t="s">
        <v>76</v>
      </c>
      <c r="G5667" s="31" t="s">
        <v>4763</v>
      </c>
      <c r="H5667" s="85"/>
      <c r="I5667" s="48">
        <f>tbl_raw_data[[#This Row],[Date Actioned]]-tbl_raw_data[[#This Row],[Date Tagged]]</f>
        <v>9.074074070667848E-3</v>
      </c>
      <c r="J5667" s="46">
        <f>HOUR(tbl_raw_data[[#This Row],[Time_taken]])*60+MINUTE(tbl_raw_data[[#This Row],[Time_taken]])+SECOND(tbl_raw_data[[#This Row],[Time_taken]])/60</f>
        <v>13.066666666666666</v>
      </c>
      <c r="K5667" s="52">
        <f>DATE(YEAR(tbl_raw_data[[#This Row],[Date Actioned]]),MONTH(tbl_raw_data[[#This Row],[Date Actioned]]),DAY(tbl_raw_data[[#This Row],[Date Actioned]]))</f>
        <v>45163</v>
      </c>
      <c r="L5667" s="50" t="str">
        <f>UPPER(TEXT(tbl_raw_data[[#This Row],[updated_date]],"MMMM"))</f>
        <v>AUGUST</v>
      </c>
      <c r="M5667" s="50" t="str">
        <f>"WEEK "&amp; IF(ROUNDUP(DAY(tbl_raw_data[[#This Row],[updated_date]])/7,0)=5,4,ROUNDUP(DAY(tbl_raw_data[[#This Row],[updated_date]])/7,0))</f>
        <v>WEEK 4</v>
      </c>
      <c r="N5667" s="50" t="str">
        <f>UPPER(VLOOKUP(tbl_raw_data[[#This Row],[Analyst]],Settiings!$A$2:$B$16,2,0))</f>
        <v>ROHAN</v>
      </c>
      <c r="O5667" s="50" t="str">
        <f>TRIM(UPPER(tbl_raw_data[[#This Row],[Outcome]]))</f>
        <v>DECLINE</v>
      </c>
      <c r="P5667" s="50" t="str">
        <f>TRIM(UPPER(tbl_raw_data[[#This Row],[Queue Name]]))</f>
        <v>CONSUMER POST BUREAU</v>
      </c>
      <c r="Q5667" s="50" t="str">
        <f>IF(tbl_raw_data[[#This Row],[Time taken in min]]&lt;=Settiings!$D$2,"SLA_MET","SLA_NOT_MET")</f>
        <v>SLA_MET</v>
      </c>
      <c r="R5667" s="94"/>
    </row>
    <row r="5668" spans="1:18" x14ac:dyDescent="0.3">
      <c r="A5668" s="14" t="s">
        <v>6289</v>
      </c>
      <c r="B5668" s="15">
        <v>45163.487881944442</v>
      </c>
      <c r="C5668" s="28">
        <v>45163.493645833332</v>
      </c>
      <c r="D5668" s="29" t="s">
        <v>13</v>
      </c>
      <c r="E5668" s="29" t="s">
        <v>19</v>
      </c>
      <c r="F5668" s="29" t="s">
        <v>50</v>
      </c>
      <c r="G5668" s="32"/>
      <c r="H5668" s="86"/>
      <c r="I5668" s="48">
        <f>tbl_raw_data[[#This Row],[Date Actioned]]-tbl_raw_data[[#This Row],[Date Tagged]]</f>
        <v>5.7638888902147301E-3</v>
      </c>
      <c r="J5668" s="46">
        <f>HOUR(tbl_raw_data[[#This Row],[Time_taken]])*60+MINUTE(tbl_raw_data[[#This Row],[Time_taken]])+SECOND(tbl_raw_data[[#This Row],[Time_taken]])/60</f>
        <v>8.3000000000000007</v>
      </c>
      <c r="K5668" s="52">
        <f>DATE(YEAR(tbl_raw_data[[#This Row],[Date Actioned]]),MONTH(tbl_raw_data[[#This Row],[Date Actioned]]),DAY(tbl_raw_data[[#This Row],[Date Actioned]]))</f>
        <v>45163</v>
      </c>
      <c r="L5668" s="50" t="str">
        <f>UPPER(TEXT(tbl_raw_data[[#This Row],[updated_date]],"MMMM"))</f>
        <v>AUGUST</v>
      </c>
      <c r="M5668" s="50" t="str">
        <f>"WEEK "&amp; IF(ROUNDUP(DAY(tbl_raw_data[[#This Row],[updated_date]])/7,0)=5,4,ROUNDUP(DAY(tbl_raw_data[[#This Row],[updated_date]])/7,0))</f>
        <v>WEEK 4</v>
      </c>
      <c r="N5668" s="50" t="str">
        <f>UPPER(VLOOKUP(tbl_raw_data[[#This Row],[Analyst]],Settiings!$A$2:$B$16,2,0))</f>
        <v>SHAHID</v>
      </c>
      <c r="O5668" s="50" t="str">
        <f>TRIM(UPPER(tbl_raw_data[[#This Row],[Outcome]]))</f>
        <v>APPROVE</v>
      </c>
      <c r="P5668" s="50" t="str">
        <f>TRIM(UPPER(tbl_raw_data[[#This Row],[Queue Name]]))</f>
        <v>CONSUMER POST BUREAU</v>
      </c>
      <c r="Q5668" s="50" t="str">
        <f>IF(tbl_raw_data[[#This Row],[Time taken in min]]&lt;=Settiings!$D$2,"SLA_MET","SLA_NOT_MET")</f>
        <v>SLA_MET</v>
      </c>
      <c r="R5668" s="94"/>
    </row>
    <row r="5669" spans="1:18" x14ac:dyDescent="0.3">
      <c r="A5669" s="20" t="s">
        <v>6290</v>
      </c>
      <c r="B5669" s="9">
        <v>45163.490937499999</v>
      </c>
      <c r="C5669" s="30">
        <v>45163.49722222222</v>
      </c>
      <c r="D5669" s="31" t="s">
        <v>13</v>
      </c>
      <c r="E5669" s="31" t="s">
        <v>9</v>
      </c>
      <c r="F5669" s="31" t="s">
        <v>50</v>
      </c>
      <c r="G5669" s="33"/>
      <c r="H5669" s="87"/>
      <c r="I5669" s="48">
        <f>tbl_raw_data[[#This Row],[Date Actioned]]-tbl_raw_data[[#This Row],[Date Tagged]]</f>
        <v>6.284722221607808E-3</v>
      </c>
      <c r="J5669" s="46">
        <f>HOUR(tbl_raw_data[[#This Row],[Time_taken]])*60+MINUTE(tbl_raw_data[[#This Row],[Time_taken]])+SECOND(tbl_raw_data[[#This Row],[Time_taken]])/60</f>
        <v>9.0500000000000007</v>
      </c>
      <c r="K5669" s="52">
        <f>DATE(YEAR(tbl_raw_data[[#This Row],[Date Actioned]]),MONTH(tbl_raw_data[[#This Row],[Date Actioned]]),DAY(tbl_raw_data[[#This Row],[Date Actioned]]))</f>
        <v>45163</v>
      </c>
      <c r="L5669" s="50" t="str">
        <f>UPPER(TEXT(tbl_raw_data[[#This Row],[updated_date]],"MMMM"))</f>
        <v>AUGUST</v>
      </c>
      <c r="M5669" s="50" t="str">
        <f>"WEEK "&amp; IF(ROUNDUP(DAY(tbl_raw_data[[#This Row],[updated_date]])/7,0)=5,4,ROUNDUP(DAY(tbl_raw_data[[#This Row],[updated_date]])/7,0))</f>
        <v>WEEK 4</v>
      </c>
      <c r="N5669" s="50" t="str">
        <f>UPPER(VLOOKUP(tbl_raw_data[[#This Row],[Analyst]],Settiings!$A$2:$B$16,2,0))</f>
        <v>SHAHID</v>
      </c>
      <c r="O5669" s="50" t="str">
        <f>TRIM(UPPER(tbl_raw_data[[#This Row],[Outcome]]))</f>
        <v>APPROVE</v>
      </c>
      <c r="P5669" s="50" t="str">
        <f>TRIM(UPPER(tbl_raw_data[[#This Row],[Queue Name]]))</f>
        <v>CONSUMER EXISTING</v>
      </c>
      <c r="Q5669" s="50" t="str">
        <f>IF(tbl_raw_data[[#This Row],[Time taken in min]]&lt;=Settiings!$D$2,"SLA_MET","SLA_NOT_MET")</f>
        <v>SLA_MET</v>
      </c>
      <c r="R5669" s="94"/>
    </row>
    <row r="5670" spans="1:18" x14ac:dyDescent="0.3">
      <c r="A5670" s="23" t="s">
        <v>6291</v>
      </c>
      <c r="B5670" s="15">
        <v>45163.493888888886</v>
      </c>
      <c r="C5670" s="28">
        <v>45163.500451388885</v>
      </c>
      <c r="D5670" s="29" t="s">
        <v>13</v>
      </c>
      <c r="E5670" s="29" t="s">
        <v>9</v>
      </c>
      <c r="F5670" s="29" t="s">
        <v>76</v>
      </c>
      <c r="G5670" s="29" t="s">
        <v>17</v>
      </c>
      <c r="H5670" s="84"/>
      <c r="I5670" s="48">
        <f>tbl_raw_data[[#This Row],[Date Actioned]]-tbl_raw_data[[#This Row],[Date Tagged]]</f>
        <v>6.5624999988358468E-3</v>
      </c>
      <c r="J5670" s="46">
        <f>HOUR(tbl_raw_data[[#This Row],[Time_taken]])*60+MINUTE(tbl_raw_data[[#This Row],[Time_taken]])+SECOND(tbl_raw_data[[#This Row],[Time_taken]])/60</f>
        <v>9.4499999999999993</v>
      </c>
      <c r="K5670" s="52">
        <f>DATE(YEAR(tbl_raw_data[[#This Row],[Date Actioned]]),MONTH(tbl_raw_data[[#This Row],[Date Actioned]]),DAY(tbl_raw_data[[#This Row],[Date Actioned]]))</f>
        <v>45163</v>
      </c>
      <c r="L5670" s="50" t="str">
        <f>UPPER(TEXT(tbl_raw_data[[#This Row],[updated_date]],"MMMM"))</f>
        <v>AUGUST</v>
      </c>
      <c r="M5670" s="50" t="str">
        <f>"WEEK "&amp; IF(ROUNDUP(DAY(tbl_raw_data[[#This Row],[updated_date]])/7,0)=5,4,ROUNDUP(DAY(tbl_raw_data[[#This Row],[updated_date]])/7,0))</f>
        <v>WEEK 4</v>
      </c>
      <c r="N5670" s="50" t="str">
        <f>UPPER(VLOOKUP(tbl_raw_data[[#This Row],[Analyst]],Settiings!$A$2:$B$16,2,0))</f>
        <v>ROHAN</v>
      </c>
      <c r="O5670" s="50" t="str">
        <f>TRIM(UPPER(tbl_raw_data[[#This Row],[Outcome]]))</f>
        <v>APPROVE</v>
      </c>
      <c r="P5670" s="50" t="str">
        <f>TRIM(UPPER(tbl_raw_data[[#This Row],[Queue Name]]))</f>
        <v>CONSUMER EXISTING</v>
      </c>
      <c r="Q5670" s="50" t="str">
        <f>IF(tbl_raw_data[[#This Row],[Time taken in min]]&lt;=Settiings!$D$2,"SLA_MET","SLA_NOT_MET")</f>
        <v>SLA_MET</v>
      </c>
      <c r="R5670" s="94"/>
    </row>
    <row r="5671" spans="1:18" x14ac:dyDescent="0.3">
      <c r="A5671" s="14" t="s">
        <v>6292</v>
      </c>
      <c r="B5671" s="9">
        <v>45163.494444444441</v>
      </c>
      <c r="C5671" s="30">
        <v>45163.515752314815</v>
      </c>
      <c r="D5671" s="31" t="s">
        <v>13</v>
      </c>
      <c r="E5671" s="31" t="s">
        <v>19</v>
      </c>
      <c r="F5671" s="31" t="s">
        <v>53</v>
      </c>
      <c r="G5671" s="31" t="s">
        <v>2761</v>
      </c>
      <c r="H5671" s="85"/>
      <c r="I5671" s="48">
        <f>tbl_raw_data[[#This Row],[Date Actioned]]-tbl_raw_data[[#This Row],[Date Tagged]]</f>
        <v>2.1307870374585036E-2</v>
      </c>
      <c r="J5671" s="46">
        <f>HOUR(tbl_raw_data[[#This Row],[Time_taken]])*60+MINUTE(tbl_raw_data[[#This Row],[Time_taken]])+SECOND(tbl_raw_data[[#This Row],[Time_taken]])/60</f>
        <v>30.683333333333334</v>
      </c>
      <c r="K5671" s="52">
        <f>DATE(YEAR(tbl_raw_data[[#This Row],[Date Actioned]]),MONTH(tbl_raw_data[[#This Row],[Date Actioned]]),DAY(tbl_raw_data[[#This Row],[Date Actioned]]))</f>
        <v>45163</v>
      </c>
      <c r="L5671" s="50" t="str">
        <f>UPPER(TEXT(tbl_raw_data[[#This Row],[updated_date]],"MMMM"))</f>
        <v>AUGUST</v>
      </c>
      <c r="M5671" s="50" t="str">
        <f>"WEEK "&amp; IF(ROUNDUP(DAY(tbl_raw_data[[#This Row],[updated_date]])/7,0)=5,4,ROUNDUP(DAY(tbl_raw_data[[#This Row],[updated_date]])/7,0))</f>
        <v>WEEK 4</v>
      </c>
      <c r="N5671" s="50" t="str">
        <f>UPPER(VLOOKUP(tbl_raw_data[[#This Row],[Analyst]],Settiings!$A$2:$B$16,2,0))</f>
        <v>NAVED</v>
      </c>
      <c r="O5671" s="50" t="str">
        <f>TRIM(UPPER(tbl_raw_data[[#This Row],[Outcome]]))</f>
        <v>APPROVE</v>
      </c>
      <c r="P5671" s="50" t="str">
        <f>TRIM(UPPER(tbl_raw_data[[#This Row],[Queue Name]]))</f>
        <v>CONSUMER POST BUREAU</v>
      </c>
      <c r="Q5671" s="50" t="str">
        <f>IF(tbl_raw_data[[#This Row],[Time taken in min]]&lt;=Settiings!$D$2,"SLA_MET","SLA_NOT_MET")</f>
        <v>SLA_NOT_MET</v>
      </c>
      <c r="R5671" s="94"/>
    </row>
    <row r="5672" spans="1:18" x14ac:dyDescent="0.3">
      <c r="A5672" s="20" t="s">
        <v>6293</v>
      </c>
      <c r="B5672" s="15">
        <v>45163.49486111111</v>
      </c>
      <c r="C5672" s="28">
        <v>45163.499444444446</v>
      </c>
      <c r="D5672" s="29" t="s">
        <v>13</v>
      </c>
      <c r="E5672" s="29" t="s">
        <v>9</v>
      </c>
      <c r="F5672" s="29" t="s">
        <v>65</v>
      </c>
      <c r="G5672" s="29" t="s">
        <v>946</v>
      </c>
      <c r="H5672" s="84"/>
      <c r="I5672" s="48">
        <f>tbl_raw_data[[#This Row],[Date Actioned]]-tbl_raw_data[[#This Row],[Date Tagged]]</f>
        <v>4.5833333351765759E-3</v>
      </c>
      <c r="J5672" s="46">
        <f>HOUR(tbl_raw_data[[#This Row],[Time_taken]])*60+MINUTE(tbl_raw_data[[#This Row],[Time_taken]])+SECOND(tbl_raw_data[[#This Row],[Time_taken]])/60</f>
        <v>6.6</v>
      </c>
      <c r="K5672" s="52">
        <f>DATE(YEAR(tbl_raw_data[[#This Row],[Date Actioned]]),MONTH(tbl_raw_data[[#This Row],[Date Actioned]]),DAY(tbl_raw_data[[#This Row],[Date Actioned]]))</f>
        <v>45163</v>
      </c>
      <c r="L5672" s="50" t="str">
        <f>UPPER(TEXT(tbl_raw_data[[#This Row],[updated_date]],"MMMM"))</f>
        <v>AUGUST</v>
      </c>
      <c r="M5672" s="50" t="str">
        <f>"WEEK "&amp; IF(ROUNDUP(DAY(tbl_raw_data[[#This Row],[updated_date]])/7,0)=5,4,ROUNDUP(DAY(tbl_raw_data[[#This Row],[updated_date]])/7,0))</f>
        <v>WEEK 4</v>
      </c>
      <c r="N5672" s="50" t="str">
        <f>UPPER(VLOOKUP(tbl_raw_data[[#This Row],[Analyst]],Settiings!$A$2:$B$16,2,0))</f>
        <v>SAM</v>
      </c>
      <c r="O5672" s="50" t="str">
        <f>TRIM(UPPER(tbl_raw_data[[#This Row],[Outcome]]))</f>
        <v>APPROVE</v>
      </c>
      <c r="P5672" s="50" t="str">
        <f>TRIM(UPPER(tbl_raw_data[[#This Row],[Queue Name]]))</f>
        <v>CONSUMER EXISTING</v>
      </c>
      <c r="Q5672" s="50" t="str">
        <f>IF(tbl_raw_data[[#This Row],[Time taken in min]]&lt;=Settiings!$D$2,"SLA_MET","SLA_NOT_MET")</f>
        <v>SLA_MET</v>
      </c>
      <c r="R5672" s="94"/>
    </row>
    <row r="5673" spans="1:18" x14ac:dyDescent="0.3">
      <c r="A5673" s="23" t="s">
        <v>6294</v>
      </c>
      <c r="B5673" s="15">
        <v>45163.504502314812</v>
      </c>
      <c r="C5673" s="28">
        <v>45163.510162037041</v>
      </c>
      <c r="D5673" s="29" t="s">
        <v>27</v>
      </c>
      <c r="E5673" s="29" t="s">
        <v>9</v>
      </c>
      <c r="F5673" s="29" t="s">
        <v>50</v>
      </c>
      <c r="G5673" s="32"/>
      <c r="H5673" s="86"/>
      <c r="I5673" s="48">
        <f>tbl_raw_data[[#This Row],[Date Actioned]]-tbl_raw_data[[#This Row],[Date Tagged]]</f>
        <v>5.659722228301689E-3</v>
      </c>
      <c r="J5673" s="46">
        <f>HOUR(tbl_raw_data[[#This Row],[Time_taken]])*60+MINUTE(tbl_raw_data[[#This Row],[Time_taken]])+SECOND(tbl_raw_data[[#This Row],[Time_taken]])/60</f>
        <v>8.15</v>
      </c>
      <c r="K5673" s="52">
        <f>DATE(YEAR(tbl_raw_data[[#This Row],[Date Actioned]]),MONTH(tbl_raw_data[[#This Row],[Date Actioned]]),DAY(tbl_raw_data[[#This Row],[Date Actioned]]))</f>
        <v>45163</v>
      </c>
      <c r="L5673" s="50" t="str">
        <f>UPPER(TEXT(tbl_raw_data[[#This Row],[updated_date]],"MMMM"))</f>
        <v>AUGUST</v>
      </c>
      <c r="M5673" s="50" t="str">
        <f>"WEEK "&amp; IF(ROUNDUP(DAY(tbl_raw_data[[#This Row],[updated_date]])/7,0)=5,4,ROUNDUP(DAY(tbl_raw_data[[#This Row],[updated_date]])/7,0))</f>
        <v>WEEK 4</v>
      </c>
      <c r="N5673" s="50" t="str">
        <f>UPPER(VLOOKUP(tbl_raw_data[[#This Row],[Analyst]],Settiings!$A$2:$B$16,2,0))</f>
        <v>SHAHID</v>
      </c>
      <c r="O5673" s="50" t="str">
        <f>TRIM(UPPER(tbl_raw_data[[#This Row],[Outcome]]))</f>
        <v>DECLINE</v>
      </c>
      <c r="P5673" s="50" t="str">
        <f>TRIM(UPPER(tbl_raw_data[[#This Row],[Queue Name]]))</f>
        <v>CONSUMER EXISTING</v>
      </c>
      <c r="Q5673" s="50" t="str">
        <f>IF(tbl_raw_data[[#This Row],[Time taken in min]]&lt;=Settiings!$D$2,"SLA_MET","SLA_NOT_MET")</f>
        <v>SLA_MET</v>
      </c>
      <c r="R5673" s="94"/>
    </row>
    <row r="5674" spans="1:18" x14ac:dyDescent="0.3">
      <c r="A5674" s="23" t="s">
        <v>6295</v>
      </c>
      <c r="B5674" s="9">
        <v>45163.504525462966</v>
      </c>
      <c r="C5674" s="30">
        <v>45163.515821759262</v>
      </c>
      <c r="D5674" s="31" t="s">
        <v>13</v>
      </c>
      <c r="E5674" s="31" t="s">
        <v>19</v>
      </c>
      <c r="F5674" s="31" t="s">
        <v>76</v>
      </c>
      <c r="G5674" s="31" t="s">
        <v>17</v>
      </c>
      <c r="H5674" s="85"/>
      <c r="I5674" s="48">
        <f>tbl_raw_data[[#This Row],[Date Actioned]]-tbl_raw_data[[#This Row],[Date Tagged]]</f>
        <v>1.1296296295768116E-2</v>
      </c>
      <c r="J5674" s="46">
        <f>HOUR(tbl_raw_data[[#This Row],[Time_taken]])*60+MINUTE(tbl_raw_data[[#This Row],[Time_taken]])+SECOND(tbl_raw_data[[#This Row],[Time_taken]])/60</f>
        <v>16.266666666666666</v>
      </c>
      <c r="K5674" s="52">
        <f>DATE(YEAR(tbl_raw_data[[#This Row],[Date Actioned]]),MONTH(tbl_raw_data[[#This Row],[Date Actioned]]),DAY(tbl_raw_data[[#This Row],[Date Actioned]]))</f>
        <v>45163</v>
      </c>
      <c r="L5674" s="50" t="str">
        <f>UPPER(TEXT(tbl_raw_data[[#This Row],[updated_date]],"MMMM"))</f>
        <v>AUGUST</v>
      </c>
      <c r="M5674" s="50" t="str">
        <f>"WEEK "&amp; IF(ROUNDUP(DAY(tbl_raw_data[[#This Row],[updated_date]])/7,0)=5,4,ROUNDUP(DAY(tbl_raw_data[[#This Row],[updated_date]])/7,0))</f>
        <v>WEEK 4</v>
      </c>
      <c r="N5674" s="50" t="str">
        <f>UPPER(VLOOKUP(tbl_raw_data[[#This Row],[Analyst]],Settiings!$A$2:$B$16,2,0))</f>
        <v>ROHAN</v>
      </c>
      <c r="O5674" s="50" t="str">
        <f>TRIM(UPPER(tbl_raw_data[[#This Row],[Outcome]]))</f>
        <v>APPROVE</v>
      </c>
      <c r="P5674" s="50" t="str">
        <f>TRIM(UPPER(tbl_raw_data[[#This Row],[Queue Name]]))</f>
        <v>CONSUMER POST BUREAU</v>
      </c>
      <c r="Q5674" s="50" t="str">
        <f>IF(tbl_raw_data[[#This Row],[Time taken in min]]&lt;=Settiings!$D$2,"SLA_MET","SLA_NOT_MET")</f>
        <v>SLA_MET</v>
      </c>
      <c r="R5674" s="94"/>
    </row>
    <row r="5675" spans="1:18" x14ac:dyDescent="0.3">
      <c r="A5675" s="14" t="s">
        <v>6296</v>
      </c>
      <c r="B5675" s="15">
        <v>45163.505347222221</v>
      </c>
      <c r="C5675" s="28">
        <v>45163.513483796298</v>
      </c>
      <c r="D5675" s="29" t="s">
        <v>13</v>
      </c>
      <c r="E5675" s="29" t="s">
        <v>19</v>
      </c>
      <c r="F5675" s="29" t="s">
        <v>50</v>
      </c>
      <c r="G5675" s="32"/>
      <c r="H5675" s="86"/>
      <c r="I5675" s="48">
        <f>tbl_raw_data[[#This Row],[Date Actioned]]-tbl_raw_data[[#This Row],[Date Tagged]]</f>
        <v>8.1365740770706907E-3</v>
      </c>
      <c r="J5675" s="46">
        <f>HOUR(tbl_raw_data[[#This Row],[Time_taken]])*60+MINUTE(tbl_raw_data[[#This Row],[Time_taken]])+SECOND(tbl_raw_data[[#This Row],[Time_taken]])/60</f>
        <v>11.716666666666667</v>
      </c>
      <c r="K5675" s="52">
        <f>DATE(YEAR(tbl_raw_data[[#This Row],[Date Actioned]]),MONTH(tbl_raw_data[[#This Row],[Date Actioned]]),DAY(tbl_raw_data[[#This Row],[Date Actioned]]))</f>
        <v>45163</v>
      </c>
      <c r="L5675" s="50" t="str">
        <f>UPPER(TEXT(tbl_raw_data[[#This Row],[updated_date]],"MMMM"))</f>
        <v>AUGUST</v>
      </c>
      <c r="M5675" s="50" t="str">
        <f>"WEEK "&amp; IF(ROUNDUP(DAY(tbl_raw_data[[#This Row],[updated_date]])/7,0)=5,4,ROUNDUP(DAY(tbl_raw_data[[#This Row],[updated_date]])/7,0))</f>
        <v>WEEK 4</v>
      </c>
      <c r="N5675" s="50" t="str">
        <f>UPPER(VLOOKUP(tbl_raw_data[[#This Row],[Analyst]],Settiings!$A$2:$B$16,2,0))</f>
        <v>SHAHID</v>
      </c>
      <c r="O5675" s="50" t="str">
        <f>TRIM(UPPER(tbl_raw_data[[#This Row],[Outcome]]))</f>
        <v>APPROVE</v>
      </c>
      <c r="P5675" s="50" t="str">
        <f>TRIM(UPPER(tbl_raw_data[[#This Row],[Queue Name]]))</f>
        <v>CONSUMER POST BUREAU</v>
      </c>
      <c r="Q5675" s="50" t="str">
        <f>IF(tbl_raw_data[[#This Row],[Time taken in min]]&lt;=Settiings!$D$2,"SLA_MET","SLA_NOT_MET")</f>
        <v>SLA_MET</v>
      </c>
      <c r="R5675" s="94"/>
    </row>
    <row r="5676" spans="1:18" x14ac:dyDescent="0.3">
      <c r="A5676" s="20" t="s">
        <v>6299</v>
      </c>
      <c r="B5676" s="9">
        <v>45163.507523148146</v>
      </c>
      <c r="C5676" s="30">
        <v>45163.515555555554</v>
      </c>
      <c r="D5676" s="31" t="s">
        <v>13</v>
      </c>
      <c r="E5676" s="31" t="s">
        <v>9</v>
      </c>
      <c r="F5676" s="31" t="s">
        <v>50</v>
      </c>
      <c r="G5676" s="33"/>
      <c r="H5676" s="87"/>
      <c r="I5676" s="48">
        <f>tbl_raw_data[[#This Row],[Date Actioned]]-tbl_raw_data[[#This Row],[Date Tagged]]</f>
        <v>8.0324074078816921E-3</v>
      </c>
      <c r="J5676" s="46">
        <f>HOUR(tbl_raw_data[[#This Row],[Time_taken]])*60+MINUTE(tbl_raw_data[[#This Row],[Time_taken]])+SECOND(tbl_raw_data[[#This Row],[Time_taken]])/60</f>
        <v>11.566666666666666</v>
      </c>
      <c r="K5676" s="52">
        <f>DATE(YEAR(tbl_raw_data[[#This Row],[Date Actioned]]),MONTH(tbl_raw_data[[#This Row],[Date Actioned]]),DAY(tbl_raw_data[[#This Row],[Date Actioned]]))</f>
        <v>45163</v>
      </c>
      <c r="L5676" s="50" t="str">
        <f>UPPER(TEXT(tbl_raw_data[[#This Row],[updated_date]],"MMMM"))</f>
        <v>AUGUST</v>
      </c>
      <c r="M5676" s="50" t="str">
        <f>"WEEK "&amp; IF(ROUNDUP(DAY(tbl_raw_data[[#This Row],[updated_date]])/7,0)=5,4,ROUNDUP(DAY(tbl_raw_data[[#This Row],[updated_date]])/7,0))</f>
        <v>WEEK 4</v>
      </c>
      <c r="N5676" s="50" t="str">
        <f>UPPER(VLOOKUP(tbl_raw_data[[#This Row],[Analyst]],Settiings!$A$2:$B$16,2,0))</f>
        <v>SHAHID</v>
      </c>
      <c r="O5676" s="50" t="str">
        <f>TRIM(UPPER(tbl_raw_data[[#This Row],[Outcome]]))</f>
        <v>APPROVE</v>
      </c>
      <c r="P5676" s="50" t="str">
        <f>TRIM(UPPER(tbl_raw_data[[#This Row],[Queue Name]]))</f>
        <v>CONSUMER EXISTING</v>
      </c>
      <c r="Q5676" s="50" t="str">
        <f>IF(tbl_raw_data[[#This Row],[Time taken in min]]&lt;=Settiings!$D$2,"SLA_MET","SLA_NOT_MET")</f>
        <v>SLA_MET</v>
      </c>
      <c r="R5676" s="94"/>
    </row>
    <row r="5677" spans="1:18" x14ac:dyDescent="0.3">
      <c r="A5677" s="23" t="s">
        <v>6300</v>
      </c>
      <c r="B5677" s="15">
        <v>45163.508738425924</v>
      </c>
      <c r="C5677" s="28">
        <v>45163.519502314812</v>
      </c>
      <c r="D5677" s="29" t="s">
        <v>13</v>
      </c>
      <c r="E5677" s="29" t="s">
        <v>19</v>
      </c>
      <c r="F5677" s="29" t="s">
        <v>50</v>
      </c>
      <c r="G5677" s="32"/>
      <c r="H5677" s="86"/>
      <c r="I5677" s="48">
        <f>tbl_raw_data[[#This Row],[Date Actioned]]-tbl_raw_data[[#This Row],[Date Tagged]]</f>
        <v>1.0763888887595385E-2</v>
      </c>
      <c r="J5677" s="46">
        <f>HOUR(tbl_raw_data[[#This Row],[Time_taken]])*60+MINUTE(tbl_raw_data[[#This Row],[Time_taken]])+SECOND(tbl_raw_data[[#This Row],[Time_taken]])/60</f>
        <v>15.5</v>
      </c>
      <c r="K5677" s="52">
        <f>DATE(YEAR(tbl_raw_data[[#This Row],[Date Actioned]]),MONTH(tbl_raw_data[[#This Row],[Date Actioned]]),DAY(tbl_raw_data[[#This Row],[Date Actioned]]))</f>
        <v>45163</v>
      </c>
      <c r="L5677" s="50" t="str">
        <f>UPPER(TEXT(tbl_raw_data[[#This Row],[updated_date]],"MMMM"))</f>
        <v>AUGUST</v>
      </c>
      <c r="M5677" s="50" t="str">
        <f>"WEEK "&amp; IF(ROUNDUP(DAY(tbl_raw_data[[#This Row],[updated_date]])/7,0)=5,4,ROUNDUP(DAY(tbl_raw_data[[#This Row],[updated_date]])/7,0))</f>
        <v>WEEK 4</v>
      </c>
      <c r="N5677" s="50" t="str">
        <f>UPPER(VLOOKUP(tbl_raw_data[[#This Row],[Analyst]],Settiings!$A$2:$B$16,2,0))</f>
        <v>SHAHID</v>
      </c>
      <c r="O5677" s="50" t="str">
        <f>TRIM(UPPER(tbl_raw_data[[#This Row],[Outcome]]))</f>
        <v>APPROVE</v>
      </c>
      <c r="P5677" s="50" t="str">
        <f>TRIM(UPPER(tbl_raw_data[[#This Row],[Queue Name]]))</f>
        <v>CONSUMER POST BUREAU</v>
      </c>
      <c r="Q5677" s="50" t="str">
        <f>IF(tbl_raw_data[[#This Row],[Time taken in min]]&lt;=Settiings!$D$2,"SLA_MET","SLA_NOT_MET")</f>
        <v>SLA_MET</v>
      </c>
      <c r="R5677" s="94"/>
    </row>
    <row r="5678" spans="1:18" x14ac:dyDescent="0.3">
      <c r="A5678" s="14" t="s">
        <v>6301</v>
      </c>
      <c r="B5678" s="9">
        <v>45163.508912037039</v>
      </c>
      <c r="C5678" s="30">
        <v>45163.523368055554</v>
      </c>
      <c r="D5678" s="31" t="s">
        <v>27</v>
      </c>
      <c r="E5678" s="31" t="s">
        <v>19</v>
      </c>
      <c r="F5678" s="31" t="s">
        <v>53</v>
      </c>
      <c r="G5678" s="31" t="s">
        <v>4763</v>
      </c>
      <c r="H5678" s="85"/>
      <c r="I5678" s="48">
        <f>tbl_raw_data[[#This Row],[Date Actioned]]-tbl_raw_data[[#This Row],[Date Tagged]]</f>
        <v>1.4456018514465541E-2</v>
      </c>
      <c r="J5678" s="46">
        <f>HOUR(tbl_raw_data[[#This Row],[Time_taken]])*60+MINUTE(tbl_raw_data[[#This Row],[Time_taken]])+SECOND(tbl_raw_data[[#This Row],[Time_taken]])/60</f>
        <v>20.816666666666666</v>
      </c>
      <c r="K5678" s="52">
        <f>DATE(YEAR(tbl_raw_data[[#This Row],[Date Actioned]]),MONTH(tbl_raw_data[[#This Row],[Date Actioned]]),DAY(tbl_raw_data[[#This Row],[Date Actioned]]))</f>
        <v>45163</v>
      </c>
      <c r="L5678" s="50" t="str">
        <f>UPPER(TEXT(tbl_raw_data[[#This Row],[updated_date]],"MMMM"))</f>
        <v>AUGUST</v>
      </c>
      <c r="M5678" s="50" t="str">
        <f>"WEEK "&amp; IF(ROUNDUP(DAY(tbl_raw_data[[#This Row],[updated_date]])/7,0)=5,4,ROUNDUP(DAY(tbl_raw_data[[#This Row],[updated_date]])/7,0))</f>
        <v>WEEK 4</v>
      </c>
      <c r="N5678" s="50" t="str">
        <f>UPPER(VLOOKUP(tbl_raw_data[[#This Row],[Analyst]],Settiings!$A$2:$B$16,2,0))</f>
        <v>NAVED</v>
      </c>
      <c r="O5678" s="50" t="str">
        <f>TRIM(UPPER(tbl_raw_data[[#This Row],[Outcome]]))</f>
        <v>DECLINE</v>
      </c>
      <c r="P5678" s="50" t="str">
        <f>TRIM(UPPER(tbl_raw_data[[#This Row],[Queue Name]]))</f>
        <v>CONSUMER POST BUREAU</v>
      </c>
      <c r="Q5678" s="50" t="str">
        <f>IF(tbl_raw_data[[#This Row],[Time taken in min]]&lt;=Settiings!$D$2,"SLA_MET","SLA_NOT_MET")</f>
        <v>SLA_NOT_MET</v>
      </c>
      <c r="R5678" s="94"/>
    </row>
    <row r="5679" spans="1:18" x14ac:dyDescent="0.3">
      <c r="A5679" s="20" t="s">
        <v>6303</v>
      </c>
      <c r="B5679" s="15">
        <v>45163.519189814811</v>
      </c>
      <c r="C5679" s="28">
        <v>45163.526574074072</v>
      </c>
      <c r="D5679" s="29" t="s">
        <v>27</v>
      </c>
      <c r="E5679" s="29" t="s">
        <v>9</v>
      </c>
      <c r="F5679" s="29" t="s">
        <v>65</v>
      </c>
      <c r="G5679" s="29" t="s">
        <v>4777</v>
      </c>
      <c r="H5679" s="84"/>
      <c r="I5679" s="48">
        <f>tbl_raw_data[[#This Row],[Date Actioned]]-tbl_raw_data[[#This Row],[Date Tagged]]</f>
        <v>7.3842592610162683E-3</v>
      </c>
      <c r="J5679" s="46">
        <f>HOUR(tbl_raw_data[[#This Row],[Time_taken]])*60+MINUTE(tbl_raw_data[[#This Row],[Time_taken]])+SECOND(tbl_raw_data[[#This Row],[Time_taken]])/60</f>
        <v>10.633333333333333</v>
      </c>
      <c r="K5679" s="52">
        <f>DATE(YEAR(tbl_raw_data[[#This Row],[Date Actioned]]),MONTH(tbl_raw_data[[#This Row],[Date Actioned]]),DAY(tbl_raw_data[[#This Row],[Date Actioned]]))</f>
        <v>45163</v>
      </c>
      <c r="L5679" s="50" t="str">
        <f>UPPER(TEXT(tbl_raw_data[[#This Row],[updated_date]],"MMMM"))</f>
        <v>AUGUST</v>
      </c>
      <c r="M5679" s="50" t="str">
        <f>"WEEK "&amp; IF(ROUNDUP(DAY(tbl_raw_data[[#This Row],[updated_date]])/7,0)=5,4,ROUNDUP(DAY(tbl_raw_data[[#This Row],[updated_date]])/7,0))</f>
        <v>WEEK 4</v>
      </c>
      <c r="N5679" s="50" t="str">
        <f>UPPER(VLOOKUP(tbl_raw_data[[#This Row],[Analyst]],Settiings!$A$2:$B$16,2,0))</f>
        <v>SAM</v>
      </c>
      <c r="O5679" s="50" t="str">
        <f>TRIM(UPPER(tbl_raw_data[[#This Row],[Outcome]]))</f>
        <v>DECLINE</v>
      </c>
      <c r="P5679" s="50" t="str">
        <f>TRIM(UPPER(tbl_raw_data[[#This Row],[Queue Name]]))</f>
        <v>CONSUMER EXISTING</v>
      </c>
      <c r="Q5679" s="50" t="str">
        <f>IF(tbl_raw_data[[#This Row],[Time taken in min]]&lt;=Settiings!$D$2,"SLA_MET","SLA_NOT_MET")</f>
        <v>SLA_MET</v>
      </c>
      <c r="R5679" s="94"/>
    </row>
    <row r="5680" spans="1:18" x14ac:dyDescent="0.3">
      <c r="A5680" s="14" t="s">
        <v>6304</v>
      </c>
      <c r="B5680" s="9">
        <v>45163.519733796296</v>
      </c>
      <c r="C5680" s="30">
        <v>45163.529432870368</v>
      </c>
      <c r="D5680" s="31" t="s">
        <v>13</v>
      </c>
      <c r="E5680" s="31" t="s">
        <v>9</v>
      </c>
      <c r="F5680" s="31" t="s">
        <v>76</v>
      </c>
      <c r="G5680" s="33"/>
      <c r="H5680" s="87"/>
      <c r="I5680" s="48">
        <f>tbl_raw_data[[#This Row],[Date Actioned]]-tbl_raw_data[[#This Row],[Date Tagged]]</f>
        <v>9.6990740712499246E-3</v>
      </c>
      <c r="J5680" s="46">
        <f>HOUR(tbl_raw_data[[#This Row],[Time_taken]])*60+MINUTE(tbl_raw_data[[#This Row],[Time_taken]])+SECOND(tbl_raw_data[[#This Row],[Time_taken]])/60</f>
        <v>13.966666666666667</v>
      </c>
      <c r="K5680" s="52">
        <f>DATE(YEAR(tbl_raw_data[[#This Row],[Date Actioned]]),MONTH(tbl_raw_data[[#This Row],[Date Actioned]]),DAY(tbl_raw_data[[#This Row],[Date Actioned]]))</f>
        <v>45163</v>
      </c>
      <c r="L5680" s="50" t="str">
        <f>UPPER(TEXT(tbl_raw_data[[#This Row],[updated_date]],"MMMM"))</f>
        <v>AUGUST</v>
      </c>
      <c r="M5680" s="50" t="str">
        <f>"WEEK "&amp; IF(ROUNDUP(DAY(tbl_raw_data[[#This Row],[updated_date]])/7,0)=5,4,ROUNDUP(DAY(tbl_raw_data[[#This Row],[updated_date]])/7,0))</f>
        <v>WEEK 4</v>
      </c>
      <c r="N5680" s="50" t="str">
        <f>UPPER(VLOOKUP(tbl_raw_data[[#This Row],[Analyst]],Settiings!$A$2:$B$16,2,0))</f>
        <v>ROHAN</v>
      </c>
      <c r="O5680" s="50" t="str">
        <f>TRIM(UPPER(tbl_raw_data[[#This Row],[Outcome]]))</f>
        <v>APPROVE</v>
      </c>
      <c r="P5680" s="50" t="str">
        <f>TRIM(UPPER(tbl_raw_data[[#This Row],[Queue Name]]))</f>
        <v>CONSUMER EXISTING</v>
      </c>
      <c r="Q5680" s="50" t="str">
        <f>IF(tbl_raw_data[[#This Row],[Time taken in min]]&lt;=Settiings!$D$2,"SLA_MET","SLA_NOT_MET")</f>
        <v>SLA_MET</v>
      </c>
      <c r="R5680" s="94"/>
    </row>
    <row r="5681" spans="1:18" x14ac:dyDescent="0.3">
      <c r="A5681" s="20" t="s">
        <v>6305</v>
      </c>
      <c r="B5681" s="15">
        <v>45163.520162037035</v>
      </c>
      <c r="C5681" s="28">
        <v>45163.528923611113</v>
      </c>
      <c r="D5681" s="29" t="s">
        <v>13</v>
      </c>
      <c r="E5681" s="29" t="s">
        <v>9</v>
      </c>
      <c r="F5681" s="29" t="s">
        <v>53</v>
      </c>
      <c r="G5681" s="29" t="s">
        <v>5383</v>
      </c>
      <c r="H5681" s="84"/>
      <c r="I5681" s="48">
        <f>tbl_raw_data[[#This Row],[Date Actioned]]-tbl_raw_data[[#This Row],[Date Tagged]]</f>
        <v>8.7615740776527673E-3</v>
      </c>
      <c r="J5681" s="46">
        <f>HOUR(tbl_raw_data[[#This Row],[Time_taken]])*60+MINUTE(tbl_raw_data[[#This Row],[Time_taken]])+SECOND(tbl_raw_data[[#This Row],[Time_taken]])/60</f>
        <v>12.616666666666667</v>
      </c>
      <c r="K5681" s="52">
        <f>DATE(YEAR(tbl_raw_data[[#This Row],[Date Actioned]]),MONTH(tbl_raw_data[[#This Row],[Date Actioned]]),DAY(tbl_raw_data[[#This Row],[Date Actioned]]))</f>
        <v>45163</v>
      </c>
      <c r="L5681" s="50" t="str">
        <f>UPPER(TEXT(tbl_raw_data[[#This Row],[updated_date]],"MMMM"))</f>
        <v>AUGUST</v>
      </c>
      <c r="M5681" s="50" t="str">
        <f>"WEEK "&amp; IF(ROUNDUP(DAY(tbl_raw_data[[#This Row],[updated_date]])/7,0)=5,4,ROUNDUP(DAY(tbl_raw_data[[#This Row],[updated_date]])/7,0))</f>
        <v>WEEK 4</v>
      </c>
      <c r="N5681" s="50" t="str">
        <f>UPPER(VLOOKUP(tbl_raw_data[[#This Row],[Analyst]],Settiings!$A$2:$B$16,2,0))</f>
        <v>NAVED</v>
      </c>
      <c r="O5681" s="50" t="str">
        <f>TRIM(UPPER(tbl_raw_data[[#This Row],[Outcome]]))</f>
        <v>APPROVE</v>
      </c>
      <c r="P5681" s="50" t="str">
        <f>TRIM(UPPER(tbl_raw_data[[#This Row],[Queue Name]]))</f>
        <v>CONSUMER EXISTING</v>
      </c>
      <c r="Q5681" s="50" t="str">
        <f>IF(tbl_raw_data[[#This Row],[Time taken in min]]&lt;=Settiings!$D$2,"SLA_MET","SLA_NOT_MET")</f>
        <v>SLA_MET</v>
      </c>
      <c r="R5681" s="94"/>
    </row>
    <row r="5682" spans="1:18" x14ac:dyDescent="0.3">
      <c r="A5682" s="23" t="s">
        <v>6306</v>
      </c>
      <c r="B5682" s="9">
        <v>45163.520289351851</v>
      </c>
      <c r="C5682" s="30">
        <v>45163.529131944444</v>
      </c>
      <c r="D5682" s="31" t="s">
        <v>27</v>
      </c>
      <c r="E5682" s="31" t="s">
        <v>9</v>
      </c>
      <c r="F5682" s="31" t="s">
        <v>65</v>
      </c>
      <c r="G5682" s="31" t="s">
        <v>4763</v>
      </c>
      <c r="H5682" s="85"/>
      <c r="I5682" s="48">
        <f>tbl_raw_data[[#This Row],[Date Actioned]]-tbl_raw_data[[#This Row],[Date Tagged]]</f>
        <v>8.8425925932824612E-3</v>
      </c>
      <c r="J5682" s="46">
        <f>HOUR(tbl_raw_data[[#This Row],[Time_taken]])*60+MINUTE(tbl_raw_data[[#This Row],[Time_taken]])+SECOND(tbl_raw_data[[#This Row],[Time_taken]])/60</f>
        <v>12.733333333333333</v>
      </c>
      <c r="K5682" s="52">
        <f>DATE(YEAR(tbl_raw_data[[#This Row],[Date Actioned]]),MONTH(tbl_raw_data[[#This Row],[Date Actioned]]),DAY(tbl_raw_data[[#This Row],[Date Actioned]]))</f>
        <v>45163</v>
      </c>
      <c r="L5682" s="50" t="str">
        <f>UPPER(TEXT(tbl_raw_data[[#This Row],[updated_date]],"MMMM"))</f>
        <v>AUGUST</v>
      </c>
      <c r="M5682" s="50" t="str">
        <f>"WEEK "&amp; IF(ROUNDUP(DAY(tbl_raw_data[[#This Row],[updated_date]])/7,0)=5,4,ROUNDUP(DAY(tbl_raw_data[[#This Row],[updated_date]])/7,0))</f>
        <v>WEEK 4</v>
      </c>
      <c r="N5682" s="50" t="str">
        <f>UPPER(VLOOKUP(tbl_raw_data[[#This Row],[Analyst]],Settiings!$A$2:$B$16,2,0))</f>
        <v>SAM</v>
      </c>
      <c r="O5682" s="50" t="str">
        <f>TRIM(UPPER(tbl_raw_data[[#This Row],[Outcome]]))</f>
        <v>DECLINE</v>
      </c>
      <c r="P5682" s="50" t="str">
        <f>TRIM(UPPER(tbl_raw_data[[#This Row],[Queue Name]]))</f>
        <v>CONSUMER EXISTING</v>
      </c>
      <c r="Q5682" s="50" t="str">
        <f>IF(tbl_raw_data[[#This Row],[Time taken in min]]&lt;=Settiings!$D$2,"SLA_MET","SLA_NOT_MET")</f>
        <v>SLA_MET</v>
      </c>
      <c r="R5682" s="94"/>
    </row>
    <row r="5683" spans="1:18" x14ac:dyDescent="0.3">
      <c r="A5683" s="23" t="s">
        <v>6307</v>
      </c>
      <c r="B5683" s="9">
        <v>45163.522268518522</v>
      </c>
      <c r="C5683" s="30">
        <v>45163.53466435185</v>
      </c>
      <c r="D5683" s="31" t="s">
        <v>13</v>
      </c>
      <c r="E5683" s="31" t="s">
        <v>9</v>
      </c>
      <c r="F5683" s="31" t="s">
        <v>53</v>
      </c>
      <c r="G5683" s="31" t="s">
        <v>17</v>
      </c>
      <c r="H5683" s="85"/>
      <c r="I5683" s="48">
        <f>tbl_raw_data[[#This Row],[Date Actioned]]-tbl_raw_data[[#This Row],[Date Tagged]]</f>
        <v>1.2395833327900618E-2</v>
      </c>
      <c r="J5683" s="46">
        <f>HOUR(tbl_raw_data[[#This Row],[Time_taken]])*60+MINUTE(tbl_raw_data[[#This Row],[Time_taken]])+SECOND(tbl_raw_data[[#This Row],[Time_taken]])/60</f>
        <v>17.850000000000001</v>
      </c>
      <c r="K5683" s="52">
        <f>DATE(YEAR(tbl_raw_data[[#This Row],[Date Actioned]]),MONTH(tbl_raw_data[[#This Row],[Date Actioned]]),DAY(tbl_raw_data[[#This Row],[Date Actioned]]))</f>
        <v>45163</v>
      </c>
      <c r="L5683" s="50" t="str">
        <f>UPPER(TEXT(tbl_raw_data[[#This Row],[updated_date]],"MMMM"))</f>
        <v>AUGUST</v>
      </c>
      <c r="M5683" s="50" t="str">
        <f>"WEEK "&amp; IF(ROUNDUP(DAY(tbl_raw_data[[#This Row],[updated_date]])/7,0)=5,4,ROUNDUP(DAY(tbl_raw_data[[#This Row],[updated_date]])/7,0))</f>
        <v>WEEK 4</v>
      </c>
      <c r="N5683" s="50" t="str">
        <f>UPPER(VLOOKUP(tbl_raw_data[[#This Row],[Analyst]],Settiings!$A$2:$B$16,2,0))</f>
        <v>NAVED</v>
      </c>
      <c r="O5683" s="50" t="str">
        <f>TRIM(UPPER(tbl_raw_data[[#This Row],[Outcome]]))</f>
        <v>APPROVE</v>
      </c>
      <c r="P5683" s="50" t="str">
        <f>TRIM(UPPER(tbl_raw_data[[#This Row],[Queue Name]]))</f>
        <v>CONSUMER EXISTING</v>
      </c>
      <c r="Q5683" s="50" t="str">
        <f>IF(tbl_raw_data[[#This Row],[Time taken in min]]&lt;=Settiings!$D$2,"SLA_MET","SLA_NOT_MET")</f>
        <v>SLA_MET</v>
      </c>
      <c r="R5683" s="94"/>
    </row>
    <row r="5684" spans="1:18" x14ac:dyDescent="0.3">
      <c r="A5684" s="14" t="s">
        <v>6309</v>
      </c>
      <c r="B5684" s="15">
        <v>45163.524895833332</v>
      </c>
      <c r="C5684" s="28">
        <v>45163.538865740738</v>
      </c>
      <c r="D5684" s="29" t="s">
        <v>13</v>
      </c>
      <c r="E5684" s="29" t="s">
        <v>9</v>
      </c>
      <c r="F5684" s="29" t="s">
        <v>65</v>
      </c>
      <c r="G5684" s="29" t="s">
        <v>946</v>
      </c>
      <c r="H5684" s="84"/>
      <c r="I5684" s="48">
        <f>tbl_raw_data[[#This Row],[Date Actioned]]-tbl_raw_data[[#This Row],[Date Tagged]]</f>
        <v>1.3969907406135462E-2</v>
      </c>
      <c r="J5684" s="46">
        <f>HOUR(tbl_raw_data[[#This Row],[Time_taken]])*60+MINUTE(tbl_raw_data[[#This Row],[Time_taken]])+SECOND(tbl_raw_data[[#This Row],[Time_taken]])/60</f>
        <v>20.116666666666667</v>
      </c>
      <c r="K5684" s="52">
        <f>DATE(YEAR(tbl_raw_data[[#This Row],[Date Actioned]]),MONTH(tbl_raw_data[[#This Row],[Date Actioned]]),DAY(tbl_raw_data[[#This Row],[Date Actioned]]))</f>
        <v>45163</v>
      </c>
      <c r="L5684" s="50" t="str">
        <f>UPPER(TEXT(tbl_raw_data[[#This Row],[updated_date]],"MMMM"))</f>
        <v>AUGUST</v>
      </c>
      <c r="M5684" s="50" t="str">
        <f>"WEEK "&amp; IF(ROUNDUP(DAY(tbl_raw_data[[#This Row],[updated_date]])/7,0)=5,4,ROUNDUP(DAY(tbl_raw_data[[#This Row],[updated_date]])/7,0))</f>
        <v>WEEK 4</v>
      </c>
      <c r="N5684" s="50" t="str">
        <f>UPPER(VLOOKUP(tbl_raw_data[[#This Row],[Analyst]],Settiings!$A$2:$B$16,2,0))</f>
        <v>SAM</v>
      </c>
      <c r="O5684" s="50" t="str">
        <f>TRIM(UPPER(tbl_raw_data[[#This Row],[Outcome]]))</f>
        <v>APPROVE</v>
      </c>
      <c r="P5684" s="50" t="str">
        <f>TRIM(UPPER(tbl_raw_data[[#This Row],[Queue Name]]))</f>
        <v>CONSUMER EXISTING</v>
      </c>
      <c r="Q5684" s="50" t="str">
        <f>IF(tbl_raw_data[[#This Row],[Time taken in min]]&lt;=Settiings!$D$2,"SLA_MET","SLA_NOT_MET")</f>
        <v>SLA_NOT_MET</v>
      </c>
      <c r="R5684" s="94"/>
    </row>
    <row r="5685" spans="1:18" x14ac:dyDescent="0.3">
      <c r="A5685" s="14" t="s">
        <v>6310</v>
      </c>
      <c r="B5685" s="15">
        <v>45163.528067129628</v>
      </c>
      <c r="C5685" s="28">
        <v>45163.533055555556</v>
      </c>
      <c r="D5685" s="29" t="s">
        <v>27</v>
      </c>
      <c r="E5685" s="29" t="s">
        <v>19</v>
      </c>
      <c r="F5685" s="29" t="s">
        <v>65</v>
      </c>
      <c r="G5685" s="29" t="s">
        <v>6311</v>
      </c>
      <c r="H5685" s="84"/>
      <c r="I5685" s="48">
        <f>tbl_raw_data[[#This Row],[Date Actioned]]-tbl_raw_data[[#This Row],[Date Tagged]]</f>
        <v>4.9884259278769605E-3</v>
      </c>
      <c r="J5685" s="46">
        <f>HOUR(tbl_raw_data[[#This Row],[Time_taken]])*60+MINUTE(tbl_raw_data[[#This Row],[Time_taken]])+SECOND(tbl_raw_data[[#This Row],[Time_taken]])/60</f>
        <v>7.1833333333333336</v>
      </c>
      <c r="K5685" s="52">
        <f>DATE(YEAR(tbl_raw_data[[#This Row],[Date Actioned]]),MONTH(tbl_raw_data[[#This Row],[Date Actioned]]),DAY(tbl_raw_data[[#This Row],[Date Actioned]]))</f>
        <v>45163</v>
      </c>
      <c r="L5685" s="50" t="str">
        <f>UPPER(TEXT(tbl_raw_data[[#This Row],[updated_date]],"MMMM"))</f>
        <v>AUGUST</v>
      </c>
      <c r="M5685" s="50" t="str">
        <f>"WEEK "&amp; IF(ROUNDUP(DAY(tbl_raw_data[[#This Row],[updated_date]])/7,0)=5,4,ROUNDUP(DAY(tbl_raw_data[[#This Row],[updated_date]])/7,0))</f>
        <v>WEEK 4</v>
      </c>
      <c r="N5685" s="50" t="str">
        <f>UPPER(VLOOKUP(tbl_raw_data[[#This Row],[Analyst]],Settiings!$A$2:$B$16,2,0))</f>
        <v>SAM</v>
      </c>
      <c r="O5685" s="50" t="str">
        <f>TRIM(UPPER(tbl_raw_data[[#This Row],[Outcome]]))</f>
        <v>DECLINE</v>
      </c>
      <c r="P5685" s="50" t="str">
        <f>TRIM(UPPER(tbl_raw_data[[#This Row],[Queue Name]]))</f>
        <v>CONSUMER POST BUREAU</v>
      </c>
      <c r="Q5685" s="50" t="str">
        <f>IF(tbl_raw_data[[#This Row],[Time taken in min]]&lt;=Settiings!$D$2,"SLA_MET","SLA_NOT_MET")</f>
        <v>SLA_MET</v>
      </c>
      <c r="R5685" s="94"/>
    </row>
    <row r="5686" spans="1:18" x14ac:dyDescent="0.3">
      <c r="A5686" s="20" t="s">
        <v>6313</v>
      </c>
      <c r="B5686" s="9">
        <v>45163.529039351852</v>
      </c>
      <c r="C5686" s="30">
        <v>45163.538090277776</v>
      </c>
      <c r="D5686" s="31" t="s">
        <v>13</v>
      </c>
      <c r="E5686" s="31" t="s">
        <v>9</v>
      </c>
      <c r="F5686" s="31" t="s">
        <v>24</v>
      </c>
      <c r="G5686" s="33"/>
      <c r="H5686" s="87"/>
      <c r="I5686" s="48">
        <f>tbl_raw_data[[#This Row],[Date Actioned]]-tbl_raw_data[[#This Row],[Date Tagged]]</f>
        <v>9.0509259243845008E-3</v>
      </c>
      <c r="J5686" s="46">
        <f>HOUR(tbl_raw_data[[#This Row],[Time_taken]])*60+MINUTE(tbl_raw_data[[#This Row],[Time_taken]])+SECOND(tbl_raw_data[[#This Row],[Time_taken]])/60</f>
        <v>13.033333333333333</v>
      </c>
      <c r="K5686" s="52">
        <f>DATE(YEAR(tbl_raw_data[[#This Row],[Date Actioned]]),MONTH(tbl_raw_data[[#This Row],[Date Actioned]]),DAY(tbl_raw_data[[#This Row],[Date Actioned]]))</f>
        <v>45163</v>
      </c>
      <c r="L5686" s="50" t="str">
        <f>UPPER(TEXT(tbl_raw_data[[#This Row],[updated_date]],"MMMM"))</f>
        <v>AUGUST</v>
      </c>
      <c r="M5686" s="50" t="str">
        <f>"WEEK "&amp; IF(ROUNDUP(DAY(tbl_raw_data[[#This Row],[updated_date]])/7,0)=5,4,ROUNDUP(DAY(tbl_raw_data[[#This Row],[updated_date]])/7,0))</f>
        <v>WEEK 4</v>
      </c>
      <c r="N5686" s="50" t="str">
        <f>UPPER(VLOOKUP(tbl_raw_data[[#This Row],[Analyst]],Settiings!$A$2:$B$16,2,0))</f>
        <v>QUADIR</v>
      </c>
      <c r="O5686" s="50" t="str">
        <f>TRIM(UPPER(tbl_raw_data[[#This Row],[Outcome]]))</f>
        <v>APPROVE</v>
      </c>
      <c r="P5686" s="50" t="str">
        <f>TRIM(UPPER(tbl_raw_data[[#This Row],[Queue Name]]))</f>
        <v>CONSUMER EXISTING</v>
      </c>
      <c r="Q5686" s="50" t="str">
        <f>IF(tbl_raw_data[[#This Row],[Time taken in min]]&lt;=Settiings!$D$2,"SLA_MET","SLA_NOT_MET")</f>
        <v>SLA_MET</v>
      </c>
      <c r="R5686" s="94"/>
    </row>
    <row r="5687" spans="1:18" x14ac:dyDescent="0.3">
      <c r="A5687" s="23" t="s">
        <v>6314</v>
      </c>
      <c r="B5687" s="15">
        <v>45163.533206018517</v>
      </c>
      <c r="C5687" s="28">
        <v>45163.544062499997</v>
      </c>
      <c r="D5687" s="29" t="s">
        <v>13</v>
      </c>
      <c r="E5687" s="29" t="s">
        <v>9</v>
      </c>
      <c r="F5687" s="29" t="s">
        <v>76</v>
      </c>
      <c r="G5687" s="29" t="s">
        <v>128</v>
      </c>
      <c r="H5687" s="84"/>
      <c r="I5687" s="48">
        <f>tbl_raw_data[[#This Row],[Date Actioned]]-tbl_raw_data[[#This Row],[Date Tagged]]</f>
        <v>1.0856481480004732E-2</v>
      </c>
      <c r="J5687" s="46">
        <f>HOUR(tbl_raw_data[[#This Row],[Time_taken]])*60+MINUTE(tbl_raw_data[[#This Row],[Time_taken]])+SECOND(tbl_raw_data[[#This Row],[Time_taken]])/60</f>
        <v>15.633333333333333</v>
      </c>
      <c r="K5687" s="52">
        <f>DATE(YEAR(tbl_raw_data[[#This Row],[Date Actioned]]),MONTH(tbl_raw_data[[#This Row],[Date Actioned]]),DAY(tbl_raw_data[[#This Row],[Date Actioned]]))</f>
        <v>45163</v>
      </c>
      <c r="L5687" s="50" t="str">
        <f>UPPER(TEXT(tbl_raw_data[[#This Row],[updated_date]],"MMMM"))</f>
        <v>AUGUST</v>
      </c>
      <c r="M5687" s="50" t="str">
        <f>"WEEK "&amp; IF(ROUNDUP(DAY(tbl_raw_data[[#This Row],[updated_date]])/7,0)=5,4,ROUNDUP(DAY(tbl_raw_data[[#This Row],[updated_date]])/7,0))</f>
        <v>WEEK 4</v>
      </c>
      <c r="N5687" s="50" t="str">
        <f>UPPER(VLOOKUP(tbl_raw_data[[#This Row],[Analyst]],Settiings!$A$2:$B$16,2,0))</f>
        <v>ROHAN</v>
      </c>
      <c r="O5687" s="50" t="str">
        <f>TRIM(UPPER(tbl_raw_data[[#This Row],[Outcome]]))</f>
        <v>APPROVE</v>
      </c>
      <c r="P5687" s="50" t="str">
        <f>TRIM(UPPER(tbl_raw_data[[#This Row],[Queue Name]]))</f>
        <v>CONSUMER EXISTING</v>
      </c>
      <c r="Q5687" s="50" t="str">
        <f>IF(tbl_raw_data[[#This Row],[Time taken in min]]&lt;=Settiings!$D$2,"SLA_MET","SLA_NOT_MET")</f>
        <v>SLA_MET</v>
      </c>
      <c r="R5687" s="94"/>
    </row>
    <row r="5688" spans="1:18" x14ac:dyDescent="0.3">
      <c r="A5688" s="20" t="s">
        <v>6318</v>
      </c>
      <c r="B5688" s="9">
        <v>45163.546655092592</v>
      </c>
      <c r="C5688" s="30">
        <v>45163.553460648145</v>
      </c>
      <c r="D5688" s="31" t="s">
        <v>27</v>
      </c>
      <c r="E5688" s="31" t="s">
        <v>9</v>
      </c>
      <c r="F5688" s="31" t="s">
        <v>53</v>
      </c>
      <c r="G5688" s="31" t="s">
        <v>5222</v>
      </c>
      <c r="H5688" s="85"/>
      <c r="I5688" s="48">
        <f>tbl_raw_data[[#This Row],[Date Actioned]]-tbl_raw_data[[#This Row],[Date Tagged]]</f>
        <v>6.805555553000886E-3</v>
      </c>
      <c r="J5688" s="46">
        <f>HOUR(tbl_raw_data[[#This Row],[Time_taken]])*60+MINUTE(tbl_raw_data[[#This Row],[Time_taken]])+SECOND(tbl_raw_data[[#This Row],[Time_taken]])/60</f>
        <v>9.8000000000000007</v>
      </c>
      <c r="K5688" s="52">
        <f>DATE(YEAR(tbl_raw_data[[#This Row],[Date Actioned]]),MONTH(tbl_raw_data[[#This Row],[Date Actioned]]),DAY(tbl_raw_data[[#This Row],[Date Actioned]]))</f>
        <v>45163</v>
      </c>
      <c r="L5688" s="50" t="str">
        <f>UPPER(TEXT(tbl_raw_data[[#This Row],[updated_date]],"MMMM"))</f>
        <v>AUGUST</v>
      </c>
      <c r="M5688" s="50" t="str">
        <f>"WEEK "&amp; IF(ROUNDUP(DAY(tbl_raw_data[[#This Row],[updated_date]])/7,0)=5,4,ROUNDUP(DAY(tbl_raw_data[[#This Row],[updated_date]])/7,0))</f>
        <v>WEEK 4</v>
      </c>
      <c r="N5688" s="50" t="str">
        <f>UPPER(VLOOKUP(tbl_raw_data[[#This Row],[Analyst]],Settiings!$A$2:$B$16,2,0))</f>
        <v>NAVED</v>
      </c>
      <c r="O5688" s="50" t="str">
        <f>TRIM(UPPER(tbl_raw_data[[#This Row],[Outcome]]))</f>
        <v>DECLINE</v>
      </c>
      <c r="P5688" s="50" t="str">
        <f>TRIM(UPPER(tbl_raw_data[[#This Row],[Queue Name]]))</f>
        <v>CONSUMER EXISTING</v>
      </c>
      <c r="Q5688" s="50" t="str">
        <f>IF(tbl_raw_data[[#This Row],[Time taken in min]]&lt;=Settiings!$D$2,"SLA_MET","SLA_NOT_MET")</f>
        <v>SLA_MET</v>
      </c>
      <c r="R5688" s="94"/>
    </row>
    <row r="5689" spans="1:18" x14ac:dyDescent="0.3">
      <c r="A5689" s="14" t="s">
        <v>6319</v>
      </c>
      <c r="B5689" s="9">
        <v>45163.55431712963</v>
      </c>
      <c r="C5689" s="30">
        <v>45163.564502314817</v>
      </c>
      <c r="D5689" s="31" t="s">
        <v>13</v>
      </c>
      <c r="E5689" s="31" t="s">
        <v>9</v>
      </c>
      <c r="F5689" s="31" t="s">
        <v>53</v>
      </c>
      <c r="G5689" s="31" t="s">
        <v>128</v>
      </c>
      <c r="H5689" s="85"/>
      <c r="I5689" s="48">
        <f>tbl_raw_data[[#This Row],[Date Actioned]]-tbl_raw_data[[#This Row],[Date Tagged]]</f>
        <v>1.0185185186855961E-2</v>
      </c>
      <c r="J5689" s="46">
        <f>HOUR(tbl_raw_data[[#This Row],[Time_taken]])*60+MINUTE(tbl_raw_data[[#This Row],[Time_taken]])+SECOND(tbl_raw_data[[#This Row],[Time_taken]])/60</f>
        <v>14.666666666666666</v>
      </c>
      <c r="K5689" s="52">
        <f>DATE(YEAR(tbl_raw_data[[#This Row],[Date Actioned]]),MONTH(tbl_raw_data[[#This Row],[Date Actioned]]),DAY(tbl_raw_data[[#This Row],[Date Actioned]]))</f>
        <v>45163</v>
      </c>
      <c r="L5689" s="50" t="str">
        <f>UPPER(TEXT(tbl_raw_data[[#This Row],[updated_date]],"MMMM"))</f>
        <v>AUGUST</v>
      </c>
      <c r="M5689" s="50" t="str">
        <f>"WEEK "&amp; IF(ROUNDUP(DAY(tbl_raw_data[[#This Row],[updated_date]])/7,0)=5,4,ROUNDUP(DAY(tbl_raw_data[[#This Row],[updated_date]])/7,0))</f>
        <v>WEEK 4</v>
      </c>
      <c r="N5689" s="50" t="str">
        <f>UPPER(VLOOKUP(tbl_raw_data[[#This Row],[Analyst]],Settiings!$A$2:$B$16,2,0))</f>
        <v>NAVED</v>
      </c>
      <c r="O5689" s="50" t="str">
        <f>TRIM(UPPER(tbl_raw_data[[#This Row],[Outcome]]))</f>
        <v>APPROVE</v>
      </c>
      <c r="P5689" s="50" t="str">
        <f>TRIM(UPPER(tbl_raw_data[[#This Row],[Queue Name]]))</f>
        <v>CONSUMER EXISTING</v>
      </c>
      <c r="Q5689" s="50" t="str">
        <f>IF(tbl_raw_data[[#This Row],[Time taken in min]]&lt;=Settiings!$D$2,"SLA_MET","SLA_NOT_MET")</f>
        <v>SLA_MET</v>
      </c>
      <c r="R5689" s="94"/>
    </row>
    <row r="5690" spans="1:18" x14ac:dyDescent="0.3">
      <c r="A5690" s="20" t="s">
        <v>6320</v>
      </c>
      <c r="B5690" s="15">
        <v>45163.554907407408</v>
      </c>
      <c r="C5690" s="28">
        <v>45163.560543981483</v>
      </c>
      <c r="D5690" s="29" t="s">
        <v>13</v>
      </c>
      <c r="E5690" s="29" t="s">
        <v>47</v>
      </c>
      <c r="F5690" s="29" t="s">
        <v>76</v>
      </c>
      <c r="G5690" s="29" t="s">
        <v>5383</v>
      </c>
      <c r="H5690" s="84"/>
      <c r="I5690" s="48">
        <f>tbl_raw_data[[#This Row],[Date Actioned]]-tbl_raw_data[[#This Row],[Date Tagged]]</f>
        <v>5.6365740747423843E-3</v>
      </c>
      <c r="J5690" s="46">
        <f>HOUR(tbl_raw_data[[#This Row],[Time_taken]])*60+MINUTE(tbl_raw_data[[#This Row],[Time_taken]])+SECOND(tbl_raw_data[[#This Row],[Time_taken]])/60</f>
        <v>8.1166666666666671</v>
      </c>
      <c r="K5690" s="52">
        <f>DATE(YEAR(tbl_raw_data[[#This Row],[Date Actioned]]),MONTH(tbl_raw_data[[#This Row],[Date Actioned]]),DAY(tbl_raw_data[[#This Row],[Date Actioned]]))</f>
        <v>45163</v>
      </c>
      <c r="L5690" s="50" t="str">
        <f>UPPER(TEXT(tbl_raw_data[[#This Row],[updated_date]],"MMMM"))</f>
        <v>AUGUST</v>
      </c>
      <c r="M5690" s="50" t="str">
        <f>"WEEK "&amp; IF(ROUNDUP(DAY(tbl_raw_data[[#This Row],[updated_date]])/7,0)=5,4,ROUNDUP(DAY(tbl_raw_data[[#This Row],[updated_date]])/7,0))</f>
        <v>WEEK 4</v>
      </c>
      <c r="N5690" s="50" t="str">
        <f>UPPER(VLOOKUP(tbl_raw_data[[#This Row],[Analyst]],Settiings!$A$2:$B$16,2,0))</f>
        <v>ROHAN</v>
      </c>
      <c r="O5690" s="50" t="str">
        <f>TRIM(UPPER(tbl_raw_data[[#This Row],[Outcome]]))</f>
        <v>APPROVE</v>
      </c>
      <c r="P5690" s="50" t="str">
        <f>TRIM(UPPER(tbl_raw_data[[#This Row],[Queue Name]]))</f>
        <v>CONSUMER PRE BUREAU</v>
      </c>
      <c r="Q5690" s="50" t="str">
        <f>IF(tbl_raw_data[[#This Row],[Time taken in min]]&lt;=Settiings!$D$2,"SLA_MET","SLA_NOT_MET")</f>
        <v>SLA_MET</v>
      </c>
      <c r="R5690" s="94"/>
    </row>
    <row r="5691" spans="1:18" x14ac:dyDescent="0.3">
      <c r="A5691" s="23" t="s">
        <v>6323</v>
      </c>
      <c r="B5691" s="9">
        <v>45163.5624537037</v>
      </c>
      <c r="C5691" s="30">
        <v>45163.568553240744</v>
      </c>
      <c r="D5691" s="31" t="s">
        <v>13</v>
      </c>
      <c r="E5691" s="31" t="s">
        <v>9</v>
      </c>
      <c r="F5691" s="31" t="s">
        <v>65</v>
      </c>
      <c r="G5691" s="31" t="s">
        <v>6324</v>
      </c>
      <c r="H5691" s="85"/>
      <c r="I5691" s="48">
        <f>tbl_raw_data[[#This Row],[Date Actioned]]-tbl_raw_data[[#This Row],[Date Tagged]]</f>
        <v>6.0995370440650731E-3</v>
      </c>
      <c r="J5691" s="46">
        <f>HOUR(tbl_raw_data[[#This Row],[Time_taken]])*60+MINUTE(tbl_raw_data[[#This Row],[Time_taken]])+SECOND(tbl_raw_data[[#This Row],[Time_taken]])/60</f>
        <v>8.7833333333333332</v>
      </c>
      <c r="K5691" s="52">
        <f>DATE(YEAR(tbl_raw_data[[#This Row],[Date Actioned]]),MONTH(tbl_raw_data[[#This Row],[Date Actioned]]),DAY(tbl_raw_data[[#This Row],[Date Actioned]]))</f>
        <v>45163</v>
      </c>
      <c r="L5691" s="50" t="str">
        <f>UPPER(TEXT(tbl_raw_data[[#This Row],[updated_date]],"MMMM"))</f>
        <v>AUGUST</v>
      </c>
      <c r="M5691" s="50" t="str">
        <f>"WEEK "&amp; IF(ROUNDUP(DAY(tbl_raw_data[[#This Row],[updated_date]])/7,0)=5,4,ROUNDUP(DAY(tbl_raw_data[[#This Row],[updated_date]])/7,0))</f>
        <v>WEEK 4</v>
      </c>
      <c r="N5691" s="50" t="str">
        <f>UPPER(VLOOKUP(tbl_raw_data[[#This Row],[Analyst]],Settiings!$A$2:$B$16,2,0))</f>
        <v>SAM</v>
      </c>
      <c r="O5691" s="50" t="str">
        <f>TRIM(UPPER(tbl_raw_data[[#This Row],[Outcome]]))</f>
        <v>APPROVE</v>
      </c>
      <c r="P5691" s="50" t="str">
        <f>TRIM(UPPER(tbl_raw_data[[#This Row],[Queue Name]]))</f>
        <v>CONSUMER EXISTING</v>
      </c>
      <c r="Q5691" s="50" t="str">
        <f>IF(tbl_raw_data[[#This Row],[Time taken in min]]&lt;=Settiings!$D$2,"SLA_MET","SLA_NOT_MET")</f>
        <v>SLA_MET</v>
      </c>
      <c r="R5691" s="94"/>
    </row>
    <row r="5692" spans="1:18" x14ac:dyDescent="0.3">
      <c r="A5692" s="14" t="s">
        <v>6325</v>
      </c>
      <c r="B5692" s="15">
        <v>45163.562754629631</v>
      </c>
      <c r="C5692" s="28">
        <v>45163.567106481481</v>
      </c>
      <c r="D5692" s="29" t="s">
        <v>13</v>
      </c>
      <c r="E5692" s="29" t="s">
        <v>9</v>
      </c>
      <c r="F5692" s="29" t="s">
        <v>50</v>
      </c>
      <c r="G5692" s="32"/>
      <c r="H5692" s="86"/>
      <c r="I5692" s="48">
        <f>tbl_raw_data[[#This Row],[Date Actioned]]-tbl_raw_data[[#This Row],[Date Tagged]]</f>
        <v>4.3518518505152315E-3</v>
      </c>
      <c r="J5692" s="46">
        <f>HOUR(tbl_raw_data[[#This Row],[Time_taken]])*60+MINUTE(tbl_raw_data[[#This Row],[Time_taken]])+SECOND(tbl_raw_data[[#This Row],[Time_taken]])/60</f>
        <v>6.2666666666666666</v>
      </c>
      <c r="K5692" s="52">
        <f>DATE(YEAR(tbl_raw_data[[#This Row],[Date Actioned]]),MONTH(tbl_raw_data[[#This Row],[Date Actioned]]),DAY(tbl_raw_data[[#This Row],[Date Actioned]]))</f>
        <v>45163</v>
      </c>
      <c r="L5692" s="50" t="str">
        <f>UPPER(TEXT(tbl_raw_data[[#This Row],[updated_date]],"MMMM"))</f>
        <v>AUGUST</v>
      </c>
      <c r="M5692" s="50" t="str">
        <f>"WEEK "&amp; IF(ROUNDUP(DAY(tbl_raw_data[[#This Row],[updated_date]])/7,0)=5,4,ROUNDUP(DAY(tbl_raw_data[[#This Row],[updated_date]])/7,0))</f>
        <v>WEEK 4</v>
      </c>
      <c r="N5692" s="50" t="str">
        <f>UPPER(VLOOKUP(tbl_raw_data[[#This Row],[Analyst]],Settiings!$A$2:$B$16,2,0))</f>
        <v>SHAHID</v>
      </c>
      <c r="O5692" s="50" t="str">
        <f>TRIM(UPPER(tbl_raw_data[[#This Row],[Outcome]]))</f>
        <v>APPROVE</v>
      </c>
      <c r="P5692" s="50" t="str">
        <f>TRIM(UPPER(tbl_raw_data[[#This Row],[Queue Name]]))</f>
        <v>CONSUMER EXISTING</v>
      </c>
      <c r="Q5692" s="50" t="str">
        <f>IF(tbl_raw_data[[#This Row],[Time taken in min]]&lt;=Settiings!$D$2,"SLA_MET","SLA_NOT_MET")</f>
        <v>SLA_MET</v>
      </c>
      <c r="R5692" s="94"/>
    </row>
    <row r="5693" spans="1:18" x14ac:dyDescent="0.3">
      <c r="A5693" s="20" t="s">
        <v>6326</v>
      </c>
      <c r="B5693" s="9">
        <v>45163.56355324074</v>
      </c>
      <c r="C5693" s="30">
        <v>45163.570509259262</v>
      </c>
      <c r="D5693" s="31" t="s">
        <v>13</v>
      </c>
      <c r="E5693" s="31" t="s">
        <v>9</v>
      </c>
      <c r="F5693" s="31" t="s">
        <v>53</v>
      </c>
      <c r="G5693" s="31" t="s">
        <v>17</v>
      </c>
      <c r="H5693" s="85"/>
      <c r="I5693" s="48">
        <f>tbl_raw_data[[#This Row],[Date Actioned]]-tbl_raw_data[[#This Row],[Date Tagged]]</f>
        <v>6.9560185220325366E-3</v>
      </c>
      <c r="J5693" s="46">
        <f>HOUR(tbl_raw_data[[#This Row],[Time_taken]])*60+MINUTE(tbl_raw_data[[#This Row],[Time_taken]])+SECOND(tbl_raw_data[[#This Row],[Time_taken]])/60</f>
        <v>10.016666666666667</v>
      </c>
      <c r="K5693" s="52">
        <f>DATE(YEAR(tbl_raw_data[[#This Row],[Date Actioned]]),MONTH(tbl_raw_data[[#This Row],[Date Actioned]]),DAY(tbl_raw_data[[#This Row],[Date Actioned]]))</f>
        <v>45163</v>
      </c>
      <c r="L5693" s="50" t="str">
        <f>UPPER(TEXT(tbl_raw_data[[#This Row],[updated_date]],"MMMM"))</f>
        <v>AUGUST</v>
      </c>
      <c r="M5693" s="50" t="str">
        <f>"WEEK "&amp; IF(ROUNDUP(DAY(tbl_raw_data[[#This Row],[updated_date]])/7,0)=5,4,ROUNDUP(DAY(tbl_raw_data[[#This Row],[updated_date]])/7,0))</f>
        <v>WEEK 4</v>
      </c>
      <c r="N5693" s="50" t="str">
        <f>UPPER(VLOOKUP(tbl_raw_data[[#This Row],[Analyst]],Settiings!$A$2:$B$16,2,0))</f>
        <v>NAVED</v>
      </c>
      <c r="O5693" s="50" t="str">
        <f>TRIM(UPPER(tbl_raw_data[[#This Row],[Outcome]]))</f>
        <v>APPROVE</v>
      </c>
      <c r="P5693" s="50" t="str">
        <f>TRIM(UPPER(tbl_raw_data[[#This Row],[Queue Name]]))</f>
        <v>CONSUMER EXISTING</v>
      </c>
      <c r="Q5693" s="50" t="str">
        <f>IF(tbl_raw_data[[#This Row],[Time taken in min]]&lt;=Settiings!$D$2,"SLA_MET","SLA_NOT_MET")</f>
        <v>SLA_MET</v>
      </c>
      <c r="R5693" s="94"/>
    </row>
    <row r="5694" spans="1:18" x14ac:dyDescent="0.3">
      <c r="A5694" s="23" t="s">
        <v>6327</v>
      </c>
      <c r="B5694" s="15">
        <v>45163.563680555555</v>
      </c>
      <c r="C5694" s="28">
        <v>45163.577175925922</v>
      </c>
      <c r="D5694" s="29" t="s">
        <v>27</v>
      </c>
      <c r="E5694" s="29" t="s">
        <v>19</v>
      </c>
      <c r="F5694" s="29" t="s">
        <v>76</v>
      </c>
      <c r="G5694" s="29" t="s">
        <v>6328</v>
      </c>
      <c r="H5694" s="84"/>
      <c r="I5694" s="48">
        <f>tbl_raw_data[[#This Row],[Date Actioned]]-tbl_raw_data[[#This Row],[Date Tagged]]</f>
        <v>1.3495370367309079E-2</v>
      </c>
      <c r="J5694" s="46">
        <f>HOUR(tbl_raw_data[[#This Row],[Time_taken]])*60+MINUTE(tbl_raw_data[[#This Row],[Time_taken]])+SECOND(tbl_raw_data[[#This Row],[Time_taken]])/60</f>
        <v>19.433333333333334</v>
      </c>
      <c r="K5694" s="52">
        <f>DATE(YEAR(tbl_raw_data[[#This Row],[Date Actioned]]),MONTH(tbl_raw_data[[#This Row],[Date Actioned]]),DAY(tbl_raw_data[[#This Row],[Date Actioned]]))</f>
        <v>45163</v>
      </c>
      <c r="L5694" s="50" t="str">
        <f>UPPER(TEXT(tbl_raw_data[[#This Row],[updated_date]],"MMMM"))</f>
        <v>AUGUST</v>
      </c>
      <c r="M5694" s="50" t="str">
        <f>"WEEK "&amp; IF(ROUNDUP(DAY(tbl_raw_data[[#This Row],[updated_date]])/7,0)=5,4,ROUNDUP(DAY(tbl_raw_data[[#This Row],[updated_date]])/7,0))</f>
        <v>WEEK 4</v>
      </c>
      <c r="N5694" s="50" t="str">
        <f>UPPER(VLOOKUP(tbl_raw_data[[#This Row],[Analyst]],Settiings!$A$2:$B$16,2,0))</f>
        <v>ROHAN</v>
      </c>
      <c r="O5694" s="50" t="str">
        <f>TRIM(UPPER(tbl_raw_data[[#This Row],[Outcome]]))</f>
        <v>DECLINE</v>
      </c>
      <c r="P5694" s="50" t="str">
        <f>TRIM(UPPER(tbl_raw_data[[#This Row],[Queue Name]]))</f>
        <v>CONSUMER POST BUREAU</v>
      </c>
      <c r="Q5694" s="50" t="str">
        <f>IF(tbl_raw_data[[#This Row],[Time taken in min]]&lt;=Settiings!$D$2,"SLA_MET","SLA_NOT_MET")</f>
        <v>SLA_MET</v>
      </c>
      <c r="R5694" s="94"/>
    </row>
    <row r="5695" spans="1:18" x14ac:dyDescent="0.3">
      <c r="A5695" s="14" t="s">
        <v>6329</v>
      </c>
      <c r="B5695" s="9">
        <v>45163.568761574075</v>
      </c>
      <c r="C5695" s="30">
        <v>45163.571840277778</v>
      </c>
      <c r="D5695" s="31" t="s">
        <v>27</v>
      </c>
      <c r="E5695" s="31" t="s">
        <v>9</v>
      </c>
      <c r="F5695" s="31" t="s">
        <v>50</v>
      </c>
      <c r="G5695" s="33"/>
      <c r="H5695" s="87"/>
      <c r="I5695" s="48">
        <f>tbl_raw_data[[#This Row],[Date Actioned]]-tbl_raw_data[[#This Row],[Date Tagged]]</f>
        <v>3.0787037030677311E-3</v>
      </c>
      <c r="J5695" s="46">
        <f>HOUR(tbl_raw_data[[#This Row],[Time_taken]])*60+MINUTE(tbl_raw_data[[#This Row],[Time_taken]])+SECOND(tbl_raw_data[[#This Row],[Time_taken]])/60</f>
        <v>4.4333333333333336</v>
      </c>
      <c r="K5695" s="52">
        <f>DATE(YEAR(tbl_raw_data[[#This Row],[Date Actioned]]),MONTH(tbl_raw_data[[#This Row],[Date Actioned]]),DAY(tbl_raw_data[[#This Row],[Date Actioned]]))</f>
        <v>45163</v>
      </c>
      <c r="L5695" s="50" t="str">
        <f>UPPER(TEXT(tbl_raw_data[[#This Row],[updated_date]],"MMMM"))</f>
        <v>AUGUST</v>
      </c>
      <c r="M5695" s="50" t="str">
        <f>"WEEK "&amp; IF(ROUNDUP(DAY(tbl_raw_data[[#This Row],[updated_date]])/7,0)=5,4,ROUNDUP(DAY(tbl_raw_data[[#This Row],[updated_date]])/7,0))</f>
        <v>WEEK 4</v>
      </c>
      <c r="N5695" s="50" t="str">
        <f>UPPER(VLOOKUP(tbl_raw_data[[#This Row],[Analyst]],Settiings!$A$2:$B$16,2,0))</f>
        <v>SHAHID</v>
      </c>
      <c r="O5695" s="50" t="str">
        <f>TRIM(UPPER(tbl_raw_data[[#This Row],[Outcome]]))</f>
        <v>DECLINE</v>
      </c>
      <c r="P5695" s="50" t="str">
        <f>TRIM(UPPER(tbl_raw_data[[#This Row],[Queue Name]]))</f>
        <v>CONSUMER EXISTING</v>
      </c>
      <c r="Q5695" s="50" t="str">
        <f>IF(tbl_raw_data[[#This Row],[Time taken in min]]&lt;=Settiings!$D$2,"SLA_MET","SLA_NOT_MET")</f>
        <v>SLA_MET</v>
      </c>
      <c r="R5695" s="94"/>
    </row>
    <row r="5696" spans="1:18" x14ac:dyDescent="0.3">
      <c r="A5696" s="23" t="s">
        <v>6331</v>
      </c>
      <c r="B5696" s="15">
        <v>45163.570555555554</v>
      </c>
      <c r="C5696" s="28">
        <v>45163.57435185185</v>
      </c>
      <c r="D5696" s="29" t="s">
        <v>13</v>
      </c>
      <c r="E5696" s="29" t="s">
        <v>9</v>
      </c>
      <c r="F5696" s="29" t="s">
        <v>53</v>
      </c>
      <c r="G5696" s="29" t="s">
        <v>77</v>
      </c>
      <c r="H5696" s="84"/>
      <c r="I5696" s="48">
        <f>tbl_raw_data[[#This Row],[Date Actioned]]-tbl_raw_data[[#This Row],[Date Tagged]]</f>
        <v>3.796296296059154E-3</v>
      </c>
      <c r="J5696" s="46">
        <f>HOUR(tbl_raw_data[[#This Row],[Time_taken]])*60+MINUTE(tbl_raw_data[[#This Row],[Time_taken]])+SECOND(tbl_raw_data[[#This Row],[Time_taken]])/60</f>
        <v>5.4666666666666668</v>
      </c>
      <c r="K5696" s="52">
        <f>DATE(YEAR(tbl_raw_data[[#This Row],[Date Actioned]]),MONTH(tbl_raw_data[[#This Row],[Date Actioned]]),DAY(tbl_raw_data[[#This Row],[Date Actioned]]))</f>
        <v>45163</v>
      </c>
      <c r="L5696" s="50" t="str">
        <f>UPPER(TEXT(tbl_raw_data[[#This Row],[updated_date]],"MMMM"))</f>
        <v>AUGUST</v>
      </c>
      <c r="M5696" s="50" t="str">
        <f>"WEEK "&amp; IF(ROUNDUP(DAY(tbl_raw_data[[#This Row],[updated_date]])/7,0)=5,4,ROUNDUP(DAY(tbl_raw_data[[#This Row],[updated_date]])/7,0))</f>
        <v>WEEK 4</v>
      </c>
      <c r="N5696" s="50" t="str">
        <f>UPPER(VLOOKUP(tbl_raw_data[[#This Row],[Analyst]],Settiings!$A$2:$B$16,2,0))</f>
        <v>NAVED</v>
      </c>
      <c r="O5696" s="50" t="str">
        <f>TRIM(UPPER(tbl_raw_data[[#This Row],[Outcome]]))</f>
        <v>APPROVE</v>
      </c>
      <c r="P5696" s="50" t="str">
        <f>TRIM(UPPER(tbl_raw_data[[#This Row],[Queue Name]]))</f>
        <v>CONSUMER EXISTING</v>
      </c>
      <c r="Q5696" s="50" t="str">
        <f>IF(tbl_raw_data[[#This Row],[Time taken in min]]&lt;=Settiings!$D$2,"SLA_MET","SLA_NOT_MET")</f>
        <v>SLA_MET</v>
      </c>
      <c r="R5696" s="94"/>
    </row>
    <row r="5697" spans="1:18" x14ac:dyDescent="0.3">
      <c r="A5697" s="14" t="s">
        <v>6336</v>
      </c>
      <c r="B5697" s="9">
        <v>45163.573182870372</v>
      </c>
      <c r="C5697" s="30">
        <v>45163.574629629627</v>
      </c>
      <c r="D5697" s="31" t="s">
        <v>13</v>
      </c>
      <c r="E5697" s="31" t="s">
        <v>19</v>
      </c>
      <c r="F5697" s="31" t="s">
        <v>50</v>
      </c>
      <c r="G5697" s="33"/>
      <c r="H5697" s="87"/>
      <c r="I5697" s="48">
        <f>tbl_raw_data[[#This Row],[Date Actioned]]-tbl_raw_data[[#This Row],[Date Tagged]]</f>
        <v>1.4467592554865405E-3</v>
      </c>
      <c r="J5697" s="46">
        <f>HOUR(tbl_raw_data[[#This Row],[Time_taken]])*60+MINUTE(tbl_raw_data[[#This Row],[Time_taken]])+SECOND(tbl_raw_data[[#This Row],[Time_taken]])/60</f>
        <v>2.0833333333333335</v>
      </c>
      <c r="K5697" s="52">
        <f>DATE(YEAR(tbl_raw_data[[#This Row],[Date Actioned]]),MONTH(tbl_raw_data[[#This Row],[Date Actioned]]),DAY(tbl_raw_data[[#This Row],[Date Actioned]]))</f>
        <v>45163</v>
      </c>
      <c r="L5697" s="50" t="str">
        <f>UPPER(TEXT(tbl_raw_data[[#This Row],[updated_date]],"MMMM"))</f>
        <v>AUGUST</v>
      </c>
      <c r="M5697" s="50" t="str">
        <f>"WEEK "&amp; IF(ROUNDUP(DAY(tbl_raw_data[[#This Row],[updated_date]])/7,0)=5,4,ROUNDUP(DAY(tbl_raw_data[[#This Row],[updated_date]])/7,0))</f>
        <v>WEEK 4</v>
      </c>
      <c r="N5697" s="50" t="str">
        <f>UPPER(VLOOKUP(tbl_raw_data[[#This Row],[Analyst]],Settiings!$A$2:$B$16,2,0))</f>
        <v>SHAHID</v>
      </c>
      <c r="O5697" s="50" t="str">
        <f>TRIM(UPPER(tbl_raw_data[[#This Row],[Outcome]]))</f>
        <v>APPROVE</v>
      </c>
      <c r="P5697" s="50" t="str">
        <f>TRIM(UPPER(tbl_raw_data[[#This Row],[Queue Name]]))</f>
        <v>CONSUMER POST BUREAU</v>
      </c>
      <c r="Q5697" s="50" t="str">
        <f>IF(tbl_raw_data[[#This Row],[Time taken in min]]&lt;=Settiings!$D$2,"SLA_MET","SLA_NOT_MET")</f>
        <v>SLA_MET</v>
      </c>
      <c r="R5697" s="94"/>
    </row>
    <row r="5698" spans="1:18" x14ac:dyDescent="0.3">
      <c r="A5698" s="20" t="s">
        <v>6337</v>
      </c>
      <c r="B5698" s="15">
        <v>45163.577685185184</v>
      </c>
      <c r="C5698" s="28">
        <v>45163.581747685188</v>
      </c>
      <c r="D5698" s="29" t="s">
        <v>27</v>
      </c>
      <c r="E5698" s="29" t="s">
        <v>47</v>
      </c>
      <c r="F5698" s="29" t="s">
        <v>76</v>
      </c>
      <c r="G5698" s="29" t="s">
        <v>5797</v>
      </c>
      <c r="H5698" s="84"/>
      <c r="I5698" s="48">
        <f>tbl_raw_data[[#This Row],[Date Actioned]]-tbl_raw_data[[#This Row],[Date Tagged]]</f>
        <v>4.062500003783498E-3</v>
      </c>
      <c r="J5698" s="46">
        <f>HOUR(tbl_raw_data[[#This Row],[Time_taken]])*60+MINUTE(tbl_raw_data[[#This Row],[Time_taken]])+SECOND(tbl_raw_data[[#This Row],[Time_taken]])/60</f>
        <v>5.85</v>
      </c>
      <c r="K5698" s="52">
        <f>DATE(YEAR(tbl_raw_data[[#This Row],[Date Actioned]]),MONTH(tbl_raw_data[[#This Row],[Date Actioned]]),DAY(tbl_raw_data[[#This Row],[Date Actioned]]))</f>
        <v>45163</v>
      </c>
      <c r="L5698" s="50" t="str">
        <f>UPPER(TEXT(tbl_raw_data[[#This Row],[updated_date]],"MMMM"))</f>
        <v>AUGUST</v>
      </c>
      <c r="M5698" s="50" t="str">
        <f>"WEEK "&amp; IF(ROUNDUP(DAY(tbl_raw_data[[#This Row],[updated_date]])/7,0)=5,4,ROUNDUP(DAY(tbl_raw_data[[#This Row],[updated_date]])/7,0))</f>
        <v>WEEK 4</v>
      </c>
      <c r="N5698" s="50" t="str">
        <f>UPPER(VLOOKUP(tbl_raw_data[[#This Row],[Analyst]],Settiings!$A$2:$B$16,2,0))</f>
        <v>ROHAN</v>
      </c>
      <c r="O5698" s="50" t="str">
        <f>TRIM(UPPER(tbl_raw_data[[#This Row],[Outcome]]))</f>
        <v>DECLINE</v>
      </c>
      <c r="P5698" s="50" t="str">
        <f>TRIM(UPPER(tbl_raw_data[[#This Row],[Queue Name]]))</f>
        <v>CONSUMER PRE BUREAU</v>
      </c>
      <c r="Q5698" s="50" t="str">
        <f>IF(tbl_raw_data[[#This Row],[Time taken in min]]&lt;=Settiings!$D$2,"SLA_MET","SLA_NOT_MET")</f>
        <v>SLA_MET</v>
      </c>
      <c r="R5698" s="94"/>
    </row>
    <row r="5699" spans="1:18" x14ac:dyDescent="0.3">
      <c r="A5699" s="20" t="s">
        <v>6338</v>
      </c>
      <c r="B5699" s="15">
        <v>45163.5778125</v>
      </c>
      <c r="C5699" s="28">
        <v>45163.585277777776</v>
      </c>
      <c r="D5699" s="29" t="s">
        <v>13</v>
      </c>
      <c r="E5699" s="29" t="s">
        <v>9</v>
      </c>
      <c r="F5699" s="29" t="s">
        <v>65</v>
      </c>
      <c r="G5699" s="29" t="s">
        <v>946</v>
      </c>
      <c r="H5699" s="84"/>
      <c r="I5699" s="48">
        <f>tbl_raw_data[[#This Row],[Date Actioned]]-tbl_raw_data[[#This Row],[Date Tagged]]</f>
        <v>7.4652777766459621E-3</v>
      </c>
      <c r="J5699" s="46">
        <f>HOUR(tbl_raw_data[[#This Row],[Time_taken]])*60+MINUTE(tbl_raw_data[[#This Row],[Time_taken]])+SECOND(tbl_raw_data[[#This Row],[Time_taken]])/60</f>
        <v>10.75</v>
      </c>
      <c r="K5699" s="52">
        <f>DATE(YEAR(tbl_raw_data[[#This Row],[Date Actioned]]),MONTH(tbl_raw_data[[#This Row],[Date Actioned]]),DAY(tbl_raw_data[[#This Row],[Date Actioned]]))</f>
        <v>45163</v>
      </c>
      <c r="L5699" s="50" t="str">
        <f>UPPER(TEXT(tbl_raw_data[[#This Row],[updated_date]],"MMMM"))</f>
        <v>AUGUST</v>
      </c>
      <c r="M5699" s="50" t="str">
        <f>"WEEK "&amp; IF(ROUNDUP(DAY(tbl_raw_data[[#This Row],[updated_date]])/7,0)=5,4,ROUNDUP(DAY(tbl_raw_data[[#This Row],[updated_date]])/7,0))</f>
        <v>WEEK 4</v>
      </c>
      <c r="N5699" s="50" t="str">
        <f>UPPER(VLOOKUP(tbl_raw_data[[#This Row],[Analyst]],Settiings!$A$2:$B$16,2,0))</f>
        <v>SAM</v>
      </c>
      <c r="O5699" s="50" t="str">
        <f>TRIM(UPPER(tbl_raw_data[[#This Row],[Outcome]]))</f>
        <v>APPROVE</v>
      </c>
      <c r="P5699" s="50" t="str">
        <f>TRIM(UPPER(tbl_raw_data[[#This Row],[Queue Name]]))</f>
        <v>CONSUMER EXISTING</v>
      </c>
      <c r="Q5699" s="50" t="str">
        <f>IF(tbl_raw_data[[#This Row],[Time taken in min]]&lt;=Settiings!$D$2,"SLA_MET","SLA_NOT_MET")</f>
        <v>SLA_MET</v>
      </c>
      <c r="R5699" s="94"/>
    </row>
    <row r="5700" spans="1:18" x14ac:dyDescent="0.3">
      <c r="A5700" s="23" t="s">
        <v>6339</v>
      </c>
      <c r="B5700" s="9">
        <v>45163.5780787037</v>
      </c>
      <c r="C5700" s="30">
        <v>45163.586400462962</v>
      </c>
      <c r="D5700" s="31" t="s">
        <v>13</v>
      </c>
      <c r="E5700" s="31" t="s">
        <v>47</v>
      </c>
      <c r="F5700" s="31" t="s">
        <v>76</v>
      </c>
      <c r="G5700" s="31" t="s">
        <v>785</v>
      </c>
      <c r="H5700" s="85"/>
      <c r="I5700" s="48">
        <f>tbl_raw_data[[#This Row],[Date Actioned]]-tbl_raw_data[[#This Row],[Date Tagged]]</f>
        <v>8.3217592618893832E-3</v>
      </c>
      <c r="J5700" s="46">
        <f>HOUR(tbl_raw_data[[#This Row],[Time_taken]])*60+MINUTE(tbl_raw_data[[#This Row],[Time_taken]])+SECOND(tbl_raw_data[[#This Row],[Time_taken]])/60</f>
        <v>11.983333333333333</v>
      </c>
      <c r="K5700" s="52">
        <f>DATE(YEAR(tbl_raw_data[[#This Row],[Date Actioned]]),MONTH(tbl_raw_data[[#This Row],[Date Actioned]]),DAY(tbl_raw_data[[#This Row],[Date Actioned]]))</f>
        <v>45163</v>
      </c>
      <c r="L5700" s="50" t="str">
        <f>UPPER(TEXT(tbl_raw_data[[#This Row],[updated_date]],"MMMM"))</f>
        <v>AUGUST</v>
      </c>
      <c r="M5700" s="50" t="str">
        <f>"WEEK "&amp; IF(ROUNDUP(DAY(tbl_raw_data[[#This Row],[updated_date]])/7,0)=5,4,ROUNDUP(DAY(tbl_raw_data[[#This Row],[updated_date]])/7,0))</f>
        <v>WEEK 4</v>
      </c>
      <c r="N5700" s="50" t="str">
        <f>UPPER(VLOOKUP(tbl_raw_data[[#This Row],[Analyst]],Settiings!$A$2:$B$16,2,0))</f>
        <v>ROHAN</v>
      </c>
      <c r="O5700" s="50" t="str">
        <f>TRIM(UPPER(tbl_raw_data[[#This Row],[Outcome]]))</f>
        <v>APPROVE</v>
      </c>
      <c r="P5700" s="50" t="str">
        <f>TRIM(UPPER(tbl_raw_data[[#This Row],[Queue Name]]))</f>
        <v>CONSUMER PRE BUREAU</v>
      </c>
      <c r="Q5700" s="50" t="str">
        <f>IF(tbl_raw_data[[#This Row],[Time taken in min]]&lt;=Settiings!$D$2,"SLA_MET","SLA_NOT_MET")</f>
        <v>SLA_MET</v>
      </c>
      <c r="R5700" s="94"/>
    </row>
    <row r="5701" spans="1:18" x14ac:dyDescent="0.3">
      <c r="A5701" s="23" t="s">
        <v>6340</v>
      </c>
      <c r="B5701" s="9">
        <v>45163.578101851854</v>
      </c>
      <c r="C5701" s="30">
        <v>45163.59039351852</v>
      </c>
      <c r="D5701" s="31" t="s">
        <v>27</v>
      </c>
      <c r="E5701" s="31" t="s">
        <v>9</v>
      </c>
      <c r="F5701" s="31" t="s">
        <v>53</v>
      </c>
      <c r="G5701" s="31" t="s">
        <v>5272</v>
      </c>
      <c r="H5701" s="85"/>
      <c r="I5701" s="48">
        <f>tbl_raw_data[[#This Row],[Date Actioned]]-tbl_raw_data[[#This Row],[Date Tagged]]</f>
        <v>1.2291666665987577E-2</v>
      </c>
      <c r="J5701" s="46">
        <f>HOUR(tbl_raw_data[[#This Row],[Time_taken]])*60+MINUTE(tbl_raw_data[[#This Row],[Time_taken]])+SECOND(tbl_raw_data[[#This Row],[Time_taken]])/60</f>
        <v>17.7</v>
      </c>
      <c r="K5701" s="52">
        <f>DATE(YEAR(tbl_raw_data[[#This Row],[Date Actioned]]),MONTH(tbl_raw_data[[#This Row],[Date Actioned]]),DAY(tbl_raw_data[[#This Row],[Date Actioned]]))</f>
        <v>45163</v>
      </c>
      <c r="L5701" s="50" t="str">
        <f>UPPER(TEXT(tbl_raw_data[[#This Row],[updated_date]],"MMMM"))</f>
        <v>AUGUST</v>
      </c>
      <c r="M5701" s="50" t="str">
        <f>"WEEK "&amp; IF(ROUNDUP(DAY(tbl_raw_data[[#This Row],[updated_date]])/7,0)=5,4,ROUNDUP(DAY(tbl_raw_data[[#This Row],[updated_date]])/7,0))</f>
        <v>WEEK 4</v>
      </c>
      <c r="N5701" s="50" t="str">
        <f>UPPER(VLOOKUP(tbl_raw_data[[#This Row],[Analyst]],Settiings!$A$2:$B$16,2,0))</f>
        <v>NAVED</v>
      </c>
      <c r="O5701" s="50" t="str">
        <f>TRIM(UPPER(tbl_raw_data[[#This Row],[Outcome]]))</f>
        <v>DECLINE</v>
      </c>
      <c r="P5701" s="50" t="str">
        <f>TRIM(UPPER(tbl_raw_data[[#This Row],[Queue Name]]))</f>
        <v>CONSUMER EXISTING</v>
      </c>
      <c r="Q5701" s="50" t="str">
        <f>IF(tbl_raw_data[[#This Row],[Time taken in min]]&lt;=Settiings!$D$2,"SLA_MET","SLA_NOT_MET")</f>
        <v>SLA_MET</v>
      </c>
      <c r="R5701" s="94"/>
    </row>
    <row r="5702" spans="1:18" x14ac:dyDescent="0.3">
      <c r="A5702" s="14" t="s">
        <v>6345</v>
      </c>
      <c r="B5702" s="15">
        <v>45163.583622685182</v>
      </c>
      <c r="C5702" s="28">
        <v>45163.596770833334</v>
      </c>
      <c r="D5702" s="29" t="s">
        <v>27</v>
      </c>
      <c r="E5702" s="29" t="s">
        <v>9</v>
      </c>
      <c r="F5702" s="29" t="s">
        <v>53</v>
      </c>
      <c r="G5702" s="29" t="s">
        <v>5272</v>
      </c>
      <c r="H5702" s="84"/>
      <c r="I5702" s="48">
        <f>tbl_raw_data[[#This Row],[Date Actioned]]-tbl_raw_data[[#This Row],[Date Tagged]]</f>
        <v>1.3148148151230998E-2</v>
      </c>
      <c r="J5702" s="46">
        <f>HOUR(tbl_raw_data[[#This Row],[Time_taken]])*60+MINUTE(tbl_raw_data[[#This Row],[Time_taken]])+SECOND(tbl_raw_data[[#This Row],[Time_taken]])/60</f>
        <v>18.933333333333334</v>
      </c>
      <c r="K5702" s="52">
        <f>DATE(YEAR(tbl_raw_data[[#This Row],[Date Actioned]]),MONTH(tbl_raw_data[[#This Row],[Date Actioned]]),DAY(tbl_raw_data[[#This Row],[Date Actioned]]))</f>
        <v>45163</v>
      </c>
      <c r="L5702" s="50" t="str">
        <f>UPPER(TEXT(tbl_raw_data[[#This Row],[updated_date]],"MMMM"))</f>
        <v>AUGUST</v>
      </c>
      <c r="M5702" s="50" t="str">
        <f>"WEEK "&amp; IF(ROUNDUP(DAY(tbl_raw_data[[#This Row],[updated_date]])/7,0)=5,4,ROUNDUP(DAY(tbl_raw_data[[#This Row],[updated_date]])/7,0))</f>
        <v>WEEK 4</v>
      </c>
      <c r="N5702" s="50" t="str">
        <f>UPPER(VLOOKUP(tbl_raw_data[[#This Row],[Analyst]],Settiings!$A$2:$B$16,2,0))</f>
        <v>NAVED</v>
      </c>
      <c r="O5702" s="50" t="str">
        <f>TRIM(UPPER(tbl_raw_data[[#This Row],[Outcome]]))</f>
        <v>DECLINE</v>
      </c>
      <c r="P5702" s="50" t="str">
        <f>TRIM(UPPER(tbl_raw_data[[#This Row],[Queue Name]]))</f>
        <v>CONSUMER EXISTING</v>
      </c>
      <c r="Q5702" s="50" t="str">
        <f>IF(tbl_raw_data[[#This Row],[Time taken in min]]&lt;=Settiings!$D$2,"SLA_MET","SLA_NOT_MET")</f>
        <v>SLA_MET</v>
      </c>
      <c r="R5702" s="94"/>
    </row>
    <row r="5703" spans="1:18" x14ac:dyDescent="0.3">
      <c r="A5703" s="20" t="s">
        <v>6350</v>
      </c>
      <c r="B5703" s="9">
        <v>45163.589861111112</v>
      </c>
      <c r="C5703" s="30">
        <v>45163.596238425926</v>
      </c>
      <c r="D5703" s="31" t="s">
        <v>27</v>
      </c>
      <c r="E5703" s="31" t="s">
        <v>9</v>
      </c>
      <c r="F5703" s="31" t="s">
        <v>24</v>
      </c>
      <c r="G5703" s="33"/>
      <c r="H5703" s="87"/>
      <c r="I5703" s="48">
        <f>tbl_raw_data[[#This Row],[Date Actioned]]-tbl_raw_data[[#This Row],[Date Tagged]]</f>
        <v>6.3773148140171543E-3</v>
      </c>
      <c r="J5703" s="46">
        <f>HOUR(tbl_raw_data[[#This Row],[Time_taken]])*60+MINUTE(tbl_raw_data[[#This Row],[Time_taken]])+SECOND(tbl_raw_data[[#This Row],[Time_taken]])/60</f>
        <v>9.1833333333333336</v>
      </c>
      <c r="K5703" s="52">
        <f>DATE(YEAR(tbl_raw_data[[#This Row],[Date Actioned]]),MONTH(tbl_raw_data[[#This Row],[Date Actioned]]),DAY(tbl_raw_data[[#This Row],[Date Actioned]]))</f>
        <v>45163</v>
      </c>
      <c r="L5703" s="50" t="str">
        <f>UPPER(TEXT(tbl_raw_data[[#This Row],[updated_date]],"MMMM"))</f>
        <v>AUGUST</v>
      </c>
      <c r="M5703" s="50" t="str">
        <f>"WEEK "&amp; IF(ROUNDUP(DAY(tbl_raw_data[[#This Row],[updated_date]])/7,0)=5,4,ROUNDUP(DAY(tbl_raw_data[[#This Row],[updated_date]])/7,0))</f>
        <v>WEEK 4</v>
      </c>
      <c r="N5703" s="50" t="str">
        <f>UPPER(VLOOKUP(tbl_raw_data[[#This Row],[Analyst]],Settiings!$A$2:$B$16,2,0))</f>
        <v>QUADIR</v>
      </c>
      <c r="O5703" s="50" t="str">
        <f>TRIM(UPPER(tbl_raw_data[[#This Row],[Outcome]]))</f>
        <v>DECLINE</v>
      </c>
      <c r="P5703" s="50" t="str">
        <f>TRIM(UPPER(tbl_raw_data[[#This Row],[Queue Name]]))</f>
        <v>CONSUMER EXISTING</v>
      </c>
      <c r="Q5703" s="50" t="str">
        <f>IF(tbl_raw_data[[#This Row],[Time taken in min]]&lt;=Settiings!$D$2,"SLA_MET","SLA_NOT_MET")</f>
        <v>SLA_MET</v>
      </c>
      <c r="R5703" s="94"/>
    </row>
    <row r="5704" spans="1:18" x14ac:dyDescent="0.3">
      <c r="A5704" s="14" t="s">
        <v>6353</v>
      </c>
      <c r="B5704" s="15">
        <v>45163.593645833331</v>
      </c>
      <c r="C5704" s="28">
        <v>45163.601886574077</v>
      </c>
      <c r="D5704" s="29" t="s">
        <v>13</v>
      </c>
      <c r="E5704" s="29" t="s">
        <v>9</v>
      </c>
      <c r="F5704" s="29" t="s">
        <v>50</v>
      </c>
      <c r="G5704" s="29" t="s">
        <v>17</v>
      </c>
      <c r="H5704" s="84"/>
      <c r="I5704" s="48">
        <f>tbl_raw_data[[#This Row],[Date Actioned]]-tbl_raw_data[[#This Row],[Date Tagged]]</f>
        <v>8.2407407462596893E-3</v>
      </c>
      <c r="J5704" s="46">
        <f>HOUR(tbl_raw_data[[#This Row],[Time_taken]])*60+MINUTE(tbl_raw_data[[#This Row],[Time_taken]])+SECOND(tbl_raw_data[[#This Row],[Time_taken]])/60</f>
        <v>11.866666666666667</v>
      </c>
      <c r="K5704" s="52">
        <f>DATE(YEAR(tbl_raw_data[[#This Row],[Date Actioned]]),MONTH(tbl_raw_data[[#This Row],[Date Actioned]]),DAY(tbl_raw_data[[#This Row],[Date Actioned]]))</f>
        <v>45163</v>
      </c>
      <c r="L5704" s="50" t="str">
        <f>UPPER(TEXT(tbl_raw_data[[#This Row],[updated_date]],"MMMM"))</f>
        <v>AUGUST</v>
      </c>
      <c r="M5704" s="50" t="str">
        <f>"WEEK "&amp; IF(ROUNDUP(DAY(tbl_raw_data[[#This Row],[updated_date]])/7,0)=5,4,ROUNDUP(DAY(tbl_raw_data[[#This Row],[updated_date]])/7,0))</f>
        <v>WEEK 4</v>
      </c>
      <c r="N5704" s="50" t="str">
        <f>UPPER(VLOOKUP(tbl_raw_data[[#This Row],[Analyst]],Settiings!$A$2:$B$16,2,0))</f>
        <v>SHAHID</v>
      </c>
      <c r="O5704" s="50" t="str">
        <f>TRIM(UPPER(tbl_raw_data[[#This Row],[Outcome]]))</f>
        <v>APPROVE</v>
      </c>
      <c r="P5704" s="50" t="str">
        <f>TRIM(UPPER(tbl_raw_data[[#This Row],[Queue Name]]))</f>
        <v>CONSUMER EXISTING</v>
      </c>
      <c r="Q5704" s="50" t="str">
        <f>IF(tbl_raw_data[[#This Row],[Time taken in min]]&lt;=Settiings!$D$2,"SLA_MET","SLA_NOT_MET")</f>
        <v>SLA_MET</v>
      </c>
      <c r="R5704" s="94"/>
    </row>
    <row r="5705" spans="1:18" x14ac:dyDescent="0.3">
      <c r="A5705" s="20" t="s">
        <v>6354</v>
      </c>
      <c r="B5705" s="9">
        <v>45163.594189814816</v>
      </c>
      <c r="C5705" s="30">
        <v>45163.605416666665</v>
      </c>
      <c r="D5705" s="31" t="s">
        <v>13</v>
      </c>
      <c r="E5705" s="31" t="s">
        <v>19</v>
      </c>
      <c r="F5705" s="31" t="s">
        <v>53</v>
      </c>
      <c r="G5705" s="31" t="s">
        <v>77</v>
      </c>
      <c r="H5705" s="85"/>
      <c r="I5705" s="48">
        <f>tbl_raw_data[[#This Row],[Date Actioned]]-tbl_raw_data[[#This Row],[Date Tagged]]</f>
        <v>1.1226851849642117E-2</v>
      </c>
      <c r="J5705" s="46">
        <f>HOUR(tbl_raw_data[[#This Row],[Time_taken]])*60+MINUTE(tbl_raw_data[[#This Row],[Time_taken]])+SECOND(tbl_raw_data[[#This Row],[Time_taken]])/60</f>
        <v>16.166666666666668</v>
      </c>
      <c r="K5705" s="52">
        <f>DATE(YEAR(tbl_raw_data[[#This Row],[Date Actioned]]),MONTH(tbl_raw_data[[#This Row],[Date Actioned]]),DAY(tbl_raw_data[[#This Row],[Date Actioned]]))</f>
        <v>45163</v>
      </c>
      <c r="L5705" s="50" t="str">
        <f>UPPER(TEXT(tbl_raw_data[[#This Row],[updated_date]],"MMMM"))</f>
        <v>AUGUST</v>
      </c>
      <c r="M5705" s="50" t="str">
        <f>"WEEK "&amp; IF(ROUNDUP(DAY(tbl_raw_data[[#This Row],[updated_date]])/7,0)=5,4,ROUNDUP(DAY(tbl_raw_data[[#This Row],[updated_date]])/7,0))</f>
        <v>WEEK 4</v>
      </c>
      <c r="N5705" s="50" t="str">
        <f>UPPER(VLOOKUP(tbl_raw_data[[#This Row],[Analyst]],Settiings!$A$2:$B$16,2,0))</f>
        <v>NAVED</v>
      </c>
      <c r="O5705" s="50" t="str">
        <f>TRIM(UPPER(tbl_raw_data[[#This Row],[Outcome]]))</f>
        <v>APPROVE</v>
      </c>
      <c r="P5705" s="50" t="str">
        <f>TRIM(UPPER(tbl_raw_data[[#This Row],[Queue Name]]))</f>
        <v>CONSUMER POST BUREAU</v>
      </c>
      <c r="Q5705" s="50" t="str">
        <f>IF(tbl_raw_data[[#This Row],[Time taken in min]]&lt;=Settiings!$D$2,"SLA_MET","SLA_NOT_MET")</f>
        <v>SLA_MET</v>
      </c>
      <c r="R5705" s="94"/>
    </row>
    <row r="5706" spans="1:18" x14ac:dyDescent="0.3">
      <c r="A5706" s="23" t="s">
        <v>6355</v>
      </c>
      <c r="B5706" s="15">
        <v>45163.594317129631</v>
      </c>
      <c r="C5706" s="28">
        <v>45163.604907407411</v>
      </c>
      <c r="D5706" s="29" t="s">
        <v>13</v>
      </c>
      <c r="E5706" s="29" t="s">
        <v>9</v>
      </c>
      <c r="F5706" s="29" t="s">
        <v>65</v>
      </c>
      <c r="G5706" s="29" t="s">
        <v>946</v>
      </c>
      <c r="H5706" s="84"/>
      <c r="I5706" s="48">
        <f>tbl_raw_data[[#This Row],[Date Actioned]]-tbl_raw_data[[#This Row],[Date Tagged]]</f>
        <v>1.0590277779556345E-2</v>
      </c>
      <c r="J5706" s="46">
        <f>HOUR(tbl_raw_data[[#This Row],[Time_taken]])*60+MINUTE(tbl_raw_data[[#This Row],[Time_taken]])+SECOND(tbl_raw_data[[#This Row],[Time_taken]])/60</f>
        <v>15.25</v>
      </c>
      <c r="K5706" s="52">
        <f>DATE(YEAR(tbl_raw_data[[#This Row],[Date Actioned]]),MONTH(tbl_raw_data[[#This Row],[Date Actioned]]),DAY(tbl_raw_data[[#This Row],[Date Actioned]]))</f>
        <v>45163</v>
      </c>
      <c r="L5706" s="50" t="str">
        <f>UPPER(TEXT(tbl_raw_data[[#This Row],[updated_date]],"MMMM"))</f>
        <v>AUGUST</v>
      </c>
      <c r="M5706" s="50" t="str">
        <f>"WEEK "&amp; IF(ROUNDUP(DAY(tbl_raw_data[[#This Row],[updated_date]])/7,0)=5,4,ROUNDUP(DAY(tbl_raw_data[[#This Row],[updated_date]])/7,0))</f>
        <v>WEEK 4</v>
      </c>
      <c r="N5706" s="50" t="str">
        <f>UPPER(VLOOKUP(tbl_raw_data[[#This Row],[Analyst]],Settiings!$A$2:$B$16,2,0))</f>
        <v>SAM</v>
      </c>
      <c r="O5706" s="50" t="str">
        <f>TRIM(UPPER(tbl_raw_data[[#This Row],[Outcome]]))</f>
        <v>APPROVE</v>
      </c>
      <c r="P5706" s="50" t="str">
        <f>TRIM(UPPER(tbl_raw_data[[#This Row],[Queue Name]]))</f>
        <v>CONSUMER EXISTING</v>
      </c>
      <c r="Q5706" s="50" t="str">
        <f>IF(tbl_raw_data[[#This Row],[Time taken in min]]&lt;=Settiings!$D$2,"SLA_MET","SLA_NOT_MET")</f>
        <v>SLA_MET</v>
      </c>
      <c r="R5706" s="94"/>
    </row>
    <row r="5707" spans="1:18" x14ac:dyDescent="0.3">
      <c r="A5707" s="14" t="s">
        <v>6361</v>
      </c>
      <c r="B5707" s="9">
        <v>45163.608449074076</v>
      </c>
      <c r="C5707" s="30">
        <v>45163.613206018519</v>
      </c>
      <c r="D5707" s="31" t="s">
        <v>13</v>
      </c>
      <c r="E5707" s="31" t="s">
        <v>9</v>
      </c>
      <c r="F5707" s="31" t="s">
        <v>65</v>
      </c>
      <c r="G5707" s="31" t="s">
        <v>946</v>
      </c>
      <c r="H5707" s="85"/>
      <c r="I5707" s="48">
        <f>tbl_raw_data[[#This Row],[Date Actioned]]-tbl_raw_data[[#This Row],[Date Tagged]]</f>
        <v>4.756944443215616E-3</v>
      </c>
      <c r="J5707" s="46">
        <f>HOUR(tbl_raw_data[[#This Row],[Time_taken]])*60+MINUTE(tbl_raw_data[[#This Row],[Time_taken]])+SECOND(tbl_raw_data[[#This Row],[Time_taken]])/60</f>
        <v>6.85</v>
      </c>
      <c r="K5707" s="52">
        <f>DATE(YEAR(tbl_raw_data[[#This Row],[Date Actioned]]),MONTH(tbl_raw_data[[#This Row],[Date Actioned]]),DAY(tbl_raw_data[[#This Row],[Date Actioned]]))</f>
        <v>45163</v>
      </c>
      <c r="L5707" s="50" t="str">
        <f>UPPER(TEXT(tbl_raw_data[[#This Row],[updated_date]],"MMMM"))</f>
        <v>AUGUST</v>
      </c>
      <c r="M5707" s="50" t="str">
        <f>"WEEK "&amp; IF(ROUNDUP(DAY(tbl_raw_data[[#This Row],[updated_date]])/7,0)=5,4,ROUNDUP(DAY(tbl_raw_data[[#This Row],[updated_date]])/7,0))</f>
        <v>WEEK 4</v>
      </c>
      <c r="N5707" s="50" t="str">
        <f>UPPER(VLOOKUP(tbl_raw_data[[#This Row],[Analyst]],Settiings!$A$2:$B$16,2,0))</f>
        <v>SAM</v>
      </c>
      <c r="O5707" s="50" t="str">
        <f>TRIM(UPPER(tbl_raw_data[[#This Row],[Outcome]]))</f>
        <v>APPROVE</v>
      </c>
      <c r="P5707" s="50" t="str">
        <f>TRIM(UPPER(tbl_raw_data[[#This Row],[Queue Name]]))</f>
        <v>CONSUMER EXISTING</v>
      </c>
      <c r="Q5707" s="50" t="str">
        <f>IF(tbl_raw_data[[#This Row],[Time taken in min]]&lt;=Settiings!$D$2,"SLA_MET","SLA_NOT_MET")</f>
        <v>SLA_MET</v>
      </c>
      <c r="R5707" s="94"/>
    </row>
    <row r="5708" spans="1:18" x14ac:dyDescent="0.3">
      <c r="A5708" s="20" t="s">
        <v>6363</v>
      </c>
      <c r="B5708" s="15">
        <v>45163.618391203701</v>
      </c>
      <c r="C5708" s="28">
        <v>45163.630787037036</v>
      </c>
      <c r="D5708" s="29" t="s">
        <v>13</v>
      </c>
      <c r="E5708" s="29" t="s">
        <v>9</v>
      </c>
      <c r="F5708" s="29" t="s">
        <v>53</v>
      </c>
      <c r="G5708" s="29" t="s">
        <v>17</v>
      </c>
      <c r="H5708" s="84"/>
      <c r="I5708" s="48">
        <f>tbl_raw_data[[#This Row],[Date Actioned]]-tbl_raw_data[[#This Row],[Date Tagged]]</f>
        <v>1.2395833335176576E-2</v>
      </c>
      <c r="J5708" s="46">
        <f>HOUR(tbl_raw_data[[#This Row],[Time_taken]])*60+MINUTE(tbl_raw_data[[#This Row],[Time_taken]])+SECOND(tbl_raw_data[[#This Row],[Time_taken]])/60</f>
        <v>17.850000000000001</v>
      </c>
      <c r="K5708" s="52">
        <f>DATE(YEAR(tbl_raw_data[[#This Row],[Date Actioned]]),MONTH(tbl_raw_data[[#This Row],[Date Actioned]]),DAY(tbl_raw_data[[#This Row],[Date Actioned]]))</f>
        <v>45163</v>
      </c>
      <c r="L5708" s="50" t="str">
        <f>UPPER(TEXT(tbl_raw_data[[#This Row],[updated_date]],"MMMM"))</f>
        <v>AUGUST</v>
      </c>
      <c r="M5708" s="50" t="str">
        <f>"WEEK "&amp; IF(ROUNDUP(DAY(tbl_raw_data[[#This Row],[updated_date]])/7,0)=5,4,ROUNDUP(DAY(tbl_raw_data[[#This Row],[updated_date]])/7,0))</f>
        <v>WEEK 4</v>
      </c>
      <c r="N5708" s="50" t="str">
        <f>UPPER(VLOOKUP(tbl_raw_data[[#This Row],[Analyst]],Settiings!$A$2:$B$16,2,0))</f>
        <v>NAVED</v>
      </c>
      <c r="O5708" s="50" t="str">
        <f>TRIM(UPPER(tbl_raw_data[[#This Row],[Outcome]]))</f>
        <v>APPROVE</v>
      </c>
      <c r="P5708" s="50" t="str">
        <f>TRIM(UPPER(tbl_raw_data[[#This Row],[Queue Name]]))</f>
        <v>CONSUMER EXISTING</v>
      </c>
      <c r="Q5708" s="50" t="str">
        <f>IF(tbl_raw_data[[#This Row],[Time taken in min]]&lt;=Settiings!$D$2,"SLA_MET","SLA_NOT_MET")</f>
        <v>SLA_MET</v>
      </c>
      <c r="R5708" s="94"/>
    </row>
    <row r="5709" spans="1:18" x14ac:dyDescent="0.3">
      <c r="A5709" s="23" t="s">
        <v>6365</v>
      </c>
      <c r="B5709" s="9">
        <v>45163.622499999998</v>
      </c>
      <c r="C5709" s="30">
        <v>45163.625763888886</v>
      </c>
      <c r="D5709" s="31" t="s">
        <v>13</v>
      </c>
      <c r="E5709" s="31" t="s">
        <v>9</v>
      </c>
      <c r="F5709" s="31" t="s">
        <v>65</v>
      </c>
      <c r="G5709" s="31" t="s">
        <v>77</v>
      </c>
      <c r="H5709" s="85"/>
      <c r="I5709" s="48">
        <f>tbl_raw_data[[#This Row],[Date Actioned]]-tbl_raw_data[[#This Row],[Date Tagged]]</f>
        <v>3.2638888878864236E-3</v>
      </c>
      <c r="J5709" s="46">
        <f>HOUR(tbl_raw_data[[#This Row],[Time_taken]])*60+MINUTE(tbl_raw_data[[#This Row],[Time_taken]])+SECOND(tbl_raw_data[[#This Row],[Time_taken]])/60</f>
        <v>4.7</v>
      </c>
      <c r="K5709" s="52">
        <f>DATE(YEAR(tbl_raw_data[[#This Row],[Date Actioned]]),MONTH(tbl_raw_data[[#This Row],[Date Actioned]]),DAY(tbl_raw_data[[#This Row],[Date Actioned]]))</f>
        <v>45163</v>
      </c>
      <c r="L5709" s="50" t="str">
        <f>UPPER(TEXT(tbl_raw_data[[#This Row],[updated_date]],"MMMM"))</f>
        <v>AUGUST</v>
      </c>
      <c r="M5709" s="50" t="str">
        <f>"WEEK "&amp; IF(ROUNDUP(DAY(tbl_raw_data[[#This Row],[updated_date]])/7,0)=5,4,ROUNDUP(DAY(tbl_raw_data[[#This Row],[updated_date]])/7,0))</f>
        <v>WEEK 4</v>
      </c>
      <c r="N5709" s="50" t="str">
        <f>UPPER(VLOOKUP(tbl_raw_data[[#This Row],[Analyst]],Settiings!$A$2:$B$16,2,0))</f>
        <v>SAM</v>
      </c>
      <c r="O5709" s="50" t="str">
        <f>TRIM(UPPER(tbl_raw_data[[#This Row],[Outcome]]))</f>
        <v>APPROVE</v>
      </c>
      <c r="P5709" s="50" t="str">
        <f>TRIM(UPPER(tbl_raw_data[[#This Row],[Queue Name]]))</f>
        <v>CONSUMER EXISTING</v>
      </c>
      <c r="Q5709" s="50" t="str">
        <f>IF(tbl_raw_data[[#This Row],[Time taken in min]]&lt;=Settiings!$D$2,"SLA_MET","SLA_NOT_MET")</f>
        <v>SLA_MET</v>
      </c>
      <c r="R5709" s="94"/>
    </row>
    <row r="5710" spans="1:18" x14ac:dyDescent="0.3">
      <c r="A5710" s="23" t="s">
        <v>6366</v>
      </c>
      <c r="B5710" s="15">
        <v>45163.62290509259</v>
      </c>
      <c r="C5710" s="28">
        <v>45163.631886574076</v>
      </c>
      <c r="D5710" s="29" t="s">
        <v>27</v>
      </c>
      <c r="E5710" s="29" t="s">
        <v>9</v>
      </c>
      <c r="F5710" s="29" t="s">
        <v>76</v>
      </c>
      <c r="G5710" s="29" t="s">
        <v>6367</v>
      </c>
      <c r="H5710" s="84"/>
      <c r="I5710" s="48">
        <f>tbl_raw_data[[#This Row],[Date Actioned]]-tbl_raw_data[[#This Row],[Date Tagged]]</f>
        <v>8.9814814855344594E-3</v>
      </c>
      <c r="J5710" s="46">
        <f>HOUR(tbl_raw_data[[#This Row],[Time_taken]])*60+MINUTE(tbl_raw_data[[#This Row],[Time_taken]])+SECOND(tbl_raw_data[[#This Row],[Time_taken]])/60</f>
        <v>12.933333333333334</v>
      </c>
      <c r="K5710" s="52">
        <f>DATE(YEAR(tbl_raw_data[[#This Row],[Date Actioned]]),MONTH(tbl_raw_data[[#This Row],[Date Actioned]]),DAY(tbl_raw_data[[#This Row],[Date Actioned]]))</f>
        <v>45163</v>
      </c>
      <c r="L5710" s="50" t="str">
        <f>UPPER(TEXT(tbl_raw_data[[#This Row],[updated_date]],"MMMM"))</f>
        <v>AUGUST</v>
      </c>
      <c r="M5710" s="50" t="str">
        <f>"WEEK "&amp; IF(ROUNDUP(DAY(tbl_raw_data[[#This Row],[updated_date]])/7,0)=5,4,ROUNDUP(DAY(tbl_raw_data[[#This Row],[updated_date]])/7,0))</f>
        <v>WEEK 4</v>
      </c>
      <c r="N5710" s="50" t="str">
        <f>UPPER(VLOOKUP(tbl_raw_data[[#This Row],[Analyst]],Settiings!$A$2:$B$16,2,0))</f>
        <v>ROHAN</v>
      </c>
      <c r="O5710" s="50" t="str">
        <f>TRIM(UPPER(tbl_raw_data[[#This Row],[Outcome]]))</f>
        <v>DECLINE</v>
      </c>
      <c r="P5710" s="50" t="str">
        <f>TRIM(UPPER(tbl_raw_data[[#This Row],[Queue Name]]))</f>
        <v>CONSUMER EXISTING</v>
      </c>
      <c r="Q5710" s="50" t="str">
        <f>IF(tbl_raw_data[[#This Row],[Time taken in min]]&lt;=Settiings!$D$2,"SLA_MET","SLA_NOT_MET")</f>
        <v>SLA_MET</v>
      </c>
      <c r="R5710" s="94"/>
    </row>
    <row r="5711" spans="1:18" x14ac:dyDescent="0.3">
      <c r="A5711" s="14" t="s">
        <v>6368</v>
      </c>
      <c r="B5711" s="15">
        <v>45163.62462962963</v>
      </c>
      <c r="C5711" s="28">
        <v>45163.628217592595</v>
      </c>
      <c r="D5711" s="29" t="s">
        <v>13</v>
      </c>
      <c r="E5711" s="29" t="s">
        <v>9</v>
      </c>
      <c r="F5711" s="29" t="s">
        <v>65</v>
      </c>
      <c r="G5711" s="29" t="s">
        <v>946</v>
      </c>
      <c r="H5711" s="84"/>
      <c r="I5711" s="48">
        <f>tbl_raw_data[[#This Row],[Date Actioned]]-tbl_raw_data[[#This Row],[Date Tagged]]</f>
        <v>3.5879629649571143E-3</v>
      </c>
      <c r="J5711" s="46">
        <f>HOUR(tbl_raw_data[[#This Row],[Time_taken]])*60+MINUTE(tbl_raw_data[[#This Row],[Time_taken]])+SECOND(tbl_raw_data[[#This Row],[Time_taken]])/60</f>
        <v>5.166666666666667</v>
      </c>
      <c r="K5711" s="52">
        <f>DATE(YEAR(tbl_raw_data[[#This Row],[Date Actioned]]),MONTH(tbl_raw_data[[#This Row],[Date Actioned]]),DAY(tbl_raw_data[[#This Row],[Date Actioned]]))</f>
        <v>45163</v>
      </c>
      <c r="L5711" s="50" t="str">
        <f>UPPER(TEXT(tbl_raw_data[[#This Row],[updated_date]],"MMMM"))</f>
        <v>AUGUST</v>
      </c>
      <c r="M5711" s="50" t="str">
        <f>"WEEK "&amp; IF(ROUNDUP(DAY(tbl_raw_data[[#This Row],[updated_date]])/7,0)=5,4,ROUNDUP(DAY(tbl_raw_data[[#This Row],[updated_date]])/7,0))</f>
        <v>WEEK 4</v>
      </c>
      <c r="N5711" s="50" t="str">
        <f>UPPER(VLOOKUP(tbl_raw_data[[#This Row],[Analyst]],Settiings!$A$2:$B$16,2,0))</f>
        <v>SAM</v>
      </c>
      <c r="O5711" s="50" t="str">
        <f>TRIM(UPPER(tbl_raw_data[[#This Row],[Outcome]]))</f>
        <v>APPROVE</v>
      </c>
      <c r="P5711" s="50" t="str">
        <f>TRIM(UPPER(tbl_raw_data[[#This Row],[Queue Name]]))</f>
        <v>CONSUMER EXISTING</v>
      </c>
      <c r="Q5711" s="50" t="str">
        <f>IF(tbl_raw_data[[#This Row],[Time taken in min]]&lt;=Settiings!$D$2,"SLA_MET","SLA_NOT_MET")</f>
        <v>SLA_MET</v>
      </c>
      <c r="R5711" s="94"/>
    </row>
    <row r="5712" spans="1:18" x14ac:dyDescent="0.3">
      <c r="A5712" s="20" t="s">
        <v>6371</v>
      </c>
      <c r="B5712" s="9">
        <v>45163.627766203703</v>
      </c>
      <c r="C5712" s="30">
        <v>45163.639340277776</v>
      </c>
      <c r="D5712" s="31" t="s">
        <v>13</v>
      </c>
      <c r="E5712" s="31" t="s">
        <v>9</v>
      </c>
      <c r="F5712" s="31" t="s">
        <v>76</v>
      </c>
      <c r="G5712" s="33"/>
      <c r="H5712" s="87"/>
      <c r="I5712" s="48">
        <f>tbl_raw_data[[#This Row],[Date Actioned]]-tbl_raw_data[[#This Row],[Date Tagged]]</f>
        <v>1.1574074072996154E-2</v>
      </c>
      <c r="J5712" s="46">
        <f>HOUR(tbl_raw_data[[#This Row],[Time_taken]])*60+MINUTE(tbl_raw_data[[#This Row],[Time_taken]])+SECOND(tbl_raw_data[[#This Row],[Time_taken]])/60</f>
        <v>16.666666666666668</v>
      </c>
      <c r="K5712" s="52">
        <f>DATE(YEAR(tbl_raw_data[[#This Row],[Date Actioned]]),MONTH(tbl_raw_data[[#This Row],[Date Actioned]]),DAY(tbl_raw_data[[#This Row],[Date Actioned]]))</f>
        <v>45163</v>
      </c>
      <c r="L5712" s="50" t="str">
        <f>UPPER(TEXT(tbl_raw_data[[#This Row],[updated_date]],"MMMM"))</f>
        <v>AUGUST</v>
      </c>
      <c r="M5712" s="50" t="str">
        <f>"WEEK "&amp; IF(ROUNDUP(DAY(tbl_raw_data[[#This Row],[updated_date]])/7,0)=5,4,ROUNDUP(DAY(tbl_raw_data[[#This Row],[updated_date]])/7,0))</f>
        <v>WEEK 4</v>
      </c>
      <c r="N5712" s="50" t="str">
        <f>UPPER(VLOOKUP(tbl_raw_data[[#This Row],[Analyst]],Settiings!$A$2:$B$16,2,0))</f>
        <v>ROHAN</v>
      </c>
      <c r="O5712" s="50" t="str">
        <f>TRIM(UPPER(tbl_raw_data[[#This Row],[Outcome]]))</f>
        <v>APPROVE</v>
      </c>
      <c r="P5712" s="50" t="str">
        <f>TRIM(UPPER(tbl_raw_data[[#This Row],[Queue Name]]))</f>
        <v>CONSUMER EXISTING</v>
      </c>
      <c r="Q5712" s="50" t="str">
        <f>IF(tbl_raw_data[[#This Row],[Time taken in min]]&lt;=Settiings!$D$2,"SLA_MET","SLA_NOT_MET")</f>
        <v>SLA_MET</v>
      </c>
      <c r="R5712" s="94"/>
    </row>
    <row r="5713" spans="1:18" x14ac:dyDescent="0.3">
      <c r="A5713" s="23" t="s">
        <v>6372</v>
      </c>
      <c r="B5713" s="15">
        <v>45163.629131944443</v>
      </c>
      <c r="C5713" s="28">
        <v>45163.640775462962</v>
      </c>
      <c r="D5713" s="29" t="s">
        <v>13</v>
      </c>
      <c r="E5713" s="29" t="s">
        <v>9</v>
      </c>
      <c r="F5713" s="29" t="s">
        <v>53</v>
      </c>
      <c r="G5713" s="29" t="s">
        <v>17</v>
      </c>
      <c r="H5713" s="84"/>
      <c r="I5713" s="48">
        <f>tbl_raw_data[[#This Row],[Date Actioned]]-tbl_raw_data[[#This Row],[Date Tagged]]</f>
        <v>1.1643518519122154E-2</v>
      </c>
      <c r="J5713" s="46">
        <f>HOUR(tbl_raw_data[[#This Row],[Time_taken]])*60+MINUTE(tbl_raw_data[[#This Row],[Time_taken]])+SECOND(tbl_raw_data[[#This Row],[Time_taken]])/60</f>
        <v>16.766666666666666</v>
      </c>
      <c r="K5713" s="52">
        <f>DATE(YEAR(tbl_raw_data[[#This Row],[Date Actioned]]),MONTH(tbl_raw_data[[#This Row],[Date Actioned]]),DAY(tbl_raw_data[[#This Row],[Date Actioned]]))</f>
        <v>45163</v>
      </c>
      <c r="L5713" s="50" t="str">
        <f>UPPER(TEXT(tbl_raw_data[[#This Row],[updated_date]],"MMMM"))</f>
        <v>AUGUST</v>
      </c>
      <c r="M5713" s="50" t="str">
        <f>"WEEK "&amp; IF(ROUNDUP(DAY(tbl_raw_data[[#This Row],[updated_date]])/7,0)=5,4,ROUNDUP(DAY(tbl_raw_data[[#This Row],[updated_date]])/7,0))</f>
        <v>WEEK 4</v>
      </c>
      <c r="N5713" s="50" t="str">
        <f>UPPER(VLOOKUP(tbl_raw_data[[#This Row],[Analyst]],Settiings!$A$2:$B$16,2,0))</f>
        <v>NAVED</v>
      </c>
      <c r="O5713" s="50" t="str">
        <f>TRIM(UPPER(tbl_raw_data[[#This Row],[Outcome]]))</f>
        <v>APPROVE</v>
      </c>
      <c r="P5713" s="50" t="str">
        <f>TRIM(UPPER(tbl_raw_data[[#This Row],[Queue Name]]))</f>
        <v>CONSUMER EXISTING</v>
      </c>
      <c r="Q5713" s="50" t="str">
        <f>IF(tbl_raw_data[[#This Row],[Time taken in min]]&lt;=Settiings!$D$2,"SLA_MET","SLA_NOT_MET")</f>
        <v>SLA_MET</v>
      </c>
      <c r="R5713" s="94"/>
    </row>
    <row r="5714" spans="1:18" x14ac:dyDescent="0.3">
      <c r="A5714" s="14" t="s">
        <v>6373</v>
      </c>
      <c r="B5714" s="9">
        <v>45163.629918981482</v>
      </c>
      <c r="C5714" s="30">
        <v>45163.636701388888</v>
      </c>
      <c r="D5714" s="31" t="s">
        <v>27</v>
      </c>
      <c r="E5714" s="31" t="s">
        <v>47</v>
      </c>
      <c r="F5714" s="31" t="s">
        <v>65</v>
      </c>
      <c r="G5714" s="31" t="s">
        <v>4763</v>
      </c>
      <c r="H5714" s="85"/>
      <c r="I5714" s="48">
        <f>tbl_raw_data[[#This Row],[Date Actioned]]-tbl_raw_data[[#This Row],[Date Tagged]]</f>
        <v>6.7824074067175388E-3</v>
      </c>
      <c r="J5714" s="46">
        <f>HOUR(tbl_raw_data[[#This Row],[Time_taken]])*60+MINUTE(tbl_raw_data[[#This Row],[Time_taken]])+SECOND(tbl_raw_data[[#This Row],[Time_taken]])/60</f>
        <v>9.7666666666666675</v>
      </c>
      <c r="K5714" s="52">
        <f>DATE(YEAR(tbl_raw_data[[#This Row],[Date Actioned]]),MONTH(tbl_raw_data[[#This Row],[Date Actioned]]),DAY(tbl_raw_data[[#This Row],[Date Actioned]]))</f>
        <v>45163</v>
      </c>
      <c r="L5714" s="50" t="str">
        <f>UPPER(TEXT(tbl_raw_data[[#This Row],[updated_date]],"MMMM"))</f>
        <v>AUGUST</v>
      </c>
      <c r="M5714" s="50" t="str">
        <f>"WEEK "&amp; IF(ROUNDUP(DAY(tbl_raw_data[[#This Row],[updated_date]])/7,0)=5,4,ROUNDUP(DAY(tbl_raw_data[[#This Row],[updated_date]])/7,0))</f>
        <v>WEEK 4</v>
      </c>
      <c r="N5714" s="50" t="str">
        <f>UPPER(VLOOKUP(tbl_raw_data[[#This Row],[Analyst]],Settiings!$A$2:$B$16,2,0))</f>
        <v>SAM</v>
      </c>
      <c r="O5714" s="50" t="str">
        <f>TRIM(UPPER(tbl_raw_data[[#This Row],[Outcome]]))</f>
        <v>DECLINE</v>
      </c>
      <c r="P5714" s="50" t="str">
        <f>TRIM(UPPER(tbl_raw_data[[#This Row],[Queue Name]]))</f>
        <v>CONSUMER PRE BUREAU</v>
      </c>
      <c r="Q5714" s="50" t="str">
        <f>IF(tbl_raw_data[[#This Row],[Time taken in min]]&lt;=Settiings!$D$2,"SLA_MET","SLA_NOT_MET")</f>
        <v>SLA_MET</v>
      </c>
      <c r="R5714" s="94"/>
    </row>
    <row r="5715" spans="1:18" x14ac:dyDescent="0.3">
      <c r="A5715" s="20" t="s">
        <v>6374</v>
      </c>
      <c r="B5715" s="15">
        <v>45163.632326388892</v>
      </c>
      <c r="C5715" s="28">
        <v>45163.639780092592</v>
      </c>
      <c r="D5715" s="29" t="s">
        <v>27</v>
      </c>
      <c r="E5715" s="29" t="s">
        <v>19</v>
      </c>
      <c r="F5715" s="29" t="s">
        <v>50</v>
      </c>
      <c r="G5715" s="32"/>
      <c r="H5715" s="86"/>
      <c r="I5715" s="48">
        <f>tbl_raw_data[[#This Row],[Date Actioned]]-tbl_raw_data[[#This Row],[Date Tagged]]</f>
        <v>7.4537036998663098E-3</v>
      </c>
      <c r="J5715" s="46">
        <f>HOUR(tbl_raw_data[[#This Row],[Time_taken]])*60+MINUTE(tbl_raw_data[[#This Row],[Time_taken]])+SECOND(tbl_raw_data[[#This Row],[Time_taken]])/60</f>
        <v>10.733333333333333</v>
      </c>
      <c r="K5715" s="52">
        <f>DATE(YEAR(tbl_raw_data[[#This Row],[Date Actioned]]),MONTH(tbl_raw_data[[#This Row],[Date Actioned]]),DAY(tbl_raw_data[[#This Row],[Date Actioned]]))</f>
        <v>45163</v>
      </c>
      <c r="L5715" s="50" t="str">
        <f>UPPER(TEXT(tbl_raw_data[[#This Row],[updated_date]],"MMMM"))</f>
        <v>AUGUST</v>
      </c>
      <c r="M5715" s="50" t="str">
        <f>"WEEK "&amp; IF(ROUNDUP(DAY(tbl_raw_data[[#This Row],[updated_date]])/7,0)=5,4,ROUNDUP(DAY(tbl_raw_data[[#This Row],[updated_date]])/7,0))</f>
        <v>WEEK 4</v>
      </c>
      <c r="N5715" s="50" t="str">
        <f>UPPER(VLOOKUP(tbl_raw_data[[#This Row],[Analyst]],Settiings!$A$2:$B$16,2,0))</f>
        <v>SHAHID</v>
      </c>
      <c r="O5715" s="50" t="str">
        <f>TRIM(UPPER(tbl_raw_data[[#This Row],[Outcome]]))</f>
        <v>DECLINE</v>
      </c>
      <c r="P5715" s="50" t="str">
        <f>TRIM(UPPER(tbl_raw_data[[#This Row],[Queue Name]]))</f>
        <v>CONSUMER POST BUREAU</v>
      </c>
      <c r="Q5715" s="50" t="str">
        <f>IF(tbl_raw_data[[#This Row],[Time taken in min]]&lt;=Settiings!$D$2,"SLA_MET","SLA_NOT_MET")</f>
        <v>SLA_MET</v>
      </c>
      <c r="R5715" s="94"/>
    </row>
    <row r="5716" spans="1:18" x14ac:dyDescent="0.3">
      <c r="A5716" s="14" t="s">
        <v>6375</v>
      </c>
      <c r="B5716" s="9">
        <v>45163.635335648149</v>
      </c>
      <c r="C5716" s="30">
        <v>45163.645358796297</v>
      </c>
      <c r="D5716" s="31" t="s">
        <v>13</v>
      </c>
      <c r="E5716" s="31" t="s">
        <v>9</v>
      </c>
      <c r="F5716" s="31" t="s">
        <v>76</v>
      </c>
      <c r="G5716" s="33"/>
      <c r="H5716" s="87"/>
      <c r="I5716" s="48">
        <f>tbl_raw_data[[#This Row],[Date Actioned]]-tbl_raw_data[[#This Row],[Date Tagged]]</f>
        <v>1.0023148148320615E-2</v>
      </c>
      <c r="J5716" s="46">
        <f>HOUR(tbl_raw_data[[#This Row],[Time_taken]])*60+MINUTE(tbl_raw_data[[#This Row],[Time_taken]])+SECOND(tbl_raw_data[[#This Row],[Time_taken]])/60</f>
        <v>14.433333333333334</v>
      </c>
      <c r="K5716" s="52">
        <f>DATE(YEAR(tbl_raw_data[[#This Row],[Date Actioned]]),MONTH(tbl_raw_data[[#This Row],[Date Actioned]]),DAY(tbl_raw_data[[#This Row],[Date Actioned]]))</f>
        <v>45163</v>
      </c>
      <c r="L5716" s="50" t="str">
        <f>UPPER(TEXT(tbl_raw_data[[#This Row],[updated_date]],"MMMM"))</f>
        <v>AUGUST</v>
      </c>
      <c r="M5716" s="50" t="str">
        <f>"WEEK "&amp; IF(ROUNDUP(DAY(tbl_raw_data[[#This Row],[updated_date]])/7,0)=5,4,ROUNDUP(DAY(tbl_raw_data[[#This Row],[updated_date]])/7,0))</f>
        <v>WEEK 4</v>
      </c>
      <c r="N5716" s="50" t="str">
        <f>UPPER(VLOOKUP(tbl_raw_data[[#This Row],[Analyst]],Settiings!$A$2:$B$16,2,0))</f>
        <v>ROHAN</v>
      </c>
      <c r="O5716" s="50" t="str">
        <f>TRIM(UPPER(tbl_raw_data[[#This Row],[Outcome]]))</f>
        <v>APPROVE</v>
      </c>
      <c r="P5716" s="50" t="str">
        <f>TRIM(UPPER(tbl_raw_data[[#This Row],[Queue Name]]))</f>
        <v>CONSUMER EXISTING</v>
      </c>
      <c r="Q5716" s="50" t="str">
        <f>IF(tbl_raw_data[[#This Row],[Time taken in min]]&lt;=Settiings!$D$2,"SLA_MET","SLA_NOT_MET")</f>
        <v>SLA_MET</v>
      </c>
      <c r="R5716" s="94"/>
    </row>
    <row r="5717" spans="1:18" x14ac:dyDescent="0.3">
      <c r="A5717" s="20" t="s">
        <v>6376</v>
      </c>
      <c r="B5717" s="15">
        <v>45163.635625000003</v>
      </c>
      <c r="C5717" s="28">
        <v>45163.649131944447</v>
      </c>
      <c r="D5717" s="29" t="s">
        <v>13</v>
      </c>
      <c r="E5717" s="29" t="s">
        <v>47</v>
      </c>
      <c r="F5717" s="29" t="s">
        <v>65</v>
      </c>
      <c r="G5717" s="29" t="s">
        <v>128</v>
      </c>
      <c r="H5717" s="84"/>
      <c r="I5717" s="48">
        <f>tbl_raw_data[[#This Row],[Date Actioned]]-tbl_raw_data[[#This Row],[Date Tagged]]</f>
        <v>1.3506944444088731E-2</v>
      </c>
      <c r="J5717" s="46">
        <f>HOUR(tbl_raw_data[[#This Row],[Time_taken]])*60+MINUTE(tbl_raw_data[[#This Row],[Time_taken]])+SECOND(tbl_raw_data[[#This Row],[Time_taken]])/60</f>
        <v>19.45</v>
      </c>
      <c r="K5717" s="52">
        <f>DATE(YEAR(tbl_raw_data[[#This Row],[Date Actioned]]),MONTH(tbl_raw_data[[#This Row],[Date Actioned]]),DAY(tbl_raw_data[[#This Row],[Date Actioned]]))</f>
        <v>45163</v>
      </c>
      <c r="L5717" s="50" t="str">
        <f>UPPER(TEXT(tbl_raw_data[[#This Row],[updated_date]],"MMMM"))</f>
        <v>AUGUST</v>
      </c>
      <c r="M5717" s="50" t="str">
        <f>"WEEK "&amp; IF(ROUNDUP(DAY(tbl_raw_data[[#This Row],[updated_date]])/7,0)=5,4,ROUNDUP(DAY(tbl_raw_data[[#This Row],[updated_date]])/7,0))</f>
        <v>WEEK 4</v>
      </c>
      <c r="N5717" s="50" t="str">
        <f>UPPER(VLOOKUP(tbl_raw_data[[#This Row],[Analyst]],Settiings!$A$2:$B$16,2,0))</f>
        <v>SAM</v>
      </c>
      <c r="O5717" s="50" t="str">
        <f>TRIM(UPPER(tbl_raw_data[[#This Row],[Outcome]]))</f>
        <v>APPROVE</v>
      </c>
      <c r="P5717" s="50" t="str">
        <f>TRIM(UPPER(tbl_raw_data[[#This Row],[Queue Name]]))</f>
        <v>CONSUMER PRE BUREAU</v>
      </c>
      <c r="Q5717" s="50" t="str">
        <f>IF(tbl_raw_data[[#This Row],[Time taken in min]]&lt;=Settiings!$D$2,"SLA_MET","SLA_NOT_MET")</f>
        <v>SLA_MET</v>
      </c>
      <c r="R5717" s="94"/>
    </row>
    <row r="5718" spans="1:18" x14ac:dyDescent="0.3">
      <c r="A5718" s="23" t="s">
        <v>6378</v>
      </c>
      <c r="B5718" s="9">
        <v>45163.637870370374</v>
      </c>
      <c r="C5718" s="30">
        <v>45163.641898148147</v>
      </c>
      <c r="D5718" s="31" t="s">
        <v>13</v>
      </c>
      <c r="E5718" s="31" t="s">
        <v>19</v>
      </c>
      <c r="F5718" s="31" t="s">
        <v>50</v>
      </c>
      <c r="G5718" s="31" t="s">
        <v>17</v>
      </c>
      <c r="H5718" s="85"/>
      <c r="I5718" s="48">
        <f>tbl_raw_data[[#This Row],[Date Actioned]]-tbl_raw_data[[#This Row],[Date Tagged]]</f>
        <v>4.0277777734445408E-3</v>
      </c>
      <c r="J5718" s="46">
        <f>HOUR(tbl_raw_data[[#This Row],[Time_taken]])*60+MINUTE(tbl_raw_data[[#This Row],[Time_taken]])+SECOND(tbl_raw_data[[#This Row],[Time_taken]])/60</f>
        <v>5.8</v>
      </c>
      <c r="K5718" s="52">
        <f>DATE(YEAR(tbl_raw_data[[#This Row],[Date Actioned]]),MONTH(tbl_raw_data[[#This Row],[Date Actioned]]),DAY(tbl_raw_data[[#This Row],[Date Actioned]]))</f>
        <v>45163</v>
      </c>
      <c r="L5718" s="50" t="str">
        <f>UPPER(TEXT(tbl_raw_data[[#This Row],[updated_date]],"MMMM"))</f>
        <v>AUGUST</v>
      </c>
      <c r="M5718" s="50" t="str">
        <f>"WEEK "&amp; IF(ROUNDUP(DAY(tbl_raw_data[[#This Row],[updated_date]])/7,0)=5,4,ROUNDUP(DAY(tbl_raw_data[[#This Row],[updated_date]])/7,0))</f>
        <v>WEEK 4</v>
      </c>
      <c r="N5718" s="50" t="str">
        <f>UPPER(VLOOKUP(tbl_raw_data[[#This Row],[Analyst]],Settiings!$A$2:$B$16,2,0))</f>
        <v>SHAHID</v>
      </c>
      <c r="O5718" s="50" t="str">
        <f>TRIM(UPPER(tbl_raw_data[[#This Row],[Outcome]]))</f>
        <v>APPROVE</v>
      </c>
      <c r="P5718" s="50" t="str">
        <f>TRIM(UPPER(tbl_raw_data[[#This Row],[Queue Name]]))</f>
        <v>CONSUMER POST BUREAU</v>
      </c>
      <c r="Q5718" s="50" t="str">
        <f>IF(tbl_raw_data[[#This Row],[Time taken in min]]&lt;=Settiings!$D$2,"SLA_MET","SLA_NOT_MET")</f>
        <v>SLA_MET</v>
      </c>
      <c r="R5718" s="94"/>
    </row>
    <row r="5719" spans="1:18" x14ac:dyDescent="0.3">
      <c r="A5719" s="14" t="s">
        <v>6379</v>
      </c>
      <c r="B5719" s="15">
        <v>45163.638171296298</v>
      </c>
      <c r="C5719" s="28">
        <v>45163.64671296296</v>
      </c>
      <c r="D5719" s="29" t="s">
        <v>13</v>
      </c>
      <c r="E5719" s="29" t="s">
        <v>19</v>
      </c>
      <c r="F5719" s="29" t="s">
        <v>50</v>
      </c>
      <c r="G5719" s="29" t="s">
        <v>17</v>
      </c>
      <c r="H5719" s="84"/>
      <c r="I5719" s="48">
        <f>tbl_raw_data[[#This Row],[Date Actioned]]-tbl_raw_data[[#This Row],[Date Tagged]]</f>
        <v>8.5416666624951176E-3</v>
      </c>
      <c r="J5719" s="46">
        <f>HOUR(tbl_raw_data[[#This Row],[Time_taken]])*60+MINUTE(tbl_raw_data[[#This Row],[Time_taken]])+SECOND(tbl_raw_data[[#This Row],[Time_taken]])/60</f>
        <v>12.3</v>
      </c>
      <c r="K5719" s="52">
        <f>DATE(YEAR(tbl_raw_data[[#This Row],[Date Actioned]]),MONTH(tbl_raw_data[[#This Row],[Date Actioned]]),DAY(tbl_raw_data[[#This Row],[Date Actioned]]))</f>
        <v>45163</v>
      </c>
      <c r="L5719" s="50" t="str">
        <f>UPPER(TEXT(tbl_raw_data[[#This Row],[updated_date]],"MMMM"))</f>
        <v>AUGUST</v>
      </c>
      <c r="M5719" s="50" t="str">
        <f>"WEEK "&amp; IF(ROUNDUP(DAY(tbl_raw_data[[#This Row],[updated_date]])/7,0)=5,4,ROUNDUP(DAY(tbl_raw_data[[#This Row],[updated_date]])/7,0))</f>
        <v>WEEK 4</v>
      </c>
      <c r="N5719" s="50" t="str">
        <f>UPPER(VLOOKUP(tbl_raw_data[[#This Row],[Analyst]],Settiings!$A$2:$B$16,2,0))</f>
        <v>SHAHID</v>
      </c>
      <c r="O5719" s="50" t="str">
        <f>TRIM(UPPER(tbl_raw_data[[#This Row],[Outcome]]))</f>
        <v>APPROVE</v>
      </c>
      <c r="P5719" s="50" t="str">
        <f>TRIM(UPPER(tbl_raw_data[[#This Row],[Queue Name]]))</f>
        <v>CONSUMER POST BUREAU</v>
      </c>
      <c r="Q5719" s="50" t="str">
        <f>IF(tbl_raw_data[[#This Row],[Time taken in min]]&lt;=Settiings!$D$2,"SLA_MET","SLA_NOT_MET")</f>
        <v>SLA_MET</v>
      </c>
      <c r="R5719" s="94"/>
    </row>
    <row r="5720" spans="1:18" x14ac:dyDescent="0.3">
      <c r="A5720" s="23" t="s">
        <v>6381</v>
      </c>
      <c r="B5720" s="9">
        <v>45163.640833333331</v>
      </c>
      <c r="C5720" s="30">
        <v>45163.656701388885</v>
      </c>
      <c r="D5720" s="31" t="s">
        <v>27</v>
      </c>
      <c r="E5720" s="31" t="s">
        <v>9</v>
      </c>
      <c r="F5720" s="31" t="s">
        <v>53</v>
      </c>
      <c r="G5720" s="31" t="s">
        <v>4777</v>
      </c>
      <c r="H5720" s="85"/>
      <c r="I5720" s="48">
        <f>tbl_raw_data[[#This Row],[Date Actioned]]-tbl_raw_data[[#This Row],[Date Tagged]]</f>
        <v>1.5868055554165039E-2</v>
      </c>
      <c r="J5720" s="46">
        <f>HOUR(tbl_raw_data[[#This Row],[Time_taken]])*60+MINUTE(tbl_raw_data[[#This Row],[Time_taken]])+SECOND(tbl_raw_data[[#This Row],[Time_taken]])/60</f>
        <v>22.85</v>
      </c>
      <c r="K5720" s="52">
        <f>DATE(YEAR(tbl_raw_data[[#This Row],[Date Actioned]]),MONTH(tbl_raw_data[[#This Row],[Date Actioned]]),DAY(tbl_raw_data[[#This Row],[Date Actioned]]))</f>
        <v>45163</v>
      </c>
      <c r="L5720" s="50" t="str">
        <f>UPPER(TEXT(tbl_raw_data[[#This Row],[updated_date]],"MMMM"))</f>
        <v>AUGUST</v>
      </c>
      <c r="M5720" s="50" t="str">
        <f>"WEEK "&amp; IF(ROUNDUP(DAY(tbl_raw_data[[#This Row],[updated_date]])/7,0)=5,4,ROUNDUP(DAY(tbl_raw_data[[#This Row],[updated_date]])/7,0))</f>
        <v>WEEK 4</v>
      </c>
      <c r="N5720" s="50" t="str">
        <f>UPPER(VLOOKUP(tbl_raw_data[[#This Row],[Analyst]],Settiings!$A$2:$B$16,2,0))</f>
        <v>NAVED</v>
      </c>
      <c r="O5720" s="50" t="str">
        <f>TRIM(UPPER(tbl_raw_data[[#This Row],[Outcome]]))</f>
        <v>DECLINE</v>
      </c>
      <c r="P5720" s="50" t="str">
        <f>TRIM(UPPER(tbl_raw_data[[#This Row],[Queue Name]]))</f>
        <v>CONSUMER EXISTING</v>
      </c>
      <c r="Q5720" s="50" t="str">
        <f>IF(tbl_raw_data[[#This Row],[Time taken in min]]&lt;=Settiings!$D$2,"SLA_MET","SLA_NOT_MET")</f>
        <v>SLA_NOT_MET</v>
      </c>
      <c r="R5720" s="94"/>
    </row>
    <row r="5721" spans="1:18" x14ac:dyDescent="0.3">
      <c r="A5721" s="20" t="s">
        <v>6382</v>
      </c>
      <c r="B5721" s="9">
        <v>45163.641562500001</v>
      </c>
      <c r="C5721" s="30">
        <v>45163.665405092594</v>
      </c>
      <c r="D5721" s="31" t="s">
        <v>13</v>
      </c>
      <c r="E5721" s="31" t="s">
        <v>9</v>
      </c>
      <c r="F5721" s="31" t="s">
        <v>53</v>
      </c>
      <c r="G5721" s="31" t="s">
        <v>946</v>
      </c>
      <c r="H5721" s="85"/>
      <c r="I5721" s="48">
        <f>tbl_raw_data[[#This Row],[Date Actioned]]-tbl_raw_data[[#This Row],[Date Tagged]]</f>
        <v>2.3842592592700385E-2</v>
      </c>
      <c r="J5721" s="46">
        <f>HOUR(tbl_raw_data[[#This Row],[Time_taken]])*60+MINUTE(tbl_raw_data[[#This Row],[Time_taken]])+SECOND(tbl_raw_data[[#This Row],[Time_taken]])/60</f>
        <v>34.333333333333336</v>
      </c>
      <c r="K5721" s="52">
        <f>DATE(YEAR(tbl_raw_data[[#This Row],[Date Actioned]]),MONTH(tbl_raw_data[[#This Row],[Date Actioned]]),DAY(tbl_raw_data[[#This Row],[Date Actioned]]))</f>
        <v>45163</v>
      </c>
      <c r="L5721" s="50" t="str">
        <f>UPPER(TEXT(tbl_raw_data[[#This Row],[updated_date]],"MMMM"))</f>
        <v>AUGUST</v>
      </c>
      <c r="M5721" s="50" t="str">
        <f>"WEEK "&amp; IF(ROUNDUP(DAY(tbl_raw_data[[#This Row],[updated_date]])/7,0)=5,4,ROUNDUP(DAY(tbl_raw_data[[#This Row],[updated_date]])/7,0))</f>
        <v>WEEK 4</v>
      </c>
      <c r="N5721" s="50" t="str">
        <f>UPPER(VLOOKUP(tbl_raw_data[[#This Row],[Analyst]],Settiings!$A$2:$B$16,2,0))</f>
        <v>NAVED</v>
      </c>
      <c r="O5721" s="50" t="str">
        <f>TRIM(UPPER(tbl_raw_data[[#This Row],[Outcome]]))</f>
        <v>APPROVE</v>
      </c>
      <c r="P5721" s="50" t="str">
        <f>TRIM(UPPER(tbl_raw_data[[#This Row],[Queue Name]]))</f>
        <v>CONSUMER EXISTING</v>
      </c>
      <c r="Q5721" s="50" t="str">
        <f>IF(tbl_raw_data[[#This Row],[Time taken in min]]&lt;=Settiings!$D$2,"SLA_MET","SLA_NOT_MET")</f>
        <v>SLA_NOT_MET</v>
      </c>
      <c r="R5721" s="94"/>
    </row>
    <row r="5722" spans="1:18" x14ac:dyDescent="0.3">
      <c r="A5722" s="23" t="s">
        <v>6383</v>
      </c>
      <c r="B5722" s="15">
        <v>45163.642754629633</v>
      </c>
      <c r="C5722" s="28">
        <v>45163.661249999997</v>
      </c>
      <c r="D5722" s="29" t="s">
        <v>13</v>
      </c>
      <c r="E5722" s="29" t="s">
        <v>9</v>
      </c>
      <c r="F5722" s="29" t="s">
        <v>65</v>
      </c>
      <c r="G5722" s="29" t="s">
        <v>6384</v>
      </c>
      <c r="H5722" s="84"/>
      <c r="I5722" s="48">
        <f>tbl_raw_data[[#This Row],[Date Actioned]]-tbl_raw_data[[#This Row],[Date Tagged]]</f>
        <v>1.8495370364689734E-2</v>
      </c>
      <c r="J5722" s="46">
        <f>HOUR(tbl_raw_data[[#This Row],[Time_taken]])*60+MINUTE(tbl_raw_data[[#This Row],[Time_taken]])+SECOND(tbl_raw_data[[#This Row],[Time_taken]])/60</f>
        <v>26.633333333333333</v>
      </c>
      <c r="K5722" s="52">
        <f>DATE(YEAR(tbl_raw_data[[#This Row],[Date Actioned]]),MONTH(tbl_raw_data[[#This Row],[Date Actioned]]),DAY(tbl_raw_data[[#This Row],[Date Actioned]]))</f>
        <v>45163</v>
      </c>
      <c r="L5722" s="50" t="str">
        <f>UPPER(TEXT(tbl_raw_data[[#This Row],[updated_date]],"MMMM"))</f>
        <v>AUGUST</v>
      </c>
      <c r="M5722" s="50" t="str">
        <f>"WEEK "&amp; IF(ROUNDUP(DAY(tbl_raw_data[[#This Row],[updated_date]])/7,0)=5,4,ROUNDUP(DAY(tbl_raw_data[[#This Row],[updated_date]])/7,0))</f>
        <v>WEEK 4</v>
      </c>
      <c r="N5722" s="50" t="str">
        <f>UPPER(VLOOKUP(tbl_raw_data[[#This Row],[Analyst]],Settiings!$A$2:$B$16,2,0))</f>
        <v>SAM</v>
      </c>
      <c r="O5722" s="50" t="str">
        <f>TRIM(UPPER(tbl_raw_data[[#This Row],[Outcome]]))</f>
        <v>APPROVE</v>
      </c>
      <c r="P5722" s="50" t="str">
        <f>TRIM(UPPER(tbl_raw_data[[#This Row],[Queue Name]]))</f>
        <v>CONSUMER EXISTING</v>
      </c>
      <c r="Q5722" s="50" t="str">
        <f>IF(tbl_raw_data[[#This Row],[Time taken in min]]&lt;=Settiings!$D$2,"SLA_MET","SLA_NOT_MET")</f>
        <v>SLA_NOT_MET</v>
      </c>
      <c r="R5722" s="94"/>
    </row>
    <row r="5723" spans="1:18" x14ac:dyDescent="0.3">
      <c r="A5723" s="14" t="s">
        <v>6385</v>
      </c>
      <c r="B5723" s="9">
        <v>45163.644965277781</v>
      </c>
      <c r="C5723" s="30">
        <v>45163.653622685182</v>
      </c>
      <c r="D5723" s="31" t="s">
        <v>13</v>
      </c>
      <c r="E5723" s="31" t="s">
        <v>19</v>
      </c>
      <c r="F5723" s="31" t="s">
        <v>76</v>
      </c>
      <c r="G5723" s="33"/>
      <c r="H5723" s="87"/>
      <c r="I5723" s="48">
        <f>tbl_raw_data[[#This Row],[Date Actioned]]-tbl_raw_data[[#This Row],[Date Tagged]]</f>
        <v>8.657407401187811E-3</v>
      </c>
      <c r="J5723" s="46">
        <f>HOUR(tbl_raw_data[[#This Row],[Time_taken]])*60+MINUTE(tbl_raw_data[[#This Row],[Time_taken]])+SECOND(tbl_raw_data[[#This Row],[Time_taken]])/60</f>
        <v>12.466666666666667</v>
      </c>
      <c r="K5723" s="52">
        <f>DATE(YEAR(tbl_raw_data[[#This Row],[Date Actioned]]),MONTH(tbl_raw_data[[#This Row],[Date Actioned]]),DAY(tbl_raw_data[[#This Row],[Date Actioned]]))</f>
        <v>45163</v>
      </c>
      <c r="L5723" s="50" t="str">
        <f>UPPER(TEXT(tbl_raw_data[[#This Row],[updated_date]],"MMMM"))</f>
        <v>AUGUST</v>
      </c>
      <c r="M5723" s="50" t="str">
        <f>"WEEK "&amp; IF(ROUNDUP(DAY(tbl_raw_data[[#This Row],[updated_date]])/7,0)=5,4,ROUNDUP(DAY(tbl_raw_data[[#This Row],[updated_date]])/7,0))</f>
        <v>WEEK 4</v>
      </c>
      <c r="N5723" s="50" t="str">
        <f>UPPER(VLOOKUP(tbl_raw_data[[#This Row],[Analyst]],Settiings!$A$2:$B$16,2,0))</f>
        <v>ROHAN</v>
      </c>
      <c r="O5723" s="50" t="str">
        <f>TRIM(UPPER(tbl_raw_data[[#This Row],[Outcome]]))</f>
        <v>APPROVE</v>
      </c>
      <c r="P5723" s="50" t="str">
        <f>TRIM(UPPER(tbl_raw_data[[#This Row],[Queue Name]]))</f>
        <v>CONSUMER POST BUREAU</v>
      </c>
      <c r="Q5723" s="50" t="str">
        <f>IF(tbl_raw_data[[#This Row],[Time taken in min]]&lt;=Settiings!$D$2,"SLA_MET","SLA_NOT_MET")</f>
        <v>SLA_MET</v>
      </c>
      <c r="R5723" s="94"/>
    </row>
    <row r="5724" spans="1:18" x14ac:dyDescent="0.3">
      <c r="A5724" s="20" t="s">
        <v>6386</v>
      </c>
      <c r="B5724" s="15">
        <v>45163.650138888886</v>
      </c>
      <c r="C5724" s="28">
        <v>45163.665891203702</v>
      </c>
      <c r="D5724" s="29" t="s">
        <v>13</v>
      </c>
      <c r="E5724" s="29" t="s">
        <v>9</v>
      </c>
      <c r="F5724" s="29" t="s">
        <v>65</v>
      </c>
      <c r="G5724" s="29" t="s">
        <v>946</v>
      </c>
      <c r="H5724" s="84"/>
      <c r="I5724" s="48">
        <f>tbl_raw_data[[#This Row],[Date Actioned]]-tbl_raw_data[[#This Row],[Date Tagged]]</f>
        <v>1.5752314815472346E-2</v>
      </c>
      <c r="J5724" s="46">
        <f>HOUR(tbl_raw_data[[#This Row],[Time_taken]])*60+MINUTE(tbl_raw_data[[#This Row],[Time_taken]])+SECOND(tbl_raw_data[[#This Row],[Time_taken]])/60</f>
        <v>22.683333333333334</v>
      </c>
      <c r="K5724" s="52">
        <f>DATE(YEAR(tbl_raw_data[[#This Row],[Date Actioned]]),MONTH(tbl_raw_data[[#This Row],[Date Actioned]]),DAY(tbl_raw_data[[#This Row],[Date Actioned]]))</f>
        <v>45163</v>
      </c>
      <c r="L5724" s="50" t="str">
        <f>UPPER(TEXT(tbl_raw_data[[#This Row],[updated_date]],"MMMM"))</f>
        <v>AUGUST</v>
      </c>
      <c r="M5724" s="50" t="str">
        <f>"WEEK "&amp; IF(ROUNDUP(DAY(tbl_raw_data[[#This Row],[updated_date]])/7,0)=5,4,ROUNDUP(DAY(tbl_raw_data[[#This Row],[updated_date]])/7,0))</f>
        <v>WEEK 4</v>
      </c>
      <c r="N5724" s="50" t="str">
        <f>UPPER(VLOOKUP(tbl_raw_data[[#This Row],[Analyst]],Settiings!$A$2:$B$16,2,0))</f>
        <v>SAM</v>
      </c>
      <c r="O5724" s="50" t="str">
        <f>TRIM(UPPER(tbl_raw_data[[#This Row],[Outcome]]))</f>
        <v>APPROVE</v>
      </c>
      <c r="P5724" s="50" t="str">
        <f>TRIM(UPPER(tbl_raw_data[[#This Row],[Queue Name]]))</f>
        <v>CONSUMER EXISTING</v>
      </c>
      <c r="Q5724" s="50" t="str">
        <f>IF(tbl_raw_data[[#This Row],[Time taken in min]]&lt;=Settiings!$D$2,"SLA_MET","SLA_NOT_MET")</f>
        <v>SLA_NOT_MET</v>
      </c>
      <c r="R5724" s="94"/>
    </row>
    <row r="5725" spans="1:18" x14ac:dyDescent="0.3">
      <c r="A5725" s="23" t="s">
        <v>6387</v>
      </c>
      <c r="B5725" s="9">
        <v>45163.650381944448</v>
      </c>
      <c r="C5725" s="30">
        <v>45163.660856481481</v>
      </c>
      <c r="D5725" s="31" t="s">
        <v>13</v>
      </c>
      <c r="E5725" s="31" t="s">
        <v>19</v>
      </c>
      <c r="F5725" s="31" t="s">
        <v>76</v>
      </c>
      <c r="G5725" s="33"/>
      <c r="H5725" s="87"/>
      <c r="I5725" s="48">
        <f>tbl_raw_data[[#This Row],[Date Actioned]]-tbl_raw_data[[#This Row],[Date Tagged]]</f>
        <v>1.0474537033587694E-2</v>
      </c>
      <c r="J5725" s="46">
        <f>HOUR(tbl_raw_data[[#This Row],[Time_taken]])*60+MINUTE(tbl_raw_data[[#This Row],[Time_taken]])+SECOND(tbl_raw_data[[#This Row],[Time_taken]])/60</f>
        <v>15.083333333333334</v>
      </c>
      <c r="K5725" s="52">
        <f>DATE(YEAR(tbl_raw_data[[#This Row],[Date Actioned]]),MONTH(tbl_raw_data[[#This Row],[Date Actioned]]),DAY(tbl_raw_data[[#This Row],[Date Actioned]]))</f>
        <v>45163</v>
      </c>
      <c r="L5725" s="50" t="str">
        <f>UPPER(TEXT(tbl_raw_data[[#This Row],[updated_date]],"MMMM"))</f>
        <v>AUGUST</v>
      </c>
      <c r="M5725" s="50" t="str">
        <f>"WEEK "&amp; IF(ROUNDUP(DAY(tbl_raw_data[[#This Row],[updated_date]])/7,0)=5,4,ROUNDUP(DAY(tbl_raw_data[[#This Row],[updated_date]])/7,0))</f>
        <v>WEEK 4</v>
      </c>
      <c r="N5725" s="50" t="str">
        <f>UPPER(VLOOKUP(tbl_raw_data[[#This Row],[Analyst]],Settiings!$A$2:$B$16,2,0))</f>
        <v>ROHAN</v>
      </c>
      <c r="O5725" s="50" t="str">
        <f>TRIM(UPPER(tbl_raw_data[[#This Row],[Outcome]]))</f>
        <v>APPROVE</v>
      </c>
      <c r="P5725" s="50" t="str">
        <f>TRIM(UPPER(tbl_raw_data[[#This Row],[Queue Name]]))</f>
        <v>CONSUMER POST BUREAU</v>
      </c>
      <c r="Q5725" s="50" t="str">
        <f>IF(tbl_raw_data[[#This Row],[Time taken in min]]&lt;=Settiings!$D$2,"SLA_MET","SLA_NOT_MET")</f>
        <v>SLA_MET</v>
      </c>
      <c r="R5725" s="94"/>
    </row>
    <row r="5726" spans="1:18" x14ac:dyDescent="0.3">
      <c r="A5726" s="14" t="s">
        <v>6388</v>
      </c>
      <c r="B5726" s="15">
        <v>45163.651365740741</v>
      </c>
      <c r="C5726" s="28">
        <v>45163.673067129632</v>
      </c>
      <c r="D5726" s="29" t="s">
        <v>13</v>
      </c>
      <c r="E5726" s="29" t="s">
        <v>19</v>
      </c>
      <c r="F5726" s="29" t="s">
        <v>65</v>
      </c>
      <c r="G5726" s="29" t="s">
        <v>6389</v>
      </c>
      <c r="H5726" s="84"/>
      <c r="I5726" s="48">
        <f>tbl_raw_data[[#This Row],[Date Actioned]]-tbl_raw_data[[#This Row],[Date Tagged]]</f>
        <v>2.1701388890505768E-2</v>
      </c>
      <c r="J5726" s="46">
        <f>HOUR(tbl_raw_data[[#This Row],[Time_taken]])*60+MINUTE(tbl_raw_data[[#This Row],[Time_taken]])+SECOND(tbl_raw_data[[#This Row],[Time_taken]])/60</f>
        <v>31.25</v>
      </c>
      <c r="K5726" s="52">
        <f>DATE(YEAR(tbl_raw_data[[#This Row],[Date Actioned]]),MONTH(tbl_raw_data[[#This Row],[Date Actioned]]),DAY(tbl_raw_data[[#This Row],[Date Actioned]]))</f>
        <v>45163</v>
      </c>
      <c r="L5726" s="50" t="str">
        <f>UPPER(TEXT(tbl_raw_data[[#This Row],[updated_date]],"MMMM"))</f>
        <v>AUGUST</v>
      </c>
      <c r="M5726" s="50" t="str">
        <f>"WEEK "&amp; IF(ROUNDUP(DAY(tbl_raw_data[[#This Row],[updated_date]])/7,0)=5,4,ROUNDUP(DAY(tbl_raw_data[[#This Row],[updated_date]])/7,0))</f>
        <v>WEEK 4</v>
      </c>
      <c r="N5726" s="50" t="str">
        <f>UPPER(VLOOKUP(tbl_raw_data[[#This Row],[Analyst]],Settiings!$A$2:$B$16,2,0))</f>
        <v>SAM</v>
      </c>
      <c r="O5726" s="50" t="str">
        <f>TRIM(UPPER(tbl_raw_data[[#This Row],[Outcome]]))</f>
        <v>APPROVE</v>
      </c>
      <c r="P5726" s="50" t="str">
        <f>TRIM(UPPER(tbl_raw_data[[#This Row],[Queue Name]]))</f>
        <v>CONSUMER POST BUREAU</v>
      </c>
      <c r="Q5726" s="50" t="str">
        <f>IF(tbl_raw_data[[#This Row],[Time taken in min]]&lt;=Settiings!$D$2,"SLA_MET","SLA_NOT_MET")</f>
        <v>SLA_NOT_MET</v>
      </c>
      <c r="R5726" s="94"/>
    </row>
    <row r="5727" spans="1:18" x14ac:dyDescent="0.3">
      <c r="A5727" s="20" t="s">
        <v>6390</v>
      </c>
      <c r="B5727" s="9">
        <v>45163.651435185187</v>
      </c>
      <c r="C5727" s="30">
        <v>45163.666284722225</v>
      </c>
      <c r="D5727" s="31" t="s">
        <v>13</v>
      </c>
      <c r="E5727" s="31" t="s">
        <v>19</v>
      </c>
      <c r="F5727" s="31" t="s">
        <v>76</v>
      </c>
      <c r="G5727" s="33"/>
      <c r="H5727" s="87"/>
      <c r="I5727" s="48">
        <f>tbl_raw_data[[#This Row],[Date Actioned]]-tbl_raw_data[[#This Row],[Date Tagged]]</f>
        <v>1.484953703766223E-2</v>
      </c>
      <c r="J5727" s="46">
        <f>HOUR(tbl_raw_data[[#This Row],[Time_taken]])*60+MINUTE(tbl_raw_data[[#This Row],[Time_taken]])+SECOND(tbl_raw_data[[#This Row],[Time_taken]])/60</f>
        <v>21.383333333333333</v>
      </c>
      <c r="K5727" s="52">
        <f>DATE(YEAR(tbl_raw_data[[#This Row],[Date Actioned]]),MONTH(tbl_raw_data[[#This Row],[Date Actioned]]),DAY(tbl_raw_data[[#This Row],[Date Actioned]]))</f>
        <v>45163</v>
      </c>
      <c r="L5727" s="50" t="str">
        <f>UPPER(TEXT(tbl_raw_data[[#This Row],[updated_date]],"MMMM"))</f>
        <v>AUGUST</v>
      </c>
      <c r="M5727" s="50" t="str">
        <f>"WEEK "&amp; IF(ROUNDUP(DAY(tbl_raw_data[[#This Row],[updated_date]])/7,0)=5,4,ROUNDUP(DAY(tbl_raw_data[[#This Row],[updated_date]])/7,0))</f>
        <v>WEEK 4</v>
      </c>
      <c r="N5727" s="50" t="str">
        <f>UPPER(VLOOKUP(tbl_raw_data[[#This Row],[Analyst]],Settiings!$A$2:$B$16,2,0))</f>
        <v>ROHAN</v>
      </c>
      <c r="O5727" s="50" t="str">
        <f>TRIM(UPPER(tbl_raw_data[[#This Row],[Outcome]]))</f>
        <v>APPROVE</v>
      </c>
      <c r="P5727" s="50" t="str">
        <f>TRIM(UPPER(tbl_raw_data[[#This Row],[Queue Name]]))</f>
        <v>CONSUMER POST BUREAU</v>
      </c>
      <c r="Q5727" s="50" t="str">
        <f>IF(tbl_raw_data[[#This Row],[Time taken in min]]&lt;=Settiings!$D$2,"SLA_MET","SLA_NOT_MET")</f>
        <v>SLA_NOT_MET</v>
      </c>
      <c r="R5727" s="94"/>
    </row>
    <row r="5728" spans="1:18" x14ac:dyDescent="0.3">
      <c r="A5728" s="14" t="s">
        <v>6391</v>
      </c>
      <c r="B5728" s="15">
        <v>45163.657476851855</v>
      </c>
      <c r="C5728" s="28">
        <v>45163.675023148149</v>
      </c>
      <c r="D5728" s="29" t="s">
        <v>27</v>
      </c>
      <c r="E5728" s="29" t="s">
        <v>9</v>
      </c>
      <c r="F5728" s="29" t="s">
        <v>53</v>
      </c>
      <c r="G5728" s="29" t="s">
        <v>5222</v>
      </c>
      <c r="H5728" s="84"/>
      <c r="I5728" s="48">
        <f>tbl_raw_data[[#This Row],[Date Actioned]]-tbl_raw_data[[#This Row],[Date Tagged]]</f>
        <v>1.7546296294312924E-2</v>
      </c>
      <c r="J5728" s="46">
        <f>HOUR(tbl_raw_data[[#This Row],[Time_taken]])*60+MINUTE(tbl_raw_data[[#This Row],[Time_taken]])+SECOND(tbl_raw_data[[#This Row],[Time_taken]])/60</f>
        <v>25.266666666666666</v>
      </c>
      <c r="K5728" s="52">
        <f>DATE(YEAR(tbl_raw_data[[#This Row],[Date Actioned]]),MONTH(tbl_raw_data[[#This Row],[Date Actioned]]),DAY(tbl_raw_data[[#This Row],[Date Actioned]]))</f>
        <v>45163</v>
      </c>
      <c r="L5728" s="50" t="str">
        <f>UPPER(TEXT(tbl_raw_data[[#This Row],[updated_date]],"MMMM"))</f>
        <v>AUGUST</v>
      </c>
      <c r="M5728" s="50" t="str">
        <f>"WEEK "&amp; IF(ROUNDUP(DAY(tbl_raw_data[[#This Row],[updated_date]])/7,0)=5,4,ROUNDUP(DAY(tbl_raw_data[[#This Row],[updated_date]])/7,0))</f>
        <v>WEEK 4</v>
      </c>
      <c r="N5728" s="50" t="str">
        <f>UPPER(VLOOKUP(tbl_raw_data[[#This Row],[Analyst]],Settiings!$A$2:$B$16,2,0))</f>
        <v>NAVED</v>
      </c>
      <c r="O5728" s="50" t="str">
        <f>TRIM(UPPER(tbl_raw_data[[#This Row],[Outcome]]))</f>
        <v>DECLINE</v>
      </c>
      <c r="P5728" s="50" t="str">
        <f>TRIM(UPPER(tbl_raw_data[[#This Row],[Queue Name]]))</f>
        <v>CONSUMER EXISTING</v>
      </c>
      <c r="Q5728" s="50" t="str">
        <f>IF(tbl_raw_data[[#This Row],[Time taken in min]]&lt;=Settiings!$D$2,"SLA_MET","SLA_NOT_MET")</f>
        <v>SLA_NOT_MET</v>
      </c>
      <c r="R5728" s="94"/>
    </row>
    <row r="5729" spans="1:18" x14ac:dyDescent="0.3">
      <c r="A5729" s="20" t="s">
        <v>6392</v>
      </c>
      <c r="B5729" s="9">
        <v>45163.658067129632</v>
      </c>
      <c r="C5729" s="30">
        <v>45163.669872685183</v>
      </c>
      <c r="D5729" s="31" t="s">
        <v>27</v>
      </c>
      <c r="E5729" s="31" t="s">
        <v>19</v>
      </c>
      <c r="F5729" s="31" t="s">
        <v>50</v>
      </c>
      <c r="G5729" s="33"/>
      <c r="H5729" s="87"/>
      <c r="I5729" s="48">
        <f>tbl_raw_data[[#This Row],[Date Actioned]]-tbl_raw_data[[#This Row],[Date Tagged]]</f>
        <v>1.1805555550381541E-2</v>
      </c>
      <c r="J5729" s="46">
        <f>HOUR(tbl_raw_data[[#This Row],[Time_taken]])*60+MINUTE(tbl_raw_data[[#This Row],[Time_taken]])+SECOND(tbl_raw_data[[#This Row],[Time_taken]])/60</f>
        <v>17</v>
      </c>
      <c r="K5729" s="52">
        <f>DATE(YEAR(tbl_raw_data[[#This Row],[Date Actioned]]),MONTH(tbl_raw_data[[#This Row],[Date Actioned]]),DAY(tbl_raw_data[[#This Row],[Date Actioned]]))</f>
        <v>45163</v>
      </c>
      <c r="L5729" s="50" t="str">
        <f>UPPER(TEXT(tbl_raw_data[[#This Row],[updated_date]],"MMMM"))</f>
        <v>AUGUST</v>
      </c>
      <c r="M5729" s="50" t="str">
        <f>"WEEK "&amp; IF(ROUNDUP(DAY(tbl_raw_data[[#This Row],[updated_date]])/7,0)=5,4,ROUNDUP(DAY(tbl_raw_data[[#This Row],[updated_date]])/7,0))</f>
        <v>WEEK 4</v>
      </c>
      <c r="N5729" s="50" t="str">
        <f>UPPER(VLOOKUP(tbl_raw_data[[#This Row],[Analyst]],Settiings!$A$2:$B$16,2,0))</f>
        <v>SHAHID</v>
      </c>
      <c r="O5729" s="50" t="str">
        <f>TRIM(UPPER(tbl_raw_data[[#This Row],[Outcome]]))</f>
        <v>DECLINE</v>
      </c>
      <c r="P5729" s="50" t="str">
        <f>TRIM(UPPER(tbl_raw_data[[#This Row],[Queue Name]]))</f>
        <v>CONSUMER POST BUREAU</v>
      </c>
      <c r="Q5729" s="50" t="str">
        <f>IF(tbl_raw_data[[#This Row],[Time taken in min]]&lt;=Settiings!$D$2,"SLA_MET","SLA_NOT_MET")</f>
        <v>SLA_MET</v>
      </c>
      <c r="R5729" s="94"/>
    </row>
    <row r="5730" spans="1:18" x14ac:dyDescent="0.3">
      <c r="A5730" s="23" t="s">
        <v>6393</v>
      </c>
      <c r="B5730" s="15">
        <v>45163.658263888887</v>
      </c>
      <c r="C5730" s="28">
        <v>45163.676759259259</v>
      </c>
      <c r="D5730" s="29" t="s">
        <v>13</v>
      </c>
      <c r="E5730" s="29" t="s">
        <v>9</v>
      </c>
      <c r="F5730" s="29" t="s">
        <v>65</v>
      </c>
      <c r="G5730" s="29" t="s">
        <v>946</v>
      </c>
      <c r="H5730" s="84"/>
      <c r="I5730" s="48">
        <f>tbl_raw_data[[#This Row],[Date Actioned]]-tbl_raw_data[[#This Row],[Date Tagged]]</f>
        <v>1.8495370371965691E-2</v>
      </c>
      <c r="J5730" s="46">
        <f>HOUR(tbl_raw_data[[#This Row],[Time_taken]])*60+MINUTE(tbl_raw_data[[#This Row],[Time_taken]])+SECOND(tbl_raw_data[[#This Row],[Time_taken]])/60</f>
        <v>26.633333333333333</v>
      </c>
      <c r="K5730" s="52">
        <f>DATE(YEAR(tbl_raw_data[[#This Row],[Date Actioned]]),MONTH(tbl_raw_data[[#This Row],[Date Actioned]]),DAY(tbl_raw_data[[#This Row],[Date Actioned]]))</f>
        <v>45163</v>
      </c>
      <c r="L5730" s="50" t="str">
        <f>UPPER(TEXT(tbl_raw_data[[#This Row],[updated_date]],"MMMM"))</f>
        <v>AUGUST</v>
      </c>
      <c r="M5730" s="50" t="str">
        <f>"WEEK "&amp; IF(ROUNDUP(DAY(tbl_raw_data[[#This Row],[updated_date]])/7,0)=5,4,ROUNDUP(DAY(tbl_raw_data[[#This Row],[updated_date]])/7,0))</f>
        <v>WEEK 4</v>
      </c>
      <c r="N5730" s="50" t="str">
        <f>UPPER(VLOOKUP(tbl_raw_data[[#This Row],[Analyst]],Settiings!$A$2:$B$16,2,0))</f>
        <v>SAM</v>
      </c>
      <c r="O5730" s="50" t="str">
        <f>TRIM(UPPER(tbl_raw_data[[#This Row],[Outcome]]))</f>
        <v>APPROVE</v>
      </c>
      <c r="P5730" s="50" t="str">
        <f>TRIM(UPPER(tbl_raw_data[[#This Row],[Queue Name]]))</f>
        <v>CONSUMER EXISTING</v>
      </c>
      <c r="Q5730" s="50" t="str">
        <f>IF(tbl_raw_data[[#This Row],[Time taken in min]]&lt;=Settiings!$D$2,"SLA_MET","SLA_NOT_MET")</f>
        <v>SLA_NOT_MET</v>
      </c>
      <c r="R5730" s="94"/>
    </row>
    <row r="5731" spans="1:18" x14ac:dyDescent="0.3">
      <c r="A5731" s="14" t="s">
        <v>6394</v>
      </c>
      <c r="B5731" s="9">
        <v>45163.65861111111</v>
      </c>
      <c r="C5731" s="30">
        <v>45163.674872685187</v>
      </c>
      <c r="D5731" s="31" t="s">
        <v>13</v>
      </c>
      <c r="E5731" s="31" t="s">
        <v>9</v>
      </c>
      <c r="F5731" s="31" t="s">
        <v>76</v>
      </c>
      <c r="G5731" s="33"/>
      <c r="H5731" s="87"/>
      <c r="I5731" s="48">
        <f>tbl_raw_data[[#This Row],[Date Actioned]]-tbl_raw_data[[#This Row],[Date Tagged]]</f>
        <v>1.6261574077361729E-2</v>
      </c>
      <c r="J5731" s="46">
        <f>HOUR(tbl_raw_data[[#This Row],[Time_taken]])*60+MINUTE(tbl_raw_data[[#This Row],[Time_taken]])+SECOND(tbl_raw_data[[#This Row],[Time_taken]])/60</f>
        <v>23.416666666666668</v>
      </c>
      <c r="K5731" s="52">
        <f>DATE(YEAR(tbl_raw_data[[#This Row],[Date Actioned]]),MONTH(tbl_raw_data[[#This Row],[Date Actioned]]),DAY(tbl_raw_data[[#This Row],[Date Actioned]]))</f>
        <v>45163</v>
      </c>
      <c r="L5731" s="50" t="str">
        <f>UPPER(TEXT(tbl_raw_data[[#This Row],[updated_date]],"MMMM"))</f>
        <v>AUGUST</v>
      </c>
      <c r="M5731" s="50" t="str">
        <f>"WEEK "&amp; IF(ROUNDUP(DAY(tbl_raw_data[[#This Row],[updated_date]])/7,0)=5,4,ROUNDUP(DAY(tbl_raw_data[[#This Row],[updated_date]])/7,0))</f>
        <v>WEEK 4</v>
      </c>
      <c r="N5731" s="50" t="str">
        <f>UPPER(VLOOKUP(tbl_raw_data[[#This Row],[Analyst]],Settiings!$A$2:$B$16,2,0))</f>
        <v>ROHAN</v>
      </c>
      <c r="O5731" s="50" t="str">
        <f>TRIM(UPPER(tbl_raw_data[[#This Row],[Outcome]]))</f>
        <v>APPROVE</v>
      </c>
      <c r="P5731" s="50" t="str">
        <f>TRIM(UPPER(tbl_raw_data[[#This Row],[Queue Name]]))</f>
        <v>CONSUMER EXISTING</v>
      </c>
      <c r="Q5731" s="50" t="str">
        <f>IF(tbl_raw_data[[#This Row],[Time taken in min]]&lt;=Settiings!$D$2,"SLA_MET","SLA_NOT_MET")</f>
        <v>SLA_NOT_MET</v>
      </c>
      <c r="R5731" s="94"/>
    </row>
    <row r="5732" spans="1:18" x14ac:dyDescent="0.3">
      <c r="A5732" s="20" t="s">
        <v>6395</v>
      </c>
      <c r="B5732" s="15">
        <v>45163.65865740741</v>
      </c>
      <c r="C5732" s="28">
        <v>45163.679340277777</v>
      </c>
      <c r="D5732" s="29" t="s">
        <v>13</v>
      </c>
      <c r="E5732" s="29" t="s">
        <v>47</v>
      </c>
      <c r="F5732" s="29" t="s">
        <v>65</v>
      </c>
      <c r="G5732" s="29" t="s">
        <v>946</v>
      </c>
      <c r="H5732" s="84"/>
      <c r="I5732" s="48">
        <f>tbl_raw_data[[#This Row],[Date Actioned]]-tbl_raw_data[[#This Row],[Date Tagged]]</f>
        <v>2.0682870366727002E-2</v>
      </c>
      <c r="J5732" s="46">
        <f>HOUR(tbl_raw_data[[#This Row],[Time_taken]])*60+MINUTE(tbl_raw_data[[#This Row],[Time_taken]])+SECOND(tbl_raw_data[[#This Row],[Time_taken]])/60</f>
        <v>29.783333333333335</v>
      </c>
      <c r="K5732" s="52">
        <f>DATE(YEAR(tbl_raw_data[[#This Row],[Date Actioned]]),MONTH(tbl_raw_data[[#This Row],[Date Actioned]]),DAY(tbl_raw_data[[#This Row],[Date Actioned]]))</f>
        <v>45163</v>
      </c>
      <c r="L5732" s="50" t="str">
        <f>UPPER(TEXT(tbl_raw_data[[#This Row],[updated_date]],"MMMM"))</f>
        <v>AUGUST</v>
      </c>
      <c r="M5732" s="50" t="str">
        <f>"WEEK "&amp; IF(ROUNDUP(DAY(tbl_raw_data[[#This Row],[updated_date]])/7,0)=5,4,ROUNDUP(DAY(tbl_raw_data[[#This Row],[updated_date]])/7,0))</f>
        <v>WEEK 4</v>
      </c>
      <c r="N5732" s="50" t="str">
        <f>UPPER(VLOOKUP(tbl_raw_data[[#This Row],[Analyst]],Settiings!$A$2:$B$16,2,0))</f>
        <v>SAM</v>
      </c>
      <c r="O5732" s="50" t="str">
        <f>TRIM(UPPER(tbl_raw_data[[#This Row],[Outcome]]))</f>
        <v>APPROVE</v>
      </c>
      <c r="P5732" s="50" t="str">
        <f>TRIM(UPPER(tbl_raw_data[[#This Row],[Queue Name]]))</f>
        <v>CONSUMER PRE BUREAU</v>
      </c>
      <c r="Q5732" s="50" t="str">
        <f>IF(tbl_raw_data[[#This Row],[Time taken in min]]&lt;=Settiings!$D$2,"SLA_MET","SLA_NOT_MET")</f>
        <v>SLA_NOT_MET</v>
      </c>
      <c r="R5732" s="94"/>
    </row>
    <row r="5733" spans="1:18" x14ac:dyDescent="0.3">
      <c r="A5733" s="23" t="s">
        <v>6396</v>
      </c>
      <c r="B5733" s="15">
        <v>45163.660590277781</v>
      </c>
      <c r="C5733" s="28">
        <v>45163.682349537034</v>
      </c>
      <c r="D5733" s="29" t="s">
        <v>27</v>
      </c>
      <c r="E5733" s="29" t="s">
        <v>19</v>
      </c>
      <c r="F5733" s="29" t="s">
        <v>53</v>
      </c>
      <c r="G5733" s="29" t="s">
        <v>6397</v>
      </c>
      <c r="H5733" s="84"/>
      <c r="I5733" s="48">
        <f>tbl_raw_data[[#This Row],[Date Actioned]]-tbl_raw_data[[#This Row],[Date Tagged]]</f>
        <v>2.1759259252576157E-2</v>
      </c>
      <c r="J5733" s="46">
        <f>HOUR(tbl_raw_data[[#This Row],[Time_taken]])*60+MINUTE(tbl_raw_data[[#This Row],[Time_taken]])+SECOND(tbl_raw_data[[#This Row],[Time_taken]])/60</f>
        <v>31.333333333333332</v>
      </c>
      <c r="K5733" s="52">
        <f>DATE(YEAR(tbl_raw_data[[#This Row],[Date Actioned]]),MONTH(tbl_raw_data[[#This Row],[Date Actioned]]),DAY(tbl_raw_data[[#This Row],[Date Actioned]]))</f>
        <v>45163</v>
      </c>
      <c r="L5733" s="50" t="str">
        <f>UPPER(TEXT(tbl_raw_data[[#This Row],[updated_date]],"MMMM"))</f>
        <v>AUGUST</v>
      </c>
      <c r="M5733" s="50" t="str">
        <f>"WEEK "&amp; IF(ROUNDUP(DAY(tbl_raw_data[[#This Row],[updated_date]])/7,0)=5,4,ROUNDUP(DAY(tbl_raw_data[[#This Row],[updated_date]])/7,0))</f>
        <v>WEEK 4</v>
      </c>
      <c r="N5733" s="50" t="str">
        <f>UPPER(VLOOKUP(tbl_raw_data[[#This Row],[Analyst]],Settiings!$A$2:$B$16,2,0))</f>
        <v>NAVED</v>
      </c>
      <c r="O5733" s="50" t="str">
        <f>TRIM(UPPER(tbl_raw_data[[#This Row],[Outcome]]))</f>
        <v>DECLINE</v>
      </c>
      <c r="P5733" s="50" t="str">
        <f>TRIM(UPPER(tbl_raw_data[[#This Row],[Queue Name]]))</f>
        <v>CONSUMER POST BUREAU</v>
      </c>
      <c r="Q5733" s="50" t="str">
        <f>IF(tbl_raw_data[[#This Row],[Time taken in min]]&lt;=Settiings!$D$2,"SLA_MET","SLA_NOT_MET")</f>
        <v>SLA_NOT_MET</v>
      </c>
      <c r="R5733" s="94"/>
    </row>
    <row r="5734" spans="1:18" x14ac:dyDescent="0.3">
      <c r="A5734" s="23" t="s">
        <v>6399</v>
      </c>
      <c r="B5734" s="9">
        <v>45163.663564814815</v>
      </c>
      <c r="C5734" s="30">
        <v>45163.674884259257</v>
      </c>
      <c r="D5734" s="31" t="s">
        <v>13</v>
      </c>
      <c r="E5734" s="31" t="s">
        <v>9</v>
      </c>
      <c r="F5734" s="31" t="s">
        <v>50</v>
      </c>
      <c r="G5734" s="33"/>
      <c r="H5734" s="87"/>
      <c r="I5734" s="48">
        <f>tbl_raw_data[[#This Row],[Date Actioned]]-tbl_raw_data[[#This Row],[Date Tagged]]</f>
        <v>1.1319444442051463E-2</v>
      </c>
      <c r="J5734" s="46">
        <f>HOUR(tbl_raw_data[[#This Row],[Time_taken]])*60+MINUTE(tbl_raw_data[[#This Row],[Time_taken]])+SECOND(tbl_raw_data[[#This Row],[Time_taken]])/60</f>
        <v>16.3</v>
      </c>
      <c r="K5734" s="52">
        <f>DATE(YEAR(tbl_raw_data[[#This Row],[Date Actioned]]),MONTH(tbl_raw_data[[#This Row],[Date Actioned]]),DAY(tbl_raw_data[[#This Row],[Date Actioned]]))</f>
        <v>45163</v>
      </c>
      <c r="L5734" s="50" t="str">
        <f>UPPER(TEXT(tbl_raw_data[[#This Row],[updated_date]],"MMMM"))</f>
        <v>AUGUST</v>
      </c>
      <c r="M5734" s="50" t="str">
        <f>"WEEK "&amp; IF(ROUNDUP(DAY(tbl_raw_data[[#This Row],[updated_date]])/7,0)=5,4,ROUNDUP(DAY(tbl_raw_data[[#This Row],[updated_date]])/7,0))</f>
        <v>WEEK 4</v>
      </c>
      <c r="N5734" s="50" t="str">
        <f>UPPER(VLOOKUP(tbl_raw_data[[#This Row],[Analyst]],Settiings!$A$2:$B$16,2,0))</f>
        <v>SHAHID</v>
      </c>
      <c r="O5734" s="50" t="str">
        <f>TRIM(UPPER(tbl_raw_data[[#This Row],[Outcome]]))</f>
        <v>APPROVE</v>
      </c>
      <c r="P5734" s="50" t="str">
        <f>TRIM(UPPER(tbl_raw_data[[#This Row],[Queue Name]]))</f>
        <v>CONSUMER EXISTING</v>
      </c>
      <c r="Q5734" s="50" t="str">
        <f>IF(tbl_raw_data[[#This Row],[Time taken in min]]&lt;=Settiings!$D$2,"SLA_MET","SLA_NOT_MET")</f>
        <v>SLA_MET</v>
      </c>
      <c r="R5734" s="94"/>
    </row>
    <row r="5735" spans="1:18" x14ac:dyDescent="0.3">
      <c r="A5735" s="14" t="s">
        <v>6400</v>
      </c>
      <c r="B5735" s="15">
        <v>45163.672615740739</v>
      </c>
      <c r="C5735" s="28">
        <v>45163.680949074071</v>
      </c>
      <c r="D5735" s="29" t="s">
        <v>13</v>
      </c>
      <c r="E5735" s="29" t="s">
        <v>9</v>
      </c>
      <c r="F5735" s="29" t="s">
        <v>76</v>
      </c>
      <c r="G5735" s="32"/>
      <c r="H5735" s="86"/>
      <c r="I5735" s="48">
        <f>tbl_raw_data[[#This Row],[Date Actioned]]-tbl_raw_data[[#This Row],[Date Tagged]]</f>
        <v>8.333333331393078E-3</v>
      </c>
      <c r="J5735" s="46">
        <f>HOUR(tbl_raw_data[[#This Row],[Time_taken]])*60+MINUTE(tbl_raw_data[[#This Row],[Time_taken]])+SECOND(tbl_raw_data[[#This Row],[Time_taken]])/60</f>
        <v>12</v>
      </c>
      <c r="K5735" s="52">
        <f>DATE(YEAR(tbl_raw_data[[#This Row],[Date Actioned]]),MONTH(tbl_raw_data[[#This Row],[Date Actioned]]),DAY(tbl_raw_data[[#This Row],[Date Actioned]]))</f>
        <v>45163</v>
      </c>
      <c r="L5735" s="50" t="str">
        <f>UPPER(TEXT(tbl_raw_data[[#This Row],[updated_date]],"MMMM"))</f>
        <v>AUGUST</v>
      </c>
      <c r="M5735" s="50" t="str">
        <f>"WEEK "&amp; IF(ROUNDUP(DAY(tbl_raw_data[[#This Row],[updated_date]])/7,0)=5,4,ROUNDUP(DAY(tbl_raw_data[[#This Row],[updated_date]])/7,0))</f>
        <v>WEEK 4</v>
      </c>
      <c r="N5735" s="50" t="str">
        <f>UPPER(VLOOKUP(tbl_raw_data[[#This Row],[Analyst]],Settiings!$A$2:$B$16,2,0))</f>
        <v>ROHAN</v>
      </c>
      <c r="O5735" s="50" t="str">
        <f>TRIM(UPPER(tbl_raw_data[[#This Row],[Outcome]]))</f>
        <v>APPROVE</v>
      </c>
      <c r="P5735" s="50" t="str">
        <f>TRIM(UPPER(tbl_raw_data[[#This Row],[Queue Name]]))</f>
        <v>CONSUMER EXISTING</v>
      </c>
      <c r="Q5735" s="50" t="str">
        <f>IF(tbl_raw_data[[#This Row],[Time taken in min]]&lt;=Settiings!$D$2,"SLA_MET","SLA_NOT_MET")</f>
        <v>SLA_MET</v>
      </c>
      <c r="R5735" s="94"/>
    </row>
    <row r="5736" spans="1:18" x14ac:dyDescent="0.3">
      <c r="A5736" s="20" t="s">
        <v>6401</v>
      </c>
      <c r="B5736" s="9">
        <v>45163.673159722224</v>
      </c>
      <c r="C5736" s="30">
        <v>45163.68855324074</v>
      </c>
      <c r="D5736" s="31" t="s">
        <v>13</v>
      </c>
      <c r="E5736" s="31" t="s">
        <v>9</v>
      </c>
      <c r="F5736" s="31" t="s">
        <v>53</v>
      </c>
      <c r="G5736" s="31" t="s">
        <v>128</v>
      </c>
      <c r="H5736" s="85"/>
      <c r="I5736" s="48">
        <f>tbl_raw_data[[#This Row],[Date Actioned]]-tbl_raw_data[[#This Row],[Date Tagged]]</f>
        <v>1.5393518515338656E-2</v>
      </c>
      <c r="J5736" s="46">
        <f>HOUR(tbl_raw_data[[#This Row],[Time_taken]])*60+MINUTE(tbl_raw_data[[#This Row],[Time_taken]])+SECOND(tbl_raw_data[[#This Row],[Time_taken]])/60</f>
        <v>22.166666666666668</v>
      </c>
      <c r="K5736" s="52">
        <f>DATE(YEAR(tbl_raw_data[[#This Row],[Date Actioned]]),MONTH(tbl_raw_data[[#This Row],[Date Actioned]]),DAY(tbl_raw_data[[#This Row],[Date Actioned]]))</f>
        <v>45163</v>
      </c>
      <c r="L5736" s="50" t="str">
        <f>UPPER(TEXT(tbl_raw_data[[#This Row],[updated_date]],"MMMM"))</f>
        <v>AUGUST</v>
      </c>
      <c r="M5736" s="50" t="str">
        <f>"WEEK "&amp; IF(ROUNDUP(DAY(tbl_raw_data[[#This Row],[updated_date]])/7,0)=5,4,ROUNDUP(DAY(tbl_raw_data[[#This Row],[updated_date]])/7,0))</f>
        <v>WEEK 4</v>
      </c>
      <c r="N5736" s="50" t="str">
        <f>UPPER(VLOOKUP(tbl_raw_data[[#This Row],[Analyst]],Settiings!$A$2:$B$16,2,0))</f>
        <v>NAVED</v>
      </c>
      <c r="O5736" s="50" t="str">
        <f>TRIM(UPPER(tbl_raw_data[[#This Row],[Outcome]]))</f>
        <v>APPROVE</v>
      </c>
      <c r="P5736" s="50" t="str">
        <f>TRIM(UPPER(tbl_raw_data[[#This Row],[Queue Name]]))</f>
        <v>CONSUMER EXISTING</v>
      </c>
      <c r="Q5736" s="50" t="str">
        <f>IF(tbl_raw_data[[#This Row],[Time taken in min]]&lt;=Settiings!$D$2,"SLA_MET","SLA_NOT_MET")</f>
        <v>SLA_NOT_MET</v>
      </c>
      <c r="R5736" s="94"/>
    </row>
    <row r="5737" spans="1:18" x14ac:dyDescent="0.3">
      <c r="A5737" s="14" t="s">
        <v>6405</v>
      </c>
      <c r="B5737" s="9">
        <v>45163.676527777781</v>
      </c>
      <c r="C5737" s="30">
        <v>45163.691701388889</v>
      </c>
      <c r="D5737" s="31" t="s">
        <v>27</v>
      </c>
      <c r="E5737" s="31" t="s">
        <v>19</v>
      </c>
      <c r="F5737" s="31" t="s">
        <v>65</v>
      </c>
      <c r="G5737" s="31" t="s">
        <v>5797</v>
      </c>
      <c r="H5737" s="85"/>
      <c r="I5737" s="48">
        <f>tbl_raw_data[[#This Row],[Date Actioned]]-tbl_raw_data[[#This Row],[Date Tagged]]</f>
        <v>1.5173611107456964E-2</v>
      </c>
      <c r="J5737" s="46">
        <f>HOUR(tbl_raw_data[[#This Row],[Time_taken]])*60+MINUTE(tbl_raw_data[[#This Row],[Time_taken]])+SECOND(tbl_raw_data[[#This Row],[Time_taken]])/60</f>
        <v>21.85</v>
      </c>
      <c r="K5737" s="52">
        <f>DATE(YEAR(tbl_raw_data[[#This Row],[Date Actioned]]),MONTH(tbl_raw_data[[#This Row],[Date Actioned]]),DAY(tbl_raw_data[[#This Row],[Date Actioned]]))</f>
        <v>45163</v>
      </c>
      <c r="L5737" s="50" t="str">
        <f>UPPER(TEXT(tbl_raw_data[[#This Row],[updated_date]],"MMMM"))</f>
        <v>AUGUST</v>
      </c>
      <c r="M5737" s="50" t="str">
        <f>"WEEK "&amp; IF(ROUNDUP(DAY(tbl_raw_data[[#This Row],[updated_date]])/7,0)=5,4,ROUNDUP(DAY(tbl_raw_data[[#This Row],[updated_date]])/7,0))</f>
        <v>WEEK 4</v>
      </c>
      <c r="N5737" s="50" t="str">
        <f>UPPER(VLOOKUP(tbl_raw_data[[#This Row],[Analyst]],Settiings!$A$2:$B$16,2,0))</f>
        <v>SAM</v>
      </c>
      <c r="O5737" s="50" t="str">
        <f>TRIM(UPPER(tbl_raw_data[[#This Row],[Outcome]]))</f>
        <v>DECLINE</v>
      </c>
      <c r="P5737" s="50" t="str">
        <f>TRIM(UPPER(tbl_raw_data[[#This Row],[Queue Name]]))</f>
        <v>CONSUMER POST BUREAU</v>
      </c>
      <c r="Q5737" s="50" t="str">
        <f>IF(tbl_raw_data[[#This Row],[Time taken in min]]&lt;=Settiings!$D$2,"SLA_MET","SLA_NOT_MET")</f>
        <v>SLA_NOT_MET</v>
      </c>
      <c r="R5737" s="94"/>
    </row>
    <row r="5738" spans="1:18" x14ac:dyDescent="0.3">
      <c r="A5738" s="23" t="s">
        <v>6407</v>
      </c>
      <c r="B5738" s="15">
        <v>45163.678657407407</v>
      </c>
      <c r="C5738" s="28">
        <v>45163.683136574073</v>
      </c>
      <c r="D5738" s="29" t="s">
        <v>13</v>
      </c>
      <c r="E5738" s="29" t="s">
        <v>19</v>
      </c>
      <c r="F5738" s="29" t="s">
        <v>50</v>
      </c>
      <c r="G5738" s="32"/>
      <c r="H5738" s="86"/>
      <c r="I5738" s="48">
        <f>tbl_raw_data[[#This Row],[Date Actioned]]-tbl_raw_data[[#This Row],[Date Tagged]]</f>
        <v>4.4791666659875773E-3</v>
      </c>
      <c r="J5738" s="46">
        <f>HOUR(tbl_raw_data[[#This Row],[Time_taken]])*60+MINUTE(tbl_raw_data[[#This Row],[Time_taken]])+SECOND(tbl_raw_data[[#This Row],[Time_taken]])/60</f>
        <v>6.45</v>
      </c>
      <c r="K5738" s="52">
        <f>DATE(YEAR(tbl_raw_data[[#This Row],[Date Actioned]]),MONTH(tbl_raw_data[[#This Row],[Date Actioned]]),DAY(tbl_raw_data[[#This Row],[Date Actioned]]))</f>
        <v>45163</v>
      </c>
      <c r="L5738" s="50" t="str">
        <f>UPPER(TEXT(tbl_raw_data[[#This Row],[updated_date]],"MMMM"))</f>
        <v>AUGUST</v>
      </c>
      <c r="M5738" s="50" t="str">
        <f>"WEEK "&amp; IF(ROUNDUP(DAY(tbl_raw_data[[#This Row],[updated_date]])/7,0)=5,4,ROUNDUP(DAY(tbl_raw_data[[#This Row],[updated_date]])/7,0))</f>
        <v>WEEK 4</v>
      </c>
      <c r="N5738" s="50" t="str">
        <f>UPPER(VLOOKUP(tbl_raw_data[[#This Row],[Analyst]],Settiings!$A$2:$B$16,2,0))</f>
        <v>SHAHID</v>
      </c>
      <c r="O5738" s="50" t="str">
        <f>TRIM(UPPER(tbl_raw_data[[#This Row],[Outcome]]))</f>
        <v>APPROVE</v>
      </c>
      <c r="P5738" s="50" t="str">
        <f>TRIM(UPPER(tbl_raw_data[[#This Row],[Queue Name]]))</f>
        <v>CONSUMER POST BUREAU</v>
      </c>
      <c r="Q5738" s="50" t="str">
        <f>IF(tbl_raw_data[[#This Row],[Time taken in min]]&lt;=Settiings!$D$2,"SLA_MET","SLA_NOT_MET")</f>
        <v>SLA_MET</v>
      </c>
      <c r="R5738" s="94"/>
    </row>
    <row r="5739" spans="1:18" x14ac:dyDescent="0.3">
      <c r="A5739" s="20" t="s">
        <v>6408</v>
      </c>
      <c r="B5739" s="15">
        <v>45163.679664351854</v>
      </c>
      <c r="C5739" s="28">
        <v>45163.68891203704</v>
      </c>
      <c r="D5739" s="29" t="s">
        <v>27</v>
      </c>
      <c r="E5739" s="29" t="s">
        <v>19</v>
      </c>
      <c r="F5739" s="29" t="s">
        <v>76</v>
      </c>
      <c r="G5739" s="32"/>
      <c r="H5739" s="86"/>
      <c r="I5739" s="48">
        <f>tbl_raw_data[[#This Row],[Date Actioned]]-tbl_raw_data[[#This Row],[Date Tagged]]</f>
        <v>9.2476851859828457E-3</v>
      </c>
      <c r="J5739" s="46">
        <f>HOUR(tbl_raw_data[[#This Row],[Time_taken]])*60+MINUTE(tbl_raw_data[[#This Row],[Time_taken]])+SECOND(tbl_raw_data[[#This Row],[Time_taken]])/60</f>
        <v>13.316666666666666</v>
      </c>
      <c r="K5739" s="52">
        <f>DATE(YEAR(tbl_raw_data[[#This Row],[Date Actioned]]),MONTH(tbl_raw_data[[#This Row],[Date Actioned]]),DAY(tbl_raw_data[[#This Row],[Date Actioned]]))</f>
        <v>45163</v>
      </c>
      <c r="L5739" s="50" t="str">
        <f>UPPER(TEXT(tbl_raw_data[[#This Row],[updated_date]],"MMMM"))</f>
        <v>AUGUST</v>
      </c>
      <c r="M5739" s="50" t="str">
        <f>"WEEK "&amp; IF(ROUNDUP(DAY(tbl_raw_data[[#This Row],[updated_date]])/7,0)=5,4,ROUNDUP(DAY(tbl_raw_data[[#This Row],[updated_date]])/7,0))</f>
        <v>WEEK 4</v>
      </c>
      <c r="N5739" s="50" t="str">
        <f>UPPER(VLOOKUP(tbl_raw_data[[#This Row],[Analyst]],Settiings!$A$2:$B$16,2,0))</f>
        <v>ROHAN</v>
      </c>
      <c r="O5739" s="50" t="str">
        <f>TRIM(UPPER(tbl_raw_data[[#This Row],[Outcome]]))</f>
        <v>DECLINE</v>
      </c>
      <c r="P5739" s="50" t="str">
        <f>TRIM(UPPER(tbl_raw_data[[#This Row],[Queue Name]]))</f>
        <v>CONSUMER POST BUREAU</v>
      </c>
      <c r="Q5739" s="50" t="str">
        <f>IF(tbl_raw_data[[#This Row],[Time taken in min]]&lt;=Settiings!$D$2,"SLA_MET","SLA_NOT_MET")</f>
        <v>SLA_MET</v>
      </c>
      <c r="R5739" s="94"/>
    </row>
    <row r="5740" spans="1:18" x14ac:dyDescent="0.3">
      <c r="A5740" s="14" t="s">
        <v>6410</v>
      </c>
      <c r="B5740" s="9">
        <v>45163.688090277778</v>
      </c>
      <c r="C5740" s="30">
        <v>45163.701840277776</v>
      </c>
      <c r="D5740" s="31" t="s">
        <v>13</v>
      </c>
      <c r="E5740" s="31" t="s">
        <v>47</v>
      </c>
      <c r="F5740" s="31" t="s">
        <v>53</v>
      </c>
      <c r="G5740" s="31" t="s">
        <v>832</v>
      </c>
      <c r="H5740" s="85"/>
      <c r="I5740" s="48">
        <f>tbl_raw_data[[#This Row],[Date Actioned]]-tbl_raw_data[[#This Row],[Date Tagged]]</f>
        <v>1.374999999825377E-2</v>
      </c>
      <c r="J5740" s="46">
        <f>HOUR(tbl_raw_data[[#This Row],[Time_taken]])*60+MINUTE(tbl_raw_data[[#This Row],[Time_taken]])+SECOND(tbl_raw_data[[#This Row],[Time_taken]])/60</f>
        <v>19.8</v>
      </c>
      <c r="K5740" s="52">
        <f>DATE(YEAR(tbl_raw_data[[#This Row],[Date Actioned]]),MONTH(tbl_raw_data[[#This Row],[Date Actioned]]),DAY(tbl_raw_data[[#This Row],[Date Actioned]]))</f>
        <v>45163</v>
      </c>
      <c r="L5740" s="50" t="str">
        <f>UPPER(TEXT(tbl_raw_data[[#This Row],[updated_date]],"MMMM"))</f>
        <v>AUGUST</v>
      </c>
      <c r="M5740" s="50" t="str">
        <f>"WEEK "&amp; IF(ROUNDUP(DAY(tbl_raw_data[[#This Row],[updated_date]])/7,0)=5,4,ROUNDUP(DAY(tbl_raw_data[[#This Row],[updated_date]])/7,0))</f>
        <v>WEEK 4</v>
      </c>
      <c r="N5740" s="50" t="str">
        <f>UPPER(VLOOKUP(tbl_raw_data[[#This Row],[Analyst]],Settiings!$A$2:$B$16,2,0))</f>
        <v>NAVED</v>
      </c>
      <c r="O5740" s="50" t="str">
        <f>TRIM(UPPER(tbl_raw_data[[#This Row],[Outcome]]))</f>
        <v>APPROVE</v>
      </c>
      <c r="P5740" s="50" t="str">
        <f>TRIM(UPPER(tbl_raw_data[[#This Row],[Queue Name]]))</f>
        <v>CONSUMER PRE BUREAU</v>
      </c>
      <c r="Q5740" s="50" t="str">
        <f>IF(tbl_raw_data[[#This Row],[Time taken in min]]&lt;=Settiings!$D$2,"SLA_MET","SLA_NOT_MET")</f>
        <v>SLA_MET</v>
      </c>
      <c r="R5740" s="94"/>
    </row>
    <row r="5741" spans="1:18" x14ac:dyDescent="0.3">
      <c r="A5741" s="20" t="s">
        <v>6411</v>
      </c>
      <c r="B5741" s="15">
        <v>45163.688101851854</v>
      </c>
      <c r="C5741" s="28">
        <v>45163.694039351853</v>
      </c>
      <c r="D5741" s="29" t="s">
        <v>13</v>
      </c>
      <c r="E5741" s="29" t="s">
        <v>9</v>
      </c>
      <c r="F5741" s="29" t="s">
        <v>50</v>
      </c>
      <c r="G5741" s="32"/>
      <c r="H5741" s="86"/>
      <c r="I5741" s="48">
        <f>tbl_raw_data[[#This Row],[Date Actioned]]-tbl_raw_data[[#This Row],[Date Tagged]]</f>
        <v>5.9374999982537702E-3</v>
      </c>
      <c r="J5741" s="46">
        <f>HOUR(tbl_raw_data[[#This Row],[Time_taken]])*60+MINUTE(tbl_raw_data[[#This Row],[Time_taken]])+SECOND(tbl_raw_data[[#This Row],[Time_taken]])/60</f>
        <v>8.5500000000000007</v>
      </c>
      <c r="K5741" s="52">
        <f>DATE(YEAR(tbl_raw_data[[#This Row],[Date Actioned]]),MONTH(tbl_raw_data[[#This Row],[Date Actioned]]),DAY(tbl_raw_data[[#This Row],[Date Actioned]]))</f>
        <v>45163</v>
      </c>
      <c r="L5741" s="50" t="str">
        <f>UPPER(TEXT(tbl_raw_data[[#This Row],[updated_date]],"MMMM"))</f>
        <v>AUGUST</v>
      </c>
      <c r="M5741" s="50" t="str">
        <f>"WEEK "&amp; IF(ROUNDUP(DAY(tbl_raw_data[[#This Row],[updated_date]])/7,0)=5,4,ROUNDUP(DAY(tbl_raw_data[[#This Row],[updated_date]])/7,0))</f>
        <v>WEEK 4</v>
      </c>
      <c r="N5741" s="50" t="str">
        <f>UPPER(VLOOKUP(tbl_raw_data[[#This Row],[Analyst]],Settiings!$A$2:$B$16,2,0))</f>
        <v>SHAHID</v>
      </c>
      <c r="O5741" s="50" t="str">
        <f>TRIM(UPPER(tbl_raw_data[[#This Row],[Outcome]]))</f>
        <v>APPROVE</v>
      </c>
      <c r="P5741" s="50" t="str">
        <f>TRIM(UPPER(tbl_raw_data[[#This Row],[Queue Name]]))</f>
        <v>CONSUMER EXISTING</v>
      </c>
      <c r="Q5741" s="50" t="str">
        <f>IF(tbl_raw_data[[#This Row],[Time taken in min]]&lt;=Settiings!$D$2,"SLA_MET","SLA_NOT_MET")</f>
        <v>SLA_MET</v>
      </c>
      <c r="R5741" s="94"/>
    </row>
    <row r="5742" spans="1:18" x14ac:dyDescent="0.3">
      <c r="A5742" s="23" t="s">
        <v>6412</v>
      </c>
      <c r="B5742" s="9">
        <v>45163.693414351852</v>
      </c>
      <c r="C5742" s="30">
        <v>45163.697465277779</v>
      </c>
      <c r="D5742" s="31" t="s">
        <v>27</v>
      </c>
      <c r="E5742" s="31" t="s">
        <v>19</v>
      </c>
      <c r="F5742" s="31" t="s">
        <v>50</v>
      </c>
      <c r="G5742" s="33"/>
      <c r="H5742" s="87"/>
      <c r="I5742" s="48">
        <f>tbl_raw_data[[#This Row],[Date Actioned]]-tbl_raw_data[[#This Row],[Date Tagged]]</f>
        <v>4.0509259270038456E-3</v>
      </c>
      <c r="J5742" s="46">
        <f>HOUR(tbl_raw_data[[#This Row],[Time_taken]])*60+MINUTE(tbl_raw_data[[#This Row],[Time_taken]])+SECOND(tbl_raw_data[[#This Row],[Time_taken]])/60</f>
        <v>5.833333333333333</v>
      </c>
      <c r="K5742" s="52">
        <f>DATE(YEAR(tbl_raw_data[[#This Row],[Date Actioned]]),MONTH(tbl_raw_data[[#This Row],[Date Actioned]]),DAY(tbl_raw_data[[#This Row],[Date Actioned]]))</f>
        <v>45163</v>
      </c>
      <c r="L5742" s="50" t="str">
        <f>UPPER(TEXT(tbl_raw_data[[#This Row],[updated_date]],"MMMM"))</f>
        <v>AUGUST</v>
      </c>
      <c r="M5742" s="50" t="str">
        <f>"WEEK "&amp; IF(ROUNDUP(DAY(tbl_raw_data[[#This Row],[updated_date]])/7,0)=5,4,ROUNDUP(DAY(tbl_raw_data[[#This Row],[updated_date]])/7,0))</f>
        <v>WEEK 4</v>
      </c>
      <c r="N5742" s="50" t="str">
        <f>UPPER(VLOOKUP(tbl_raw_data[[#This Row],[Analyst]],Settiings!$A$2:$B$16,2,0))</f>
        <v>SHAHID</v>
      </c>
      <c r="O5742" s="50" t="str">
        <f>TRIM(UPPER(tbl_raw_data[[#This Row],[Outcome]]))</f>
        <v>DECLINE</v>
      </c>
      <c r="P5742" s="50" t="str">
        <f>TRIM(UPPER(tbl_raw_data[[#This Row],[Queue Name]]))</f>
        <v>CONSUMER POST BUREAU</v>
      </c>
      <c r="Q5742" s="50" t="str">
        <f>IF(tbl_raw_data[[#This Row],[Time taken in min]]&lt;=Settiings!$D$2,"SLA_MET","SLA_NOT_MET")</f>
        <v>SLA_MET</v>
      </c>
      <c r="R5742" s="94"/>
    </row>
    <row r="5743" spans="1:18" x14ac:dyDescent="0.3">
      <c r="A5743" s="14" t="s">
        <v>6414</v>
      </c>
      <c r="B5743" s="15">
        <v>45163.697187500002</v>
      </c>
      <c r="C5743" s="28">
        <v>45163.705381944441</v>
      </c>
      <c r="D5743" s="29" t="s">
        <v>27</v>
      </c>
      <c r="E5743" s="29" t="s">
        <v>9</v>
      </c>
      <c r="F5743" s="29" t="s">
        <v>50</v>
      </c>
      <c r="G5743" s="29" t="s">
        <v>5272</v>
      </c>
      <c r="H5743" s="84"/>
      <c r="I5743" s="48">
        <f>tbl_raw_data[[#This Row],[Date Actioned]]-tbl_raw_data[[#This Row],[Date Tagged]]</f>
        <v>8.1944444391410798E-3</v>
      </c>
      <c r="J5743" s="46">
        <f>HOUR(tbl_raw_data[[#This Row],[Time_taken]])*60+MINUTE(tbl_raw_data[[#This Row],[Time_taken]])+SECOND(tbl_raw_data[[#This Row],[Time_taken]])/60</f>
        <v>11.8</v>
      </c>
      <c r="K5743" s="52">
        <f>DATE(YEAR(tbl_raw_data[[#This Row],[Date Actioned]]),MONTH(tbl_raw_data[[#This Row],[Date Actioned]]),DAY(tbl_raw_data[[#This Row],[Date Actioned]]))</f>
        <v>45163</v>
      </c>
      <c r="L5743" s="50" t="str">
        <f>UPPER(TEXT(tbl_raw_data[[#This Row],[updated_date]],"MMMM"))</f>
        <v>AUGUST</v>
      </c>
      <c r="M5743" s="50" t="str">
        <f>"WEEK "&amp; IF(ROUNDUP(DAY(tbl_raw_data[[#This Row],[updated_date]])/7,0)=5,4,ROUNDUP(DAY(tbl_raw_data[[#This Row],[updated_date]])/7,0))</f>
        <v>WEEK 4</v>
      </c>
      <c r="N5743" s="50" t="str">
        <f>UPPER(VLOOKUP(tbl_raw_data[[#This Row],[Analyst]],Settiings!$A$2:$B$16,2,0))</f>
        <v>SHAHID</v>
      </c>
      <c r="O5743" s="50" t="str">
        <f>TRIM(UPPER(tbl_raw_data[[#This Row],[Outcome]]))</f>
        <v>DECLINE</v>
      </c>
      <c r="P5743" s="50" t="str">
        <f>TRIM(UPPER(tbl_raw_data[[#This Row],[Queue Name]]))</f>
        <v>CONSUMER EXISTING</v>
      </c>
      <c r="Q5743" s="50" t="str">
        <f>IF(tbl_raw_data[[#This Row],[Time taken in min]]&lt;=Settiings!$D$2,"SLA_MET","SLA_NOT_MET")</f>
        <v>SLA_MET</v>
      </c>
      <c r="R5743" s="94"/>
    </row>
    <row r="5744" spans="1:18" x14ac:dyDescent="0.3">
      <c r="A5744" s="23" t="s">
        <v>6415</v>
      </c>
      <c r="B5744" s="9">
        <v>45163.697789351849</v>
      </c>
      <c r="C5744" s="30">
        <v>45163.708715277775</v>
      </c>
      <c r="D5744" s="31" t="s">
        <v>13</v>
      </c>
      <c r="E5744" s="31" t="s">
        <v>9</v>
      </c>
      <c r="F5744" s="31" t="s">
        <v>24</v>
      </c>
      <c r="G5744" s="31" t="s">
        <v>17</v>
      </c>
      <c r="H5744" s="85"/>
      <c r="I5744" s="48">
        <f>tbl_raw_data[[#This Row],[Date Actioned]]-tbl_raw_data[[#This Row],[Date Tagged]]</f>
        <v>1.0925925926130731E-2</v>
      </c>
      <c r="J5744" s="46">
        <f>HOUR(tbl_raw_data[[#This Row],[Time_taken]])*60+MINUTE(tbl_raw_data[[#This Row],[Time_taken]])+SECOND(tbl_raw_data[[#This Row],[Time_taken]])/60</f>
        <v>15.733333333333333</v>
      </c>
      <c r="K5744" s="52">
        <f>DATE(YEAR(tbl_raw_data[[#This Row],[Date Actioned]]),MONTH(tbl_raw_data[[#This Row],[Date Actioned]]),DAY(tbl_raw_data[[#This Row],[Date Actioned]]))</f>
        <v>45163</v>
      </c>
      <c r="L5744" s="50" t="str">
        <f>UPPER(TEXT(tbl_raw_data[[#This Row],[updated_date]],"MMMM"))</f>
        <v>AUGUST</v>
      </c>
      <c r="M5744" s="50" t="str">
        <f>"WEEK "&amp; IF(ROUNDUP(DAY(tbl_raw_data[[#This Row],[updated_date]])/7,0)=5,4,ROUNDUP(DAY(tbl_raw_data[[#This Row],[updated_date]])/7,0))</f>
        <v>WEEK 4</v>
      </c>
      <c r="N5744" s="50" t="str">
        <f>UPPER(VLOOKUP(tbl_raw_data[[#This Row],[Analyst]],Settiings!$A$2:$B$16,2,0))</f>
        <v>QUADIR</v>
      </c>
      <c r="O5744" s="50" t="str">
        <f>TRIM(UPPER(tbl_raw_data[[#This Row],[Outcome]]))</f>
        <v>APPROVE</v>
      </c>
      <c r="P5744" s="50" t="str">
        <f>TRIM(UPPER(tbl_raw_data[[#This Row],[Queue Name]]))</f>
        <v>CONSUMER EXISTING</v>
      </c>
      <c r="Q5744" s="50" t="str">
        <f>IF(tbl_raw_data[[#This Row],[Time taken in min]]&lt;=Settiings!$D$2,"SLA_MET","SLA_NOT_MET")</f>
        <v>SLA_MET</v>
      </c>
      <c r="R5744" s="94"/>
    </row>
    <row r="5745" spans="1:18" x14ac:dyDescent="0.3">
      <c r="A5745" s="37" t="s">
        <v>6416</v>
      </c>
      <c r="B5745" s="43">
        <v>45163.699872685182</v>
      </c>
      <c r="C5745" s="34">
        <v>45163.706307870372</v>
      </c>
      <c r="D5745" s="35" t="s">
        <v>27</v>
      </c>
      <c r="E5745" s="35" t="s">
        <v>19</v>
      </c>
      <c r="F5745" s="35" t="s">
        <v>65</v>
      </c>
      <c r="G5745" s="35" t="s">
        <v>5797</v>
      </c>
      <c r="H5745" s="85"/>
      <c r="I5745" s="48">
        <f>tbl_raw_data[[#This Row],[Date Actioned]]-tbl_raw_data[[#This Row],[Date Tagged]]</f>
        <v>6.4351851906394586E-3</v>
      </c>
      <c r="J5745" s="46">
        <f>HOUR(tbl_raw_data[[#This Row],[Time_taken]])*60+MINUTE(tbl_raw_data[[#This Row],[Time_taken]])+SECOND(tbl_raw_data[[#This Row],[Time_taken]])/60</f>
        <v>9.2666666666666675</v>
      </c>
      <c r="K5745" s="52">
        <f>DATE(YEAR(tbl_raw_data[[#This Row],[Date Actioned]]),MONTH(tbl_raw_data[[#This Row],[Date Actioned]]),DAY(tbl_raw_data[[#This Row],[Date Actioned]]))</f>
        <v>45163</v>
      </c>
      <c r="L5745" s="50" t="str">
        <f>UPPER(TEXT(tbl_raw_data[[#This Row],[updated_date]],"MMMM"))</f>
        <v>AUGUST</v>
      </c>
      <c r="M5745" s="50" t="str">
        <f>"WEEK "&amp; IF(ROUNDUP(DAY(tbl_raw_data[[#This Row],[updated_date]])/7,0)=5,4,ROUNDUP(DAY(tbl_raw_data[[#This Row],[updated_date]])/7,0))</f>
        <v>WEEK 4</v>
      </c>
      <c r="N5745" s="50" t="str">
        <f>UPPER(VLOOKUP(tbl_raw_data[[#This Row],[Analyst]],Settiings!$A$2:$B$16,2,0))</f>
        <v>SAM</v>
      </c>
      <c r="O5745" s="50" t="str">
        <f>TRIM(UPPER(tbl_raw_data[[#This Row],[Outcome]]))</f>
        <v>DECLINE</v>
      </c>
      <c r="P5745" s="50" t="str">
        <f>TRIM(UPPER(tbl_raw_data[[#This Row],[Queue Name]]))</f>
        <v>CONSUMER POST BUREAU</v>
      </c>
      <c r="Q5745" s="50" t="str">
        <f>IF(tbl_raw_data[[#This Row],[Time taken in min]]&lt;=Settiings!$D$2,"SLA_MET","SLA_NOT_MET")</f>
        <v>SLA_MET</v>
      </c>
      <c r="R5745" s="94"/>
    </row>
    <row r="5746" spans="1:18" x14ac:dyDescent="0.3">
      <c r="A5746" s="23" t="s">
        <v>6417</v>
      </c>
      <c r="B5746" s="15">
        <v>45163.701631944445</v>
      </c>
      <c r="C5746" s="28">
        <v>45163.708703703705</v>
      </c>
      <c r="D5746" s="29" t="s">
        <v>27</v>
      </c>
      <c r="E5746" s="29" t="s">
        <v>19</v>
      </c>
      <c r="F5746" s="29" t="s">
        <v>50</v>
      </c>
      <c r="G5746" s="29" t="s">
        <v>6418</v>
      </c>
      <c r="H5746" s="84"/>
      <c r="I5746" s="48">
        <f>tbl_raw_data[[#This Row],[Date Actioned]]-tbl_raw_data[[#This Row],[Date Tagged]]</f>
        <v>7.07175926072523E-3</v>
      </c>
      <c r="J5746" s="46">
        <f>HOUR(tbl_raw_data[[#This Row],[Time_taken]])*60+MINUTE(tbl_raw_data[[#This Row],[Time_taken]])+SECOND(tbl_raw_data[[#This Row],[Time_taken]])/60</f>
        <v>10.183333333333334</v>
      </c>
      <c r="K5746" s="52">
        <f>DATE(YEAR(tbl_raw_data[[#This Row],[Date Actioned]]),MONTH(tbl_raw_data[[#This Row],[Date Actioned]]),DAY(tbl_raw_data[[#This Row],[Date Actioned]]))</f>
        <v>45163</v>
      </c>
      <c r="L5746" s="50" t="str">
        <f>UPPER(TEXT(tbl_raw_data[[#This Row],[updated_date]],"MMMM"))</f>
        <v>AUGUST</v>
      </c>
      <c r="M5746" s="50" t="str">
        <f>"WEEK "&amp; IF(ROUNDUP(DAY(tbl_raw_data[[#This Row],[updated_date]])/7,0)=5,4,ROUNDUP(DAY(tbl_raw_data[[#This Row],[updated_date]])/7,0))</f>
        <v>WEEK 4</v>
      </c>
      <c r="N5746" s="50" t="str">
        <f>UPPER(VLOOKUP(tbl_raw_data[[#This Row],[Analyst]],Settiings!$A$2:$B$16,2,0))</f>
        <v>SHAHID</v>
      </c>
      <c r="O5746" s="50" t="str">
        <f>TRIM(UPPER(tbl_raw_data[[#This Row],[Outcome]]))</f>
        <v>DECLINE</v>
      </c>
      <c r="P5746" s="50" t="str">
        <f>TRIM(UPPER(tbl_raw_data[[#This Row],[Queue Name]]))</f>
        <v>CONSUMER POST BUREAU</v>
      </c>
      <c r="Q5746" s="50" t="str">
        <f>IF(tbl_raw_data[[#This Row],[Time taken in min]]&lt;=Settiings!$D$2,"SLA_MET","SLA_NOT_MET")</f>
        <v>SLA_MET</v>
      </c>
      <c r="R5746" s="94"/>
    </row>
    <row r="5747" spans="1:18" x14ac:dyDescent="0.3">
      <c r="A5747" s="14" t="s">
        <v>6419</v>
      </c>
      <c r="B5747" s="15">
        <v>45163.704548611109</v>
      </c>
      <c r="C5747" s="28">
        <v>45163.709120370368</v>
      </c>
      <c r="D5747" s="29" t="s">
        <v>13</v>
      </c>
      <c r="E5747" s="29" t="s">
        <v>9</v>
      </c>
      <c r="F5747" s="29" t="s">
        <v>65</v>
      </c>
      <c r="G5747" s="29" t="s">
        <v>946</v>
      </c>
      <c r="H5747" s="84"/>
      <c r="I5747" s="48">
        <f>tbl_raw_data[[#This Row],[Date Actioned]]-tbl_raw_data[[#This Row],[Date Tagged]]</f>
        <v>4.5717592583969235E-3</v>
      </c>
      <c r="J5747" s="46">
        <f>HOUR(tbl_raw_data[[#This Row],[Time_taken]])*60+MINUTE(tbl_raw_data[[#This Row],[Time_taken]])+SECOND(tbl_raw_data[[#This Row],[Time_taken]])/60</f>
        <v>6.583333333333333</v>
      </c>
      <c r="K5747" s="52">
        <f>DATE(YEAR(tbl_raw_data[[#This Row],[Date Actioned]]),MONTH(tbl_raw_data[[#This Row],[Date Actioned]]),DAY(tbl_raw_data[[#This Row],[Date Actioned]]))</f>
        <v>45163</v>
      </c>
      <c r="L5747" s="50" t="str">
        <f>UPPER(TEXT(tbl_raw_data[[#This Row],[updated_date]],"MMMM"))</f>
        <v>AUGUST</v>
      </c>
      <c r="M5747" s="50" t="str">
        <f>"WEEK "&amp; IF(ROUNDUP(DAY(tbl_raw_data[[#This Row],[updated_date]])/7,0)=5,4,ROUNDUP(DAY(tbl_raw_data[[#This Row],[updated_date]])/7,0))</f>
        <v>WEEK 4</v>
      </c>
      <c r="N5747" s="50" t="str">
        <f>UPPER(VLOOKUP(tbl_raw_data[[#This Row],[Analyst]],Settiings!$A$2:$B$16,2,0))</f>
        <v>SAM</v>
      </c>
      <c r="O5747" s="50" t="str">
        <f>TRIM(UPPER(tbl_raw_data[[#This Row],[Outcome]]))</f>
        <v>APPROVE</v>
      </c>
      <c r="P5747" s="50" t="str">
        <f>TRIM(UPPER(tbl_raw_data[[#This Row],[Queue Name]]))</f>
        <v>CONSUMER EXISTING</v>
      </c>
      <c r="Q5747" s="50" t="str">
        <f>IF(tbl_raw_data[[#This Row],[Time taken in min]]&lt;=Settiings!$D$2,"SLA_MET","SLA_NOT_MET")</f>
        <v>SLA_MET</v>
      </c>
      <c r="R5747" s="94"/>
    </row>
    <row r="5748" spans="1:18" x14ac:dyDescent="0.3">
      <c r="A5748" s="20" t="s">
        <v>6424</v>
      </c>
      <c r="B5748" s="9">
        <v>45163.707499999997</v>
      </c>
      <c r="C5748" s="30">
        <v>45163.714039351849</v>
      </c>
      <c r="D5748" s="31" t="s">
        <v>13</v>
      </c>
      <c r="E5748" s="31" t="s">
        <v>9</v>
      </c>
      <c r="F5748" s="31" t="s">
        <v>24</v>
      </c>
      <c r="G5748" s="33"/>
      <c r="H5748" s="87"/>
      <c r="I5748" s="48">
        <f>tbl_raw_data[[#This Row],[Date Actioned]]-tbl_raw_data[[#This Row],[Date Tagged]]</f>
        <v>6.5393518525524996E-3</v>
      </c>
      <c r="J5748" s="46">
        <f>HOUR(tbl_raw_data[[#This Row],[Time_taken]])*60+MINUTE(tbl_raw_data[[#This Row],[Time_taken]])+SECOND(tbl_raw_data[[#This Row],[Time_taken]])/60</f>
        <v>9.4166666666666661</v>
      </c>
      <c r="K5748" s="52">
        <f>DATE(YEAR(tbl_raw_data[[#This Row],[Date Actioned]]),MONTH(tbl_raw_data[[#This Row],[Date Actioned]]),DAY(tbl_raw_data[[#This Row],[Date Actioned]]))</f>
        <v>45163</v>
      </c>
      <c r="L5748" s="50" t="str">
        <f>UPPER(TEXT(tbl_raw_data[[#This Row],[updated_date]],"MMMM"))</f>
        <v>AUGUST</v>
      </c>
      <c r="M5748" s="50" t="str">
        <f>"WEEK "&amp; IF(ROUNDUP(DAY(tbl_raw_data[[#This Row],[updated_date]])/7,0)=5,4,ROUNDUP(DAY(tbl_raw_data[[#This Row],[updated_date]])/7,0))</f>
        <v>WEEK 4</v>
      </c>
      <c r="N5748" s="50" t="str">
        <f>UPPER(VLOOKUP(tbl_raw_data[[#This Row],[Analyst]],Settiings!$A$2:$B$16,2,0))</f>
        <v>QUADIR</v>
      </c>
      <c r="O5748" s="50" t="str">
        <f>TRIM(UPPER(tbl_raw_data[[#This Row],[Outcome]]))</f>
        <v>APPROVE</v>
      </c>
      <c r="P5748" s="50" t="str">
        <f>TRIM(UPPER(tbl_raw_data[[#This Row],[Queue Name]]))</f>
        <v>CONSUMER EXISTING</v>
      </c>
      <c r="Q5748" s="50" t="str">
        <f>IF(tbl_raw_data[[#This Row],[Time taken in min]]&lt;=Settiings!$D$2,"SLA_MET","SLA_NOT_MET")</f>
        <v>SLA_MET</v>
      </c>
      <c r="R5748" s="94"/>
    </row>
    <row r="5749" spans="1:18" x14ac:dyDescent="0.3">
      <c r="A5749" s="14" t="s">
        <v>6425</v>
      </c>
      <c r="B5749" s="9">
        <v>45163.707731481481</v>
      </c>
      <c r="C5749" s="30">
        <v>45163.721643518518</v>
      </c>
      <c r="D5749" s="31" t="s">
        <v>27</v>
      </c>
      <c r="E5749" s="31" t="s">
        <v>47</v>
      </c>
      <c r="F5749" s="31" t="s">
        <v>50</v>
      </c>
      <c r="G5749" s="31" t="s">
        <v>4942</v>
      </c>
      <c r="H5749" s="85"/>
      <c r="I5749" s="48">
        <f>tbl_raw_data[[#This Row],[Date Actioned]]-tbl_raw_data[[#This Row],[Date Tagged]]</f>
        <v>1.3912037036789116E-2</v>
      </c>
      <c r="J5749" s="46">
        <f>HOUR(tbl_raw_data[[#This Row],[Time_taken]])*60+MINUTE(tbl_raw_data[[#This Row],[Time_taken]])+SECOND(tbl_raw_data[[#This Row],[Time_taken]])/60</f>
        <v>20.033333333333335</v>
      </c>
      <c r="K5749" s="52">
        <f>DATE(YEAR(tbl_raw_data[[#This Row],[Date Actioned]]),MONTH(tbl_raw_data[[#This Row],[Date Actioned]]),DAY(tbl_raw_data[[#This Row],[Date Actioned]]))</f>
        <v>45163</v>
      </c>
      <c r="L5749" s="50" t="str">
        <f>UPPER(TEXT(tbl_raw_data[[#This Row],[updated_date]],"MMMM"))</f>
        <v>AUGUST</v>
      </c>
      <c r="M5749" s="50" t="str">
        <f>"WEEK "&amp; IF(ROUNDUP(DAY(tbl_raw_data[[#This Row],[updated_date]])/7,0)=5,4,ROUNDUP(DAY(tbl_raw_data[[#This Row],[updated_date]])/7,0))</f>
        <v>WEEK 4</v>
      </c>
      <c r="N5749" s="50" t="str">
        <f>UPPER(VLOOKUP(tbl_raw_data[[#This Row],[Analyst]],Settiings!$A$2:$B$16,2,0))</f>
        <v>SHAHID</v>
      </c>
      <c r="O5749" s="50" t="str">
        <f>TRIM(UPPER(tbl_raw_data[[#This Row],[Outcome]]))</f>
        <v>DECLINE</v>
      </c>
      <c r="P5749" s="50" t="str">
        <f>TRIM(UPPER(tbl_raw_data[[#This Row],[Queue Name]]))</f>
        <v>CONSUMER PRE BUREAU</v>
      </c>
      <c r="Q5749" s="50" t="str">
        <f>IF(tbl_raw_data[[#This Row],[Time taken in min]]&lt;=Settiings!$D$2,"SLA_MET","SLA_NOT_MET")</f>
        <v>SLA_NOT_MET</v>
      </c>
      <c r="R5749" s="94"/>
    </row>
    <row r="5750" spans="1:18" x14ac:dyDescent="0.3">
      <c r="A5750" s="23" t="s">
        <v>6426</v>
      </c>
      <c r="B5750" s="15">
        <v>45163.711712962962</v>
      </c>
      <c r="C5750" s="28">
        <v>45163.722777777781</v>
      </c>
      <c r="D5750" s="29" t="s">
        <v>13</v>
      </c>
      <c r="E5750" s="29" t="s">
        <v>47</v>
      </c>
      <c r="F5750" s="29" t="s">
        <v>76</v>
      </c>
      <c r="G5750" s="29" t="s">
        <v>17</v>
      </c>
      <c r="H5750" s="84"/>
      <c r="I5750" s="48">
        <f>tbl_raw_data[[#This Row],[Date Actioned]]-tbl_raw_data[[#This Row],[Date Tagged]]</f>
        <v>1.1064814818382729E-2</v>
      </c>
      <c r="J5750" s="46">
        <f>HOUR(tbl_raw_data[[#This Row],[Time_taken]])*60+MINUTE(tbl_raw_data[[#This Row],[Time_taken]])+SECOND(tbl_raw_data[[#This Row],[Time_taken]])/60</f>
        <v>15.933333333333334</v>
      </c>
      <c r="K5750" s="52">
        <f>DATE(YEAR(tbl_raw_data[[#This Row],[Date Actioned]]),MONTH(tbl_raw_data[[#This Row],[Date Actioned]]),DAY(tbl_raw_data[[#This Row],[Date Actioned]]))</f>
        <v>45163</v>
      </c>
      <c r="L5750" s="50" t="str">
        <f>UPPER(TEXT(tbl_raw_data[[#This Row],[updated_date]],"MMMM"))</f>
        <v>AUGUST</v>
      </c>
      <c r="M5750" s="50" t="str">
        <f>"WEEK "&amp; IF(ROUNDUP(DAY(tbl_raw_data[[#This Row],[updated_date]])/7,0)=5,4,ROUNDUP(DAY(tbl_raw_data[[#This Row],[updated_date]])/7,0))</f>
        <v>WEEK 4</v>
      </c>
      <c r="N5750" s="50" t="str">
        <f>UPPER(VLOOKUP(tbl_raw_data[[#This Row],[Analyst]],Settiings!$A$2:$B$16,2,0))</f>
        <v>ROHAN</v>
      </c>
      <c r="O5750" s="50" t="str">
        <f>TRIM(UPPER(tbl_raw_data[[#This Row],[Outcome]]))</f>
        <v>APPROVE</v>
      </c>
      <c r="P5750" s="50" t="str">
        <f>TRIM(UPPER(tbl_raw_data[[#This Row],[Queue Name]]))</f>
        <v>CONSUMER PRE BUREAU</v>
      </c>
      <c r="Q5750" s="50" t="str">
        <f>IF(tbl_raw_data[[#This Row],[Time taken in min]]&lt;=Settiings!$D$2,"SLA_MET","SLA_NOT_MET")</f>
        <v>SLA_MET</v>
      </c>
      <c r="R5750" s="94"/>
    </row>
    <row r="5751" spans="1:18" x14ac:dyDescent="0.3">
      <c r="A5751" s="14" t="s">
        <v>6427</v>
      </c>
      <c r="B5751" s="9">
        <v>45163.712569444448</v>
      </c>
      <c r="C5751" s="30">
        <v>45163.720092592594</v>
      </c>
      <c r="D5751" s="31" t="s">
        <v>13</v>
      </c>
      <c r="E5751" s="31" t="s">
        <v>19</v>
      </c>
      <c r="F5751" s="31" t="s">
        <v>24</v>
      </c>
      <c r="G5751" s="33"/>
      <c r="H5751" s="87"/>
      <c r="I5751" s="48">
        <f>tbl_raw_data[[#This Row],[Date Actioned]]-tbl_raw_data[[#This Row],[Date Tagged]]</f>
        <v>7.5231481459923089E-3</v>
      </c>
      <c r="J5751" s="46">
        <f>HOUR(tbl_raw_data[[#This Row],[Time_taken]])*60+MINUTE(tbl_raw_data[[#This Row],[Time_taken]])+SECOND(tbl_raw_data[[#This Row],[Time_taken]])/60</f>
        <v>10.833333333333334</v>
      </c>
      <c r="K5751" s="52">
        <f>DATE(YEAR(tbl_raw_data[[#This Row],[Date Actioned]]),MONTH(tbl_raw_data[[#This Row],[Date Actioned]]),DAY(tbl_raw_data[[#This Row],[Date Actioned]]))</f>
        <v>45163</v>
      </c>
      <c r="L5751" s="50" t="str">
        <f>UPPER(TEXT(tbl_raw_data[[#This Row],[updated_date]],"MMMM"))</f>
        <v>AUGUST</v>
      </c>
      <c r="M5751" s="50" t="str">
        <f>"WEEK "&amp; IF(ROUNDUP(DAY(tbl_raw_data[[#This Row],[updated_date]])/7,0)=5,4,ROUNDUP(DAY(tbl_raw_data[[#This Row],[updated_date]])/7,0))</f>
        <v>WEEK 4</v>
      </c>
      <c r="N5751" s="50" t="str">
        <f>UPPER(VLOOKUP(tbl_raw_data[[#This Row],[Analyst]],Settiings!$A$2:$B$16,2,0))</f>
        <v>QUADIR</v>
      </c>
      <c r="O5751" s="50" t="str">
        <f>TRIM(UPPER(tbl_raw_data[[#This Row],[Outcome]]))</f>
        <v>APPROVE</v>
      </c>
      <c r="P5751" s="50" t="str">
        <f>TRIM(UPPER(tbl_raw_data[[#This Row],[Queue Name]]))</f>
        <v>CONSUMER POST BUREAU</v>
      </c>
      <c r="Q5751" s="50" t="str">
        <f>IF(tbl_raw_data[[#This Row],[Time taken in min]]&lt;=Settiings!$D$2,"SLA_MET","SLA_NOT_MET")</f>
        <v>SLA_MET</v>
      </c>
      <c r="R5751" s="94"/>
    </row>
    <row r="5752" spans="1:18" x14ac:dyDescent="0.3">
      <c r="A5752" s="20" t="s">
        <v>6428</v>
      </c>
      <c r="B5752" s="15">
        <v>45163.713564814818</v>
      </c>
      <c r="C5752" s="28">
        <v>45163.719375000001</v>
      </c>
      <c r="D5752" s="29" t="s">
        <v>13</v>
      </c>
      <c r="E5752" s="29" t="s">
        <v>9</v>
      </c>
      <c r="F5752" s="29" t="s">
        <v>65</v>
      </c>
      <c r="G5752" s="29" t="s">
        <v>946</v>
      </c>
      <c r="H5752" s="84"/>
      <c r="I5752" s="48">
        <f>tbl_raw_data[[#This Row],[Date Actioned]]-tbl_raw_data[[#This Row],[Date Tagged]]</f>
        <v>5.8101851827814244E-3</v>
      </c>
      <c r="J5752" s="46">
        <f>HOUR(tbl_raw_data[[#This Row],[Time_taken]])*60+MINUTE(tbl_raw_data[[#This Row],[Time_taken]])+SECOND(tbl_raw_data[[#This Row],[Time_taken]])/60</f>
        <v>8.3666666666666671</v>
      </c>
      <c r="K5752" s="52">
        <f>DATE(YEAR(tbl_raw_data[[#This Row],[Date Actioned]]),MONTH(tbl_raw_data[[#This Row],[Date Actioned]]),DAY(tbl_raw_data[[#This Row],[Date Actioned]]))</f>
        <v>45163</v>
      </c>
      <c r="L5752" s="50" t="str">
        <f>UPPER(TEXT(tbl_raw_data[[#This Row],[updated_date]],"MMMM"))</f>
        <v>AUGUST</v>
      </c>
      <c r="M5752" s="50" t="str">
        <f>"WEEK "&amp; IF(ROUNDUP(DAY(tbl_raw_data[[#This Row],[updated_date]])/7,0)=5,4,ROUNDUP(DAY(tbl_raw_data[[#This Row],[updated_date]])/7,0))</f>
        <v>WEEK 4</v>
      </c>
      <c r="N5752" s="50" t="str">
        <f>UPPER(VLOOKUP(tbl_raw_data[[#This Row],[Analyst]],Settiings!$A$2:$B$16,2,0))</f>
        <v>SAM</v>
      </c>
      <c r="O5752" s="50" t="str">
        <f>TRIM(UPPER(tbl_raw_data[[#This Row],[Outcome]]))</f>
        <v>APPROVE</v>
      </c>
      <c r="P5752" s="50" t="str">
        <f>TRIM(UPPER(tbl_raw_data[[#This Row],[Queue Name]]))</f>
        <v>CONSUMER EXISTING</v>
      </c>
      <c r="Q5752" s="50" t="str">
        <f>IF(tbl_raw_data[[#This Row],[Time taken in min]]&lt;=Settiings!$D$2,"SLA_MET","SLA_NOT_MET")</f>
        <v>SLA_MET</v>
      </c>
      <c r="R5752" s="94"/>
    </row>
    <row r="5753" spans="1:18" x14ac:dyDescent="0.3">
      <c r="A5753" s="23" t="s">
        <v>6429</v>
      </c>
      <c r="B5753" s="9">
        <v>45163.715694444443</v>
      </c>
      <c r="C5753" s="30">
        <v>45163.725335648145</v>
      </c>
      <c r="D5753" s="31" t="s">
        <v>13</v>
      </c>
      <c r="E5753" s="31" t="s">
        <v>9</v>
      </c>
      <c r="F5753" s="31" t="s">
        <v>53</v>
      </c>
      <c r="G5753" s="31" t="s">
        <v>17</v>
      </c>
      <c r="H5753" s="85"/>
      <c r="I5753" s="48">
        <f>tbl_raw_data[[#This Row],[Date Actioned]]-tbl_raw_data[[#This Row],[Date Tagged]]</f>
        <v>9.6412037019035779E-3</v>
      </c>
      <c r="J5753" s="46">
        <f>HOUR(tbl_raw_data[[#This Row],[Time_taken]])*60+MINUTE(tbl_raw_data[[#This Row],[Time_taken]])+SECOND(tbl_raw_data[[#This Row],[Time_taken]])/60</f>
        <v>13.883333333333333</v>
      </c>
      <c r="K5753" s="52">
        <f>DATE(YEAR(tbl_raw_data[[#This Row],[Date Actioned]]),MONTH(tbl_raw_data[[#This Row],[Date Actioned]]),DAY(tbl_raw_data[[#This Row],[Date Actioned]]))</f>
        <v>45163</v>
      </c>
      <c r="L5753" s="50" t="str">
        <f>UPPER(TEXT(tbl_raw_data[[#This Row],[updated_date]],"MMMM"))</f>
        <v>AUGUST</v>
      </c>
      <c r="M5753" s="50" t="str">
        <f>"WEEK "&amp; IF(ROUNDUP(DAY(tbl_raw_data[[#This Row],[updated_date]])/7,0)=5,4,ROUNDUP(DAY(tbl_raw_data[[#This Row],[updated_date]])/7,0))</f>
        <v>WEEK 4</v>
      </c>
      <c r="N5753" s="50" t="str">
        <f>UPPER(VLOOKUP(tbl_raw_data[[#This Row],[Analyst]],Settiings!$A$2:$B$16,2,0))</f>
        <v>NAVED</v>
      </c>
      <c r="O5753" s="50" t="str">
        <f>TRIM(UPPER(tbl_raw_data[[#This Row],[Outcome]]))</f>
        <v>APPROVE</v>
      </c>
      <c r="P5753" s="50" t="str">
        <f>TRIM(UPPER(tbl_raw_data[[#This Row],[Queue Name]]))</f>
        <v>CONSUMER EXISTING</v>
      </c>
      <c r="Q5753" s="50" t="str">
        <f>IF(tbl_raw_data[[#This Row],[Time taken in min]]&lt;=Settiings!$D$2,"SLA_MET","SLA_NOT_MET")</f>
        <v>SLA_MET</v>
      </c>
      <c r="R5753" s="94"/>
    </row>
    <row r="5754" spans="1:18" x14ac:dyDescent="0.3">
      <c r="A5754" s="14" t="s">
        <v>6430</v>
      </c>
      <c r="B5754" s="15">
        <v>45163.717210648145</v>
      </c>
      <c r="C5754" s="28">
        <v>45163.724942129629</v>
      </c>
      <c r="D5754" s="29" t="s">
        <v>13</v>
      </c>
      <c r="E5754" s="29" t="s">
        <v>9</v>
      </c>
      <c r="F5754" s="29" t="s">
        <v>65</v>
      </c>
      <c r="G5754" s="29" t="s">
        <v>128</v>
      </c>
      <c r="H5754" s="84"/>
      <c r="I5754" s="48">
        <f>tbl_raw_data[[#This Row],[Date Actioned]]-tbl_raw_data[[#This Row],[Date Tagged]]</f>
        <v>7.7314814843703061E-3</v>
      </c>
      <c r="J5754" s="46">
        <f>HOUR(tbl_raw_data[[#This Row],[Time_taken]])*60+MINUTE(tbl_raw_data[[#This Row],[Time_taken]])+SECOND(tbl_raw_data[[#This Row],[Time_taken]])/60</f>
        <v>11.133333333333333</v>
      </c>
      <c r="K5754" s="52">
        <f>DATE(YEAR(tbl_raw_data[[#This Row],[Date Actioned]]),MONTH(tbl_raw_data[[#This Row],[Date Actioned]]),DAY(tbl_raw_data[[#This Row],[Date Actioned]]))</f>
        <v>45163</v>
      </c>
      <c r="L5754" s="50" t="str">
        <f>UPPER(TEXT(tbl_raw_data[[#This Row],[updated_date]],"MMMM"))</f>
        <v>AUGUST</v>
      </c>
      <c r="M5754" s="50" t="str">
        <f>"WEEK "&amp; IF(ROUNDUP(DAY(tbl_raw_data[[#This Row],[updated_date]])/7,0)=5,4,ROUNDUP(DAY(tbl_raw_data[[#This Row],[updated_date]])/7,0))</f>
        <v>WEEK 4</v>
      </c>
      <c r="N5754" s="50" t="str">
        <f>UPPER(VLOOKUP(tbl_raw_data[[#This Row],[Analyst]],Settiings!$A$2:$B$16,2,0))</f>
        <v>SAM</v>
      </c>
      <c r="O5754" s="50" t="str">
        <f>TRIM(UPPER(tbl_raw_data[[#This Row],[Outcome]]))</f>
        <v>APPROVE</v>
      </c>
      <c r="P5754" s="50" t="str">
        <f>TRIM(UPPER(tbl_raw_data[[#This Row],[Queue Name]]))</f>
        <v>CONSUMER EXISTING</v>
      </c>
      <c r="Q5754" s="50" t="str">
        <f>IF(tbl_raw_data[[#This Row],[Time taken in min]]&lt;=Settiings!$D$2,"SLA_MET","SLA_NOT_MET")</f>
        <v>SLA_MET</v>
      </c>
      <c r="R5754" s="94"/>
    </row>
    <row r="5755" spans="1:18" x14ac:dyDescent="0.3">
      <c r="A5755" s="20" t="s">
        <v>6431</v>
      </c>
      <c r="B5755" s="9">
        <v>45163.719409722224</v>
      </c>
      <c r="C5755" s="30">
        <v>45163.725381944445</v>
      </c>
      <c r="D5755" s="31" t="s">
        <v>13</v>
      </c>
      <c r="E5755" s="31" t="s">
        <v>9</v>
      </c>
      <c r="F5755" s="31" t="s">
        <v>76</v>
      </c>
      <c r="G5755" s="31" t="s">
        <v>17</v>
      </c>
      <c r="H5755" s="85"/>
      <c r="I5755" s="48">
        <f>tbl_raw_data[[#This Row],[Date Actioned]]-tbl_raw_data[[#This Row],[Date Tagged]]</f>
        <v>5.9722222213167697E-3</v>
      </c>
      <c r="J5755" s="46">
        <f>HOUR(tbl_raw_data[[#This Row],[Time_taken]])*60+MINUTE(tbl_raw_data[[#This Row],[Time_taken]])+SECOND(tbl_raw_data[[#This Row],[Time_taken]])/60</f>
        <v>8.6</v>
      </c>
      <c r="K5755" s="52">
        <f>DATE(YEAR(tbl_raw_data[[#This Row],[Date Actioned]]),MONTH(tbl_raw_data[[#This Row],[Date Actioned]]),DAY(tbl_raw_data[[#This Row],[Date Actioned]]))</f>
        <v>45163</v>
      </c>
      <c r="L5755" s="50" t="str">
        <f>UPPER(TEXT(tbl_raw_data[[#This Row],[updated_date]],"MMMM"))</f>
        <v>AUGUST</v>
      </c>
      <c r="M5755" s="50" t="str">
        <f>"WEEK "&amp; IF(ROUNDUP(DAY(tbl_raw_data[[#This Row],[updated_date]])/7,0)=5,4,ROUNDUP(DAY(tbl_raw_data[[#This Row],[updated_date]])/7,0))</f>
        <v>WEEK 4</v>
      </c>
      <c r="N5755" s="50" t="str">
        <f>UPPER(VLOOKUP(tbl_raw_data[[#This Row],[Analyst]],Settiings!$A$2:$B$16,2,0))</f>
        <v>ROHAN</v>
      </c>
      <c r="O5755" s="50" t="str">
        <f>TRIM(UPPER(tbl_raw_data[[#This Row],[Outcome]]))</f>
        <v>APPROVE</v>
      </c>
      <c r="P5755" s="50" t="str">
        <f>TRIM(UPPER(tbl_raw_data[[#This Row],[Queue Name]]))</f>
        <v>CONSUMER EXISTING</v>
      </c>
      <c r="Q5755" s="50" t="str">
        <f>IF(tbl_raw_data[[#This Row],[Time taken in min]]&lt;=Settiings!$D$2,"SLA_MET","SLA_NOT_MET")</f>
        <v>SLA_MET</v>
      </c>
      <c r="R5755" s="94"/>
    </row>
    <row r="5756" spans="1:18" x14ac:dyDescent="0.3">
      <c r="A5756" s="23" t="s">
        <v>6432</v>
      </c>
      <c r="B5756" s="15">
        <v>45163.719814814816</v>
      </c>
      <c r="C5756" s="28">
        <v>45163.729710648149</v>
      </c>
      <c r="D5756" s="29" t="s">
        <v>13</v>
      </c>
      <c r="E5756" s="29" t="s">
        <v>9</v>
      </c>
      <c r="F5756" s="29" t="s">
        <v>24</v>
      </c>
      <c r="G5756" s="32"/>
      <c r="H5756" s="86"/>
      <c r="I5756" s="48">
        <f>tbl_raw_data[[#This Row],[Date Actioned]]-tbl_raw_data[[#This Row],[Date Tagged]]</f>
        <v>9.8958333328482695E-3</v>
      </c>
      <c r="J5756" s="46">
        <f>HOUR(tbl_raw_data[[#This Row],[Time_taken]])*60+MINUTE(tbl_raw_data[[#This Row],[Time_taken]])+SECOND(tbl_raw_data[[#This Row],[Time_taken]])/60</f>
        <v>14.25</v>
      </c>
      <c r="K5756" s="52">
        <f>DATE(YEAR(tbl_raw_data[[#This Row],[Date Actioned]]),MONTH(tbl_raw_data[[#This Row],[Date Actioned]]),DAY(tbl_raw_data[[#This Row],[Date Actioned]]))</f>
        <v>45163</v>
      </c>
      <c r="L5756" s="50" t="str">
        <f>UPPER(TEXT(tbl_raw_data[[#This Row],[updated_date]],"MMMM"))</f>
        <v>AUGUST</v>
      </c>
      <c r="M5756" s="50" t="str">
        <f>"WEEK "&amp; IF(ROUNDUP(DAY(tbl_raw_data[[#This Row],[updated_date]])/7,0)=5,4,ROUNDUP(DAY(tbl_raw_data[[#This Row],[updated_date]])/7,0))</f>
        <v>WEEK 4</v>
      </c>
      <c r="N5756" s="50" t="str">
        <f>UPPER(VLOOKUP(tbl_raw_data[[#This Row],[Analyst]],Settiings!$A$2:$B$16,2,0))</f>
        <v>QUADIR</v>
      </c>
      <c r="O5756" s="50" t="str">
        <f>TRIM(UPPER(tbl_raw_data[[#This Row],[Outcome]]))</f>
        <v>APPROVE</v>
      </c>
      <c r="P5756" s="50" t="str">
        <f>TRIM(UPPER(tbl_raw_data[[#This Row],[Queue Name]]))</f>
        <v>CONSUMER EXISTING</v>
      </c>
      <c r="Q5756" s="50" t="str">
        <f>IF(tbl_raw_data[[#This Row],[Time taken in min]]&lt;=Settiings!$D$2,"SLA_MET","SLA_NOT_MET")</f>
        <v>SLA_MET</v>
      </c>
      <c r="R5756" s="94"/>
    </row>
    <row r="5757" spans="1:18" x14ac:dyDescent="0.3">
      <c r="A5757" s="14" t="s">
        <v>6434</v>
      </c>
      <c r="B5757" s="9">
        <v>45163.723379629628</v>
      </c>
      <c r="C5757" s="30">
        <v>45163.729988425926</v>
      </c>
      <c r="D5757" s="31" t="s">
        <v>13</v>
      </c>
      <c r="E5757" s="31" t="s">
        <v>19</v>
      </c>
      <c r="F5757" s="31" t="s">
        <v>65</v>
      </c>
      <c r="G5757" s="31" t="s">
        <v>946</v>
      </c>
      <c r="H5757" s="85"/>
      <c r="I5757" s="48">
        <f>tbl_raw_data[[#This Row],[Date Actioned]]-tbl_raw_data[[#This Row],[Date Tagged]]</f>
        <v>6.6087962986784987E-3</v>
      </c>
      <c r="J5757" s="46">
        <f>HOUR(tbl_raw_data[[#This Row],[Time_taken]])*60+MINUTE(tbl_raw_data[[#This Row],[Time_taken]])+SECOND(tbl_raw_data[[#This Row],[Time_taken]])/60</f>
        <v>9.5166666666666675</v>
      </c>
      <c r="K5757" s="52">
        <f>DATE(YEAR(tbl_raw_data[[#This Row],[Date Actioned]]),MONTH(tbl_raw_data[[#This Row],[Date Actioned]]),DAY(tbl_raw_data[[#This Row],[Date Actioned]]))</f>
        <v>45163</v>
      </c>
      <c r="L5757" s="50" t="str">
        <f>UPPER(TEXT(tbl_raw_data[[#This Row],[updated_date]],"MMMM"))</f>
        <v>AUGUST</v>
      </c>
      <c r="M5757" s="50" t="str">
        <f>"WEEK "&amp; IF(ROUNDUP(DAY(tbl_raw_data[[#This Row],[updated_date]])/7,0)=5,4,ROUNDUP(DAY(tbl_raw_data[[#This Row],[updated_date]])/7,0))</f>
        <v>WEEK 4</v>
      </c>
      <c r="N5757" s="50" t="str">
        <f>UPPER(VLOOKUP(tbl_raw_data[[#This Row],[Analyst]],Settiings!$A$2:$B$16,2,0))</f>
        <v>SAM</v>
      </c>
      <c r="O5757" s="50" t="str">
        <f>TRIM(UPPER(tbl_raw_data[[#This Row],[Outcome]]))</f>
        <v>APPROVE</v>
      </c>
      <c r="P5757" s="50" t="str">
        <f>TRIM(UPPER(tbl_raw_data[[#This Row],[Queue Name]]))</f>
        <v>CONSUMER POST BUREAU</v>
      </c>
      <c r="Q5757" s="50" t="str">
        <f>IF(tbl_raw_data[[#This Row],[Time taken in min]]&lt;=Settiings!$D$2,"SLA_MET","SLA_NOT_MET")</f>
        <v>SLA_MET</v>
      </c>
      <c r="R5757" s="94"/>
    </row>
    <row r="5758" spans="1:18" x14ac:dyDescent="0.3">
      <c r="A5758" s="20" t="s">
        <v>6437</v>
      </c>
      <c r="B5758" s="15">
        <v>45163.728333333333</v>
      </c>
      <c r="C5758" s="28">
        <v>45163.730868055558</v>
      </c>
      <c r="D5758" s="29" t="s">
        <v>13</v>
      </c>
      <c r="E5758" s="29" t="s">
        <v>9</v>
      </c>
      <c r="F5758" s="29" t="s">
        <v>50</v>
      </c>
      <c r="G5758" s="29" t="s">
        <v>17</v>
      </c>
      <c r="H5758" s="84"/>
      <c r="I5758" s="48">
        <f>tbl_raw_data[[#This Row],[Date Actioned]]-tbl_raw_data[[#This Row],[Date Tagged]]</f>
        <v>2.534722225391306E-3</v>
      </c>
      <c r="J5758" s="46">
        <f>HOUR(tbl_raw_data[[#This Row],[Time_taken]])*60+MINUTE(tbl_raw_data[[#This Row],[Time_taken]])+SECOND(tbl_raw_data[[#This Row],[Time_taken]])/60</f>
        <v>3.65</v>
      </c>
      <c r="K5758" s="52">
        <f>DATE(YEAR(tbl_raw_data[[#This Row],[Date Actioned]]),MONTH(tbl_raw_data[[#This Row],[Date Actioned]]),DAY(tbl_raw_data[[#This Row],[Date Actioned]]))</f>
        <v>45163</v>
      </c>
      <c r="L5758" s="50" t="str">
        <f>UPPER(TEXT(tbl_raw_data[[#This Row],[updated_date]],"MMMM"))</f>
        <v>AUGUST</v>
      </c>
      <c r="M5758" s="50" t="str">
        <f>"WEEK "&amp; IF(ROUNDUP(DAY(tbl_raw_data[[#This Row],[updated_date]])/7,0)=5,4,ROUNDUP(DAY(tbl_raw_data[[#This Row],[updated_date]])/7,0))</f>
        <v>WEEK 4</v>
      </c>
      <c r="N5758" s="50" t="str">
        <f>UPPER(VLOOKUP(tbl_raw_data[[#This Row],[Analyst]],Settiings!$A$2:$B$16,2,0))</f>
        <v>SHAHID</v>
      </c>
      <c r="O5758" s="50" t="str">
        <f>TRIM(UPPER(tbl_raw_data[[#This Row],[Outcome]]))</f>
        <v>APPROVE</v>
      </c>
      <c r="P5758" s="50" t="str">
        <f>TRIM(UPPER(tbl_raw_data[[#This Row],[Queue Name]]))</f>
        <v>CONSUMER EXISTING</v>
      </c>
      <c r="Q5758" s="50" t="str">
        <f>IF(tbl_raw_data[[#This Row],[Time taken in min]]&lt;=Settiings!$D$2,"SLA_MET","SLA_NOT_MET")</f>
        <v>SLA_MET</v>
      </c>
      <c r="R5758" s="94"/>
    </row>
    <row r="5759" spans="1:18" x14ac:dyDescent="0.3">
      <c r="A5759" s="23" t="s">
        <v>6442</v>
      </c>
      <c r="B5759" s="9">
        <v>45163.734351851854</v>
      </c>
      <c r="C5759" s="30">
        <v>45163.741157407407</v>
      </c>
      <c r="D5759" s="31" t="s">
        <v>13</v>
      </c>
      <c r="E5759" s="31" t="s">
        <v>47</v>
      </c>
      <c r="F5759" s="31" t="s">
        <v>53</v>
      </c>
      <c r="G5759" s="31" t="s">
        <v>255</v>
      </c>
      <c r="H5759" s="85"/>
      <c r="I5759" s="48">
        <f>tbl_raw_data[[#This Row],[Date Actioned]]-tbl_raw_data[[#This Row],[Date Tagged]]</f>
        <v>6.805555553000886E-3</v>
      </c>
      <c r="J5759" s="46">
        <f>HOUR(tbl_raw_data[[#This Row],[Time_taken]])*60+MINUTE(tbl_raw_data[[#This Row],[Time_taken]])+SECOND(tbl_raw_data[[#This Row],[Time_taken]])/60</f>
        <v>9.8000000000000007</v>
      </c>
      <c r="K5759" s="52">
        <f>DATE(YEAR(tbl_raw_data[[#This Row],[Date Actioned]]),MONTH(tbl_raw_data[[#This Row],[Date Actioned]]),DAY(tbl_raw_data[[#This Row],[Date Actioned]]))</f>
        <v>45163</v>
      </c>
      <c r="L5759" s="50" t="str">
        <f>UPPER(TEXT(tbl_raw_data[[#This Row],[updated_date]],"MMMM"))</f>
        <v>AUGUST</v>
      </c>
      <c r="M5759" s="50" t="str">
        <f>"WEEK "&amp; IF(ROUNDUP(DAY(tbl_raw_data[[#This Row],[updated_date]])/7,0)=5,4,ROUNDUP(DAY(tbl_raw_data[[#This Row],[updated_date]])/7,0))</f>
        <v>WEEK 4</v>
      </c>
      <c r="N5759" s="50" t="str">
        <f>UPPER(VLOOKUP(tbl_raw_data[[#This Row],[Analyst]],Settiings!$A$2:$B$16,2,0))</f>
        <v>NAVED</v>
      </c>
      <c r="O5759" s="50" t="str">
        <f>TRIM(UPPER(tbl_raw_data[[#This Row],[Outcome]]))</f>
        <v>APPROVE</v>
      </c>
      <c r="P5759" s="50" t="str">
        <f>TRIM(UPPER(tbl_raw_data[[#This Row],[Queue Name]]))</f>
        <v>CONSUMER PRE BUREAU</v>
      </c>
      <c r="Q5759" s="50" t="str">
        <f>IF(tbl_raw_data[[#This Row],[Time taken in min]]&lt;=Settiings!$D$2,"SLA_MET","SLA_NOT_MET")</f>
        <v>SLA_MET</v>
      </c>
      <c r="R5759" s="94"/>
    </row>
    <row r="5760" spans="1:18" x14ac:dyDescent="0.3">
      <c r="A5760" s="14" t="s">
        <v>6444</v>
      </c>
      <c r="B5760" s="15">
        <v>45163.739907407406</v>
      </c>
      <c r="C5760" s="28">
        <v>45163.750856481478</v>
      </c>
      <c r="D5760" s="29" t="s">
        <v>13</v>
      </c>
      <c r="E5760" s="29" t="s">
        <v>19</v>
      </c>
      <c r="F5760" s="29" t="s">
        <v>53</v>
      </c>
      <c r="G5760" s="29" t="s">
        <v>17</v>
      </c>
      <c r="H5760" s="84"/>
      <c r="I5760" s="48">
        <f>tbl_raw_data[[#This Row],[Date Actioned]]-tbl_raw_data[[#This Row],[Date Tagged]]</f>
        <v>1.0949074072414078E-2</v>
      </c>
      <c r="J5760" s="46">
        <f>HOUR(tbl_raw_data[[#This Row],[Time_taken]])*60+MINUTE(tbl_raw_data[[#This Row],[Time_taken]])+SECOND(tbl_raw_data[[#This Row],[Time_taken]])/60</f>
        <v>15.766666666666667</v>
      </c>
      <c r="K5760" s="52">
        <f>DATE(YEAR(tbl_raw_data[[#This Row],[Date Actioned]]),MONTH(tbl_raw_data[[#This Row],[Date Actioned]]),DAY(tbl_raw_data[[#This Row],[Date Actioned]]))</f>
        <v>45163</v>
      </c>
      <c r="L5760" s="50" t="str">
        <f>UPPER(TEXT(tbl_raw_data[[#This Row],[updated_date]],"MMMM"))</f>
        <v>AUGUST</v>
      </c>
      <c r="M5760" s="50" t="str">
        <f>"WEEK "&amp; IF(ROUNDUP(DAY(tbl_raw_data[[#This Row],[updated_date]])/7,0)=5,4,ROUNDUP(DAY(tbl_raw_data[[#This Row],[updated_date]])/7,0))</f>
        <v>WEEK 4</v>
      </c>
      <c r="N5760" s="50" t="str">
        <f>UPPER(VLOOKUP(tbl_raw_data[[#This Row],[Analyst]],Settiings!$A$2:$B$16,2,0))</f>
        <v>NAVED</v>
      </c>
      <c r="O5760" s="50" t="str">
        <f>TRIM(UPPER(tbl_raw_data[[#This Row],[Outcome]]))</f>
        <v>APPROVE</v>
      </c>
      <c r="P5760" s="50" t="str">
        <f>TRIM(UPPER(tbl_raw_data[[#This Row],[Queue Name]]))</f>
        <v>CONSUMER POST BUREAU</v>
      </c>
      <c r="Q5760" s="50" t="str">
        <f>IF(tbl_raw_data[[#This Row],[Time taken in min]]&lt;=Settiings!$D$2,"SLA_MET","SLA_NOT_MET")</f>
        <v>SLA_MET</v>
      </c>
      <c r="R5760" s="94"/>
    </row>
    <row r="5761" spans="1:18" x14ac:dyDescent="0.3">
      <c r="A5761" s="20" t="s">
        <v>6445</v>
      </c>
      <c r="B5761" s="9">
        <v>45163.746979166666</v>
      </c>
      <c r="C5761" s="30">
        <v>45163.751192129632</v>
      </c>
      <c r="D5761" s="31" t="s">
        <v>13</v>
      </c>
      <c r="E5761" s="31" t="s">
        <v>19</v>
      </c>
      <c r="F5761" s="31" t="s">
        <v>50</v>
      </c>
      <c r="G5761" s="31" t="s">
        <v>17</v>
      </c>
      <c r="H5761" s="85"/>
      <c r="I5761" s="48">
        <f>tbl_raw_data[[#This Row],[Date Actioned]]-tbl_raw_data[[#This Row],[Date Tagged]]</f>
        <v>4.2129629655391909E-3</v>
      </c>
      <c r="J5761" s="46">
        <f>HOUR(tbl_raw_data[[#This Row],[Time_taken]])*60+MINUTE(tbl_raw_data[[#This Row],[Time_taken]])+SECOND(tbl_raw_data[[#This Row],[Time_taken]])/60</f>
        <v>6.0666666666666664</v>
      </c>
      <c r="K5761" s="52">
        <f>DATE(YEAR(tbl_raw_data[[#This Row],[Date Actioned]]),MONTH(tbl_raw_data[[#This Row],[Date Actioned]]),DAY(tbl_raw_data[[#This Row],[Date Actioned]]))</f>
        <v>45163</v>
      </c>
      <c r="L5761" s="50" t="str">
        <f>UPPER(TEXT(tbl_raw_data[[#This Row],[updated_date]],"MMMM"))</f>
        <v>AUGUST</v>
      </c>
      <c r="M5761" s="50" t="str">
        <f>"WEEK "&amp; IF(ROUNDUP(DAY(tbl_raw_data[[#This Row],[updated_date]])/7,0)=5,4,ROUNDUP(DAY(tbl_raw_data[[#This Row],[updated_date]])/7,0))</f>
        <v>WEEK 4</v>
      </c>
      <c r="N5761" s="50" t="str">
        <f>UPPER(VLOOKUP(tbl_raw_data[[#This Row],[Analyst]],Settiings!$A$2:$B$16,2,0))</f>
        <v>SHAHID</v>
      </c>
      <c r="O5761" s="50" t="str">
        <f>TRIM(UPPER(tbl_raw_data[[#This Row],[Outcome]]))</f>
        <v>APPROVE</v>
      </c>
      <c r="P5761" s="50" t="str">
        <f>TRIM(UPPER(tbl_raw_data[[#This Row],[Queue Name]]))</f>
        <v>CONSUMER POST BUREAU</v>
      </c>
      <c r="Q5761" s="50" t="str">
        <f>IF(tbl_raw_data[[#This Row],[Time taken in min]]&lt;=Settiings!$D$2,"SLA_MET","SLA_NOT_MET")</f>
        <v>SLA_MET</v>
      </c>
      <c r="R5761" s="94"/>
    </row>
    <row r="5762" spans="1:18" x14ac:dyDescent="0.3">
      <c r="A5762" s="23" t="s">
        <v>6448</v>
      </c>
      <c r="B5762" s="15">
        <v>45163.759155092594</v>
      </c>
      <c r="C5762" s="28">
        <v>45163.767997685187</v>
      </c>
      <c r="D5762" s="29" t="s">
        <v>13</v>
      </c>
      <c r="E5762" s="29" t="s">
        <v>19</v>
      </c>
      <c r="F5762" s="29" t="s">
        <v>76</v>
      </c>
      <c r="G5762" s="29" t="s">
        <v>17</v>
      </c>
      <c r="H5762" s="84"/>
      <c r="I5762" s="48">
        <f>tbl_raw_data[[#This Row],[Date Actioned]]-tbl_raw_data[[#This Row],[Date Tagged]]</f>
        <v>8.8425925932824612E-3</v>
      </c>
      <c r="J5762" s="46">
        <f>HOUR(tbl_raw_data[[#This Row],[Time_taken]])*60+MINUTE(tbl_raw_data[[#This Row],[Time_taken]])+SECOND(tbl_raw_data[[#This Row],[Time_taken]])/60</f>
        <v>12.733333333333333</v>
      </c>
      <c r="K5762" s="52">
        <f>DATE(YEAR(tbl_raw_data[[#This Row],[Date Actioned]]),MONTH(tbl_raw_data[[#This Row],[Date Actioned]]),DAY(tbl_raw_data[[#This Row],[Date Actioned]]))</f>
        <v>45163</v>
      </c>
      <c r="L5762" s="50" t="str">
        <f>UPPER(TEXT(tbl_raw_data[[#This Row],[updated_date]],"MMMM"))</f>
        <v>AUGUST</v>
      </c>
      <c r="M5762" s="50" t="str">
        <f>"WEEK "&amp; IF(ROUNDUP(DAY(tbl_raw_data[[#This Row],[updated_date]])/7,0)=5,4,ROUNDUP(DAY(tbl_raw_data[[#This Row],[updated_date]])/7,0))</f>
        <v>WEEK 4</v>
      </c>
      <c r="N5762" s="50" t="str">
        <f>UPPER(VLOOKUP(tbl_raw_data[[#This Row],[Analyst]],Settiings!$A$2:$B$16,2,0))</f>
        <v>ROHAN</v>
      </c>
      <c r="O5762" s="50" t="str">
        <f>TRIM(UPPER(tbl_raw_data[[#This Row],[Outcome]]))</f>
        <v>APPROVE</v>
      </c>
      <c r="P5762" s="50" t="str">
        <f>TRIM(UPPER(tbl_raw_data[[#This Row],[Queue Name]]))</f>
        <v>CONSUMER POST BUREAU</v>
      </c>
      <c r="Q5762" s="50" t="str">
        <f>IF(tbl_raw_data[[#This Row],[Time taken in min]]&lt;=Settiings!$D$2,"SLA_MET","SLA_NOT_MET")</f>
        <v>SLA_MET</v>
      </c>
      <c r="R5762" s="94"/>
    </row>
    <row r="5763" spans="1:18" x14ac:dyDescent="0.3">
      <c r="A5763" s="14" t="s">
        <v>6449</v>
      </c>
      <c r="B5763" s="9">
        <v>45163.785324074073</v>
      </c>
      <c r="C5763" s="30">
        <v>45163.789953703701</v>
      </c>
      <c r="D5763" s="31" t="s">
        <v>13</v>
      </c>
      <c r="E5763" s="31" t="s">
        <v>9</v>
      </c>
      <c r="F5763" s="31" t="s">
        <v>50</v>
      </c>
      <c r="G5763" s="31" t="s">
        <v>17</v>
      </c>
      <c r="H5763" s="85"/>
      <c r="I5763" s="48">
        <f>tbl_raw_data[[#This Row],[Date Actioned]]-tbl_raw_data[[#This Row],[Date Tagged]]</f>
        <v>4.6296296277432702E-3</v>
      </c>
      <c r="J5763" s="46">
        <f>HOUR(tbl_raw_data[[#This Row],[Time_taken]])*60+MINUTE(tbl_raw_data[[#This Row],[Time_taken]])+SECOND(tbl_raw_data[[#This Row],[Time_taken]])/60</f>
        <v>6.666666666666667</v>
      </c>
      <c r="K5763" s="52">
        <f>DATE(YEAR(tbl_raw_data[[#This Row],[Date Actioned]]),MONTH(tbl_raw_data[[#This Row],[Date Actioned]]),DAY(tbl_raw_data[[#This Row],[Date Actioned]]))</f>
        <v>45163</v>
      </c>
      <c r="L5763" s="50" t="str">
        <f>UPPER(TEXT(tbl_raw_data[[#This Row],[updated_date]],"MMMM"))</f>
        <v>AUGUST</v>
      </c>
      <c r="M5763" s="50" t="str">
        <f>"WEEK "&amp; IF(ROUNDUP(DAY(tbl_raw_data[[#This Row],[updated_date]])/7,0)=5,4,ROUNDUP(DAY(tbl_raw_data[[#This Row],[updated_date]])/7,0))</f>
        <v>WEEK 4</v>
      </c>
      <c r="N5763" s="50" t="str">
        <f>UPPER(VLOOKUP(tbl_raw_data[[#This Row],[Analyst]],Settiings!$A$2:$B$16,2,0))</f>
        <v>SHAHID</v>
      </c>
      <c r="O5763" s="50" t="str">
        <f>TRIM(UPPER(tbl_raw_data[[#This Row],[Outcome]]))</f>
        <v>APPROVE</v>
      </c>
      <c r="P5763" s="50" t="str">
        <f>TRIM(UPPER(tbl_raw_data[[#This Row],[Queue Name]]))</f>
        <v>CONSUMER EXISTING</v>
      </c>
      <c r="Q5763" s="50" t="str">
        <f>IF(tbl_raw_data[[#This Row],[Time taken in min]]&lt;=Settiings!$D$2,"SLA_MET","SLA_NOT_MET")</f>
        <v>SLA_MET</v>
      </c>
      <c r="R5763" s="94"/>
    </row>
    <row r="5764" spans="1:18" x14ac:dyDescent="0.3">
      <c r="A5764" s="20" t="s">
        <v>6450</v>
      </c>
      <c r="B5764" s="15">
        <v>45163.796932870369</v>
      </c>
      <c r="C5764" s="28">
        <v>45163.801655092589</v>
      </c>
      <c r="D5764" s="29" t="s">
        <v>13</v>
      </c>
      <c r="E5764" s="29" t="s">
        <v>9</v>
      </c>
      <c r="F5764" s="29" t="s">
        <v>50</v>
      </c>
      <c r="G5764" s="29" t="s">
        <v>77</v>
      </c>
      <c r="H5764" s="84"/>
      <c r="I5764" s="48">
        <f>tbl_raw_data[[#This Row],[Date Actioned]]-tbl_raw_data[[#This Row],[Date Tagged]]</f>
        <v>4.7222222201526165E-3</v>
      </c>
      <c r="J5764" s="46">
        <f>HOUR(tbl_raw_data[[#This Row],[Time_taken]])*60+MINUTE(tbl_raw_data[[#This Row],[Time_taken]])+SECOND(tbl_raw_data[[#This Row],[Time_taken]])/60</f>
        <v>6.8</v>
      </c>
      <c r="K5764" s="52">
        <f>DATE(YEAR(tbl_raw_data[[#This Row],[Date Actioned]]),MONTH(tbl_raw_data[[#This Row],[Date Actioned]]),DAY(tbl_raw_data[[#This Row],[Date Actioned]]))</f>
        <v>45163</v>
      </c>
      <c r="L5764" s="50" t="str">
        <f>UPPER(TEXT(tbl_raw_data[[#This Row],[updated_date]],"MMMM"))</f>
        <v>AUGUST</v>
      </c>
      <c r="M5764" s="50" t="str">
        <f>"WEEK "&amp; IF(ROUNDUP(DAY(tbl_raw_data[[#This Row],[updated_date]])/7,0)=5,4,ROUNDUP(DAY(tbl_raw_data[[#This Row],[updated_date]])/7,0))</f>
        <v>WEEK 4</v>
      </c>
      <c r="N5764" s="50" t="str">
        <f>UPPER(VLOOKUP(tbl_raw_data[[#This Row],[Analyst]],Settiings!$A$2:$B$16,2,0))</f>
        <v>SHAHID</v>
      </c>
      <c r="O5764" s="50" t="str">
        <f>TRIM(UPPER(tbl_raw_data[[#This Row],[Outcome]]))</f>
        <v>APPROVE</v>
      </c>
      <c r="P5764" s="50" t="str">
        <f>TRIM(UPPER(tbl_raw_data[[#This Row],[Queue Name]]))</f>
        <v>CONSUMER EXISTING</v>
      </c>
      <c r="Q5764" s="50" t="str">
        <f>IF(tbl_raw_data[[#This Row],[Time taken in min]]&lt;=Settiings!$D$2,"SLA_MET","SLA_NOT_MET")</f>
        <v>SLA_MET</v>
      </c>
      <c r="R5764" s="94"/>
    </row>
    <row r="5765" spans="1:18" x14ac:dyDescent="0.3">
      <c r="A5765" s="23" t="s">
        <v>6453</v>
      </c>
      <c r="B5765" s="9">
        <v>45163.838935185187</v>
      </c>
      <c r="C5765" s="30">
        <v>45164.361030092594</v>
      </c>
      <c r="D5765" s="31" t="s">
        <v>13</v>
      </c>
      <c r="E5765" s="31" t="s">
        <v>9</v>
      </c>
      <c r="F5765" s="31" t="s">
        <v>50</v>
      </c>
      <c r="G5765" s="33"/>
      <c r="H5765" s="87"/>
      <c r="I5765" s="48">
        <f>tbl_raw_data[[#This Row],[Date Actioned]]-tbl_raw_data[[#This Row],[Date Tagged]]</f>
        <v>0.5220949074064265</v>
      </c>
      <c r="J5765" s="46">
        <f>HOUR(tbl_raw_data[[#This Row],[Time_taken]])*60+MINUTE(tbl_raw_data[[#This Row],[Time_taken]])+SECOND(tbl_raw_data[[#This Row],[Time_taken]])/60</f>
        <v>751.81666666666672</v>
      </c>
      <c r="K5765" s="52">
        <f>DATE(YEAR(tbl_raw_data[[#This Row],[Date Actioned]]),MONTH(tbl_raw_data[[#This Row],[Date Actioned]]),DAY(tbl_raw_data[[#This Row],[Date Actioned]]))</f>
        <v>45164</v>
      </c>
      <c r="L5765" s="50" t="str">
        <f>UPPER(TEXT(tbl_raw_data[[#This Row],[updated_date]],"MMMM"))</f>
        <v>AUGUST</v>
      </c>
      <c r="M5765" s="50" t="str">
        <f>"WEEK "&amp; IF(ROUNDUP(DAY(tbl_raw_data[[#This Row],[updated_date]])/7,0)=5,4,ROUNDUP(DAY(tbl_raw_data[[#This Row],[updated_date]])/7,0))</f>
        <v>WEEK 4</v>
      </c>
      <c r="N5765" s="50" t="str">
        <f>UPPER(VLOOKUP(tbl_raw_data[[#This Row],[Analyst]],Settiings!$A$2:$B$16,2,0))</f>
        <v>SHAHID</v>
      </c>
      <c r="O5765" s="50" t="str">
        <f>TRIM(UPPER(tbl_raw_data[[#This Row],[Outcome]]))</f>
        <v>APPROVE</v>
      </c>
      <c r="P5765" s="50" t="str">
        <f>TRIM(UPPER(tbl_raw_data[[#This Row],[Queue Name]]))</f>
        <v>CONSUMER EXISTING</v>
      </c>
      <c r="Q5765" s="50" t="str">
        <f>IF(tbl_raw_data[[#This Row],[Time taken in min]]&lt;=Settiings!$D$2,"SLA_MET","SLA_NOT_MET")</f>
        <v>SLA_NOT_MET</v>
      </c>
      <c r="R5765" s="94"/>
    </row>
    <row r="5766" spans="1:18" x14ac:dyDescent="0.3">
      <c r="A5766" s="20" t="s">
        <v>6460</v>
      </c>
      <c r="B5766" s="15">
        <v>45164.442291666666</v>
      </c>
      <c r="C5766" s="28">
        <v>45164.447002314817</v>
      </c>
      <c r="D5766" s="29" t="s">
        <v>13</v>
      </c>
      <c r="E5766" s="29" t="s">
        <v>47</v>
      </c>
      <c r="F5766" s="29" t="s">
        <v>65</v>
      </c>
      <c r="G5766" s="29" t="s">
        <v>77</v>
      </c>
      <c r="H5766" s="84"/>
      <c r="I5766" s="48">
        <f>tbl_raw_data[[#This Row],[Date Actioned]]-tbl_raw_data[[#This Row],[Date Tagged]]</f>
        <v>4.7106481506489217E-3</v>
      </c>
      <c r="J5766" s="46">
        <f>HOUR(tbl_raw_data[[#This Row],[Time_taken]])*60+MINUTE(tbl_raw_data[[#This Row],[Time_taken]])+SECOND(tbl_raw_data[[#This Row],[Time_taken]])/60</f>
        <v>6.7833333333333332</v>
      </c>
      <c r="K5766" s="52">
        <f>DATE(YEAR(tbl_raw_data[[#This Row],[Date Actioned]]),MONTH(tbl_raw_data[[#This Row],[Date Actioned]]),DAY(tbl_raw_data[[#This Row],[Date Actioned]]))</f>
        <v>45164</v>
      </c>
      <c r="L5766" s="50" t="str">
        <f>UPPER(TEXT(tbl_raw_data[[#This Row],[updated_date]],"MMMM"))</f>
        <v>AUGUST</v>
      </c>
      <c r="M5766" s="50" t="str">
        <f>"WEEK "&amp; IF(ROUNDUP(DAY(tbl_raw_data[[#This Row],[updated_date]])/7,0)=5,4,ROUNDUP(DAY(tbl_raw_data[[#This Row],[updated_date]])/7,0))</f>
        <v>WEEK 4</v>
      </c>
      <c r="N5766" s="50" t="str">
        <f>UPPER(VLOOKUP(tbl_raw_data[[#This Row],[Analyst]],Settiings!$A$2:$B$16,2,0))</f>
        <v>SAM</v>
      </c>
      <c r="O5766" s="50" t="str">
        <f>TRIM(UPPER(tbl_raw_data[[#This Row],[Outcome]]))</f>
        <v>APPROVE</v>
      </c>
      <c r="P5766" s="50" t="str">
        <f>TRIM(UPPER(tbl_raw_data[[#This Row],[Queue Name]]))</f>
        <v>CONSUMER PRE BUREAU</v>
      </c>
      <c r="Q5766" s="50" t="str">
        <f>IF(tbl_raw_data[[#This Row],[Time taken in min]]&lt;=Settiings!$D$2,"SLA_MET","SLA_NOT_MET")</f>
        <v>SLA_MET</v>
      </c>
      <c r="R5766" s="94"/>
    </row>
    <row r="5767" spans="1:18" x14ac:dyDescent="0.3">
      <c r="A5767" s="14" t="s">
        <v>6466</v>
      </c>
      <c r="B5767" s="9">
        <v>45164.450752314813</v>
      </c>
      <c r="C5767" s="30">
        <v>45164.455983796295</v>
      </c>
      <c r="D5767" s="31" t="s">
        <v>27</v>
      </c>
      <c r="E5767" s="31" t="s">
        <v>19</v>
      </c>
      <c r="F5767" s="31" t="s">
        <v>50</v>
      </c>
      <c r="G5767" s="33"/>
      <c r="H5767" s="87"/>
      <c r="I5767" s="48">
        <f>tbl_raw_data[[#This Row],[Date Actioned]]-tbl_raw_data[[#This Row],[Date Tagged]]</f>
        <v>5.2314814820419997E-3</v>
      </c>
      <c r="J5767" s="46">
        <f>HOUR(tbl_raw_data[[#This Row],[Time_taken]])*60+MINUTE(tbl_raw_data[[#This Row],[Time_taken]])+SECOND(tbl_raw_data[[#This Row],[Time_taken]])/60</f>
        <v>7.5333333333333332</v>
      </c>
      <c r="K5767" s="52">
        <f>DATE(YEAR(tbl_raw_data[[#This Row],[Date Actioned]]),MONTH(tbl_raw_data[[#This Row],[Date Actioned]]),DAY(tbl_raw_data[[#This Row],[Date Actioned]]))</f>
        <v>45164</v>
      </c>
      <c r="L5767" s="50" t="str">
        <f>UPPER(TEXT(tbl_raw_data[[#This Row],[updated_date]],"MMMM"))</f>
        <v>AUGUST</v>
      </c>
      <c r="M5767" s="50" t="str">
        <f>"WEEK "&amp; IF(ROUNDUP(DAY(tbl_raw_data[[#This Row],[updated_date]])/7,0)=5,4,ROUNDUP(DAY(tbl_raw_data[[#This Row],[updated_date]])/7,0))</f>
        <v>WEEK 4</v>
      </c>
      <c r="N5767" s="50" t="str">
        <f>UPPER(VLOOKUP(tbl_raw_data[[#This Row],[Analyst]],Settiings!$A$2:$B$16,2,0))</f>
        <v>SHAHID</v>
      </c>
      <c r="O5767" s="50" t="str">
        <f>TRIM(UPPER(tbl_raw_data[[#This Row],[Outcome]]))</f>
        <v>DECLINE</v>
      </c>
      <c r="P5767" s="50" t="str">
        <f>TRIM(UPPER(tbl_raw_data[[#This Row],[Queue Name]]))</f>
        <v>CONSUMER POST BUREAU</v>
      </c>
      <c r="Q5767" s="50" t="str">
        <f>IF(tbl_raw_data[[#This Row],[Time taken in min]]&lt;=Settiings!$D$2,"SLA_MET","SLA_NOT_MET")</f>
        <v>SLA_MET</v>
      </c>
      <c r="R5767" s="94"/>
    </row>
    <row r="5768" spans="1:18" x14ac:dyDescent="0.3">
      <c r="A5768" s="23" t="s">
        <v>6467</v>
      </c>
      <c r="B5768" s="9">
        <v>45164.452997685185</v>
      </c>
      <c r="C5768" s="30">
        <v>45164.461215277777</v>
      </c>
      <c r="D5768" s="31" t="s">
        <v>13</v>
      </c>
      <c r="E5768" s="31" t="s">
        <v>9</v>
      </c>
      <c r="F5768" s="31" t="s">
        <v>65</v>
      </c>
      <c r="G5768" s="33"/>
      <c r="H5768" s="87"/>
      <c r="I5768" s="48">
        <f>tbl_raw_data[[#This Row],[Date Actioned]]-tbl_raw_data[[#This Row],[Date Tagged]]</f>
        <v>8.2175925927003846E-3</v>
      </c>
      <c r="J5768" s="46">
        <f>HOUR(tbl_raw_data[[#This Row],[Time_taken]])*60+MINUTE(tbl_raw_data[[#This Row],[Time_taken]])+SECOND(tbl_raw_data[[#This Row],[Time_taken]])/60</f>
        <v>11.833333333333334</v>
      </c>
      <c r="K5768" s="52">
        <f>DATE(YEAR(tbl_raw_data[[#This Row],[Date Actioned]]),MONTH(tbl_raw_data[[#This Row],[Date Actioned]]),DAY(tbl_raw_data[[#This Row],[Date Actioned]]))</f>
        <v>45164</v>
      </c>
      <c r="L5768" s="50" t="str">
        <f>UPPER(TEXT(tbl_raw_data[[#This Row],[updated_date]],"MMMM"))</f>
        <v>AUGUST</v>
      </c>
      <c r="M5768" s="50" t="str">
        <f>"WEEK "&amp; IF(ROUNDUP(DAY(tbl_raw_data[[#This Row],[updated_date]])/7,0)=5,4,ROUNDUP(DAY(tbl_raw_data[[#This Row],[updated_date]])/7,0))</f>
        <v>WEEK 4</v>
      </c>
      <c r="N5768" s="50" t="str">
        <f>UPPER(VLOOKUP(tbl_raw_data[[#This Row],[Analyst]],Settiings!$A$2:$B$16,2,0))</f>
        <v>SAM</v>
      </c>
      <c r="O5768" s="50" t="str">
        <f>TRIM(UPPER(tbl_raw_data[[#This Row],[Outcome]]))</f>
        <v>APPROVE</v>
      </c>
      <c r="P5768" s="50" t="str">
        <f>TRIM(UPPER(tbl_raw_data[[#This Row],[Queue Name]]))</f>
        <v>CONSUMER EXISTING</v>
      </c>
      <c r="Q5768" s="50" t="str">
        <f>IF(tbl_raw_data[[#This Row],[Time taken in min]]&lt;=Settiings!$D$2,"SLA_MET","SLA_NOT_MET")</f>
        <v>SLA_MET</v>
      </c>
      <c r="R5768" s="94"/>
    </row>
    <row r="5769" spans="1:18" x14ac:dyDescent="0.3">
      <c r="A5769" s="20" t="s">
        <v>6468</v>
      </c>
      <c r="B5769" s="15">
        <v>45164.454027777778</v>
      </c>
      <c r="C5769" s="28">
        <v>45164.456631944442</v>
      </c>
      <c r="D5769" s="29" t="s">
        <v>27</v>
      </c>
      <c r="E5769" s="29" t="s">
        <v>9</v>
      </c>
      <c r="F5769" s="29" t="s">
        <v>65</v>
      </c>
      <c r="G5769" s="29" t="s">
        <v>5272</v>
      </c>
      <c r="H5769" s="84"/>
      <c r="I5769" s="48">
        <f>tbl_raw_data[[#This Row],[Date Actioned]]-tbl_raw_data[[#This Row],[Date Tagged]]</f>
        <v>2.6041666642413475E-3</v>
      </c>
      <c r="J5769" s="46">
        <f>HOUR(tbl_raw_data[[#This Row],[Time_taken]])*60+MINUTE(tbl_raw_data[[#This Row],[Time_taken]])+SECOND(tbl_raw_data[[#This Row],[Time_taken]])/60</f>
        <v>3.75</v>
      </c>
      <c r="K5769" s="52">
        <f>DATE(YEAR(tbl_raw_data[[#This Row],[Date Actioned]]),MONTH(tbl_raw_data[[#This Row],[Date Actioned]]),DAY(tbl_raw_data[[#This Row],[Date Actioned]]))</f>
        <v>45164</v>
      </c>
      <c r="L5769" s="50" t="str">
        <f>UPPER(TEXT(tbl_raw_data[[#This Row],[updated_date]],"MMMM"))</f>
        <v>AUGUST</v>
      </c>
      <c r="M5769" s="50" t="str">
        <f>"WEEK "&amp; IF(ROUNDUP(DAY(tbl_raw_data[[#This Row],[updated_date]])/7,0)=5,4,ROUNDUP(DAY(tbl_raw_data[[#This Row],[updated_date]])/7,0))</f>
        <v>WEEK 4</v>
      </c>
      <c r="N5769" s="50" t="str">
        <f>UPPER(VLOOKUP(tbl_raw_data[[#This Row],[Analyst]],Settiings!$A$2:$B$16,2,0))</f>
        <v>SAM</v>
      </c>
      <c r="O5769" s="50" t="str">
        <f>TRIM(UPPER(tbl_raw_data[[#This Row],[Outcome]]))</f>
        <v>DECLINE</v>
      </c>
      <c r="P5769" s="50" t="str">
        <f>TRIM(UPPER(tbl_raw_data[[#This Row],[Queue Name]]))</f>
        <v>CONSUMER EXISTING</v>
      </c>
      <c r="Q5769" s="50" t="str">
        <f>IF(tbl_raw_data[[#This Row],[Time taken in min]]&lt;=Settiings!$D$2,"SLA_MET","SLA_NOT_MET")</f>
        <v>SLA_MET</v>
      </c>
      <c r="R5769" s="94"/>
    </row>
    <row r="5770" spans="1:18" x14ac:dyDescent="0.3">
      <c r="A5770" s="14" t="s">
        <v>6470</v>
      </c>
      <c r="B5770" s="15">
        <v>45164.458587962959</v>
      </c>
      <c r="C5770" s="28">
        <v>45164.461527777778</v>
      </c>
      <c r="D5770" s="29" t="s">
        <v>13</v>
      </c>
      <c r="E5770" s="29" t="s">
        <v>9</v>
      </c>
      <c r="F5770" s="29" t="s">
        <v>1222</v>
      </c>
      <c r="G5770" s="29" t="s">
        <v>17</v>
      </c>
      <c r="H5770" s="84"/>
      <c r="I5770" s="48">
        <f>tbl_raw_data[[#This Row],[Date Actioned]]-tbl_raw_data[[#This Row],[Date Tagged]]</f>
        <v>2.9398148180916905E-3</v>
      </c>
      <c r="J5770" s="46">
        <f>HOUR(tbl_raw_data[[#This Row],[Time_taken]])*60+MINUTE(tbl_raw_data[[#This Row],[Time_taken]])+SECOND(tbl_raw_data[[#This Row],[Time_taken]])/60</f>
        <v>4.2333333333333334</v>
      </c>
      <c r="K5770" s="52">
        <f>DATE(YEAR(tbl_raw_data[[#This Row],[Date Actioned]]),MONTH(tbl_raw_data[[#This Row],[Date Actioned]]),DAY(tbl_raw_data[[#This Row],[Date Actioned]]))</f>
        <v>45164</v>
      </c>
      <c r="L5770" s="50" t="str">
        <f>UPPER(TEXT(tbl_raw_data[[#This Row],[updated_date]],"MMMM"))</f>
        <v>AUGUST</v>
      </c>
      <c r="M5770" s="50" t="str">
        <f>"WEEK "&amp; IF(ROUNDUP(DAY(tbl_raw_data[[#This Row],[updated_date]])/7,0)=5,4,ROUNDUP(DAY(tbl_raw_data[[#This Row],[updated_date]])/7,0))</f>
        <v>WEEK 4</v>
      </c>
      <c r="N5770" s="50" t="str">
        <f>UPPER(VLOOKUP(tbl_raw_data[[#This Row],[Analyst]],Settiings!$A$2:$B$16,2,0))</f>
        <v>HARDIK</v>
      </c>
      <c r="O5770" s="50" t="str">
        <f>TRIM(UPPER(tbl_raw_data[[#This Row],[Outcome]]))</f>
        <v>APPROVE</v>
      </c>
      <c r="P5770" s="50" t="str">
        <f>TRIM(UPPER(tbl_raw_data[[#This Row],[Queue Name]]))</f>
        <v>CONSUMER EXISTING</v>
      </c>
      <c r="Q5770" s="50" t="str">
        <f>IF(tbl_raw_data[[#This Row],[Time taken in min]]&lt;=Settiings!$D$2,"SLA_MET","SLA_NOT_MET")</f>
        <v>SLA_MET</v>
      </c>
      <c r="R5770" s="94"/>
    </row>
    <row r="5771" spans="1:18" x14ac:dyDescent="0.3">
      <c r="A5771" s="20" t="s">
        <v>6472</v>
      </c>
      <c r="B5771" s="9">
        <v>45164.465370370373</v>
      </c>
      <c r="C5771" s="30">
        <v>45164.475636574076</v>
      </c>
      <c r="D5771" s="31" t="s">
        <v>13</v>
      </c>
      <c r="E5771" s="31" t="s">
        <v>9</v>
      </c>
      <c r="F5771" s="31" t="s">
        <v>10</v>
      </c>
      <c r="G5771" s="31" t="s">
        <v>17</v>
      </c>
      <c r="H5771" s="85"/>
      <c r="I5771" s="48">
        <f>tbl_raw_data[[#This Row],[Date Actioned]]-tbl_raw_data[[#This Row],[Date Tagged]]</f>
        <v>1.0266203702485655E-2</v>
      </c>
      <c r="J5771" s="46">
        <f>HOUR(tbl_raw_data[[#This Row],[Time_taken]])*60+MINUTE(tbl_raw_data[[#This Row],[Time_taken]])+SECOND(tbl_raw_data[[#This Row],[Time_taken]])/60</f>
        <v>14.783333333333333</v>
      </c>
      <c r="K5771" s="52">
        <f>DATE(YEAR(tbl_raw_data[[#This Row],[Date Actioned]]),MONTH(tbl_raw_data[[#This Row],[Date Actioned]]),DAY(tbl_raw_data[[#This Row],[Date Actioned]]))</f>
        <v>45164</v>
      </c>
      <c r="L5771" s="50" t="str">
        <f>UPPER(TEXT(tbl_raw_data[[#This Row],[updated_date]],"MMMM"))</f>
        <v>AUGUST</v>
      </c>
      <c r="M5771" s="50" t="str">
        <f>"WEEK "&amp; IF(ROUNDUP(DAY(tbl_raw_data[[#This Row],[updated_date]])/7,0)=5,4,ROUNDUP(DAY(tbl_raw_data[[#This Row],[updated_date]])/7,0))</f>
        <v>WEEK 4</v>
      </c>
      <c r="N5771" s="50" t="str">
        <f>UPPER(VLOOKUP(tbl_raw_data[[#This Row],[Analyst]],Settiings!$A$2:$B$16,2,0))</f>
        <v>NITESH</v>
      </c>
      <c r="O5771" s="50" t="str">
        <f>TRIM(UPPER(tbl_raw_data[[#This Row],[Outcome]]))</f>
        <v>APPROVE</v>
      </c>
      <c r="P5771" s="50" t="str">
        <f>TRIM(UPPER(tbl_raw_data[[#This Row],[Queue Name]]))</f>
        <v>CONSUMER EXISTING</v>
      </c>
      <c r="Q5771" s="50" t="str">
        <f>IF(tbl_raw_data[[#This Row],[Time taken in min]]&lt;=Settiings!$D$2,"SLA_MET","SLA_NOT_MET")</f>
        <v>SLA_MET</v>
      </c>
      <c r="R5771" s="94"/>
    </row>
    <row r="5772" spans="1:18" x14ac:dyDescent="0.3">
      <c r="A5772" s="23" t="s">
        <v>6473</v>
      </c>
      <c r="B5772" s="15">
        <v>45164.469976851855</v>
      </c>
      <c r="C5772" s="28">
        <v>45164.475393518522</v>
      </c>
      <c r="D5772" s="29" t="s">
        <v>13</v>
      </c>
      <c r="E5772" s="29" t="s">
        <v>9</v>
      </c>
      <c r="F5772" s="29" t="s">
        <v>65</v>
      </c>
      <c r="G5772" s="32"/>
      <c r="H5772" s="86"/>
      <c r="I5772" s="48">
        <f>tbl_raw_data[[#This Row],[Date Actioned]]-tbl_raw_data[[#This Row],[Date Tagged]]</f>
        <v>5.4166666668606922E-3</v>
      </c>
      <c r="J5772" s="46">
        <f>HOUR(tbl_raw_data[[#This Row],[Time_taken]])*60+MINUTE(tbl_raw_data[[#This Row],[Time_taken]])+SECOND(tbl_raw_data[[#This Row],[Time_taken]])/60</f>
        <v>7.8</v>
      </c>
      <c r="K5772" s="52">
        <f>DATE(YEAR(tbl_raw_data[[#This Row],[Date Actioned]]),MONTH(tbl_raw_data[[#This Row],[Date Actioned]]),DAY(tbl_raw_data[[#This Row],[Date Actioned]]))</f>
        <v>45164</v>
      </c>
      <c r="L5772" s="50" t="str">
        <f>UPPER(TEXT(tbl_raw_data[[#This Row],[updated_date]],"MMMM"))</f>
        <v>AUGUST</v>
      </c>
      <c r="M5772" s="50" t="str">
        <f>"WEEK "&amp; IF(ROUNDUP(DAY(tbl_raw_data[[#This Row],[updated_date]])/7,0)=5,4,ROUNDUP(DAY(tbl_raw_data[[#This Row],[updated_date]])/7,0))</f>
        <v>WEEK 4</v>
      </c>
      <c r="N5772" s="50" t="str">
        <f>UPPER(VLOOKUP(tbl_raw_data[[#This Row],[Analyst]],Settiings!$A$2:$B$16,2,0))</f>
        <v>SAM</v>
      </c>
      <c r="O5772" s="50" t="str">
        <f>TRIM(UPPER(tbl_raw_data[[#This Row],[Outcome]]))</f>
        <v>APPROVE</v>
      </c>
      <c r="P5772" s="50" t="str">
        <f>TRIM(UPPER(tbl_raw_data[[#This Row],[Queue Name]]))</f>
        <v>CONSUMER EXISTING</v>
      </c>
      <c r="Q5772" s="50" t="str">
        <f>IF(tbl_raw_data[[#This Row],[Time taken in min]]&lt;=Settiings!$D$2,"SLA_MET","SLA_NOT_MET")</f>
        <v>SLA_MET</v>
      </c>
      <c r="R5772" s="94"/>
    </row>
    <row r="5773" spans="1:18" x14ac:dyDescent="0.3">
      <c r="A5773" s="14" t="s">
        <v>6474</v>
      </c>
      <c r="B5773" s="9">
        <v>45164.470775462964</v>
      </c>
      <c r="C5773" s="30">
        <v>45164.482581018521</v>
      </c>
      <c r="D5773" s="31" t="s">
        <v>13</v>
      </c>
      <c r="E5773" s="31" t="s">
        <v>9</v>
      </c>
      <c r="F5773" s="31" t="s">
        <v>76</v>
      </c>
      <c r="G5773" s="31" t="s">
        <v>17</v>
      </c>
      <c r="H5773" s="85"/>
      <c r="I5773" s="48">
        <f>tbl_raw_data[[#This Row],[Date Actioned]]-tbl_raw_data[[#This Row],[Date Tagged]]</f>
        <v>1.1805555557657499E-2</v>
      </c>
      <c r="J5773" s="46">
        <f>HOUR(tbl_raw_data[[#This Row],[Time_taken]])*60+MINUTE(tbl_raw_data[[#This Row],[Time_taken]])+SECOND(tbl_raw_data[[#This Row],[Time_taken]])/60</f>
        <v>17</v>
      </c>
      <c r="K5773" s="52">
        <f>DATE(YEAR(tbl_raw_data[[#This Row],[Date Actioned]]),MONTH(tbl_raw_data[[#This Row],[Date Actioned]]),DAY(tbl_raw_data[[#This Row],[Date Actioned]]))</f>
        <v>45164</v>
      </c>
      <c r="L5773" s="50" t="str">
        <f>UPPER(TEXT(tbl_raw_data[[#This Row],[updated_date]],"MMMM"))</f>
        <v>AUGUST</v>
      </c>
      <c r="M5773" s="50" t="str">
        <f>"WEEK "&amp; IF(ROUNDUP(DAY(tbl_raw_data[[#This Row],[updated_date]])/7,0)=5,4,ROUNDUP(DAY(tbl_raw_data[[#This Row],[updated_date]])/7,0))</f>
        <v>WEEK 4</v>
      </c>
      <c r="N5773" s="50" t="str">
        <f>UPPER(VLOOKUP(tbl_raw_data[[#This Row],[Analyst]],Settiings!$A$2:$B$16,2,0))</f>
        <v>ROHAN</v>
      </c>
      <c r="O5773" s="50" t="str">
        <f>TRIM(UPPER(tbl_raw_data[[#This Row],[Outcome]]))</f>
        <v>APPROVE</v>
      </c>
      <c r="P5773" s="50" t="str">
        <f>TRIM(UPPER(tbl_raw_data[[#This Row],[Queue Name]]))</f>
        <v>CONSUMER EXISTING</v>
      </c>
      <c r="Q5773" s="50" t="str">
        <f>IF(tbl_raw_data[[#This Row],[Time taken in min]]&lt;=Settiings!$D$2,"SLA_MET","SLA_NOT_MET")</f>
        <v>SLA_MET</v>
      </c>
      <c r="R5773" s="94"/>
    </row>
    <row r="5774" spans="1:18" x14ac:dyDescent="0.3">
      <c r="A5774" s="20" t="s">
        <v>6478</v>
      </c>
      <c r="B5774" s="15">
        <v>45164.48128472222</v>
      </c>
      <c r="C5774" s="28">
        <v>45164.4844212963</v>
      </c>
      <c r="D5774" s="29" t="s">
        <v>13</v>
      </c>
      <c r="E5774" s="29" t="s">
        <v>9</v>
      </c>
      <c r="F5774" s="29" t="s">
        <v>65</v>
      </c>
      <c r="G5774" s="29" t="s">
        <v>128</v>
      </c>
      <c r="H5774" s="84"/>
      <c r="I5774" s="48">
        <f>tbl_raw_data[[#This Row],[Date Actioned]]-tbl_raw_data[[#This Row],[Date Tagged]]</f>
        <v>3.1365740796900354E-3</v>
      </c>
      <c r="J5774" s="46">
        <f>HOUR(tbl_raw_data[[#This Row],[Time_taken]])*60+MINUTE(tbl_raw_data[[#This Row],[Time_taken]])+SECOND(tbl_raw_data[[#This Row],[Time_taken]])/60</f>
        <v>4.5166666666666666</v>
      </c>
      <c r="K5774" s="52">
        <f>DATE(YEAR(tbl_raw_data[[#This Row],[Date Actioned]]),MONTH(tbl_raw_data[[#This Row],[Date Actioned]]),DAY(tbl_raw_data[[#This Row],[Date Actioned]]))</f>
        <v>45164</v>
      </c>
      <c r="L5774" s="50" t="str">
        <f>UPPER(TEXT(tbl_raw_data[[#This Row],[updated_date]],"MMMM"))</f>
        <v>AUGUST</v>
      </c>
      <c r="M5774" s="50" t="str">
        <f>"WEEK "&amp; IF(ROUNDUP(DAY(tbl_raw_data[[#This Row],[updated_date]])/7,0)=5,4,ROUNDUP(DAY(tbl_raw_data[[#This Row],[updated_date]])/7,0))</f>
        <v>WEEK 4</v>
      </c>
      <c r="N5774" s="50" t="str">
        <f>UPPER(VLOOKUP(tbl_raw_data[[#This Row],[Analyst]],Settiings!$A$2:$B$16,2,0))</f>
        <v>SAM</v>
      </c>
      <c r="O5774" s="50" t="str">
        <f>TRIM(UPPER(tbl_raw_data[[#This Row],[Outcome]]))</f>
        <v>APPROVE</v>
      </c>
      <c r="P5774" s="50" t="str">
        <f>TRIM(UPPER(tbl_raw_data[[#This Row],[Queue Name]]))</f>
        <v>CONSUMER EXISTING</v>
      </c>
      <c r="Q5774" s="50" t="str">
        <f>IF(tbl_raw_data[[#This Row],[Time taken in min]]&lt;=Settiings!$D$2,"SLA_MET","SLA_NOT_MET")</f>
        <v>SLA_MET</v>
      </c>
      <c r="R5774" s="94"/>
    </row>
    <row r="5775" spans="1:18" x14ac:dyDescent="0.3">
      <c r="A5775" s="23" t="s">
        <v>6479</v>
      </c>
      <c r="B5775" s="9">
        <v>45164.481851851851</v>
      </c>
      <c r="C5775" s="30">
        <v>45164.485763888886</v>
      </c>
      <c r="D5775" s="31" t="s">
        <v>27</v>
      </c>
      <c r="E5775" s="31" t="s">
        <v>9</v>
      </c>
      <c r="F5775" s="31" t="s">
        <v>1222</v>
      </c>
      <c r="G5775" s="31" t="s">
        <v>4777</v>
      </c>
      <c r="H5775" s="85"/>
      <c r="I5775" s="48">
        <f>tbl_raw_data[[#This Row],[Date Actioned]]-tbl_raw_data[[#This Row],[Date Tagged]]</f>
        <v>3.9120370347518474E-3</v>
      </c>
      <c r="J5775" s="46">
        <f>HOUR(tbl_raw_data[[#This Row],[Time_taken]])*60+MINUTE(tbl_raw_data[[#This Row],[Time_taken]])+SECOND(tbl_raw_data[[#This Row],[Time_taken]])/60</f>
        <v>5.6333333333333329</v>
      </c>
      <c r="K5775" s="52">
        <f>DATE(YEAR(tbl_raw_data[[#This Row],[Date Actioned]]),MONTH(tbl_raw_data[[#This Row],[Date Actioned]]),DAY(tbl_raw_data[[#This Row],[Date Actioned]]))</f>
        <v>45164</v>
      </c>
      <c r="L5775" s="50" t="str">
        <f>UPPER(TEXT(tbl_raw_data[[#This Row],[updated_date]],"MMMM"))</f>
        <v>AUGUST</v>
      </c>
      <c r="M5775" s="50" t="str">
        <f>"WEEK "&amp; IF(ROUNDUP(DAY(tbl_raw_data[[#This Row],[updated_date]])/7,0)=5,4,ROUNDUP(DAY(tbl_raw_data[[#This Row],[updated_date]])/7,0))</f>
        <v>WEEK 4</v>
      </c>
      <c r="N5775" s="50" t="str">
        <f>UPPER(VLOOKUP(tbl_raw_data[[#This Row],[Analyst]],Settiings!$A$2:$B$16,2,0))</f>
        <v>HARDIK</v>
      </c>
      <c r="O5775" s="50" t="str">
        <f>TRIM(UPPER(tbl_raw_data[[#This Row],[Outcome]]))</f>
        <v>DECLINE</v>
      </c>
      <c r="P5775" s="50" t="str">
        <f>TRIM(UPPER(tbl_raw_data[[#This Row],[Queue Name]]))</f>
        <v>CONSUMER EXISTING</v>
      </c>
      <c r="Q5775" s="50" t="str">
        <f>IF(tbl_raw_data[[#This Row],[Time taken in min]]&lt;=Settiings!$D$2,"SLA_MET","SLA_NOT_MET")</f>
        <v>SLA_MET</v>
      </c>
      <c r="R5775" s="94"/>
    </row>
    <row r="5776" spans="1:18" x14ac:dyDescent="0.3">
      <c r="A5776" s="23" t="s">
        <v>6481</v>
      </c>
      <c r="B5776" s="9">
        <v>45164.489421296297</v>
      </c>
      <c r="C5776" s="30">
        <v>45164.493148148147</v>
      </c>
      <c r="D5776" s="31" t="s">
        <v>13</v>
      </c>
      <c r="E5776" s="31" t="s">
        <v>9</v>
      </c>
      <c r="F5776" s="31" t="s">
        <v>1222</v>
      </c>
      <c r="G5776" s="31" t="s">
        <v>17</v>
      </c>
      <c r="H5776" s="85"/>
      <c r="I5776" s="48">
        <f>tbl_raw_data[[#This Row],[Date Actioned]]-tbl_raw_data[[#This Row],[Date Tagged]]</f>
        <v>3.7268518499331549E-3</v>
      </c>
      <c r="J5776" s="46">
        <f>HOUR(tbl_raw_data[[#This Row],[Time_taken]])*60+MINUTE(tbl_raw_data[[#This Row],[Time_taken]])+SECOND(tbl_raw_data[[#This Row],[Time_taken]])/60</f>
        <v>5.3666666666666663</v>
      </c>
      <c r="K5776" s="52">
        <f>DATE(YEAR(tbl_raw_data[[#This Row],[Date Actioned]]),MONTH(tbl_raw_data[[#This Row],[Date Actioned]]),DAY(tbl_raw_data[[#This Row],[Date Actioned]]))</f>
        <v>45164</v>
      </c>
      <c r="L5776" s="50" t="str">
        <f>UPPER(TEXT(tbl_raw_data[[#This Row],[updated_date]],"MMMM"))</f>
        <v>AUGUST</v>
      </c>
      <c r="M5776" s="50" t="str">
        <f>"WEEK "&amp; IF(ROUNDUP(DAY(tbl_raw_data[[#This Row],[updated_date]])/7,0)=5,4,ROUNDUP(DAY(tbl_raw_data[[#This Row],[updated_date]])/7,0))</f>
        <v>WEEK 4</v>
      </c>
      <c r="N5776" s="50" t="str">
        <f>UPPER(VLOOKUP(tbl_raw_data[[#This Row],[Analyst]],Settiings!$A$2:$B$16,2,0))</f>
        <v>HARDIK</v>
      </c>
      <c r="O5776" s="50" t="str">
        <f>TRIM(UPPER(tbl_raw_data[[#This Row],[Outcome]]))</f>
        <v>APPROVE</v>
      </c>
      <c r="P5776" s="50" t="str">
        <f>TRIM(UPPER(tbl_raw_data[[#This Row],[Queue Name]]))</f>
        <v>CONSUMER EXISTING</v>
      </c>
      <c r="Q5776" s="50" t="str">
        <f>IF(tbl_raw_data[[#This Row],[Time taken in min]]&lt;=Settiings!$D$2,"SLA_MET","SLA_NOT_MET")</f>
        <v>SLA_MET</v>
      </c>
      <c r="R5776" s="94"/>
    </row>
    <row r="5777" spans="1:18" x14ac:dyDescent="0.3">
      <c r="A5777" s="14" t="s">
        <v>6482</v>
      </c>
      <c r="B5777" s="15">
        <v>45164.491886574076</v>
      </c>
      <c r="C5777" s="28">
        <v>45164.493460648147</v>
      </c>
      <c r="D5777" s="29" t="s">
        <v>27</v>
      </c>
      <c r="E5777" s="29" t="s">
        <v>9</v>
      </c>
      <c r="F5777" s="29" t="s">
        <v>50</v>
      </c>
      <c r="G5777" s="32"/>
      <c r="H5777" s="86"/>
      <c r="I5777" s="48">
        <f>tbl_raw_data[[#This Row],[Date Actioned]]-tbl_raw_data[[#This Row],[Date Tagged]]</f>
        <v>1.5740740709588863E-3</v>
      </c>
      <c r="J5777" s="46">
        <f>HOUR(tbl_raw_data[[#This Row],[Time_taken]])*60+MINUTE(tbl_raw_data[[#This Row],[Time_taken]])+SECOND(tbl_raw_data[[#This Row],[Time_taken]])/60</f>
        <v>2.2666666666666666</v>
      </c>
      <c r="K5777" s="52">
        <f>DATE(YEAR(tbl_raw_data[[#This Row],[Date Actioned]]),MONTH(tbl_raw_data[[#This Row],[Date Actioned]]),DAY(tbl_raw_data[[#This Row],[Date Actioned]]))</f>
        <v>45164</v>
      </c>
      <c r="L5777" s="50" t="str">
        <f>UPPER(TEXT(tbl_raw_data[[#This Row],[updated_date]],"MMMM"))</f>
        <v>AUGUST</v>
      </c>
      <c r="M5777" s="50" t="str">
        <f>"WEEK "&amp; IF(ROUNDUP(DAY(tbl_raw_data[[#This Row],[updated_date]])/7,0)=5,4,ROUNDUP(DAY(tbl_raw_data[[#This Row],[updated_date]])/7,0))</f>
        <v>WEEK 4</v>
      </c>
      <c r="N5777" s="50" t="str">
        <f>UPPER(VLOOKUP(tbl_raw_data[[#This Row],[Analyst]],Settiings!$A$2:$B$16,2,0))</f>
        <v>SHAHID</v>
      </c>
      <c r="O5777" s="50" t="str">
        <f>TRIM(UPPER(tbl_raw_data[[#This Row],[Outcome]]))</f>
        <v>DECLINE</v>
      </c>
      <c r="P5777" s="50" t="str">
        <f>TRIM(UPPER(tbl_raw_data[[#This Row],[Queue Name]]))</f>
        <v>CONSUMER EXISTING</v>
      </c>
      <c r="Q5777" s="50" t="str">
        <f>IF(tbl_raw_data[[#This Row],[Time taken in min]]&lt;=Settiings!$D$2,"SLA_MET","SLA_NOT_MET")</f>
        <v>SLA_MET</v>
      </c>
      <c r="R5777" s="94"/>
    </row>
    <row r="5778" spans="1:18" x14ac:dyDescent="0.3">
      <c r="A5778" s="14" t="s">
        <v>6483</v>
      </c>
      <c r="B5778" s="15">
        <v>45164.496944444443</v>
      </c>
      <c r="C5778" s="28">
        <v>45164.506608796299</v>
      </c>
      <c r="D5778" s="29" t="s">
        <v>13</v>
      </c>
      <c r="E5778" s="29" t="s">
        <v>9</v>
      </c>
      <c r="F5778" s="29" t="s">
        <v>76</v>
      </c>
      <c r="G5778" s="32"/>
      <c r="H5778" s="86"/>
      <c r="I5778" s="48">
        <f>tbl_raw_data[[#This Row],[Date Actioned]]-tbl_raw_data[[#This Row],[Date Tagged]]</f>
        <v>9.6643518554628827E-3</v>
      </c>
      <c r="J5778" s="46">
        <f>HOUR(tbl_raw_data[[#This Row],[Time_taken]])*60+MINUTE(tbl_raw_data[[#This Row],[Time_taken]])+SECOND(tbl_raw_data[[#This Row],[Time_taken]])/60</f>
        <v>13.916666666666666</v>
      </c>
      <c r="K5778" s="52">
        <f>DATE(YEAR(tbl_raw_data[[#This Row],[Date Actioned]]),MONTH(tbl_raw_data[[#This Row],[Date Actioned]]),DAY(tbl_raw_data[[#This Row],[Date Actioned]]))</f>
        <v>45164</v>
      </c>
      <c r="L5778" s="50" t="str">
        <f>UPPER(TEXT(tbl_raw_data[[#This Row],[updated_date]],"MMMM"))</f>
        <v>AUGUST</v>
      </c>
      <c r="M5778" s="50" t="str">
        <f>"WEEK "&amp; IF(ROUNDUP(DAY(tbl_raw_data[[#This Row],[updated_date]])/7,0)=5,4,ROUNDUP(DAY(tbl_raw_data[[#This Row],[updated_date]])/7,0))</f>
        <v>WEEK 4</v>
      </c>
      <c r="N5778" s="50" t="str">
        <f>UPPER(VLOOKUP(tbl_raw_data[[#This Row],[Analyst]],Settiings!$A$2:$B$16,2,0))</f>
        <v>ROHAN</v>
      </c>
      <c r="O5778" s="50" t="str">
        <f>TRIM(UPPER(tbl_raw_data[[#This Row],[Outcome]]))</f>
        <v>APPROVE</v>
      </c>
      <c r="P5778" s="50" t="str">
        <f>TRIM(UPPER(tbl_raw_data[[#This Row],[Queue Name]]))</f>
        <v>CONSUMER EXISTING</v>
      </c>
      <c r="Q5778" s="50" t="str">
        <f>IF(tbl_raw_data[[#This Row],[Time taken in min]]&lt;=Settiings!$D$2,"SLA_MET","SLA_NOT_MET")</f>
        <v>SLA_MET</v>
      </c>
      <c r="R5778" s="94"/>
    </row>
    <row r="5779" spans="1:18" x14ac:dyDescent="0.3">
      <c r="A5779" s="20" t="s">
        <v>6484</v>
      </c>
      <c r="B5779" s="9">
        <v>45164.498715277776</v>
      </c>
      <c r="C5779" s="30">
        <v>45164.506215277775</v>
      </c>
      <c r="D5779" s="31" t="s">
        <v>13</v>
      </c>
      <c r="E5779" s="31" t="s">
        <v>19</v>
      </c>
      <c r="F5779" s="31" t="s">
        <v>50</v>
      </c>
      <c r="G5779" s="33"/>
      <c r="H5779" s="87"/>
      <c r="I5779" s="48">
        <f>tbl_raw_data[[#This Row],[Date Actioned]]-tbl_raw_data[[#This Row],[Date Tagged]]</f>
        <v>7.4999999997089617E-3</v>
      </c>
      <c r="J5779" s="46">
        <f>HOUR(tbl_raw_data[[#This Row],[Time_taken]])*60+MINUTE(tbl_raw_data[[#This Row],[Time_taken]])+SECOND(tbl_raw_data[[#This Row],[Time_taken]])/60</f>
        <v>10.8</v>
      </c>
      <c r="K5779" s="52">
        <f>DATE(YEAR(tbl_raw_data[[#This Row],[Date Actioned]]),MONTH(tbl_raw_data[[#This Row],[Date Actioned]]),DAY(tbl_raw_data[[#This Row],[Date Actioned]]))</f>
        <v>45164</v>
      </c>
      <c r="L5779" s="50" t="str">
        <f>UPPER(TEXT(tbl_raw_data[[#This Row],[updated_date]],"MMMM"))</f>
        <v>AUGUST</v>
      </c>
      <c r="M5779" s="50" t="str">
        <f>"WEEK "&amp; IF(ROUNDUP(DAY(tbl_raw_data[[#This Row],[updated_date]])/7,0)=5,4,ROUNDUP(DAY(tbl_raw_data[[#This Row],[updated_date]])/7,0))</f>
        <v>WEEK 4</v>
      </c>
      <c r="N5779" s="50" t="str">
        <f>UPPER(VLOOKUP(tbl_raw_data[[#This Row],[Analyst]],Settiings!$A$2:$B$16,2,0))</f>
        <v>SHAHID</v>
      </c>
      <c r="O5779" s="50" t="str">
        <f>TRIM(UPPER(tbl_raw_data[[#This Row],[Outcome]]))</f>
        <v>APPROVE</v>
      </c>
      <c r="P5779" s="50" t="str">
        <f>TRIM(UPPER(tbl_raw_data[[#This Row],[Queue Name]]))</f>
        <v>CONSUMER POST BUREAU</v>
      </c>
      <c r="Q5779" s="50" t="str">
        <f>IF(tbl_raw_data[[#This Row],[Time taken in min]]&lt;=Settiings!$D$2,"SLA_MET","SLA_NOT_MET")</f>
        <v>SLA_MET</v>
      </c>
      <c r="R5779" s="94"/>
    </row>
    <row r="5780" spans="1:18" x14ac:dyDescent="0.3">
      <c r="A5780" s="23" t="s">
        <v>6485</v>
      </c>
      <c r="B5780" s="15">
        <v>45164.501400462963</v>
      </c>
      <c r="C5780" s="28">
        <v>45164.504710648151</v>
      </c>
      <c r="D5780" s="29" t="s">
        <v>13</v>
      </c>
      <c r="E5780" s="29" t="s">
        <v>9</v>
      </c>
      <c r="F5780" s="29" t="s">
        <v>1222</v>
      </c>
      <c r="G5780" s="29" t="s">
        <v>17</v>
      </c>
      <c r="H5780" s="84"/>
      <c r="I5780" s="48">
        <f>tbl_raw_data[[#This Row],[Date Actioned]]-tbl_raw_data[[#This Row],[Date Tagged]]</f>
        <v>3.3101851877290756E-3</v>
      </c>
      <c r="J5780" s="46">
        <f>HOUR(tbl_raw_data[[#This Row],[Time_taken]])*60+MINUTE(tbl_raw_data[[#This Row],[Time_taken]])+SECOND(tbl_raw_data[[#This Row],[Time_taken]])/60</f>
        <v>4.7666666666666666</v>
      </c>
      <c r="K5780" s="52">
        <f>DATE(YEAR(tbl_raw_data[[#This Row],[Date Actioned]]),MONTH(tbl_raw_data[[#This Row],[Date Actioned]]),DAY(tbl_raw_data[[#This Row],[Date Actioned]]))</f>
        <v>45164</v>
      </c>
      <c r="L5780" s="50" t="str">
        <f>UPPER(TEXT(tbl_raw_data[[#This Row],[updated_date]],"MMMM"))</f>
        <v>AUGUST</v>
      </c>
      <c r="M5780" s="50" t="str">
        <f>"WEEK "&amp; IF(ROUNDUP(DAY(tbl_raw_data[[#This Row],[updated_date]])/7,0)=5,4,ROUNDUP(DAY(tbl_raw_data[[#This Row],[updated_date]])/7,0))</f>
        <v>WEEK 4</v>
      </c>
      <c r="N5780" s="50" t="str">
        <f>UPPER(VLOOKUP(tbl_raw_data[[#This Row],[Analyst]],Settiings!$A$2:$B$16,2,0))</f>
        <v>HARDIK</v>
      </c>
      <c r="O5780" s="50" t="str">
        <f>TRIM(UPPER(tbl_raw_data[[#This Row],[Outcome]]))</f>
        <v>APPROVE</v>
      </c>
      <c r="P5780" s="50" t="str">
        <f>TRIM(UPPER(tbl_raw_data[[#This Row],[Queue Name]]))</f>
        <v>CONSUMER EXISTING</v>
      </c>
      <c r="Q5780" s="50" t="str">
        <f>IF(tbl_raw_data[[#This Row],[Time taken in min]]&lt;=Settiings!$D$2,"SLA_MET","SLA_NOT_MET")</f>
        <v>SLA_MET</v>
      </c>
      <c r="R5780" s="94"/>
    </row>
    <row r="5781" spans="1:18" x14ac:dyDescent="0.3">
      <c r="A5781" s="20" t="s">
        <v>6486</v>
      </c>
      <c r="B5781" s="9">
        <v>45164.501493055555</v>
      </c>
      <c r="C5781" s="30">
        <v>45164.509166666663</v>
      </c>
      <c r="D5781" s="31" t="s">
        <v>27</v>
      </c>
      <c r="E5781" s="31" t="s">
        <v>9</v>
      </c>
      <c r="F5781" s="31" t="s">
        <v>65</v>
      </c>
      <c r="G5781" s="33"/>
      <c r="H5781" s="87"/>
      <c r="I5781" s="48">
        <f>tbl_raw_data[[#This Row],[Date Actioned]]-tbl_raw_data[[#This Row],[Date Tagged]]</f>
        <v>7.6736111077480018E-3</v>
      </c>
      <c r="J5781" s="46">
        <f>HOUR(tbl_raw_data[[#This Row],[Time_taken]])*60+MINUTE(tbl_raw_data[[#This Row],[Time_taken]])+SECOND(tbl_raw_data[[#This Row],[Time_taken]])/60</f>
        <v>11.05</v>
      </c>
      <c r="K5781" s="52">
        <f>DATE(YEAR(tbl_raw_data[[#This Row],[Date Actioned]]),MONTH(tbl_raw_data[[#This Row],[Date Actioned]]),DAY(tbl_raw_data[[#This Row],[Date Actioned]]))</f>
        <v>45164</v>
      </c>
      <c r="L5781" s="50" t="str">
        <f>UPPER(TEXT(tbl_raw_data[[#This Row],[updated_date]],"MMMM"))</f>
        <v>AUGUST</v>
      </c>
      <c r="M5781" s="50" t="str">
        <f>"WEEK "&amp; IF(ROUNDUP(DAY(tbl_raw_data[[#This Row],[updated_date]])/7,0)=5,4,ROUNDUP(DAY(tbl_raw_data[[#This Row],[updated_date]])/7,0))</f>
        <v>WEEK 4</v>
      </c>
      <c r="N5781" s="50" t="str">
        <f>UPPER(VLOOKUP(tbl_raw_data[[#This Row],[Analyst]],Settiings!$A$2:$B$16,2,0))</f>
        <v>SAM</v>
      </c>
      <c r="O5781" s="50" t="str">
        <f>TRIM(UPPER(tbl_raw_data[[#This Row],[Outcome]]))</f>
        <v>DECLINE</v>
      </c>
      <c r="P5781" s="50" t="str">
        <f>TRIM(UPPER(tbl_raw_data[[#This Row],[Queue Name]]))</f>
        <v>CONSUMER EXISTING</v>
      </c>
      <c r="Q5781" s="50" t="str">
        <f>IF(tbl_raw_data[[#This Row],[Time taken in min]]&lt;=Settiings!$D$2,"SLA_MET","SLA_NOT_MET")</f>
        <v>SLA_MET</v>
      </c>
      <c r="R5781" s="94"/>
    </row>
    <row r="5782" spans="1:18" x14ac:dyDescent="0.3">
      <c r="A5782" s="14" t="s">
        <v>6487</v>
      </c>
      <c r="B5782" s="9">
        <v>45164.503668981481</v>
      </c>
      <c r="C5782" s="30">
        <v>45164.511134259257</v>
      </c>
      <c r="D5782" s="31" t="s">
        <v>13</v>
      </c>
      <c r="E5782" s="31" t="s">
        <v>9</v>
      </c>
      <c r="F5782" s="31" t="s">
        <v>76</v>
      </c>
      <c r="G5782" s="33"/>
      <c r="H5782" s="87"/>
      <c r="I5782" s="48">
        <f>tbl_raw_data[[#This Row],[Date Actioned]]-tbl_raw_data[[#This Row],[Date Tagged]]</f>
        <v>7.4652777766459621E-3</v>
      </c>
      <c r="J5782" s="46">
        <f>HOUR(tbl_raw_data[[#This Row],[Time_taken]])*60+MINUTE(tbl_raw_data[[#This Row],[Time_taken]])+SECOND(tbl_raw_data[[#This Row],[Time_taken]])/60</f>
        <v>10.75</v>
      </c>
      <c r="K5782" s="52">
        <f>DATE(YEAR(tbl_raw_data[[#This Row],[Date Actioned]]),MONTH(tbl_raw_data[[#This Row],[Date Actioned]]),DAY(tbl_raw_data[[#This Row],[Date Actioned]]))</f>
        <v>45164</v>
      </c>
      <c r="L5782" s="50" t="str">
        <f>UPPER(TEXT(tbl_raw_data[[#This Row],[updated_date]],"MMMM"))</f>
        <v>AUGUST</v>
      </c>
      <c r="M5782" s="50" t="str">
        <f>"WEEK "&amp; IF(ROUNDUP(DAY(tbl_raw_data[[#This Row],[updated_date]])/7,0)=5,4,ROUNDUP(DAY(tbl_raw_data[[#This Row],[updated_date]])/7,0))</f>
        <v>WEEK 4</v>
      </c>
      <c r="N5782" s="50" t="str">
        <f>UPPER(VLOOKUP(tbl_raw_data[[#This Row],[Analyst]],Settiings!$A$2:$B$16,2,0))</f>
        <v>ROHAN</v>
      </c>
      <c r="O5782" s="50" t="str">
        <f>TRIM(UPPER(tbl_raw_data[[#This Row],[Outcome]]))</f>
        <v>APPROVE</v>
      </c>
      <c r="P5782" s="50" t="str">
        <f>TRIM(UPPER(tbl_raw_data[[#This Row],[Queue Name]]))</f>
        <v>CONSUMER EXISTING</v>
      </c>
      <c r="Q5782" s="50" t="str">
        <f>IF(tbl_raw_data[[#This Row],[Time taken in min]]&lt;=Settiings!$D$2,"SLA_MET","SLA_NOT_MET")</f>
        <v>SLA_MET</v>
      </c>
      <c r="R5782" s="94"/>
    </row>
    <row r="5783" spans="1:18" x14ac:dyDescent="0.3">
      <c r="A5783" s="20" t="s">
        <v>6488</v>
      </c>
      <c r="B5783" s="15">
        <v>45164.506944444445</v>
      </c>
      <c r="C5783" s="28">
        <v>45164.514479166668</v>
      </c>
      <c r="D5783" s="29" t="s">
        <v>13</v>
      </c>
      <c r="E5783" s="29" t="s">
        <v>9</v>
      </c>
      <c r="F5783" s="29" t="s">
        <v>10</v>
      </c>
      <c r="G5783" s="29" t="s">
        <v>17</v>
      </c>
      <c r="H5783" s="84"/>
      <c r="I5783" s="48">
        <f>tbl_raw_data[[#This Row],[Date Actioned]]-tbl_raw_data[[#This Row],[Date Tagged]]</f>
        <v>7.5347222227719612E-3</v>
      </c>
      <c r="J5783" s="46">
        <f>HOUR(tbl_raw_data[[#This Row],[Time_taken]])*60+MINUTE(tbl_raw_data[[#This Row],[Time_taken]])+SECOND(tbl_raw_data[[#This Row],[Time_taken]])/60</f>
        <v>10.85</v>
      </c>
      <c r="K5783" s="52">
        <f>DATE(YEAR(tbl_raw_data[[#This Row],[Date Actioned]]),MONTH(tbl_raw_data[[#This Row],[Date Actioned]]),DAY(tbl_raw_data[[#This Row],[Date Actioned]]))</f>
        <v>45164</v>
      </c>
      <c r="L5783" s="50" t="str">
        <f>UPPER(TEXT(tbl_raw_data[[#This Row],[updated_date]],"MMMM"))</f>
        <v>AUGUST</v>
      </c>
      <c r="M5783" s="50" t="str">
        <f>"WEEK "&amp; IF(ROUNDUP(DAY(tbl_raw_data[[#This Row],[updated_date]])/7,0)=5,4,ROUNDUP(DAY(tbl_raw_data[[#This Row],[updated_date]])/7,0))</f>
        <v>WEEK 4</v>
      </c>
      <c r="N5783" s="50" t="str">
        <f>UPPER(VLOOKUP(tbl_raw_data[[#This Row],[Analyst]],Settiings!$A$2:$B$16,2,0))</f>
        <v>NITESH</v>
      </c>
      <c r="O5783" s="50" t="str">
        <f>TRIM(UPPER(tbl_raw_data[[#This Row],[Outcome]]))</f>
        <v>APPROVE</v>
      </c>
      <c r="P5783" s="50" t="str">
        <f>TRIM(UPPER(tbl_raw_data[[#This Row],[Queue Name]]))</f>
        <v>CONSUMER EXISTING</v>
      </c>
      <c r="Q5783" s="50" t="str">
        <f>IF(tbl_raw_data[[#This Row],[Time taken in min]]&lt;=Settiings!$D$2,"SLA_MET","SLA_NOT_MET")</f>
        <v>SLA_MET</v>
      </c>
      <c r="R5783" s="94"/>
    </row>
    <row r="5784" spans="1:18" x14ac:dyDescent="0.3">
      <c r="A5784" s="23" t="s">
        <v>6489</v>
      </c>
      <c r="B5784" s="9">
        <v>45164.507453703707</v>
      </c>
      <c r="C5784" s="30">
        <v>45164.514467592591</v>
      </c>
      <c r="D5784" s="31" t="s">
        <v>13</v>
      </c>
      <c r="E5784" s="31" t="s">
        <v>9</v>
      </c>
      <c r="F5784" s="31" t="s">
        <v>1222</v>
      </c>
      <c r="G5784" s="31" t="s">
        <v>17</v>
      </c>
      <c r="H5784" s="85"/>
      <c r="I5784" s="48">
        <f>tbl_raw_data[[#This Row],[Date Actioned]]-tbl_raw_data[[#This Row],[Date Tagged]]</f>
        <v>7.0138888841029257E-3</v>
      </c>
      <c r="J5784" s="46">
        <f>HOUR(tbl_raw_data[[#This Row],[Time_taken]])*60+MINUTE(tbl_raw_data[[#This Row],[Time_taken]])+SECOND(tbl_raw_data[[#This Row],[Time_taken]])/60</f>
        <v>10.1</v>
      </c>
      <c r="K5784" s="52">
        <f>DATE(YEAR(tbl_raw_data[[#This Row],[Date Actioned]]),MONTH(tbl_raw_data[[#This Row],[Date Actioned]]),DAY(tbl_raw_data[[#This Row],[Date Actioned]]))</f>
        <v>45164</v>
      </c>
      <c r="L5784" s="50" t="str">
        <f>UPPER(TEXT(tbl_raw_data[[#This Row],[updated_date]],"MMMM"))</f>
        <v>AUGUST</v>
      </c>
      <c r="M5784" s="50" t="str">
        <f>"WEEK "&amp; IF(ROUNDUP(DAY(tbl_raw_data[[#This Row],[updated_date]])/7,0)=5,4,ROUNDUP(DAY(tbl_raw_data[[#This Row],[updated_date]])/7,0))</f>
        <v>WEEK 4</v>
      </c>
      <c r="N5784" s="50" t="str">
        <f>UPPER(VLOOKUP(tbl_raw_data[[#This Row],[Analyst]],Settiings!$A$2:$B$16,2,0))</f>
        <v>HARDIK</v>
      </c>
      <c r="O5784" s="50" t="str">
        <f>TRIM(UPPER(tbl_raw_data[[#This Row],[Outcome]]))</f>
        <v>APPROVE</v>
      </c>
      <c r="P5784" s="50" t="str">
        <f>TRIM(UPPER(tbl_raw_data[[#This Row],[Queue Name]]))</f>
        <v>CONSUMER EXISTING</v>
      </c>
      <c r="Q5784" s="50" t="str">
        <f>IF(tbl_raw_data[[#This Row],[Time taken in min]]&lt;=Settiings!$D$2,"SLA_MET","SLA_NOT_MET")</f>
        <v>SLA_MET</v>
      </c>
      <c r="R5784" s="94"/>
    </row>
    <row r="5785" spans="1:18" x14ac:dyDescent="0.3">
      <c r="A5785" s="23" t="s">
        <v>6492</v>
      </c>
      <c r="B5785" s="15">
        <v>45164.514780092592</v>
      </c>
      <c r="C5785" s="28">
        <v>45164.521979166668</v>
      </c>
      <c r="D5785" s="29" t="s">
        <v>27</v>
      </c>
      <c r="E5785" s="29" t="s">
        <v>9</v>
      </c>
      <c r="F5785" s="29" t="s">
        <v>1222</v>
      </c>
      <c r="G5785" s="29" t="s">
        <v>5222</v>
      </c>
      <c r="H5785" s="84"/>
      <c r="I5785" s="48">
        <f>tbl_raw_data[[#This Row],[Date Actioned]]-tbl_raw_data[[#This Row],[Date Tagged]]</f>
        <v>7.1990740761975758E-3</v>
      </c>
      <c r="J5785" s="46">
        <f>HOUR(tbl_raw_data[[#This Row],[Time_taken]])*60+MINUTE(tbl_raw_data[[#This Row],[Time_taken]])+SECOND(tbl_raw_data[[#This Row],[Time_taken]])/60</f>
        <v>10.366666666666667</v>
      </c>
      <c r="K5785" s="52">
        <f>DATE(YEAR(tbl_raw_data[[#This Row],[Date Actioned]]),MONTH(tbl_raw_data[[#This Row],[Date Actioned]]),DAY(tbl_raw_data[[#This Row],[Date Actioned]]))</f>
        <v>45164</v>
      </c>
      <c r="L5785" s="50" t="str">
        <f>UPPER(TEXT(tbl_raw_data[[#This Row],[updated_date]],"MMMM"))</f>
        <v>AUGUST</v>
      </c>
      <c r="M5785" s="50" t="str">
        <f>"WEEK "&amp; IF(ROUNDUP(DAY(tbl_raw_data[[#This Row],[updated_date]])/7,0)=5,4,ROUNDUP(DAY(tbl_raw_data[[#This Row],[updated_date]])/7,0))</f>
        <v>WEEK 4</v>
      </c>
      <c r="N5785" s="50" t="str">
        <f>UPPER(VLOOKUP(tbl_raw_data[[#This Row],[Analyst]],Settiings!$A$2:$B$16,2,0))</f>
        <v>HARDIK</v>
      </c>
      <c r="O5785" s="50" t="str">
        <f>TRIM(UPPER(tbl_raw_data[[#This Row],[Outcome]]))</f>
        <v>DECLINE</v>
      </c>
      <c r="P5785" s="50" t="str">
        <f>TRIM(UPPER(tbl_raw_data[[#This Row],[Queue Name]]))</f>
        <v>CONSUMER EXISTING</v>
      </c>
      <c r="Q5785" s="50" t="str">
        <f>IF(tbl_raw_data[[#This Row],[Time taken in min]]&lt;=Settiings!$D$2,"SLA_MET","SLA_NOT_MET")</f>
        <v>SLA_MET</v>
      </c>
      <c r="R5785" s="94"/>
    </row>
    <row r="5786" spans="1:18" x14ac:dyDescent="0.3">
      <c r="A5786" s="14" t="s">
        <v>6493</v>
      </c>
      <c r="B5786" s="9">
        <v>45164.516747685186</v>
      </c>
      <c r="C5786" s="30">
        <v>45164.518750000003</v>
      </c>
      <c r="D5786" s="31" t="s">
        <v>27</v>
      </c>
      <c r="E5786" s="31" t="s">
        <v>19</v>
      </c>
      <c r="F5786" s="31" t="s">
        <v>65</v>
      </c>
      <c r="G5786" s="31" t="s">
        <v>4763</v>
      </c>
      <c r="H5786" s="85"/>
      <c r="I5786" s="48">
        <f>tbl_raw_data[[#This Row],[Date Actioned]]-tbl_raw_data[[#This Row],[Date Tagged]]</f>
        <v>2.0023148172185756E-3</v>
      </c>
      <c r="J5786" s="46">
        <f>HOUR(tbl_raw_data[[#This Row],[Time_taken]])*60+MINUTE(tbl_raw_data[[#This Row],[Time_taken]])+SECOND(tbl_raw_data[[#This Row],[Time_taken]])/60</f>
        <v>2.8833333333333333</v>
      </c>
      <c r="K5786" s="52">
        <f>DATE(YEAR(tbl_raw_data[[#This Row],[Date Actioned]]),MONTH(tbl_raw_data[[#This Row],[Date Actioned]]),DAY(tbl_raw_data[[#This Row],[Date Actioned]]))</f>
        <v>45164</v>
      </c>
      <c r="L5786" s="50" t="str">
        <f>UPPER(TEXT(tbl_raw_data[[#This Row],[updated_date]],"MMMM"))</f>
        <v>AUGUST</v>
      </c>
      <c r="M5786" s="50" t="str">
        <f>"WEEK "&amp; IF(ROUNDUP(DAY(tbl_raw_data[[#This Row],[updated_date]])/7,0)=5,4,ROUNDUP(DAY(tbl_raw_data[[#This Row],[updated_date]])/7,0))</f>
        <v>WEEK 4</v>
      </c>
      <c r="N5786" s="50" t="str">
        <f>UPPER(VLOOKUP(tbl_raw_data[[#This Row],[Analyst]],Settiings!$A$2:$B$16,2,0))</f>
        <v>SAM</v>
      </c>
      <c r="O5786" s="50" t="str">
        <f>TRIM(UPPER(tbl_raw_data[[#This Row],[Outcome]]))</f>
        <v>DECLINE</v>
      </c>
      <c r="P5786" s="50" t="str">
        <f>TRIM(UPPER(tbl_raw_data[[#This Row],[Queue Name]]))</f>
        <v>CONSUMER POST BUREAU</v>
      </c>
      <c r="Q5786" s="50" t="str">
        <f>IF(tbl_raw_data[[#This Row],[Time taken in min]]&lt;=Settiings!$D$2,"SLA_MET","SLA_NOT_MET")</f>
        <v>SLA_MET</v>
      </c>
      <c r="R5786" s="94"/>
    </row>
    <row r="5787" spans="1:18" x14ac:dyDescent="0.3">
      <c r="A5787" s="14" t="s">
        <v>6494</v>
      </c>
      <c r="B5787" s="15">
        <v>45164.518368055556</v>
      </c>
      <c r="C5787" s="28">
        <v>45164.535208333335</v>
      </c>
      <c r="D5787" s="29" t="s">
        <v>13</v>
      </c>
      <c r="E5787" s="29" t="s">
        <v>9</v>
      </c>
      <c r="F5787" s="29" t="s">
        <v>10</v>
      </c>
      <c r="G5787" s="32"/>
      <c r="H5787" s="86"/>
      <c r="I5787" s="48">
        <f>tbl_raw_data[[#This Row],[Date Actioned]]-tbl_raw_data[[#This Row],[Date Tagged]]</f>
        <v>1.6840277778101154E-2</v>
      </c>
      <c r="J5787" s="46">
        <f>HOUR(tbl_raw_data[[#This Row],[Time_taken]])*60+MINUTE(tbl_raw_data[[#This Row],[Time_taken]])+SECOND(tbl_raw_data[[#This Row],[Time_taken]])/60</f>
        <v>24.25</v>
      </c>
      <c r="K5787" s="52">
        <f>DATE(YEAR(tbl_raw_data[[#This Row],[Date Actioned]]),MONTH(tbl_raw_data[[#This Row],[Date Actioned]]),DAY(tbl_raw_data[[#This Row],[Date Actioned]]))</f>
        <v>45164</v>
      </c>
      <c r="L5787" s="50" t="str">
        <f>UPPER(TEXT(tbl_raw_data[[#This Row],[updated_date]],"MMMM"))</f>
        <v>AUGUST</v>
      </c>
      <c r="M5787" s="50" t="str">
        <f>"WEEK "&amp; IF(ROUNDUP(DAY(tbl_raw_data[[#This Row],[updated_date]])/7,0)=5,4,ROUNDUP(DAY(tbl_raw_data[[#This Row],[updated_date]])/7,0))</f>
        <v>WEEK 4</v>
      </c>
      <c r="N5787" s="50" t="str">
        <f>UPPER(VLOOKUP(tbl_raw_data[[#This Row],[Analyst]],Settiings!$A$2:$B$16,2,0))</f>
        <v>NITESH</v>
      </c>
      <c r="O5787" s="50" t="str">
        <f>TRIM(UPPER(tbl_raw_data[[#This Row],[Outcome]]))</f>
        <v>APPROVE</v>
      </c>
      <c r="P5787" s="50" t="str">
        <f>TRIM(UPPER(tbl_raw_data[[#This Row],[Queue Name]]))</f>
        <v>CONSUMER EXISTING</v>
      </c>
      <c r="Q5787" s="50" t="str">
        <f>IF(tbl_raw_data[[#This Row],[Time taken in min]]&lt;=Settiings!$D$2,"SLA_MET","SLA_NOT_MET")</f>
        <v>SLA_NOT_MET</v>
      </c>
      <c r="R5787" s="94"/>
    </row>
    <row r="5788" spans="1:18" x14ac:dyDescent="0.3">
      <c r="A5788" s="20" t="s">
        <v>6495</v>
      </c>
      <c r="B5788" s="9">
        <v>45164.525127314817</v>
      </c>
      <c r="C5788" s="30">
        <v>45164.529490740744</v>
      </c>
      <c r="D5788" s="31" t="s">
        <v>13</v>
      </c>
      <c r="E5788" s="31" t="s">
        <v>9</v>
      </c>
      <c r="F5788" s="31" t="s">
        <v>65</v>
      </c>
      <c r="G5788" s="31" t="s">
        <v>946</v>
      </c>
      <c r="H5788" s="85"/>
      <c r="I5788" s="48">
        <f>tbl_raw_data[[#This Row],[Date Actioned]]-tbl_raw_data[[#This Row],[Date Tagged]]</f>
        <v>4.3634259272948839E-3</v>
      </c>
      <c r="J5788" s="46">
        <f>HOUR(tbl_raw_data[[#This Row],[Time_taken]])*60+MINUTE(tbl_raw_data[[#This Row],[Time_taken]])+SECOND(tbl_raw_data[[#This Row],[Time_taken]])/60</f>
        <v>6.2833333333333332</v>
      </c>
      <c r="K5788" s="52">
        <f>DATE(YEAR(tbl_raw_data[[#This Row],[Date Actioned]]),MONTH(tbl_raw_data[[#This Row],[Date Actioned]]),DAY(tbl_raw_data[[#This Row],[Date Actioned]]))</f>
        <v>45164</v>
      </c>
      <c r="L5788" s="50" t="str">
        <f>UPPER(TEXT(tbl_raw_data[[#This Row],[updated_date]],"MMMM"))</f>
        <v>AUGUST</v>
      </c>
      <c r="M5788" s="50" t="str">
        <f>"WEEK "&amp; IF(ROUNDUP(DAY(tbl_raw_data[[#This Row],[updated_date]])/7,0)=5,4,ROUNDUP(DAY(tbl_raw_data[[#This Row],[updated_date]])/7,0))</f>
        <v>WEEK 4</v>
      </c>
      <c r="N5788" s="50" t="str">
        <f>UPPER(VLOOKUP(tbl_raw_data[[#This Row],[Analyst]],Settiings!$A$2:$B$16,2,0))</f>
        <v>SAM</v>
      </c>
      <c r="O5788" s="50" t="str">
        <f>TRIM(UPPER(tbl_raw_data[[#This Row],[Outcome]]))</f>
        <v>APPROVE</v>
      </c>
      <c r="P5788" s="50" t="str">
        <f>TRIM(UPPER(tbl_raw_data[[#This Row],[Queue Name]]))</f>
        <v>CONSUMER EXISTING</v>
      </c>
      <c r="Q5788" s="50" t="str">
        <f>IF(tbl_raw_data[[#This Row],[Time taken in min]]&lt;=Settiings!$D$2,"SLA_MET","SLA_NOT_MET")</f>
        <v>SLA_MET</v>
      </c>
      <c r="R5788" s="94"/>
    </row>
    <row r="5789" spans="1:18" x14ac:dyDescent="0.3">
      <c r="A5789" s="20" t="s">
        <v>6498</v>
      </c>
      <c r="B5789" s="15">
        <v>45164.531608796293</v>
      </c>
      <c r="C5789" s="28">
        <v>45164.537731481483</v>
      </c>
      <c r="D5789" s="29" t="s">
        <v>27</v>
      </c>
      <c r="E5789" s="29" t="s">
        <v>9</v>
      </c>
      <c r="F5789" s="29" t="s">
        <v>76</v>
      </c>
      <c r="G5789" s="32"/>
      <c r="H5789" s="86"/>
      <c r="I5789" s="48">
        <f>tbl_raw_data[[#This Row],[Date Actioned]]-tbl_raw_data[[#This Row],[Date Tagged]]</f>
        <v>6.1226851903484203E-3</v>
      </c>
      <c r="J5789" s="46">
        <f>HOUR(tbl_raw_data[[#This Row],[Time_taken]])*60+MINUTE(tbl_raw_data[[#This Row],[Time_taken]])+SECOND(tbl_raw_data[[#This Row],[Time_taken]])/60</f>
        <v>8.8166666666666664</v>
      </c>
      <c r="K5789" s="52">
        <f>DATE(YEAR(tbl_raw_data[[#This Row],[Date Actioned]]),MONTH(tbl_raw_data[[#This Row],[Date Actioned]]),DAY(tbl_raw_data[[#This Row],[Date Actioned]]))</f>
        <v>45164</v>
      </c>
      <c r="L5789" s="50" t="str">
        <f>UPPER(TEXT(tbl_raw_data[[#This Row],[updated_date]],"MMMM"))</f>
        <v>AUGUST</v>
      </c>
      <c r="M5789" s="50" t="str">
        <f>"WEEK "&amp; IF(ROUNDUP(DAY(tbl_raw_data[[#This Row],[updated_date]])/7,0)=5,4,ROUNDUP(DAY(tbl_raw_data[[#This Row],[updated_date]])/7,0))</f>
        <v>WEEK 4</v>
      </c>
      <c r="N5789" s="50" t="str">
        <f>UPPER(VLOOKUP(tbl_raw_data[[#This Row],[Analyst]],Settiings!$A$2:$B$16,2,0))</f>
        <v>ROHAN</v>
      </c>
      <c r="O5789" s="50" t="str">
        <f>TRIM(UPPER(tbl_raw_data[[#This Row],[Outcome]]))</f>
        <v>DECLINE</v>
      </c>
      <c r="P5789" s="50" t="str">
        <f>TRIM(UPPER(tbl_raw_data[[#This Row],[Queue Name]]))</f>
        <v>CONSUMER EXISTING</v>
      </c>
      <c r="Q5789" s="50" t="str">
        <f>IF(tbl_raw_data[[#This Row],[Time taken in min]]&lt;=Settiings!$D$2,"SLA_MET","SLA_NOT_MET")</f>
        <v>SLA_MET</v>
      </c>
      <c r="R5789" s="94"/>
    </row>
    <row r="5790" spans="1:18" x14ac:dyDescent="0.3">
      <c r="A5790" s="23" t="s">
        <v>6499</v>
      </c>
      <c r="B5790" s="9">
        <v>45164.531909722224</v>
      </c>
      <c r="C5790" s="30">
        <v>45164.539479166669</v>
      </c>
      <c r="D5790" s="31" t="s">
        <v>27</v>
      </c>
      <c r="E5790" s="31" t="s">
        <v>9</v>
      </c>
      <c r="F5790" s="31" t="s">
        <v>1222</v>
      </c>
      <c r="G5790" s="31" t="s">
        <v>4777</v>
      </c>
      <c r="H5790" s="85"/>
      <c r="I5790" s="48">
        <f>tbl_raw_data[[#This Row],[Date Actioned]]-tbl_raw_data[[#This Row],[Date Tagged]]</f>
        <v>7.5694444458349608E-3</v>
      </c>
      <c r="J5790" s="46">
        <f>HOUR(tbl_raw_data[[#This Row],[Time_taken]])*60+MINUTE(tbl_raw_data[[#This Row],[Time_taken]])+SECOND(tbl_raw_data[[#This Row],[Time_taken]])/60</f>
        <v>10.9</v>
      </c>
      <c r="K5790" s="52">
        <f>DATE(YEAR(tbl_raw_data[[#This Row],[Date Actioned]]),MONTH(tbl_raw_data[[#This Row],[Date Actioned]]),DAY(tbl_raw_data[[#This Row],[Date Actioned]]))</f>
        <v>45164</v>
      </c>
      <c r="L5790" s="50" t="str">
        <f>UPPER(TEXT(tbl_raw_data[[#This Row],[updated_date]],"MMMM"))</f>
        <v>AUGUST</v>
      </c>
      <c r="M5790" s="50" t="str">
        <f>"WEEK "&amp; IF(ROUNDUP(DAY(tbl_raw_data[[#This Row],[updated_date]])/7,0)=5,4,ROUNDUP(DAY(tbl_raw_data[[#This Row],[updated_date]])/7,0))</f>
        <v>WEEK 4</v>
      </c>
      <c r="N5790" s="50" t="str">
        <f>UPPER(VLOOKUP(tbl_raw_data[[#This Row],[Analyst]],Settiings!$A$2:$B$16,2,0))</f>
        <v>HARDIK</v>
      </c>
      <c r="O5790" s="50" t="str">
        <f>TRIM(UPPER(tbl_raw_data[[#This Row],[Outcome]]))</f>
        <v>DECLINE</v>
      </c>
      <c r="P5790" s="50" t="str">
        <f>TRIM(UPPER(tbl_raw_data[[#This Row],[Queue Name]]))</f>
        <v>CONSUMER EXISTING</v>
      </c>
      <c r="Q5790" s="50" t="str">
        <f>IF(tbl_raw_data[[#This Row],[Time taken in min]]&lt;=Settiings!$D$2,"SLA_MET","SLA_NOT_MET")</f>
        <v>SLA_MET</v>
      </c>
      <c r="R5790" s="94"/>
    </row>
    <row r="5791" spans="1:18" x14ac:dyDescent="0.3">
      <c r="A5791" s="23" t="s">
        <v>6502</v>
      </c>
      <c r="B5791" s="15">
        <v>45164.55023148148</v>
      </c>
      <c r="C5791" s="28">
        <v>45164.5625</v>
      </c>
      <c r="D5791" s="29" t="s">
        <v>13</v>
      </c>
      <c r="E5791" s="29" t="s">
        <v>9</v>
      </c>
      <c r="F5791" s="29" t="s">
        <v>76</v>
      </c>
      <c r="G5791" s="32"/>
      <c r="H5791" s="86"/>
      <c r="I5791" s="48">
        <f>tbl_raw_data[[#This Row],[Date Actioned]]-tbl_raw_data[[#This Row],[Date Tagged]]</f>
        <v>1.226851851970423E-2</v>
      </c>
      <c r="J5791" s="46">
        <f>HOUR(tbl_raw_data[[#This Row],[Time_taken]])*60+MINUTE(tbl_raw_data[[#This Row],[Time_taken]])+SECOND(tbl_raw_data[[#This Row],[Time_taken]])/60</f>
        <v>17.666666666666668</v>
      </c>
      <c r="K5791" s="52">
        <f>DATE(YEAR(tbl_raw_data[[#This Row],[Date Actioned]]),MONTH(tbl_raw_data[[#This Row],[Date Actioned]]),DAY(tbl_raw_data[[#This Row],[Date Actioned]]))</f>
        <v>45164</v>
      </c>
      <c r="L5791" s="50" t="str">
        <f>UPPER(TEXT(tbl_raw_data[[#This Row],[updated_date]],"MMMM"))</f>
        <v>AUGUST</v>
      </c>
      <c r="M5791" s="50" t="str">
        <f>"WEEK "&amp; IF(ROUNDUP(DAY(tbl_raw_data[[#This Row],[updated_date]])/7,0)=5,4,ROUNDUP(DAY(tbl_raw_data[[#This Row],[updated_date]])/7,0))</f>
        <v>WEEK 4</v>
      </c>
      <c r="N5791" s="50" t="str">
        <f>UPPER(VLOOKUP(tbl_raw_data[[#This Row],[Analyst]],Settiings!$A$2:$B$16,2,0))</f>
        <v>ROHAN</v>
      </c>
      <c r="O5791" s="50" t="str">
        <f>TRIM(UPPER(tbl_raw_data[[#This Row],[Outcome]]))</f>
        <v>APPROVE</v>
      </c>
      <c r="P5791" s="50" t="str">
        <f>TRIM(UPPER(tbl_raw_data[[#This Row],[Queue Name]]))</f>
        <v>CONSUMER EXISTING</v>
      </c>
      <c r="Q5791" s="50" t="str">
        <f>IF(tbl_raw_data[[#This Row],[Time taken in min]]&lt;=Settiings!$D$2,"SLA_MET","SLA_NOT_MET")</f>
        <v>SLA_MET</v>
      </c>
      <c r="R5791" s="94"/>
    </row>
    <row r="5792" spans="1:18" x14ac:dyDescent="0.3">
      <c r="A5792" s="14" t="s">
        <v>6504</v>
      </c>
      <c r="B5792" s="15">
        <v>45164.551793981482</v>
      </c>
      <c r="C5792" s="28">
        <v>45164.563263888886</v>
      </c>
      <c r="D5792" s="29" t="s">
        <v>27</v>
      </c>
      <c r="E5792" s="29" t="s">
        <v>9</v>
      </c>
      <c r="F5792" s="29" t="s">
        <v>1222</v>
      </c>
      <c r="G5792" s="29" t="s">
        <v>5222</v>
      </c>
      <c r="H5792" s="84"/>
      <c r="I5792" s="48">
        <f>tbl_raw_data[[#This Row],[Date Actioned]]-tbl_raw_data[[#This Row],[Date Tagged]]</f>
        <v>1.1469907403807156E-2</v>
      </c>
      <c r="J5792" s="46">
        <f>HOUR(tbl_raw_data[[#This Row],[Time_taken]])*60+MINUTE(tbl_raw_data[[#This Row],[Time_taken]])+SECOND(tbl_raw_data[[#This Row],[Time_taken]])/60</f>
        <v>16.516666666666666</v>
      </c>
      <c r="K5792" s="52">
        <f>DATE(YEAR(tbl_raw_data[[#This Row],[Date Actioned]]),MONTH(tbl_raw_data[[#This Row],[Date Actioned]]),DAY(tbl_raw_data[[#This Row],[Date Actioned]]))</f>
        <v>45164</v>
      </c>
      <c r="L5792" s="50" t="str">
        <f>UPPER(TEXT(tbl_raw_data[[#This Row],[updated_date]],"MMMM"))</f>
        <v>AUGUST</v>
      </c>
      <c r="M5792" s="50" t="str">
        <f>"WEEK "&amp; IF(ROUNDUP(DAY(tbl_raw_data[[#This Row],[updated_date]])/7,0)=5,4,ROUNDUP(DAY(tbl_raw_data[[#This Row],[updated_date]])/7,0))</f>
        <v>WEEK 4</v>
      </c>
      <c r="N5792" s="50" t="str">
        <f>UPPER(VLOOKUP(tbl_raw_data[[#This Row],[Analyst]],Settiings!$A$2:$B$16,2,0))</f>
        <v>HARDIK</v>
      </c>
      <c r="O5792" s="50" t="str">
        <f>TRIM(UPPER(tbl_raw_data[[#This Row],[Outcome]]))</f>
        <v>DECLINE</v>
      </c>
      <c r="P5792" s="50" t="str">
        <f>TRIM(UPPER(tbl_raw_data[[#This Row],[Queue Name]]))</f>
        <v>CONSUMER EXISTING</v>
      </c>
      <c r="Q5792" s="50" t="str">
        <f>IF(tbl_raw_data[[#This Row],[Time taken in min]]&lt;=Settiings!$D$2,"SLA_MET","SLA_NOT_MET")</f>
        <v>SLA_MET</v>
      </c>
      <c r="R5792" s="94"/>
    </row>
    <row r="5793" spans="1:18" x14ac:dyDescent="0.3">
      <c r="A5793" s="14" t="s">
        <v>6506</v>
      </c>
      <c r="B5793" s="9">
        <v>45164.553576388891</v>
      </c>
      <c r="C5793" s="30">
        <v>45164.562488425923</v>
      </c>
      <c r="D5793" s="31" t="s">
        <v>13</v>
      </c>
      <c r="E5793" s="31" t="s">
        <v>47</v>
      </c>
      <c r="F5793" s="31" t="s">
        <v>65</v>
      </c>
      <c r="G5793" s="31" t="s">
        <v>946</v>
      </c>
      <c r="H5793" s="85"/>
      <c r="I5793" s="48">
        <f>tbl_raw_data[[#This Row],[Date Actioned]]-tbl_raw_data[[#This Row],[Date Tagged]]</f>
        <v>8.9120370321325026E-3</v>
      </c>
      <c r="J5793" s="46">
        <f>HOUR(tbl_raw_data[[#This Row],[Time_taken]])*60+MINUTE(tbl_raw_data[[#This Row],[Time_taken]])+SECOND(tbl_raw_data[[#This Row],[Time_taken]])/60</f>
        <v>12.833333333333334</v>
      </c>
      <c r="K5793" s="52">
        <f>DATE(YEAR(tbl_raw_data[[#This Row],[Date Actioned]]),MONTH(tbl_raw_data[[#This Row],[Date Actioned]]),DAY(tbl_raw_data[[#This Row],[Date Actioned]]))</f>
        <v>45164</v>
      </c>
      <c r="L5793" s="50" t="str">
        <f>UPPER(TEXT(tbl_raw_data[[#This Row],[updated_date]],"MMMM"))</f>
        <v>AUGUST</v>
      </c>
      <c r="M5793" s="50" t="str">
        <f>"WEEK "&amp; IF(ROUNDUP(DAY(tbl_raw_data[[#This Row],[updated_date]])/7,0)=5,4,ROUNDUP(DAY(tbl_raw_data[[#This Row],[updated_date]])/7,0))</f>
        <v>WEEK 4</v>
      </c>
      <c r="N5793" s="50" t="str">
        <f>UPPER(VLOOKUP(tbl_raw_data[[#This Row],[Analyst]],Settiings!$A$2:$B$16,2,0))</f>
        <v>SAM</v>
      </c>
      <c r="O5793" s="50" t="str">
        <f>TRIM(UPPER(tbl_raw_data[[#This Row],[Outcome]]))</f>
        <v>APPROVE</v>
      </c>
      <c r="P5793" s="50" t="str">
        <f>TRIM(UPPER(tbl_raw_data[[#This Row],[Queue Name]]))</f>
        <v>CONSUMER PRE BUREAU</v>
      </c>
      <c r="Q5793" s="50" t="str">
        <f>IF(tbl_raw_data[[#This Row],[Time taken in min]]&lt;=Settiings!$D$2,"SLA_MET","SLA_NOT_MET")</f>
        <v>SLA_MET</v>
      </c>
      <c r="R5793" s="94"/>
    </row>
    <row r="5794" spans="1:18" x14ac:dyDescent="0.3">
      <c r="A5794" s="20" t="s">
        <v>6507</v>
      </c>
      <c r="B5794" s="15">
        <v>45164.556550925925</v>
      </c>
      <c r="C5794" s="28">
        <v>45164.569490740738</v>
      </c>
      <c r="D5794" s="29" t="s">
        <v>13</v>
      </c>
      <c r="E5794" s="29" t="s">
        <v>47</v>
      </c>
      <c r="F5794" s="29" t="s">
        <v>65</v>
      </c>
      <c r="G5794" s="29" t="s">
        <v>946</v>
      </c>
      <c r="H5794" s="84"/>
      <c r="I5794" s="48">
        <f>tbl_raw_data[[#This Row],[Date Actioned]]-tbl_raw_data[[#This Row],[Date Tagged]]</f>
        <v>1.2939814812853001E-2</v>
      </c>
      <c r="J5794" s="46">
        <f>HOUR(tbl_raw_data[[#This Row],[Time_taken]])*60+MINUTE(tbl_raw_data[[#This Row],[Time_taken]])+SECOND(tbl_raw_data[[#This Row],[Time_taken]])/60</f>
        <v>18.633333333333333</v>
      </c>
      <c r="K5794" s="52">
        <f>DATE(YEAR(tbl_raw_data[[#This Row],[Date Actioned]]),MONTH(tbl_raw_data[[#This Row],[Date Actioned]]),DAY(tbl_raw_data[[#This Row],[Date Actioned]]))</f>
        <v>45164</v>
      </c>
      <c r="L5794" s="50" t="str">
        <f>UPPER(TEXT(tbl_raw_data[[#This Row],[updated_date]],"MMMM"))</f>
        <v>AUGUST</v>
      </c>
      <c r="M5794" s="50" t="str">
        <f>"WEEK "&amp; IF(ROUNDUP(DAY(tbl_raw_data[[#This Row],[updated_date]])/7,0)=5,4,ROUNDUP(DAY(tbl_raw_data[[#This Row],[updated_date]])/7,0))</f>
        <v>WEEK 4</v>
      </c>
      <c r="N5794" s="50" t="str">
        <f>UPPER(VLOOKUP(tbl_raw_data[[#This Row],[Analyst]],Settiings!$A$2:$B$16,2,0))</f>
        <v>SAM</v>
      </c>
      <c r="O5794" s="50" t="str">
        <f>TRIM(UPPER(tbl_raw_data[[#This Row],[Outcome]]))</f>
        <v>APPROVE</v>
      </c>
      <c r="P5794" s="50" t="str">
        <f>TRIM(UPPER(tbl_raw_data[[#This Row],[Queue Name]]))</f>
        <v>CONSUMER PRE BUREAU</v>
      </c>
      <c r="Q5794" s="50" t="str">
        <f>IF(tbl_raw_data[[#This Row],[Time taken in min]]&lt;=Settiings!$D$2,"SLA_MET","SLA_NOT_MET")</f>
        <v>SLA_MET</v>
      </c>
      <c r="R5794" s="94"/>
    </row>
    <row r="5795" spans="1:18" x14ac:dyDescent="0.3">
      <c r="A5795" s="23" t="s">
        <v>6508</v>
      </c>
      <c r="B5795" s="9">
        <v>45164.563993055555</v>
      </c>
      <c r="C5795" s="30">
        <v>45164.568645833337</v>
      </c>
      <c r="D5795" s="31" t="s">
        <v>13</v>
      </c>
      <c r="E5795" s="31" t="s">
        <v>19</v>
      </c>
      <c r="F5795" s="31" t="s">
        <v>1222</v>
      </c>
      <c r="G5795" s="31" t="s">
        <v>17</v>
      </c>
      <c r="H5795" s="85"/>
      <c r="I5795" s="48">
        <f>tbl_raw_data[[#This Row],[Date Actioned]]-tbl_raw_data[[#This Row],[Date Tagged]]</f>
        <v>4.652777781302575E-3</v>
      </c>
      <c r="J5795" s="46">
        <f>HOUR(tbl_raw_data[[#This Row],[Time_taken]])*60+MINUTE(tbl_raw_data[[#This Row],[Time_taken]])+SECOND(tbl_raw_data[[#This Row],[Time_taken]])/60</f>
        <v>6.7</v>
      </c>
      <c r="K5795" s="52">
        <f>DATE(YEAR(tbl_raw_data[[#This Row],[Date Actioned]]),MONTH(tbl_raw_data[[#This Row],[Date Actioned]]),DAY(tbl_raw_data[[#This Row],[Date Actioned]]))</f>
        <v>45164</v>
      </c>
      <c r="L5795" s="50" t="str">
        <f>UPPER(TEXT(tbl_raw_data[[#This Row],[updated_date]],"MMMM"))</f>
        <v>AUGUST</v>
      </c>
      <c r="M5795" s="50" t="str">
        <f>"WEEK "&amp; IF(ROUNDUP(DAY(tbl_raw_data[[#This Row],[updated_date]])/7,0)=5,4,ROUNDUP(DAY(tbl_raw_data[[#This Row],[updated_date]])/7,0))</f>
        <v>WEEK 4</v>
      </c>
      <c r="N5795" s="50" t="str">
        <f>UPPER(VLOOKUP(tbl_raw_data[[#This Row],[Analyst]],Settiings!$A$2:$B$16,2,0))</f>
        <v>HARDIK</v>
      </c>
      <c r="O5795" s="50" t="str">
        <f>TRIM(UPPER(tbl_raw_data[[#This Row],[Outcome]]))</f>
        <v>APPROVE</v>
      </c>
      <c r="P5795" s="50" t="str">
        <f>TRIM(UPPER(tbl_raw_data[[#This Row],[Queue Name]]))</f>
        <v>CONSUMER POST BUREAU</v>
      </c>
      <c r="Q5795" s="50" t="str">
        <f>IF(tbl_raw_data[[#This Row],[Time taken in min]]&lt;=Settiings!$D$2,"SLA_MET","SLA_NOT_MET")</f>
        <v>SLA_MET</v>
      </c>
      <c r="R5795" s="94"/>
    </row>
    <row r="5796" spans="1:18" x14ac:dyDescent="0.3">
      <c r="A5796" s="14" t="s">
        <v>6509</v>
      </c>
      <c r="B5796" s="15">
        <v>45164.564050925925</v>
      </c>
      <c r="C5796" s="28">
        <v>45164.572384259256</v>
      </c>
      <c r="D5796" s="29" t="s">
        <v>13</v>
      </c>
      <c r="E5796" s="29" t="s">
        <v>9</v>
      </c>
      <c r="F5796" s="29" t="s">
        <v>10</v>
      </c>
      <c r="G5796" s="29" t="s">
        <v>17</v>
      </c>
      <c r="H5796" s="84"/>
      <c r="I5796" s="48">
        <f>tbl_raw_data[[#This Row],[Date Actioned]]-tbl_raw_data[[#This Row],[Date Tagged]]</f>
        <v>8.333333331393078E-3</v>
      </c>
      <c r="J5796" s="46">
        <f>HOUR(tbl_raw_data[[#This Row],[Time_taken]])*60+MINUTE(tbl_raw_data[[#This Row],[Time_taken]])+SECOND(tbl_raw_data[[#This Row],[Time_taken]])/60</f>
        <v>12</v>
      </c>
      <c r="K5796" s="52">
        <f>DATE(YEAR(tbl_raw_data[[#This Row],[Date Actioned]]),MONTH(tbl_raw_data[[#This Row],[Date Actioned]]),DAY(tbl_raw_data[[#This Row],[Date Actioned]]))</f>
        <v>45164</v>
      </c>
      <c r="L5796" s="50" t="str">
        <f>UPPER(TEXT(tbl_raw_data[[#This Row],[updated_date]],"MMMM"))</f>
        <v>AUGUST</v>
      </c>
      <c r="M5796" s="50" t="str">
        <f>"WEEK "&amp; IF(ROUNDUP(DAY(tbl_raw_data[[#This Row],[updated_date]])/7,0)=5,4,ROUNDUP(DAY(tbl_raw_data[[#This Row],[updated_date]])/7,0))</f>
        <v>WEEK 4</v>
      </c>
      <c r="N5796" s="50" t="str">
        <f>UPPER(VLOOKUP(tbl_raw_data[[#This Row],[Analyst]],Settiings!$A$2:$B$16,2,0))</f>
        <v>NITESH</v>
      </c>
      <c r="O5796" s="50" t="str">
        <f>TRIM(UPPER(tbl_raw_data[[#This Row],[Outcome]]))</f>
        <v>APPROVE</v>
      </c>
      <c r="P5796" s="50" t="str">
        <f>TRIM(UPPER(tbl_raw_data[[#This Row],[Queue Name]]))</f>
        <v>CONSUMER EXISTING</v>
      </c>
      <c r="Q5796" s="50" t="str">
        <f>IF(tbl_raw_data[[#This Row],[Time taken in min]]&lt;=Settiings!$D$2,"SLA_MET","SLA_NOT_MET")</f>
        <v>SLA_MET</v>
      </c>
      <c r="R5796" s="94"/>
    </row>
    <row r="5797" spans="1:18" x14ac:dyDescent="0.3">
      <c r="A5797" s="20" t="s">
        <v>6510</v>
      </c>
      <c r="B5797" s="9">
        <v>45164.564120370371</v>
      </c>
      <c r="C5797" s="30">
        <v>45164.576053240744</v>
      </c>
      <c r="D5797" s="31" t="s">
        <v>13</v>
      </c>
      <c r="E5797" s="31" t="s">
        <v>9</v>
      </c>
      <c r="F5797" s="31" t="s">
        <v>76</v>
      </c>
      <c r="G5797" s="33"/>
      <c r="H5797" s="87"/>
      <c r="I5797" s="48">
        <f>tbl_raw_data[[#This Row],[Date Actioned]]-tbl_raw_data[[#This Row],[Date Tagged]]</f>
        <v>1.1932870373129845E-2</v>
      </c>
      <c r="J5797" s="46">
        <f>HOUR(tbl_raw_data[[#This Row],[Time_taken]])*60+MINUTE(tbl_raw_data[[#This Row],[Time_taken]])+SECOND(tbl_raw_data[[#This Row],[Time_taken]])/60</f>
        <v>17.183333333333334</v>
      </c>
      <c r="K5797" s="52">
        <f>DATE(YEAR(tbl_raw_data[[#This Row],[Date Actioned]]),MONTH(tbl_raw_data[[#This Row],[Date Actioned]]),DAY(tbl_raw_data[[#This Row],[Date Actioned]]))</f>
        <v>45164</v>
      </c>
      <c r="L5797" s="50" t="str">
        <f>UPPER(TEXT(tbl_raw_data[[#This Row],[updated_date]],"MMMM"))</f>
        <v>AUGUST</v>
      </c>
      <c r="M5797" s="50" t="str">
        <f>"WEEK "&amp; IF(ROUNDUP(DAY(tbl_raw_data[[#This Row],[updated_date]])/7,0)=5,4,ROUNDUP(DAY(tbl_raw_data[[#This Row],[updated_date]])/7,0))</f>
        <v>WEEK 4</v>
      </c>
      <c r="N5797" s="50" t="str">
        <f>UPPER(VLOOKUP(tbl_raw_data[[#This Row],[Analyst]],Settiings!$A$2:$B$16,2,0))</f>
        <v>ROHAN</v>
      </c>
      <c r="O5797" s="50" t="str">
        <f>TRIM(UPPER(tbl_raw_data[[#This Row],[Outcome]]))</f>
        <v>APPROVE</v>
      </c>
      <c r="P5797" s="50" t="str">
        <f>TRIM(UPPER(tbl_raw_data[[#This Row],[Queue Name]]))</f>
        <v>CONSUMER EXISTING</v>
      </c>
      <c r="Q5797" s="50" t="str">
        <f>IF(tbl_raw_data[[#This Row],[Time taken in min]]&lt;=Settiings!$D$2,"SLA_MET","SLA_NOT_MET")</f>
        <v>SLA_MET</v>
      </c>
      <c r="R5797" s="94"/>
    </row>
    <row r="5798" spans="1:18" x14ac:dyDescent="0.3">
      <c r="A5798" s="23" t="s">
        <v>6512</v>
      </c>
      <c r="B5798" s="15">
        <v>45164.570590277777</v>
      </c>
      <c r="C5798" s="28">
        <v>45164.572800925926</v>
      </c>
      <c r="D5798" s="29" t="s">
        <v>13</v>
      </c>
      <c r="E5798" s="29" t="s">
        <v>9</v>
      </c>
      <c r="F5798" s="29" t="s">
        <v>65</v>
      </c>
      <c r="G5798" s="29" t="s">
        <v>77</v>
      </c>
      <c r="H5798" s="84"/>
      <c r="I5798" s="48">
        <f>tbl_raw_data[[#This Row],[Date Actioned]]-tbl_raw_data[[#This Row],[Date Tagged]]</f>
        <v>2.2106481483206153E-3</v>
      </c>
      <c r="J5798" s="46">
        <f>HOUR(tbl_raw_data[[#This Row],[Time_taken]])*60+MINUTE(tbl_raw_data[[#This Row],[Time_taken]])+SECOND(tbl_raw_data[[#This Row],[Time_taken]])/60</f>
        <v>3.1833333333333331</v>
      </c>
      <c r="K5798" s="52">
        <f>DATE(YEAR(tbl_raw_data[[#This Row],[Date Actioned]]),MONTH(tbl_raw_data[[#This Row],[Date Actioned]]),DAY(tbl_raw_data[[#This Row],[Date Actioned]]))</f>
        <v>45164</v>
      </c>
      <c r="L5798" s="50" t="str">
        <f>UPPER(TEXT(tbl_raw_data[[#This Row],[updated_date]],"MMMM"))</f>
        <v>AUGUST</v>
      </c>
      <c r="M5798" s="50" t="str">
        <f>"WEEK "&amp; IF(ROUNDUP(DAY(tbl_raw_data[[#This Row],[updated_date]])/7,0)=5,4,ROUNDUP(DAY(tbl_raw_data[[#This Row],[updated_date]])/7,0))</f>
        <v>WEEK 4</v>
      </c>
      <c r="N5798" s="50" t="str">
        <f>UPPER(VLOOKUP(tbl_raw_data[[#This Row],[Analyst]],Settiings!$A$2:$B$16,2,0))</f>
        <v>SAM</v>
      </c>
      <c r="O5798" s="50" t="str">
        <f>TRIM(UPPER(tbl_raw_data[[#This Row],[Outcome]]))</f>
        <v>APPROVE</v>
      </c>
      <c r="P5798" s="50" t="str">
        <f>TRIM(UPPER(tbl_raw_data[[#This Row],[Queue Name]]))</f>
        <v>CONSUMER EXISTING</v>
      </c>
      <c r="Q5798" s="50" t="str">
        <f>IF(tbl_raw_data[[#This Row],[Time taken in min]]&lt;=Settiings!$D$2,"SLA_MET","SLA_NOT_MET")</f>
        <v>SLA_MET</v>
      </c>
      <c r="R5798" s="94"/>
    </row>
    <row r="5799" spans="1:18" x14ac:dyDescent="0.3">
      <c r="A5799" s="14" t="s">
        <v>6513</v>
      </c>
      <c r="B5799" s="9">
        <v>45164.570636574077</v>
      </c>
      <c r="C5799" s="30">
        <v>45164.579895833333</v>
      </c>
      <c r="D5799" s="31" t="s">
        <v>13</v>
      </c>
      <c r="E5799" s="31" t="s">
        <v>9</v>
      </c>
      <c r="F5799" s="31" t="s">
        <v>76</v>
      </c>
      <c r="G5799" s="33"/>
      <c r="H5799" s="87"/>
      <c r="I5799" s="48">
        <f>tbl_raw_data[[#This Row],[Date Actioned]]-tbl_raw_data[[#This Row],[Date Tagged]]</f>
        <v>9.2592592554865405E-3</v>
      </c>
      <c r="J5799" s="46">
        <f>HOUR(tbl_raw_data[[#This Row],[Time_taken]])*60+MINUTE(tbl_raw_data[[#This Row],[Time_taken]])+SECOND(tbl_raw_data[[#This Row],[Time_taken]])/60</f>
        <v>13.333333333333334</v>
      </c>
      <c r="K5799" s="52">
        <f>DATE(YEAR(tbl_raw_data[[#This Row],[Date Actioned]]),MONTH(tbl_raw_data[[#This Row],[Date Actioned]]),DAY(tbl_raw_data[[#This Row],[Date Actioned]]))</f>
        <v>45164</v>
      </c>
      <c r="L5799" s="50" t="str">
        <f>UPPER(TEXT(tbl_raw_data[[#This Row],[updated_date]],"MMMM"))</f>
        <v>AUGUST</v>
      </c>
      <c r="M5799" s="50" t="str">
        <f>"WEEK "&amp; IF(ROUNDUP(DAY(tbl_raw_data[[#This Row],[updated_date]])/7,0)=5,4,ROUNDUP(DAY(tbl_raw_data[[#This Row],[updated_date]])/7,0))</f>
        <v>WEEK 4</v>
      </c>
      <c r="N5799" s="50" t="str">
        <f>UPPER(VLOOKUP(tbl_raw_data[[#This Row],[Analyst]],Settiings!$A$2:$B$16,2,0))</f>
        <v>ROHAN</v>
      </c>
      <c r="O5799" s="50" t="str">
        <f>TRIM(UPPER(tbl_raw_data[[#This Row],[Outcome]]))</f>
        <v>APPROVE</v>
      </c>
      <c r="P5799" s="50" t="str">
        <f>TRIM(UPPER(tbl_raw_data[[#This Row],[Queue Name]]))</f>
        <v>CONSUMER EXISTING</v>
      </c>
      <c r="Q5799" s="50" t="str">
        <f>IF(tbl_raw_data[[#This Row],[Time taken in min]]&lt;=Settiings!$D$2,"SLA_MET","SLA_NOT_MET")</f>
        <v>SLA_MET</v>
      </c>
      <c r="R5799" s="94"/>
    </row>
    <row r="5800" spans="1:18" x14ac:dyDescent="0.3">
      <c r="A5800" s="20" t="s">
        <v>6515</v>
      </c>
      <c r="B5800" s="9">
        <v>45164.571516203701</v>
      </c>
      <c r="C5800" s="30">
        <v>45164.58797453704</v>
      </c>
      <c r="D5800" s="31" t="s">
        <v>27</v>
      </c>
      <c r="E5800" s="31" t="s">
        <v>9</v>
      </c>
      <c r="F5800" s="31" t="s">
        <v>76</v>
      </c>
      <c r="G5800" s="33"/>
      <c r="H5800" s="87"/>
      <c r="I5800" s="48">
        <f>tbl_raw_data[[#This Row],[Date Actioned]]-tbl_raw_data[[#This Row],[Date Tagged]]</f>
        <v>1.6458333338960074E-2</v>
      </c>
      <c r="J5800" s="46">
        <f>HOUR(tbl_raw_data[[#This Row],[Time_taken]])*60+MINUTE(tbl_raw_data[[#This Row],[Time_taken]])+SECOND(tbl_raw_data[[#This Row],[Time_taken]])/60</f>
        <v>23.7</v>
      </c>
      <c r="K5800" s="52">
        <f>DATE(YEAR(tbl_raw_data[[#This Row],[Date Actioned]]),MONTH(tbl_raw_data[[#This Row],[Date Actioned]]),DAY(tbl_raw_data[[#This Row],[Date Actioned]]))</f>
        <v>45164</v>
      </c>
      <c r="L5800" s="50" t="str">
        <f>UPPER(TEXT(tbl_raw_data[[#This Row],[updated_date]],"MMMM"))</f>
        <v>AUGUST</v>
      </c>
      <c r="M5800" s="50" t="str">
        <f>"WEEK "&amp; IF(ROUNDUP(DAY(tbl_raw_data[[#This Row],[updated_date]])/7,0)=5,4,ROUNDUP(DAY(tbl_raw_data[[#This Row],[updated_date]])/7,0))</f>
        <v>WEEK 4</v>
      </c>
      <c r="N5800" s="50" t="str">
        <f>UPPER(VLOOKUP(tbl_raw_data[[#This Row],[Analyst]],Settiings!$A$2:$B$16,2,0))</f>
        <v>ROHAN</v>
      </c>
      <c r="O5800" s="50" t="str">
        <f>TRIM(UPPER(tbl_raw_data[[#This Row],[Outcome]]))</f>
        <v>DECLINE</v>
      </c>
      <c r="P5800" s="50" t="str">
        <f>TRIM(UPPER(tbl_raw_data[[#This Row],[Queue Name]]))</f>
        <v>CONSUMER EXISTING</v>
      </c>
      <c r="Q5800" s="50" t="str">
        <f>IF(tbl_raw_data[[#This Row],[Time taken in min]]&lt;=Settiings!$D$2,"SLA_MET","SLA_NOT_MET")</f>
        <v>SLA_NOT_MET</v>
      </c>
      <c r="R5800" s="94"/>
    </row>
    <row r="5801" spans="1:18" x14ac:dyDescent="0.3">
      <c r="A5801" s="20" t="s">
        <v>6516</v>
      </c>
      <c r="B5801" s="15">
        <v>45164.57408564815</v>
      </c>
      <c r="C5801" s="28">
        <v>45164.582858796297</v>
      </c>
      <c r="D5801" s="29" t="s">
        <v>13</v>
      </c>
      <c r="E5801" s="29" t="s">
        <v>47</v>
      </c>
      <c r="F5801" s="29" t="s">
        <v>10</v>
      </c>
      <c r="G5801" s="29" t="s">
        <v>17</v>
      </c>
      <c r="H5801" s="84"/>
      <c r="I5801" s="48">
        <f>tbl_raw_data[[#This Row],[Date Actioned]]-tbl_raw_data[[#This Row],[Date Tagged]]</f>
        <v>8.7731481471564621E-3</v>
      </c>
      <c r="J5801" s="46">
        <f>HOUR(tbl_raw_data[[#This Row],[Time_taken]])*60+MINUTE(tbl_raw_data[[#This Row],[Time_taken]])+SECOND(tbl_raw_data[[#This Row],[Time_taken]])/60</f>
        <v>12.633333333333333</v>
      </c>
      <c r="K5801" s="52">
        <f>DATE(YEAR(tbl_raw_data[[#This Row],[Date Actioned]]),MONTH(tbl_raw_data[[#This Row],[Date Actioned]]),DAY(tbl_raw_data[[#This Row],[Date Actioned]]))</f>
        <v>45164</v>
      </c>
      <c r="L5801" s="50" t="str">
        <f>UPPER(TEXT(tbl_raw_data[[#This Row],[updated_date]],"MMMM"))</f>
        <v>AUGUST</v>
      </c>
      <c r="M5801" s="50" t="str">
        <f>"WEEK "&amp; IF(ROUNDUP(DAY(tbl_raw_data[[#This Row],[updated_date]])/7,0)=5,4,ROUNDUP(DAY(tbl_raw_data[[#This Row],[updated_date]])/7,0))</f>
        <v>WEEK 4</v>
      </c>
      <c r="N5801" s="50" t="str">
        <f>UPPER(VLOOKUP(tbl_raw_data[[#This Row],[Analyst]],Settiings!$A$2:$B$16,2,0))</f>
        <v>NITESH</v>
      </c>
      <c r="O5801" s="50" t="str">
        <f>TRIM(UPPER(tbl_raw_data[[#This Row],[Outcome]]))</f>
        <v>APPROVE</v>
      </c>
      <c r="P5801" s="50" t="str">
        <f>TRIM(UPPER(tbl_raw_data[[#This Row],[Queue Name]]))</f>
        <v>CONSUMER PRE BUREAU</v>
      </c>
      <c r="Q5801" s="50" t="str">
        <f>IF(tbl_raw_data[[#This Row],[Time taken in min]]&lt;=Settiings!$D$2,"SLA_MET","SLA_NOT_MET")</f>
        <v>SLA_MET</v>
      </c>
      <c r="R5801" s="94"/>
    </row>
    <row r="5802" spans="1:18" x14ac:dyDescent="0.3">
      <c r="A5802" s="23" t="s">
        <v>6522</v>
      </c>
      <c r="B5802" s="15">
        <v>45164.584791666668</v>
      </c>
      <c r="C5802" s="28">
        <v>45164.588923611111</v>
      </c>
      <c r="D5802" s="29" t="s">
        <v>27</v>
      </c>
      <c r="E5802" s="29" t="s">
        <v>9</v>
      </c>
      <c r="F5802" s="29" t="s">
        <v>65</v>
      </c>
      <c r="G5802" s="29" t="s">
        <v>5222</v>
      </c>
      <c r="H5802" s="84"/>
      <c r="I5802" s="48">
        <f>tbl_raw_data[[#This Row],[Date Actioned]]-tbl_raw_data[[#This Row],[Date Tagged]]</f>
        <v>4.1319444426335394E-3</v>
      </c>
      <c r="J5802" s="46">
        <f>HOUR(tbl_raw_data[[#This Row],[Time_taken]])*60+MINUTE(tbl_raw_data[[#This Row],[Time_taken]])+SECOND(tbl_raw_data[[#This Row],[Time_taken]])/60</f>
        <v>5.95</v>
      </c>
      <c r="K5802" s="52">
        <f>DATE(YEAR(tbl_raw_data[[#This Row],[Date Actioned]]),MONTH(tbl_raw_data[[#This Row],[Date Actioned]]),DAY(tbl_raw_data[[#This Row],[Date Actioned]]))</f>
        <v>45164</v>
      </c>
      <c r="L5802" s="50" t="str">
        <f>UPPER(TEXT(tbl_raw_data[[#This Row],[updated_date]],"MMMM"))</f>
        <v>AUGUST</v>
      </c>
      <c r="M5802" s="50" t="str">
        <f>"WEEK "&amp; IF(ROUNDUP(DAY(tbl_raw_data[[#This Row],[updated_date]])/7,0)=5,4,ROUNDUP(DAY(tbl_raw_data[[#This Row],[updated_date]])/7,0))</f>
        <v>WEEK 4</v>
      </c>
      <c r="N5802" s="50" t="str">
        <f>UPPER(VLOOKUP(tbl_raw_data[[#This Row],[Analyst]],Settiings!$A$2:$B$16,2,0))</f>
        <v>SAM</v>
      </c>
      <c r="O5802" s="50" t="str">
        <f>TRIM(UPPER(tbl_raw_data[[#This Row],[Outcome]]))</f>
        <v>DECLINE</v>
      </c>
      <c r="P5802" s="50" t="str">
        <f>TRIM(UPPER(tbl_raw_data[[#This Row],[Queue Name]]))</f>
        <v>CONSUMER EXISTING</v>
      </c>
      <c r="Q5802" s="50" t="str">
        <f>IF(tbl_raw_data[[#This Row],[Time taken in min]]&lt;=Settiings!$D$2,"SLA_MET","SLA_NOT_MET")</f>
        <v>SLA_MET</v>
      </c>
      <c r="R5802" s="94"/>
    </row>
    <row r="5803" spans="1:18" x14ac:dyDescent="0.3">
      <c r="A5803" s="23" t="s">
        <v>6524</v>
      </c>
      <c r="B5803" s="9">
        <v>45164.588865740741</v>
      </c>
      <c r="C5803" s="30">
        <v>45164.593715277777</v>
      </c>
      <c r="D5803" s="31" t="s">
        <v>13</v>
      </c>
      <c r="E5803" s="31" t="s">
        <v>9</v>
      </c>
      <c r="F5803" s="31" t="s">
        <v>1222</v>
      </c>
      <c r="G5803" s="31" t="s">
        <v>17</v>
      </c>
      <c r="H5803" s="85"/>
      <c r="I5803" s="48">
        <f>tbl_raw_data[[#This Row],[Date Actioned]]-tbl_raw_data[[#This Row],[Date Tagged]]</f>
        <v>4.8495370356249623E-3</v>
      </c>
      <c r="J5803" s="46">
        <f>HOUR(tbl_raw_data[[#This Row],[Time_taken]])*60+MINUTE(tbl_raw_data[[#This Row],[Time_taken]])+SECOND(tbl_raw_data[[#This Row],[Time_taken]])/60</f>
        <v>6.9833333333333334</v>
      </c>
      <c r="K5803" s="52">
        <f>DATE(YEAR(tbl_raw_data[[#This Row],[Date Actioned]]),MONTH(tbl_raw_data[[#This Row],[Date Actioned]]),DAY(tbl_raw_data[[#This Row],[Date Actioned]]))</f>
        <v>45164</v>
      </c>
      <c r="L5803" s="50" t="str">
        <f>UPPER(TEXT(tbl_raw_data[[#This Row],[updated_date]],"MMMM"))</f>
        <v>AUGUST</v>
      </c>
      <c r="M5803" s="50" t="str">
        <f>"WEEK "&amp; IF(ROUNDUP(DAY(tbl_raw_data[[#This Row],[updated_date]])/7,0)=5,4,ROUNDUP(DAY(tbl_raw_data[[#This Row],[updated_date]])/7,0))</f>
        <v>WEEK 4</v>
      </c>
      <c r="N5803" s="50" t="str">
        <f>UPPER(VLOOKUP(tbl_raw_data[[#This Row],[Analyst]],Settiings!$A$2:$B$16,2,0))</f>
        <v>HARDIK</v>
      </c>
      <c r="O5803" s="50" t="str">
        <f>TRIM(UPPER(tbl_raw_data[[#This Row],[Outcome]]))</f>
        <v>APPROVE</v>
      </c>
      <c r="P5803" s="50" t="str">
        <f>TRIM(UPPER(tbl_raw_data[[#This Row],[Queue Name]]))</f>
        <v>CONSUMER EXISTING</v>
      </c>
      <c r="Q5803" s="50" t="str">
        <f>IF(tbl_raw_data[[#This Row],[Time taken in min]]&lt;=Settiings!$D$2,"SLA_MET","SLA_NOT_MET")</f>
        <v>SLA_MET</v>
      </c>
      <c r="R5803" s="94"/>
    </row>
    <row r="5804" spans="1:18" x14ac:dyDescent="0.3">
      <c r="A5804" s="14" t="s">
        <v>6527</v>
      </c>
      <c r="B5804" s="15">
        <v>45164.596076388887</v>
      </c>
      <c r="C5804" s="28">
        <v>45164.60832175926</v>
      </c>
      <c r="D5804" s="29" t="s">
        <v>13</v>
      </c>
      <c r="E5804" s="29" t="s">
        <v>19</v>
      </c>
      <c r="F5804" s="29" t="s">
        <v>10</v>
      </c>
      <c r="G5804" s="29" t="s">
        <v>6528</v>
      </c>
      <c r="H5804" s="84"/>
      <c r="I5804" s="48">
        <f>tbl_raw_data[[#This Row],[Date Actioned]]-tbl_raw_data[[#This Row],[Date Tagged]]</f>
        <v>1.2245370373420883E-2</v>
      </c>
      <c r="J5804" s="46">
        <f>HOUR(tbl_raw_data[[#This Row],[Time_taken]])*60+MINUTE(tbl_raw_data[[#This Row],[Time_taken]])+SECOND(tbl_raw_data[[#This Row],[Time_taken]])/60</f>
        <v>17.633333333333333</v>
      </c>
      <c r="K5804" s="52">
        <f>DATE(YEAR(tbl_raw_data[[#This Row],[Date Actioned]]),MONTH(tbl_raw_data[[#This Row],[Date Actioned]]),DAY(tbl_raw_data[[#This Row],[Date Actioned]]))</f>
        <v>45164</v>
      </c>
      <c r="L5804" s="50" t="str">
        <f>UPPER(TEXT(tbl_raw_data[[#This Row],[updated_date]],"MMMM"))</f>
        <v>AUGUST</v>
      </c>
      <c r="M5804" s="50" t="str">
        <f>"WEEK "&amp; IF(ROUNDUP(DAY(tbl_raw_data[[#This Row],[updated_date]])/7,0)=5,4,ROUNDUP(DAY(tbl_raw_data[[#This Row],[updated_date]])/7,0))</f>
        <v>WEEK 4</v>
      </c>
      <c r="N5804" s="50" t="str">
        <f>UPPER(VLOOKUP(tbl_raw_data[[#This Row],[Analyst]],Settiings!$A$2:$B$16,2,0))</f>
        <v>NITESH</v>
      </c>
      <c r="O5804" s="50" t="str">
        <f>TRIM(UPPER(tbl_raw_data[[#This Row],[Outcome]]))</f>
        <v>APPROVE</v>
      </c>
      <c r="P5804" s="50" t="str">
        <f>TRIM(UPPER(tbl_raw_data[[#This Row],[Queue Name]]))</f>
        <v>CONSUMER POST BUREAU</v>
      </c>
      <c r="Q5804" s="50" t="str">
        <f>IF(tbl_raw_data[[#This Row],[Time taken in min]]&lt;=Settiings!$D$2,"SLA_MET","SLA_NOT_MET")</f>
        <v>SLA_MET</v>
      </c>
      <c r="R5804" s="94"/>
    </row>
    <row r="5805" spans="1:18" x14ac:dyDescent="0.3">
      <c r="A5805" s="20" t="s">
        <v>6533</v>
      </c>
      <c r="B5805" s="9">
        <v>45164.606354166666</v>
      </c>
      <c r="C5805" s="30">
        <v>45164.612592592595</v>
      </c>
      <c r="D5805" s="31" t="s">
        <v>13</v>
      </c>
      <c r="E5805" s="31" t="s">
        <v>47</v>
      </c>
      <c r="F5805" s="31" t="s">
        <v>65</v>
      </c>
      <c r="G5805" s="31" t="s">
        <v>41</v>
      </c>
      <c r="H5805" s="85"/>
      <c r="I5805" s="48">
        <f>tbl_raw_data[[#This Row],[Date Actioned]]-tbl_raw_data[[#This Row],[Date Tagged]]</f>
        <v>6.2384259290411137E-3</v>
      </c>
      <c r="J5805" s="46">
        <f>HOUR(tbl_raw_data[[#This Row],[Time_taken]])*60+MINUTE(tbl_raw_data[[#This Row],[Time_taken]])+SECOND(tbl_raw_data[[#This Row],[Time_taken]])/60</f>
        <v>8.9833333333333325</v>
      </c>
      <c r="K5805" s="52">
        <f>DATE(YEAR(tbl_raw_data[[#This Row],[Date Actioned]]),MONTH(tbl_raw_data[[#This Row],[Date Actioned]]),DAY(tbl_raw_data[[#This Row],[Date Actioned]]))</f>
        <v>45164</v>
      </c>
      <c r="L5805" s="50" t="str">
        <f>UPPER(TEXT(tbl_raw_data[[#This Row],[updated_date]],"MMMM"))</f>
        <v>AUGUST</v>
      </c>
      <c r="M5805" s="50" t="str">
        <f>"WEEK "&amp; IF(ROUNDUP(DAY(tbl_raw_data[[#This Row],[updated_date]])/7,0)=5,4,ROUNDUP(DAY(tbl_raw_data[[#This Row],[updated_date]])/7,0))</f>
        <v>WEEK 4</v>
      </c>
      <c r="N5805" s="50" t="str">
        <f>UPPER(VLOOKUP(tbl_raw_data[[#This Row],[Analyst]],Settiings!$A$2:$B$16,2,0))</f>
        <v>SAM</v>
      </c>
      <c r="O5805" s="50" t="str">
        <f>TRIM(UPPER(tbl_raw_data[[#This Row],[Outcome]]))</f>
        <v>APPROVE</v>
      </c>
      <c r="P5805" s="50" t="str">
        <f>TRIM(UPPER(tbl_raw_data[[#This Row],[Queue Name]]))</f>
        <v>CONSUMER PRE BUREAU</v>
      </c>
      <c r="Q5805" s="50" t="str">
        <f>IF(tbl_raw_data[[#This Row],[Time taken in min]]&lt;=Settiings!$D$2,"SLA_MET","SLA_NOT_MET")</f>
        <v>SLA_MET</v>
      </c>
      <c r="R5805" s="94"/>
    </row>
    <row r="5806" spans="1:18" x14ac:dyDescent="0.3">
      <c r="A5806" s="23" t="s">
        <v>6534</v>
      </c>
      <c r="B5806" s="15">
        <v>45164.607858796298</v>
      </c>
      <c r="C5806" s="28">
        <v>45164.61990740741</v>
      </c>
      <c r="D5806" s="29" t="s">
        <v>13</v>
      </c>
      <c r="E5806" s="29" t="s">
        <v>9</v>
      </c>
      <c r="F5806" s="29" t="s">
        <v>10</v>
      </c>
      <c r="G5806" s="29" t="s">
        <v>17</v>
      </c>
      <c r="H5806" s="84"/>
      <c r="I5806" s="48">
        <f>tbl_raw_data[[#This Row],[Date Actioned]]-tbl_raw_data[[#This Row],[Date Tagged]]</f>
        <v>1.2048611111822538E-2</v>
      </c>
      <c r="J5806" s="46">
        <f>HOUR(tbl_raw_data[[#This Row],[Time_taken]])*60+MINUTE(tbl_raw_data[[#This Row],[Time_taken]])+SECOND(tbl_raw_data[[#This Row],[Time_taken]])/60</f>
        <v>17.350000000000001</v>
      </c>
      <c r="K5806" s="52">
        <f>DATE(YEAR(tbl_raw_data[[#This Row],[Date Actioned]]),MONTH(tbl_raw_data[[#This Row],[Date Actioned]]),DAY(tbl_raw_data[[#This Row],[Date Actioned]]))</f>
        <v>45164</v>
      </c>
      <c r="L5806" s="50" t="str">
        <f>UPPER(TEXT(tbl_raw_data[[#This Row],[updated_date]],"MMMM"))</f>
        <v>AUGUST</v>
      </c>
      <c r="M5806" s="50" t="str">
        <f>"WEEK "&amp; IF(ROUNDUP(DAY(tbl_raw_data[[#This Row],[updated_date]])/7,0)=5,4,ROUNDUP(DAY(tbl_raw_data[[#This Row],[updated_date]])/7,0))</f>
        <v>WEEK 4</v>
      </c>
      <c r="N5806" s="50" t="str">
        <f>UPPER(VLOOKUP(tbl_raw_data[[#This Row],[Analyst]],Settiings!$A$2:$B$16,2,0))</f>
        <v>NITESH</v>
      </c>
      <c r="O5806" s="50" t="str">
        <f>TRIM(UPPER(tbl_raw_data[[#This Row],[Outcome]]))</f>
        <v>APPROVE</v>
      </c>
      <c r="P5806" s="50" t="str">
        <f>TRIM(UPPER(tbl_raw_data[[#This Row],[Queue Name]]))</f>
        <v>CONSUMER EXISTING</v>
      </c>
      <c r="Q5806" s="50" t="str">
        <f>IF(tbl_raw_data[[#This Row],[Time taken in min]]&lt;=Settiings!$D$2,"SLA_MET","SLA_NOT_MET")</f>
        <v>SLA_MET</v>
      </c>
      <c r="R5806" s="94"/>
    </row>
    <row r="5807" spans="1:18" x14ac:dyDescent="0.3">
      <c r="A5807" s="14" t="s">
        <v>6535</v>
      </c>
      <c r="B5807" s="9">
        <v>45164.609502314815</v>
      </c>
      <c r="C5807" s="30">
        <v>45164.614004629628</v>
      </c>
      <c r="D5807" s="31" t="s">
        <v>13</v>
      </c>
      <c r="E5807" s="31" t="s">
        <v>9</v>
      </c>
      <c r="F5807" s="31" t="s">
        <v>50</v>
      </c>
      <c r="G5807" s="33"/>
      <c r="H5807" s="87"/>
      <c r="I5807" s="48">
        <f>tbl_raw_data[[#This Row],[Date Actioned]]-tbl_raw_data[[#This Row],[Date Tagged]]</f>
        <v>4.5023148122709244E-3</v>
      </c>
      <c r="J5807" s="46">
        <f>HOUR(tbl_raw_data[[#This Row],[Time_taken]])*60+MINUTE(tbl_raw_data[[#This Row],[Time_taken]])+SECOND(tbl_raw_data[[#This Row],[Time_taken]])/60</f>
        <v>6.4833333333333334</v>
      </c>
      <c r="K5807" s="52">
        <f>DATE(YEAR(tbl_raw_data[[#This Row],[Date Actioned]]),MONTH(tbl_raw_data[[#This Row],[Date Actioned]]),DAY(tbl_raw_data[[#This Row],[Date Actioned]]))</f>
        <v>45164</v>
      </c>
      <c r="L5807" s="50" t="str">
        <f>UPPER(TEXT(tbl_raw_data[[#This Row],[updated_date]],"MMMM"))</f>
        <v>AUGUST</v>
      </c>
      <c r="M5807" s="50" t="str">
        <f>"WEEK "&amp; IF(ROUNDUP(DAY(tbl_raw_data[[#This Row],[updated_date]])/7,0)=5,4,ROUNDUP(DAY(tbl_raw_data[[#This Row],[updated_date]])/7,0))</f>
        <v>WEEK 4</v>
      </c>
      <c r="N5807" s="50" t="str">
        <f>UPPER(VLOOKUP(tbl_raw_data[[#This Row],[Analyst]],Settiings!$A$2:$B$16,2,0))</f>
        <v>SHAHID</v>
      </c>
      <c r="O5807" s="50" t="str">
        <f>TRIM(UPPER(tbl_raw_data[[#This Row],[Outcome]]))</f>
        <v>APPROVE</v>
      </c>
      <c r="P5807" s="50" t="str">
        <f>TRIM(UPPER(tbl_raw_data[[#This Row],[Queue Name]]))</f>
        <v>CONSUMER EXISTING</v>
      </c>
      <c r="Q5807" s="50" t="str">
        <f>IF(tbl_raw_data[[#This Row],[Time taken in min]]&lt;=Settiings!$D$2,"SLA_MET","SLA_NOT_MET")</f>
        <v>SLA_MET</v>
      </c>
      <c r="R5807" s="94"/>
    </row>
    <row r="5808" spans="1:18" x14ac:dyDescent="0.3">
      <c r="A5808" s="14" t="s">
        <v>6538</v>
      </c>
      <c r="B5808" s="9">
        <v>45164.612673611111</v>
      </c>
      <c r="C5808" s="30">
        <v>45164.616111111114</v>
      </c>
      <c r="D5808" s="31" t="s">
        <v>27</v>
      </c>
      <c r="E5808" s="31" t="s">
        <v>9</v>
      </c>
      <c r="F5808" s="31" t="s">
        <v>50</v>
      </c>
      <c r="G5808" s="33"/>
      <c r="H5808" s="87"/>
      <c r="I5808" s="48">
        <f>tbl_raw_data[[#This Row],[Date Actioned]]-tbl_raw_data[[#This Row],[Date Tagged]]</f>
        <v>3.4375000032014214E-3</v>
      </c>
      <c r="J5808" s="46">
        <f>HOUR(tbl_raw_data[[#This Row],[Time_taken]])*60+MINUTE(tbl_raw_data[[#This Row],[Time_taken]])+SECOND(tbl_raw_data[[#This Row],[Time_taken]])/60</f>
        <v>4.95</v>
      </c>
      <c r="K5808" s="52">
        <f>DATE(YEAR(tbl_raw_data[[#This Row],[Date Actioned]]),MONTH(tbl_raw_data[[#This Row],[Date Actioned]]),DAY(tbl_raw_data[[#This Row],[Date Actioned]]))</f>
        <v>45164</v>
      </c>
      <c r="L5808" s="50" t="str">
        <f>UPPER(TEXT(tbl_raw_data[[#This Row],[updated_date]],"MMMM"))</f>
        <v>AUGUST</v>
      </c>
      <c r="M5808" s="50" t="str">
        <f>"WEEK "&amp; IF(ROUNDUP(DAY(tbl_raw_data[[#This Row],[updated_date]])/7,0)=5,4,ROUNDUP(DAY(tbl_raw_data[[#This Row],[updated_date]])/7,0))</f>
        <v>WEEK 4</v>
      </c>
      <c r="N5808" s="50" t="str">
        <f>UPPER(VLOOKUP(tbl_raw_data[[#This Row],[Analyst]],Settiings!$A$2:$B$16,2,0))</f>
        <v>SHAHID</v>
      </c>
      <c r="O5808" s="50" t="str">
        <f>TRIM(UPPER(tbl_raw_data[[#This Row],[Outcome]]))</f>
        <v>DECLINE</v>
      </c>
      <c r="P5808" s="50" t="str">
        <f>TRIM(UPPER(tbl_raw_data[[#This Row],[Queue Name]]))</f>
        <v>CONSUMER EXISTING</v>
      </c>
      <c r="Q5808" s="50" t="str">
        <f>IF(tbl_raw_data[[#This Row],[Time taken in min]]&lt;=Settiings!$D$2,"SLA_MET","SLA_NOT_MET")</f>
        <v>SLA_MET</v>
      </c>
      <c r="R5808" s="94"/>
    </row>
    <row r="5809" spans="1:18" x14ac:dyDescent="0.3">
      <c r="A5809" s="20" t="s">
        <v>6540</v>
      </c>
      <c r="B5809" s="15">
        <v>45164.61482638889</v>
      </c>
      <c r="C5809" s="28">
        <v>45164.619895833333</v>
      </c>
      <c r="D5809" s="29" t="s">
        <v>27</v>
      </c>
      <c r="E5809" s="29" t="s">
        <v>9</v>
      </c>
      <c r="F5809" s="29" t="s">
        <v>1222</v>
      </c>
      <c r="G5809" s="29" t="s">
        <v>4748</v>
      </c>
      <c r="H5809" s="84"/>
      <c r="I5809" s="48">
        <f>tbl_raw_data[[#This Row],[Date Actioned]]-tbl_raw_data[[#This Row],[Date Tagged]]</f>
        <v>5.0694444435066544E-3</v>
      </c>
      <c r="J5809" s="46">
        <f>HOUR(tbl_raw_data[[#This Row],[Time_taken]])*60+MINUTE(tbl_raw_data[[#This Row],[Time_taken]])+SECOND(tbl_raw_data[[#This Row],[Time_taken]])/60</f>
        <v>7.3</v>
      </c>
      <c r="K5809" s="52">
        <f>DATE(YEAR(tbl_raw_data[[#This Row],[Date Actioned]]),MONTH(tbl_raw_data[[#This Row],[Date Actioned]]),DAY(tbl_raw_data[[#This Row],[Date Actioned]]))</f>
        <v>45164</v>
      </c>
      <c r="L5809" s="50" t="str">
        <f>UPPER(TEXT(tbl_raw_data[[#This Row],[updated_date]],"MMMM"))</f>
        <v>AUGUST</v>
      </c>
      <c r="M5809" s="50" t="str">
        <f>"WEEK "&amp; IF(ROUNDUP(DAY(tbl_raw_data[[#This Row],[updated_date]])/7,0)=5,4,ROUNDUP(DAY(tbl_raw_data[[#This Row],[updated_date]])/7,0))</f>
        <v>WEEK 4</v>
      </c>
      <c r="N5809" s="50" t="str">
        <f>UPPER(VLOOKUP(tbl_raw_data[[#This Row],[Analyst]],Settiings!$A$2:$B$16,2,0))</f>
        <v>HARDIK</v>
      </c>
      <c r="O5809" s="50" t="str">
        <f>TRIM(UPPER(tbl_raw_data[[#This Row],[Outcome]]))</f>
        <v>DECLINE</v>
      </c>
      <c r="P5809" s="50" t="str">
        <f>TRIM(UPPER(tbl_raw_data[[#This Row],[Queue Name]]))</f>
        <v>CONSUMER EXISTING</v>
      </c>
      <c r="Q5809" s="50" t="str">
        <f>IF(tbl_raw_data[[#This Row],[Time taken in min]]&lt;=Settiings!$D$2,"SLA_MET","SLA_NOT_MET")</f>
        <v>SLA_MET</v>
      </c>
      <c r="R5809" s="94"/>
    </row>
    <row r="5810" spans="1:18" x14ac:dyDescent="0.3">
      <c r="A5810" s="20" t="s">
        <v>6542</v>
      </c>
      <c r="B5810" s="15">
        <v>45164.617060185185</v>
      </c>
      <c r="C5810" s="28">
        <v>45164.624826388892</v>
      </c>
      <c r="D5810" s="29" t="s">
        <v>13</v>
      </c>
      <c r="E5810" s="29" t="s">
        <v>19</v>
      </c>
      <c r="F5810" s="29" t="s">
        <v>50</v>
      </c>
      <c r="G5810" s="32"/>
      <c r="H5810" s="86"/>
      <c r="I5810" s="48">
        <f>tbl_raw_data[[#This Row],[Date Actioned]]-tbl_raw_data[[#This Row],[Date Tagged]]</f>
        <v>7.7662037074333057E-3</v>
      </c>
      <c r="J5810" s="46">
        <f>HOUR(tbl_raw_data[[#This Row],[Time_taken]])*60+MINUTE(tbl_raw_data[[#This Row],[Time_taken]])+SECOND(tbl_raw_data[[#This Row],[Time_taken]])/60</f>
        <v>11.183333333333334</v>
      </c>
      <c r="K5810" s="52">
        <f>DATE(YEAR(tbl_raw_data[[#This Row],[Date Actioned]]),MONTH(tbl_raw_data[[#This Row],[Date Actioned]]),DAY(tbl_raw_data[[#This Row],[Date Actioned]]))</f>
        <v>45164</v>
      </c>
      <c r="L5810" s="50" t="str">
        <f>UPPER(TEXT(tbl_raw_data[[#This Row],[updated_date]],"MMMM"))</f>
        <v>AUGUST</v>
      </c>
      <c r="M5810" s="50" t="str">
        <f>"WEEK "&amp; IF(ROUNDUP(DAY(tbl_raw_data[[#This Row],[updated_date]])/7,0)=5,4,ROUNDUP(DAY(tbl_raw_data[[#This Row],[updated_date]])/7,0))</f>
        <v>WEEK 4</v>
      </c>
      <c r="N5810" s="50" t="str">
        <f>UPPER(VLOOKUP(tbl_raw_data[[#This Row],[Analyst]],Settiings!$A$2:$B$16,2,0))</f>
        <v>SHAHID</v>
      </c>
      <c r="O5810" s="50" t="str">
        <f>TRIM(UPPER(tbl_raw_data[[#This Row],[Outcome]]))</f>
        <v>APPROVE</v>
      </c>
      <c r="P5810" s="50" t="str">
        <f>TRIM(UPPER(tbl_raw_data[[#This Row],[Queue Name]]))</f>
        <v>CONSUMER POST BUREAU</v>
      </c>
      <c r="Q5810" s="50" t="str">
        <f>IF(tbl_raw_data[[#This Row],[Time taken in min]]&lt;=Settiings!$D$2,"SLA_MET","SLA_NOT_MET")</f>
        <v>SLA_MET</v>
      </c>
      <c r="R5810" s="94"/>
    </row>
    <row r="5811" spans="1:18" x14ac:dyDescent="0.3">
      <c r="A5811" s="23" t="s">
        <v>6543</v>
      </c>
      <c r="B5811" s="9">
        <v>45164.617974537039</v>
      </c>
      <c r="C5811" s="30">
        <v>45164.627638888887</v>
      </c>
      <c r="D5811" s="31" t="s">
        <v>13</v>
      </c>
      <c r="E5811" s="31" t="s">
        <v>9</v>
      </c>
      <c r="F5811" s="31" t="s">
        <v>10</v>
      </c>
      <c r="G5811" s="31" t="s">
        <v>17</v>
      </c>
      <c r="H5811" s="85"/>
      <c r="I5811" s="48">
        <f>tbl_raw_data[[#This Row],[Date Actioned]]-tbl_raw_data[[#This Row],[Date Tagged]]</f>
        <v>9.6643518481869251E-3</v>
      </c>
      <c r="J5811" s="46">
        <f>HOUR(tbl_raw_data[[#This Row],[Time_taken]])*60+MINUTE(tbl_raw_data[[#This Row],[Time_taken]])+SECOND(tbl_raw_data[[#This Row],[Time_taken]])/60</f>
        <v>13.916666666666666</v>
      </c>
      <c r="K5811" s="52">
        <f>DATE(YEAR(tbl_raw_data[[#This Row],[Date Actioned]]),MONTH(tbl_raw_data[[#This Row],[Date Actioned]]),DAY(tbl_raw_data[[#This Row],[Date Actioned]]))</f>
        <v>45164</v>
      </c>
      <c r="L5811" s="50" t="str">
        <f>UPPER(TEXT(tbl_raw_data[[#This Row],[updated_date]],"MMMM"))</f>
        <v>AUGUST</v>
      </c>
      <c r="M5811" s="50" t="str">
        <f>"WEEK "&amp; IF(ROUNDUP(DAY(tbl_raw_data[[#This Row],[updated_date]])/7,0)=5,4,ROUNDUP(DAY(tbl_raw_data[[#This Row],[updated_date]])/7,0))</f>
        <v>WEEK 4</v>
      </c>
      <c r="N5811" s="50" t="str">
        <f>UPPER(VLOOKUP(tbl_raw_data[[#This Row],[Analyst]],Settiings!$A$2:$B$16,2,0))</f>
        <v>NITESH</v>
      </c>
      <c r="O5811" s="50" t="str">
        <f>TRIM(UPPER(tbl_raw_data[[#This Row],[Outcome]]))</f>
        <v>APPROVE</v>
      </c>
      <c r="P5811" s="50" t="str">
        <f>TRIM(UPPER(tbl_raw_data[[#This Row],[Queue Name]]))</f>
        <v>CONSUMER EXISTING</v>
      </c>
      <c r="Q5811" s="50" t="str">
        <f>IF(tbl_raw_data[[#This Row],[Time taken in min]]&lt;=Settiings!$D$2,"SLA_MET","SLA_NOT_MET")</f>
        <v>SLA_MET</v>
      </c>
      <c r="R5811" s="94"/>
    </row>
    <row r="5812" spans="1:18" x14ac:dyDescent="0.3">
      <c r="A5812" s="23" t="s">
        <v>6546</v>
      </c>
      <c r="B5812" s="9">
        <v>45164.620416666665</v>
      </c>
      <c r="C5812" s="30">
        <v>45164.634432870371</v>
      </c>
      <c r="D5812" s="31" t="s">
        <v>27</v>
      </c>
      <c r="E5812" s="31" t="s">
        <v>9</v>
      </c>
      <c r="F5812" s="31" t="s">
        <v>76</v>
      </c>
      <c r="G5812" s="33"/>
      <c r="H5812" s="87"/>
      <c r="I5812" s="48">
        <f>tbl_raw_data[[#This Row],[Date Actioned]]-tbl_raw_data[[#This Row],[Date Tagged]]</f>
        <v>1.4016203705978114E-2</v>
      </c>
      <c r="J5812" s="46">
        <f>HOUR(tbl_raw_data[[#This Row],[Time_taken]])*60+MINUTE(tbl_raw_data[[#This Row],[Time_taken]])+SECOND(tbl_raw_data[[#This Row],[Time_taken]])/60</f>
        <v>20.183333333333334</v>
      </c>
      <c r="K5812" s="52">
        <f>DATE(YEAR(tbl_raw_data[[#This Row],[Date Actioned]]),MONTH(tbl_raw_data[[#This Row],[Date Actioned]]),DAY(tbl_raw_data[[#This Row],[Date Actioned]]))</f>
        <v>45164</v>
      </c>
      <c r="L5812" s="50" t="str">
        <f>UPPER(TEXT(tbl_raw_data[[#This Row],[updated_date]],"MMMM"))</f>
        <v>AUGUST</v>
      </c>
      <c r="M5812" s="50" t="str">
        <f>"WEEK "&amp; IF(ROUNDUP(DAY(tbl_raw_data[[#This Row],[updated_date]])/7,0)=5,4,ROUNDUP(DAY(tbl_raw_data[[#This Row],[updated_date]])/7,0))</f>
        <v>WEEK 4</v>
      </c>
      <c r="N5812" s="50" t="str">
        <f>UPPER(VLOOKUP(tbl_raw_data[[#This Row],[Analyst]],Settiings!$A$2:$B$16,2,0))</f>
        <v>ROHAN</v>
      </c>
      <c r="O5812" s="50" t="str">
        <f>TRIM(UPPER(tbl_raw_data[[#This Row],[Outcome]]))</f>
        <v>DECLINE</v>
      </c>
      <c r="P5812" s="50" t="str">
        <f>TRIM(UPPER(tbl_raw_data[[#This Row],[Queue Name]]))</f>
        <v>CONSUMER EXISTING</v>
      </c>
      <c r="Q5812" s="50" t="str">
        <f>IF(tbl_raw_data[[#This Row],[Time taken in min]]&lt;=Settiings!$D$2,"SLA_MET","SLA_NOT_MET")</f>
        <v>SLA_NOT_MET</v>
      </c>
      <c r="R5812" s="94"/>
    </row>
    <row r="5813" spans="1:18" x14ac:dyDescent="0.3">
      <c r="A5813" s="14" t="s">
        <v>6557</v>
      </c>
      <c r="B5813" s="15">
        <v>45164.636643518519</v>
      </c>
      <c r="C5813" s="28">
        <v>45164.643310185187</v>
      </c>
      <c r="D5813" s="29" t="s">
        <v>27</v>
      </c>
      <c r="E5813" s="29" t="s">
        <v>9</v>
      </c>
      <c r="F5813" s="29" t="s">
        <v>65</v>
      </c>
      <c r="G5813" s="29" t="s">
        <v>5797</v>
      </c>
      <c r="H5813" s="84"/>
      <c r="I5813" s="48">
        <f>tbl_raw_data[[#This Row],[Date Actioned]]-tbl_raw_data[[#This Row],[Date Tagged]]</f>
        <v>6.6666666680248454E-3</v>
      </c>
      <c r="J5813" s="46">
        <f>HOUR(tbl_raw_data[[#This Row],[Time_taken]])*60+MINUTE(tbl_raw_data[[#This Row],[Time_taken]])+SECOND(tbl_raw_data[[#This Row],[Time_taken]])/60</f>
        <v>9.6</v>
      </c>
      <c r="K5813" s="52">
        <f>DATE(YEAR(tbl_raw_data[[#This Row],[Date Actioned]]),MONTH(tbl_raw_data[[#This Row],[Date Actioned]]),DAY(tbl_raw_data[[#This Row],[Date Actioned]]))</f>
        <v>45164</v>
      </c>
      <c r="L5813" s="50" t="str">
        <f>UPPER(TEXT(tbl_raw_data[[#This Row],[updated_date]],"MMMM"))</f>
        <v>AUGUST</v>
      </c>
      <c r="M5813" s="50" t="str">
        <f>"WEEK "&amp; IF(ROUNDUP(DAY(tbl_raw_data[[#This Row],[updated_date]])/7,0)=5,4,ROUNDUP(DAY(tbl_raw_data[[#This Row],[updated_date]])/7,0))</f>
        <v>WEEK 4</v>
      </c>
      <c r="N5813" s="50" t="str">
        <f>UPPER(VLOOKUP(tbl_raw_data[[#This Row],[Analyst]],Settiings!$A$2:$B$16,2,0))</f>
        <v>SAM</v>
      </c>
      <c r="O5813" s="50" t="str">
        <f>TRIM(UPPER(tbl_raw_data[[#This Row],[Outcome]]))</f>
        <v>DECLINE</v>
      </c>
      <c r="P5813" s="50" t="str">
        <f>TRIM(UPPER(tbl_raw_data[[#This Row],[Queue Name]]))</f>
        <v>CONSUMER EXISTING</v>
      </c>
      <c r="Q5813" s="50" t="str">
        <f>IF(tbl_raw_data[[#This Row],[Time taken in min]]&lt;=Settiings!$D$2,"SLA_MET","SLA_NOT_MET")</f>
        <v>SLA_MET</v>
      </c>
      <c r="R5813" s="94"/>
    </row>
    <row r="5814" spans="1:18" x14ac:dyDescent="0.3">
      <c r="A5814" s="14" t="s">
        <v>6558</v>
      </c>
      <c r="B5814" s="15">
        <v>45164.63795138889</v>
      </c>
      <c r="C5814" s="28">
        <v>45164.64472222222</v>
      </c>
      <c r="D5814" s="29" t="s">
        <v>13</v>
      </c>
      <c r="E5814" s="29" t="s">
        <v>9</v>
      </c>
      <c r="F5814" s="29" t="s">
        <v>50</v>
      </c>
      <c r="G5814" s="32"/>
      <c r="H5814" s="86"/>
      <c r="I5814" s="48">
        <f>tbl_raw_data[[#This Row],[Date Actioned]]-tbl_raw_data[[#This Row],[Date Tagged]]</f>
        <v>6.7708333299378864E-3</v>
      </c>
      <c r="J5814" s="46">
        <f>HOUR(tbl_raw_data[[#This Row],[Time_taken]])*60+MINUTE(tbl_raw_data[[#This Row],[Time_taken]])+SECOND(tbl_raw_data[[#This Row],[Time_taken]])/60</f>
        <v>9.75</v>
      </c>
      <c r="K5814" s="52">
        <f>DATE(YEAR(tbl_raw_data[[#This Row],[Date Actioned]]),MONTH(tbl_raw_data[[#This Row],[Date Actioned]]),DAY(tbl_raw_data[[#This Row],[Date Actioned]]))</f>
        <v>45164</v>
      </c>
      <c r="L5814" s="50" t="str">
        <f>UPPER(TEXT(tbl_raw_data[[#This Row],[updated_date]],"MMMM"))</f>
        <v>AUGUST</v>
      </c>
      <c r="M5814" s="50" t="str">
        <f>"WEEK "&amp; IF(ROUNDUP(DAY(tbl_raw_data[[#This Row],[updated_date]])/7,0)=5,4,ROUNDUP(DAY(tbl_raw_data[[#This Row],[updated_date]])/7,0))</f>
        <v>WEEK 4</v>
      </c>
      <c r="N5814" s="50" t="str">
        <f>UPPER(VLOOKUP(tbl_raw_data[[#This Row],[Analyst]],Settiings!$A$2:$B$16,2,0))</f>
        <v>SHAHID</v>
      </c>
      <c r="O5814" s="50" t="str">
        <f>TRIM(UPPER(tbl_raw_data[[#This Row],[Outcome]]))</f>
        <v>APPROVE</v>
      </c>
      <c r="P5814" s="50" t="str">
        <f>TRIM(UPPER(tbl_raw_data[[#This Row],[Queue Name]]))</f>
        <v>CONSUMER EXISTING</v>
      </c>
      <c r="Q5814" s="50" t="str">
        <f>IF(tbl_raw_data[[#This Row],[Time taken in min]]&lt;=Settiings!$D$2,"SLA_MET","SLA_NOT_MET")</f>
        <v>SLA_MET</v>
      </c>
      <c r="R5814" s="94"/>
    </row>
    <row r="5815" spans="1:18" x14ac:dyDescent="0.3">
      <c r="A5815" s="20" t="s">
        <v>6559</v>
      </c>
      <c r="B5815" s="9">
        <v>45164.63795138889</v>
      </c>
      <c r="C5815" s="30">
        <v>45164.656574074077</v>
      </c>
      <c r="D5815" s="31" t="s">
        <v>27</v>
      </c>
      <c r="E5815" s="31" t="s">
        <v>9</v>
      </c>
      <c r="F5815" s="31" t="s">
        <v>10</v>
      </c>
      <c r="G5815" s="31" t="s">
        <v>4763</v>
      </c>
      <c r="H5815" s="85"/>
      <c r="I5815" s="48">
        <f>tbl_raw_data[[#This Row],[Date Actioned]]-tbl_raw_data[[#This Row],[Date Tagged]]</f>
        <v>1.8622685187438037E-2</v>
      </c>
      <c r="J5815" s="46">
        <f>HOUR(tbl_raw_data[[#This Row],[Time_taken]])*60+MINUTE(tbl_raw_data[[#This Row],[Time_taken]])+SECOND(tbl_raw_data[[#This Row],[Time_taken]])/60</f>
        <v>26.816666666666666</v>
      </c>
      <c r="K5815" s="52">
        <f>DATE(YEAR(tbl_raw_data[[#This Row],[Date Actioned]]),MONTH(tbl_raw_data[[#This Row],[Date Actioned]]),DAY(tbl_raw_data[[#This Row],[Date Actioned]]))</f>
        <v>45164</v>
      </c>
      <c r="L5815" s="50" t="str">
        <f>UPPER(TEXT(tbl_raw_data[[#This Row],[updated_date]],"MMMM"))</f>
        <v>AUGUST</v>
      </c>
      <c r="M5815" s="50" t="str">
        <f>"WEEK "&amp; IF(ROUNDUP(DAY(tbl_raw_data[[#This Row],[updated_date]])/7,0)=5,4,ROUNDUP(DAY(tbl_raw_data[[#This Row],[updated_date]])/7,0))</f>
        <v>WEEK 4</v>
      </c>
      <c r="N5815" s="50" t="str">
        <f>UPPER(VLOOKUP(tbl_raw_data[[#This Row],[Analyst]],Settiings!$A$2:$B$16,2,0))</f>
        <v>NITESH</v>
      </c>
      <c r="O5815" s="50" t="str">
        <f>TRIM(UPPER(tbl_raw_data[[#This Row],[Outcome]]))</f>
        <v>DECLINE</v>
      </c>
      <c r="P5815" s="50" t="str">
        <f>TRIM(UPPER(tbl_raw_data[[#This Row],[Queue Name]]))</f>
        <v>CONSUMER EXISTING</v>
      </c>
      <c r="Q5815" s="50" t="str">
        <f>IF(tbl_raw_data[[#This Row],[Time taken in min]]&lt;=Settiings!$D$2,"SLA_MET","SLA_NOT_MET")</f>
        <v>SLA_NOT_MET</v>
      </c>
      <c r="R5815" s="94"/>
    </row>
    <row r="5816" spans="1:18" x14ac:dyDescent="0.3">
      <c r="A5816" s="23" t="s">
        <v>6560</v>
      </c>
      <c r="B5816" s="15">
        <v>45164.639733796299</v>
      </c>
      <c r="C5816" s="28">
        <v>45164.649814814817</v>
      </c>
      <c r="D5816" s="29" t="s">
        <v>27</v>
      </c>
      <c r="E5816" s="29" t="s">
        <v>9</v>
      </c>
      <c r="F5816" s="29" t="s">
        <v>65</v>
      </c>
      <c r="G5816" s="29" t="s">
        <v>5180</v>
      </c>
      <c r="H5816" s="84"/>
      <c r="I5816" s="48">
        <f>tbl_raw_data[[#This Row],[Date Actioned]]-tbl_raw_data[[#This Row],[Date Tagged]]</f>
        <v>1.0081018517666962E-2</v>
      </c>
      <c r="J5816" s="46">
        <f>HOUR(tbl_raw_data[[#This Row],[Time_taken]])*60+MINUTE(tbl_raw_data[[#This Row],[Time_taken]])+SECOND(tbl_raw_data[[#This Row],[Time_taken]])/60</f>
        <v>14.516666666666667</v>
      </c>
      <c r="K5816" s="52">
        <f>DATE(YEAR(tbl_raw_data[[#This Row],[Date Actioned]]),MONTH(tbl_raw_data[[#This Row],[Date Actioned]]),DAY(tbl_raw_data[[#This Row],[Date Actioned]]))</f>
        <v>45164</v>
      </c>
      <c r="L5816" s="50" t="str">
        <f>UPPER(TEXT(tbl_raw_data[[#This Row],[updated_date]],"MMMM"))</f>
        <v>AUGUST</v>
      </c>
      <c r="M5816" s="50" t="str">
        <f>"WEEK "&amp; IF(ROUNDUP(DAY(tbl_raw_data[[#This Row],[updated_date]])/7,0)=5,4,ROUNDUP(DAY(tbl_raw_data[[#This Row],[updated_date]])/7,0))</f>
        <v>WEEK 4</v>
      </c>
      <c r="N5816" s="50" t="str">
        <f>UPPER(VLOOKUP(tbl_raw_data[[#This Row],[Analyst]],Settiings!$A$2:$B$16,2,0))</f>
        <v>SAM</v>
      </c>
      <c r="O5816" s="50" t="str">
        <f>TRIM(UPPER(tbl_raw_data[[#This Row],[Outcome]]))</f>
        <v>DECLINE</v>
      </c>
      <c r="P5816" s="50" t="str">
        <f>TRIM(UPPER(tbl_raw_data[[#This Row],[Queue Name]]))</f>
        <v>CONSUMER EXISTING</v>
      </c>
      <c r="Q5816" s="50" t="str">
        <f>IF(tbl_raw_data[[#This Row],[Time taken in min]]&lt;=Settiings!$D$2,"SLA_MET","SLA_NOT_MET")</f>
        <v>SLA_MET</v>
      </c>
      <c r="R5816" s="94"/>
    </row>
    <row r="5817" spans="1:18" x14ac:dyDescent="0.3">
      <c r="A5817" s="20" t="s">
        <v>6564</v>
      </c>
      <c r="B5817" s="9">
        <v>45164.645694444444</v>
      </c>
      <c r="C5817" s="30">
        <v>45164.656747685185</v>
      </c>
      <c r="D5817" s="31" t="s">
        <v>13</v>
      </c>
      <c r="E5817" s="31" t="s">
        <v>19</v>
      </c>
      <c r="F5817" s="31" t="s">
        <v>50</v>
      </c>
      <c r="G5817" s="33"/>
      <c r="H5817" s="87"/>
      <c r="I5817" s="48">
        <f>tbl_raw_data[[#This Row],[Date Actioned]]-tbl_raw_data[[#This Row],[Date Tagged]]</f>
        <v>1.1053240741603076E-2</v>
      </c>
      <c r="J5817" s="46">
        <f>HOUR(tbl_raw_data[[#This Row],[Time_taken]])*60+MINUTE(tbl_raw_data[[#This Row],[Time_taken]])+SECOND(tbl_raw_data[[#This Row],[Time_taken]])/60</f>
        <v>15.916666666666666</v>
      </c>
      <c r="K5817" s="52">
        <f>DATE(YEAR(tbl_raw_data[[#This Row],[Date Actioned]]),MONTH(tbl_raw_data[[#This Row],[Date Actioned]]),DAY(tbl_raw_data[[#This Row],[Date Actioned]]))</f>
        <v>45164</v>
      </c>
      <c r="L5817" s="50" t="str">
        <f>UPPER(TEXT(tbl_raw_data[[#This Row],[updated_date]],"MMMM"))</f>
        <v>AUGUST</v>
      </c>
      <c r="M5817" s="50" t="str">
        <f>"WEEK "&amp; IF(ROUNDUP(DAY(tbl_raw_data[[#This Row],[updated_date]])/7,0)=5,4,ROUNDUP(DAY(tbl_raw_data[[#This Row],[updated_date]])/7,0))</f>
        <v>WEEK 4</v>
      </c>
      <c r="N5817" s="50" t="str">
        <f>UPPER(VLOOKUP(tbl_raw_data[[#This Row],[Analyst]],Settiings!$A$2:$B$16,2,0))</f>
        <v>SHAHID</v>
      </c>
      <c r="O5817" s="50" t="str">
        <f>TRIM(UPPER(tbl_raw_data[[#This Row],[Outcome]]))</f>
        <v>APPROVE</v>
      </c>
      <c r="P5817" s="50" t="str">
        <f>TRIM(UPPER(tbl_raw_data[[#This Row],[Queue Name]]))</f>
        <v>CONSUMER POST BUREAU</v>
      </c>
      <c r="Q5817" s="50" t="str">
        <f>IF(tbl_raw_data[[#This Row],[Time taken in min]]&lt;=Settiings!$D$2,"SLA_MET","SLA_NOT_MET")</f>
        <v>SLA_MET</v>
      </c>
      <c r="R5817" s="94"/>
    </row>
    <row r="5818" spans="1:18" x14ac:dyDescent="0.3">
      <c r="A5818" s="23" t="s">
        <v>6565</v>
      </c>
      <c r="B5818" s="15">
        <v>45164.646990740737</v>
      </c>
      <c r="C5818" s="28">
        <v>45164.65997685185</v>
      </c>
      <c r="D5818" s="29" t="s">
        <v>13</v>
      </c>
      <c r="E5818" s="29" t="s">
        <v>47</v>
      </c>
      <c r="F5818" s="29" t="s">
        <v>65</v>
      </c>
      <c r="G5818" s="29" t="s">
        <v>41</v>
      </c>
      <c r="H5818" s="84"/>
      <c r="I5818" s="48">
        <f>tbl_raw_data[[#This Row],[Date Actioned]]-tbl_raw_data[[#This Row],[Date Tagged]]</f>
        <v>1.2986111112695653E-2</v>
      </c>
      <c r="J5818" s="46">
        <f>HOUR(tbl_raw_data[[#This Row],[Time_taken]])*60+MINUTE(tbl_raw_data[[#This Row],[Time_taken]])+SECOND(tbl_raw_data[[#This Row],[Time_taken]])/60</f>
        <v>18.7</v>
      </c>
      <c r="K5818" s="52">
        <f>DATE(YEAR(tbl_raw_data[[#This Row],[Date Actioned]]),MONTH(tbl_raw_data[[#This Row],[Date Actioned]]),DAY(tbl_raw_data[[#This Row],[Date Actioned]]))</f>
        <v>45164</v>
      </c>
      <c r="L5818" s="50" t="str">
        <f>UPPER(TEXT(tbl_raw_data[[#This Row],[updated_date]],"MMMM"))</f>
        <v>AUGUST</v>
      </c>
      <c r="M5818" s="50" t="str">
        <f>"WEEK "&amp; IF(ROUNDUP(DAY(tbl_raw_data[[#This Row],[updated_date]])/7,0)=5,4,ROUNDUP(DAY(tbl_raw_data[[#This Row],[updated_date]])/7,0))</f>
        <v>WEEK 4</v>
      </c>
      <c r="N5818" s="50" t="str">
        <f>UPPER(VLOOKUP(tbl_raw_data[[#This Row],[Analyst]],Settiings!$A$2:$B$16,2,0))</f>
        <v>SAM</v>
      </c>
      <c r="O5818" s="50" t="str">
        <f>TRIM(UPPER(tbl_raw_data[[#This Row],[Outcome]]))</f>
        <v>APPROVE</v>
      </c>
      <c r="P5818" s="50" t="str">
        <f>TRIM(UPPER(tbl_raw_data[[#This Row],[Queue Name]]))</f>
        <v>CONSUMER PRE BUREAU</v>
      </c>
      <c r="Q5818" s="50" t="str">
        <f>IF(tbl_raw_data[[#This Row],[Time taken in min]]&lt;=Settiings!$D$2,"SLA_MET","SLA_NOT_MET")</f>
        <v>SLA_MET</v>
      </c>
      <c r="R5818" s="94"/>
    </row>
    <row r="5819" spans="1:18" x14ac:dyDescent="0.3">
      <c r="A5819" s="14" t="s">
        <v>6566</v>
      </c>
      <c r="B5819" s="9">
        <v>45164.652638888889</v>
      </c>
      <c r="C5819" s="30">
        <v>45164.669247685182</v>
      </c>
      <c r="D5819" s="31" t="s">
        <v>13</v>
      </c>
      <c r="E5819" s="31" t="s">
        <v>19</v>
      </c>
      <c r="F5819" s="31" t="s">
        <v>1222</v>
      </c>
      <c r="G5819" s="31" t="s">
        <v>17</v>
      </c>
      <c r="H5819" s="85"/>
      <c r="I5819" s="48">
        <f>tbl_raw_data[[#This Row],[Date Actioned]]-tbl_raw_data[[#This Row],[Date Tagged]]</f>
        <v>1.6608796293439809E-2</v>
      </c>
      <c r="J5819" s="46">
        <f>HOUR(tbl_raw_data[[#This Row],[Time_taken]])*60+MINUTE(tbl_raw_data[[#This Row],[Time_taken]])+SECOND(tbl_raw_data[[#This Row],[Time_taken]])/60</f>
        <v>23.916666666666668</v>
      </c>
      <c r="K5819" s="52">
        <f>DATE(YEAR(tbl_raw_data[[#This Row],[Date Actioned]]),MONTH(tbl_raw_data[[#This Row],[Date Actioned]]),DAY(tbl_raw_data[[#This Row],[Date Actioned]]))</f>
        <v>45164</v>
      </c>
      <c r="L5819" s="50" t="str">
        <f>UPPER(TEXT(tbl_raw_data[[#This Row],[updated_date]],"MMMM"))</f>
        <v>AUGUST</v>
      </c>
      <c r="M5819" s="50" t="str">
        <f>"WEEK "&amp; IF(ROUNDUP(DAY(tbl_raw_data[[#This Row],[updated_date]])/7,0)=5,4,ROUNDUP(DAY(tbl_raw_data[[#This Row],[updated_date]])/7,0))</f>
        <v>WEEK 4</v>
      </c>
      <c r="N5819" s="50" t="str">
        <f>UPPER(VLOOKUP(tbl_raw_data[[#This Row],[Analyst]],Settiings!$A$2:$B$16,2,0))</f>
        <v>HARDIK</v>
      </c>
      <c r="O5819" s="50" t="str">
        <f>TRIM(UPPER(tbl_raw_data[[#This Row],[Outcome]]))</f>
        <v>APPROVE</v>
      </c>
      <c r="P5819" s="50" t="str">
        <f>TRIM(UPPER(tbl_raw_data[[#This Row],[Queue Name]]))</f>
        <v>CONSUMER POST BUREAU</v>
      </c>
      <c r="Q5819" s="50" t="str">
        <f>IF(tbl_raw_data[[#This Row],[Time taken in min]]&lt;=Settiings!$D$2,"SLA_MET","SLA_NOT_MET")</f>
        <v>SLA_NOT_MET</v>
      </c>
      <c r="R5819" s="94"/>
    </row>
    <row r="5820" spans="1:18" x14ac:dyDescent="0.3">
      <c r="A5820" s="20" t="s">
        <v>6569</v>
      </c>
      <c r="B5820" s="15">
        <v>45164.659351851849</v>
      </c>
      <c r="C5820" s="28">
        <v>45164.671435185184</v>
      </c>
      <c r="D5820" s="29" t="s">
        <v>13</v>
      </c>
      <c r="E5820" s="29" t="s">
        <v>47</v>
      </c>
      <c r="F5820" s="29" t="s">
        <v>65</v>
      </c>
      <c r="G5820" s="29" t="s">
        <v>946</v>
      </c>
      <c r="H5820" s="84"/>
      <c r="I5820" s="48">
        <f>tbl_raw_data[[#This Row],[Date Actioned]]-tbl_raw_data[[#This Row],[Date Tagged]]</f>
        <v>1.2083333334885538E-2</v>
      </c>
      <c r="J5820" s="46">
        <f>HOUR(tbl_raw_data[[#This Row],[Time_taken]])*60+MINUTE(tbl_raw_data[[#This Row],[Time_taken]])+SECOND(tbl_raw_data[[#This Row],[Time_taken]])/60</f>
        <v>17.399999999999999</v>
      </c>
      <c r="K5820" s="52">
        <f>DATE(YEAR(tbl_raw_data[[#This Row],[Date Actioned]]),MONTH(tbl_raw_data[[#This Row],[Date Actioned]]),DAY(tbl_raw_data[[#This Row],[Date Actioned]]))</f>
        <v>45164</v>
      </c>
      <c r="L5820" s="50" t="str">
        <f>UPPER(TEXT(tbl_raw_data[[#This Row],[updated_date]],"MMMM"))</f>
        <v>AUGUST</v>
      </c>
      <c r="M5820" s="50" t="str">
        <f>"WEEK "&amp; IF(ROUNDUP(DAY(tbl_raw_data[[#This Row],[updated_date]])/7,0)=5,4,ROUNDUP(DAY(tbl_raw_data[[#This Row],[updated_date]])/7,0))</f>
        <v>WEEK 4</v>
      </c>
      <c r="N5820" s="50" t="str">
        <f>UPPER(VLOOKUP(tbl_raw_data[[#This Row],[Analyst]],Settiings!$A$2:$B$16,2,0))</f>
        <v>SAM</v>
      </c>
      <c r="O5820" s="50" t="str">
        <f>TRIM(UPPER(tbl_raw_data[[#This Row],[Outcome]]))</f>
        <v>APPROVE</v>
      </c>
      <c r="P5820" s="50" t="str">
        <f>TRIM(UPPER(tbl_raw_data[[#This Row],[Queue Name]]))</f>
        <v>CONSUMER PRE BUREAU</v>
      </c>
      <c r="Q5820" s="50" t="str">
        <f>IF(tbl_raw_data[[#This Row],[Time taken in min]]&lt;=Settiings!$D$2,"SLA_MET","SLA_NOT_MET")</f>
        <v>SLA_MET</v>
      </c>
      <c r="R5820" s="94"/>
    </row>
    <row r="5821" spans="1:18" x14ac:dyDescent="0.3">
      <c r="A5821" s="14" t="s">
        <v>6571</v>
      </c>
      <c r="B5821" s="9">
        <v>45164.664201388892</v>
      </c>
      <c r="C5821" s="30">
        <v>45164.670138888891</v>
      </c>
      <c r="D5821" s="31" t="s">
        <v>27</v>
      </c>
      <c r="E5821" s="31" t="s">
        <v>9</v>
      </c>
      <c r="F5821" s="31" t="s">
        <v>76</v>
      </c>
      <c r="G5821" s="31" t="s">
        <v>5797</v>
      </c>
      <c r="H5821" s="85"/>
      <c r="I5821" s="48">
        <f>tbl_raw_data[[#This Row],[Date Actioned]]-tbl_raw_data[[#This Row],[Date Tagged]]</f>
        <v>5.9374999982537702E-3</v>
      </c>
      <c r="J5821" s="46">
        <f>HOUR(tbl_raw_data[[#This Row],[Time_taken]])*60+MINUTE(tbl_raw_data[[#This Row],[Time_taken]])+SECOND(tbl_raw_data[[#This Row],[Time_taken]])/60</f>
        <v>8.5500000000000007</v>
      </c>
      <c r="K5821" s="52">
        <f>DATE(YEAR(tbl_raw_data[[#This Row],[Date Actioned]]),MONTH(tbl_raw_data[[#This Row],[Date Actioned]]),DAY(tbl_raw_data[[#This Row],[Date Actioned]]))</f>
        <v>45164</v>
      </c>
      <c r="L5821" s="50" t="str">
        <f>UPPER(TEXT(tbl_raw_data[[#This Row],[updated_date]],"MMMM"))</f>
        <v>AUGUST</v>
      </c>
      <c r="M5821" s="50" t="str">
        <f>"WEEK "&amp; IF(ROUNDUP(DAY(tbl_raw_data[[#This Row],[updated_date]])/7,0)=5,4,ROUNDUP(DAY(tbl_raw_data[[#This Row],[updated_date]])/7,0))</f>
        <v>WEEK 4</v>
      </c>
      <c r="N5821" s="50" t="str">
        <f>UPPER(VLOOKUP(tbl_raw_data[[#This Row],[Analyst]],Settiings!$A$2:$B$16,2,0))</f>
        <v>ROHAN</v>
      </c>
      <c r="O5821" s="50" t="str">
        <f>TRIM(UPPER(tbl_raw_data[[#This Row],[Outcome]]))</f>
        <v>DECLINE</v>
      </c>
      <c r="P5821" s="50" t="str">
        <f>TRIM(UPPER(tbl_raw_data[[#This Row],[Queue Name]]))</f>
        <v>CONSUMER EXISTING</v>
      </c>
      <c r="Q5821" s="50" t="str">
        <f>IF(tbl_raw_data[[#This Row],[Time taken in min]]&lt;=Settiings!$D$2,"SLA_MET","SLA_NOT_MET")</f>
        <v>SLA_MET</v>
      </c>
      <c r="R5821" s="94"/>
    </row>
    <row r="5822" spans="1:18" x14ac:dyDescent="0.3">
      <c r="A5822" s="20" t="s">
        <v>6572</v>
      </c>
      <c r="B5822" s="15">
        <v>45164.6643287037</v>
      </c>
      <c r="C5822" s="28">
        <v>45164.670393518521</v>
      </c>
      <c r="D5822" s="29" t="s">
        <v>27</v>
      </c>
      <c r="E5822" s="29" t="s">
        <v>9</v>
      </c>
      <c r="F5822" s="29" t="s">
        <v>50</v>
      </c>
      <c r="G5822" s="29" t="s">
        <v>6573</v>
      </c>
      <c r="H5822" s="84"/>
      <c r="I5822" s="48">
        <f>tbl_raw_data[[#This Row],[Date Actioned]]-tbl_raw_data[[#This Row],[Date Tagged]]</f>
        <v>6.0648148210020736E-3</v>
      </c>
      <c r="J5822" s="46">
        <f>HOUR(tbl_raw_data[[#This Row],[Time_taken]])*60+MINUTE(tbl_raw_data[[#This Row],[Time_taken]])+SECOND(tbl_raw_data[[#This Row],[Time_taken]])/60</f>
        <v>8.7333333333333325</v>
      </c>
      <c r="K5822" s="52">
        <f>DATE(YEAR(tbl_raw_data[[#This Row],[Date Actioned]]),MONTH(tbl_raw_data[[#This Row],[Date Actioned]]),DAY(tbl_raw_data[[#This Row],[Date Actioned]]))</f>
        <v>45164</v>
      </c>
      <c r="L5822" s="50" t="str">
        <f>UPPER(TEXT(tbl_raw_data[[#This Row],[updated_date]],"MMMM"))</f>
        <v>AUGUST</v>
      </c>
      <c r="M5822" s="50" t="str">
        <f>"WEEK "&amp; IF(ROUNDUP(DAY(tbl_raw_data[[#This Row],[updated_date]])/7,0)=5,4,ROUNDUP(DAY(tbl_raw_data[[#This Row],[updated_date]])/7,0))</f>
        <v>WEEK 4</v>
      </c>
      <c r="N5822" s="50" t="str">
        <f>UPPER(VLOOKUP(tbl_raw_data[[#This Row],[Analyst]],Settiings!$A$2:$B$16,2,0))</f>
        <v>SHAHID</v>
      </c>
      <c r="O5822" s="50" t="str">
        <f>TRIM(UPPER(tbl_raw_data[[#This Row],[Outcome]]))</f>
        <v>DECLINE</v>
      </c>
      <c r="P5822" s="50" t="str">
        <f>TRIM(UPPER(tbl_raw_data[[#This Row],[Queue Name]]))</f>
        <v>CONSUMER EXISTING</v>
      </c>
      <c r="Q5822" s="50" t="str">
        <f>IF(tbl_raw_data[[#This Row],[Time taken in min]]&lt;=Settiings!$D$2,"SLA_MET","SLA_NOT_MET")</f>
        <v>SLA_MET</v>
      </c>
      <c r="R5822" s="94"/>
    </row>
    <row r="5823" spans="1:18" x14ac:dyDescent="0.3">
      <c r="A5823" s="23" t="s">
        <v>6574</v>
      </c>
      <c r="B5823" s="9">
        <v>45164.664687500001</v>
      </c>
      <c r="C5823" s="30">
        <v>45164.673182870371</v>
      </c>
      <c r="D5823" s="31" t="s">
        <v>27</v>
      </c>
      <c r="E5823" s="31" t="s">
        <v>9</v>
      </c>
      <c r="F5823" s="31" t="s">
        <v>1222</v>
      </c>
      <c r="G5823" s="31" t="s">
        <v>5222</v>
      </c>
      <c r="H5823" s="85"/>
      <c r="I5823" s="48">
        <f>tbl_raw_data[[#This Row],[Date Actioned]]-tbl_raw_data[[#This Row],[Date Tagged]]</f>
        <v>8.4953703699284233E-3</v>
      </c>
      <c r="J5823" s="46">
        <f>HOUR(tbl_raw_data[[#This Row],[Time_taken]])*60+MINUTE(tbl_raw_data[[#This Row],[Time_taken]])+SECOND(tbl_raw_data[[#This Row],[Time_taken]])/60</f>
        <v>12.233333333333333</v>
      </c>
      <c r="K5823" s="52">
        <f>DATE(YEAR(tbl_raw_data[[#This Row],[Date Actioned]]),MONTH(tbl_raw_data[[#This Row],[Date Actioned]]),DAY(tbl_raw_data[[#This Row],[Date Actioned]]))</f>
        <v>45164</v>
      </c>
      <c r="L5823" s="50" t="str">
        <f>UPPER(TEXT(tbl_raw_data[[#This Row],[updated_date]],"MMMM"))</f>
        <v>AUGUST</v>
      </c>
      <c r="M5823" s="50" t="str">
        <f>"WEEK "&amp; IF(ROUNDUP(DAY(tbl_raw_data[[#This Row],[updated_date]])/7,0)=5,4,ROUNDUP(DAY(tbl_raw_data[[#This Row],[updated_date]])/7,0))</f>
        <v>WEEK 4</v>
      </c>
      <c r="N5823" s="50" t="str">
        <f>UPPER(VLOOKUP(tbl_raw_data[[#This Row],[Analyst]],Settiings!$A$2:$B$16,2,0))</f>
        <v>HARDIK</v>
      </c>
      <c r="O5823" s="50" t="str">
        <f>TRIM(UPPER(tbl_raw_data[[#This Row],[Outcome]]))</f>
        <v>DECLINE</v>
      </c>
      <c r="P5823" s="50" t="str">
        <f>TRIM(UPPER(tbl_raw_data[[#This Row],[Queue Name]]))</f>
        <v>CONSUMER EXISTING</v>
      </c>
      <c r="Q5823" s="50" t="str">
        <f>IF(tbl_raw_data[[#This Row],[Time taken in min]]&lt;=Settiings!$D$2,"SLA_MET","SLA_NOT_MET")</f>
        <v>SLA_MET</v>
      </c>
      <c r="R5823" s="94"/>
    </row>
    <row r="5824" spans="1:18" x14ac:dyDescent="0.3">
      <c r="A5824" s="23" t="s">
        <v>6575</v>
      </c>
      <c r="B5824" s="9">
        <v>45164.668402777781</v>
      </c>
      <c r="C5824" s="30">
        <v>45164.675347222219</v>
      </c>
      <c r="D5824" s="31" t="s">
        <v>13</v>
      </c>
      <c r="E5824" s="31" t="s">
        <v>9</v>
      </c>
      <c r="F5824" s="31" t="s">
        <v>76</v>
      </c>
      <c r="G5824" s="31" t="s">
        <v>6576</v>
      </c>
      <c r="H5824" s="85"/>
      <c r="I5824" s="48">
        <f>tbl_raw_data[[#This Row],[Date Actioned]]-tbl_raw_data[[#This Row],[Date Tagged]]</f>
        <v>6.9444444379769266E-3</v>
      </c>
      <c r="J5824" s="46">
        <f>HOUR(tbl_raw_data[[#This Row],[Time_taken]])*60+MINUTE(tbl_raw_data[[#This Row],[Time_taken]])+SECOND(tbl_raw_data[[#This Row],[Time_taken]])/60</f>
        <v>10</v>
      </c>
      <c r="K5824" s="52">
        <f>DATE(YEAR(tbl_raw_data[[#This Row],[Date Actioned]]),MONTH(tbl_raw_data[[#This Row],[Date Actioned]]),DAY(tbl_raw_data[[#This Row],[Date Actioned]]))</f>
        <v>45164</v>
      </c>
      <c r="L5824" s="50" t="str">
        <f>UPPER(TEXT(tbl_raw_data[[#This Row],[updated_date]],"MMMM"))</f>
        <v>AUGUST</v>
      </c>
      <c r="M5824" s="50" t="str">
        <f>"WEEK "&amp; IF(ROUNDUP(DAY(tbl_raw_data[[#This Row],[updated_date]])/7,0)=5,4,ROUNDUP(DAY(tbl_raw_data[[#This Row],[updated_date]])/7,0))</f>
        <v>WEEK 4</v>
      </c>
      <c r="N5824" s="50" t="str">
        <f>UPPER(VLOOKUP(tbl_raw_data[[#This Row],[Analyst]],Settiings!$A$2:$B$16,2,0))</f>
        <v>ROHAN</v>
      </c>
      <c r="O5824" s="50" t="str">
        <f>TRIM(UPPER(tbl_raw_data[[#This Row],[Outcome]]))</f>
        <v>APPROVE</v>
      </c>
      <c r="P5824" s="50" t="str">
        <f>TRIM(UPPER(tbl_raw_data[[#This Row],[Queue Name]]))</f>
        <v>CONSUMER EXISTING</v>
      </c>
      <c r="Q5824" s="50" t="str">
        <f>IF(tbl_raw_data[[#This Row],[Time taken in min]]&lt;=Settiings!$D$2,"SLA_MET","SLA_NOT_MET")</f>
        <v>SLA_MET</v>
      </c>
      <c r="R5824" s="94"/>
    </row>
    <row r="5825" spans="1:18" x14ac:dyDescent="0.3">
      <c r="A5825" s="14" t="s">
        <v>6577</v>
      </c>
      <c r="B5825" s="15">
        <v>45164.669062499997</v>
      </c>
      <c r="C5825" s="28">
        <v>45164.674317129633</v>
      </c>
      <c r="D5825" s="29" t="s">
        <v>27</v>
      </c>
      <c r="E5825" s="29" t="s">
        <v>9</v>
      </c>
      <c r="F5825" s="29" t="s">
        <v>50</v>
      </c>
      <c r="G5825" s="29" t="s">
        <v>4777</v>
      </c>
      <c r="H5825" s="84"/>
      <c r="I5825" s="48">
        <f>tbl_raw_data[[#This Row],[Date Actioned]]-tbl_raw_data[[#This Row],[Date Tagged]]</f>
        <v>5.2546296356013045E-3</v>
      </c>
      <c r="J5825" s="46">
        <f>HOUR(tbl_raw_data[[#This Row],[Time_taken]])*60+MINUTE(tbl_raw_data[[#This Row],[Time_taken]])+SECOND(tbl_raw_data[[#This Row],[Time_taken]])/60</f>
        <v>7.5666666666666664</v>
      </c>
      <c r="K5825" s="52">
        <f>DATE(YEAR(tbl_raw_data[[#This Row],[Date Actioned]]),MONTH(tbl_raw_data[[#This Row],[Date Actioned]]),DAY(tbl_raw_data[[#This Row],[Date Actioned]]))</f>
        <v>45164</v>
      </c>
      <c r="L5825" s="50" t="str">
        <f>UPPER(TEXT(tbl_raw_data[[#This Row],[updated_date]],"MMMM"))</f>
        <v>AUGUST</v>
      </c>
      <c r="M5825" s="50" t="str">
        <f>"WEEK "&amp; IF(ROUNDUP(DAY(tbl_raw_data[[#This Row],[updated_date]])/7,0)=5,4,ROUNDUP(DAY(tbl_raw_data[[#This Row],[updated_date]])/7,0))</f>
        <v>WEEK 4</v>
      </c>
      <c r="N5825" s="50" t="str">
        <f>UPPER(VLOOKUP(tbl_raw_data[[#This Row],[Analyst]],Settiings!$A$2:$B$16,2,0))</f>
        <v>SHAHID</v>
      </c>
      <c r="O5825" s="50" t="str">
        <f>TRIM(UPPER(tbl_raw_data[[#This Row],[Outcome]]))</f>
        <v>DECLINE</v>
      </c>
      <c r="P5825" s="50" t="str">
        <f>TRIM(UPPER(tbl_raw_data[[#This Row],[Queue Name]]))</f>
        <v>CONSUMER EXISTING</v>
      </c>
      <c r="Q5825" s="50" t="str">
        <f>IF(tbl_raw_data[[#This Row],[Time taken in min]]&lt;=Settiings!$D$2,"SLA_MET","SLA_NOT_MET")</f>
        <v>SLA_MET</v>
      </c>
      <c r="R5825" s="94"/>
    </row>
    <row r="5826" spans="1:18" x14ac:dyDescent="0.3">
      <c r="A5826" s="14" t="s">
        <v>6579</v>
      </c>
      <c r="B5826" s="15">
        <v>45164.673611111109</v>
      </c>
      <c r="C5826" s="28">
        <v>45164.680949074071</v>
      </c>
      <c r="D5826" s="29" t="s">
        <v>13</v>
      </c>
      <c r="E5826" s="29" t="s">
        <v>9</v>
      </c>
      <c r="F5826" s="29" t="s">
        <v>65</v>
      </c>
      <c r="G5826" s="29" t="s">
        <v>946</v>
      </c>
      <c r="H5826" s="84"/>
      <c r="I5826" s="48">
        <f>tbl_raw_data[[#This Row],[Date Actioned]]-tbl_raw_data[[#This Row],[Date Tagged]]</f>
        <v>7.3379629611736163E-3</v>
      </c>
      <c r="J5826" s="46">
        <f>HOUR(tbl_raw_data[[#This Row],[Time_taken]])*60+MINUTE(tbl_raw_data[[#This Row],[Time_taken]])+SECOND(tbl_raw_data[[#This Row],[Time_taken]])/60</f>
        <v>10.566666666666666</v>
      </c>
      <c r="K5826" s="52">
        <f>DATE(YEAR(tbl_raw_data[[#This Row],[Date Actioned]]),MONTH(tbl_raw_data[[#This Row],[Date Actioned]]),DAY(tbl_raw_data[[#This Row],[Date Actioned]]))</f>
        <v>45164</v>
      </c>
      <c r="L5826" s="50" t="str">
        <f>UPPER(TEXT(tbl_raw_data[[#This Row],[updated_date]],"MMMM"))</f>
        <v>AUGUST</v>
      </c>
      <c r="M5826" s="50" t="str">
        <f>"WEEK "&amp; IF(ROUNDUP(DAY(tbl_raw_data[[#This Row],[updated_date]])/7,0)=5,4,ROUNDUP(DAY(tbl_raw_data[[#This Row],[updated_date]])/7,0))</f>
        <v>WEEK 4</v>
      </c>
      <c r="N5826" s="50" t="str">
        <f>UPPER(VLOOKUP(tbl_raw_data[[#This Row],[Analyst]],Settiings!$A$2:$B$16,2,0))</f>
        <v>SAM</v>
      </c>
      <c r="O5826" s="50" t="str">
        <f>TRIM(UPPER(tbl_raw_data[[#This Row],[Outcome]]))</f>
        <v>APPROVE</v>
      </c>
      <c r="P5826" s="50" t="str">
        <f>TRIM(UPPER(tbl_raw_data[[#This Row],[Queue Name]]))</f>
        <v>CONSUMER EXISTING</v>
      </c>
      <c r="Q5826" s="50" t="str">
        <f>IF(tbl_raw_data[[#This Row],[Time taken in min]]&lt;=Settiings!$D$2,"SLA_MET","SLA_NOT_MET")</f>
        <v>SLA_MET</v>
      </c>
      <c r="R5826" s="94"/>
    </row>
    <row r="5827" spans="1:18" x14ac:dyDescent="0.3">
      <c r="A5827" s="20" t="s">
        <v>6580</v>
      </c>
      <c r="B5827" s="9">
        <v>45164.673611111109</v>
      </c>
      <c r="C5827" s="30">
        <v>45164.68644675926</v>
      </c>
      <c r="D5827" s="31" t="s">
        <v>13</v>
      </c>
      <c r="E5827" s="31" t="s">
        <v>47</v>
      </c>
      <c r="F5827" s="31" t="s">
        <v>10</v>
      </c>
      <c r="G5827" s="31" t="s">
        <v>17</v>
      </c>
      <c r="H5827" s="85"/>
      <c r="I5827" s="48">
        <f>tbl_raw_data[[#This Row],[Date Actioned]]-tbl_raw_data[[#This Row],[Date Tagged]]</f>
        <v>1.283564815093996E-2</v>
      </c>
      <c r="J5827" s="46">
        <f>HOUR(tbl_raw_data[[#This Row],[Time_taken]])*60+MINUTE(tbl_raw_data[[#This Row],[Time_taken]])+SECOND(tbl_raw_data[[#This Row],[Time_taken]])/60</f>
        <v>18.483333333333334</v>
      </c>
      <c r="K5827" s="52">
        <f>DATE(YEAR(tbl_raw_data[[#This Row],[Date Actioned]]),MONTH(tbl_raw_data[[#This Row],[Date Actioned]]),DAY(tbl_raw_data[[#This Row],[Date Actioned]]))</f>
        <v>45164</v>
      </c>
      <c r="L5827" s="50" t="str">
        <f>UPPER(TEXT(tbl_raw_data[[#This Row],[updated_date]],"MMMM"))</f>
        <v>AUGUST</v>
      </c>
      <c r="M5827" s="50" t="str">
        <f>"WEEK "&amp; IF(ROUNDUP(DAY(tbl_raw_data[[#This Row],[updated_date]])/7,0)=5,4,ROUNDUP(DAY(tbl_raw_data[[#This Row],[updated_date]])/7,0))</f>
        <v>WEEK 4</v>
      </c>
      <c r="N5827" s="50" t="str">
        <f>UPPER(VLOOKUP(tbl_raw_data[[#This Row],[Analyst]],Settiings!$A$2:$B$16,2,0))</f>
        <v>NITESH</v>
      </c>
      <c r="O5827" s="50" t="str">
        <f>TRIM(UPPER(tbl_raw_data[[#This Row],[Outcome]]))</f>
        <v>APPROVE</v>
      </c>
      <c r="P5827" s="50" t="str">
        <f>TRIM(UPPER(tbl_raw_data[[#This Row],[Queue Name]]))</f>
        <v>CONSUMER PRE BUREAU</v>
      </c>
      <c r="Q5827" s="50" t="str">
        <f>IF(tbl_raw_data[[#This Row],[Time taken in min]]&lt;=Settiings!$D$2,"SLA_MET","SLA_NOT_MET")</f>
        <v>SLA_MET</v>
      </c>
      <c r="R5827" s="94"/>
    </row>
    <row r="5828" spans="1:18" x14ac:dyDescent="0.3">
      <c r="A5828" s="23" t="s">
        <v>6581</v>
      </c>
      <c r="B5828" s="15">
        <v>45164.674212962964</v>
      </c>
      <c r="C5828" s="28">
        <v>45164.676724537036</v>
      </c>
      <c r="D5828" s="29" t="s">
        <v>13</v>
      </c>
      <c r="E5828" s="29" t="s">
        <v>9</v>
      </c>
      <c r="F5828" s="29" t="s">
        <v>50</v>
      </c>
      <c r="G5828" s="32"/>
      <c r="H5828" s="86"/>
      <c r="I5828" s="48">
        <f>tbl_raw_data[[#This Row],[Date Actioned]]-tbl_raw_data[[#This Row],[Date Tagged]]</f>
        <v>2.5115740718320012E-3</v>
      </c>
      <c r="J5828" s="46">
        <f>HOUR(tbl_raw_data[[#This Row],[Time_taken]])*60+MINUTE(tbl_raw_data[[#This Row],[Time_taken]])+SECOND(tbl_raw_data[[#This Row],[Time_taken]])/60</f>
        <v>3.6166666666666667</v>
      </c>
      <c r="K5828" s="52">
        <f>DATE(YEAR(tbl_raw_data[[#This Row],[Date Actioned]]),MONTH(tbl_raw_data[[#This Row],[Date Actioned]]),DAY(tbl_raw_data[[#This Row],[Date Actioned]]))</f>
        <v>45164</v>
      </c>
      <c r="L5828" s="50" t="str">
        <f>UPPER(TEXT(tbl_raw_data[[#This Row],[updated_date]],"MMMM"))</f>
        <v>AUGUST</v>
      </c>
      <c r="M5828" s="50" t="str">
        <f>"WEEK "&amp; IF(ROUNDUP(DAY(tbl_raw_data[[#This Row],[updated_date]])/7,0)=5,4,ROUNDUP(DAY(tbl_raw_data[[#This Row],[updated_date]])/7,0))</f>
        <v>WEEK 4</v>
      </c>
      <c r="N5828" s="50" t="str">
        <f>UPPER(VLOOKUP(tbl_raw_data[[#This Row],[Analyst]],Settiings!$A$2:$B$16,2,0))</f>
        <v>SHAHID</v>
      </c>
      <c r="O5828" s="50" t="str">
        <f>TRIM(UPPER(tbl_raw_data[[#This Row],[Outcome]]))</f>
        <v>APPROVE</v>
      </c>
      <c r="P5828" s="50" t="str">
        <f>TRIM(UPPER(tbl_raw_data[[#This Row],[Queue Name]]))</f>
        <v>CONSUMER EXISTING</v>
      </c>
      <c r="Q5828" s="50" t="str">
        <f>IF(tbl_raw_data[[#This Row],[Time taken in min]]&lt;=Settiings!$D$2,"SLA_MET","SLA_NOT_MET")</f>
        <v>SLA_MET</v>
      </c>
      <c r="R5828" s="94"/>
    </row>
    <row r="5829" spans="1:18" x14ac:dyDescent="0.3">
      <c r="A5829" s="20" t="s">
        <v>6582</v>
      </c>
      <c r="B5829" s="9">
        <v>45164.674988425926</v>
      </c>
      <c r="C5829" s="30">
        <v>45164.682928240742</v>
      </c>
      <c r="D5829" s="31" t="s">
        <v>27</v>
      </c>
      <c r="E5829" s="31" t="s">
        <v>9</v>
      </c>
      <c r="F5829" s="31" t="s">
        <v>65</v>
      </c>
      <c r="G5829" s="31" t="s">
        <v>4777</v>
      </c>
      <c r="H5829" s="85"/>
      <c r="I5829" s="48">
        <f>tbl_raw_data[[#This Row],[Date Actioned]]-tbl_raw_data[[#This Row],[Date Tagged]]</f>
        <v>7.9398148154723458E-3</v>
      </c>
      <c r="J5829" s="46">
        <f>HOUR(tbl_raw_data[[#This Row],[Time_taken]])*60+MINUTE(tbl_raw_data[[#This Row],[Time_taken]])+SECOND(tbl_raw_data[[#This Row],[Time_taken]])/60</f>
        <v>11.433333333333334</v>
      </c>
      <c r="K5829" s="52">
        <f>DATE(YEAR(tbl_raw_data[[#This Row],[Date Actioned]]),MONTH(tbl_raw_data[[#This Row],[Date Actioned]]),DAY(tbl_raw_data[[#This Row],[Date Actioned]]))</f>
        <v>45164</v>
      </c>
      <c r="L5829" s="50" t="str">
        <f>UPPER(TEXT(tbl_raw_data[[#This Row],[updated_date]],"MMMM"))</f>
        <v>AUGUST</v>
      </c>
      <c r="M5829" s="50" t="str">
        <f>"WEEK "&amp; IF(ROUNDUP(DAY(tbl_raw_data[[#This Row],[updated_date]])/7,0)=5,4,ROUNDUP(DAY(tbl_raw_data[[#This Row],[updated_date]])/7,0))</f>
        <v>WEEK 4</v>
      </c>
      <c r="N5829" s="50" t="str">
        <f>UPPER(VLOOKUP(tbl_raw_data[[#This Row],[Analyst]],Settiings!$A$2:$B$16,2,0))</f>
        <v>SAM</v>
      </c>
      <c r="O5829" s="50" t="str">
        <f>TRIM(UPPER(tbl_raw_data[[#This Row],[Outcome]]))</f>
        <v>DECLINE</v>
      </c>
      <c r="P5829" s="50" t="str">
        <f>TRIM(UPPER(tbl_raw_data[[#This Row],[Queue Name]]))</f>
        <v>CONSUMER EXISTING</v>
      </c>
      <c r="Q5829" s="50" t="str">
        <f>IF(tbl_raw_data[[#This Row],[Time taken in min]]&lt;=Settiings!$D$2,"SLA_MET","SLA_NOT_MET")</f>
        <v>SLA_MET</v>
      </c>
      <c r="R5829" s="94"/>
    </row>
    <row r="5830" spans="1:18" x14ac:dyDescent="0.3">
      <c r="A5830" s="23" t="s">
        <v>6583</v>
      </c>
      <c r="B5830" s="15">
        <v>45164.684166666666</v>
      </c>
      <c r="C5830" s="28">
        <v>45164.687696759262</v>
      </c>
      <c r="D5830" s="29" t="s">
        <v>27</v>
      </c>
      <c r="E5830" s="29" t="s">
        <v>9</v>
      </c>
      <c r="F5830" s="29" t="s">
        <v>50</v>
      </c>
      <c r="G5830" s="32"/>
      <c r="H5830" s="86"/>
      <c r="I5830" s="48">
        <f>tbl_raw_data[[#This Row],[Date Actioned]]-tbl_raw_data[[#This Row],[Date Tagged]]</f>
        <v>3.5300925956107676E-3</v>
      </c>
      <c r="J5830" s="46">
        <f>HOUR(tbl_raw_data[[#This Row],[Time_taken]])*60+MINUTE(tbl_raw_data[[#This Row],[Time_taken]])+SECOND(tbl_raw_data[[#This Row],[Time_taken]])/60</f>
        <v>5.083333333333333</v>
      </c>
      <c r="K5830" s="52">
        <f>DATE(YEAR(tbl_raw_data[[#This Row],[Date Actioned]]),MONTH(tbl_raw_data[[#This Row],[Date Actioned]]),DAY(tbl_raw_data[[#This Row],[Date Actioned]]))</f>
        <v>45164</v>
      </c>
      <c r="L5830" s="50" t="str">
        <f>UPPER(TEXT(tbl_raw_data[[#This Row],[updated_date]],"MMMM"))</f>
        <v>AUGUST</v>
      </c>
      <c r="M5830" s="50" t="str">
        <f>"WEEK "&amp; IF(ROUNDUP(DAY(tbl_raw_data[[#This Row],[updated_date]])/7,0)=5,4,ROUNDUP(DAY(tbl_raw_data[[#This Row],[updated_date]])/7,0))</f>
        <v>WEEK 4</v>
      </c>
      <c r="N5830" s="50" t="str">
        <f>UPPER(VLOOKUP(tbl_raw_data[[#This Row],[Analyst]],Settiings!$A$2:$B$16,2,0))</f>
        <v>SHAHID</v>
      </c>
      <c r="O5830" s="50" t="str">
        <f>TRIM(UPPER(tbl_raw_data[[#This Row],[Outcome]]))</f>
        <v>DECLINE</v>
      </c>
      <c r="P5830" s="50" t="str">
        <f>TRIM(UPPER(tbl_raw_data[[#This Row],[Queue Name]]))</f>
        <v>CONSUMER EXISTING</v>
      </c>
      <c r="Q5830" s="50" t="str">
        <f>IF(tbl_raw_data[[#This Row],[Time taken in min]]&lt;=Settiings!$D$2,"SLA_MET","SLA_NOT_MET")</f>
        <v>SLA_MET</v>
      </c>
      <c r="R5830" s="94"/>
    </row>
    <row r="5831" spans="1:18" x14ac:dyDescent="0.3">
      <c r="A5831" s="14" t="s">
        <v>6584</v>
      </c>
      <c r="B5831" s="9">
        <v>45164.684444444443</v>
      </c>
      <c r="C5831" s="30">
        <v>45164.692094907405</v>
      </c>
      <c r="D5831" s="31" t="s">
        <v>13</v>
      </c>
      <c r="E5831" s="31" t="s">
        <v>19</v>
      </c>
      <c r="F5831" s="31" t="s">
        <v>76</v>
      </c>
      <c r="G5831" s="33"/>
      <c r="H5831" s="87"/>
      <c r="I5831" s="48">
        <f>tbl_raw_data[[#This Row],[Date Actioned]]-tbl_raw_data[[#This Row],[Date Tagged]]</f>
        <v>7.6504629614646547E-3</v>
      </c>
      <c r="J5831" s="46">
        <f>HOUR(tbl_raw_data[[#This Row],[Time_taken]])*60+MINUTE(tbl_raw_data[[#This Row],[Time_taken]])+SECOND(tbl_raw_data[[#This Row],[Time_taken]])/60</f>
        <v>11.016666666666667</v>
      </c>
      <c r="K5831" s="52">
        <f>DATE(YEAR(tbl_raw_data[[#This Row],[Date Actioned]]),MONTH(tbl_raw_data[[#This Row],[Date Actioned]]),DAY(tbl_raw_data[[#This Row],[Date Actioned]]))</f>
        <v>45164</v>
      </c>
      <c r="L5831" s="50" t="str">
        <f>UPPER(TEXT(tbl_raw_data[[#This Row],[updated_date]],"MMMM"))</f>
        <v>AUGUST</v>
      </c>
      <c r="M5831" s="50" t="str">
        <f>"WEEK "&amp; IF(ROUNDUP(DAY(tbl_raw_data[[#This Row],[updated_date]])/7,0)=5,4,ROUNDUP(DAY(tbl_raw_data[[#This Row],[updated_date]])/7,0))</f>
        <v>WEEK 4</v>
      </c>
      <c r="N5831" s="50" t="str">
        <f>UPPER(VLOOKUP(tbl_raw_data[[#This Row],[Analyst]],Settiings!$A$2:$B$16,2,0))</f>
        <v>ROHAN</v>
      </c>
      <c r="O5831" s="50" t="str">
        <f>TRIM(UPPER(tbl_raw_data[[#This Row],[Outcome]]))</f>
        <v>APPROVE</v>
      </c>
      <c r="P5831" s="50" t="str">
        <f>TRIM(UPPER(tbl_raw_data[[#This Row],[Queue Name]]))</f>
        <v>CONSUMER POST BUREAU</v>
      </c>
      <c r="Q5831" s="50" t="str">
        <f>IF(tbl_raw_data[[#This Row],[Time taken in min]]&lt;=Settiings!$D$2,"SLA_MET","SLA_NOT_MET")</f>
        <v>SLA_MET</v>
      </c>
      <c r="R5831" s="94"/>
    </row>
    <row r="5832" spans="1:18" x14ac:dyDescent="0.3">
      <c r="A5832" s="20" t="s">
        <v>6585</v>
      </c>
      <c r="B5832" s="15">
        <v>45164.695150462961</v>
      </c>
      <c r="C5832" s="28">
        <v>45164.705497685187</v>
      </c>
      <c r="D5832" s="29" t="s">
        <v>13</v>
      </c>
      <c r="E5832" s="29" t="s">
        <v>9</v>
      </c>
      <c r="F5832" s="29" t="s">
        <v>10</v>
      </c>
      <c r="G5832" s="32"/>
      <c r="H5832" s="86"/>
      <c r="I5832" s="48">
        <f>tbl_raw_data[[#This Row],[Date Actioned]]-tbl_raw_data[[#This Row],[Date Tagged]]</f>
        <v>1.0347222225391306E-2</v>
      </c>
      <c r="J5832" s="46">
        <f>HOUR(tbl_raw_data[[#This Row],[Time_taken]])*60+MINUTE(tbl_raw_data[[#This Row],[Time_taken]])+SECOND(tbl_raw_data[[#This Row],[Time_taken]])/60</f>
        <v>14.9</v>
      </c>
      <c r="K5832" s="52">
        <f>DATE(YEAR(tbl_raw_data[[#This Row],[Date Actioned]]),MONTH(tbl_raw_data[[#This Row],[Date Actioned]]),DAY(tbl_raw_data[[#This Row],[Date Actioned]]))</f>
        <v>45164</v>
      </c>
      <c r="L5832" s="50" t="str">
        <f>UPPER(TEXT(tbl_raw_data[[#This Row],[updated_date]],"MMMM"))</f>
        <v>AUGUST</v>
      </c>
      <c r="M5832" s="50" t="str">
        <f>"WEEK "&amp; IF(ROUNDUP(DAY(tbl_raw_data[[#This Row],[updated_date]])/7,0)=5,4,ROUNDUP(DAY(tbl_raw_data[[#This Row],[updated_date]])/7,0))</f>
        <v>WEEK 4</v>
      </c>
      <c r="N5832" s="50" t="str">
        <f>UPPER(VLOOKUP(tbl_raw_data[[#This Row],[Analyst]],Settiings!$A$2:$B$16,2,0))</f>
        <v>NITESH</v>
      </c>
      <c r="O5832" s="50" t="str">
        <f>TRIM(UPPER(tbl_raw_data[[#This Row],[Outcome]]))</f>
        <v>APPROVE</v>
      </c>
      <c r="P5832" s="50" t="str">
        <f>TRIM(UPPER(tbl_raw_data[[#This Row],[Queue Name]]))</f>
        <v>CONSUMER EXISTING</v>
      </c>
      <c r="Q5832" s="50" t="str">
        <f>IF(tbl_raw_data[[#This Row],[Time taken in min]]&lt;=Settiings!$D$2,"SLA_MET","SLA_NOT_MET")</f>
        <v>SLA_MET</v>
      </c>
      <c r="R5832" s="94"/>
    </row>
    <row r="5833" spans="1:18" x14ac:dyDescent="0.3">
      <c r="A5833" s="23" t="s">
        <v>6586</v>
      </c>
      <c r="B5833" s="9">
        <v>45164.695173611108</v>
      </c>
      <c r="C5833" s="30">
        <v>45164.699178240742</v>
      </c>
      <c r="D5833" s="31" t="s">
        <v>13</v>
      </c>
      <c r="E5833" s="31" t="s">
        <v>9</v>
      </c>
      <c r="F5833" s="31" t="s">
        <v>1222</v>
      </c>
      <c r="G5833" s="31" t="s">
        <v>77</v>
      </c>
      <c r="H5833" s="85"/>
      <c r="I5833" s="48">
        <f>tbl_raw_data[[#This Row],[Date Actioned]]-tbl_raw_data[[#This Row],[Date Tagged]]</f>
        <v>4.0046296344371513E-3</v>
      </c>
      <c r="J5833" s="46">
        <f>HOUR(tbl_raw_data[[#This Row],[Time_taken]])*60+MINUTE(tbl_raw_data[[#This Row],[Time_taken]])+SECOND(tbl_raw_data[[#This Row],[Time_taken]])/60</f>
        <v>5.7666666666666666</v>
      </c>
      <c r="K5833" s="52">
        <f>DATE(YEAR(tbl_raw_data[[#This Row],[Date Actioned]]),MONTH(tbl_raw_data[[#This Row],[Date Actioned]]),DAY(tbl_raw_data[[#This Row],[Date Actioned]]))</f>
        <v>45164</v>
      </c>
      <c r="L5833" s="50" t="str">
        <f>UPPER(TEXT(tbl_raw_data[[#This Row],[updated_date]],"MMMM"))</f>
        <v>AUGUST</v>
      </c>
      <c r="M5833" s="50" t="str">
        <f>"WEEK "&amp; IF(ROUNDUP(DAY(tbl_raw_data[[#This Row],[updated_date]])/7,0)=5,4,ROUNDUP(DAY(tbl_raw_data[[#This Row],[updated_date]])/7,0))</f>
        <v>WEEK 4</v>
      </c>
      <c r="N5833" s="50" t="str">
        <f>UPPER(VLOOKUP(tbl_raw_data[[#This Row],[Analyst]],Settiings!$A$2:$B$16,2,0))</f>
        <v>HARDIK</v>
      </c>
      <c r="O5833" s="50" t="str">
        <f>TRIM(UPPER(tbl_raw_data[[#This Row],[Outcome]]))</f>
        <v>APPROVE</v>
      </c>
      <c r="P5833" s="50" t="str">
        <f>TRIM(UPPER(tbl_raw_data[[#This Row],[Queue Name]]))</f>
        <v>CONSUMER EXISTING</v>
      </c>
      <c r="Q5833" s="50" t="str">
        <f>IF(tbl_raw_data[[#This Row],[Time taken in min]]&lt;=Settiings!$D$2,"SLA_MET","SLA_NOT_MET")</f>
        <v>SLA_MET</v>
      </c>
      <c r="R5833" s="94"/>
    </row>
    <row r="5834" spans="1:18" x14ac:dyDescent="0.3">
      <c r="A5834" s="14" t="s">
        <v>6587</v>
      </c>
      <c r="B5834" s="15">
        <v>45164.697800925926</v>
      </c>
      <c r="C5834" s="28">
        <v>45164.704479166663</v>
      </c>
      <c r="D5834" s="29" t="s">
        <v>13</v>
      </c>
      <c r="E5834" s="29" t="s">
        <v>47</v>
      </c>
      <c r="F5834" s="29" t="s">
        <v>65</v>
      </c>
      <c r="G5834" s="29" t="s">
        <v>77</v>
      </c>
      <c r="H5834" s="84"/>
      <c r="I5834" s="48">
        <f>tbl_raw_data[[#This Row],[Date Actioned]]-tbl_raw_data[[#This Row],[Date Tagged]]</f>
        <v>6.6782407375285402E-3</v>
      </c>
      <c r="J5834" s="46">
        <f>HOUR(tbl_raw_data[[#This Row],[Time_taken]])*60+MINUTE(tbl_raw_data[[#This Row],[Time_taken]])+SECOND(tbl_raw_data[[#This Row],[Time_taken]])/60</f>
        <v>9.6166666666666671</v>
      </c>
      <c r="K5834" s="52">
        <f>DATE(YEAR(tbl_raw_data[[#This Row],[Date Actioned]]),MONTH(tbl_raw_data[[#This Row],[Date Actioned]]),DAY(tbl_raw_data[[#This Row],[Date Actioned]]))</f>
        <v>45164</v>
      </c>
      <c r="L5834" s="50" t="str">
        <f>UPPER(TEXT(tbl_raw_data[[#This Row],[updated_date]],"MMMM"))</f>
        <v>AUGUST</v>
      </c>
      <c r="M5834" s="50" t="str">
        <f>"WEEK "&amp; IF(ROUNDUP(DAY(tbl_raw_data[[#This Row],[updated_date]])/7,0)=5,4,ROUNDUP(DAY(tbl_raw_data[[#This Row],[updated_date]])/7,0))</f>
        <v>WEEK 4</v>
      </c>
      <c r="N5834" s="50" t="str">
        <f>UPPER(VLOOKUP(tbl_raw_data[[#This Row],[Analyst]],Settiings!$A$2:$B$16,2,0))</f>
        <v>SAM</v>
      </c>
      <c r="O5834" s="50" t="str">
        <f>TRIM(UPPER(tbl_raw_data[[#This Row],[Outcome]]))</f>
        <v>APPROVE</v>
      </c>
      <c r="P5834" s="50" t="str">
        <f>TRIM(UPPER(tbl_raw_data[[#This Row],[Queue Name]]))</f>
        <v>CONSUMER PRE BUREAU</v>
      </c>
      <c r="Q5834" s="50" t="str">
        <f>IF(tbl_raw_data[[#This Row],[Time taken in min]]&lt;=Settiings!$D$2,"SLA_MET","SLA_NOT_MET")</f>
        <v>SLA_MET</v>
      </c>
      <c r="R5834" s="94"/>
    </row>
    <row r="5835" spans="1:18" x14ac:dyDescent="0.3">
      <c r="A5835" s="20" t="s">
        <v>6588</v>
      </c>
      <c r="B5835" s="9">
        <v>45164.699062500003</v>
      </c>
      <c r="C5835" s="30">
        <v>45164.713680555556</v>
      </c>
      <c r="D5835" s="31" t="s">
        <v>13</v>
      </c>
      <c r="E5835" s="31" t="s">
        <v>9</v>
      </c>
      <c r="F5835" s="31" t="s">
        <v>10</v>
      </c>
      <c r="G5835" s="33"/>
      <c r="H5835" s="87"/>
      <c r="I5835" s="48">
        <f>tbl_raw_data[[#This Row],[Date Actioned]]-tbl_raw_data[[#This Row],[Date Tagged]]</f>
        <v>1.4618055553000886E-2</v>
      </c>
      <c r="J5835" s="46">
        <f>HOUR(tbl_raw_data[[#This Row],[Time_taken]])*60+MINUTE(tbl_raw_data[[#This Row],[Time_taken]])+SECOND(tbl_raw_data[[#This Row],[Time_taken]])/60</f>
        <v>21.05</v>
      </c>
      <c r="K5835" s="52">
        <f>DATE(YEAR(tbl_raw_data[[#This Row],[Date Actioned]]),MONTH(tbl_raw_data[[#This Row],[Date Actioned]]),DAY(tbl_raw_data[[#This Row],[Date Actioned]]))</f>
        <v>45164</v>
      </c>
      <c r="L5835" s="50" t="str">
        <f>UPPER(TEXT(tbl_raw_data[[#This Row],[updated_date]],"MMMM"))</f>
        <v>AUGUST</v>
      </c>
      <c r="M5835" s="50" t="str">
        <f>"WEEK "&amp; IF(ROUNDUP(DAY(tbl_raw_data[[#This Row],[updated_date]])/7,0)=5,4,ROUNDUP(DAY(tbl_raw_data[[#This Row],[updated_date]])/7,0))</f>
        <v>WEEK 4</v>
      </c>
      <c r="N5835" s="50" t="str">
        <f>UPPER(VLOOKUP(tbl_raw_data[[#This Row],[Analyst]],Settiings!$A$2:$B$16,2,0))</f>
        <v>NITESH</v>
      </c>
      <c r="O5835" s="50" t="str">
        <f>TRIM(UPPER(tbl_raw_data[[#This Row],[Outcome]]))</f>
        <v>APPROVE</v>
      </c>
      <c r="P5835" s="50" t="str">
        <f>TRIM(UPPER(tbl_raw_data[[#This Row],[Queue Name]]))</f>
        <v>CONSUMER EXISTING</v>
      </c>
      <c r="Q5835" s="50" t="str">
        <f>IF(tbl_raw_data[[#This Row],[Time taken in min]]&lt;=Settiings!$D$2,"SLA_MET","SLA_NOT_MET")</f>
        <v>SLA_NOT_MET</v>
      </c>
      <c r="R5835" s="94"/>
    </row>
    <row r="5836" spans="1:18" x14ac:dyDescent="0.3">
      <c r="A5836" s="23" t="s">
        <v>6591</v>
      </c>
      <c r="B5836" s="15">
        <v>45164.701296296298</v>
      </c>
      <c r="C5836" s="28">
        <v>45164.710289351853</v>
      </c>
      <c r="D5836" s="29" t="s">
        <v>13</v>
      </c>
      <c r="E5836" s="29" t="s">
        <v>9</v>
      </c>
      <c r="F5836" s="29" t="s">
        <v>50</v>
      </c>
      <c r="G5836" s="32"/>
      <c r="H5836" s="86"/>
      <c r="I5836" s="48">
        <f>tbl_raw_data[[#This Row],[Date Actioned]]-tbl_raw_data[[#This Row],[Date Tagged]]</f>
        <v>8.9930555550381541E-3</v>
      </c>
      <c r="J5836" s="46">
        <f>HOUR(tbl_raw_data[[#This Row],[Time_taken]])*60+MINUTE(tbl_raw_data[[#This Row],[Time_taken]])+SECOND(tbl_raw_data[[#This Row],[Time_taken]])/60</f>
        <v>12.95</v>
      </c>
      <c r="K5836" s="52">
        <f>DATE(YEAR(tbl_raw_data[[#This Row],[Date Actioned]]),MONTH(tbl_raw_data[[#This Row],[Date Actioned]]),DAY(tbl_raw_data[[#This Row],[Date Actioned]]))</f>
        <v>45164</v>
      </c>
      <c r="L5836" s="50" t="str">
        <f>UPPER(TEXT(tbl_raw_data[[#This Row],[updated_date]],"MMMM"))</f>
        <v>AUGUST</v>
      </c>
      <c r="M5836" s="50" t="str">
        <f>"WEEK "&amp; IF(ROUNDUP(DAY(tbl_raw_data[[#This Row],[updated_date]])/7,0)=5,4,ROUNDUP(DAY(tbl_raw_data[[#This Row],[updated_date]])/7,0))</f>
        <v>WEEK 4</v>
      </c>
      <c r="N5836" s="50" t="str">
        <f>UPPER(VLOOKUP(tbl_raw_data[[#This Row],[Analyst]],Settiings!$A$2:$B$16,2,0))</f>
        <v>SHAHID</v>
      </c>
      <c r="O5836" s="50" t="str">
        <f>TRIM(UPPER(tbl_raw_data[[#This Row],[Outcome]]))</f>
        <v>APPROVE</v>
      </c>
      <c r="P5836" s="50" t="str">
        <f>TRIM(UPPER(tbl_raw_data[[#This Row],[Queue Name]]))</f>
        <v>CONSUMER EXISTING</v>
      </c>
      <c r="Q5836" s="50" t="str">
        <f>IF(tbl_raw_data[[#This Row],[Time taken in min]]&lt;=Settiings!$D$2,"SLA_MET","SLA_NOT_MET")</f>
        <v>SLA_MET</v>
      </c>
      <c r="R5836" s="94"/>
    </row>
    <row r="5837" spans="1:18" x14ac:dyDescent="0.3">
      <c r="A5837" s="14" t="s">
        <v>6593</v>
      </c>
      <c r="B5837" s="9">
        <v>45164.715405092589</v>
      </c>
      <c r="C5837" s="30">
        <v>45164.720335648148</v>
      </c>
      <c r="D5837" s="31" t="s">
        <v>13</v>
      </c>
      <c r="E5837" s="31" t="s">
        <v>9</v>
      </c>
      <c r="F5837" s="31" t="s">
        <v>65</v>
      </c>
      <c r="G5837" s="31" t="s">
        <v>946</v>
      </c>
      <c r="H5837" s="85"/>
      <c r="I5837" s="48">
        <f>tbl_raw_data[[#This Row],[Date Actioned]]-tbl_raw_data[[#This Row],[Date Tagged]]</f>
        <v>4.9305555585306138E-3</v>
      </c>
      <c r="J5837" s="46">
        <f>HOUR(tbl_raw_data[[#This Row],[Time_taken]])*60+MINUTE(tbl_raw_data[[#This Row],[Time_taken]])+SECOND(tbl_raw_data[[#This Row],[Time_taken]])/60</f>
        <v>7.1</v>
      </c>
      <c r="K5837" s="52">
        <f>DATE(YEAR(tbl_raw_data[[#This Row],[Date Actioned]]),MONTH(tbl_raw_data[[#This Row],[Date Actioned]]),DAY(tbl_raw_data[[#This Row],[Date Actioned]]))</f>
        <v>45164</v>
      </c>
      <c r="L5837" s="50" t="str">
        <f>UPPER(TEXT(tbl_raw_data[[#This Row],[updated_date]],"MMMM"))</f>
        <v>AUGUST</v>
      </c>
      <c r="M5837" s="50" t="str">
        <f>"WEEK "&amp; IF(ROUNDUP(DAY(tbl_raw_data[[#This Row],[updated_date]])/7,0)=5,4,ROUNDUP(DAY(tbl_raw_data[[#This Row],[updated_date]])/7,0))</f>
        <v>WEEK 4</v>
      </c>
      <c r="N5837" s="50" t="str">
        <f>UPPER(VLOOKUP(tbl_raw_data[[#This Row],[Analyst]],Settiings!$A$2:$B$16,2,0))</f>
        <v>SAM</v>
      </c>
      <c r="O5837" s="50" t="str">
        <f>TRIM(UPPER(tbl_raw_data[[#This Row],[Outcome]]))</f>
        <v>APPROVE</v>
      </c>
      <c r="P5837" s="50" t="str">
        <f>TRIM(UPPER(tbl_raw_data[[#This Row],[Queue Name]]))</f>
        <v>CONSUMER EXISTING</v>
      </c>
      <c r="Q5837" s="50" t="str">
        <f>IF(tbl_raw_data[[#This Row],[Time taken in min]]&lt;=Settiings!$D$2,"SLA_MET","SLA_NOT_MET")</f>
        <v>SLA_MET</v>
      </c>
      <c r="R5837" s="94"/>
    </row>
    <row r="5838" spans="1:18" x14ac:dyDescent="0.3">
      <c r="A5838" s="20" t="s">
        <v>6596</v>
      </c>
      <c r="B5838" s="15">
        <v>45164.750567129631</v>
      </c>
      <c r="C5838" s="28">
        <v>45164.755601851852</v>
      </c>
      <c r="D5838" s="29" t="s">
        <v>13</v>
      </c>
      <c r="E5838" s="29" t="s">
        <v>9</v>
      </c>
      <c r="F5838" s="29" t="s">
        <v>1222</v>
      </c>
      <c r="G5838" s="29" t="s">
        <v>17</v>
      </c>
      <c r="H5838" s="84"/>
      <c r="I5838" s="48">
        <f>tbl_raw_data[[#This Row],[Date Actioned]]-tbl_raw_data[[#This Row],[Date Tagged]]</f>
        <v>5.0347222204436548E-3</v>
      </c>
      <c r="J5838" s="46">
        <f>HOUR(tbl_raw_data[[#This Row],[Time_taken]])*60+MINUTE(tbl_raw_data[[#This Row],[Time_taken]])+SECOND(tbl_raw_data[[#This Row],[Time_taken]])/60</f>
        <v>7.25</v>
      </c>
      <c r="K5838" s="52">
        <f>DATE(YEAR(tbl_raw_data[[#This Row],[Date Actioned]]),MONTH(tbl_raw_data[[#This Row],[Date Actioned]]),DAY(tbl_raw_data[[#This Row],[Date Actioned]]))</f>
        <v>45164</v>
      </c>
      <c r="L5838" s="50" t="str">
        <f>UPPER(TEXT(tbl_raw_data[[#This Row],[updated_date]],"MMMM"))</f>
        <v>AUGUST</v>
      </c>
      <c r="M5838" s="50" t="str">
        <f>"WEEK "&amp; IF(ROUNDUP(DAY(tbl_raw_data[[#This Row],[updated_date]])/7,0)=5,4,ROUNDUP(DAY(tbl_raw_data[[#This Row],[updated_date]])/7,0))</f>
        <v>WEEK 4</v>
      </c>
      <c r="N5838" s="50" t="str">
        <f>UPPER(VLOOKUP(tbl_raw_data[[#This Row],[Analyst]],Settiings!$A$2:$B$16,2,0))</f>
        <v>HARDIK</v>
      </c>
      <c r="O5838" s="50" t="str">
        <f>TRIM(UPPER(tbl_raw_data[[#This Row],[Outcome]]))</f>
        <v>APPROVE</v>
      </c>
      <c r="P5838" s="50" t="str">
        <f>TRIM(UPPER(tbl_raw_data[[#This Row],[Queue Name]]))</f>
        <v>CONSUMER EXISTING</v>
      </c>
      <c r="Q5838" s="50" t="str">
        <f>IF(tbl_raw_data[[#This Row],[Time taken in min]]&lt;=Settiings!$D$2,"SLA_MET","SLA_NOT_MET")</f>
        <v>SLA_MET</v>
      </c>
      <c r="R5838" s="94"/>
    </row>
    <row r="5839" spans="1:18" x14ac:dyDescent="0.3">
      <c r="A5839" s="23" t="s">
        <v>6597</v>
      </c>
      <c r="B5839" s="9">
        <v>45164.772604166668</v>
      </c>
      <c r="C5839" s="30">
        <v>45164.781412037039</v>
      </c>
      <c r="D5839" s="31" t="s">
        <v>13</v>
      </c>
      <c r="E5839" s="31" t="s">
        <v>9</v>
      </c>
      <c r="F5839" s="31" t="s">
        <v>10</v>
      </c>
      <c r="G5839" s="31" t="s">
        <v>17</v>
      </c>
      <c r="H5839" s="85"/>
      <c r="I5839" s="48">
        <f>tbl_raw_data[[#This Row],[Date Actioned]]-tbl_raw_data[[#This Row],[Date Tagged]]</f>
        <v>8.8078703702194616E-3</v>
      </c>
      <c r="J5839" s="46">
        <f>HOUR(tbl_raw_data[[#This Row],[Time_taken]])*60+MINUTE(tbl_raw_data[[#This Row],[Time_taken]])+SECOND(tbl_raw_data[[#This Row],[Time_taken]])/60</f>
        <v>12.683333333333334</v>
      </c>
      <c r="K5839" s="52">
        <f>DATE(YEAR(tbl_raw_data[[#This Row],[Date Actioned]]),MONTH(tbl_raw_data[[#This Row],[Date Actioned]]),DAY(tbl_raw_data[[#This Row],[Date Actioned]]))</f>
        <v>45164</v>
      </c>
      <c r="L5839" s="50" t="str">
        <f>UPPER(TEXT(tbl_raw_data[[#This Row],[updated_date]],"MMMM"))</f>
        <v>AUGUST</v>
      </c>
      <c r="M5839" s="50" t="str">
        <f>"WEEK "&amp; IF(ROUNDUP(DAY(tbl_raw_data[[#This Row],[updated_date]])/7,0)=5,4,ROUNDUP(DAY(tbl_raw_data[[#This Row],[updated_date]])/7,0))</f>
        <v>WEEK 4</v>
      </c>
      <c r="N5839" s="50" t="str">
        <f>UPPER(VLOOKUP(tbl_raw_data[[#This Row],[Analyst]],Settiings!$A$2:$B$16,2,0))</f>
        <v>NITESH</v>
      </c>
      <c r="O5839" s="50" t="str">
        <f>TRIM(UPPER(tbl_raw_data[[#This Row],[Outcome]]))</f>
        <v>APPROVE</v>
      </c>
      <c r="P5839" s="50" t="str">
        <f>TRIM(UPPER(tbl_raw_data[[#This Row],[Queue Name]]))</f>
        <v>CONSUMER EXISTING</v>
      </c>
      <c r="Q5839" s="50" t="str">
        <f>IF(tbl_raw_data[[#This Row],[Time taken in min]]&lt;=Settiings!$D$2,"SLA_MET","SLA_NOT_MET")</f>
        <v>SLA_MET</v>
      </c>
      <c r="R5839" s="94"/>
    </row>
    <row r="5840" spans="1:18" x14ac:dyDescent="0.3">
      <c r="A5840" s="14" t="s">
        <v>6598</v>
      </c>
      <c r="B5840" s="9">
        <v>45164.83693287037</v>
      </c>
      <c r="C5840" s="30">
        <v>45165.361203703702</v>
      </c>
      <c r="D5840" s="31" t="s">
        <v>27</v>
      </c>
      <c r="E5840" s="31" t="s">
        <v>19</v>
      </c>
      <c r="F5840" s="31" t="s">
        <v>16</v>
      </c>
      <c r="G5840" s="33"/>
      <c r="H5840" s="87"/>
      <c r="I5840" s="48">
        <f>tbl_raw_data[[#This Row],[Date Actioned]]-tbl_raw_data[[#This Row],[Date Tagged]]</f>
        <v>0.52427083333168412</v>
      </c>
      <c r="J5840" s="46">
        <f>HOUR(tbl_raw_data[[#This Row],[Time_taken]])*60+MINUTE(tbl_raw_data[[#This Row],[Time_taken]])+SECOND(tbl_raw_data[[#This Row],[Time_taken]])/60</f>
        <v>754.95</v>
      </c>
      <c r="K5840" s="52">
        <f>DATE(YEAR(tbl_raw_data[[#This Row],[Date Actioned]]),MONTH(tbl_raw_data[[#This Row],[Date Actioned]]),DAY(tbl_raw_data[[#This Row],[Date Actioned]]))</f>
        <v>45165</v>
      </c>
      <c r="L5840" s="50" t="str">
        <f>UPPER(TEXT(tbl_raw_data[[#This Row],[updated_date]],"MMMM"))</f>
        <v>AUGUST</v>
      </c>
      <c r="M5840" s="50" t="str">
        <f>"WEEK "&amp; IF(ROUNDUP(DAY(tbl_raw_data[[#This Row],[updated_date]])/7,0)=5,4,ROUNDUP(DAY(tbl_raw_data[[#This Row],[updated_date]])/7,0))</f>
        <v>WEEK 4</v>
      </c>
      <c r="N5840" s="50" t="str">
        <f>UPPER(VLOOKUP(tbl_raw_data[[#This Row],[Analyst]],Settiings!$A$2:$B$16,2,0))</f>
        <v>CAMROOON</v>
      </c>
      <c r="O5840" s="50" t="str">
        <f>TRIM(UPPER(tbl_raw_data[[#This Row],[Outcome]]))</f>
        <v>DECLINE</v>
      </c>
      <c r="P5840" s="50" t="str">
        <f>TRIM(UPPER(tbl_raw_data[[#This Row],[Queue Name]]))</f>
        <v>CONSUMER POST BUREAU</v>
      </c>
      <c r="Q5840" s="50" t="str">
        <f>IF(tbl_raw_data[[#This Row],[Time taken in min]]&lt;=Settiings!$D$2,"SLA_MET","SLA_NOT_MET")</f>
        <v>SLA_NOT_MET</v>
      </c>
      <c r="R5840" s="94"/>
    </row>
    <row r="5841" spans="1:18" x14ac:dyDescent="0.3">
      <c r="A5841" s="23" t="s">
        <v>6599</v>
      </c>
      <c r="B5841" s="15">
        <v>45164.838935185187</v>
      </c>
      <c r="C5841" s="15">
        <v>45165.361030092594</v>
      </c>
      <c r="D5841" s="11" t="s">
        <v>13</v>
      </c>
      <c r="E5841" s="12" t="s">
        <v>9</v>
      </c>
      <c r="F5841" s="11" t="s">
        <v>50</v>
      </c>
      <c r="G5841" s="13"/>
      <c r="H5841" s="78"/>
      <c r="I5841" s="48">
        <f>tbl_raw_data[[#This Row],[Date Actioned]]-tbl_raw_data[[#This Row],[Date Tagged]]</f>
        <v>0.5220949074064265</v>
      </c>
      <c r="J5841" s="46">
        <f>HOUR(tbl_raw_data[[#This Row],[Time_taken]])*60+MINUTE(tbl_raw_data[[#This Row],[Time_taken]])+SECOND(tbl_raw_data[[#This Row],[Time_taken]])/60</f>
        <v>751.81666666666672</v>
      </c>
      <c r="K5841" s="52">
        <f>DATE(YEAR(tbl_raw_data[[#This Row],[Date Actioned]]),MONTH(tbl_raw_data[[#This Row],[Date Actioned]]),DAY(tbl_raw_data[[#This Row],[Date Actioned]]))</f>
        <v>45165</v>
      </c>
      <c r="L5841" s="50" t="str">
        <f>UPPER(TEXT(tbl_raw_data[[#This Row],[updated_date]],"MMMM"))</f>
        <v>AUGUST</v>
      </c>
      <c r="M5841" s="50" t="str">
        <f>"WEEK "&amp; IF(ROUNDUP(DAY(tbl_raw_data[[#This Row],[updated_date]])/7,0)=5,4,ROUNDUP(DAY(tbl_raw_data[[#This Row],[updated_date]])/7,0))</f>
        <v>WEEK 4</v>
      </c>
      <c r="N5841" s="50" t="str">
        <f>UPPER(VLOOKUP(tbl_raw_data[[#This Row],[Analyst]],Settiings!$A$2:$B$16,2,0))</f>
        <v>SHAHID</v>
      </c>
      <c r="O5841" s="50" t="str">
        <f>TRIM(UPPER(tbl_raw_data[[#This Row],[Outcome]]))</f>
        <v>APPROVE</v>
      </c>
      <c r="P5841" s="50" t="str">
        <f>TRIM(UPPER(tbl_raw_data[[#This Row],[Queue Name]]))</f>
        <v>CONSUMER EXISTING</v>
      </c>
      <c r="Q5841" s="50" t="str">
        <f>IF(tbl_raw_data[[#This Row],[Time taken in min]]&lt;=Settiings!$D$2,"SLA_MET","SLA_NOT_MET")</f>
        <v>SLA_NOT_MET</v>
      </c>
      <c r="R5841" s="94"/>
    </row>
    <row r="5842" spans="1:18" x14ac:dyDescent="0.3">
      <c r="A5842" s="14" t="s">
        <v>6600</v>
      </c>
      <c r="B5842" s="15">
        <v>45164.860196759262</v>
      </c>
      <c r="C5842" s="28">
        <v>45165.360150462962</v>
      </c>
      <c r="D5842" s="29" t="s">
        <v>13</v>
      </c>
      <c r="E5842" s="29" t="s">
        <v>19</v>
      </c>
      <c r="F5842" s="29" t="s">
        <v>50</v>
      </c>
      <c r="G5842" s="32"/>
      <c r="H5842" s="86"/>
      <c r="I5842" s="48">
        <f>tbl_raw_data[[#This Row],[Date Actioned]]-tbl_raw_data[[#This Row],[Date Tagged]]</f>
        <v>0.49995370370015735</v>
      </c>
      <c r="J5842" s="46">
        <f>HOUR(tbl_raw_data[[#This Row],[Time_taken]])*60+MINUTE(tbl_raw_data[[#This Row],[Time_taken]])+SECOND(tbl_raw_data[[#This Row],[Time_taken]])/60</f>
        <v>719.93333333333328</v>
      </c>
      <c r="K5842" s="52">
        <f>DATE(YEAR(tbl_raw_data[[#This Row],[Date Actioned]]),MONTH(tbl_raw_data[[#This Row],[Date Actioned]]),DAY(tbl_raw_data[[#This Row],[Date Actioned]]))</f>
        <v>45165</v>
      </c>
      <c r="L5842" s="50" t="str">
        <f>UPPER(TEXT(tbl_raw_data[[#This Row],[updated_date]],"MMMM"))</f>
        <v>AUGUST</v>
      </c>
      <c r="M5842" s="50" t="str">
        <f>"WEEK "&amp; IF(ROUNDUP(DAY(tbl_raw_data[[#This Row],[updated_date]])/7,0)=5,4,ROUNDUP(DAY(tbl_raw_data[[#This Row],[updated_date]])/7,0))</f>
        <v>WEEK 4</v>
      </c>
      <c r="N5842" s="50" t="str">
        <f>UPPER(VLOOKUP(tbl_raw_data[[#This Row],[Analyst]],Settiings!$A$2:$B$16,2,0))</f>
        <v>SHAHID</v>
      </c>
      <c r="O5842" s="50" t="str">
        <f>TRIM(UPPER(tbl_raw_data[[#This Row],[Outcome]]))</f>
        <v>APPROVE</v>
      </c>
      <c r="P5842" s="50" t="str">
        <f>TRIM(UPPER(tbl_raw_data[[#This Row],[Queue Name]]))</f>
        <v>CONSUMER POST BUREAU</v>
      </c>
      <c r="Q5842" s="50" t="str">
        <f>IF(tbl_raw_data[[#This Row],[Time taken in min]]&lt;=Settiings!$D$2,"SLA_MET","SLA_NOT_MET")</f>
        <v>SLA_NOT_MET</v>
      </c>
      <c r="R5842" s="94"/>
    </row>
    <row r="5843" spans="1:18" x14ac:dyDescent="0.3">
      <c r="A5843" s="20" t="s">
        <v>6601</v>
      </c>
      <c r="B5843" s="9">
        <v>45164.875474537039</v>
      </c>
      <c r="C5843" s="30">
        <v>45165.361817129633</v>
      </c>
      <c r="D5843" s="31" t="s">
        <v>13</v>
      </c>
      <c r="E5843" s="31" t="s">
        <v>19</v>
      </c>
      <c r="F5843" s="31" t="s">
        <v>50</v>
      </c>
      <c r="G5843" s="33"/>
      <c r="H5843" s="87"/>
      <c r="I5843" s="48">
        <f>tbl_raw_data[[#This Row],[Date Actioned]]-tbl_raw_data[[#This Row],[Date Tagged]]</f>
        <v>0.48634259259415558</v>
      </c>
      <c r="J5843" s="46">
        <f>HOUR(tbl_raw_data[[#This Row],[Time_taken]])*60+MINUTE(tbl_raw_data[[#This Row],[Time_taken]])+SECOND(tbl_raw_data[[#This Row],[Time_taken]])/60</f>
        <v>700.33333333333337</v>
      </c>
      <c r="K5843" s="52">
        <f>DATE(YEAR(tbl_raw_data[[#This Row],[Date Actioned]]),MONTH(tbl_raw_data[[#This Row],[Date Actioned]]),DAY(tbl_raw_data[[#This Row],[Date Actioned]]))</f>
        <v>45165</v>
      </c>
      <c r="L5843" s="50" t="str">
        <f>UPPER(TEXT(tbl_raw_data[[#This Row],[updated_date]],"MMMM"))</f>
        <v>AUGUST</v>
      </c>
      <c r="M5843" s="50" t="str">
        <f>"WEEK "&amp; IF(ROUNDUP(DAY(tbl_raw_data[[#This Row],[updated_date]])/7,0)=5,4,ROUNDUP(DAY(tbl_raw_data[[#This Row],[updated_date]])/7,0))</f>
        <v>WEEK 4</v>
      </c>
      <c r="N5843" s="50" t="str">
        <f>UPPER(VLOOKUP(tbl_raw_data[[#This Row],[Analyst]],Settiings!$A$2:$B$16,2,0))</f>
        <v>SHAHID</v>
      </c>
      <c r="O5843" s="50" t="str">
        <f>TRIM(UPPER(tbl_raw_data[[#This Row],[Outcome]]))</f>
        <v>APPROVE</v>
      </c>
      <c r="P5843" s="50" t="str">
        <f>TRIM(UPPER(tbl_raw_data[[#This Row],[Queue Name]]))</f>
        <v>CONSUMER POST BUREAU</v>
      </c>
      <c r="Q5843" s="50" t="str">
        <f>IF(tbl_raw_data[[#This Row],[Time taken in min]]&lt;=Settiings!$D$2,"SLA_MET","SLA_NOT_MET")</f>
        <v>SLA_NOT_MET</v>
      </c>
      <c r="R5843" s="94"/>
    </row>
    <row r="5844" spans="1:18" x14ac:dyDescent="0.3">
      <c r="A5844" s="23" t="s">
        <v>6602</v>
      </c>
      <c r="B5844" s="15">
        <v>45164.892291666663</v>
      </c>
      <c r="C5844" s="28">
        <v>45165.36791666667</v>
      </c>
      <c r="D5844" s="29" t="s">
        <v>13</v>
      </c>
      <c r="E5844" s="29" t="s">
        <v>19</v>
      </c>
      <c r="F5844" s="29" t="s">
        <v>16</v>
      </c>
      <c r="G5844" s="32"/>
      <c r="H5844" s="86"/>
      <c r="I5844" s="48">
        <f>tbl_raw_data[[#This Row],[Date Actioned]]-tbl_raw_data[[#This Row],[Date Tagged]]</f>
        <v>0.47562500000640284</v>
      </c>
      <c r="J5844" s="46">
        <f>HOUR(tbl_raw_data[[#This Row],[Time_taken]])*60+MINUTE(tbl_raw_data[[#This Row],[Time_taken]])+SECOND(tbl_raw_data[[#This Row],[Time_taken]])/60</f>
        <v>684.9</v>
      </c>
      <c r="K5844" s="52">
        <f>DATE(YEAR(tbl_raw_data[[#This Row],[Date Actioned]]),MONTH(tbl_raw_data[[#This Row],[Date Actioned]]),DAY(tbl_raw_data[[#This Row],[Date Actioned]]))</f>
        <v>45165</v>
      </c>
      <c r="L5844" s="50" t="str">
        <f>UPPER(TEXT(tbl_raw_data[[#This Row],[updated_date]],"MMMM"))</f>
        <v>AUGUST</v>
      </c>
      <c r="M5844" s="50" t="str">
        <f>"WEEK "&amp; IF(ROUNDUP(DAY(tbl_raw_data[[#This Row],[updated_date]])/7,0)=5,4,ROUNDUP(DAY(tbl_raw_data[[#This Row],[updated_date]])/7,0))</f>
        <v>WEEK 4</v>
      </c>
      <c r="N5844" s="50" t="str">
        <f>UPPER(VLOOKUP(tbl_raw_data[[#This Row],[Analyst]],Settiings!$A$2:$B$16,2,0))</f>
        <v>CAMROOON</v>
      </c>
      <c r="O5844" s="50" t="str">
        <f>TRIM(UPPER(tbl_raw_data[[#This Row],[Outcome]]))</f>
        <v>APPROVE</v>
      </c>
      <c r="P5844" s="50" t="str">
        <f>TRIM(UPPER(tbl_raw_data[[#This Row],[Queue Name]]))</f>
        <v>CONSUMER POST BUREAU</v>
      </c>
      <c r="Q5844" s="50" t="str">
        <f>IF(tbl_raw_data[[#This Row],[Time taken in min]]&lt;=Settiings!$D$2,"SLA_MET","SLA_NOT_MET")</f>
        <v>SLA_NOT_MET</v>
      </c>
      <c r="R5844" s="94"/>
    </row>
    <row r="5845" spans="1:18" x14ac:dyDescent="0.3">
      <c r="A5845" s="20" t="s">
        <v>6603</v>
      </c>
      <c r="B5845" s="15">
        <v>45164.89570601852</v>
      </c>
      <c r="C5845" s="28">
        <v>45165.367048611108</v>
      </c>
      <c r="D5845" s="29" t="s">
        <v>27</v>
      </c>
      <c r="E5845" s="29" t="s">
        <v>19</v>
      </c>
      <c r="F5845" s="29" t="s">
        <v>50</v>
      </c>
      <c r="G5845" s="32"/>
      <c r="H5845" s="86"/>
      <c r="I5845" s="48">
        <f>tbl_raw_data[[#This Row],[Date Actioned]]-tbl_raw_data[[#This Row],[Date Tagged]]</f>
        <v>0.4713425925874617</v>
      </c>
      <c r="J5845" s="46">
        <f>HOUR(tbl_raw_data[[#This Row],[Time_taken]])*60+MINUTE(tbl_raw_data[[#This Row],[Time_taken]])+SECOND(tbl_raw_data[[#This Row],[Time_taken]])/60</f>
        <v>678.73333333333335</v>
      </c>
      <c r="K5845" s="52">
        <f>DATE(YEAR(tbl_raw_data[[#This Row],[Date Actioned]]),MONTH(tbl_raw_data[[#This Row],[Date Actioned]]),DAY(tbl_raw_data[[#This Row],[Date Actioned]]))</f>
        <v>45165</v>
      </c>
      <c r="L5845" s="50" t="str">
        <f>UPPER(TEXT(tbl_raw_data[[#This Row],[updated_date]],"MMMM"))</f>
        <v>AUGUST</v>
      </c>
      <c r="M5845" s="50" t="str">
        <f>"WEEK "&amp; IF(ROUNDUP(DAY(tbl_raw_data[[#This Row],[updated_date]])/7,0)=5,4,ROUNDUP(DAY(tbl_raw_data[[#This Row],[updated_date]])/7,0))</f>
        <v>WEEK 4</v>
      </c>
      <c r="N5845" s="50" t="str">
        <f>UPPER(VLOOKUP(tbl_raw_data[[#This Row],[Analyst]],Settiings!$A$2:$B$16,2,0))</f>
        <v>SHAHID</v>
      </c>
      <c r="O5845" s="50" t="str">
        <f>TRIM(UPPER(tbl_raw_data[[#This Row],[Outcome]]))</f>
        <v>DECLINE</v>
      </c>
      <c r="P5845" s="50" t="str">
        <f>TRIM(UPPER(tbl_raw_data[[#This Row],[Queue Name]]))</f>
        <v>CONSUMER POST BUREAU</v>
      </c>
      <c r="Q5845" s="50" t="str">
        <f>IF(tbl_raw_data[[#This Row],[Time taken in min]]&lt;=Settiings!$D$2,"SLA_MET","SLA_NOT_MET")</f>
        <v>SLA_NOT_MET</v>
      </c>
      <c r="R5845" s="94"/>
    </row>
    <row r="5846" spans="1:18" x14ac:dyDescent="0.3">
      <c r="A5846" s="14" t="s">
        <v>6610</v>
      </c>
      <c r="B5846" s="15">
        <v>45165.442291666666</v>
      </c>
      <c r="C5846" s="15">
        <v>45165.447002314817</v>
      </c>
      <c r="D5846" s="11" t="s">
        <v>13</v>
      </c>
      <c r="E5846" s="12" t="s">
        <v>47</v>
      </c>
      <c r="F5846" s="11" t="s">
        <v>65</v>
      </c>
      <c r="G5846" s="13" t="s">
        <v>77</v>
      </c>
      <c r="H5846" s="78"/>
      <c r="I5846" s="48">
        <f>tbl_raw_data[[#This Row],[Date Actioned]]-tbl_raw_data[[#This Row],[Date Tagged]]</f>
        <v>4.7106481506489217E-3</v>
      </c>
      <c r="J5846" s="46">
        <f>HOUR(tbl_raw_data[[#This Row],[Time_taken]])*60+MINUTE(tbl_raw_data[[#This Row],[Time_taken]])+SECOND(tbl_raw_data[[#This Row],[Time_taken]])/60</f>
        <v>6.7833333333333332</v>
      </c>
      <c r="K5846" s="52">
        <f>DATE(YEAR(tbl_raw_data[[#This Row],[Date Actioned]]),MONTH(tbl_raw_data[[#This Row],[Date Actioned]]),DAY(tbl_raw_data[[#This Row],[Date Actioned]]))</f>
        <v>45165</v>
      </c>
      <c r="L5846" s="50" t="str">
        <f>UPPER(TEXT(tbl_raw_data[[#This Row],[updated_date]],"MMMM"))</f>
        <v>AUGUST</v>
      </c>
      <c r="M5846" s="50" t="str">
        <f>"WEEK "&amp; IF(ROUNDUP(DAY(tbl_raw_data[[#This Row],[updated_date]])/7,0)=5,4,ROUNDUP(DAY(tbl_raw_data[[#This Row],[updated_date]])/7,0))</f>
        <v>WEEK 4</v>
      </c>
      <c r="N5846" s="50" t="str">
        <f>UPPER(VLOOKUP(tbl_raw_data[[#This Row],[Analyst]],Settiings!$A$2:$B$16,2,0))</f>
        <v>SAM</v>
      </c>
      <c r="O5846" s="50" t="str">
        <f>TRIM(UPPER(tbl_raw_data[[#This Row],[Outcome]]))</f>
        <v>APPROVE</v>
      </c>
      <c r="P5846" s="50" t="str">
        <f>TRIM(UPPER(tbl_raw_data[[#This Row],[Queue Name]]))</f>
        <v>CONSUMER PRE BUREAU</v>
      </c>
      <c r="Q5846" s="50" t="str">
        <f>IF(tbl_raw_data[[#This Row],[Time taken in min]]&lt;=Settiings!$D$2,"SLA_MET","SLA_NOT_MET")</f>
        <v>SLA_MET</v>
      </c>
      <c r="R5846" s="94"/>
    </row>
    <row r="5847" spans="1:18" x14ac:dyDescent="0.3">
      <c r="A5847" s="23" t="s">
        <v>6615</v>
      </c>
      <c r="B5847" s="15">
        <v>45165.450752314813</v>
      </c>
      <c r="C5847" s="15">
        <v>45165.455983796295</v>
      </c>
      <c r="D5847" s="11" t="s">
        <v>27</v>
      </c>
      <c r="E5847" s="12" t="s">
        <v>19</v>
      </c>
      <c r="F5847" s="11" t="s">
        <v>50</v>
      </c>
      <c r="G5847" s="13"/>
      <c r="H5847" s="78"/>
      <c r="I5847" s="48">
        <f>tbl_raw_data[[#This Row],[Date Actioned]]-tbl_raw_data[[#This Row],[Date Tagged]]</f>
        <v>5.2314814820419997E-3</v>
      </c>
      <c r="J5847" s="46">
        <f>HOUR(tbl_raw_data[[#This Row],[Time_taken]])*60+MINUTE(tbl_raw_data[[#This Row],[Time_taken]])+SECOND(tbl_raw_data[[#This Row],[Time_taken]])/60</f>
        <v>7.5333333333333332</v>
      </c>
      <c r="K5847" s="52">
        <f>DATE(YEAR(tbl_raw_data[[#This Row],[Date Actioned]]),MONTH(tbl_raw_data[[#This Row],[Date Actioned]]),DAY(tbl_raw_data[[#This Row],[Date Actioned]]))</f>
        <v>45165</v>
      </c>
      <c r="L5847" s="50" t="str">
        <f>UPPER(TEXT(tbl_raw_data[[#This Row],[updated_date]],"MMMM"))</f>
        <v>AUGUST</v>
      </c>
      <c r="M5847" s="50" t="str">
        <f>"WEEK "&amp; IF(ROUNDUP(DAY(tbl_raw_data[[#This Row],[updated_date]])/7,0)=5,4,ROUNDUP(DAY(tbl_raw_data[[#This Row],[updated_date]])/7,0))</f>
        <v>WEEK 4</v>
      </c>
      <c r="N5847" s="50" t="str">
        <f>UPPER(VLOOKUP(tbl_raw_data[[#This Row],[Analyst]],Settiings!$A$2:$B$16,2,0))</f>
        <v>SHAHID</v>
      </c>
      <c r="O5847" s="50" t="str">
        <f>TRIM(UPPER(tbl_raw_data[[#This Row],[Outcome]]))</f>
        <v>DECLINE</v>
      </c>
      <c r="P5847" s="50" t="str">
        <f>TRIM(UPPER(tbl_raw_data[[#This Row],[Queue Name]]))</f>
        <v>CONSUMER POST BUREAU</v>
      </c>
      <c r="Q5847" s="50" t="str">
        <f>IF(tbl_raw_data[[#This Row],[Time taken in min]]&lt;=Settiings!$D$2,"SLA_MET","SLA_NOT_MET")</f>
        <v>SLA_MET</v>
      </c>
      <c r="R5847" s="94"/>
    </row>
    <row r="5848" spans="1:18" x14ac:dyDescent="0.3">
      <c r="A5848" s="20" t="s">
        <v>6616</v>
      </c>
      <c r="B5848" s="15">
        <v>45165.452997685185</v>
      </c>
      <c r="C5848" s="15">
        <v>45165.461215277777</v>
      </c>
      <c r="D5848" s="11" t="s">
        <v>13</v>
      </c>
      <c r="E5848" s="12" t="s">
        <v>9</v>
      </c>
      <c r="F5848" s="11" t="s">
        <v>65</v>
      </c>
      <c r="G5848" s="13"/>
      <c r="H5848" s="78"/>
      <c r="I5848" s="48">
        <f>tbl_raw_data[[#This Row],[Date Actioned]]-tbl_raw_data[[#This Row],[Date Tagged]]</f>
        <v>8.2175925927003846E-3</v>
      </c>
      <c r="J5848" s="46">
        <f>HOUR(tbl_raw_data[[#This Row],[Time_taken]])*60+MINUTE(tbl_raw_data[[#This Row],[Time_taken]])+SECOND(tbl_raw_data[[#This Row],[Time_taken]])/60</f>
        <v>11.833333333333334</v>
      </c>
      <c r="K5848" s="52">
        <f>DATE(YEAR(tbl_raw_data[[#This Row],[Date Actioned]]),MONTH(tbl_raw_data[[#This Row],[Date Actioned]]),DAY(tbl_raw_data[[#This Row],[Date Actioned]]))</f>
        <v>45165</v>
      </c>
      <c r="L5848" s="50" t="str">
        <f>UPPER(TEXT(tbl_raw_data[[#This Row],[updated_date]],"MMMM"))</f>
        <v>AUGUST</v>
      </c>
      <c r="M5848" s="50" t="str">
        <f>"WEEK "&amp; IF(ROUNDUP(DAY(tbl_raw_data[[#This Row],[updated_date]])/7,0)=5,4,ROUNDUP(DAY(tbl_raw_data[[#This Row],[updated_date]])/7,0))</f>
        <v>WEEK 4</v>
      </c>
      <c r="N5848" s="50" t="str">
        <f>UPPER(VLOOKUP(tbl_raw_data[[#This Row],[Analyst]],Settiings!$A$2:$B$16,2,0))</f>
        <v>SAM</v>
      </c>
      <c r="O5848" s="50" t="str">
        <f>TRIM(UPPER(tbl_raw_data[[#This Row],[Outcome]]))</f>
        <v>APPROVE</v>
      </c>
      <c r="P5848" s="50" t="str">
        <f>TRIM(UPPER(tbl_raw_data[[#This Row],[Queue Name]]))</f>
        <v>CONSUMER EXISTING</v>
      </c>
      <c r="Q5848" s="50" t="str">
        <f>IF(tbl_raw_data[[#This Row],[Time taken in min]]&lt;=Settiings!$D$2,"SLA_MET","SLA_NOT_MET")</f>
        <v>SLA_MET</v>
      </c>
      <c r="R5848" s="94"/>
    </row>
    <row r="5849" spans="1:18" x14ac:dyDescent="0.3">
      <c r="A5849" s="14" t="s">
        <v>6617</v>
      </c>
      <c r="B5849" s="15">
        <v>45165.454027777778</v>
      </c>
      <c r="C5849" s="15">
        <v>45165.456631944442</v>
      </c>
      <c r="D5849" s="11" t="s">
        <v>27</v>
      </c>
      <c r="E5849" s="12" t="s">
        <v>9</v>
      </c>
      <c r="F5849" s="11" t="s">
        <v>65</v>
      </c>
      <c r="G5849" s="13" t="s">
        <v>5272</v>
      </c>
      <c r="H5849" s="78"/>
      <c r="I5849" s="48">
        <f>tbl_raw_data[[#This Row],[Date Actioned]]-tbl_raw_data[[#This Row],[Date Tagged]]</f>
        <v>2.6041666642413475E-3</v>
      </c>
      <c r="J5849" s="46">
        <f>HOUR(tbl_raw_data[[#This Row],[Time_taken]])*60+MINUTE(tbl_raw_data[[#This Row],[Time_taken]])+SECOND(tbl_raw_data[[#This Row],[Time_taken]])/60</f>
        <v>3.75</v>
      </c>
      <c r="K5849" s="52">
        <f>DATE(YEAR(tbl_raw_data[[#This Row],[Date Actioned]]),MONTH(tbl_raw_data[[#This Row],[Date Actioned]]),DAY(tbl_raw_data[[#This Row],[Date Actioned]]))</f>
        <v>45165</v>
      </c>
      <c r="L5849" s="50" t="str">
        <f>UPPER(TEXT(tbl_raw_data[[#This Row],[updated_date]],"MMMM"))</f>
        <v>AUGUST</v>
      </c>
      <c r="M5849" s="50" t="str">
        <f>"WEEK "&amp; IF(ROUNDUP(DAY(tbl_raw_data[[#This Row],[updated_date]])/7,0)=5,4,ROUNDUP(DAY(tbl_raw_data[[#This Row],[updated_date]])/7,0))</f>
        <v>WEEK 4</v>
      </c>
      <c r="N5849" s="50" t="str">
        <f>UPPER(VLOOKUP(tbl_raw_data[[#This Row],[Analyst]],Settiings!$A$2:$B$16,2,0))</f>
        <v>SAM</v>
      </c>
      <c r="O5849" s="50" t="str">
        <f>TRIM(UPPER(tbl_raw_data[[#This Row],[Outcome]]))</f>
        <v>DECLINE</v>
      </c>
      <c r="P5849" s="50" t="str">
        <f>TRIM(UPPER(tbl_raw_data[[#This Row],[Queue Name]]))</f>
        <v>CONSUMER EXISTING</v>
      </c>
      <c r="Q5849" s="50" t="str">
        <f>IF(tbl_raw_data[[#This Row],[Time taken in min]]&lt;=Settiings!$D$2,"SLA_MET","SLA_NOT_MET")</f>
        <v>SLA_MET</v>
      </c>
      <c r="R5849" s="94"/>
    </row>
    <row r="5850" spans="1:18" x14ac:dyDescent="0.3">
      <c r="A5850" s="23" t="s">
        <v>6619</v>
      </c>
      <c r="B5850" s="15">
        <v>45165.458587962959</v>
      </c>
      <c r="C5850" s="15">
        <v>45165.461527777778</v>
      </c>
      <c r="D5850" s="11" t="s">
        <v>13</v>
      </c>
      <c r="E5850" s="12" t="s">
        <v>9</v>
      </c>
      <c r="F5850" s="11" t="s">
        <v>1222</v>
      </c>
      <c r="G5850" s="13" t="s">
        <v>17</v>
      </c>
      <c r="H5850" s="78"/>
      <c r="I5850" s="48">
        <f>tbl_raw_data[[#This Row],[Date Actioned]]-tbl_raw_data[[#This Row],[Date Tagged]]</f>
        <v>2.9398148180916905E-3</v>
      </c>
      <c r="J5850" s="46">
        <f>HOUR(tbl_raw_data[[#This Row],[Time_taken]])*60+MINUTE(tbl_raw_data[[#This Row],[Time_taken]])+SECOND(tbl_raw_data[[#This Row],[Time_taken]])/60</f>
        <v>4.2333333333333334</v>
      </c>
      <c r="K5850" s="52">
        <f>DATE(YEAR(tbl_raw_data[[#This Row],[Date Actioned]]),MONTH(tbl_raw_data[[#This Row],[Date Actioned]]),DAY(tbl_raw_data[[#This Row],[Date Actioned]]))</f>
        <v>45165</v>
      </c>
      <c r="L5850" s="50" t="str">
        <f>UPPER(TEXT(tbl_raw_data[[#This Row],[updated_date]],"MMMM"))</f>
        <v>AUGUST</v>
      </c>
      <c r="M5850" s="50" t="str">
        <f>"WEEK "&amp; IF(ROUNDUP(DAY(tbl_raw_data[[#This Row],[updated_date]])/7,0)=5,4,ROUNDUP(DAY(tbl_raw_data[[#This Row],[updated_date]])/7,0))</f>
        <v>WEEK 4</v>
      </c>
      <c r="N5850" s="50" t="str">
        <f>UPPER(VLOOKUP(tbl_raw_data[[#This Row],[Analyst]],Settiings!$A$2:$B$16,2,0))</f>
        <v>HARDIK</v>
      </c>
      <c r="O5850" s="50" t="str">
        <f>TRIM(UPPER(tbl_raw_data[[#This Row],[Outcome]]))</f>
        <v>APPROVE</v>
      </c>
      <c r="P5850" s="50" t="str">
        <f>TRIM(UPPER(tbl_raw_data[[#This Row],[Queue Name]]))</f>
        <v>CONSUMER EXISTING</v>
      </c>
      <c r="Q5850" s="50" t="str">
        <f>IF(tbl_raw_data[[#This Row],[Time taken in min]]&lt;=Settiings!$D$2,"SLA_MET","SLA_NOT_MET")</f>
        <v>SLA_MET</v>
      </c>
      <c r="R5850" s="94"/>
    </row>
    <row r="5851" spans="1:18" x14ac:dyDescent="0.3">
      <c r="A5851" s="14" t="s">
        <v>6621</v>
      </c>
      <c r="B5851" s="15">
        <v>45165.465370370373</v>
      </c>
      <c r="C5851" s="15">
        <v>45165.475636574076</v>
      </c>
      <c r="D5851" s="11" t="s">
        <v>13</v>
      </c>
      <c r="E5851" s="12" t="s">
        <v>9</v>
      </c>
      <c r="F5851" s="11" t="s">
        <v>10</v>
      </c>
      <c r="G5851" s="13" t="s">
        <v>17</v>
      </c>
      <c r="H5851" s="78"/>
      <c r="I5851" s="48">
        <f>tbl_raw_data[[#This Row],[Date Actioned]]-tbl_raw_data[[#This Row],[Date Tagged]]</f>
        <v>1.0266203702485655E-2</v>
      </c>
      <c r="J5851" s="46">
        <f>HOUR(tbl_raw_data[[#This Row],[Time_taken]])*60+MINUTE(tbl_raw_data[[#This Row],[Time_taken]])+SECOND(tbl_raw_data[[#This Row],[Time_taken]])/60</f>
        <v>14.783333333333333</v>
      </c>
      <c r="K5851" s="52">
        <f>DATE(YEAR(tbl_raw_data[[#This Row],[Date Actioned]]),MONTH(tbl_raw_data[[#This Row],[Date Actioned]]),DAY(tbl_raw_data[[#This Row],[Date Actioned]]))</f>
        <v>45165</v>
      </c>
      <c r="L5851" s="50" t="str">
        <f>UPPER(TEXT(tbl_raw_data[[#This Row],[updated_date]],"MMMM"))</f>
        <v>AUGUST</v>
      </c>
      <c r="M5851" s="50" t="str">
        <f>"WEEK "&amp; IF(ROUNDUP(DAY(tbl_raw_data[[#This Row],[updated_date]])/7,0)=5,4,ROUNDUP(DAY(tbl_raw_data[[#This Row],[updated_date]])/7,0))</f>
        <v>WEEK 4</v>
      </c>
      <c r="N5851" s="50" t="str">
        <f>UPPER(VLOOKUP(tbl_raw_data[[#This Row],[Analyst]],Settiings!$A$2:$B$16,2,0))</f>
        <v>NITESH</v>
      </c>
      <c r="O5851" s="50" t="str">
        <f>TRIM(UPPER(tbl_raw_data[[#This Row],[Outcome]]))</f>
        <v>APPROVE</v>
      </c>
      <c r="P5851" s="50" t="str">
        <f>TRIM(UPPER(tbl_raw_data[[#This Row],[Queue Name]]))</f>
        <v>CONSUMER EXISTING</v>
      </c>
      <c r="Q5851" s="50" t="str">
        <f>IF(tbl_raw_data[[#This Row],[Time taken in min]]&lt;=Settiings!$D$2,"SLA_MET","SLA_NOT_MET")</f>
        <v>SLA_MET</v>
      </c>
      <c r="R5851" s="94"/>
    </row>
    <row r="5852" spans="1:18" x14ac:dyDescent="0.3">
      <c r="A5852" s="20" t="s">
        <v>6622</v>
      </c>
      <c r="B5852" s="15">
        <v>45165.469976851855</v>
      </c>
      <c r="C5852" s="15">
        <v>45165.475393518522</v>
      </c>
      <c r="D5852" s="11" t="s">
        <v>13</v>
      </c>
      <c r="E5852" s="12" t="s">
        <v>9</v>
      </c>
      <c r="F5852" s="11" t="s">
        <v>65</v>
      </c>
      <c r="G5852" s="13"/>
      <c r="H5852" s="78"/>
      <c r="I5852" s="48">
        <f>tbl_raw_data[[#This Row],[Date Actioned]]-tbl_raw_data[[#This Row],[Date Tagged]]</f>
        <v>5.4166666668606922E-3</v>
      </c>
      <c r="J5852" s="46">
        <f>HOUR(tbl_raw_data[[#This Row],[Time_taken]])*60+MINUTE(tbl_raw_data[[#This Row],[Time_taken]])+SECOND(tbl_raw_data[[#This Row],[Time_taken]])/60</f>
        <v>7.8</v>
      </c>
      <c r="K5852" s="52">
        <f>DATE(YEAR(tbl_raw_data[[#This Row],[Date Actioned]]),MONTH(tbl_raw_data[[#This Row],[Date Actioned]]),DAY(tbl_raw_data[[#This Row],[Date Actioned]]))</f>
        <v>45165</v>
      </c>
      <c r="L5852" s="50" t="str">
        <f>UPPER(TEXT(tbl_raw_data[[#This Row],[updated_date]],"MMMM"))</f>
        <v>AUGUST</v>
      </c>
      <c r="M5852" s="50" t="str">
        <f>"WEEK "&amp; IF(ROUNDUP(DAY(tbl_raw_data[[#This Row],[updated_date]])/7,0)=5,4,ROUNDUP(DAY(tbl_raw_data[[#This Row],[updated_date]])/7,0))</f>
        <v>WEEK 4</v>
      </c>
      <c r="N5852" s="50" t="str">
        <f>UPPER(VLOOKUP(tbl_raw_data[[#This Row],[Analyst]],Settiings!$A$2:$B$16,2,0))</f>
        <v>SAM</v>
      </c>
      <c r="O5852" s="50" t="str">
        <f>TRIM(UPPER(tbl_raw_data[[#This Row],[Outcome]]))</f>
        <v>APPROVE</v>
      </c>
      <c r="P5852" s="50" t="str">
        <f>TRIM(UPPER(tbl_raw_data[[#This Row],[Queue Name]]))</f>
        <v>CONSUMER EXISTING</v>
      </c>
      <c r="Q5852" s="50" t="str">
        <f>IF(tbl_raw_data[[#This Row],[Time taken in min]]&lt;=Settiings!$D$2,"SLA_MET","SLA_NOT_MET")</f>
        <v>SLA_MET</v>
      </c>
      <c r="R5852" s="94"/>
    </row>
    <row r="5853" spans="1:18" x14ac:dyDescent="0.3">
      <c r="A5853" s="23" t="s">
        <v>6623</v>
      </c>
      <c r="B5853" s="15">
        <v>45165.470775462964</v>
      </c>
      <c r="C5853" s="15">
        <v>45165.482581018521</v>
      </c>
      <c r="D5853" s="11" t="s">
        <v>13</v>
      </c>
      <c r="E5853" s="12" t="s">
        <v>9</v>
      </c>
      <c r="F5853" s="11" t="s">
        <v>76</v>
      </c>
      <c r="G5853" s="13" t="s">
        <v>17</v>
      </c>
      <c r="H5853" s="78"/>
      <c r="I5853" s="48">
        <f>tbl_raw_data[[#This Row],[Date Actioned]]-tbl_raw_data[[#This Row],[Date Tagged]]</f>
        <v>1.1805555557657499E-2</v>
      </c>
      <c r="J5853" s="46">
        <f>HOUR(tbl_raw_data[[#This Row],[Time_taken]])*60+MINUTE(tbl_raw_data[[#This Row],[Time_taken]])+SECOND(tbl_raw_data[[#This Row],[Time_taken]])/60</f>
        <v>17</v>
      </c>
      <c r="K5853" s="52">
        <f>DATE(YEAR(tbl_raw_data[[#This Row],[Date Actioned]]),MONTH(tbl_raw_data[[#This Row],[Date Actioned]]),DAY(tbl_raw_data[[#This Row],[Date Actioned]]))</f>
        <v>45165</v>
      </c>
      <c r="L5853" s="50" t="str">
        <f>UPPER(TEXT(tbl_raw_data[[#This Row],[updated_date]],"MMMM"))</f>
        <v>AUGUST</v>
      </c>
      <c r="M5853" s="50" t="str">
        <f>"WEEK "&amp; IF(ROUNDUP(DAY(tbl_raw_data[[#This Row],[updated_date]])/7,0)=5,4,ROUNDUP(DAY(tbl_raw_data[[#This Row],[updated_date]])/7,0))</f>
        <v>WEEK 4</v>
      </c>
      <c r="N5853" s="50" t="str">
        <f>UPPER(VLOOKUP(tbl_raw_data[[#This Row],[Analyst]],Settiings!$A$2:$B$16,2,0))</f>
        <v>ROHAN</v>
      </c>
      <c r="O5853" s="50" t="str">
        <f>TRIM(UPPER(tbl_raw_data[[#This Row],[Outcome]]))</f>
        <v>APPROVE</v>
      </c>
      <c r="P5853" s="50" t="str">
        <f>TRIM(UPPER(tbl_raw_data[[#This Row],[Queue Name]]))</f>
        <v>CONSUMER EXISTING</v>
      </c>
      <c r="Q5853" s="50" t="str">
        <f>IF(tbl_raw_data[[#This Row],[Time taken in min]]&lt;=Settiings!$D$2,"SLA_MET","SLA_NOT_MET")</f>
        <v>SLA_MET</v>
      </c>
      <c r="R5853" s="94"/>
    </row>
    <row r="5854" spans="1:18" x14ac:dyDescent="0.3">
      <c r="A5854" s="14" t="s">
        <v>6627</v>
      </c>
      <c r="B5854" s="15">
        <v>45165.48128472222</v>
      </c>
      <c r="C5854" s="15">
        <v>45165.4844212963</v>
      </c>
      <c r="D5854" s="11" t="s">
        <v>13</v>
      </c>
      <c r="E5854" s="12" t="s">
        <v>9</v>
      </c>
      <c r="F5854" s="11" t="s">
        <v>65</v>
      </c>
      <c r="G5854" s="13" t="s">
        <v>128</v>
      </c>
      <c r="H5854" s="78"/>
      <c r="I5854" s="48">
        <f>tbl_raw_data[[#This Row],[Date Actioned]]-tbl_raw_data[[#This Row],[Date Tagged]]</f>
        <v>3.1365740796900354E-3</v>
      </c>
      <c r="J5854" s="46">
        <f>HOUR(tbl_raw_data[[#This Row],[Time_taken]])*60+MINUTE(tbl_raw_data[[#This Row],[Time_taken]])+SECOND(tbl_raw_data[[#This Row],[Time_taken]])/60</f>
        <v>4.5166666666666666</v>
      </c>
      <c r="K5854" s="52">
        <f>DATE(YEAR(tbl_raw_data[[#This Row],[Date Actioned]]),MONTH(tbl_raw_data[[#This Row],[Date Actioned]]),DAY(tbl_raw_data[[#This Row],[Date Actioned]]))</f>
        <v>45165</v>
      </c>
      <c r="L5854" s="50" t="str">
        <f>UPPER(TEXT(tbl_raw_data[[#This Row],[updated_date]],"MMMM"))</f>
        <v>AUGUST</v>
      </c>
      <c r="M5854" s="50" t="str">
        <f>"WEEK "&amp; IF(ROUNDUP(DAY(tbl_raw_data[[#This Row],[updated_date]])/7,0)=5,4,ROUNDUP(DAY(tbl_raw_data[[#This Row],[updated_date]])/7,0))</f>
        <v>WEEK 4</v>
      </c>
      <c r="N5854" s="50" t="str">
        <f>UPPER(VLOOKUP(tbl_raw_data[[#This Row],[Analyst]],Settiings!$A$2:$B$16,2,0))</f>
        <v>SAM</v>
      </c>
      <c r="O5854" s="50" t="str">
        <f>TRIM(UPPER(tbl_raw_data[[#This Row],[Outcome]]))</f>
        <v>APPROVE</v>
      </c>
      <c r="P5854" s="50" t="str">
        <f>TRIM(UPPER(tbl_raw_data[[#This Row],[Queue Name]]))</f>
        <v>CONSUMER EXISTING</v>
      </c>
      <c r="Q5854" s="50" t="str">
        <f>IF(tbl_raw_data[[#This Row],[Time taken in min]]&lt;=Settiings!$D$2,"SLA_MET","SLA_NOT_MET")</f>
        <v>SLA_MET</v>
      </c>
      <c r="R5854" s="94"/>
    </row>
    <row r="5855" spans="1:18" x14ac:dyDescent="0.3">
      <c r="A5855" s="20" t="s">
        <v>6628</v>
      </c>
      <c r="B5855" s="15">
        <v>45165.481851851851</v>
      </c>
      <c r="C5855" s="15">
        <v>45165.485763888886</v>
      </c>
      <c r="D5855" s="11" t="s">
        <v>27</v>
      </c>
      <c r="E5855" s="12" t="s">
        <v>9</v>
      </c>
      <c r="F5855" s="11" t="s">
        <v>1222</v>
      </c>
      <c r="G5855" s="13" t="s">
        <v>4777</v>
      </c>
      <c r="H5855" s="78"/>
      <c r="I5855" s="48">
        <f>tbl_raw_data[[#This Row],[Date Actioned]]-tbl_raw_data[[#This Row],[Date Tagged]]</f>
        <v>3.9120370347518474E-3</v>
      </c>
      <c r="J5855" s="46">
        <f>HOUR(tbl_raw_data[[#This Row],[Time_taken]])*60+MINUTE(tbl_raw_data[[#This Row],[Time_taken]])+SECOND(tbl_raw_data[[#This Row],[Time_taken]])/60</f>
        <v>5.6333333333333329</v>
      </c>
      <c r="K5855" s="52">
        <f>DATE(YEAR(tbl_raw_data[[#This Row],[Date Actioned]]),MONTH(tbl_raw_data[[#This Row],[Date Actioned]]),DAY(tbl_raw_data[[#This Row],[Date Actioned]]))</f>
        <v>45165</v>
      </c>
      <c r="L5855" s="50" t="str">
        <f>UPPER(TEXT(tbl_raw_data[[#This Row],[updated_date]],"MMMM"))</f>
        <v>AUGUST</v>
      </c>
      <c r="M5855" s="50" t="str">
        <f>"WEEK "&amp; IF(ROUNDUP(DAY(tbl_raw_data[[#This Row],[updated_date]])/7,0)=5,4,ROUNDUP(DAY(tbl_raw_data[[#This Row],[updated_date]])/7,0))</f>
        <v>WEEK 4</v>
      </c>
      <c r="N5855" s="50" t="str">
        <f>UPPER(VLOOKUP(tbl_raw_data[[#This Row],[Analyst]],Settiings!$A$2:$B$16,2,0))</f>
        <v>HARDIK</v>
      </c>
      <c r="O5855" s="50" t="str">
        <f>TRIM(UPPER(tbl_raw_data[[#This Row],[Outcome]]))</f>
        <v>DECLINE</v>
      </c>
      <c r="P5855" s="50" t="str">
        <f>TRIM(UPPER(tbl_raw_data[[#This Row],[Queue Name]]))</f>
        <v>CONSUMER EXISTING</v>
      </c>
      <c r="Q5855" s="50" t="str">
        <f>IF(tbl_raw_data[[#This Row],[Time taken in min]]&lt;=Settiings!$D$2,"SLA_MET","SLA_NOT_MET")</f>
        <v>SLA_MET</v>
      </c>
      <c r="R5855" s="94"/>
    </row>
    <row r="5856" spans="1:18" x14ac:dyDescent="0.3">
      <c r="A5856" s="20" t="s">
        <v>6630</v>
      </c>
      <c r="B5856" s="15">
        <v>45165.489421296297</v>
      </c>
      <c r="C5856" s="15">
        <v>45165.493148148147</v>
      </c>
      <c r="D5856" s="11" t="s">
        <v>13</v>
      </c>
      <c r="E5856" s="12" t="s">
        <v>9</v>
      </c>
      <c r="F5856" s="11" t="s">
        <v>1222</v>
      </c>
      <c r="G5856" s="13" t="s">
        <v>17</v>
      </c>
      <c r="H5856" s="78"/>
      <c r="I5856" s="48">
        <f>tbl_raw_data[[#This Row],[Date Actioned]]-tbl_raw_data[[#This Row],[Date Tagged]]</f>
        <v>3.7268518499331549E-3</v>
      </c>
      <c r="J5856" s="46">
        <f>HOUR(tbl_raw_data[[#This Row],[Time_taken]])*60+MINUTE(tbl_raw_data[[#This Row],[Time_taken]])+SECOND(tbl_raw_data[[#This Row],[Time_taken]])/60</f>
        <v>5.3666666666666663</v>
      </c>
      <c r="K5856" s="52">
        <f>DATE(YEAR(tbl_raw_data[[#This Row],[Date Actioned]]),MONTH(tbl_raw_data[[#This Row],[Date Actioned]]),DAY(tbl_raw_data[[#This Row],[Date Actioned]]))</f>
        <v>45165</v>
      </c>
      <c r="L5856" s="50" t="str">
        <f>UPPER(TEXT(tbl_raw_data[[#This Row],[updated_date]],"MMMM"))</f>
        <v>AUGUST</v>
      </c>
      <c r="M5856" s="50" t="str">
        <f>"WEEK "&amp; IF(ROUNDUP(DAY(tbl_raw_data[[#This Row],[updated_date]])/7,0)=5,4,ROUNDUP(DAY(tbl_raw_data[[#This Row],[updated_date]])/7,0))</f>
        <v>WEEK 4</v>
      </c>
      <c r="N5856" s="50" t="str">
        <f>UPPER(VLOOKUP(tbl_raw_data[[#This Row],[Analyst]],Settiings!$A$2:$B$16,2,0))</f>
        <v>HARDIK</v>
      </c>
      <c r="O5856" s="50" t="str">
        <f>TRIM(UPPER(tbl_raw_data[[#This Row],[Outcome]]))</f>
        <v>APPROVE</v>
      </c>
      <c r="P5856" s="50" t="str">
        <f>TRIM(UPPER(tbl_raw_data[[#This Row],[Queue Name]]))</f>
        <v>CONSUMER EXISTING</v>
      </c>
      <c r="Q5856" s="50" t="str">
        <f>IF(tbl_raw_data[[#This Row],[Time taken in min]]&lt;=Settiings!$D$2,"SLA_MET","SLA_NOT_MET")</f>
        <v>SLA_MET</v>
      </c>
      <c r="R5856" s="94"/>
    </row>
    <row r="5857" spans="1:18" x14ac:dyDescent="0.3">
      <c r="A5857" s="23" t="s">
        <v>6631</v>
      </c>
      <c r="B5857" s="15">
        <v>45165.491886574076</v>
      </c>
      <c r="C5857" s="15">
        <v>45165.493460648147</v>
      </c>
      <c r="D5857" s="11" t="s">
        <v>27</v>
      </c>
      <c r="E5857" s="12" t="s">
        <v>9</v>
      </c>
      <c r="F5857" s="11" t="s">
        <v>50</v>
      </c>
      <c r="G5857" s="13"/>
      <c r="H5857" s="78"/>
      <c r="I5857" s="48">
        <f>tbl_raw_data[[#This Row],[Date Actioned]]-tbl_raw_data[[#This Row],[Date Tagged]]</f>
        <v>1.5740740709588863E-3</v>
      </c>
      <c r="J5857" s="46">
        <f>HOUR(tbl_raw_data[[#This Row],[Time_taken]])*60+MINUTE(tbl_raw_data[[#This Row],[Time_taken]])+SECOND(tbl_raw_data[[#This Row],[Time_taken]])/60</f>
        <v>2.2666666666666666</v>
      </c>
      <c r="K5857" s="52">
        <f>DATE(YEAR(tbl_raw_data[[#This Row],[Date Actioned]]),MONTH(tbl_raw_data[[#This Row],[Date Actioned]]),DAY(tbl_raw_data[[#This Row],[Date Actioned]]))</f>
        <v>45165</v>
      </c>
      <c r="L5857" s="50" t="str">
        <f>UPPER(TEXT(tbl_raw_data[[#This Row],[updated_date]],"MMMM"))</f>
        <v>AUGUST</v>
      </c>
      <c r="M5857" s="50" t="str">
        <f>"WEEK "&amp; IF(ROUNDUP(DAY(tbl_raw_data[[#This Row],[updated_date]])/7,0)=5,4,ROUNDUP(DAY(tbl_raw_data[[#This Row],[updated_date]])/7,0))</f>
        <v>WEEK 4</v>
      </c>
      <c r="N5857" s="50" t="str">
        <f>UPPER(VLOOKUP(tbl_raw_data[[#This Row],[Analyst]],Settiings!$A$2:$B$16,2,0))</f>
        <v>SHAHID</v>
      </c>
      <c r="O5857" s="50" t="str">
        <f>TRIM(UPPER(tbl_raw_data[[#This Row],[Outcome]]))</f>
        <v>DECLINE</v>
      </c>
      <c r="P5857" s="50" t="str">
        <f>TRIM(UPPER(tbl_raw_data[[#This Row],[Queue Name]]))</f>
        <v>CONSUMER EXISTING</v>
      </c>
      <c r="Q5857" s="50" t="str">
        <f>IF(tbl_raw_data[[#This Row],[Time taken in min]]&lt;=Settiings!$D$2,"SLA_MET","SLA_NOT_MET")</f>
        <v>SLA_MET</v>
      </c>
      <c r="R5857" s="94"/>
    </row>
    <row r="5858" spans="1:18" x14ac:dyDescent="0.3">
      <c r="A5858" s="23" t="s">
        <v>6632</v>
      </c>
      <c r="B5858" s="15">
        <v>45165.496944444443</v>
      </c>
      <c r="C5858" s="15">
        <v>45165.506608796299</v>
      </c>
      <c r="D5858" s="11" t="s">
        <v>13</v>
      </c>
      <c r="E5858" s="12" t="s">
        <v>9</v>
      </c>
      <c r="F5858" s="11" t="s">
        <v>76</v>
      </c>
      <c r="G5858" s="13"/>
      <c r="H5858" s="78"/>
      <c r="I5858" s="48">
        <f>tbl_raw_data[[#This Row],[Date Actioned]]-tbl_raw_data[[#This Row],[Date Tagged]]</f>
        <v>9.6643518554628827E-3</v>
      </c>
      <c r="J5858" s="46">
        <f>HOUR(tbl_raw_data[[#This Row],[Time_taken]])*60+MINUTE(tbl_raw_data[[#This Row],[Time_taken]])+SECOND(tbl_raw_data[[#This Row],[Time_taken]])/60</f>
        <v>13.916666666666666</v>
      </c>
      <c r="K5858" s="52">
        <f>DATE(YEAR(tbl_raw_data[[#This Row],[Date Actioned]]),MONTH(tbl_raw_data[[#This Row],[Date Actioned]]),DAY(tbl_raw_data[[#This Row],[Date Actioned]]))</f>
        <v>45165</v>
      </c>
      <c r="L5858" s="50" t="str">
        <f>UPPER(TEXT(tbl_raw_data[[#This Row],[updated_date]],"MMMM"))</f>
        <v>AUGUST</v>
      </c>
      <c r="M5858" s="50" t="str">
        <f>"WEEK "&amp; IF(ROUNDUP(DAY(tbl_raw_data[[#This Row],[updated_date]])/7,0)=5,4,ROUNDUP(DAY(tbl_raw_data[[#This Row],[updated_date]])/7,0))</f>
        <v>WEEK 4</v>
      </c>
      <c r="N5858" s="50" t="str">
        <f>UPPER(VLOOKUP(tbl_raw_data[[#This Row],[Analyst]],Settiings!$A$2:$B$16,2,0))</f>
        <v>ROHAN</v>
      </c>
      <c r="O5858" s="50" t="str">
        <f>TRIM(UPPER(tbl_raw_data[[#This Row],[Outcome]]))</f>
        <v>APPROVE</v>
      </c>
      <c r="P5858" s="50" t="str">
        <f>TRIM(UPPER(tbl_raw_data[[#This Row],[Queue Name]]))</f>
        <v>CONSUMER EXISTING</v>
      </c>
      <c r="Q5858" s="50" t="str">
        <f>IF(tbl_raw_data[[#This Row],[Time taken in min]]&lt;=Settiings!$D$2,"SLA_MET","SLA_NOT_MET")</f>
        <v>SLA_MET</v>
      </c>
      <c r="R5858" s="94"/>
    </row>
    <row r="5859" spans="1:18" x14ac:dyDescent="0.3">
      <c r="A5859" s="14" t="s">
        <v>6633</v>
      </c>
      <c r="B5859" s="15">
        <v>45165.498715277776</v>
      </c>
      <c r="C5859" s="15">
        <v>45165.506215277775</v>
      </c>
      <c r="D5859" s="11" t="s">
        <v>13</v>
      </c>
      <c r="E5859" s="12" t="s">
        <v>19</v>
      </c>
      <c r="F5859" s="11" t="s">
        <v>50</v>
      </c>
      <c r="G5859" s="13"/>
      <c r="H5859" s="78"/>
      <c r="I5859" s="48">
        <f>tbl_raw_data[[#This Row],[Date Actioned]]-tbl_raw_data[[#This Row],[Date Tagged]]</f>
        <v>7.4999999997089617E-3</v>
      </c>
      <c r="J5859" s="46">
        <f>HOUR(tbl_raw_data[[#This Row],[Time_taken]])*60+MINUTE(tbl_raw_data[[#This Row],[Time_taken]])+SECOND(tbl_raw_data[[#This Row],[Time_taken]])/60</f>
        <v>10.8</v>
      </c>
      <c r="K5859" s="52">
        <f>DATE(YEAR(tbl_raw_data[[#This Row],[Date Actioned]]),MONTH(tbl_raw_data[[#This Row],[Date Actioned]]),DAY(tbl_raw_data[[#This Row],[Date Actioned]]))</f>
        <v>45165</v>
      </c>
      <c r="L5859" s="50" t="str">
        <f>UPPER(TEXT(tbl_raw_data[[#This Row],[updated_date]],"MMMM"))</f>
        <v>AUGUST</v>
      </c>
      <c r="M5859" s="50" t="str">
        <f>"WEEK "&amp; IF(ROUNDUP(DAY(tbl_raw_data[[#This Row],[updated_date]])/7,0)=5,4,ROUNDUP(DAY(tbl_raw_data[[#This Row],[updated_date]])/7,0))</f>
        <v>WEEK 4</v>
      </c>
      <c r="N5859" s="50" t="str">
        <f>UPPER(VLOOKUP(tbl_raw_data[[#This Row],[Analyst]],Settiings!$A$2:$B$16,2,0))</f>
        <v>SHAHID</v>
      </c>
      <c r="O5859" s="50" t="str">
        <f>TRIM(UPPER(tbl_raw_data[[#This Row],[Outcome]]))</f>
        <v>APPROVE</v>
      </c>
      <c r="P5859" s="50" t="str">
        <f>TRIM(UPPER(tbl_raw_data[[#This Row],[Queue Name]]))</f>
        <v>CONSUMER POST BUREAU</v>
      </c>
      <c r="Q5859" s="50" t="str">
        <f>IF(tbl_raw_data[[#This Row],[Time taken in min]]&lt;=Settiings!$D$2,"SLA_MET","SLA_NOT_MET")</f>
        <v>SLA_MET</v>
      </c>
      <c r="R5859" s="94"/>
    </row>
    <row r="5860" spans="1:18" x14ac:dyDescent="0.3">
      <c r="A5860" s="20" t="s">
        <v>6634</v>
      </c>
      <c r="B5860" s="15">
        <v>45165.501400462963</v>
      </c>
      <c r="C5860" s="15">
        <v>45165.504710648151</v>
      </c>
      <c r="D5860" s="11" t="s">
        <v>13</v>
      </c>
      <c r="E5860" s="12" t="s">
        <v>9</v>
      </c>
      <c r="F5860" s="11" t="s">
        <v>1222</v>
      </c>
      <c r="G5860" s="13" t="s">
        <v>17</v>
      </c>
      <c r="H5860" s="78"/>
      <c r="I5860" s="48">
        <f>tbl_raw_data[[#This Row],[Date Actioned]]-tbl_raw_data[[#This Row],[Date Tagged]]</f>
        <v>3.3101851877290756E-3</v>
      </c>
      <c r="J5860" s="46">
        <f>HOUR(tbl_raw_data[[#This Row],[Time_taken]])*60+MINUTE(tbl_raw_data[[#This Row],[Time_taken]])+SECOND(tbl_raw_data[[#This Row],[Time_taken]])/60</f>
        <v>4.7666666666666666</v>
      </c>
      <c r="K5860" s="52">
        <f>DATE(YEAR(tbl_raw_data[[#This Row],[Date Actioned]]),MONTH(tbl_raw_data[[#This Row],[Date Actioned]]),DAY(tbl_raw_data[[#This Row],[Date Actioned]]))</f>
        <v>45165</v>
      </c>
      <c r="L5860" s="50" t="str">
        <f>UPPER(TEXT(tbl_raw_data[[#This Row],[updated_date]],"MMMM"))</f>
        <v>AUGUST</v>
      </c>
      <c r="M5860" s="50" t="str">
        <f>"WEEK "&amp; IF(ROUNDUP(DAY(tbl_raw_data[[#This Row],[updated_date]])/7,0)=5,4,ROUNDUP(DAY(tbl_raw_data[[#This Row],[updated_date]])/7,0))</f>
        <v>WEEK 4</v>
      </c>
      <c r="N5860" s="50" t="str">
        <f>UPPER(VLOOKUP(tbl_raw_data[[#This Row],[Analyst]],Settiings!$A$2:$B$16,2,0))</f>
        <v>HARDIK</v>
      </c>
      <c r="O5860" s="50" t="str">
        <f>TRIM(UPPER(tbl_raw_data[[#This Row],[Outcome]]))</f>
        <v>APPROVE</v>
      </c>
      <c r="P5860" s="50" t="str">
        <f>TRIM(UPPER(tbl_raw_data[[#This Row],[Queue Name]]))</f>
        <v>CONSUMER EXISTING</v>
      </c>
      <c r="Q5860" s="50" t="str">
        <f>IF(tbl_raw_data[[#This Row],[Time taken in min]]&lt;=Settiings!$D$2,"SLA_MET","SLA_NOT_MET")</f>
        <v>SLA_MET</v>
      </c>
      <c r="R5860" s="94"/>
    </row>
    <row r="5861" spans="1:18" x14ac:dyDescent="0.3">
      <c r="A5861" s="14" t="s">
        <v>6635</v>
      </c>
      <c r="B5861" s="15">
        <v>45165.501493055555</v>
      </c>
      <c r="C5861" s="15">
        <v>45165.509166666663</v>
      </c>
      <c r="D5861" s="11" t="s">
        <v>27</v>
      </c>
      <c r="E5861" s="12" t="s">
        <v>9</v>
      </c>
      <c r="F5861" s="11" t="s">
        <v>65</v>
      </c>
      <c r="G5861" s="13"/>
      <c r="H5861" s="78"/>
      <c r="I5861" s="48">
        <f>tbl_raw_data[[#This Row],[Date Actioned]]-tbl_raw_data[[#This Row],[Date Tagged]]</f>
        <v>7.6736111077480018E-3</v>
      </c>
      <c r="J5861" s="46">
        <f>HOUR(tbl_raw_data[[#This Row],[Time_taken]])*60+MINUTE(tbl_raw_data[[#This Row],[Time_taken]])+SECOND(tbl_raw_data[[#This Row],[Time_taken]])/60</f>
        <v>11.05</v>
      </c>
      <c r="K5861" s="52">
        <f>DATE(YEAR(tbl_raw_data[[#This Row],[Date Actioned]]),MONTH(tbl_raw_data[[#This Row],[Date Actioned]]),DAY(tbl_raw_data[[#This Row],[Date Actioned]]))</f>
        <v>45165</v>
      </c>
      <c r="L5861" s="50" t="str">
        <f>UPPER(TEXT(tbl_raw_data[[#This Row],[updated_date]],"MMMM"))</f>
        <v>AUGUST</v>
      </c>
      <c r="M5861" s="50" t="str">
        <f>"WEEK "&amp; IF(ROUNDUP(DAY(tbl_raw_data[[#This Row],[updated_date]])/7,0)=5,4,ROUNDUP(DAY(tbl_raw_data[[#This Row],[updated_date]])/7,0))</f>
        <v>WEEK 4</v>
      </c>
      <c r="N5861" s="50" t="str">
        <f>UPPER(VLOOKUP(tbl_raw_data[[#This Row],[Analyst]],Settiings!$A$2:$B$16,2,0))</f>
        <v>SAM</v>
      </c>
      <c r="O5861" s="50" t="str">
        <f>TRIM(UPPER(tbl_raw_data[[#This Row],[Outcome]]))</f>
        <v>DECLINE</v>
      </c>
      <c r="P5861" s="50" t="str">
        <f>TRIM(UPPER(tbl_raw_data[[#This Row],[Queue Name]]))</f>
        <v>CONSUMER EXISTING</v>
      </c>
      <c r="Q5861" s="50" t="str">
        <f>IF(tbl_raw_data[[#This Row],[Time taken in min]]&lt;=Settiings!$D$2,"SLA_MET","SLA_NOT_MET")</f>
        <v>SLA_MET</v>
      </c>
      <c r="R5861" s="94"/>
    </row>
    <row r="5862" spans="1:18" x14ac:dyDescent="0.3">
      <c r="A5862" s="23" t="s">
        <v>6636</v>
      </c>
      <c r="B5862" s="15">
        <v>45165.503668981481</v>
      </c>
      <c r="C5862" s="15">
        <v>45165.511134259257</v>
      </c>
      <c r="D5862" s="11" t="s">
        <v>13</v>
      </c>
      <c r="E5862" s="12" t="s">
        <v>9</v>
      </c>
      <c r="F5862" s="11" t="s">
        <v>76</v>
      </c>
      <c r="G5862" s="13"/>
      <c r="H5862" s="78"/>
      <c r="I5862" s="48">
        <f>tbl_raw_data[[#This Row],[Date Actioned]]-tbl_raw_data[[#This Row],[Date Tagged]]</f>
        <v>7.4652777766459621E-3</v>
      </c>
      <c r="J5862" s="46">
        <f>HOUR(tbl_raw_data[[#This Row],[Time_taken]])*60+MINUTE(tbl_raw_data[[#This Row],[Time_taken]])+SECOND(tbl_raw_data[[#This Row],[Time_taken]])/60</f>
        <v>10.75</v>
      </c>
      <c r="K5862" s="52">
        <f>DATE(YEAR(tbl_raw_data[[#This Row],[Date Actioned]]),MONTH(tbl_raw_data[[#This Row],[Date Actioned]]),DAY(tbl_raw_data[[#This Row],[Date Actioned]]))</f>
        <v>45165</v>
      </c>
      <c r="L5862" s="50" t="str">
        <f>UPPER(TEXT(tbl_raw_data[[#This Row],[updated_date]],"MMMM"))</f>
        <v>AUGUST</v>
      </c>
      <c r="M5862" s="50" t="str">
        <f>"WEEK "&amp; IF(ROUNDUP(DAY(tbl_raw_data[[#This Row],[updated_date]])/7,0)=5,4,ROUNDUP(DAY(tbl_raw_data[[#This Row],[updated_date]])/7,0))</f>
        <v>WEEK 4</v>
      </c>
      <c r="N5862" s="50" t="str">
        <f>UPPER(VLOOKUP(tbl_raw_data[[#This Row],[Analyst]],Settiings!$A$2:$B$16,2,0))</f>
        <v>ROHAN</v>
      </c>
      <c r="O5862" s="50" t="str">
        <f>TRIM(UPPER(tbl_raw_data[[#This Row],[Outcome]]))</f>
        <v>APPROVE</v>
      </c>
      <c r="P5862" s="50" t="str">
        <f>TRIM(UPPER(tbl_raw_data[[#This Row],[Queue Name]]))</f>
        <v>CONSUMER EXISTING</v>
      </c>
      <c r="Q5862" s="50" t="str">
        <f>IF(tbl_raw_data[[#This Row],[Time taken in min]]&lt;=Settiings!$D$2,"SLA_MET","SLA_NOT_MET")</f>
        <v>SLA_MET</v>
      </c>
      <c r="R5862" s="94"/>
    </row>
    <row r="5863" spans="1:18" x14ac:dyDescent="0.3">
      <c r="A5863" s="14" t="s">
        <v>6637</v>
      </c>
      <c r="B5863" s="15">
        <v>45165.506944444445</v>
      </c>
      <c r="C5863" s="15">
        <v>45165.514479166668</v>
      </c>
      <c r="D5863" s="11" t="s">
        <v>13</v>
      </c>
      <c r="E5863" s="12" t="s">
        <v>9</v>
      </c>
      <c r="F5863" s="11" t="s">
        <v>10</v>
      </c>
      <c r="G5863" s="13" t="s">
        <v>17</v>
      </c>
      <c r="H5863" s="78"/>
      <c r="I5863" s="48">
        <f>tbl_raw_data[[#This Row],[Date Actioned]]-tbl_raw_data[[#This Row],[Date Tagged]]</f>
        <v>7.5347222227719612E-3</v>
      </c>
      <c r="J5863" s="46">
        <f>HOUR(tbl_raw_data[[#This Row],[Time_taken]])*60+MINUTE(tbl_raw_data[[#This Row],[Time_taken]])+SECOND(tbl_raw_data[[#This Row],[Time_taken]])/60</f>
        <v>10.85</v>
      </c>
      <c r="K5863" s="52">
        <f>DATE(YEAR(tbl_raw_data[[#This Row],[Date Actioned]]),MONTH(tbl_raw_data[[#This Row],[Date Actioned]]),DAY(tbl_raw_data[[#This Row],[Date Actioned]]))</f>
        <v>45165</v>
      </c>
      <c r="L5863" s="50" t="str">
        <f>UPPER(TEXT(tbl_raw_data[[#This Row],[updated_date]],"MMMM"))</f>
        <v>AUGUST</v>
      </c>
      <c r="M5863" s="50" t="str">
        <f>"WEEK "&amp; IF(ROUNDUP(DAY(tbl_raw_data[[#This Row],[updated_date]])/7,0)=5,4,ROUNDUP(DAY(tbl_raw_data[[#This Row],[updated_date]])/7,0))</f>
        <v>WEEK 4</v>
      </c>
      <c r="N5863" s="50" t="str">
        <f>UPPER(VLOOKUP(tbl_raw_data[[#This Row],[Analyst]],Settiings!$A$2:$B$16,2,0))</f>
        <v>NITESH</v>
      </c>
      <c r="O5863" s="50" t="str">
        <f>TRIM(UPPER(tbl_raw_data[[#This Row],[Outcome]]))</f>
        <v>APPROVE</v>
      </c>
      <c r="P5863" s="50" t="str">
        <f>TRIM(UPPER(tbl_raw_data[[#This Row],[Queue Name]]))</f>
        <v>CONSUMER EXISTING</v>
      </c>
      <c r="Q5863" s="50" t="str">
        <f>IF(tbl_raw_data[[#This Row],[Time taken in min]]&lt;=Settiings!$D$2,"SLA_MET","SLA_NOT_MET")</f>
        <v>SLA_MET</v>
      </c>
      <c r="R5863" s="94"/>
    </row>
    <row r="5864" spans="1:18" x14ac:dyDescent="0.3">
      <c r="A5864" s="20" t="s">
        <v>6638</v>
      </c>
      <c r="B5864" s="15">
        <v>45165.507453703707</v>
      </c>
      <c r="C5864" s="15">
        <v>45165.514467592591</v>
      </c>
      <c r="D5864" s="11" t="s">
        <v>13</v>
      </c>
      <c r="E5864" s="12" t="s">
        <v>9</v>
      </c>
      <c r="F5864" s="11" t="s">
        <v>1222</v>
      </c>
      <c r="G5864" s="13" t="s">
        <v>17</v>
      </c>
      <c r="H5864" s="78"/>
      <c r="I5864" s="48">
        <f>tbl_raw_data[[#This Row],[Date Actioned]]-tbl_raw_data[[#This Row],[Date Tagged]]</f>
        <v>7.0138888841029257E-3</v>
      </c>
      <c r="J5864" s="46">
        <f>HOUR(tbl_raw_data[[#This Row],[Time_taken]])*60+MINUTE(tbl_raw_data[[#This Row],[Time_taken]])+SECOND(tbl_raw_data[[#This Row],[Time_taken]])/60</f>
        <v>10.1</v>
      </c>
      <c r="K5864" s="52">
        <f>DATE(YEAR(tbl_raw_data[[#This Row],[Date Actioned]]),MONTH(tbl_raw_data[[#This Row],[Date Actioned]]),DAY(tbl_raw_data[[#This Row],[Date Actioned]]))</f>
        <v>45165</v>
      </c>
      <c r="L5864" s="50" t="str">
        <f>UPPER(TEXT(tbl_raw_data[[#This Row],[updated_date]],"MMMM"))</f>
        <v>AUGUST</v>
      </c>
      <c r="M5864" s="50" t="str">
        <f>"WEEK "&amp; IF(ROUNDUP(DAY(tbl_raw_data[[#This Row],[updated_date]])/7,0)=5,4,ROUNDUP(DAY(tbl_raw_data[[#This Row],[updated_date]])/7,0))</f>
        <v>WEEK 4</v>
      </c>
      <c r="N5864" s="50" t="str">
        <f>UPPER(VLOOKUP(tbl_raw_data[[#This Row],[Analyst]],Settiings!$A$2:$B$16,2,0))</f>
        <v>HARDIK</v>
      </c>
      <c r="O5864" s="50" t="str">
        <f>TRIM(UPPER(tbl_raw_data[[#This Row],[Outcome]]))</f>
        <v>APPROVE</v>
      </c>
      <c r="P5864" s="50" t="str">
        <f>TRIM(UPPER(tbl_raw_data[[#This Row],[Queue Name]]))</f>
        <v>CONSUMER EXISTING</v>
      </c>
      <c r="Q5864" s="50" t="str">
        <f>IF(tbl_raw_data[[#This Row],[Time taken in min]]&lt;=Settiings!$D$2,"SLA_MET","SLA_NOT_MET")</f>
        <v>SLA_MET</v>
      </c>
      <c r="R5864" s="94"/>
    </row>
    <row r="5865" spans="1:18" x14ac:dyDescent="0.3">
      <c r="A5865" s="20" t="s">
        <v>6641</v>
      </c>
      <c r="B5865" s="15">
        <v>45165.514780092592</v>
      </c>
      <c r="C5865" s="15">
        <v>45165.521979166668</v>
      </c>
      <c r="D5865" s="11" t="s">
        <v>27</v>
      </c>
      <c r="E5865" s="12" t="s">
        <v>9</v>
      </c>
      <c r="F5865" s="11" t="s">
        <v>1222</v>
      </c>
      <c r="G5865" s="13" t="s">
        <v>5222</v>
      </c>
      <c r="H5865" s="78"/>
      <c r="I5865" s="48">
        <f>tbl_raw_data[[#This Row],[Date Actioned]]-tbl_raw_data[[#This Row],[Date Tagged]]</f>
        <v>7.1990740761975758E-3</v>
      </c>
      <c r="J5865" s="46">
        <f>HOUR(tbl_raw_data[[#This Row],[Time_taken]])*60+MINUTE(tbl_raw_data[[#This Row],[Time_taken]])+SECOND(tbl_raw_data[[#This Row],[Time_taken]])/60</f>
        <v>10.366666666666667</v>
      </c>
      <c r="K5865" s="52">
        <f>DATE(YEAR(tbl_raw_data[[#This Row],[Date Actioned]]),MONTH(tbl_raw_data[[#This Row],[Date Actioned]]),DAY(tbl_raw_data[[#This Row],[Date Actioned]]))</f>
        <v>45165</v>
      </c>
      <c r="L5865" s="50" t="str">
        <f>UPPER(TEXT(tbl_raw_data[[#This Row],[updated_date]],"MMMM"))</f>
        <v>AUGUST</v>
      </c>
      <c r="M5865" s="50" t="str">
        <f>"WEEK "&amp; IF(ROUNDUP(DAY(tbl_raw_data[[#This Row],[updated_date]])/7,0)=5,4,ROUNDUP(DAY(tbl_raw_data[[#This Row],[updated_date]])/7,0))</f>
        <v>WEEK 4</v>
      </c>
      <c r="N5865" s="50" t="str">
        <f>UPPER(VLOOKUP(tbl_raw_data[[#This Row],[Analyst]],Settiings!$A$2:$B$16,2,0))</f>
        <v>HARDIK</v>
      </c>
      <c r="O5865" s="50" t="str">
        <f>TRIM(UPPER(tbl_raw_data[[#This Row],[Outcome]]))</f>
        <v>DECLINE</v>
      </c>
      <c r="P5865" s="50" t="str">
        <f>TRIM(UPPER(tbl_raw_data[[#This Row],[Queue Name]]))</f>
        <v>CONSUMER EXISTING</v>
      </c>
      <c r="Q5865" s="50" t="str">
        <f>IF(tbl_raw_data[[#This Row],[Time taken in min]]&lt;=Settiings!$D$2,"SLA_MET","SLA_NOT_MET")</f>
        <v>SLA_MET</v>
      </c>
      <c r="R5865" s="94"/>
    </row>
    <row r="5866" spans="1:18" x14ac:dyDescent="0.3">
      <c r="A5866" s="23" t="s">
        <v>6642</v>
      </c>
      <c r="B5866" s="15">
        <v>45165.516747685186</v>
      </c>
      <c r="C5866" s="15">
        <v>45165.518750000003</v>
      </c>
      <c r="D5866" s="11" t="s">
        <v>27</v>
      </c>
      <c r="E5866" s="12" t="s">
        <v>19</v>
      </c>
      <c r="F5866" s="11" t="s">
        <v>65</v>
      </c>
      <c r="G5866" s="13" t="s">
        <v>4763</v>
      </c>
      <c r="H5866" s="78"/>
      <c r="I5866" s="48">
        <f>tbl_raw_data[[#This Row],[Date Actioned]]-tbl_raw_data[[#This Row],[Date Tagged]]</f>
        <v>2.0023148172185756E-3</v>
      </c>
      <c r="J5866" s="46">
        <f>HOUR(tbl_raw_data[[#This Row],[Time_taken]])*60+MINUTE(tbl_raw_data[[#This Row],[Time_taken]])+SECOND(tbl_raw_data[[#This Row],[Time_taken]])/60</f>
        <v>2.8833333333333333</v>
      </c>
      <c r="K5866" s="52">
        <f>DATE(YEAR(tbl_raw_data[[#This Row],[Date Actioned]]),MONTH(tbl_raw_data[[#This Row],[Date Actioned]]),DAY(tbl_raw_data[[#This Row],[Date Actioned]]))</f>
        <v>45165</v>
      </c>
      <c r="L5866" s="50" t="str">
        <f>UPPER(TEXT(tbl_raw_data[[#This Row],[updated_date]],"MMMM"))</f>
        <v>AUGUST</v>
      </c>
      <c r="M5866" s="50" t="str">
        <f>"WEEK "&amp; IF(ROUNDUP(DAY(tbl_raw_data[[#This Row],[updated_date]])/7,0)=5,4,ROUNDUP(DAY(tbl_raw_data[[#This Row],[updated_date]])/7,0))</f>
        <v>WEEK 4</v>
      </c>
      <c r="N5866" s="50" t="str">
        <f>UPPER(VLOOKUP(tbl_raw_data[[#This Row],[Analyst]],Settiings!$A$2:$B$16,2,0))</f>
        <v>SAM</v>
      </c>
      <c r="O5866" s="50" t="str">
        <f>TRIM(UPPER(tbl_raw_data[[#This Row],[Outcome]]))</f>
        <v>DECLINE</v>
      </c>
      <c r="P5866" s="50" t="str">
        <f>TRIM(UPPER(tbl_raw_data[[#This Row],[Queue Name]]))</f>
        <v>CONSUMER POST BUREAU</v>
      </c>
      <c r="Q5866" s="50" t="str">
        <f>IF(tbl_raw_data[[#This Row],[Time taken in min]]&lt;=Settiings!$D$2,"SLA_MET","SLA_NOT_MET")</f>
        <v>SLA_MET</v>
      </c>
      <c r="R5866" s="94"/>
    </row>
    <row r="5867" spans="1:18" x14ac:dyDescent="0.3">
      <c r="A5867" s="23" t="s">
        <v>6643</v>
      </c>
      <c r="B5867" s="15">
        <v>45165.518368055556</v>
      </c>
      <c r="C5867" s="15">
        <v>45165.535208333335</v>
      </c>
      <c r="D5867" s="11" t="s">
        <v>13</v>
      </c>
      <c r="E5867" s="12" t="s">
        <v>9</v>
      </c>
      <c r="F5867" s="11" t="s">
        <v>10</v>
      </c>
      <c r="G5867" s="13"/>
      <c r="H5867" s="78"/>
      <c r="I5867" s="48">
        <f>tbl_raw_data[[#This Row],[Date Actioned]]-tbl_raw_data[[#This Row],[Date Tagged]]</f>
        <v>1.6840277778101154E-2</v>
      </c>
      <c r="J5867" s="46">
        <f>HOUR(tbl_raw_data[[#This Row],[Time_taken]])*60+MINUTE(tbl_raw_data[[#This Row],[Time_taken]])+SECOND(tbl_raw_data[[#This Row],[Time_taken]])/60</f>
        <v>24.25</v>
      </c>
      <c r="K5867" s="52">
        <f>DATE(YEAR(tbl_raw_data[[#This Row],[Date Actioned]]),MONTH(tbl_raw_data[[#This Row],[Date Actioned]]),DAY(tbl_raw_data[[#This Row],[Date Actioned]]))</f>
        <v>45165</v>
      </c>
      <c r="L5867" s="50" t="str">
        <f>UPPER(TEXT(tbl_raw_data[[#This Row],[updated_date]],"MMMM"))</f>
        <v>AUGUST</v>
      </c>
      <c r="M5867" s="50" t="str">
        <f>"WEEK "&amp; IF(ROUNDUP(DAY(tbl_raw_data[[#This Row],[updated_date]])/7,0)=5,4,ROUNDUP(DAY(tbl_raw_data[[#This Row],[updated_date]])/7,0))</f>
        <v>WEEK 4</v>
      </c>
      <c r="N5867" s="50" t="str">
        <f>UPPER(VLOOKUP(tbl_raw_data[[#This Row],[Analyst]],Settiings!$A$2:$B$16,2,0))</f>
        <v>NITESH</v>
      </c>
      <c r="O5867" s="50" t="str">
        <f>TRIM(UPPER(tbl_raw_data[[#This Row],[Outcome]]))</f>
        <v>APPROVE</v>
      </c>
      <c r="P5867" s="50" t="str">
        <f>TRIM(UPPER(tbl_raw_data[[#This Row],[Queue Name]]))</f>
        <v>CONSUMER EXISTING</v>
      </c>
      <c r="Q5867" s="50" t="str">
        <f>IF(tbl_raw_data[[#This Row],[Time taken in min]]&lt;=Settiings!$D$2,"SLA_MET","SLA_NOT_MET")</f>
        <v>SLA_NOT_MET</v>
      </c>
      <c r="R5867" s="94"/>
    </row>
    <row r="5868" spans="1:18" x14ac:dyDescent="0.3">
      <c r="A5868" s="14" t="s">
        <v>6644</v>
      </c>
      <c r="B5868" s="15">
        <v>45165.525127314817</v>
      </c>
      <c r="C5868" s="15">
        <v>45165.529490740744</v>
      </c>
      <c r="D5868" s="11" t="s">
        <v>13</v>
      </c>
      <c r="E5868" s="12" t="s">
        <v>9</v>
      </c>
      <c r="F5868" s="11" t="s">
        <v>65</v>
      </c>
      <c r="G5868" s="13" t="s">
        <v>946</v>
      </c>
      <c r="H5868" s="78"/>
      <c r="I5868" s="48">
        <f>tbl_raw_data[[#This Row],[Date Actioned]]-tbl_raw_data[[#This Row],[Date Tagged]]</f>
        <v>4.3634259272948839E-3</v>
      </c>
      <c r="J5868" s="46">
        <f>HOUR(tbl_raw_data[[#This Row],[Time_taken]])*60+MINUTE(tbl_raw_data[[#This Row],[Time_taken]])+SECOND(tbl_raw_data[[#This Row],[Time_taken]])/60</f>
        <v>6.2833333333333332</v>
      </c>
      <c r="K5868" s="52">
        <f>DATE(YEAR(tbl_raw_data[[#This Row],[Date Actioned]]),MONTH(tbl_raw_data[[#This Row],[Date Actioned]]),DAY(tbl_raw_data[[#This Row],[Date Actioned]]))</f>
        <v>45165</v>
      </c>
      <c r="L5868" s="50" t="str">
        <f>UPPER(TEXT(tbl_raw_data[[#This Row],[updated_date]],"MMMM"))</f>
        <v>AUGUST</v>
      </c>
      <c r="M5868" s="50" t="str">
        <f>"WEEK "&amp; IF(ROUNDUP(DAY(tbl_raw_data[[#This Row],[updated_date]])/7,0)=5,4,ROUNDUP(DAY(tbl_raw_data[[#This Row],[updated_date]])/7,0))</f>
        <v>WEEK 4</v>
      </c>
      <c r="N5868" s="50" t="str">
        <f>UPPER(VLOOKUP(tbl_raw_data[[#This Row],[Analyst]],Settiings!$A$2:$B$16,2,0))</f>
        <v>SAM</v>
      </c>
      <c r="O5868" s="50" t="str">
        <f>TRIM(UPPER(tbl_raw_data[[#This Row],[Outcome]]))</f>
        <v>APPROVE</v>
      </c>
      <c r="P5868" s="50" t="str">
        <f>TRIM(UPPER(tbl_raw_data[[#This Row],[Queue Name]]))</f>
        <v>CONSUMER EXISTING</v>
      </c>
      <c r="Q5868" s="50" t="str">
        <f>IF(tbl_raw_data[[#This Row],[Time taken in min]]&lt;=Settiings!$D$2,"SLA_MET","SLA_NOT_MET")</f>
        <v>SLA_MET</v>
      </c>
      <c r="R5868" s="94"/>
    </row>
    <row r="5869" spans="1:18" x14ac:dyDescent="0.3">
      <c r="A5869" s="14" t="s">
        <v>6647</v>
      </c>
      <c r="B5869" s="15">
        <v>45165.531608796293</v>
      </c>
      <c r="C5869" s="15">
        <v>45165.537731481483</v>
      </c>
      <c r="D5869" s="11" t="s">
        <v>27</v>
      </c>
      <c r="E5869" s="12" t="s">
        <v>9</v>
      </c>
      <c r="F5869" s="11" t="s">
        <v>76</v>
      </c>
      <c r="G5869" s="13"/>
      <c r="H5869" s="78"/>
      <c r="I5869" s="48">
        <f>tbl_raw_data[[#This Row],[Date Actioned]]-tbl_raw_data[[#This Row],[Date Tagged]]</f>
        <v>6.1226851903484203E-3</v>
      </c>
      <c r="J5869" s="46">
        <f>HOUR(tbl_raw_data[[#This Row],[Time_taken]])*60+MINUTE(tbl_raw_data[[#This Row],[Time_taken]])+SECOND(tbl_raw_data[[#This Row],[Time_taken]])/60</f>
        <v>8.8166666666666664</v>
      </c>
      <c r="K5869" s="52">
        <f>DATE(YEAR(tbl_raw_data[[#This Row],[Date Actioned]]),MONTH(tbl_raw_data[[#This Row],[Date Actioned]]),DAY(tbl_raw_data[[#This Row],[Date Actioned]]))</f>
        <v>45165</v>
      </c>
      <c r="L5869" s="50" t="str">
        <f>UPPER(TEXT(tbl_raw_data[[#This Row],[updated_date]],"MMMM"))</f>
        <v>AUGUST</v>
      </c>
      <c r="M5869" s="50" t="str">
        <f>"WEEK "&amp; IF(ROUNDUP(DAY(tbl_raw_data[[#This Row],[updated_date]])/7,0)=5,4,ROUNDUP(DAY(tbl_raw_data[[#This Row],[updated_date]])/7,0))</f>
        <v>WEEK 4</v>
      </c>
      <c r="N5869" s="50" t="str">
        <f>UPPER(VLOOKUP(tbl_raw_data[[#This Row],[Analyst]],Settiings!$A$2:$B$16,2,0))</f>
        <v>ROHAN</v>
      </c>
      <c r="O5869" s="50" t="str">
        <f>TRIM(UPPER(tbl_raw_data[[#This Row],[Outcome]]))</f>
        <v>DECLINE</v>
      </c>
      <c r="P5869" s="50" t="str">
        <f>TRIM(UPPER(tbl_raw_data[[#This Row],[Queue Name]]))</f>
        <v>CONSUMER EXISTING</v>
      </c>
      <c r="Q5869" s="50" t="str">
        <f>IF(tbl_raw_data[[#This Row],[Time taken in min]]&lt;=Settiings!$D$2,"SLA_MET","SLA_NOT_MET")</f>
        <v>SLA_MET</v>
      </c>
      <c r="R5869" s="94"/>
    </row>
    <row r="5870" spans="1:18" x14ac:dyDescent="0.3">
      <c r="A5870" s="20" t="s">
        <v>6648</v>
      </c>
      <c r="B5870" s="15">
        <v>45165.531909722224</v>
      </c>
      <c r="C5870" s="15">
        <v>45165.539479166669</v>
      </c>
      <c r="D5870" s="11" t="s">
        <v>27</v>
      </c>
      <c r="E5870" s="12" t="s">
        <v>9</v>
      </c>
      <c r="F5870" s="11" t="s">
        <v>1222</v>
      </c>
      <c r="G5870" s="13" t="s">
        <v>4777</v>
      </c>
      <c r="H5870" s="78"/>
      <c r="I5870" s="48">
        <f>tbl_raw_data[[#This Row],[Date Actioned]]-tbl_raw_data[[#This Row],[Date Tagged]]</f>
        <v>7.5694444458349608E-3</v>
      </c>
      <c r="J5870" s="46">
        <f>HOUR(tbl_raw_data[[#This Row],[Time_taken]])*60+MINUTE(tbl_raw_data[[#This Row],[Time_taken]])+SECOND(tbl_raw_data[[#This Row],[Time_taken]])/60</f>
        <v>10.9</v>
      </c>
      <c r="K5870" s="52">
        <f>DATE(YEAR(tbl_raw_data[[#This Row],[Date Actioned]]),MONTH(tbl_raw_data[[#This Row],[Date Actioned]]),DAY(tbl_raw_data[[#This Row],[Date Actioned]]))</f>
        <v>45165</v>
      </c>
      <c r="L5870" s="50" t="str">
        <f>UPPER(TEXT(tbl_raw_data[[#This Row],[updated_date]],"MMMM"))</f>
        <v>AUGUST</v>
      </c>
      <c r="M5870" s="50" t="str">
        <f>"WEEK "&amp; IF(ROUNDUP(DAY(tbl_raw_data[[#This Row],[updated_date]])/7,0)=5,4,ROUNDUP(DAY(tbl_raw_data[[#This Row],[updated_date]])/7,0))</f>
        <v>WEEK 4</v>
      </c>
      <c r="N5870" s="50" t="str">
        <f>UPPER(VLOOKUP(tbl_raw_data[[#This Row],[Analyst]],Settiings!$A$2:$B$16,2,0))</f>
        <v>HARDIK</v>
      </c>
      <c r="O5870" s="50" t="str">
        <f>TRIM(UPPER(tbl_raw_data[[#This Row],[Outcome]]))</f>
        <v>DECLINE</v>
      </c>
      <c r="P5870" s="50" t="str">
        <f>TRIM(UPPER(tbl_raw_data[[#This Row],[Queue Name]]))</f>
        <v>CONSUMER EXISTING</v>
      </c>
      <c r="Q5870" s="50" t="str">
        <f>IF(tbl_raw_data[[#This Row],[Time taken in min]]&lt;=Settiings!$D$2,"SLA_MET","SLA_NOT_MET")</f>
        <v>SLA_MET</v>
      </c>
      <c r="R5870" s="94"/>
    </row>
    <row r="5871" spans="1:18" x14ac:dyDescent="0.3">
      <c r="A5871" s="20" t="s">
        <v>6650</v>
      </c>
      <c r="B5871" s="15">
        <v>45165.55023148148</v>
      </c>
      <c r="C5871" s="15">
        <v>45165.5625</v>
      </c>
      <c r="D5871" s="11" t="s">
        <v>13</v>
      </c>
      <c r="E5871" s="12" t="s">
        <v>9</v>
      </c>
      <c r="F5871" s="11" t="s">
        <v>76</v>
      </c>
      <c r="G5871" s="13"/>
      <c r="H5871" s="78"/>
      <c r="I5871" s="48">
        <f>tbl_raw_data[[#This Row],[Date Actioned]]-tbl_raw_data[[#This Row],[Date Tagged]]</f>
        <v>1.226851851970423E-2</v>
      </c>
      <c r="J5871" s="46">
        <f>HOUR(tbl_raw_data[[#This Row],[Time_taken]])*60+MINUTE(tbl_raw_data[[#This Row],[Time_taken]])+SECOND(tbl_raw_data[[#This Row],[Time_taken]])/60</f>
        <v>17.666666666666668</v>
      </c>
      <c r="K5871" s="52">
        <f>DATE(YEAR(tbl_raw_data[[#This Row],[Date Actioned]]),MONTH(tbl_raw_data[[#This Row],[Date Actioned]]),DAY(tbl_raw_data[[#This Row],[Date Actioned]]))</f>
        <v>45165</v>
      </c>
      <c r="L5871" s="50" t="str">
        <f>UPPER(TEXT(tbl_raw_data[[#This Row],[updated_date]],"MMMM"))</f>
        <v>AUGUST</v>
      </c>
      <c r="M5871" s="50" t="str">
        <f>"WEEK "&amp; IF(ROUNDUP(DAY(tbl_raw_data[[#This Row],[updated_date]])/7,0)=5,4,ROUNDUP(DAY(tbl_raw_data[[#This Row],[updated_date]])/7,0))</f>
        <v>WEEK 4</v>
      </c>
      <c r="N5871" s="50" t="str">
        <f>UPPER(VLOOKUP(tbl_raw_data[[#This Row],[Analyst]],Settiings!$A$2:$B$16,2,0))</f>
        <v>ROHAN</v>
      </c>
      <c r="O5871" s="50" t="str">
        <f>TRIM(UPPER(tbl_raw_data[[#This Row],[Outcome]]))</f>
        <v>APPROVE</v>
      </c>
      <c r="P5871" s="50" t="str">
        <f>TRIM(UPPER(tbl_raw_data[[#This Row],[Queue Name]]))</f>
        <v>CONSUMER EXISTING</v>
      </c>
      <c r="Q5871" s="50" t="str">
        <f>IF(tbl_raw_data[[#This Row],[Time taken in min]]&lt;=Settiings!$D$2,"SLA_MET","SLA_NOT_MET")</f>
        <v>SLA_MET</v>
      </c>
      <c r="R5871" s="94"/>
    </row>
    <row r="5872" spans="1:18" x14ac:dyDescent="0.3">
      <c r="A5872" s="23" t="s">
        <v>6652</v>
      </c>
      <c r="B5872" s="15">
        <v>45165.551793981482</v>
      </c>
      <c r="C5872" s="15">
        <v>45165.563263888886</v>
      </c>
      <c r="D5872" s="11" t="s">
        <v>27</v>
      </c>
      <c r="E5872" s="12" t="s">
        <v>9</v>
      </c>
      <c r="F5872" s="11" t="s">
        <v>1222</v>
      </c>
      <c r="G5872" s="13" t="s">
        <v>5222</v>
      </c>
      <c r="H5872" s="78"/>
      <c r="I5872" s="48">
        <f>tbl_raw_data[[#This Row],[Date Actioned]]-tbl_raw_data[[#This Row],[Date Tagged]]</f>
        <v>1.1469907403807156E-2</v>
      </c>
      <c r="J5872" s="46">
        <f>HOUR(tbl_raw_data[[#This Row],[Time_taken]])*60+MINUTE(tbl_raw_data[[#This Row],[Time_taken]])+SECOND(tbl_raw_data[[#This Row],[Time_taken]])/60</f>
        <v>16.516666666666666</v>
      </c>
      <c r="K5872" s="52">
        <f>DATE(YEAR(tbl_raw_data[[#This Row],[Date Actioned]]),MONTH(tbl_raw_data[[#This Row],[Date Actioned]]),DAY(tbl_raw_data[[#This Row],[Date Actioned]]))</f>
        <v>45165</v>
      </c>
      <c r="L5872" s="50" t="str">
        <f>UPPER(TEXT(tbl_raw_data[[#This Row],[updated_date]],"MMMM"))</f>
        <v>AUGUST</v>
      </c>
      <c r="M5872" s="50" t="str">
        <f>"WEEK "&amp; IF(ROUNDUP(DAY(tbl_raw_data[[#This Row],[updated_date]])/7,0)=5,4,ROUNDUP(DAY(tbl_raw_data[[#This Row],[updated_date]])/7,0))</f>
        <v>WEEK 4</v>
      </c>
      <c r="N5872" s="50" t="str">
        <f>UPPER(VLOOKUP(tbl_raw_data[[#This Row],[Analyst]],Settiings!$A$2:$B$16,2,0))</f>
        <v>HARDIK</v>
      </c>
      <c r="O5872" s="50" t="str">
        <f>TRIM(UPPER(tbl_raw_data[[#This Row],[Outcome]]))</f>
        <v>DECLINE</v>
      </c>
      <c r="P5872" s="50" t="str">
        <f>TRIM(UPPER(tbl_raw_data[[#This Row],[Queue Name]]))</f>
        <v>CONSUMER EXISTING</v>
      </c>
      <c r="Q5872" s="50" t="str">
        <f>IF(tbl_raw_data[[#This Row],[Time taken in min]]&lt;=Settiings!$D$2,"SLA_MET","SLA_NOT_MET")</f>
        <v>SLA_MET</v>
      </c>
      <c r="R5872" s="94"/>
    </row>
    <row r="5873" spans="1:18" x14ac:dyDescent="0.3">
      <c r="A5873" s="23" t="s">
        <v>6654</v>
      </c>
      <c r="B5873" s="15">
        <v>45165.553576388891</v>
      </c>
      <c r="C5873" s="15">
        <v>45165.562488425923</v>
      </c>
      <c r="D5873" s="11" t="s">
        <v>13</v>
      </c>
      <c r="E5873" s="12" t="s">
        <v>47</v>
      </c>
      <c r="F5873" s="11" t="s">
        <v>65</v>
      </c>
      <c r="G5873" s="13" t="s">
        <v>946</v>
      </c>
      <c r="H5873" s="78"/>
      <c r="I5873" s="48">
        <f>tbl_raw_data[[#This Row],[Date Actioned]]-tbl_raw_data[[#This Row],[Date Tagged]]</f>
        <v>8.9120370321325026E-3</v>
      </c>
      <c r="J5873" s="46">
        <f>HOUR(tbl_raw_data[[#This Row],[Time_taken]])*60+MINUTE(tbl_raw_data[[#This Row],[Time_taken]])+SECOND(tbl_raw_data[[#This Row],[Time_taken]])/60</f>
        <v>12.833333333333334</v>
      </c>
      <c r="K5873" s="52">
        <f>DATE(YEAR(tbl_raw_data[[#This Row],[Date Actioned]]),MONTH(tbl_raw_data[[#This Row],[Date Actioned]]),DAY(tbl_raw_data[[#This Row],[Date Actioned]]))</f>
        <v>45165</v>
      </c>
      <c r="L5873" s="50" t="str">
        <f>UPPER(TEXT(tbl_raw_data[[#This Row],[updated_date]],"MMMM"))</f>
        <v>AUGUST</v>
      </c>
      <c r="M5873" s="50" t="str">
        <f>"WEEK "&amp; IF(ROUNDUP(DAY(tbl_raw_data[[#This Row],[updated_date]])/7,0)=5,4,ROUNDUP(DAY(tbl_raw_data[[#This Row],[updated_date]])/7,0))</f>
        <v>WEEK 4</v>
      </c>
      <c r="N5873" s="50" t="str">
        <f>UPPER(VLOOKUP(tbl_raw_data[[#This Row],[Analyst]],Settiings!$A$2:$B$16,2,0))</f>
        <v>SAM</v>
      </c>
      <c r="O5873" s="50" t="str">
        <f>TRIM(UPPER(tbl_raw_data[[#This Row],[Outcome]]))</f>
        <v>APPROVE</v>
      </c>
      <c r="P5873" s="50" t="str">
        <f>TRIM(UPPER(tbl_raw_data[[#This Row],[Queue Name]]))</f>
        <v>CONSUMER PRE BUREAU</v>
      </c>
      <c r="Q5873" s="50" t="str">
        <f>IF(tbl_raw_data[[#This Row],[Time taken in min]]&lt;=Settiings!$D$2,"SLA_MET","SLA_NOT_MET")</f>
        <v>SLA_MET</v>
      </c>
      <c r="R5873" s="94"/>
    </row>
    <row r="5874" spans="1:18" x14ac:dyDescent="0.3">
      <c r="A5874" s="14" t="s">
        <v>6655</v>
      </c>
      <c r="B5874" s="15">
        <v>45165.556550925925</v>
      </c>
      <c r="C5874" s="15">
        <v>45165.569490740738</v>
      </c>
      <c r="D5874" s="11" t="s">
        <v>13</v>
      </c>
      <c r="E5874" s="12" t="s">
        <v>47</v>
      </c>
      <c r="F5874" s="11" t="s">
        <v>65</v>
      </c>
      <c r="G5874" s="13" t="s">
        <v>946</v>
      </c>
      <c r="H5874" s="78"/>
      <c r="I5874" s="48">
        <f>tbl_raw_data[[#This Row],[Date Actioned]]-tbl_raw_data[[#This Row],[Date Tagged]]</f>
        <v>1.2939814812853001E-2</v>
      </c>
      <c r="J5874" s="46">
        <f>HOUR(tbl_raw_data[[#This Row],[Time_taken]])*60+MINUTE(tbl_raw_data[[#This Row],[Time_taken]])+SECOND(tbl_raw_data[[#This Row],[Time_taken]])/60</f>
        <v>18.633333333333333</v>
      </c>
      <c r="K5874" s="52">
        <f>DATE(YEAR(tbl_raw_data[[#This Row],[Date Actioned]]),MONTH(tbl_raw_data[[#This Row],[Date Actioned]]),DAY(tbl_raw_data[[#This Row],[Date Actioned]]))</f>
        <v>45165</v>
      </c>
      <c r="L5874" s="50" t="str">
        <f>UPPER(TEXT(tbl_raw_data[[#This Row],[updated_date]],"MMMM"))</f>
        <v>AUGUST</v>
      </c>
      <c r="M5874" s="50" t="str">
        <f>"WEEK "&amp; IF(ROUNDUP(DAY(tbl_raw_data[[#This Row],[updated_date]])/7,0)=5,4,ROUNDUP(DAY(tbl_raw_data[[#This Row],[updated_date]])/7,0))</f>
        <v>WEEK 4</v>
      </c>
      <c r="N5874" s="50" t="str">
        <f>UPPER(VLOOKUP(tbl_raw_data[[#This Row],[Analyst]],Settiings!$A$2:$B$16,2,0))</f>
        <v>SAM</v>
      </c>
      <c r="O5874" s="50" t="str">
        <f>TRIM(UPPER(tbl_raw_data[[#This Row],[Outcome]]))</f>
        <v>APPROVE</v>
      </c>
      <c r="P5874" s="50" t="str">
        <f>TRIM(UPPER(tbl_raw_data[[#This Row],[Queue Name]]))</f>
        <v>CONSUMER PRE BUREAU</v>
      </c>
      <c r="Q5874" s="50" t="str">
        <f>IF(tbl_raw_data[[#This Row],[Time taken in min]]&lt;=Settiings!$D$2,"SLA_MET","SLA_NOT_MET")</f>
        <v>SLA_MET</v>
      </c>
      <c r="R5874" s="94"/>
    </row>
    <row r="5875" spans="1:18" x14ac:dyDescent="0.3">
      <c r="A5875" s="20" t="s">
        <v>6656</v>
      </c>
      <c r="B5875" s="15">
        <v>45165.563993055555</v>
      </c>
      <c r="C5875" s="15">
        <v>45165.568645833337</v>
      </c>
      <c r="D5875" s="11" t="s">
        <v>13</v>
      </c>
      <c r="E5875" s="12" t="s">
        <v>19</v>
      </c>
      <c r="F5875" s="11" t="s">
        <v>1222</v>
      </c>
      <c r="G5875" s="13" t="s">
        <v>17</v>
      </c>
      <c r="H5875" s="78"/>
      <c r="I5875" s="48">
        <f>tbl_raw_data[[#This Row],[Date Actioned]]-tbl_raw_data[[#This Row],[Date Tagged]]</f>
        <v>4.652777781302575E-3</v>
      </c>
      <c r="J5875" s="46">
        <f>HOUR(tbl_raw_data[[#This Row],[Time_taken]])*60+MINUTE(tbl_raw_data[[#This Row],[Time_taken]])+SECOND(tbl_raw_data[[#This Row],[Time_taken]])/60</f>
        <v>6.7</v>
      </c>
      <c r="K5875" s="52">
        <f>DATE(YEAR(tbl_raw_data[[#This Row],[Date Actioned]]),MONTH(tbl_raw_data[[#This Row],[Date Actioned]]),DAY(tbl_raw_data[[#This Row],[Date Actioned]]))</f>
        <v>45165</v>
      </c>
      <c r="L5875" s="50" t="str">
        <f>UPPER(TEXT(tbl_raw_data[[#This Row],[updated_date]],"MMMM"))</f>
        <v>AUGUST</v>
      </c>
      <c r="M5875" s="50" t="str">
        <f>"WEEK "&amp; IF(ROUNDUP(DAY(tbl_raw_data[[#This Row],[updated_date]])/7,0)=5,4,ROUNDUP(DAY(tbl_raw_data[[#This Row],[updated_date]])/7,0))</f>
        <v>WEEK 4</v>
      </c>
      <c r="N5875" s="50" t="str">
        <f>UPPER(VLOOKUP(tbl_raw_data[[#This Row],[Analyst]],Settiings!$A$2:$B$16,2,0))</f>
        <v>HARDIK</v>
      </c>
      <c r="O5875" s="50" t="str">
        <f>TRIM(UPPER(tbl_raw_data[[#This Row],[Outcome]]))</f>
        <v>APPROVE</v>
      </c>
      <c r="P5875" s="50" t="str">
        <f>TRIM(UPPER(tbl_raw_data[[#This Row],[Queue Name]]))</f>
        <v>CONSUMER POST BUREAU</v>
      </c>
      <c r="Q5875" s="50" t="str">
        <f>IF(tbl_raw_data[[#This Row],[Time taken in min]]&lt;=Settiings!$D$2,"SLA_MET","SLA_NOT_MET")</f>
        <v>SLA_MET</v>
      </c>
      <c r="R5875" s="94"/>
    </row>
    <row r="5876" spans="1:18" x14ac:dyDescent="0.3">
      <c r="A5876" s="23" t="s">
        <v>6657</v>
      </c>
      <c r="B5876" s="15">
        <v>45165.564050925925</v>
      </c>
      <c r="C5876" s="15">
        <v>45165.572384259256</v>
      </c>
      <c r="D5876" s="11" t="s">
        <v>13</v>
      </c>
      <c r="E5876" s="12" t="s">
        <v>9</v>
      </c>
      <c r="F5876" s="11" t="s">
        <v>10</v>
      </c>
      <c r="G5876" s="13" t="s">
        <v>17</v>
      </c>
      <c r="H5876" s="78"/>
      <c r="I5876" s="48">
        <f>tbl_raw_data[[#This Row],[Date Actioned]]-tbl_raw_data[[#This Row],[Date Tagged]]</f>
        <v>8.333333331393078E-3</v>
      </c>
      <c r="J5876" s="46">
        <f>HOUR(tbl_raw_data[[#This Row],[Time_taken]])*60+MINUTE(tbl_raw_data[[#This Row],[Time_taken]])+SECOND(tbl_raw_data[[#This Row],[Time_taken]])/60</f>
        <v>12</v>
      </c>
      <c r="K5876" s="52">
        <f>DATE(YEAR(tbl_raw_data[[#This Row],[Date Actioned]]),MONTH(tbl_raw_data[[#This Row],[Date Actioned]]),DAY(tbl_raw_data[[#This Row],[Date Actioned]]))</f>
        <v>45165</v>
      </c>
      <c r="L5876" s="50" t="str">
        <f>UPPER(TEXT(tbl_raw_data[[#This Row],[updated_date]],"MMMM"))</f>
        <v>AUGUST</v>
      </c>
      <c r="M5876" s="50" t="str">
        <f>"WEEK "&amp; IF(ROUNDUP(DAY(tbl_raw_data[[#This Row],[updated_date]])/7,0)=5,4,ROUNDUP(DAY(tbl_raw_data[[#This Row],[updated_date]])/7,0))</f>
        <v>WEEK 4</v>
      </c>
      <c r="N5876" s="50" t="str">
        <f>UPPER(VLOOKUP(tbl_raw_data[[#This Row],[Analyst]],Settiings!$A$2:$B$16,2,0))</f>
        <v>NITESH</v>
      </c>
      <c r="O5876" s="50" t="str">
        <f>TRIM(UPPER(tbl_raw_data[[#This Row],[Outcome]]))</f>
        <v>APPROVE</v>
      </c>
      <c r="P5876" s="50" t="str">
        <f>TRIM(UPPER(tbl_raw_data[[#This Row],[Queue Name]]))</f>
        <v>CONSUMER EXISTING</v>
      </c>
      <c r="Q5876" s="50" t="str">
        <f>IF(tbl_raw_data[[#This Row],[Time taken in min]]&lt;=Settiings!$D$2,"SLA_MET","SLA_NOT_MET")</f>
        <v>SLA_MET</v>
      </c>
      <c r="R5876" s="94"/>
    </row>
    <row r="5877" spans="1:18" x14ac:dyDescent="0.3">
      <c r="A5877" s="14" t="s">
        <v>6658</v>
      </c>
      <c r="B5877" s="15">
        <v>45165.564120370371</v>
      </c>
      <c r="C5877" s="15">
        <v>45165.576053240744</v>
      </c>
      <c r="D5877" s="11" t="s">
        <v>13</v>
      </c>
      <c r="E5877" s="12" t="s">
        <v>9</v>
      </c>
      <c r="F5877" s="11" t="s">
        <v>76</v>
      </c>
      <c r="G5877" s="13"/>
      <c r="H5877" s="78"/>
      <c r="I5877" s="48">
        <f>tbl_raw_data[[#This Row],[Date Actioned]]-tbl_raw_data[[#This Row],[Date Tagged]]</f>
        <v>1.1932870373129845E-2</v>
      </c>
      <c r="J5877" s="46">
        <f>HOUR(tbl_raw_data[[#This Row],[Time_taken]])*60+MINUTE(tbl_raw_data[[#This Row],[Time_taken]])+SECOND(tbl_raw_data[[#This Row],[Time_taken]])/60</f>
        <v>17.183333333333334</v>
      </c>
      <c r="K5877" s="52">
        <f>DATE(YEAR(tbl_raw_data[[#This Row],[Date Actioned]]),MONTH(tbl_raw_data[[#This Row],[Date Actioned]]),DAY(tbl_raw_data[[#This Row],[Date Actioned]]))</f>
        <v>45165</v>
      </c>
      <c r="L5877" s="50" t="str">
        <f>UPPER(TEXT(tbl_raw_data[[#This Row],[updated_date]],"MMMM"))</f>
        <v>AUGUST</v>
      </c>
      <c r="M5877" s="50" t="str">
        <f>"WEEK "&amp; IF(ROUNDUP(DAY(tbl_raw_data[[#This Row],[updated_date]])/7,0)=5,4,ROUNDUP(DAY(tbl_raw_data[[#This Row],[updated_date]])/7,0))</f>
        <v>WEEK 4</v>
      </c>
      <c r="N5877" s="50" t="str">
        <f>UPPER(VLOOKUP(tbl_raw_data[[#This Row],[Analyst]],Settiings!$A$2:$B$16,2,0))</f>
        <v>ROHAN</v>
      </c>
      <c r="O5877" s="50" t="str">
        <f>TRIM(UPPER(tbl_raw_data[[#This Row],[Outcome]]))</f>
        <v>APPROVE</v>
      </c>
      <c r="P5877" s="50" t="str">
        <f>TRIM(UPPER(tbl_raw_data[[#This Row],[Queue Name]]))</f>
        <v>CONSUMER EXISTING</v>
      </c>
      <c r="Q5877" s="50" t="str">
        <f>IF(tbl_raw_data[[#This Row],[Time taken in min]]&lt;=Settiings!$D$2,"SLA_MET","SLA_NOT_MET")</f>
        <v>SLA_MET</v>
      </c>
      <c r="R5877" s="94"/>
    </row>
    <row r="5878" spans="1:18" x14ac:dyDescent="0.3">
      <c r="A5878" s="20" t="s">
        <v>6660</v>
      </c>
      <c r="B5878" s="15">
        <v>45165.570590277777</v>
      </c>
      <c r="C5878" s="15">
        <v>45165.572800925926</v>
      </c>
      <c r="D5878" s="11" t="s">
        <v>13</v>
      </c>
      <c r="E5878" s="12" t="s">
        <v>9</v>
      </c>
      <c r="F5878" s="11" t="s">
        <v>65</v>
      </c>
      <c r="G5878" s="13" t="s">
        <v>77</v>
      </c>
      <c r="H5878" s="78"/>
      <c r="I5878" s="48">
        <f>tbl_raw_data[[#This Row],[Date Actioned]]-tbl_raw_data[[#This Row],[Date Tagged]]</f>
        <v>2.2106481483206153E-3</v>
      </c>
      <c r="J5878" s="46">
        <f>HOUR(tbl_raw_data[[#This Row],[Time_taken]])*60+MINUTE(tbl_raw_data[[#This Row],[Time_taken]])+SECOND(tbl_raw_data[[#This Row],[Time_taken]])/60</f>
        <v>3.1833333333333331</v>
      </c>
      <c r="K5878" s="52">
        <f>DATE(YEAR(tbl_raw_data[[#This Row],[Date Actioned]]),MONTH(tbl_raw_data[[#This Row],[Date Actioned]]),DAY(tbl_raw_data[[#This Row],[Date Actioned]]))</f>
        <v>45165</v>
      </c>
      <c r="L5878" s="50" t="str">
        <f>UPPER(TEXT(tbl_raw_data[[#This Row],[updated_date]],"MMMM"))</f>
        <v>AUGUST</v>
      </c>
      <c r="M5878" s="50" t="str">
        <f>"WEEK "&amp; IF(ROUNDUP(DAY(tbl_raw_data[[#This Row],[updated_date]])/7,0)=5,4,ROUNDUP(DAY(tbl_raw_data[[#This Row],[updated_date]])/7,0))</f>
        <v>WEEK 4</v>
      </c>
      <c r="N5878" s="50" t="str">
        <f>UPPER(VLOOKUP(tbl_raw_data[[#This Row],[Analyst]],Settiings!$A$2:$B$16,2,0))</f>
        <v>SAM</v>
      </c>
      <c r="O5878" s="50" t="str">
        <f>TRIM(UPPER(tbl_raw_data[[#This Row],[Outcome]]))</f>
        <v>APPROVE</v>
      </c>
      <c r="P5878" s="50" t="str">
        <f>TRIM(UPPER(tbl_raw_data[[#This Row],[Queue Name]]))</f>
        <v>CONSUMER EXISTING</v>
      </c>
      <c r="Q5878" s="50" t="str">
        <f>IF(tbl_raw_data[[#This Row],[Time taken in min]]&lt;=Settiings!$D$2,"SLA_MET","SLA_NOT_MET")</f>
        <v>SLA_MET</v>
      </c>
      <c r="R5878" s="94"/>
    </row>
    <row r="5879" spans="1:18" x14ac:dyDescent="0.3">
      <c r="A5879" s="23" t="s">
        <v>6661</v>
      </c>
      <c r="B5879" s="15">
        <v>45165.570636574077</v>
      </c>
      <c r="C5879" s="15">
        <v>45165.579895833333</v>
      </c>
      <c r="D5879" s="11" t="s">
        <v>13</v>
      </c>
      <c r="E5879" s="12" t="s">
        <v>9</v>
      </c>
      <c r="F5879" s="11" t="s">
        <v>76</v>
      </c>
      <c r="G5879" s="13"/>
      <c r="H5879" s="78"/>
      <c r="I5879" s="48">
        <f>tbl_raw_data[[#This Row],[Date Actioned]]-tbl_raw_data[[#This Row],[Date Tagged]]</f>
        <v>9.2592592554865405E-3</v>
      </c>
      <c r="J5879" s="46">
        <f>HOUR(tbl_raw_data[[#This Row],[Time_taken]])*60+MINUTE(tbl_raw_data[[#This Row],[Time_taken]])+SECOND(tbl_raw_data[[#This Row],[Time_taken]])/60</f>
        <v>13.333333333333334</v>
      </c>
      <c r="K5879" s="52">
        <f>DATE(YEAR(tbl_raw_data[[#This Row],[Date Actioned]]),MONTH(tbl_raw_data[[#This Row],[Date Actioned]]),DAY(tbl_raw_data[[#This Row],[Date Actioned]]))</f>
        <v>45165</v>
      </c>
      <c r="L5879" s="50" t="str">
        <f>UPPER(TEXT(tbl_raw_data[[#This Row],[updated_date]],"MMMM"))</f>
        <v>AUGUST</v>
      </c>
      <c r="M5879" s="50" t="str">
        <f>"WEEK "&amp; IF(ROUNDUP(DAY(tbl_raw_data[[#This Row],[updated_date]])/7,0)=5,4,ROUNDUP(DAY(tbl_raw_data[[#This Row],[updated_date]])/7,0))</f>
        <v>WEEK 4</v>
      </c>
      <c r="N5879" s="50" t="str">
        <f>UPPER(VLOOKUP(tbl_raw_data[[#This Row],[Analyst]],Settiings!$A$2:$B$16,2,0))</f>
        <v>ROHAN</v>
      </c>
      <c r="O5879" s="50" t="str">
        <f>TRIM(UPPER(tbl_raw_data[[#This Row],[Outcome]]))</f>
        <v>APPROVE</v>
      </c>
      <c r="P5879" s="50" t="str">
        <f>TRIM(UPPER(tbl_raw_data[[#This Row],[Queue Name]]))</f>
        <v>CONSUMER EXISTING</v>
      </c>
      <c r="Q5879" s="50" t="str">
        <f>IF(tbl_raw_data[[#This Row],[Time taken in min]]&lt;=Settiings!$D$2,"SLA_MET","SLA_NOT_MET")</f>
        <v>SLA_MET</v>
      </c>
      <c r="R5879" s="94"/>
    </row>
    <row r="5880" spans="1:18" x14ac:dyDescent="0.3">
      <c r="A5880" s="14" t="s">
        <v>6663</v>
      </c>
      <c r="B5880" s="15">
        <v>45165.571516203701</v>
      </c>
      <c r="C5880" s="15">
        <v>45165.58797453704</v>
      </c>
      <c r="D5880" s="11" t="s">
        <v>27</v>
      </c>
      <c r="E5880" s="12" t="s">
        <v>9</v>
      </c>
      <c r="F5880" s="11" t="s">
        <v>76</v>
      </c>
      <c r="G5880" s="13"/>
      <c r="H5880" s="78"/>
      <c r="I5880" s="48">
        <f>tbl_raw_data[[#This Row],[Date Actioned]]-tbl_raw_data[[#This Row],[Date Tagged]]</f>
        <v>1.6458333338960074E-2</v>
      </c>
      <c r="J5880" s="46">
        <f>HOUR(tbl_raw_data[[#This Row],[Time_taken]])*60+MINUTE(tbl_raw_data[[#This Row],[Time_taken]])+SECOND(tbl_raw_data[[#This Row],[Time_taken]])/60</f>
        <v>23.7</v>
      </c>
      <c r="K5880" s="52">
        <f>DATE(YEAR(tbl_raw_data[[#This Row],[Date Actioned]]),MONTH(tbl_raw_data[[#This Row],[Date Actioned]]),DAY(tbl_raw_data[[#This Row],[Date Actioned]]))</f>
        <v>45165</v>
      </c>
      <c r="L5880" s="50" t="str">
        <f>UPPER(TEXT(tbl_raw_data[[#This Row],[updated_date]],"MMMM"))</f>
        <v>AUGUST</v>
      </c>
      <c r="M5880" s="50" t="str">
        <f>"WEEK "&amp; IF(ROUNDUP(DAY(tbl_raw_data[[#This Row],[updated_date]])/7,0)=5,4,ROUNDUP(DAY(tbl_raw_data[[#This Row],[updated_date]])/7,0))</f>
        <v>WEEK 4</v>
      </c>
      <c r="N5880" s="50" t="str">
        <f>UPPER(VLOOKUP(tbl_raw_data[[#This Row],[Analyst]],Settiings!$A$2:$B$16,2,0))</f>
        <v>ROHAN</v>
      </c>
      <c r="O5880" s="50" t="str">
        <f>TRIM(UPPER(tbl_raw_data[[#This Row],[Outcome]]))</f>
        <v>DECLINE</v>
      </c>
      <c r="P5880" s="50" t="str">
        <f>TRIM(UPPER(tbl_raw_data[[#This Row],[Queue Name]]))</f>
        <v>CONSUMER EXISTING</v>
      </c>
      <c r="Q5880" s="50" t="str">
        <f>IF(tbl_raw_data[[#This Row],[Time taken in min]]&lt;=Settiings!$D$2,"SLA_MET","SLA_NOT_MET")</f>
        <v>SLA_NOT_MET</v>
      </c>
      <c r="R5880" s="94"/>
    </row>
    <row r="5881" spans="1:18" x14ac:dyDescent="0.3">
      <c r="A5881" s="14" t="s">
        <v>6664</v>
      </c>
      <c r="B5881" s="15">
        <v>45165.57408564815</v>
      </c>
      <c r="C5881" s="15">
        <v>45165.582858796297</v>
      </c>
      <c r="D5881" s="11" t="s">
        <v>13</v>
      </c>
      <c r="E5881" s="12" t="s">
        <v>47</v>
      </c>
      <c r="F5881" s="11" t="s">
        <v>10</v>
      </c>
      <c r="G5881" s="13" t="s">
        <v>17</v>
      </c>
      <c r="H5881" s="78"/>
      <c r="I5881" s="48">
        <f>tbl_raw_data[[#This Row],[Date Actioned]]-tbl_raw_data[[#This Row],[Date Tagged]]</f>
        <v>8.7731481471564621E-3</v>
      </c>
      <c r="J5881" s="46">
        <f>HOUR(tbl_raw_data[[#This Row],[Time_taken]])*60+MINUTE(tbl_raw_data[[#This Row],[Time_taken]])+SECOND(tbl_raw_data[[#This Row],[Time_taken]])/60</f>
        <v>12.633333333333333</v>
      </c>
      <c r="K5881" s="52">
        <f>DATE(YEAR(tbl_raw_data[[#This Row],[Date Actioned]]),MONTH(tbl_raw_data[[#This Row],[Date Actioned]]),DAY(tbl_raw_data[[#This Row],[Date Actioned]]))</f>
        <v>45165</v>
      </c>
      <c r="L5881" s="50" t="str">
        <f>UPPER(TEXT(tbl_raw_data[[#This Row],[updated_date]],"MMMM"))</f>
        <v>AUGUST</v>
      </c>
      <c r="M5881" s="50" t="str">
        <f>"WEEK "&amp; IF(ROUNDUP(DAY(tbl_raw_data[[#This Row],[updated_date]])/7,0)=5,4,ROUNDUP(DAY(tbl_raw_data[[#This Row],[updated_date]])/7,0))</f>
        <v>WEEK 4</v>
      </c>
      <c r="N5881" s="50" t="str">
        <f>UPPER(VLOOKUP(tbl_raw_data[[#This Row],[Analyst]],Settiings!$A$2:$B$16,2,0))</f>
        <v>NITESH</v>
      </c>
      <c r="O5881" s="50" t="str">
        <f>TRIM(UPPER(tbl_raw_data[[#This Row],[Outcome]]))</f>
        <v>APPROVE</v>
      </c>
      <c r="P5881" s="50" t="str">
        <f>TRIM(UPPER(tbl_raw_data[[#This Row],[Queue Name]]))</f>
        <v>CONSUMER PRE BUREAU</v>
      </c>
      <c r="Q5881" s="50" t="str">
        <f>IF(tbl_raw_data[[#This Row],[Time taken in min]]&lt;=Settiings!$D$2,"SLA_MET","SLA_NOT_MET")</f>
        <v>SLA_MET</v>
      </c>
      <c r="R5881" s="94"/>
    </row>
    <row r="5882" spans="1:18" x14ac:dyDescent="0.3">
      <c r="A5882" s="20" t="s">
        <v>6669</v>
      </c>
      <c r="B5882" s="15">
        <v>45165.584791666668</v>
      </c>
      <c r="C5882" s="15">
        <v>45165.588923611111</v>
      </c>
      <c r="D5882" s="11" t="s">
        <v>27</v>
      </c>
      <c r="E5882" s="12" t="s">
        <v>9</v>
      </c>
      <c r="F5882" s="11" t="s">
        <v>65</v>
      </c>
      <c r="G5882" s="13" t="s">
        <v>5222</v>
      </c>
      <c r="H5882" s="78"/>
      <c r="I5882" s="48">
        <f>tbl_raw_data[[#This Row],[Date Actioned]]-tbl_raw_data[[#This Row],[Date Tagged]]</f>
        <v>4.1319444426335394E-3</v>
      </c>
      <c r="J5882" s="46">
        <f>HOUR(tbl_raw_data[[#This Row],[Time_taken]])*60+MINUTE(tbl_raw_data[[#This Row],[Time_taken]])+SECOND(tbl_raw_data[[#This Row],[Time_taken]])/60</f>
        <v>5.95</v>
      </c>
      <c r="K5882" s="52">
        <f>DATE(YEAR(tbl_raw_data[[#This Row],[Date Actioned]]),MONTH(tbl_raw_data[[#This Row],[Date Actioned]]),DAY(tbl_raw_data[[#This Row],[Date Actioned]]))</f>
        <v>45165</v>
      </c>
      <c r="L5882" s="50" t="str">
        <f>UPPER(TEXT(tbl_raw_data[[#This Row],[updated_date]],"MMMM"))</f>
        <v>AUGUST</v>
      </c>
      <c r="M5882" s="50" t="str">
        <f>"WEEK "&amp; IF(ROUNDUP(DAY(tbl_raw_data[[#This Row],[updated_date]])/7,0)=5,4,ROUNDUP(DAY(tbl_raw_data[[#This Row],[updated_date]])/7,0))</f>
        <v>WEEK 4</v>
      </c>
      <c r="N5882" s="50" t="str">
        <f>UPPER(VLOOKUP(tbl_raw_data[[#This Row],[Analyst]],Settiings!$A$2:$B$16,2,0))</f>
        <v>SAM</v>
      </c>
      <c r="O5882" s="50" t="str">
        <f>TRIM(UPPER(tbl_raw_data[[#This Row],[Outcome]]))</f>
        <v>DECLINE</v>
      </c>
      <c r="P5882" s="50" t="str">
        <f>TRIM(UPPER(tbl_raw_data[[#This Row],[Queue Name]]))</f>
        <v>CONSUMER EXISTING</v>
      </c>
      <c r="Q5882" s="50" t="str">
        <f>IF(tbl_raw_data[[#This Row],[Time taken in min]]&lt;=Settiings!$D$2,"SLA_MET","SLA_NOT_MET")</f>
        <v>SLA_MET</v>
      </c>
      <c r="R5882" s="94"/>
    </row>
    <row r="5883" spans="1:18" x14ac:dyDescent="0.3">
      <c r="A5883" s="20" t="s">
        <v>6671</v>
      </c>
      <c r="B5883" s="15">
        <v>45165.588865740741</v>
      </c>
      <c r="C5883" s="15">
        <v>45165.593715277777</v>
      </c>
      <c r="D5883" s="11" t="s">
        <v>13</v>
      </c>
      <c r="E5883" s="12" t="s">
        <v>9</v>
      </c>
      <c r="F5883" s="11" t="s">
        <v>1222</v>
      </c>
      <c r="G5883" s="13" t="s">
        <v>17</v>
      </c>
      <c r="H5883" s="78"/>
      <c r="I5883" s="48">
        <f>tbl_raw_data[[#This Row],[Date Actioned]]-tbl_raw_data[[#This Row],[Date Tagged]]</f>
        <v>4.8495370356249623E-3</v>
      </c>
      <c r="J5883" s="46">
        <f>HOUR(tbl_raw_data[[#This Row],[Time_taken]])*60+MINUTE(tbl_raw_data[[#This Row],[Time_taken]])+SECOND(tbl_raw_data[[#This Row],[Time_taken]])/60</f>
        <v>6.9833333333333334</v>
      </c>
      <c r="K5883" s="52">
        <f>DATE(YEAR(tbl_raw_data[[#This Row],[Date Actioned]]),MONTH(tbl_raw_data[[#This Row],[Date Actioned]]),DAY(tbl_raw_data[[#This Row],[Date Actioned]]))</f>
        <v>45165</v>
      </c>
      <c r="L5883" s="50" t="str">
        <f>UPPER(TEXT(tbl_raw_data[[#This Row],[updated_date]],"MMMM"))</f>
        <v>AUGUST</v>
      </c>
      <c r="M5883" s="50" t="str">
        <f>"WEEK "&amp; IF(ROUNDUP(DAY(tbl_raw_data[[#This Row],[updated_date]])/7,0)=5,4,ROUNDUP(DAY(tbl_raw_data[[#This Row],[updated_date]])/7,0))</f>
        <v>WEEK 4</v>
      </c>
      <c r="N5883" s="50" t="str">
        <f>UPPER(VLOOKUP(tbl_raw_data[[#This Row],[Analyst]],Settiings!$A$2:$B$16,2,0))</f>
        <v>HARDIK</v>
      </c>
      <c r="O5883" s="50" t="str">
        <f>TRIM(UPPER(tbl_raw_data[[#This Row],[Outcome]]))</f>
        <v>APPROVE</v>
      </c>
      <c r="P5883" s="50" t="str">
        <f>TRIM(UPPER(tbl_raw_data[[#This Row],[Queue Name]]))</f>
        <v>CONSUMER EXISTING</v>
      </c>
      <c r="Q5883" s="50" t="str">
        <f>IF(tbl_raw_data[[#This Row],[Time taken in min]]&lt;=Settiings!$D$2,"SLA_MET","SLA_NOT_MET")</f>
        <v>SLA_MET</v>
      </c>
      <c r="R5883" s="94"/>
    </row>
    <row r="5884" spans="1:18" x14ac:dyDescent="0.3">
      <c r="A5884" s="23" t="s">
        <v>6673</v>
      </c>
      <c r="B5884" s="15">
        <v>45165.596076388887</v>
      </c>
      <c r="C5884" s="15">
        <v>45165.60832175926</v>
      </c>
      <c r="D5884" s="11" t="s">
        <v>13</v>
      </c>
      <c r="E5884" s="12" t="s">
        <v>19</v>
      </c>
      <c r="F5884" s="11" t="s">
        <v>10</v>
      </c>
      <c r="G5884" s="13" t="s">
        <v>6528</v>
      </c>
      <c r="H5884" s="78"/>
      <c r="I5884" s="48">
        <f>tbl_raw_data[[#This Row],[Date Actioned]]-tbl_raw_data[[#This Row],[Date Tagged]]</f>
        <v>1.2245370373420883E-2</v>
      </c>
      <c r="J5884" s="46">
        <f>HOUR(tbl_raw_data[[#This Row],[Time_taken]])*60+MINUTE(tbl_raw_data[[#This Row],[Time_taken]])+SECOND(tbl_raw_data[[#This Row],[Time_taken]])/60</f>
        <v>17.633333333333333</v>
      </c>
      <c r="K5884" s="52">
        <f>DATE(YEAR(tbl_raw_data[[#This Row],[Date Actioned]]),MONTH(tbl_raw_data[[#This Row],[Date Actioned]]),DAY(tbl_raw_data[[#This Row],[Date Actioned]]))</f>
        <v>45165</v>
      </c>
      <c r="L5884" s="50" t="str">
        <f>UPPER(TEXT(tbl_raw_data[[#This Row],[updated_date]],"MMMM"))</f>
        <v>AUGUST</v>
      </c>
      <c r="M5884" s="50" t="str">
        <f>"WEEK "&amp; IF(ROUNDUP(DAY(tbl_raw_data[[#This Row],[updated_date]])/7,0)=5,4,ROUNDUP(DAY(tbl_raw_data[[#This Row],[updated_date]])/7,0))</f>
        <v>WEEK 4</v>
      </c>
      <c r="N5884" s="50" t="str">
        <f>UPPER(VLOOKUP(tbl_raw_data[[#This Row],[Analyst]],Settiings!$A$2:$B$16,2,0))</f>
        <v>NITESH</v>
      </c>
      <c r="O5884" s="50" t="str">
        <f>TRIM(UPPER(tbl_raw_data[[#This Row],[Outcome]]))</f>
        <v>APPROVE</v>
      </c>
      <c r="P5884" s="50" t="str">
        <f>TRIM(UPPER(tbl_raw_data[[#This Row],[Queue Name]]))</f>
        <v>CONSUMER POST BUREAU</v>
      </c>
      <c r="Q5884" s="50" t="str">
        <f>IF(tbl_raw_data[[#This Row],[Time taken in min]]&lt;=Settiings!$D$2,"SLA_MET","SLA_NOT_MET")</f>
        <v>SLA_MET</v>
      </c>
      <c r="R5884" s="94"/>
    </row>
    <row r="5885" spans="1:18" x14ac:dyDescent="0.3">
      <c r="A5885" s="14" t="s">
        <v>6677</v>
      </c>
      <c r="B5885" s="15">
        <v>45165.606354166666</v>
      </c>
      <c r="C5885" s="15">
        <v>45165.612592592595</v>
      </c>
      <c r="D5885" s="11" t="s">
        <v>13</v>
      </c>
      <c r="E5885" s="12" t="s">
        <v>47</v>
      </c>
      <c r="F5885" s="11" t="s">
        <v>65</v>
      </c>
      <c r="G5885" s="13" t="s">
        <v>41</v>
      </c>
      <c r="H5885" s="78"/>
      <c r="I5885" s="48">
        <f>tbl_raw_data[[#This Row],[Date Actioned]]-tbl_raw_data[[#This Row],[Date Tagged]]</f>
        <v>6.2384259290411137E-3</v>
      </c>
      <c r="J5885" s="46">
        <f>HOUR(tbl_raw_data[[#This Row],[Time_taken]])*60+MINUTE(tbl_raw_data[[#This Row],[Time_taken]])+SECOND(tbl_raw_data[[#This Row],[Time_taken]])/60</f>
        <v>8.9833333333333325</v>
      </c>
      <c r="K5885" s="52">
        <f>DATE(YEAR(tbl_raw_data[[#This Row],[Date Actioned]]),MONTH(tbl_raw_data[[#This Row],[Date Actioned]]),DAY(tbl_raw_data[[#This Row],[Date Actioned]]))</f>
        <v>45165</v>
      </c>
      <c r="L5885" s="50" t="str">
        <f>UPPER(TEXT(tbl_raw_data[[#This Row],[updated_date]],"MMMM"))</f>
        <v>AUGUST</v>
      </c>
      <c r="M5885" s="50" t="str">
        <f>"WEEK "&amp; IF(ROUNDUP(DAY(tbl_raw_data[[#This Row],[updated_date]])/7,0)=5,4,ROUNDUP(DAY(tbl_raw_data[[#This Row],[updated_date]])/7,0))</f>
        <v>WEEK 4</v>
      </c>
      <c r="N5885" s="50" t="str">
        <f>UPPER(VLOOKUP(tbl_raw_data[[#This Row],[Analyst]],Settiings!$A$2:$B$16,2,0))</f>
        <v>SAM</v>
      </c>
      <c r="O5885" s="50" t="str">
        <f>TRIM(UPPER(tbl_raw_data[[#This Row],[Outcome]]))</f>
        <v>APPROVE</v>
      </c>
      <c r="P5885" s="50" t="str">
        <f>TRIM(UPPER(tbl_raw_data[[#This Row],[Queue Name]]))</f>
        <v>CONSUMER PRE BUREAU</v>
      </c>
      <c r="Q5885" s="50" t="str">
        <f>IF(tbl_raw_data[[#This Row],[Time taken in min]]&lt;=Settiings!$D$2,"SLA_MET","SLA_NOT_MET")</f>
        <v>SLA_MET</v>
      </c>
      <c r="R5885" s="94"/>
    </row>
    <row r="5886" spans="1:18" x14ac:dyDescent="0.3">
      <c r="A5886" s="20" t="s">
        <v>6678</v>
      </c>
      <c r="B5886" s="15">
        <v>45165.607858796298</v>
      </c>
      <c r="C5886" s="15">
        <v>45165.61990740741</v>
      </c>
      <c r="D5886" s="11" t="s">
        <v>13</v>
      </c>
      <c r="E5886" s="12" t="s">
        <v>9</v>
      </c>
      <c r="F5886" s="11" t="s">
        <v>10</v>
      </c>
      <c r="G5886" s="13" t="s">
        <v>17</v>
      </c>
      <c r="H5886" s="78"/>
      <c r="I5886" s="48">
        <f>tbl_raw_data[[#This Row],[Date Actioned]]-tbl_raw_data[[#This Row],[Date Tagged]]</f>
        <v>1.2048611111822538E-2</v>
      </c>
      <c r="J5886" s="46">
        <f>HOUR(tbl_raw_data[[#This Row],[Time_taken]])*60+MINUTE(tbl_raw_data[[#This Row],[Time_taken]])+SECOND(tbl_raw_data[[#This Row],[Time_taken]])/60</f>
        <v>17.350000000000001</v>
      </c>
      <c r="K5886" s="52">
        <f>DATE(YEAR(tbl_raw_data[[#This Row],[Date Actioned]]),MONTH(tbl_raw_data[[#This Row],[Date Actioned]]),DAY(tbl_raw_data[[#This Row],[Date Actioned]]))</f>
        <v>45165</v>
      </c>
      <c r="L5886" s="50" t="str">
        <f>UPPER(TEXT(tbl_raw_data[[#This Row],[updated_date]],"MMMM"))</f>
        <v>AUGUST</v>
      </c>
      <c r="M5886" s="50" t="str">
        <f>"WEEK "&amp; IF(ROUNDUP(DAY(tbl_raw_data[[#This Row],[updated_date]])/7,0)=5,4,ROUNDUP(DAY(tbl_raw_data[[#This Row],[updated_date]])/7,0))</f>
        <v>WEEK 4</v>
      </c>
      <c r="N5886" s="50" t="str">
        <f>UPPER(VLOOKUP(tbl_raw_data[[#This Row],[Analyst]],Settiings!$A$2:$B$16,2,0))</f>
        <v>NITESH</v>
      </c>
      <c r="O5886" s="50" t="str">
        <f>TRIM(UPPER(tbl_raw_data[[#This Row],[Outcome]]))</f>
        <v>APPROVE</v>
      </c>
      <c r="P5886" s="50" t="str">
        <f>TRIM(UPPER(tbl_raw_data[[#This Row],[Queue Name]]))</f>
        <v>CONSUMER EXISTING</v>
      </c>
      <c r="Q5886" s="50" t="str">
        <f>IF(tbl_raw_data[[#This Row],[Time taken in min]]&lt;=Settiings!$D$2,"SLA_MET","SLA_NOT_MET")</f>
        <v>SLA_MET</v>
      </c>
      <c r="R5886" s="94"/>
    </row>
    <row r="5887" spans="1:18" x14ac:dyDescent="0.3">
      <c r="A5887" s="23" t="s">
        <v>6679</v>
      </c>
      <c r="B5887" s="15">
        <v>45165.609502314815</v>
      </c>
      <c r="C5887" s="15">
        <v>45165.614004629628</v>
      </c>
      <c r="D5887" s="11" t="s">
        <v>13</v>
      </c>
      <c r="E5887" s="12" t="s">
        <v>9</v>
      </c>
      <c r="F5887" s="11" t="s">
        <v>50</v>
      </c>
      <c r="G5887" s="13"/>
      <c r="H5887" s="78"/>
      <c r="I5887" s="48">
        <f>tbl_raw_data[[#This Row],[Date Actioned]]-tbl_raw_data[[#This Row],[Date Tagged]]</f>
        <v>4.5023148122709244E-3</v>
      </c>
      <c r="J5887" s="46">
        <f>HOUR(tbl_raw_data[[#This Row],[Time_taken]])*60+MINUTE(tbl_raw_data[[#This Row],[Time_taken]])+SECOND(tbl_raw_data[[#This Row],[Time_taken]])/60</f>
        <v>6.4833333333333334</v>
      </c>
      <c r="K5887" s="52">
        <f>DATE(YEAR(tbl_raw_data[[#This Row],[Date Actioned]]),MONTH(tbl_raw_data[[#This Row],[Date Actioned]]),DAY(tbl_raw_data[[#This Row],[Date Actioned]]))</f>
        <v>45165</v>
      </c>
      <c r="L5887" s="50" t="str">
        <f>UPPER(TEXT(tbl_raw_data[[#This Row],[updated_date]],"MMMM"))</f>
        <v>AUGUST</v>
      </c>
      <c r="M5887" s="50" t="str">
        <f>"WEEK "&amp; IF(ROUNDUP(DAY(tbl_raw_data[[#This Row],[updated_date]])/7,0)=5,4,ROUNDUP(DAY(tbl_raw_data[[#This Row],[updated_date]])/7,0))</f>
        <v>WEEK 4</v>
      </c>
      <c r="N5887" s="50" t="str">
        <f>UPPER(VLOOKUP(tbl_raw_data[[#This Row],[Analyst]],Settiings!$A$2:$B$16,2,0))</f>
        <v>SHAHID</v>
      </c>
      <c r="O5887" s="50" t="str">
        <f>TRIM(UPPER(tbl_raw_data[[#This Row],[Outcome]]))</f>
        <v>APPROVE</v>
      </c>
      <c r="P5887" s="50" t="str">
        <f>TRIM(UPPER(tbl_raw_data[[#This Row],[Queue Name]]))</f>
        <v>CONSUMER EXISTING</v>
      </c>
      <c r="Q5887" s="50" t="str">
        <f>IF(tbl_raw_data[[#This Row],[Time taken in min]]&lt;=Settiings!$D$2,"SLA_MET","SLA_NOT_MET")</f>
        <v>SLA_MET</v>
      </c>
      <c r="R5887" s="94"/>
    </row>
    <row r="5888" spans="1:18" x14ac:dyDescent="0.3">
      <c r="A5888" s="23" t="s">
        <v>6681</v>
      </c>
      <c r="B5888" s="15">
        <v>45165.612673611111</v>
      </c>
      <c r="C5888" s="15">
        <v>45165.616111111114</v>
      </c>
      <c r="D5888" s="11" t="s">
        <v>27</v>
      </c>
      <c r="E5888" s="12" t="s">
        <v>9</v>
      </c>
      <c r="F5888" s="11" t="s">
        <v>50</v>
      </c>
      <c r="G5888" s="13"/>
      <c r="H5888" s="78"/>
      <c r="I5888" s="48">
        <f>tbl_raw_data[[#This Row],[Date Actioned]]-tbl_raw_data[[#This Row],[Date Tagged]]</f>
        <v>3.4375000032014214E-3</v>
      </c>
      <c r="J5888" s="46">
        <f>HOUR(tbl_raw_data[[#This Row],[Time_taken]])*60+MINUTE(tbl_raw_data[[#This Row],[Time_taken]])+SECOND(tbl_raw_data[[#This Row],[Time_taken]])/60</f>
        <v>4.95</v>
      </c>
      <c r="K5888" s="52">
        <f>DATE(YEAR(tbl_raw_data[[#This Row],[Date Actioned]]),MONTH(tbl_raw_data[[#This Row],[Date Actioned]]),DAY(tbl_raw_data[[#This Row],[Date Actioned]]))</f>
        <v>45165</v>
      </c>
      <c r="L5888" s="50" t="str">
        <f>UPPER(TEXT(tbl_raw_data[[#This Row],[updated_date]],"MMMM"))</f>
        <v>AUGUST</v>
      </c>
      <c r="M5888" s="50" t="str">
        <f>"WEEK "&amp; IF(ROUNDUP(DAY(tbl_raw_data[[#This Row],[updated_date]])/7,0)=5,4,ROUNDUP(DAY(tbl_raw_data[[#This Row],[updated_date]])/7,0))</f>
        <v>WEEK 4</v>
      </c>
      <c r="N5888" s="50" t="str">
        <f>UPPER(VLOOKUP(tbl_raw_data[[#This Row],[Analyst]],Settiings!$A$2:$B$16,2,0))</f>
        <v>SHAHID</v>
      </c>
      <c r="O5888" s="50" t="str">
        <f>TRIM(UPPER(tbl_raw_data[[#This Row],[Outcome]]))</f>
        <v>DECLINE</v>
      </c>
      <c r="P5888" s="50" t="str">
        <f>TRIM(UPPER(tbl_raw_data[[#This Row],[Queue Name]]))</f>
        <v>CONSUMER EXISTING</v>
      </c>
      <c r="Q5888" s="50" t="str">
        <f>IF(tbl_raw_data[[#This Row],[Time taken in min]]&lt;=Settiings!$D$2,"SLA_MET","SLA_NOT_MET")</f>
        <v>SLA_MET</v>
      </c>
      <c r="R5888" s="94"/>
    </row>
    <row r="5889" spans="1:18" x14ac:dyDescent="0.3">
      <c r="A5889" s="14" t="s">
        <v>6683</v>
      </c>
      <c r="B5889" s="15">
        <v>45165.61482638889</v>
      </c>
      <c r="C5889" s="15">
        <v>45165.619895833333</v>
      </c>
      <c r="D5889" s="11" t="s">
        <v>27</v>
      </c>
      <c r="E5889" s="12" t="s">
        <v>9</v>
      </c>
      <c r="F5889" s="11" t="s">
        <v>1222</v>
      </c>
      <c r="G5889" s="13" t="s">
        <v>4748</v>
      </c>
      <c r="H5889" s="78"/>
      <c r="I5889" s="48">
        <f>tbl_raw_data[[#This Row],[Date Actioned]]-tbl_raw_data[[#This Row],[Date Tagged]]</f>
        <v>5.0694444435066544E-3</v>
      </c>
      <c r="J5889" s="46">
        <f>HOUR(tbl_raw_data[[#This Row],[Time_taken]])*60+MINUTE(tbl_raw_data[[#This Row],[Time_taken]])+SECOND(tbl_raw_data[[#This Row],[Time_taken]])/60</f>
        <v>7.3</v>
      </c>
      <c r="K5889" s="52">
        <f>DATE(YEAR(tbl_raw_data[[#This Row],[Date Actioned]]),MONTH(tbl_raw_data[[#This Row],[Date Actioned]]),DAY(tbl_raw_data[[#This Row],[Date Actioned]]))</f>
        <v>45165</v>
      </c>
      <c r="L5889" s="50" t="str">
        <f>UPPER(TEXT(tbl_raw_data[[#This Row],[updated_date]],"MMMM"))</f>
        <v>AUGUST</v>
      </c>
      <c r="M5889" s="50" t="str">
        <f>"WEEK "&amp; IF(ROUNDUP(DAY(tbl_raw_data[[#This Row],[updated_date]])/7,0)=5,4,ROUNDUP(DAY(tbl_raw_data[[#This Row],[updated_date]])/7,0))</f>
        <v>WEEK 4</v>
      </c>
      <c r="N5889" s="50" t="str">
        <f>UPPER(VLOOKUP(tbl_raw_data[[#This Row],[Analyst]],Settiings!$A$2:$B$16,2,0))</f>
        <v>HARDIK</v>
      </c>
      <c r="O5889" s="50" t="str">
        <f>TRIM(UPPER(tbl_raw_data[[#This Row],[Outcome]]))</f>
        <v>DECLINE</v>
      </c>
      <c r="P5889" s="50" t="str">
        <f>TRIM(UPPER(tbl_raw_data[[#This Row],[Queue Name]]))</f>
        <v>CONSUMER EXISTING</v>
      </c>
      <c r="Q5889" s="50" t="str">
        <f>IF(tbl_raw_data[[#This Row],[Time taken in min]]&lt;=Settiings!$D$2,"SLA_MET","SLA_NOT_MET")</f>
        <v>SLA_MET</v>
      </c>
      <c r="R5889" s="94"/>
    </row>
    <row r="5890" spans="1:18" x14ac:dyDescent="0.3">
      <c r="A5890" s="14" t="s">
        <v>6685</v>
      </c>
      <c r="B5890" s="15">
        <v>45165.617060185185</v>
      </c>
      <c r="C5890" s="15">
        <v>45165.624826388892</v>
      </c>
      <c r="D5890" s="11" t="s">
        <v>13</v>
      </c>
      <c r="E5890" s="12" t="s">
        <v>19</v>
      </c>
      <c r="F5890" s="11" t="s">
        <v>50</v>
      </c>
      <c r="G5890" s="13"/>
      <c r="H5890" s="78"/>
      <c r="I5890" s="48">
        <f>tbl_raw_data[[#This Row],[Date Actioned]]-tbl_raw_data[[#This Row],[Date Tagged]]</f>
        <v>7.7662037074333057E-3</v>
      </c>
      <c r="J5890" s="46">
        <f>HOUR(tbl_raw_data[[#This Row],[Time_taken]])*60+MINUTE(tbl_raw_data[[#This Row],[Time_taken]])+SECOND(tbl_raw_data[[#This Row],[Time_taken]])/60</f>
        <v>11.183333333333334</v>
      </c>
      <c r="K5890" s="52">
        <f>DATE(YEAR(tbl_raw_data[[#This Row],[Date Actioned]]),MONTH(tbl_raw_data[[#This Row],[Date Actioned]]),DAY(tbl_raw_data[[#This Row],[Date Actioned]]))</f>
        <v>45165</v>
      </c>
      <c r="L5890" s="50" t="str">
        <f>UPPER(TEXT(tbl_raw_data[[#This Row],[updated_date]],"MMMM"))</f>
        <v>AUGUST</v>
      </c>
      <c r="M5890" s="50" t="str">
        <f>"WEEK "&amp; IF(ROUNDUP(DAY(tbl_raw_data[[#This Row],[updated_date]])/7,0)=5,4,ROUNDUP(DAY(tbl_raw_data[[#This Row],[updated_date]])/7,0))</f>
        <v>WEEK 4</v>
      </c>
      <c r="N5890" s="50" t="str">
        <f>UPPER(VLOOKUP(tbl_raw_data[[#This Row],[Analyst]],Settiings!$A$2:$B$16,2,0))</f>
        <v>SHAHID</v>
      </c>
      <c r="O5890" s="50" t="str">
        <f>TRIM(UPPER(tbl_raw_data[[#This Row],[Outcome]]))</f>
        <v>APPROVE</v>
      </c>
      <c r="P5890" s="50" t="str">
        <f>TRIM(UPPER(tbl_raw_data[[#This Row],[Queue Name]]))</f>
        <v>CONSUMER POST BUREAU</v>
      </c>
      <c r="Q5890" s="50" t="str">
        <f>IF(tbl_raw_data[[#This Row],[Time taken in min]]&lt;=Settiings!$D$2,"SLA_MET","SLA_NOT_MET")</f>
        <v>SLA_MET</v>
      </c>
      <c r="R5890" s="94"/>
    </row>
    <row r="5891" spans="1:18" x14ac:dyDescent="0.3">
      <c r="A5891" s="20" t="s">
        <v>6686</v>
      </c>
      <c r="B5891" s="15">
        <v>45165.617974537039</v>
      </c>
      <c r="C5891" s="15">
        <v>45165.627638888887</v>
      </c>
      <c r="D5891" s="11" t="s">
        <v>13</v>
      </c>
      <c r="E5891" s="12" t="s">
        <v>9</v>
      </c>
      <c r="F5891" s="11" t="s">
        <v>10</v>
      </c>
      <c r="G5891" s="13" t="s">
        <v>17</v>
      </c>
      <c r="H5891" s="78"/>
      <c r="I5891" s="48">
        <f>tbl_raw_data[[#This Row],[Date Actioned]]-tbl_raw_data[[#This Row],[Date Tagged]]</f>
        <v>9.6643518481869251E-3</v>
      </c>
      <c r="J5891" s="46">
        <f>HOUR(tbl_raw_data[[#This Row],[Time_taken]])*60+MINUTE(tbl_raw_data[[#This Row],[Time_taken]])+SECOND(tbl_raw_data[[#This Row],[Time_taken]])/60</f>
        <v>13.916666666666666</v>
      </c>
      <c r="K5891" s="52">
        <f>DATE(YEAR(tbl_raw_data[[#This Row],[Date Actioned]]),MONTH(tbl_raw_data[[#This Row],[Date Actioned]]),DAY(tbl_raw_data[[#This Row],[Date Actioned]]))</f>
        <v>45165</v>
      </c>
      <c r="L5891" s="50" t="str">
        <f>UPPER(TEXT(tbl_raw_data[[#This Row],[updated_date]],"MMMM"))</f>
        <v>AUGUST</v>
      </c>
      <c r="M5891" s="50" t="str">
        <f>"WEEK "&amp; IF(ROUNDUP(DAY(tbl_raw_data[[#This Row],[updated_date]])/7,0)=5,4,ROUNDUP(DAY(tbl_raw_data[[#This Row],[updated_date]])/7,0))</f>
        <v>WEEK 4</v>
      </c>
      <c r="N5891" s="50" t="str">
        <f>UPPER(VLOOKUP(tbl_raw_data[[#This Row],[Analyst]],Settiings!$A$2:$B$16,2,0))</f>
        <v>NITESH</v>
      </c>
      <c r="O5891" s="50" t="str">
        <f>TRIM(UPPER(tbl_raw_data[[#This Row],[Outcome]]))</f>
        <v>APPROVE</v>
      </c>
      <c r="P5891" s="50" t="str">
        <f>TRIM(UPPER(tbl_raw_data[[#This Row],[Queue Name]]))</f>
        <v>CONSUMER EXISTING</v>
      </c>
      <c r="Q5891" s="50" t="str">
        <f>IF(tbl_raw_data[[#This Row],[Time taken in min]]&lt;=Settiings!$D$2,"SLA_MET","SLA_NOT_MET")</f>
        <v>SLA_MET</v>
      </c>
      <c r="R5891" s="94"/>
    </row>
    <row r="5892" spans="1:18" x14ac:dyDescent="0.3">
      <c r="A5892" s="20" t="s">
        <v>6688</v>
      </c>
      <c r="B5892" s="15">
        <v>45165.620416666665</v>
      </c>
      <c r="C5892" s="15">
        <v>45165.634432870371</v>
      </c>
      <c r="D5892" s="11" t="s">
        <v>27</v>
      </c>
      <c r="E5892" s="12" t="s">
        <v>9</v>
      </c>
      <c r="F5892" s="11" t="s">
        <v>76</v>
      </c>
      <c r="G5892" s="13"/>
      <c r="H5892" s="78"/>
      <c r="I5892" s="48">
        <f>tbl_raw_data[[#This Row],[Date Actioned]]-tbl_raw_data[[#This Row],[Date Tagged]]</f>
        <v>1.4016203705978114E-2</v>
      </c>
      <c r="J5892" s="46">
        <f>HOUR(tbl_raw_data[[#This Row],[Time_taken]])*60+MINUTE(tbl_raw_data[[#This Row],[Time_taken]])+SECOND(tbl_raw_data[[#This Row],[Time_taken]])/60</f>
        <v>20.183333333333334</v>
      </c>
      <c r="K5892" s="52">
        <f>DATE(YEAR(tbl_raw_data[[#This Row],[Date Actioned]]),MONTH(tbl_raw_data[[#This Row],[Date Actioned]]),DAY(tbl_raw_data[[#This Row],[Date Actioned]]))</f>
        <v>45165</v>
      </c>
      <c r="L5892" s="50" t="str">
        <f>UPPER(TEXT(tbl_raw_data[[#This Row],[updated_date]],"MMMM"))</f>
        <v>AUGUST</v>
      </c>
      <c r="M5892" s="50" t="str">
        <f>"WEEK "&amp; IF(ROUNDUP(DAY(tbl_raw_data[[#This Row],[updated_date]])/7,0)=5,4,ROUNDUP(DAY(tbl_raw_data[[#This Row],[updated_date]])/7,0))</f>
        <v>WEEK 4</v>
      </c>
      <c r="N5892" s="50" t="str">
        <f>UPPER(VLOOKUP(tbl_raw_data[[#This Row],[Analyst]],Settiings!$A$2:$B$16,2,0))</f>
        <v>ROHAN</v>
      </c>
      <c r="O5892" s="50" t="str">
        <f>TRIM(UPPER(tbl_raw_data[[#This Row],[Outcome]]))</f>
        <v>DECLINE</v>
      </c>
      <c r="P5892" s="50" t="str">
        <f>TRIM(UPPER(tbl_raw_data[[#This Row],[Queue Name]]))</f>
        <v>CONSUMER EXISTING</v>
      </c>
      <c r="Q5892" s="50" t="str">
        <f>IF(tbl_raw_data[[#This Row],[Time taken in min]]&lt;=Settiings!$D$2,"SLA_MET","SLA_NOT_MET")</f>
        <v>SLA_NOT_MET</v>
      </c>
      <c r="R5892" s="94"/>
    </row>
    <row r="5893" spans="1:18" x14ac:dyDescent="0.3">
      <c r="A5893" s="23" t="s">
        <v>6696</v>
      </c>
      <c r="B5893" s="15">
        <v>45165.636643518519</v>
      </c>
      <c r="C5893" s="15">
        <v>45165.643310185187</v>
      </c>
      <c r="D5893" s="11" t="s">
        <v>27</v>
      </c>
      <c r="E5893" s="12" t="s">
        <v>9</v>
      </c>
      <c r="F5893" s="11" t="s">
        <v>65</v>
      </c>
      <c r="G5893" s="13" t="s">
        <v>5797</v>
      </c>
      <c r="H5893" s="78"/>
      <c r="I5893" s="48">
        <f>tbl_raw_data[[#This Row],[Date Actioned]]-tbl_raw_data[[#This Row],[Date Tagged]]</f>
        <v>6.6666666680248454E-3</v>
      </c>
      <c r="J5893" s="46">
        <f>HOUR(tbl_raw_data[[#This Row],[Time_taken]])*60+MINUTE(tbl_raw_data[[#This Row],[Time_taken]])+SECOND(tbl_raw_data[[#This Row],[Time_taken]])/60</f>
        <v>9.6</v>
      </c>
      <c r="K5893" s="52">
        <f>DATE(YEAR(tbl_raw_data[[#This Row],[Date Actioned]]),MONTH(tbl_raw_data[[#This Row],[Date Actioned]]),DAY(tbl_raw_data[[#This Row],[Date Actioned]]))</f>
        <v>45165</v>
      </c>
      <c r="L5893" s="50" t="str">
        <f>UPPER(TEXT(tbl_raw_data[[#This Row],[updated_date]],"MMMM"))</f>
        <v>AUGUST</v>
      </c>
      <c r="M5893" s="50" t="str">
        <f>"WEEK "&amp; IF(ROUNDUP(DAY(tbl_raw_data[[#This Row],[updated_date]])/7,0)=5,4,ROUNDUP(DAY(tbl_raw_data[[#This Row],[updated_date]])/7,0))</f>
        <v>WEEK 4</v>
      </c>
      <c r="N5893" s="50" t="str">
        <f>UPPER(VLOOKUP(tbl_raw_data[[#This Row],[Analyst]],Settiings!$A$2:$B$16,2,0))</f>
        <v>SAM</v>
      </c>
      <c r="O5893" s="50" t="str">
        <f>TRIM(UPPER(tbl_raw_data[[#This Row],[Outcome]]))</f>
        <v>DECLINE</v>
      </c>
      <c r="P5893" s="50" t="str">
        <f>TRIM(UPPER(tbl_raw_data[[#This Row],[Queue Name]]))</f>
        <v>CONSUMER EXISTING</v>
      </c>
      <c r="Q5893" s="50" t="str">
        <f>IF(tbl_raw_data[[#This Row],[Time taken in min]]&lt;=Settiings!$D$2,"SLA_MET","SLA_NOT_MET")</f>
        <v>SLA_MET</v>
      </c>
      <c r="R5893" s="94"/>
    </row>
    <row r="5894" spans="1:18" x14ac:dyDescent="0.3">
      <c r="A5894" s="23" t="s">
        <v>6697</v>
      </c>
      <c r="B5894" s="15">
        <v>45165.63795138889</v>
      </c>
      <c r="C5894" s="15">
        <v>45165.64472222222</v>
      </c>
      <c r="D5894" s="11" t="s">
        <v>13</v>
      </c>
      <c r="E5894" s="12" t="s">
        <v>9</v>
      </c>
      <c r="F5894" s="11" t="s">
        <v>50</v>
      </c>
      <c r="G5894" s="13"/>
      <c r="H5894" s="78"/>
      <c r="I5894" s="48">
        <f>tbl_raw_data[[#This Row],[Date Actioned]]-tbl_raw_data[[#This Row],[Date Tagged]]</f>
        <v>6.7708333299378864E-3</v>
      </c>
      <c r="J5894" s="46">
        <f>HOUR(tbl_raw_data[[#This Row],[Time_taken]])*60+MINUTE(tbl_raw_data[[#This Row],[Time_taken]])+SECOND(tbl_raw_data[[#This Row],[Time_taken]])/60</f>
        <v>9.75</v>
      </c>
      <c r="K5894" s="52">
        <f>DATE(YEAR(tbl_raw_data[[#This Row],[Date Actioned]]),MONTH(tbl_raw_data[[#This Row],[Date Actioned]]),DAY(tbl_raw_data[[#This Row],[Date Actioned]]))</f>
        <v>45165</v>
      </c>
      <c r="L5894" s="50" t="str">
        <f>UPPER(TEXT(tbl_raw_data[[#This Row],[updated_date]],"MMMM"))</f>
        <v>AUGUST</v>
      </c>
      <c r="M5894" s="50" t="str">
        <f>"WEEK "&amp; IF(ROUNDUP(DAY(tbl_raw_data[[#This Row],[updated_date]])/7,0)=5,4,ROUNDUP(DAY(tbl_raw_data[[#This Row],[updated_date]])/7,0))</f>
        <v>WEEK 4</v>
      </c>
      <c r="N5894" s="50" t="str">
        <f>UPPER(VLOOKUP(tbl_raw_data[[#This Row],[Analyst]],Settiings!$A$2:$B$16,2,0))</f>
        <v>SHAHID</v>
      </c>
      <c r="O5894" s="50" t="str">
        <f>TRIM(UPPER(tbl_raw_data[[#This Row],[Outcome]]))</f>
        <v>APPROVE</v>
      </c>
      <c r="P5894" s="50" t="str">
        <f>TRIM(UPPER(tbl_raw_data[[#This Row],[Queue Name]]))</f>
        <v>CONSUMER EXISTING</v>
      </c>
      <c r="Q5894" s="50" t="str">
        <f>IF(tbl_raw_data[[#This Row],[Time taken in min]]&lt;=Settiings!$D$2,"SLA_MET","SLA_NOT_MET")</f>
        <v>SLA_MET</v>
      </c>
      <c r="R5894" s="94"/>
    </row>
    <row r="5895" spans="1:18" x14ac:dyDescent="0.3">
      <c r="A5895" s="14" t="s">
        <v>6698</v>
      </c>
      <c r="B5895" s="15">
        <v>45165.63795138889</v>
      </c>
      <c r="C5895" s="15">
        <v>45165.656574074077</v>
      </c>
      <c r="D5895" s="11" t="s">
        <v>27</v>
      </c>
      <c r="E5895" s="12" t="s">
        <v>9</v>
      </c>
      <c r="F5895" s="11" t="s">
        <v>10</v>
      </c>
      <c r="G5895" s="13" t="s">
        <v>4763</v>
      </c>
      <c r="H5895" s="78"/>
      <c r="I5895" s="48">
        <f>tbl_raw_data[[#This Row],[Date Actioned]]-tbl_raw_data[[#This Row],[Date Tagged]]</f>
        <v>1.8622685187438037E-2</v>
      </c>
      <c r="J5895" s="46">
        <f>HOUR(tbl_raw_data[[#This Row],[Time_taken]])*60+MINUTE(tbl_raw_data[[#This Row],[Time_taken]])+SECOND(tbl_raw_data[[#This Row],[Time_taken]])/60</f>
        <v>26.816666666666666</v>
      </c>
      <c r="K5895" s="52">
        <f>DATE(YEAR(tbl_raw_data[[#This Row],[Date Actioned]]),MONTH(tbl_raw_data[[#This Row],[Date Actioned]]),DAY(tbl_raw_data[[#This Row],[Date Actioned]]))</f>
        <v>45165</v>
      </c>
      <c r="L5895" s="50" t="str">
        <f>UPPER(TEXT(tbl_raw_data[[#This Row],[updated_date]],"MMMM"))</f>
        <v>AUGUST</v>
      </c>
      <c r="M5895" s="50" t="str">
        <f>"WEEK "&amp; IF(ROUNDUP(DAY(tbl_raw_data[[#This Row],[updated_date]])/7,0)=5,4,ROUNDUP(DAY(tbl_raw_data[[#This Row],[updated_date]])/7,0))</f>
        <v>WEEK 4</v>
      </c>
      <c r="N5895" s="50" t="str">
        <f>UPPER(VLOOKUP(tbl_raw_data[[#This Row],[Analyst]],Settiings!$A$2:$B$16,2,0))</f>
        <v>NITESH</v>
      </c>
      <c r="O5895" s="50" t="str">
        <f>TRIM(UPPER(tbl_raw_data[[#This Row],[Outcome]]))</f>
        <v>DECLINE</v>
      </c>
      <c r="P5895" s="50" t="str">
        <f>TRIM(UPPER(tbl_raw_data[[#This Row],[Queue Name]]))</f>
        <v>CONSUMER EXISTING</v>
      </c>
      <c r="Q5895" s="50" t="str">
        <f>IF(tbl_raw_data[[#This Row],[Time taken in min]]&lt;=Settiings!$D$2,"SLA_MET","SLA_NOT_MET")</f>
        <v>SLA_NOT_MET</v>
      </c>
      <c r="R5895" s="94"/>
    </row>
    <row r="5896" spans="1:18" x14ac:dyDescent="0.3">
      <c r="A5896" s="20" t="s">
        <v>6699</v>
      </c>
      <c r="B5896" s="15">
        <v>45165.639733796299</v>
      </c>
      <c r="C5896" s="15">
        <v>45165.649814814817</v>
      </c>
      <c r="D5896" s="11" t="s">
        <v>27</v>
      </c>
      <c r="E5896" s="12" t="s">
        <v>9</v>
      </c>
      <c r="F5896" s="11" t="s">
        <v>65</v>
      </c>
      <c r="G5896" s="13" t="s">
        <v>5180</v>
      </c>
      <c r="H5896" s="78"/>
      <c r="I5896" s="48">
        <f>tbl_raw_data[[#This Row],[Date Actioned]]-tbl_raw_data[[#This Row],[Date Tagged]]</f>
        <v>1.0081018517666962E-2</v>
      </c>
      <c r="J5896" s="46">
        <f>HOUR(tbl_raw_data[[#This Row],[Time_taken]])*60+MINUTE(tbl_raw_data[[#This Row],[Time_taken]])+SECOND(tbl_raw_data[[#This Row],[Time_taken]])/60</f>
        <v>14.516666666666667</v>
      </c>
      <c r="K5896" s="52">
        <f>DATE(YEAR(tbl_raw_data[[#This Row],[Date Actioned]]),MONTH(tbl_raw_data[[#This Row],[Date Actioned]]),DAY(tbl_raw_data[[#This Row],[Date Actioned]]))</f>
        <v>45165</v>
      </c>
      <c r="L5896" s="50" t="str">
        <f>UPPER(TEXT(tbl_raw_data[[#This Row],[updated_date]],"MMMM"))</f>
        <v>AUGUST</v>
      </c>
      <c r="M5896" s="50" t="str">
        <f>"WEEK "&amp; IF(ROUNDUP(DAY(tbl_raw_data[[#This Row],[updated_date]])/7,0)=5,4,ROUNDUP(DAY(tbl_raw_data[[#This Row],[updated_date]])/7,0))</f>
        <v>WEEK 4</v>
      </c>
      <c r="N5896" s="50" t="str">
        <f>UPPER(VLOOKUP(tbl_raw_data[[#This Row],[Analyst]],Settiings!$A$2:$B$16,2,0))</f>
        <v>SAM</v>
      </c>
      <c r="O5896" s="50" t="str">
        <f>TRIM(UPPER(tbl_raw_data[[#This Row],[Outcome]]))</f>
        <v>DECLINE</v>
      </c>
      <c r="P5896" s="50" t="str">
        <f>TRIM(UPPER(tbl_raw_data[[#This Row],[Queue Name]]))</f>
        <v>CONSUMER EXISTING</v>
      </c>
      <c r="Q5896" s="50" t="str">
        <f>IF(tbl_raw_data[[#This Row],[Time taken in min]]&lt;=Settiings!$D$2,"SLA_MET","SLA_NOT_MET")</f>
        <v>SLA_MET</v>
      </c>
      <c r="R5896" s="94"/>
    </row>
    <row r="5897" spans="1:18" x14ac:dyDescent="0.3">
      <c r="A5897" s="14" t="s">
        <v>6703</v>
      </c>
      <c r="B5897" s="15">
        <v>45165.645694444444</v>
      </c>
      <c r="C5897" s="15">
        <v>45165.656747685185</v>
      </c>
      <c r="D5897" s="11" t="s">
        <v>13</v>
      </c>
      <c r="E5897" s="12" t="s">
        <v>19</v>
      </c>
      <c r="F5897" s="11" t="s">
        <v>50</v>
      </c>
      <c r="G5897" s="13"/>
      <c r="H5897" s="78"/>
      <c r="I5897" s="48">
        <f>tbl_raw_data[[#This Row],[Date Actioned]]-tbl_raw_data[[#This Row],[Date Tagged]]</f>
        <v>1.1053240741603076E-2</v>
      </c>
      <c r="J5897" s="46">
        <f>HOUR(tbl_raw_data[[#This Row],[Time_taken]])*60+MINUTE(tbl_raw_data[[#This Row],[Time_taken]])+SECOND(tbl_raw_data[[#This Row],[Time_taken]])/60</f>
        <v>15.916666666666666</v>
      </c>
      <c r="K5897" s="52">
        <f>DATE(YEAR(tbl_raw_data[[#This Row],[Date Actioned]]),MONTH(tbl_raw_data[[#This Row],[Date Actioned]]),DAY(tbl_raw_data[[#This Row],[Date Actioned]]))</f>
        <v>45165</v>
      </c>
      <c r="L5897" s="50" t="str">
        <f>UPPER(TEXT(tbl_raw_data[[#This Row],[updated_date]],"MMMM"))</f>
        <v>AUGUST</v>
      </c>
      <c r="M5897" s="50" t="str">
        <f>"WEEK "&amp; IF(ROUNDUP(DAY(tbl_raw_data[[#This Row],[updated_date]])/7,0)=5,4,ROUNDUP(DAY(tbl_raw_data[[#This Row],[updated_date]])/7,0))</f>
        <v>WEEK 4</v>
      </c>
      <c r="N5897" s="50" t="str">
        <f>UPPER(VLOOKUP(tbl_raw_data[[#This Row],[Analyst]],Settiings!$A$2:$B$16,2,0))</f>
        <v>SHAHID</v>
      </c>
      <c r="O5897" s="50" t="str">
        <f>TRIM(UPPER(tbl_raw_data[[#This Row],[Outcome]]))</f>
        <v>APPROVE</v>
      </c>
      <c r="P5897" s="50" t="str">
        <f>TRIM(UPPER(tbl_raw_data[[#This Row],[Queue Name]]))</f>
        <v>CONSUMER POST BUREAU</v>
      </c>
      <c r="Q5897" s="50" t="str">
        <f>IF(tbl_raw_data[[#This Row],[Time taken in min]]&lt;=Settiings!$D$2,"SLA_MET","SLA_NOT_MET")</f>
        <v>SLA_MET</v>
      </c>
      <c r="R5897" s="94"/>
    </row>
    <row r="5898" spans="1:18" x14ac:dyDescent="0.3">
      <c r="A5898" s="20" t="s">
        <v>6704</v>
      </c>
      <c r="B5898" s="15">
        <v>45165.646990740737</v>
      </c>
      <c r="C5898" s="15">
        <v>45165.65997685185</v>
      </c>
      <c r="D5898" s="11" t="s">
        <v>13</v>
      </c>
      <c r="E5898" s="12" t="s">
        <v>47</v>
      </c>
      <c r="F5898" s="11" t="s">
        <v>65</v>
      </c>
      <c r="G5898" s="13" t="s">
        <v>41</v>
      </c>
      <c r="H5898" s="78"/>
      <c r="I5898" s="48">
        <f>tbl_raw_data[[#This Row],[Date Actioned]]-tbl_raw_data[[#This Row],[Date Tagged]]</f>
        <v>1.2986111112695653E-2</v>
      </c>
      <c r="J5898" s="46">
        <f>HOUR(tbl_raw_data[[#This Row],[Time_taken]])*60+MINUTE(tbl_raw_data[[#This Row],[Time_taken]])+SECOND(tbl_raw_data[[#This Row],[Time_taken]])/60</f>
        <v>18.7</v>
      </c>
      <c r="K5898" s="52">
        <f>DATE(YEAR(tbl_raw_data[[#This Row],[Date Actioned]]),MONTH(tbl_raw_data[[#This Row],[Date Actioned]]),DAY(tbl_raw_data[[#This Row],[Date Actioned]]))</f>
        <v>45165</v>
      </c>
      <c r="L5898" s="50" t="str">
        <f>UPPER(TEXT(tbl_raw_data[[#This Row],[updated_date]],"MMMM"))</f>
        <v>AUGUST</v>
      </c>
      <c r="M5898" s="50" t="str">
        <f>"WEEK "&amp; IF(ROUNDUP(DAY(tbl_raw_data[[#This Row],[updated_date]])/7,0)=5,4,ROUNDUP(DAY(tbl_raw_data[[#This Row],[updated_date]])/7,0))</f>
        <v>WEEK 4</v>
      </c>
      <c r="N5898" s="50" t="str">
        <f>UPPER(VLOOKUP(tbl_raw_data[[#This Row],[Analyst]],Settiings!$A$2:$B$16,2,0))</f>
        <v>SAM</v>
      </c>
      <c r="O5898" s="50" t="str">
        <f>TRIM(UPPER(tbl_raw_data[[#This Row],[Outcome]]))</f>
        <v>APPROVE</v>
      </c>
      <c r="P5898" s="50" t="str">
        <f>TRIM(UPPER(tbl_raw_data[[#This Row],[Queue Name]]))</f>
        <v>CONSUMER PRE BUREAU</v>
      </c>
      <c r="Q5898" s="50" t="str">
        <f>IF(tbl_raw_data[[#This Row],[Time taken in min]]&lt;=Settiings!$D$2,"SLA_MET","SLA_NOT_MET")</f>
        <v>SLA_MET</v>
      </c>
      <c r="R5898" s="94"/>
    </row>
    <row r="5899" spans="1:18" x14ac:dyDescent="0.3">
      <c r="A5899" s="23" t="s">
        <v>6705</v>
      </c>
      <c r="B5899" s="15">
        <v>45165.652638888889</v>
      </c>
      <c r="C5899" s="15">
        <v>45165.669247685182</v>
      </c>
      <c r="D5899" s="11" t="s">
        <v>13</v>
      </c>
      <c r="E5899" s="12" t="s">
        <v>19</v>
      </c>
      <c r="F5899" s="11" t="s">
        <v>1222</v>
      </c>
      <c r="G5899" s="13" t="s">
        <v>17</v>
      </c>
      <c r="H5899" s="78"/>
      <c r="I5899" s="48">
        <f>tbl_raw_data[[#This Row],[Date Actioned]]-tbl_raw_data[[#This Row],[Date Tagged]]</f>
        <v>1.6608796293439809E-2</v>
      </c>
      <c r="J5899" s="46">
        <f>HOUR(tbl_raw_data[[#This Row],[Time_taken]])*60+MINUTE(tbl_raw_data[[#This Row],[Time_taken]])+SECOND(tbl_raw_data[[#This Row],[Time_taken]])/60</f>
        <v>23.916666666666668</v>
      </c>
      <c r="K5899" s="52">
        <f>DATE(YEAR(tbl_raw_data[[#This Row],[Date Actioned]]),MONTH(tbl_raw_data[[#This Row],[Date Actioned]]),DAY(tbl_raw_data[[#This Row],[Date Actioned]]))</f>
        <v>45165</v>
      </c>
      <c r="L5899" s="50" t="str">
        <f>UPPER(TEXT(tbl_raw_data[[#This Row],[updated_date]],"MMMM"))</f>
        <v>AUGUST</v>
      </c>
      <c r="M5899" s="50" t="str">
        <f>"WEEK "&amp; IF(ROUNDUP(DAY(tbl_raw_data[[#This Row],[updated_date]])/7,0)=5,4,ROUNDUP(DAY(tbl_raw_data[[#This Row],[updated_date]])/7,0))</f>
        <v>WEEK 4</v>
      </c>
      <c r="N5899" s="50" t="str">
        <f>UPPER(VLOOKUP(tbl_raw_data[[#This Row],[Analyst]],Settiings!$A$2:$B$16,2,0))</f>
        <v>HARDIK</v>
      </c>
      <c r="O5899" s="50" t="str">
        <f>TRIM(UPPER(tbl_raw_data[[#This Row],[Outcome]]))</f>
        <v>APPROVE</v>
      </c>
      <c r="P5899" s="50" t="str">
        <f>TRIM(UPPER(tbl_raw_data[[#This Row],[Queue Name]]))</f>
        <v>CONSUMER POST BUREAU</v>
      </c>
      <c r="Q5899" s="50" t="str">
        <f>IF(tbl_raw_data[[#This Row],[Time taken in min]]&lt;=Settiings!$D$2,"SLA_MET","SLA_NOT_MET")</f>
        <v>SLA_NOT_MET</v>
      </c>
      <c r="R5899" s="94"/>
    </row>
    <row r="5900" spans="1:18" x14ac:dyDescent="0.3">
      <c r="A5900" s="14" t="s">
        <v>6707</v>
      </c>
      <c r="B5900" s="15">
        <v>45165.659351851849</v>
      </c>
      <c r="C5900" s="15">
        <v>45165.671435185184</v>
      </c>
      <c r="D5900" s="11" t="s">
        <v>13</v>
      </c>
      <c r="E5900" s="12" t="s">
        <v>47</v>
      </c>
      <c r="F5900" s="11" t="s">
        <v>65</v>
      </c>
      <c r="G5900" s="13" t="s">
        <v>946</v>
      </c>
      <c r="H5900" s="78"/>
      <c r="I5900" s="48">
        <f>tbl_raw_data[[#This Row],[Date Actioned]]-tbl_raw_data[[#This Row],[Date Tagged]]</f>
        <v>1.2083333334885538E-2</v>
      </c>
      <c r="J5900" s="46">
        <f>HOUR(tbl_raw_data[[#This Row],[Time_taken]])*60+MINUTE(tbl_raw_data[[#This Row],[Time_taken]])+SECOND(tbl_raw_data[[#This Row],[Time_taken]])/60</f>
        <v>17.399999999999999</v>
      </c>
      <c r="K5900" s="52">
        <f>DATE(YEAR(tbl_raw_data[[#This Row],[Date Actioned]]),MONTH(tbl_raw_data[[#This Row],[Date Actioned]]),DAY(tbl_raw_data[[#This Row],[Date Actioned]]))</f>
        <v>45165</v>
      </c>
      <c r="L5900" s="50" t="str">
        <f>UPPER(TEXT(tbl_raw_data[[#This Row],[updated_date]],"MMMM"))</f>
        <v>AUGUST</v>
      </c>
      <c r="M5900" s="50" t="str">
        <f>"WEEK "&amp; IF(ROUNDUP(DAY(tbl_raw_data[[#This Row],[updated_date]])/7,0)=5,4,ROUNDUP(DAY(tbl_raw_data[[#This Row],[updated_date]])/7,0))</f>
        <v>WEEK 4</v>
      </c>
      <c r="N5900" s="50" t="str">
        <f>UPPER(VLOOKUP(tbl_raw_data[[#This Row],[Analyst]],Settiings!$A$2:$B$16,2,0))</f>
        <v>SAM</v>
      </c>
      <c r="O5900" s="50" t="str">
        <f>TRIM(UPPER(tbl_raw_data[[#This Row],[Outcome]]))</f>
        <v>APPROVE</v>
      </c>
      <c r="P5900" s="50" t="str">
        <f>TRIM(UPPER(tbl_raw_data[[#This Row],[Queue Name]]))</f>
        <v>CONSUMER PRE BUREAU</v>
      </c>
      <c r="Q5900" s="50" t="str">
        <f>IF(tbl_raw_data[[#This Row],[Time taken in min]]&lt;=Settiings!$D$2,"SLA_MET","SLA_NOT_MET")</f>
        <v>SLA_MET</v>
      </c>
      <c r="R5900" s="94"/>
    </row>
    <row r="5901" spans="1:18" x14ac:dyDescent="0.3">
      <c r="A5901" s="23" t="s">
        <v>6709</v>
      </c>
      <c r="B5901" s="15">
        <v>45165.664201388892</v>
      </c>
      <c r="C5901" s="15">
        <v>45165.670138888891</v>
      </c>
      <c r="D5901" s="11" t="s">
        <v>27</v>
      </c>
      <c r="E5901" s="12" t="s">
        <v>9</v>
      </c>
      <c r="F5901" s="11" t="s">
        <v>76</v>
      </c>
      <c r="G5901" s="13" t="s">
        <v>5797</v>
      </c>
      <c r="H5901" s="78"/>
      <c r="I5901" s="48">
        <f>tbl_raw_data[[#This Row],[Date Actioned]]-tbl_raw_data[[#This Row],[Date Tagged]]</f>
        <v>5.9374999982537702E-3</v>
      </c>
      <c r="J5901" s="46">
        <f>HOUR(tbl_raw_data[[#This Row],[Time_taken]])*60+MINUTE(tbl_raw_data[[#This Row],[Time_taken]])+SECOND(tbl_raw_data[[#This Row],[Time_taken]])/60</f>
        <v>8.5500000000000007</v>
      </c>
      <c r="K5901" s="52">
        <f>DATE(YEAR(tbl_raw_data[[#This Row],[Date Actioned]]),MONTH(tbl_raw_data[[#This Row],[Date Actioned]]),DAY(tbl_raw_data[[#This Row],[Date Actioned]]))</f>
        <v>45165</v>
      </c>
      <c r="L5901" s="50" t="str">
        <f>UPPER(TEXT(tbl_raw_data[[#This Row],[updated_date]],"MMMM"))</f>
        <v>AUGUST</v>
      </c>
      <c r="M5901" s="50" t="str">
        <f>"WEEK "&amp; IF(ROUNDUP(DAY(tbl_raw_data[[#This Row],[updated_date]])/7,0)=5,4,ROUNDUP(DAY(tbl_raw_data[[#This Row],[updated_date]])/7,0))</f>
        <v>WEEK 4</v>
      </c>
      <c r="N5901" s="50" t="str">
        <f>UPPER(VLOOKUP(tbl_raw_data[[#This Row],[Analyst]],Settiings!$A$2:$B$16,2,0))</f>
        <v>ROHAN</v>
      </c>
      <c r="O5901" s="50" t="str">
        <f>TRIM(UPPER(tbl_raw_data[[#This Row],[Outcome]]))</f>
        <v>DECLINE</v>
      </c>
      <c r="P5901" s="50" t="str">
        <f>TRIM(UPPER(tbl_raw_data[[#This Row],[Queue Name]]))</f>
        <v>CONSUMER EXISTING</v>
      </c>
      <c r="Q5901" s="50" t="str">
        <f>IF(tbl_raw_data[[#This Row],[Time taken in min]]&lt;=Settiings!$D$2,"SLA_MET","SLA_NOT_MET")</f>
        <v>SLA_MET</v>
      </c>
      <c r="R5901" s="94"/>
    </row>
    <row r="5902" spans="1:18" x14ac:dyDescent="0.3">
      <c r="A5902" s="14" t="s">
        <v>6710</v>
      </c>
      <c r="B5902" s="15">
        <v>45165.6643287037</v>
      </c>
      <c r="C5902" s="15">
        <v>45165.670393518521</v>
      </c>
      <c r="D5902" s="11" t="s">
        <v>27</v>
      </c>
      <c r="E5902" s="12" t="s">
        <v>9</v>
      </c>
      <c r="F5902" s="11" t="s">
        <v>50</v>
      </c>
      <c r="G5902" s="13" t="s">
        <v>6573</v>
      </c>
      <c r="H5902" s="78"/>
      <c r="I5902" s="48">
        <f>tbl_raw_data[[#This Row],[Date Actioned]]-tbl_raw_data[[#This Row],[Date Tagged]]</f>
        <v>6.0648148210020736E-3</v>
      </c>
      <c r="J5902" s="46">
        <f>HOUR(tbl_raw_data[[#This Row],[Time_taken]])*60+MINUTE(tbl_raw_data[[#This Row],[Time_taken]])+SECOND(tbl_raw_data[[#This Row],[Time_taken]])/60</f>
        <v>8.7333333333333325</v>
      </c>
      <c r="K5902" s="52">
        <f>DATE(YEAR(tbl_raw_data[[#This Row],[Date Actioned]]),MONTH(tbl_raw_data[[#This Row],[Date Actioned]]),DAY(tbl_raw_data[[#This Row],[Date Actioned]]))</f>
        <v>45165</v>
      </c>
      <c r="L5902" s="50" t="str">
        <f>UPPER(TEXT(tbl_raw_data[[#This Row],[updated_date]],"MMMM"))</f>
        <v>AUGUST</v>
      </c>
      <c r="M5902" s="50" t="str">
        <f>"WEEK "&amp; IF(ROUNDUP(DAY(tbl_raw_data[[#This Row],[updated_date]])/7,0)=5,4,ROUNDUP(DAY(tbl_raw_data[[#This Row],[updated_date]])/7,0))</f>
        <v>WEEK 4</v>
      </c>
      <c r="N5902" s="50" t="str">
        <f>UPPER(VLOOKUP(tbl_raw_data[[#This Row],[Analyst]],Settiings!$A$2:$B$16,2,0))</f>
        <v>SHAHID</v>
      </c>
      <c r="O5902" s="50" t="str">
        <f>TRIM(UPPER(tbl_raw_data[[#This Row],[Outcome]]))</f>
        <v>DECLINE</v>
      </c>
      <c r="P5902" s="50" t="str">
        <f>TRIM(UPPER(tbl_raw_data[[#This Row],[Queue Name]]))</f>
        <v>CONSUMER EXISTING</v>
      </c>
      <c r="Q5902" s="50" t="str">
        <f>IF(tbl_raw_data[[#This Row],[Time taken in min]]&lt;=Settiings!$D$2,"SLA_MET","SLA_NOT_MET")</f>
        <v>SLA_MET</v>
      </c>
      <c r="R5902" s="94"/>
    </row>
    <row r="5903" spans="1:18" x14ac:dyDescent="0.3">
      <c r="A5903" s="20" t="s">
        <v>6711</v>
      </c>
      <c r="B5903" s="15">
        <v>45165.664687500001</v>
      </c>
      <c r="C5903" s="15">
        <v>45165.673182870371</v>
      </c>
      <c r="D5903" s="11" t="s">
        <v>27</v>
      </c>
      <c r="E5903" s="12" t="s">
        <v>9</v>
      </c>
      <c r="F5903" s="11" t="s">
        <v>1222</v>
      </c>
      <c r="G5903" s="13" t="s">
        <v>5222</v>
      </c>
      <c r="H5903" s="78"/>
      <c r="I5903" s="48">
        <f>tbl_raw_data[[#This Row],[Date Actioned]]-tbl_raw_data[[#This Row],[Date Tagged]]</f>
        <v>8.4953703699284233E-3</v>
      </c>
      <c r="J5903" s="46">
        <f>HOUR(tbl_raw_data[[#This Row],[Time_taken]])*60+MINUTE(tbl_raw_data[[#This Row],[Time_taken]])+SECOND(tbl_raw_data[[#This Row],[Time_taken]])/60</f>
        <v>12.233333333333333</v>
      </c>
      <c r="K5903" s="52">
        <f>DATE(YEAR(tbl_raw_data[[#This Row],[Date Actioned]]),MONTH(tbl_raw_data[[#This Row],[Date Actioned]]),DAY(tbl_raw_data[[#This Row],[Date Actioned]]))</f>
        <v>45165</v>
      </c>
      <c r="L5903" s="50" t="str">
        <f>UPPER(TEXT(tbl_raw_data[[#This Row],[updated_date]],"MMMM"))</f>
        <v>AUGUST</v>
      </c>
      <c r="M5903" s="50" t="str">
        <f>"WEEK "&amp; IF(ROUNDUP(DAY(tbl_raw_data[[#This Row],[updated_date]])/7,0)=5,4,ROUNDUP(DAY(tbl_raw_data[[#This Row],[updated_date]])/7,0))</f>
        <v>WEEK 4</v>
      </c>
      <c r="N5903" s="50" t="str">
        <f>UPPER(VLOOKUP(tbl_raw_data[[#This Row],[Analyst]],Settiings!$A$2:$B$16,2,0))</f>
        <v>HARDIK</v>
      </c>
      <c r="O5903" s="50" t="str">
        <f>TRIM(UPPER(tbl_raw_data[[#This Row],[Outcome]]))</f>
        <v>DECLINE</v>
      </c>
      <c r="P5903" s="50" t="str">
        <f>TRIM(UPPER(tbl_raw_data[[#This Row],[Queue Name]]))</f>
        <v>CONSUMER EXISTING</v>
      </c>
      <c r="Q5903" s="50" t="str">
        <f>IF(tbl_raw_data[[#This Row],[Time taken in min]]&lt;=Settiings!$D$2,"SLA_MET","SLA_NOT_MET")</f>
        <v>SLA_MET</v>
      </c>
      <c r="R5903" s="94"/>
    </row>
    <row r="5904" spans="1:18" x14ac:dyDescent="0.3">
      <c r="A5904" s="20" t="s">
        <v>6712</v>
      </c>
      <c r="B5904" s="15">
        <v>45165.668402777781</v>
      </c>
      <c r="C5904" s="15">
        <v>45165.675347222219</v>
      </c>
      <c r="D5904" s="11" t="s">
        <v>13</v>
      </c>
      <c r="E5904" s="12" t="s">
        <v>9</v>
      </c>
      <c r="F5904" s="11" t="s">
        <v>76</v>
      </c>
      <c r="G5904" s="13" t="s">
        <v>6576</v>
      </c>
      <c r="H5904" s="78"/>
      <c r="I5904" s="48">
        <f>tbl_raw_data[[#This Row],[Date Actioned]]-tbl_raw_data[[#This Row],[Date Tagged]]</f>
        <v>6.9444444379769266E-3</v>
      </c>
      <c r="J5904" s="46">
        <f>HOUR(tbl_raw_data[[#This Row],[Time_taken]])*60+MINUTE(tbl_raw_data[[#This Row],[Time_taken]])+SECOND(tbl_raw_data[[#This Row],[Time_taken]])/60</f>
        <v>10</v>
      </c>
      <c r="K5904" s="52">
        <f>DATE(YEAR(tbl_raw_data[[#This Row],[Date Actioned]]),MONTH(tbl_raw_data[[#This Row],[Date Actioned]]),DAY(tbl_raw_data[[#This Row],[Date Actioned]]))</f>
        <v>45165</v>
      </c>
      <c r="L5904" s="50" t="str">
        <f>UPPER(TEXT(tbl_raw_data[[#This Row],[updated_date]],"MMMM"))</f>
        <v>AUGUST</v>
      </c>
      <c r="M5904" s="50" t="str">
        <f>"WEEK "&amp; IF(ROUNDUP(DAY(tbl_raw_data[[#This Row],[updated_date]])/7,0)=5,4,ROUNDUP(DAY(tbl_raw_data[[#This Row],[updated_date]])/7,0))</f>
        <v>WEEK 4</v>
      </c>
      <c r="N5904" s="50" t="str">
        <f>UPPER(VLOOKUP(tbl_raw_data[[#This Row],[Analyst]],Settiings!$A$2:$B$16,2,0))</f>
        <v>ROHAN</v>
      </c>
      <c r="O5904" s="50" t="str">
        <f>TRIM(UPPER(tbl_raw_data[[#This Row],[Outcome]]))</f>
        <v>APPROVE</v>
      </c>
      <c r="P5904" s="50" t="str">
        <f>TRIM(UPPER(tbl_raw_data[[#This Row],[Queue Name]]))</f>
        <v>CONSUMER EXISTING</v>
      </c>
      <c r="Q5904" s="50" t="str">
        <f>IF(tbl_raw_data[[#This Row],[Time taken in min]]&lt;=Settiings!$D$2,"SLA_MET","SLA_NOT_MET")</f>
        <v>SLA_MET</v>
      </c>
      <c r="R5904" s="94"/>
    </row>
    <row r="5905" spans="1:18" x14ac:dyDescent="0.3">
      <c r="A5905" s="23" t="s">
        <v>6713</v>
      </c>
      <c r="B5905" s="15">
        <v>45165.669062499997</v>
      </c>
      <c r="C5905" s="15">
        <v>45165.674317129633</v>
      </c>
      <c r="D5905" s="11" t="s">
        <v>27</v>
      </c>
      <c r="E5905" s="12" t="s">
        <v>9</v>
      </c>
      <c r="F5905" s="11" t="s">
        <v>50</v>
      </c>
      <c r="G5905" s="13" t="s">
        <v>4777</v>
      </c>
      <c r="H5905" s="78"/>
      <c r="I5905" s="48">
        <f>tbl_raw_data[[#This Row],[Date Actioned]]-tbl_raw_data[[#This Row],[Date Tagged]]</f>
        <v>5.2546296356013045E-3</v>
      </c>
      <c r="J5905" s="46">
        <f>HOUR(tbl_raw_data[[#This Row],[Time_taken]])*60+MINUTE(tbl_raw_data[[#This Row],[Time_taken]])+SECOND(tbl_raw_data[[#This Row],[Time_taken]])/60</f>
        <v>7.5666666666666664</v>
      </c>
      <c r="K5905" s="52">
        <f>DATE(YEAR(tbl_raw_data[[#This Row],[Date Actioned]]),MONTH(tbl_raw_data[[#This Row],[Date Actioned]]),DAY(tbl_raw_data[[#This Row],[Date Actioned]]))</f>
        <v>45165</v>
      </c>
      <c r="L5905" s="50" t="str">
        <f>UPPER(TEXT(tbl_raw_data[[#This Row],[updated_date]],"MMMM"))</f>
        <v>AUGUST</v>
      </c>
      <c r="M5905" s="50" t="str">
        <f>"WEEK "&amp; IF(ROUNDUP(DAY(tbl_raw_data[[#This Row],[updated_date]])/7,0)=5,4,ROUNDUP(DAY(tbl_raw_data[[#This Row],[updated_date]])/7,0))</f>
        <v>WEEK 4</v>
      </c>
      <c r="N5905" s="50" t="str">
        <f>UPPER(VLOOKUP(tbl_raw_data[[#This Row],[Analyst]],Settiings!$A$2:$B$16,2,0))</f>
        <v>SHAHID</v>
      </c>
      <c r="O5905" s="50" t="str">
        <f>TRIM(UPPER(tbl_raw_data[[#This Row],[Outcome]]))</f>
        <v>DECLINE</v>
      </c>
      <c r="P5905" s="50" t="str">
        <f>TRIM(UPPER(tbl_raw_data[[#This Row],[Queue Name]]))</f>
        <v>CONSUMER EXISTING</v>
      </c>
      <c r="Q5905" s="50" t="str">
        <f>IF(tbl_raw_data[[#This Row],[Time taken in min]]&lt;=Settiings!$D$2,"SLA_MET","SLA_NOT_MET")</f>
        <v>SLA_MET</v>
      </c>
      <c r="R5905" s="94"/>
    </row>
    <row r="5906" spans="1:18" x14ac:dyDescent="0.3">
      <c r="A5906" s="23" t="s">
        <v>6715</v>
      </c>
      <c r="B5906" s="15">
        <v>45165.673611111109</v>
      </c>
      <c r="C5906" s="15">
        <v>45165.680949074071</v>
      </c>
      <c r="D5906" s="11" t="s">
        <v>13</v>
      </c>
      <c r="E5906" s="12" t="s">
        <v>9</v>
      </c>
      <c r="F5906" s="11" t="s">
        <v>65</v>
      </c>
      <c r="G5906" s="13" t="s">
        <v>946</v>
      </c>
      <c r="H5906" s="78"/>
      <c r="I5906" s="48">
        <f>tbl_raw_data[[#This Row],[Date Actioned]]-tbl_raw_data[[#This Row],[Date Tagged]]</f>
        <v>7.3379629611736163E-3</v>
      </c>
      <c r="J5906" s="46">
        <f>HOUR(tbl_raw_data[[#This Row],[Time_taken]])*60+MINUTE(tbl_raw_data[[#This Row],[Time_taken]])+SECOND(tbl_raw_data[[#This Row],[Time_taken]])/60</f>
        <v>10.566666666666666</v>
      </c>
      <c r="K5906" s="52">
        <f>DATE(YEAR(tbl_raw_data[[#This Row],[Date Actioned]]),MONTH(tbl_raw_data[[#This Row],[Date Actioned]]),DAY(tbl_raw_data[[#This Row],[Date Actioned]]))</f>
        <v>45165</v>
      </c>
      <c r="L5906" s="50" t="str">
        <f>UPPER(TEXT(tbl_raw_data[[#This Row],[updated_date]],"MMMM"))</f>
        <v>AUGUST</v>
      </c>
      <c r="M5906" s="50" t="str">
        <f>"WEEK "&amp; IF(ROUNDUP(DAY(tbl_raw_data[[#This Row],[updated_date]])/7,0)=5,4,ROUNDUP(DAY(tbl_raw_data[[#This Row],[updated_date]])/7,0))</f>
        <v>WEEK 4</v>
      </c>
      <c r="N5906" s="50" t="str">
        <f>UPPER(VLOOKUP(tbl_raw_data[[#This Row],[Analyst]],Settiings!$A$2:$B$16,2,0))</f>
        <v>SAM</v>
      </c>
      <c r="O5906" s="50" t="str">
        <f>TRIM(UPPER(tbl_raw_data[[#This Row],[Outcome]]))</f>
        <v>APPROVE</v>
      </c>
      <c r="P5906" s="50" t="str">
        <f>TRIM(UPPER(tbl_raw_data[[#This Row],[Queue Name]]))</f>
        <v>CONSUMER EXISTING</v>
      </c>
      <c r="Q5906" s="50" t="str">
        <f>IF(tbl_raw_data[[#This Row],[Time taken in min]]&lt;=Settiings!$D$2,"SLA_MET","SLA_NOT_MET")</f>
        <v>SLA_MET</v>
      </c>
      <c r="R5906" s="94"/>
    </row>
    <row r="5907" spans="1:18" x14ac:dyDescent="0.3">
      <c r="A5907" s="14" t="s">
        <v>6716</v>
      </c>
      <c r="B5907" s="15">
        <v>45165.673611111109</v>
      </c>
      <c r="C5907" s="15">
        <v>45165.68644675926</v>
      </c>
      <c r="D5907" s="11" t="s">
        <v>13</v>
      </c>
      <c r="E5907" s="12" t="s">
        <v>47</v>
      </c>
      <c r="F5907" s="11" t="s">
        <v>10</v>
      </c>
      <c r="G5907" s="13" t="s">
        <v>17</v>
      </c>
      <c r="H5907" s="78"/>
      <c r="I5907" s="48">
        <f>tbl_raw_data[[#This Row],[Date Actioned]]-tbl_raw_data[[#This Row],[Date Tagged]]</f>
        <v>1.283564815093996E-2</v>
      </c>
      <c r="J5907" s="46">
        <f>HOUR(tbl_raw_data[[#This Row],[Time_taken]])*60+MINUTE(tbl_raw_data[[#This Row],[Time_taken]])+SECOND(tbl_raw_data[[#This Row],[Time_taken]])/60</f>
        <v>18.483333333333334</v>
      </c>
      <c r="K5907" s="52">
        <f>DATE(YEAR(tbl_raw_data[[#This Row],[Date Actioned]]),MONTH(tbl_raw_data[[#This Row],[Date Actioned]]),DAY(tbl_raw_data[[#This Row],[Date Actioned]]))</f>
        <v>45165</v>
      </c>
      <c r="L5907" s="50" t="str">
        <f>UPPER(TEXT(tbl_raw_data[[#This Row],[updated_date]],"MMMM"))</f>
        <v>AUGUST</v>
      </c>
      <c r="M5907" s="50" t="str">
        <f>"WEEK "&amp; IF(ROUNDUP(DAY(tbl_raw_data[[#This Row],[updated_date]])/7,0)=5,4,ROUNDUP(DAY(tbl_raw_data[[#This Row],[updated_date]])/7,0))</f>
        <v>WEEK 4</v>
      </c>
      <c r="N5907" s="50" t="str">
        <f>UPPER(VLOOKUP(tbl_raw_data[[#This Row],[Analyst]],Settiings!$A$2:$B$16,2,0))</f>
        <v>NITESH</v>
      </c>
      <c r="O5907" s="50" t="str">
        <f>TRIM(UPPER(tbl_raw_data[[#This Row],[Outcome]]))</f>
        <v>APPROVE</v>
      </c>
      <c r="P5907" s="50" t="str">
        <f>TRIM(UPPER(tbl_raw_data[[#This Row],[Queue Name]]))</f>
        <v>CONSUMER PRE BUREAU</v>
      </c>
      <c r="Q5907" s="50" t="str">
        <f>IF(tbl_raw_data[[#This Row],[Time taken in min]]&lt;=Settiings!$D$2,"SLA_MET","SLA_NOT_MET")</f>
        <v>SLA_MET</v>
      </c>
      <c r="R5907" s="94"/>
    </row>
    <row r="5908" spans="1:18" x14ac:dyDescent="0.3">
      <c r="A5908" s="20" t="s">
        <v>6717</v>
      </c>
      <c r="B5908" s="15">
        <v>45165.674212962964</v>
      </c>
      <c r="C5908" s="15">
        <v>45165.676724537036</v>
      </c>
      <c r="D5908" s="11" t="s">
        <v>13</v>
      </c>
      <c r="E5908" s="12" t="s">
        <v>9</v>
      </c>
      <c r="F5908" s="11" t="s">
        <v>50</v>
      </c>
      <c r="G5908" s="13"/>
      <c r="H5908" s="78"/>
      <c r="I5908" s="48">
        <f>tbl_raw_data[[#This Row],[Date Actioned]]-tbl_raw_data[[#This Row],[Date Tagged]]</f>
        <v>2.5115740718320012E-3</v>
      </c>
      <c r="J5908" s="46">
        <f>HOUR(tbl_raw_data[[#This Row],[Time_taken]])*60+MINUTE(tbl_raw_data[[#This Row],[Time_taken]])+SECOND(tbl_raw_data[[#This Row],[Time_taken]])/60</f>
        <v>3.6166666666666667</v>
      </c>
      <c r="K5908" s="52">
        <f>DATE(YEAR(tbl_raw_data[[#This Row],[Date Actioned]]),MONTH(tbl_raw_data[[#This Row],[Date Actioned]]),DAY(tbl_raw_data[[#This Row],[Date Actioned]]))</f>
        <v>45165</v>
      </c>
      <c r="L5908" s="50" t="str">
        <f>UPPER(TEXT(tbl_raw_data[[#This Row],[updated_date]],"MMMM"))</f>
        <v>AUGUST</v>
      </c>
      <c r="M5908" s="50" t="str">
        <f>"WEEK "&amp; IF(ROUNDUP(DAY(tbl_raw_data[[#This Row],[updated_date]])/7,0)=5,4,ROUNDUP(DAY(tbl_raw_data[[#This Row],[updated_date]])/7,0))</f>
        <v>WEEK 4</v>
      </c>
      <c r="N5908" s="50" t="str">
        <f>UPPER(VLOOKUP(tbl_raw_data[[#This Row],[Analyst]],Settiings!$A$2:$B$16,2,0))</f>
        <v>SHAHID</v>
      </c>
      <c r="O5908" s="50" t="str">
        <f>TRIM(UPPER(tbl_raw_data[[#This Row],[Outcome]]))</f>
        <v>APPROVE</v>
      </c>
      <c r="P5908" s="50" t="str">
        <f>TRIM(UPPER(tbl_raw_data[[#This Row],[Queue Name]]))</f>
        <v>CONSUMER EXISTING</v>
      </c>
      <c r="Q5908" s="50" t="str">
        <f>IF(tbl_raw_data[[#This Row],[Time taken in min]]&lt;=Settiings!$D$2,"SLA_MET","SLA_NOT_MET")</f>
        <v>SLA_MET</v>
      </c>
      <c r="R5908" s="94"/>
    </row>
    <row r="5909" spans="1:18" x14ac:dyDescent="0.3">
      <c r="A5909" s="14" t="s">
        <v>6718</v>
      </c>
      <c r="B5909" s="15">
        <v>45165.674988425926</v>
      </c>
      <c r="C5909" s="15">
        <v>45165.682928240742</v>
      </c>
      <c r="D5909" s="11" t="s">
        <v>27</v>
      </c>
      <c r="E5909" s="12" t="s">
        <v>9</v>
      </c>
      <c r="F5909" s="11" t="s">
        <v>65</v>
      </c>
      <c r="G5909" s="13" t="s">
        <v>4777</v>
      </c>
      <c r="H5909" s="78"/>
      <c r="I5909" s="48">
        <f>tbl_raw_data[[#This Row],[Date Actioned]]-tbl_raw_data[[#This Row],[Date Tagged]]</f>
        <v>7.9398148154723458E-3</v>
      </c>
      <c r="J5909" s="46">
        <f>HOUR(tbl_raw_data[[#This Row],[Time_taken]])*60+MINUTE(tbl_raw_data[[#This Row],[Time_taken]])+SECOND(tbl_raw_data[[#This Row],[Time_taken]])/60</f>
        <v>11.433333333333334</v>
      </c>
      <c r="K5909" s="52">
        <f>DATE(YEAR(tbl_raw_data[[#This Row],[Date Actioned]]),MONTH(tbl_raw_data[[#This Row],[Date Actioned]]),DAY(tbl_raw_data[[#This Row],[Date Actioned]]))</f>
        <v>45165</v>
      </c>
      <c r="L5909" s="50" t="str">
        <f>UPPER(TEXT(tbl_raw_data[[#This Row],[updated_date]],"MMMM"))</f>
        <v>AUGUST</v>
      </c>
      <c r="M5909" s="50" t="str">
        <f>"WEEK "&amp; IF(ROUNDUP(DAY(tbl_raw_data[[#This Row],[updated_date]])/7,0)=5,4,ROUNDUP(DAY(tbl_raw_data[[#This Row],[updated_date]])/7,0))</f>
        <v>WEEK 4</v>
      </c>
      <c r="N5909" s="50" t="str">
        <f>UPPER(VLOOKUP(tbl_raw_data[[#This Row],[Analyst]],Settiings!$A$2:$B$16,2,0))</f>
        <v>SAM</v>
      </c>
      <c r="O5909" s="50" t="str">
        <f>TRIM(UPPER(tbl_raw_data[[#This Row],[Outcome]]))</f>
        <v>DECLINE</v>
      </c>
      <c r="P5909" s="50" t="str">
        <f>TRIM(UPPER(tbl_raw_data[[#This Row],[Queue Name]]))</f>
        <v>CONSUMER EXISTING</v>
      </c>
      <c r="Q5909" s="50" t="str">
        <f>IF(tbl_raw_data[[#This Row],[Time taken in min]]&lt;=Settiings!$D$2,"SLA_MET","SLA_NOT_MET")</f>
        <v>SLA_MET</v>
      </c>
      <c r="R5909" s="94"/>
    </row>
    <row r="5910" spans="1:18" x14ac:dyDescent="0.3">
      <c r="A5910" s="20" t="s">
        <v>6719</v>
      </c>
      <c r="B5910" s="15">
        <v>45165.684166666666</v>
      </c>
      <c r="C5910" s="15">
        <v>45165.687696759262</v>
      </c>
      <c r="D5910" s="11" t="s">
        <v>27</v>
      </c>
      <c r="E5910" s="12" t="s">
        <v>9</v>
      </c>
      <c r="F5910" s="11" t="s">
        <v>50</v>
      </c>
      <c r="G5910" s="13"/>
      <c r="H5910" s="78"/>
      <c r="I5910" s="48">
        <f>tbl_raw_data[[#This Row],[Date Actioned]]-tbl_raw_data[[#This Row],[Date Tagged]]</f>
        <v>3.5300925956107676E-3</v>
      </c>
      <c r="J5910" s="46">
        <f>HOUR(tbl_raw_data[[#This Row],[Time_taken]])*60+MINUTE(tbl_raw_data[[#This Row],[Time_taken]])+SECOND(tbl_raw_data[[#This Row],[Time_taken]])/60</f>
        <v>5.083333333333333</v>
      </c>
      <c r="K5910" s="52">
        <f>DATE(YEAR(tbl_raw_data[[#This Row],[Date Actioned]]),MONTH(tbl_raw_data[[#This Row],[Date Actioned]]),DAY(tbl_raw_data[[#This Row],[Date Actioned]]))</f>
        <v>45165</v>
      </c>
      <c r="L5910" s="50" t="str">
        <f>UPPER(TEXT(tbl_raw_data[[#This Row],[updated_date]],"MMMM"))</f>
        <v>AUGUST</v>
      </c>
      <c r="M5910" s="50" t="str">
        <f>"WEEK "&amp; IF(ROUNDUP(DAY(tbl_raw_data[[#This Row],[updated_date]])/7,0)=5,4,ROUNDUP(DAY(tbl_raw_data[[#This Row],[updated_date]])/7,0))</f>
        <v>WEEK 4</v>
      </c>
      <c r="N5910" s="50" t="str">
        <f>UPPER(VLOOKUP(tbl_raw_data[[#This Row],[Analyst]],Settiings!$A$2:$B$16,2,0))</f>
        <v>SHAHID</v>
      </c>
      <c r="O5910" s="50" t="str">
        <f>TRIM(UPPER(tbl_raw_data[[#This Row],[Outcome]]))</f>
        <v>DECLINE</v>
      </c>
      <c r="P5910" s="50" t="str">
        <f>TRIM(UPPER(tbl_raw_data[[#This Row],[Queue Name]]))</f>
        <v>CONSUMER EXISTING</v>
      </c>
      <c r="Q5910" s="50" t="str">
        <f>IF(tbl_raw_data[[#This Row],[Time taken in min]]&lt;=Settiings!$D$2,"SLA_MET","SLA_NOT_MET")</f>
        <v>SLA_MET</v>
      </c>
      <c r="R5910" s="94"/>
    </row>
    <row r="5911" spans="1:18" x14ac:dyDescent="0.3">
      <c r="A5911" s="23" t="s">
        <v>6720</v>
      </c>
      <c r="B5911" s="15">
        <v>45165.684444444443</v>
      </c>
      <c r="C5911" s="15">
        <v>45165.692094907405</v>
      </c>
      <c r="D5911" s="11" t="s">
        <v>13</v>
      </c>
      <c r="E5911" s="12" t="s">
        <v>19</v>
      </c>
      <c r="F5911" s="11" t="s">
        <v>76</v>
      </c>
      <c r="G5911" s="13"/>
      <c r="H5911" s="78"/>
      <c r="I5911" s="48">
        <f>tbl_raw_data[[#This Row],[Date Actioned]]-tbl_raw_data[[#This Row],[Date Tagged]]</f>
        <v>7.6504629614646547E-3</v>
      </c>
      <c r="J5911" s="46">
        <f>HOUR(tbl_raw_data[[#This Row],[Time_taken]])*60+MINUTE(tbl_raw_data[[#This Row],[Time_taken]])+SECOND(tbl_raw_data[[#This Row],[Time_taken]])/60</f>
        <v>11.016666666666667</v>
      </c>
      <c r="K5911" s="52">
        <f>DATE(YEAR(tbl_raw_data[[#This Row],[Date Actioned]]),MONTH(tbl_raw_data[[#This Row],[Date Actioned]]),DAY(tbl_raw_data[[#This Row],[Date Actioned]]))</f>
        <v>45165</v>
      </c>
      <c r="L5911" s="50" t="str">
        <f>UPPER(TEXT(tbl_raw_data[[#This Row],[updated_date]],"MMMM"))</f>
        <v>AUGUST</v>
      </c>
      <c r="M5911" s="50" t="str">
        <f>"WEEK "&amp; IF(ROUNDUP(DAY(tbl_raw_data[[#This Row],[updated_date]])/7,0)=5,4,ROUNDUP(DAY(tbl_raw_data[[#This Row],[updated_date]])/7,0))</f>
        <v>WEEK 4</v>
      </c>
      <c r="N5911" s="50" t="str">
        <f>UPPER(VLOOKUP(tbl_raw_data[[#This Row],[Analyst]],Settiings!$A$2:$B$16,2,0))</f>
        <v>ROHAN</v>
      </c>
      <c r="O5911" s="50" t="str">
        <f>TRIM(UPPER(tbl_raw_data[[#This Row],[Outcome]]))</f>
        <v>APPROVE</v>
      </c>
      <c r="P5911" s="50" t="str">
        <f>TRIM(UPPER(tbl_raw_data[[#This Row],[Queue Name]]))</f>
        <v>CONSUMER POST BUREAU</v>
      </c>
      <c r="Q5911" s="50" t="str">
        <f>IF(tbl_raw_data[[#This Row],[Time taken in min]]&lt;=Settiings!$D$2,"SLA_MET","SLA_NOT_MET")</f>
        <v>SLA_MET</v>
      </c>
      <c r="R5911" s="94"/>
    </row>
    <row r="5912" spans="1:18" x14ac:dyDescent="0.3">
      <c r="A5912" s="14" t="s">
        <v>6721</v>
      </c>
      <c r="B5912" s="15">
        <v>45165.695150462961</v>
      </c>
      <c r="C5912" s="15">
        <v>45165.705497685187</v>
      </c>
      <c r="D5912" s="11" t="s">
        <v>13</v>
      </c>
      <c r="E5912" s="12" t="s">
        <v>9</v>
      </c>
      <c r="F5912" s="11" t="s">
        <v>10</v>
      </c>
      <c r="G5912" s="13"/>
      <c r="H5912" s="78"/>
      <c r="I5912" s="48">
        <f>tbl_raw_data[[#This Row],[Date Actioned]]-tbl_raw_data[[#This Row],[Date Tagged]]</f>
        <v>1.0347222225391306E-2</v>
      </c>
      <c r="J5912" s="46">
        <f>HOUR(tbl_raw_data[[#This Row],[Time_taken]])*60+MINUTE(tbl_raw_data[[#This Row],[Time_taken]])+SECOND(tbl_raw_data[[#This Row],[Time_taken]])/60</f>
        <v>14.9</v>
      </c>
      <c r="K5912" s="52">
        <f>DATE(YEAR(tbl_raw_data[[#This Row],[Date Actioned]]),MONTH(tbl_raw_data[[#This Row],[Date Actioned]]),DAY(tbl_raw_data[[#This Row],[Date Actioned]]))</f>
        <v>45165</v>
      </c>
      <c r="L5912" s="50" t="str">
        <f>UPPER(TEXT(tbl_raw_data[[#This Row],[updated_date]],"MMMM"))</f>
        <v>AUGUST</v>
      </c>
      <c r="M5912" s="50" t="str">
        <f>"WEEK "&amp; IF(ROUNDUP(DAY(tbl_raw_data[[#This Row],[updated_date]])/7,0)=5,4,ROUNDUP(DAY(tbl_raw_data[[#This Row],[updated_date]])/7,0))</f>
        <v>WEEK 4</v>
      </c>
      <c r="N5912" s="50" t="str">
        <f>UPPER(VLOOKUP(tbl_raw_data[[#This Row],[Analyst]],Settiings!$A$2:$B$16,2,0))</f>
        <v>NITESH</v>
      </c>
      <c r="O5912" s="50" t="str">
        <f>TRIM(UPPER(tbl_raw_data[[#This Row],[Outcome]]))</f>
        <v>APPROVE</v>
      </c>
      <c r="P5912" s="50" t="str">
        <f>TRIM(UPPER(tbl_raw_data[[#This Row],[Queue Name]]))</f>
        <v>CONSUMER EXISTING</v>
      </c>
      <c r="Q5912" s="50" t="str">
        <f>IF(tbl_raw_data[[#This Row],[Time taken in min]]&lt;=Settiings!$D$2,"SLA_MET","SLA_NOT_MET")</f>
        <v>SLA_MET</v>
      </c>
      <c r="R5912" s="94"/>
    </row>
    <row r="5913" spans="1:18" x14ac:dyDescent="0.3">
      <c r="A5913" s="20" t="s">
        <v>6722</v>
      </c>
      <c r="B5913" s="15">
        <v>45165.695173611108</v>
      </c>
      <c r="C5913" s="15">
        <v>45165.699178240742</v>
      </c>
      <c r="D5913" s="11" t="s">
        <v>13</v>
      </c>
      <c r="E5913" s="12" t="s">
        <v>9</v>
      </c>
      <c r="F5913" s="11" t="s">
        <v>1222</v>
      </c>
      <c r="G5913" s="13" t="s">
        <v>77</v>
      </c>
      <c r="H5913" s="78"/>
      <c r="I5913" s="48">
        <f>tbl_raw_data[[#This Row],[Date Actioned]]-tbl_raw_data[[#This Row],[Date Tagged]]</f>
        <v>4.0046296344371513E-3</v>
      </c>
      <c r="J5913" s="46">
        <f>HOUR(tbl_raw_data[[#This Row],[Time_taken]])*60+MINUTE(tbl_raw_data[[#This Row],[Time_taken]])+SECOND(tbl_raw_data[[#This Row],[Time_taken]])/60</f>
        <v>5.7666666666666666</v>
      </c>
      <c r="K5913" s="52">
        <f>DATE(YEAR(tbl_raw_data[[#This Row],[Date Actioned]]),MONTH(tbl_raw_data[[#This Row],[Date Actioned]]),DAY(tbl_raw_data[[#This Row],[Date Actioned]]))</f>
        <v>45165</v>
      </c>
      <c r="L5913" s="50" t="str">
        <f>UPPER(TEXT(tbl_raw_data[[#This Row],[updated_date]],"MMMM"))</f>
        <v>AUGUST</v>
      </c>
      <c r="M5913" s="50" t="str">
        <f>"WEEK "&amp; IF(ROUNDUP(DAY(tbl_raw_data[[#This Row],[updated_date]])/7,0)=5,4,ROUNDUP(DAY(tbl_raw_data[[#This Row],[updated_date]])/7,0))</f>
        <v>WEEK 4</v>
      </c>
      <c r="N5913" s="50" t="str">
        <f>UPPER(VLOOKUP(tbl_raw_data[[#This Row],[Analyst]],Settiings!$A$2:$B$16,2,0))</f>
        <v>HARDIK</v>
      </c>
      <c r="O5913" s="50" t="str">
        <f>TRIM(UPPER(tbl_raw_data[[#This Row],[Outcome]]))</f>
        <v>APPROVE</v>
      </c>
      <c r="P5913" s="50" t="str">
        <f>TRIM(UPPER(tbl_raw_data[[#This Row],[Queue Name]]))</f>
        <v>CONSUMER EXISTING</v>
      </c>
      <c r="Q5913" s="50" t="str">
        <f>IF(tbl_raw_data[[#This Row],[Time taken in min]]&lt;=Settiings!$D$2,"SLA_MET","SLA_NOT_MET")</f>
        <v>SLA_MET</v>
      </c>
      <c r="R5913" s="94"/>
    </row>
    <row r="5914" spans="1:18" x14ac:dyDescent="0.3">
      <c r="A5914" s="23" t="s">
        <v>6723</v>
      </c>
      <c r="B5914" s="15">
        <v>45165.697800925926</v>
      </c>
      <c r="C5914" s="15">
        <v>45165.704479166663</v>
      </c>
      <c r="D5914" s="11" t="s">
        <v>13</v>
      </c>
      <c r="E5914" s="12" t="s">
        <v>47</v>
      </c>
      <c r="F5914" s="11" t="s">
        <v>65</v>
      </c>
      <c r="G5914" s="13" t="s">
        <v>77</v>
      </c>
      <c r="H5914" s="78"/>
      <c r="I5914" s="48">
        <f>tbl_raw_data[[#This Row],[Date Actioned]]-tbl_raw_data[[#This Row],[Date Tagged]]</f>
        <v>6.6782407375285402E-3</v>
      </c>
      <c r="J5914" s="46">
        <f>HOUR(tbl_raw_data[[#This Row],[Time_taken]])*60+MINUTE(tbl_raw_data[[#This Row],[Time_taken]])+SECOND(tbl_raw_data[[#This Row],[Time_taken]])/60</f>
        <v>9.6166666666666671</v>
      </c>
      <c r="K5914" s="52">
        <f>DATE(YEAR(tbl_raw_data[[#This Row],[Date Actioned]]),MONTH(tbl_raw_data[[#This Row],[Date Actioned]]),DAY(tbl_raw_data[[#This Row],[Date Actioned]]))</f>
        <v>45165</v>
      </c>
      <c r="L5914" s="50" t="str">
        <f>UPPER(TEXT(tbl_raw_data[[#This Row],[updated_date]],"MMMM"))</f>
        <v>AUGUST</v>
      </c>
      <c r="M5914" s="50" t="str">
        <f>"WEEK "&amp; IF(ROUNDUP(DAY(tbl_raw_data[[#This Row],[updated_date]])/7,0)=5,4,ROUNDUP(DAY(tbl_raw_data[[#This Row],[updated_date]])/7,0))</f>
        <v>WEEK 4</v>
      </c>
      <c r="N5914" s="50" t="str">
        <f>UPPER(VLOOKUP(tbl_raw_data[[#This Row],[Analyst]],Settiings!$A$2:$B$16,2,0))</f>
        <v>SAM</v>
      </c>
      <c r="O5914" s="50" t="str">
        <f>TRIM(UPPER(tbl_raw_data[[#This Row],[Outcome]]))</f>
        <v>APPROVE</v>
      </c>
      <c r="P5914" s="50" t="str">
        <f>TRIM(UPPER(tbl_raw_data[[#This Row],[Queue Name]]))</f>
        <v>CONSUMER PRE BUREAU</v>
      </c>
      <c r="Q5914" s="50" t="str">
        <f>IF(tbl_raw_data[[#This Row],[Time taken in min]]&lt;=Settiings!$D$2,"SLA_MET","SLA_NOT_MET")</f>
        <v>SLA_MET</v>
      </c>
      <c r="R5914" s="94"/>
    </row>
    <row r="5915" spans="1:18" x14ac:dyDescent="0.3">
      <c r="A5915" s="92" t="s">
        <v>6724</v>
      </c>
      <c r="B5915" s="38">
        <v>45165.699062500003</v>
      </c>
      <c r="C5915" s="38">
        <v>45165.713680555556</v>
      </c>
      <c r="D5915" s="39" t="s">
        <v>13</v>
      </c>
      <c r="E5915" s="40" t="s">
        <v>9</v>
      </c>
      <c r="F5915" s="39" t="s">
        <v>10</v>
      </c>
      <c r="G5915" s="41"/>
      <c r="H5915" s="78"/>
      <c r="I5915" s="48">
        <f>tbl_raw_data[[#This Row],[Date Actioned]]-tbl_raw_data[[#This Row],[Date Tagged]]</f>
        <v>1.4618055553000886E-2</v>
      </c>
      <c r="J5915" s="46">
        <f>HOUR(tbl_raw_data[[#This Row],[Time_taken]])*60+MINUTE(tbl_raw_data[[#This Row],[Time_taken]])+SECOND(tbl_raw_data[[#This Row],[Time_taken]])/60</f>
        <v>21.05</v>
      </c>
      <c r="K5915" s="52">
        <f>DATE(YEAR(tbl_raw_data[[#This Row],[Date Actioned]]),MONTH(tbl_raw_data[[#This Row],[Date Actioned]]),DAY(tbl_raw_data[[#This Row],[Date Actioned]]))</f>
        <v>45165</v>
      </c>
      <c r="L5915" s="50" t="str">
        <f>UPPER(TEXT(tbl_raw_data[[#This Row],[updated_date]],"MMMM"))</f>
        <v>AUGUST</v>
      </c>
      <c r="M5915" s="50" t="str">
        <f>"WEEK "&amp; IF(ROUNDUP(DAY(tbl_raw_data[[#This Row],[updated_date]])/7,0)=5,4,ROUNDUP(DAY(tbl_raw_data[[#This Row],[updated_date]])/7,0))</f>
        <v>WEEK 4</v>
      </c>
      <c r="N5915" s="50" t="str">
        <f>UPPER(VLOOKUP(tbl_raw_data[[#This Row],[Analyst]],Settiings!$A$2:$B$16,2,0))</f>
        <v>NITESH</v>
      </c>
      <c r="O5915" s="50" t="str">
        <f>TRIM(UPPER(tbl_raw_data[[#This Row],[Outcome]]))</f>
        <v>APPROVE</v>
      </c>
      <c r="P5915" s="50" t="str">
        <f>TRIM(UPPER(tbl_raw_data[[#This Row],[Queue Name]]))</f>
        <v>CONSUMER EXISTING</v>
      </c>
      <c r="Q5915" s="50" t="str">
        <f>IF(tbl_raw_data[[#This Row],[Time taken in min]]&lt;=Settiings!$D$2,"SLA_MET","SLA_NOT_MET")</f>
        <v>SLA_NOT_MET</v>
      </c>
      <c r="R5915" s="94"/>
    </row>
    <row r="5916" spans="1:18" x14ac:dyDescent="0.3">
      <c r="A5916" s="20" t="s">
        <v>6727</v>
      </c>
      <c r="B5916" s="15">
        <v>45165.701296296298</v>
      </c>
      <c r="C5916" s="15">
        <v>45165.710289351853</v>
      </c>
      <c r="D5916" s="11" t="s">
        <v>13</v>
      </c>
      <c r="E5916" s="12" t="s">
        <v>9</v>
      </c>
      <c r="F5916" s="11" t="s">
        <v>50</v>
      </c>
      <c r="G5916" s="13"/>
      <c r="H5916" s="78"/>
      <c r="I5916" s="48">
        <f>tbl_raw_data[[#This Row],[Date Actioned]]-tbl_raw_data[[#This Row],[Date Tagged]]</f>
        <v>8.9930555550381541E-3</v>
      </c>
      <c r="J5916" s="46">
        <f>HOUR(tbl_raw_data[[#This Row],[Time_taken]])*60+MINUTE(tbl_raw_data[[#This Row],[Time_taken]])+SECOND(tbl_raw_data[[#This Row],[Time_taken]])/60</f>
        <v>12.95</v>
      </c>
      <c r="K5916" s="52">
        <f>DATE(YEAR(tbl_raw_data[[#This Row],[Date Actioned]]),MONTH(tbl_raw_data[[#This Row],[Date Actioned]]),DAY(tbl_raw_data[[#This Row],[Date Actioned]]))</f>
        <v>45165</v>
      </c>
      <c r="L5916" s="50" t="str">
        <f>UPPER(TEXT(tbl_raw_data[[#This Row],[updated_date]],"MMMM"))</f>
        <v>AUGUST</v>
      </c>
      <c r="M5916" s="50" t="str">
        <f>"WEEK "&amp; IF(ROUNDUP(DAY(tbl_raw_data[[#This Row],[updated_date]])/7,0)=5,4,ROUNDUP(DAY(tbl_raw_data[[#This Row],[updated_date]])/7,0))</f>
        <v>WEEK 4</v>
      </c>
      <c r="N5916" s="50" t="str">
        <f>UPPER(VLOOKUP(tbl_raw_data[[#This Row],[Analyst]],Settiings!$A$2:$B$16,2,0))</f>
        <v>SHAHID</v>
      </c>
      <c r="O5916" s="50" t="str">
        <f>TRIM(UPPER(tbl_raw_data[[#This Row],[Outcome]]))</f>
        <v>APPROVE</v>
      </c>
      <c r="P5916" s="50" t="str">
        <f>TRIM(UPPER(tbl_raw_data[[#This Row],[Queue Name]]))</f>
        <v>CONSUMER EXISTING</v>
      </c>
      <c r="Q5916" s="50" t="str">
        <f>IF(tbl_raw_data[[#This Row],[Time taken in min]]&lt;=Settiings!$D$2,"SLA_MET","SLA_NOT_MET")</f>
        <v>SLA_MET</v>
      </c>
      <c r="R5916" s="94"/>
    </row>
    <row r="5917" spans="1:18" x14ac:dyDescent="0.3">
      <c r="A5917" s="23" t="s">
        <v>6729</v>
      </c>
      <c r="B5917" s="15">
        <v>45165.715405092589</v>
      </c>
      <c r="C5917" s="15">
        <v>45165.720335648148</v>
      </c>
      <c r="D5917" s="11" t="s">
        <v>13</v>
      </c>
      <c r="E5917" s="12" t="s">
        <v>9</v>
      </c>
      <c r="F5917" s="11" t="s">
        <v>65</v>
      </c>
      <c r="G5917" s="13" t="s">
        <v>946</v>
      </c>
      <c r="H5917" s="78"/>
      <c r="I5917" s="48">
        <f>tbl_raw_data[[#This Row],[Date Actioned]]-tbl_raw_data[[#This Row],[Date Tagged]]</f>
        <v>4.9305555585306138E-3</v>
      </c>
      <c r="J5917" s="46">
        <f>HOUR(tbl_raw_data[[#This Row],[Time_taken]])*60+MINUTE(tbl_raw_data[[#This Row],[Time_taken]])+SECOND(tbl_raw_data[[#This Row],[Time_taken]])/60</f>
        <v>7.1</v>
      </c>
      <c r="K5917" s="52">
        <f>DATE(YEAR(tbl_raw_data[[#This Row],[Date Actioned]]),MONTH(tbl_raw_data[[#This Row],[Date Actioned]]),DAY(tbl_raw_data[[#This Row],[Date Actioned]]))</f>
        <v>45165</v>
      </c>
      <c r="L5917" s="50" t="str">
        <f>UPPER(TEXT(tbl_raw_data[[#This Row],[updated_date]],"MMMM"))</f>
        <v>AUGUST</v>
      </c>
      <c r="M5917" s="50" t="str">
        <f>"WEEK "&amp; IF(ROUNDUP(DAY(tbl_raw_data[[#This Row],[updated_date]])/7,0)=5,4,ROUNDUP(DAY(tbl_raw_data[[#This Row],[updated_date]])/7,0))</f>
        <v>WEEK 4</v>
      </c>
      <c r="N5917" s="50" t="str">
        <f>UPPER(VLOOKUP(tbl_raw_data[[#This Row],[Analyst]],Settiings!$A$2:$B$16,2,0))</f>
        <v>SAM</v>
      </c>
      <c r="O5917" s="50" t="str">
        <f>TRIM(UPPER(tbl_raw_data[[#This Row],[Outcome]]))</f>
        <v>APPROVE</v>
      </c>
      <c r="P5917" s="50" t="str">
        <f>TRIM(UPPER(tbl_raw_data[[#This Row],[Queue Name]]))</f>
        <v>CONSUMER EXISTING</v>
      </c>
      <c r="Q5917" s="50" t="str">
        <f>IF(tbl_raw_data[[#This Row],[Time taken in min]]&lt;=Settiings!$D$2,"SLA_MET","SLA_NOT_MET")</f>
        <v>SLA_MET</v>
      </c>
      <c r="R5917" s="94"/>
    </row>
    <row r="5918" spans="1:18" x14ac:dyDescent="0.3">
      <c r="A5918" s="14" t="s">
        <v>6731</v>
      </c>
      <c r="B5918" s="15">
        <v>45165.750567129631</v>
      </c>
      <c r="C5918" s="15">
        <v>45165.755601851852</v>
      </c>
      <c r="D5918" s="11" t="s">
        <v>13</v>
      </c>
      <c r="E5918" s="12" t="s">
        <v>9</v>
      </c>
      <c r="F5918" s="11" t="s">
        <v>1222</v>
      </c>
      <c r="G5918" s="13" t="s">
        <v>17</v>
      </c>
      <c r="H5918" s="78"/>
      <c r="I5918" s="48">
        <f>tbl_raw_data[[#This Row],[Date Actioned]]-tbl_raw_data[[#This Row],[Date Tagged]]</f>
        <v>5.0347222204436548E-3</v>
      </c>
      <c r="J5918" s="46">
        <f>HOUR(tbl_raw_data[[#This Row],[Time_taken]])*60+MINUTE(tbl_raw_data[[#This Row],[Time_taken]])+SECOND(tbl_raw_data[[#This Row],[Time_taken]])/60</f>
        <v>7.25</v>
      </c>
      <c r="K5918" s="52">
        <f>DATE(YEAR(tbl_raw_data[[#This Row],[Date Actioned]]),MONTH(tbl_raw_data[[#This Row],[Date Actioned]]),DAY(tbl_raw_data[[#This Row],[Date Actioned]]))</f>
        <v>45165</v>
      </c>
      <c r="L5918" s="50" t="str">
        <f>UPPER(TEXT(tbl_raw_data[[#This Row],[updated_date]],"MMMM"))</f>
        <v>AUGUST</v>
      </c>
      <c r="M5918" s="50" t="str">
        <f>"WEEK "&amp; IF(ROUNDUP(DAY(tbl_raw_data[[#This Row],[updated_date]])/7,0)=5,4,ROUNDUP(DAY(tbl_raw_data[[#This Row],[updated_date]])/7,0))</f>
        <v>WEEK 4</v>
      </c>
      <c r="N5918" s="50" t="str">
        <f>UPPER(VLOOKUP(tbl_raw_data[[#This Row],[Analyst]],Settiings!$A$2:$B$16,2,0))</f>
        <v>HARDIK</v>
      </c>
      <c r="O5918" s="50" t="str">
        <f>TRIM(UPPER(tbl_raw_data[[#This Row],[Outcome]]))</f>
        <v>APPROVE</v>
      </c>
      <c r="P5918" s="50" t="str">
        <f>TRIM(UPPER(tbl_raw_data[[#This Row],[Queue Name]]))</f>
        <v>CONSUMER EXISTING</v>
      </c>
      <c r="Q5918" s="50" t="str">
        <f>IF(tbl_raw_data[[#This Row],[Time taken in min]]&lt;=Settiings!$D$2,"SLA_MET","SLA_NOT_MET")</f>
        <v>SLA_MET</v>
      </c>
      <c r="R5918" s="94"/>
    </row>
    <row r="5919" spans="1:18" x14ac:dyDescent="0.3">
      <c r="A5919" s="20" t="s">
        <v>6732</v>
      </c>
      <c r="B5919" s="15">
        <v>45165.772604166668</v>
      </c>
      <c r="C5919" s="15">
        <v>45165.781412037039</v>
      </c>
      <c r="D5919" s="11" t="s">
        <v>13</v>
      </c>
      <c r="E5919" s="12" t="s">
        <v>9</v>
      </c>
      <c r="F5919" s="11" t="s">
        <v>10</v>
      </c>
      <c r="G5919" s="13" t="s">
        <v>17</v>
      </c>
      <c r="H5919" s="78"/>
      <c r="I5919" s="48">
        <f>tbl_raw_data[[#This Row],[Date Actioned]]-tbl_raw_data[[#This Row],[Date Tagged]]</f>
        <v>8.8078703702194616E-3</v>
      </c>
      <c r="J5919" s="46">
        <f>HOUR(tbl_raw_data[[#This Row],[Time_taken]])*60+MINUTE(tbl_raw_data[[#This Row],[Time_taken]])+SECOND(tbl_raw_data[[#This Row],[Time_taken]])/60</f>
        <v>12.683333333333334</v>
      </c>
      <c r="K5919" s="52">
        <f>DATE(YEAR(tbl_raw_data[[#This Row],[Date Actioned]]),MONTH(tbl_raw_data[[#This Row],[Date Actioned]]),DAY(tbl_raw_data[[#This Row],[Date Actioned]]))</f>
        <v>45165</v>
      </c>
      <c r="L5919" s="50" t="str">
        <f>UPPER(TEXT(tbl_raw_data[[#This Row],[updated_date]],"MMMM"))</f>
        <v>AUGUST</v>
      </c>
      <c r="M5919" s="50" t="str">
        <f>"WEEK "&amp; IF(ROUNDUP(DAY(tbl_raw_data[[#This Row],[updated_date]])/7,0)=5,4,ROUNDUP(DAY(tbl_raw_data[[#This Row],[updated_date]])/7,0))</f>
        <v>WEEK 4</v>
      </c>
      <c r="N5919" s="50" t="str">
        <f>UPPER(VLOOKUP(tbl_raw_data[[#This Row],[Analyst]],Settiings!$A$2:$B$16,2,0))</f>
        <v>NITESH</v>
      </c>
      <c r="O5919" s="50" t="str">
        <f>TRIM(UPPER(tbl_raw_data[[#This Row],[Outcome]]))</f>
        <v>APPROVE</v>
      </c>
      <c r="P5919" s="50" t="str">
        <f>TRIM(UPPER(tbl_raw_data[[#This Row],[Queue Name]]))</f>
        <v>CONSUMER EXISTING</v>
      </c>
      <c r="Q5919" s="50" t="str">
        <f>IF(tbl_raw_data[[#This Row],[Time taken in min]]&lt;=Settiings!$D$2,"SLA_MET","SLA_NOT_MET")</f>
        <v>SLA_MET</v>
      </c>
      <c r="R5919" s="94"/>
    </row>
    <row r="5920" spans="1:18" x14ac:dyDescent="0.3">
      <c r="A5920" s="8" t="s">
        <v>6733</v>
      </c>
      <c r="B5920" s="9">
        <v>45166.380196759259</v>
      </c>
      <c r="C5920" s="10">
        <v>45166.390266203707</v>
      </c>
      <c r="D5920" s="11" t="s">
        <v>13</v>
      </c>
      <c r="E5920" s="12" t="s">
        <v>19</v>
      </c>
      <c r="F5920" s="11" t="s">
        <v>24</v>
      </c>
      <c r="G5920" s="13"/>
      <c r="H5920" s="78"/>
      <c r="I5920" s="48">
        <f>tbl_raw_data[[#This Row],[Date Actioned]]-tbl_raw_data[[#This Row],[Date Tagged]]</f>
        <v>1.0069444448163267E-2</v>
      </c>
      <c r="J5920" s="46">
        <f>HOUR(tbl_raw_data[[#This Row],[Time_taken]])*60+MINUTE(tbl_raw_data[[#This Row],[Time_taken]])+SECOND(tbl_raw_data[[#This Row],[Time_taken]])/60</f>
        <v>14.5</v>
      </c>
      <c r="K5920" s="52">
        <f>DATE(YEAR(tbl_raw_data[[#This Row],[Date Actioned]]),MONTH(tbl_raw_data[[#This Row],[Date Actioned]]),DAY(tbl_raw_data[[#This Row],[Date Actioned]]))</f>
        <v>45166</v>
      </c>
      <c r="L5920" s="50" t="str">
        <f>UPPER(TEXT(tbl_raw_data[[#This Row],[updated_date]],"MMMM"))</f>
        <v>AUGUST</v>
      </c>
      <c r="M5920" s="50" t="str">
        <f>"WEEK "&amp; IF(ROUNDUP(DAY(tbl_raw_data[[#This Row],[updated_date]])/7,0)=5,4,ROUNDUP(DAY(tbl_raw_data[[#This Row],[updated_date]])/7,0))</f>
        <v>WEEK 4</v>
      </c>
      <c r="N5920" s="50" t="str">
        <f>UPPER(VLOOKUP(tbl_raw_data[[#This Row],[Analyst]],Settiings!$A$2:$B$16,2,0))</f>
        <v>QUADIR</v>
      </c>
      <c r="O5920" s="50" t="str">
        <f>TRIM(UPPER(tbl_raw_data[[#This Row],[Outcome]]))</f>
        <v>APPROVE</v>
      </c>
      <c r="P5920" s="50" t="str">
        <f>TRIM(UPPER(tbl_raw_data[[#This Row],[Queue Name]]))</f>
        <v>CONSUMER POST BUREAU</v>
      </c>
      <c r="Q5920" s="50" t="str">
        <f>IF(tbl_raw_data[[#This Row],[Time taken in min]]&lt;=Settiings!$D$2,"SLA_MET","SLA_NOT_MET")</f>
        <v>SLA_MET</v>
      </c>
      <c r="R5920" s="94"/>
    </row>
    <row r="5921" spans="1:18" x14ac:dyDescent="0.3">
      <c r="A5921" s="8" t="s">
        <v>6734</v>
      </c>
      <c r="B5921" s="9">
        <v>45166.385509259257</v>
      </c>
      <c r="C5921" s="10">
        <v>45166.390416666669</v>
      </c>
      <c r="D5921" s="11" t="s">
        <v>13</v>
      </c>
      <c r="E5921" s="12" t="s">
        <v>9</v>
      </c>
      <c r="F5921" s="11" t="s">
        <v>70</v>
      </c>
      <c r="G5921" s="13"/>
      <c r="H5921" s="78"/>
      <c r="I5921" s="48">
        <f>tbl_raw_data[[#This Row],[Date Actioned]]-tbl_raw_data[[#This Row],[Date Tagged]]</f>
        <v>4.9074074122472666E-3</v>
      </c>
      <c r="J5921" s="46">
        <f>HOUR(tbl_raw_data[[#This Row],[Time_taken]])*60+MINUTE(tbl_raw_data[[#This Row],[Time_taken]])+SECOND(tbl_raw_data[[#This Row],[Time_taken]])/60</f>
        <v>7.0666666666666664</v>
      </c>
      <c r="K5921" s="52">
        <f>DATE(YEAR(tbl_raw_data[[#This Row],[Date Actioned]]),MONTH(tbl_raw_data[[#This Row],[Date Actioned]]),DAY(tbl_raw_data[[#This Row],[Date Actioned]]))</f>
        <v>45166</v>
      </c>
      <c r="L5921" s="50" t="str">
        <f>UPPER(TEXT(tbl_raw_data[[#This Row],[updated_date]],"MMMM"))</f>
        <v>AUGUST</v>
      </c>
      <c r="M5921" s="50" t="str">
        <f>"WEEK "&amp; IF(ROUNDUP(DAY(tbl_raw_data[[#This Row],[updated_date]])/7,0)=5,4,ROUNDUP(DAY(tbl_raw_data[[#This Row],[updated_date]])/7,0))</f>
        <v>WEEK 4</v>
      </c>
      <c r="N5921" s="50" t="str">
        <f>UPPER(VLOOKUP(tbl_raw_data[[#This Row],[Analyst]],Settiings!$A$2:$B$16,2,0))</f>
        <v>ASIF</v>
      </c>
      <c r="O5921" s="50" t="str">
        <f>TRIM(UPPER(tbl_raw_data[[#This Row],[Outcome]]))</f>
        <v>APPROVE</v>
      </c>
      <c r="P5921" s="50" t="str">
        <f>TRIM(UPPER(tbl_raw_data[[#This Row],[Queue Name]]))</f>
        <v>CONSUMER EXISTING</v>
      </c>
      <c r="Q5921" s="50" t="str">
        <f>IF(tbl_raw_data[[#This Row],[Time taken in min]]&lt;=Settiings!$D$2,"SLA_MET","SLA_NOT_MET")</f>
        <v>SLA_MET</v>
      </c>
      <c r="R5921" s="94"/>
    </row>
    <row r="5922" spans="1:18" x14ac:dyDescent="0.3">
      <c r="A5922" s="8" t="s">
        <v>6735</v>
      </c>
      <c r="B5922" s="9">
        <v>45166.387337962966</v>
      </c>
      <c r="C5922" s="10">
        <v>45166.398761574077</v>
      </c>
      <c r="D5922" s="11" t="s">
        <v>27</v>
      </c>
      <c r="E5922" s="12" t="s">
        <v>19</v>
      </c>
      <c r="F5922" s="11" t="s">
        <v>24</v>
      </c>
      <c r="G5922" s="13"/>
      <c r="H5922" s="78"/>
      <c r="I5922" s="48">
        <f>tbl_raw_data[[#This Row],[Date Actioned]]-tbl_raw_data[[#This Row],[Date Tagged]]</f>
        <v>1.1423611111240461E-2</v>
      </c>
      <c r="J5922" s="46">
        <f>HOUR(tbl_raw_data[[#This Row],[Time_taken]])*60+MINUTE(tbl_raw_data[[#This Row],[Time_taken]])+SECOND(tbl_raw_data[[#This Row],[Time_taken]])/60</f>
        <v>16.45</v>
      </c>
      <c r="K5922" s="52">
        <f>DATE(YEAR(tbl_raw_data[[#This Row],[Date Actioned]]),MONTH(tbl_raw_data[[#This Row],[Date Actioned]]),DAY(tbl_raw_data[[#This Row],[Date Actioned]]))</f>
        <v>45166</v>
      </c>
      <c r="L5922" s="50" t="str">
        <f>UPPER(TEXT(tbl_raw_data[[#This Row],[updated_date]],"MMMM"))</f>
        <v>AUGUST</v>
      </c>
      <c r="M5922" s="50" t="str">
        <f>"WEEK "&amp; IF(ROUNDUP(DAY(tbl_raw_data[[#This Row],[updated_date]])/7,0)=5,4,ROUNDUP(DAY(tbl_raw_data[[#This Row],[updated_date]])/7,0))</f>
        <v>WEEK 4</v>
      </c>
      <c r="N5922" s="50" t="str">
        <f>UPPER(VLOOKUP(tbl_raw_data[[#This Row],[Analyst]],Settiings!$A$2:$B$16,2,0))</f>
        <v>QUADIR</v>
      </c>
      <c r="O5922" s="50" t="str">
        <f>TRIM(UPPER(tbl_raw_data[[#This Row],[Outcome]]))</f>
        <v>DECLINE</v>
      </c>
      <c r="P5922" s="50" t="str">
        <f>TRIM(UPPER(tbl_raw_data[[#This Row],[Queue Name]]))</f>
        <v>CONSUMER POST BUREAU</v>
      </c>
      <c r="Q5922" s="50" t="str">
        <f>IF(tbl_raw_data[[#This Row],[Time taken in min]]&lt;=Settiings!$D$2,"SLA_MET","SLA_NOT_MET")</f>
        <v>SLA_MET</v>
      </c>
      <c r="R5922" s="94"/>
    </row>
    <row r="5923" spans="1:18" x14ac:dyDescent="0.3">
      <c r="A5923" s="8" t="s">
        <v>6736</v>
      </c>
      <c r="B5923" s="9">
        <v>45166.398090277777</v>
      </c>
      <c r="C5923" s="10">
        <v>45166.401006944441</v>
      </c>
      <c r="D5923" s="11" t="s">
        <v>13</v>
      </c>
      <c r="E5923" s="12" t="s">
        <v>47</v>
      </c>
      <c r="F5923" s="11" t="s">
        <v>70</v>
      </c>
      <c r="G5923" s="13" t="s">
        <v>6001</v>
      </c>
      <c r="H5923" s="78"/>
      <c r="I5923" s="48">
        <f>tbl_raw_data[[#This Row],[Date Actioned]]-tbl_raw_data[[#This Row],[Date Tagged]]</f>
        <v>2.9166666645323858E-3</v>
      </c>
      <c r="J5923" s="46">
        <f>HOUR(tbl_raw_data[[#This Row],[Time_taken]])*60+MINUTE(tbl_raw_data[[#This Row],[Time_taken]])+SECOND(tbl_raw_data[[#This Row],[Time_taken]])/60</f>
        <v>4.2</v>
      </c>
      <c r="K5923" s="52">
        <f>DATE(YEAR(tbl_raw_data[[#This Row],[Date Actioned]]),MONTH(tbl_raw_data[[#This Row],[Date Actioned]]),DAY(tbl_raw_data[[#This Row],[Date Actioned]]))</f>
        <v>45166</v>
      </c>
      <c r="L5923" s="50" t="str">
        <f>UPPER(TEXT(tbl_raw_data[[#This Row],[updated_date]],"MMMM"))</f>
        <v>AUGUST</v>
      </c>
      <c r="M5923" s="50" t="str">
        <f>"WEEK "&amp; IF(ROUNDUP(DAY(tbl_raw_data[[#This Row],[updated_date]])/7,0)=5,4,ROUNDUP(DAY(tbl_raw_data[[#This Row],[updated_date]])/7,0))</f>
        <v>WEEK 4</v>
      </c>
      <c r="N5923" s="50" t="str">
        <f>UPPER(VLOOKUP(tbl_raw_data[[#This Row],[Analyst]],Settiings!$A$2:$B$16,2,0))</f>
        <v>ASIF</v>
      </c>
      <c r="O5923" s="50" t="str">
        <f>TRIM(UPPER(tbl_raw_data[[#This Row],[Outcome]]))</f>
        <v>APPROVE</v>
      </c>
      <c r="P5923" s="50" t="str">
        <f>TRIM(UPPER(tbl_raw_data[[#This Row],[Queue Name]]))</f>
        <v>CONSUMER PRE BUREAU</v>
      </c>
      <c r="Q5923" s="50" t="str">
        <f>IF(tbl_raw_data[[#This Row],[Time taken in min]]&lt;=Settiings!$D$2,"SLA_MET","SLA_NOT_MET")</f>
        <v>SLA_MET</v>
      </c>
      <c r="R5923" s="94"/>
    </row>
    <row r="5924" spans="1:18" x14ac:dyDescent="0.3">
      <c r="A5924" s="8" t="s">
        <v>6737</v>
      </c>
      <c r="B5924" s="9">
        <v>45166.407233796293</v>
      </c>
      <c r="C5924" s="10">
        <v>45166.417986111112</v>
      </c>
      <c r="D5924" s="11" t="s">
        <v>13</v>
      </c>
      <c r="E5924" s="12" t="s">
        <v>47</v>
      </c>
      <c r="F5924" s="11" t="s">
        <v>10</v>
      </c>
      <c r="G5924" s="13"/>
      <c r="H5924" s="78"/>
      <c r="I5924" s="48">
        <f>tbl_raw_data[[#This Row],[Date Actioned]]-tbl_raw_data[[#This Row],[Date Tagged]]</f>
        <v>1.0752314818091691E-2</v>
      </c>
      <c r="J5924" s="46">
        <f>HOUR(tbl_raw_data[[#This Row],[Time_taken]])*60+MINUTE(tbl_raw_data[[#This Row],[Time_taken]])+SECOND(tbl_raw_data[[#This Row],[Time_taken]])/60</f>
        <v>15.483333333333333</v>
      </c>
      <c r="K5924" s="52">
        <f>DATE(YEAR(tbl_raw_data[[#This Row],[Date Actioned]]),MONTH(tbl_raw_data[[#This Row],[Date Actioned]]),DAY(tbl_raw_data[[#This Row],[Date Actioned]]))</f>
        <v>45166</v>
      </c>
      <c r="L5924" s="50" t="str">
        <f>UPPER(TEXT(tbl_raw_data[[#This Row],[updated_date]],"MMMM"))</f>
        <v>AUGUST</v>
      </c>
      <c r="M5924" s="50" t="str">
        <f>"WEEK "&amp; IF(ROUNDUP(DAY(tbl_raw_data[[#This Row],[updated_date]])/7,0)=5,4,ROUNDUP(DAY(tbl_raw_data[[#This Row],[updated_date]])/7,0))</f>
        <v>WEEK 4</v>
      </c>
      <c r="N5924" s="50" t="str">
        <f>UPPER(VLOOKUP(tbl_raw_data[[#This Row],[Analyst]],Settiings!$A$2:$B$16,2,0))</f>
        <v>NITESH</v>
      </c>
      <c r="O5924" s="50" t="str">
        <f>TRIM(UPPER(tbl_raw_data[[#This Row],[Outcome]]))</f>
        <v>APPROVE</v>
      </c>
      <c r="P5924" s="50" t="str">
        <f>TRIM(UPPER(tbl_raw_data[[#This Row],[Queue Name]]))</f>
        <v>CONSUMER PRE BUREAU</v>
      </c>
      <c r="Q5924" s="50" t="str">
        <f>IF(tbl_raw_data[[#This Row],[Time taken in min]]&lt;=Settiings!$D$2,"SLA_MET","SLA_NOT_MET")</f>
        <v>SLA_MET</v>
      </c>
      <c r="R5924" s="94"/>
    </row>
    <row r="5925" spans="1:18" x14ac:dyDescent="0.3">
      <c r="A5925" s="8" t="s">
        <v>6738</v>
      </c>
      <c r="B5925" s="9">
        <v>45166.410775462966</v>
      </c>
      <c r="C5925" s="10">
        <v>45166.414733796293</v>
      </c>
      <c r="D5925" s="11" t="s">
        <v>13</v>
      </c>
      <c r="E5925" s="12" t="s">
        <v>19</v>
      </c>
      <c r="F5925" s="11" t="s">
        <v>70</v>
      </c>
      <c r="G5925" s="13"/>
      <c r="H5925" s="78"/>
      <c r="I5925" s="48">
        <f>tbl_raw_data[[#This Row],[Date Actioned]]-tbl_raw_data[[#This Row],[Date Tagged]]</f>
        <v>3.9583333273185417E-3</v>
      </c>
      <c r="J5925" s="46">
        <f>HOUR(tbl_raw_data[[#This Row],[Time_taken]])*60+MINUTE(tbl_raw_data[[#This Row],[Time_taken]])+SECOND(tbl_raw_data[[#This Row],[Time_taken]])/60</f>
        <v>5.7</v>
      </c>
      <c r="K5925" s="52">
        <f>DATE(YEAR(tbl_raw_data[[#This Row],[Date Actioned]]),MONTH(tbl_raw_data[[#This Row],[Date Actioned]]),DAY(tbl_raw_data[[#This Row],[Date Actioned]]))</f>
        <v>45166</v>
      </c>
      <c r="L5925" s="50" t="str">
        <f>UPPER(TEXT(tbl_raw_data[[#This Row],[updated_date]],"MMMM"))</f>
        <v>AUGUST</v>
      </c>
      <c r="M5925" s="50" t="str">
        <f>"WEEK "&amp; IF(ROUNDUP(DAY(tbl_raw_data[[#This Row],[updated_date]])/7,0)=5,4,ROUNDUP(DAY(tbl_raw_data[[#This Row],[updated_date]])/7,0))</f>
        <v>WEEK 4</v>
      </c>
      <c r="N5925" s="50" t="str">
        <f>UPPER(VLOOKUP(tbl_raw_data[[#This Row],[Analyst]],Settiings!$A$2:$B$16,2,0))</f>
        <v>ASIF</v>
      </c>
      <c r="O5925" s="50" t="str">
        <f>TRIM(UPPER(tbl_raw_data[[#This Row],[Outcome]]))</f>
        <v>APPROVE</v>
      </c>
      <c r="P5925" s="50" t="str">
        <f>TRIM(UPPER(tbl_raw_data[[#This Row],[Queue Name]]))</f>
        <v>CONSUMER POST BUREAU</v>
      </c>
      <c r="Q5925" s="50" t="str">
        <f>IF(tbl_raw_data[[#This Row],[Time taken in min]]&lt;=Settiings!$D$2,"SLA_MET","SLA_NOT_MET")</f>
        <v>SLA_MET</v>
      </c>
      <c r="R5925" s="94"/>
    </row>
    <row r="5926" spans="1:18" x14ac:dyDescent="0.3">
      <c r="A5926" s="8" t="s">
        <v>6739</v>
      </c>
      <c r="B5926" s="9">
        <v>45166.41233796296</v>
      </c>
      <c r="C5926" s="10">
        <v>45166.420034722221</v>
      </c>
      <c r="D5926" s="11" t="s">
        <v>27</v>
      </c>
      <c r="E5926" s="12" t="s">
        <v>9</v>
      </c>
      <c r="F5926" s="11" t="s">
        <v>70</v>
      </c>
      <c r="G5926" s="13" t="s">
        <v>5222</v>
      </c>
      <c r="H5926" s="78"/>
      <c r="I5926" s="48">
        <f>tbl_raw_data[[#This Row],[Date Actioned]]-tbl_raw_data[[#This Row],[Date Tagged]]</f>
        <v>7.6967592613073066E-3</v>
      </c>
      <c r="J5926" s="46">
        <f>HOUR(tbl_raw_data[[#This Row],[Time_taken]])*60+MINUTE(tbl_raw_data[[#This Row],[Time_taken]])+SECOND(tbl_raw_data[[#This Row],[Time_taken]])/60</f>
        <v>11.083333333333334</v>
      </c>
      <c r="K5926" s="52">
        <f>DATE(YEAR(tbl_raw_data[[#This Row],[Date Actioned]]),MONTH(tbl_raw_data[[#This Row],[Date Actioned]]),DAY(tbl_raw_data[[#This Row],[Date Actioned]]))</f>
        <v>45166</v>
      </c>
      <c r="L5926" s="50" t="str">
        <f>UPPER(TEXT(tbl_raw_data[[#This Row],[updated_date]],"MMMM"))</f>
        <v>AUGUST</v>
      </c>
      <c r="M5926" s="50" t="str">
        <f>"WEEK "&amp; IF(ROUNDUP(DAY(tbl_raw_data[[#This Row],[updated_date]])/7,0)=5,4,ROUNDUP(DAY(tbl_raw_data[[#This Row],[updated_date]])/7,0))</f>
        <v>WEEK 4</v>
      </c>
      <c r="N5926" s="50" t="str">
        <f>UPPER(VLOOKUP(tbl_raw_data[[#This Row],[Analyst]],Settiings!$A$2:$B$16,2,0))</f>
        <v>ASIF</v>
      </c>
      <c r="O5926" s="50" t="str">
        <f>TRIM(UPPER(tbl_raw_data[[#This Row],[Outcome]]))</f>
        <v>DECLINE</v>
      </c>
      <c r="P5926" s="50" t="str">
        <f>TRIM(UPPER(tbl_raw_data[[#This Row],[Queue Name]]))</f>
        <v>CONSUMER EXISTING</v>
      </c>
      <c r="Q5926" s="50" t="str">
        <f>IF(tbl_raw_data[[#This Row],[Time taken in min]]&lt;=Settiings!$D$2,"SLA_MET","SLA_NOT_MET")</f>
        <v>SLA_MET</v>
      </c>
      <c r="R5926" s="94"/>
    </row>
    <row r="5927" spans="1:18" x14ac:dyDescent="0.3">
      <c r="A5927" s="8" t="s">
        <v>6740</v>
      </c>
      <c r="B5927" s="9">
        <v>45166.413888888892</v>
      </c>
      <c r="C5927" s="10">
        <v>45166.425405092596</v>
      </c>
      <c r="D5927" s="11" t="s">
        <v>13</v>
      </c>
      <c r="E5927" s="12" t="s">
        <v>19</v>
      </c>
      <c r="F5927" s="11" t="s">
        <v>70</v>
      </c>
      <c r="G5927" s="13"/>
      <c r="H5927" s="78"/>
      <c r="I5927" s="48">
        <f>tbl_raw_data[[#This Row],[Date Actioned]]-tbl_raw_data[[#This Row],[Date Tagged]]</f>
        <v>1.1516203703649808E-2</v>
      </c>
      <c r="J5927" s="46">
        <f>HOUR(tbl_raw_data[[#This Row],[Time_taken]])*60+MINUTE(tbl_raw_data[[#This Row],[Time_taken]])+SECOND(tbl_raw_data[[#This Row],[Time_taken]])/60</f>
        <v>16.583333333333332</v>
      </c>
      <c r="K5927" s="52">
        <f>DATE(YEAR(tbl_raw_data[[#This Row],[Date Actioned]]),MONTH(tbl_raw_data[[#This Row],[Date Actioned]]),DAY(tbl_raw_data[[#This Row],[Date Actioned]]))</f>
        <v>45166</v>
      </c>
      <c r="L5927" s="50" t="str">
        <f>UPPER(TEXT(tbl_raw_data[[#This Row],[updated_date]],"MMMM"))</f>
        <v>AUGUST</v>
      </c>
      <c r="M5927" s="50" t="str">
        <f>"WEEK "&amp; IF(ROUNDUP(DAY(tbl_raw_data[[#This Row],[updated_date]])/7,0)=5,4,ROUNDUP(DAY(tbl_raw_data[[#This Row],[updated_date]])/7,0))</f>
        <v>WEEK 4</v>
      </c>
      <c r="N5927" s="50" t="str">
        <f>UPPER(VLOOKUP(tbl_raw_data[[#This Row],[Analyst]],Settiings!$A$2:$B$16,2,0))</f>
        <v>ASIF</v>
      </c>
      <c r="O5927" s="50" t="str">
        <f>TRIM(UPPER(tbl_raw_data[[#This Row],[Outcome]]))</f>
        <v>APPROVE</v>
      </c>
      <c r="P5927" s="50" t="str">
        <f>TRIM(UPPER(tbl_raw_data[[#This Row],[Queue Name]]))</f>
        <v>CONSUMER POST BUREAU</v>
      </c>
      <c r="Q5927" s="50" t="str">
        <f>IF(tbl_raw_data[[#This Row],[Time taken in min]]&lt;=Settiings!$D$2,"SLA_MET","SLA_NOT_MET")</f>
        <v>SLA_MET</v>
      </c>
      <c r="R5927" s="94"/>
    </row>
    <row r="5928" spans="1:18" x14ac:dyDescent="0.3">
      <c r="A5928" s="8" t="s">
        <v>6741</v>
      </c>
      <c r="B5928" s="9">
        <v>45166.414803240739</v>
      </c>
      <c r="C5928" s="10">
        <v>45166.43209490741</v>
      </c>
      <c r="D5928" s="11" t="s">
        <v>13</v>
      </c>
      <c r="E5928" s="12" t="s">
        <v>47</v>
      </c>
      <c r="F5928" s="11" t="s">
        <v>10</v>
      </c>
      <c r="G5928" s="13"/>
      <c r="H5928" s="78"/>
      <c r="I5928" s="48">
        <f>tbl_raw_data[[#This Row],[Date Actioned]]-tbl_raw_data[[#This Row],[Date Tagged]]</f>
        <v>1.729166667064419E-2</v>
      </c>
      <c r="J5928" s="46">
        <f>HOUR(tbl_raw_data[[#This Row],[Time_taken]])*60+MINUTE(tbl_raw_data[[#This Row],[Time_taken]])+SECOND(tbl_raw_data[[#This Row],[Time_taken]])/60</f>
        <v>24.9</v>
      </c>
      <c r="K5928" s="52">
        <f>DATE(YEAR(tbl_raw_data[[#This Row],[Date Actioned]]),MONTH(tbl_raw_data[[#This Row],[Date Actioned]]),DAY(tbl_raw_data[[#This Row],[Date Actioned]]))</f>
        <v>45166</v>
      </c>
      <c r="L5928" s="50" t="str">
        <f>UPPER(TEXT(tbl_raw_data[[#This Row],[updated_date]],"MMMM"))</f>
        <v>AUGUST</v>
      </c>
      <c r="M5928" s="50" t="str">
        <f>"WEEK "&amp; IF(ROUNDUP(DAY(tbl_raw_data[[#This Row],[updated_date]])/7,0)=5,4,ROUNDUP(DAY(tbl_raw_data[[#This Row],[updated_date]])/7,0))</f>
        <v>WEEK 4</v>
      </c>
      <c r="N5928" s="50" t="str">
        <f>UPPER(VLOOKUP(tbl_raw_data[[#This Row],[Analyst]],Settiings!$A$2:$B$16,2,0))</f>
        <v>NITESH</v>
      </c>
      <c r="O5928" s="50" t="str">
        <f>TRIM(UPPER(tbl_raw_data[[#This Row],[Outcome]]))</f>
        <v>APPROVE</v>
      </c>
      <c r="P5928" s="50" t="str">
        <f>TRIM(UPPER(tbl_raw_data[[#This Row],[Queue Name]]))</f>
        <v>CONSUMER PRE BUREAU</v>
      </c>
      <c r="Q5928" s="50" t="str">
        <f>IF(tbl_raw_data[[#This Row],[Time taken in min]]&lt;=Settiings!$D$2,"SLA_MET","SLA_NOT_MET")</f>
        <v>SLA_NOT_MET</v>
      </c>
      <c r="R5928" s="94"/>
    </row>
    <row r="5929" spans="1:18" x14ac:dyDescent="0.3">
      <c r="A5929" s="8" t="s">
        <v>6742</v>
      </c>
      <c r="B5929" s="9">
        <v>45166.417615740742</v>
      </c>
      <c r="C5929" s="10">
        <v>45166.429745370369</v>
      </c>
      <c r="D5929" s="11" t="s">
        <v>13</v>
      </c>
      <c r="E5929" s="12" t="s">
        <v>9</v>
      </c>
      <c r="F5929" s="11" t="s">
        <v>24</v>
      </c>
      <c r="G5929" s="13"/>
      <c r="H5929" s="78"/>
      <c r="I5929" s="48">
        <f>tbl_raw_data[[#This Row],[Date Actioned]]-tbl_raw_data[[#This Row],[Date Tagged]]</f>
        <v>1.2129629627452232E-2</v>
      </c>
      <c r="J5929" s="46">
        <f>HOUR(tbl_raw_data[[#This Row],[Time_taken]])*60+MINUTE(tbl_raw_data[[#This Row],[Time_taken]])+SECOND(tbl_raw_data[[#This Row],[Time_taken]])/60</f>
        <v>17.466666666666665</v>
      </c>
      <c r="K5929" s="52">
        <f>DATE(YEAR(tbl_raw_data[[#This Row],[Date Actioned]]),MONTH(tbl_raw_data[[#This Row],[Date Actioned]]),DAY(tbl_raw_data[[#This Row],[Date Actioned]]))</f>
        <v>45166</v>
      </c>
      <c r="L5929" s="50" t="str">
        <f>UPPER(TEXT(tbl_raw_data[[#This Row],[updated_date]],"MMMM"))</f>
        <v>AUGUST</v>
      </c>
      <c r="M5929" s="50" t="str">
        <f>"WEEK "&amp; IF(ROUNDUP(DAY(tbl_raw_data[[#This Row],[updated_date]])/7,0)=5,4,ROUNDUP(DAY(tbl_raw_data[[#This Row],[updated_date]])/7,0))</f>
        <v>WEEK 4</v>
      </c>
      <c r="N5929" s="50" t="str">
        <f>UPPER(VLOOKUP(tbl_raw_data[[#This Row],[Analyst]],Settiings!$A$2:$B$16,2,0))</f>
        <v>QUADIR</v>
      </c>
      <c r="O5929" s="50" t="str">
        <f>TRIM(UPPER(tbl_raw_data[[#This Row],[Outcome]]))</f>
        <v>APPROVE</v>
      </c>
      <c r="P5929" s="50" t="str">
        <f>TRIM(UPPER(tbl_raw_data[[#This Row],[Queue Name]]))</f>
        <v>CONSUMER EXISTING</v>
      </c>
      <c r="Q5929" s="50" t="str">
        <f>IF(tbl_raw_data[[#This Row],[Time taken in min]]&lt;=Settiings!$D$2,"SLA_MET","SLA_NOT_MET")</f>
        <v>SLA_MET</v>
      </c>
      <c r="R5929" s="94"/>
    </row>
    <row r="5930" spans="1:18" x14ac:dyDescent="0.3">
      <c r="A5930" s="8" t="s">
        <v>6743</v>
      </c>
      <c r="B5930" s="9">
        <v>45166.419016203705</v>
      </c>
      <c r="C5930" s="10">
        <v>45166.428171296298</v>
      </c>
      <c r="D5930" s="11" t="s">
        <v>13</v>
      </c>
      <c r="E5930" s="12" t="s">
        <v>19</v>
      </c>
      <c r="F5930" s="11" t="s">
        <v>70</v>
      </c>
      <c r="G5930" s="13" t="s">
        <v>17</v>
      </c>
      <c r="H5930" s="78"/>
      <c r="I5930" s="48">
        <f>tbl_raw_data[[#This Row],[Date Actioned]]-tbl_raw_data[[#This Row],[Date Tagged]]</f>
        <v>9.1550925935734995E-3</v>
      </c>
      <c r="J5930" s="46">
        <f>HOUR(tbl_raw_data[[#This Row],[Time_taken]])*60+MINUTE(tbl_raw_data[[#This Row],[Time_taken]])+SECOND(tbl_raw_data[[#This Row],[Time_taken]])/60</f>
        <v>13.183333333333334</v>
      </c>
      <c r="K5930" s="52">
        <f>DATE(YEAR(tbl_raw_data[[#This Row],[Date Actioned]]),MONTH(tbl_raw_data[[#This Row],[Date Actioned]]),DAY(tbl_raw_data[[#This Row],[Date Actioned]]))</f>
        <v>45166</v>
      </c>
      <c r="L5930" s="50" t="str">
        <f>UPPER(TEXT(tbl_raw_data[[#This Row],[updated_date]],"MMMM"))</f>
        <v>AUGUST</v>
      </c>
      <c r="M5930" s="50" t="str">
        <f>"WEEK "&amp; IF(ROUNDUP(DAY(tbl_raw_data[[#This Row],[updated_date]])/7,0)=5,4,ROUNDUP(DAY(tbl_raw_data[[#This Row],[updated_date]])/7,0))</f>
        <v>WEEK 4</v>
      </c>
      <c r="N5930" s="50" t="str">
        <f>UPPER(VLOOKUP(tbl_raw_data[[#This Row],[Analyst]],Settiings!$A$2:$B$16,2,0))</f>
        <v>ASIF</v>
      </c>
      <c r="O5930" s="50" t="str">
        <f>TRIM(UPPER(tbl_raw_data[[#This Row],[Outcome]]))</f>
        <v>APPROVE</v>
      </c>
      <c r="P5930" s="50" t="str">
        <f>TRIM(UPPER(tbl_raw_data[[#This Row],[Queue Name]]))</f>
        <v>CONSUMER POST BUREAU</v>
      </c>
      <c r="Q5930" s="50" t="str">
        <f>IF(tbl_raw_data[[#This Row],[Time taken in min]]&lt;=Settiings!$D$2,"SLA_MET","SLA_NOT_MET")</f>
        <v>SLA_MET</v>
      </c>
      <c r="R5930" s="94"/>
    </row>
    <row r="5931" spans="1:18" x14ac:dyDescent="0.3">
      <c r="A5931" s="8" t="s">
        <v>6744</v>
      </c>
      <c r="B5931" s="9">
        <v>45166.421446759261</v>
      </c>
      <c r="C5931" s="10">
        <v>45166.435543981483</v>
      </c>
      <c r="D5931" s="11" t="s">
        <v>13</v>
      </c>
      <c r="E5931" s="12" t="s">
        <v>19</v>
      </c>
      <c r="F5931" s="11" t="s">
        <v>24</v>
      </c>
      <c r="G5931" s="13"/>
      <c r="H5931" s="78"/>
      <c r="I5931" s="48">
        <f>tbl_raw_data[[#This Row],[Date Actioned]]-tbl_raw_data[[#This Row],[Date Tagged]]</f>
        <v>1.4097222221607808E-2</v>
      </c>
      <c r="J5931" s="46">
        <f>HOUR(tbl_raw_data[[#This Row],[Time_taken]])*60+MINUTE(tbl_raw_data[[#This Row],[Time_taken]])+SECOND(tbl_raw_data[[#This Row],[Time_taken]])/60</f>
        <v>20.3</v>
      </c>
      <c r="K5931" s="52">
        <f>DATE(YEAR(tbl_raw_data[[#This Row],[Date Actioned]]),MONTH(tbl_raw_data[[#This Row],[Date Actioned]]),DAY(tbl_raw_data[[#This Row],[Date Actioned]]))</f>
        <v>45166</v>
      </c>
      <c r="L5931" s="50" t="str">
        <f>UPPER(TEXT(tbl_raw_data[[#This Row],[updated_date]],"MMMM"))</f>
        <v>AUGUST</v>
      </c>
      <c r="M5931" s="50" t="str">
        <f>"WEEK "&amp; IF(ROUNDUP(DAY(tbl_raw_data[[#This Row],[updated_date]])/7,0)=5,4,ROUNDUP(DAY(tbl_raw_data[[#This Row],[updated_date]])/7,0))</f>
        <v>WEEK 4</v>
      </c>
      <c r="N5931" s="50" t="str">
        <f>UPPER(VLOOKUP(tbl_raw_data[[#This Row],[Analyst]],Settiings!$A$2:$B$16,2,0))</f>
        <v>QUADIR</v>
      </c>
      <c r="O5931" s="50" t="str">
        <f>TRIM(UPPER(tbl_raw_data[[#This Row],[Outcome]]))</f>
        <v>APPROVE</v>
      </c>
      <c r="P5931" s="50" t="str">
        <f>TRIM(UPPER(tbl_raw_data[[#This Row],[Queue Name]]))</f>
        <v>CONSUMER POST BUREAU</v>
      </c>
      <c r="Q5931" s="50" t="str">
        <f>IF(tbl_raw_data[[#This Row],[Time taken in min]]&lt;=Settiings!$D$2,"SLA_MET","SLA_NOT_MET")</f>
        <v>SLA_NOT_MET</v>
      </c>
      <c r="R5931" s="94"/>
    </row>
    <row r="5932" spans="1:18" x14ac:dyDescent="0.3">
      <c r="A5932" s="8" t="s">
        <v>6745</v>
      </c>
      <c r="B5932" s="9">
        <v>45166.423298611109</v>
      </c>
      <c r="C5932" s="10">
        <v>45166.433379629627</v>
      </c>
      <c r="D5932" s="11" t="s">
        <v>27</v>
      </c>
      <c r="E5932" s="12" t="s">
        <v>9</v>
      </c>
      <c r="F5932" s="11" t="s">
        <v>70</v>
      </c>
      <c r="G5932" s="13" t="s">
        <v>6013</v>
      </c>
      <c r="H5932" s="78"/>
      <c r="I5932" s="48">
        <f>tbl_raw_data[[#This Row],[Date Actioned]]-tbl_raw_data[[#This Row],[Date Tagged]]</f>
        <v>1.0081018517666962E-2</v>
      </c>
      <c r="J5932" s="46">
        <f>HOUR(tbl_raw_data[[#This Row],[Time_taken]])*60+MINUTE(tbl_raw_data[[#This Row],[Time_taken]])+SECOND(tbl_raw_data[[#This Row],[Time_taken]])/60</f>
        <v>14.516666666666667</v>
      </c>
      <c r="K5932" s="52">
        <f>DATE(YEAR(tbl_raw_data[[#This Row],[Date Actioned]]),MONTH(tbl_raw_data[[#This Row],[Date Actioned]]),DAY(tbl_raw_data[[#This Row],[Date Actioned]]))</f>
        <v>45166</v>
      </c>
      <c r="L5932" s="50" t="str">
        <f>UPPER(TEXT(tbl_raw_data[[#This Row],[updated_date]],"MMMM"))</f>
        <v>AUGUST</v>
      </c>
      <c r="M5932" s="50" t="str">
        <f>"WEEK "&amp; IF(ROUNDUP(DAY(tbl_raw_data[[#This Row],[updated_date]])/7,0)=5,4,ROUNDUP(DAY(tbl_raw_data[[#This Row],[updated_date]])/7,0))</f>
        <v>WEEK 4</v>
      </c>
      <c r="N5932" s="50" t="str">
        <f>UPPER(VLOOKUP(tbl_raw_data[[#This Row],[Analyst]],Settiings!$A$2:$B$16,2,0))</f>
        <v>ASIF</v>
      </c>
      <c r="O5932" s="50" t="str">
        <f>TRIM(UPPER(tbl_raw_data[[#This Row],[Outcome]]))</f>
        <v>DECLINE</v>
      </c>
      <c r="P5932" s="50" t="str">
        <f>TRIM(UPPER(tbl_raw_data[[#This Row],[Queue Name]]))</f>
        <v>CONSUMER EXISTING</v>
      </c>
      <c r="Q5932" s="50" t="str">
        <f>IF(tbl_raw_data[[#This Row],[Time taken in min]]&lt;=Settiings!$D$2,"SLA_MET","SLA_NOT_MET")</f>
        <v>SLA_MET</v>
      </c>
      <c r="R5932" s="94"/>
    </row>
    <row r="5933" spans="1:18" x14ac:dyDescent="0.3">
      <c r="A5933" s="8" t="s">
        <v>6746</v>
      </c>
      <c r="B5933" s="9">
        <v>45166.426319444443</v>
      </c>
      <c r="C5933" s="10">
        <v>45166.442812499998</v>
      </c>
      <c r="D5933" s="11" t="s">
        <v>13</v>
      </c>
      <c r="E5933" s="12" t="s">
        <v>47</v>
      </c>
      <c r="F5933" s="11" t="s">
        <v>10</v>
      </c>
      <c r="G5933" s="13" t="s">
        <v>17</v>
      </c>
      <c r="H5933" s="78"/>
      <c r="I5933" s="48">
        <f>tbl_raw_data[[#This Row],[Date Actioned]]-tbl_raw_data[[#This Row],[Date Tagged]]</f>
        <v>1.6493055554747116E-2</v>
      </c>
      <c r="J5933" s="46">
        <f>HOUR(tbl_raw_data[[#This Row],[Time_taken]])*60+MINUTE(tbl_raw_data[[#This Row],[Time_taken]])+SECOND(tbl_raw_data[[#This Row],[Time_taken]])/60</f>
        <v>23.75</v>
      </c>
      <c r="K5933" s="52">
        <f>DATE(YEAR(tbl_raw_data[[#This Row],[Date Actioned]]),MONTH(tbl_raw_data[[#This Row],[Date Actioned]]),DAY(tbl_raw_data[[#This Row],[Date Actioned]]))</f>
        <v>45166</v>
      </c>
      <c r="L5933" s="50" t="str">
        <f>UPPER(TEXT(tbl_raw_data[[#This Row],[updated_date]],"MMMM"))</f>
        <v>AUGUST</v>
      </c>
      <c r="M5933" s="50" t="str">
        <f>"WEEK "&amp; IF(ROUNDUP(DAY(tbl_raw_data[[#This Row],[updated_date]])/7,0)=5,4,ROUNDUP(DAY(tbl_raw_data[[#This Row],[updated_date]])/7,0))</f>
        <v>WEEK 4</v>
      </c>
      <c r="N5933" s="50" t="str">
        <f>UPPER(VLOOKUP(tbl_raw_data[[#This Row],[Analyst]],Settiings!$A$2:$B$16,2,0))</f>
        <v>NITESH</v>
      </c>
      <c r="O5933" s="50" t="str">
        <f>TRIM(UPPER(tbl_raw_data[[#This Row],[Outcome]]))</f>
        <v>APPROVE</v>
      </c>
      <c r="P5933" s="50" t="str">
        <f>TRIM(UPPER(tbl_raw_data[[#This Row],[Queue Name]]))</f>
        <v>CONSUMER PRE BUREAU</v>
      </c>
      <c r="Q5933" s="50" t="str">
        <f>IF(tbl_raw_data[[#This Row],[Time taken in min]]&lt;=Settiings!$D$2,"SLA_MET","SLA_NOT_MET")</f>
        <v>SLA_NOT_MET</v>
      </c>
      <c r="R5933" s="94"/>
    </row>
    <row r="5934" spans="1:18" x14ac:dyDescent="0.3">
      <c r="A5934" s="8" t="s">
        <v>6747</v>
      </c>
      <c r="B5934" s="9">
        <v>45166.437962962962</v>
      </c>
      <c r="C5934" s="10">
        <v>45166.443310185183</v>
      </c>
      <c r="D5934" s="11" t="s">
        <v>13</v>
      </c>
      <c r="E5934" s="12" t="s">
        <v>9</v>
      </c>
      <c r="F5934" s="11" t="s">
        <v>24</v>
      </c>
      <c r="G5934" s="13"/>
      <c r="H5934" s="78"/>
      <c r="I5934" s="48">
        <f>tbl_raw_data[[#This Row],[Date Actioned]]-tbl_raw_data[[#This Row],[Date Tagged]]</f>
        <v>5.3472222207346931E-3</v>
      </c>
      <c r="J5934" s="46">
        <f>HOUR(tbl_raw_data[[#This Row],[Time_taken]])*60+MINUTE(tbl_raw_data[[#This Row],[Time_taken]])+SECOND(tbl_raw_data[[#This Row],[Time_taken]])/60</f>
        <v>7.7</v>
      </c>
      <c r="K5934" s="52">
        <f>DATE(YEAR(tbl_raw_data[[#This Row],[Date Actioned]]),MONTH(tbl_raw_data[[#This Row],[Date Actioned]]),DAY(tbl_raw_data[[#This Row],[Date Actioned]]))</f>
        <v>45166</v>
      </c>
      <c r="L5934" s="50" t="str">
        <f>UPPER(TEXT(tbl_raw_data[[#This Row],[updated_date]],"MMMM"))</f>
        <v>AUGUST</v>
      </c>
      <c r="M5934" s="50" t="str">
        <f>"WEEK "&amp; IF(ROUNDUP(DAY(tbl_raw_data[[#This Row],[updated_date]])/7,0)=5,4,ROUNDUP(DAY(tbl_raw_data[[#This Row],[updated_date]])/7,0))</f>
        <v>WEEK 4</v>
      </c>
      <c r="N5934" s="50" t="str">
        <f>UPPER(VLOOKUP(tbl_raw_data[[#This Row],[Analyst]],Settiings!$A$2:$B$16,2,0))</f>
        <v>QUADIR</v>
      </c>
      <c r="O5934" s="50" t="str">
        <f>TRIM(UPPER(tbl_raw_data[[#This Row],[Outcome]]))</f>
        <v>APPROVE</v>
      </c>
      <c r="P5934" s="50" t="str">
        <f>TRIM(UPPER(tbl_raw_data[[#This Row],[Queue Name]]))</f>
        <v>CONSUMER EXISTING</v>
      </c>
      <c r="Q5934" s="50" t="str">
        <f>IF(tbl_raw_data[[#This Row],[Time taken in min]]&lt;=Settiings!$D$2,"SLA_MET","SLA_NOT_MET")</f>
        <v>SLA_MET</v>
      </c>
      <c r="R5934" s="94"/>
    </row>
    <row r="5935" spans="1:18" x14ac:dyDescent="0.3">
      <c r="A5935" s="8" t="s">
        <v>6748</v>
      </c>
      <c r="B5935" s="9">
        <v>45166.440289351849</v>
      </c>
      <c r="C5935" s="10">
        <v>45166.44425925926</v>
      </c>
      <c r="D5935" s="11" t="s">
        <v>13</v>
      </c>
      <c r="E5935" s="12" t="s">
        <v>9</v>
      </c>
      <c r="F5935" s="11" t="s">
        <v>70</v>
      </c>
      <c r="G5935" s="13" t="s">
        <v>77</v>
      </c>
      <c r="H5935" s="78"/>
      <c r="I5935" s="48">
        <f>tbl_raw_data[[#This Row],[Date Actioned]]-tbl_raw_data[[#This Row],[Date Tagged]]</f>
        <v>3.9699074113741517E-3</v>
      </c>
      <c r="J5935" s="46">
        <f>HOUR(tbl_raw_data[[#This Row],[Time_taken]])*60+MINUTE(tbl_raw_data[[#This Row],[Time_taken]])+SECOND(tbl_raw_data[[#This Row],[Time_taken]])/60</f>
        <v>5.7166666666666668</v>
      </c>
      <c r="K5935" s="52">
        <f>DATE(YEAR(tbl_raw_data[[#This Row],[Date Actioned]]),MONTH(tbl_raw_data[[#This Row],[Date Actioned]]),DAY(tbl_raw_data[[#This Row],[Date Actioned]]))</f>
        <v>45166</v>
      </c>
      <c r="L5935" s="50" t="str">
        <f>UPPER(TEXT(tbl_raw_data[[#This Row],[updated_date]],"MMMM"))</f>
        <v>AUGUST</v>
      </c>
      <c r="M5935" s="50" t="str">
        <f>"WEEK "&amp; IF(ROUNDUP(DAY(tbl_raw_data[[#This Row],[updated_date]])/7,0)=5,4,ROUNDUP(DAY(tbl_raw_data[[#This Row],[updated_date]])/7,0))</f>
        <v>WEEK 4</v>
      </c>
      <c r="N5935" s="50" t="str">
        <f>UPPER(VLOOKUP(tbl_raw_data[[#This Row],[Analyst]],Settiings!$A$2:$B$16,2,0))</f>
        <v>ASIF</v>
      </c>
      <c r="O5935" s="50" t="str">
        <f>TRIM(UPPER(tbl_raw_data[[#This Row],[Outcome]]))</f>
        <v>APPROVE</v>
      </c>
      <c r="P5935" s="50" t="str">
        <f>TRIM(UPPER(tbl_raw_data[[#This Row],[Queue Name]]))</f>
        <v>CONSUMER EXISTING</v>
      </c>
      <c r="Q5935" s="50" t="str">
        <f>IF(tbl_raw_data[[#This Row],[Time taken in min]]&lt;=Settiings!$D$2,"SLA_MET","SLA_NOT_MET")</f>
        <v>SLA_MET</v>
      </c>
      <c r="R5935" s="94"/>
    </row>
    <row r="5936" spans="1:18" x14ac:dyDescent="0.3">
      <c r="A5936" s="8" t="s">
        <v>6749</v>
      </c>
      <c r="B5936" s="9">
        <v>45166.44258101852</v>
      </c>
      <c r="C5936" s="10">
        <v>45166.446736111109</v>
      </c>
      <c r="D5936" s="11" t="s">
        <v>13</v>
      </c>
      <c r="E5936" s="12" t="s">
        <v>19</v>
      </c>
      <c r="F5936" s="11" t="s">
        <v>24</v>
      </c>
      <c r="G5936" s="13"/>
      <c r="H5936" s="78"/>
      <c r="I5936" s="48">
        <f>tbl_raw_data[[#This Row],[Date Actioned]]-tbl_raw_data[[#This Row],[Date Tagged]]</f>
        <v>4.1550925889168866E-3</v>
      </c>
      <c r="J5936" s="46">
        <f>HOUR(tbl_raw_data[[#This Row],[Time_taken]])*60+MINUTE(tbl_raw_data[[#This Row],[Time_taken]])+SECOND(tbl_raw_data[[#This Row],[Time_taken]])/60</f>
        <v>5.9833333333333334</v>
      </c>
      <c r="K5936" s="52">
        <f>DATE(YEAR(tbl_raw_data[[#This Row],[Date Actioned]]),MONTH(tbl_raw_data[[#This Row],[Date Actioned]]),DAY(tbl_raw_data[[#This Row],[Date Actioned]]))</f>
        <v>45166</v>
      </c>
      <c r="L5936" s="50" t="str">
        <f>UPPER(TEXT(tbl_raw_data[[#This Row],[updated_date]],"MMMM"))</f>
        <v>AUGUST</v>
      </c>
      <c r="M5936" s="50" t="str">
        <f>"WEEK "&amp; IF(ROUNDUP(DAY(tbl_raw_data[[#This Row],[updated_date]])/7,0)=5,4,ROUNDUP(DAY(tbl_raw_data[[#This Row],[updated_date]])/7,0))</f>
        <v>WEEK 4</v>
      </c>
      <c r="N5936" s="50" t="str">
        <f>UPPER(VLOOKUP(tbl_raw_data[[#This Row],[Analyst]],Settiings!$A$2:$B$16,2,0))</f>
        <v>QUADIR</v>
      </c>
      <c r="O5936" s="50" t="str">
        <f>TRIM(UPPER(tbl_raw_data[[#This Row],[Outcome]]))</f>
        <v>APPROVE</v>
      </c>
      <c r="P5936" s="50" t="str">
        <f>TRIM(UPPER(tbl_raw_data[[#This Row],[Queue Name]]))</f>
        <v>CONSUMER POST BUREAU</v>
      </c>
      <c r="Q5936" s="50" t="str">
        <f>IF(tbl_raw_data[[#This Row],[Time taken in min]]&lt;=Settiings!$D$2,"SLA_MET","SLA_NOT_MET")</f>
        <v>SLA_MET</v>
      </c>
      <c r="R5936" s="94"/>
    </row>
    <row r="5937" spans="1:18" x14ac:dyDescent="0.3">
      <c r="A5937" s="8" t="s">
        <v>6750</v>
      </c>
      <c r="B5937" s="9">
        <v>45166.444363425922</v>
      </c>
      <c r="C5937" s="10">
        <v>45166.451967592591</v>
      </c>
      <c r="D5937" s="11" t="s">
        <v>13</v>
      </c>
      <c r="E5937" s="12" t="s">
        <v>19</v>
      </c>
      <c r="F5937" s="11" t="s">
        <v>70</v>
      </c>
      <c r="G5937" s="13"/>
      <c r="H5937" s="78"/>
      <c r="I5937" s="48">
        <f>tbl_raw_data[[#This Row],[Date Actioned]]-tbl_raw_data[[#This Row],[Date Tagged]]</f>
        <v>7.6041666688979603E-3</v>
      </c>
      <c r="J5937" s="46">
        <f>HOUR(tbl_raw_data[[#This Row],[Time_taken]])*60+MINUTE(tbl_raw_data[[#This Row],[Time_taken]])+SECOND(tbl_raw_data[[#This Row],[Time_taken]])/60</f>
        <v>10.95</v>
      </c>
      <c r="K5937" s="52">
        <f>DATE(YEAR(tbl_raw_data[[#This Row],[Date Actioned]]),MONTH(tbl_raw_data[[#This Row],[Date Actioned]]),DAY(tbl_raw_data[[#This Row],[Date Actioned]]))</f>
        <v>45166</v>
      </c>
      <c r="L5937" s="50" t="str">
        <f>UPPER(TEXT(tbl_raw_data[[#This Row],[updated_date]],"MMMM"))</f>
        <v>AUGUST</v>
      </c>
      <c r="M5937" s="50" t="str">
        <f>"WEEK "&amp; IF(ROUNDUP(DAY(tbl_raw_data[[#This Row],[updated_date]])/7,0)=5,4,ROUNDUP(DAY(tbl_raw_data[[#This Row],[updated_date]])/7,0))</f>
        <v>WEEK 4</v>
      </c>
      <c r="N5937" s="50" t="str">
        <f>UPPER(VLOOKUP(tbl_raw_data[[#This Row],[Analyst]],Settiings!$A$2:$B$16,2,0))</f>
        <v>ASIF</v>
      </c>
      <c r="O5937" s="50" t="str">
        <f>TRIM(UPPER(tbl_raw_data[[#This Row],[Outcome]]))</f>
        <v>APPROVE</v>
      </c>
      <c r="P5937" s="50" t="str">
        <f>TRIM(UPPER(tbl_raw_data[[#This Row],[Queue Name]]))</f>
        <v>CONSUMER POST BUREAU</v>
      </c>
      <c r="Q5937" s="50" t="str">
        <f>IF(tbl_raw_data[[#This Row],[Time taken in min]]&lt;=Settiings!$D$2,"SLA_MET","SLA_NOT_MET")</f>
        <v>SLA_MET</v>
      </c>
      <c r="R5937" s="94"/>
    </row>
    <row r="5938" spans="1:18" x14ac:dyDescent="0.3">
      <c r="A5938" s="8" t="s">
        <v>6751</v>
      </c>
      <c r="B5938" s="9">
        <v>45166.445011574076</v>
      </c>
      <c r="C5938" s="10">
        <v>45166.450555555559</v>
      </c>
      <c r="D5938" s="11" t="s">
        <v>13</v>
      </c>
      <c r="E5938" s="12" t="s">
        <v>47</v>
      </c>
      <c r="F5938" s="11" t="s">
        <v>16</v>
      </c>
      <c r="G5938" s="13"/>
      <c r="H5938" s="78"/>
      <c r="I5938" s="48">
        <f>tbl_raw_data[[#This Row],[Date Actioned]]-tbl_raw_data[[#This Row],[Date Tagged]]</f>
        <v>5.543981482333038E-3</v>
      </c>
      <c r="J5938" s="46">
        <f>HOUR(tbl_raw_data[[#This Row],[Time_taken]])*60+MINUTE(tbl_raw_data[[#This Row],[Time_taken]])+SECOND(tbl_raw_data[[#This Row],[Time_taken]])/60</f>
        <v>7.9833333333333334</v>
      </c>
      <c r="K5938" s="52">
        <f>DATE(YEAR(tbl_raw_data[[#This Row],[Date Actioned]]),MONTH(tbl_raw_data[[#This Row],[Date Actioned]]),DAY(tbl_raw_data[[#This Row],[Date Actioned]]))</f>
        <v>45166</v>
      </c>
      <c r="L5938" s="50" t="str">
        <f>UPPER(TEXT(tbl_raw_data[[#This Row],[updated_date]],"MMMM"))</f>
        <v>AUGUST</v>
      </c>
      <c r="M5938" s="50" t="str">
        <f>"WEEK "&amp; IF(ROUNDUP(DAY(tbl_raw_data[[#This Row],[updated_date]])/7,0)=5,4,ROUNDUP(DAY(tbl_raw_data[[#This Row],[updated_date]])/7,0))</f>
        <v>WEEK 4</v>
      </c>
      <c r="N5938" s="50" t="str">
        <f>UPPER(VLOOKUP(tbl_raw_data[[#This Row],[Analyst]],Settiings!$A$2:$B$16,2,0))</f>
        <v>CAMROOON</v>
      </c>
      <c r="O5938" s="50" t="str">
        <f>TRIM(UPPER(tbl_raw_data[[#This Row],[Outcome]]))</f>
        <v>APPROVE</v>
      </c>
      <c r="P5938" s="50" t="str">
        <f>TRIM(UPPER(tbl_raw_data[[#This Row],[Queue Name]]))</f>
        <v>CONSUMER PRE BUREAU</v>
      </c>
      <c r="Q5938" s="50" t="str">
        <f>IF(tbl_raw_data[[#This Row],[Time taken in min]]&lt;=Settiings!$D$2,"SLA_MET","SLA_NOT_MET")</f>
        <v>SLA_MET</v>
      </c>
      <c r="R5938" s="94"/>
    </row>
    <row r="5939" spans="1:18" x14ac:dyDescent="0.3">
      <c r="A5939" s="8" t="s">
        <v>6752</v>
      </c>
      <c r="B5939" s="9">
        <v>45166.446076388886</v>
      </c>
      <c r="C5939" s="10">
        <v>45166.453263888892</v>
      </c>
      <c r="D5939" s="11" t="s">
        <v>13</v>
      </c>
      <c r="E5939" s="12" t="s">
        <v>19</v>
      </c>
      <c r="F5939" s="11" t="s">
        <v>10</v>
      </c>
      <c r="G5939" s="13"/>
      <c r="H5939" s="78"/>
      <c r="I5939" s="48">
        <f>tbl_raw_data[[#This Row],[Date Actioned]]-tbl_raw_data[[#This Row],[Date Tagged]]</f>
        <v>7.187500006693881E-3</v>
      </c>
      <c r="J5939" s="46">
        <f>HOUR(tbl_raw_data[[#This Row],[Time_taken]])*60+MINUTE(tbl_raw_data[[#This Row],[Time_taken]])+SECOND(tbl_raw_data[[#This Row],[Time_taken]])/60</f>
        <v>10.35</v>
      </c>
      <c r="K5939" s="52">
        <f>DATE(YEAR(tbl_raw_data[[#This Row],[Date Actioned]]),MONTH(tbl_raw_data[[#This Row],[Date Actioned]]),DAY(tbl_raw_data[[#This Row],[Date Actioned]]))</f>
        <v>45166</v>
      </c>
      <c r="L5939" s="50" t="str">
        <f>UPPER(TEXT(tbl_raw_data[[#This Row],[updated_date]],"MMMM"))</f>
        <v>AUGUST</v>
      </c>
      <c r="M5939" s="50" t="str">
        <f>"WEEK "&amp; IF(ROUNDUP(DAY(tbl_raw_data[[#This Row],[updated_date]])/7,0)=5,4,ROUNDUP(DAY(tbl_raw_data[[#This Row],[updated_date]])/7,0))</f>
        <v>WEEK 4</v>
      </c>
      <c r="N5939" s="50" t="str">
        <f>UPPER(VLOOKUP(tbl_raw_data[[#This Row],[Analyst]],Settiings!$A$2:$B$16,2,0))</f>
        <v>NITESH</v>
      </c>
      <c r="O5939" s="50" t="str">
        <f>TRIM(UPPER(tbl_raw_data[[#This Row],[Outcome]]))</f>
        <v>APPROVE</v>
      </c>
      <c r="P5939" s="50" t="str">
        <f>TRIM(UPPER(tbl_raw_data[[#This Row],[Queue Name]]))</f>
        <v>CONSUMER POST BUREAU</v>
      </c>
      <c r="Q5939" s="50" t="str">
        <f>IF(tbl_raw_data[[#This Row],[Time taken in min]]&lt;=Settiings!$D$2,"SLA_MET","SLA_NOT_MET")</f>
        <v>SLA_MET</v>
      </c>
      <c r="R5939" s="94"/>
    </row>
    <row r="5940" spans="1:18" x14ac:dyDescent="0.3">
      <c r="A5940" s="8" t="s">
        <v>6753</v>
      </c>
      <c r="B5940" s="9">
        <v>45166.458101851851</v>
      </c>
      <c r="C5940" s="10">
        <v>45166.464525462965</v>
      </c>
      <c r="D5940" s="11" t="s">
        <v>13</v>
      </c>
      <c r="E5940" s="12" t="s">
        <v>9</v>
      </c>
      <c r="F5940" s="11" t="s">
        <v>53</v>
      </c>
      <c r="G5940" s="13"/>
      <c r="H5940" s="78"/>
      <c r="I5940" s="48">
        <f>tbl_raw_data[[#This Row],[Date Actioned]]-tbl_raw_data[[#This Row],[Date Tagged]]</f>
        <v>6.4236111138598062E-3</v>
      </c>
      <c r="J5940" s="46">
        <f>HOUR(tbl_raw_data[[#This Row],[Time_taken]])*60+MINUTE(tbl_raw_data[[#This Row],[Time_taken]])+SECOND(tbl_raw_data[[#This Row],[Time_taken]])/60</f>
        <v>9.25</v>
      </c>
      <c r="K5940" s="52">
        <f>DATE(YEAR(tbl_raw_data[[#This Row],[Date Actioned]]),MONTH(tbl_raw_data[[#This Row],[Date Actioned]]),DAY(tbl_raw_data[[#This Row],[Date Actioned]]))</f>
        <v>45166</v>
      </c>
      <c r="L5940" s="50" t="str">
        <f>UPPER(TEXT(tbl_raw_data[[#This Row],[updated_date]],"MMMM"))</f>
        <v>AUGUST</v>
      </c>
      <c r="M5940" s="50" t="str">
        <f>"WEEK "&amp; IF(ROUNDUP(DAY(tbl_raw_data[[#This Row],[updated_date]])/7,0)=5,4,ROUNDUP(DAY(tbl_raw_data[[#This Row],[updated_date]])/7,0))</f>
        <v>WEEK 4</v>
      </c>
      <c r="N5940" s="50" t="str">
        <f>UPPER(VLOOKUP(tbl_raw_data[[#This Row],[Analyst]],Settiings!$A$2:$B$16,2,0))</f>
        <v>NAVED</v>
      </c>
      <c r="O5940" s="50" t="str">
        <f>TRIM(UPPER(tbl_raw_data[[#This Row],[Outcome]]))</f>
        <v>APPROVE</v>
      </c>
      <c r="P5940" s="50" t="str">
        <f>TRIM(UPPER(tbl_raw_data[[#This Row],[Queue Name]]))</f>
        <v>CONSUMER EXISTING</v>
      </c>
      <c r="Q5940" s="50" t="str">
        <f>IF(tbl_raw_data[[#This Row],[Time taken in min]]&lt;=Settiings!$D$2,"SLA_MET","SLA_NOT_MET")</f>
        <v>SLA_MET</v>
      </c>
      <c r="R5940" s="94"/>
    </row>
    <row r="5941" spans="1:18" x14ac:dyDescent="0.3">
      <c r="A5941" s="8" t="s">
        <v>6754</v>
      </c>
      <c r="B5941" s="9">
        <v>45166.461284722223</v>
      </c>
      <c r="C5941" s="10">
        <v>45166.467361111114</v>
      </c>
      <c r="D5941" s="11" t="s">
        <v>13</v>
      </c>
      <c r="E5941" s="12" t="s">
        <v>19</v>
      </c>
      <c r="F5941" s="11" t="s">
        <v>24</v>
      </c>
      <c r="G5941" s="13"/>
      <c r="H5941" s="78"/>
      <c r="I5941" s="48">
        <f>tbl_raw_data[[#This Row],[Date Actioned]]-tbl_raw_data[[#This Row],[Date Tagged]]</f>
        <v>6.0763888905057684E-3</v>
      </c>
      <c r="J5941" s="46">
        <f>HOUR(tbl_raw_data[[#This Row],[Time_taken]])*60+MINUTE(tbl_raw_data[[#This Row],[Time_taken]])+SECOND(tbl_raw_data[[#This Row],[Time_taken]])/60</f>
        <v>8.75</v>
      </c>
      <c r="K5941" s="52">
        <f>DATE(YEAR(tbl_raw_data[[#This Row],[Date Actioned]]),MONTH(tbl_raw_data[[#This Row],[Date Actioned]]),DAY(tbl_raw_data[[#This Row],[Date Actioned]]))</f>
        <v>45166</v>
      </c>
      <c r="L5941" s="50" t="str">
        <f>UPPER(TEXT(tbl_raw_data[[#This Row],[updated_date]],"MMMM"))</f>
        <v>AUGUST</v>
      </c>
      <c r="M5941" s="50" t="str">
        <f>"WEEK "&amp; IF(ROUNDUP(DAY(tbl_raw_data[[#This Row],[updated_date]])/7,0)=5,4,ROUNDUP(DAY(tbl_raw_data[[#This Row],[updated_date]])/7,0))</f>
        <v>WEEK 4</v>
      </c>
      <c r="N5941" s="50" t="str">
        <f>UPPER(VLOOKUP(tbl_raw_data[[#This Row],[Analyst]],Settiings!$A$2:$B$16,2,0))</f>
        <v>QUADIR</v>
      </c>
      <c r="O5941" s="50" t="str">
        <f>TRIM(UPPER(tbl_raw_data[[#This Row],[Outcome]]))</f>
        <v>APPROVE</v>
      </c>
      <c r="P5941" s="50" t="str">
        <f>TRIM(UPPER(tbl_raw_data[[#This Row],[Queue Name]]))</f>
        <v>CONSUMER POST BUREAU</v>
      </c>
      <c r="Q5941" s="50" t="str">
        <f>IF(tbl_raw_data[[#This Row],[Time taken in min]]&lt;=Settiings!$D$2,"SLA_MET","SLA_NOT_MET")</f>
        <v>SLA_MET</v>
      </c>
      <c r="R5941" s="94"/>
    </row>
    <row r="5942" spans="1:18" x14ac:dyDescent="0.3">
      <c r="A5942" s="8" t="s">
        <v>6755</v>
      </c>
      <c r="B5942" s="9">
        <v>45166.462592592594</v>
      </c>
      <c r="C5942" s="10">
        <v>45166.473495370374</v>
      </c>
      <c r="D5942" s="11" t="s">
        <v>27</v>
      </c>
      <c r="E5942" s="12" t="s">
        <v>19</v>
      </c>
      <c r="F5942" s="11" t="s">
        <v>10</v>
      </c>
      <c r="G5942" s="13" t="s">
        <v>6027</v>
      </c>
      <c r="H5942" s="78"/>
      <c r="I5942" s="48">
        <f>tbl_raw_data[[#This Row],[Date Actioned]]-tbl_raw_data[[#This Row],[Date Tagged]]</f>
        <v>1.0902777779847383E-2</v>
      </c>
      <c r="J5942" s="46">
        <f>HOUR(tbl_raw_data[[#This Row],[Time_taken]])*60+MINUTE(tbl_raw_data[[#This Row],[Time_taken]])+SECOND(tbl_raw_data[[#This Row],[Time_taken]])/60</f>
        <v>15.7</v>
      </c>
      <c r="K5942" s="52">
        <f>DATE(YEAR(tbl_raw_data[[#This Row],[Date Actioned]]),MONTH(tbl_raw_data[[#This Row],[Date Actioned]]),DAY(tbl_raw_data[[#This Row],[Date Actioned]]))</f>
        <v>45166</v>
      </c>
      <c r="L5942" s="50" t="str">
        <f>UPPER(TEXT(tbl_raw_data[[#This Row],[updated_date]],"MMMM"))</f>
        <v>AUGUST</v>
      </c>
      <c r="M5942" s="50" t="str">
        <f>"WEEK "&amp; IF(ROUNDUP(DAY(tbl_raw_data[[#This Row],[updated_date]])/7,0)=5,4,ROUNDUP(DAY(tbl_raw_data[[#This Row],[updated_date]])/7,0))</f>
        <v>WEEK 4</v>
      </c>
      <c r="N5942" s="50" t="str">
        <f>UPPER(VLOOKUP(tbl_raw_data[[#This Row],[Analyst]],Settiings!$A$2:$B$16,2,0))</f>
        <v>NITESH</v>
      </c>
      <c r="O5942" s="50" t="str">
        <f>TRIM(UPPER(tbl_raw_data[[#This Row],[Outcome]]))</f>
        <v>DECLINE</v>
      </c>
      <c r="P5942" s="50" t="str">
        <f>TRIM(UPPER(tbl_raw_data[[#This Row],[Queue Name]]))</f>
        <v>CONSUMER POST BUREAU</v>
      </c>
      <c r="Q5942" s="50" t="str">
        <f>IF(tbl_raw_data[[#This Row],[Time taken in min]]&lt;=Settiings!$D$2,"SLA_MET","SLA_NOT_MET")</f>
        <v>SLA_MET</v>
      </c>
      <c r="R5942" s="94"/>
    </row>
    <row r="5943" spans="1:18" x14ac:dyDescent="0.3">
      <c r="A5943" s="8" t="s">
        <v>6756</v>
      </c>
      <c r="B5943" s="9">
        <v>45166.46503472222</v>
      </c>
      <c r="C5943" s="10">
        <v>45166.469756944447</v>
      </c>
      <c r="D5943" s="11" t="s">
        <v>13</v>
      </c>
      <c r="E5943" s="12" t="s">
        <v>9</v>
      </c>
      <c r="F5943" s="11" t="s">
        <v>16</v>
      </c>
      <c r="G5943" s="13"/>
      <c r="H5943" s="78"/>
      <c r="I5943" s="48">
        <f>tbl_raw_data[[#This Row],[Date Actioned]]-tbl_raw_data[[#This Row],[Date Tagged]]</f>
        <v>4.7222222274285741E-3</v>
      </c>
      <c r="J5943" s="46">
        <f>HOUR(tbl_raw_data[[#This Row],[Time_taken]])*60+MINUTE(tbl_raw_data[[#This Row],[Time_taken]])+SECOND(tbl_raw_data[[#This Row],[Time_taken]])/60</f>
        <v>6.8</v>
      </c>
      <c r="K5943" s="52">
        <f>DATE(YEAR(tbl_raw_data[[#This Row],[Date Actioned]]),MONTH(tbl_raw_data[[#This Row],[Date Actioned]]),DAY(tbl_raw_data[[#This Row],[Date Actioned]]))</f>
        <v>45166</v>
      </c>
      <c r="L5943" s="50" t="str">
        <f>UPPER(TEXT(tbl_raw_data[[#This Row],[updated_date]],"MMMM"))</f>
        <v>AUGUST</v>
      </c>
      <c r="M5943" s="50" t="str">
        <f>"WEEK "&amp; IF(ROUNDUP(DAY(tbl_raw_data[[#This Row],[updated_date]])/7,0)=5,4,ROUNDUP(DAY(tbl_raw_data[[#This Row],[updated_date]])/7,0))</f>
        <v>WEEK 4</v>
      </c>
      <c r="N5943" s="50" t="str">
        <f>UPPER(VLOOKUP(tbl_raw_data[[#This Row],[Analyst]],Settiings!$A$2:$B$16,2,0))</f>
        <v>CAMROOON</v>
      </c>
      <c r="O5943" s="50" t="str">
        <f>TRIM(UPPER(tbl_raw_data[[#This Row],[Outcome]]))</f>
        <v>APPROVE</v>
      </c>
      <c r="P5943" s="50" t="str">
        <f>TRIM(UPPER(tbl_raw_data[[#This Row],[Queue Name]]))</f>
        <v>CONSUMER EXISTING</v>
      </c>
      <c r="Q5943" s="50" t="str">
        <f>IF(tbl_raw_data[[#This Row],[Time taken in min]]&lt;=Settiings!$D$2,"SLA_MET","SLA_NOT_MET")</f>
        <v>SLA_MET</v>
      </c>
      <c r="R5943" s="94"/>
    </row>
    <row r="5944" spans="1:18" x14ac:dyDescent="0.3">
      <c r="A5944" s="8" t="s">
        <v>6757</v>
      </c>
      <c r="B5944" s="9">
        <v>45166.470289351855</v>
      </c>
      <c r="C5944" s="10">
        <v>45166.478472222225</v>
      </c>
      <c r="D5944" s="11" t="s">
        <v>13</v>
      </c>
      <c r="E5944" s="12" t="s">
        <v>9</v>
      </c>
      <c r="F5944" s="11" t="s">
        <v>53</v>
      </c>
      <c r="G5944" s="13"/>
      <c r="H5944" s="78"/>
      <c r="I5944" s="48">
        <f>tbl_raw_data[[#This Row],[Date Actioned]]-tbl_raw_data[[#This Row],[Date Tagged]]</f>
        <v>8.182870369637385E-3</v>
      </c>
      <c r="J5944" s="46">
        <f>HOUR(tbl_raw_data[[#This Row],[Time_taken]])*60+MINUTE(tbl_raw_data[[#This Row],[Time_taken]])+SECOND(tbl_raw_data[[#This Row],[Time_taken]])/60</f>
        <v>11.783333333333333</v>
      </c>
      <c r="K5944" s="52">
        <f>DATE(YEAR(tbl_raw_data[[#This Row],[Date Actioned]]),MONTH(tbl_raw_data[[#This Row],[Date Actioned]]),DAY(tbl_raw_data[[#This Row],[Date Actioned]]))</f>
        <v>45166</v>
      </c>
      <c r="L5944" s="50" t="str">
        <f>UPPER(TEXT(tbl_raw_data[[#This Row],[updated_date]],"MMMM"))</f>
        <v>AUGUST</v>
      </c>
      <c r="M5944" s="50" t="str">
        <f>"WEEK "&amp; IF(ROUNDUP(DAY(tbl_raw_data[[#This Row],[updated_date]])/7,0)=5,4,ROUNDUP(DAY(tbl_raw_data[[#This Row],[updated_date]])/7,0))</f>
        <v>WEEK 4</v>
      </c>
      <c r="N5944" s="50" t="str">
        <f>UPPER(VLOOKUP(tbl_raw_data[[#This Row],[Analyst]],Settiings!$A$2:$B$16,2,0))</f>
        <v>NAVED</v>
      </c>
      <c r="O5944" s="50" t="str">
        <f>TRIM(UPPER(tbl_raw_data[[#This Row],[Outcome]]))</f>
        <v>APPROVE</v>
      </c>
      <c r="P5944" s="50" t="str">
        <f>TRIM(UPPER(tbl_raw_data[[#This Row],[Queue Name]]))</f>
        <v>CONSUMER EXISTING</v>
      </c>
      <c r="Q5944" s="50" t="str">
        <f>IF(tbl_raw_data[[#This Row],[Time taken in min]]&lt;=Settiings!$D$2,"SLA_MET","SLA_NOT_MET")</f>
        <v>SLA_MET</v>
      </c>
      <c r="R5944" s="94"/>
    </row>
    <row r="5945" spans="1:18" x14ac:dyDescent="0.3">
      <c r="A5945" s="8" t="s">
        <v>6758</v>
      </c>
      <c r="B5945" s="9">
        <v>45166.470636574071</v>
      </c>
      <c r="C5945" s="10">
        <v>45166.478182870371</v>
      </c>
      <c r="D5945" s="11" t="s">
        <v>13</v>
      </c>
      <c r="E5945" s="12" t="s">
        <v>9</v>
      </c>
      <c r="F5945" s="11" t="s">
        <v>70</v>
      </c>
      <c r="G5945" s="13"/>
      <c r="H5945" s="78"/>
      <c r="I5945" s="48">
        <f>tbl_raw_data[[#This Row],[Date Actioned]]-tbl_raw_data[[#This Row],[Date Tagged]]</f>
        <v>7.5462962995516136E-3</v>
      </c>
      <c r="J5945" s="46">
        <f>HOUR(tbl_raw_data[[#This Row],[Time_taken]])*60+MINUTE(tbl_raw_data[[#This Row],[Time_taken]])+SECOND(tbl_raw_data[[#This Row],[Time_taken]])/60</f>
        <v>10.866666666666667</v>
      </c>
      <c r="K5945" s="52">
        <f>DATE(YEAR(tbl_raw_data[[#This Row],[Date Actioned]]),MONTH(tbl_raw_data[[#This Row],[Date Actioned]]),DAY(tbl_raw_data[[#This Row],[Date Actioned]]))</f>
        <v>45166</v>
      </c>
      <c r="L5945" s="50" t="str">
        <f>UPPER(TEXT(tbl_raw_data[[#This Row],[updated_date]],"MMMM"))</f>
        <v>AUGUST</v>
      </c>
      <c r="M5945" s="50" t="str">
        <f>"WEEK "&amp; IF(ROUNDUP(DAY(tbl_raw_data[[#This Row],[updated_date]])/7,0)=5,4,ROUNDUP(DAY(tbl_raw_data[[#This Row],[updated_date]])/7,0))</f>
        <v>WEEK 4</v>
      </c>
      <c r="N5945" s="50" t="str">
        <f>UPPER(VLOOKUP(tbl_raw_data[[#This Row],[Analyst]],Settiings!$A$2:$B$16,2,0))</f>
        <v>ASIF</v>
      </c>
      <c r="O5945" s="50" t="str">
        <f>TRIM(UPPER(tbl_raw_data[[#This Row],[Outcome]]))</f>
        <v>APPROVE</v>
      </c>
      <c r="P5945" s="50" t="str">
        <f>TRIM(UPPER(tbl_raw_data[[#This Row],[Queue Name]]))</f>
        <v>CONSUMER EXISTING</v>
      </c>
      <c r="Q5945" s="50" t="str">
        <f>IF(tbl_raw_data[[#This Row],[Time taken in min]]&lt;=Settiings!$D$2,"SLA_MET","SLA_NOT_MET")</f>
        <v>SLA_MET</v>
      </c>
      <c r="R5945" s="94"/>
    </row>
    <row r="5946" spans="1:18" x14ac:dyDescent="0.3">
      <c r="A5946" s="8" t="s">
        <v>6759</v>
      </c>
      <c r="B5946" s="9">
        <v>45166.472303240742</v>
      </c>
      <c r="C5946" s="10">
        <v>45166.487164351849</v>
      </c>
      <c r="D5946" s="11" t="s">
        <v>13</v>
      </c>
      <c r="E5946" s="12" t="s">
        <v>9</v>
      </c>
      <c r="F5946" s="11" t="s">
        <v>16</v>
      </c>
      <c r="G5946" s="13"/>
      <c r="H5946" s="78"/>
      <c r="I5946" s="48">
        <f>tbl_raw_data[[#This Row],[Date Actioned]]-tbl_raw_data[[#This Row],[Date Tagged]]</f>
        <v>1.4861111107165925E-2</v>
      </c>
      <c r="J5946" s="46">
        <f>HOUR(tbl_raw_data[[#This Row],[Time_taken]])*60+MINUTE(tbl_raw_data[[#This Row],[Time_taken]])+SECOND(tbl_raw_data[[#This Row],[Time_taken]])/60</f>
        <v>21.4</v>
      </c>
      <c r="K5946" s="52">
        <f>DATE(YEAR(tbl_raw_data[[#This Row],[Date Actioned]]),MONTH(tbl_raw_data[[#This Row],[Date Actioned]]),DAY(tbl_raw_data[[#This Row],[Date Actioned]]))</f>
        <v>45166</v>
      </c>
      <c r="L5946" s="50" t="str">
        <f>UPPER(TEXT(tbl_raw_data[[#This Row],[updated_date]],"MMMM"))</f>
        <v>AUGUST</v>
      </c>
      <c r="M5946" s="50" t="str">
        <f>"WEEK "&amp; IF(ROUNDUP(DAY(tbl_raw_data[[#This Row],[updated_date]])/7,0)=5,4,ROUNDUP(DAY(tbl_raw_data[[#This Row],[updated_date]])/7,0))</f>
        <v>WEEK 4</v>
      </c>
      <c r="N5946" s="50" t="str">
        <f>UPPER(VLOOKUP(tbl_raw_data[[#This Row],[Analyst]],Settiings!$A$2:$B$16,2,0))</f>
        <v>CAMROOON</v>
      </c>
      <c r="O5946" s="50" t="str">
        <f>TRIM(UPPER(tbl_raw_data[[#This Row],[Outcome]]))</f>
        <v>APPROVE</v>
      </c>
      <c r="P5946" s="50" t="str">
        <f>TRIM(UPPER(tbl_raw_data[[#This Row],[Queue Name]]))</f>
        <v>CONSUMER EXISTING</v>
      </c>
      <c r="Q5946" s="50" t="str">
        <f>IF(tbl_raw_data[[#This Row],[Time taken in min]]&lt;=Settiings!$D$2,"SLA_MET","SLA_NOT_MET")</f>
        <v>SLA_NOT_MET</v>
      </c>
      <c r="R5946" s="94"/>
    </row>
    <row r="5947" spans="1:18" x14ac:dyDescent="0.3">
      <c r="A5947" s="8" t="s">
        <v>6760</v>
      </c>
      <c r="B5947" s="9">
        <v>45166.473321759258</v>
      </c>
      <c r="C5947" s="10">
        <v>45166.48332175926</v>
      </c>
      <c r="D5947" s="11" t="s">
        <v>13</v>
      </c>
      <c r="E5947" s="12" t="s">
        <v>9</v>
      </c>
      <c r="F5947" s="11" t="s">
        <v>70</v>
      </c>
      <c r="G5947" s="13"/>
      <c r="H5947" s="78"/>
      <c r="I5947" s="48">
        <f>tbl_raw_data[[#This Row],[Date Actioned]]-tbl_raw_data[[#This Row],[Date Tagged]]</f>
        <v>1.0000000002037268E-2</v>
      </c>
      <c r="J5947" s="46">
        <f>HOUR(tbl_raw_data[[#This Row],[Time_taken]])*60+MINUTE(tbl_raw_data[[#This Row],[Time_taken]])+SECOND(tbl_raw_data[[#This Row],[Time_taken]])/60</f>
        <v>14.4</v>
      </c>
      <c r="K5947" s="52">
        <f>DATE(YEAR(tbl_raw_data[[#This Row],[Date Actioned]]),MONTH(tbl_raw_data[[#This Row],[Date Actioned]]),DAY(tbl_raw_data[[#This Row],[Date Actioned]]))</f>
        <v>45166</v>
      </c>
      <c r="L5947" s="50" t="str">
        <f>UPPER(TEXT(tbl_raw_data[[#This Row],[updated_date]],"MMMM"))</f>
        <v>AUGUST</v>
      </c>
      <c r="M5947" s="50" t="str">
        <f>"WEEK "&amp; IF(ROUNDUP(DAY(tbl_raw_data[[#This Row],[updated_date]])/7,0)=5,4,ROUNDUP(DAY(tbl_raw_data[[#This Row],[updated_date]])/7,0))</f>
        <v>WEEK 4</v>
      </c>
      <c r="N5947" s="50" t="str">
        <f>UPPER(VLOOKUP(tbl_raw_data[[#This Row],[Analyst]],Settiings!$A$2:$B$16,2,0))</f>
        <v>ASIF</v>
      </c>
      <c r="O5947" s="50" t="str">
        <f>TRIM(UPPER(tbl_raw_data[[#This Row],[Outcome]]))</f>
        <v>APPROVE</v>
      </c>
      <c r="P5947" s="50" t="str">
        <f>TRIM(UPPER(tbl_raw_data[[#This Row],[Queue Name]]))</f>
        <v>CONSUMER EXISTING</v>
      </c>
      <c r="Q5947" s="50" t="str">
        <f>IF(tbl_raw_data[[#This Row],[Time taken in min]]&lt;=Settiings!$D$2,"SLA_MET","SLA_NOT_MET")</f>
        <v>SLA_MET</v>
      </c>
      <c r="R5947" s="94"/>
    </row>
    <row r="5948" spans="1:18" x14ac:dyDescent="0.3">
      <c r="A5948" s="8" t="s">
        <v>6761</v>
      </c>
      <c r="B5948" s="9">
        <v>45166.473715277774</v>
      </c>
      <c r="C5948" s="10">
        <v>45166.485729166663</v>
      </c>
      <c r="D5948" s="11" t="s">
        <v>13</v>
      </c>
      <c r="E5948" s="12" t="s">
        <v>9</v>
      </c>
      <c r="F5948" s="11" t="s">
        <v>10</v>
      </c>
      <c r="G5948" s="13"/>
      <c r="H5948" s="78"/>
      <c r="I5948" s="48">
        <f>tbl_raw_data[[#This Row],[Date Actioned]]-tbl_raw_data[[#This Row],[Date Tagged]]</f>
        <v>1.2013888888759539E-2</v>
      </c>
      <c r="J5948" s="46">
        <f>HOUR(tbl_raw_data[[#This Row],[Time_taken]])*60+MINUTE(tbl_raw_data[[#This Row],[Time_taken]])+SECOND(tbl_raw_data[[#This Row],[Time_taken]])/60</f>
        <v>17.3</v>
      </c>
      <c r="K5948" s="52">
        <f>DATE(YEAR(tbl_raw_data[[#This Row],[Date Actioned]]),MONTH(tbl_raw_data[[#This Row],[Date Actioned]]),DAY(tbl_raw_data[[#This Row],[Date Actioned]]))</f>
        <v>45166</v>
      </c>
      <c r="L5948" s="50" t="str">
        <f>UPPER(TEXT(tbl_raw_data[[#This Row],[updated_date]],"MMMM"))</f>
        <v>AUGUST</v>
      </c>
      <c r="M5948" s="50" t="str">
        <f>"WEEK "&amp; IF(ROUNDUP(DAY(tbl_raw_data[[#This Row],[updated_date]])/7,0)=5,4,ROUNDUP(DAY(tbl_raw_data[[#This Row],[updated_date]])/7,0))</f>
        <v>WEEK 4</v>
      </c>
      <c r="N5948" s="50" t="str">
        <f>UPPER(VLOOKUP(tbl_raw_data[[#This Row],[Analyst]],Settiings!$A$2:$B$16,2,0))</f>
        <v>NITESH</v>
      </c>
      <c r="O5948" s="50" t="str">
        <f>TRIM(UPPER(tbl_raw_data[[#This Row],[Outcome]]))</f>
        <v>APPROVE</v>
      </c>
      <c r="P5948" s="50" t="str">
        <f>TRIM(UPPER(tbl_raw_data[[#This Row],[Queue Name]]))</f>
        <v>CONSUMER EXISTING</v>
      </c>
      <c r="Q5948" s="50" t="str">
        <f>IF(tbl_raw_data[[#This Row],[Time taken in min]]&lt;=Settiings!$D$2,"SLA_MET","SLA_NOT_MET")</f>
        <v>SLA_MET</v>
      </c>
      <c r="R5948" s="94"/>
    </row>
    <row r="5949" spans="1:18" x14ac:dyDescent="0.3">
      <c r="A5949" s="8" t="s">
        <v>6762</v>
      </c>
      <c r="B5949" s="9">
        <v>45166.47625</v>
      </c>
      <c r="C5949" s="10">
        <v>45166.486539351848</v>
      </c>
      <c r="D5949" s="11" t="s">
        <v>13</v>
      </c>
      <c r="E5949" s="12" t="s">
        <v>9</v>
      </c>
      <c r="F5949" s="11" t="s">
        <v>53</v>
      </c>
      <c r="G5949" s="13" t="s">
        <v>17</v>
      </c>
      <c r="H5949" s="78"/>
      <c r="I5949" s="48">
        <f>tbl_raw_data[[#This Row],[Date Actioned]]-tbl_raw_data[[#This Row],[Date Tagged]]</f>
        <v>1.0289351848769002E-2</v>
      </c>
      <c r="J5949" s="46">
        <f>HOUR(tbl_raw_data[[#This Row],[Time_taken]])*60+MINUTE(tbl_raw_data[[#This Row],[Time_taken]])+SECOND(tbl_raw_data[[#This Row],[Time_taken]])/60</f>
        <v>14.816666666666666</v>
      </c>
      <c r="K5949" s="52">
        <f>DATE(YEAR(tbl_raw_data[[#This Row],[Date Actioned]]),MONTH(tbl_raw_data[[#This Row],[Date Actioned]]),DAY(tbl_raw_data[[#This Row],[Date Actioned]]))</f>
        <v>45166</v>
      </c>
      <c r="L5949" s="50" t="str">
        <f>UPPER(TEXT(tbl_raw_data[[#This Row],[updated_date]],"MMMM"))</f>
        <v>AUGUST</v>
      </c>
      <c r="M5949" s="50" t="str">
        <f>"WEEK "&amp; IF(ROUNDUP(DAY(tbl_raw_data[[#This Row],[updated_date]])/7,0)=5,4,ROUNDUP(DAY(tbl_raw_data[[#This Row],[updated_date]])/7,0))</f>
        <v>WEEK 4</v>
      </c>
      <c r="N5949" s="50" t="str">
        <f>UPPER(VLOOKUP(tbl_raw_data[[#This Row],[Analyst]],Settiings!$A$2:$B$16,2,0))</f>
        <v>NAVED</v>
      </c>
      <c r="O5949" s="50" t="str">
        <f>TRIM(UPPER(tbl_raw_data[[#This Row],[Outcome]]))</f>
        <v>APPROVE</v>
      </c>
      <c r="P5949" s="50" t="str">
        <f>TRIM(UPPER(tbl_raw_data[[#This Row],[Queue Name]]))</f>
        <v>CONSUMER EXISTING</v>
      </c>
      <c r="Q5949" s="50" t="str">
        <f>IF(tbl_raw_data[[#This Row],[Time taken in min]]&lt;=Settiings!$D$2,"SLA_MET","SLA_NOT_MET")</f>
        <v>SLA_MET</v>
      </c>
      <c r="R5949" s="94"/>
    </row>
    <row r="5950" spans="1:18" x14ac:dyDescent="0.3">
      <c r="A5950" s="8" t="s">
        <v>6763</v>
      </c>
      <c r="B5950" s="9">
        <v>45166.477800925924</v>
      </c>
      <c r="C5950" s="10">
        <v>45166.493020833332</v>
      </c>
      <c r="D5950" s="11" t="s">
        <v>13</v>
      </c>
      <c r="E5950" s="12" t="s">
        <v>47</v>
      </c>
      <c r="F5950" s="11" t="s">
        <v>53</v>
      </c>
      <c r="G5950" s="13"/>
      <c r="H5950" s="78"/>
      <c r="I5950" s="48">
        <f>tbl_raw_data[[#This Row],[Date Actioned]]-tbl_raw_data[[#This Row],[Date Tagged]]</f>
        <v>1.5219907407299615E-2</v>
      </c>
      <c r="J5950" s="46">
        <f>HOUR(tbl_raw_data[[#This Row],[Time_taken]])*60+MINUTE(tbl_raw_data[[#This Row],[Time_taken]])+SECOND(tbl_raw_data[[#This Row],[Time_taken]])/60</f>
        <v>21.916666666666668</v>
      </c>
      <c r="K5950" s="52">
        <f>DATE(YEAR(tbl_raw_data[[#This Row],[Date Actioned]]),MONTH(tbl_raw_data[[#This Row],[Date Actioned]]),DAY(tbl_raw_data[[#This Row],[Date Actioned]]))</f>
        <v>45166</v>
      </c>
      <c r="L5950" s="50" t="str">
        <f>UPPER(TEXT(tbl_raw_data[[#This Row],[updated_date]],"MMMM"))</f>
        <v>AUGUST</v>
      </c>
      <c r="M5950" s="50" t="str">
        <f>"WEEK "&amp; IF(ROUNDUP(DAY(tbl_raw_data[[#This Row],[updated_date]])/7,0)=5,4,ROUNDUP(DAY(tbl_raw_data[[#This Row],[updated_date]])/7,0))</f>
        <v>WEEK 4</v>
      </c>
      <c r="N5950" s="50" t="str">
        <f>UPPER(VLOOKUP(tbl_raw_data[[#This Row],[Analyst]],Settiings!$A$2:$B$16,2,0))</f>
        <v>NAVED</v>
      </c>
      <c r="O5950" s="50" t="str">
        <f>TRIM(UPPER(tbl_raw_data[[#This Row],[Outcome]]))</f>
        <v>APPROVE</v>
      </c>
      <c r="P5950" s="50" t="str">
        <f>TRIM(UPPER(tbl_raw_data[[#This Row],[Queue Name]]))</f>
        <v>CONSUMER PRE BUREAU</v>
      </c>
      <c r="Q5950" s="50" t="str">
        <f>IF(tbl_raw_data[[#This Row],[Time taken in min]]&lt;=Settiings!$D$2,"SLA_MET","SLA_NOT_MET")</f>
        <v>SLA_NOT_MET</v>
      </c>
      <c r="R5950" s="94"/>
    </row>
    <row r="5951" spans="1:18" x14ac:dyDescent="0.3">
      <c r="A5951" s="8" t="s">
        <v>6764</v>
      </c>
      <c r="B5951" s="9">
        <v>45166.483043981483</v>
      </c>
      <c r="C5951" s="10">
        <v>45166.491493055553</v>
      </c>
      <c r="D5951" s="11" t="s">
        <v>13</v>
      </c>
      <c r="E5951" s="12" t="s">
        <v>19</v>
      </c>
      <c r="F5951" s="11" t="s">
        <v>16</v>
      </c>
      <c r="G5951" s="13"/>
      <c r="H5951" s="78"/>
      <c r="I5951" s="48">
        <f>tbl_raw_data[[#This Row],[Date Actioned]]-tbl_raw_data[[#This Row],[Date Tagged]]</f>
        <v>8.4490740700857714E-3</v>
      </c>
      <c r="J5951" s="46">
        <f>HOUR(tbl_raw_data[[#This Row],[Time_taken]])*60+MINUTE(tbl_raw_data[[#This Row],[Time_taken]])+SECOND(tbl_raw_data[[#This Row],[Time_taken]])/60</f>
        <v>12.166666666666666</v>
      </c>
      <c r="K5951" s="52">
        <f>DATE(YEAR(tbl_raw_data[[#This Row],[Date Actioned]]),MONTH(tbl_raw_data[[#This Row],[Date Actioned]]),DAY(tbl_raw_data[[#This Row],[Date Actioned]]))</f>
        <v>45166</v>
      </c>
      <c r="L5951" s="50" t="str">
        <f>UPPER(TEXT(tbl_raw_data[[#This Row],[updated_date]],"MMMM"))</f>
        <v>AUGUST</v>
      </c>
      <c r="M5951" s="50" t="str">
        <f>"WEEK "&amp; IF(ROUNDUP(DAY(tbl_raw_data[[#This Row],[updated_date]])/7,0)=5,4,ROUNDUP(DAY(tbl_raw_data[[#This Row],[updated_date]])/7,0))</f>
        <v>WEEK 4</v>
      </c>
      <c r="N5951" s="50" t="str">
        <f>UPPER(VLOOKUP(tbl_raw_data[[#This Row],[Analyst]],Settiings!$A$2:$B$16,2,0))</f>
        <v>CAMROOON</v>
      </c>
      <c r="O5951" s="50" t="str">
        <f>TRIM(UPPER(tbl_raw_data[[#This Row],[Outcome]]))</f>
        <v>APPROVE</v>
      </c>
      <c r="P5951" s="50" t="str">
        <f>TRIM(UPPER(tbl_raw_data[[#This Row],[Queue Name]]))</f>
        <v>CONSUMER POST BUREAU</v>
      </c>
      <c r="Q5951" s="50" t="str">
        <f>IF(tbl_raw_data[[#This Row],[Time taken in min]]&lt;=Settiings!$D$2,"SLA_MET","SLA_NOT_MET")</f>
        <v>SLA_MET</v>
      </c>
      <c r="R5951" s="94"/>
    </row>
    <row r="5952" spans="1:18" x14ac:dyDescent="0.3">
      <c r="A5952" s="8" t="s">
        <v>6765</v>
      </c>
      <c r="B5952" s="9">
        <v>45166.483067129629</v>
      </c>
      <c r="C5952" s="10">
        <v>45166.487708333334</v>
      </c>
      <c r="D5952" s="11" t="s">
        <v>13</v>
      </c>
      <c r="E5952" s="12" t="s">
        <v>19</v>
      </c>
      <c r="F5952" s="11" t="s">
        <v>70</v>
      </c>
      <c r="G5952" s="13"/>
      <c r="H5952" s="78"/>
      <c r="I5952" s="48">
        <f>tbl_raw_data[[#This Row],[Date Actioned]]-tbl_raw_data[[#This Row],[Date Tagged]]</f>
        <v>4.6412037045229226E-3</v>
      </c>
      <c r="J5952" s="46">
        <f>HOUR(tbl_raw_data[[#This Row],[Time_taken]])*60+MINUTE(tbl_raw_data[[#This Row],[Time_taken]])+SECOND(tbl_raw_data[[#This Row],[Time_taken]])/60</f>
        <v>6.6833333333333336</v>
      </c>
      <c r="K5952" s="52">
        <f>DATE(YEAR(tbl_raw_data[[#This Row],[Date Actioned]]),MONTH(tbl_raw_data[[#This Row],[Date Actioned]]),DAY(tbl_raw_data[[#This Row],[Date Actioned]]))</f>
        <v>45166</v>
      </c>
      <c r="L5952" s="50" t="str">
        <f>UPPER(TEXT(tbl_raw_data[[#This Row],[updated_date]],"MMMM"))</f>
        <v>AUGUST</v>
      </c>
      <c r="M5952" s="50" t="str">
        <f>"WEEK "&amp; IF(ROUNDUP(DAY(tbl_raw_data[[#This Row],[updated_date]])/7,0)=5,4,ROUNDUP(DAY(tbl_raw_data[[#This Row],[updated_date]])/7,0))</f>
        <v>WEEK 4</v>
      </c>
      <c r="N5952" s="50" t="str">
        <f>UPPER(VLOOKUP(tbl_raw_data[[#This Row],[Analyst]],Settiings!$A$2:$B$16,2,0))</f>
        <v>ASIF</v>
      </c>
      <c r="O5952" s="50" t="str">
        <f>TRIM(UPPER(tbl_raw_data[[#This Row],[Outcome]]))</f>
        <v>APPROVE</v>
      </c>
      <c r="P5952" s="50" t="str">
        <f>TRIM(UPPER(tbl_raw_data[[#This Row],[Queue Name]]))</f>
        <v>CONSUMER POST BUREAU</v>
      </c>
      <c r="Q5952" s="50" t="str">
        <f>IF(tbl_raw_data[[#This Row],[Time taken in min]]&lt;=Settiings!$D$2,"SLA_MET","SLA_NOT_MET")</f>
        <v>SLA_MET</v>
      </c>
      <c r="R5952" s="94"/>
    </row>
    <row r="5953" spans="1:18" x14ac:dyDescent="0.3">
      <c r="A5953" s="8" t="s">
        <v>6766</v>
      </c>
      <c r="B5953" s="9">
        <v>45166.486261574071</v>
      </c>
      <c r="C5953" s="10">
        <v>45166.490740740737</v>
      </c>
      <c r="D5953" s="11" t="s">
        <v>13</v>
      </c>
      <c r="E5953" s="12" t="s">
        <v>19</v>
      </c>
      <c r="F5953" s="11" t="s">
        <v>70</v>
      </c>
      <c r="G5953" s="13"/>
      <c r="H5953" s="78"/>
      <c r="I5953" s="48">
        <f>tbl_raw_data[[#This Row],[Date Actioned]]-tbl_raw_data[[#This Row],[Date Tagged]]</f>
        <v>4.4791666659875773E-3</v>
      </c>
      <c r="J5953" s="46">
        <f>HOUR(tbl_raw_data[[#This Row],[Time_taken]])*60+MINUTE(tbl_raw_data[[#This Row],[Time_taken]])+SECOND(tbl_raw_data[[#This Row],[Time_taken]])/60</f>
        <v>6.45</v>
      </c>
      <c r="K5953" s="52">
        <f>DATE(YEAR(tbl_raw_data[[#This Row],[Date Actioned]]),MONTH(tbl_raw_data[[#This Row],[Date Actioned]]),DAY(tbl_raw_data[[#This Row],[Date Actioned]]))</f>
        <v>45166</v>
      </c>
      <c r="L5953" s="50" t="str">
        <f>UPPER(TEXT(tbl_raw_data[[#This Row],[updated_date]],"MMMM"))</f>
        <v>AUGUST</v>
      </c>
      <c r="M5953" s="50" t="str">
        <f>"WEEK "&amp; IF(ROUNDUP(DAY(tbl_raw_data[[#This Row],[updated_date]])/7,0)=5,4,ROUNDUP(DAY(tbl_raw_data[[#This Row],[updated_date]])/7,0))</f>
        <v>WEEK 4</v>
      </c>
      <c r="N5953" s="50" t="str">
        <f>UPPER(VLOOKUP(tbl_raw_data[[#This Row],[Analyst]],Settiings!$A$2:$B$16,2,0))</f>
        <v>ASIF</v>
      </c>
      <c r="O5953" s="50" t="str">
        <f>TRIM(UPPER(tbl_raw_data[[#This Row],[Outcome]]))</f>
        <v>APPROVE</v>
      </c>
      <c r="P5953" s="50" t="str">
        <f>TRIM(UPPER(tbl_raw_data[[#This Row],[Queue Name]]))</f>
        <v>CONSUMER POST BUREAU</v>
      </c>
      <c r="Q5953" s="50" t="str">
        <f>IF(tbl_raw_data[[#This Row],[Time taken in min]]&lt;=Settiings!$D$2,"SLA_MET","SLA_NOT_MET")</f>
        <v>SLA_MET</v>
      </c>
      <c r="R5953" s="94"/>
    </row>
    <row r="5954" spans="1:18" x14ac:dyDescent="0.3">
      <c r="A5954" s="8" t="s">
        <v>6767</v>
      </c>
      <c r="B5954" s="9">
        <v>45166.487685185188</v>
      </c>
      <c r="C5954" s="10">
        <v>45166.494849537034</v>
      </c>
      <c r="D5954" s="11" t="s">
        <v>13</v>
      </c>
      <c r="E5954" s="12" t="s">
        <v>9</v>
      </c>
      <c r="F5954" s="11" t="s">
        <v>70</v>
      </c>
      <c r="G5954" s="13"/>
      <c r="H5954" s="78"/>
      <c r="I5954" s="48">
        <f>tbl_raw_data[[#This Row],[Date Actioned]]-tbl_raw_data[[#This Row],[Date Tagged]]</f>
        <v>7.1643518458586186E-3</v>
      </c>
      <c r="J5954" s="46">
        <f>HOUR(tbl_raw_data[[#This Row],[Time_taken]])*60+MINUTE(tbl_raw_data[[#This Row],[Time_taken]])+SECOND(tbl_raw_data[[#This Row],[Time_taken]])/60</f>
        <v>10.316666666666666</v>
      </c>
      <c r="K5954" s="52">
        <f>DATE(YEAR(tbl_raw_data[[#This Row],[Date Actioned]]),MONTH(tbl_raw_data[[#This Row],[Date Actioned]]),DAY(tbl_raw_data[[#This Row],[Date Actioned]]))</f>
        <v>45166</v>
      </c>
      <c r="L5954" s="50" t="str">
        <f>UPPER(TEXT(tbl_raw_data[[#This Row],[updated_date]],"MMMM"))</f>
        <v>AUGUST</v>
      </c>
      <c r="M5954" s="50" t="str">
        <f>"WEEK "&amp; IF(ROUNDUP(DAY(tbl_raw_data[[#This Row],[updated_date]])/7,0)=5,4,ROUNDUP(DAY(tbl_raw_data[[#This Row],[updated_date]])/7,0))</f>
        <v>WEEK 4</v>
      </c>
      <c r="N5954" s="50" t="str">
        <f>UPPER(VLOOKUP(tbl_raw_data[[#This Row],[Analyst]],Settiings!$A$2:$B$16,2,0))</f>
        <v>ASIF</v>
      </c>
      <c r="O5954" s="50" t="str">
        <f>TRIM(UPPER(tbl_raw_data[[#This Row],[Outcome]]))</f>
        <v>APPROVE</v>
      </c>
      <c r="P5954" s="50" t="str">
        <f>TRIM(UPPER(tbl_raw_data[[#This Row],[Queue Name]]))</f>
        <v>CONSUMER EXISTING</v>
      </c>
      <c r="Q5954" s="50" t="str">
        <f>IF(tbl_raw_data[[#This Row],[Time taken in min]]&lt;=Settiings!$D$2,"SLA_MET","SLA_NOT_MET")</f>
        <v>SLA_MET</v>
      </c>
      <c r="R5954" s="94"/>
    </row>
    <row r="5955" spans="1:18" x14ac:dyDescent="0.3">
      <c r="A5955" s="8" t="s">
        <v>6768</v>
      </c>
      <c r="B5955" s="9">
        <v>45166.488576388889</v>
      </c>
      <c r="C5955" s="10">
        <v>45166.497314814813</v>
      </c>
      <c r="D5955" s="11" t="s">
        <v>13</v>
      </c>
      <c r="E5955" s="12" t="s">
        <v>9</v>
      </c>
      <c r="F5955" s="11" t="s">
        <v>16</v>
      </c>
      <c r="G5955" s="13" t="s">
        <v>17</v>
      </c>
      <c r="H5955" s="78"/>
      <c r="I5955" s="48">
        <f>tbl_raw_data[[#This Row],[Date Actioned]]-tbl_raw_data[[#This Row],[Date Tagged]]</f>
        <v>8.7384259240934625E-3</v>
      </c>
      <c r="J5955" s="46">
        <f>HOUR(tbl_raw_data[[#This Row],[Time_taken]])*60+MINUTE(tbl_raw_data[[#This Row],[Time_taken]])+SECOND(tbl_raw_data[[#This Row],[Time_taken]])/60</f>
        <v>12.583333333333334</v>
      </c>
      <c r="K5955" s="52">
        <f>DATE(YEAR(tbl_raw_data[[#This Row],[Date Actioned]]),MONTH(tbl_raw_data[[#This Row],[Date Actioned]]),DAY(tbl_raw_data[[#This Row],[Date Actioned]]))</f>
        <v>45166</v>
      </c>
      <c r="L5955" s="50" t="str">
        <f>UPPER(TEXT(tbl_raw_data[[#This Row],[updated_date]],"MMMM"))</f>
        <v>AUGUST</v>
      </c>
      <c r="M5955" s="50" t="str">
        <f>"WEEK "&amp; IF(ROUNDUP(DAY(tbl_raw_data[[#This Row],[updated_date]])/7,0)=5,4,ROUNDUP(DAY(tbl_raw_data[[#This Row],[updated_date]])/7,0))</f>
        <v>WEEK 4</v>
      </c>
      <c r="N5955" s="50" t="str">
        <f>UPPER(VLOOKUP(tbl_raw_data[[#This Row],[Analyst]],Settiings!$A$2:$B$16,2,0))</f>
        <v>CAMROOON</v>
      </c>
      <c r="O5955" s="50" t="str">
        <f>TRIM(UPPER(tbl_raw_data[[#This Row],[Outcome]]))</f>
        <v>APPROVE</v>
      </c>
      <c r="P5955" s="50" t="str">
        <f>TRIM(UPPER(tbl_raw_data[[#This Row],[Queue Name]]))</f>
        <v>CONSUMER EXISTING</v>
      </c>
      <c r="Q5955" s="50" t="str">
        <f>IF(tbl_raw_data[[#This Row],[Time taken in min]]&lt;=Settiings!$D$2,"SLA_MET","SLA_NOT_MET")</f>
        <v>SLA_MET</v>
      </c>
      <c r="R5955" s="94"/>
    </row>
    <row r="5956" spans="1:18" x14ac:dyDescent="0.3">
      <c r="A5956" s="8" t="s">
        <v>6769</v>
      </c>
      <c r="B5956" s="9">
        <v>45166.488877314812</v>
      </c>
      <c r="C5956" s="10">
        <v>45166.500625000001</v>
      </c>
      <c r="D5956" s="11" t="s">
        <v>13</v>
      </c>
      <c r="E5956" s="12" t="s">
        <v>9</v>
      </c>
      <c r="F5956" s="11" t="s">
        <v>53</v>
      </c>
      <c r="G5956" s="13" t="s">
        <v>946</v>
      </c>
      <c r="H5956" s="78"/>
      <c r="I5956" s="48">
        <f>tbl_raw_data[[#This Row],[Date Actioned]]-tbl_raw_data[[#This Row],[Date Tagged]]</f>
        <v>1.1747685188311152E-2</v>
      </c>
      <c r="J5956" s="46">
        <f>HOUR(tbl_raw_data[[#This Row],[Time_taken]])*60+MINUTE(tbl_raw_data[[#This Row],[Time_taken]])+SECOND(tbl_raw_data[[#This Row],[Time_taken]])/60</f>
        <v>16.916666666666668</v>
      </c>
      <c r="K5956" s="52">
        <f>DATE(YEAR(tbl_raw_data[[#This Row],[Date Actioned]]),MONTH(tbl_raw_data[[#This Row],[Date Actioned]]),DAY(tbl_raw_data[[#This Row],[Date Actioned]]))</f>
        <v>45166</v>
      </c>
      <c r="L5956" s="50" t="str">
        <f>UPPER(TEXT(tbl_raw_data[[#This Row],[updated_date]],"MMMM"))</f>
        <v>AUGUST</v>
      </c>
      <c r="M5956" s="50" t="str">
        <f>"WEEK "&amp; IF(ROUNDUP(DAY(tbl_raw_data[[#This Row],[updated_date]])/7,0)=5,4,ROUNDUP(DAY(tbl_raw_data[[#This Row],[updated_date]])/7,0))</f>
        <v>WEEK 4</v>
      </c>
      <c r="N5956" s="50" t="str">
        <f>UPPER(VLOOKUP(tbl_raw_data[[#This Row],[Analyst]],Settiings!$A$2:$B$16,2,0))</f>
        <v>NAVED</v>
      </c>
      <c r="O5956" s="50" t="str">
        <f>TRIM(UPPER(tbl_raw_data[[#This Row],[Outcome]]))</f>
        <v>APPROVE</v>
      </c>
      <c r="P5956" s="50" t="str">
        <f>TRIM(UPPER(tbl_raw_data[[#This Row],[Queue Name]]))</f>
        <v>CONSUMER EXISTING</v>
      </c>
      <c r="Q5956" s="50" t="str">
        <f>IF(tbl_raw_data[[#This Row],[Time taken in min]]&lt;=Settiings!$D$2,"SLA_MET","SLA_NOT_MET")</f>
        <v>SLA_MET</v>
      </c>
      <c r="R5956" s="94"/>
    </row>
    <row r="5957" spans="1:18" x14ac:dyDescent="0.3">
      <c r="A5957" s="8" t="s">
        <v>6770</v>
      </c>
      <c r="B5957" s="9">
        <v>45166.48909722222</v>
      </c>
      <c r="C5957" s="10">
        <v>45166.502893518518</v>
      </c>
      <c r="D5957" s="11" t="s">
        <v>13</v>
      </c>
      <c r="E5957" s="12" t="s">
        <v>47</v>
      </c>
      <c r="F5957" s="11" t="s">
        <v>16</v>
      </c>
      <c r="G5957" s="13" t="s">
        <v>17</v>
      </c>
      <c r="H5957" s="78"/>
      <c r="I5957" s="48">
        <f>tbl_raw_data[[#This Row],[Date Actioned]]-tbl_raw_data[[#This Row],[Date Tagged]]</f>
        <v>1.3796296298096422E-2</v>
      </c>
      <c r="J5957" s="46">
        <f>HOUR(tbl_raw_data[[#This Row],[Time_taken]])*60+MINUTE(tbl_raw_data[[#This Row],[Time_taken]])+SECOND(tbl_raw_data[[#This Row],[Time_taken]])/60</f>
        <v>19.866666666666667</v>
      </c>
      <c r="K5957" s="52">
        <f>DATE(YEAR(tbl_raw_data[[#This Row],[Date Actioned]]),MONTH(tbl_raw_data[[#This Row],[Date Actioned]]),DAY(tbl_raw_data[[#This Row],[Date Actioned]]))</f>
        <v>45166</v>
      </c>
      <c r="L5957" s="50" t="str">
        <f>UPPER(TEXT(tbl_raw_data[[#This Row],[updated_date]],"MMMM"))</f>
        <v>AUGUST</v>
      </c>
      <c r="M5957" s="50" t="str">
        <f>"WEEK "&amp; IF(ROUNDUP(DAY(tbl_raw_data[[#This Row],[updated_date]])/7,0)=5,4,ROUNDUP(DAY(tbl_raw_data[[#This Row],[updated_date]])/7,0))</f>
        <v>WEEK 4</v>
      </c>
      <c r="N5957" s="50" t="str">
        <f>UPPER(VLOOKUP(tbl_raw_data[[#This Row],[Analyst]],Settiings!$A$2:$B$16,2,0))</f>
        <v>CAMROOON</v>
      </c>
      <c r="O5957" s="50" t="str">
        <f>TRIM(UPPER(tbl_raw_data[[#This Row],[Outcome]]))</f>
        <v>APPROVE</v>
      </c>
      <c r="P5957" s="50" t="str">
        <f>TRIM(UPPER(tbl_raw_data[[#This Row],[Queue Name]]))</f>
        <v>CONSUMER PRE BUREAU</v>
      </c>
      <c r="Q5957" s="50" t="str">
        <f>IF(tbl_raw_data[[#This Row],[Time taken in min]]&lt;=Settiings!$D$2,"SLA_MET","SLA_NOT_MET")</f>
        <v>SLA_MET</v>
      </c>
      <c r="R5957" s="94"/>
    </row>
    <row r="5958" spans="1:18" x14ac:dyDescent="0.3">
      <c r="A5958" s="8" t="s">
        <v>6771</v>
      </c>
      <c r="B5958" s="9">
        <v>45166.491296296299</v>
      </c>
      <c r="C5958" s="10">
        <v>45166.495046296295</v>
      </c>
      <c r="D5958" s="11" t="s">
        <v>13</v>
      </c>
      <c r="E5958" s="12" t="s">
        <v>19</v>
      </c>
      <c r="F5958" s="11" t="s">
        <v>24</v>
      </c>
      <c r="G5958" s="13"/>
      <c r="H5958" s="78"/>
      <c r="I5958" s="48">
        <f>tbl_raw_data[[#This Row],[Date Actioned]]-tbl_raw_data[[#This Row],[Date Tagged]]</f>
        <v>3.749999996216502E-3</v>
      </c>
      <c r="J5958" s="46">
        <f>HOUR(tbl_raw_data[[#This Row],[Time_taken]])*60+MINUTE(tbl_raw_data[[#This Row],[Time_taken]])+SECOND(tbl_raw_data[[#This Row],[Time_taken]])/60</f>
        <v>5.4</v>
      </c>
      <c r="K5958" s="52">
        <f>DATE(YEAR(tbl_raw_data[[#This Row],[Date Actioned]]),MONTH(tbl_raw_data[[#This Row],[Date Actioned]]),DAY(tbl_raw_data[[#This Row],[Date Actioned]]))</f>
        <v>45166</v>
      </c>
      <c r="L5958" s="50" t="str">
        <f>UPPER(TEXT(tbl_raw_data[[#This Row],[updated_date]],"MMMM"))</f>
        <v>AUGUST</v>
      </c>
      <c r="M5958" s="50" t="str">
        <f>"WEEK "&amp; IF(ROUNDUP(DAY(tbl_raw_data[[#This Row],[updated_date]])/7,0)=5,4,ROUNDUP(DAY(tbl_raw_data[[#This Row],[updated_date]])/7,0))</f>
        <v>WEEK 4</v>
      </c>
      <c r="N5958" s="50" t="str">
        <f>UPPER(VLOOKUP(tbl_raw_data[[#This Row],[Analyst]],Settiings!$A$2:$B$16,2,0))</f>
        <v>QUADIR</v>
      </c>
      <c r="O5958" s="50" t="str">
        <f>TRIM(UPPER(tbl_raw_data[[#This Row],[Outcome]]))</f>
        <v>APPROVE</v>
      </c>
      <c r="P5958" s="50" t="str">
        <f>TRIM(UPPER(tbl_raw_data[[#This Row],[Queue Name]]))</f>
        <v>CONSUMER POST BUREAU</v>
      </c>
      <c r="Q5958" s="50" t="str">
        <f>IF(tbl_raw_data[[#This Row],[Time taken in min]]&lt;=Settiings!$D$2,"SLA_MET","SLA_NOT_MET")</f>
        <v>SLA_MET</v>
      </c>
      <c r="R5958" s="94"/>
    </row>
    <row r="5959" spans="1:18" x14ac:dyDescent="0.3">
      <c r="A5959" s="8" t="s">
        <v>6772</v>
      </c>
      <c r="B5959" s="9">
        <v>45166.493148148147</v>
      </c>
      <c r="C5959" s="10">
        <v>45166.500208333331</v>
      </c>
      <c r="D5959" s="11" t="s">
        <v>27</v>
      </c>
      <c r="E5959" s="12" t="s">
        <v>19</v>
      </c>
      <c r="F5959" s="11" t="s">
        <v>24</v>
      </c>
      <c r="G5959" s="13"/>
      <c r="H5959" s="78"/>
      <c r="I5959" s="48">
        <f>tbl_raw_data[[#This Row],[Date Actioned]]-tbl_raw_data[[#This Row],[Date Tagged]]</f>
        <v>7.0601851839455776E-3</v>
      </c>
      <c r="J5959" s="46">
        <f>HOUR(tbl_raw_data[[#This Row],[Time_taken]])*60+MINUTE(tbl_raw_data[[#This Row],[Time_taken]])+SECOND(tbl_raw_data[[#This Row],[Time_taken]])/60</f>
        <v>10.166666666666666</v>
      </c>
      <c r="K5959" s="52">
        <f>DATE(YEAR(tbl_raw_data[[#This Row],[Date Actioned]]),MONTH(tbl_raw_data[[#This Row],[Date Actioned]]),DAY(tbl_raw_data[[#This Row],[Date Actioned]]))</f>
        <v>45166</v>
      </c>
      <c r="L5959" s="50" t="str">
        <f>UPPER(TEXT(tbl_raw_data[[#This Row],[updated_date]],"MMMM"))</f>
        <v>AUGUST</v>
      </c>
      <c r="M5959" s="50" t="str">
        <f>"WEEK "&amp; IF(ROUNDUP(DAY(tbl_raw_data[[#This Row],[updated_date]])/7,0)=5,4,ROUNDUP(DAY(tbl_raw_data[[#This Row],[updated_date]])/7,0))</f>
        <v>WEEK 4</v>
      </c>
      <c r="N5959" s="50" t="str">
        <f>UPPER(VLOOKUP(tbl_raw_data[[#This Row],[Analyst]],Settiings!$A$2:$B$16,2,0))</f>
        <v>QUADIR</v>
      </c>
      <c r="O5959" s="50" t="str">
        <f>TRIM(UPPER(tbl_raw_data[[#This Row],[Outcome]]))</f>
        <v>DECLINE</v>
      </c>
      <c r="P5959" s="50" t="str">
        <f>TRIM(UPPER(tbl_raw_data[[#This Row],[Queue Name]]))</f>
        <v>CONSUMER POST BUREAU</v>
      </c>
      <c r="Q5959" s="50" t="str">
        <f>IF(tbl_raw_data[[#This Row],[Time taken in min]]&lt;=Settiings!$D$2,"SLA_MET","SLA_NOT_MET")</f>
        <v>SLA_MET</v>
      </c>
      <c r="R5959" s="94"/>
    </row>
    <row r="5960" spans="1:18" x14ac:dyDescent="0.3">
      <c r="A5960" s="8" t="s">
        <v>6773</v>
      </c>
      <c r="B5960" s="9">
        <v>45166.494791666664</v>
      </c>
      <c r="C5960" s="10">
        <v>45166.499490740738</v>
      </c>
      <c r="D5960" s="11" t="s">
        <v>13</v>
      </c>
      <c r="E5960" s="12" t="s">
        <v>9</v>
      </c>
      <c r="F5960" s="11" t="s">
        <v>70</v>
      </c>
      <c r="G5960" s="13"/>
      <c r="H5960" s="78"/>
      <c r="I5960" s="48">
        <f>tbl_raw_data[[#This Row],[Date Actioned]]-tbl_raw_data[[#This Row],[Date Tagged]]</f>
        <v>4.6990740738692693E-3</v>
      </c>
      <c r="J5960" s="46">
        <f>HOUR(tbl_raw_data[[#This Row],[Time_taken]])*60+MINUTE(tbl_raw_data[[#This Row],[Time_taken]])+SECOND(tbl_raw_data[[#This Row],[Time_taken]])/60</f>
        <v>6.7666666666666666</v>
      </c>
      <c r="K5960" s="52">
        <f>DATE(YEAR(tbl_raw_data[[#This Row],[Date Actioned]]),MONTH(tbl_raw_data[[#This Row],[Date Actioned]]),DAY(tbl_raw_data[[#This Row],[Date Actioned]]))</f>
        <v>45166</v>
      </c>
      <c r="L5960" s="50" t="str">
        <f>UPPER(TEXT(tbl_raw_data[[#This Row],[updated_date]],"MMMM"))</f>
        <v>AUGUST</v>
      </c>
      <c r="M5960" s="50" t="str">
        <f>"WEEK "&amp; IF(ROUNDUP(DAY(tbl_raw_data[[#This Row],[updated_date]])/7,0)=5,4,ROUNDUP(DAY(tbl_raw_data[[#This Row],[updated_date]])/7,0))</f>
        <v>WEEK 4</v>
      </c>
      <c r="N5960" s="50" t="str">
        <f>UPPER(VLOOKUP(tbl_raw_data[[#This Row],[Analyst]],Settiings!$A$2:$B$16,2,0))</f>
        <v>ASIF</v>
      </c>
      <c r="O5960" s="50" t="str">
        <f>TRIM(UPPER(tbl_raw_data[[#This Row],[Outcome]]))</f>
        <v>APPROVE</v>
      </c>
      <c r="P5960" s="50" t="str">
        <f>TRIM(UPPER(tbl_raw_data[[#This Row],[Queue Name]]))</f>
        <v>CONSUMER EXISTING</v>
      </c>
      <c r="Q5960" s="50" t="str">
        <f>IF(tbl_raw_data[[#This Row],[Time taken in min]]&lt;=Settiings!$D$2,"SLA_MET","SLA_NOT_MET")</f>
        <v>SLA_MET</v>
      </c>
      <c r="R5960" s="94"/>
    </row>
    <row r="5961" spans="1:18" x14ac:dyDescent="0.3">
      <c r="A5961" s="8" t="s">
        <v>6774</v>
      </c>
      <c r="B5961" s="9">
        <v>45166.494884259257</v>
      </c>
      <c r="C5961" s="10">
        <v>45166.508819444447</v>
      </c>
      <c r="D5961" s="11" t="s">
        <v>13</v>
      </c>
      <c r="E5961" s="12" t="s">
        <v>9</v>
      </c>
      <c r="F5961" s="11" t="s">
        <v>53</v>
      </c>
      <c r="G5961" s="13" t="s">
        <v>17</v>
      </c>
      <c r="H5961" s="78"/>
      <c r="I5961" s="48">
        <f>tbl_raw_data[[#This Row],[Date Actioned]]-tbl_raw_data[[#This Row],[Date Tagged]]</f>
        <v>1.393518519034842E-2</v>
      </c>
      <c r="J5961" s="46">
        <f>HOUR(tbl_raw_data[[#This Row],[Time_taken]])*60+MINUTE(tbl_raw_data[[#This Row],[Time_taken]])+SECOND(tbl_raw_data[[#This Row],[Time_taken]])/60</f>
        <v>20.066666666666666</v>
      </c>
      <c r="K5961" s="52">
        <f>DATE(YEAR(tbl_raw_data[[#This Row],[Date Actioned]]),MONTH(tbl_raw_data[[#This Row],[Date Actioned]]),DAY(tbl_raw_data[[#This Row],[Date Actioned]]))</f>
        <v>45166</v>
      </c>
      <c r="L5961" s="50" t="str">
        <f>UPPER(TEXT(tbl_raw_data[[#This Row],[updated_date]],"MMMM"))</f>
        <v>AUGUST</v>
      </c>
      <c r="M5961" s="50" t="str">
        <f>"WEEK "&amp; IF(ROUNDUP(DAY(tbl_raw_data[[#This Row],[updated_date]])/7,0)=5,4,ROUNDUP(DAY(tbl_raw_data[[#This Row],[updated_date]])/7,0))</f>
        <v>WEEK 4</v>
      </c>
      <c r="N5961" s="50" t="str">
        <f>UPPER(VLOOKUP(tbl_raw_data[[#This Row],[Analyst]],Settiings!$A$2:$B$16,2,0))</f>
        <v>NAVED</v>
      </c>
      <c r="O5961" s="50" t="str">
        <f>TRIM(UPPER(tbl_raw_data[[#This Row],[Outcome]]))</f>
        <v>APPROVE</v>
      </c>
      <c r="P5961" s="50" t="str">
        <f>TRIM(UPPER(tbl_raw_data[[#This Row],[Queue Name]]))</f>
        <v>CONSUMER EXISTING</v>
      </c>
      <c r="Q5961" s="50" t="str">
        <f>IF(tbl_raw_data[[#This Row],[Time taken in min]]&lt;=Settiings!$D$2,"SLA_MET","SLA_NOT_MET")</f>
        <v>SLA_NOT_MET</v>
      </c>
      <c r="R5961" s="94"/>
    </row>
    <row r="5962" spans="1:18" x14ac:dyDescent="0.3">
      <c r="A5962" s="8" t="s">
        <v>6775</v>
      </c>
      <c r="B5962" s="9">
        <v>45166.496921296297</v>
      </c>
      <c r="C5962" s="10">
        <v>45166.505648148152</v>
      </c>
      <c r="D5962" s="11" t="s">
        <v>13</v>
      </c>
      <c r="E5962" s="12" t="s">
        <v>19</v>
      </c>
      <c r="F5962" s="11" t="s">
        <v>70</v>
      </c>
      <c r="G5962" s="13"/>
      <c r="H5962" s="78"/>
      <c r="I5962" s="48">
        <f>tbl_raw_data[[#This Row],[Date Actioned]]-tbl_raw_data[[#This Row],[Date Tagged]]</f>
        <v>8.7268518545897678E-3</v>
      </c>
      <c r="J5962" s="46">
        <f>HOUR(tbl_raw_data[[#This Row],[Time_taken]])*60+MINUTE(tbl_raw_data[[#This Row],[Time_taken]])+SECOND(tbl_raw_data[[#This Row],[Time_taken]])/60</f>
        <v>12.566666666666666</v>
      </c>
      <c r="K5962" s="52">
        <f>DATE(YEAR(tbl_raw_data[[#This Row],[Date Actioned]]),MONTH(tbl_raw_data[[#This Row],[Date Actioned]]),DAY(tbl_raw_data[[#This Row],[Date Actioned]]))</f>
        <v>45166</v>
      </c>
      <c r="L5962" s="50" t="str">
        <f>UPPER(TEXT(tbl_raw_data[[#This Row],[updated_date]],"MMMM"))</f>
        <v>AUGUST</v>
      </c>
      <c r="M5962" s="50" t="str">
        <f>"WEEK "&amp; IF(ROUNDUP(DAY(tbl_raw_data[[#This Row],[updated_date]])/7,0)=5,4,ROUNDUP(DAY(tbl_raw_data[[#This Row],[updated_date]])/7,0))</f>
        <v>WEEK 4</v>
      </c>
      <c r="N5962" s="50" t="str">
        <f>UPPER(VLOOKUP(tbl_raw_data[[#This Row],[Analyst]],Settiings!$A$2:$B$16,2,0))</f>
        <v>ASIF</v>
      </c>
      <c r="O5962" s="50" t="str">
        <f>TRIM(UPPER(tbl_raw_data[[#This Row],[Outcome]]))</f>
        <v>APPROVE</v>
      </c>
      <c r="P5962" s="50" t="str">
        <f>TRIM(UPPER(tbl_raw_data[[#This Row],[Queue Name]]))</f>
        <v>CONSUMER POST BUREAU</v>
      </c>
      <c r="Q5962" s="50" t="str">
        <f>IF(tbl_raw_data[[#This Row],[Time taken in min]]&lt;=Settiings!$D$2,"SLA_MET","SLA_NOT_MET")</f>
        <v>SLA_MET</v>
      </c>
      <c r="R5962" s="94"/>
    </row>
    <row r="5963" spans="1:18" x14ac:dyDescent="0.3">
      <c r="A5963" s="8" t="s">
        <v>6776</v>
      </c>
      <c r="B5963" s="9">
        <v>45166.497118055559</v>
      </c>
      <c r="C5963" s="10">
        <v>45166.507337962961</v>
      </c>
      <c r="D5963" s="11" t="s">
        <v>13</v>
      </c>
      <c r="E5963" s="12" t="s">
        <v>9</v>
      </c>
      <c r="F5963" s="11" t="s">
        <v>43</v>
      </c>
      <c r="G5963" s="13" t="s">
        <v>17</v>
      </c>
      <c r="H5963" s="78"/>
      <c r="I5963" s="48">
        <f>tbl_raw_data[[#This Row],[Date Actioned]]-tbl_raw_data[[#This Row],[Date Tagged]]</f>
        <v>1.0219907402643003E-2</v>
      </c>
      <c r="J5963" s="46">
        <f>HOUR(tbl_raw_data[[#This Row],[Time_taken]])*60+MINUTE(tbl_raw_data[[#This Row],[Time_taken]])+SECOND(tbl_raw_data[[#This Row],[Time_taken]])/60</f>
        <v>14.716666666666667</v>
      </c>
      <c r="K5963" s="52">
        <f>DATE(YEAR(tbl_raw_data[[#This Row],[Date Actioned]]),MONTH(tbl_raw_data[[#This Row],[Date Actioned]]),DAY(tbl_raw_data[[#This Row],[Date Actioned]]))</f>
        <v>45166</v>
      </c>
      <c r="L5963" s="50" t="str">
        <f>UPPER(TEXT(tbl_raw_data[[#This Row],[updated_date]],"MMMM"))</f>
        <v>AUGUST</v>
      </c>
      <c r="M5963" s="50" t="str">
        <f>"WEEK "&amp; IF(ROUNDUP(DAY(tbl_raw_data[[#This Row],[updated_date]])/7,0)=5,4,ROUNDUP(DAY(tbl_raw_data[[#This Row],[updated_date]])/7,0))</f>
        <v>WEEK 4</v>
      </c>
      <c r="N5963" s="50" t="str">
        <f>UPPER(VLOOKUP(tbl_raw_data[[#This Row],[Analyst]],Settiings!$A$2:$B$16,2,0))</f>
        <v>MERCEDES</v>
      </c>
      <c r="O5963" s="50" t="str">
        <f>TRIM(UPPER(tbl_raw_data[[#This Row],[Outcome]]))</f>
        <v>APPROVE</v>
      </c>
      <c r="P5963" s="50" t="str">
        <f>TRIM(UPPER(tbl_raw_data[[#This Row],[Queue Name]]))</f>
        <v>CONSUMER EXISTING</v>
      </c>
      <c r="Q5963" s="50" t="str">
        <f>IF(tbl_raw_data[[#This Row],[Time taken in min]]&lt;=Settiings!$D$2,"SLA_MET","SLA_NOT_MET")</f>
        <v>SLA_MET</v>
      </c>
      <c r="R5963" s="94"/>
    </row>
    <row r="5964" spans="1:18" x14ac:dyDescent="0.3">
      <c r="A5964" s="8" t="s">
        <v>6777</v>
      </c>
      <c r="B5964" s="9">
        <v>45166.497118055559</v>
      </c>
      <c r="C5964" s="10">
        <v>45166.510057870371</v>
      </c>
      <c r="D5964" s="11" t="s">
        <v>13</v>
      </c>
      <c r="E5964" s="12" t="s">
        <v>47</v>
      </c>
      <c r="F5964" s="11" t="s">
        <v>16</v>
      </c>
      <c r="G5964" s="13"/>
      <c r="H5964" s="78"/>
      <c r="I5964" s="48">
        <f>tbl_raw_data[[#This Row],[Date Actioned]]-tbl_raw_data[[#This Row],[Date Tagged]]</f>
        <v>1.2939814812853001E-2</v>
      </c>
      <c r="J5964" s="46">
        <f>HOUR(tbl_raw_data[[#This Row],[Time_taken]])*60+MINUTE(tbl_raw_data[[#This Row],[Time_taken]])+SECOND(tbl_raw_data[[#This Row],[Time_taken]])/60</f>
        <v>18.633333333333333</v>
      </c>
      <c r="K5964" s="52">
        <f>DATE(YEAR(tbl_raw_data[[#This Row],[Date Actioned]]),MONTH(tbl_raw_data[[#This Row],[Date Actioned]]),DAY(tbl_raw_data[[#This Row],[Date Actioned]]))</f>
        <v>45166</v>
      </c>
      <c r="L5964" s="50" t="str">
        <f>UPPER(TEXT(tbl_raw_data[[#This Row],[updated_date]],"MMMM"))</f>
        <v>AUGUST</v>
      </c>
      <c r="M5964" s="50" t="str">
        <f>"WEEK "&amp; IF(ROUNDUP(DAY(tbl_raw_data[[#This Row],[updated_date]])/7,0)=5,4,ROUNDUP(DAY(tbl_raw_data[[#This Row],[updated_date]])/7,0))</f>
        <v>WEEK 4</v>
      </c>
      <c r="N5964" s="50" t="str">
        <f>UPPER(VLOOKUP(tbl_raw_data[[#This Row],[Analyst]],Settiings!$A$2:$B$16,2,0))</f>
        <v>CAMROOON</v>
      </c>
      <c r="O5964" s="50" t="str">
        <f>TRIM(UPPER(tbl_raw_data[[#This Row],[Outcome]]))</f>
        <v>APPROVE</v>
      </c>
      <c r="P5964" s="50" t="str">
        <f>TRIM(UPPER(tbl_raw_data[[#This Row],[Queue Name]]))</f>
        <v>CONSUMER PRE BUREAU</v>
      </c>
      <c r="Q5964" s="50" t="str">
        <f>IF(tbl_raw_data[[#This Row],[Time taken in min]]&lt;=Settiings!$D$2,"SLA_MET","SLA_NOT_MET")</f>
        <v>SLA_MET</v>
      </c>
      <c r="R5964" s="94"/>
    </row>
    <row r="5965" spans="1:18" x14ac:dyDescent="0.3">
      <c r="A5965" s="8" t="s">
        <v>6778</v>
      </c>
      <c r="B5965" s="9">
        <v>45166.497916666667</v>
      </c>
      <c r="C5965" s="10">
        <v>45166.510057870371</v>
      </c>
      <c r="D5965" s="11" t="s">
        <v>13</v>
      </c>
      <c r="E5965" s="12" t="s">
        <v>9</v>
      </c>
      <c r="F5965" s="11" t="s">
        <v>70</v>
      </c>
      <c r="G5965" s="13" t="s">
        <v>17</v>
      </c>
      <c r="H5965" s="78"/>
      <c r="I5965" s="48">
        <f>tbl_raw_data[[#This Row],[Date Actioned]]-tbl_raw_data[[#This Row],[Date Tagged]]</f>
        <v>1.2141203704231884E-2</v>
      </c>
      <c r="J5965" s="46">
        <f>HOUR(tbl_raw_data[[#This Row],[Time_taken]])*60+MINUTE(tbl_raw_data[[#This Row],[Time_taken]])+SECOND(tbl_raw_data[[#This Row],[Time_taken]])/60</f>
        <v>17.483333333333334</v>
      </c>
      <c r="K5965" s="52">
        <f>DATE(YEAR(tbl_raw_data[[#This Row],[Date Actioned]]),MONTH(tbl_raw_data[[#This Row],[Date Actioned]]),DAY(tbl_raw_data[[#This Row],[Date Actioned]]))</f>
        <v>45166</v>
      </c>
      <c r="L5965" s="50" t="str">
        <f>UPPER(TEXT(tbl_raw_data[[#This Row],[updated_date]],"MMMM"))</f>
        <v>AUGUST</v>
      </c>
      <c r="M5965" s="50" t="str">
        <f>"WEEK "&amp; IF(ROUNDUP(DAY(tbl_raw_data[[#This Row],[updated_date]])/7,0)=5,4,ROUNDUP(DAY(tbl_raw_data[[#This Row],[updated_date]])/7,0))</f>
        <v>WEEK 4</v>
      </c>
      <c r="N5965" s="50" t="str">
        <f>UPPER(VLOOKUP(tbl_raw_data[[#This Row],[Analyst]],Settiings!$A$2:$B$16,2,0))</f>
        <v>ASIF</v>
      </c>
      <c r="O5965" s="50" t="str">
        <f>TRIM(UPPER(tbl_raw_data[[#This Row],[Outcome]]))</f>
        <v>APPROVE</v>
      </c>
      <c r="P5965" s="50" t="str">
        <f>TRIM(UPPER(tbl_raw_data[[#This Row],[Queue Name]]))</f>
        <v>CONSUMER EXISTING</v>
      </c>
      <c r="Q5965" s="50" t="str">
        <f>IF(tbl_raw_data[[#This Row],[Time taken in min]]&lt;=Settiings!$D$2,"SLA_MET","SLA_NOT_MET")</f>
        <v>SLA_MET</v>
      </c>
      <c r="R5965" s="94"/>
    </row>
    <row r="5966" spans="1:18" x14ac:dyDescent="0.3">
      <c r="A5966" s="8" t="s">
        <v>6779</v>
      </c>
      <c r="B5966" s="9">
        <v>45166.497916666667</v>
      </c>
      <c r="C5966" s="10">
        <v>45166.523842592593</v>
      </c>
      <c r="D5966" s="11" t="s">
        <v>13</v>
      </c>
      <c r="E5966" s="12" t="s">
        <v>9</v>
      </c>
      <c r="F5966" s="11" t="s">
        <v>43</v>
      </c>
      <c r="G5966" s="13"/>
      <c r="H5966" s="78"/>
      <c r="I5966" s="48">
        <f>tbl_raw_data[[#This Row],[Date Actioned]]-tbl_raw_data[[#This Row],[Date Tagged]]</f>
        <v>2.5925925925548654E-2</v>
      </c>
      <c r="J5966" s="46">
        <f>HOUR(tbl_raw_data[[#This Row],[Time_taken]])*60+MINUTE(tbl_raw_data[[#This Row],[Time_taken]])+SECOND(tbl_raw_data[[#This Row],[Time_taken]])/60</f>
        <v>37.333333333333336</v>
      </c>
      <c r="K5966" s="52">
        <f>DATE(YEAR(tbl_raw_data[[#This Row],[Date Actioned]]),MONTH(tbl_raw_data[[#This Row],[Date Actioned]]),DAY(tbl_raw_data[[#This Row],[Date Actioned]]))</f>
        <v>45166</v>
      </c>
      <c r="L5966" s="50" t="str">
        <f>UPPER(TEXT(tbl_raw_data[[#This Row],[updated_date]],"MMMM"))</f>
        <v>AUGUST</v>
      </c>
      <c r="M5966" s="50" t="str">
        <f>"WEEK "&amp; IF(ROUNDUP(DAY(tbl_raw_data[[#This Row],[updated_date]])/7,0)=5,4,ROUNDUP(DAY(tbl_raw_data[[#This Row],[updated_date]])/7,0))</f>
        <v>WEEK 4</v>
      </c>
      <c r="N5966" s="50" t="str">
        <f>UPPER(VLOOKUP(tbl_raw_data[[#This Row],[Analyst]],Settiings!$A$2:$B$16,2,0))</f>
        <v>MERCEDES</v>
      </c>
      <c r="O5966" s="50" t="str">
        <f>TRIM(UPPER(tbl_raw_data[[#This Row],[Outcome]]))</f>
        <v>APPROVE</v>
      </c>
      <c r="P5966" s="50" t="str">
        <f>TRIM(UPPER(tbl_raw_data[[#This Row],[Queue Name]]))</f>
        <v>CONSUMER EXISTING</v>
      </c>
      <c r="Q5966" s="50" t="str">
        <f>IF(tbl_raw_data[[#This Row],[Time taken in min]]&lt;=Settiings!$D$2,"SLA_MET","SLA_NOT_MET")</f>
        <v>SLA_NOT_MET</v>
      </c>
      <c r="R5966" s="94"/>
    </row>
    <row r="5967" spans="1:18" x14ac:dyDescent="0.3">
      <c r="A5967" s="8" t="s">
        <v>6780</v>
      </c>
      <c r="B5967" s="9">
        <v>45166.498935185184</v>
      </c>
      <c r="C5967" s="10">
        <v>45166.51734953704</v>
      </c>
      <c r="D5967" s="11" t="s">
        <v>13</v>
      </c>
      <c r="E5967" s="12" t="s">
        <v>47</v>
      </c>
      <c r="F5967" s="11" t="s">
        <v>53</v>
      </c>
      <c r="G5967" s="13" t="s">
        <v>832</v>
      </c>
      <c r="H5967" s="78"/>
      <c r="I5967" s="48">
        <f>tbl_raw_data[[#This Row],[Date Actioned]]-tbl_raw_data[[#This Row],[Date Tagged]]</f>
        <v>1.8414351856335998E-2</v>
      </c>
      <c r="J5967" s="46">
        <f>HOUR(tbl_raw_data[[#This Row],[Time_taken]])*60+MINUTE(tbl_raw_data[[#This Row],[Time_taken]])+SECOND(tbl_raw_data[[#This Row],[Time_taken]])/60</f>
        <v>26.516666666666666</v>
      </c>
      <c r="K5967" s="52">
        <f>DATE(YEAR(tbl_raw_data[[#This Row],[Date Actioned]]),MONTH(tbl_raw_data[[#This Row],[Date Actioned]]),DAY(tbl_raw_data[[#This Row],[Date Actioned]]))</f>
        <v>45166</v>
      </c>
      <c r="L5967" s="50" t="str">
        <f>UPPER(TEXT(tbl_raw_data[[#This Row],[updated_date]],"MMMM"))</f>
        <v>AUGUST</v>
      </c>
      <c r="M5967" s="50" t="str">
        <f>"WEEK "&amp; IF(ROUNDUP(DAY(tbl_raw_data[[#This Row],[updated_date]])/7,0)=5,4,ROUNDUP(DAY(tbl_raw_data[[#This Row],[updated_date]])/7,0))</f>
        <v>WEEK 4</v>
      </c>
      <c r="N5967" s="50" t="str">
        <f>UPPER(VLOOKUP(tbl_raw_data[[#This Row],[Analyst]],Settiings!$A$2:$B$16,2,0))</f>
        <v>NAVED</v>
      </c>
      <c r="O5967" s="50" t="str">
        <f>TRIM(UPPER(tbl_raw_data[[#This Row],[Outcome]]))</f>
        <v>APPROVE</v>
      </c>
      <c r="P5967" s="50" t="str">
        <f>TRIM(UPPER(tbl_raw_data[[#This Row],[Queue Name]]))</f>
        <v>CONSUMER PRE BUREAU</v>
      </c>
      <c r="Q5967" s="50" t="str">
        <f>IF(tbl_raw_data[[#This Row],[Time taken in min]]&lt;=Settiings!$D$2,"SLA_MET","SLA_NOT_MET")</f>
        <v>SLA_NOT_MET</v>
      </c>
      <c r="R5967" s="94"/>
    </row>
    <row r="5968" spans="1:18" x14ac:dyDescent="0.3">
      <c r="A5968" s="8" t="s">
        <v>6781</v>
      </c>
      <c r="B5968" s="9">
        <v>45166.500868055555</v>
      </c>
      <c r="C5968" s="10">
        <v>45166.513310185182</v>
      </c>
      <c r="D5968" s="11" t="s">
        <v>13</v>
      </c>
      <c r="E5968" s="12" t="s">
        <v>19</v>
      </c>
      <c r="F5968" s="11" t="s">
        <v>24</v>
      </c>
      <c r="G5968" s="13"/>
      <c r="H5968" s="78"/>
      <c r="I5968" s="48">
        <f>tbl_raw_data[[#This Row],[Date Actioned]]-tbl_raw_data[[#This Row],[Date Tagged]]</f>
        <v>1.244212962774327E-2</v>
      </c>
      <c r="J5968" s="46">
        <f>HOUR(tbl_raw_data[[#This Row],[Time_taken]])*60+MINUTE(tbl_raw_data[[#This Row],[Time_taken]])+SECOND(tbl_raw_data[[#This Row],[Time_taken]])/60</f>
        <v>17.916666666666668</v>
      </c>
      <c r="K5968" s="52">
        <f>DATE(YEAR(tbl_raw_data[[#This Row],[Date Actioned]]),MONTH(tbl_raw_data[[#This Row],[Date Actioned]]),DAY(tbl_raw_data[[#This Row],[Date Actioned]]))</f>
        <v>45166</v>
      </c>
      <c r="L5968" s="50" t="str">
        <f>UPPER(TEXT(tbl_raw_data[[#This Row],[updated_date]],"MMMM"))</f>
        <v>AUGUST</v>
      </c>
      <c r="M5968" s="50" t="str">
        <f>"WEEK "&amp; IF(ROUNDUP(DAY(tbl_raw_data[[#This Row],[updated_date]])/7,0)=5,4,ROUNDUP(DAY(tbl_raw_data[[#This Row],[updated_date]])/7,0))</f>
        <v>WEEK 4</v>
      </c>
      <c r="N5968" s="50" t="str">
        <f>UPPER(VLOOKUP(tbl_raw_data[[#This Row],[Analyst]],Settiings!$A$2:$B$16,2,0))</f>
        <v>QUADIR</v>
      </c>
      <c r="O5968" s="50" t="str">
        <f>TRIM(UPPER(tbl_raw_data[[#This Row],[Outcome]]))</f>
        <v>APPROVE</v>
      </c>
      <c r="P5968" s="50" t="str">
        <f>TRIM(UPPER(tbl_raw_data[[#This Row],[Queue Name]]))</f>
        <v>CONSUMER POST BUREAU</v>
      </c>
      <c r="Q5968" s="50" t="str">
        <f>IF(tbl_raw_data[[#This Row],[Time taken in min]]&lt;=Settiings!$D$2,"SLA_MET","SLA_NOT_MET")</f>
        <v>SLA_MET</v>
      </c>
      <c r="R5968" s="94"/>
    </row>
    <row r="5969" spans="1:18" x14ac:dyDescent="0.3">
      <c r="A5969" s="8" t="s">
        <v>6782</v>
      </c>
      <c r="B5969" s="9">
        <v>45166.501134259262</v>
      </c>
      <c r="C5969" s="10">
        <v>45166.513819444444</v>
      </c>
      <c r="D5969" s="11" t="s">
        <v>13</v>
      </c>
      <c r="E5969" s="12" t="s">
        <v>47</v>
      </c>
      <c r="F5969" s="11" t="s">
        <v>16</v>
      </c>
      <c r="G5969" s="13"/>
      <c r="H5969" s="78"/>
      <c r="I5969" s="48">
        <f>tbl_raw_data[[#This Row],[Date Actioned]]-tbl_raw_data[[#This Row],[Date Tagged]]</f>
        <v>1.2685185181908309E-2</v>
      </c>
      <c r="J5969" s="46">
        <f>HOUR(tbl_raw_data[[#This Row],[Time_taken]])*60+MINUTE(tbl_raw_data[[#This Row],[Time_taken]])+SECOND(tbl_raw_data[[#This Row],[Time_taken]])/60</f>
        <v>18.266666666666666</v>
      </c>
      <c r="K5969" s="52">
        <f>DATE(YEAR(tbl_raw_data[[#This Row],[Date Actioned]]),MONTH(tbl_raw_data[[#This Row],[Date Actioned]]),DAY(tbl_raw_data[[#This Row],[Date Actioned]]))</f>
        <v>45166</v>
      </c>
      <c r="L5969" s="50" t="str">
        <f>UPPER(TEXT(tbl_raw_data[[#This Row],[updated_date]],"MMMM"))</f>
        <v>AUGUST</v>
      </c>
      <c r="M5969" s="50" t="str">
        <f>"WEEK "&amp; IF(ROUNDUP(DAY(tbl_raw_data[[#This Row],[updated_date]])/7,0)=5,4,ROUNDUP(DAY(tbl_raw_data[[#This Row],[updated_date]])/7,0))</f>
        <v>WEEK 4</v>
      </c>
      <c r="N5969" s="50" t="str">
        <f>UPPER(VLOOKUP(tbl_raw_data[[#This Row],[Analyst]],Settiings!$A$2:$B$16,2,0))</f>
        <v>CAMROOON</v>
      </c>
      <c r="O5969" s="50" t="str">
        <f>TRIM(UPPER(tbl_raw_data[[#This Row],[Outcome]]))</f>
        <v>APPROVE</v>
      </c>
      <c r="P5969" s="50" t="str">
        <f>TRIM(UPPER(tbl_raw_data[[#This Row],[Queue Name]]))</f>
        <v>CONSUMER PRE BUREAU</v>
      </c>
      <c r="Q5969" s="50" t="str">
        <f>IF(tbl_raw_data[[#This Row],[Time taken in min]]&lt;=Settiings!$D$2,"SLA_MET","SLA_NOT_MET")</f>
        <v>SLA_MET</v>
      </c>
      <c r="R5969" s="94"/>
    </row>
    <row r="5970" spans="1:18" x14ac:dyDescent="0.3">
      <c r="A5970" s="8" t="s">
        <v>6783</v>
      </c>
      <c r="B5970" s="9">
        <v>45166.50267361111</v>
      </c>
      <c r="C5970" s="10">
        <v>45166.51734953704</v>
      </c>
      <c r="D5970" s="11" t="s">
        <v>13</v>
      </c>
      <c r="E5970" s="12" t="s">
        <v>9</v>
      </c>
      <c r="F5970" s="11" t="s">
        <v>70</v>
      </c>
      <c r="G5970" s="13" t="s">
        <v>128</v>
      </c>
      <c r="H5970" s="78"/>
      <c r="I5970" s="48">
        <f>tbl_raw_data[[#This Row],[Date Actioned]]-tbl_raw_data[[#This Row],[Date Tagged]]</f>
        <v>1.467592592962319E-2</v>
      </c>
      <c r="J5970" s="46">
        <f>HOUR(tbl_raw_data[[#This Row],[Time_taken]])*60+MINUTE(tbl_raw_data[[#This Row],[Time_taken]])+SECOND(tbl_raw_data[[#This Row],[Time_taken]])/60</f>
        <v>21.133333333333333</v>
      </c>
      <c r="K5970" s="52">
        <f>DATE(YEAR(tbl_raw_data[[#This Row],[Date Actioned]]),MONTH(tbl_raw_data[[#This Row],[Date Actioned]]),DAY(tbl_raw_data[[#This Row],[Date Actioned]]))</f>
        <v>45166</v>
      </c>
      <c r="L5970" s="50" t="str">
        <f>UPPER(TEXT(tbl_raw_data[[#This Row],[updated_date]],"MMMM"))</f>
        <v>AUGUST</v>
      </c>
      <c r="M5970" s="50" t="str">
        <f>"WEEK "&amp; IF(ROUNDUP(DAY(tbl_raw_data[[#This Row],[updated_date]])/7,0)=5,4,ROUNDUP(DAY(tbl_raw_data[[#This Row],[updated_date]])/7,0))</f>
        <v>WEEK 4</v>
      </c>
      <c r="N5970" s="50" t="str">
        <f>UPPER(VLOOKUP(tbl_raw_data[[#This Row],[Analyst]],Settiings!$A$2:$B$16,2,0))</f>
        <v>ASIF</v>
      </c>
      <c r="O5970" s="50" t="str">
        <f>TRIM(UPPER(tbl_raw_data[[#This Row],[Outcome]]))</f>
        <v>APPROVE</v>
      </c>
      <c r="P5970" s="50" t="str">
        <f>TRIM(UPPER(tbl_raw_data[[#This Row],[Queue Name]]))</f>
        <v>CONSUMER EXISTING</v>
      </c>
      <c r="Q5970" s="50" t="str">
        <f>IF(tbl_raw_data[[#This Row],[Time taken in min]]&lt;=Settiings!$D$2,"SLA_MET","SLA_NOT_MET")</f>
        <v>SLA_NOT_MET</v>
      </c>
      <c r="R5970" s="94"/>
    </row>
    <row r="5971" spans="1:18" x14ac:dyDescent="0.3">
      <c r="A5971" s="8" t="s">
        <v>6784</v>
      </c>
      <c r="B5971" s="9">
        <v>45166.503611111111</v>
      </c>
      <c r="C5971" s="10">
        <v>45166.518368055556</v>
      </c>
      <c r="D5971" s="11" t="s">
        <v>13</v>
      </c>
      <c r="E5971" s="12" t="s">
        <v>47</v>
      </c>
      <c r="F5971" s="11" t="s">
        <v>16</v>
      </c>
      <c r="G5971" s="13"/>
      <c r="H5971" s="78"/>
      <c r="I5971" s="48">
        <f>tbl_raw_data[[#This Row],[Date Actioned]]-tbl_raw_data[[#This Row],[Date Tagged]]</f>
        <v>1.4756944445252884E-2</v>
      </c>
      <c r="J5971" s="46">
        <f>HOUR(tbl_raw_data[[#This Row],[Time_taken]])*60+MINUTE(tbl_raw_data[[#This Row],[Time_taken]])+SECOND(tbl_raw_data[[#This Row],[Time_taken]])/60</f>
        <v>21.25</v>
      </c>
      <c r="K5971" s="52">
        <f>DATE(YEAR(tbl_raw_data[[#This Row],[Date Actioned]]),MONTH(tbl_raw_data[[#This Row],[Date Actioned]]),DAY(tbl_raw_data[[#This Row],[Date Actioned]]))</f>
        <v>45166</v>
      </c>
      <c r="L5971" s="50" t="str">
        <f>UPPER(TEXT(tbl_raw_data[[#This Row],[updated_date]],"MMMM"))</f>
        <v>AUGUST</v>
      </c>
      <c r="M5971" s="50" t="str">
        <f>"WEEK "&amp; IF(ROUNDUP(DAY(tbl_raw_data[[#This Row],[updated_date]])/7,0)=5,4,ROUNDUP(DAY(tbl_raw_data[[#This Row],[updated_date]])/7,0))</f>
        <v>WEEK 4</v>
      </c>
      <c r="N5971" s="50" t="str">
        <f>UPPER(VLOOKUP(tbl_raw_data[[#This Row],[Analyst]],Settiings!$A$2:$B$16,2,0))</f>
        <v>CAMROOON</v>
      </c>
      <c r="O5971" s="50" t="str">
        <f>TRIM(UPPER(tbl_raw_data[[#This Row],[Outcome]]))</f>
        <v>APPROVE</v>
      </c>
      <c r="P5971" s="50" t="str">
        <f>TRIM(UPPER(tbl_raw_data[[#This Row],[Queue Name]]))</f>
        <v>CONSUMER PRE BUREAU</v>
      </c>
      <c r="Q5971" s="50" t="str">
        <f>IF(tbl_raw_data[[#This Row],[Time taken in min]]&lt;=Settiings!$D$2,"SLA_MET","SLA_NOT_MET")</f>
        <v>SLA_NOT_MET</v>
      </c>
      <c r="R5971" s="94"/>
    </row>
    <row r="5972" spans="1:18" x14ac:dyDescent="0.3">
      <c r="A5972" s="8" t="s">
        <v>6785</v>
      </c>
      <c r="B5972" s="9">
        <v>45166.504293981481</v>
      </c>
      <c r="C5972" s="10">
        <v>45166.52416666667</v>
      </c>
      <c r="D5972" s="11" t="s">
        <v>13</v>
      </c>
      <c r="E5972" s="12" t="s">
        <v>47</v>
      </c>
      <c r="F5972" s="11" t="s">
        <v>1097</v>
      </c>
      <c r="G5972" s="13"/>
      <c r="H5972" s="78"/>
      <c r="I5972" s="48">
        <f>tbl_raw_data[[#This Row],[Date Actioned]]-tbl_raw_data[[#This Row],[Date Tagged]]</f>
        <v>1.987268518860219E-2</v>
      </c>
      <c r="J5972" s="46">
        <f>HOUR(tbl_raw_data[[#This Row],[Time_taken]])*60+MINUTE(tbl_raw_data[[#This Row],[Time_taken]])+SECOND(tbl_raw_data[[#This Row],[Time_taken]])/60</f>
        <v>28.616666666666667</v>
      </c>
      <c r="K5972" s="52">
        <f>DATE(YEAR(tbl_raw_data[[#This Row],[Date Actioned]]),MONTH(tbl_raw_data[[#This Row],[Date Actioned]]),DAY(tbl_raw_data[[#This Row],[Date Actioned]]))</f>
        <v>45166</v>
      </c>
      <c r="L5972" s="50" t="str">
        <f>UPPER(TEXT(tbl_raw_data[[#This Row],[updated_date]],"MMMM"))</f>
        <v>AUGUST</v>
      </c>
      <c r="M5972" s="50" t="str">
        <f>"WEEK "&amp; IF(ROUNDUP(DAY(tbl_raw_data[[#This Row],[updated_date]])/7,0)=5,4,ROUNDUP(DAY(tbl_raw_data[[#This Row],[updated_date]])/7,0))</f>
        <v>WEEK 4</v>
      </c>
      <c r="N5972" s="50" t="str">
        <f>UPPER(VLOOKUP(tbl_raw_data[[#This Row],[Analyst]],Settiings!$A$2:$B$16,2,0))</f>
        <v>JULIA</v>
      </c>
      <c r="O5972" s="50" t="str">
        <f>TRIM(UPPER(tbl_raw_data[[#This Row],[Outcome]]))</f>
        <v>APPROVE</v>
      </c>
      <c r="P5972" s="50" t="str">
        <f>TRIM(UPPER(tbl_raw_data[[#This Row],[Queue Name]]))</f>
        <v>CONSUMER PRE BUREAU</v>
      </c>
      <c r="Q5972" s="50" t="str">
        <f>IF(tbl_raw_data[[#This Row],[Time taken in min]]&lt;=Settiings!$D$2,"SLA_MET","SLA_NOT_MET")</f>
        <v>SLA_NOT_MET</v>
      </c>
      <c r="R5972" s="94"/>
    </row>
    <row r="5973" spans="1:18" x14ac:dyDescent="0.3">
      <c r="A5973" s="8" t="s">
        <v>6786</v>
      </c>
      <c r="B5973" s="9">
        <v>45166.509548611109</v>
      </c>
      <c r="C5973" s="10">
        <v>45166.530729166669</v>
      </c>
      <c r="D5973" s="11" t="s">
        <v>13</v>
      </c>
      <c r="E5973" s="12" t="s">
        <v>47</v>
      </c>
      <c r="F5973" s="11" t="s">
        <v>10</v>
      </c>
      <c r="G5973" s="13" t="s">
        <v>5383</v>
      </c>
      <c r="H5973" s="78"/>
      <c r="I5973" s="48">
        <f>tbl_raw_data[[#This Row],[Date Actioned]]-tbl_raw_data[[#This Row],[Date Tagged]]</f>
        <v>2.118055555911269E-2</v>
      </c>
      <c r="J5973" s="46">
        <f>HOUR(tbl_raw_data[[#This Row],[Time_taken]])*60+MINUTE(tbl_raw_data[[#This Row],[Time_taken]])+SECOND(tbl_raw_data[[#This Row],[Time_taken]])/60</f>
        <v>30.5</v>
      </c>
      <c r="K5973" s="52">
        <f>DATE(YEAR(tbl_raw_data[[#This Row],[Date Actioned]]),MONTH(tbl_raw_data[[#This Row],[Date Actioned]]),DAY(tbl_raw_data[[#This Row],[Date Actioned]]))</f>
        <v>45166</v>
      </c>
      <c r="L5973" s="50" t="str">
        <f>UPPER(TEXT(tbl_raw_data[[#This Row],[updated_date]],"MMMM"))</f>
        <v>AUGUST</v>
      </c>
      <c r="M5973" s="50" t="str">
        <f>"WEEK "&amp; IF(ROUNDUP(DAY(tbl_raw_data[[#This Row],[updated_date]])/7,0)=5,4,ROUNDUP(DAY(tbl_raw_data[[#This Row],[updated_date]])/7,0))</f>
        <v>WEEK 4</v>
      </c>
      <c r="N5973" s="50" t="str">
        <f>UPPER(VLOOKUP(tbl_raw_data[[#This Row],[Analyst]],Settiings!$A$2:$B$16,2,0))</f>
        <v>NITESH</v>
      </c>
      <c r="O5973" s="50" t="str">
        <f>TRIM(UPPER(tbl_raw_data[[#This Row],[Outcome]]))</f>
        <v>APPROVE</v>
      </c>
      <c r="P5973" s="50" t="str">
        <f>TRIM(UPPER(tbl_raw_data[[#This Row],[Queue Name]]))</f>
        <v>CONSUMER PRE BUREAU</v>
      </c>
      <c r="Q5973" s="50" t="str">
        <f>IF(tbl_raw_data[[#This Row],[Time taken in min]]&lt;=Settiings!$D$2,"SLA_MET","SLA_NOT_MET")</f>
        <v>SLA_NOT_MET</v>
      </c>
      <c r="R5973" s="94"/>
    </row>
    <row r="5974" spans="1:18" x14ac:dyDescent="0.3">
      <c r="A5974" s="8" t="s">
        <v>6787</v>
      </c>
      <c r="B5974" s="9">
        <v>45166.515763888892</v>
      </c>
      <c r="C5974" s="10">
        <v>45166.519803240742</v>
      </c>
      <c r="D5974" s="11" t="s">
        <v>13</v>
      </c>
      <c r="E5974" s="12" t="s">
        <v>19</v>
      </c>
      <c r="F5974" s="11" t="s">
        <v>70</v>
      </c>
      <c r="G5974" s="13"/>
      <c r="H5974" s="78"/>
      <c r="I5974" s="48">
        <f>tbl_raw_data[[#This Row],[Date Actioned]]-tbl_raw_data[[#This Row],[Date Tagged]]</f>
        <v>4.0393518502241932E-3</v>
      </c>
      <c r="J5974" s="46">
        <f>HOUR(tbl_raw_data[[#This Row],[Time_taken]])*60+MINUTE(tbl_raw_data[[#This Row],[Time_taken]])+SECOND(tbl_raw_data[[#This Row],[Time_taken]])/60</f>
        <v>5.8166666666666664</v>
      </c>
      <c r="K5974" s="52">
        <f>DATE(YEAR(tbl_raw_data[[#This Row],[Date Actioned]]),MONTH(tbl_raw_data[[#This Row],[Date Actioned]]),DAY(tbl_raw_data[[#This Row],[Date Actioned]]))</f>
        <v>45166</v>
      </c>
      <c r="L5974" s="50" t="str">
        <f>UPPER(TEXT(tbl_raw_data[[#This Row],[updated_date]],"MMMM"))</f>
        <v>AUGUST</v>
      </c>
      <c r="M5974" s="50" t="str">
        <f>"WEEK "&amp; IF(ROUNDUP(DAY(tbl_raw_data[[#This Row],[updated_date]])/7,0)=5,4,ROUNDUP(DAY(tbl_raw_data[[#This Row],[updated_date]])/7,0))</f>
        <v>WEEK 4</v>
      </c>
      <c r="N5974" s="50" t="str">
        <f>UPPER(VLOOKUP(tbl_raw_data[[#This Row],[Analyst]],Settiings!$A$2:$B$16,2,0))</f>
        <v>ASIF</v>
      </c>
      <c r="O5974" s="50" t="str">
        <f>TRIM(UPPER(tbl_raw_data[[#This Row],[Outcome]]))</f>
        <v>APPROVE</v>
      </c>
      <c r="P5974" s="50" t="str">
        <f>TRIM(UPPER(tbl_raw_data[[#This Row],[Queue Name]]))</f>
        <v>CONSUMER POST BUREAU</v>
      </c>
      <c r="Q5974" s="50" t="str">
        <f>IF(tbl_raw_data[[#This Row],[Time taken in min]]&lt;=Settiings!$D$2,"SLA_MET","SLA_NOT_MET")</f>
        <v>SLA_MET</v>
      </c>
      <c r="R5974" s="94"/>
    </row>
    <row r="5975" spans="1:18" x14ac:dyDescent="0.3">
      <c r="A5975" s="8" t="s">
        <v>6788</v>
      </c>
      <c r="B5975" s="9">
        <v>45166.516215277778</v>
      </c>
      <c r="C5975" s="10">
        <v>45166.525636574072</v>
      </c>
      <c r="D5975" s="11" t="s">
        <v>13</v>
      </c>
      <c r="E5975" s="12" t="s">
        <v>9</v>
      </c>
      <c r="F5975" s="11" t="s">
        <v>70</v>
      </c>
      <c r="G5975" s="13"/>
      <c r="H5975" s="78"/>
      <c r="I5975" s="48">
        <f>tbl_raw_data[[#This Row],[Date Actioned]]-tbl_raw_data[[#This Row],[Date Tagged]]</f>
        <v>9.4212962940218858E-3</v>
      </c>
      <c r="J5975" s="46">
        <f>HOUR(tbl_raw_data[[#This Row],[Time_taken]])*60+MINUTE(tbl_raw_data[[#This Row],[Time_taken]])+SECOND(tbl_raw_data[[#This Row],[Time_taken]])/60</f>
        <v>13.566666666666666</v>
      </c>
      <c r="K5975" s="52">
        <f>DATE(YEAR(tbl_raw_data[[#This Row],[Date Actioned]]),MONTH(tbl_raw_data[[#This Row],[Date Actioned]]),DAY(tbl_raw_data[[#This Row],[Date Actioned]]))</f>
        <v>45166</v>
      </c>
      <c r="L5975" s="50" t="str">
        <f>UPPER(TEXT(tbl_raw_data[[#This Row],[updated_date]],"MMMM"))</f>
        <v>AUGUST</v>
      </c>
      <c r="M5975" s="50" t="str">
        <f>"WEEK "&amp; IF(ROUNDUP(DAY(tbl_raw_data[[#This Row],[updated_date]])/7,0)=5,4,ROUNDUP(DAY(tbl_raw_data[[#This Row],[updated_date]])/7,0))</f>
        <v>WEEK 4</v>
      </c>
      <c r="N5975" s="50" t="str">
        <f>UPPER(VLOOKUP(tbl_raw_data[[#This Row],[Analyst]],Settiings!$A$2:$B$16,2,0))</f>
        <v>ASIF</v>
      </c>
      <c r="O5975" s="50" t="str">
        <f>TRIM(UPPER(tbl_raw_data[[#This Row],[Outcome]]))</f>
        <v>APPROVE</v>
      </c>
      <c r="P5975" s="50" t="str">
        <f>TRIM(UPPER(tbl_raw_data[[#This Row],[Queue Name]]))</f>
        <v>CONSUMER EXISTING</v>
      </c>
      <c r="Q5975" s="50" t="str">
        <f>IF(tbl_raw_data[[#This Row],[Time taken in min]]&lt;=Settiings!$D$2,"SLA_MET","SLA_NOT_MET")</f>
        <v>SLA_MET</v>
      </c>
      <c r="R5975" s="94"/>
    </row>
    <row r="5976" spans="1:18" x14ac:dyDescent="0.3">
      <c r="A5976" s="8" t="s">
        <v>6789</v>
      </c>
      <c r="B5976" s="9">
        <v>45166.521087962959</v>
      </c>
      <c r="C5976" s="10">
        <v>45166.525821759256</v>
      </c>
      <c r="D5976" s="11" t="s">
        <v>13</v>
      </c>
      <c r="E5976" s="12" t="s">
        <v>47</v>
      </c>
      <c r="F5976" s="11" t="s">
        <v>53</v>
      </c>
      <c r="G5976" s="13" t="s">
        <v>255</v>
      </c>
      <c r="H5976" s="78"/>
      <c r="I5976" s="48">
        <f>tbl_raw_data[[#This Row],[Date Actioned]]-tbl_raw_data[[#This Row],[Date Tagged]]</f>
        <v>4.7337962969322689E-3</v>
      </c>
      <c r="J5976" s="46">
        <f>HOUR(tbl_raw_data[[#This Row],[Time_taken]])*60+MINUTE(tbl_raw_data[[#This Row],[Time_taken]])+SECOND(tbl_raw_data[[#This Row],[Time_taken]])/60</f>
        <v>6.8166666666666664</v>
      </c>
      <c r="K5976" s="52">
        <f>DATE(YEAR(tbl_raw_data[[#This Row],[Date Actioned]]),MONTH(tbl_raw_data[[#This Row],[Date Actioned]]),DAY(tbl_raw_data[[#This Row],[Date Actioned]]))</f>
        <v>45166</v>
      </c>
      <c r="L5976" s="50" t="str">
        <f>UPPER(TEXT(tbl_raw_data[[#This Row],[updated_date]],"MMMM"))</f>
        <v>AUGUST</v>
      </c>
      <c r="M5976" s="50" t="str">
        <f>"WEEK "&amp; IF(ROUNDUP(DAY(tbl_raw_data[[#This Row],[updated_date]])/7,0)=5,4,ROUNDUP(DAY(tbl_raw_data[[#This Row],[updated_date]])/7,0))</f>
        <v>WEEK 4</v>
      </c>
      <c r="N5976" s="50" t="str">
        <f>UPPER(VLOOKUP(tbl_raw_data[[#This Row],[Analyst]],Settiings!$A$2:$B$16,2,0))</f>
        <v>NAVED</v>
      </c>
      <c r="O5976" s="50" t="str">
        <f>TRIM(UPPER(tbl_raw_data[[#This Row],[Outcome]]))</f>
        <v>APPROVE</v>
      </c>
      <c r="P5976" s="50" t="str">
        <f>TRIM(UPPER(tbl_raw_data[[#This Row],[Queue Name]]))</f>
        <v>CONSUMER PRE BUREAU</v>
      </c>
      <c r="Q5976" s="50" t="str">
        <f>IF(tbl_raw_data[[#This Row],[Time taken in min]]&lt;=Settiings!$D$2,"SLA_MET","SLA_NOT_MET")</f>
        <v>SLA_MET</v>
      </c>
      <c r="R5976" s="94"/>
    </row>
    <row r="5977" spans="1:18" x14ac:dyDescent="0.3">
      <c r="A5977" s="8" t="s">
        <v>6790</v>
      </c>
      <c r="B5977" s="9">
        <v>45166.521747685183</v>
      </c>
      <c r="C5977" s="10">
        <v>45166.53398148148</v>
      </c>
      <c r="D5977" s="11" t="s">
        <v>13</v>
      </c>
      <c r="E5977" s="12" t="s">
        <v>9</v>
      </c>
      <c r="F5977" s="11" t="s">
        <v>53</v>
      </c>
      <c r="G5977" s="13" t="s">
        <v>128</v>
      </c>
      <c r="H5977" s="78"/>
      <c r="I5977" s="48">
        <f>tbl_raw_data[[#This Row],[Date Actioned]]-tbl_raw_data[[#This Row],[Date Tagged]]</f>
        <v>1.2233796296641231E-2</v>
      </c>
      <c r="J5977" s="46">
        <f>HOUR(tbl_raw_data[[#This Row],[Time_taken]])*60+MINUTE(tbl_raw_data[[#This Row],[Time_taken]])+SECOND(tbl_raw_data[[#This Row],[Time_taken]])/60</f>
        <v>17.616666666666667</v>
      </c>
      <c r="K5977" s="52">
        <f>DATE(YEAR(tbl_raw_data[[#This Row],[Date Actioned]]),MONTH(tbl_raw_data[[#This Row],[Date Actioned]]),DAY(tbl_raw_data[[#This Row],[Date Actioned]]))</f>
        <v>45166</v>
      </c>
      <c r="L5977" s="50" t="str">
        <f>UPPER(TEXT(tbl_raw_data[[#This Row],[updated_date]],"MMMM"))</f>
        <v>AUGUST</v>
      </c>
      <c r="M5977" s="50" t="str">
        <f>"WEEK "&amp; IF(ROUNDUP(DAY(tbl_raw_data[[#This Row],[updated_date]])/7,0)=5,4,ROUNDUP(DAY(tbl_raw_data[[#This Row],[updated_date]])/7,0))</f>
        <v>WEEK 4</v>
      </c>
      <c r="N5977" s="50" t="str">
        <f>UPPER(VLOOKUP(tbl_raw_data[[#This Row],[Analyst]],Settiings!$A$2:$B$16,2,0))</f>
        <v>NAVED</v>
      </c>
      <c r="O5977" s="50" t="str">
        <f>TRIM(UPPER(tbl_raw_data[[#This Row],[Outcome]]))</f>
        <v>APPROVE</v>
      </c>
      <c r="P5977" s="50" t="str">
        <f>TRIM(UPPER(tbl_raw_data[[#This Row],[Queue Name]]))</f>
        <v>CONSUMER EXISTING</v>
      </c>
      <c r="Q5977" s="50" t="str">
        <f>IF(tbl_raw_data[[#This Row],[Time taken in min]]&lt;=Settiings!$D$2,"SLA_MET","SLA_NOT_MET")</f>
        <v>SLA_MET</v>
      </c>
      <c r="R5977" s="94"/>
    </row>
    <row r="5978" spans="1:18" x14ac:dyDescent="0.3">
      <c r="A5978" s="8" t="s">
        <v>6791</v>
      </c>
      <c r="B5978" s="9">
        <v>45166.526550925926</v>
      </c>
      <c r="C5978" s="10">
        <v>45166.532743055555</v>
      </c>
      <c r="D5978" s="11" t="s">
        <v>27</v>
      </c>
      <c r="E5978" s="12" t="s">
        <v>9</v>
      </c>
      <c r="F5978" s="11" t="s">
        <v>70</v>
      </c>
      <c r="G5978" s="13"/>
      <c r="H5978" s="78"/>
      <c r="I5978" s="48">
        <f>tbl_raw_data[[#This Row],[Date Actioned]]-tbl_raw_data[[#This Row],[Date Tagged]]</f>
        <v>6.1921296291984618E-3</v>
      </c>
      <c r="J5978" s="46">
        <f>HOUR(tbl_raw_data[[#This Row],[Time_taken]])*60+MINUTE(tbl_raw_data[[#This Row],[Time_taken]])+SECOND(tbl_raw_data[[#This Row],[Time_taken]])/60</f>
        <v>8.9166666666666661</v>
      </c>
      <c r="K5978" s="52">
        <f>DATE(YEAR(tbl_raw_data[[#This Row],[Date Actioned]]),MONTH(tbl_raw_data[[#This Row],[Date Actioned]]),DAY(tbl_raw_data[[#This Row],[Date Actioned]]))</f>
        <v>45166</v>
      </c>
      <c r="L5978" s="50" t="str">
        <f>UPPER(TEXT(tbl_raw_data[[#This Row],[updated_date]],"MMMM"))</f>
        <v>AUGUST</v>
      </c>
      <c r="M5978" s="50" t="str">
        <f>"WEEK "&amp; IF(ROUNDUP(DAY(tbl_raw_data[[#This Row],[updated_date]])/7,0)=5,4,ROUNDUP(DAY(tbl_raw_data[[#This Row],[updated_date]])/7,0))</f>
        <v>WEEK 4</v>
      </c>
      <c r="N5978" s="50" t="str">
        <f>UPPER(VLOOKUP(tbl_raw_data[[#This Row],[Analyst]],Settiings!$A$2:$B$16,2,0))</f>
        <v>ASIF</v>
      </c>
      <c r="O5978" s="50" t="str">
        <f>TRIM(UPPER(tbl_raw_data[[#This Row],[Outcome]]))</f>
        <v>DECLINE</v>
      </c>
      <c r="P5978" s="50" t="str">
        <f>TRIM(UPPER(tbl_raw_data[[#This Row],[Queue Name]]))</f>
        <v>CONSUMER EXISTING</v>
      </c>
      <c r="Q5978" s="50" t="str">
        <f>IF(tbl_raw_data[[#This Row],[Time taken in min]]&lt;=Settiings!$D$2,"SLA_MET","SLA_NOT_MET")</f>
        <v>SLA_MET</v>
      </c>
      <c r="R5978" s="94"/>
    </row>
    <row r="5979" spans="1:18" x14ac:dyDescent="0.3">
      <c r="A5979" s="8" t="s">
        <v>6792</v>
      </c>
      <c r="B5979" s="9">
        <v>45166.529074074075</v>
      </c>
      <c r="C5979" s="10">
        <v>45166.532071759262</v>
      </c>
      <c r="D5979" s="11" t="s">
        <v>13</v>
      </c>
      <c r="E5979" s="12" t="s">
        <v>47</v>
      </c>
      <c r="F5979" s="11" t="s">
        <v>43</v>
      </c>
      <c r="G5979" s="13" t="s">
        <v>17</v>
      </c>
      <c r="H5979" s="78"/>
      <c r="I5979" s="48">
        <f>tbl_raw_data[[#This Row],[Date Actioned]]-tbl_raw_data[[#This Row],[Date Tagged]]</f>
        <v>2.9976851874380372E-3</v>
      </c>
      <c r="J5979" s="46">
        <f>HOUR(tbl_raw_data[[#This Row],[Time_taken]])*60+MINUTE(tbl_raw_data[[#This Row],[Time_taken]])+SECOND(tbl_raw_data[[#This Row],[Time_taken]])/60</f>
        <v>4.3166666666666664</v>
      </c>
      <c r="K5979" s="52">
        <f>DATE(YEAR(tbl_raw_data[[#This Row],[Date Actioned]]),MONTH(tbl_raw_data[[#This Row],[Date Actioned]]),DAY(tbl_raw_data[[#This Row],[Date Actioned]]))</f>
        <v>45166</v>
      </c>
      <c r="L5979" s="50" t="str">
        <f>UPPER(TEXT(tbl_raw_data[[#This Row],[updated_date]],"MMMM"))</f>
        <v>AUGUST</v>
      </c>
      <c r="M5979" s="50" t="str">
        <f>"WEEK "&amp; IF(ROUNDUP(DAY(tbl_raw_data[[#This Row],[updated_date]])/7,0)=5,4,ROUNDUP(DAY(tbl_raw_data[[#This Row],[updated_date]])/7,0))</f>
        <v>WEEK 4</v>
      </c>
      <c r="N5979" s="50" t="str">
        <f>UPPER(VLOOKUP(tbl_raw_data[[#This Row],[Analyst]],Settiings!$A$2:$B$16,2,0))</f>
        <v>MERCEDES</v>
      </c>
      <c r="O5979" s="50" t="str">
        <f>TRIM(UPPER(tbl_raw_data[[#This Row],[Outcome]]))</f>
        <v>APPROVE</v>
      </c>
      <c r="P5979" s="50" t="str">
        <f>TRIM(UPPER(tbl_raw_data[[#This Row],[Queue Name]]))</f>
        <v>CONSUMER PRE BUREAU</v>
      </c>
      <c r="Q5979" s="50" t="str">
        <f>IF(tbl_raw_data[[#This Row],[Time taken in min]]&lt;=Settiings!$D$2,"SLA_MET","SLA_NOT_MET")</f>
        <v>SLA_MET</v>
      </c>
      <c r="R5979" s="94"/>
    </row>
    <row r="5980" spans="1:18" x14ac:dyDescent="0.3">
      <c r="A5980" s="8" t="s">
        <v>6793</v>
      </c>
      <c r="B5980" s="9">
        <v>45166.531875000001</v>
      </c>
      <c r="C5980" s="10">
        <v>45166.545127314814</v>
      </c>
      <c r="D5980" s="11" t="s">
        <v>13</v>
      </c>
      <c r="E5980" s="12" t="s">
        <v>9</v>
      </c>
      <c r="F5980" s="11" t="s">
        <v>10</v>
      </c>
      <c r="G5980" s="13"/>
      <c r="H5980" s="78"/>
      <c r="I5980" s="48">
        <f>tbl_raw_data[[#This Row],[Date Actioned]]-tbl_raw_data[[#This Row],[Date Tagged]]</f>
        <v>1.3252314813144039E-2</v>
      </c>
      <c r="J5980" s="46">
        <f>HOUR(tbl_raw_data[[#This Row],[Time_taken]])*60+MINUTE(tbl_raw_data[[#This Row],[Time_taken]])+SECOND(tbl_raw_data[[#This Row],[Time_taken]])/60</f>
        <v>19.083333333333332</v>
      </c>
      <c r="K5980" s="52">
        <f>DATE(YEAR(tbl_raw_data[[#This Row],[Date Actioned]]),MONTH(tbl_raw_data[[#This Row],[Date Actioned]]),DAY(tbl_raw_data[[#This Row],[Date Actioned]]))</f>
        <v>45166</v>
      </c>
      <c r="L5980" s="50" t="str">
        <f>UPPER(TEXT(tbl_raw_data[[#This Row],[updated_date]],"MMMM"))</f>
        <v>AUGUST</v>
      </c>
      <c r="M5980" s="50" t="str">
        <f>"WEEK "&amp; IF(ROUNDUP(DAY(tbl_raw_data[[#This Row],[updated_date]])/7,0)=5,4,ROUNDUP(DAY(tbl_raw_data[[#This Row],[updated_date]])/7,0))</f>
        <v>WEEK 4</v>
      </c>
      <c r="N5980" s="50" t="str">
        <f>UPPER(VLOOKUP(tbl_raw_data[[#This Row],[Analyst]],Settiings!$A$2:$B$16,2,0))</f>
        <v>NITESH</v>
      </c>
      <c r="O5980" s="50" t="str">
        <f>TRIM(UPPER(tbl_raw_data[[#This Row],[Outcome]]))</f>
        <v>APPROVE</v>
      </c>
      <c r="P5980" s="50" t="str">
        <f>TRIM(UPPER(tbl_raw_data[[#This Row],[Queue Name]]))</f>
        <v>CONSUMER EXISTING</v>
      </c>
      <c r="Q5980" s="50" t="str">
        <f>IF(tbl_raw_data[[#This Row],[Time taken in min]]&lt;=Settiings!$D$2,"SLA_MET","SLA_NOT_MET")</f>
        <v>SLA_MET</v>
      </c>
      <c r="R5980" s="94"/>
    </row>
    <row r="5981" spans="1:18" x14ac:dyDescent="0.3">
      <c r="A5981" s="8" t="s">
        <v>6794</v>
      </c>
      <c r="B5981" s="9">
        <v>45166.531898148147</v>
      </c>
      <c r="C5981" s="10">
        <v>45166.53533564815</v>
      </c>
      <c r="D5981" s="11" t="s">
        <v>13</v>
      </c>
      <c r="E5981" s="12" t="s">
        <v>9</v>
      </c>
      <c r="F5981" s="11" t="s">
        <v>70</v>
      </c>
      <c r="G5981" s="13"/>
      <c r="H5981" s="78"/>
      <c r="I5981" s="48">
        <f>tbl_raw_data[[#This Row],[Date Actioned]]-tbl_raw_data[[#This Row],[Date Tagged]]</f>
        <v>3.4375000032014214E-3</v>
      </c>
      <c r="J5981" s="46">
        <f>HOUR(tbl_raw_data[[#This Row],[Time_taken]])*60+MINUTE(tbl_raw_data[[#This Row],[Time_taken]])+SECOND(tbl_raw_data[[#This Row],[Time_taken]])/60</f>
        <v>4.95</v>
      </c>
      <c r="K5981" s="52">
        <f>DATE(YEAR(tbl_raw_data[[#This Row],[Date Actioned]]),MONTH(tbl_raw_data[[#This Row],[Date Actioned]]),DAY(tbl_raw_data[[#This Row],[Date Actioned]]))</f>
        <v>45166</v>
      </c>
      <c r="L5981" s="50" t="str">
        <f>UPPER(TEXT(tbl_raw_data[[#This Row],[updated_date]],"MMMM"))</f>
        <v>AUGUST</v>
      </c>
      <c r="M5981" s="50" t="str">
        <f>"WEEK "&amp; IF(ROUNDUP(DAY(tbl_raw_data[[#This Row],[updated_date]])/7,0)=5,4,ROUNDUP(DAY(tbl_raw_data[[#This Row],[updated_date]])/7,0))</f>
        <v>WEEK 4</v>
      </c>
      <c r="N5981" s="50" t="str">
        <f>UPPER(VLOOKUP(tbl_raw_data[[#This Row],[Analyst]],Settiings!$A$2:$B$16,2,0))</f>
        <v>ASIF</v>
      </c>
      <c r="O5981" s="50" t="str">
        <f>TRIM(UPPER(tbl_raw_data[[#This Row],[Outcome]]))</f>
        <v>APPROVE</v>
      </c>
      <c r="P5981" s="50" t="str">
        <f>TRIM(UPPER(tbl_raw_data[[#This Row],[Queue Name]]))</f>
        <v>CONSUMER EXISTING</v>
      </c>
      <c r="Q5981" s="50" t="str">
        <f>IF(tbl_raw_data[[#This Row],[Time taken in min]]&lt;=Settiings!$D$2,"SLA_MET","SLA_NOT_MET")</f>
        <v>SLA_MET</v>
      </c>
      <c r="R5981" s="94"/>
    </row>
    <row r="5982" spans="1:18" x14ac:dyDescent="0.3">
      <c r="A5982" s="8" t="s">
        <v>6795</v>
      </c>
      <c r="B5982" s="9">
        <v>45166.532951388886</v>
      </c>
      <c r="C5982" s="10">
        <v>45166.538136574076</v>
      </c>
      <c r="D5982" s="11" t="s">
        <v>13</v>
      </c>
      <c r="E5982" s="12" t="s">
        <v>47</v>
      </c>
      <c r="F5982" s="11" t="s">
        <v>53</v>
      </c>
      <c r="G5982" s="13"/>
      <c r="H5982" s="78"/>
      <c r="I5982" s="48">
        <f>tbl_raw_data[[#This Row],[Date Actioned]]-tbl_raw_data[[#This Row],[Date Tagged]]</f>
        <v>5.1851851894753054E-3</v>
      </c>
      <c r="J5982" s="46">
        <f>HOUR(tbl_raw_data[[#This Row],[Time_taken]])*60+MINUTE(tbl_raw_data[[#This Row],[Time_taken]])+SECOND(tbl_raw_data[[#This Row],[Time_taken]])/60</f>
        <v>7.4666666666666668</v>
      </c>
      <c r="K5982" s="52">
        <f>DATE(YEAR(tbl_raw_data[[#This Row],[Date Actioned]]),MONTH(tbl_raw_data[[#This Row],[Date Actioned]]),DAY(tbl_raw_data[[#This Row],[Date Actioned]]))</f>
        <v>45166</v>
      </c>
      <c r="L5982" s="50" t="str">
        <f>UPPER(TEXT(tbl_raw_data[[#This Row],[updated_date]],"MMMM"))</f>
        <v>AUGUST</v>
      </c>
      <c r="M5982" s="50" t="str">
        <f>"WEEK "&amp; IF(ROUNDUP(DAY(tbl_raw_data[[#This Row],[updated_date]])/7,0)=5,4,ROUNDUP(DAY(tbl_raw_data[[#This Row],[updated_date]])/7,0))</f>
        <v>WEEK 4</v>
      </c>
      <c r="N5982" s="50" t="str">
        <f>UPPER(VLOOKUP(tbl_raw_data[[#This Row],[Analyst]],Settiings!$A$2:$B$16,2,0))</f>
        <v>NAVED</v>
      </c>
      <c r="O5982" s="50" t="str">
        <f>TRIM(UPPER(tbl_raw_data[[#This Row],[Outcome]]))</f>
        <v>APPROVE</v>
      </c>
      <c r="P5982" s="50" t="str">
        <f>TRIM(UPPER(tbl_raw_data[[#This Row],[Queue Name]]))</f>
        <v>CONSUMER PRE BUREAU</v>
      </c>
      <c r="Q5982" s="50" t="str">
        <f>IF(tbl_raw_data[[#This Row],[Time taken in min]]&lt;=Settiings!$D$2,"SLA_MET","SLA_NOT_MET")</f>
        <v>SLA_MET</v>
      </c>
      <c r="R5982" s="94"/>
    </row>
    <row r="5983" spans="1:18" x14ac:dyDescent="0.3">
      <c r="A5983" s="8" t="s">
        <v>6796</v>
      </c>
      <c r="B5983" s="9">
        <v>45166.535798611112</v>
      </c>
      <c r="C5983" s="10">
        <v>45166.538738425923</v>
      </c>
      <c r="D5983" s="11" t="s">
        <v>27</v>
      </c>
      <c r="E5983" s="12" t="s">
        <v>47</v>
      </c>
      <c r="F5983" s="11" t="s">
        <v>16</v>
      </c>
      <c r="G5983" s="13" t="s">
        <v>4942</v>
      </c>
      <c r="H5983" s="78"/>
      <c r="I5983" s="48">
        <f>tbl_raw_data[[#This Row],[Date Actioned]]-tbl_raw_data[[#This Row],[Date Tagged]]</f>
        <v>2.9398148108157329E-3</v>
      </c>
      <c r="J5983" s="46">
        <f>HOUR(tbl_raw_data[[#This Row],[Time_taken]])*60+MINUTE(tbl_raw_data[[#This Row],[Time_taken]])+SECOND(tbl_raw_data[[#This Row],[Time_taken]])/60</f>
        <v>4.2333333333333334</v>
      </c>
      <c r="K5983" s="52">
        <f>DATE(YEAR(tbl_raw_data[[#This Row],[Date Actioned]]),MONTH(tbl_raw_data[[#This Row],[Date Actioned]]),DAY(tbl_raw_data[[#This Row],[Date Actioned]]))</f>
        <v>45166</v>
      </c>
      <c r="L5983" s="50" t="str">
        <f>UPPER(TEXT(tbl_raw_data[[#This Row],[updated_date]],"MMMM"))</f>
        <v>AUGUST</v>
      </c>
      <c r="M5983" s="50" t="str">
        <f>"WEEK "&amp; IF(ROUNDUP(DAY(tbl_raw_data[[#This Row],[updated_date]])/7,0)=5,4,ROUNDUP(DAY(tbl_raw_data[[#This Row],[updated_date]])/7,0))</f>
        <v>WEEK 4</v>
      </c>
      <c r="N5983" s="50" t="str">
        <f>UPPER(VLOOKUP(tbl_raw_data[[#This Row],[Analyst]],Settiings!$A$2:$B$16,2,0))</f>
        <v>CAMROOON</v>
      </c>
      <c r="O5983" s="50" t="str">
        <f>TRIM(UPPER(tbl_raw_data[[#This Row],[Outcome]]))</f>
        <v>DECLINE</v>
      </c>
      <c r="P5983" s="50" t="str">
        <f>TRIM(UPPER(tbl_raw_data[[#This Row],[Queue Name]]))</f>
        <v>CONSUMER PRE BUREAU</v>
      </c>
      <c r="Q5983" s="50" t="str">
        <f>IF(tbl_raw_data[[#This Row],[Time taken in min]]&lt;=Settiings!$D$2,"SLA_MET","SLA_NOT_MET")</f>
        <v>SLA_MET</v>
      </c>
      <c r="R5983" s="94"/>
    </row>
    <row r="5984" spans="1:18" x14ac:dyDescent="0.3">
      <c r="A5984" s="8" t="s">
        <v>6797</v>
      </c>
      <c r="B5984" s="9">
        <v>45166.539965277778</v>
      </c>
      <c r="C5984" s="10">
        <v>45166.544930555552</v>
      </c>
      <c r="D5984" s="11" t="s">
        <v>13</v>
      </c>
      <c r="E5984" s="12" t="s">
        <v>9</v>
      </c>
      <c r="F5984" s="11" t="s">
        <v>70</v>
      </c>
      <c r="G5984" s="13"/>
      <c r="H5984" s="78"/>
      <c r="I5984" s="48">
        <f>tbl_raw_data[[#This Row],[Date Actioned]]-tbl_raw_data[[#This Row],[Date Tagged]]</f>
        <v>4.9652777743176557E-3</v>
      </c>
      <c r="J5984" s="46">
        <f>HOUR(tbl_raw_data[[#This Row],[Time_taken]])*60+MINUTE(tbl_raw_data[[#This Row],[Time_taken]])+SECOND(tbl_raw_data[[#This Row],[Time_taken]])/60</f>
        <v>7.15</v>
      </c>
      <c r="K5984" s="52">
        <f>DATE(YEAR(tbl_raw_data[[#This Row],[Date Actioned]]),MONTH(tbl_raw_data[[#This Row],[Date Actioned]]),DAY(tbl_raw_data[[#This Row],[Date Actioned]]))</f>
        <v>45166</v>
      </c>
      <c r="L5984" s="50" t="str">
        <f>UPPER(TEXT(tbl_raw_data[[#This Row],[updated_date]],"MMMM"))</f>
        <v>AUGUST</v>
      </c>
      <c r="M5984" s="50" t="str">
        <f>"WEEK "&amp; IF(ROUNDUP(DAY(tbl_raw_data[[#This Row],[updated_date]])/7,0)=5,4,ROUNDUP(DAY(tbl_raw_data[[#This Row],[updated_date]])/7,0))</f>
        <v>WEEK 4</v>
      </c>
      <c r="N5984" s="50" t="str">
        <f>UPPER(VLOOKUP(tbl_raw_data[[#This Row],[Analyst]],Settiings!$A$2:$B$16,2,0))</f>
        <v>ASIF</v>
      </c>
      <c r="O5984" s="50" t="str">
        <f>TRIM(UPPER(tbl_raw_data[[#This Row],[Outcome]]))</f>
        <v>APPROVE</v>
      </c>
      <c r="P5984" s="50" t="str">
        <f>TRIM(UPPER(tbl_raw_data[[#This Row],[Queue Name]]))</f>
        <v>CONSUMER EXISTING</v>
      </c>
      <c r="Q5984" s="50" t="str">
        <f>IF(tbl_raw_data[[#This Row],[Time taken in min]]&lt;=Settiings!$D$2,"SLA_MET","SLA_NOT_MET")</f>
        <v>SLA_MET</v>
      </c>
      <c r="R5984" s="94"/>
    </row>
    <row r="5985" spans="1:18" x14ac:dyDescent="0.3">
      <c r="A5985" s="8" t="s">
        <v>6798</v>
      </c>
      <c r="B5985" s="9">
        <v>45166.541932870372</v>
      </c>
      <c r="C5985" s="10">
        <v>45166.559895833336</v>
      </c>
      <c r="D5985" s="11" t="s">
        <v>13</v>
      </c>
      <c r="E5985" s="12" t="s">
        <v>9</v>
      </c>
      <c r="F5985" s="11" t="s">
        <v>24</v>
      </c>
      <c r="G5985" s="13"/>
      <c r="H5985" s="78"/>
      <c r="I5985" s="48">
        <f>tbl_raw_data[[#This Row],[Date Actioned]]-tbl_raw_data[[#This Row],[Date Tagged]]</f>
        <v>1.7962962963792961E-2</v>
      </c>
      <c r="J5985" s="46">
        <f>HOUR(tbl_raw_data[[#This Row],[Time_taken]])*60+MINUTE(tbl_raw_data[[#This Row],[Time_taken]])+SECOND(tbl_raw_data[[#This Row],[Time_taken]])/60</f>
        <v>25.866666666666667</v>
      </c>
      <c r="K5985" s="52">
        <f>DATE(YEAR(tbl_raw_data[[#This Row],[Date Actioned]]),MONTH(tbl_raw_data[[#This Row],[Date Actioned]]),DAY(tbl_raw_data[[#This Row],[Date Actioned]]))</f>
        <v>45166</v>
      </c>
      <c r="L5985" s="50" t="str">
        <f>UPPER(TEXT(tbl_raw_data[[#This Row],[updated_date]],"MMMM"))</f>
        <v>AUGUST</v>
      </c>
      <c r="M5985" s="50" t="str">
        <f>"WEEK "&amp; IF(ROUNDUP(DAY(tbl_raw_data[[#This Row],[updated_date]])/7,0)=5,4,ROUNDUP(DAY(tbl_raw_data[[#This Row],[updated_date]])/7,0))</f>
        <v>WEEK 4</v>
      </c>
      <c r="N5985" s="50" t="str">
        <f>UPPER(VLOOKUP(tbl_raw_data[[#This Row],[Analyst]],Settiings!$A$2:$B$16,2,0))</f>
        <v>QUADIR</v>
      </c>
      <c r="O5985" s="50" t="str">
        <f>TRIM(UPPER(tbl_raw_data[[#This Row],[Outcome]]))</f>
        <v>APPROVE</v>
      </c>
      <c r="P5985" s="50" t="str">
        <f>TRIM(UPPER(tbl_raw_data[[#This Row],[Queue Name]]))</f>
        <v>CONSUMER EXISTING</v>
      </c>
      <c r="Q5985" s="50" t="str">
        <f>IF(tbl_raw_data[[#This Row],[Time taken in min]]&lt;=Settiings!$D$2,"SLA_MET","SLA_NOT_MET")</f>
        <v>SLA_NOT_MET</v>
      </c>
      <c r="R5985" s="94"/>
    </row>
    <row r="5986" spans="1:18" x14ac:dyDescent="0.3">
      <c r="A5986" s="8" t="s">
        <v>6799</v>
      </c>
      <c r="B5986" s="9">
        <v>45166.542997685188</v>
      </c>
      <c r="C5986" s="10">
        <v>45166.549687500003</v>
      </c>
      <c r="D5986" s="11" t="s">
        <v>13</v>
      </c>
      <c r="E5986" s="12" t="s">
        <v>47</v>
      </c>
      <c r="F5986" s="11" t="s">
        <v>16</v>
      </c>
      <c r="G5986" s="13"/>
      <c r="H5986" s="78"/>
      <c r="I5986" s="48">
        <f>tbl_raw_data[[#This Row],[Date Actioned]]-tbl_raw_data[[#This Row],[Date Tagged]]</f>
        <v>6.6898148143081926E-3</v>
      </c>
      <c r="J5986" s="46">
        <f>HOUR(tbl_raw_data[[#This Row],[Time_taken]])*60+MINUTE(tbl_raw_data[[#This Row],[Time_taken]])+SECOND(tbl_raw_data[[#This Row],[Time_taken]])/60</f>
        <v>9.6333333333333329</v>
      </c>
      <c r="K5986" s="52">
        <f>DATE(YEAR(tbl_raw_data[[#This Row],[Date Actioned]]),MONTH(tbl_raw_data[[#This Row],[Date Actioned]]),DAY(tbl_raw_data[[#This Row],[Date Actioned]]))</f>
        <v>45166</v>
      </c>
      <c r="L5986" s="50" t="str">
        <f>UPPER(TEXT(tbl_raw_data[[#This Row],[updated_date]],"MMMM"))</f>
        <v>AUGUST</v>
      </c>
      <c r="M5986" s="50" t="str">
        <f>"WEEK "&amp; IF(ROUNDUP(DAY(tbl_raw_data[[#This Row],[updated_date]])/7,0)=5,4,ROUNDUP(DAY(tbl_raw_data[[#This Row],[updated_date]])/7,0))</f>
        <v>WEEK 4</v>
      </c>
      <c r="N5986" s="50" t="str">
        <f>UPPER(VLOOKUP(tbl_raw_data[[#This Row],[Analyst]],Settiings!$A$2:$B$16,2,0))</f>
        <v>CAMROOON</v>
      </c>
      <c r="O5986" s="50" t="str">
        <f>TRIM(UPPER(tbl_raw_data[[#This Row],[Outcome]]))</f>
        <v>APPROVE</v>
      </c>
      <c r="P5986" s="50" t="str">
        <f>TRIM(UPPER(tbl_raw_data[[#This Row],[Queue Name]]))</f>
        <v>CONSUMER PRE BUREAU</v>
      </c>
      <c r="Q5986" s="50" t="str">
        <f>IF(tbl_raw_data[[#This Row],[Time taken in min]]&lt;=Settiings!$D$2,"SLA_MET","SLA_NOT_MET")</f>
        <v>SLA_MET</v>
      </c>
      <c r="R5986" s="94"/>
    </row>
    <row r="5987" spans="1:18" x14ac:dyDescent="0.3">
      <c r="A5987" s="8" t="s">
        <v>6803</v>
      </c>
      <c r="B5987" s="9">
        <v>45166.5468287037</v>
      </c>
      <c r="C5987" s="10">
        <v>45166.553402777776</v>
      </c>
      <c r="D5987" s="11" t="s">
        <v>13</v>
      </c>
      <c r="E5987" s="12" t="s">
        <v>9</v>
      </c>
      <c r="F5987" s="11" t="s">
        <v>70</v>
      </c>
      <c r="G5987" s="13" t="s">
        <v>17</v>
      </c>
      <c r="H5987" s="78"/>
      <c r="I5987" s="48">
        <f>tbl_raw_data[[#This Row],[Date Actioned]]-tbl_raw_data[[#This Row],[Date Tagged]]</f>
        <v>6.5740740756154992E-3</v>
      </c>
      <c r="J5987" s="46">
        <f>HOUR(tbl_raw_data[[#This Row],[Time_taken]])*60+MINUTE(tbl_raw_data[[#This Row],[Time_taken]])+SECOND(tbl_raw_data[[#This Row],[Time_taken]])/60</f>
        <v>9.4666666666666668</v>
      </c>
      <c r="K5987" s="52">
        <f>DATE(YEAR(tbl_raw_data[[#This Row],[Date Actioned]]),MONTH(tbl_raw_data[[#This Row],[Date Actioned]]),DAY(tbl_raw_data[[#This Row],[Date Actioned]]))</f>
        <v>45166</v>
      </c>
      <c r="L5987" s="50" t="str">
        <f>UPPER(TEXT(tbl_raw_data[[#This Row],[updated_date]],"MMMM"))</f>
        <v>AUGUST</v>
      </c>
      <c r="M5987" s="50" t="str">
        <f>"WEEK "&amp; IF(ROUNDUP(DAY(tbl_raw_data[[#This Row],[updated_date]])/7,0)=5,4,ROUNDUP(DAY(tbl_raw_data[[#This Row],[updated_date]])/7,0))</f>
        <v>WEEK 4</v>
      </c>
      <c r="N5987" s="50" t="str">
        <f>UPPER(VLOOKUP(tbl_raw_data[[#This Row],[Analyst]],Settiings!$A$2:$B$16,2,0))</f>
        <v>ASIF</v>
      </c>
      <c r="O5987" s="50" t="str">
        <f>TRIM(UPPER(tbl_raw_data[[#This Row],[Outcome]]))</f>
        <v>APPROVE</v>
      </c>
      <c r="P5987" s="50" t="str">
        <f>TRIM(UPPER(tbl_raw_data[[#This Row],[Queue Name]]))</f>
        <v>CONSUMER EXISTING</v>
      </c>
      <c r="Q5987" s="50" t="str">
        <f>IF(tbl_raw_data[[#This Row],[Time taken in min]]&lt;=Settiings!$D$2,"SLA_MET","SLA_NOT_MET")</f>
        <v>SLA_MET</v>
      </c>
      <c r="R5987" s="94"/>
    </row>
    <row r="5988" spans="1:18" x14ac:dyDescent="0.3">
      <c r="A5988" s="8" t="s">
        <v>6806</v>
      </c>
      <c r="B5988" s="9">
        <v>45166.549745370372</v>
      </c>
      <c r="C5988" s="10">
        <v>45166.559675925928</v>
      </c>
      <c r="D5988" s="11" t="s">
        <v>13</v>
      </c>
      <c r="E5988" s="12" t="s">
        <v>9</v>
      </c>
      <c r="F5988" s="11" t="s">
        <v>70</v>
      </c>
      <c r="G5988" s="13" t="s">
        <v>17</v>
      </c>
      <c r="H5988" s="78"/>
      <c r="I5988" s="48">
        <f>tbl_raw_data[[#This Row],[Date Actioned]]-tbl_raw_data[[#This Row],[Date Tagged]]</f>
        <v>9.930555555911269E-3</v>
      </c>
      <c r="J5988" s="46">
        <f>HOUR(tbl_raw_data[[#This Row],[Time_taken]])*60+MINUTE(tbl_raw_data[[#This Row],[Time_taken]])+SECOND(tbl_raw_data[[#This Row],[Time_taken]])/60</f>
        <v>14.3</v>
      </c>
      <c r="K5988" s="52">
        <f>DATE(YEAR(tbl_raw_data[[#This Row],[Date Actioned]]),MONTH(tbl_raw_data[[#This Row],[Date Actioned]]),DAY(tbl_raw_data[[#This Row],[Date Actioned]]))</f>
        <v>45166</v>
      </c>
      <c r="L5988" s="50" t="str">
        <f>UPPER(TEXT(tbl_raw_data[[#This Row],[updated_date]],"MMMM"))</f>
        <v>AUGUST</v>
      </c>
      <c r="M5988" s="50" t="str">
        <f>"WEEK "&amp; IF(ROUNDUP(DAY(tbl_raw_data[[#This Row],[updated_date]])/7,0)=5,4,ROUNDUP(DAY(tbl_raw_data[[#This Row],[updated_date]])/7,0))</f>
        <v>WEEK 4</v>
      </c>
      <c r="N5988" s="50" t="str">
        <f>UPPER(VLOOKUP(tbl_raw_data[[#This Row],[Analyst]],Settiings!$A$2:$B$16,2,0))</f>
        <v>ASIF</v>
      </c>
      <c r="O5988" s="50" t="str">
        <f>TRIM(UPPER(tbl_raw_data[[#This Row],[Outcome]]))</f>
        <v>APPROVE</v>
      </c>
      <c r="P5988" s="50" t="str">
        <f>TRIM(UPPER(tbl_raw_data[[#This Row],[Queue Name]]))</f>
        <v>CONSUMER EXISTING</v>
      </c>
      <c r="Q5988" s="50" t="str">
        <f>IF(tbl_raw_data[[#This Row],[Time taken in min]]&lt;=Settiings!$D$2,"SLA_MET","SLA_NOT_MET")</f>
        <v>SLA_MET</v>
      </c>
      <c r="R5988" s="94"/>
    </row>
    <row r="5989" spans="1:18" x14ac:dyDescent="0.3">
      <c r="A5989" s="8" t="s">
        <v>6807</v>
      </c>
      <c r="B5989" s="9">
        <v>45166.552731481483</v>
      </c>
      <c r="C5989" s="10">
        <v>45166.558159722219</v>
      </c>
      <c r="D5989" s="11" t="s">
        <v>13</v>
      </c>
      <c r="E5989" s="12" t="s">
        <v>9</v>
      </c>
      <c r="F5989" s="11" t="s">
        <v>43</v>
      </c>
      <c r="G5989" s="13"/>
      <c r="H5989" s="78"/>
      <c r="I5989" s="48">
        <f>tbl_raw_data[[#This Row],[Date Actioned]]-tbl_raw_data[[#This Row],[Date Tagged]]</f>
        <v>5.428240736364387E-3</v>
      </c>
      <c r="J5989" s="46">
        <f>HOUR(tbl_raw_data[[#This Row],[Time_taken]])*60+MINUTE(tbl_raw_data[[#This Row],[Time_taken]])+SECOND(tbl_raw_data[[#This Row],[Time_taken]])/60</f>
        <v>7.8166666666666664</v>
      </c>
      <c r="K5989" s="52">
        <f>DATE(YEAR(tbl_raw_data[[#This Row],[Date Actioned]]),MONTH(tbl_raw_data[[#This Row],[Date Actioned]]),DAY(tbl_raw_data[[#This Row],[Date Actioned]]))</f>
        <v>45166</v>
      </c>
      <c r="L5989" s="50" t="str">
        <f>UPPER(TEXT(tbl_raw_data[[#This Row],[updated_date]],"MMMM"))</f>
        <v>AUGUST</v>
      </c>
      <c r="M5989" s="50" t="str">
        <f>"WEEK "&amp; IF(ROUNDUP(DAY(tbl_raw_data[[#This Row],[updated_date]])/7,0)=5,4,ROUNDUP(DAY(tbl_raw_data[[#This Row],[updated_date]])/7,0))</f>
        <v>WEEK 4</v>
      </c>
      <c r="N5989" s="50" t="str">
        <f>UPPER(VLOOKUP(tbl_raw_data[[#This Row],[Analyst]],Settiings!$A$2:$B$16,2,0))</f>
        <v>MERCEDES</v>
      </c>
      <c r="O5989" s="50" t="str">
        <f>TRIM(UPPER(tbl_raw_data[[#This Row],[Outcome]]))</f>
        <v>APPROVE</v>
      </c>
      <c r="P5989" s="50" t="str">
        <f>TRIM(UPPER(tbl_raw_data[[#This Row],[Queue Name]]))</f>
        <v>CONSUMER EXISTING</v>
      </c>
      <c r="Q5989" s="50" t="str">
        <f>IF(tbl_raw_data[[#This Row],[Time taken in min]]&lt;=Settiings!$D$2,"SLA_MET","SLA_NOT_MET")</f>
        <v>SLA_MET</v>
      </c>
      <c r="R5989" s="94"/>
    </row>
    <row r="5990" spans="1:18" x14ac:dyDescent="0.3">
      <c r="A5990" s="8" t="s">
        <v>6808</v>
      </c>
      <c r="B5990" s="9">
        <v>45166.553437499999</v>
      </c>
      <c r="C5990" s="10">
        <v>45166.563287037039</v>
      </c>
      <c r="D5990" s="11" t="s">
        <v>13</v>
      </c>
      <c r="E5990" s="12" t="s">
        <v>9</v>
      </c>
      <c r="F5990" s="11" t="s">
        <v>53</v>
      </c>
      <c r="G5990" s="13" t="s">
        <v>2761</v>
      </c>
      <c r="H5990" s="78"/>
      <c r="I5990" s="48">
        <f>tbl_raw_data[[#This Row],[Date Actioned]]-tbl_raw_data[[#This Row],[Date Tagged]]</f>
        <v>9.8495370402815752E-3</v>
      </c>
      <c r="J5990" s="46">
        <f>HOUR(tbl_raw_data[[#This Row],[Time_taken]])*60+MINUTE(tbl_raw_data[[#This Row],[Time_taken]])+SECOND(tbl_raw_data[[#This Row],[Time_taken]])/60</f>
        <v>14.183333333333334</v>
      </c>
      <c r="K5990" s="52">
        <f>DATE(YEAR(tbl_raw_data[[#This Row],[Date Actioned]]),MONTH(tbl_raw_data[[#This Row],[Date Actioned]]),DAY(tbl_raw_data[[#This Row],[Date Actioned]]))</f>
        <v>45166</v>
      </c>
      <c r="L5990" s="50" t="str">
        <f>UPPER(TEXT(tbl_raw_data[[#This Row],[updated_date]],"MMMM"))</f>
        <v>AUGUST</v>
      </c>
      <c r="M5990" s="50" t="str">
        <f>"WEEK "&amp; IF(ROUNDUP(DAY(tbl_raw_data[[#This Row],[updated_date]])/7,0)=5,4,ROUNDUP(DAY(tbl_raw_data[[#This Row],[updated_date]])/7,0))</f>
        <v>WEEK 4</v>
      </c>
      <c r="N5990" s="50" t="str">
        <f>UPPER(VLOOKUP(tbl_raw_data[[#This Row],[Analyst]],Settiings!$A$2:$B$16,2,0))</f>
        <v>NAVED</v>
      </c>
      <c r="O5990" s="50" t="str">
        <f>TRIM(UPPER(tbl_raw_data[[#This Row],[Outcome]]))</f>
        <v>APPROVE</v>
      </c>
      <c r="P5990" s="50" t="str">
        <f>TRIM(UPPER(tbl_raw_data[[#This Row],[Queue Name]]))</f>
        <v>CONSUMER EXISTING</v>
      </c>
      <c r="Q5990" s="50" t="str">
        <f>IF(tbl_raw_data[[#This Row],[Time taken in min]]&lt;=Settiings!$D$2,"SLA_MET","SLA_NOT_MET")</f>
        <v>SLA_MET</v>
      </c>
      <c r="R5990" s="94"/>
    </row>
    <row r="5991" spans="1:18" x14ac:dyDescent="0.3">
      <c r="A5991" s="8" t="s">
        <v>6809</v>
      </c>
      <c r="B5991" s="9">
        <v>45166.556967592594</v>
      </c>
      <c r="C5991" s="10">
        <v>45166.562557870369</v>
      </c>
      <c r="D5991" s="11" t="s">
        <v>13</v>
      </c>
      <c r="E5991" s="12" t="s">
        <v>9</v>
      </c>
      <c r="F5991" s="11" t="s">
        <v>43</v>
      </c>
      <c r="G5991" s="13" t="s">
        <v>77</v>
      </c>
      <c r="H5991" s="78"/>
      <c r="I5991" s="48">
        <f>tbl_raw_data[[#This Row],[Date Actioned]]-tbl_raw_data[[#This Row],[Date Tagged]]</f>
        <v>5.5902777748997323E-3</v>
      </c>
      <c r="J5991" s="46">
        <f>HOUR(tbl_raw_data[[#This Row],[Time_taken]])*60+MINUTE(tbl_raw_data[[#This Row],[Time_taken]])+SECOND(tbl_raw_data[[#This Row],[Time_taken]])/60</f>
        <v>8.0500000000000007</v>
      </c>
      <c r="K5991" s="52">
        <f>DATE(YEAR(tbl_raw_data[[#This Row],[Date Actioned]]),MONTH(tbl_raw_data[[#This Row],[Date Actioned]]),DAY(tbl_raw_data[[#This Row],[Date Actioned]]))</f>
        <v>45166</v>
      </c>
      <c r="L5991" s="50" t="str">
        <f>UPPER(TEXT(tbl_raw_data[[#This Row],[updated_date]],"MMMM"))</f>
        <v>AUGUST</v>
      </c>
      <c r="M5991" s="50" t="str">
        <f>"WEEK "&amp; IF(ROUNDUP(DAY(tbl_raw_data[[#This Row],[updated_date]])/7,0)=5,4,ROUNDUP(DAY(tbl_raw_data[[#This Row],[updated_date]])/7,0))</f>
        <v>WEEK 4</v>
      </c>
      <c r="N5991" s="50" t="str">
        <f>UPPER(VLOOKUP(tbl_raw_data[[#This Row],[Analyst]],Settiings!$A$2:$B$16,2,0))</f>
        <v>MERCEDES</v>
      </c>
      <c r="O5991" s="50" t="str">
        <f>TRIM(UPPER(tbl_raw_data[[#This Row],[Outcome]]))</f>
        <v>APPROVE</v>
      </c>
      <c r="P5991" s="50" t="str">
        <f>TRIM(UPPER(tbl_raw_data[[#This Row],[Queue Name]]))</f>
        <v>CONSUMER EXISTING</v>
      </c>
      <c r="Q5991" s="50" t="str">
        <f>IF(tbl_raw_data[[#This Row],[Time taken in min]]&lt;=Settiings!$D$2,"SLA_MET","SLA_NOT_MET")</f>
        <v>SLA_MET</v>
      </c>
      <c r="R5991" s="94"/>
    </row>
    <row r="5992" spans="1:18" x14ac:dyDescent="0.3">
      <c r="A5992" s="8" t="s">
        <v>6810</v>
      </c>
      <c r="B5992" s="9">
        <v>45166.557662037034</v>
      </c>
      <c r="C5992" s="10">
        <v>45166.561377314814</v>
      </c>
      <c r="D5992" s="11" t="s">
        <v>27</v>
      </c>
      <c r="E5992" s="12" t="s">
        <v>9</v>
      </c>
      <c r="F5992" s="11" t="s">
        <v>70</v>
      </c>
      <c r="G5992" s="13" t="s">
        <v>6089</v>
      </c>
      <c r="H5992" s="78"/>
      <c r="I5992" s="48">
        <f>tbl_raw_data[[#This Row],[Date Actioned]]-tbl_raw_data[[#This Row],[Date Tagged]]</f>
        <v>3.7152777804294601E-3</v>
      </c>
      <c r="J5992" s="46">
        <f>HOUR(tbl_raw_data[[#This Row],[Time_taken]])*60+MINUTE(tbl_raw_data[[#This Row],[Time_taken]])+SECOND(tbl_raw_data[[#This Row],[Time_taken]])/60</f>
        <v>5.35</v>
      </c>
      <c r="K5992" s="52">
        <f>DATE(YEAR(tbl_raw_data[[#This Row],[Date Actioned]]),MONTH(tbl_raw_data[[#This Row],[Date Actioned]]),DAY(tbl_raw_data[[#This Row],[Date Actioned]]))</f>
        <v>45166</v>
      </c>
      <c r="L5992" s="50" t="str">
        <f>UPPER(TEXT(tbl_raw_data[[#This Row],[updated_date]],"MMMM"))</f>
        <v>AUGUST</v>
      </c>
      <c r="M5992" s="50" t="str">
        <f>"WEEK "&amp; IF(ROUNDUP(DAY(tbl_raw_data[[#This Row],[updated_date]])/7,0)=5,4,ROUNDUP(DAY(tbl_raw_data[[#This Row],[updated_date]])/7,0))</f>
        <v>WEEK 4</v>
      </c>
      <c r="N5992" s="50" t="str">
        <f>UPPER(VLOOKUP(tbl_raw_data[[#This Row],[Analyst]],Settiings!$A$2:$B$16,2,0))</f>
        <v>ASIF</v>
      </c>
      <c r="O5992" s="50" t="str">
        <f>TRIM(UPPER(tbl_raw_data[[#This Row],[Outcome]]))</f>
        <v>DECLINE</v>
      </c>
      <c r="P5992" s="50" t="str">
        <f>TRIM(UPPER(tbl_raw_data[[#This Row],[Queue Name]]))</f>
        <v>CONSUMER EXISTING</v>
      </c>
      <c r="Q5992" s="50" t="str">
        <f>IF(tbl_raw_data[[#This Row],[Time taken in min]]&lt;=Settiings!$D$2,"SLA_MET","SLA_NOT_MET")</f>
        <v>SLA_MET</v>
      </c>
      <c r="R5992" s="94"/>
    </row>
    <row r="5993" spans="1:18" x14ac:dyDescent="0.3">
      <c r="A5993" s="8" t="s">
        <v>6811</v>
      </c>
      <c r="B5993" s="9">
        <v>45166.562835648147</v>
      </c>
      <c r="C5993" s="10">
        <v>45166.569791666669</v>
      </c>
      <c r="D5993" s="11" t="s">
        <v>13</v>
      </c>
      <c r="E5993" s="12" t="s">
        <v>9</v>
      </c>
      <c r="F5993" s="11" t="s">
        <v>16</v>
      </c>
      <c r="G5993" s="13" t="s">
        <v>17</v>
      </c>
      <c r="H5993" s="78"/>
      <c r="I5993" s="48">
        <f>tbl_raw_data[[#This Row],[Date Actioned]]-tbl_raw_data[[#This Row],[Date Tagged]]</f>
        <v>6.9560185220325366E-3</v>
      </c>
      <c r="J5993" s="46">
        <f>HOUR(tbl_raw_data[[#This Row],[Time_taken]])*60+MINUTE(tbl_raw_data[[#This Row],[Time_taken]])+SECOND(tbl_raw_data[[#This Row],[Time_taken]])/60</f>
        <v>10.016666666666667</v>
      </c>
      <c r="K5993" s="52">
        <f>DATE(YEAR(tbl_raw_data[[#This Row],[Date Actioned]]),MONTH(tbl_raw_data[[#This Row],[Date Actioned]]),DAY(tbl_raw_data[[#This Row],[Date Actioned]]))</f>
        <v>45166</v>
      </c>
      <c r="L5993" s="50" t="str">
        <f>UPPER(TEXT(tbl_raw_data[[#This Row],[updated_date]],"MMMM"))</f>
        <v>AUGUST</v>
      </c>
      <c r="M5993" s="50" t="str">
        <f>"WEEK "&amp; IF(ROUNDUP(DAY(tbl_raw_data[[#This Row],[updated_date]])/7,0)=5,4,ROUNDUP(DAY(tbl_raw_data[[#This Row],[updated_date]])/7,0))</f>
        <v>WEEK 4</v>
      </c>
      <c r="N5993" s="50" t="str">
        <f>UPPER(VLOOKUP(tbl_raw_data[[#This Row],[Analyst]],Settiings!$A$2:$B$16,2,0))</f>
        <v>CAMROOON</v>
      </c>
      <c r="O5993" s="50" t="str">
        <f>TRIM(UPPER(tbl_raw_data[[#This Row],[Outcome]]))</f>
        <v>APPROVE</v>
      </c>
      <c r="P5993" s="50" t="str">
        <f>TRIM(UPPER(tbl_raw_data[[#This Row],[Queue Name]]))</f>
        <v>CONSUMER EXISTING</v>
      </c>
      <c r="Q5993" s="50" t="str">
        <f>IF(tbl_raw_data[[#This Row],[Time taken in min]]&lt;=Settiings!$D$2,"SLA_MET","SLA_NOT_MET")</f>
        <v>SLA_MET</v>
      </c>
      <c r="R5993" s="94"/>
    </row>
    <row r="5994" spans="1:18" x14ac:dyDescent="0.3">
      <c r="A5994" s="8" t="s">
        <v>6812</v>
      </c>
      <c r="B5994" s="9">
        <v>45166.563194444447</v>
      </c>
      <c r="C5994" s="10">
        <v>45166.569328703707</v>
      </c>
      <c r="D5994" s="11" t="s">
        <v>13</v>
      </c>
      <c r="E5994" s="12" t="s">
        <v>19</v>
      </c>
      <c r="F5994" s="11" t="s">
        <v>43</v>
      </c>
      <c r="G5994" s="13"/>
      <c r="H5994" s="78"/>
      <c r="I5994" s="48">
        <f>tbl_raw_data[[#This Row],[Date Actioned]]-tbl_raw_data[[#This Row],[Date Tagged]]</f>
        <v>6.1342592598521151E-3</v>
      </c>
      <c r="J5994" s="46">
        <f>HOUR(tbl_raw_data[[#This Row],[Time_taken]])*60+MINUTE(tbl_raw_data[[#This Row],[Time_taken]])+SECOND(tbl_raw_data[[#This Row],[Time_taken]])/60</f>
        <v>8.8333333333333339</v>
      </c>
      <c r="K5994" s="52">
        <f>DATE(YEAR(tbl_raw_data[[#This Row],[Date Actioned]]),MONTH(tbl_raw_data[[#This Row],[Date Actioned]]),DAY(tbl_raw_data[[#This Row],[Date Actioned]]))</f>
        <v>45166</v>
      </c>
      <c r="L5994" s="50" t="str">
        <f>UPPER(TEXT(tbl_raw_data[[#This Row],[updated_date]],"MMMM"))</f>
        <v>AUGUST</v>
      </c>
      <c r="M5994" s="50" t="str">
        <f>"WEEK "&amp; IF(ROUNDUP(DAY(tbl_raw_data[[#This Row],[updated_date]])/7,0)=5,4,ROUNDUP(DAY(tbl_raw_data[[#This Row],[updated_date]])/7,0))</f>
        <v>WEEK 4</v>
      </c>
      <c r="N5994" s="50" t="str">
        <f>UPPER(VLOOKUP(tbl_raw_data[[#This Row],[Analyst]],Settiings!$A$2:$B$16,2,0))</f>
        <v>MERCEDES</v>
      </c>
      <c r="O5994" s="50" t="str">
        <f>TRIM(UPPER(tbl_raw_data[[#This Row],[Outcome]]))</f>
        <v>APPROVE</v>
      </c>
      <c r="P5994" s="50" t="str">
        <f>TRIM(UPPER(tbl_raw_data[[#This Row],[Queue Name]]))</f>
        <v>CONSUMER POST BUREAU</v>
      </c>
      <c r="Q5994" s="50" t="str">
        <f>IF(tbl_raw_data[[#This Row],[Time taken in min]]&lt;=Settiings!$D$2,"SLA_MET","SLA_NOT_MET")</f>
        <v>SLA_MET</v>
      </c>
      <c r="R5994" s="94"/>
    </row>
    <row r="5995" spans="1:18" x14ac:dyDescent="0.3">
      <c r="A5995" s="8" t="s">
        <v>6815</v>
      </c>
      <c r="B5995" s="9">
        <v>45166.568460648145</v>
      </c>
      <c r="C5995" s="10">
        <v>45166.573148148149</v>
      </c>
      <c r="D5995" s="11" t="s">
        <v>13</v>
      </c>
      <c r="E5995" s="12" t="s">
        <v>9</v>
      </c>
      <c r="F5995" s="11" t="s">
        <v>43</v>
      </c>
      <c r="G5995" s="13"/>
      <c r="H5995" s="78"/>
      <c r="I5995" s="48">
        <f>tbl_raw_data[[#This Row],[Date Actioned]]-tbl_raw_data[[#This Row],[Date Tagged]]</f>
        <v>4.6875000043655746E-3</v>
      </c>
      <c r="J5995" s="46">
        <f>HOUR(tbl_raw_data[[#This Row],[Time_taken]])*60+MINUTE(tbl_raw_data[[#This Row],[Time_taken]])+SECOND(tbl_raw_data[[#This Row],[Time_taken]])/60</f>
        <v>6.75</v>
      </c>
      <c r="K5995" s="52">
        <f>DATE(YEAR(tbl_raw_data[[#This Row],[Date Actioned]]),MONTH(tbl_raw_data[[#This Row],[Date Actioned]]),DAY(tbl_raw_data[[#This Row],[Date Actioned]]))</f>
        <v>45166</v>
      </c>
      <c r="L5995" s="50" t="str">
        <f>UPPER(TEXT(tbl_raw_data[[#This Row],[updated_date]],"MMMM"))</f>
        <v>AUGUST</v>
      </c>
      <c r="M5995" s="50" t="str">
        <f>"WEEK "&amp; IF(ROUNDUP(DAY(tbl_raw_data[[#This Row],[updated_date]])/7,0)=5,4,ROUNDUP(DAY(tbl_raw_data[[#This Row],[updated_date]])/7,0))</f>
        <v>WEEK 4</v>
      </c>
      <c r="N5995" s="50" t="str">
        <f>UPPER(VLOOKUP(tbl_raw_data[[#This Row],[Analyst]],Settiings!$A$2:$B$16,2,0))</f>
        <v>MERCEDES</v>
      </c>
      <c r="O5995" s="50" t="str">
        <f>TRIM(UPPER(tbl_raw_data[[#This Row],[Outcome]]))</f>
        <v>APPROVE</v>
      </c>
      <c r="P5995" s="50" t="str">
        <f>TRIM(UPPER(tbl_raw_data[[#This Row],[Queue Name]]))</f>
        <v>CONSUMER EXISTING</v>
      </c>
      <c r="Q5995" s="50" t="str">
        <f>IF(tbl_raw_data[[#This Row],[Time taken in min]]&lt;=Settiings!$D$2,"SLA_MET","SLA_NOT_MET")</f>
        <v>SLA_MET</v>
      </c>
      <c r="R5995" s="94"/>
    </row>
    <row r="5996" spans="1:18" x14ac:dyDescent="0.3">
      <c r="A5996" s="8" t="s">
        <v>6816</v>
      </c>
      <c r="B5996" s="9">
        <v>45166.569733796299</v>
      </c>
      <c r="C5996" s="10">
        <v>45166.580543981479</v>
      </c>
      <c r="D5996" s="11" t="s">
        <v>13</v>
      </c>
      <c r="E5996" s="12" t="s">
        <v>9</v>
      </c>
      <c r="F5996" s="11" t="s">
        <v>24</v>
      </c>
      <c r="G5996" s="13"/>
      <c r="H5996" s="78"/>
      <c r="I5996" s="48">
        <f>tbl_raw_data[[#This Row],[Date Actioned]]-tbl_raw_data[[#This Row],[Date Tagged]]</f>
        <v>1.081018518016208E-2</v>
      </c>
      <c r="J5996" s="46">
        <f>HOUR(tbl_raw_data[[#This Row],[Time_taken]])*60+MINUTE(tbl_raw_data[[#This Row],[Time_taken]])+SECOND(tbl_raw_data[[#This Row],[Time_taken]])/60</f>
        <v>15.566666666666666</v>
      </c>
      <c r="K5996" s="52">
        <f>DATE(YEAR(tbl_raw_data[[#This Row],[Date Actioned]]),MONTH(tbl_raw_data[[#This Row],[Date Actioned]]),DAY(tbl_raw_data[[#This Row],[Date Actioned]]))</f>
        <v>45166</v>
      </c>
      <c r="L5996" s="50" t="str">
        <f>UPPER(TEXT(tbl_raw_data[[#This Row],[updated_date]],"MMMM"))</f>
        <v>AUGUST</v>
      </c>
      <c r="M5996" s="50" t="str">
        <f>"WEEK "&amp; IF(ROUNDUP(DAY(tbl_raw_data[[#This Row],[updated_date]])/7,0)=5,4,ROUNDUP(DAY(tbl_raw_data[[#This Row],[updated_date]])/7,0))</f>
        <v>WEEK 4</v>
      </c>
      <c r="N5996" s="50" t="str">
        <f>UPPER(VLOOKUP(tbl_raw_data[[#This Row],[Analyst]],Settiings!$A$2:$B$16,2,0))</f>
        <v>QUADIR</v>
      </c>
      <c r="O5996" s="50" t="str">
        <f>TRIM(UPPER(tbl_raw_data[[#This Row],[Outcome]]))</f>
        <v>APPROVE</v>
      </c>
      <c r="P5996" s="50" t="str">
        <f>TRIM(UPPER(tbl_raw_data[[#This Row],[Queue Name]]))</f>
        <v>CONSUMER EXISTING</v>
      </c>
      <c r="Q5996" s="50" t="str">
        <f>IF(tbl_raw_data[[#This Row],[Time taken in min]]&lt;=Settiings!$D$2,"SLA_MET","SLA_NOT_MET")</f>
        <v>SLA_MET</v>
      </c>
      <c r="R5996" s="94"/>
    </row>
    <row r="5997" spans="1:18" x14ac:dyDescent="0.3">
      <c r="A5997" s="8" t="s">
        <v>6818</v>
      </c>
      <c r="B5997" s="9">
        <v>45166.571134259262</v>
      </c>
      <c r="C5997" s="10">
        <v>45166.574756944443</v>
      </c>
      <c r="D5997" s="11" t="s">
        <v>13</v>
      </c>
      <c r="E5997" s="12" t="s">
        <v>47</v>
      </c>
      <c r="F5997" s="11" t="s">
        <v>53</v>
      </c>
      <c r="G5997" s="13" t="s">
        <v>766</v>
      </c>
      <c r="H5997" s="78"/>
      <c r="I5997" s="48">
        <f>tbl_raw_data[[#This Row],[Date Actioned]]-tbl_raw_data[[#This Row],[Date Tagged]]</f>
        <v>3.6226851807441562E-3</v>
      </c>
      <c r="J5997" s="46">
        <f>HOUR(tbl_raw_data[[#This Row],[Time_taken]])*60+MINUTE(tbl_raw_data[[#This Row],[Time_taken]])+SECOND(tbl_raw_data[[#This Row],[Time_taken]])/60</f>
        <v>5.2166666666666668</v>
      </c>
      <c r="K5997" s="52">
        <f>DATE(YEAR(tbl_raw_data[[#This Row],[Date Actioned]]),MONTH(tbl_raw_data[[#This Row],[Date Actioned]]),DAY(tbl_raw_data[[#This Row],[Date Actioned]]))</f>
        <v>45166</v>
      </c>
      <c r="L5997" s="50" t="str">
        <f>UPPER(TEXT(tbl_raw_data[[#This Row],[updated_date]],"MMMM"))</f>
        <v>AUGUST</v>
      </c>
      <c r="M5997" s="50" t="str">
        <f>"WEEK "&amp; IF(ROUNDUP(DAY(tbl_raw_data[[#This Row],[updated_date]])/7,0)=5,4,ROUNDUP(DAY(tbl_raw_data[[#This Row],[updated_date]])/7,0))</f>
        <v>WEEK 4</v>
      </c>
      <c r="N5997" s="50" t="str">
        <f>UPPER(VLOOKUP(tbl_raw_data[[#This Row],[Analyst]],Settiings!$A$2:$B$16,2,0))</f>
        <v>NAVED</v>
      </c>
      <c r="O5997" s="50" t="str">
        <f>TRIM(UPPER(tbl_raw_data[[#This Row],[Outcome]]))</f>
        <v>APPROVE</v>
      </c>
      <c r="P5997" s="50" t="str">
        <f>TRIM(UPPER(tbl_raw_data[[#This Row],[Queue Name]]))</f>
        <v>CONSUMER PRE BUREAU</v>
      </c>
      <c r="Q5997" s="50" t="str">
        <f>IF(tbl_raw_data[[#This Row],[Time taken in min]]&lt;=Settiings!$D$2,"SLA_MET","SLA_NOT_MET")</f>
        <v>SLA_MET</v>
      </c>
      <c r="R5997" s="94"/>
    </row>
    <row r="5998" spans="1:18" x14ac:dyDescent="0.3">
      <c r="A5998" s="8" t="s">
        <v>6820</v>
      </c>
      <c r="B5998" s="9">
        <v>45166.576053240744</v>
      </c>
      <c r="C5998" s="10">
        <v>45166.582268518519</v>
      </c>
      <c r="D5998" s="11" t="s">
        <v>13</v>
      </c>
      <c r="E5998" s="12" t="s">
        <v>9</v>
      </c>
      <c r="F5998" s="11" t="s">
        <v>53</v>
      </c>
      <c r="G5998" s="13" t="s">
        <v>17</v>
      </c>
      <c r="H5998" s="78"/>
      <c r="I5998" s="48">
        <f>tbl_raw_data[[#This Row],[Date Actioned]]-tbl_raw_data[[#This Row],[Date Tagged]]</f>
        <v>6.2152777754818089E-3</v>
      </c>
      <c r="J5998" s="46">
        <f>HOUR(tbl_raw_data[[#This Row],[Time_taken]])*60+MINUTE(tbl_raw_data[[#This Row],[Time_taken]])+SECOND(tbl_raw_data[[#This Row],[Time_taken]])/60</f>
        <v>8.9499999999999993</v>
      </c>
      <c r="K5998" s="52">
        <f>DATE(YEAR(tbl_raw_data[[#This Row],[Date Actioned]]),MONTH(tbl_raw_data[[#This Row],[Date Actioned]]),DAY(tbl_raw_data[[#This Row],[Date Actioned]]))</f>
        <v>45166</v>
      </c>
      <c r="L5998" s="50" t="str">
        <f>UPPER(TEXT(tbl_raw_data[[#This Row],[updated_date]],"MMMM"))</f>
        <v>AUGUST</v>
      </c>
      <c r="M5998" s="50" t="str">
        <f>"WEEK "&amp; IF(ROUNDUP(DAY(tbl_raw_data[[#This Row],[updated_date]])/7,0)=5,4,ROUNDUP(DAY(tbl_raw_data[[#This Row],[updated_date]])/7,0))</f>
        <v>WEEK 4</v>
      </c>
      <c r="N5998" s="50" t="str">
        <f>UPPER(VLOOKUP(tbl_raw_data[[#This Row],[Analyst]],Settiings!$A$2:$B$16,2,0))</f>
        <v>NAVED</v>
      </c>
      <c r="O5998" s="50" t="str">
        <f>TRIM(UPPER(tbl_raw_data[[#This Row],[Outcome]]))</f>
        <v>APPROVE</v>
      </c>
      <c r="P5998" s="50" t="str">
        <f>TRIM(UPPER(tbl_raw_data[[#This Row],[Queue Name]]))</f>
        <v>CONSUMER EXISTING</v>
      </c>
      <c r="Q5998" s="50" t="str">
        <f>IF(tbl_raw_data[[#This Row],[Time taken in min]]&lt;=Settiings!$D$2,"SLA_MET","SLA_NOT_MET")</f>
        <v>SLA_MET</v>
      </c>
      <c r="R5998" s="94"/>
    </row>
    <row r="5999" spans="1:18" x14ac:dyDescent="0.3">
      <c r="A5999" s="8" t="s">
        <v>6821</v>
      </c>
      <c r="B5999" s="9">
        <v>45166.576342592591</v>
      </c>
      <c r="C5999" s="10">
        <v>45166.584108796298</v>
      </c>
      <c r="D5999" s="11" t="s">
        <v>13</v>
      </c>
      <c r="E5999" s="12" t="s">
        <v>9</v>
      </c>
      <c r="F5999" s="11" t="s">
        <v>686</v>
      </c>
      <c r="G5999" s="13" t="s">
        <v>17</v>
      </c>
      <c r="H5999" s="78"/>
      <c r="I5999" s="48">
        <f>tbl_raw_data[[#This Row],[Date Actioned]]-tbl_raw_data[[#This Row],[Date Tagged]]</f>
        <v>7.7662037074333057E-3</v>
      </c>
      <c r="J5999" s="46">
        <f>HOUR(tbl_raw_data[[#This Row],[Time_taken]])*60+MINUTE(tbl_raw_data[[#This Row],[Time_taken]])+SECOND(tbl_raw_data[[#This Row],[Time_taken]])/60</f>
        <v>11.183333333333334</v>
      </c>
      <c r="K5999" s="52">
        <f>DATE(YEAR(tbl_raw_data[[#This Row],[Date Actioned]]),MONTH(tbl_raw_data[[#This Row],[Date Actioned]]),DAY(tbl_raw_data[[#This Row],[Date Actioned]]))</f>
        <v>45166</v>
      </c>
      <c r="L5999" s="50" t="str">
        <f>UPPER(TEXT(tbl_raw_data[[#This Row],[updated_date]],"MMMM"))</f>
        <v>AUGUST</v>
      </c>
      <c r="M5999" s="50" t="str">
        <f>"WEEK "&amp; IF(ROUNDUP(DAY(tbl_raw_data[[#This Row],[updated_date]])/7,0)=5,4,ROUNDUP(DAY(tbl_raw_data[[#This Row],[updated_date]])/7,0))</f>
        <v>WEEK 4</v>
      </c>
      <c r="N5999" s="50" t="str">
        <f>UPPER(VLOOKUP(tbl_raw_data[[#This Row],[Analyst]],Settiings!$A$2:$B$16,2,0))</f>
        <v>FARDIN</v>
      </c>
      <c r="O5999" s="50" t="str">
        <f>TRIM(UPPER(tbl_raw_data[[#This Row],[Outcome]]))</f>
        <v>APPROVE</v>
      </c>
      <c r="P5999" s="50" t="str">
        <f>TRIM(UPPER(tbl_raw_data[[#This Row],[Queue Name]]))</f>
        <v>CONSUMER EXISTING</v>
      </c>
      <c r="Q5999" s="50" t="str">
        <f>IF(tbl_raw_data[[#This Row],[Time taken in min]]&lt;=Settiings!$D$2,"SLA_MET","SLA_NOT_MET")</f>
        <v>SLA_MET</v>
      </c>
      <c r="R5999" s="94"/>
    </row>
    <row r="6000" spans="1:18" x14ac:dyDescent="0.3">
      <c r="A6000" s="8" t="s">
        <v>6823</v>
      </c>
      <c r="B6000" s="9">
        <v>45166.577604166669</v>
      </c>
      <c r="C6000" s="10">
        <v>45166.582777777781</v>
      </c>
      <c r="D6000" s="11" t="s">
        <v>13</v>
      </c>
      <c r="E6000" s="12" t="s">
        <v>9</v>
      </c>
      <c r="F6000" s="11" t="s">
        <v>70</v>
      </c>
      <c r="G6000" s="13" t="s">
        <v>17</v>
      </c>
      <c r="H6000" s="78"/>
      <c r="I6000" s="48">
        <f>tbl_raw_data[[#This Row],[Date Actioned]]-tbl_raw_data[[#This Row],[Date Tagged]]</f>
        <v>5.173611112695653E-3</v>
      </c>
      <c r="J6000" s="46">
        <f>HOUR(tbl_raw_data[[#This Row],[Time_taken]])*60+MINUTE(tbl_raw_data[[#This Row],[Time_taken]])+SECOND(tbl_raw_data[[#This Row],[Time_taken]])/60</f>
        <v>7.45</v>
      </c>
      <c r="K6000" s="52">
        <f>DATE(YEAR(tbl_raw_data[[#This Row],[Date Actioned]]),MONTH(tbl_raw_data[[#This Row],[Date Actioned]]),DAY(tbl_raw_data[[#This Row],[Date Actioned]]))</f>
        <v>45166</v>
      </c>
      <c r="L6000" s="50" t="str">
        <f>UPPER(TEXT(tbl_raw_data[[#This Row],[updated_date]],"MMMM"))</f>
        <v>AUGUST</v>
      </c>
      <c r="M6000" s="50" t="str">
        <f>"WEEK "&amp; IF(ROUNDUP(DAY(tbl_raw_data[[#This Row],[updated_date]])/7,0)=5,4,ROUNDUP(DAY(tbl_raw_data[[#This Row],[updated_date]])/7,0))</f>
        <v>WEEK 4</v>
      </c>
      <c r="N6000" s="50" t="str">
        <f>UPPER(VLOOKUP(tbl_raw_data[[#This Row],[Analyst]],Settiings!$A$2:$B$16,2,0))</f>
        <v>ASIF</v>
      </c>
      <c r="O6000" s="50" t="str">
        <f>TRIM(UPPER(tbl_raw_data[[#This Row],[Outcome]]))</f>
        <v>APPROVE</v>
      </c>
      <c r="P6000" s="50" t="str">
        <f>TRIM(UPPER(tbl_raw_data[[#This Row],[Queue Name]]))</f>
        <v>CONSUMER EXISTING</v>
      </c>
      <c r="Q6000" s="50" t="str">
        <f>IF(tbl_raw_data[[#This Row],[Time taken in min]]&lt;=Settiings!$D$2,"SLA_MET","SLA_NOT_MET")</f>
        <v>SLA_MET</v>
      </c>
      <c r="R6000" s="94"/>
    </row>
    <row r="6001" spans="1:18" x14ac:dyDescent="0.3">
      <c r="A6001" s="8" t="s">
        <v>6824</v>
      </c>
      <c r="B6001" s="9">
        <v>45166.579155092593</v>
      </c>
      <c r="C6001" s="10">
        <v>45166.585810185185</v>
      </c>
      <c r="D6001" s="11" t="s">
        <v>13</v>
      </c>
      <c r="E6001" s="12" t="s">
        <v>47</v>
      </c>
      <c r="F6001" s="11" t="s">
        <v>1097</v>
      </c>
      <c r="G6001" s="13" t="s">
        <v>785</v>
      </c>
      <c r="H6001" s="78"/>
      <c r="I6001" s="48">
        <f>tbl_raw_data[[#This Row],[Date Actioned]]-tbl_raw_data[[#This Row],[Date Tagged]]</f>
        <v>6.655092591245193E-3</v>
      </c>
      <c r="J6001" s="46">
        <f>HOUR(tbl_raw_data[[#This Row],[Time_taken]])*60+MINUTE(tbl_raw_data[[#This Row],[Time_taken]])+SECOND(tbl_raw_data[[#This Row],[Time_taken]])/60</f>
        <v>9.5833333333333339</v>
      </c>
      <c r="K6001" s="52">
        <f>DATE(YEAR(tbl_raw_data[[#This Row],[Date Actioned]]),MONTH(tbl_raw_data[[#This Row],[Date Actioned]]),DAY(tbl_raw_data[[#This Row],[Date Actioned]]))</f>
        <v>45166</v>
      </c>
      <c r="L6001" s="50" t="str">
        <f>UPPER(TEXT(tbl_raw_data[[#This Row],[updated_date]],"MMMM"))</f>
        <v>AUGUST</v>
      </c>
      <c r="M6001" s="50" t="str">
        <f>"WEEK "&amp; IF(ROUNDUP(DAY(tbl_raw_data[[#This Row],[updated_date]])/7,0)=5,4,ROUNDUP(DAY(tbl_raw_data[[#This Row],[updated_date]])/7,0))</f>
        <v>WEEK 4</v>
      </c>
      <c r="N6001" s="50" t="str">
        <f>UPPER(VLOOKUP(tbl_raw_data[[#This Row],[Analyst]],Settiings!$A$2:$B$16,2,0))</f>
        <v>JULIA</v>
      </c>
      <c r="O6001" s="50" t="str">
        <f>TRIM(UPPER(tbl_raw_data[[#This Row],[Outcome]]))</f>
        <v>APPROVE</v>
      </c>
      <c r="P6001" s="50" t="str">
        <f>TRIM(UPPER(tbl_raw_data[[#This Row],[Queue Name]]))</f>
        <v>CONSUMER PRE BUREAU</v>
      </c>
      <c r="Q6001" s="50" t="str">
        <f>IF(tbl_raw_data[[#This Row],[Time taken in min]]&lt;=Settiings!$D$2,"SLA_MET","SLA_NOT_MET")</f>
        <v>SLA_MET</v>
      </c>
      <c r="R6001" s="94"/>
    </row>
    <row r="6002" spans="1:18" x14ac:dyDescent="0.3">
      <c r="A6002" s="8" t="s">
        <v>6825</v>
      </c>
      <c r="B6002" s="9">
        <v>45166.581493055557</v>
      </c>
      <c r="C6002" s="10">
        <v>45166.591226851851</v>
      </c>
      <c r="D6002" s="11" t="s">
        <v>13</v>
      </c>
      <c r="E6002" s="12" t="s">
        <v>9</v>
      </c>
      <c r="F6002" s="11" t="s">
        <v>70</v>
      </c>
      <c r="G6002" s="13" t="s">
        <v>128</v>
      </c>
      <c r="H6002" s="78"/>
      <c r="I6002" s="48">
        <f>tbl_raw_data[[#This Row],[Date Actioned]]-tbl_raw_data[[#This Row],[Date Tagged]]</f>
        <v>9.7337962943129241E-3</v>
      </c>
      <c r="J6002" s="46">
        <f>HOUR(tbl_raw_data[[#This Row],[Time_taken]])*60+MINUTE(tbl_raw_data[[#This Row],[Time_taken]])+SECOND(tbl_raw_data[[#This Row],[Time_taken]])/60</f>
        <v>14.016666666666667</v>
      </c>
      <c r="K6002" s="52">
        <f>DATE(YEAR(tbl_raw_data[[#This Row],[Date Actioned]]),MONTH(tbl_raw_data[[#This Row],[Date Actioned]]),DAY(tbl_raw_data[[#This Row],[Date Actioned]]))</f>
        <v>45166</v>
      </c>
      <c r="L6002" s="50" t="str">
        <f>UPPER(TEXT(tbl_raw_data[[#This Row],[updated_date]],"MMMM"))</f>
        <v>AUGUST</v>
      </c>
      <c r="M6002" s="50" t="str">
        <f>"WEEK "&amp; IF(ROUNDUP(DAY(tbl_raw_data[[#This Row],[updated_date]])/7,0)=5,4,ROUNDUP(DAY(tbl_raw_data[[#This Row],[updated_date]])/7,0))</f>
        <v>WEEK 4</v>
      </c>
      <c r="N6002" s="50" t="str">
        <f>UPPER(VLOOKUP(tbl_raw_data[[#This Row],[Analyst]],Settiings!$A$2:$B$16,2,0))</f>
        <v>ASIF</v>
      </c>
      <c r="O6002" s="50" t="str">
        <f>TRIM(UPPER(tbl_raw_data[[#This Row],[Outcome]]))</f>
        <v>APPROVE</v>
      </c>
      <c r="P6002" s="50" t="str">
        <f>TRIM(UPPER(tbl_raw_data[[#This Row],[Queue Name]]))</f>
        <v>CONSUMER EXISTING</v>
      </c>
      <c r="Q6002" s="50" t="str">
        <f>IF(tbl_raw_data[[#This Row],[Time taken in min]]&lt;=Settiings!$D$2,"SLA_MET","SLA_NOT_MET")</f>
        <v>SLA_MET</v>
      </c>
      <c r="R6002" s="94"/>
    </row>
    <row r="6003" spans="1:18" x14ac:dyDescent="0.3">
      <c r="A6003" s="8" t="s">
        <v>6827</v>
      </c>
      <c r="B6003" s="9">
        <v>45166.58353009259</v>
      </c>
      <c r="C6003" s="10">
        <v>45166.602476851855</v>
      </c>
      <c r="D6003" s="11" t="s">
        <v>13</v>
      </c>
      <c r="E6003" s="12" t="s">
        <v>9</v>
      </c>
      <c r="F6003" s="11" t="s">
        <v>43</v>
      </c>
      <c r="G6003" s="13"/>
      <c r="H6003" s="78"/>
      <c r="I6003" s="48">
        <f>tbl_raw_data[[#This Row],[Date Actioned]]-tbl_raw_data[[#This Row],[Date Tagged]]</f>
        <v>1.8946759264508728E-2</v>
      </c>
      <c r="J6003" s="46">
        <f>HOUR(tbl_raw_data[[#This Row],[Time_taken]])*60+MINUTE(tbl_raw_data[[#This Row],[Time_taken]])+SECOND(tbl_raw_data[[#This Row],[Time_taken]])/60</f>
        <v>27.283333333333335</v>
      </c>
      <c r="K6003" s="52">
        <f>DATE(YEAR(tbl_raw_data[[#This Row],[Date Actioned]]),MONTH(tbl_raw_data[[#This Row],[Date Actioned]]),DAY(tbl_raw_data[[#This Row],[Date Actioned]]))</f>
        <v>45166</v>
      </c>
      <c r="L6003" s="50" t="str">
        <f>UPPER(TEXT(tbl_raw_data[[#This Row],[updated_date]],"MMMM"))</f>
        <v>AUGUST</v>
      </c>
      <c r="M6003" s="50" t="str">
        <f>"WEEK "&amp; IF(ROUNDUP(DAY(tbl_raw_data[[#This Row],[updated_date]])/7,0)=5,4,ROUNDUP(DAY(tbl_raw_data[[#This Row],[updated_date]])/7,0))</f>
        <v>WEEK 4</v>
      </c>
      <c r="N6003" s="50" t="str">
        <f>UPPER(VLOOKUP(tbl_raw_data[[#This Row],[Analyst]],Settiings!$A$2:$B$16,2,0))</f>
        <v>MERCEDES</v>
      </c>
      <c r="O6003" s="50" t="str">
        <f>TRIM(UPPER(tbl_raw_data[[#This Row],[Outcome]]))</f>
        <v>APPROVE</v>
      </c>
      <c r="P6003" s="50" t="str">
        <f>TRIM(UPPER(tbl_raw_data[[#This Row],[Queue Name]]))</f>
        <v>CONSUMER EXISTING</v>
      </c>
      <c r="Q6003" s="50" t="str">
        <f>IF(tbl_raw_data[[#This Row],[Time taken in min]]&lt;=Settiings!$D$2,"SLA_MET","SLA_NOT_MET")</f>
        <v>SLA_NOT_MET</v>
      </c>
      <c r="R6003" s="94"/>
    </row>
    <row r="6004" spans="1:18" x14ac:dyDescent="0.3">
      <c r="A6004" s="8" t="s">
        <v>6828</v>
      </c>
      <c r="B6004" s="9">
        <v>45166.583738425928</v>
      </c>
      <c r="C6004" s="10">
        <v>45166.592361111114</v>
      </c>
      <c r="D6004" s="11" t="s">
        <v>13</v>
      </c>
      <c r="E6004" s="12" t="s">
        <v>9</v>
      </c>
      <c r="F6004" s="11" t="s">
        <v>53</v>
      </c>
      <c r="G6004" s="13" t="s">
        <v>17</v>
      </c>
      <c r="H6004" s="78"/>
      <c r="I6004" s="48">
        <f>tbl_raw_data[[#This Row],[Date Actioned]]-tbl_raw_data[[#This Row],[Date Tagged]]</f>
        <v>8.6226851854007691E-3</v>
      </c>
      <c r="J6004" s="46">
        <f>HOUR(tbl_raw_data[[#This Row],[Time_taken]])*60+MINUTE(tbl_raw_data[[#This Row],[Time_taken]])+SECOND(tbl_raw_data[[#This Row],[Time_taken]])/60</f>
        <v>12.416666666666666</v>
      </c>
      <c r="K6004" s="52">
        <f>DATE(YEAR(tbl_raw_data[[#This Row],[Date Actioned]]),MONTH(tbl_raw_data[[#This Row],[Date Actioned]]),DAY(tbl_raw_data[[#This Row],[Date Actioned]]))</f>
        <v>45166</v>
      </c>
      <c r="L6004" s="50" t="str">
        <f>UPPER(TEXT(tbl_raw_data[[#This Row],[updated_date]],"MMMM"))</f>
        <v>AUGUST</v>
      </c>
      <c r="M6004" s="50" t="str">
        <f>"WEEK "&amp; IF(ROUNDUP(DAY(tbl_raw_data[[#This Row],[updated_date]])/7,0)=5,4,ROUNDUP(DAY(tbl_raw_data[[#This Row],[updated_date]])/7,0))</f>
        <v>WEEK 4</v>
      </c>
      <c r="N6004" s="50" t="str">
        <f>UPPER(VLOOKUP(tbl_raw_data[[#This Row],[Analyst]],Settiings!$A$2:$B$16,2,0))</f>
        <v>NAVED</v>
      </c>
      <c r="O6004" s="50" t="str">
        <f>TRIM(UPPER(tbl_raw_data[[#This Row],[Outcome]]))</f>
        <v>APPROVE</v>
      </c>
      <c r="P6004" s="50" t="str">
        <f>TRIM(UPPER(tbl_raw_data[[#This Row],[Queue Name]]))</f>
        <v>CONSUMER EXISTING</v>
      </c>
      <c r="Q6004" s="50" t="str">
        <f>IF(tbl_raw_data[[#This Row],[Time taken in min]]&lt;=Settiings!$D$2,"SLA_MET","SLA_NOT_MET")</f>
        <v>SLA_MET</v>
      </c>
      <c r="R6004" s="94"/>
    </row>
    <row r="6005" spans="1:18" x14ac:dyDescent="0.3">
      <c r="A6005" s="8" t="s">
        <v>6830</v>
      </c>
      <c r="B6005" s="9">
        <v>45166.5859837963</v>
      </c>
      <c r="C6005" s="10">
        <v>45166.595821759256</v>
      </c>
      <c r="D6005" s="11" t="s">
        <v>27</v>
      </c>
      <c r="E6005" s="12" t="s">
        <v>19</v>
      </c>
      <c r="F6005" s="11" t="s">
        <v>1097</v>
      </c>
      <c r="G6005" s="13" t="s">
        <v>6110</v>
      </c>
      <c r="H6005" s="78"/>
      <c r="I6005" s="48">
        <f>tbl_raw_data[[#This Row],[Date Actioned]]-tbl_raw_data[[#This Row],[Date Tagged]]</f>
        <v>9.8379629562259652E-3</v>
      </c>
      <c r="J6005" s="46">
        <f>HOUR(tbl_raw_data[[#This Row],[Time_taken]])*60+MINUTE(tbl_raw_data[[#This Row],[Time_taken]])+SECOND(tbl_raw_data[[#This Row],[Time_taken]])/60</f>
        <v>14.166666666666666</v>
      </c>
      <c r="K6005" s="52">
        <f>DATE(YEAR(tbl_raw_data[[#This Row],[Date Actioned]]),MONTH(tbl_raw_data[[#This Row],[Date Actioned]]),DAY(tbl_raw_data[[#This Row],[Date Actioned]]))</f>
        <v>45166</v>
      </c>
      <c r="L6005" s="50" t="str">
        <f>UPPER(TEXT(tbl_raw_data[[#This Row],[updated_date]],"MMMM"))</f>
        <v>AUGUST</v>
      </c>
      <c r="M6005" s="50" t="str">
        <f>"WEEK "&amp; IF(ROUNDUP(DAY(tbl_raw_data[[#This Row],[updated_date]])/7,0)=5,4,ROUNDUP(DAY(tbl_raw_data[[#This Row],[updated_date]])/7,0))</f>
        <v>WEEK 4</v>
      </c>
      <c r="N6005" s="50" t="str">
        <f>UPPER(VLOOKUP(tbl_raw_data[[#This Row],[Analyst]],Settiings!$A$2:$B$16,2,0))</f>
        <v>JULIA</v>
      </c>
      <c r="O6005" s="50" t="str">
        <f>TRIM(UPPER(tbl_raw_data[[#This Row],[Outcome]]))</f>
        <v>DECLINE</v>
      </c>
      <c r="P6005" s="50" t="str">
        <f>TRIM(UPPER(tbl_raw_data[[#This Row],[Queue Name]]))</f>
        <v>CONSUMER POST BUREAU</v>
      </c>
      <c r="Q6005" s="50" t="str">
        <f>IF(tbl_raw_data[[#This Row],[Time taken in min]]&lt;=Settiings!$D$2,"SLA_MET","SLA_NOT_MET")</f>
        <v>SLA_MET</v>
      </c>
      <c r="R6005" s="94"/>
    </row>
    <row r="6006" spans="1:18" x14ac:dyDescent="0.3">
      <c r="A6006" s="8" t="s">
        <v>6831</v>
      </c>
      <c r="B6006" s="9">
        <v>45166.5859837963</v>
      </c>
      <c r="C6006" s="10">
        <v>45166.59747685185</v>
      </c>
      <c r="D6006" s="11" t="s">
        <v>13</v>
      </c>
      <c r="E6006" s="12" t="s">
        <v>9</v>
      </c>
      <c r="F6006" s="11" t="s">
        <v>16</v>
      </c>
      <c r="G6006" s="13" t="s">
        <v>946</v>
      </c>
      <c r="H6006" s="78"/>
      <c r="I6006" s="48">
        <f>tbl_raw_data[[#This Row],[Date Actioned]]-tbl_raw_data[[#This Row],[Date Tagged]]</f>
        <v>1.1493055550090503E-2</v>
      </c>
      <c r="J6006" s="46">
        <f>HOUR(tbl_raw_data[[#This Row],[Time_taken]])*60+MINUTE(tbl_raw_data[[#This Row],[Time_taken]])+SECOND(tbl_raw_data[[#This Row],[Time_taken]])/60</f>
        <v>16.55</v>
      </c>
      <c r="K6006" s="52">
        <f>DATE(YEAR(tbl_raw_data[[#This Row],[Date Actioned]]),MONTH(tbl_raw_data[[#This Row],[Date Actioned]]),DAY(tbl_raw_data[[#This Row],[Date Actioned]]))</f>
        <v>45166</v>
      </c>
      <c r="L6006" s="50" t="str">
        <f>UPPER(TEXT(tbl_raw_data[[#This Row],[updated_date]],"MMMM"))</f>
        <v>AUGUST</v>
      </c>
      <c r="M6006" s="50" t="str">
        <f>"WEEK "&amp; IF(ROUNDUP(DAY(tbl_raw_data[[#This Row],[updated_date]])/7,0)=5,4,ROUNDUP(DAY(tbl_raw_data[[#This Row],[updated_date]])/7,0))</f>
        <v>WEEK 4</v>
      </c>
      <c r="N6006" s="50" t="str">
        <f>UPPER(VLOOKUP(tbl_raw_data[[#This Row],[Analyst]],Settiings!$A$2:$B$16,2,0))</f>
        <v>CAMROOON</v>
      </c>
      <c r="O6006" s="50" t="str">
        <f>TRIM(UPPER(tbl_raw_data[[#This Row],[Outcome]]))</f>
        <v>APPROVE</v>
      </c>
      <c r="P6006" s="50" t="str">
        <f>TRIM(UPPER(tbl_raw_data[[#This Row],[Queue Name]]))</f>
        <v>CONSUMER EXISTING</v>
      </c>
      <c r="Q6006" s="50" t="str">
        <f>IF(tbl_raw_data[[#This Row],[Time taken in min]]&lt;=Settiings!$D$2,"SLA_MET","SLA_NOT_MET")</f>
        <v>SLA_MET</v>
      </c>
      <c r="R6006" s="94"/>
    </row>
    <row r="6007" spans="1:18" x14ac:dyDescent="0.3">
      <c r="A6007" s="8" t="s">
        <v>6832</v>
      </c>
      <c r="B6007" s="9">
        <v>45166.587581018517</v>
      </c>
      <c r="C6007" s="10">
        <v>45166.595983796295</v>
      </c>
      <c r="D6007" s="11" t="s">
        <v>13</v>
      </c>
      <c r="E6007" s="12" t="s">
        <v>9</v>
      </c>
      <c r="F6007" s="11" t="s">
        <v>70</v>
      </c>
      <c r="G6007" s="13" t="s">
        <v>17</v>
      </c>
      <c r="H6007" s="78"/>
      <c r="I6007" s="48">
        <f>tbl_raw_data[[#This Row],[Date Actioned]]-tbl_raw_data[[#This Row],[Date Tagged]]</f>
        <v>8.4027777775190771E-3</v>
      </c>
      <c r="J6007" s="46">
        <f>HOUR(tbl_raw_data[[#This Row],[Time_taken]])*60+MINUTE(tbl_raw_data[[#This Row],[Time_taken]])+SECOND(tbl_raw_data[[#This Row],[Time_taken]])/60</f>
        <v>12.1</v>
      </c>
      <c r="K6007" s="52">
        <f>DATE(YEAR(tbl_raw_data[[#This Row],[Date Actioned]]),MONTH(tbl_raw_data[[#This Row],[Date Actioned]]),DAY(tbl_raw_data[[#This Row],[Date Actioned]]))</f>
        <v>45166</v>
      </c>
      <c r="L6007" s="50" t="str">
        <f>UPPER(TEXT(tbl_raw_data[[#This Row],[updated_date]],"MMMM"))</f>
        <v>AUGUST</v>
      </c>
      <c r="M6007" s="50" t="str">
        <f>"WEEK "&amp; IF(ROUNDUP(DAY(tbl_raw_data[[#This Row],[updated_date]])/7,0)=5,4,ROUNDUP(DAY(tbl_raw_data[[#This Row],[updated_date]])/7,0))</f>
        <v>WEEK 4</v>
      </c>
      <c r="N6007" s="50" t="str">
        <f>UPPER(VLOOKUP(tbl_raw_data[[#This Row],[Analyst]],Settiings!$A$2:$B$16,2,0))</f>
        <v>ASIF</v>
      </c>
      <c r="O6007" s="50" t="str">
        <f>TRIM(UPPER(tbl_raw_data[[#This Row],[Outcome]]))</f>
        <v>APPROVE</v>
      </c>
      <c r="P6007" s="50" t="str">
        <f>TRIM(UPPER(tbl_raw_data[[#This Row],[Queue Name]]))</f>
        <v>CONSUMER EXISTING</v>
      </c>
      <c r="Q6007" s="50" t="str">
        <f>IF(tbl_raw_data[[#This Row],[Time taken in min]]&lt;=Settiings!$D$2,"SLA_MET","SLA_NOT_MET")</f>
        <v>SLA_MET</v>
      </c>
      <c r="R6007" s="94"/>
    </row>
    <row r="6008" spans="1:18" x14ac:dyDescent="0.3">
      <c r="A6008" s="8" t="s">
        <v>6833</v>
      </c>
      <c r="B6008" s="9">
        <v>45166.587962962964</v>
      </c>
      <c r="C6008" s="10">
        <v>45166.600393518522</v>
      </c>
      <c r="D6008" s="11" t="s">
        <v>13</v>
      </c>
      <c r="E6008" s="12" t="s">
        <v>9</v>
      </c>
      <c r="F6008" s="11" t="s">
        <v>686</v>
      </c>
      <c r="G6008" s="13" t="s">
        <v>17</v>
      </c>
      <c r="H6008" s="78"/>
      <c r="I6008" s="48">
        <f>tbl_raw_data[[#This Row],[Date Actioned]]-tbl_raw_data[[#This Row],[Date Tagged]]</f>
        <v>1.2430555558239575E-2</v>
      </c>
      <c r="J6008" s="46">
        <f>HOUR(tbl_raw_data[[#This Row],[Time_taken]])*60+MINUTE(tbl_raw_data[[#This Row],[Time_taken]])+SECOND(tbl_raw_data[[#This Row],[Time_taken]])/60</f>
        <v>17.899999999999999</v>
      </c>
      <c r="K6008" s="52">
        <f>DATE(YEAR(tbl_raw_data[[#This Row],[Date Actioned]]),MONTH(tbl_raw_data[[#This Row],[Date Actioned]]),DAY(tbl_raw_data[[#This Row],[Date Actioned]]))</f>
        <v>45166</v>
      </c>
      <c r="L6008" s="50" t="str">
        <f>UPPER(TEXT(tbl_raw_data[[#This Row],[updated_date]],"MMMM"))</f>
        <v>AUGUST</v>
      </c>
      <c r="M6008" s="50" t="str">
        <f>"WEEK "&amp; IF(ROUNDUP(DAY(tbl_raw_data[[#This Row],[updated_date]])/7,0)=5,4,ROUNDUP(DAY(tbl_raw_data[[#This Row],[updated_date]])/7,0))</f>
        <v>WEEK 4</v>
      </c>
      <c r="N6008" s="50" t="str">
        <f>UPPER(VLOOKUP(tbl_raw_data[[#This Row],[Analyst]],Settiings!$A$2:$B$16,2,0))</f>
        <v>FARDIN</v>
      </c>
      <c r="O6008" s="50" t="str">
        <f>TRIM(UPPER(tbl_raw_data[[#This Row],[Outcome]]))</f>
        <v>APPROVE</v>
      </c>
      <c r="P6008" s="50" t="str">
        <f>TRIM(UPPER(tbl_raw_data[[#This Row],[Queue Name]]))</f>
        <v>CONSUMER EXISTING</v>
      </c>
      <c r="Q6008" s="50" t="str">
        <f>IF(tbl_raw_data[[#This Row],[Time taken in min]]&lt;=Settiings!$D$2,"SLA_MET","SLA_NOT_MET")</f>
        <v>SLA_MET</v>
      </c>
      <c r="R6008" s="94"/>
    </row>
    <row r="6009" spans="1:18" x14ac:dyDescent="0.3">
      <c r="A6009" s="8" t="s">
        <v>6839</v>
      </c>
      <c r="B6009" s="9">
        <v>45166.608703703707</v>
      </c>
      <c r="C6009" s="10">
        <v>45166.612986111111</v>
      </c>
      <c r="D6009" s="11" t="s">
        <v>13</v>
      </c>
      <c r="E6009" s="12" t="s">
        <v>47</v>
      </c>
      <c r="F6009" s="11" t="s">
        <v>53</v>
      </c>
      <c r="G6009" s="13" t="s">
        <v>17</v>
      </c>
      <c r="H6009" s="78"/>
      <c r="I6009" s="48">
        <f>tbl_raw_data[[#This Row],[Date Actioned]]-tbl_raw_data[[#This Row],[Date Tagged]]</f>
        <v>4.2824074043892324E-3</v>
      </c>
      <c r="J6009" s="46">
        <f>HOUR(tbl_raw_data[[#This Row],[Time_taken]])*60+MINUTE(tbl_raw_data[[#This Row],[Time_taken]])+SECOND(tbl_raw_data[[#This Row],[Time_taken]])/60</f>
        <v>6.166666666666667</v>
      </c>
      <c r="K6009" s="52">
        <f>DATE(YEAR(tbl_raw_data[[#This Row],[Date Actioned]]),MONTH(tbl_raw_data[[#This Row],[Date Actioned]]),DAY(tbl_raw_data[[#This Row],[Date Actioned]]))</f>
        <v>45166</v>
      </c>
      <c r="L6009" s="50" t="str">
        <f>UPPER(TEXT(tbl_raw_data[[#This Row],[updated_date]],"MMMM"))</f>
        <v>AUGUST</v>
      </c>
      <c r="M6009" s="50" t="str">
        <f>"WEEK "&amp; IF(ROUNDUP(DAY(tbl_raw_data[[#This Row],[updated_date]])/7,0)=5,4,ROUNDUP(DAY(tbl_raw_data[[#This Row],[updated_date]])/7,0))</f>
        <v>WEEK 4</v>
      </c>
      <c r="N6009" s="50" t="str">
        <f>UPPER(VLOOKUP(tbl_raw_data[[#This Row],[Analyst]],Settiings!$A$2:$B$16,2,0))</f>
        <v>NAVED</v>
      </c>
      <c r="O6009" s="50" t="str">
        <f>TRIM(UPPER(tbl_raw_data[[#This Row],[Outcome]]))</f>
        <v>APPROVE</v>
      </c>
      <c r="P6009" s="50" t="str">
        <f>TRIM(UPPER(tbl_raw_data[[#This Row],[Queue Name]]))</f>
        <v>CONSUMER PRE BUREAU</v>
      </c>
      <c r="Q6009" s="50" t="str">
        <f>IF(tbl_raw_data[[#This Row],[Time taken in min]]&lt;=Settiings!$D$2,"SLA_MET","SLA_NOT_MET")</f>
        <v>SLA_MET</v>
      </c>
      <c r="R6009" s="94"/>
    </row>
    <row r="6010" spans="1:18" x14ac:dyDescent="0.3">
      <c r="A6010" s="8" t="s">
        <v>6841</v>
      </c>
      <c r="B6010" s="9">
        <v>45166.608946759261</v>
      </c>
      <c r="C6010" s="10">
        <v>45166.615671296298</v>
      </c>
      <c r="D6010" s="11" t="s">
        <v>13</v>
      </c>
      <c r="E6010" s="12" t="s">
        <v>9</v>
      </c>
      <c r="F6010" s="11" t="s">
        <v>686</v>
      </c>
      <c r="G6010" s="13" t="s">
        <v>17</v>
      </c>
      <c r="H6010" s="78"/>
      <c r="I6010" s="48">
        <f>tbl_raw_data[[#This Row],[Date Actioned]]-tbl_raw_data[[#This Row],[Date Tagged]]</f>
        <v>6.7245370373711921E-3</v>
      </c>
      <c r="J6010" s="46">
        <f>HOUR(tbl_raw_data[[#This Row],[Time_taken]])*60+MINUTE(tbl_raw_data[[#This Row],[Time_taken]])+SECOND(tbl_raw_data[[#This Row],[Time_taken]])/60</f>
        <v>9.6833333333333336</v>
      </c>
      <c r="K6010" s="52">
        <f>DATE(YEAR(tbl_raw_data[[#This Row],[Date Actioned]]),MONTH(tbl_raw_data[[#This Row],[Date Actioned]]),DAY(tbl_raw_data[[#This Row],[Date Actioned]]))</f>
        <v>45166</v>
      </c>
      <c r="L6010" s="50" t="str">
        <f>UPPER(TEXT(tbl_raw_data[[#This Row],[updated_date]],"MMMM"))</f>
        <v>AUGUST</v>
      </c>
      <c r="M6010" s="50" t="str">
        <f>"WEEK "&amp; IF(ROUNDUP(DAY(tbl_raw_data[[#This Row],[updated_date]])/7,0)=5,4,ROUNDUP(DAY(tbl_raw_data[[#This Row],[updated_date]])/7,0))</f>
        <v>WEEK 4</v>
      </c>
      <c r="N6010" s="50" t="str">
        <f>UPPER(VLOOKUP(tbl_raw_data[[#This Row],[Analyst]],Settiings!$A$2:$B$16,2,0))</f>
        <v>FARDIN</v>
      </c>
      <c r="O6010" s="50" t="str">
        <f>TRIM(UPPER(tbl_raw_data[[#This Row],[Outcome]]))</f>
        <v>APPROVE</v>
      </c>
      <c r="P6010" s="50" t="str">
        <f>TRIM(UPPER(tbl_raw_data[[#This Row],[Queue Name]]))</f>
        <v>CONSUMER EXISTING</v>
      </c>
      <c r="Q6010" s="50" t="str">
        <f>IF(tbl_raw_data[[#This Row],[Time taken in min]]&lt;=Settiings!$D$2,"SLA_MET","SLA_NOT_MET")</f>
        <v>SLA_MET</v>
      </c>
      <c r="R6010" s="94"/>
    </row>
    <row r="6011" spans="1:18" x14ac:dyDescent="0.3">
      <c r="A6011" s="8" t="s">
        <v>6843</v>
      </c>
      <c r="B6011" s="9">
        <v>45166.610405092593</v>
      </c>
      <c r="C6011" s="10">
        <v>45166.616608796299</v>
      </c>
      <c r="D6011" s="11" t="s">
        <v>13</v>
      </c>
      <c r="E6011" s="12" t="s">
        <v>47</v>
      </c>
      <c r="F6011" s="11" t="s">
        <v>16</v>
      </c>
      <c r="G6011" s="13" t="s">
        <v>41</v>
      </c>
      <c r="H6011" s="78"/>
      <c r="I6011" s="48">
        <f>tbl_raw_data[[#This Row],[Date Actioned]]-tbl_raw_data[[#This Row],[Date Tagged]]</f>
        <v>6.2037037059781142E-3</v>
      </c>
      <c r="J6011" s="46">
        <f>HOUR(tbl_raw_data[[#This Row],[Time_taken]])*60+MINUTE(tbl_raw_data[[#This Row],[Time_taken]])+SECOND(tbl_raw_data[[#This Row],[Time_taken]])/60</f>
        <v>8.9333333333333336</v>
      </c>
      <c r="K6011" s="52">
        <f>DATE(YEAR(tbl_raw_data[[#This Row],[Date Actioned]]),MONTH(tbl_raw_data[[#This Row],[Date Actioned]]),DAY(tbl_raw_data[[#This Row],[Date Actioned]]))</f>
        <v>45166</v>
      </c>
      <c r="L6011" s="50" t="str">
        <f>UPPER(TEXT(tbl_raw_data[[#This Row],[updated_date]],"MMMM"))</f>
        <v>AUGUST</v>
      </c>
      <c r="M6011" s="50" t="str">
        <f>"WEEK "&amp; IF(ROUNDUP(DAY(tbl_raw_data[[#This Row],[updated_date]])/7,0)=5,4,ROUNDUP(DAY(tbl_raw_data[[#This Row],[updated_date]])/7,0))</f>
        <v>WEEK 4</v>
      </c>
      <c r="N6011" s="50" t="str">
        <f>UPPER(VLOOKUP(tbl_raw_data[[#This Row],[Analyst]],Settiings!$A$2:$B$16,2,0))</f>
        <v>CAMROOON</v>
      </c>
      <c r="O6011" s="50" t="str">
        <f>TRIM(UPPER(tbl_raw_data[[#This Row],[Outcome]]))</f>
        <v>APPROVE</v>
      </c>
      <c r="P6011" s="50" t="str">
        <f>TRIM(UPPER(tbl_raw_data[[#This Row],[Queue Name]]))</f>
        <v>CONSUMER PRE BUREAU</v>
      </c>
      <c r="Q6011" s="50" t="str">
        <f>IF(tbl_raw_data[[#This Row],[Time taken in min]]&lt;=Settiings!$D$2,"SLA_MET","SLA_NOT_MET")</f>
        <v>SLA_MET</v>
      </c>
      <c r="R6011" s="94"/>
    </row>
    <row r="6012" spans="1:18" x14ac:dyDescent="0.3">
      <c r="A6012" s="8" t="s">
        <v>6844</v>
      </c>
      <c r="B6012" s="9">
        <v>45166.610405092593</v>
      </c>
      <c r="C6012" s="10">
        <v>45166.622627314813</v>
      </c>
      <c r="D6012" s="11" t="s">
        <v>13</v>
      </c>
      <c r="E6012" s="12" t="s">
        <v>9</v>
      </c>
      <c r="F6012" s="11" t="s">
        <v>70</v>
      </c>
      <c r="G6012" s="13" t="s">
        <v>5784</v>
      </c>
      <c r="H6012" s="78"/>
      <c r="I6012" s="48">
        <f>tbl_raw_data[[#This Row],[Date Actioned]]-tbl_raw_data[[#This Row],[Date Tagged]]</f>
        <v>1.2222222219861578E-2</v>
      </c>
      <c r="J6012" s="46">
        <f>HOUR(tbl_raw_data[[#This Row],[Time_taken]])*60+MINUTE(tbl_raw_data[[#This Row],[Time_taken]])+SECOND(tbl_raw_data[[#This Row],[Time_taken]])/60</f>
        <v>17.600000000000001</v>
      </c>
      <c r="K6012" s="52">
        <f>DATE(YEAR(tbl_raw_data[[#This Row],[Date Actioned]]),MONTH(tbl_raw_data[[#This Row],[Date Actioned]]),DAY(tbl_raw_data[[#This Row],[Date Actioned]]))</f>
        <v>45166</v>
      </c>
      <c r="L6012" s="50" t="str">
        <f>UPPER(TEXT(tbl_raw_data[[#This Row],[updated_date]],"MMMM"))</f>
        <v>AUGUST</v>
      </c>
      <c r="M6012" s="50" t="str">
        <f>"WEEK "&amp; IF(ROUNDUP(DAY(tbl_raw_data[[#This Row],[updated_date]])/7,0)=5,4,ROUNDUP(DAY(tbl_raw_data[[#This Row],[updated_date]])/7,0))</f>
        <v>WEEK 4</v>
      </c>
      <c r="N6012" s="50" t="str">
        <f>UPPER(VLOOKUP(tbl_raw_data[[#This Row],[Analyst]],Settiings!$A$2:$B$16,2,0))</f>
        <v>ASIF</v>
      </c>
      <c r="O6012" s="50" t="str">
        <f>TRIM(UPPER(tbl_raw_data[[#This Row],[Outcome]]))</f>
        <v>APPROVE</v>
      </c>
      <c r="P6012" s="50" t="str">
        <f>TRIM(UPPER(tbl_raw_data[[#This Row],[Queue Name]]))</f>
        <v>CONSUMER EXISTING</v>
      </c>
      <c r="Q6012" s="50" t="str">
        <f>IF(tbl_raw_data[[#This Row],[Time taken in min]]&lt;=Settiings!$D$2,"SLA_MET","SLA_NOT_MET")</f>
        <v>SLA_MET</v>
      </c>
      <c r="R6012" s="94"/>
    </row>
    <row r="6013" spans="1:18" x14ac:dyDescent="0.3">
      <c r="A6013" s="8" t="s">
        <v>6845</v>
      </c>
      <c r="B6013" s="9">
        <v>45166.614502314813</v>
      </c>
      <c r="C6013" s="10">
        <v>45166.62699074074</v>
      </c>
      <c r="D6013" s="11" t="s">
        <v>13</v>
      </c>
      <c r="E6013" s="12" t="s">
        <v>9</v>
      </c>
      <c r="F6013" s="11" t="s">
        <v>686</v>
      </c>
      <c r="G6013" s="13"/>
      <c r="H6013" s="78"/>
      <c r="I6013" s="48">
        <f>tbl_raw_data[[#This Row],[Date Actioned]]-tbl_raw_data[[#This Row],[Date Tagged]]</f>
        <v>1.2488425927585922E-2</v>
      </c>
      <c r="J6013" s="46">
        <f>HOUR(tbl_raw_data[[#This Row],[Time_taken]])*60+MINUTE(tbl_raw_data[[#This Row],[Time_taken]])+SECOND(tbl_raw_data[[#This Row],[Time_taken]])/60</f>
        <v>17.983333333333334</v>
      </c>
      <c r="K6013" s="52">
        <f>DATE(YEAR(tbl_raw_data[[#This Row],[Date Actioned]]),MONTH(tbl_raw_data[[#This Row],[Date Actioned]]),DAY(tbl_raw_data[[#This Row],[Date Actioned]]))</f>
        <v>45166</v>
      </c>
      <c r="L6013" s="50" t="str">
        <f>UPPER(TEXT(tbl_raw_data[[#This Row],[updated_date]],"MMMM"))</f>
        <v>AUGUST</v>
      </c>
      <c r="M6013" s="50" t="str">
        <f>"WEEK "&amp; IF(ROUNDUP(DAY(tbl_raw_data[[#This Row],[updated_date]])/7,0)=5,4,ROUNDUP(DAY(tbl_raw_data[[#This Row],[updated_date]])/7,0))</f>
        <v>WEEK 4</v>
      </c>
      <c r="N6013" s="50" t="str">
        <f>UPPER(VLOOKUP(tbl_raw_data[[#This Row],[Analyst]],Settiings!$A$2:$B$16,2,0))</f>
        <v>FARDIN</v>
      </c>
      <c r="O6013" s="50" t="str">
        <f>TRIM(UPPER(tbl_raw_data[[#This Row],[Outcome]]))</f>
        <v>APPROVE</v>
      </c>
      <c r="P6013" s="50" t="str">
        <f>TRIM(UPPER(tbl_raw_data[[#This Row],[Queue Name]]))</f>
        <v>CONSUMER EXISTING</v>
      </c>
      <c r="Q6013" s="50" t="str">
        <f>IF(tbl_raw_data[[#This Row],[Time taken in min]]&lt;=Settiings!$D$2,"SLA_MET","SLA_NOT_MET")</f>
        <v>SLA_MET</v>
      </c>
      <c r="R6013" s="94"/>
    </row>
    <row r="6014" spans="1:18" x14ac:dyDescent="0.3">
      <c r="A6014" s="8" t="s">
        <v>6846</v>
      </c>
      <c r="B6014" s="9">
        <v>45166.615567129629</v>
      </c>
      <c r="C6014" s="10">
        <v>45166.620046296295</v>
      </c>
      <c r="D6014" s="11" t="s">
        <v>13</v>
      </c>
      <c r="E6014" s="12" t="s">
        <v>9</v>
      </c>
      <c r="F6014" s="11" t="s">
        <v>686</v>
      </c>
      <c r="G6014" s="13" t="s">
        <v>17</v>
      </c>
      <c r="H6014" s="78"/>
      <c r="I6014" s="48">
        <f>tbl_raw_data[[#This Row],[Date Actioned]]-tbl_raw_data[[#This Row],[Date Tagged]]</f>
        <v>4.4791666659875773E-3</v>
      </c>
      <c r="J6014" s="46">
        <f>HOUR(tbl_raw_data[[#This Row],[Time_taken]])*60+MINUTE(tbl_raw_data[[#This Row],[Time_taken]])+SECOND(tbl_raw_data[[#This Row],[Time_taken]])/60</f>
        <v>6.45</v>
      </c>
      <c r="K6014" s="52">
        <f>DATE(YEAR(tbl_raw_data[[#This Row],[Date Actioned]]),MONTH(tbl_raw_data[[#This Row],[Date Actioned]]),DAY(tbl_raw_data[[#This Row],[Date Actioned]]))</f>
        <v>45166</v>
      </c>
      <c r="L6014" s="50" t="str">
        <f>UPPER(TEXT(tbl_raw_data[[#This Row],[updated_date]],"MMMM"))</f>
        <v>AUGUST</v>
      </c>
      <c r="M6014" s="50" t="str">
        <f>"WEEK "&amp; IF(ROUNDUP(DAY(tbl_raw_data[[#This Row],[updated_date]])/7,0)=5,4,ROUNDUP(DAY(tbl_raw_data[[#This Row],[updated_date]])/7,0))</f>
        <v>WEEK 4</v>
      </c>
      <c r="N6014" s="50" t="str">
        <f>UPPER(VLOOKUP(tbl_raw_data[[#This Row],[Analyst]],Settiings!$A$2:$B$16,2,0))</f>
        <v>FARDIN</v>
      </c>
      <c r="O6014" s="50" t="str">
        <f>TRIM(UPPER(tbl_raw_data[[#This Row],[Outcome]]))</f>
        <v>APPROVE</v>
      </c>
      <c r="P6014" s="50" t="str">
        <f>TRIM(UPPER(tbl_raw_data[[#This Row],[Queue Name]]))</f>
        <v>CONSUMER EXISTING</v>
      </c>
      <c r="Q6014" s="50" t="str">
        <f>IF(tbl_raw_data[[#This Row],[Time taken in min]]&lt;=Settiings!$D$2,"SLA_MET","SLA_NOT_MET")</f>
        <v>SLA_MET</v>
      </c>
      <c r="R6014" s="94"/>
    </row>
    <row r="6015" spans="1:18" x14ac:dyDescent="0.3">
      <c r="A6015" s="8" t="s">
        <v>6847</v>
      </c>
      <c r="B6015" s="9">
        <v>45166.619849537034</v>
      </c>
      <c r="C6015" s="10">
        <v>45166.62604166667</v>
      </c>
      <c r="D6015" s="11" t="s">
        <v>13</v>
      </c>
      <c r="E6015" s="12" t="s">
        <v>19</v>
      </c>
      <c r="F6015" s="11" t="s">
        <v>70</v>
      </c>
      <c r="G6015" s="13"/>
      <c r="H6015" s="78"/>
      <c r="I6015" s="48">
        <f>tbl_raw_data[[#This Row],[Date Actioned]]-tbl_raw_data[[#This Row],[Date Tagged]]</f>
        <v>6.1921296364744194E-3</v>
      </c>
      <c r="J6015" s="46">
        <f>HOUR(tbl_raw_data[[#This Row],[Time_taken]])*60+MINUTE(tbl_raw_data[[#This Row],[Time_taken]])+SECOND(tbl_raw_data[[#This Row],[Time_taken]])/60</f>
        <v>8.9166666666666661</v>
      </c>
      <c r="K6015" s="52">
        <f>DATE(YEAR(tbl_raw_data[[#This Row],[Date Actioned]]),MONTH(tbl_raw_data[[#This Row],[Date Actioned]]),DAY(tbl_raw_data[[#This Row],[Date Actioned]]))</f>
        <v>45166</v>
      </c>
      <c r="L6015" s="50" t="str">
        <f>UPPER(TEXT(tbl_raw_data[[#This Row],[updated_date]],"MMMM"))</f>
        <v>AUGUST</v>
      </c>
      <c r="M6015" s="50" t="str">
        <f>"WEEK "&amp; IF(ROUNDUP(DAY(tbl_raw_data[[#This Row],[updated_date]])/7,0)=5,4,ROUNDUP(DAY(tbl_raw_data[[#This Row],[updated_date]])/7,0))</f>
        <v>WEEK 4</v>
      </c>
      <c r="N6015" s="50" t="str">
        <f>UPPER(VLOOKUP(tbl_raw_data[[#This Row],[Analyst]],Settiings!$A$2:$B$16,2,0))</f>
        <v>ASIF</v>
      </c>
      <c r="O6015" s="50" t="str">
        <f>TRIM(UPPER(tbl_raw_data[[#This Row],[Outcome]]))</f>
        <v>APPROVE</v>
      </c>
      <c r="P6015" s="50" t="str">
        <f>TRIM(UPPER(tbl_raw_data[[#This Row],[Queue Name]]))</f>
        <v>CONSUMER POST BUREAU</v>
      </c>
      <c r="Q6015" s="50" t="str">
        <f>IF(tbl_raw_data[[#This Row],[Time taken in min]]&lt;=Settiings!$D$2,"SLA_MET","SLA_NOT_MET")</f>
        <v>SLA_MET</v>
      </c>
      <c r="R6015" s="94"/>
    </row>
    <row r="6016" spans="1:18" x14ac:dyDescent="0.3">
      <c r="A6016" s="8" t="s">
        <v>6848</v>
      </c>
      <c r="B6016" s="9">
        <v>45166.621539351851</v>
      </c>
      <c r="C6016" s="10">
        <v>45166.631689814814</v>
      </c>
      <c r="D6016" s="11" t="s">
        <v>27</v>
      </c>
      <c r="E6016" s="12" t="s">
        <v>9</v>
      </c>
      <c r="F6016" s="11" t="s">
        <v>43</v>
      </c>
      <c r="G6016" s="13"/>
      <c r="H6016" s="78"/>
      <c r="I6016" s="48">
        <f>tbl_raw_data[[#This Row],[Date Actioned]]-tbl_raw_data[[#This Row],[Date Tagged]]</f>
        <v>1.0150462963792961E-2</v>
      </c>
      <c r="J6016" s="46">
        <f>HOUR(tbl_raw_data[[#This Row],[Time_taken]])*60+MINUTE(tbl_raw_data[[#This Row],[Time_taken]])+SECOND(tbl_raw_data[[#This Row],[Time_taken]])/60</f>
        <v>14.616666666666667</v>
      </c>
      <c r="K6016" s="52">
        <f>DATE(YEAR(tbl_raw_data[[#This Row],[Date Actioned]]),MONTH(tbl_raw_data[[#This Row],[Date Actioned]]),DAY(tbl_raw_data[[#This Row],[Date Actioned]]))</f>
        <v>45166</v>
      </c>
      <c r="L6016" s="50" t="str">
        <f>UPPER(TEXT(tbl_raw_data[[#This Row],[updated_date]],"MMMM"))</f>
        <v>AUGUST</v>
      </c>
      <c r="M6016" s="50" t="str">
        <f>"WEEK "&amp; IF(ROUNDUP(DAY(tbl_raw_data[[#This Row],[updated_date]])/7,0)=5,4,ROUNDUP(DAY(tbl_raw_data[[#This Row],[updated_date]])/7,0))</f>
        <v>WEEK 4</v>
      </c>
      <c r="N6016" s="50" t="str">
        <f>UPPER(VLOOKUP(tbl_raw_data[[#This Row],[Analyst]],Settiings!$A$2:$B$16,2,0))</f>
        <v>MERCEDES</v>
      </c>
      <c r="O6016" s="50" t="str">
        <f>TRIM(UPPER(tbl_raw_data[[#This Row],[Outcome]]))</f>
        <v>DECLINE</v>
      </c>
      <c r="P6016" s="50" t="str">
        <f>TRIM(UPPER(tbl_raw_data[[#This Row],[Queue Name]]))</f>
        <v>CONSUMER EXISTING</v>
      </c>
      <c r="Q6016" s="50" t="str">
        <f>IF(tbl_raw_data[[#This Row],[Time taken in min]]&lt;=Settiings!$D$2,"SLA_MET","SLA_NOT_MET")</f>
        <v>SLA_MET</v>
      </c>
      <c r="R6016" s="94"/>
    </row>
    <row r="6017" spans="1:18" x14ac:dyDescent="0.3">
      <c r="A6017" s="8" t="s">
        <v>6850</v>
      </c>
      <c r="B6017" s="9">
        <v>45166.62296296296</v>
      </c>
      <c r="C6017" s="10">
        <v>45166.62703703704</v>
      </c>
      <c r="D6017" s="11" t="s">
        <v>27</v>
      </c>
      <c r="E6017" s="12" t="s">
        <v>9</v>
      </c>
      <c r="F6017" s="11" t="s">
        <v>53</v>
      </c>
      <c r="G6017" s="13" t="s">
        <v>4777</v>
      </c>
      <c r="H6017" s="78"/>
      <c r="I6017" s="48">
        <f>tbl_raw_data[[#This Row],[Date Actioned]]-tbl_raw_data[[#This Row],[Date Tagged]]</f>
        <v>4.0740740805631503E-3</v>
      </c>
      <c r="J6017" s="46">
        <f>HOUR(tbl_raw_data[[#This Row],[Time_taken]])*60+MINUTE(tbl_raw_data[[#This Row],[Time_taken]])+SECOND(tbl_raw_data[[#This Row],[Time_taken]])/60</f>
        <v>5.8666666666666671</v>
      </c>
      <c r="K6017" s="52">
        <f>DATE(YEAR(tbl_raw_data[[#This Row],[Date Actioned]]),MONTH(tbl_raw_data[[#This Row],[Date Actioned]]),DAY(tbl_raw_data[[#This Row],[Date Actioned]]))</f>
        <v>45166</v>
      </c>
      <c r="L6017" s="50" t="str">
        <f>UPPER(TEXT(tbl_raw_data[[#This Row],[updated_date]],"MMMM"))</f>
        <v>AUGUST</v>
      </c>
      <c r="M6017" s="50" t="str">
        <f>"WEEK "&amp; IF(ROUNDUP(DAY(tbl_raw_data[[#This Row],[updated_date]])/7,0)=5,4,ROUNDUP(DAY(tbl_raw_data[[#This Row],[updated_date]])/7,0))</f>
        <v>WEEK 4</v>
      </c>
      <c r="N6017" s="50" t="str">
        <f>UPPER(VLOOKUP(tbl_raw_data[[#This Row],[Analyst]],Settiings!$A$2:$B$16,2,0))</f>
        <v>NAVED</v>
      </c>
      <c r="O6017" s="50" t="str">
        <f>TRIM(UPPER(tbl_raw_data[[#This Row],[Outcome]]))</f>
        <v>DECLINE</v>
      </c>
      <c r="P6017" s="50" t="str">
        <f>TRIM(UPPER(tbl_raw_data[[#This Row],[Queue Name]]))</f>
        <v>CONSUMER EXISTING</v>
      </c>
      <c r="Q6017" s="50" t="str">
        <f>IF(tbl_raw_data[[#This Row],[Time taken in min]]&lt;=Settiings!$D$2,"SLA_MET","SLA_NOT_MET")</f>
        <v>SLA_MET</v>
      </c>
      <c r="R6017" s="94"/>
    </row>
    <row r="6018" spans="1:18" x14ac:dyDescent="0.3">
      <c r="A6018" s="8" t="s">
        <v>6852</v>
      </c>
      <c r="B6018" s="9">
        <v>45166.624571759261</v>
      </c>
      <c r="C6018" s="10">
        <v>45166.640011574076</v>
      </c>
      <c r="D6018" s="11" t="s">
        <v>13</v>
      </c>
      <c r="E6018" s="12" t="s">
        <v>19</v>
      </c>
      <c r="F6018" s="11" t="s">
        <v>24</v>
      </c>
      <c r="G6018" s="13"/>
      <c r="H6018" s="78"/>
      <c r="I6018" s="48">
        <f>tbl_raw_data[[#This Row],[Date Actioned]]-tbl_raw_data[[#This Row],[Date Tagged]]</f>
        <v>1.5439814815181307E-2</v>
      </c>
      <c r="J6018" s="46">
        <f>HOUR(tbl_raw_data[[#This Row],[Time_taken]])*60+MINUTE(tbl_raw_data[[#This Row],[Time_taken]])+SECOND(tbl_raw_data[[#This Row],[Time_taken]])/60</f>
        <v>22.233333333333334</v>
      </c>
      <c r="K6018" s="52">
        <f>DATE(YEAR(tbl_raw_data[[#This Row],[Date Actioned]]),MONTH(tbl_raw_data[[#This Row],[Date Actioned]]),DAY(tbl_raw_data[[#This Row],[Date Actioned]]))</f>
        <v>45166</v>
      </c>
      <c r="L6018" s="50" t="str">
        <f>UPPER(TEXT(tbl_raw_data[[#This Row],[updated_date]],"MMMM"))</f>
        <v>AUGUST</v>
      </c>
      <c r="M6018" s="50" t="str">
        <f>"WEEK "&amp; IF(ROUNDUP(DAY(tbl_raw_data[[#This Row],[updated_date]])/7,0)=5,4,ROUNDUP(DAY(tbl_raw_data[[#This Row],[updated_date]])/7,0))</f>
        <v>WEEK 4</v>
      </c>
      <c r="N6018" s="50" t="str">
        <f>UPPER(VLOOKUP(tbl_raw_data[[#This Row],[Analyst]],Settiings!$A$2:$B$16,2,0))</f>
        <v>QUADIR</v>
      </c>
      <c r="O6018" s="50" t="str">
        <f>TRIM(UPPER(tbl_raw_data[[#This Row],[Outcome]]))</f>
        <v>APPROVE</v>
      </c>
      <c r="P6018" s="50" t="str">
        <f>TRIM(UPPER(tbl_raw_data[[#This Row],[Queue Name]]))</f>
        <v>CONSUMER POST BUREAU</v>
      </c>
      <c r="Q6018" s="50" t="str">
        <f>IF(tbl_raw_data[[#This Row],[Time taken in min]]&lt;=Settiings!$D$2,"SLA_MET","SLA_NOT_MET")</f>
        <v>SLA_NOT_MET</v>
      </c>
      <c r="R6018" s="94"/>
    </row>
    <row r="6019" spans="1:18" x14ac:dyDescent="0.3">
      <c r="A6019" s="8" t="s">
        <v>6853</v>
      </c>
      <c r="B6019" s="9">
        <v>45166.625092592592</v>
      </c>
      <c r="C6019" s="10">
        <v>45166.632048611114</v>
      </c>
      <c r="D6019" s="11" t="s">
        <v>13</v>
      </c>
      <c r="E6019" s="12" t="s">
        <v>19</v>
      </c>
      <c r="F6019" s="11" t="s">
        <v>686</v>
      </c>
      <c r="G6019" s="13"/>
      <c r="H6019" s="78"/>
      <c r="I6019" s="48">
        <f>tbl_raw_data[[#This Row],[Date Actioned]]-tbl_raw_data[[#This Row],[Date Tagged]]</f>
        <v>6.9560185220325366E-3</v>
      </c>
      <c r="J6019" s="46">
        <f>HOUR(tbl_raw_data[[#This Row],[Time_taken]])*60+MINUTE(tbl_raw_data[[#This Row],[Time_taken]])+SECOND(tbl_raw_data[[#This Row],[Time_taken]])/60</f>
        <v>10.016666666666667</v>
      </c>
      <c r="K6019" s="52">
        <f>DATE(YEAR(tbl_raw_data[[#This Row],[Date Actioned]]),MONTH(tbl_raw_data[[#This Row],[Date Actioned]]),DAY(tbl_raw_data[[#This Row],[Date Actioned]]))</f>
        <v>45166</v>
      </c>
      <c r="L6019" s="50" t="str">
        <f>UPPER(TEXT(tbl_raw_data[[#This Row],[updated_date]],"MMMM"))</f>
        <v>AUGUST</v>
      </c>
      <c r="M6019" s="50" t="str">
        <f>"WEEK "&amp; IF(ROUNDUP(DAY(tbl_raw_data[[#This Row],[updated_date]])/7,0)=5,4,ROUNDUP(DAY(tbl_raw_data[[#This Row],[updated_date]])/7,0))</f>
        <v>WEEK 4</v>
      </c>
      <c r="N6019" s="50" t="str">
        <f>UPPER(VLOOKUP(tbl_raw_data[[#This Row],[Analyst]],Settiings!$A$2:$B$16,2,0))</f>
        <v>FARDIN</v>
      </c>
      <c r="O6019" s="50" t="str">
        <f>TRIM(UPPER(tbl_raw_data[[#This Row],[Outcome]]))</f>
        <v>APPROVE</v>
      </c>
      <c r="P6019" s="50" t="str">
        <f>TRIM(UPPER(tbl_raw_data[[#This Row],[Queue Name]]))</f>
        <v>CONSUMER POST BUREAU</v>
      </c>
      <c r="Q6019" s="50" t="str">
        <f>IF(tbl_raw_data[[#This Row],[Time taken in min]]&lt;=Settiings!$D$2,"SLA_MET","SLA_NOT_MET")</f>
        <v>SLA_MET</v>
      </c>
      <c r="R6019" s="94"/>
    </row>
    <row r="6020" spans="1:18" x14ac:dyDescent="0.3">
      <c r="A6020" s="8" t="s">
        <v>6854</v>
      </c>
      <c r="B6020" s="9">
        <v>45166.630046296297</v>
      </c>
      <c r="C6020" s="10">
        <v>45166.635775462964</v>
      </c>
      <c r="D6020" s="11" t="s">
        <v>13</v>
      </c>
      <c r="E6020" s="12" t="s">
        <v>9</v>
      </c>
      <c r="F6020" s="11" t="s">
        <v>16</v>
      </c>
      <c r="G6020" s="13" t="s">
        <v>128</v>
      </c>
      <c r="H6020" s="78"/>
      <c r="I6020" s="48">
        <f>tbl_raw_data[[#This Row],[Date Actioned]]-tbl_raw_data[[#This Row],[Date Tagged]]</f>
        <v>5.7291666671517305E-3</v>
      </c>
      <c r="J6020" s="46">
        <f>HOUR(tbl_raw_data[[#This Row],[Time_taken]])*60+MINUTE(tbl_raw_data[[#This Row],[Time_taken]])+SECOND(tbl_raw_data[[#This Row],[Time_taken]])/60</f>
        <v>8.25</v>
      </c>
      <c r="K6020" s="52">
        <f>DATE(YEAR(tbl_raw_data[[#This Row],[Date Actioned]]),MONTH(tbl_raw_data[[#This Row],[Date Actioned]]),DAY(tbl_raw_data[[#This Row],[Date Actioned]]))</f>
        <v>45166</v>
      </c>
      <c r="L6020" s="50" t="str">
        <f>UPPER(TEXT(tbl_raw_data[[#This Row],[updated_date]],"MMMM"))</f>
        <v>AUGUST</v>
      </c>
      <c r="M6020" s="50" t="str">
        <f>"WEEK "&amp; IF(ROUNDUP(DAY(tbl_raw_data[[#This Row],[updated_date]])/7,0)=5,4,ROUNDUP(DAY(tbl_raw_data[[#This Row],[updated_date]])/7,0))</f>
        <v>WEEK 4</v>
      </c>
      <c r="N6020" s="50" t="str">
        <f>UPPER(VLOOKUP(tbl_raw_data[[#This Row],[Analyst]],Settiings!$A$2:$B$16,2,0))</f>
        <v>CAMROOON</v>
      </c>
      <c r="O6020" s="50" t="str">
        <f>TRIM(UPPER(tbl_raw_data[[#This Row],[Outcome]]))</f>
        <v>APPROVE</v>
      </c>
      <c r="P6020" s="50" t="str">
        <f>TRIM(UPPER(tbl_raw_data[[#This Row],[Queue Name]]))</f>
        <v>CONSUMER EXISTING</v>
      </c>
      <c r="Q6020" s="50" t="str">
        <f>IF(tbl_raw_data[[#This Row],[Time taken in min]]&lt;=Settiings!$D$2,"SLA_MET","SLA_NOT_MET")</f>
        <v>SLA_MET</v>
      </c>
      <c r="R6020" s="94"/>
    </row>
    <row r="6021" spans="1:18" x14ac:dyDescent="0.3">
      <c r="A6021" s="8" t="s">
        <v>6855</v>
      </c>
      <c r="B6021" s="9">
        <v>45166.630439814813</v>
      </c>
      <c r="C6021" s="10">
        <v>45166.63585648148</v>
      </c>
      <c r="D6021" s="11" t="s">
        <v>13</v>
      </c>
      <c r="E6021" s="12" t="s">
        <v>9</v>
      </c>
      <c r="F6021" s="11" t="s">
        <v>686</v>
      </c>
      <c r="G6021" s="13" t="s">
        <v>946</v>
      </c>
      <c r="H6021" s="78"/>
      <c r="I6021" s="48">
        <f>tbl_raw_data[[#This Row],[Date Actioned]]-tbl_raw_data[[#This Row],[Date Tagged]]</f>
        <v>5.4166666668606922E-3</v>
      </c>
      <c r="J6021" s="46">
        <f>HOUR(tbl_raw_data[[#This Row],[Time_taken]])*60+MINUTE(tbl_raw_data[[#This Row],[Time_taken]])+SECOND(tbl_raw_data[[#This Row],[Time_taken]])/60</f>
        <v>7.8</v>
      </c>
      <c r="K6021" s="52">
        <f>DATE(YEAR(tbl_raw_data[[#This Row],[Date Actioned]]),MONTH(tbl_raw_data[[#This Row],[Date Actioned]]),DAY(tbl_raw_data[[#This Row],[Date Actioned]]))</f>
        <v>45166</v>
      </c>
      <c r="L6021" s="50" t="str">
        <f>UPPER(TEXT(tbl_raw_data[[#This Row],[updated_date]],"MMMM"))</f>
        <v>AUGUST</v>
      </c>
      <c r="M6021" s="50" t="str">
        <f>"WEEK "&amp; IF(ROUNDUP(DAY(tbl_raw_data[[#This Row],[updated_date]])/7,0)=5,4,ROUNDUP(DAY(tbl_raw_data[[#This Row],[updated_date]])/7,0))</f>
        <v>WEEK 4</v>
      </c>
      <c r="N6021" s="50" t="str">
        <f>UPPER(VLOOKUP(tbl_raw_data[[#This Row],[Analyst]],Settiings!$A$2:$B$16,2,0))</f>
        <v>FARDIN</v>
      </c>
      <c r="O6021" s="50" t="str">
        <f>TRIM(UPPER(tbl_raw_data[[#This Row],[Outcome]]))</f>
        <v>APPROVE</v>
      </c>
      <c r="P6021" s="50" t="str">
        <f>TRIM(UPPER(tbl_raw_data[[#This Row],[Queue Name]]))</f>
        <v>CONSUMER EXISTING</v>
      </c>
      <c r="Q6021" s="50" t="str">
        <f>IF(tbl_raw_data[[#This Row],[Time taken in min]]&lt;=Settiings!$D$2,"SLA_MET","SLA_NOT_MET")</f>
        <v>SLA_MET</v>
      </c>
      <c r="R6021" s="94"/>
    </row>
    <row r="6022" spans="1:18" x14ac:dyDescent="0.3">
      <c r="A6022" s="8" t="s">
        <v>6857</v>
      </c>
      <c r="B6022" s="9">
        <v>45166.637997685182</v>
      </c>
      <c r="C6022" s="10">
        <v>45166.643541666665</v>
      </c>
      <c r="D6022" s="11" t="s">
        <v>27</v>
      </c>
      <c r="E6022" s="12" t="s">
        <v>47</v>
      </c>
      <c r="F6022" s="11" t="s">
        <v>686</v>
      </c>
      <c r="G6022" s="13" t="s">
        <v>6143</v>
      </c>
      <c r="H6022" s="78"/>
      <c r="I6022" s="48">
        <f>tbl_raw_data[[#This Row],[Date Actioned]]-tbl_raw_data[[#This Row],[Date Tagged]]</f>
        <v>5.543981482333038E-3</v>
      </c>
      <c r="J6022" s="46">
        <f>HOUR(tbl_raw_data[[#This Row],[Time_taken]])*60+MINUTE(tbl_raw_data[[#This Row],[Time_taken]])+SECOND(tbl_raw_data[[#This Row],[Time_taken]])/60</f>
        <v>7.9833333333333334</v>
      </c>
      <c r="K6022" s="52">
        <f>DATE(YEAR(tbl_raw_data[[#This Row],[Date Actioned]]),MONTH(tbl_raw_data[[#This Row],[Date Actioned]]),DAY(tbl_raw_data[[#This Row],[Date Actioned]]))</f>
        <v>45166</v>
      </c>
      <c r="L6022" s="50" t="str">
        <f>UPPER(TEXT(tbl_raw_data[[#This Row],[updated_date]],"MMMM"))</f>
        <v>AUGUST</v>
      </c>
      <c r="M6022" s="50" t="str">
        <f>"WEEK "&amp; IF(ROUNDUP(DAY(tbl_raw_data[[#This Row],[updated_date]])/7,0)=5,4,ROUNDUP(DAY(tbl_raw_data[[#This Row],[updated_date]])/7,0))</f>
        <v>WEEK 4</v>
      </c>
      <c r="N6022" s="50" t="str">
        <f>UPPER(VLOOKUP(tbl_raw_data[[#This Row],[Analyst]],Settiings!$A$2:$B$16,2,0))</f>
        <v>FARDIN</v>
      </c>
      <c r="O6022" s="50" t="str">
        <f>TRIM(UPPER(tbl_raw_data[[#This Row],[Outcome]]))</f>
        <v>DECLINE</v>
      </c>
      <c r="P6022" s="50" t="str">
        <f>TRIM(UPPER(tbl_raw_data[[#This Row],[Queue Name]]))</f>
        <v>CONSUMER PRE BUREAU</v>
      </c>
      <c r="Q6022" s="50" t="str">
        <f>IF(tbl_raw_data[[#This Row],[Time taken in min]]&lt;=Settiings!$D$2,"SLA_MET","SLA_NOT_MET")</f>
        <v>SLA_MET</v>
      </c>
      <c r="R6022" s="94"/>
    </row>
    <row r="6023" spans="1:18" x14ac:dyDescent="0.3">
      <c r="A6023" s="8" t="s">
        <v>6858</v>
      </c>
      <c r="B6023" s="9">
        <v>45166.63894675926</v>
      </c>
      <c r="C6023" s="10">
        <v>45166.643645833334</v>
      </c>
      <c r="D6023" s="11" t="s">
        <v>13</v>
      </c>
      <c r="E6023" s="12" t="s">
        <v>47</v>
      </c>
      <c r="F6023" s="11" t="s">
        <v>16</v>
      </c>
      <c r="G6023" s="13" t="s">
        <v>17</v>
      </c>
      <c r="H6023" s="78"/>
      <c r="I6023" s="48">
        <f>tbl_raw_data[[#This Row],[Date Actioned]]-tbl_raw_data[[#This Row],[Date Tagged]]</f>
        <v>4.6990740738692693E-3</v>
      </c>
      <c r="J6023" s="46">
        <f>HOUR(tbl_raw_data[[#This Row],[Time_taken]])*60+MINUTE(tbl_raw_data[[#This Row],[Time_taken]])+SECOND(tbl_raw_data[[#This Row],[Time_taken]])/60</f>
        <v>6.7666666666666666</v>
      </c>
      <c r="K6023" s="52">
        <f>DATE(YEAR(tbl_raw_data[[#This Row],[Date Actioned]]),MONTH(tbl_raw_data[[#This Row],[Date Actioned]]),DAY(tbl_raw_data[[#This Row],[Date Actioned]]))</f>
        <v>45166</v>
      </c>
      <c r="L6023" s="50" t="str">
        <f>UPPER(TEXT(tbl_raw_data[[#This Row],[updated_date]],"MMMM"))</f>
        <v>AUGUST</v>
      </c>
      <c r="M6023" s="50" t="str">
        <f>"WEEK "&amp; IF(ROUNDUP(DAY(tbl_raw_data[[#This Row],[updated_date]])/7,0)=5,4,ROUNDUP(DAY(tbl_raw_data[[#This Row],[updated_date]])/7,0))</f>
        <v>WEEK 4</v>
      </c>
      <c r="N6023" s="50" t="str">
        <f>UPPER(VLOOKUP(tbl_raw_data[[#This Row],[Analyst]],Settiings!$A$2:$B$16,2,0))</f>
        <v>CAMROOON</v>
      </c>
      <c r="O6023" s="50" t="str">
        <f>TRIM(UPPER(tbl_raw_data[[#This Row],[Outcome]]))</f>
        <v>APPROVE</v>
      </c>
      <c r="P6023" s="50" t="str">
        <f>TRIM(UPPER(tbl_raw_data[[#This Row],[Queue Name]]))</f>
        <v>CONSUMER PRE BUREAU</v>
      </c>
      <c r="Q6023" s="50" t="str">
        <f>IF(tbl_raw_data[[#This Row],[Time taken in min]]&lt;=Settiings!$D$2,"SLA_MET","SLA_NOT_MET")</f>
        <v>SLA_MET</v>
      </c>
      <c r="R6023" s="94"/>
    </row>
    <row r="6024" spans="1:18" x14ac:dyDescent="0.3">
      <c r="A6024" s="8" t="s">
        <v>6859</v>
      </c>
      <c r="B6024" s="9">
        <v>45166.640150462961</v>
      </c>
      <c r="C6024" s="10">
        <v>45166.647777777776</v>
      </c>
      <c r="D6024" s="11" t="s">
        <v>13</v>
      </c>
      <c r="E6024" s="12" t="s">
        <v>47</v>
      </c>
      <c r="F6024" s="11" t="s">
        <v>53</v>
      </c>
      <c r="G6024" s="13" t="s">
        <v>77</v>
      </c>
      <c r="H6024" s="78"/>
      <c r="I6024" s="48">
        <f>tbl_raw_data[[#This Row],[Date Actioned]]-tbl_raw_data[[#This Row],[Date Tagged]]</f>
        <v>7.6273148151813075E-3</v>
      </c>
      <c r="J6024" s="46">
        <f>HOUR(tbl_raw_data[[#This Row],[Time_taken]])*60+MINUTE(tbl_raw_data[[#This Row],[Time_taken]])+SECOND(tbl_raw_data[[#This Row],[Time_taken]])/60</f>
        <v>10.983333333333333</v>
      </c>
      <c r="K6024" s="52">
        <f>DATE(YEAR(tbl_raw_data[[#This Row],[Date Actioned]]),MONTH(tbl_raw_data[[#This Row],[Date Actioned]]),DAY(tbl_raw_data[[#This Row],[Date Actioned]]))</f>
        <v>45166</v>
      </c>
      <c r="L6024" s="50" t="str">
        <f>UPPER(TEXT(tbl_raw_data[[#This Row],[updated_date]],"MMMM"))</f>
        <v>AUGUST</v>
      </c>
      <c r="M6024" s="50" t="str">
        <f>"WEEK "&amp; IF(ROUNDUP(DAY(tbl_raw_data[[#This Row],[updated_date]])/7,0)=5,4,ROUNDUP(DAY(tbl_raw_data[[#This Row],[updated_date]])/7,0))</f>
        <v>WEEK 4</v>
      </c>
      <c r="N6024" s="50" t="str">
        <f>UPPER(VLOOKUP(tbl_raw_data[[#This Row],[Analyst]],Settiings!$A$2:$B$16,2,0))</f>
        <v>NAVED</v>
      </c>
      <c r="O6024" s="50" t="str">
        <f>TRIM(UPPER(tbl_raw_data[[#This Row],[Outcome]]))</f>
        <v>APPROVE</v>
      </c>
      <c r="P6024" s="50" t="str">
        <f>TRIM(UPPER(tbl_raw_data[[#This Row],[Queue Name]]))</f>
        <v>CONSUMER PRE BUREAU</v>
      </c>
      <c r="Q6024" s="50" t="str">
        <f>IF(tbl_raw_data[[#This Row],[Time taken in min]]&lt;=Settiings!$D$2,"SLA_MET","SLA_NOT_MET")</f>
        <v>SLA_MET</v>
      </c>
      <c r="R6024" s="94"/>
    </row>
    <row r="6025" spans="1:18" x14ac:dyDescent="0.3">
      <c r="A6025" s="8" t="s">
        <v>6860</v>
      </c>
      <c r="B6025" s="9">
        <v>45166.642013888886</v>
      </c>
      <c r="C6025" s="10">
        <v>45166.650057870371</v>
      </c>
      <c r="D6025" s="11" t="s">
        <v>13</v>
      </c>
      <c r="E6025" s="12" t="s">
        <v>9</v>
      </c>
      <c r="F6025" s="11" t="s">
        <v>70</v>
      </c>
      <c r="G6025" s="13" t="s">
        <v>17</v>
      </c>
      <c r="H6025" s="78"/>
      <c r="I6025" s="48">
        <f>tbl_raw_data[[#This Row],[Date Actioned]]-tbl_raw_data[[#This Row],[Date Tagged]]</f>
        <v>8.0439814846613444E-3</v>
      </c>
      <c r="J6025" s="46">
        <f>HOUR(tbl_raw_data[[#This Row],[Time_taken]])*60+MINUTE(tbl_raw_data[[#This Row],[Time_taken]])+SECOND(tbl_raw_data[[#This Row],[Time_taken]])/60</f>
        <v>11.583333333333334</v>
      </c>
      <c r="K6025" s="52">
        <f>DATE(YEAR(tbl_raw_data[[#This Row],[Date Actioned]]),MONTH(tbl_raw_data[[#This Row],[Date Actioned]]),DAY(tbl_raw_data[[#This Row],[Date Actioned]]))</f>
        <v>45166</v>
      </c>
      <c r="L6025" s="50" t="str">
        <f>UPPER(TEXT(tbl_raw_data[[#This Row],[updated_date]],"MMMM"))</f>
        <v>AUGUST</v>
      </c>
      <c r="M6025" s="50" t="str">
        <f>"WEEK "&amp; IF(ROUNDUP(DAY(tbl_raw_data[[#This Row],[updated_date]])/7,0)=5,4,ROUNDUP(DAY(tbl_raw_data[[#This Row],[updated_date]])/7,0))</f>
        <v>WEEK 4</v>
      </c>
      <c r="N6025" s="50" t="str">
        <f>UPPER(VLOOKUP(tbl_raw_data[[#This Row],[Analyst]],Settiings!$A$2:$B$16,2,0))</f>
        <v>ASIF</v>
      </c>
      <c r="O6025" s="50" t="str">
        <f>TRIM(UPPER(tbl_raw_data[[#This Row],[Outcome]]))</f>
        <v>APPROVE</v>
      </c>
      <c r="P6025" s="50" t="str">
        <f>TRIM(UPPER(tbl_raw_data[[#This Row],[Queue Name]]))</f>
        <v>CONSUMER EXISTING</v>
      </c>
      <c r="Q6025" s="50" t="str">
        <f>IF(tbl_raw_data[[#This Row],[Time taken in min]]&lt;=Settiings!$D$2,"SLA_MET","SLA_NOT_MET")</f>
        <v>SLA_MET</v>
      </c>
      <c r="R6025" s="94"/>
    </row>
    <row r="6026" spans="1:18" x14ac:dyDescent="0.3">
      <c r="A6026" s="8" t="s">
        <v>6861</v>
      </c>
      <c r="B6026" s="9">
        <v>45166.643472222226</v>
      </c>
      <c r="C6026" s="10">
        <v>45166.646481481483</v>
      </c>
      <c r="D6026" s="11" t="s">
        <v>13</v>
      </c>
      <c r="E6026" s="12" t="s">
        <v>47</v>
      </c>
      <c r="F6026" s="11" t="s">
        <v>16</v>
      </c>
      <c r="G6026" s="13" t="s">
        <v>17</v>
      </c>
      <c r="H6026" s="78"/>
      <c r="I6026" s="48">
        <f>tbl_raw_data[[#This Row],[Date Actioned]]-tbl_raw_data[[#This Row],[Date Tagged]]</f>
        <v>3.009259256941732E-3</v>
      </c>
      <c r="J6026" s="46">
        <f>HOUR(tbl_raw_data[[#This Row],[Time_taken]])*60+MINUTE(tbl_raw_data[[#This Row],[Time_taken]])+SECOND(tbl_raw_data[[#This Row],[Time_taken]])/60</f>
        <v>4.333333333333333</v>
      </c>
      <c r="K6026" s="52">
        <f>DATE(YEAR(tbl_raw_data[[#This Row],[Date Actioned]]),MONTH(tbl_raw_data[[#This Row],[Date Actioned]]),DAY(tbl_raw_data[[#This Row],[Date Actioned]]))</f>
        <v>45166</v>
      </c>
      <c r="L6026" s="50" t="str">
        <f>UPPER(TEXT(tbl_raw_data[[#This Row],[updated_date]],"MMMM"))</f>
        <v>AUGUST</v>
      </c>
      <c r="M6026" s="50" t="str">
        <f>"WEEK "&amp; IF(ROUNDUP(DAY(tbl_raw_data[[#This Row],[updated_date]])/7,0)=5,4,ROUNDUP(DAY(tbl_raw_data[[#This Row],[updated_date]])/7,0))</f>
        <v>WEEK 4</v>
      </c>
      <c r="N6026" s="50" t="str">
        <f>UPPER(VLOOKUP(tbl_raw_data[[#This Row],[Analyst]],Settiings!$A$2:$B$16,2,0))</f>
        <v>CAMROOON</v>
      </c>
      <c r="O6026" s="50" t="str">
        <f>TRIM(UPPER(tbl_raw_data[[#This Row],[Outcome]]))</f>
        <v>APPROVE</v>
      </c>
      <c r="P6026" s="50" t="str">
        <f>TRIM(UPPER(tbl_raw_data[[#This Row],[Queue Name]]))</f>
        <v>CONSUMER PRE BUREAU</v>
      </c>
      <c r="Q6026" s="50" t="str">
        <f>IF(tbl_raw_data[[#This Row],[Time taken in min]]&lt;=Settiings!$D$2,"SLA_MET","SLA_NOT_MET")</f>
        <v>SLA_MET</v>
      </c>
      <c r="R6026" s="94"/>
    </row>
    <row r="6027" spans="1:18" x14ac:dyDescent="0.3">
      <c r="A6027" s="8" t="s">
        <v>6862</v>
      </c>
      <c r="B6027" s="9">
        <v>45166.644930555558</v>
      </c>
      <c r="C6027" s="10">
        <v>45166.649872685186</v>
      </c>
      <c r="D6027" s="11" t="s">
        <v>13</v>
      </c>
      <c r="E6027" s="12" t="s">
        <v>9</v>
      </c>
      <c r="F6027" s="11" t="s">
        <v>686</v>
      </c>
      <c r="G6027" s="13" t="s">
        <v>128</v>
      </c>
      <c r="H6027" s="78"/>
      <c r="I6027" s="48">
        <f>tbl_raw_data[[#This Row],[Date Actioned]]-tbl_raw_data[[#This Row],[Date Tagged]]</f>
        <v>4.9421296280343086E-3</v>
      </c>
      <c r="J6027" s="46">
        <f>HOUR(tbl_raw_data[[#This Row],[Time_taken]])*60+MINUTE(tbl_raw_data[[#This Row],[Time_taken]])+SECOND(tbl_raw_data[[#This Row],[Time_taken]])/60</f>
        <v>7.1166666666666663</v>
      </c>
      <c r="K6027" s="52">
        <f>DATE(YEAR(tbl_raw_data[[#This Row],[Date Actioned]]),MONTH(tbl_raw_data[[#This Row],[Date Actioned]]),DAY(tbl_raw_data[[#This Row],[Date Actioned]]))</f>
        <v>45166</v>
      </c>
      <c r="L6027" s="50" t="str">
        <f>UPPER(TEXT(tbl_raw_data[[#This Row],[updated_date]],"MMMM"))</f>
        <v>AUGUST</v>
      </c>
      <c r="M6027" s="50" t="str">
        <f>"WEEK "&amp; IF(ROUNDUP(DAY(tbl_raw_data[[#This Row],[updated_date]])/7,0)=5,4,ROUNDUP(DAY(tbl_raw_data[[#This Row],[updated_date]])/7,0))</f>
        <v>WEEK 4</v>
      </c>
      <c r="N6027" s="50" t="str">
        <f>UPPER(VLOOKUP(tbl_raw_data[[#This Row],[Analyst]],Settiings!$A$2:$B$16,2,0))</f>
        <v>FARDIN</v>
      </c>
      <c r="O6027" s="50" t="str">
        <f>TRIM(UPPER(tbl_raw_data[[#This Row],[Outcome]]))</f>
        <v>APPROVE</v>
      </c>
      <c r="P6027" s="50" t="str">
        <f>TRIM(UPPER(tbl_raw_data[[#This Row],[Queue Name]]))</f>
        <v>CONSUMER EXISTING</v>
      </c>
      <c r="Q6027" s="50" t="str">
        <f>IF(tbl_raw_data[[#This Row],[Time taken in min]]&lt;=Settiings!$D$2,"SLA_MET","SLA_NOT_MET")</f>
        <v>SLA_MET</v>
      </c>
      <c r="R6027" s="94"/>
    </row>
    <row r="6028" spans="1:18" x14ac:dyDescent="0.3">
      <c r="A6028" s="8" t="s">
        <v>6863</v>
      </c>
      <c r="B6028" s="9">
        <v>45166.647951388892</v>
      </c>
      <c r="C6028" s="10">
        <v>45166.653032407405</v>
      </c>
      <c r="D6028" s="11" t="s">
        <v>13</v>
      </c>
      <c r="E6028" s="12" t="s">
        <v>9</v>
      </c>
      <c r="F6028" s="11" t="s">
        <v>53</v>
      </c>
      <c r="G6028" s="13" t="s">
        <v>77</v>
      </c>
      <c r="H6028" s="78"/>
      <c r="I6028" s="48">
        <f>tbl_raw_data[[#This Row],[Date Actioned]]-tbl_raw_data[[#This Row],[Date Tagged]]</f>
        <v>5.0810185130103491E-3</v>
      </c>
      <c r="J6028" s="46">
        <f>HOUR(tbl_raw_data[[#This Row],[Time_taken]])*60+MINUTE(tbl_raw_data[[#This Row],[Time_taken]])+SECOND(tbl_raw_data[[#This Row],[Time_taken]])/60</f>
        <v>7.3166666666666664</v>
      </c>
      <c r="K6028" s="52">
        <f>DATE(YEAR(tbl_raw_data[[#This Row],[Date Actioned]]),MONTH(tbl_raw_data[[#This Row],[Date Actioned]]),DAY(tbl_raw_data[[#This Row],[Date Actioned]]))</f>
        <v>45166</v>
      </c>
      <c r="L6028" s="50" t="str">
        <f>UPPER(TEXT(tbl_raw_data[[#This Row],[updated_date]],"MMMM"))</f>
        <v>AUGUST</v>
      </c>
      <c r="M6028" s="50" t="str">
        <f>"WEEK "&amp; IF(ROUNDUP(DAY(tbl_raw_data[[#This Row],[updated_date]])/7,0)=5,4,ROUNDUP(DAY(tbl_raw_data[[#This Row],[updated_date]])/7,0))</f>
        <v>WEEK 4</v>
      </c>
      <c r="N6028" s="50" t="str">
        <f>UPPER(VLOOKUP(tbl_raw_data[[#This Row],[Analyst]],Settiings!$A$2:$B$16,2,0))</f>
        <v>NAVED</v>
      </c>
      <c r="O6028" s="50" t="str">
        <f>TRIM(UPPER(tbl_raw_data[[#This Row],[Outcome]]))</f>
        <v>APPROVE</v>
      </c>
      <c r="P6028" s="50" t="str">
        <f>TRIM(UPPER(tbl_raw_data[[#This Row],[Queue Name]]))</f>
        <v>CONSUMER EXISTING</v>
      </c>
      <c r="Q6028" s="50" t="str">
        <f>IF(tbl_raw_data[[#This Row],[Time taken in min]]&lt;=Settiings!$D$2,"SLA_MET","SLA_NOT_MET")</f>
        <v>SLA_MET</v>
      </c>
      <c r="R6028" s="94"/>
    </row>
    <row r="6029" spans="1:18" x14ac:dyDescent="0.3">
      <c r="A6029" s="8" t="s">
        <v>6864</v>
      </c>
      <c r="B6029" s="9">
        <v>45166.658506944441</v>
      </c>
      <c r="C6029" s="10">
        <v>45166.668634259258</v>
      </c>
      <c r="D6029" s="11" t="s">
        <v>27</v>
      </c>
      <c r="E6029" s="12" t="s">
        <v>19</v>
      </c>
      <c r="F6029" s="11" t="s">
        <v>16</v>
      </c>
      <c r="G6029" s="13" t="s">
        <v>4763</v>
      </c>
      <c r="H6029" s="78"/>
      <c r="I6029" s="48">
        <f>tbl_raw_data[[#This Row],[Date Actioned]]-tbl_raw_data[[#This Row],[Date Tagged]]</f>
        <v>1.0127314817509614E-2</v>
      </c>
      <c r="J6029" s="46">
        <f>HOUR(tbl_raw_data[[#This Row],[Time_taken]])*60+MINUTE(tbl_raw_data[[#This Row],[Time_taken]])+SECOND(tbl_raw_data[[#This Row],[Time_taken]])/60</f>
        <v>14.583333333333334</v>
      </c>
      <c r="K6029" s="52">
        <f>DATE(YEAR(tbl_raw_data[[#This Row],[Date Actioned]]),MONTH(tbl_raw_data[[#This Row],[Date Actioned]]),DAY(tbl_raw_data[[#This Row],[Date Actioned]]))</f>
        <v>45166</v>
      </c>
      <c r="L6029" s="50" t="str">
        <f>UPPER(TEXT(tbl_raw_data[[#This Row],[updated_date]],"MMMM"))</f>
        <v>AUGUST</v>
      </c>
      <c r="M6029" s="50" t="str">
        <f>"WEEK "&amp; IF(ROUNDUP(DAY(tbl_raw_data[[#This Row],[updated_date]])/7,0)=5,4,ROUNDUP(DAY(tbl_raw_data[[#This Row],[updated_date]])/7,0))</f>
        <v>WEEK 4</v>
      </c>
      <c r="N6029" s="50" t="str">
        <f>UPPER(VLOOKUP(tbl_raw_data[[#This Row],[Analyst]],Settiings!$A$2:$B$16,2,0))</f>
        <v>CAMROOON</v>
      </c>
      <c r="O6029" s="50" t="str">
        <f>TRIM(UPPER(tbl_raw_data[[#This Row],[Outcome]]))</f>
        <v>DECLINE</v>
      </c>
      <c r="P6029" s="50" t="str">
        <f>TRIM(UPPER(tbl_raw_data[[#This Row],[Queue Name]]))</f>
        <v>CONSUMER POST BUREAU</v>
      </c>
      <c r="Q6029" s="50" t="str">
        <f>IF(tbl_raw_data[[#This Row],[Time taken in min]]&lt;=Settiings!$D$2,"SLA_MET","SLA_NOT_MET")</f>
        <v>SLA_MET</v>
      </c>
      <c r="R6029" s="94"/>
    </row>
    <row r="6030" spans="1:18" x14ac:dyDescent="0.3">
      <c r="A6030" s="8" t="s">
        <v>6867</v>
      </c>
      <c r="B6030" s="9">
        <v>45166.663506944446</v>
      </c>
      <c r="C6030" s="10">
        <v>45166.675069444442</v>
      </c>
      <c r="D6030" s="11" t="s">
        <v>13</v>
      </c>
      <c r="E6030" s="12" t="s">
        <v>19</v>
      </c>
      <c r="F6030" s="11" t="s">
        <v>70</v>
      </c>
      <c r="G6030" s="13"/>
      <c r="H6030" s="78"/>
      <c r="I6030" s="48">
        <f>tbl_raw_data[[#This Row],[Date Actioned]]-tbl_raw_data[[#This Row],[Date Tagged]]</f>
        <v>1.1562499996216502E-2</v>
      </c>
      <c r="J6030" s="46">
        <f>HOUR(tbl_raw_data[[#This Row],[Time_taken]])*60+MINUTE(tbl_raw_data[[#This Row],[Time_taken]])+SECOND(tbl_raw_data[[#This Row],[Time_taken]])/60</f>
        <v>16.649999999999999</v>
      </c>
      <c r="K6030" s="52">
        <f>DATE(YEAR(tbl_raw_data[[#This Row],[Date Actioned]]),MONTH(tbl_raw_data[[#This Row],[Date Actioned]]),DAY(tbl_raw_data[[#This Row],[Date Actioned]]))</f>
        <v>45166</v>
      </c>
      <c r="L6030" s="50" t="str">
        <f>UPPER(TEXT(tbl_raw_data[[#This Row],[updated_date]],"MMMM"))</f>
        <v>AUGUST</v>
      </c>
      <c r="M6030" s="50" t="str">
        <f>"WEEK "&amp; IF(ROUNDUP(DAY(tbl_raw_data[[#This Row],[updated_date]])/7,0)=5,4,ROUNDUP(DAY(tbl_raw_data[[#This Row],[updated_date]])/7,0))</f>
        <v>WEEK 4</v>
      </c>
      <c r="N6030" s="50" t="str">
        <f>UPPER(VLOOKUP(tbl_raw_data[[#This Row],[Analyst]],Settiings!$A$2:$B$16,2,0))</f>
        <v>ASIF</v>
      </c>
      <c r="O6030" s="50" t="str">
        <f>TRIM(UPPER(tbl_raw_data[[#This Row],[Outcome]]))</f>
        <v>APPROVE</v>
      </c>
      <c r="P6030" s="50" t="str">
        <f>TRIM(UPPER(tbl_raw_data[[#This Row],[Queue Name]]))</f>
        <v>CONSUMER POST BUREAU</v>
      </c>
      <c r="Q6030" s="50" t="str">
        <f>IF(tbl_raw_data[[#This Row],[Time taken in min]]&lt;=Settiings!$D$2,"SLA_MET","SLA_NOT_MET")</f>
        <v>SLA_MET</v>
      </c>
      <c r="R6030" s="94"/>
    </row>
    <row r="6031" spans="1:18" x14ac:dyDescent="0.3">
      <c r="A6031" s="8" t="s">
        <v>6871</v>
      </c>
      <c r="B6031" s="9">
        <v>45166.669351851851</v>
      </c>
      <c r="C6031" s="10">
        <v>45166.684432870374</v>
      </c>
      <c r="D6031" s="11" t="s">
        <v>27</v>
      </c>
      <c r="E6031" s="12" t="s">
        <v>9</v>
      </c>
      <c r="F6031" s="11" t="s">
        <v>686</v>
      </c>
      <c r="G6031" s="13" t="s">
        <v>5362</v>
      </c>
      <c r="H6031" s="78"/>
      <c r="I6031" s="48">
        <f>tbl_raw_data[[#This Row],[Date Actioned]]-tbl_raw_data[[#This Row],[Date Tagged]]</f>
        <v>1.5081018522323575E-2</v>
      </c>
      <c r="J6031" s="46">
        <f>HOUR(tbl_raw_data[[#This Row],[Time_taken]])*60+MINUTE(tbl_raw_data[[#This Row],[Time_taken]])+SECOND(tbl_raw_data[[#This Row],[Time_taken]])/60</f>
        <v>21.716666666666665</v>
      </c>
      <c r="K6031" s="52">
        <f>DATE(YEAR(tbl_raw_data[[#This Row],[Date Actioned]]),MONTH(tbl_raw_data[[#This Row],[Date Actioned]]),DAY(tbl_raw_data[[#This Row],[Date Actioned]]))</f>
        <v>45166</v>
      </c>
      <c r="L6031" s="50" t="str">
        <f>UPPER(TEXT(tbl_raw_data[[#This Row],[updated_date]],"MMMM"))</f>
        <v>AUGUST</v>
      </c>
      <c r="M6031" s="50" t="str">
        <f>"WEEK "&amp; IF(ROUNDUP(DAY(tbl_raw_data[[#This Row],[updated_date]])/7,0)=5,4,ROUNDUP(DAY(tbl_raw_data[[#This Row],[updated_date]])/7,0))</f>
        <v>WEEK 4</v>
      </c>
      <c r="N6031" s="50" t="str">
        <f>UPPER(VLOOKUP(tbl_raw_data[[#This Row],[Analyst]],Settiings!$A$2:$B$16,2,0))</f>
        <v>FARDIN</v>
      </c>
      <c r="O6031" s="50" t="str">
        <f>TRIM(UPPER(tbl_raw_data[[#This Row],[Outcome]]))</f>
        <v>DECLINE</v>
      </c>
      <c r="P6031" s="50" t="str">
        <f>TRIM(UPPER(tbl_raw_data[[#This Row],[Queue Name]]))</f>
        <v>CONSUMER EXISTING</v>
      </c>
      <c r="Q6031" s="50" t="str">
        <f>IF(tbl_raw_data[[#This Row],[Time taken in min]]&lt;=Settiings!$D$2,"SLA_MET","SLA_NOT_MET")</f>
        <v>SLA_NOT_MET</v>
      </c>
      <c r="R6031" s="94"/>
    </row>
    <row r="6032" spans="1:18" x14ac:dyDescent="0.3">
      <c r="A6032" s="8" t="s">
        <v>6872</v>
      </c>
      <c r="B6032" s="9">
        <v>45166.670740740738</v>
      </c>
      <c r="C6032" s="10">
        <v>45166.687361111108</v>
      </c>
      <c r="D6032" s="11" t="s">
        <v>27</v>
      </c>
      <c r="E6032" s="12" t="s">
        <v>9</v>
      </c>
      <c r="F6032" s="11" t="s">
        <v>70</v>
      </c>
      <c r="G6032" s="13" t="s">
        <v>6160</v>
      </c>
      <c r="H6032" s="78"/>
      <c r="I6032" s="48">
        <f>tbl_raw_data[[#This Row],[Date Actioned]]-tbl_raw_data[[#This Row],[Date Tagged]]</f>
        <v>1.6620370370219462E-2</v>
      </c>
      <c r="J6032" s="46">
        <f>HOUR(tbl_raw_data[[#This Row],[Time_taken]])*60+MINUTE(tbl_raw_data[[#This Row],[Time_taken]])+SECOND(tbl_raw_data[[#This Row],[Time_taken]])/60</f>
        <v>23.933333333333334</v>
      </c>
      <c r="K6032" s="52">
        <f>DATE(YEAR(tbl_raw_data[[#This Row],[Date Actioned]]),MONTH(tbl_raw_data[[#This Row],[Date Actioned]]),DAY(tbl_raw_data[[#This Row],[Date Actioned]]))</f>
        <v>45166</v>
      </c>
      <c r="L6032" s="50" t="str">
        <f>UPPER(TEXT(tbl_raw_data[[#This Row],[updated_date]],"MMMM"))</f>
        <v>AUGUST</v>
      </c>
      <c r="M6032" s="50" t="str">
        <f>"WEEK "&amp; IF(ROUNDUP(DAY(tbl_raw_data[[#This Row],[updated_date]])/7,0)=5,4,ROUNDUP(DAY(tbl_raw_data[[#This Row],[updated_date]])/7,0))</f>
        <v>WEEK 4</v>
      </c>
      <c r="N6032" s="50" t="str">
        <f>UPPER(VLOOKUP(tbl_raw_data[[#This Row],[Analyst]],Settiings!$A$2:$B$16,2,0))</f>
        <v>ASIF</v>
      </c>
      <c r="O6032" s="50" t="str">
        <f>TRIM(UPPER(tbl_raw_data[[#This Row],[Outcome]]))</f>
        <v>DECLINE</v>
      </c>
      <c r="P6032" s="50" t="str">
        <f>TRIM(UPPER(tbl_raw_data[[#This Row],[Queue Name]]))</f>
        <v>CONSUMER EXISTING</v>
      </c>
      <c r="Q6032" s="50" t="str">
        <f>IF(tbl_raw_data[[#This Row],[Time taken in min]]&lt;=Settiings!$D$2,"SLA_MET","SLA_NOT_MET")</f>
        <v>SLA_NOT_MET</v>
      </c>
      <c r="R6032" s="94"/>
    </row>
    <row r="6033" spans="1:18" x14ac:dyDescent="0.3">
      <c r="A6033" s="8" t="s">
        <v>6873</v>
      </c>
      <c r="B6033" s="9">
        <v>45166.673645833333</v>
      </c>
      <c r="C6033" s="10">
        <v>45166.682453703703</v>
      </c>
      <c r="D6033" s="11" t="s">
        <v>13</v>
      </c>
      <c r="E6033" s="12" t="s">
        <v>19</v>
      </c>
      <c r="F6033" s="11" t="s">
        <v>10</v>
      </c>
      <c r="G6033" s="13" t="s">
        <v>6162</v>
      </c>
      <c r="H6033" s="78"/>
      <c r="I6033" s="48">
        <f>tbl_raw_data[[#This Row],[Date Actioned]]-tbl_raw_data[[#This Row],[Date Tagged]]</f>
        <v>8.8078703702194616E-3</v>
      </c>
      <c r="J6033" s="46">
        <f>HOUR(tbl_raw_data[[#This Row],[Time_taken]])*60+MINUTE(tbl_raw_data[[#This Row],[Time_taken]])+SECOND(tbl_raw_data[[#This Row],[Time_taken]])/60</f>
        <v>12.683333333333334</v>
      </c>
      <c r="K6033" s="52">
        <f>DATE(YEAR(tbl_raw_data[[#This Row],[Date Actioned]]),MONTH(tbl_raw_data[[#This Row],[Date Actioned]]),DAY(tbl_raw_data[[#This Row],[Date Actioned]]))</f>
        <v>45166</v>
      </c>
      <c r="L6033" s="50" t="str">
        <f>UPPER(TEXT(tbl_raw_data[[#This Row],[updated_date]],"MMMM"))</f>
        <v>AUGUST</v>
      </c>
      <c r="M6033" s="50" t="str">
        <f>"WEEK "&amp; IF(ROUNDUP(DAY(tbl_raw_data[[#This Row],[updated_date]])/7,0)=5,4,ROUNDUP(DAY(tbl_raw_data[[#This Row],[updated_date]])/7,0))</f>
        <v>WEEK 4</v>
      </c>
      <c r="N6033" s="50" t="str">
        <f>UPPER(VLOOKUP(tbl_raw_data[[#This Row],[Analyst]],Settiings!$A$2:$B$16,2,0))</f>
        <v>NITESH</v>
      </c>
      <c r="O6033" s="50" t="str">
        <f>TRIM(UPPER(tbl_raw_data[[#This Row],[Outcome]]))</f>
        <v>APPROVE</v>
      </c>
      <c r="P6033" s="50" t="str">
        <f>TRIM(UPPER(tbl_raw_data[[#This Row],[Queue Name]]))</f>
        <v>CONSUMER POST BUREAU</v>
      </c>
      <c r="Q6033" s="50" t="str">
        <f>IF(tbl_raw_data[[#This Row],[Time taken in min]]&lt;=Settiings!$D$2,"SLA_MET","SLA_NOT_MET")</f>
        <v>SLA_MET</v>
      </c>
      <c r="R6033" s="94"/>
    </row>
    <row r="6034" spans="1:18" x14ac:dyDescent="0.3">
      <c r="A6034" s="8" t="s">
        <v>6874</v>
      </c>
      <c r="B6034" s="9">
        <v>45166.674328703702</v>
      </c>
      <c r="C6034" s="10">
        <v>45166.686527777776</v>
      </c>
      <c r="D6034" s="11" t="s">
        <v>13</v>
      </c>
      <c r="E6034" s="12" t="s">
        <v>47</v>
      </c>
      <c r="F6034" s="11" t="s">
        <v>16</v>
      </c>
      <c r="G6034" s="13" t="s">
        <v>77</v>
      </c>
      <c r="H6034" s="78"/>
      <c r="I6034" s="48">
        <f>tbl_raw_data[[#This Row],[Date Actioned]]-tbl_raw_data[[#This Row],[Date Tagged]]</f>
        <v>1.2199074073578231E-2</v>
      </c>
      <c r="J6034" s="46">
        <f>HOUR(tbl_raw_data[[#This Row],[Time_taken]])*60+MINUTE(tbl_raw_data[[#This Row],[Time_taken]])+SECOND(tbl_raw_data[[#This Row],[Time_taken]])/60</f>
        <v>17.566666666666666</v>
      </c>
      <c r="K6034" s="52">
        <f>DATE(YEAR(tbl_raw_data[[#This Row],[Date Actioned]]),MONTH(tbl_raw_data[[#This Row],[Date Actioned]]),DAY(tbl_raw_data[[#This Row],[Date Actioned]]))</f>
        <v>45166</v>
      </c>
      <c r="L6034" s="50" t="str">
        <f>UPPER(TEXT(tbl_raw_data[[#This Row],[updated_date]],"MMMM"))</f>
        <v>AUGUST</v>
      </c>
      <c r="M6034" s="50" t="str">
        <f>"WEEK "&amp; IF(ROUNDUP(DAY(tbl_raw_data[[#This Row],[updated_date]])/7,0)=5,4,ROUNDUP(DAY(tbl_raw_data[[#This Row],[updated_date]])/7,0))</f>
        <v>WEEK 4</v>
      </c>
      <c r="N6034" s="50" t="str">
        <f>UPPER(VLOOKUP(tbl_raw_data[[#This Row],[Analyst]],Settiings!$A$2:$B$16,2,0))</f>
        <v>CAMROOON</v>
      </c>
      <c r="O6034" s="50" t="str">
        <f>TRIM(UPPER(tbl_raw_data[[#This Row],[Outcome]]))</f>
        <v>APPROVE</v>
      </c>
      <c r="P6034" s="50" t="str">
        <f>TRIM(UPPER(tbl_raw_data[[#This Row],[Queue Name]]))</f>
        <v>CONSUMER PRE BUREAU</v>
      </c>
      <c r="Q6034" s="50" t="str">
        <f>IF(tbl_raw_data[[#This Row],[Time taken in min]]&lt;=Settiings!$D$2,"SLA_MET","SLA_NOT_MET")</f>
        <v>SLA_MET</v>
      </c>
      <c r="R6034" s="94"/>
    </row>
    <row r="6035" spans="1:18" x14ac:dyDescent="0.3">
      <c r="A6035" s="8" t="s">
        <v>6875</v>
      </c>
      <c r="B6035" s="9">
        <v>45166.67460648148</v>
      </c>
      <c r="C6035" s="10">
        <v>45166.686342592591</v>
      </c>
      <c r="D6035" s="11" t="s">
        <v>27</v>
      </c>
      <c r="E6035" s="12" t="s">
        <v>9</v>
      </c>
      <c r="F6035" s="11" t="s">
        <v>43</v>
      </c>
      <c r="G6035" s="13" t="s">
        <v>4748</v>
      </c>
      <c r="H6035" s="78"/>
      <c r="I6035" s="48">
        <f>tbl_raw_data[[#This Row],[Date Actioned]]-tbl_raw_data[[#This Row],[Date Tagged]]</f>
        <v>1.17361111115315E-2</v>
      </c>
      <c r="J6035" s="46">
        <f>HOUR(tbl_raw_data[[#This Row],[Time_taken]])*60+MINUTE(tbl_raw_data[[#This Row],[Time_taken]])+SECOND(tbl_raw_data[[#This Row],[Time_taken]])/60</f>
        <v>16.899999999999999</v>
      </c>
      <c r="K6035" s="52">
        <f>DATE(YEAR(tbl_raw_data[[#This Row],[Date Actioned]]),MONTH(tbl_raw_data[[#This Row],[Date Actioned]]),DAY(tbl_raw_data[[#This Row],[Date Actioned]]))</f>
        <v>45166</v>
      </c>
      <c r="L6035" s="50" t="str">
        <f>UPPER(TEXT(tbl_raw_data[[#This Row],[updated_date]],"MMMM"))</f>
        <v>AUGUST</v>
      </c>
      <c r="M6035" s="50" t="str">
        <f>"WEEK "&amp; IF(ROUNDUP(DAY(tbl_raw_data[[#This Row],[updated_date]])/7,0)=5,4,ROUNDUP(DAY(tbl_raw_data[[#This Row],[updated_date]])/7,0))</f>
        <v>WEEK 4</v>
      </c>
      <c r="N6035" s="50" t="str">
        <f>UPPER(VLOOKUP(tbl_raw_data[[#This Row],[Analyst]],Settiings!$A$2:$B$16,2,0))</f>
        <v>MERCEDES</v>
      </c>
      <c r="O6035" s="50" t="str">
        <f>TRIM(UPPER(tbl_raw_data[[#This Row],[Outcome]]))</f>
        <v>DECLINE</v>
      </c>
      <c r="P6035" s="50" t="str">
        <f>TRIM(UPPER(tbl_raw_data[[#This Row],[Queue Name]]))</f>
        <v>CONSUMER EXISTING</v>
      </c>
      <c r="Q6035" s="50" t="str">
        <f>IF(tbl_raw_data[[#This Row],[Time taken in min]]&lt;=Settiings!$D$2,"SLA_MET","SLA_NOT_MET")</f>
        <v>SLA_MET</v>
      </c>
      <c r="R6035" s="94"/>
    </row>
    <row r="6036" spans="1:18" x14ac:dyDescent="0.3">
      <c r="A6036" s="8" t="s">
        <v>6876</v>
      </c>
      <c r="B6036" s="9">
        <v>45166.676064814812</v>
      </c>
      <c r="C6036" s="10">
        <v>45166.69672453704</v>
      </c>
      <c r="D6036" s="11" t="s">
        <v>13</v>
      </c>
      <c r="E6036" s="12" t="s">
        <v>9</v>
      </c>
      <c r="F6036" s="11" t="s">
        <v>10</v>
      </c>
      <c r="G6036" s="13" t="s">
        <v>17</v>
      </c>
      <c r="H6036" s="78"/>
      <c r="I6036" s="48">
        <f>tbl_raw_data[[#This Row],[Date Actioned]]-tbl_raw_data[[#This Row],[Date Tagged]]</f>
        <v>2.0659722227719612E-2</v>
      </c>
      <c r="J6036" s="46">
        <f>HOUR(tbl_raw_data[[#This Row],[Time_taken]])*60+MINUTE(tbl_raw_data[[#This Row],[Time_taken]])+SECOND(tbl_raw_data[[#This Row],[Time_taken]])/60</f>
        <v>29.75</v>
      </c>
      <c r="K6036" s="52">
        <f>DATE(YEAR(tbl_raw_data[[#This Row],[Date Actioned]]),MONTH(tbl_raw_data[[#This Row],[Date Actioned]]),DAY(tbl_raw_data[[#This Row],[Date Actioned]]))</f>
        <v>45166</v>
      </c>
      <c r="L6036" s="50" t="str">
        <f>UPPER(TEXT(tbl_raw_data[[#This Row],[updated_date]],"MMMM"))</f>
        <v>AUGUST</v>
      </c>
      <c r="M6036" s="50" t="str">
        <f>"WEEK "&amp; IF(ROUNDUP(DAY(tbl_raw_data[[#This Row],[updated_date]])/7,0)=5,4,ROUNDUP(DAY(tbl_raw_data[[#This Row],[updated_date]])/7,0))</f>
        <v>WEEK 4</v>
      </c>
      <c r="N6036" s="50" t="str">
        <f>UPPER(VLOOKUP(tbl_raw_data[[#This Row],[Analyst]],Settiings!$A$2:$B$16,2,0))</f>
        <v>NITESH</v>
      </c>
      <c r="O6036" s="50" t="str">
        <f>TRIM(UPPER(tbl_raw_data[[#This Row],[Outcome]]))</f>
        <v>APPROVE</v>
      </c>
      <c r="P6036" s="50" t="str">
        <f>TRIM(UPPER(tbl_raw_data[[#This Row],[Queue Name]]))</f>
        <v>CONSUMER EXISTING</v>
      </c>
      <c r="Q6036" s="50" t="str">
        <f>IF(tbl_raw_data[[#This Row],[Time taken in min]]&lt;=Settiings!$D$2,"SLA_MET","SLA_NOT_MET")</f>
        <v>SLA_NOT_MET</v>
      </c>
      <c r="R6036" s="94"/>
    </row>
    <row r="6037" spans="1:18" x14ac:dyDescent="0.3">
      <c r="A6037" s="8" t="s">
        <v>6879</v>
      </c>
      <c r="B6037" s="9">
        <v>45166.681134259263</v>
      </c>
      <c r="C6037" s="10">
        <v>45166.692037037035</v>
      </c>
      <c r="D6037" s="11" t="s">
        <v>13</v>
      </c>
      <c r="E6037" s="12" t="s">
        <v>9</v>
      </c>
      <c r="F6037" s="11" t="s">
        <v>53</v>
      </c>
      <c r="G6037" s="13" t="s">
        <v>128</v>
      </c>
      <c r="H6037" s="78"/>
      <c r="I6037" s="48">
        <f>tbl_raw_data[[#This Row],[Date Actioned]]-tbl_raw_data[[#This Row],[Date Tagged]]</f>
        <v>1.0902777772571426E-2</v>
      </c>
      <c r="J6037" s="46">
        <f>HOUR(tbl_raw_data[[#This Row],[Time_taken]])*60+MINUTE(tbl_raw_data[[#This Row],[Time_taken]])+SECOND(tbl_raw_data[[#This Row],[Time_taken]])/60</f>
        <v>15.7</v>
      </c>
      <c r="K6037" s="52">
        <f>DATE(YEAR(tbl_raw_data[[#This Row],[Date Actioned]]),MONTH(tbl_raw_data[[#This Row],[Date Actioned]]),DAY(tbl_raw_data[[#This Row],[Date Actioned]]))</f>
        <v>45166</v>
      </c>
      <c r="L6037" s="50" t="str">
        <f>UPPER(TEXT(tbl_raw_data[[#This Row],[updated_date]],"MMMM"))</f>
        <v>AUGUST</v>
      </c>
      <c r="M6037" s="50" t="str">
        <f>"WEEK "&amp; IF(ROUNDUP(DAY(tbl_raw_data[[#This Row],[updated_date]])/7,0)=5,4,ROUNDUP(DAY(tbl_raw_data[[#This Row],[updated_date]])/7,0))</f>
        <v>WEEK 4</v>
      </c>
      <c r="N6037" s="50" t="str">
        <f>UPPER(VLOOKUP(tbl_raw_data[[#This Row],[Analyst]],Settiings!$A$2:$B$16,2,0))</f>
        <v>NAVED</v>
      </c>
      <c r="O6037" s="50" t="str">
        <f>TRIM(UPPER(tbl_raw_data[[#This Row],[Outcome]]))</f>
        <v>APPROVE</v>
      </c>
      <c r="P6037" s="50" t="str">
        <f>TRIM(UPPER(tbl_raw_data[[#This Row],[Queue Name]]))</f>
        <v>CONSUMER EXISTING</v>
      </c>
      <c r="Q6037" s="50" t="str">
        <f>IF(tbl_raw_data[[#This Row],[Time taken in min]]&lt;=Settiings!$D$2,"SLA_MET","SLA_NOT_MET")</f>
        <v>SLA_MET</v>
      </c>
      <c r="R6037" s="94"/>
    </row>
    <row r="6038" spans="1:18" x14ac:dyDescent="0.3">
      <c r="A6038" s="8" t="s">
        <v>6880</v>
      </c>
      <c r="B6038" s="9">
        <v>45166.68445601852</v>
      </c>
      <c r="C6038" s="10">
        <v>45166.692685185182</v>
      </c>
      <c r="D6038" s="11" t="s">
        <v>27</v>
      </c>
      <c r="E6038" s="12" t="s">
        <v>47</v>
      </c>
      <c r="F6038" s="11" t="s">
        <v>686</v>
      </c>
      <c r="G6038" s="13" t="s">
        <v>4763</v>
      </c>
      <c r="H6038" s="78"/>
      <c r="I6038" s="48">
        <f>tbl_raw_data[[#This Row],[Date Actioned]]-tbl_raw_data[[#This Row],[Date Tagged]]</f>
        <v>8.2291666622040793E-3</v>
      </c>
      <c r="J6038" s="46">
        <f>HOUR(tbl_raw_data[[#This Row],[Time_taken]])*60+MINUTE(tbl_raw_data[[#This Row],[Time_taken]])+SECOND(tbl_raw_data[[#This Row],[Time_taken]])/60</f>
        <v>11.85</v>
      </c>
      <c r="K6038" s="52">
        <f>DATE(YEAR(tbl_raw_data[[#This Row],[Date Actioned]]),MONTH(tbl_raw_data[[#This Row],[Date Actioned]]),DAY(tbl_raw_data[[#This Row],[Date Actioned]]))</f>
        <v>45166</v>
      </c>
      <c r="L6038" s="50" t="str">
        <f>UPPER(TEXT(tbl_raw_data[[#This Row],[updated_date]],"MMMM"))</f>
        <v>AUGUST</v>
      </c>
      <c r="M6038" s="50" t="str">
        <f>"WEEK "&amp; IF(ROUNDUP(DAY(tbl_raw_data[[#This Row],[updated_date]])/7,0)=5,4,ROUNDUP(DAY(tbl_raw_data[[#This Row],[updated_date]])/7,0))</f>
        <v>WEEK 4</v>
      </c>
      <c r="N6038" s="50" t="str">
        <f>UPPER(VLOOKUP(tbl_raw_data[[#This Row],[Analyst]],Settiings!$A$2:$B$16,2,0))</f>
        <v>FARDIN</v>
      </c>
      <c r="O6038" s="50" t="str">
        <f>TRIM(UPPER(tbl_raw_data[[#This Row],[Outcome]]))</f>
        <v>DECLINE</v>
      </c>
      <c r="P6038" s="50" t="str">
        <f>TRIM(UPPER(tbl_raw_data[[#This Row],[Queue Name]]))</f>
        <v>CONSUMER PRE BUREAU</v>
      </c>
      <c r="Q6038" s="50" t="str">
        <f>IF(tbl_raw_data[[#This Row],[Time taken in min]]&lt;=Settiings!$D$2,"SLA_MET","SLA_NOT_MET")</f>
        <v>SLA_MET</v>
      </c>
      <c r="R6038" s="94"/>
    </row>
    <row r="6039" spans="1:18" x14ac:dyDescent="0.3">
      <c r="A6039" s="8" t="s">
        <v>6881</v>
      </c>
      <c r="B6039" s="9">
        <v>45166.686261574076</v>
      </c>
      <c r="C6039" s="10">
        <v>45166.689351851855</v>
      </c>
      <c r="D6039" s="11" t="s">
        <v>27</v>
      </c>
      <c r="E6039" s="12" t="s">
        <v>9</v>
      </c>
      <c r="F6039" s="11" t="s">
        <v>43</v>
      </c>
      <c r="G6039" s="13"/>
      <c r="H6039" s="78"/>
      <c r="I6039" s="48">
        <f>tbl_raw_data[[#This Row],[Date Actioned]]-tbl_raw_data[[#This Row],[Date Tagged]]</f>
        <v>3.0902777798473835E-3</v>
      </c>
      <c r="J6039" s="46">
        <f>HOUR(tbl_raw_data[[#This Row],[Time_taken]])*60+MINUTE(tbl_raw_data[[#This Row],[Time_taken]])+SECOND(tbl_raw_data[[#This Row],[Time_taken]])/60</f>
        <v>4.45</v>
      </c>
      <c r="K6039" s="52">
        <f>DATE(YEAR(tbl_raw_data[[#This Row],[Date Actioned]]),MONTH(tbl_raw_data[[#This Row],[Date Actioned]]),DAY(tbl_raw_data[[#This Row],[Date Actioned]]))</f>
        <v>45166</v>
      </c>
      <c r="L6039" s="50" t="str">
        <f>UPPER(TEXT(tbl_raw_data[[#This Row],[updated_date]],"MMMM"))</f>
        <v>AUGUST</v>
      </c>
      <c r="M6039" s="50" t="str">
        <f>"WEEK "&amp; IF(ROUNDUP(DAY(tbl_raw_data[[#This Row],[updated_date]])/7,0)=5,4,ROUNDUP(DAY(tbl_raw_data[[#This Row],[updated_date]])/7,0))</f>
        <v>WEEK 4</v>
      </c>
      <c r="N6039" s="50" t="str">
        <f>UPPER(VLOOKUP(tbl_raw_data[[#This Row],[Analyst]],Settiings!$A$2:$B$16,2,0))</f>
        <v>MERCEDES</v>
      </c>
      <c r="O6039" s="50" t="str">
        <f>TRIM(UPPER(tbl_raw_data[[#This Row],[Outcome]]))</f>
        <v>DECLINE</v>
      </c>
      <c r="P6039" s="50" t="str">
        <f>TRIM(UPPER(tbl_raw_data[[#This Row],[Queue Name]]))</f>
        <v>CONSUMER EXISTING</v>
      </c>
      <c r="Q6039" s="50" t="str">
        <f>IF(tbl_raw_data[[#This Row],[Time taken in min]]&lt;=Settiings!$D$2,"SLA_MET","SLA_NOT_MET")</f>
        <v>SLA_MET</v>
      </c>
      <c r="R6039" s="94"/>
    </row>
    <row r="6040" spans="1:18" x14ac:dyDescent="0.3">
      <c r="A6040" s="8" t="s">
        <v>6882</v>
      </c>
      <c r="B6040" s="9">
        <v>45166.68645833333</v>
      </c>
      <c r="C6040" s="10">
        <v>45166.69667824074</v>
      </c>
      <c r="D6040" s="11" t="s">
        <v>27</v>
      </c>
      <c r="E6040" s="12" t="s">
        <v>9</v>
      </c>
      <c r="F6040" s="11" t="s">
        <v>70</v>
      </c>
      <c r="G6040" s="13" t="s">
        <v>6173</v>
      </c>
      <c r="H6040" s="78"/>
      <c r="I6040" s="48">
        <f>tbl_raw_data[[#This Row],[Date Actioned]]-tbl_raw_data[[#This Row],[Date Tagged]]</f>
        <v>1.021990740991896E-2</v>
      </c>
      <c r="J6040" s="46">
        <f>HOUR(tbl_raw_data[[#This Row],[Time_taken]])*60+MINUTE(tbl_raw_data[[#This Row],[Time_taken]])+SECOND(tbl_raw_data[[#This Row],[Time_taken]])/60</f>
        <v>14.716666666666667</v>
      </c>
      <c r="K6040" s="52">
        <f>DATE(YEAR(tbl_raw_data[[#This Row],[Date Actioned]]),MONTH(tbl_raw_data[[#This Row],[Date Actioned]]),DAY(tbl_raw_data[[#This Row],[Date Actioned]]))</f>
        <v>45166</v>
      </c>
      <c r="L6040" s="50" t="str">
        <f>UPPER(TEXT(tbl_raw_data[[#This Row],[updated_date]],"MMMM"))</f>
        <v>AUGUST</v>
      </c>
      <c r="M6040" s="50" t="str">
        <f>"WEEK "&amp; IF(ROUNDUP(DAY(tbl_raw_data[[#This Row],[updated_date]])/7,0)=5,4,ROUNDUP(DAY(tbl_raw_data[[#This Row],[updated_date]])/7,0))</f>
        <v>WEEK 4</v>
      </c>
      <c r="N6040" s="50" t="str">
        <f>UPPER(VLOOKUP(tbl_raw_data[[#This Row],[Analyst]],Settiings!$A$2:$B$16,2,0))</f>
        <v>ASIF</v>
      </c>
      <c r="O6040" s="50" t="str">
        <f>TRIM(UPPER(tbl_raw_data[[#This Row],[Outcome]]))</f>
        <v>DECLINE</v>
      </c>
      <c r="P6040" s="50" t="str">
        <f>TRIM(UPPER(tbl_raw_data[[#This Row],[Queue Name]]))</f>
        <v>CONSUMER EXISTING</v>
      </c>
      <c r="Q6040" s="50" t="str">
        <f>IF(tbl_raw_data[[#This Row],[Time taken in min]]&lt;=Settiings!$D$2,"SLA_MET","SLA_NOT_MET")</f>
        <v>SLA_MET</v>
      </c>
      <c r="R6040" s="94"/>
    </row>
    <row r="6041" spans="1:18" x14ac:dyDescent="0.3">
      <c r="A6041" s="8" t="s">
        <v>6884</v>
      </c>
      <c r="B6041" s="9">
        <v>45166.696817129632</v>
      </c>
      <c r="C6041" s="10">
        <v>45166.70071759259</v>
      </c>
      <c r="D6041" s="11" t="s">
        <v>27</v>
      </c>
      <c r="E6041" s="12" t="s">
        <v>9</v>
      </c>
      <c r="F6041" s="11" t="s">
        <v>70</v>
      </c>
      <c r="G6041" s="13" t="s">
        <v>4777</v>
      </c>
      <c r="H6041" s="78"/>
      <c r="I6041" s="48">
        <f>tbl_raw_data[[#This Row],[Date Actioned]]-tbl_raw_data[[#This Row],[Date Tagged]]</f>
        <v>3.900462957972195E-3</v>
      </c>
      <c r="J6041" s="46">
        <f>HOUR(tbl_raw_data[[#This Row],[Time_taken]])*60+MINUTE(tbl_raw_data[[#This Row],[Time_taken]])+SECOND(tbl_raw_data[[#This Row],[Time_taken]])/60</f>
        <v>5.6166666666666671</v>
      </c>
      <c r="K6041" s="52">
        <f>DATE(YEAR(tbl_raw_data[[#This Row],[Date Actioned]]),MONTH(tbl_raw_data[[#This Row],[Date Actioned]]),DAY(tbl_raw_data[[#This Row],[Date Actioned]]))</f>
        <v>45166</v>
      </c>
      <c r="L6041" s="50" t="str">
        <f>UPPER(TEXT(tbl_raw_data[[#This Row],[updated_date]],"MMMM"))</f>
        <v>AUGUST</v>
      </c>
      <c r="M6041" s="50" t="str">
        <f>"WEEK "&amp; IF(ROUNDUP(DAY(tbl_raw_data[[#This Row],[updated_date]])/7,0)=5,4,ROUNDUP(DAY(tbl_raw_data[[#This Row],[updated_date]])/7,0))</f>
        <v>WEEK 4</v>
      </c>
      <c r="N6041" s="50" t="str">
        <f>UPPER(VLOOKUP(tbl_raw_data[[#This Row],[Analyst]],Settiings!$A$2:$B$16,2,0))</f>
        <v>ASIF</v>
      </c>
      <c r="O6041" s="50" t="str">
        <f>TRIM(UPPER(tbl_raw_data[[#This Row],[Outcome]]))</f>
        <v>DECLINE</v>
      </c>
      <c r="P6041" s="50" t="str">
        <f>TRIM(UPPER(tbl_raw_data[[#This Row],[Queue Name]]))</f>
        <v>CONSUMER EXISTING</v>
      </c>
      <c r="Q6041" s="50" t="str">
        <f>IF(tbl_raw_data[[#This Row],[Time taken in min]]&lt;=Settiings!$D$2,"SLA_MET","SLA_NOT_MET")</f>
        <v>SLA_MET</v>
      </c>
      <c r="R6041" s="94"/>
    </row>
    <row r="6042" spans="1:18" x14ac:dyDescent="0.3">
      <c r="A6042" s="8" t="s">
        <v>6889</v>
      </c>
      <c r="B6042" s="9">
        <v>45166.706041666665</v>
      </c>
      <c r="C6042" s="10">
        <v>45166.711631944447</v>
      </c>
      <c r="D6042" s="11" t="s">
        <v>13</v>
      </c>
      <c r="E6042" s="12" t="s">
        <v>19</v>
      </c>
      <c r="F6042" s="11" t="s">
        <v>686</v>
      </c>
      <c r="G6042" s="13" t="s">
        <v>17</v>
      </c>
      <c r="H6042" s="78"/>
      <c r="I6042" s="48">
        <f>tbl_raw_data[[#This Row],[Date Actioned]]-tbl_raw_data[[#This Row],[Date Tagged]]</f>
        <v>5.5902777821756899E-3</v>
      </c>
      <c r="J6042" s="46">
        <f>HOUR(tbl_raw_data[[#This Row],[Time_taken]])*60+MINUTE(tbl_raw_data[[#This Row],[Time_taken]])+SECOND(tbl_raw_data[[#This Row],[Time_taken]])/60</f>
        <v>8.0500000000000007</v>
      </c>
      <c r="K6042" s="52">
        <f>DATE(YEAR(tbl_raw_data[[#This Row],[Date Actioned]]),MONTH(tbl_raw_data[[#This Row],[Date Actioned]]),DAY(tbl_raw_data[[#This Row],[Date Actioned]]))</f>
        <v>45166</v>
      </c>
      <c r="L6042" s="50" t="str">
        <f>UPPER(TEXT(tbl_raw_data[[#This Row],[updated_date]],"MMMM"))</f>
        <v>AUGUST</v>
      </c>
      <c r="M6042" s="50" t="str">
        <f>"WEEK "&amp; IF(ROUNDUP(DAY(tbl_raw_data[[#This Row],[updated_date]])/7,0)=5,4,ROUNDUP(DAY(tbl_raw_data[[#This Row],[updated_date]])/7,0))</f>
        <v>WEEK 4</v>
      </c>
      <c r="N6042" s="50" t="str">
        <f>UPPER(VLOOKUP(tbl_raw_data[[#This Row],[Analyst]],Settiings!$A$2:$B$16,2,0))</f>
        <v>FARDIN</v>
      </c>
      <c r="O6042" s="50" t="str">
        <f>TRIM(UPPER(tbl_raw_data[[#This Row],[Outcome]]))</f>
        <v>APPROVE</v>
      </c>
      <c r="P6042" s="50" t="str">
        <f>TRIM(UPPER(tbl_raw_data[[#This Row],[Queue Name]]))</f>
        <v>CONSUMER POST BUREAU</v>
      </c>
      <c r="Q6042" s="50" t="str">
        <f>IF(tbl_raw_data[[#This Row],[Time taken in min]]&lt;=Settiings!$D$2,"SLA_MET","SLA_NOT_MET")</f>
        <v>SLA_MET</v>
      </c>
      <c r="R6042" s="94"/>
    </row>
    <row r="6043" spans="1:18" x14ac:dyDescent="0.3">
      <c r="A6043" s="8" t="s">
        <v>6890</v>
      </c>
      <c r="B6043" s="9">
        <v>45166.708981481483</v>
      </c>
      <c r="C6043" s="10">
        <v>45166.714143518519</v>
      </c>
      <c r="D6043" s="11" t="s">
        <v>13</v>
      </c>
      <c r="E6043" s="12" t="s">
        <v>9</v>
      </c>
      <c r="F6043" s="11" t="s">
        <v>53</v>
      </c>
      <c r="G6043" s="13" t="s">
        <v>17</v>
      </c>
      <c r="H6043" s="78"/>
      <c r="I6043" s="48">
        <f>tbl_raw_data[[#This Row],[Date Actioned]]-tbl_raw_data[[#This Row],[Date Tagged]]</f>
        <v>5.1620370359160006E-3</v>
      </c>
      <c r="J6043" s="46">
        <f>HOUR(tbl_raw_data[[#This Row],[Time_taken]])*60+MINUTE(tbl_raw_data[[#This Row],[Time_taken]])+SECOND(tbl_raw_data[[#This Row],[Time_taken]])/60</f>
        <v>7.4333333333333336</v>
      </c>
      <c r="K6043" s="52">
        <f>DATE(YEAR(tbl_raw_data[[#This Row],[Date Actioned]]),MONTH(tbl_raw_data[[#This Row],[Date Actioned]]),DAY(tbl_raw_data[[#This Row],[Date Actioned]]))</f>
        <v>45166</v>
      </c>
      <c r="L6043" s="50" t="str">
        <f>UPPER(TEXT(tbl_raw_data[[#This Row],[updated_date]],"MMMM"))</f>
        <v>AUGUST</v>
      </c>
      <c r="M6043" s="50" t="str">
        <f>"WEEK "&amp; IF(ROUNDUP(DAY(tbl_raw_data[[#This Row],[updated_date]])/7,0)=5,4,ROUNDUP(DAY(tbl_raw_data[[#This Row],[updated_date]])/7,0))</f>
        <v>WEEK 4</v>
      </c>
      <c r="N6043" s="50" t="str">
        <f>UPPER(VLOOKUP(tbl_raw_data[[#This Row],[Analyst]],Settiings!$A$2:$B$16,2,0))</f>
        <v>NAVED</v>
      </c>
      <c r="O6043" s="50" t="str">
        <f>TRIM(UPPER(tbl_raw_data[[#This Row],[Outcome]]))</f>
        <v>APPROVE</v>
      </c>
      <c r="P6043" s="50" t="str">
        <f>TRIM(UPPER(tbl_raw_data[[#This Row],[Queue Name]]))</f>
        <v>CONSUMER EXISTING</v>
      </c>
      <c r="Q6043" s="50" t="str">
        <f>IF(tbl_raw_data[[#This Row],[Time taken in min]]&lt;=Settiings!$D$2,"SLA_MET","SLA_NOT_MET")</f>
        <v>SLA_MET</v>
      </c>
      <c r="R6043" s="94"/>
    </row>
    <row r="6044" spans="1:18" x14ac:dyDescent="0.3">
      <c r="A6044" s="8" t="s">
        <v>6892</v>
      </c>
      <c r="B6044" s="9">
        <v>45166.71193287037</v>
      </c>
      <c r="C6044" s="10">
        <v>45166.72084490741</v>
      </c>
      <c r="D6044" s="11" t="s">
        <v>13</v>
      </c>
      <c r="E6044" s="12" t="s">
        <v>9</v>
      </c>
      <c r="F6044" s="11" t="s">
        <v>16</v>
      </c>
      <c r="G6044" s="13"/>
      <c r="H6044" s="78"/>
      <c r="I6044" s="48">
        <f>tbl_raw_data[[#This Row],[Date Actioned]]-tbl_raw_data[[#This Row],[Date Tagged]]</f>
        <v>8.9120370394084603E-3</v>
      </c>
      <c r="J6044" s="46">
        <f>HOUR(tbl_raw_data[[#This Row],[Time_taken]])*60+MINUTE(tbl_raw_data[[#This Row],[Time_taken]])+SECOND(tbl_raw_data[[#This Row],[Time_taken]])/60</f>
        <v>12.833333333333334</v>
      </c>
      <c r="K6044" s="52">
        <f>DATE(YEAR(tbl_raw_data[[#This Row],[Date Actioned]]),MONTH(tbl_raw_data[[#This Row],[Date Actioned]]),DAY(tbl_raw_data[[#This Row],[Date Actioned]]))</f>
        <v>45166</v>
      </c>
      <c r="L6044" s="50" t="str">
        <f>UPPER(TEXT(tbl_raw_data[[#This Row],[updated_date]],"MMMM"))</f>
        <v>AUGUST</v>
      </c>
      <c r="M6044" s="50" t="str">
        <f>"WEEK "&amp; IF(ROUNDUP(DAY(tbl_raw_data[[#This Row],[updated_date]])/7,0)=5,4,ROUNDUP(DAY(tbl_raw_data[[#This Row],[updated_date]])/7,0))</f>
        <v>WEEK 4</v>
      </c>
      <c r="N6044" s="50" t="str">
        <f>UPPER(VLOOKUP(tbl_raw_data[[#This Row],[Analyst]],Settiings!$A$2:$B$16,2,0))</f>
        <v>CAMROOON</v>
      </c>
      <c r="O6044" s="50" t="str">
        <f>TRIM(UPPER(tbl_raw_data[[#This Row],[Outcome]]))</f>
        <v>APPROVE</v>
      </c>
      <c r="P6044" s="50" t="str">
        <f>TRIM(UPPER(tbl_raw_data[[#This Row],[Queue Name]]))</f>
        <v>CONSUMER EXISTING</v>
      </c>
      <c r="Q6044" s="50" t="str">
        <f>IF(tbl_raw_data[[#This Row],[Time taken in min]]&lt;=Settiings!$D$2,"SLA_MET","SLA_NOT_MET")</f>
        <v>SLA_MET</v>
      </c>
      <c r="R6044" s="94"/>
    </row>
    <row r="6045" spans="1:18" x14ac:dyDescent="0.3">
      <c r="A6045" s="8" t="s">
        <v>6893</v>
      </c>
      <c r="B6045" s="9">
        <v>45166.712418981479</v>
      </c>
      <c r="C6045" s="10">
        <v>45166.72587962963</v>
      </c>
      <c r="D6045" s="11" t="s">
        <v>13</v>
      </c>
      <c r="E6045" s="12" t="s">
        <v>9</v>
      </c>
      <c r="F6045" s="11" t="s">
        <v>24</v>
      </c>
      <c r="G6045" s="13"/>
      <c r="H6045" s="78"/>
      <c r="I6045" s="48">
        <f>tbl_raw_data[[#This Row],[Date Actioned]]-tbl_raw_data[[#This Row],[Date Tagged]]</f>
        <v>1.3460648151522037E-2</v>
      </c>
      <c r="J6045" s="46">
        <f>HOUR(tbl_raw_data[[#This Row],[Time_taken]])*60+MINUTE(tbl_raw_data[[#This Row],[Time_taken]])+SECOND(tbl_raw_data[[#This Row],[Time_taken]])/60</f>
        <v>19.383333333333333</v>
      </c>
      <c r="K6045" s="52">
        <f>DATE(YEAR(tbl_raw_data[[#This Row],[Date Actioned]]),MONTH(tbl_raw_data[[#This Row],[Date Actioned]]),DAY(tbl_raw_data[[#This Row],[Date Actioned]]))</f>
        <v>45166</v>
      </c>
      <c r="L6045" s="50" t="str">
        <f>UPPER(TEXT(tbl_raw_data[[#This Row],[updated_date]],"MMMM"))</f>
        <v>AUGUST</v>
      </c>
      <c r="M6045" s="50" t="str">
        <f>"WEEK "&amp; IF(ROUNDUP(DAY(tbl_raw_data[[#This Row],[updated_date]])/7,0)=5,4,ROUNDUP(DAY(tbl_raw_data[[#This Row],[updated_date]])/7,0))</f>
        <v>WEEK 4</v>
      </c>
      <c r="N6045" s="50" t="str">
        <f>UPPER(VLOOKUP(tbl_raw_data[[#This Row],[Analyst]],Settiings!$A$2:$B$16,2,0))</f>
        <v>QUADIR</v>
      </c>
      <c r="O6045" s="50" t="str">
        <f>TRIM(UPPER(tbl_raw_data[[#This Row],[Outcome]]))</f>
        <v>APPROVE</v>
      </c>
      <c r="P6045" s="50" t="str">
        <f>TRIM(UPPER(tbl_raw_data[[#This Row],[Queue Name]]))</f>
        <v>CONSUMER EXISTING</v>
      </c>
      <c r="Q6045" s="50" t="str">
        <f>IF(tbl_raw_data[[#This Row],[Time taken in min]]&lt;=Settiings!$D$2,"SLA_MET","SLA_NOT_MET")</f>
        <v>SLA_MET</v>
      </c>
      <c r="R6045" s="94"/>
    </row>
    <row r="6046" spans="1:18" x14ac:dyDescent="0.3">
      <c r="A6046" s="8" t="s">
        <v>6894</v>
      </c>
      <c r="B6046" s="9">
        <v>45166.715162037035</v>
      </c>
      <c r="C6046" s="10">
        <v>45166.723981481482</v>
      </c>
      <c r="D6046" s="11" t="s">
        <v>13</v>
      </c>
      <c r="E6046" s="12" t="s">
        <v>47</v>
      </c>
      <c r="F6046" s="11" t="s">
        <v>53</v>
      </c>
      <c r="G6046" s="13" t="s">
        <v>785</v>
      </c>
      <c r="H6046" s="78"/>
      <c r="I6046" s="48">
        <f>tbl_raw_data[[#This Row],[Date Actioned]]-tbl_raw_data[[#This Row],[Date Tagged]]</f>
        <v>8.819444446999114E-3</v>
      </c>
      <c r="J6046" s="46">
        <f>HOUR(tbl_raw_data[[#This Row],[Time_taken]])*60+MINUTE(tbl_raw_data[[#This Row],[Time_taken]])+SECOND(tbl_raw_data[[#This Row],[Time_taken]])/60</f>
        <v>12.7</v>
      </c>
      <c r="K6046" s="52">
        <f>DATE(YEAR(tbl_raw_data[[#This Row],[Date Actioned]]),MONTH(tbl_raw_data[[#This Row],[Date Actioned]]),DAY(tbl_raw_data[[#This Row],[Date Actioned]]))</f>
        <v>45166</v>
      </c>
      <c r="L6046" s="50" t="str">
        <f>UPPER(TEXT(tbl_raw_data[[#This Row],[updated_date]],"MMMM"))</f>
        <v>AUGUST</v>
      </c>
      <c r="M6046" s="50" t="str">
        <f>"WEEK "&amp; IF(ROUNDUP(DAY(tbl_raw_data[[#This Row],[updated_date]])/7,0)=5,4,ROUNDUP(DAY(tbl_raw_data[[#This Row],[updated_date]])/7,0))</f>
        <v>WEEK 4</v>
      </c>
      <c r="N6046" s="50" t="str">
        <f>UPPER(VLOOKUP(tbl_raw_data[[#This Row],[Analyst]],Settiings!$A$2:$B$16,2,0))</f>
        <v>NAVED</v>
      </c>
      <c r="O6046" s="50" t="str">
        <f>TRIM(UPPER(tbl_raw_data[[#This Row],[Outcome]]))</f>
        <v>APPROVE</v>
      </c>
      <c r="P6046" s="50" t="str">
        <f>TRIM(UPPER(tbl_raw_data[[#This Row],[Queue Name]]))</f>
        <v>CONSUMER PRE BUREAU</v>
      </c>
      <c r="Q6046" s="50" t="str">
        <f>IF(tbl_raw_data[[#This Row],[Time taken in min]]&lt;=Settiings!$D$2,"SLA_MET","SLA_NOT_MET")</f>
        <v>SLA_MET</v>
      </c>
      <c r="R6046" s="94"/>
    </row>
    <row r="6047" spans="1:18" x14ac:dyDescent="0.3">
      <c r="A6047" s="8" t="s">
        <v>6896</v>
      </c>
      <c r="B6047" s="9">
        <v>45166.717094907406</v>
      </c>
      <c r="C6047" s="10">
        <v>45166.725104166668</v>
      </c>
      <c r="D6047" s="11" t="s">
        <v>13</v>
      </c>
      <c r="E6047" s="12" t="s">
        <v>9</v>
      </c>
      <c r="F6047" s="11" t="s">
        <v>70</v>
      </c>
      <c r="G6047" s="13" t="s">
        <v>17</v>
      </c>
      <c r="H6047" s="78"/>
      <c r="I6047" s="48">
        <f>tbl_raw_data[[#This Row],[Date Actioned]]-tbl_raw_data[[#This Row],[Date Tagged]]</f>
        <v>8.0092592615983449E-3</v>
      </c>
      <c r="J6047" s="46">
        <f>HOUR(tbl_raw_data[[#This Row],[Time_taken]])*60+MINUTE(tbl_raw_data[[#This Row],[Time_taken]])+SECOND(tbl_raw_data[[#This Row],[Time_taken]])/60</f>
        <v>11.533333333333333</v>
      </c>
      <c r="K6047" s="52">
        <f>DATE(YEAR(tbl_raw_data[[#This Row],[Date Actioned]]),MONTH(tbl_raw_data[[#This Row],[Date Actioned]]),DAY(tbl_raw_data[[#This Row],[Date Actioned]]))</f>
        <v>45166</v>
      </c>
      <c r="L6047" s="50" t="str">
        <f>UPPER(TEXT(tbl_raw_data[[#This Row],[updated_date]],"MMMM"))</f>
        <v>AUGUST</v>
      </c>
      <c r="M6047" s="50" t="str">
        <f>"WEEK "&amp; IF(ROUNDUP(DAY(tbl_raw_data[[#This Row],[updated_date]])/7,0)=5,4,ROUNDUP(DAY(tbl_raw_data[[#This Row],[updated_date]])/7,0))</f>
        <v>WEEK 4</v>
      </c>
      <c r="N6047" s="50" t="str">
        <f>UPPER(VLOOKUP(tbl_raw_data[[#This Row],[Analyst]],Settiings!$A$2:$B$16,2,0))</f>
        <v>ASIF</v>
      </c>
      <c r="O6047" s="50" t="str">
        <f>TRIM(UPPER(tbl_raw_data[[#This Row],[Outcome]]))</f>
        <v>APPROVE</v>
      </c>
      <c r="P6047" s="50" t="str">
        <f>TRIM(UPPER(tbl_raw_data[[#This Row],[Queue Name]]))</f>
        <v>CONSUMER EXISTING</v>
      </c>
      <c r="Q6047" s="50" t="str">
        <f>IF(tbl_raw_data[[#This Row],[Time taken in min]]&lt;=Settiings!$D$2,"SLA_MET","SLA_NOT_MET")</f>
        <v>SLA_MET</v>
      </c>
      <c r="R6047" s="94"/>
    </row>
    <row r="6048" spans="1:18" x14ac:dyDescent="0.3">
      <c r="A6048" s="8" t="s">
        <v>6898</v>
      </c>
      <c r="B6048" s="9">
        <v>45166.721226851849</v>
      </c>
      <c r="C6048" s="10">
        <v>45166.729930555557</v>
      </c>
      <c r="D6048" s="11" t="s">
        <v>13</v>
      </c>
      <c r="E6048" s="12" t="s">
        <v>9</v>
      </c>
      <c r="F6048" s="11" t="s">
        <v>53</v>
      </c>
      <c r="G6048" s="13" t="s">
        <v>17</v>
      </c>
      <c r="H6048" s="78"/>
      <c r="I6048" s="48">
        <f>tbl_raw_data[[#This Row],[Date Actioned]]-tbl_raw_data[[#This Row],[Date Tagged]]</f>
        <v>8.7037037083064206E-3</v>
      </c>
      <c r="J6048" s="46">
        <f>HOUR(tbl_raw_data[[#This Row],[Time_taken]])*60+MINUTE(tbl_raw_data[[#This Row],[Time_taken]])+SECOND(tbl_raw_data[[#This Row],[Time_taken]])/60</f>
        <v>12.533333333333333</v>
      </c>
      <c r="K6048" s="52">
        <f>DATE(YEAR(tbl_raw_data[[#This Row],[Date Actioned]]),MONTH(tbl_raw_data[[#This Row],[Date Actioned]]),DAY(tbl_raw_data[[#This Row],[Date Actioned]]))</f>
        <v>45166</v>
      </c>
      <c r="L6048" s="50" t="str">
        <f>UPPER(TEXT(tbl_raw_data[[#This Row],[updated_date]],"MMMM"))</f>
        <v>AUGUST</v>
      </c>
      <c r="M6048" s="50" t="str">
        <f>"WEEK "&amp; IF(ROUNDUP(DAY(tbl_raw_data[[#This Row],[updated_date]])/7,0)=5,4,ROUNDUP(DAY(tbl_raw_data[[#This Row],[updated_date]])/7,0))</f>
        <v>WEEK 4</v>
      </c>
      <c r="N6048" s="50" t="str">
        <f>UPPER(VLOOKUP(tbl_raw_data[[#This Row],[Analyst]],Settiings!$A$2:$B$16,2,0))</f>
        <v>NAVED</v>
      </c>
      <c r="O6048" s="50" t="str">
        <f>TRIM(UPPER(tbl_raw_data[[#This Row],[Outcome]]))</f>
        <v>APPROVE</v>
      </c>
      <c r="P6048" s="50" t="str">
        <f>TRIM(UPPER(tbl_raw_data[[#This Row],[Queue Name]]))</f>
        <v>CONSUMER EXISTING</v>
      </c>
      <c r="Q6048" s="50" t="str">
        <f>IF(tbl_raw_data[[#This Row],[Time taken in min]]&lt;=Settiings!$D$2,"SLA_MET","SLA_NOT_MET")</f>
        <v>SLA_MET</v>
      </c>
      <c r="R6048" s="94"/>
    </row>
    <row r="6049" spans="1:18" x14ac:dyDescent="0.3">
      <c r="A6049" s="8" t="s">
        <v>6899</v>
      </c>
      <c r="B6049" s="9">
        <v>45166.722557870373</v>
      </c>
      <c r="C6049" s="10">
        <v>45166.734803240739</v>
      </c>
      <c r="D6049" s="11" t="s">
        <v>13</v>
      </c>
      <c r="E6049" s="12" t="s">
        <v>47</v>
      </c>
      <c r="F6049" s="11" t="s">
        <v>70</v>
      </c>
      <c r="G6049" s="13" t="s">
        <v>128</v>
      </c>
      <c r="H6049" s="78"/>
      <c r="I6049" s="48">
        <f>tbl_raw_data[[#This Row],[Date Actioned]]-tbl_raw_data[[#This Row],[Date Tagged]]</f>
        <v>1.2245370366144925E-2</v>
      </c>
      <c r="J6049" s="46">
        <f>HOUR(tbl_raw_data[[#This Row],[Time_taken]])*60+MINUTE(tbl_raw_data[[#This Row],[Time_taken]])+SECOND(tbl_raw_data[[#This Row],[Time_taken]])/60</f>
        <v>17.633333333333333</v>
      </c>
      <c r="K6049" s="52">
        <f>DATE(YEAR(tbl_raw_data[[#This Row],[Date Actioned]]),MONTH(tbl_raw_data[[#This Row],[Date Actioned]]),DAY(tbl_raw_data[[#This Row],[Date Actioned]]))</f>
        <v>45166</v>
      </c>
      <c r="L6049" s="50" t="str">
        <f>UPPER(TEXT(tbl_raw_data[[#This Row],[updated_date]],"MMMM"))</f>
        <v>AUGUST</v>
      </c>
      <c r="M6049" s="50" t="str">
        <f>"WEEK "&amp; IF(ROUNDUP(DAY(tbl_raw_data[[#This Row],[updated_date]])/7,0)=5,4,ROUNDUP(DAY(tbl_raw_data[[#This Row],[updated_date]])/7,0))</f>
        <v>WEEK 4</v>
      </c>
      <c r="N6049" s="50" t="str">
        <f>UPPER(VLOOKUP(tbl_raw_data[[#This Row],[Analyst]],Settiings!$A$2:$B$16,2,0))</f>
        <v>ASIF</v>
      </c>
      <c r="O6049" s="50" t="str">
        <f>TRIM(UPPER(tbl_raw_data[[#This Row],[Outcome]]))</f>
        <v>APPROVE</v>
      </c>
      <c r="P6049" s="50" t="str">
        <f>TRIM(UPPER(tbl_raw_data[[#This Row],[Queue Name]]))</f>
        <v>CONSUMER PRE BUREAU</v>
      </c>
      <c r="Q6049" s="50" t="str">
        <f>IF(tbl_raw_data[[#This Row],[Time taken in min]]&lt;=Settiings!$D$2,"SLA_MET","SLA_NOT_MET")</f>
        <v>SLA_MET</v>
      </c>
      <c r="R6049" s="94"/>
    </row>
    <row r="6050" spans="1:18" x14ac:dyDescent="0.3">
      <c r="A6050" s="8" t="s">
        <v>6900</v>
      </c>
      <c r="B6050" s="9">
        <v>45166.722951388889</v>
      </c>
      <c r="C6050" s="10">
        <v>45166.730439814812</v>
      </c>
      <c r="D6050" s="11" t="s">
        <v>13</v>
      </c>
      <c r="E6050" s="12" t="s">
        <v>9</v>
      </c>
      <c r="F6050" s="11" t="s">
        <v>70</v>
      </c>
      <c r="G6050" s="13" t="s">
        <v>17</v>
      </c>
      <c r="H6050" s="78"/>
      <c r="I6050" s="48">
        <f>tbl_raw_data[[#This Row],[Date Actioned]]-tbl_raw_data[[#This Row],[Date Tagged]]</f>
        <v>7.4884259229293093E-3</v>
      </c>
      <c r="J6050" s="46">
        <f>HOUR(tbl_raw_data[[#This Row],[Time_taken]])*60+MINUTE(tbl_raw_data[[#This Row],[Time_taken]])+SECOND(tbl_raw_data[[#This Row],[Time_taken]])/60</f>
        <v>10.783333333333333</v>
      </c>
      <c r="K6050" s="52">
        <f>DATE(YEAR(tbl_raw_data[[#This Row],[Date Actioned]]),MONTH(tbl_raw_data[[#This Row],[Date Actioned]]),DAY(tbl_raw_data[[#This Row],[Date Actioned]]))</f>
        <v>45166</v>
      </c>
      <c r="L6050" s="50" t="str">
        <f>UPPER(TEXT(tbl_raw_data[[#This Row],[updated_date]],"MMMM"))</f>
        <v>AUGUST</v>
      </c>
      <c r="M6050" s="50" t="str">
        <f>"WEEK "&amp; IF(ROUNDUP(DAY(tbl_raw_data[[#This Row],[updated_date]])/7,0)=5,4,ROUNDUP(DAY(tbl_raw_data[[#This Row],[updated_date]])/7,0))</f>
        <v>WEEK 4</v>
      </c>
      <c r="N6050" s="50" t="str">
        <f>UPPER(VLOOKUP(tbl_raw_data[[#This Row],[Analyst]],Settiings!$A$2:$B$16,2,0))</f>
        <v>ASIF</v>
      </c>
      <c r="O6050" s="50" t="str">
        <f>TRIM(UPPER(tbl_raw_data[[#This Row],[Outcome]]))</f>
        <v>APPROVE</v>
      </c>
      <c r="P6050" s="50" t="str">
        <f>TRIM(UPPER(tbl_raw_data[[#This Row],[Queue Name]]))</f>
        <v>CONSUMER EXISTING</v>
      </c>
      <c r="Q6050" s="50" t="str">
        <f>IF(tbl_raw_data[[#This Row],[Time taken in min]]&lt;=Settiings!$D$2,"SLA_MET","SLA_NOT_MET")</f>
        <v>SLA_MET</v>
      </c>
      <c r="R6050" s="94"/>
    </row>
    <row r="6051" spans="1:18" x14ac:dyDescent="0.3">
      <c r="A6051" s="8" t="s">
        <v>6902</v>
      </c>
      <c r="B6051" s="9">
        <v>45166.728159722225</v>
      </c>
      <c r="C6051" s="10">
        <v>45166.737164351849</v>
      </c>
      <c r="D6051" s="11" t="s">
        <v>13</v>
      </c>
      <c r="E6051" s="12" t="s">
        <v>47</v>
      </c>
      <c r="F6051" s="11" t="s">
        <v>53</v>
      </c>
      <c r="G6051" s="13" t="s">
        <v>5383</v>
      </c>
      <c r="H6051" s="78"/>
      <c r="I6051" s="48">
        <f>tbl_raw_data[[#This Row],[Date Actioned]]-tbl_raw_data[[#This Row],[Date Tagged]]</f>
        <v>9.0046296245418489E-3</v>
      </c>
      <c r="J6051" s="46">
        <f>HOUR(tbl_raw_data[[#This Row],[Time_taken]])*60+MINUTE(tbl_raw_data[[#This Row],[Time_taken]])+SECOND(tbl_raw_data[[#This Row],[Time_taken]])/60</f>
        <v>12.966666666666667</v>
      </c>
      <c r="K6051" s="52">
        <f>DATE(YEAR(tbl_raw_data[[#This Row],[Date Actioned]]),MONTH(tbl_raw_data[[#This Row],[Date Actioned]]),DAY(tbl_raw_data[[#This Row],[Date Actioned]]))</f>
        <v>45166</v>
      </c>
      <c r="L6051" s="50" t="str">
        <f>UPPER(TEXT(tbl_raw_data[[#This Row],[updated_date]],"MMMM"))</f>
        <v>AUGUST</v>
      </c>
      <c r="M6051" s="50" t="str">
        <f>"WEEK "&amp; IF(ROUNDUP(DAY(tbl_raw_data[[#This Row],[updated_date]])/7,0)=5,4,ROUNDUP(DAY(tbl_raw_data[[#This Row],[updated_date]])/7,0))</f>
        <v>WEEK 4</v>
      </c>
      <c r="N6051" s="50" t="str">
        <f>UPPER(VLOOKUP(tbl_raw_data[[#This Row],[Analyst]],Settiings!$A$2:$B$16,2,0))</f>
        <v>NAVED</v>
      </c>
      <c r="O6051" s="50" t="str">
        <f>TRIM(UPPER(tbl_raw_data[[#This Row],[Outcome]]))</f>
        <v>APPROVE</v>
      </c>
      <c r="P6051" s="50" t="str">
        <f>TRIM(UPPER(tbl_raw_data[[#This Row],[Queue Name]]))</f>
        <v>CONSUMER PRE BUREAU</v>
      </c>
      <c r="Q6051" s="50" t="str">
        <f>IF(tbl_raw_data[[#This Row],[Time taken in min]]&lt;=Settiings!$D$2,"SLA_MET","SLA_NOT_MET")</f>
        <v>SLA_MET</v>
      </c>
      <c r="R6051" s="94"/>
    </row>
    <row r="6052" spans="1:18" x14ac:dyDescent="0.3">
      <c r="A6052" s="8" t="s">
        <v>6904</v>
      </c>
      <c r="B6052" s="9">
        <v>45166.733182870368</v>
      </c>
      <c r="C6052" s="10">
        <v>45166.738402777781</v>
      </c>
      <c r="D6052" s="11" t="s">
        <v>13</v>
      </c>
      <c r="E6052" s="12" t="s">
        <v>19</v>
      </c>
      <c r="F6052" s="11" t="s">
        <v>43</v>
      </c>
      <c r="G6052" s="13"/>
      <c r="H6052" s="78"/>
      <c r="I6052" s="48">
        <f>tbl_raw_data[[#This Row],[Date Actioned]]-tbl_raw_data[[#This Row],[Date Tagged]]</f>
        <v>5.2199074125383049E-3</v>
      </c>
      <c r="J6052" s="46">
        <f>HOUR(tbl_raw_data[[#This Row],[Time_taken]])*60+MINUTE(tbl_raw_data[[#This Row],[Time_taken]])+SECOND(tbl_raw_data[[#This Row],[Time_taken]])/60</f>
        <v>7.5166666666666666</v>
      </c>
      <c r="K6052" s="52">
        <f>DATE(YEAR(tbl_raw_data[[#This Row],[Date Actioned]]),MONTH(tbl_raw_data[[#This Row],[Date Actioned]]),DAY(tbl_raw_data[[#This Row],[Date Actioned]]))</f>
        <v>45166</v>
      </c>
      <c r="L6052" s="50" t="str">
        <f>UPPER(TEXT(tbl_raw_data[[#This Row],[updated_date]],"MMMM"))</f>
        <v>AUGUST</v>
      </c>
      <c r="M6052" s="50" t="str">
        <f>"WEEK "&amp; IF(ROUNDUP(DAY(tbl_raw_data[[#This Row],[updated_date]])/7,0)=5,4,ROUNDUP(DAY(tbl_raw_data[[#This Row],[updated_date]])/7,0))</f>
        <v>WEEK 4</v>
      </c>
      <c r="N6052" s="50" t="str">
        <f>UPPER(VLOOKUP(tbl_raw_data[[#This Row],[Analyst]],Settiings!$A$2:$B$16,2,0))</f>
        <v>MERCEDES</v>
      </c>
      <c r="O6052" s="50" t="str">
        <f>TRIM(UPPER(tbl_raw_data[[#This Row],[Outcome]]))</f>
        <v>APPROVE</v>
      </c>
      <c r="P6052" s="50" t="str">
        <f>TRIM(UPPER(tbl_raw_data[[#This Row],[Queue Name]]))</f>
        <v>CONSUMER POST BUREAU</v>
      </c>
      <c r="Q6052" s="50" t="str">
        <f>IF(tbl_raw_data[[#This Row],[Time taken in min]]&lt;=Settiings!$D$2,"SLA_MET","SLA_NOT_MET")</f>
        <v>SLA_MET</v>
      </c>
      <c r="R6052" s="94"/>
    </row>
    <row r="6053" spans="1:18" x14ac:dyDescent="0.3">
      <c r="A6053" s="8" t="s">
        <v>6905</v>
      </c>
      <c r="B6053" s="9">
        <v>45166.735081018516</v>
      </c>
      <c r="C6053" s="10">
        <v>45166.742581018516</v>
      </c>
      <c r="D6053" s="11" t="s">
        <v>13</v>
      </c>
      <c r="E6053" s="12" t="s">
        <v>9</v>
      </c>
      <c r="F6053" s="11" t="s">
        <v>53</v>
      </c>
      <c r="G6053" s="13" t="s">
        <v>17</v>
      </c>
      <c r="H6053" s="78"/>
      <c r="I6053" s="48">
        <f>tbl_raw_data[[#This Row],[Date Actioned]]-tbl_raw_data[[#This Row],[Date Tagged]]</f>
        <v>7.4999999997089617E-3</v>
      </c>
      <c r="J6053" s="46">
        <f>HOUR(tbl_raw_data[[#This Row],[Time_taken]])*60+MINUTE(tbl_raw_data[[#This Row],[Time_taken]])+SECOND(tbl_raw_data[[#This Row],[Time_taken]])/60</f>
        <v>10.8</v>
      </c>
      <c r="K6053" s="52">
        <f>DATE(YEAR(tbl_raw_data[[#This Row],[Date Actioned]]),MONTH(tbl_raw_data[[#This Row],[Date Actioned]]),DAY(tbl_raw_data[[#This Row],[Date Actioned]]))</f>
        <v>45166</v>
      </c>
      <c r="L6053" s="50" t="str">
        <f>UPPER(TEXT(tbl_raw_data[[#This Row],[updated_date]],"MMMM"))</f>
        <v>AUGUST</v>
      </c>
      <c r="M6053" s="50" t="str">
        <f>"WEEK "&amp; IF(ROUNDUP(DAY(tbl_raw_data[[#This Row],[updated_date]])/7,0)=5,4,ROUNDUP(DAY(tbl_raw_data[[#This Row],[updated_date]])/7,0))</f>
        <v>WEEK 4</v>
      </c>
      <c r="N6053" s="50" t="str">
        <f>UPPER(VLOOKUP(tbl_raw_data[[#This Row],[Analyst]],Settiings!$A$2:$B$16,2,0))</f>
        <v>NAVED</v>
      </c>
      <c r="O6053" s="50" t="str">
        <f>TRIM(UPPER(tbl_raw_data[[#This Row],[Outcome]]))</f>
        <v>APPROVE</v>
      </c>
      <c r="P6053" s="50" t="str">
        <f>TRIM(UPPER(tbl_raw_data[[#This Row],[Queue Name]]))</f>
        <v>CONSUMER EXISTING</v>
      </c>
      <c r="Q6053" s="50" t="str">
        <f>IF(tbl_raw_data[[#This Row],[Time taken in min]]&lt;=Settiings!$D$2,"SLA_MET","SLA_NOT_MET")</f>
        <v>SLA_MET</v>
      </c>
      <c r="R6053" s="94"/>
    </row>
    <row r="6054" spans="1:18" x14ac:dyDescent="0.3">
      <c r="A6054" s="8" t="s">
        <v>6908</v>
      </c>
      <c r="B6054" s="9">
        <v>45166.741770833331</v>
      </c>
      <c r="C6054" s="10">
        <v>45166.752928240741</v>
      </c>
      <c r="D6054" s="11" t="s">
        <v>13</v>
      </c>
      <c r="E6054" s="12" t="s">
        <v>19</v>
      </c>
      <c r="F6054" s="11" t="s">
        <v>43</v>
      </c>
      <c r="G6054" s="13"/>
      <c r="H6054" s="78"/>
      <c r="I6054" s="48">
        <f>tbl_raw_data[[#This Row],[Date Actioned]]-tbl_raw_data[[#This Row],[Date Tagged]]</f>
        <v>1.1157407410792075E-2</v>
      </c>
      <c r="J6054" s="46">
        <f>HOUR(tbl_raw_data[[#This Row],[Time_taken]])*60+MINUTE(tbl_raw_data[[#This Row],[Time_taken]])+SECOND(tbl_raw_data[[#This Row],[Time_taken]])/60</f>
        <v>16.066666666666666</v>
      </c>
      <c r="K6054" s="52">
        <f>DATE(YEAR(tbl_raw_data[[#This Row],[Date Actioned]]),MONTH(tbl_raw_data[[#This Row],[Date Actioned]]),DAY(tbl_raw_data[[#This Row],[Date Actioned]]))</f>
        <v>45166</v>
      </c>
      <c r="L6054" s="50" t="str">
        <f>UPPER(TEXT(tbl_raw_data[[#This Row],[updated_date]],"MMMM"))</f>
        <v>AUGUST</v>
      </c>
      <c r="M6054" s="50" t="str">
        <f>"WEEK "&amp; IF(ROUNDUP(DAY(tbl_raw_data[[#This Row],[updated_date]])/7,0)=5,4,ROUNDUP(DAY(tbl_raw_data[[#This Row],[updated_date]])/7,0))</f>
        <v>WEEK 4</v>
      </c>
      <c r="N6054" s="50" t="str">
        <f>UPPER(VLOOKUP(tbl_raw_data[[#This Row],[Analyst]],Settiings!$A$2:$B$16,2,0))</f>
        <v>MERCEDES</v>
      </c>
      <c r="O6054" s="50" t="str">
        <f>TRIM(UPPER(tbl_raw_data[[#This Row],[Outcome]]))</f>
        <v>APPROVE</v>
      </c>
      <c r="P6054" s="50" t="str">
        <f>TRIM(UPPER(tbl_raw_data[[#This Row],[Queue Name]]))</f>
        <v>CONSUMER POST BUREAU</v>
      </c>
      <c r="Q6054" s="50" t="str">
        <f>IF(tbl_raw_data[[#This Row],[Time taken in min]]&lt;=Settiings!$D$2,"SLA_MET","SLA_NOT_MET")</f>
        <v>SLA_MET</v>
      </c>
      <c r="R6054" s="94"/>
    </row>
    <row r="6055" spans="1:18" x14ac:dyDescent="0.3">
      <c r="A6055" s="8" t="s">
        <v>6909</v>
      </c>
      <c r="B6055" s="9">
        <v>45166.741851851853</v>
      </c>
      <c r="C6055" s="10">
        <v>45166.748148148145</v>
      </c>
      <c r="D6055" s="11" t="s">
        <v>13</v>
      </c>
      <c r="E6055" s="12" t="s">
        <v>9</v>
      </c>
      <c r="F6055" s="11" t="s">
        <v>53</v>
      </c>
      <c r="G6055" s="13" t="s">
        <v>17</v>
      </c>
      <c r="H6055" s="78"/>
      <c r="I6055" s="48">
        <f>tbl_raw_data[[#This Row],[Date Actioned]]-tbl_raw_data[[#This Row],[Date Tagged]]</f>
        <v>6.2962962911115028E-3</v>
      </c>
      <c r="J6055" s="46">
        <f>HOUR(tbl_raw_data[[#This Row],[Time_taken]])*60+MINUTE(tbl_raw_data[[#This Row],[Time_taken]])+SECOND(tbl_raw_data[[#This Row],[Time_taken]])/60</f>
        <v>9.0666666666666664</v>
      </c>
      <c r="K6055" s="52">
        <f>DATE(YEAR(tbl_raw_data[[#This Row],[Date Actioned]]),MONTH(tbl_raw_data[[#This Row],[Date Actioned]]),DAY(tbl_raw_data[[#This Row],[Date Actioned]]))</f>
        <v>45166</v>
      </c>
      <c r="L6055" s="50" t="str">
        <f>UPPER(TEXT(tbl_raw_data[[#This Row],[updated_date]],"MMMM"))</f>
        <v>AUGUST</v>
      </c>
      <c r="M6055" s="50" t="str">
        <f>"WEEK "&amp; IF(ROUNDUP(DAY(tbl_raw_data[[#This Row],[updated_date]])/7,0)=5,4,ROUNDUP(DAY(tbl_raw_data[[#This Row],[updated_date]])/7,0))</f>
        <v>WEEK 4</v>
      </c>
      <c r="N6055" s="50" t="str">
        <f>UPPER(VLOOKUP(tbl_raw_data[[#This Row],[Analyst]],Settiings!$A$2:$B$16,2,0))</f>
        <v>NAVED</v>
      </c>
      <c r="O6055" s="50" t="str">
        <f>TRIM(UPPER(tbl_raw_data[[#This Row],[Outcome]]))</f>
        <v>APPROVE</v>
      </c>
      <c r="P6055" s="50" t="str">
        <f>TRIM(UPPER(tbl_raw_data[[#This Row],[Queue Name]]))</f>
        <v>CONSUMER EXISTING</v>
      </c>
      <c r="Q6055" s="50" t="str">
        <f>IF(tbl_raw_data[[#This Row],[Time taken in min]]&lt;=Settiings!$D$2,"SLA_MET","SLA_NOT_MET")</f>
        <v>SLA_MET</v>
      </c>
      <c r="R6055" s="94"/>
    </row>
    <row r="6056" spans="1:18" x14ac:dyDescent="0.3">
      <c r="A6056" s="8" t="s">
        <v>6910</v>
      </c>
      <c r="B6056" s="9">
        <v>45166.745150462964</v>
      </c>
      <c r="C6056" s="10">
        <v>45166.759976851848</v>
      </c>
      <c r="D6056" s="11" t="s">
        <v>27</v>
      </c>
      <c r="E6056" s="12" t="s">
        <v>9</v>
      </c>
      <c r="F6056" s="11" t="s">
        <v>16</v>
      </c>
      <c r="G6056" s="13"/>
      <c r="H6056" s="78"/>
      <c r="I6056" s="48">
        <f>tbl_raw_data[[#This Row],[Date Actioned]]-tbl_raw_data[[#This Row],[Date Tagged]]</f>
        <v>1.4826388884102926E-2</v>
      </c>
      <c r="J6056" s="46">
        <f>HOUR(tbl_raw_data[[#This Row],[Time_taken]])*60+MINUTE(tbl_raw_data[[#This Row],[Time_taken]])+SECOND(tbl_raw_data[[#This Row],[Time_taken]])/60</f>
        <v>21.35</v>
      </c>
      <c r="K6056" s="52">
        <f>DATE(YEAR(tbl_raw_data[[#This Row],[Date Actioned]]),MONTH(tbl_raw_data[[#This Row],[Date Actioned]]),DAY(tbl_raw_data[[#This Row],[Date Actioned]]))</f>
        <v>45166</v>
      </c>
      <c r="L6056" s="50" t="str">
        <f>UPPER(TEXT(tbl_raw_data[[#This Row],[updated_date]],"MMMM"))</f>
        <v>AUGUST</v>
      </c>
      <c r="M6056" s="50" t="str">
        <f>"WEEK "&amp; IF(ROUNDUP(DAY(tbl_raw_data[[#This Row],[updated_date]])/7,0)=5,4,ROUNDUP(DAY(tbl_raw_data[[#This Row],[updated_date]])/7,0))</f>
        <v>WEEK 4</v>
      </c>
      <c r="N6056" s="50" t="str">
        <f>UPPER(VLOOKUP(tbl_raw_data[[#This Row],[Analyst]],Settiings!$A$2:$B$16,2,0))</f>
        <v>CAMROOON</v>
      </c>
      <c r="O6056" s="50" t="str">
        <f>TRIM(UPPER(tbl_raw_data[[#This Row],[Outcome]]))</f>
        <v>DECLINE</v>
      </c>
      <c r="P6056" s="50" t="str">
        <f>TRIM(UPPER(tbl_raw_data[[#This Row],[Queue Name]]))</f>
        <v>CONSUMER EXISTING</v>
      </c>
      <c r="Q6056" s="50" t="str">
        <f>IF(tbl_raw_data[[#This Row],[Time taken in min]]&lt;=Settiings!$D$2,"SLA_MET","SLA_NOT_MET")</f>
        <v>SLA_NOT_MET</v>
      </c>
      <c r="R6056" s="94"/>
    </row>
    <row r="6057" spans="1:18" x14ac:dyDescent="0.3">
      <c r="A6057" s="8" t="s">
        <v>6912</v>
      </c>
      <c r="B6057" s="9">
        <v>45166.746516203704</v>
      </c>
      <c r="C6057" s="10">
        <v>45166.763877314814</v>
      </c>
      <c r="D6057" s="11" t="s">
        <v>13</v>
      </c>
      <c r="E6057" s="12" t="s">
        <v>19</v>
      </c>
      <c r="F6057" s="11" t="s">
        <v>10</v>
      </c>
      <c r="G6057" s="13" t="s">
        <v>17</v>
      </c>
      <c r="H6057" s="78"/>
      <c r="I6057" s="48">
        <f>tbl_raw_data[[#This Row],[Date Actioned]]-tbl_raw_data[[#This Row],[Date Tagged]]</f>
        <v>1.7361111109494232E-2</v>
      </c>
      <c r="J6057" s="46">
        <f>HOUR(tbl_raw_data[[#This Row],[Time_taken]])*60+MINUTE(tbl_raw_data[[#This Row],[Time_taken]])+SECOND(tbl_raw_data[[#This Row],[Time_taken]])/60</f>
        <v>25</v>
      </c>
      <c r="K6057" s="52">
        <f>DATE(YEAR(tbl_raw_data[[#This Row],[Date Actioned]]),MONTH(tbl_raw_data[[#This Row],[Date Actioned]]),DAY(tbl_raw_data[[#This Row],[Date Actioned]]))</f>
        <v>45166</v>
      </c>
      <c r="L6057" s="50" t="str">
        <f>UPPER(TEXT(tbl_raw_data[[#This Row],[updated_date]],"MMMM"))</f>
        <v>AUGUST</v>
      </c>
      <c r="M6057" s="50" t="str">
        <f>"WEEK "&amp; IF(ROUNDUP(DAY(tbl_raw_data[[#This Row],[updated_date]])/7,0)=5,4,ROUNDUP(DAY(tbl_raw_data[[#This Row],[updated_date]])/7,0))</f>
        <v>WEEK 4</v>
      </c>
      <c r="N6057" s="50" t="str">
        <f>UPPER(VLOOKUP(tbl_raw_data[[#This Row],[Analyst]],Settiings!$A$2:$B$16,2,0))</f>
        <v>NITESH</v>
      </c>
      <c r="O6057" s="50" t="str">
        <f>TRIM(UPPER(tbl_raw_data[[#This Row],[Outcome]]))</f>
        <v>APPROVE</v>
      </c>
      <c r="P6057" s="50" t="str">
        <f>TRIM(UPPER(tbl_raw_data[[#This Row],[Queue Name]]))</f>
        <v>CONSUMER POST BUREAU</v>
      </c>
      <c r="Q6057" s="50" t="str">
        <f>IF(tbl_raw_data[[#This Row],[Time taken in min]]&lt;=Settiings!$D$2,"SLA_MET","SLA_NOT_MET")</f>
        <v>SLA_NOT_MET</v>
      </c>
      <c r="R6057" s="94"/>
    </row>
    <row r="6058" spans="1:18" x14ac:dyDescent="0.3">
      <c r="A6058" s="8" t="s">
        <v>6913</v>
      </c>
      <c r="B6058" s="9">
        <v>45166.747175925928</v>
      </c>
      <c r="C6058" s="10">
        <v>45166.768182870372</v>
      </c>
      <c r="D6058" s="11" t="s">
        <v>13</v>
      </c>
      <c r="E6058" s="12" t="s">
        <v>19</v>
      </c>
      <c r="F6058" s="11" t="s">
        <v>16</v>
      </c>
      <c r="G6058" s="13" t="s">
        <v>17</v>
      </c>
      <c r="H6058" s="78"/>
      <c r="I6058" s="48">
        <f>tbl_raw_data[[#This Row],[Date Actioned]]-tbl_raw_data[[#This Row],[Date Tagged]]</f>
        <v>2.1006944443797693E-2</v>
      </c>
      <c r="J6058" s="46">
        <f>HOUR(tbl_raw_data[[#This Row],[Time_taken]])*60+MINUTE(tbl_raw_data[[#This Row],[Time_taken]])+SECOND(tbl_raw_data[[#This Row],[Time_taken]])/60</f>
        <v>30.25</v>
      </c>
      <c r="K6058" s="52">
        <f>DATE(YEAR(tbl_raw_data[[#This Row],[Date Actioned]]),MONTH(tbl_raw_data[[#This Row],[Date Actioned]]),DAY(tbl_raw_data[[#This Row],[Date Actioned]]))</f>
        <v>45166</v>
      </c>
      <c r="L6058" s="50" t="str">
        <f>UPPER(TEXT(tbl_raw_data[[#This Row],[updated_date]],"MMMM"))</f>
        <v>AUGUST</v>
      </c>
      <c r="M6058" s="50" t="str">
        <f>"WEEK "&amp; IF(ROUNDUP(DAY(tbl_raw_data[[#This Row],[updated_date]])/7,0)=5,4,ROUNDUP(DAY(tbl_raw_data[[#This Row],[updated_date]])/7,0))</f>
        <v>WEEK 4</v>
      </c>
      <c r="N6058" s="50" t="str">
        <f>UPPER(VLOOKUP(tbl_raw_data[[#This Row],[Analyst]],Settiings!$A$2:$B$16,2,0))</f>
        <v>CAMROOON</v>
      </c>
      <c r="O6058" s="50" t="str">
        <f>TRIM(UPPER(tbl_raw_data[[#This Row],[Outcome]]))</f>
        <v>APPROVE</v>
      </c>
      <c r="P6058" s="50" t="str">
        <f>TRIM(UPPER(tbl_raw_data[[#This Row],[Queue Name]]))</f>
        <v>CONSUMER POST BUREAU</v>
      </c>
      <c r="Q6058" s="50" t="str">
        <f>IF(tbl_raw_data[[#This Row],[Time taken in min]]&lt;=Settiings!$D$2,"SLA_MET","SLA_NOT_MET")</f>
        <v>SLA_NOT_MET</v>
      </c>
      <c r="R6058" s="94"/>
    </row>
    <row r="6059" spans="1:18" x14ac:dyDescent="0.3">
      <c r="A6059" s="8" t="s">
        <v>6914</v>
      </c>
      <c r="B6059" s="9">
        <v>45166.749571759261</v>
      </c>
      <c r="C6059" s="10">
        <v>45166.759872685187</v>
      </c>
      <c r="D6059" s="11" t="s">
        <v>27</v>
      </c>
      <c r="E6059" s="12" t="s">
        <v>47</v>
      </c>
      <c r="F6059" s="11" t="s">
        <v>53</v>
      </c>
      <c r="G6059" s="13" t="s">
        <v>6209</v>
      </c>
      <c r="H6059" s="78"/>
      <c r="I6059" s="48">
        <f>tbl_raw_data[[#This Row],[Date Actioned]]-tbl_raw_data[[#This Row],[Date Tagged]]</f>
        <v>1.0300925925548654E-2</v>
      </c>
      <c r="J6059" s="46">
        <f>HOUR(tbl_raw_data[[#This Row],[Time_taken]])*60+MINUTE(tbl_raw_data[[#This Row],[Time_taken]])+SECOND(tbl_raw_data[[#This Row],[Time_taken]])/60</f>
        <v>14.833333333333334</v>
      </c>
      <c r="K6059" s="52">
        <f>DATE(YEAR(tbl_raw_data[[#This Row],[Date Actioned]]),MONTH(tbl_raw_data[[#This Row],[Date Actioned]]),DAY(tbl_raw_data[[#This Row],[Date Actioned]]))</f>
        <v>45166</v>
      </c>
      <c r="L6059" s="50" t="str">
        <f>UPPER(TEXT(tbl_raw_data[[#This Row],[updated_date]],"MMMM"))</f>
        <v>AUGUST</v>
      </c>
      <c r="M6059" s="50" t="str">
        <f>"WEEK "&amp; IF(ROUNDUP(DAY(tbl_raw_data[[#This Row],[updated_date]])/7,0)=5,4,ROUNDUP(DAY(tbl_raw_data[[#This Row],[updated_date]])/7,0))</f>
        <v>WEEK 4</v>
      </c>
      <c r="N6059" s="50" t="str">
        <f>UPPER(VLOOKUP(tbl_raw_data[[#This Row],[Analyst]],Settiings!$A$2:$B$16,2,0))</f>
        <v>NAVED</v>
      </c>
      <c r="O6059" s="50" t="str">
        <f>TRIM(UPPER(tbl_raw_data[[#This Row],[Outcome]]))</f>
        <v>DECLINE</v>
      </c>
      <c r="P6059" s="50" t="str">
        <f>TRIM(UPPER(tbl_raw_data[[#This Row],[Queue Name]]))</f>
        <v>CONSUMER PRE BUREAU</v>
      </c>
      <c r="Q6059" s="50" t="str">
        <f>IF(tbl_raw_data[[#This Row],[Time taken in min]]&lt;=Settiings!$D$2,"SLA_MET","SLA_NOT_MET")</f>
        <v>SLA_MET</v>
      </c>
      <c r="R6059" s="94"/>
    </row>
    <row r="6060" spans="1:18" x14ac:dyDescent="0.3">
      <c r="A6060" s="8" t="s">
        <v>6915</v>
      </c>
      <c r="B6060" s="9">
        <v>45166.759606481479</v>
      </c>
      <c r="C6060" s="10">
        <v>45166.763495370367</v>
      </c>
      <c r="D6060" s="11" t="s">
        <v>27</v>
      </c>
      <c r="E6060" s="12" t="s">
        <v>9</v>
      </c>
      <c r="F6060" s="11" t="s">
        <v>53</v>
      </c>
      <c r="G6060" s="13" t="s">
        <v>5228</v>
      </c>
      <c r="H6060" s="78"/>
      <c r="I6060" s="48">
        <f>tbl_raw_data[[#This Row],[Date Actioned]]-tbl_raw_data[[#This Row],[Date Tagged]]</f>
        <v>3.8888888884685002E-3</v>
      </c>
      <c r="J6060" s="46">
        <f>HOUR(tbl_raw_data[[#This Row],[Time_taken]])*60+MINUTE(tbl_raw_data[[#This Row],[Time_taken]])+SECOND(tbl_raw_data[[#This Row],[Time_taken]])/60</f>
        <v>5.6</v>
      </c>
      <c r="K6060" s="52">
        <f>DATE(YEAR(tbl_raw_data[[#This Row],[Date Actioned]]),MONTH(tbl_raw_data[[#This Row],[Date Actioned]]),DAY(tbl_raw_data[[#This Row],[Date Actioned]]))</f>
        <v>45166</v>
      </c>
      <c r="L6060" s="50" t="str">
        <f>UPPER(TEXT(tbl_raw_data[[#This Row],[updated_date]],"MMMM"))</f>
        <v>AUGUST</v>
      </c>
      <c r="M6060" s="50" t="str">
        <f>"WEEK "&amp; IF(ROUNDUP(DAY(tbl_raw_data[[#This Row],[updated_date]])/7,0)=5,4,ROUNDUP(DAY(tbl_raw_data[[#This Row],[updated_date]])/7,0))</f>
        <v>WEEK 4</v>
      </c>
      <c r="N6060" s="50" t="str">
        <f>UPPER(VLOOKUP(tbl_raw_data[[#This Row],[Analyst]],Settiings!$A$2:$B$16,2,0))</f>
        <v>NAVED</v>
      </c>
      <c r="O6060" s="50" t="str">
        <f>TRIM(UPPER(tbl_raw_data[[#This Row],[Outcome]]))</f>
        <v>DECLINE</v>
      </c>
      <c r="P6060" s="50" t="str">
        <f>TRIM(UPPER(tbl_raw_data[[#This Row],[Queue Name]]))</f>
        <v>CONSUMER EXISTING</v>
      </c>
      <c r="Q6060" s="50" t="str">
        <f>IF(tbl_raw_data[[#This Row],[Time taken in min]]&lt;=Settiings!$D$2,"SLA_MET","SLA_NOT_MET")</f>
        <v>SLA_MET</v>
      </c>
      <c r="R6060" s="94"/>
    </row>
    <row r="6061" spans="1:18" x14ac:dyDescent="0.3">
      <c r="A6061" s="8" t="s">
        <v>6918</v>
      </c>
      <c r="B6061" s="9">
        <v>45166.768854166665</v>
      </c>
      <c r="C6061" s="10">
        <v>45166.772627314815</v>
      </c>
      <c r="D6061" s="11" t="s">
        <v>27</v>
      </c>
      <c r="E6061" s="12" t="s">
        <v>19</v>
      </c>
      <c r="F6061" s="11" t="s">
        <v>16</v>
      </c>
      <c r="G6061" s="13" t="s">
        <v>4763</v>
      </c>
      <c r="H6061" s="78"/>
      <c r="I6061" s="48">
        <f>tbl_raw_data[[#This Row],[Date Actioned]]-tbl_raw_data[[#This Row],[Date Tagged]]</f>
        <v>3.7731481497758068E-3</v>
      </c>
      <c r="J6061" s="46">
        <f>HOUR(tbl_raw_data[[#This Row],[Time_taken]])*60+MINUTE(tbl_raw_data[[#This Row],[Time_taken]])+SECOND(tbl_raw_data[[#This Row],[Time_taken]])/60</f>
        <v>5.4333333333333336</v>
      </c>
      <c r="K6061" s="52">
        <f>DATE(YEAR(tbl_raw_data[[#This Row],[Date Actioned]]),MONTH(tbl_raw_data[[#This Row],[Date Actioned]]),DAY(tbl_raw_data[[#This Row],[Date Actioned]]))</f>
        <v>45166</v>
      </c>
      <c r="L6061" s="50" t="str">
        <f>UPPER(TEXT(tbl_raw_data[[#This Row],[updated_date]],"MMMM"))</f>
        <v>AUGUST</v>
      </c>
      <c r="M6061" s="50" t="str">
        <f>"WEEK "&amp; IF(ROUNDUP(DAY(tbl_raw_data[[#This Row],[updated_date]])/7,0)=5,4,ROUNDUP(DAY(tbl_raw_data[[#This Row],[updated_date]])/7,0))</f>
        <v>WEEK 4</v>
      </c>
      <c r="N6061" s="50" t="str">
        <f>UPPER(VLOOKUP(tbl_raw_data[[#This Row],[Analyst]],Settiings!$A$2:$B$16,2,0))</f>
        <v>CAMROOON</v>
      </c>
      <c r="O6061" s="50" t="str">
        <f>TRIM(UPPER(tbl_raw_data[[#This Row],[Outcome]]))</f>
        <v>DECLINE</v>
      </c>
      <c r="P6061" s="50" t="str">
        <f>TRIM(UPPER(tbl_raw_data[[#This Row],[Queue Name]]))</f>
        <v>CONSUMER POST BUREAU</v>
      </c>
      <c r="Q6061" s="50" t="str">
        <f>IF(tbl_raw_data[[#This Row],[Time taken in min]]&lt;=Settiings!$D$2,"SLA_MET","SLA_NOT_MET")</f>
        <v>SLA_MET</v>
      </c>
      <c r="R6061" s="94"/>
    </row>
    <row r="6062" spans="1:18" x14ac:dyDescent="0.3">
      <c r="A6062" s="8" t="s">
        <v>6921</v>
      </c>
      <c r="B6062" s="9">
        <v>45166.775439814817</v>
      </c>
      <c r="C6062" s="10">
        <v>45166.782233796293</v>
      </c>
      <c r="D6062" s="11" t="s">
        <v>13</v>
      </c>
      <c r="E6062" s="12" t="s">
        <v>9</v>
      </c>
      <c r="F6062" s="11" t="s">
        <v>43</v>
      </c>
      <c r="G6062" s="13"/>
      <c r="H6062" s="78"/>
      <c r="I6062" s="48">
        <f>tbl_raw_data[[#This Row],[Date Actioned]]-tbl_raw_data[[#This Row],[Date Tagged]]</f>
        <v>6.7939814762212336E-3</v>
      </c>
      <c r="J6062" s="46">
        <f>HOUR(tbl_raw_data[[#This Row],[Time_taken]])*60+MINUTE(tbl_raw_data[[#This Row],[Time_taken]])+SECOND(tbl_raw_data[[#This Row],[Time_taken]])/60</f>
        <v>9.7833333333333332</v>
      </c>
      <c r="K6062" s="52">
        <f>DATE(YEAR(tbl_raw_data[[#This Row],[Date Actioned]]),MONTH(tbl_raw_data[[#This Row],[Date Actioned]]),DAY(tbl_raw_data[[#This Row],[Date Actioned]]))</f>
        <v>45166</v>
      </c>
      <c r="L6062" s="50" t="str">
        <f>UPPER(TEXT(tbl_raw_data[[#This Row],[updated_date]],"MMMM"))</f>
        <v>AUGUST</v>
      </c>
      <c r="M6062" s="50" t="str">
        <f>"WEEK "&amp; IF(ROUNDUP(DAY(tbl_raw_data[[#This Row],[updated_date]])/7,0)=5,4,ROUNDUP(DAY(tbl_raw_data[[#This Row],[updated_date]])/7,0))</f>
        <v>WEEK 4</v>
      </c>
      <c r="N6062" s="50" t="str">
        <f>UPPER(VLOOKUP(tbl_raw_data[[#This Row],[Analyst]],Settiings!$A$2:$B$16,2,0))</f>
        <v>MERCEDES</v>
      </c>
      <c r="O6062" s="50" t="str">
        <f>TRIM(UPPER(tbl_raw_data[[#This Row],[Outcome]]))</f>
        <v>APPROVE</v>
      </c>
      <c r="P6062" s="50" t="str">
        <f>TRIM(UPPER(tbl_raw_data[[#This Row],[Queue Name]]))</f>
        <v>CONSUMER EXISTING</v>
      </c>
      <c r="Q6062" s="50" t="str">
        <f>IF(tbl_raw_data[[#This Row],[Time taken in min]]&lt;=Settiings!$D$2,"SLA_MET","SLA_NOT_MET")</f>
        <v>SLA_MET</v>
      </c>
      <c r="R6062" s="94"/>
    </row>
    <row r="6063" spans="1:18" x14ac:dyDescent="0.3">
      <c r="A6063" s="8" t="s">
        <v>6922</v>
      </c>
      <c r="B6063" s="9">
        <v>45166.777407407404</v>
      </c>
      <c r="C6063" s="10">
        <v>45166.782106481478</v>
      </c>
      <c r="D6063" s="11" t="s">
        <v>13</v>
      </c>
      <c r="E6063" s="12" t="s">
        <v>47</v>
      </c>
      <c r="F6063" s="11" t="s">
        <v>53</v>
      </c>
      <c r="G6063" s="13" t="s">
        <v>255</v>
      </c>
      <c r="H6063" s="78"/>
      <c r="I6063" s="48">
        <f>tbl_raw_data[[#This Row],[Date Actioned]]-tbl_raw_data[[#This Row],[Date Tagged]]</f>
        <v>4.6990740738692693E-3</v>
      </c>
      <c r="J6063" s="46">
        <f>HOUR(tbl_raw_data[[#This Row],[Time_taken]])*60+MINUTE(tbl_raw_data[[#This Row],[Time_taken]])+SECOND(tbl_raw_data[[#This Row],[Time_taken]])/60</f>
        <v>6.7666666666666666</v>
      </c>
      <c r="K6063" s="52">
        <f>DATE(YEAR(tbl_raw_data[[#This Row],[Date Actioned]]),MONTH(tbl_raw_data[[#This Row],[Date Actioned]]),DAY(tbl_raw_data[[#This Row],[Date Actioned]]))</f>
        <v>45166</v>
      </c>
      <c r="L6063" s="50" t="str">
        <f>UPPER(TEXT(tbl_raw_data[[#This Row],[updated_date]],"MMMM"))</f>
        <v>AUGUST</v>
      </c>
      <c r="M6063" s="50" t="str">
        <f>"WEEK "&amp; IF(ROUNDUP(DAY(tbl_raw_data[[#This Row],[updated_date]])/7,0)=5,4,ROUNDUP(DAY(tbl_raw_data[[#This Row],[updated_date]])/7,0))</f>
        <v>WEEK 4</v>
      </c>
      <c r="N6063" s="50" t="str">
        <f>UPPER(VLOOKUP(tbl_raw_data[[#This Row],[Analyst]],Settiings!$A$2:$B$16,2,0))</f>
        <v>NAVED</v>
      </c>
      <c r="O6063" s="50" t="str">
        <f>TRIM(UPPER(tbl_raw_data[[#This Row],[Outcome]]))</f>
        <v>APPROVE</v>
      </c>
      <c r="P6063" s="50" t="str">
        <f>TRIM(UPPER(tbl_raw_data[[#This Row],[Queue Name]]))</f>
        <v>CONSUMER PRE BUREAU</v>
      </c>
      <c r="Q6063" s="50" t="str">
        <f>IF(tbl_raw_data[[#This Row],[Time taken in min]]&lt;=Settiings!$D$2,"SLA_MET","SLA_NOT_MET")</f>
        <v>SLA_MET</v>
      </c>
      <c r="R6063" s="94"/>
    </row>
    <row r="6064" spans="1:18" x14ac:dyDescent="0.3">
      <c r="A6064" s="8" t="s">
        <v>6923</v>
      </c>
      <c r="B6064" s="9">
        <v>45166.777696759258</v>
      </c>
      <c r="C6064" s="10">
        <v>45166.789467592593</v>
      </c>
      <c r="D6064" s="11" t="s">
        <v>13</v>
      </c>
      <c r="E6064" s="12" t="s">
        <v>19</v>
      </c>
      <c r="F6064" s="11" t="s">
        <v>686</v>
      </c>
      <c r="G6064" s="13" t="s">
        <v>17</v>
      </c>
      <c r="H6064" s="78"/>
      <c r="I6064" s="48">
        <f>tbl_raw_data[[#This Row],[Date Actioned]]-tbl_raw_data[[#This Row],[Date Tagged]]</f>
        <v>1.1770833334594499E-2</v>
      </c>
      <c r="J6064" s="46">
        <f>HOUR(tbl_raw_data[[#This Row],[Time_taken]])*60+MINUTE(tbl_raw_data[[#This Row],[Time_taken]])+SECOND(tbl_raw_data[[#This Row],[Time_taken]])/60</f>
        <v>16.95</v>
      </c>
      <c r="K6064" s="52">
        <f>DATE(YEAR(tbl_raw_data[[#This Row],[Date Actioned]]),MONTH(tbl_raw_data[[#This Row],[Date Actioned]]),DAY(tbl_raw_data[[#This Row],[Date Actioned]]))</f>
        <v>45166</v>
      </c>
      <c r="L6064" s="50" t="str">
        <f>UPPER(TEXT(tbl_raw_data[[#This Row],[updated_date]],"MMMM"))</f>
        <v>AUGUST</v>
      </c>
      <c r="M6064" s="50" t="str">
        <f>"WEEK "&amp; IF(ROUNDUP(DAY(tbl_raw_data[[#This Row],[updated_date]])/7,0)=5,4,ROUNDUP(DAY(tbl_raw_data[[#This Row],[updated_date]])/7,0))</f>
        <v>WEEK 4</v>
      </c>
      <c r="N6064" s="50" t="str">
        <f>UPPER(VLOOKUP(tbl_raw_data[[#This Row],[Analyst]],Settiings!$A$2:$B$16,2,0))</f>
        <v>FARDIN</v>
      </c>
      <c r="O6064" s="50" t="str">
        <f>TRIM(UPPER(tbl_raw_data[[#This Row],[Outcome]]))</f>
        <v>APPROVE</v>
      </c>
      <c r="P6064" s="50" t="str">
        <f>TRIM(UPPER(tbl_raw_data[[#This Row],[Queue Name]]))</f>
        <v>CONSUMER POST BUREAU</v>
      </c>
      <c r="Q6064" s="50" t="str">
        <f>IF(tbl_raw_data[[#This Row],[Time taken in min]]&lt;=Settiings!$D$2,"SLA_MET","SLA_NOT_MET")</f>
        <v>SLA_MET</v>
      </c>
      <c r="R6064" s="94"/>
    </row>
    <row r="6065" spans="1:18" x14ac:dyDescent="0.3">
      <c r="A6065" s="8" t="s">
        <v>6925</v>
      </c>
      <c r="B6065" s="9">
        <v>45166.785810185182</v>
      </c>
      <c r="C6065" s="10">
        <v>45166.793819444443</v>
      </c>
      <c r="D6065" s="11" t="s">
        <v>27</v>
      </c>
      <c r="E6065" s="12" t="s">
        <v>9</v>
      </c>
      <c r="F6065" s="11" t="s">
        <v>53</v>
      </c>
      <c r="G6065" s="13" t="s">
        <v>4777</v>
      </c>
      <c r="H6065" s="78"/>
      <c r="I6065" s="48">
        <f>tbl_raw_data[[#This Row],[Date Actioned]]-tbl_raw_data[[#This Row],[Date Tagged]]</f>
        <v>8.0092592615983449E-3</v>
      </c>
      <c r="J6065" s="46">
        <f>HOUR(tbl_raw_data[[#This Row],[Time_taken]])*60+MINUTE(tbl_raw_data[[#This Row],[Time_taken]])+SECOND(tbl_raw_data[[#This Row],[Time_taken]])/60</f>
        <v>11.533333333333333</v>
      </c>
      <c r="K6065" s="52">
        <f>DATE(YEAR(tbl_raw_data[[#This Row],[Date Actioned]]),MONTH(tbl_raw_data[[#This Row],[Date Actioned]]),DAY(tbl_raw_data[[#This Row],[Date Actioned]]))</f>
        <v>45166</v>
      </c>
      <c r="L6065" s="50" t="str">
        <f>UPPER(TEXT(tbl_raw_data[[#This Row],[updated_date]],"MMMM"))</f>
        <v>AUGUST</v>
      </c>
      <c r="M6065" s="50" t="str">
        <f>"WEEK "&amp; IF(ROUNDUP(DAY(tbl_raw_data[[#This Row],[updated_date]])/7,0)=5,4,ROUNDUP(DAY(tbl_raw_data[[#This Row],[updated_date]])/7,0))</f>
        <v>WEEK 4</v>
      </c>
      <c r="N6065" s="50" t="str">
        <f>UPPER(VLOOKUP(tbl_raw_data[[#This Row],[Analyst]],Settiings!$A$2:$B$16,2,0))</f>
        <v>NAVED</v>
      </c>
      <c r="O6065" s="50" t="str">
        <f>TRIM(UPPER(tbl_raw_data[[#This Row],[Outcome]]))</f>
        <v>DECLINE</v>
      </c>
      <c r="P6065" s="50" t="str">
        <f>TRIM(UPPER(tbl_raw_data[[#This Row],[Queue Name]]))</f>
        <v>CONSUMER EXISTING</v>
      </c>
      <c r="Q6065" s="50" t="str">
        <f>IF(tbl_raw_data[[#This Row],[Time taken in min]]&lt;=Settiings!$D$2,"SLA_MET","SLA_NOT_MET")</f>
        <v>SLA_MET</v>
      </c>
      <c r="R6065" s="94"/>
    </row>
    <row r="6066" spans="1:18" x14ac:dyDescent="0.3">
      <c r="A6066" s="8" t="s">
        <v>6927</v>
      </c>
      <c r="B6066" s="9">
        <v>45166.788587962961</v>
      </c>
      <c r="C6066" s="10">
        <v>45166.804143518515</v>
      </c>
      <c r="D6066" s="11" t="s">
        <v>27</v>
      </c>
      <c r="E6066" s="12" t="s">
        <v>19</v>
      </c>
      <c r="F6066" s="11" t="s">
        <v>686</v>
      </c>
      <c r="G6066" s="13"/>
      <c r="H6066" s="78"/>
      <c r="I6066" s="48">
        <f>tbl_raw_data[[#This Row],[Date Actioned]]-tbl_raw_data[[#This Row],[Date Tagged]]</f>
        <v>1.5555555553874001E-2</v>
      </c>
      <c r="J6066" s="46">
        <f>HOUR(tbl_raw_data[[#This Row],[Time_taken]])*60+MINUTE(tbl_raw_data[[#This Row],[Time_taken]])+SECOND(tbl_raw_data[[#This Row],[Time_taken]])/60</f>
        <v>22.4</v>
      </c>
      <c r="K6066" s="52">
        <f>DATE(YEAR(tbl_raw_data[[#This Row],[Date Actioned]]),MONTH(tbl_raw_data[[#This Row],[Date Actioned]]),DAY(tbl_raw_data[[#This Row],[Date Actioned]]))</f>
        <v>45166</v>
      </c>
      <c r="L6066" s="50" t="str">
        <f>UPPER(TEXT(tbl_raw_data[[#This Row],[updated_date]],"MMMM"))</f>
        <v>AUGUST</v>
      </c>
      <c r="M6066" s="50" t="str">
        <f>"WEEK "&amp; IF(ROUNDUP(DAY(tbl_raw_data[[#This Row],[updated_date]])/7,0)=5,4,ROUNDUP(DAY(tbl_raw_data[[#This Row],[updated_date]])/7,0))</f>
        <v>WEEK 4</v>
      </c>
      <c r="N6066" s="50" t="str">
        <f>UPPER(VLOOKUP(tbl_raw_data[[#This Row],[Analyst]],Settiings!$A$2:$B$16,2,0))</f>
        <v>FARDIN</v>
      </c>
      <c r="O6066" s="50" t="str">
        <f>TRIM(UPPER(tbl_raw_data[[#This Row],[Outcome]]))</f>
        <v>DECLINE</v>
      </c>
      <c r="P6066" s="50" t="str">
        <f>TRIM(UPPER(tbl_raw_data[[#This Row],[Queue Name]]))</f>
        <v>CONSUMER POST BUREAU</v>
      </c>
      <c r="Q6066" s="50" t="str">
        <f>IF(tbl_raw_data[[#This Row],[Time taken in min]]&lt;=Settiings!$D$2,"SLA_MET","SLA_NOT_MET")</f>
        <v>SLA_NOT_MET</v>
      </c>
      <c r="R6066" s="94"/>
    </row>
    <row r="6067" spans="1:18" x14ac:dyDescent="0.3">
      <c r="A6067" s="8" t="s">
        <v>6929</v>
      </c>
      <c r="B6067" s="9">
        <v>45166.794606481482</v>
      </c>
      <c r="C6067" s="10">
        <v>45166.797847222224</v>
      </c>
      <c r="D6067" s="11" t="s">
        <v>13</v>
      </c>
      <c r="E6067" s="12" t="s">
        <v>9</v>
      </c>
      <c r="F6067" s="11" t="s">
        <v>16</v>
      </c>
      <c r="G6067" s="13" t="s">
        <v>2732</v>
      </c>
      <c r="H6067" s="78"/>
      <c r="I6067" s="48">
        <f>tbl_raw_data[[#This Row],[Date Actioned]]-tbl_raw_data[[#This Row],[Date Tagged]]</f>
        <v>3.2407407416030765E-3</v>
      </c>
      <c r="J6067" s="46">
        <f>HOUR(tbl_raw_data[[#This Row],[Time_taken]])*60+MINUTE(tbl_raw_data[[#This Row],[Time_taken]])+SECOND(tbl_raw_data[[#This Row],[Time_taken]])/60</f>
        <v>4.666666666666667</v>
      </c>
      <c r="K6067" s="52">
        <f>DATE(YEAR(tbl_raw_data[[#This Row],[Date Actioned]]),MONTH(tbl_raw_data[[#This Row],[Date Actioned]]),DAY(tbl_raw_data[[#This Row],[Date Actioned]]))</f>
        <v>45166</v>
      </c>
      <c r="L6067" s="50" t="str">
        <f>UPPER(TEXT(tbl_raw_data[[#This Row],[updated_date]],"MMMM"))</f>
        <v>AUGUST</v>
      </c>
      <c r="M6067" s="50" t="str">
        <f>"WEEK "&amp; IF(ROUNDUP(DAY(tbl_raw_data[[#This Row],[updated_date]])/7,0)=5,4,ROUNDUP(DAY(tbl_raw_data[[#This Row],[updated_date]])/7,0))</f>
        <v>WEEK 4</v>
      </c>
      <c r="N6067" s="50" t="str">
        <f>UPPER(VLOOKUP(tbl_raw_data[[#This Row],[Analyst]],Settiings!$A$2:$B$16,2,0))</f>
        <v>CAMROOON</v>
      </c>
      <c r="O6067" s="50" t="str">
        <f>TRIM(UPPER(tbl_raw_data[[#This Row],[Outcome]]))</f>
        <v>APPROVE</v>
      </c>
      <c r="P6067" s="50" t="str">
        <f>TRIM(UPPER(tbl_raw_data[[#This Row],[Queue Name]]))</f>
        <v>CONSUMER EXISTING</v>
      </c>
      <c r="Q6067" s="50" t="str">
        <f>IF(tbl_raw_data[[#This Row],[Time taken in min]]&lt;=Settiings!$D$2,"SLA_MET","SLA_NOT_MET")</f>
        <v>SLA_MET</v>
      </c>
      <c r="R6067" s="94"/>
    </row>
    <row r="6068" spans="1:18" x14ac:dyDescent="0.3">
      <c r="A6068" s="8" t="s">
        <v>6931</v>
      </c>
      <c r="B6068" s="9">
        <v>45166.796064814815</v>
      </c>
      <c r="C6068" s="10">
        <v>45166.811342592591</v>
      </c>
      <c r="D6068" s="11" t="s">
        <v>13</v>
      </c>
      <c r="E6068" s="12" t="s">
        <v>19</v>
      </c>
      <c r="F6068" s="11" t="s">
        <v>43</v>
      </c>
      <c r="G6068" s="13"/>
      <c r="H6068" s="78"/>
      <c r="I6068" s="48">
        <f>tbl_raw_data[[#This Row],[Date Actioned]]-tbl_raw_data[[#This Row],[Date Tagged]]</f>
        <v>1.5277777776645962E-2</v>
      </c>
      <c r="J6068" s="46">
        <f>HOUR(tbl_raw_data[[#This Row],[Time_taken]])*60+MINUTE(tbl_raw_data[[#This Row],[Time_taken]])+SECOND(tbl_raw_data[[#This Row],[Time_taken]])/60</f>
        <v>22</v>
      </c>
      <c r="K6068" s="52">
        <f>DATE(YEAR(tbl_raw_data[[#This Row],[Date Actioned]]),MONTH(tbl_raw_data[[#This Row],[Date Actioned]]),DAY(tbl_raw_data[[#This Row],[Date Actioned]]))</f>
        <v>45166</v>
      </c>
      <c r="L6068" s="50" t="str">
        <f>UPPER(TEXT(tbl_raw_data[[#This Row],[updated_date]],"MMMM"))</f>
        <v>AUGUST</v>
      </c>
      <c r="M6068" s="50" t="str">
        <f>"WEEK "&amp; IF(ROUNDUP(DAY(tbl_raw_data[[#This Row],[updated_date]])/7,0)=5,4,ROUNDUP(DAY(tbl_raw_data[[#This Row],[updated_date]])/7,0))</f>
        <v>WEEK 4</v>
      </c>
      <c r="N6068" s="50" t="str">
        <f>UPPER(VLOOKUP(tbl_raw_data[[#This Row],[Analyst]],Settiings!$A$2:$B$16,2,0))</f>
        <v>MERCEDES</v>
      </c>
      <c r="O6068" s="50" t="str">
        <f>TRIM(UPPER(tbl_raw_data[[#This Row],[Outcome]]))</f>
        <v>APPROVE</v>
      </c>
      <c r="P6068" s="50" t="str">
        <f>TRIM(UPPER(tbl_raw_data[[#This Row],[Queue Name]]))</f>
        <v>CONSUMER POST BUREAU</v>
      </c>
      <c r="Q6068" s="50" t="str">
        <f>IF(tbl_raw_data[[#This Row],[Time taken in min]]&lt;=Settiings!$D$2,"SLA_MET","SLA_NOT_MET")</f>
        <v>SLA_NOT_MET</v>
      </c>
      <c r="R6068" s="94"/>
    </row>
    <row r="6069" spans="1:18" x14ac:dyDescent="0.3">
      <c r="A6069" s="8" t="s">
        <v>6932</v>
      </c>
      <c r="B6069" s="9">
        <v>45166.796469907407</v>
      </c>
      <c r="C6069" s="10">
        <v>45166.803865740738</v>
      </c>
      <c r="D6069" s="11" t="s">
        <v>13</v>
      </c>
      <c r="E6069" s="12" t="s">
        <v>9</v>
      </c>
      <c r="F6069" s="11" t="s">
        <v>16</v>
      </c>
      <c r="G6069" s="13" t="s">
        <v>17</v>
      </c>
      <c r="H6069" s="78"/>
      <c r="I6069" s="48">
        <f>tbl_raw_data[[#This Row],[Date Actioned]]-tbl_raw_data[[#This Row],[Date Tagged]]</f>
        <v>7.3958333305199631E-3</v>
      </c>
      <c r="J6069" s="46">
        <f>HOUR(tbl_raw_data[[#This Row],[Time_taken]])*60+MINUTE(tbl_raw_data[[#This Row],[Time_taken]])+SECOND(tbl_raw_data[[#This Row],[Time_taken]])/60</f>
        <v>10.65</v>
      </c>
      <c r="K6069" s="52">
        <f>DATE(YEAR(tbl_raw_data[[#This Row],[Date Actioned]]),MONTH(tbl_raw_data[[#This Row],[Date Actioned]]),DAY(tbl_raw_data[[#This Row],[Date Actioned]]))</f>
        <v>45166</v>
      </c>
      <c r="L6069" s="50" t="str">
        <f>UPPER(TEXT(tbl_raw_data[[#This Row],[updated_date]],"MMMM"))</f>
        <v>AUGUST</v>
      </c>
      <c r="M6069" s="50" t="str">
        <f>"WEEK "&amp; IF(ROUNDUP(DAY(tbl_raw_data[[#This Row],[updated_date]])/7,0)=5,4,ROUNDUP(DAY(tbl_raw_data[[#This Row],[updated_date]])/7,0))</f>
        <v>WEEK 4</v>
      </c>
      <c r="N6069" s="50" t="str">
        <f>UPPER(VLOOKUP(tbl_raw_data[[#This Row],[Analyst]],Settiings!$A$2:$B$16,2,0))</f>
        <v>CAMROOON</v>
      </c>
      <c r="O6069" s="50" t="str">
        <f>TRIM(UPPER(tbl_raw_data[[#This Row],[Outcome]]))</f>
        <v>APPROVE</v>
      </c>
      <c r="P6069" s="50" t="str">
        <f>TRIM(UPPER(tbl_raw_data[[#This Row],[Queue Name]]))</f>
        <v>CONSUMER EXISTING</v>
      </c>
      <c r="Q6069" s="50" t="str">
        <f>IF(tbl_raw_data[[#This Row],[Time taken in min]]&lt;=Settiings!$D$2,"SLA_MET","SLA_NOT_MET")</f>
        <v>SLA_MET</v>
      </c>
      <c r="R6069" s="94"/>
    </row>
    <row r="6070" spans="1:18" x14ac:dyDescent="0.3">
      <c r="A6070" s="8" t="s">
        <v>6933</v>
      </c>
      <c r="B6070" s="9">
        <v>45166.798101851855</v>
      </c>
      <c r="C6070" s="10">
        <v>45166.802349537036</v>
      </c>
      <c r="D6070" s="11" t="s">
        <v>27</v>
      </c>
      <c r="E6070" s="12" t="s">
        <v>9</v>
      </c>
      <c r="F6070" s="11" t="s">
        <v>53</v>
      </c>
      <c r="G6070" s="13" t="s">
        <v>4777</v>
      </c>
      <c r="H6070" s="78"/>
      <c r="I6070" s="48">
        <f>tbl_raw_data[[#This Row],[Date Actioned]]-tbl_raw_data[[#This Row],[Date Tagged]]</f>
        <v>4.2476851813262329E-3</v>
      </c>
      <c r="J6070" s="46">
        <f>HOUR(tbl_raw_data[[#This Row],[Time_taken]])*60+MINUTE(tbl_raw_data[[#This Row],[Time_taken]])+SECOND(tbl_raw_data[[#This Row],[Time_taken]])/60</f>
        <v>6.1166666666666663</v>
      </c>
      <c r="K6070" s="52">
        <f>DATE(YEAR(tbl_raw_data[[#This Row],[Date Actioned]]),MONTH(tbl_raw_data[[#This Row],[Date Actioned]]),DAY(tbl_raw_data[[#This Row],[Date Actioned]]))</f>
        <v>45166</v>
      </c>
      <c r="L6070" s="50" t="str">
        <f>UPPER(TEXT(tbl_raw_data[[#This Row],[updated_date]],"MMMM"))</f>
        <v>AUGUST</v>
      </c>
      <c r="M6070" s="50" t="str">
        <f>"WEEK "&amp; IF(ROUNDUP(DAY(tbl_raw_data[[#This Row],[updated_date]])/7,0)=5,4,ROUNDUP(DAY(tbl_raw_data[[#This Row],[updated_date]])/7,0))</f>
        <v>WEEK 4</v>
      </c>
      <c r="N6070" s="50" t="str">
        <f>UPPER(VLOOKUP(tbl_raw_data[[#This Row],[Analyst]],Settiings!$A$2:$B$16,2,0))</f>
        <v>NAVED</v>
      </c>
      <c r="O6070" s="50" t="str">
        <f>TRIM(UPPER(tbl_raw_data[[#This Row],[Outcome]]))</f>
        <v>DECLINE</v>
      </c>
      <c r="P6070" s="50" t="str">
        <f>TRIM(UPPER(tbl_raw_data[[#This Row],[Queue Name]]))</f>
        <v>CONSUMER EXISTING</v>
      </c>
      <c r="Q6070" s="50" t="str">
        <f>IF(tbl_raw_data[[#This Row],[Time taken in min]]&lt;=Settiings!$D$2,"SLA_MET","SLA_NOT_MET")</f>
        <v>SLA_MET</v>
      </c>
      <c r="R6070" s="94"/>
    </row>
    <row r="6071" spans="1:18" x14ac:dyDescent="0.3">
      <c r="A6071" s="8" t="s">
        <v>6934</v>
      </c>
      <c r="B6071" s="9">
        <v>45166.798182870371</v>
      </c>
      <c r="C6071" s="10">
        <v>45166.805798611109</v>
      </c>
      <c r="D6071" s="11" t="s">
        <v>13</v>
      </c>
      <c r="E6071" s="12" t="s">
        <v>9</v>
      </c>
      <c r="F6071" s="11" t="s">
        <v>53</v>
      </c>
      <c r="G6071" s="13" t="s">
        <v>77</v>
      </c>
      <c r="H6071" s="78"/>
      <c r="I6071" s="48">
        <f>tbl_raw_data[[#This Row],[Date Actioned]]-tbl_raw_data[[#This Row],[Date Tagged]]</f>
        <v>7.6157407384016551E-3</v>
      </c>
      <c r="J6071" s="46">
        <f>HOUR(tbl_raw_data[[#This Row],[Time_taken]])*60+MINUTE(tbl_raw_data[[#This Row],[Time_taken]])+SECOND(tbl_raw_data[[#This Row],[Time_taken]])/60</f>
        <v>10.966666666666667</v>
      </c>
      <c r="K6071" s="52">
        <f>DATE(YEAR(tbl_raw_data[[#This Row],[Date Actioned]]),MONTH(tbl_raw_data[[#This Row],[Date Actioned]]),DAY(tbl_raw_data[[#This Row],[Date Actioned]]))</f>
        <v>45166</v>
      </c>
      <c r="L6071" s="50" t="str">
        <f>UPPER(TEXT(tbl_raw_data[[#This Row],[updated_date]],"MMMM"))</f>
        <v>AUGUST</v>
      </c>
      <c r="M6071" s="50" t="str">
        <f>"WEEK "&amp; IF(ROUNDUP(DAY(tbl_raw_data[[#This Row],[updated_date]])/7,0)=5,4,ROUNDUP(DAY(tbl_raw_data[[#This Row],[updated_date]])/7,0))</f>
        <v>WEEK 4</v>
      </c>
      <c r="N6071" s="50" t="str">
        <f>UPPER(VLOOKUP(tbl_raw_data[[#This Row],[Analyst]],Settiings!$A$2:$B$16,2,0))</f>
        <v>NAVED</v>
      </c>
      <c r="O6071" s="50" t="str">
        <f>TRIM(UPPER(tbl_raw_data[[#This Row],[Outcome]]))</f>
        <v>APPROVE</v>
      </c>
      <c r="P6071" s="50" t="str">
        <f>TRIM(UPPER(tbl_raw_data[[#This Row],[Queue Name]]))</f>
        <v>CONSUMER EXISTING</v>
      </c>
      <c r="Q6071" s="50" t="str">
        <f>IF(tbl_raw_data[[#This Row],[Time taken in min]]&lt;=Settiings!$D$2,"SLA_MET","SLA_NOT_MET")</f>
        <v>SLA_MET</v>
      </c>
      <c r="R6071" s="94"/>
    </row>
    <row r="6072" spans="1:18" x14ac:dyDescent="0.3">
      <c r="A6072" s="8" t="s">
        <v>6935</v>
      </c>
      <c r="B6072" s="9">
        <v>45166.798530092594</v>
      </c>
      <c r="C6072" s="10">
        <v>45166.814687500002</v>
      </c>
      <c r="D6072" s="11" t="s">
        <v>13</v>
      </c>
      <c r="E6072" s="12" t="s">
        <v>9</v>
      </c>
      <c r="F6072" s="11" t="s">
        <v>686</v>
      </c>
      <c r="G6072" s="13"/>
      <c r="H6072" s="78"/>
      <c r="I6072" s="48">
        <f>tbl_raw_data[[#This Row],[Date Actioned]]-tbl_raw_data[[#This Row],[Date Tagged]]</f>
        <v>1.615740740817273E-2</v>
      </c>
      <c r="J6072" s="46">
        <f>HOUR(tbl_raw_data[[#This Row],[Time_taken]])*60+MINUTE(tbl_raw_data[[#This Row],[Time_taken]])+SECOND(tbl_raw_data[[#This Row],[Time_taken]])/60</f>
        <v>23.266666666666666</v>
      </c>
      <c r="K6072" s="52">
        <f>DATE(YEAR(tbl_raw_data[[#This Row],[Date Actioned]]),MONTH(tbl_raw_data[[#This Row],[Date Actioned]]),DAY(tbl_raw_data[[#This Row],[Date Actioned]]))</f>
        <v>45166</v>
      </c>
      <c r="L6072" s="50" t="str">
        <f>UPPER(TEXT(tbl_raw_data[[#This Row],[updated_date]],"MMMM"))</f>
        <v>AUGUST</v>
      </c>
      <c r="M6072" s="50" t="str">
        <f>"WEEK "&amp; IF(ROUNDUP(DAY(tbl_raw_data[[#This Row],[updated_date]])/7,0)=5,4,ROUNDUP(DAY(tbl_raw_data[[#This Row],[updated_date]])/7,0))</f>
        <v>WEEK 4</v>
      </c>
      <c r="N6072" s="50" t="str">
        <f>UPPER(VLOOKUP(tbl_raw_data[[#This Row],[Analyst]],Settiings!$A$2:$B$16,2,0))</f>
        <v>FARDIN</v>
      </c>
      <c r="O6072" s="50" t="str">
        <f>TRIM(UPPER(tbl_raw_data[[#This Row],[Outcome]]))</f>
        <v>APPROVE</v>
      </c>
      <c r="P6072" s="50" t="str">
        <f>TRIM(UPPER(tbl_raw_data[[#This Row],[Queue Name]]))</f>
        <v>CONSUMER EXISTING</v>
      </c>
      <c r="Q6072" s="50" t="str">
        <f>IF(tbl_raw_data[[#This Row],[Time taken in min]]&lt;=Settiings!$D$2,"SLA_MET","SLA_NOT_MET")</f>
        <v>SLA_NOT_MET</v>
      </c>
      <c r="R6072" s="94"/>
    </row>
    <row r="6073" spans="1:18" x14ac:dyDescent="0.3">
      <c r="A6073" s="8" t="s">
        <v>6937</v>
      </c>
      <c r="B6073" s="9">
        <v>45166.798842592594</v>
      </c>
      <c r="C6073" s="10">
        <v>45166.80914351852</v>
      </c>
      <c r="D6073" s="11" t="s">
        <v>13</v>
      </c>
      <c r="E6073" s="12" t="s">
        <v>9</v>
      </c>
      <c r="F6073" s="11" t="s">
        <v>53</v>
      </c>
      <c r="G6073" s="13" t="s">
        <v>17</v>
      </c>
      <c r="H6073" s="78"/>
      <c r="I6073" s="48">
        <f>tbl_raw_data[[#This Row],[Date Actioned]]-tbl_raw_data[[#This Row],[Date Tagged]]</f>
        <v>1.0300925925548654E-2</v>
      </c>
      <c r="J6073" s="46">
        <f>HOUR(tbl_raw_data[[#This Row],[Time_taken]])*60+MINUTE(tbl_raw_data[[#This Row],[Time_taken]])+SECOND(tbl_raw_data[[#This Row],[Time_taken]])/60</f>
        <v>14.833333333333334</v>
      </c>
      <c r="K6073" s="52">
        <f>DATE(YEAR(tbl_raw_data[[#This Row],[Date Actioned]]),MONTH(tbl_raw_data[[#This Row],[Date Actioned]]),DAY(tbl_raw_data[[#This Row],[Date Actioned]]))</f>
        <v>45166</v>
      </c>
      <c r="L6073" s="50" t="str">
        <f>UPPER(TEXT(tbl_raw_data[[#This Row],[updated_date]],"MMMM"))</f>
        <v>AUGUST</v>
      </c>
      <c r="M6073" s="50" t="str">
        <f>"WEEK "&amp; IF(ROUNDUP(DAY(tbl_raw_data[[#This Row],[updated_date]])/7,0)=5,4,ROUNDUP(DAY(tbl_raw_data[[#This Row],[updated_date]])/7,0))</f>
        <v>WEEK 4</v>
      </c>
      <c r="N6073" s="50" t="str">
        <f>UPPER(VLOOKUP(tbl_raw_data[[#This Row],[Analyst]],Settiings!$A$2:$B$16,2,0))</f>
        <v>NAVED</v>
      </c>
      <c r="O6073" s="50" t="str">
        <f>TRIM(UPPER(tbl_raw_data[[#This Row],[Outcome]]))</f>
        <v>APPROVE</v>
      </c>
      <c r="P6073" s="50" t="str">
        <f>TRIM(UPPER(tbl_raw_data[[#This Row],[Queue Name]]))</f>
        <v>CONSUMER EXISTING</v>
      </c>
      <c r="Q6073" s="50" t="str">
        <f>IF(tbl_raw_data[[#This Row],[Time taken in min]]&lt;=Settiings!$D$2,"SLA_MET","SLA_NOT_MET")</f>
        <v>SLA_MET</v>
      </c>
      <c r="R6073" s="94"/>
    </row>
    <row r="6074" spans="1:18" x14ac:dyDescent="0.3">
      <c r="A6074" s="8" t="s">
        <v>6938</v>
      </c>
      <c r="B6074" s="9">
        <v>45166.79991898148</v>
      </c>
      <c r="C6074" s="10">
        <v>45166.814953703702</v>
      </c>
      <c r="D6074" s="11" t="s">
        <v>13</v>
      </c>
      <c r="E6074" s="12" t="s">
        <v>9</v>
      </c>
      <c r="F6074" s="11" t="s">
        <v>43</v>
      </c>
      <c r="G6074" s="13"/>
      <c r="H6074" s="78"/>
      <c r="I6074" s="48">
        <f>tbl_raw_data[[#This Row],[Date Actioned]]-tbl_raw_data[[#This Row],[Date Tagged]]</f>
        <v>1.5034722222480923E-2</v>
      </c>
      <c r="J6074" s="46">
        <f>HOUR(tbl_raw_data[[#This Row],[Time_taken]])*60+MINUTE(tbl_raw_data[[#This Row],[Time_taken]])+SECOND(tbl_raw_data[[#This Row],[Time_taken]])/60</f>
        <v>21.65</v>
      </c>
      <c r="K6074" s="52">
        <f>DATE(YEAR(tbl_raw_data[[#This Row],[Date Actioned]]),MONTH(tbl_raw_data[[#This Row],[Date Actioned]]),DAY(tbl_raw_data[[#This Row],[Date Actioned]]))</f>
        <v>45166</v>
      </c>
      <c r="L6074" s="50" t="str">
        <f>UPPER(TEXT(tbl_raw_data[[#This Row],[updated_date]],"MMMM"))</f>
        <v>AUGUST</v>
      </c>
      <c r="M6074" s="50" t="str">
        <f>"WEEK "&amp; IF(ROUNDUP(DAY(tbl_raw_data[[#This Row],[updated_date]])/7,0)=5,4,ROUNDUP(DAY(tbl_raw_data[[#This Row],[updated_date]])/7,0))</f>
        <v>WEEK 4</v>
      </c>
      <c r="N6074" s="50" t="str">
        <f>UPPER(VLOOKUP(tbl_raw_data[[#This Row],[Analyst]],Settiings!$A$2:$B$16,2,0))</f>
        <v>MERCEDES</v>
      </c>
      <c r="O6074" s="50" t="str">
        <f>TRIM(UPPER(tbl_raw_data[[#This Row],[Outcome]]))</f>
        <v>APPROVE</v>
      </c>
      <c r="P6074" s="50" t="str">
        <f>TRIM(UPPER(tbl_raw_data[[#This Row],[Queue Name]]))</f>
        <v>CONSUMER EXISTING</v>
      </c>
      <c r="Q6074" s="50" t="str">
        <f>IF(tbl_raw_data[[#This Row],[Time taken in min]]&lt;=Settiings!$D$2,"SLA_MET","SLA_NOT_MET")</f>
        <v>SLA_NOT_MET</v>
      </c>
      <c r="R6074" s="94"/>
    </row>
    <row r="6075" spans="1:18" x14ac:dyDescent="0.3">
      <c r="A6075" s="8" t="s">
        <v>6940</v>
      </c>
      <c r="B6075" s="9">
        <v>45166.801099537035</v>
      </c>
      <c r="C6075" s="10">
        <v>45166.813194444447</v>
      </c>
      <c r="D6075" s="11" t="s">
        <v>27</v>
      </c>
      <c r="E6075" s="12" t="s">
        <v>47</v>
      </c>
      <c r="F6075" s="11" t="s">
        <v>1097</v>
      </c>
      <c r="G6075" s="13" t="s">
        <v>4763</v>
      </c>
      <c r="H6075" s="78"/>
      <c r="I6075" s="48">
        <f>tbl_raw_data[[#This Row],[Date Actioned]]-tbl_raw_data[[#This Row],[Date Tagged]]</f>
        <v>1.209490741166519E-2</v>
      </c>
      <c r="J6075" s="46">
        <f>HOUR(tbl_raw_data[[#This Row],[Time_taken]])*60+MINUTE(tbl_raw_data[[#This Row],[Time_taken]])+SECOND(tbl_raw_data[[#This Row],[Time_taken]])/60</f>
        <v>17.416666666666668</v>
      </c>
      <c r="K6075" s="52">
        <f>DATE(YEAR(tbl_raw_data[[#This Row],[Date Actioned]]),MONTH(tbl_raw_data[[#This Row],[Date Actioned]]),DAY(tbl_raw_data[[#This Row],[Date Actioned]]))</f>
        <v>45166</v>
      </c>
      <c r="L6075" s="50" t="str">
        <f>UPPER(TEXT(tbl_raw_data[[#This Row],[updated_date]],"MMMM"))</f>
        <v>AUGUST</v>
      </c>
      <c r="M6075" s="50" t="str">
        <f>"WEEK "&amp; IF(ROUNDUP(DAY(tbl_raw_data[[#This Row],[updated_date]])/7,0)=5,4,ROUNDUP(DAY(tbl_raw_data[[#This Row],[updated_date]])/7,0))</f>
        <v>WEEK 4</v>
      </c>
      <c r="N6075" s="50" t="str">
        <f>UPPER(VLOOKUP(tbl_raw_data[[#This Row],[Analyst]],Settiings!$A$2:$B$16,2,0))</f>
        <v>JULIA</v>
      </c>
      <c r="O6075" s="50" t="str">
        <f>TRIM(UPPER(tbl_raw_data[[#This Row],[Outcome]]))</f>
        <v>DECLINE</v>
      </c>
      <c r="P6075" s="50" t="str">
        <f>TRIM(UPPER(tbl_raw_data[[#This Row],[Queue Name]]))</f>
        <v>CONSUMER PRE BUREAU</v>
      </c>
      <c r="Q6075" s="50" t="str">
        <f>IF(tbl_raw_data[[#This Row],[Time taken in min]]&lt;=Settiings!$D$2,"SLA_MET","SLA_NOT_MET")</f>
        <v>SLA_MET</v>
      </c>
      <c r="R6075" s="94"/>
    </row>
    <row r="6076" spans="1:18" x14ac:dyDescent="0.3">
      <c r="A6076" s="8" t="s">
        <v>6942</v>
      </c>
      <c r="B6076" s="9">
        <v>45166.803715277776</v>
      </c>
      <c r="C6076" s="10">
        <v>45166.813819444447</v>
      </c>
      <c r="D6076" s="11" t="s">
        <v>27</v>
      </c>
      <c r="E6076" s="12" t="s">
        <v>9</v>
      </c>
      <c r="F6076" s="11" t="s">
        <v>53</v>
      </c>
      <c r="G6076" s="13" t="s">
        <v>5222</v>
      </c>
      <c r="H6076" s="78"/>
      <c r="I6076" s="48">
        <f>tbl_raw_data[[#This Row],[Date Actioned]]-tbl_raw_data[[#This Row],[Date Tagged]]</f>
        <v>1.0104166671226267E-2</v>
      </c>
      <c r="J6076" s="46">
        <f>HOUR(tbl_raw_data[[#This Row],[Time_taken]])*60+MINUTE(tbl_raw_data[[#This Row],[Time_taken]])+SECOND(tbl_raw_data[[#This Row],[Time_taken]])/60</f>
        <v>14.55</v>
      </c>
      <c r="K6076" s="52">
        <f>DATE(YEAR(tbl_raw_data[[#This Row],[Date Actioned]]),MONTH(tbl_raw_data[[#This Row],[Date Actioned]]),DAY(tbl_raw_data[[#This Row],[Date Actioned]]))</f>
        <v>45166</v>
      </c>
      <c r="L6076" s="50" t="str">
        <f>UPPER(TEXT(tbl_raw_data[[#This Row],[updated_date]],"MMMM"))</f>
        <v>AUGUST</v>
      </c>
      <c r="M6076" s="50" t="str">
        <f>"WEEK "&amp; IF(ROUNDUP(DAY(tbl_raw_data[[#This Row],[updated_date]])/7,0)=5,4,ROUNDUP(DAY(tbl_raw_data[[#This Row],[updated_date]])/7,0))</f>
        <v>WEEK 4</v>
      </c>
      <c r="N6076" s="50" t="str">
        <f>UPPER(VLOOKUP(tbl_raw_data[[#This Row],[Analyst]],Settiings!$A$2:$B$16,2,0))</f>
        <v>NAVED</v>
      </c>
      <c r="O6076" s="50" t="str">
        <f>TRIM(UPPER(tbl_raw_data[[#This Row],[Outcome]]))</f>
        <v>DECLINE</v>
      </c>
      <c r="P6076" s="50" t="str">
        <f>TRIM(UPPER(tbl_raw_data[[#This Row],[Queue Name]]))</f>
        <v>CONSUMER EXISTING</v>
      </c>
      <c r="Q6076" s="50" t="str">
        <f>IF(tbl_raw_data[[#This Row],[Time taken in min]]&lt;=Settiings!$D$2,"SLA_MET","SLA_NOT_MET")</f>
        <v>SLA_MET</v>
      </c>
      <c r="R6076" s="94"/>
    </row>
    <row r="6077" spans="1:18" x14ac:dyDescent="0.3">
      <c r="A6077" s="8" t="s">
        <v>6944</v>
      </c>
      <c r="B6077" s="9">
        <v>45166.807210648149</v>
      </c>
      <c r="C6077" s="10">
        <v>45166.818912037037</v>
      </c>
      <c r="D6077" s="11" t="s">
        <v>13</v>
      </c>
      <c r="E6077" s="12" t="s">
        <v>9</v>
      </c>
      <c r="F6077" s="11" t="s">
        <v>53</v>
      </c>
      <c r="G6077" s="13" t="s">
        <v>17</v>
      </c>
      <c r="H6077" s="78"/>
      <c r="I6077" s="48">
        <f>tbl_raw_data[[#This Row],[Date Actioned]]-tbl_raw_data[[#This Row],[Date Tagged]]</f>
        <v>1.17013888884685E-2</v>
      </c>
      <c r="J6077" s="46">
        <f>HOUR(tbl_raw_data[[#This Row],[Time_taken]])*60+MINUTE(tbl_raw_data[[#This Row],[Time_taken]])+SECOND(tbl_raw_data[[#This Row],[Time_taken]])/60</f>
        <v>16.850000000000001</v>
      </c>
      <c r="K6077" s="52">
        <f>DATE(YEAR(tbl_raw_data[[#This Row],[Date Actioned]]),MONTH(tbl_raw_data[[#This Row],[Date Actioned]]),DAY(tbl_raw_data[[#This Row],[Date Actioned]]))</f>
        <v>45166</v>
      </c>
      <c r="L6077" s="50" t="str">
        <f>UPPER(TEXT(tbl_raw_data[[#This Row],[updated_date]],"MMMM"))</f>
        <v>AUGUST</v>
      </c>
      <c r="M6077" s="50" t="str">
        <f>"WEEK "&amp; IF(ROUNDUP(DAY(tbl_raw_data[[#This Row],[updated_date]])/7,0)=5,4,ROUNDUP(DAY(tbl_raw_data[[#This Row],[updated_date]])/7,0))</f>
        <v>WEEK 4</v>
      </c>
      <c r="N6077" s="50" t="str">
        <f>UPPER(VLOOKUP(tbl_raw_data[[#This Row],[Analyst]],Settiings!$A$2:$B$16,2,0))</f>
        <v>NAVED</v>
      </c>
      <c r="O6077" s="50" t="str">
        <f>TRIM(UPPER(tbl_raw_data[[#This Row],[Outcome]]))</f>
        <v>APPROVE</v>
      </c>
      <c r="P6077" s="50" t="str">
        <f>TRIM(UPPER(tbl_raw_data[[#This Row],[Queue Name]]))</f>
        <v>CONSUMER EXISTING</v>
      </c>
      <c r="Q6077" s="50" t="str">
        <f>IF(tbl_raw_data[[#This Row],[Time taken in min]]&lt;=Settiings!$D$2,"SLA_MET","SLA_NOT_MET")</f>
        <v>SLA_MET</v>
      </c>
      <c r="R6077" s="94"/>
    </row>
    <row r="6078" spans="1:18" x14ac:dyDescent="0.3">
      <c r="A6078" s="8" t="s">
        <v>6945</v>
      </c>
      <c r="B6078" s="9">
        <v>45166.807546296295</v>
      </c>
      <c r="C6078" s="10">
        <v>45166.817870370367</v>
      </c>
      <c r="D6078" s="11" t="s">
        <v>13</v>
      </c>
      <c r="E6078" s="12" t="s">
        <v>19</v>
      </c>
      <c r="F6078" s="11" t="s">
        <v>1097</v>
      </c>
      <c r="G6078" s="13" t="s">
        <v>17</v>
      </c>
      <c r="H6078" s="78"/>
      <c r="I6078" s="48">
        <f>tbl_raw_data[[#This Row],[Date Actioned]]-tbl_raw_data[[#This Row],[Date Tagged]]</f>
        <v>1.0324074071832001E-2</v>
      </c>
      <c r="J6078" s="46">
        <f>HOUR(tbl_raw_data[[#This Row],[Time_taken]])*60+MINUTE(tbl_raw_data[[#This Row],[Time_taken]])+SECOND(tbl_raw_data[[#This Row],[Time_taken]])/60</f>
        <v>14.866666666666667</v>
      </c>
      <c r="K6078" s="52">
        <f>DATE(YEAR(tbl_raw_data[[#This Row],[Date Actioned]]),MONTH(tbl_raw_data[[#This Row],[Date Actioned]]),DAY(tbl_raw_data[[#This Row],[Date Actioned]]))</f>
        <v>45166</v>
      </c>
      <c r="L6078" s="50" t="str">
        <f>UPPER(TEXT(tbl_raw_data[[#This Row],[updated_date]],"MMMM"))</f>
        <v>AUGUST</v>
      </c>
      <c r="M6078" s="50" t="str">
        <f>"WEEK "&amp; IF(ROUNDUP(DAY(tbl_raw_data[[#This Row],[updated_date]])/7,0)=5,4,ROUNDUP(DAY(tbl_raw_data[[#This Row],[updated_date]])/7,0))</f>
        <v>WEEK 4</v>
      </c>
      <c r="N6078" s="50" t="str">
        <f>UPPER(VLOOKUP(tbl_raw_data[[#This Row],[Analyst]],Settiings!$A$2:$B$16,2,0))</f>
        <v>JULIA</v>
      </c>
      <c r="O6078" s="50" t="str">
        <f>TRIM(UPPER(tbl_raw_data[[#This Row],[Outcome]]))</f>
        <v>APPROVE</v>
      </c>
      <c r="P6078" s="50" t="str">
        <f>TRIM(UPPER(tbl_raw_data[[#This Row],[Queue Name]]))</f>
        <v>CONSUMER POST BUREAU</v>
      </c>
      <c r="Q6078" s="50" t="str">
        <f>IF(tbl_raw_data[[#This Row],[Time taken in min]]&lt;=Settiings!$D$2,"SLA_MET","SLA_NOT_MET")</f>
        <v>SLA_MET</v>
      </c>
      <c r="R6078" s="94"/>
    </row>
    <row r="6079" spans="1:18" x14ac:dyDescent="0.3">
      <c r="A6079" s="8" t="s">
        <v>6946</v>
      </c>
      <c r="B6079" s="9">
        <v>45166.818206018521</v>
      </c>
      <c r="C6079" s="10">
        <v>45166.82309027778</v>
      </c>
      <c r="D6079" s="11" t="s">
        <v>13</v>
      </c>
      <c r="E6079" s="12" t="s">
        <v>9</v>
      </c>
      <c r="F6079" s="11" t="s">
        <v>686</v>
      </c>
      <c r="G6079" s="13" t="s">
        <v>17</v>
      </c>
      <c r="H6079" s="78"/>
      <c r="I6079" s="48">
        <f>tbl_raw_data[[#This Row],[Date Actioned]]-tbl_raw_data[[#This Row],[Date Tagged]]</f>
        <v>4.8842592586879618E-3</v>
      </c>
      <c r="J6079" s="46">
        <f>HOUR(tbl_raw_data[[#This Row],[Time_taken]])*60+MINUTE(tbl_raw_data[[#This Row],[Time_taken]])+SECOND(tbl_raw_data[[#This Row],[Time_taken]])/60</f>
        <v>7.0333333333333332</v>
      </c>
      <c r="K6079" s="52">
        <f>DATE(YEAR(tbl_raw_data[[#This Row],[Date Actioned]]),MONTH(tbl_raw_data[[#This Row],[Date Actioned]]),DAY(tbl_raw_data[[#This Row],[Date Actioned]]))</f>
        <v>45166</v>
      </c>
      <c r="L6079" s="50" t="str">
        <f>UPPER(TEXT(tbl_raw_data[[#This Row],[updated_date]],"MMMM"))</f>
        <v>AUGUST</v>
      </c>
      <c r="M6079" s="50" t="str">
        <f>"WEEK "&amp; IF(ROUNDUP(DAY(tbl_raw_data[[#This Row],[updated_date]])/7,0)=5,4,ROUNDUP(DAY(tbl_raw_data[[#This Row],[updated_date]])/7,0))</f>
        <v>WEEK 4</v>
      </c>
      <c r="N6079" s="50" t="str">
        <f>UPPER(VLOOKUP(tbl_raw_data[[#This Row],[Analyst]],Settiings!$A$2:$B$16,2,0))</f>
        <v>FARDIN</v>
      </c>
      <c r="O6079" s="50" t="str">
        <f>TRIM(UPPER(tbl_raw_data[[#This Row],[Outcome]]))</f>
        <v>APPROVE</v>
      </c>
      <c r="P6079" s="50" t="str">
        <f>TRIM(UPPER(tbl_raw_data[[#This Row],[Queue Name]]))</f>
        <v>CONSUMER EXISTING</v>
      </c>
      <c r="Q6079" s="50" t="str">
        <f>IF(tbl_raw_data[[#This Row],[Time taken in min]]&lt;=Settiings!$D$2,"SLA_MET","SLA_NOT_MET")</f>
        <v>SLA_MET</v>
      </c>
      <c r="R6079" s="94"/>
    </row>
    <row r="6080" spans="1:18" x14ac:dyDescent="0.3">
      <c r="A6080" s="8" t="s">
        <v>6948</v>
      </c>
      <c r="B6080" s="9">
        <v>45166.827499999999</v>
      </c>
      <c r="C6080" s="10">
        <v>45166.838750000003</v>
      </c>
      <c r="D6080" s="11" t="s">
        <v>13</v>
      </c>
      <c r="E6080" s="12" t="s">
        <v>9</v>
      </c>
      <c r="F6080" s="11" t="s">
        <v>686</v>
      </c>
      <c r="G6080" s="13" t="s">
        <v>17</v>
      </c>
      <c r="H6080" s="78"/>
      <c r="I6080" s="48">
        <f>tbl_raw_data[[#This Row],[Date Actioned]]-tbl_raw_data[[#This Row],[Date Tagged]]</f>
        <v>1.1250000003201421E-2</v>
      </c>
      <c r="J6080" s="46">
        <f>HOUR(tbl_raw_data[[#This Row],[Time_taken]])*60+MINUTE(tbl_raw_data[[#This Row],[Time_taken]])+SECOND(tbl_raw_data[[#This Row],[Time_taken]])/60</f>
        <v>16.2</v>
      </c>
      <c r="K6080" s="52">
        <f>DATE(YEAR(tbl_raw_data[[#This Row],[Date Actioned]]),MONTH(tbl_raw_data[[#This Row],[Date Actioned]]),DAY(tbl_raw_data[[#This Row],[Date Actioned]]))</f>
        <v>45166</v>
      </c>
      <c r="L6080" s="50" t="str">
        <f>UPPER(TEXT(tbl_raw_data[[#This Row],[updated_date]],"MMMM"))</f>
        <v>AUGUST</v>
      </c>
      <c r="M6080" s="50" t="str">
        <f>"WEEK "&amp; IF(ROUNDUP(DAY(tbl_raw_data[[#This Row],[updated_date]])/7,0)=5,4,ROUNDUP(DAY(tbl_raw_data[[#This Row],[updated_date]])/7,0))</f>
        <v>WEEK 4</v>
      </c>
      <c r="N6080" s="50" t="str">
        <f>UPPER(VLOOKUP(tbl_raw_data[[#This Row],[Analyst]],Settiings!$A$2:$B$16,2,0))</f>
        <v>FARDIN</v>
      </c>
      <c r="O6080" s="50" t="str">
        <f>TRIM(UPPER(tbl_raw_data[[#This Row],[Outcome]]))</f>
        <v>APPROVE</v>
      </c>
      <c r="P6080" s="50" t="str">
        <f>TRIM(UPPER(tbl_raw_data[[#This Row],[Queue Name]]))</f>
        <v>CONSUMER EXISTING</v>
      </c>
      <c r="Q6080" s="50" t="str">
        <f>IF(tbl_raw_data[[#This Row],[Time taken in min]]&lt;=Settiings!$D$2,"SLA_MET","SLA_NOT_MET")</f>
        <v>SLA_MET</v>
      </c>
      <c r="R6080" s="94"/>
    </row>
    <row r="6081" spans="1:18" x14ac:dyDescent="0.3">
      <c r="A6081" s="8" t="s">
        <v>6949</v>
      </c>
      <c r="B6081" s="9">
        <v>45166.830011574071</v>
      </c>
      <c r="C6081" s="10">
        <v>45166.842314814814</v>
      </c>
      <c r="D6081" s="11" t="s">
        <v>13</v>
      </c>
      <c r="E6081" s="12" t="s">
        <v>47</v>
      </c>
      <c r="F6081" s="11" t="s">
        <v>686</v>
      </c>
      <c r="G6081" s="13" t="s">
        <v>17</v>
      </c>
      <c r="H6081" s="78"/>
      <c r="I6081" s="48">
        <f>tbl_raw_data[[#This Row],[Date Actioned]]-tbl_raw_data[[#This Row],[Date Tagged]]</f>
        <v>1.230324074276723E-2</v>
      </c>
      <c r="J6081" s="46">
        <f>HOUR(tbl_raw_data[[#This Row],[Time_taken]])*60+MINUTE(tbl_raw_data[[#This Row],[Time_taken]])+SECOND(tbl_raw_data[[#This Row],[Time_taken]])/60</f>
        <v>17.716666666666665</v>
      </c>
      <c r="K6081" s="52">
        <f>DATE(YEAR(tbl_raw_data[[#This Row],[Date Actioned]]),MONTH(tbl_raw_data[[#This Row],[Date Actioned]]),DAY(tbl_raw_data[[#This Row],[Date Actioned]]))</f>
        <v>45166</v>
      </c>
      <c r="L6081" s="50" t="str">
        <f>UPPER(TEXT(tbl_raw_data[[#This Row],[updated_date]],"MMMM"))</f>
        <v>AUGUST</v>
      </c>
      <c r="M6081" s="50" t="str">
        <f>"WEEK "&amp; IF(ROUNDUP(DAY(tbl_raw_data[[#This Row],[updated_date]])/7,0)=5,4,ROUNDUP(DAY(tbl_raw_data[[#This Row],[updated_date]])/7,0))</f>
        <v>WEEK 4</v>
      </c>
      <c r="N6081" s="50" t="str">
        <f>UPPER(VLOOKUP(tbl_raw_data[[#This Row],[Analyst]],Settiings!$A$2:$B$16,2,0))</f>
        <v>FARDIN</v>
      </c>
      <c r="O6081" s="50" t="str">
        <f>TRIM(UPPER(tbl_raw_data[[#This Row],[Outcome]]))</f>
        <v>APPROVE</v>
      </c>
      <c r="P6081" s="50" t="str">
        <f>TRIM(UPPER(tbl_raw_data[[#This Row],[Queue Name]]))</f>
        <v>CONSUMER PRE BUREAU</v>
      </c>
      <c r="Q6081" s="50" t="str">
        <f>IF(tbl_raw_data[[#This Row],[Time taken in min]]&lt;=Settiings!$D$2,"SLA_MET","SLA_NOT_MET")</f>
        <v>SLA_MET</v>
      </c>
      <c r="R6081" s="94"/>
    </row>
    <row r="6082" spans="1:18" x14ac:dyDescent="0.3">
      <c r="A6082" s="8" t="s">
        <v>6950</v>
      </c>
      <c r="B6082" s="9">
        <v>45166.83966435185</v>
      </c>
      <c r="C6082" s="10">
        <v>45166.854016203702</v>
      </c>
      <c r="D6082" s="11" t="s">
        <v>13</v>
      </c>
      <c r="E6082" s="12" t="s">
        <v>19</v>
      </c>
      <c r="F6082" s="11" t="s">
        <v>43</v>
      </c>
      <c r="G6082" s="13"/>
      <c r="H6082" s="78"/>
      <c r="I6082" s="48">
        <f>tbl_raw_data[[#This Row],[Date Actioned]]-tbl_raw_data[[#This Row],[Date Tagged]]</f>
        <v>1.43518518525525E-2</v>
      </c>
      <c r="J6082" s="46">
        <f>HOUR(tbl_raw_data[[#This Row],[Time_taken]])*60+MINUTE(tbl_raw_data[[#This Row],[Time_taken]])+SECOND(tbl_raw_data[[#This Row],[Time_taken]])/60</f>
        <v>20.666666666666668</v>
      </c>
      <c r="K6082" s="52">
        <f>DATE(YEAR(tbl_raw_data[[#This Row],[Date Actioned]]),MONTH(tbl_raw_data[[#This Row],[Date Actioned]]),DAY(tbl_raw_data[[#This Row],[Date Actioned]]))</f>
        <v>45166</v>
      </c>
      <c r="L6082" s="50" t="str">
        <f>UPPER(TEXT(tbl_raw_data[[#This Row],[updated_date]],"MMMM"))</f>
        <v>AUGUST</v>
      </c>
      <c r="M6082" s="50" t="str">
        <f>"WEEK "&amp; IF(ROUNDUP(DAY(tbl_raw_data[[#This Row],[updated_date]])/7,0)=5,4,ROUNDUP(DAY(tbl_raw_data[[#This Row],[updated_date]])/7,0))</f>
        <v>WEEK 4</v>
      </c>
      <c r="N6082" s="50" t="str">
        <f>UPPER(VLOOKUP(tbl_raw_data[[#This Row],[Analyst]],Settiings!$A$2:$B$16,2,0))</f>
        <v>MERCEDES</v>
      </c>
      <c r="O6082" s="50" t="str">
        <f>TRIM(UPPER(tbl_raw_data[[#This Row],[Outcome]]))</f>
        <v>APPROVE</v>
      </c>
      <c r="P6082" s="50" t="str">
        <f>TRIM(UPPER(tbl_raw_data[[#This Row],[Queue Name]]))</f>
        <v>CONSUMER POST BUREAU</v>
      </c>
      <c r="Q6082" s="50" t="str">
        <f>IF(tbl_raw_data[[#This Row],[Time taken in min]]&lt;=Settiings!$D$2,"SLA_MET","SLA_NOT_MET")</f>
        <v>SLA_NOT_MET</v>
      </c>
      <c r="R6082" s="94"/>
    </row>
    <row r="6083" spans="1:18" x14ac:dyDescent="0.3">
      <c r="A6083" s="8" t="s">
        <v>6951</v>
      </c>
      <c r="B6083" s="9">
        <v>45166.850532407407</v>
      </c>
      <c r="C6083" s="10">
        <v>45166.85670138889</v>
      </c>
      <c r="D6083" s="11" t="s">
        <v>13</v>
      </c>
      <c r="E6083" s="12" t="s">
        <v>9</v>
      </c>
      <c r="F6083" s="11" t="s">
        <v>43</v>
      </c>
      <c r="G6083" s="13"/>
      <c r="H6083" s="78"/>
      <c r="I6083" s="48">
        <f>tbl_raw_data[[#This Row],[Date Actioned]]-tbl_raw_data[[#This Row],[Date Tagged]]</f>
        <v>6.1689814829151146E-3</v>
      </c>
      <c r="J6083" s="46">
        <f>HOUR(tbl_raw_data[[#This Row],[Time_taken]])*60+MINUTE(tbl_raw_data[[#This Row],[Time_taken]])+SECOND(tbl_raw_data[[#This Row],[Time_taken]])/60</f>
        <v>8.8833333333333329</v>
      </c>
      <c r="K6083" s="52">
        <f>DATE(YEAR(tbl_raw_data[[#This Row],[Date Actioned]]),MONTH(tbl_raw_data[[#This Row],[Date Actioned]]),DAY(tbl_raw_data[[#This Row],[Date Actioned]]))</f>
        <v>45166</v>
      </c>
      <c r="L6083" s="50" t="str">
        <f>UPPER(TEXT(tbl_raw_data[[#This Row],[updated_date]],"MMMM"))</f>
        <v>AUGUST</v>
      </c>
      <c r="M6083" s="50" t="str">
        <f>"WEEK "&amp; IF(ROUNDUP(DAY(tbl_raw_data[[#This Row],[updated_date]])/7,0)=5,4,ROUNDUP(DAY(tbl_raw_data[[#This Row],[updated_date]])/7,0))</f>
        <v>WEEK 4</v>
      </c>
      <c r="N6083" s="50" t="str">
        <f>UPPER(VLOOKUP(tbl_raw_data[[#This Row],[Analyst]],Settiings!$A$2:$B$16,2,0))</f>
        <v>MERCEDES</v>
      </c>
      <c r="O6083" s="50" t="str">
        <f>TRIM(UPPER(tbl_raw_data[[#This Row],[Outcome]]))</f>
        <v>APPROVE</v>
      </c>
      <c r="P6083" s="50" t="str">
        <f>TRIM(UPPER(tbl_raw_data[[#This Row],[Queue Name]]))</f>
        <v>CONSUMER EXISTING</v>
      </c>
      <c r="Q6083" s="50" t="str">
        <f>IF(tbl_raw_data[[#This Row],[Time taken in min]]&lt;=Settiings!$D$2,"SLA_MET","SLA_NOT_MET")</f>
        <v>SLA_MET</v>
      </c>
      <c r="R6083" s="94"/>
    </row>
    <row r="6084" spans="1:18" x14ac:dyDescent="0.3">
      <c r="A6084" s="8" t="s">
        <v>6952</v>
      </c>
      <c r="B6084" s="9">
        <v>45166.855787037035</v>
      </c>
      <c r="C6084" s="10">
        <v>45166.860266203701</v>
      </c>
      <c r="D6084" s="11" t="s">
        <v>13</v>
      </c>
      <c r="E6084" s="12" t="s">
        <v>19</v>
      </c>
      <c r="F6084" s="11" t="s">
        <v>43</v>
      </c>
      <c r="G6084" s="13"/>
      <c r="H6084" s="78"/>
      <c r="I6084" s="48">
        <f>tbl_raw_data[[#This Row],[Date Actioned]]-tbl_raw_data[[#This Row],[Date Tagged]]</f>
        <v>4.4791666659875773E-3</v>
      </c>
      <c r="J6084" s="46">
        <f>HOUR(tbl_raw_data[[#This Row],[Time_taken]])*60+MINUTE(tbl_raw_data[[#This Row],[Time_taken]])+SECOND(tbl_raw_data[[#This Row],[Time_taken]])/60</f>
        <v>6.45</v>
      </c>
      <c r="K6084" s="52">
        <f>DATE(YEAR(tbl_raw_data[[#This Row],[Date Actioned]]),MONTH(tbl_raw_data[[#This Row],[Date Actioned]]),DAY(tbl_raw_data[[#This Row],[Date Actioned]]))</f>
        <v>45166</v>
      </c>
      <c r="L6084" s="50" t="str">
        <f>UPPER(TEXT(tbl_raw_data[[#This Row],[updated_date]],"MMMM"))</f>
        <v>AUGUST</v>
      </c>
      <c r="M6084" s="50" t="str">
        <f>"WEEK "&amp; IF(ROUNDUP(DAY(tbl_raw_data[[#This Row],[updated_date]])/7,0)=5,4,ROUNDUP(DAY(tbl_raw_data[[#This Row],[updated_date]])/7,0))</f>
        <v>WEEK 4</v>
      </c>
      <c r="N6084" s="50" t="str">
        <f>UPPER(VLOOKUP(tbl_raw_data[[#This Row],[Analyst]],Settiings!$A$2:$B$16,2,0))</f>
        <v>MERCEDES</v>
      </c>
      <c r="O6084" s="50" t="str">
        <f>TRIM(UPPER(tbl_raw_data[[#This Row],[Outcome]]))</f>
        <v>APPROVE</v>
      </c>
      <c r="P6084" s="50" t="str">
        <f>TRIM(UPPER(tbl_raw_data[[#This Row],[Queue Name]]))</f>
        <v>CONSUMER POST BUREAU</v>
      </c>
      <c r="Q6084" s="50" t="str">
        <f>IF(tbl_raw_data[[#This Row],[Time taken in min]]&lt;=Settiings!$D$2,"SLA_MET","SLA_NOT_MET")</f>
        <v>SLA_MET</v>
      </c>
      <c r="R6084" s="94"/>
    </row>
    <row r="6085" spans="1:18" x14ac:dyDescent="0.3">
      <c r="A6085" s="8" t="s">
        <v>6953</v>
      </c>
      <c r="B6085" s="9">
        <v>45166.856319444443</v>
      </c>
      <c r="C6085" s="10">
        <v>45166.865891203706</v>
      </c>
      <c r="D6085" s="11" t="s">
        <v>27</v>
      </c>
      <c r="E6085" s="12" t="s">
        <v>9</v>
      </c>
      <c r="F6085" s="11" t="s">
        <v>686</v>
      </c>
      <c r="G6085" s="13" t="s">
        <v>5222</v>
      </c>
      <c r="H6085" s="78"/>
      <c r="I6085" s="48">
        <f>tbl_raw_data[[#This Row],[Date Actioned]]-tbl_raw_data[[#This Row],[Date Tagged]]</f>
        <v>9.5717592630535364E-3</v>
      </c>
      <c r="J6085" s="46">
        <f>HOUR(tbl_raw_data[[#This Row],[Time_taken]])*60+MINUTE(tbl_raw_data[[#This Row],[Time_taken]])+SECOND(tbl_raw_data[[#This Row],[Time_taken]])/60</f>
        <v>13.783333333333333</v>
      </c>
      <c r="K6085" s="52">
        <f>DATE(YEAR(tbl_raw_data[[#This Row],[Date Actioned]]),MONTH(tbl_raw_data[[#This Row],[Date Actioned]]),DAY(tbl_raw_data[[#This Row],[Date Actioned]]))</f>
        <v>45166</v>
      </c>
      <c r="L6085" s="50" t="str">
        <f>UPPER(TEXT(tbl_raw_data[[#This Row],[updated_date]],"MMMM"))</f>
        <v>AUGUST</v>
      </c>
      <c r="M6085" s="50" t="str">
        <f>"WEEK "&amp; IF(ROUNDUP(DAY(tbl_raw_data[[#This Row],[updated_date]])/7,0)=5,4,ROUNDUP(DAY(tbl_raw_data[[#This Row],[updated_date]])/7,0))</f>
        <v>WEEK 4</v>
      </c>
      <c r="N6085" s="50" t="str">
        <f>UPPER(VLOOKUP(tbl_raw_data[[#This Row],[Analyst]],Settiings!$A$2:$B$16,2,0))</f>
        <v>FARDIN</v>
      </c>
      <c r="O6085" s="50" t="str">
        <f>TRIM(UPPER(tbl_raw_data[[#This Row],[Outcome]]))</f>
        <v>DECLINE</v>
      </c>
      <c r="P6085" s="50" t="str">
        <f>TRIM(UPPER(tbl_raw_data[[#This Row],[Queue Name]]))</f>
        <v>CONSUMER EXISTING</v>
      </c>
      <c r="Q6085" s="50" t="str">
        <f>IF(tbl_raw_data[[#This Row],[Time taken in min]]&lt;=Settiings!$D$2,"SLA_MET","SLA_NOT_MET")</f>
        <v>SLA_MET</v>
      </c>
      <c r="R6085" s="94"/>
    </row>
    <row r="6086" spans="1:18" x14ac:dyDescent="0.3">
      <c r="A6086" s="8" t="s">
        <v>6954</v>
      </c>
      <c r="B6086" s="9">
        <v>45166.859837962962</v>
      </c>
      <c r="C6086" s="10">
        <v>45166.863680555558</v>
      </c>
      <c r="D6086" s="11" t="s">
        <v>13</v>
      </c>
      <c r="E6086" s="12" t="s">
        <v>9</v>
      </c>
      <c r="F6086" s="11" t="s">
        <v>43</v>
      </c>
      <c r="G6086" s="13"/>
      <c r="H6086" s="78"/>
      <c r="I6086" s="48">
        <f>tbl_raw_data[[#This Row],[Date Actioned]]-tbl_raw_data[[#This Row],[Date Tagged]]</f>
        <v>3.8425925959018059E-3</v>
      </c>
      <c r="J6086" s="46">
        <f>HOUR(tbl_raw_data[[#This Row],[Time_taken]])*60+MINUTE(tbl_raw_data[[#This Row],[Time_taken]])+SECOND(tbl_raw_data[[#This Row],[Time_taken]])/60</f>
        <v>5.5333333333333332</v>
      </c>
      <c r="K6086" s="52">
        <f>DATE(YEAR(tbl_raw_data[[#This Row],[Date Actioned]]),MONTH(tbl_raw_data[[#This Row],[Date Actioned]]),DAY(tbl_raw_data[[#This Row],[Date Actioned]]))</f>
        <v>45166</v>
      </c>
      <c r="L6086" s="50" t="str">
        <f>UPPER(TEXT(tbl_raw_data[[#This Row],[updated_date]],"MMMM"))</f>
        <v>AUGUST</v>
      </c>
      <c r="M6086" s="50" t="str">
        <f>"WEEK "&amp; IF(ROUNDUP(DAY(tbl_raw_data[[#This Row],[updated_date]])/7,0)=5,4,ROUNDUP(DAY(tbl_raw_data[[#This Row],[updated_date]])/7,0))</f>
        <v>WEEK 4</v>
      </c>
      <c r="N6086" s="50" t="str">
        <f>UPPER(VLOOKUP(tbl_raw_data[[#This Row],[Analyst]],Settiings!$A$2:$B$16,2,0))</f>
        <v>MERCEDES</v>
      </c>
      <c r="O6086" s="50" t="str">
        <f>TRIM(UPPER(tbl_raw_data[[#This Row],[Outcome]]))</f>
        <v>APPROVE</v>
      </c>
      <c r="P6086" s="50" t="str">
        <f>TRIM(UPPER(tbl_raw_data[[#This Row],[Queue Name]]))</f>
        <v>CONSUMER EXISTING</v>
      </c>
      <c r="Q6086" s="50" t="str">
        <f>IF(tbl_raw_data[[#This Row],[Time taken in min]]&lt;=Settiings!$D$2,"SLA_MET","SLA_NOT_MET")</f>
        <v>SLA_MET</v>
      </c>
      <c r="R6086" s="94"/>
    </row>
    <row r="6087" spans="1:18" x14ac:dyDescent="0.3">
      <c r="A6087" s="8" t="s">
        <v>6958</v>
      </c>
      <c r="B6087" s="9">
        <v>45167.365532407406</v>
      </c>
      <c r="C6087" s="10">
        <v>45167.38177083333</v>
      </c>
      <c r="D6087" s="11" t="s">
        <v>13</v>
      </c>
      <c r="E6087" s="12" t="s">
        <v>9</v>
      </c>
      <c r="F6087" s="11" t="s">
        <v>10</v>
      </c>
      <c r="G6087" s="13" t="s">
        <v>77</v>
      </c>
      <c r="H6087" s="78"/>
      <c r="I6087" s="48">
        <f>tbl_raw_data[[#This Row],[Date Actioned]]-tbl_raw_data[[#This Row],[Date Tagged]]</f>
        <v>1.6238425923802424E-2</v>
      </c>
      <c r="J6087" s="46">
        <f>HOUR(tbl_raw_data[[#This Row],[Time_taken]])*60+MINUTE(tbl_raw_data[[#This Row],[Time_taken]])+SECOND(tbl_raw_data[[#This Row],[Time_taken]])/60</f>
        <v>23.383333333333333</v>
      </c>
      <c r="K6087" s="52">
        <f>DATE(YEAR(tbl_raw_data[[#This Row],[Date Actioned]]),MONTH(tbl_raw_data[[#This Row],[Date Actioned]]),DAY(tbl_raw_data[[#This Row],[Date Actioned]]))</f>
        <v>45167</v>
      </c>
      <c r="L6087" s="50" t="str">
        <f>UPPER(TEXT(tbl_raw_data[[#This Row],[updated_date]],"MMMM"))</f>
        <v>AUGUST</v>
      </c>
      <c r="M6087" s="50" t="str">
        <f>"WEEK "&amp; IF(ROUNDUP(DAY(tbl_raw_data[[#This Row],[updated_date]])/7,0)=5,4,ROUNDUP(DAY(tbl_raw_data[[#This Row],[updated_date]])/7,0))</f>
        <v>WEEK 4</v>
      </c>
      <c r="N6087" s="50" t="str">
        <f>UPPER(VLOOKUP(tbl_raw_data[[#This Row],[Analyst]],Settiings!$A$2:$B$16,2,0))</f>
        <v>NITESH</v>
      </c>
      <c r="O6087" s="50" t="str">
        <f>TRIM(UPPER(tbl_raw_data[[#This Row],[Outcome]]))</f>
        <v>APPROVE</v>
      </c>
      <c r="P6087" s="50" t="str">
        <f>TRIM(UPPER(tbl_raw_data[[#This Row],[Queue Name]]))</f>
        <v>CONSUMER EXISTING</v>
      </c>
      <c r="Q6087" s="50" t="str">
        <f>IF(tbl_raw_data[[#This Row],[Time taken in min]]&lt;=Settiings!$D$2,"SLA_MET","SLA_NOT_MET")</f>
        <v>SLA_NOT_MET</v>
      </c>
      <c r="R6087" s="94"/>
    </row>
    <row r="6088" spans="1:18" x14ac:dyDescent="0.3">
      <c r="A6088" s="8" t="s">
        <v>6959</v>
      </c>
      <c r="B6088" s="9">
        <v>45167.383032407408</v>
      </c>
      <c r="C6088" s="10">
        <v>45167.400775462964</v>
      </c>
      <c r="D6088" s="11" t="s">
        <v>13</v>
      </c>
      <c r="E6088" s="12" t="s">
        <v>9</v>
      </c>
      <c r="F6088" s="11" t="s">
        <v>10</v>
      </c>
      <c r="G6088" s="13"/>
      <c r="H6088" s="78"/>
      <c r="I6088" s="48">
        <f>tbl_raw_data[[#This Row],[Date Actioned]]-tbl_raw_data[[#This Row],[Date Tagged]]</f>
        <v>1.7743055555911269E-2</v>
      </c>
      <c r="J6088" s="46">
        <f>HOUR(tbl_raw_data[[#This Row],[Time_taken]])*60+MINUTE(tbl_raw_data[[#This Row],[Time_taken]])+SECOND(tbl_raw_data[[#This Row],[Time_taken]])/60</f>
        <v>25.55</v>
      </c>
      <c r="K6088" s="52">
        <f>DATE(YEAR(tbl_raw_data[[#This Row],[Date Actioned]]),MONTH(tbl_raw_data[[#This Row],[Date Actioned]]),DAY(tbl_raw_data[[#This Row],[Date Actioned]]))</f>
        <v>45167</v>
      </c>
      <c r="L6088" s="50" t="str">
        <f>UPPER(TEXT(tbl_raw_data[[#This Row],[updated_date]],"MMMM"))</f>
        <v>AUGUST</v>
      </c>
      <c r="M6088" s="50" t="str">
        <f>"WEEK "&amp; IF(ROUNDUP(DAY(tbl_raw_data[[#This Row],[updated_date]])/7,0)=5,4,ROUNDUP(DAY(tbl_raw_data[[#This Row],[updated_date]])/7,0))</f>
        <v>WEEK 4</v>
      </c>
      <c r="N6088" s="50" t="str">
        <f>UPPER(VLOOKUP(tbl_raw_data[[#This Row],[Analyst]],Settiings!$A$2:$B$16,2,0))</f>
        <v>NITESH</v>
      </c>
      <c r="O6088" s="50" t="str">
        <f>TRIM(UPPER(tbl_raw_data[[#This Row],[Outcome]]))</f>
        <v>APPROVE</v>
      </c>
      <c r="P6088" s="50" t="str">
        <f>TRIM(UPPER(tbl_raw_data[[#This Row],[Queue Name]]))</f>
        <v>CONSUMER EXISTING</v>
      </c>
      <c r="Q6088" s="50" t="str">
        <f>IF(tbl_raw_data[[#This Row],[Time taken in min]]&lt;=Settiings!$D$2,"SLA_MET","SLA_NOT_MET")</f>
        <v>SLA_NOT_MET</v>
      </c>
      <c r="R6088" s="94"/>
    </row>
    <row r="6089" spans="1:18" x14ac:dyDescent="0.3">
      <c r="A6089" s="8" t="s">
        <v>6960</v>
      </c>
      <c r="B6089" s="9">
        <v>45167.392025462963</v>
      </c>
      <c r="C6089" s="10">
        <v>45167.408321759256</v>
      </c>
      <c r="D6089" s="11" t="s">
        <v>13</v>
      </c>
      <c r="E6089" s="12" t="s">
        <v>19</v>
      </c>
      <c r="F6089" s="11" t="s">
        <v>43</v>
      </c>
      <c r="G6089" s="13"/>
      <c r="H6089" s="78"/>
      <c r="I6089" s="48">
        <f>tbl_raw_data[[#This Row],[Date Actioned]]-tbl_raw_data[[#This Row],[Date Tagged]]</f>
        <v>1.6296296293148771E-2</v>
      </c>
      <c r="J6089" s="46">
        <f>HOUR(tbl_raw_data[[#This Row],[Time_taken]])*60+MINUTE(tbl_raw_data[[#This Row],[Time_taken]])+SECOND(tbl_raw_data[[#This Row],[Time_taken]])/60</f>
        <v>23.466666666666665</v>
      </c>
      <c r="K6089" s="52">
        <f>DATE(YEAR(tbl_raw_data[[#This Row],[Date Actioned]]),MONTH(tbl_raw_data[[#This Row],[Date Actioned]]),DAY(tbl_raw_data[[#This Row],[Date Actioned]]))</f>
        <v>45167</v>
      </c>
      <c r="L6089" s="50" t="str">
        <f>UPPER(TEXT(tbl_raw_data[[#This Row],[updated_date]],"MMMM"))</f>
        <v>AUGUST</v>
      </c>
      <c r="M6089" s="50" t="str">
        <f>"WEEK "&amp; IF(ROUNDUP(DAY(tbl_raw_data[[#This Row],[updated_date]])/7,0)=5,4,ROUNDUP(DAY(tbl_raw_data[[#This Row],[updated_date]])/7,0))</f>
        <v>WEEK 4</v>
      </c>
      <c r="N6089" s="50" t="str">
        <f>UPPER(VLOOKUP(tbl_raw_data[[#This Row],[Analyst]],Settiings!$A$2:$B$16,2,0))</f>
        <v>MERCEDES</v>
      </c>
      <c r="O6089" s="50" t="str">
        <f>TRIM(UPPER(tbl_raw_data[[#This Row],[Outcome]]))</f>
        <v>APPROVE</v>
      </c>
      <c r="P6089" s="50" t="str">
        <f>TRIM(UPPER(tbl_raw_data[[#This Row],[Queue Name]]))</f>
        <v>CONSUMER POST BUREAU</v>
      </c>
      <c r="Q6089" s="50" t="str">
        <f>IF(tbl_raw_data[[#This Row],[Time taken in min]]&lt;=Settiings!$D$2,"SLA_MET","SLA_NOT_MET")</f>
        <v>SLA_NOT_MET</v>
      </c>
      <c r="R6089" s="94"/>
    </row>
    <row r="6090" spans="1:18" x14ac:dyDescent="0.3">
      <c r="A6090" s="8" t="s">
        <v>6961</v>
      </c>
      <c r="B6090" s="9">
        <v>45167.400196759256</v>
      </c>
      <c r="C6090" s="10">
        <v>45167.420231481483</v>
      </c>
      <c r="D6090" s="11" t="s">
        <v>17</v>
      </c>
      <c r="E6090" s="12" t="s">
        <v>9</v>
      </c>
      <c r="F6090" s="11" t="s">
        <v>43</v>
      </c>
      <c r="G6090" s="13"/>
      <c r="H6090" s="78"/>
      <c r="I6090" s="48">
        <f>tbl_raw_data[[#This Row],[Date Actioned]]-tbl_raw_data[[#This Row],[Date Tagged]]</f>
        <v>2.0034722227137536E-2</v>
      </c>
      <c r="J6090" s="46">
        <f>HOUR(tbl_raw_data[[#This Row],[Time_taken]])*60+MINUTE(tbl_raw_data[[#This Row],[Time_taken]])+SECOND(tbl_raw_data[[#This Row],[Time_taken]])/60</f>
        <v>28.85</v>
      </c>
      <c r="K6090" s="52">
        <f>DATE(YEAR(tbl_raw_data[[#This Row],[Date Actioned]]),MONTH(tbl_raw_data[[#This Row],[Date Actioned]]),DAY(tbl_raw_data[[#This Row],[Date Actioned]]))</f>
        <v>45167</v>
      </c>
      <c r="L6090" s="50" t="str">
        <f>UPPER(TEXT(tbl_raw_data[[#This Row],[updated_date]],"MMMM"))</f>
        <v>AUGUST</v>
      </c>
      <c r="M6090" s="50" t="str">
        <f>"WEEK "&amp; IF(ROUNDUP(DAY(tbl_raw_data[[#This Row],[updated_date]])/7,0)=5,4,ROUNDUP(DAY(tbl_raw_data[[#This Row],[updated_date]])/7,0))</f>
        <v>WEEK 4</v>
      </c>
      <c r="N6090" s="50" t="str">
        <f>UPPER(VLOOKUP(tbl_raw_data[[#This Row],[Analyst]],Settiings!$A$2:$B$16,2,0))</f>
        <v>MERCEDES</v>
      </c>
      <c r="O6090" s="50" t="str">
        <f>TRIM(UPPER(tbl_raw_data[[#This Row],[Outcome]]))</f>
        <v>APPROVE</v>
      </c>
      <c r="P6090" s="50" t="str">
        <f>TRIM(UPPER(tbl_raw_data[[#This Row],[Queue Name]]))</f>
        <v>CONSUMER EXISTING</v>
      </c>
      <c r="Q6090" s="50" t="str">
        <f>IF(tbl_raw_data[[#This Row],[Time taken in min]]&lt;=Settiings!$D$2,"SLA_MET","SLA_NOT_MET")</f>
        <v>SLA_NOT_MET</v>
      </c>
      <c r="R6090" s="94"/>
    </row>
    <row r="6091" spans="1:18" x14ac:dyDescent="0.3">
      <c r="A6091" s="8" t="s">
        <v>6962</v>
      </c>
      <c r="B6091" s="9">
        <v>45167.403958333336</v>
      </c>
      <c r="C6091" s="10">
        <v>45167.415659722225</v>
      </c>
      <c r="D6091" s="11" t="s">
        <v>13</v>
      </c>
      <c r="E6091" s="12" t="s">
        <v>19</v>
      </c>
      <c r="F6091" s="11" t="s">
        <v>10</v>
      </c>
      <c r="G6091" s="13"/>
      <c r="H6091" s="78"/>
      <c r="I6091" s="48">
        <f>tbl_raw_data[[#This Row],[Date Actioned]]-tbl_raw_data[[#This Row],[Date Tagged]]</f>
        <v>1.17013888884685E-2</v>
      </c>
      <c r="J6091" s="46">
        <f>HOUR(tbl_raw_data[[#This Row],[Time_taken]])*60+MINUTE(tbl_raw_data[[#This Row],[Time_taken]])+SECOND(tbl_raw_data[[#This Row],[Time_taken]])/60</f>
        <v>16.850000000000001</v>
      </c>
      <c r="K6091" s="52">
        <f>DATE(YEAR(tbl_raw_data[[#This Row],[Date Actioned]]),MONTH(tbl_raw_data[[#This Row],[Date Actioned]]),DAY(tbl_raw_data[[#This Row],[Date Actioned]]))</f>
        <v>45167</v>
      </c>
      <c r="L6091" s="50" t="str">
        <f>UPPER(TEXT(tbl_raw_data[[#This Row],[updated_date]],"MMMM"))</f>
        <v>AUGUST</v>
      </c>
      <c r="M6091" s="50" t="str">
        <f>"WEEK "&amp; IF(ROUNDUP(DAY(tbl_raw_data[[#This Row],[updated_date]])/7,0)=5,4,ROUNDUP(DAY(tbl_raw_data[[#This Row],[updated_date]])/7,0))</f>
        <v>WEEK 4</v>
      </c>
      <c r="N6091" s="50" t="str">
        <f>UPPER(VLOOKUP(tbl_raw_data[[#This Row],[Analyst]],Settiings!$A$2:$B$16,2,0))</f>
        <v>NITESH</v>
      </c>
      <c r="O6091" s="50" t="str">
        <f>TRIM(UPPER(tbl_raw_data[[#This Row],[Outcome]]))</f>
        <v>APPROVE</v>
      </c>
      <c r="P6091" s="50" t="str">
        <f>TRIM(UPPER(tbl_raw_data[[#This Row],[Queue Name]]))</f>
        <v>CONSUMER POST BUREAU</v>
      </c>
      <c r="Q6091" s="50" t="str">
        <f>IF(tbl_raw_data[[#This Row],[Time taken in min]]&lt;=Settiings!$D$2,"SLA_MET","SLA_NOT_MET")</f>
        <v>SLA_MET</v>
      </c>
      <c r="R6091" s="94"/>
    </row>
    <row r="6092" spans="1:18" x14ac:dyDescent="0.3">
      <c r="A6092" s="8" t="s">
        <v>6963</v>
      </c>
      <c r="B6092" s="9">
        <v>45167.404386574075</v>
      </c>
      <c r="C6092" s="10">
        <v>45167.423275462963</v>
      </c>
      <c r="D6092" s="11" t="s">
        <v>13</v>
      </c>
      <c r="E6092" s="12" t="s">
        <v>19</v>
      </c>
      <c r="F6092" s="11" t="s">
        <v>43</v>
      </c>
      <c r="G6092" s="13"/>
      <c r="H6092" s="78"/>
      <c r="I6092" s="48">
        <f>tbl_raw_data[[#This Row],[Date Actioned]]-tbl_raw_data[[#This Row],[Date Tagged]]</f>
        <v>1.8888888887886424E-2</v>
      </c>
      <c r="J6092" s="46">
        <f>HOUR(tbl_raw_data[[#This Row],[Time_taken]])*60+MINUTE(tbl_raw_data[[#This Row],[Time_taken]])+SECOND(tbl_raw_data[[#This Row],[Time_taken]])/60</f>
        <v>27.2</v>
      </c>
      <c r="K6092" s="52">
        <f>DATE(YEAR(tbl_raw_data[[#This Row],[Date Actioned]]),MONTH(tbl_raw_data[[#This Row],[Date Actioned]]),DAY(tbl_raw_data[[#This Row],[Date Actioned]]))</f>
        <v>45167</v>
      </c>
      <c r="L6092" s="50" t="str">
        <f>UPPER(TEXT(tbl_raw_data[[#This Row],[updated_date]],"MMMM"))</f>
        <v>AUGUST</v>
      </c>
      <c r="M6092" s="50" t="str">
        <f>"WEEK "&amp; IF(ROUNDUP(DAY(tbl_raw_data[[#This Row],[updated_date]])/7,0)=5,4,ROUNDUP(DAY(tbl_raw_data[[#This Row],[updated_date]])/7,0))</f>
        <v>WEEK 4</v>
      </c>
      <c r="N6092" s="50" t="str">
        <f>UPPER(VLOOKUP(tbl_raw_data[[#This Row],[Analyst]],Settiings!$A$2:$B$16,2,0))</f>
        <v>MERCEDES</v>
      </c>
      <c r="O6092" s="50" t="str">
        <f>TRIM(UPPER(tbl_raw_data[[#This Row],[Outcome]]))</f>
        <v>APPROVE</v>
      </c>
      <c r="P6092" s="50" t="str">
        <f>TRIM(UPPER(tbl_raw_data[[#This Row],[Queue Name]]))</f>
        <v>CONSUMER POST BUREAU</v>
      </c>
      <c r="Q6092" s="50" t="str">
        <f>IF(tbl_raw_data[[#This Row],[Time taken in min]]&lt;=Settiings!$D$2,"SLA_MET","SLA_NOT_MET")</f>
        <v>SLA_NOT_MET</v>
      </c>
      <c r="R6092" s="94"/>
    </row>
    <row r="6093" spans="1:18" x14ac:dyDescent="0.3">
      <c r="A6093" s="8" t="s">
        <v>6964</v>
      </c>
      <c r="B6093" s="9">
        <v>45167.408101851855</v>
      </c>
      <c r="C6093" s="10">
        <v>45167.431550925925</v>
      </c>
      <c r="D6093" s="11" t="s">
        <v>13</v>
      </c>
      <c r="E6093" s="12" t="s">
        <v>9</v>
      </c>
      <c r="F6093" s="11" t="s">
        <v>10</v>
      </c>
      <c r="G6093" s="13"/>
      <c r="H6093" s="78"/>
      <c r="I6093" s="48">
        <f>tbl_raw_data[[#This Row],[Date Actioned]]-tbl_raw_data[[#This Row],[Date Tagged]]</f>
        <v>2.3449074069503695E-2</v>
      </c>
      <c r="J6093" s="46">
        <f>HOUR(tbl_raw_data[[#This Row],[Time_taken]])*60+MINUTE(tbl_raw_data[[#This Row],[Time_taken]])+SECOND(tbl_raw_data[[#This Row],[Time_taken]])/60</f>
        <v>33.766666666666666</v>
      </c>
      <c r="K6093" s="52">
        <f>DATE(YEAR(tbl_raw_data[[#This Row],[Date Actioned]]),MONTH(tbl_raw_data[[#This Row],[Date Actioned]]),DAY(tbl_raw_data[[#This Row],[Date Actioned]]))</f>
        <v>45167</v>
      </c>
      <c r="L6093" s="50" t="str">
        <f>UPPER(TEXT(tbl_raw_data[[#This Row],[updated_date]],"MMMM"))</f>
        <v>AUGUST</v>
      </c>
      <c r="M6093" s="50" t="str">
        <f>"WEEK "&amp; IF(ROUNDUP(DAY(tbl_raw_data[[#This Row],[updated_date]])/7,0)=5,4,ROUNDUP(DAY(tbl_raw_data[[#This Row],[updated_date]])/7,0))</f>
        <v>WEEK 4</v>
      </c>
      <c r="N6093" s="50" t="str">
        <f>UPPER(VLOOKUP(tbl_raw_data[[#This Row],[Analyst]],Settiings!$A$2:$B$16,2,0))</f>
        <v>NITESH</v>
      </c>
      <c r="O6093" s="50" t="str">
        <f>TRIM(UPPER(tbl_raw_data[[#This Row],[Outcome]]))</f>
        <v>APPROVE</v>
      </c>
      <c r="P6093" s="50" t="str">
        <f>TRIM(UPPER(tbl_raw_data[[#This Row],[Queue Name]]))</f>
        <v>CONSUMER EXISTING</v>
      </c>
      <c r="Q6093" s="50" t="str">
        <f>IF(tbl_raw_data[[#This Row],[Time taken in min]]&lt;=Settiings!$D$2,"SLA_MET","SLA_NOT_MET")</f>
        <v>SLA_NOT_MET</v>
      </c>
      <c r="R6093" s="94"/>
    </row>
    <row r="6094" spans="1:18" x14ac:dyDescent="0.3">
      <c r="A6094" s="8" t="s">
        <v>6965</v>
      </c>
      <c r="B6094" s="9">
        <v>45167.408437500002</v>
      </c>
      <c r="C6094" s="10">
        <v>45167.426319444443</v>
      </c>
      <c r="D6094" s="11" t="s">
        <v>17</v>
      </c>
      <c r="E6094" s="12" t="s">
        <v>19</v>
      </c>
      <c r="F6094" s="11" t="s">
        <v>686</v>
      </c>
      <c r="G6094" s="13"/>
      <c r="H6094" s="78"/>
      <c r="I6094" s="48">
        <f>tbl_raw_data[[#This Row],[Date Actioned]]-tbl_raw_data[[#This Row],[Date Tagged]]</f>
        <v>1.788194444088731E-2</v>
      </c>
      <c r="J6094" s="46">
        <f>HOUR(tbl_raw_data[[#This Row],[Time_taken]])*60+MINUTE(tbl_raw_data[[#This Row],[Time_taken]])+SECOND(tbl_raw_data[[#This Row],[Time_taken]])/60</f>
        <v>25.75</v>
      </c>
      <c r="K6094" s="52">
        <f>DATE(YEAR(tbl_raw_data[[#This Row],[Date Actioned]]),MONTH(tbl_raw_data[[#This Row],[Date Actioned]]),DAY(tbl_raw_data[[#This Row],[Date Actioned]]))</f>
        <v>45167</v>
      </c>
      <c r="L6094" s="50" t="str">
        <f>UPPER(TEXT(tbl_raw_data[[#This Row],[updated_date]],"MMMM"))</f>
        <v>AUGUST</v>
      </c>
      <c r="M6094" s="50" t="str">
        <f>"WEEK "&amp; IF(ROUNDUP(DAY(tbl_raw_data[[#This Row],[updated_date]])/7,0)=5,4,ROUNDUP(DAY(tbl_raw_data[[#This Row],[updated_date]])/7,0))</f>
        <v>WEEK 4</v>
      </c>
      <c r="N6094" s="50" t="str">
        <f>UPPER(VLOOKUP(tbl_raw_data[[#This Row],[Analyst]],Settiings!$A$2:$B$16,2,0))</f>
        <v>FARDIN</v>
      </c>
      <c r="O6094" s="50" t="str">
        <f>TRIM(UPPER(tbl_raw_data[[#This Row],[Outcome]]))</f>
        <v>APPROVE</v>
      </c>
      <c r="P6094" s="50" t="str">
        <f>TRIM(UPPER(tbl_raw_data[[#This Row],[Queue Name]]))</f>
        <v>CONSUMER POST BUREAU</v>
      </c>
      <c r="Q6094" s="50" t="str">
        <f>IF(tbl_raw_data[[#This Row],[Time taken in min]]&lt;=Settiings!$D$2,"SLA_MET","SLA_NOT_MET")</f>
        <v>SLA_NOT_MET</v>
      </c>
      <c r="R6094" s="94"/>
    </row>
    <row r="6095" spans="1:18" x14ac:dyDescent="0.3">
      <c r="A6095" s="8" t="s">
        <v>6966</v>
      </c>
      <c r="B6095" s="9">
        <v>45167.40896990741</v>
      </c>
      <c r="C6095" s="10">
        <v>45167.427037037036</v>
      </c>
      <c r="D6095" s="11" t="s">
        <v>13</v>
      </c>
      <c r="E6095" s="12" t="s">
        <v>19</v>
      </c>
      <c r="F6095" s="11" t="s">
        <v>43</v>
      </c>
      <c r="G6095" s="13"/>
      <c r="H6095" s="78"/>
      <c r="I6095" s="48">
        <f>tbl_raw_data[[#This Row],[Date Actioned]]-tbl_raw_data[[#This Row],[Date Tagged]]</f>
        <v>1.8067129625706002E-2</v>
      </c>
      <c r="J6095" s="46">
        <f>HOUR(tbl_raw_data[[#This Row],[Time_taken]])*60+MINUTE(tbl_raw_data[[#This Row],[Time_taken]])+SECOND(tbl_raw_data[[#This Row],[Time_taken]])/60</f>
        <v>26.016666666666666</v>
      </c>
      <c r="K6095" s="52">
        <f>DATE(YEAR(tbl_raw_data[[#This Row],[Date Actioned]]),MONTH(tbl_raw_data[[#This Row],[Date Actioned]]),DAY(tbl_raw_data[[#This Row],[Date Actioned]]))</f>
        <v>45167</v>
      </c>
      <c r="L6095" s="50" t="str">
        <f>UPPER(TEXT(tbl_raw_data[[#This Row],[updated_date]],"MMMM"))</f>
        <v>AUGUST</v>
      </c>
      <c r="M6095" s="50" t="str">
        <f>"WEEK "&amp; IF(ROUNDUP(DAY(tbl_raw_data[[#This Row],[updated_date]])/7,0)=5,4,ROUNDUP(DAY(tbl_raw_data[[#This Row],[updated_date]])/7,0))</f>
        <v>WEEK 4</v>
      </c>
      <c r="N6095" s="50" t="str">
        <f>UPPER(VLOOKUP(tbl_raw_data[[#This Row],[Analyst]],Settiings!$A$2:$B$16,2,0))</f>
        <v>MERCEDES</v>
      </c>
      <c r="O6095" s="50" t="str">
        <f>TRIM(UPPER(tbl_raw_data[[#This Row],[Outcome]]))</f>
        <v>APPROVE</v>
      </c>
      <c r="P6095" s="50" t="str">
        <f>TRIM(UPPER(tbl_raw_data[[#This Row],[Queue Name]]))</f>
        <v>CONSUMER POST BUREAU</v>
      </c>
      <c r="Q6095" s="50" t="str">
        <f>IF(tbl_raw_data[[#This Row],[Time taken in min]]&lt;=Settiings!$D$2,"SLA_MET","SLA_NOT_MET")</f>
        <v>SLA_NOT_MET</v>
      </c>
      <c r="R6095" s="94"/>
    </row>
    <row r="6096" spans="1:18" x14ac:dyDescent="0.3">
      <c r="A6096" s="8" t="s">
        <v>6967</v>
      </c>
      <c r="B6096" s="9">
        <v>45167.413622685184</v>
      </c>
      <c r="C6096" s="10">
        <v>45167.433946759258</v>
      </c>
      <c r="D6096" s="11" t="s">
        <v>13</v>
      </c>
      <c r="E6096" s="12" t="s">
        <v>19</v>
      </c>
      <c r="F6096" s="11" t="s">
        <v>43</v>
      </c>
      <c r="G6096" s="13"/>
      <c r="H6096" s="78"/>
      <c r="I6096" s="48">
        <f>tbl_raw_data[[#This Row],[Date Actioned]]-tbl_raw_data[[#This Row],[Date Tagged]]</f>
        <v>2.0324074073869269E-2</v>
      </c>
      <c r="J6096" s="46">
        <f>HOUR(tbl_raw_data[[#This Row],[Time_taken]])*60+MINUTE(tbl_raw_data[[#This Row],[Time_taken]])+SECOND(tbl_raw_data[[#This Row],[Time_taken]])/60</f>
        <v>29.266666666666666</v>
      </c>
      <c r="K6096" s="52">
        <f>DATE(YEAR(tbl_raw_data[[#This Row],[Date Actioned]]),MONTH(tbl_raw_data[[#This Row],[Date Actioned]]),DAY(tbl_raw_data[[#This Row],[Date Actioned]]))</f>
        <v>45167</v>
      </c>
      <c r="L6096" s="50" t="str">
        <f>UPPER(TEXT(tbl_raw_data[[#This Row],[updated_date]],"MMMM"))</f>
        <v>AUGUST</v>
      </c>
      <c r="M6096" s="50" t="str">
        <f>"WEEK "&amp; IF(ROUNDUP(DAY(tbl_raw_data[[#This Row],[updated_date]])/7,0)=5,4,ROUNDUP(DAY(tbl_raw_data[[#This Row],[updated_date]])/7,0))</f>
        <v>WEEK 4</v>
      </c>
      <c r="N6096" s="50" t="str">
        <f>UPPER(VLOOKUP(tbl_raw_data[[#This Row],[Analyst]],Settiings!$A$2:$B$16,2,0))</f>
        <v>MERCEDES</v>
      </c>
      <c r="O6096" s="50" t="str">
        <f>TRIM(UPPER(tbl_raw_data[[#This Row],[Outcome]]))</f>
        <v>APPROVE</v>
      </c>
      <c r="P6096" s="50" t="str">
        <f>TRIM(UPPER(tbl_raw_data[[#This Row],[Queue Name]]))</f>
        <v>CONSUMER POST BUREAU</v>
      </c>
      <c r="Q6096" s="50" t="str">
        <f>IF(tbl_raw_data[[#This Row],[Time taken in min]]&lt;=Settiings!$D$2,"SLA_MET","SLA_NOT_MET")</f>
        <v>SLA_NOT_MET</v>
      </c>
      <c r="R6096" s="94"/>
    </row>
    <row r="6097" spans="1:18" x14ac:dyDescent="0.3">
      <c r="A6097" s="8" t="s">
        <v>6968</v>
      </c>
      <c r="B6097" s="9">
        <v>45167.415648148148</v>
      </c>
      <c r="C6097" s="10">
        <v>45167.445370370369</v>
      </c>
      <c r="D6097" s="11" t="s">
        <v>13</v>
      </c>
      <c r="E6097" s="12" t="s">
        <v>9</v>
      </c>
      <c r="F6097" s="11" t="s">
        <v>10</v>
      </c>
      <c r="G6097" s="13" t="s">
        <v>77</v>
      </c>
      <c r="H6097" s="78"/>
      <c r="I6097" s="48">
        <f>tbl_raw_data[[#This Row],[Date Actioned]]-tbl_raw_data[[#This Row],[Date Tagged]]</f>
        <v>2.9722222221607808E-2</v>
      </c>
      <c r="J6097" s="46">
        <f>HOUR(tbl_raw_data[[#This Row],[Time_taken]])*60+MINUTE(tbl_raw_data[[#This Row],[Time_taken]])+SECOND(tbl_raw_data[[#This Row],[Time_taken]])/60</f>
        <v>42.8</v>
      </c>
      <c r="K6097" s="52">
        <f>DATE(YEAR(tbl_raw_data[[#This Row],[Date Actioned]]),MONTH(tbl_raw_data[[#This Row],[Date Actioned]]),DAY(tbl_raw_data[[#This Row],[Date Actioned]]))</f>
        <v>45167</v>
      </c>
      <c r="L6097" s="50" t="str">
        <f>UPPER(TEXT(tbl_raw_data[[#This Row],[updated_date]],"MMMM"))</f>
        <v>AUGUST</v>
      </c>
      <c r="M6097" s="50" t="str">
        <f>"WEEK "&amp; IF(ROUNDUP(DAY(tbl_raw_data[[#This Row],[updated_date]])/7,0)=5,4,ROUNDUP(DAY(tbl_raw_data[[#This Row],[updated_date]])/7,0))</f>
        <v>WEEK 4</v>
      </c>
      <c r="N6097" s="50" t="str">
        <f>UPPER(VLOOKUP(tbl_raw_data[[#This Row],[Analyst]],Settiings!$A$2:$B$16,2,0))</f>
        <v>NITESH</v>
      </c>
      <c r="O6097" s="50" t="str">
        <f>TRIM(UPPER(tbl_raw_data[[#This Row],[Outcome]]))</f>
        <v>APPROVE</v>
      </c>
      <c r="P6097" s="50" t="str">
        <f>TRIM(UPPER(tbl_raw_data[[#This Row],[Queue Name]]))</f>
        <v>CONSUMER EXISTING</v>
      </c>
      <c r="Q6097" s="50" t="str">
        <f>IF(tbl_raw_data[[#This Row],[Time taken in min]]&lt;=Settiings!$D$2,"SLA_MET","SLA_NOT_MET")</f>
        <v>SLA_NOT_MET</v>
      </c>
      <c r="R6097" s="94"/>
    </row>
    <row r="6098" spans="1:18" x14ac:dyDescent="0.3">
      <c r="A6098" s="8" t="s">
        <v>6969</v>
      </c>
      <c r="B6098" s="9">
        <v>45167.415648148148</v>
      </c>
      <c r="C6098" s="10">
        <v>45167.45753472222</v>
      </c>
      <c r="D6098" s="11" t="s">
        <v>13</v>
      </c>
      <c r="E6098" s="12" t="s">
        <v>9</v>
      </c>
      <c r="F6098" s="11" t="s">
        <v>10</v>
      </c>
      <c r="G6098" s="13" t="s">
        <v>17</v>
      </c>
      <c r="H6098" s="78"/>
      <c r="I6098" s="48">
        <f>tbl_raw_data[[#This Row],[Date Actioned]]-tbl_raw_data[[#This Row],[Date Tagged]]</f>
        <v>4.188657407212304E-2</v>
      </c>
      <c r="J6098" s="46">
        <f>HOUR(tbl_raw_data[[#This Row],[Time_taken]])*60+MINUTE(tbl_raw_data[[#This Row],[Time_taken]])+SECOND(tbl_raw_data[[#This Row],[Time_taken]])/60</f>
        <v>60.31666666666667</v>
      </c>
      <c r="K6098" s="52">
        <f>DATE(YEAR(tbl_raw_data[[#This Row],[Date Actioned]]),MONTH(tbl_raw_data[[#This Row],[Date Actioned]]),DAY(tbl_raw_data[[#This Row],[Date Actioned]]))</f>
        <v>45167</v>
      </c>
      <c r="L6098" s="50" t="str">
        <f>UPPER(TEXT(tbl_raw_data[[#This Row],[updated_date]],"MMMM"))</f>
        <v>AUGUST</v>
      </c>
      <c r="M6098" s="50" t="str">
        <f>"WEEK "&amp; IF(ROUNDUP(DAY(tbl_raw_data[[#This Row],[updated_date]])/7,0)=5,4,ROUNDUP(DAY(tbl_raw_data[[#This Row],[updated_date]])/7,0))</f>
        <v>WEEK 4</v>
      </c>
      <c r="N6098" s="50" t="str">
        <f>UPPER(VLOOKUP(tbl_raw_data[[#This Row],[Analyst]],Settiings!$A$2:$B$16,2,0))</f>
        <v>NITESH</v>
      </c>
      <c r="O6098" s="50" t="str">
        <f>TRIM(UPPER(tbl_raw_data[[#This Row],[Outcome]]))</f>
        <v>APPROVE</v>
      </c>
      <c r="P6098" s="50" t="str">
        <f>TRIM(UPPER(tbl_raw_data[[#This Row],[Queue Name]]))</f>
        <v>CONSUMER EXISTING</v>
      </c>
      <c r="Q6098" s="50" t="str">
        <f>IF(tbl_raw_data[[#This Row],[Time taken in min]]&lt;=Settiings!$D$2,"SLA_MET","SLA_NOT_MET")</f>
        <v>SLA_NOT_MET</v>
      </c>
      <c r="R6098" s="94"/>
    </row>
    <row r="6099" spans="1:18" x14ac:dyDescent="0.3">
      <c r="A6099" s="8" t="s">
        <v>6970</v>
      </c>
      <c r="B6099" s="9">
        <v>45167.416203703702</v>
      </c>
      <c r="C6099" s="10">
        <v>45167.432141203702</v>
      </c>
      <c r="D6099" s="11" t="s">
        <v>13</v>
      </c>
      <c r="E6099" s="12" t="s">
        <v>19</v>
      </c>
      <c r="F6099" s="11" t="s">
        <v>686</v>
      </c>
      <c r="G6099" s="13"/>
      <c r="H6099" s="78"/>
      <c r="I6099" s="48">
        <f>tbl_raw_data[[#This Row],[Date Actioned]]-tbl_raw_data[[#This Row],[Date Tagged]]</f>
        <v>1.5937500000291038E-2</v>
      </c>
      <c r="J6099" s="46">
        <f>HOUR(tbl_raw_data[[#This Row],[Time_taken]])*60+MINUTE(tbl_raw_data[[#This Row],[Time_taken]])+SECOND(tbl_raw_data[[#This Row],[Time_taken]])/60</f>
        <v>22.95</v>
      </c>
      <c r="K6099" s="52">
        <f>DATE(YEAR(tbl_raw_data[[#This Row],[Date Actioned]]),MONTH(tbl_raw_data[[#This Row],[Date Actioned]]),DAY(tbl_raw_data[[#This Row],[Date Actioned]]))</f>
        <v>45167</v>
      </c>
      <c r="L6099" s="50" t="str">
        <f>UPPER(TEXT(tbl_raw_data[[#This Row],[updated_date]],"MMMM"))</f>
        <v>AUGUST</v>
      </c>
      <c r="M6099" s="50" t="str">
        <f>"WEEK "&amp; IF(ROUNDUP(DAY(tbl_raw_data[[#This Row],[updated_date]])/7,0)=5,4,ROUNDUP(DAY(tbl_raw_data[[#This Row],[updated_date]])/7,0))</f>
        <v>WEEK 4</v>
      </c>
      <c r="N6099" s="50" t="str">
        <f>UPPER(VLOOKUP(tbl_raw_data[[#This Row],[Analyst]],Settiings!$A$2:$B$16,2,0))</f>
        <v>FARDIN</v>
      </c>
      <c r="O6099" s="50" t="str">
        <f>TRIM(UPPER(tbl_raw_data[[#This Row],[Outcome]]))</f>
        <v>APPROVE</v>
      </c>
      <c r="P6099" s="50" t="str">
        <f>TRIM(UPPER(tbl_raw_data[[#This Row],[Queue Name]]))</f>
        <v>CONSUMER POST BUREAU</v>
      </c>
      <c r="Q6099" s="50" t="str">
        <f>IF(tbl_raw_data[[#This Row],[Time taken in min]]&lt;=Settiings!$D$2,"SLA_MET","SLA_NOT_MET")</f>
        <v>SLA_NOT_MET</v>
      </c>
      <c r="R6099" s="94"/>
    </row>
    <row r="6100" spans="1:18" x14ac:dyDescent="0.3">
      <c r="A6100" s="8" t="s">
        <v>6971</v>
      </c>
      <c r="B6100" s="9">
        <v>45167.420520833337</v>
      </c>
      <c r="C6100" s="10">
        <v>45167.456990740742</v>
      </c>
      <c r="D6100" s="11" t="s">
        <v>13</v>
      </c>
      <c r="E6100" s="12" t="s">
        <v>47</v>
      </c>
      <c r="F6100" s="11" t="s">
        <v>53</v>
      </c>
      <c r="G6100" s="13" t="s">
        <v>17</v>
      </c>
      <c r="H6100" s="78"/>
      <c r="I6100" s="48">
        <f>tbl_raw_data[[#This Row],[Date Actioned]]-tbl_raw_data[[#This Row],[Date Tagged]]</f>
        <v>3.6469907405262347E-2</v>
      </c>
      <c r="J6100" s="46">
        <f>HOUR(tbl_raw_data[[#This Row],[Time_taken]])*60+MINUTE(tbl_raw_data[[#This Row],[Time_taken]])+SECOND(tbl_raw_data[[#This Row],[Time_taken]])/60</f>
        <v>52.516666666666666</v>
      </c>
      <c r="K6100" s="52">
        <f>DATE(YEAR(tbl_raw_data[[#This Row],[Date Actioned]]),MONTH(tbl_raw_data[[#This Row],[Date Actioned]]),DAY(tbl_raw_data[[#This Row],[Date Actioned]]))</f>
        <v>45167</v>
      </c>
      <c r="L6100" s="50" t="str">
        <f>UPPER(TEXT(tbl_raw_data[[#This Row],[updated_date]],"MMMM"))</f>
        <v>AUGUST</v>
      </c>
      <c r="M6100" s="50" t="str">
        <f>"WEEK "&amp; IF(ROUNDUP(DAY(tbl_raw_data[[#This Row],[updated_date]])/7,0)=5,4,ROUNDUP(DAY(tbl_raw_data[[#This Row],[updated_date]])/7,0))</f>
        <v>WEEK 4</v>
      </c>
      <c r="N6100" s="50" t="str">
        <f>UPPER(VLOOKUP(tbl_raw_data[[#This Row],[Analyst]],Settiings!$A$2:$B$16,2,0))</f>
        <v>NAVED</v>
      </c>
      <c r="O6100" s="50" t="str">
        <f>TRIM(UPPER(tbl_raw_data[[#This Row],[Outcome]]))</f>
        <v>APPROVE</v>
      </c>
      <c r="P6100" s="50" t="str">
        <f>TRIM(UPPER(tbl_raw_data[[#This Row],[Queue Name]]))</f>
        <v>CONSUMER PRE BUREAU</v>
      </c>
      <c r="Q6100" s="50" t="str">
        <f>IF(tbl_raw_data[[#This Row],[Time taken in min]]&lt;=Settiings!$D$2,"SLA_MET","SLA_NOT_MET")</f>
        <v>SLA_NOT_MET</v>
      </c>
      <c r="R6100" s="94"/>
    </row>
    <row r="6101" spans="1:18" x14ac:dyDescent="0.3">
      <c r="A6101" s="8" t="s">
        <v>6972</v>
      </c>
      <c r="B6101" s="9">
        <v>45167.421377314815</v>
      </c>
      <c r="C6101" s="10">
        <v>45167.44630787037</v>
      </c>
      <c r="D6101" s="11" t="s">
        <v>13</v>
      </c>
      <c r="E6101" s="12" t="s">
        <v>19</v>
      </c>
      <c r="F6101" s="11" t="s">
        <v>50</v>
      </c>
      <c r="G6101" s="13" t="s">
        <v>77</v>
      </c>
      <c r="H6101" s="78"/>
      <c r="I6101" s="48">
        <f>tbl_raw_data[[#This Row],[Date Actioned]]-tbl_raw_data[[#This Row],[Date Tagged]]</f>
        <v>2.4930555555329192E-2</v>
      </c>
      <c r="J6101" s="46">
        <f>HOUR(tbl_raw_data[[#This Row],[Time_taken]])*60+MINUTE(tbl_raw_data[[#This Row],[Time_taken]])+SECOND(tbl_raw_data[[#This Row],[Time_taken]])/60</f>
        <v>35.9</v>
      </c>
      <c r="K6101" s="52">
        <f>DATE(YEAR(tbl_raw_data[[#This Row],[Date Actioned]]),MONTH(tbl_raw_data[[#This Row],[Date Actioned]]),DAY(tbl_raw_data[[#This Row],[Date Actioned]]))</f>
        <v>45167</v>
      </c>
      <c r="L6101" s="50" t="str">
        <f>UPPER(TEXT(tbl_raw_data[[#This Row],[updated_date]],"MMMM"))</f>
        <v>AUGUST</v>
      </c>
      <c r="M6101" s="50" t="str">
        <f>"WEEK "&amp; IF(ROUNDUP(DAY(tbl_raw_data[[#This Row],[updated_date]])/7,0)=5,4,ROUNDUP(DAY(tbl_raw_data[[#This Row],[updated_date]])/7,0))</f>
        <v>WEEK 4</v>
      </c>
      <c r="N6101" s="50" t="str">
        <f>UPPER(VLOOKUP(tbl_raw_data[[#This Row],[Analyst]],Settiings!$A$2:$B$16,2,0))</f>
        <v>SHAHID</v>
      </c>
      <c r="O6101" s="50" t="str">
        <f>TRIM(UPPER(tbl_raw_data[[#This Row],[Outcome]]))</f>
        <v>APPROVE</v>
      </c>
      <c r="P6101" s="50" t="str">
        <f>TRIM(UPPER(tbl_raw_data[[#This Row],[Queue Name]]))</f>
        <v>CONSUMER POST BUREAU</v>
      </c>
      <c r="Q6101" s="50" t="str">
        <f>IF(tbl_raw_data[[#This Row],[Time taken in min]]&lt;=Settiings!$D$2,"SLA_MET","SLA_NOT_MET")</f>
        <v>SLA_NOT_MET</v>
      </c>
      <c r="R6101" s="94"/>
    </row>
    <row r="6102" spans="1:18" x14ac:dyDescent="0.3">
      <c r="A6102" s="8" t="s">
        <v>6973</v>
      </c>
      <c r="B6102" s="9">
        <v>45167.421770833331</v>
      </c>
      <c r="C6102" s="10">
        <v>45167.442141203705</v>
      </c>
      <c r="D6102" s="11" t="s">
        <v>17</v>
      </c>
      <c r="E6102" s="12" t="s">
        <v>9</v>
      </c>
      <c r="F6102" s="11" t="s">
        <v>686</v>
      </c>
      <c r="G6102" s="13"/>
      <c r="H6102" s="78"/>
      <c r="I6102" s="48">
        <f>tbl_raw_data[[#This Row],[Date Actioned]]-tbl_raw_data[[#This Row],[Date Tagged]]</f>
        <v>2.0370370373711921E-2</v>
      </c>
      <c r="J6102" s="46">
        <f>HOUR(tbl_raw_data[[#This Row],[Time_taken]])*60+MINUTE(tbl_raw_data[[#This Row],[Time_taken]])+SECOND(tbl_raw_data[[#This Row],[Time_taken]])/60</f>
        <v>29.333333333333332</v>
      </c>
      <c r="K6102" s="52">
        <f>DATE(YEAR(tbl_raw_data[[#This Row],[Date Actioned]]),MONTH(tbl_raw_data[[#This Row],[Date Actioned]]),DAY(tbl_raw_data[[#This Row],[Date Actioned]]))</f>
        <v>45167</v>
      </c>
      <c r="L6102" s="50" t="str">
        <f>UPPER(TEXT(tbl_raw_data[[#This Row],[updated_date]],"MMMM"))</f>
        <v>AUGUST</v>
      </c>
      <c r="M6102" s="50" t="str">
        <f>"WEEK "&amp; IF(ROUNDUP(DAY(tbl_raw_data[[#This Row],[updated_date]])/7,0)=5,4,ROUNDUP(DAY(tbl_raw_data[[#This Row],[updated_date]])/7,0))</f>
        <v>WEEK 4</v>
      </c>
      <c r="N6102" s="50" t="str">
        <f>UPPER(VLOOKUP(tbl_raw_data[[#This Row],[Analyst]],Settiings!$A$2:$B$16,2,0))</f>
        <v>FARDIN</v>
      </c>
      <c r="O6102" s="50" t="str">
        <f>TRIM(UPPER(tbl_raw_data[[#This Row],[Outcome]]))</f>
        <v>APPROVE</v>
      </c>
      <c r="P6102" s="50" t="str">
        <f>TRIM(UPPER(tbl_raw_data[[#This Row],[Queue Name]]))</f>
        <v>CONSUMER EXISTING</v>
      </c>
      <c r="Q6102" s="50" t="str">
        <f>IF(tbl_raw_data[[#This Row],[Time taken in min]]&lt;=Settiings!$D$2,"SLA_MET","SLA_NOT_MET")</f>
        <v>SLA_NOT_MET</v>
      </c>
      <c r="R6102" s="94"/>
    </row>
    <row r="6103" spans="1:18" x14ac:dyDescent="0.3">
      <c r="A6103" s="8" t="s">
        <v>6974</v>
      </c>
      <c r="B6103" s="9">
        <v>45167.427928240744</v>
      </c>
      <c r="C6103" s="10">
        <v>45167.451238425929</v>
      </c>
      <c r="D6103" s="11" t="s">
        <v>13</v>
      </c>
      <c r="E6103" s="12" t="s">
        <v>9</v>
      </c>
      <c r="F6103" s="11" t="s">
        <v>50</v>
      </c>
      <c r="G6103" s="13" t="s">
        <v>17</v>
      </c>
      <c r="H6103" s="78"/>
      <c r="I6103" s="48">
        <f>tbl_raw_data[[#This Row],[Date Actioned]]-tbl_raw_data[[#This Row],[Date Tagged]]</f>
        <v>2.3310185184527654E-2</v>
      </c>
      <c r="J6103" s="46">
        <f>HOUR(tbl_raw_data[[#This Row],[Time_taken]])*60+MINUTE(tbl_raw_data[[#This Row],[Time_taken]])+SECOND(tbl_raw_data[[#This Row],[Time_taken]])/60</f>
        <v>33.56666666666667</v>
      </c>
      <c r="K6103" s="52">
        <f>DATE(YEAR(tbl_raw_data[[#This Row],[Date Actioned]]),MONTH(tbl_raw_data[[#This Row],[Date Actioned]]),DAY(tbl_raw_data[[#This Row],[Date Actioned]]))</f>
        <v>45167</v>
      </c>
      <c r="L6103" s="50" t="str">
        <f>UPPER(TEXT(tbl_raw_data[[#This Row],[updated_date]],"MMMM"))</f>
        <v>AUGUST</v>
      </c>
      <c r="M6103" s="50" t="str">
        <f>"WEEK "&amp; IF(ROUNDUP(DAY(tbl_raw_data[[#This Row],[updated_date]])/7,0)=5,4,ROUNDUP(DAY(tbl_raw_data[[#This Row],[updated_date]])/7,0))</f>
        <v>WEEK 4</v>
      </c>
      <c r="N6103" s="50" t="str">
        <f>UPPER(VLOOKUP(tbl_raw_data[[#This Row],[Analyst]],Settiings!$A$2:$B$16,2,0))</f>
        <v>SHAHID</v>
      </c>
      <c r="O6103" s="50" t="str">
        <f>TRIM(UPPER(tbl_raw_data[[#This Row],[Outcome]]))</f>
        <v>APPROVE</v>
      </c>
      <c r="P6103" s="50" t="str">
        <f>TRIM(UPPER(tbl_raw_data[[#This Row],[Queue Name]]))</f>
        <v>CONSUMER EXISTING</v>
      </c>
      <c r="Q6103" s="50" t="str">
        <f>IF(tbl_raw_data[[#This Row],[Time taken in min]]&lt;=Settiings!$D$2,"SLA_MET","SLA_NOT_MET")</f>
        <v>SLA_NOT_MET</v>
      </c>
      <c r="R6103" s="94"/>
    </row>
    <row r="6104" spans="1:18" x14ac:dyDescent="0.3">
      <c r="A6104" s="8" t="s">
        <v>6975</v>
      </c>
      <c r="B6104" s="9">
        <v>45167.42796296296</v>
      </c>
      <c r="C6104" s="10">
        <v>45167.459537037037</v>
      </c>
      <c r="D6104" s="11" t="s">
        <v>13</v>
      </c>
      <c r="E6104" s="12" t="s">
        <v>9</v>
      </c>
      <c r="F6104" s="11" t="s">
        <v>50</v>
      </c>
      <c r="G6104" s="13" t="s">
        <v>17</v>
      </c>
      <c r="H6104" s="78"/>
      <c r="I6104" s="48">
        <f>tbl_raw_data[[#This Row],[Date Actioned]]-tbl_raw_data[[#This Row],[Date Tagged]]</f>
        <v>3.1574074077070691E-2</v>
      </c>
      <c r="J6104" s="46">
        <f>HOUR(tbl_raw_data[[#This Row],[Time_taken]])*60+MINUTE(tbl_raw_data[[#This Row],[Time_taken]])+SECOND(tbl_raw_data[[#This Row],[Time_taken]])/60</f>
        <v>45.466666666666669</v>
      </c>
      <c r="K6104" s="52">
        <f>DATE(YEAR(tbl_raw_data[[#This Row],[Date Actioned]]),MONTH(tbl_raw_data[[#This Row],[Date Actioned]]),DAY(tbl_raw_data[[#This Row],[Date Actioned]]))</f>
        <v>45167</v>
      </c>
      <c r="L6104" s="50" t="str">
        <f>UPPER(TEXT(tbl_raw_data[[#This Row],[updated_date]],"MMMM"))</f>
        <v>AUGUST</v>
      </c>
      <c r="M6104" s="50" t="str">
        <f>"WEEK "&amp; IF(ROUNDUP(DAY(tbl_raw_data[[#This Row],[updated_date]])/7,0)=5,4,ROUNDUP(DAY(tbl_raw_data[[#This Row],[updated_date]])/7,0))</f>
        <v>WEEK 4</v>
      </c>
      <c r="N6104" s="50" t="str">
        <f>UPPER(VLOOKUP(tbl_raw_data[[#This Row],[Analyst]],Settiings!$A$2:$B$16,2,0))</f>
        <v>SHAHID</v>
      </c>
      <c r="O6104" s="50" t="str">
        <f>TRIM(UPPER(tbl_raw_data[[#This Row],[Outcome]]))</f>
        <v>APPROVE</v>
      </c>
      <c r="P6104" s="50" t="str">
        <f>TRIM(UPPER(tbl_raw_data[[#This Row],[Queue Name]]))</f>
        <v>CONSUMER EXISTING</v>
      </c>
      <c r="Q6104" s="50" t="str">
        <f>IF(tbl_raw_data[[#This Row],[Time taken in min]]&lt;=Settiings!$D$2,"SLA_MET","SLA_NOT_MET")</f>
        <v>SLA_NOT_MET</v>
      </c>
      <c r="R6104" s="94"/>
    </row>
    <row r="6105" spans="1:18" x14ac:dyDescent="0.3">
      <c r="A6105" s="8" t="s">
        <v>6976</v>
      </c>
      <c r="B6105" s="9">
        <v>45167.429791666669</v>
      </c>
      <c r="C6105" s="10">
        <v>45167.440578703703</v>
      </c>
      <c r="D6105" s="11" t="s">
        <v>37</v>
      </c>
      <c r="E6105" s="12" t="s">
        <v>19</v>
      </c>
      <c r="F6105" s="11" t="s">
        <v>43</v>
      </c>
      <c r="G6105" s="13"/>
      <c r="H6105" s="78"/>
      <c r="I6105" s="48">
        <f>tbl_raw_data[[#This Row],[Date Actioned]]-tbl_raw_data[[#This Row],[Date Tagged]]</f>
        <v>1.0787037033878732E-2</v>
      </c>
      <c r="J6105" s="46">
        <f>HOUR(tbl_raw_data[[#This Row],[Time_taken]])*60+MINUTE(tbl_raw_data[[#This Row],[Time_taken]])+SECOND(tbl_raw_data[[#This Row],[Time_taken]])/60</f>
        <v>15.533333333333333</v>
      </c>
      <c r="K6105" s="52">
        <f>DATE(YEAR(tbl_raw_data[[#This Row],[Date Actioned]]),MONTH(tbl_raw_data[[#This Row],[Date Actioned]]),DAY(tbl_raw_data[[#This Row],[Date Actioned]]))</f>
        <v>45167</v>
      </c>
      <c r="L6105" s="50" t="str">
        <f>UPPER(TEXT(tbl_raw_data[[#This Row],[updated_date]],"MMMM"))</f>
        <v>AUGUST</v>
      </c>
      <c r="M6105" s="50" t="str">
        <f>"WEEK "&amp; IF(ROUNDUP(DAY(tbl_raw_data[[#This Row],[updated_date]])/7,0)=5,4,ROUNDUP(DAY(tbl_raw_data[[#This Row],[updated_date]])/7,0))</f>
        <v>WEEK 4</v>
      </c>
      <c r="N6105" s="50" t="str">
        <f>UPPER(VLOOKUP(tbl_raw_data[[#This Row],[Analyst]],Settiings!$A$2:$B$16,2,0))</f>
        <v>MERCEDES</v>
      </c>
      <c r="O6105" s="50" t="str">
        <f>TRIM(UPPER(tbl_raw_data[[#This Row],[Outcome]]))</f>
        <v>DECLINE</v>
      </c>
      <c r="P6105" s="50" t="str">
        <f>TRIM(UPPER(tbl_raw_data[[#This Row],[Queue Name]]))</f>
        <v>CONSUMER POST BUREAU</v>
      </c>
      <c r="Q6105" s="50" t="str">
        <f>IF(tbl_raw_data[[#This Row],[Time taken in min]]&lt;=Settiings!$D$2,"SLA_MET","SLA_NOT_MET")</f>
        <v>SLA_MET</v>
      </c>
      <c r="R6105" s="94"/>
    </row>
    <row r="6106" spans="1:18" x14ac:dyDescent="0.3">
      <c r="A6106" s="8" t="s">
        <v>6977</v>
      </c>
      <c r="B6106" s="9">
        <v>45167.431770833333</v>
      </c>
      <c r="C6106" s="10">
        <v>45167.445983796293</v>
      </c>
      <c r="D6106" s="11" t="s">
        <v>17</v>
      </c>
      <c r="E6106" s="12" t="s">
        <v>19</v>
      </c>
      <c r="F6106" s="11" t="s">
        <v>43</v>
      </c>
      <c r="G6106" s="13"/>
      <c r="H6106" s="78"/>
      <c r="I6106" s="48">
        <f>tbl_raw_data[[#This Row],[Date Actioned]]-tbl_raw_data[[#This Row],[Date Tagged]]</f>
        <v>1.4212962960300501E-2</v>
      </c>
      <c r="J6106" s="46">
        <f>HOUR(tbl_raw_data[[#This Row],[Time_taken]])*60+MINUTE(tbl_raw_data[[#This Row],[Time_taken]])+SECOND(tbl_raw_data[[#This Row],[Time_taken]])/60</f>
        <v>20.466666666666665</v>
      </c>
      <c r="K6106" s="52">
        <f>DATE(YEAR(tbl_raw_data[[#This Row],[Date Actioned]]),MONTH(tbl_raw_data[[#This Row],[Date Actioned]]),DAY(tbl_raw_data[[#This Row],[Date Actioned]]))</f>
        <v>45167</v>
      </c>
      <c r="L6106" s="50" t="str">
        <f>UPPER(TEXT(tbl_raw_data[[#This Row],[updated_date]],"MMMM"))</f>
        <v>AUGUST</v>
      </c>
      <c r="M6106" s="50" t="str">
        <f>"WEEK "&amp; IF(ROUNDUP(DAY(tbl_raw_data[[#This Row],[updated_date]])/7,0)=5,4,ROUNDUP(DAY(tbl_raw_data[[#This Row],[updated_date]])/7,0))</f>
        <v>WEEK 4</v>
      </c>
      <c r="N6106" s="50" t="str">
        <f>UPPER(VLOOKUP(tbl_raw_data[[#This Row],[Analyst]],Settiings!$A$2:$B$16,2,0))</f>
        <v>MERCEDES</v>
      </c>
      <c r="O6106" s="50" t="str">
        <f>TRIM(UPPER(tbl_raw_data[[#This Row],[Outcome]]))</f>
        <v>APPROVE</v>
      </c>
      <c r="P6106" s="50" t="str">
        <f>TRIM(UPPER(tbl_raw_data[[#This Row],[Queue Name]]))</f>
        <v>CONSUMER POST BUREAU</v>
      </c>
      <c r="Q6106" s="50" t="str">
        <f>IF(tbl_raw_data[[#This Row],[Time taken in min]]&lt;=Settiings!$D$2,"SLA_MET","SLA_NOT_MET")</f>
        <v>SLA_NOT_MET</v>
      </c>
      <c r="R6106" s="94"/>
    </row>
    <row r="6107" spans="1:18" x14ac:dyDescent="0.3">
      <c r="A6107" s="8" t="s">
        <v>6978</v>
      </c>
      <c r="B6107" s="9">
        <v>45167.44253472222</v>
      </c>
      <c r="C6107" s="10">
        <v>45167.466840277775</v>
      </c>
      <c r="D6107" s="11" t="s">
        <v>13</v>
      </c>
      <c r="E6107" s="12" t="s">
        <v>9</v>
      </c>
      <c r="F6107" s="11" t="s">
        <v>53</v>
      </c>
      <c r="G6107" s="13" t="s">
        <v>17</v>
      </c>
      <c r="H6107" s="78"/>
      <c r="I6107" s="48">
        <f>tbl_raw_data[[#This Row],[Date Actioned]]-tbl_raw_data[[#This Row],[Date Tagged]]</f>
        <v>2.4305555554747116E-2</v>
      </c>
      <c r="J6107" s="46">
        <f>HOUR(tbl_raw_data[[#This Row],[Time_taken]])*60+MINUTE(tbl_raw_data[[#This Row],[Time_taken]])+SECOND(tbl_raw_data[[#This Row],[Time_taken]])/60</f>
        <v>35</v>
      </c>
      <c r="K6107" s="52">
        <f>DATE(YEAR(tbl_raw_data[[#This Row],[Date Actioned]]),MONTH(tbl_raw_data[[#This Row],[Date Actioned]]),DAY(tbl_raw_data[[#This Row],[Date Actioned]]))</f>
        <v>45167</v>
      </c>
      <c r="L6107" s="50" t="str">
        <f>UPPER(TEXT(tbl_raw_data[[#This Row],[updated_date]],"MMMM"))</f>
        <v>AUGUST</v>
      </c>
      <c r="M6107" s="50" t="str">
        <f>"WEEK "&amp; IF(ROUNDUP(DAY(tbl_raw_data[[#This Row],[updated_date]])/7,0)=5,4,ROUNDUP(DAY(tbl_raw_data[[#This Row],[updated_date]])/7,0))</f>
        <v>WEEK 4</v>
      </c>
      <c r="N6107" s="50" t="str">
        <f>UPPER(VLOOKUP(tbl_raw_data[[#This Row],[Analyst]],Settiings!$A$2:$B$16,2,0))</f>
        <v>NAVED</v>
      </c>
      <c r="O6107" s="50" t="str">
        <f>TRIM(UPPER(tbl_raw_data[[#This Row],[Outcome]]))</f>
        <v>APPROVE</v>
      </c>
      <c r="P6107" s="50" t="str">
        <f>TRIM(UPPER(tbl_raw_data[[#This Row],[Queue Name]]))</f>
        <v>CONSUMER EXISTING</v>
      </c>
      <c r="Q6107" s="50" t="str">
        <f>IF(tbl_raw_data[[#This Row],[Time taken in min]]&lt;=Settiings!$D$2,"SLA_MET","SLA_NOT_MET")</f>
        <v>SLA_NOT_MET</v>
      </c>
      <c r="R6107" s="94"/>
    </row>
    <row r="6108" spans="1:18" x14ac:dyDescent="0.3">
      <c r="A6108" s="8" t="s">
        <v>6979</v>
      </c>
      <c r="B6108" s="9">
        <v>45167.445</v>
      </c>
      <c r="C6108" s="10">
        <v>45167.464479166665</v>
      </c>
      <c r="D6108" s="11" t="s">
        <v>13</v>
      </c>
      <c r="E6108" s="12" t="s">
        <v>47</v>
      </c>
      <c r="F6108" s="11" t="s">
        <v>50</v>
      </c>
      <c r="G6108" s="13"/>
      <c r="H6108" s="78"/>
      <c r="I6108" s="48">
        <f>tbl_raw_data[[#This Row],[Date Actioned]]-tbl_raw_data[[#This Row],[Date Tagged]]</f>
        <v>1.9479166665405501E-2</v>
      </c>
      <c r="J6108" s="46">
        <f>HOUR(tbl_raw_data[[#This Row],[Time_taken]])*60+MINUTE(tbl_raw_data[[#This Row],[Time_taken]])+SECOND(tbl_raw_data[[#This Row],[Time_taken]])/60</f>
        <v>28.05</v>
      </c>
      <c r="K6108" s="52">
        <f>DATE(YEAR(tbl_raw_data[[#This Row],[Date Actioned]]),MONTH(tbl_raw_data[[#This Row],[Date Actioned]]),DAY(tbl_raw_data[[#This Row],[Date Actioned]]))</f>
        <v>45167</v>
      </c>
      <c r="L6108" s="50" t="str">
        <f>UPPER(TEXT(tbl_raw_data[[#This Row],[updated_date]],"MMMM"))</f>
        <v>AUGUST</v>
      </c>
      <c r="M6108" s="50" t="str">
        <f>"WEEK "&amp; IF(ROUNDUP(DAY(tbl_raw_data[[#This Row],[updated_date]])/7,0)=5,4,ROUNDUP(DAY(tbl_raw_data[[#This Row],[updated_date]])/7,0))</f>
        <v>WEEK 4</v>
      </c>
      <c r="N6108" s="50" t="str">
        <f>UPPER(VLOOKUP(tbl_raw_data[[#This Row],[Analyst]],Settiings!$A$2:$B$16,2,0))</f>
        <v>SHAHID</v>
      </c>
      <c r="O6108" s="50" t="str">
        <f>TRIM(UPPER(tbl_raw_data[[#This Row],[Outcome]]))</f>
        <v>APPROVE</v>
      </c>
      <c r="P6108" s="50" t="str">
        <f>TRIM(UPPER(tbl_raw_data[[#This Row],[Queue Name]]))</f>
        <v>CONSUMER PRE BUREAU</v>
      </c>
      <c r="Q6108" s="50" t="str">
        <f>IF(tbl_raw_data[[#This Row],[Time taken in min]]&lt;=Settiings!$D$2,"SLA_MET","SLA_NOT_MET")</f>
        <v>SLA_NOT_MET</v>
      </c>
      <c r="R6108" s="94"/>
    </row>
    <row r="6109" spans="1:18" x14ac:dyDescent="0.3">
      <c r="A6109" s="8" t="s">
        <v>6980</v>
      </c>
      <c r="B6109" s="9">
        <v>45167.45103009259</v>
      </c>
      <c r="C6109" s="10">
        <v>45167.479363425926</v>
      </c>
      <c r="D6109" s="11" t="s">
        <v>13</v>
      </c>
      <c r="E6109" s="12" t="s">
        <v>47</v>
      </c>
      <c r="F6109" s="11" t="s">
        <v>10</v>
      </c>
      <c r="G6109" s="13"/>
      <c r="H6109" s="78"/>
      <c r="I6109" s="48">
        <f>tbl_raw_data[[#This Row],[Date Actioned]]-tbl_raw_data[[#This Row],[Date Tagged]]</f>
        <v>2.8333333335467614E-2</v>
      </c>
      <c r="J6109" s="46">
        <f>HOUR(tbl_raw_data[[#This Row],[Time_taken]])*60+MINUTE(tbl_raw_data[[#This Row],[Time_taken]])+SECOND(tbl_raw_data[[#This Row],[Time_taken]])/60</f>
        <v>40.799999999999997</v>
      </c>
      <c r="K6109" s="52">
        <f>DATE(YEAR(tbl_raw_data[[#This Row],[Date Actioned]]),MONTH(tbl_raw_data[[#This Row],[Date Actioned]]),DAY(tbl_raw_data[[#This Row],[Date Actioned]]))</f>
        <v>45167</v>
      </c>
      <c r="L6109" s="50" t="str">
        <f>UPPER(TEXT(tbl_raw_data[[#This Row],[updated_date]],"MMMM"))</f>
        <v>AUGUST</v>
      </c>
      <c r="M6109" s="50" t="str">
        <f>"WEEK "&amp; IF(ROUNDUP(DAY(tbl_raw_data[[#This Row],[updated_date]])/7,0)=5,4,ROUNDUP(DAY(tbl_raw_data[[#This Row],[updated_date]])/7,0))</f>
        <v>WEEK 4</v>
      </c>
      <c r="N6109" s="50" t="str">
        <f>UPPER(VLOOKUP(tbl_raw_data[[#This Row],[Analyst]],Settiings!$A$2:$B$16,2,0))</f>
        <v>NITESH</v>
      </c>
      <c r="O6109" s="50" t="str">
        <f>TRIM(UPPER(tbl_raw_data[[#This Row],[Outcome]]))</f>
        <v>APPROVE</v>
      </c>
      <c r="P6109" s="50" t="str">
        <f>TRIM(UPPER(tbl_raw_data[[#This Row],[Queue Name]]))</f>
        <v>CONSUMER PRE BUREAU</v>
      </c>
      <c r="Q6109" s="50" t="str">
        <f>IF(tbl_raw_data[[#This Row],[Time taken in min]]&lt;=Settiings!$D$2,"SLA_MET","SLA_NOT_MET")</f>
        <v>SLA_NOT_MET</v>
      </c>
      <c r="R6109" s="94"/>
    </row>
    <row r="6110" spans="1:18" x14ac:dyDescent="0.3">
      <c r="A6110" s="8" t="s">
        <v>6981</v>
      </c>
      <c r="B6110" s="9">
        <v>45167.453472222223</v>
      </c>
      <c r="C6110" s="10">
        <v>45167.474004629628</v>
      </c>
      <c r="D6110" s="11" t="s">
        <v>13</v>
      </c>
      <c r="E6110" s="12" t="s">
        <v>9</v>
      </c>
      <c r="F6110" s="11" t="s">
        <v>50</v>
      </c>
      <c r="G6110" s="13" t="s">
        <v>17</v>
      </c>
      <c r="H6110" s="78"/>
      <c r="I6110" s="48">
        <f>tbl_raw_data[[#This Row],[Date Actioned]]-tbl_raw_data[[#This Row],[Date Tagged]]</f>
        <v>2.0532407404971309E-2</v>
      </c>
      <c r="J6110" s="46">
        <f>HOUR(tbl_raw_data[[#This Row],[Time_taken]])*60+MINUTE(tbl_raw_data[[#This Row],[Time_taken]])+SECOND(tbl_raw_data[[#This Row],[Time_taken]])/60</f>
        <v>29.566666666666666</v>
      </c>
      <c r="K6110" s="52">
        <f>DATE(YEAR(tbl_raw_data[[#This Row],[Date Actioned]]),MONTH(tbl_raw_data[[#This Row],[Date Actioned]]),DAY(tbl_raw_data[[#This Row],[Date Actioned]]))</f>
        <v>45167</v>
      </c>
      <c r="L6110" s="50" t="str">
        <f>UPPER(TEXT(tbl_raw_data[[#This Row],[updated_date]],"MMMM"))</f>
        <v>AUGUST</v>
      </c>
      <c r="M6110" s="50" t="str">
        <f>"WEEK "&amp; IF(ROUNDUP(DAY(tbl_raw_data[[#This Row],[updated_date]])/7,0)=5,4,ROUNDUP(DAY(tbl_raw_data[[#This Row],[updated_date]])/7,0))</f>
        <v>WEEK 4</v>
      </c>
      <c r="N6110" s="50" t="str">
        <f>UPPER(VLOOKUP(tbl_raw_data[[#This Row],[Analyst]],Settiings!$A$2:$B$16,2,0))</f>
        <v>SHAHID</v>
      </c>
      <c r="O6110" s="50" t="str">
        <f>TRIM(UPPER(tbl_raw_data[[#This Row],[Outcome]]))</f>
        <v>APPROVE</v>
      </c>
      <c r="P6110" s="50" t="str">
        <f>TRIM(UPPER(tbl_raw_data[[#This Row],[Queue Name]]))</f>
        <v>CONSUMER EXISTING</v>
      </c>
      <c r="Q6110" s="50" t="str">
        <f>IF(tbl_raw_data[[#This Row],[Time taken in min]]&lt;=Settiings!$D$2,"SLA_MET","SLA_NOT_MET")</f>
        <v>SLA_NOT_MET</v>
      </c>
      <c r="R6110" s="94"/>
    </row>
    <row r="6111" spans="1:18" x14ac:dyDescent="0.3">
      <c r="A6111" s="8" t="s">
        <v>6982</v>
      </c>
      <c r="B6111" s="9">
        <v>45167.469305555554</v>
      </c>
      <c r="C6111" s="10">
        <v>45167.474768518521</v>
      </c>
      <c r="D6111" s="11" t="s">
        <v>13</v>
      </c>
      <c r="E6111" s="12" t="s">
        <v>47</v>
      </c>
      <c r="F6111" s="11" t="s">
        <v>53</v>
      </c>
      <c r="G6111" s="13" t="s">
        <v>77</v>
      </c>
      <c r="H6111" s="78"/>
      <c r="I6111" s="48">
        <f>tbl_raw_data[[#This Row],[Date Actioned]]-tbl_raw_data[[#This Row],[Date Tagged]]</f>
        <v>5.4629629667033441E-3</v>
      </c>
      <c r="J6111" s="46">
        <f>HOUR(tbl_raw_data[[#This Row],[Time_taken]])*60+MINUTE(tbl_raw_data[[#This Row],[Time_taken]])+SECOND(tbl_raw_data[[#This Row],[Time_taken]])/60</f>
        <v>7.8666666666666671</v>
      </c>
      <c r="K6111" s="52">
        <f>DATE(YEAR(tbl_raw_data[[#This Row],[Date Actioned]]),MONTH(tbl_raw_data[[#This Row],[Date Actioned]]),DAY(tbl_raw_data[[#This Row],[Date Actioned]]))</f>
        <v>45167</v>
      </c>
      <c r="L6111" s="50" t="str">
        <f>UPPER(TEXT(tbl_raw_data[[#This Row],[updated_date]],"MMMM"))</f>
        <v>AUGUST</v>
      </c>
      <c r="M6111" s="50" t="str">
        <f>"WEEK "&amp; IF(ROUNDUP(DAY(tbl_raw_data[[#This Row],[updated_date]])/7,0)=5,4,ROUNDUP(DAY(tbl_raw_data[[#This Row],[updated_date]])/7,0))</f>
        <v>WEEK 4</v>
      </c>
      <c r="N6111" s="50" t="str">
        <f>UPPER(VLOOKUP(tbl_raw_data[[#This Row],[Analyst]],Settiings!$A$2:$B$16,2,0))</f>
        <v>NAVED</v>
      </c>
      <c r="O6111" s="50" t="str">
        <f>TRIM(UPPER(tbl_raw_data[[#This Row],[Outcome]]))</f>
        <v>APPROVE</v>
      </c>
      <c r="P6111" s="50" t="str">
        <f>TRIM(UPPER(tbl_raw_data[[#This Row],[Queue Name]]))</f>
        <v>CONSUMER PRE BUREAU</v>
      </c>
      <c r="Q6111" s="50" t="str">
        <f>IF(tbl_raw_data[[#This Row],[Time taken in min]]&lt;=Settiings!$D$2,"SLA_MET","SLA_NOT_MET")</f>
        <v>SLA_MET</v>
      </c>
      <c r="R6111" s="94"/>
    </row>
    <row r="6112" spans="1:18" x14ac:dyDescent="0.3">
      <c r="A6112" s="8" t="s">
        <v>6983</v>
      </c>
      <c r="B6112" s="9">
        <v>45167.471851851849</v>
      </c>
      <c r="C6112" s="10">
        <v>45167.481979166667</v>
      </c>
      <c r="D6112" s="11" t="s">
        <v>17</v>
      </c>
      <c r="E6112" s="12" t="s">
        <v>9</v>
      </c>
      <c r="F6112" s="11" t="s">
        <v>43</v>
      </c>
      <c r="G6112" s="13"/>
      <c r="H6112" s="78"/>
      <c r="I6112" s="48">
        <f>tbl_raw_data[[#This Row],[Date Actioned]]-tbl_raw_data[[#This Row],[Date Tagged]]</f>
        <v>1.0127314817509614E-2</v>
      </c>
      <c r="J6112" s="46">
        <f>HOUR(tbl_raw_data[[#This Row],[Time_taken]])*60+MINUTE(tbl_raw_data[[#This Row],[Time_taken]])+SECOND(tbl_raw_data[[#This Row],[Time_taken]])/60</f>
        <v>14.583333333333334</v>
      </c>
      <c r="K6112" s="52">
        <f>DATE(YEAR(tbl_raw_data[[#This Row],[Date Actioned]]),MONTH(tbl_raw_data[[#This Row],[Date Actioned]]),DAY(tbl_raw_data[[#This Row],[Date Actioned]]))</f>
        <v>45167</v>
      </c>
      <c r="L6112" s="50" t="str">
        <f>UPPER(TEXT(tbl_raw_data[[#This Row],[updated_date]],"MMMM"))</f>
        <v>AUGUST</v>
      </c>
      <c r="M6112" s="50" t="str">
        <f>"WEEK "&amp; IF(ROUNDUP(DAY(tbl_raw_data[[#This Row],[updated_date]])/7,0)=5,4,ROUNDUP(DAY(tbl_raw_data[[#This Row],[updated_date]])/7,0))</f>
        <v>WEEK 4</v>
      </c>
      <c r="N6112" s="50" t="str">
        <f>UPPER(VLOOKUP(tbl_raw_data[[#This Row],[Analyst]],Settiings!$A$2:$B$16,2,0))</f>
        <v>MERCEDES</v>
      </c>
      <c r="O6112" s="50" t="str">
        <f>TRIM(UPPER(tbl_raw_data[[#This Row],[Outcome]]))</f>
        <v>APPROVE</v>
      </c>
      <c r="P6112" s="50" t="str">
        <f>TRIM(UPPER(tbl_raw_data[[#This Row],[Queue Name]]))</f>
        <v>CONSUMER EXISTING</v>
      </c>
      <c r="Q6112" s="50" t="str">
        <f>IF(tbl_raw_data[[#This Row],[Time taken in min]]&lt;=Settiings!$D$2,"SLA_MET","SLA_NOT_MET")</f>
        <v>SLA_MET</v>
      </c>
      <c r="R6112" s="94"/>
    </row>
    <row r="6113" spans="1:18" x14ac:dyDescent="0.3">
      <c r="A6113" s="8" t="s">
        <v>6984</v>
      </c>
      <c r="B6113" s="9">
        <v>45167.472592592596</v>
      </c>
      <c r="C6113" s="10">
        <v>45167.478634259256</v>
      </c>
      <c r="D6113" s="11" t="s">
        <v>13</v>
      </c>
      <c r="E6113" s="12" t="s">
        <v>9</v>
      </c>
      <c r="F6113" s="11" t="s">
        <v>50</v>
      </c>
      <c r="G6113" s="13" t="s">
        <v>17</v>
      </c>
      <c r="H6113" s="78"/>
      <c r="I6113" s="48">
        <f>tbl_raw_data[[#This Row],[Date Actioned]]-tbl_raw_data[[#This Row],[Date Tagged]]</f>
        <v>6.0416666601668112E-3</v>
      </c>
      <c r="J6113" s="46">
        <f>HOUR(tbl_raw_data[[#This Row],[Time_taken]])*60+MINUTE(tbl_raw_data[[#This Row],[Time_taken]])+SECOND(tbl_raw_data[[#This Row],[Time_taken]])/60</f>
        <v>8.6999999999999993</v>
      </c>
      <c r="K6113" s="52">
        <f>DATE(YEAR(tbl_raw_data[[#This Row],[Date Actioned]]),MONTH(tbl_raw_data[[#This Row],[Date Actioned]]),DAY(tbl_raw_data[[#This Row],[Date Actioned]]))</f>
        <v>45167</v>
      </c>
      <c r="L6113" s="50" t="str">
        <f>UPPER(TEXT(tbl_raw_data[[#This Row],[updated_date]],"MMMM"))</f>
        <v>AUGUST</v>
      </c>
      <c r="M6113" s="50" t="str">
        <f>"WEEK "&amp; IF(ROUNDUP(DAY(tbl_raw_data[[#This Row],[updated_date]])/7,0)=5,4,ROUNDUP(DAY(tbl_raw_data[[#This Row],[updated_date]])/7,0))</f>
        <v>WEEK 4</v>
      </c>
      <c r="N6113" s="50" t="str">
        <f>UPPER(VLOOKUP(tbl_raw_data[[#This Row],[Analyst]],Settiings!$A$2:$B$16,2,0))</f>
        <v>SHAHID</v>
      </c>
      <c r="O6113" s="50" t="str">
        <f>TRIM(UPPER(tbl_raw_data[[#This Row],[Outcome]]))</f>
        <v>APPROVE</v>
      </c>
      <c r="P6113" s="50" t="str">
        <f>TRIM(UPPER(tbl_raw_data[[#This Row],[Queue Name]]))</f>
        <v>CONSUMER EXISTING</v>
      </c>
      <c r="Q6113" s="50" t="str">
        <f>IF(tbl_raw_data[[#This Row],[Time taken in min]]&lt;=Settiings!$D$2,"SLA_MET","SLA_NOT_MET")</f>
        <v>SLA_MET</v>
      </c>
      <c r="R6113" s="94"/>
    </row>
    <row r="6114" spans="1:18" x14ac:dyDescent="0.3">
      <c r="A6114" s="8" t="s">
        <v>6985</v>
      </c>
      <c r="B6114" s="9">
        <v>45167.472997685189</v>
      </c>
      <c r="C6114" s="10">
        <v>45167.485034722224</v>
      </c>
      <c r="D6114" s="11" t="s">
        <v>13</v>
      </c>
      <c r="E6114" s="12" t="s">
        <v>47</v>
      </c>
      <c r="F6114" s="11" t="s">
        <v>53</v>
      </c>
      <c r="G6114" s="13"/>
      <c r="H6114" s="78"/>
      <c r="I6114" s="48">
        <f>tbl_raw_data[[#This Row],[Date Actioned]]-tbl_raw_data[[#This Row],[Date Tagged]]</f>
        <v>1.2037037035042886E-2</v>
      </c>
      <c r="J6114" s="46">
        <f>HOUR(tbl_raw_data[[#This Row],[Time_taken]])*60+MINUTE(tbl_raw_data[[#This Row],[Time_taken]])+SECOND(tbl_raw_data[[#This Row],[Time_taken]])/60</f>
        <v>17.333333333333332</v>
      </c>
      <c r="K6114" s="52">
        <f>DATE(YEAR(tbl_raw_data[[#This Row],[Date Actioned]]),MONTH(tbl_raw_data[[#This Row],[Date Actioned]]),DAY(tbl_raw_data[[#This Row],[Date Actioned]]))</f>
        <v>45167</v>
      </c>
      <c r="L6114" s="50" t="str">
        <f>UPPER(TEXT(tbl_raw_data[[#This Row],[updated_date]],"MMMM"))</f>
        <v>AUGUST</v>
      </c>
      <c r="M6114" s="50" t="str">
        <f>"WEEK "&amp; IF(ROUNDUP(DAY(tbl_raw_data[[#This Row],[updated_date]])/7,0)=5,4,ROUNDUP(DAY(tbl_raw_data[[#This Row],[updated_date]])/7,0))</f>
        <v>WEEK 4</v>
      </c>
      <c r="N6114" s="50" t="str">
        <f>UPPER(VLOOKUP(tbl_raw_data[[#This Row],[Analyst]],Settiings!$A$2:$B$16,2,0))</f>
        <v>NAVED</v>
      </c>
      <c r="O6114" s="50" t="str">
        <f>TRIM(UPPER(tbl_raw_data[[#This Row],[Outcome]]))</f>
        <v>APPROVE</v>
      </c>
      <c r="P6114" s="50" t="str">
        <f>TRIM(UPPER(tbl_raw_data[[#This Row],[Queue Name]]))</f>
        <v>CONSUMER PRE BUREAU</v>
      </c>
      <c r="Q6114" s="50" t="str">
        <f>IF(tbl_raw_data[[#This Row],[Time taken in min]]&lt;=Settiings!$D$2,"SLA_MET","SLA_NOT_MET")</f>
        <v>SLA_MET</v>
      </c>
      <c r="R6114" s="94"/>
    </row>
    <row r="6115" spans="1:18" x14ac:dyDescent="0.3">
      <c r="A6115" s="8" t="s">
        <v>6987</v>
      </c>
      <c r="B6115" s="9">
        <v>45167.479062500002</v>
      </c>
      <c r="C6115" s="10">
        <v>45167.493877314817</v>
      </c>
      <c r="D6115" s="11" t="s">
        <v>13</v>
      </c>
      <c r="E6115" s="12" t="s">
        <v>9</v>
      </c>
      <c r="F6115" s="11" t="s">
        <v>70</v>
      </c>
      <c r="G6115" s="13" t="s">
        <v>17</v>
      </c>
      <c r="H6115" s="78"/>
      <c r="I6115" s="48">
        <f>tbl_raw_data[[#This Row],[Date Actioned]]-tbl_raw_data[[#This Row],[Date Tagged]]</f>
        <v>1.4814814814599231E-2</v>
      </c>
      <c r="J6115" s="46">
        <f>HOUR(tbl_raw_data[[#This Row],[Time_taken]])*60+MINUTE(tbl_raw_data[[#This Row],[Time_taken]])+SECOND(tbl_raw_data[[#This Row],[Time_taken]])/60</f>
        <v>21.333333333333332</v>
      </c>
      <c r="K6115" s="52">
        <f>DATE(YEAR(tbl_raw_data[[#This Row],[Date Actioned]]),MONTH(tbl_raw_data[[#This Row],[Date Actioned]]),DAY(tbl_raw_data[[#This Row],[Date Actioned]]))</f>
        <v>45167</v>
      </c>
      <c r="L6115" s="50" t="str">
        <f>UPPER(TEXT(tbl_raw_data[[#This Row],[updated_date]],"MMMM"))</f>
        <v>AUGUST</v>
      </c>
      <c r="M6115" s="50" t="str">
        <f>"WEEK "&amp; IF(ROUNDUP(DAY(tbl_raw_data[[#This Row],[updated_date]])/7,0)=5,4,ROUNDUP(DAY(tbl_raw_data[[#This Row],[updated_date]])/7,0))</f>
        <v>WEEK 4</v>
      </c>
      <c r="N6115" s="50" t="str">
        <f>UPPER(VLOOKUP(tbl_raw_data[[#This Row],[Analyst]],Settiings!$A$2:$B$16,2,0))</f>
        <v>ASIF</v>
      </c>
      <c r="O6115" s="50" t="str">
        <f>TRIM(UPPER(tbl_raw_data[[#This Row],[Outcome]]))</f>
        <v>APPROVE</v>
      </c>
      <c r="P6115" s="50" t="str">
        <f>TRIM(UPPER(tbl_raw_data[[#This Row],[Queue Name]]))</f>
        <v>CONSUMER EXISTING</v>
      </c>
      <c r="Q6115" s="50" t="str">
        <f>IF(tbl_raw_data[[#This Row],[Time taken in min]]&lt;=Settiings!$D$2,"SLA_MET","SLA_NOT_MET")</f>
        <v>SLA_NOT_MET</v>
      </c>
      <c r="R6115" s="94"/>
    </row>
    <row r="6116" spans="1:18" x14ac:dyDescent="0.3">
      <c r="A6116" s="8" t="s">
        <v>6990</v>
      </c>
      <c r="B6116" s="9">
        <v>45167.484317129631</v>
      </c>
      <c r="C6116" s="10">
        <v>45167.49114583333</v>
      </c>
      <c r="D6116" s="11" t="s">
        <v>13</v>
      </c>
      <c r="E6116" s="12" t="s">
        <v>9</v>
      </c>
      <c r="F6116" s="11" t="s">
        <v>53</v>
      </c>
      <c r="G6116" s="13" t="s">
        <v>128</v>
      </c>
      <c r="H6116" s="78"/>
      <c r="I6116" s="48">
        <f>tbl_raw_data[[#This Row],[Date Actioned]]-tbl_raw_data[[#This Row],[Date Tagged]]</f>
        <v>6.8287036992842332E-3</v>
      </c>
      <c r="J6116" s="46">
        <f>HOUR(tbl_raw_data[[#This Row],[Time_taken]])*60+MINUTE(tbl_raw_data[[#This Row],[Time_taken]])+SECOND(tbl_raw_data[[#This Row],[Time_taken]])/60</f>
        <v>9.8333333333333339</v>
      </c>
      <c r="K6116" s="52">
        <f>DATE(YEAR(tbl_raw_data[[#This Row],[Date Actioned]]),MONTH(tbl_raw_data[[#This Row],[Date Actioned]]),DAY(tbl_raw_data[[#This Row],[Date Actioned]]))</f>
        <v>45167</v>
      </c>
      <c r="L6116" s="50" t="str">
        <f>UPPER(TEXT(tbl_raw_data[[#This Row],[updated_date]],"MMMM"))</f>
        <v>AUGUST</v>
      </c>
      <c r="M6116" s="50" t="str">
        <f>"WEEK "&amp; IF(ROUNDUP(DAY(tbl_raw_data[[#This Row],[updated_date]])/7,0)=5,4,ROUNDUP(DAY(tbl_raw_data[[#This Row],[updated_date]])/7,0))</f>
        <v>WEEK 4</v>
      </c>
      <c r="N6116" s="50" t="str">
        <f>UPPER(VLOOKUP(tbl_raw_data[[#This Row],[Analyst]],Settiings!$A$2:$B$16,2,0))</f>
        <v>NAVED</v>
      </c>
      <c r="O6116" s="50" t="str">
        <f>TRIM(UPPER(tbl_raw_data[[#This Row],[Outcome]]))</f>
        <v>APPROVE</v>
      </c>
      <c r="P6116" s="50" t="str">
        <f>TRIM(UPPER(tbl_raw_data[[#This Row],[Queue Name]]))</f>
        <v>CONSUMER EXISTING</v>
      </c>
      <c r="Q6116" s="50" t="str">
        <f>IF(tbl_raw_data[[#This Row],[Time taken in min]]&lt;=Settiings!$D$2,"SLA_MET","SLA_NOT_MET")</f>
        <v>SLA_MET</v>
      </c>
      <c r="R6116" s="94"/>
    </row>
    <row r="6117" spans="1:18" x14ac:dyDescent="0.3">
      <c r="A6117" s="8" t="s">
        <v>6991</v>
      </c>
      <c r="B6117" s="9">
        <v>45167.485312500001</v>
      </c>
      <c r="C6117" s="10">
        <v>45167.494004629632</v>
      </c>
      <c r="D6117" s="11" t="s">
        <v>17</v>
      </c>
      <c r="E6117" s="12" t="s">
        <v>9</v>
      </c>
      <c r="F6117" s="11" t="s">
        <v>76</v>
      </c>
      <c r="G6117" s="13"/>
      <c r="H6117" s="78"/>
      <c r="I6117" s="48">
        <f>tbl_raw_data[[#This Row],[Date Actioned]]-tbl_raw_data[[#This Row],[Date Tagged]]</f>
        <v>8.6921296315267682E-3</v>
      </c>
      <c r="J6117" s="46">
        <f>HOUR(tbl_raw_data[[#This Row],[Time_taken]])*60+MINUTE(tbl_raw_data[[#This Row],[Time_taken]])+SECOND(tbl_raw_data[[#This Row],[Time_taken]])/60</f>
        <v>12.516666666666667</v>
      </c>
      <c r="K6117" s="52">
        <f>DATE(YEAR(tbl_raw_data[[#This Row],[Date Actioned]]),MONTH(tbl_raw_data[[#This Row],[Date Actioned]]),DAY(tbl_raw_data[[#This Row],[Date Actioned]]))</f>
        <v>45167</v>
      </c>
      <c r="L6117" s="50" t="str">
        <f>UPPER(TEXT(tbl_raw_data[[#This Row],[updated_date]],"MMMM"))</f>
        <v>AUGUST</v>
      </c>
      <c r="M6117" s="50" t="str">
        <f>"WEEK "&amp; IF(ROUNDUP(DAY(tbl_raw_data[[#This Row],[updated_date]])/7,0)=5,4,ROUNDUP(DAY(tbl_raw_data[[#This Row],[updated_date]])/7,0))</f>
        <v>WEEK 4</v>
      </c>
      <c r="N6117" s="50" t="str">
        <f>UPPER(VLOOKUP(tbl_raw_data[[#This Row],[Analyst]],Settiings!$A$2:$B$16,2,0))</f>
        <v>ROHAN</v>
      </c>
      <c r="O6117" s="50" t="str">
        <f>TRIM(UPPER(tbl_raw_data[[#This Row],[Outcome]]))</f>
        <v>APPROVE</v>
      </c>
      <c r="P6117" s="50" t="str">
        <f>TRIM(UPPER(tbl_raw_data[[#This Row],[Queue Name]]))</f>
        <v>CONSUMER EXISTING</v>
      </c>
      <c r="Q6117" s="50" t="str">
        <f>IF(tbl_raw_data[[#This Row],[Time taken in min]]&lt;=Settiings!$D$2,"SLA_MET","SLA_NOT_MET")</f>
        <v>SLA_MET</v>
      </c>
      <c r="R6117" s="94"/>
    </row>
    <row r="6118" spans="1:18" x14ac:dyDescent="0.3">
      <c r="A6118" s="8" t="s">
        <v>6992</v>
      </c>
      <c r="B6118" s="9">
        <v>45167.48636574074</v>
      </c>
      <c r="C6118" s="10">
        <v>45167.493148148147</v>
      </c>
      <c r="D6118" s="11" t="s">
        <v>17</v>
      </c>
      <c r="E6118" s="12" t="s">
        <v>19</v>
      </c>
      <c r="F6118" s="11" t="s">
        <v>686</v>
      </c>
      <c r="G6118" s="13"/>
      <c r="H6118" s="78"/>
      <c r="I6118" s="48">
        <f>tbl_raw_data[[#This Row],[Date Actioned]]-tbl_raw_data[[#This Row],[Date Tagged]]</f>
        <v>6.7824074067175388E-3</v>
      </c>
      <c r="J6118" s="46">
        <f>HOUR(tbl_raw_data[[#This Row],[Time_taken]])*60+MINUTE(tbl_raw_data[[#This Row],[Time_taken]])+SECOND(tbl_raw_data[[#This Row],[Time_taken]])/60</f>
        <v>9.7666666666666675</v>
      </c>
      <c r="K6118" s="52">
        <f>DATE(YEAR(tbl_raw_data[[#This Row],[Date Actioned]]),MONTH(tbl_raw_data[[#This Row],[Date Actioned]]),DAY(tbl_raw_data[[#This Row],[Date Actioned]]))</f>
        <v>45167</v>
      </c>
      <c r="L6118" s="50" t="str">
        <f>UPPER(TEXT(tbl_raw_data[[#This Row],[updated_date]],"MMMM"))</f>
        <v>AUGUST</v>
      </c>
      <c r="M6118" s="50" t="str">
        <f>"WEEK "&amp; IF(ROUNDUP(DAY(tbl_raw_data[[#This Row],[updated_date]])/7,0)=5,4,ROUNDUP(DAY(tbl_raw_data[[#This Row],[updated_date]])/7,0))</f>
        <v>WEEK 4</v>
      </c>
      <c r="N6118" s="50" t="str">
        <f>UPPER(VLOOKUP(tbl_raw_data[[#This Row],[Analyst]],Settiings!$A$2:$B$16,2,0))</f>
        <v>FARDIN</v>
      </c>
      <c r="O6118" s="50" t="str">
        <f>TRIM(UPPER(tbl_raw_data[[#This Row],[Outcome]]))</f>
        <v>APPROVE</v>
      </c>
      <c r="P6118" s="50" t="str">
        <f>TRIM(UPPER(tbl_raw_data[[#This Row],[Queue Name]]))</f>
        <v>CONSUMER POST BUREAU</v>
      </c>
      <c r="Q6118" s="50" t="str">
        <f>IF(tbl_raw_data[[#This Row],[Time taken in min]]&lt;=Settiings!$D$2,"SLA_MET","SLA_NOT_MET")</f>
        <v>SLA_MET</v>
      </c>
      <c r="R6118" s="94"/>
    </row>
    <row r="6119" spans="1:18" x14ac:dyDescent="0.3">
      <c r="A6119" s="8" t="s">
        <v>6993</v>
      </c>
      <c r="B6119" s="9">
        <v>45167.497997685183</v>
      </c>
      <c r="C6119" s="10">
        <v>45167.507488425923</v>
      </c>
      <c r="D6119" s="11" t="s">
        <v>27</v>
      </c>
      <c r="E6119" s="12" t="s">
        <v>9</v>
      </c>
      <c r="F6119" s="11" t="s">
        <v>65</v>
      </c>
      <c r="G6119" s="13" t="s">
        <v>297</v>
      </c>
      <c r="H6119" s="78"/>
      <c r="I6119" s="48">
        <f>tbl_raw_data[[#This Row],[Date Actioned]]-tbl_raw_data[[#This Row],[Date Tagged]]</f>
        <v>9.4907407401478849E-3</v>
      </c>
      <c r="J6119" s="46">
        <f>HOUR(tbl_raw_data[[#This Row],[Time_taken]])*60+MINUTE(tbl_raw_data[[#This Row],[Time_taken]])+SECOND(tbl_raw_data[[#This Row],[Time_taken]])/60</f>
        <v>13.666666666666666</v>
      </c>
      <c r="K6119" s="52">
        <f>DATE(YEAR(tbl_raw_data[[#This Row],[Date Actioned]]),MONTH(tbl_raw_data[[#This Row],[Date Actioned]]),DAY(tbl_raw_data[[#This Row],[Date Actioned]]))</f>
        <v>45167</v>
      </c>
      <c r="L6119" s="50" t="str">
        <f>UPPER(TEXT(tbl_raw_data[[#This Row],[updated_date]],"MMMM"))</f>
        <v>AUGUST</v>
      </c>
      <c r="M6119" s="50" t="str">
        <f>"WEEK "&amp; IF(ROUNDUP(DAY(tbl_raw_data[[#This Row],[updated_date]])/7,0)=5,4,ROUNDUP(DAY(tbl_raw_data[[#This Row],[updated_date]])/7,0))</f>
        <v>WEEK 4</v>
      </c>
      <c r="N6119" s="50" t="str">
        <f>UPPER(VLOOKUP(tbl_raw_data[[#This Row],[Analyst]],Settiings!$A$2:$B$16,2,0))</f>
        <v>SAM</v>
      </c>
      <c r="O6119" s="50" t="str">
        <f>TRIM(UPPER(tbl_raw_data[[#This Row],[Outcome]]))</f>
        <v>DECLINE</v>
      </c>
      <c r="P6119" s="50" t="str">
        <f>TRIM(UPPER(tbl_raw_data[[#This Row],[Queue Name]]))</f>
        <v>CONSUMER EXISTING</v>
      </c>
      <c r="Q6119" s="50" t="str">
        <f>IF(tbl_raw_data[[#This Row],[Time taken in min]]&lt;=Settiings!$D$2,"SLA_MET","SLA_NOT_MET")</f>
        <v>SLA_MET</v>
      </c>
      <c r="R6119" s="94"/>
    </row>
    <row r="6120" spans="1:18" x14ac:dyDescent="0.3">
      <c r="A6120" s="8" t="s">
        <v>6995</v>
      </c>
      <c r="B6120" s="9">
        <v>45167.507060185184</v>
      </c>
      <c r="C6120" s="10">
        <v>45167.51462962963</v>
      </c>
      <c r="D6120" s="11" t="s">
        <v>17</v>
      </c>
      <c r="E6120" s="12" t="s">
        <v>9</v>
      </c>
      <c r="F6120" s="11" t="s">
        <v>70</v>
      </c>
      <c r="G6120" s="13"/>
      <c r="H6120" s="78"/>
      <c r="I6120" s="48">
        <f>tbl_raw_data[[#This Row],[Date Actioned]]-tbl_raw_data[[#This Row],[Date Tagged]]</f>
        <v>7.5694444458349608E-3</v>
      </c>
      <c r="J6120" s="46">
        <f>HOUR(tbl_raw_data[[#This Row],[Time_taken]])*60+MINUTE(tbl_raw_data[[#This Row],[Time_taken]])+SECOND(tbl_raw_data[[#This Row],[Time_taken]])/60</f>
        <v>10.9</v>
      </c>
      <c r="K6120" s="52">
        <f>DATE(YEAR(tbl_raw_data[[#This Row],[Date Actioned]]),MONTH(tbl_raw_data[[#This Row],[Date Actioned]]),DAY(tbl_raw_data[[#This Row],[Date Actioned]]))</f>
        <v>45167</v>
      </c>
      <c r="L6120" s="50" t="str">
        <f>UPPER(TEXT(tbl_raw_data[[#This Row],[updated_date]],"MMMM"))</f>
        <v>AUGUST</v>
      </c>
      <c r="M6120" s="50" t="str">
        <f>"WEEK "&amp; IF(ROUNDUP(DAY(tbl_raw_data[[#This Row],[updated_date]])/7,0)=5,4,ROUNDUP(DAY(tbl_raw_data[[#This Row],[updated_date]])/7,0))</f>
        <v>WEEK 4</v>
      </c>
      <c r="N6120" s="50" t="str">
        <f>UPPER(VLOOKUP(tbl_raw_data[[#This Row],[Analyst]],Settiings!$A$2:$B$16,2,0))</f>
        <v>ASIF</v>
      </c>
      <c r="O6120" s="50" t="str">
        <f>TRIM(UPPER(tbl_raw_data[[#This Row],[Outcome]]))</f>
        <v>APPROVE</v>
      </c>
      <c r="P6120" s="50" t="str">
        <f>TRIM(UPPER(tbl_raw_data[[#This Row],[Queue Name]]))</f>
        <v>CONSUMER EXISTING</v>
      </c>
      <c r="Q6120" s="50" t="str">
        <f>IF(tbl_raw_data[[#This Row],[Time taken in min]]&lt;=Settiings!$D$2,"SLA_MET","SLA_NOT_MET")</f>
        <v>SLA_MET</v>
      </c>
      <c r="R6120" s="94"/>
    </row>
    <row r="6121" spans="1:18" x14ac:dyDescent="0.3">
      <c r="A6121" s="8" t="s">
        <v>6996</v>
      </c>
      <c r="B6121" s="9">
        <v>45167.507847222223</v>
      </c>
      <c r="C6121" s="10">
        <v>45167.516481481478</v>
      </c>
      <c r="D6121" s="11" t="s">
        <v>13</v>
      </c>
      <c r="E6121" s="12" t="s">
        <v>9</v>
      </c>
      <c r="F6121" s="11" t="s">
        <v>50</v>
      </c>
      <c r="G6121" s="13" t="s">
        <v>1058</v>
      </c>
      <c r="H6121" s="78"/>
      <c r="I6121" s="48">
        <f>tbl_raw_data[[#This Row],[Date Actioned]]-tbl_raw_data[[#This Row],[Date Tagged]]</f>
        <v>8.6342592549044639E-3</v>
      </c>
      <c r="J6121" s="46">
        <f>HOUR(tbl_raw_data[[#This Row],[Time_taken]])*60+MINUTE(tbl_raw_data[[#This Row],[Time_taken]])+SECOND(tbl_raw_data[[#This Row],[Time_taken]])/60</f>
        <v>12.433333333333334</v>
      </c>
      <c r="K6121" s="52">
        <f>DATE(YEAR(tbl_raw_data[[#This Row],[Date Actioned]]),MONTH(tbl_raw_data[[#This Row],[Date Actioned]]),DAY(tbl_raw_data[[#This Row],[Date Actioned]]))</f>
        <v>45167</v>
      </c>
      <c r="L6121" s="50" t="str">
        <f>UPPER(TEXT(tbl_raw_data[[#This Row],[updated_date]],"MMMM"))</f>
        <v>AUGUST</v>
      </c>
      <c r="M6121" s="50" t="str">
        <f>"WEEK "&amp; IF(ROUNDUP(DAY(tbl_raw_data[[#This Row],[updated_date]])/7,0)=5,4,ROUNDUP(DAY(tbl_raw_data[[#This Row],[updated_date]])/7,0))</f>
        <v>WEEK 4</v>
      </c>
      <c r="N6121" s="50" t="str">
        <f>UPPER(VLOOKUP(tbl_raw_data[[#This Row],[Analyst]],Settiings!$A$2:$B$16,2,0))</f>
        <v>SHAHID</v>
      </c>
      <c r="O6121" s="50" t="str">
        <f>TRIM(UPPER(tbl_raw_data[[#This Row],[Outcome]]))</f>
        <v>APPROVE</v>
      </c>
      <c r="P6121" s="50" t="str">
        <f>TRIM(UPPER(tbl_raw_data[[#This Row],[Queue Name]]))</f>
        <v>CONSUMER EXISTING</v>
      </c>
      <c r="Q6121" s="50" t="str">
        <f>IF(tbl_raw_data[[#This Row],[Time taken in min]]&lt;=Settiings!$D$2,"SLA_MET","SLA_NOT_MET")</f>
        <v>SLA_MET</v>
      </c>
      <c r="R6121" s="94"/>
    </row>
    <row r="6122" spans="1:18" x14ac:dyDescent="0.3">
      <c r="A6122" s="8" t="s">
        <v>6997</v>
      </c>
      <c r="B6122" s="9">
        <v>45167.510520833333</v>
      </c>
      <c r="C6122" s="10">
        <v>45167.51734953704</v>
      </c>
      <c r="D6122" s="11" t="s">
        <v>13</v>
      </c>
      <c r="E6122" s="12" t="s">
        <v>47</v>
      </c>
      <c r="F6122" s="11" t="s">
        <v>65</v>
      </c>
      <c r="G6122" s="13" t="s">
        <v>128</v>
      </c>
      <c r="H6122" s="78"/>
      <c r="I6122" s="48">
        <f>tbl_raw_data[[#This Row],[Date Actioned]]-tbl_raw_data[[#This Row],[Date Tagged]]</f>
        <v>6.8287037065601908E-3</v>
      </c>
      <c r="J6122" s="46">
        <f>HOUR(tbl_raw_data[[#This Row],[Time_taken]])*60+MINUTE(tbl_raw_data[[#This Row],[Time_taken]])+SECOND(tbl_raw_data[[#This Row],[Time_taken]])/60</f>
        <v>9.8333333333333339</v>
      </c>
      <c r="K6122" s="52">
        <f>DATE(YEAR(tbl_raw_data[[#This Row],[Date Actioned]]),MONTH(tbl_raw_data[[#This Row],[Date Actioned]]),DAY(tbl_raw_data[[#This Row],[Date Actioned]]))</f>
        <v>45167</v>
      </c>
      <c r="L6122" s="50" t="str">
        <f>UPPER(TEXT(tbl_raw_data[[#This Row],[updated_date]],"MMMM"))</f>
        <v>AUGUST</v>
      </c>
      <c r="M6122" s="50" t="str">
        <f>"WEEK "&amp; IF(ROUNDUP(DAY(tbl_raw_data[[#This Row],[updated_date]])/7,0)=5,4,ROUNDUP(DAY(tbl_raw_data[[#This Row],[updated_date]])/7,0))</f>
        <v>WEEK 4</v>
      </c>
      <c r="N6122" s="50" t="str">
        <f>UPPER(VLOOKUP(tbl_raw_data[[#This Row],[Analyst]],Settiings!$A$2:$B$16,2,0))</f>
        <v>SAM</v>
      </c>
      <c r="O6122" s="50" t="str">
        <f>TRIM(UPPER(tbl_raw_data[[#This Row],[Outcome]]))</f>
        <v>APPROVE</v>
      </c>
      <c r="P6122" s="50" t="str">
        <f>TRIM(UPPER(tbl_raw_data[[#This Row],[Queue Name]]))</f>
        <v>CONSUMER PRE BUREAU</v>
      </c>
      <c r="Q6122" s="50" t="str">
        <f>IF(tbl_raw_data[[#This Row],[Time taken in min]]&lt;=Settiings!$D$2,"SLA_MET","SLA_NOT_MET")</f>
        <v>SLA_MET</v>
      </c>
      <c r="R6122" s="94"/>
    </row>
    <row r="6123" spans="1:18" x14ac:dyDescent="0.3">
      <c r="A6123" s="8" t="s">
        <v>6999</v>
      </c>
      <c r="B6123" s="9">
        <v>45167.51363425926</v>
      </c>
      <c r="C6123" s="10">
        <v>45167.531180555554</v>
      </c>
      <c r="D6123" s="11" t="s">
        <v>37</v>
      </c>
      <c r="E6123" s="12" t="s">
        <v>9</v>
      </c>
      <c r="F6123" s="11" t="s">
        <v>43</v>
      </c>
      <c r="G6123" s="13"/>
      <c r="H6123" s="78"/>
      <c r="I6123" s="48">
        <f>tbl_raw_data[[#This Row],[Date Actioned]]-tbl_raw_data[[#This Row],[Date Tagged]]</f>
        <v>1.7546296294312924E-2</v>
      </c>
      <c r="J6123" s="46">
        <f>HOUR(tbl_raw_data[[#This Row],[Time_taken]])*60+MINUTE(tbl_raw_data[[#This Row],[Time_taken]])+SECOND(tbl_raw_data[[#This Row],[Time_taken]])/60</f>
        <v>25.266666666666666</v>
      </c>
      <c r="K6123" s="52">
        <f>DATE(YEAR(tbl_raw_data[[#This Row],[Date Actioned]]),MONTH(tbl_raw_data[[#This Row],[Date Actioned]]),DAY(tbl_raw_data[[#This Row],[Date Actioned]]))</f>
        <v>45167</v>
      </c>
      <c r="L6123" s="50" t="str">
        <f>UPPER(TEXT(tbl_raw_data[[#This Row],[updated_date]],"MMMM"))</f>
        <v>AUGUST</v>
      </c>
      <c r="M6123" s="50" t="str">
        <f>"WEEK "&amp; IF(ROUNDUP(DAY(tbl_raw_data[[#This Row],[updated_date]])/7,0)=5,4,ROUNDUP(DAY(tbl_raw_data[[#This Row],[updated_date]])/7,0))</f>
        <v>WEEK 4</v>
      </c>
      <c r="N6123" s="50" t="str">
        <f>UPPER(VLOOKUP(tbl_raw_data[[#This Row],[Analyst]],Settiings!$A$2:$B$16,2,0))</f>
        <v>MERCEDES</v>
      </c>
      <c r="O6123" s="50" t="str">
        <f>TRIM(UPPER(tbl_raw_data[[#This Row],[Outcome]]))</f>
        <v>DECLINE</v>
      </c>
      <c r="P6123" s="50" t="str">
        <f>TRIM(UPPER(tbl_raw_data[[#This Row],[Queue Name]]))</f>
        <v>CONSUMER EXISTING</v>
      </c>
      <c r="Q6123" s="50" t="str">
        <f>IF(tbl_raw_data[[#This Row],[Time taken in min]]&lt;=Settiings!$D$2,"SLA_MET","SLA_NOT_MET")</f>
        <v>SLA_NOT_MET</v>
      </c>
      <c r="R6123" s="94"/>
    </row>
    <row r="6124" spans="1:18" x14ac:dyDescent="0.3">
      <c r="A6124" s="8" t="s">
        <v>7000</v>
      </c>
      <c r="B6124" s="9">
        <v>45167.515729166669</v>
      </c>
      <c r="C6124" s="10">
        <v>45167.522349537037</v>
      </c>
      <c r="D6124" s="11" t="s">
        <v>13</v>
      </c>
      <c r="E6124" s="12" t="s">
        <v>9</v>
      </c>
      <c r="F6124" s="11" t="s">
        <v>50</v>
      </c>
      <c r="G6124" s="13" t="s">
        <v>77</v>
      </c>
      <c r="H6124" s="78"/>
      <c r="I6124" s="48">
        <f>tbl_raw_data[[#This Row],[Date Actioned]]-tbl_raw_data[[#This Row],[Date Tagged]]</f>
        <v>6.6203703681821935E-3</v>
      </c>
      <c r="J6124" s="46">
        <f>HOUR(tbl_raw_data[[#This Row],[Time_taken]])*60+MINUTE(tbl_raw_data[[#This Row],[Time_taken]])+SECOND(tbl_raw_data[[#This Row],[Time_taken]])/60</f>
        <v>9.5333333333333332</v>
      </c>
      <c r="K6124" s="52">
        <f>DATE(YEAR(tbl_raw_data[[#This Row],[Date Actioned]]),MONTH(tbl_raw_data[[#This Row],[Date Actioned]]),DAY(tbl_raw_data[[#This Row],[Date Actioned]]))</f>
        <v>45167</v>
      </c>
      <c r="L6124" s="50" t="str">
        <f>UPPER(TEXT(tbl_raw_data[[#This Row],[updated_date]],"MMMM"))</f>
        <v>AUGUST</v>
      </c>
      <c r="M6124" s="50" t="str">
        <f>"WEEK "&amp; IF(ROUNDUP(DAY(tbl_raw_data[[#This Row],[updated_date]])/7,0)=5,4,ROUNDUP(DAY(tbl_raw_data[[#This Row],[updated_date]])/7,0))</f>
        <v>WEEK 4</v>
      </c>
      <c r="N6124" s="50" t="str">
        <f>UPPER(VLOOKUP(tbl_raw_data[[#This Row],[Analyst]],Settiings!$A$2:$B$16,2,0))</f>
        <v>SHAHID</v>
      </c>
      <c r="O6124" s="50" t="str">
        <f>TRIM(UPPER(tbl_raw_data[[#This Row],[Outcome]]))</f>
        <v>APPROVE</v>
      </c>
      <c r="P6124" s="50" t="str">
        <f>TRIM(UPPER(tbl_raw_data[[#This Row],[Queue Name]]))</f>
        <v>CONSUMER EXISTING</v>
      </c>
      <c r="Q6124" s="50" t="str">
        <f>IF(tbl_raw_data[[#This Row],[Time taken in min]]&lt;=Settiings!$D$2,"SLA_MET","SLA_NOT_MET")</f>
        <v>SLA_MET</v>
      </c>
      <c r="R6124" s="94"/>
    </row>
    <row r="6125" spans="1:18" x14ac:dyDescent="0.3">
      <c r="A6125" s="8" t="s">
        <v>7002</v>
      </c>
      <c r="B6125" s="9">
        <v>45167.522974537038</v>
      </c>
      <c r="C6125" s="10">
        <v>45167.528807870367</v>
      </c>
      <c r="D6125" s="11" t="s">
        <v>13</v>
      </c>
      <c r="E6125" s="12" t="s">
        <v>47</v>
      </c>
      <c r="F6125" s="11" t="s">
        <v>53</v>
      </c>
      <c r="G6125" s="13" t="s">
        <v>77</v>
      </c>
      <c r="H6125" s="78"/>
      <c r="I6125" s="48">
        <f>tbl_raw_data[[#This Row],[Date Actioned]]-tbl_raw_data[[#This Row],[Date Tagged]]</f>
        <v>5.8333333290647715E-3</v>
      </c>
      <c r="J6125" s="46">
        <f>HOUR(tbl_raw_data[[#This Row],[Time_taken]])*60+MINUTE(tbl_raw_data[[#This Row],[Time_taken]])+SECOND(tbl_raw_data[[#This Row],[Time_taken]])/60</f>
        <v>8.4</v>
      </c>
      <c r="K6125" s="52">
        <f>DATE(YEAR(tbl_raw_data[[#This Row],[Date Actioned]]),MONTH(tbl_raw_data[[#This Row],[Date Actioned]]),DAY(tbl_raw_data[[#This Row],[Date Actioned]]))</f>
        <v>45167</v>
      </c>
      <c r="L6125" s="50" t="str">
        <f>UPPER(TEXT(tbl_raw_data[[#This Row],[updated_date]],"MMMM"))</f>
        <v>AUGUST</v>
      </c>
      <c r="M6125" s="50" t="str">
        <f>"WEEK "&amp; IF(ROUNDUP(DAY(tbl_raw_data[[#This Row],[updated_date]])/7,0)=5,4,ROUNDUP(DAY(tbl_raw_data[[#This Row],[updated_date]])/7,0))</f>
        <v>WEEK 4</v>
      </c>
      <c r="N6125" s="50" t="str">
        <f>UPPER(VLOOKUP(tbl_raw_data[[#This Row],[Analyst]],Settiings!$A$2:$B$16,2,0))</f>
        <v>NAVED</v>
      </c>
      <c r="O6125" s="50" t="str">
        <f>TRIM(UPPER(tbl_raw_data[[#This Row],[Outcome]]))</f>
        <v>APPROVE</v>
      </c>
      <c r="P6125" s="50" t="str">
        <f>TRIM(UPPER(tbl_raw_data[[#This Row],[Queue Name]]))</f>
        <v>CONSUMER PRE BUREAU</v>
      </c>
      <c r="Q6125" s="50" t="str">
        <f>IF(tbl_raw_data[[#This Row],[Time taken in min]]&lt;=Settiings!$D$2,"SLA_MET","SLA_NOT_MET")</f>
        <v>SLA_MET</v>
      </c>
      <c r="R6125" s="94"/>
    </row>
    <row r="6126" spans="1:18" x14ac:dyDescent="0.3">
      <c r="A6126" s="8" t="s">
        <v>7004</v>
      </c>
      <c r="B6126" s="9">
        <v>45167.530370370368</v>
      </c>
      <c r="C6126" s="10">
        <v>45167.537476851852</v>
      </c>
      <c r="D6126" s="11" t="s">
        <v>17</v>
      </c>
      <c r="E6126" s="12" t="s">
        <v>19</v>
      </c>
      <c r="F6126" s="11" t="s">
        <v>70</v>
      </c>
      <c r="G6126" s="13"/>
      <c r="H6126" s="78"/>
      <c r="I6126" s="48">
        <f>tbl_raw_data[[#This Row],[Date Actioned]]-tbl_raw_data[[#This Row],[Date Tagged]]</f>
        <v>7.1064814837882295E-3</v>
      </c>
      <c r="J6126" s="46">
        <f>HOUR(tbl_raw_data[[#This Row],[Time_taken]])*60+MINUTE(tbl_raw_data[[#This Row],[Time_taken]])+SECOND(tbl_raw_data[[#This Row],[Time_taken]])/60</f>
        <v>10.233333333333333</v>
      </c>
      <c r="K6126" s="52">
        <f>DATE(YEAR(tbl_raw_data[[#This Row],[Date Actioned]]),MONTH(tbl_raw_data[[#This Row],[Date Actioned]]),DAY(tbl_raw_data[[#This Row],[Date Actioned]]))</f>
        <v>45167</v>
      </c>
      <c r="L6126" s="50" t="str">
        <f>UPPER(TEXT(tbl_raw_data[[#This Row],[updated_date]],"MMMM"))</f>
        <v>AUGUST</v>
      </c>
      <c r="M6126" s="50" t="str">
        <f>"WEEK "&amp; IF(ROUNDUP(DAY(tbl_raw_data[[#This Row],[updated_date]])/7,0)=5,4,ROUNDUP(DAY(tbl_raw_data[[#This Row],[updated_date]])/7,0))</f>
        <v>WEEK 4</v>
      </c>
      <c r="N6126" s="50" t="str">
        <f>UPPER(VLOOKUP(tbl_raw_data[[#This Row],[Analyst]],Settiings!$A$2:$B$16,2,0))</f>
        <v>ASIF</v>
      </c>
      <c r="O6126" s="50" t="str">
        <f>TRIM(UPPER(tbl_raw_data[[#This Row],[Outcome]]))</f>
        <v>APPROVE</v>
      </c>
      <c r="P6126" s="50" t="str">
        <f>TRIM(UPPER(tbl_raw_data[[#This Row],[Queue Name]]))</f>
        <v>CONSUMER POST BUREAU</v>
      </c>
      <c r="Q6126" s="50" t="str">
        <f>IF(tbl_raw_data[[#This Row],[Time taken in min]]&lt;=Settiings!$D$2,"SLA_MET","SLA_NOT_MET")</f>
        <v>SLA_MET</v>
      </c>
      <c r="R6126" s="94"/>
    </row>
    <row r="6127" spans="1:18" x14ac:dyDescent="0.3">
      <c r="A6127" s="8" t="s">
        <v>7005</v>
      </c>
      <c r="B6127" s="9">
        <v>45167.531180555554</v>
      </c>
      <c r="C6127" s="10">
        <v>45167.541319444441</v>
      </c>
      <c r="D6127" s="11" t="s">
        <v>17</v>
      </c>
      <c r="E6127" s="12" t="s">
        <v>19</v>
      </c>
      <c r="F6127" s="11" t="s">
        <v>76</v>
      </c>
      <c r="G6127" s="13"/>
      <c r="H6127" s="78"/>
      <c r="I6127" s="48">
        <f>tbl_raw_data[[#This Row],[Date Actioned]]-tbl_raw_data[[#This Row],[Date Tagged]]</f>
        <v>1.0138888887013309E-2</v>
      </c>
      <c r="J6127" s="46">
        <f>HOUR(tbl_raw_data[[#This Row],[Time_taken]])*60+MINUTE(tbl_raw_data[[#This Row],[Time_taken]])+SECOND(tbl_raw_data[[#This Row],[Time_taken]])/60</f>
        <v>14.6</v>
      </c>
      <c r="K6127" s="52">
        <f>DATE(YEAR(tbl_raw_data[[#This Row],[Date Actioned]]),MONTH(tbl_raw_data[[#This Row],[Date Actioned]]),DAY(tbl_raw_data[[#This Row],[Date Actioned]]))</f>
        <v>45167</v>
      </c>
      <c r="L6127" s="50" t="str">
        <f>UPPER(TEXT(tbl_raw_data[[#This Row],[updated_date]],"MMMM"))</f>
        <v>AUGUST</v>
      </c>
      <c r="M6127" s="50" t="str">
        <f>"WEEK "&amp; IF(ROUNDUP(DAY(tbl_raw_data[[#This Row],[updated_date]])/7,0)=5,4,ROUNDUP(DAY(tbl_raw_data[[#This Row],[updated_date]])/7,0))</f>
        <v>WEEK 4</v>
      </c>
      <c r="N6127" s="50" t="str">
        <f>UPPER(VLOOKUP(tbl_raw_data[[#This Row],[Analyst]],Settiings!$A$2:$B$16,2,0))</f>
        <v>ROHAN</v>
      </c>
      <c r="O6127" s="50" t="str">
        <f>TRIM(UPPER(tbl_raw_data[[#This Row],[Outcome]]))</f>
        <v>APPROVE</v>
      </c>
      <c r="P6127" s="50" t="str">
        <f>TRIM(UPPER(tbl_raw_data[[#This Row],[Queue Name]]))</f>
        <v>CONSUMER POST BUREAU</v>
      </c>
      <c r="Q6127" s="50" t="str">
        <f>IF(tbl_raw_data[[#This Row],[Time taken in min]]&lt;=Settiings!$D$2,"SLA_MET","SLA_NOT_MET")</f>
        <v>SLA_MET</v>
      </c>
      <c r="R6127" s="94"/>
    </row>
    <row r="6128" spans="1:18" x14ac:dyDescent="0.3">
      <c r="A6128" s="8" t="s">
        <v>7006</v>
      </c>
      <c r="B6128" s="9">
        <v>45167.531643518516</v>
      </c>
      <c r="C6128" s="10">
        <v>45167.543749999997</v>
      </c>
      <c r="D6128" s="11" t="s">
        <v>17</v>
      </c>
      <c r="E6128" s="12" t="s">
        <v>9</v>
      </c>
      <c r="F6128" s="11" t="s">
        <v>70</v>
      </c>
      <c r="G6128" s="13"/>
      <c r="H6128" s="78"/>
      <c r="I6128" s="48">
        <f>tbl_raw_data[[#This Row],[Date Actioned]]-tbl_raw_data[[#This Row],[Date Tagged]]</f>
        <v>1.2106481481168885E-2</v>
      </c>
      <c r="J6128" s="46">
        <f>HOUR(tbl_raw_data[[#This Row],[Time_taken]])*60+MINUTE(tbl_raw_data[[#This Row],[Time_taken]])+SECOND(tbl_raw_data[[#This Row],[Time_taken]])/60</f>
        <v>17.433333333333334</v>
      </c>
      <c r="K6128" s="52">
        <f>DATE(YEAR(tbl_raw_data[[#This Row],[Date Actioned]]),MONTH(tbl_raw_data[[#This Row],[Date Actioned]]),DAY(tbl_raw_data[[#This Row],[Date Actioned]]))</f>
        <v>45167</v>
      </c>
      <c r="L6128" s="50" t="str">
        <f>UPPER(TEXT(tbl_raw_data[[#This Row],[updated_date]],"MMMM"))</f>
        <v>AUGUST</v>
      </c>
      <c r="M6128" s="50" t="str">
        <f>"WEEK "&amp; IF(ROUNDUP(DAY(tbl_raw_data[[#This Row],[updated_date]])/7,0)=5,4,ROUNDUP(DAY(tbl_raw_data[[#This Row],[updated_date]])/7,0))</f>
        <v>WEEK 4</v>
      </c>
      <c r="N6128" s="50" t="str">
        <f>UPPER(VLOOKUP(tbl_raw_data[[#This Row],[Analyst]],Settiings!$A$2:$B$16,2,0))</f>
        <v>ASIF</v>
      </c>
      <c r="O6128" s="50" t="str">
        <f>TRIM(UPPER(tbl_raw_data[[#This Row],[Outcome]]))</f>
        <v>APPROVE</v>
      </c>
      <c r="P6128" s="50" t="str">
        <f>TRIM(UPPER(tbl_raw_data[[#This Row],[Queue Name]]))</f>
        <v>CONSUMER EXISTING</v>
      </c>
      <c r="Q6128" s="50" t="str">
        <f>IF(tbl_raw_data[[#This Row],[Time taken in min]]&lt;=Settiings!$D$2,"SLA_MET","SLA_NOT_MET")</f>
        <v>SLA_MET</v>
      </c>
      <c r="R6128" s="94"/>
    </row>
    <row r="6129" spans="1:18" x14ac:dyDescent="0.3">
      <c r="A6129" s="8" t="s">
        <v>7008</v>
      </c>
      <c r="B6129" s="9">
        <v>45167.540393518517</v>
      </c>
      <c r="C6129" s="10">
        <v>45167.547268518516</v>
      </c>
      <c r="D6129" s="11" t="s">
        <v>13</v>
      </c>
      <c r="E6129" s="12" t="s">
        <v>47</v>
      </c>
      <c r="F6129" s="11" t="s">
        <v>53</v>
      </c>
      <c r="G6129" s="13" t="s">
        <v>17</v>
      </c>
      <c r="H6129" s="78"/>
      <c r="I6129" s="48">
        <f>tbl_raw_data[[#This Row],[Date Actioned]]-tbl_raw_data[[#This Row],[Date Tagged]]</f>
        <v>6.8749999991268851E-3</v>
      </c>
      <c r="J6129" s="46">
        <f>HOUR(tbl_raw_data[[#This Row],[Time_taken]])*60+MINUTE(tbl_raw_data[[#This Row],[Time_taken]])+SECOND(tbl_raw_data[[#This Row],[Time_taken]])/60</f>
        <v>9.9</v>
      </c>
      <c r="K6129" s="52">
        <f>DATE(YEAR(tbl_raw_data[[#This Row],[Date Actioned]]),MONTH(tbl_raw_data[[#This Row],[Date Actioned]]),DAY(tbl_raw_data[[#This Row],[Date Actioned]]))</f>
        <v>45167</v>
      </c>
      <c r="L6129" s="50" t="str">
        <f>UPPER(TEXT(tbl_raw_data[[#This Row],[updated_date]],"MMMM"))</f>
        <v>AUGUST</v>
      </c>
      <c r="M6129" s="50" t="str">
        <f>"WEEK "&amp; IF(ROUNDUP(DAY(tbl_raw_data[[#This Row],[updated_date]])/7,0)=5,4,ROUNDUP(DAY(tbl_raw_data[[#This Row],[updated_date]])/7,0))</f>
        <v>WEEK 4</v>
      </c>
      <c r="N6129" s="50" t="str">
        <f>UPPER(VLOOKUP(tbl_raw_data[[#This Row],[Analyst]],Settiings!$A$2:$B$16,2,0))</f>
        <v>NAVED</v>
      </c>
      <c r="O6129" s="50" t="str">
        <f>TRIM(UPPER(tbl_raw_data[[#This Row],[Outcome]]))</f>
        <v>APPROVE</v>
      </c>
      <c r="P6129" s="50" t="str">
        <f>TRIM(UPPER(tbl_raw_data[[#This Row],[Queue Name]]))</f>
        <v>CONSUMER PRE BUREAU</v>
      </c>
      <c r="Q6129" s="50" t="str">
        <f>IF(tbl_raw_data[[#This Row],[Time taken in min]]&lt;=Settiings!$D$2,"SLA_MET","SLA_NOT_MET")</f>
        <v>SLA_MET</v>
      </c>
      <c r="R6129" s="94"/>
    </row>
    <row r="6130" spans="1:18" x14ac:dyDescent="0.3">
      <c r="A6130" s="8" t="s">
        <v>7010</v>
      </c>
      <c r="B6130" s="9">
        <v>45167.545057870368</v>
      </c>
      <c r="C6130" s="10">
        <v>45167.551574074074</v>
      </c>
      <c r="D6130" s="11" t="s">
        <v>13</v>
      </c>
      <c r="E6130" s="12" t="s">
        <v>9</v>
      </c>
      <c r="F6130" s="11" t="s">
        <v>70</v>
      </c>
      <c r="G6130" s="13" t="s">
        <v>128</v>
      </c>
      <c r="H6130" s="78"/>
      <c r="I6130" s="48">
        <f>tbl_raw_data[[#This Row],[Date Actioned]]-tbl_raw_data[[#This Row],[Date Tagged]]</f>
        <v>6.5162037062691525E-3</v>
      </c>
      <c r="J6130" s="46">
        <f>HOUR(tbl_raw_data[[#This Row],[Time_taken]])*60+MINUTE(tbl_raw_data[[#This Row],[Time_taken]])+SECOND(tbl_raw_data[[#This Row],[Time_taken]])/60</f>
        <v>9.3833333333333329</v>
      </c>
      <c r="K6130" s="52">
        <f>DATE(YEAR(tbl_raw_data[[#This Row],[Date Actioned]]),MONTH(tbl_raw_data[[#This Row],[Date Actioned]]),DAY(tbl_raw_data[[#This Row],[Date Actioned]]))</f>
        <v>45167</v>
      </c>
      <c r="L6130" s="50" t="str">
        <f>UPPER(TEXT(tbl_raw_data[[#This Row],[updated_date]],"MMMM"))</f>
        <v>AUGUST</v>
      </c>
      <c r="M6130" s="50" t="str">
        <f>"WEEK "&amp; IF(ROUNDUP(DAY(tbl_raw_data[[#This Row],[updated_date]])/7,0)=5,4,ROUNDUP(DAY(tbl_raw_data[[#This Row],[updated_date]])/7,0))</f>
        <v>WEEK 4</v>
      </c>
      <c r="N6130" s="50" t="str">
        <f>UPPER(VLOOKUP(tbl_raw_data[[#This Row],[Analyst]],Settiings!$A$2:$B$16,2,0))</f>
        <v>ASIF</v>
      </c>
      <c r="O6130" s="50" t="str">
        <f>TRIM(UPPER(tbl_raw_data[[#This Row],[Outcome]]))</f>
        <v>APPROVE</v>
      </c>
      <c r="P6130" s="50" t="str">
        <f>TRIM(UPPER(tbl_raw_data[[#This Row],[Queue Name]]))</f>
        <v>CONSUMER EXISTING</v>
      </c>
      <c r="Q6130" s="50" t="str">
        <f>IF(tbl_raw_data[[#This Row],[Time taken in min]]&lt;=Settiings!$D$2,"SLA_MET","SLA_NOT_MET")</f>
        <v>SLA_MET</v>
      </c>
      <c r="R6130" s="94"/>
    </row>
    <row r="6131" spans="1:18" x14ac:dyDescent="0.3">
      <c r="A6131" s="8" t="s">
        <v>7011</v>
      </c>
      <c r="B6131" s="9">
        <v>45167.54787037037</v>
      </c>
      <c r="C6131" s="10">
        <v>45167.562442129631</v>
      </c>
      <c r="D6131" s="11" t="s">
        <v>13</v>
      </c>
      <c r="E6131" s="12" t="s">
        <v>9</v>
      </c>
      <c r="F6131" s="11" t="s">
        <v>53</v>
      </c>
      <c r="G6131" s="13"/>
      <c r="H6131" s="78"/>
      <c r="I6131" s="48">
        <f>tbl_raw_data[[#This Row],[Date Actioned]]-tbl_raw_data[[#This Row],[Date Tagged]]</f>
        <v>1.4571759260434192E-2</v>
      </c>
      <c r="J6131" s="46">
        <f>HOUR(tbl_raw_data[[#This Row],[Time_taken]])*60+MINUTE(tbl_raw_data[[#This Row],[Time_taken]])+SECOND(tbl_raw_data[[#This Row],[Time_taken]])/60</f>
        <v>20.983333333333334</v>
      </c>
      <c r="K6131" s="52">
        <f>DATE(YEAR(tbl_raw_data[[#This Row],[Date Actioned]]),MONTH(tbl_raw_data[[#This Row],[Date Actioned]]),DAY(tbl_raw_data[[#This Row],[Date Actioned]]))</f>
        <v>45167</v>
      </c>
      <c r="L6131" s="50" t="str">
        <f>UPPER(TEXT(tbl_raw_data[[#This Row],[updated_date]],"MMMM"))</f>
        <v>AUGUST</v>
      </c>
      <c r="M6131" s="50" t="str">
        <f>"WEEK "&amp; IF(ROUNDUP(DAY(tbl_raw_data[[#This Row],[updated_date]])/7,0)=5,4,ROUNDUP(DAY(tbl_raw_data[[#This Row],[updated_date]])/7,0))</f>
        <v>WEEK 4</v>
      </c>
      <c r="N6131" s="50" t="str">
        <f>UPPER(VLOOKUP(tbl_raw_data[[#This Row],[Analyst]],Settiings!$A$2:$B$16,2,0))</f>
        <v>NAVED</v>
      </c>
      <c r="O6131" s="50" t="str">
        <f>TRIM(UPPER(tbl_raw_data[[#This Row],[Outcome]]))</f>
        <v>APPROVE</v>
      </c>
      <c r="P6131" s="50" t="str">
        <f>TRIM(UPPER(tbl_raw_data[[#This Row],[Queue Name]]))</f>
        <v>CONSUMER EXISTING</v>
      </c>
      <c r="Q6131" s="50" t="str">
        <f>IF(tbl_raw_data[[#This Row],[Time taken in min]]&lt;=Settiings!$D$2,"SLA_MET","SLA_NOT_MET")</f>
        <v>SLA_NOT_MET</v>
      </c>
      <c r="R6131" s="94"/>
    </row>
    <row r="6132" spans="1:18" x14ac:dyDescent="0.3">
      <c r="A6132" s="8" t="s">
        <v>7012</v>
      </c>
      <c r="B6132" s="9">
        <v>45167.549814814818</v>
      </c>
      <c r="C6132" s="10">
        <v>45167.551053240742</v>
      </c>
      <c r="D6132" s="11" t="s">
        <v>27</v>
      </c>
      <c r="E6132" s="12" t="s">
        <v>19</v>
      </c>
      <c r="F6132" s="11" t="s">
        <v>50</v>
      </c>
      <c r="G6132" s="13" t="s">
        <v>71</v>
      </c>
      <c r="H6132" s="78"/>
      <c r="I6132" s="48">
        <f>tbl_raw_data[[#This Row],[Date Actioned]]-tbl_raw_data[[#This Row],[Date Tagged]]</f>
        <v>1.2384259243845008E-3</v>
      </c>
      <c r="J6132" s="46">
        <f>HOUR(tbl_raw_data[[#This Row],[Time_taken]])*60+MINUTE(tbl_raw_data[[#This Row],[Time_taken]])+SECOND(tbl_raw_data[[#This Row],[Time_taken]])/60</f>
        <v>1.7833333333333332</v>
      </c>
      <c r="K6132" s="52">
        <f>DATE(YEAR(tbl_raw_data[[#This Row],[Date Actioned]]),MONTH(tbl_raw_data[[#This Row],[Date Actioned]]),DAY(tbl_raw_data[[#This Row],[Date Actioned]]))</f>
        <v>45167</v>
      </c>
      <c r="L6132" s="50" t="str">
        <f>UPPER(TEXT(tbl_raw_data[[#This Row],[updated_date]],"MMMM"))</f>
        <v>AUGUST</v>
      </c>
      <c r="M6132" s="50" t="str">
        <f>"WEEK "&amp; IF(ROUNDUP(DAY(tbl_raw_data[[#This Row],[updated_date]])/7,0)=5,4,ROUNDUP(DAY(tbl_raw_data[[#This Row],[updated_date]])/7,0))</f>
        <v>WEEK 4</v>
      </c>
      <c r="N6132" s="50" t="str">
        <f>UPPER(VLOOKUP(tbl_raw_data[[#This Row],[Analyst]],Settiings!$A$2:$B$16,2,0))</f>
        <v>SHAHID</v>
      </c>
      <c r="O6132" s="50" t="str">
        <f>TRIM(UPPER(tbl_raw_data[[#This Row],[Outcome]]))</f>
        <v>DECLINE</v>
      </c>
      <c r="P6132" s="50" t="str">
        <f>TRIM(UPPER(tbl_raw_data[[#This Row],[Queue Name]]))</f>
        <v>CONSUMER POST BUREAU</v>
      </c>
      <c r="Q6132" s="50" t="str">
        <f>IF(tbl_raw_data[[#This Row],[Time taken in min]]&lt;=Settiings!$D$2,"SLA_MET","SLA_NOT_MET")</f>
        <v>SLA_MET</v>
      </c>
      <c r="R6132" s="94"/>
    </row>
    <row r="6133" spans="1:18" x14ac:dyDescent="0.3">
      <c r="A6133" s="42" t="s">
        <v>7013</v>
      </c>
      <c r="B6133" s="43">
        <v>45167.552789351852</v>
      </c>
      <c r="C6133" s="44">
        <v>45167.562083333331</v>
      </c>
      <c r="D6133" s="39" t="s">
        <v>13</v>
      </c>
      <c r="E6133" s="40" t="s">
        <v>9</v>
      </c>
      <c r="F6133" s="39" t="s">
        <v>65</v>
      </c>
      <c r="G6133" s="41" t="s">
        <v>128</v>
      </c>
      <c r="H6133" s="78"/>
      <c r="I6133" s="48">
        <f>tbl_raw_data[[#This Row],[Date Actioned]]-tbl_raw_data[[#This Row],[Date Tagged]]</f>
        <v>9.29398147854954E-3</v>
      </c>
      <c r="J6133" s="46">
        <f>HOUR(tbl_raw_data[[#This Row],[Time_taken]])*60+MINUTE(tbl_raw_data[[#This Row],[Time_taken]])+SECOND(tbl_raw_data[[#This Row],[Time_taken]])/60</f>
        <v>13.383333333333333</v>
      </c>
      <c r="K6133" s="52">
        <f>DATE(YEAR(tbl_raw_data[[#This Row],[Date Actioned]]),MONTH(tbl_raw_data[[#This Row],[Date Actioned]]),DAY(tbl_raw_data[[#This Row],[Date Actioned]]))</f>
        <v>45167</v>
      </c>
      <c r="L6133" s="50" t="str">
        <f>UPPER(TEXT(tbl_raw_data[[#This Row],[updated_date]],"MMMM"))</f>
        <v>AUGUST</v>
      </c>
      <c r="M6133" s="50" t="str">
        <f>"WEEK "&amp; IF(ROUNDUP(DAY(tbl_raw_data[[#This Row],[updated_date]])/7,0)=5,4,ROUNDUP(DAY(tbl_raw_data[[#This Row],[updated_date]])/7,0))</f>
        <v>WEEK 4</v>
      </c>
      <c r="N6133" s="50" t="str">
        <f>UPPER(VLOOKUP(tbl_raw_data[[#This Row],[Analyst]],Settiings!$A$2:$B$16,2,0))</f>
        <v>SAM</v>
      </c>
      <c r="O6133" s="50" t="str">
        <f>TRIM(UPPER(tbl_raw_data[[#This Row],[Outcome]]))</f>
        <v>APPROVE</v>
      </c>
      <c r="P6133" s="50" t="str">
        <f>TRIM(UPPER(tbl_raw_data[[#This Row],[Queue Name]]))</f>
        <v>CONSUMER EXISTING</v>
      </c>
      <c r="Q6133" s="50" t="str">
        <f>IF(tbl_raw_data[[#This Row],[Time taken in min]]&lt;=Settiings!$D$2,"SLA_MET","SLA_NOT_MET")</f>
        <v>SLA_MET</v>
      </c>
      <c r="R6133" s="94"/>
    </row>
    <row r="6134" spans="1:18" x14ac:dyDescent="0.3">
      <c r="A6134" s="8" t="s">
        <v>7014</v>
      </c>
      <c r="B6134" s="9">
        <v>45167.553831018522</v>
      </c>
      <c r="C6134" s="10">
        <v>45167.558946759258</v>
      </c>
      <c r="D6134" s="11" t="s">
        <v>27</v>
      </c>
      <c r="E6134" s="12" t="s">
        <v>19</v>
      </c>
      <c r="F6134" s="11" t="s">
        <v>50</v>
      </c>
      <c r="G6134" s="13" t="s">
        <v>113</v>
      </c>
      <c r="H6134" s="78"/>
      <c r="I6134" s="48">
        <f>tbl_raw_data[[#This Row],[Date Actioned]]-tbl_raw_data[[#This Row],[Date Tagged]]</f>
        <v>5.1157407360733487E-3</v>
      </c>
      <c r="J6134" s="46">
        <f>HOUR(tbl_raw_data[[#This Row],[Time_taken]])*60+MINUTE(tbl_raw_data[[#This Row],[Time_taken]])+SECOND(tbl_raw_data[[#This Row],[Time_taken]])/60</f>
        <v>7.3666666666666663</v>
      </c>
      <c r="K6134" s="52">
        <f>DATE(YEAR(tbl_raw_data[[#This Row],[Date Actioned]]),MONTH(tbl_raw_data[[#This Row],[Date Actioned]]),DAY(tbl_raw_data[[#This Row],[Date Actioned]]))</f>
        <v>45167</v>
      </c>
      <c r="L6134" s="50" t="str">
        <f>UPPER(TEXT(tbl_raw_data[[#This Row],[updated_date]],"MMMM"))</f>
        <v>AUGUST</v>
      </c>
      <c r="M6134" s="50" t="str">
        <f>"WEEK "&amp; IF(ROUNDUP(DAY(tbl_raw_data[[#This Row],[updated_date]])/7,0)=5,4,ROUNDUP(DAY(tbl_raw_data[[#This Row],[updated_date]])/7,0))</f>
        <v>WEEK 4</v>
      </c>
      <c r="N6134" s="50" t="str">
        <f>UPPER(VLOOKUP(tbl_raw_data[[#This Row],[Analyst]],Settiings!$A$2:$B$16,2,0))</f>
        <v>SHAHID</v>
      </c>
      <c r="O6134" s="50" t="str">
        <f>TRIM(UPPER(tbl_raw_data[[#This Row],[Outcome]]))</f>
        <v>DECLINE</v>
      </c>
      <c r="P6134" s="50" t="str">
        <f>TRIM(UPPER(tbl_raw_data[[#This Row],[Queue Name]]))</f>
        <v>CONSUMER POST BUREAU</v>
      </c>
      <c r="Q6134" s="50" t="str">
        <f>IF(tbl_raw_data[[#This Row],[Time taken in min]]&lt;=Settiings!$D$2,"SLA_MET","SLA_NOT_MET")</f>
        <v>SLA_MET</v>
      </c>
      <c r="R6134" s="94"/>
    </row>
    <row r="6135" spans="1:18" x14ac:dyDescent="0.3">
      <c r="A6135" s="8" t="s">
        <v>7015</v>
      </c>
      <c r="B6135" s="9">
        <v>45167.553831018522</v>
      </c>
      <c r="C6135" s="10">
        <v>45167.56527777778</v>
      </c>
      <c r="D6135" s="11" t="s">
        <v>13</v>
      </c>
      <c r="E6135" s="12" t="s">
        <v>47</v>
      </c>
      <c r="F6135" s="11" t="s">
        <v>70</v>
      </c>
      <c r="G6135" s="13" t="s">
        <v>77</v>
      </c>
      <c r="H6135" s="78"/>
      <c r="I6135" s="48">
        <f>tbl_raw_data[[#This Row],[Date Actioned]]-tbl_raw_data[[#This Row],[Date Tagged]]</f>
        <v>1.1446759257523809E-2</v>
      </c>
      <c r="J6135" s="46">
        <f>HOUR(tbl_raw_data[[#This Row],[Time_taken]])*60+MINUTE(tbl_raw_data[[#This Row],[Time_taken]])+SECOND(tbl_raw_data[[#This Row],[Time_taken]])/60</f>
        <v>16.483333333333334</v>
      </c>
      <c r="K6135" s="52">
        <f>DATE(YEAR(tbl_raw_data[[#This Row],[Date Actioned]]),MONTH(tbl_raw_data[[#This Row],[Date Actioned]]),DAY(tbl_raw_data[[#This Row],[Date Actioned]]))</f>
        <v>45167</v>
      </c>
      <c r="L6135" s="50" t="str">
        <f>UPPER(TEXT(tbl_raw_data[[#This Row],[updated_date]],"MMMM"))</f>
        <v>AUGUST</v>
      </c>
      <c r="M6135" s="50" t="str">
        <f>"WEEK "&amp; IF(ROUNDUP(DAY(tbl_raw_data[[#This Row],[updated_date]])/7,0)=5,4,ROUNDUP(DAY(tbl_raw_data[[#This Row],[updated_date]])/7,0))</f>
        <v>WEEK 4</v>
      </c>
      <c r="N6135" s="50" t="str">
        <f>UPPER(VLOOKUP(tbl_raw_data[[#This Row],[Analyst]],Settiings!$A$2:$B$16,2,0))</f>
        <v>ASIF</v>
      </c>
      <c r="O6135" s="50" t="str">
        <f>TRIM(UPPER(tbl_raw_data[[#This Row],[Outcome]]))</f>
        <v>APPROVE</v>
      </c>
      <c r="P6135" s="50" t="str">
        <f>TRIM(UPPER(tbl_raw_data[[#This Row],[Queue Name]]))</f>
        <v>CONSUMER PRE BUREAU</v>
      </c>
      <c r="Q6135" s="50" t="str">
        <f>IF(tbl_raw_data[[#This Row],[Time taken in min]]&lt;=Settiings!$D$2,"SLA_MET","SLA_NOT_MET")</f>
        <v>SLA_MET</v>
      </c>
      <c r="R6135" s="94"/>
    </row>
    <row r="6136" spans="1:18" x14ac:dyDescent="0.3">
      <c r="A6136" s="8" t="s">
        <v>7016</v>
      </c>
      <c r="B6136" s="9">
        <v>45167.555162037039</v>
      </c>
      <c r="C6136" s="10">
        <v>45167.568194444444</v>
      </c>
      <c r="D6136" s="11" t="s">
        <v>13</v>
      </c>
      <c r="E6136" s="12" t="s">
        <v>47</v>
      </c>
      <c r="F6136" s="11" t="s">
        <v>50</v>
      </c>
      <c r="G6136" s="13"/>
      <c r="H6136" s="78"/>
      <c r="I6136" s="48">
        <f>tbl_raw_data[[#This Row],[Date Actioned]]-tbl_raw_data[[#This Row],[Date Tagged]]</f>
        <v>1.3032407405262347E-2</v>
      </c>
      <c r="J6136" s="46">
        <f>HOUR(tbl_raw_data[[#This Row],[Time_taken]])*60+MINUTE(tbl_raw_data[[#This Row],[Time_taken]])+SECOND(tbl_raw_data[[#This Row],[Time_taken]])/60</f>
        <v>18.766666666666666</v>
      </c>
      <c r="K6136" s="52">
        <f>DATE(YEAR(tbl_raw_data[[#This Row],[Date Actioned]]),MONTH(tbl_raw_data[[#This Row],[Date Actioned]]),DAY(tbl_raw_data[[#This Row],[Date Actioned]]))</f>
        <v>45167</v>
      </c>
      <c r="L6136" s="50" t="str">
        <f>UPPER(TEXT(tbl_raw_data[[#This Row],[updated_date]],"MMMM"))</f>
        <v>AUGUST</v>
      </c>
      <c r="M6136" s="50" t="str">
        <f>"WEEK "&amp; IF(ROUNDUP(DAY(tbl_raw_data[[#This Row],[updated_date]])/7,0)=5,4,ROUNDUP(DAY(tbl_raw_data[[#This Row],[updated_date]])/7,0))</f>
        <v>WEEK 4</v>
      </c>
      <c r="N6136" s="50" t="str">
        <f>UPPER(VLOOKUP(tbl_raw_data[[#This Row],[Analyst]],Settiings!$A$2:$B$16,2,0))</f>
        <v>SHAHID</v>
      </c>
      <c r="O6136" s="50" t="str">
        <f>TRIM(UPPER(tbl_raw_data[[#This Row],[Outcome]]))</f>
        <v>APPROVE</v>
      </c>
      <c r="P6136" s="50" t="str">
        <f>TRIM(UPPER(tbl_raw_data[[#This Row],[Queue Name]]))</f>
        <v>CONSUMER PRE BUREAU</v>
      </c>
      <c r="Q6136" s="50" t="str">
        <f>IF(tbl_raw_data[[#This Row],[Time taken in min]]&lt;=Settiings!$D$2,"SLA_MET","SLA_NOT_MET")</f>
        <v>SLA_MET</v>
      </c>
      <c r="R6136" s="94"/>
    </row>
    <row r="6137" spans="1:18" x14ac:dyDescent="0.3">
      <c r="A6137" s="8" t="s">
        <v>7017</v>
      </c>
      <c r="B6137" s="9">
        <v>45167.555173611108</v>
      </c>
      <c r="C6137" s="10">
        <v>45167.567106481481</v>
      </c>
      <c r="D6137" s="11" t="s">
        <v>13</v>
      </c>
      <c r="E6137" s="12" t="s">
        <v>47</v>
      </c>
      <c r="F6137" s="11" t="s">
        <v>65</v>
      </c>
      <c r="G6137" s="13"/>
      <c r="H6137" s="78"/>
      <c r="I6137" s="48">
        <f>tbl_raw_data[[#This Row],[Date Actioned]]-tbl_raw_data[[#This Row],[Date Tagged]]</f>
        <v>1.1932870373129845E-2</v>
      </c>
      <c r="J6137" s="46">
        <f>HOUR(tbl_raw_data[[#This Row],[Time_taken]])*60+MINUTE(tbl_raw_data[[#This Row],[Time_taken]])+SECOND(tbl_raw_data[[#This Row],[Time_taken]])/60</f>
        <v>17.183333333333334</v>
      </c>
      <c r="K6137" s="52">
        <f>DATE(YEAR(tbl_raw_data[[#This Row],[Date Actioned]]),MONTH(tbl_raw_data[[#This Row],[Date Actioned]]),DAY(tbl_raw_data[[#This Row],[Date Actioned]]))</f>
        <v>45167</v>
      </c>
      <c r="L6137" s="50" t="str">
        <f>UPPER(TEXT(tbl_raw_data[[#This Row],[updated_date]],"MMMM"))</f>
        <v>AUGUST</v>
      </c>
      <c r="M6137" s="50" t="str">
        <f>"WEEK "&amp; IF(ROUNDUP(DAY(tbl_raw_data[[#This Row],[updated_date]])/7,0)=5,4,ROUNDUP(DAY(tbl_raw_data[[#This Row],[updated_date]])/7,0))</f>
        <v>WEEK 4</v>
      </c>
      <c r="N6137" s="50" t="str">
        <f>UPPER(VLOOKUP(tbl_raw_data[[#This Row],[Analyst]],Settiings!$A$2:$B$16,2,0))</f>
        <v>SAM</v>
      </c>
      <c r="O6137" s="50" t="str">
        <f>TRIM(UPPER(tbl_raw_data[[#This Row],[Outcome]]))</f>
        <v>APPROVE</v>
      </c>
      <c r="P6137" s="50" t="str">
        <f>TRIM(UPPER(tbl_raw_data[[#This Row],[Queue Name]]))</f>
        <v>CONSUMER PRE BUREAU</v>
      </c>
      <c r="Q6137" s="50" t="str">
        <f>IF(tbl_raw_data[[#This Row],[Time taken in min]]&lt;=Settiings!$D$2,"SLA_MET","SLA_NOT_MET")</f>
        <v>SLA_MET</v>
      </c>
      <c r="R6137" s="94"/>
    </row>
    <row r="6138" spans="1:18" x14ac:dyDescent="0.3">
      <c r="A6138" s="8" t="s">
        <v>7018</v>
      </c>
      <c r="B6138" s="9">
        <v>45167.557662037034</v>
      </c>
      <c r="C6138" s="10">
        <v>45167.568402777775</v>
      </c>
      <c r="D6138" s="11" t="s">
        <v>17</v>
      </c>
      <c r="E6138" s="12" t="s">
        <v>9</v>
      </c>
      <c r="F6138" s="11" t="s">
        <v>43</v>
      </c>
      <c r="G6138" s="13"/>
      <c r="H6138" s="78"/>
      <c r="I6138" s="48">
        <f>tbl_raw_data[[#This Row],[Date Actioned]]-tbl_raw_data[[#This Row],[Date Tagged]]</f>
        <v>1.0740740741312038E-2</v>
      </c>
      <c r="J6138" s="46">
        <f>HOUR(tbl_raw_data[[#This Row],[Time_taken]])*60+MINUTE(tbl_raw_data[[#This Row],[Time_taken]])+SECOND(tbl_raw_data[[#This Row],[Time_taken]])/60</f>
        <v>15.466666666666667</v>
      </c>
      <c r="K6138" s="52">
        <f>DATE(YEAR(tbl_raw_data[[#This Row],[Date Actioned]]),MONTH(tbl_raw_data[[#This Row],[Date Actioned]]),DAY(tbl_raw_data[[#This Row],[Date Actioned]]))</f>
        <v>45167</v>
      </c>
      <c r="L6138" s="50" t="str">
        <f>UPPER(TEXT(tbl_raw_data[[#This Row],[updated_date]],"MMMM"))</f>
        <v>AUGUST</v>
      </c>
      <c r="M6138" s="50" t="str">
        <f>"WEEK "&amp; IF(ROUNDUP(DAY(tbl_raw_data[[#This Row],[updated_date]])/7,0)=5,4,ROUNDUP(DAY(tbl_raw_data[[#This Row],[updated_date]])/7,0))</f>
        <v>WEEK 4</v>
      </c>
      <c r="N6138" s="50" t="str">
        <f>UPPER(VLOOKUP(tbl_raw_data[[#This Row],[Analyst]],Settiings!$A$2:$B$16,2,0))</f>
        <v>MERCEDES</v>
      </c>
      <c r="O6138" s="50" t="str">
        <f>TRIM(UPPER(tbl_raw_data[[#This Row],[Outcome]]))</f>
        <v>APPROVE</v>
      </c>
      <c r="P6138" s="50" t="str">
        <f>TRIM(UPPER(tbl_raw_data[[#This Row],[Queue Name]]))</f>
        <v>CONSUMER EXISTING</v>
      </c>
      <c r="Q6138" s="50" t="str">
        <f>IF(tbl_raw_data[[#This Row],[Time taken in min]]&lt;=Settiings!$D$2,"SLA_MET","SLA_NOT_MET")</f>
        <v>SLA_MET</v>
      </c>
      <c r="R6138" s="94"/>
    </row>
    <row r="6139" spans="1:18" x14ac:dyDescent="0.3">
      <c r="A6139" s="8" t="s">
        <v>7019</v>
      </c>
      <c r="B6139" s="9">
        <v>45167.557835648149</v>
      </c>
      <c r="C6139" s="10">
        <v>45167.575659722221</v>
      </c>
      <c r="D6139" s="11" t="s">
        <v>27</v>
      </c>
      <c r="E6139" s="12" t="s">
        <v>9</v>
      </c>
      <c r="F6139" s="11" t="s">
        <v>53</v>
      </c>
      <c r="G6139" s="13" t="s">
        <v>806</v>
      </c>
      <c r="H6139" s="78"/>
      <c r="I6139" s="48">
        <f>tbl_raw_data[[#This Row],[Date Actioned]]-tbl_raw_data[[#This Row],[Date Tagged]]</f>
        <v>1.7824074071540963E-2</v>
      </c>
      <c r="J6139" s="46">
        <f>HOUR(tbl_raw_data[[#This Row],[Time_taken]])*60+MINUTE(tbl_raw_data[[#This Row],[Time_taken]])+SECOND(tbl_raw_data[[#This Row],[Time_taken]])/60</f>
        <v>25.666666666666668</v>
      </c>
      <c r="K6139" s="52">
        <f>DATE(YEAR(tbl_raw_data[[#This Row],[Date Actioned]]),MONTH(tbl_raw_data[[#This Row],[Date Actioned]]),DAY(tbl_raw_data[[#This Row],[Date Actioned]]))</f>
        <v>45167</v>
      </c>
      <c r="L6139" s="50" t="str">
        <f>UPPER(TEXT(tbl_raw_data[[#This Row],[updated_date]],"MMMM"))</f>
        <v>AUGUST</v>
      </c>
      <c r="M6139" s="50" t="str">
        <f>"WEEK "&amp; IF(ROUNDUP(DAY(tbl_raw_data[[#This Row],[updated_date]])/7,0)=5,4,ROUNDUP(DAY(tbl_raw_data[[#This Row],[updated_date]])/7,0))</f>
        <v>WEEK 4</v>
      </c>
      <c r="N6139" s="50" t="str">
        <f>UPPER(VLOOKUP(tbl_raw_data[[#This Row],[Analyst]],Settiings!$A$2:$B$16,2,0))</f>
        <v>NAVED</v>
      </c>
      <c r="O6139" s="50" t="str">
        <f>TRIM(UPPER(tbl_raw_data[[#This Row],[Outcome]]))</f>
        <v>DECLINE</v>
      </c>
      <c r="P6139" s="50" t="str">
        <f>TRIM(UPPER(tbl_raw_data[[#This Row],[Queue Name]]))</f>
        <v>CONSUMER EXISTING</v>
      </c>
      <c r="Q6139" s="50" t="str">
        <f>IF(tbl_raw_data[[#This Row],[Time taken in min]]&lt;=Settiings!$D$2,"SLA_MET","SLA_NOT_MET")</f>
        <v>SLA_NOT_MET</v>
      </c>
      <c r="R6139" s="94"/>
    </row>
    <row r="6140" spans="1:18" x14ac:dyDescent="0.3">
      <c r="A6140" s="8" t="s">
        <v>7020</v>
      </c>
      <c r="B6140" s="9">
        <v>45167.560219907406</v>
      </c>
      <c r="C6140" s="10">
        <v>45167.572013888886</v>
      </c>
      <c r="D6140" s="11" t="s">
        <v>13</v>
      </c>
      <c r="E6140" s="12" t="s">
        <v>9</v>
      </c>
      <c r="F6140" s="11" t="s">
        <v>70</v>
      </c>
      <c r="G6140" s="13" t="s">
        <v>17</v>
      </c>
      <c r="H6140" s="78"/>
      <c r="I6140" s="48">
        <f>tbl_raw_data[[#This Row],[Date Actioned]]-tbl_raw_data[[#This Row],[Date Tagged]]</f>
        <v>1.1793981480877846E-2</v>
      </c>
      <c r="J6140" s="46">
        <f>HOUR(tbl_raw_data[[#This Row],[Time_taken]])*60+MINUTE(tbl_raw_data[[#This Row],[Time_taken]])+SECOND(tbl_raw_data[[#This Row],[Time_taken]])/60</f>
        <v>16.983333333333334</v>
      </c>
      <c r="K6140" s="52">
        <f>DATE(YEAR(tbl_raw_data[[#This Row],[Date Actioned]]),MONTH(tbl_raw_data[[#This Row],[Date Actioned]]),DAY(tbl_raw_data[[#This Row],[Date Actioned]]))</f>
        <v>45167</v>
      </c>
      <c r="L6140" s="50" t="str">
        <f>UPPER(TEXT(tbl_raw_data[[#This Row],[updated_date]],"MMMM"))</f>
        <v>AUGUST</v>
      </c>
      <c r="M6140" s="50" t="str">
        <f>"WEEK "&amp; IF(ROUNDUP(DAY(tbl_raw_data[[#This Row],[updated_date]])/7,0)=5,4,ROUNDUP(DAY(tbl_raw_data[[#This Row],[updated_date]])/7,0))</f>
        <v>WEEK 4</v>
      </c>
      <c r="N6140" s="50" t="str">
        <f>UPPER(VLOOKUP(tbl_raw_data[[#This Row],[Analyst]],Settiings!$A$2:$B$16,2,0))</f>
        <v>ASIF</v>
      </c>
      <c r="O6140" s="50" t="str">
        <f>TRIM(UPPER(tbl_raw_data[[#This Row],[Outcome]]))</f>
        <v>APPROVE</v>
      </c>
      <c r="P6140" s="50" t="str">
        <f>TRIM(UPPER(tbl_raw_data[[#This Row],[Queue Name]]))</f>
        <v>CONSUMER EXISTING</v>
      </c>
      <c r="Q6140" s="50" t="str">
        <f>IF(tbl_raw_data[[#This Row],[Time taken in min]]&lt;=Settiings!$D$2,"SLA_MET","SLA_NOT_MET")</f>
        <v>SLA_MET</v>
      </c>
      <c r="R6140" s="94"/>
    </row>
    <row r="6141" spans="1:18" x14ac:dyDescent="0.3">
      <c r="A6141" s="8" t="s">
        <v>7021</v>
      </c>
      <c r="B6141" s="9">
        <v>45167.564212962963</v>
      </c>
      <c r="C6141" s="10">
        <v>45167.589375000003</v>
      </c>
      <c r="D6141" s="11" t="s">
        <v>13</v>
      </c>
      <c r="E6141" s="12" t="s">
        <v>9</v>
      </c>
      <c r="F6141" s="11" t="s">
        <v>65</v>
      </c>
      <c r="G6141" s="13" t="s">
        <v>17</v>
      </c>
      <c r="H6141" s="78"/>
      <c r="I6141" s="48">
        <f>tbl_raw_data[[#This Row],[Date Actioned]]-tbl_raw_data[[#This Row],[Date Tagged]]</f>
        <v>2.5162037039990537E-2</v>
      </c>
      <c r="J6141" s="46">
        <f>HOUR(tbl_raw_data[[#This Row],[Time_taken]])*60+MINUTE(tbl_raw_data[[#This Row],[Time_taken]])+SECOND(tbl_raw_data[[#This Row],[Time_taken]])/60</f>
        <v>36.233333333333334</v>
      </c>
      <c r="K6141" s="52">
        <f>DATE(YEAR(tbl_raw_data[[#This Row],[Date Actioned]]),MONTH(tbl_raw_data[[#This Row],[Date Actioned]]),DAY(tbl_raw_data[[#This Row],[Date Actioned]]))</f>
        <v>45167</v>
      </c>
      <c r="L6141" s="50" t="str">
        <f>UPPER(TEXT(tbl_raw_data[[#This Row],[updated_date]],"MMMM"))</f>
        <v>AUGUST</v>
      </c>
      <c r="M6141" s="50" t="str">
        <f>"WEEK "&amp; IF(ROUNDUP(DAY(tbl_raw_data[[#This Row],[updated_date]])/7,0)=5,4,ROUNDUP(DAY(tbl_raw_data[[#This Row],[updated_date]])/7,0))</f>
        <v>WEEK 4</v>
      </c>
      <c r="N6141" s="50" t="str">
        <f>UPPER(VLOOKUP(tbl_raw_data[[#This Row],[Analyst]],Settiings!$A$2:$B$16,2,0))</f>
        <v>SAM</v>
      </c>
      <c r="O6141" s="50" t="str">
        <f>TRIM(UPPER(tbl_raw_data[[#This Row],[Outcome]]))</f>
        <v>APPROVE</v>
      </c>
      <c r="P6141" s="50" t="str">
        <f>TRIM(UPPER(tbl_raw_data[[#This Row],[Queue Name]]))</f>
        <v>CONSUMER EXISTING</v>
      </c>
      <c r="Q6141" s="50" t="str">
        <f>IF(tbl_raw_data[[#This Row],[Time taken in min]]&lt;=Settiings!$D$2,"SLA_MET","SLA_NOT_MET")</f>
        <v>SLA_NOT_MET</v>
      </c>
      <c r="R6141" s="94"/>
    </row>
    <row r="6142" spans="1:18" x14ac:dyDescent="0.3">
      <c r="A6142" s="8" t="s">
        <v>7022</v>
      </c>
      <c r="B6142" s="9">
        <v>45167.568761574075</v>
      </c>
      <c r="C6142" s="10">
        <v>45167.574270833335</v>
      </c>
      <c r="D6142" s="11" t="s">
        <v>13</v>
      </c>
      <c r="E6142" s="12" t="s">
        <v>9</v>
      </c>
      <c r="F6142" s="11" t="s">
        <v>50</v>
      </c>
      <c r="G6142" s="13" t="s">
        <v>17</v>
      </c>
      <c r="H6142" s="78"/>
      <c r="I6142" s="48">
        <f>tbl_raw_data[[#This Row],[Date Actioned]]-tbl_raw_data[[#This Row],[Date Tagged]]</f>
        <v>5.5092592592700385E-3</v>
      </c>
      <c r="J6142" s="46">
        <f>HOUR(tbl_raw_data[[#This Row],[Time_taken]])*60+MINUTE(tbl_raw_data[[#This Row],[Time_taken]])+SECOND(tbl_raw_data[[#This Row],[Time_taken]])/60</f>
        <v>7.9333333333333336</v>
      </c>
      <c r="K6142" s="52">
        <f>DATE(YEAR(tbl_raw_data[[#This Row],[Date Actioned]]),MONTH(tbl_raw_data[[#This Row],[Date Actioned]]),DAY(tbl_raw_data[[#This Row],[Date Actioned]]))</f>
        <v>45167</v>
      </c>
      <c r="L6142" s="50" t="str">
        <f>UPPER(TEXT(tbl_raw_data[[#This Row],[updated_date]],"MMMM"))</f>
        <v>AUGUST</v>
      </c>
      <c r="M6142" s="50" t="str">
        <f>"WEEK "&amp; IF(ROUNDUP(DAY(tbl_raw_data[[#This Row],[updated_date]])/7,0)=5,4,ROUNDUP(DAY(tbl_raw_data[[#This Row],[updated_date]])/7,0))</f>
        <v>WEEK 4</v>
      </c>
      <c r="N6142" s="50" t="str">
        <f>UPPER(VLOOKUP(tbl_raw_data[[#This Row],[Analyst]],Settiings!$A$2:$B$16,2,0))</f>
        <v>SHAHID</v>
      </c>
      <c r="O6142" s="50" t="str">
        <f>TRIM(UPPER(tbl_raw_data[[#This Row],[Outcome]]))</f>
        <v>APPROVE</v>
      </c>
      <c r="P6142" s="50" t="str">
        <f>TRIM(UPPER(tbl_raw_data[[#This Row],[Queue Name]]))</f>
        <v>CONSUMER EXISTING</v>
      </c>
      <c r="Q6142" s="50" t="str">
        <f>IF(tbl_raw_data[[#This Row],[Time taken in min]]&lt;=Settiings!$D$2,"SLA_MET","SLA_NOT_MET")</f>
        <v>SLA_MET</v>
      </c>
      <c r="R6142" s="94"/>
    </row>
    <row r="6143" spans="1:18" x14ac:dyDescent="0.3">
      <c r="A6143" s="8" t="s">
        <v>7023</v>
      </c>
      <c r="B6143" s="9">
        <v>45167.569675925923</v>
      </c>
      <c r="C6143" s="10">
        <v>45167.578680555554</v>
      </c>
      <c r="D6143" s="11" t="s">
        <v>13</v>
      </c>
      <c r="E6143" s="12" t="s">
        <v>47</v>
      </c>
      <c r="F6143" s="11" t="s">
        <v>70</v>
      </c>
      <c r="G6143" s="13" t="s">
        <v>17</v>
      </c>
      <c r="H6143" s="78"/>
      <c r="I6143" s="48">
        <f>tbl_raw_data[[#This Row],[Date Actioned]]-tbl_raw_data[[#This Row],[Date Tagged]]</f>
        <v>9.0046296318178065E-3</v>
      </c>
      <c r="J6143" s="46">
        <f>HOUR(tbl_raw_data[[#This Row],[Time_taken]])*60+MINUTE(tbl_raw_data[[#This Row],[Time_taken]])+SECOND(tbl_raw_data[[#This Row],[Time_taken]])/60</f>
        <v>12.966666666666667</v>
      </c>
      <c r="K6143" s="52">
        <f>DATE(YEAR(tbl_raw_data[[#This Row],[Date Actioned]]),MONTH(tbl_raw_data[[#This Row],[Date Actioned]]),DAY(tbl_raw_data[[#This Row],[Date Actioned]]))</f>
        <v>45167</v>
      </c>
      <c r="L6143" s="50" t="str">
        <f>UPPER(TEXT(tbl_raw_data[[#This Row],[updated_date]],"MMMM"))</f>
        <v>AUGUST</v>
      </c>
      <c r="M6143" s="50" t="str">
        <f>"WEEK "&amp; IF(ROUNDUP(DAY(tbl_raw_data[[#This Row],[updated_date]])/7,0)=5,4,ROUNDUP(DAY(tbl_raw_data[[#This Row],[updated_date]])/7,0))</f>
        <v>WEEK 4</v>
      </c>
      <c r="N6143" s="50" t="str">
        <f>UPPER(VLOOKUP(tbl_raw_data[[#This Row],[Analyst]],Settiings!$A$2:$B$16,2,0))</f>
        <v>ASIF</v>
      </c>
      <c r="O6143" s="50" t="str">
        <f>TRIM(UPPER(tbl_raw_data[[#This Row],[Outcome]]))</f>
        <v>APPROVE</v>
      </c>
      <c r="P6143" s="50" t="str">
        <f>TRIM(UPPER(tbl_raw_data[[#This Row],[Queue Name]]))</f>
        <v>CONSUMER PRE BUREAU</v>
      </c>
      <c r="Q6143" s="50" t="str">
        <f>IF(tbl_raw_data[[#This Row],[Time taken in min]]&lt;=Settiings!$D$2,"SLA_MET","SLA_NOT_MET")</f>
        <v>SLA_MET</v>
      </c>
      <c r="R6143" s="94"/>
    </row>
    <row r="6144" spans="1:18" x14ac:dyDescent="0.3">
      <c r="A6144" s="8" t="s">
        <v>7024</v>
      </c>
      <c r="B6144" s="9">
        <v>45167.569722222222</v>
      </c>
      <c r="C6144" s="10">
        <v>45167.574756944443</v>
      </c>
      <c r="D6144" s="11" t="s">
        <v>17</v>
      </c>
      <c r="E6144" s="12" t="s">
        <v>9</v>
      </c>
      <c r="F6144" s="11" t="s">
        <v>76</v>
      </c>
      <c r="G6144" s="13"/>
      <c r="H6144" s="78"/>
      <c r="I6144" s="48">
        <f>tbl_raw_data[[#This Row],[Date Actioned]]-tbl_raw_data[[#This Row],[Date Tagged]]</f>
        <v>5.0347222204436548E-3</v>
      </c>
      <c r="J6144" s="46">
        <f>HOUR(tbl_raw_data[[#This Row],[Time_taken]])*60+MINUTE(tbl_raw_data[[#This Row],[Time_taken]])+SECOND(tbl_raw_data[[#This Row],[Time_taken]])/60</f>
        <v>7.25</v>
      </c>
      <c r="K6144" s="52">
        <f>DATE(YEAR(tbl_raw_data[[#This Row],[Date Actioned]]),MONTH(tbl_raw_data[[#This Row],[Date Actioned]]),DAY(tbl_raw_data[[#This Row],[Date Actioned]]))</f>
        <v>45167</v>
      </c>
      <c r="L6144" s="50" t="str">
        <f>UPPER(TEXT(tbl_raw_data[[#This Row],[updated_date]],"MMMM"))</f>
        <v>AUGUST</v>
      </c>
      <c r="M6144" s="50" t="str">
        <f>"WEEK "&amp; IF(ROUNDUP(DAY(tbl_raw_data[[#This Row],[updated_date]])/7,0)=5,4,ROUNDUP(DAY(tbl_raw_data[[#This Row],[updated_date]])/7,0))</f>
        <v>WEEK 4</v>
      </c>
      <c r="N6144" s="50" t="str">
        <f>UPPER(VLOOKUP(tbl_raw_data[[#This Row],[Analyst]],Settiings!$A$2:$B$16,2,0))</f>
        <v>ROHAN</v>
      </c>
      <c r="O6144" s="50" t="str">
        <f>TRIM(UPPER(tbl_raw_data[[#This Row],[Outcome]]))</f>
        <v>APPROVE</v>
      </c>
      <c r="P6144" s="50" t="str">
        <f>TRIM(UPPER(tbl_raw_data[[#This Row],[Queue Name]]))</f>
        <v>CONSUMER EXISTING</v>
      </c>
      <c r="Q6144" s="50" t="str">
        <f>IF(tbl_raw_data[[#This Row],[Time taken in min]]&lt;=Settiings!$D$2,"SLA_MET","SLA_NOT_MET")</f>
        <v>SLA_MET</v>
      </c>
      <c r="R6144" s="94"/>
    </row>
    <row r="6145" spans="1:18" x14ac:dyDescent="0.3">
      <c r="A6145" s="8" t="s">
        <v>7025</v>
      </c>
      <c r="B6145" s="9">
        <v>45167.571157407408</v>
      </c>
      <c r="C6145" s="10">
        <v>45167.582696759258</v>
      </c>
      <c r="D6145" s="11" t="s">
        <v>13</v>
      </c>
      <c r="E6145" s="12" t="s">
        <v>9</v>
      </c>
      <c r="F6145" s="11" t="s">
        <v>50</v>
      </c>
      <c r="G6145" s="13" t="s">
        <v>1095</v>
      </c>
      <c r="H6145" s="78"/>
      <c r="I6145" s="48">
        <f>tbl_raw_data[[#This Row],[Date Actioned]]-tbl_raw_data[[#This Row],[Date Tagged]]</f>
        <v>1.1539351849933155E-2</v>
      </c>
      <c r="J6145" s="46">
        <f>HOUR(tbl_raw_data[[#This Row],[Time_taken]])*60+MINUTE(tbl_raw_data[[#This Row],[Time_taken]])+SECOND(tbl_raw_data[[#This Row],[Time_taken]])/60</f>
        <v>16.616666666666667</v>
      </c>
      <c r="K6145" s="52">
        <f>DATE(YEAR(tbl_raw_data[[#This Row],[Date Actioned]]),MONTH(tbl_raw_data[[#This Row],[Date Actioned]]),DAY(tbl_raw_data[[#This Row],[Date Actioned]]))</f>
        <v>45167</v>
      </c>
      <c r="L6145" s="50" t="str">
        <f>UPPER(TEXT(tbl_raw_data[[#This Row],[updated_date]],"MMMM"))</f>
        <v>AUGUST</v>
      </c>
      <c r="M6145" s="50" t="str">
        <f>"WEEK "&amp; IF(ROUNDUP(DAY(tbl_raw_data[[#This Row],[updated_date]])/7,0)=5,4,ROUNDUP(DAY(tbl_raw_data[[#This Row],[updated_date]])/7,0))</f>
        <v>WEEK 4</v>
      </c>
      <c r="N6145" s="50" t="str">
        <f>UPPER(VLOOKUP(tbl_raw_data[[#This Row],[Analyst]],Settiings!$A$2:$B$16,2,0))</f>
        <v>SHAHID</v>
      </c>
      <c r="O6145" s="50" t="str">
        <f>TRIM(UPPER(tbl_raw_data[[#This Row],[Outcome]]))</f>
        <v>APPROVE</v>
      </c>
      <c r="P6145" s="50" t="str">
        <f>TRIM(UPPER(tbl_raw_data[[#This Row],[Queue Name]]))</f>
        <v>CONSUMER EXISTING</v>
      </c>
      <c r="Q6145" s="50" t="str">
        <f>IF(tbl_raw_data[[#This Row],[Time taken in min]]&lt;=Settiings!$D$2,"SLA_MET","SLA_NOT_MET")</f>
        <v>SLA_MET</v>
      </c>
      <c r="R6145" s="94"/>
    </row>
    <row r="6146" spans="1:18" x14ac:dyDescent="0.3">
      <c r="A6146" s="8" t="s">
        <v>7026</v>
      </c>
      <c r="B6146" s="9">
        <v>45167.576215277775</v>
      </c>
      <c r="C6146" s="10">
        <v>45167.625150462962</v>
      </c>
      <c r="D6146" s="11" t="s">
        <v>13</v>
      </c>
      <c r="E6146" s="12" t="s">
        <v>47</v>
      </c>
      <c r="F6146" s="11" t="s">
        <v>1097</v>
      </c>
      <c r="G6146" s="13"/>
      <c r="H6146" s="78"/>
      <c r="I6146" s="48">
        <f>tbl_raw_data[[#This Row],[Date Actioned]]-tbl_raw_data[[#This Row],[Date Tagged]]</f>
        <v>4.8935185186564922E-2</v>
      </c>
      <c r="J6146" s="46">
        <f>HOUR(tbl_raw_data[[#This Row],[Time_taken]])*60+MINUTE(tbl_raw_data[[#This Row],[Time_taken]])+SECOND(tbl_raw_data[[#This Row],[Time_taken]])/60</f>
        <v>70.466666666666669</v>
      </c>
      <c r="K6146" s="52">
        <f>DATE(YEAR(tbl_raw_data[[#This Row],[Date Actioned]]),MONTH(tbl_raw_data[[#This Row],[Date Actioned]]),DAY(tbl_raw_data[[#This Row],[Date Actioned]]))</f>
        <v>45167</v>
      </c>
      <c r="L6146" s="50" t="str">
        <f>UPPER(TEXT(tbl_raw_data[[#This Row],[updated_date]],"MMMM"))</f>
        <v>AUGUST</v>
      </c>
      <c r="M6146" s="50" t="str">
        <f>"WEEK "&amp; IF(ROUNDUP(DAY(tbl_raw_data[[#This Row],[updated_date]])/7,0)=5,4,ROUNDUP(DAY(tbl_raw_data[[#This Row],[updated_date]])/7,0))</f>
        <v>WEEK 4</v>
      </c>
      <c r="N6146" s="50" t="str">
        <f>UPPER(VLOOKUP(tbl_raw_data[[#This Row],[Analyst]],Settiings!$A$2:$B$16,2,0))</f>
        <v>JULIA</v>
      </c>
      <c r="O6146" s="50" t="str">
        <f>TRIM(UPPER(tbl_raw_data[[#This Row],[Outcome]]))</f>
        <v>APPROVE</v>
      </c>
      <c r="P6146" s="50" t="str">
        <f>TRIM(UPPER(tbl_raw_data[[#This Row],[Queue Name]]))</f>
        <v>CONSUMER PRE BUREAU</v>
      </c>
      <c r="Q6146" s="50" t="str">
        <f>IF(tbl_raw_data[[#This Row],[Time taken in min]]&lt;=Settiings!$D$2,"SLA_MET","SLA_NOT_MET")</f>
        <v>SLA_NOT_MET</v>
      </c>
      <c r="R6146" s="94"/>
    </row>
    <row r="6147" spans="1:18" x14ac:dyDescent="0.3">
      <c r="A6147" s="8" t="s">
        <v>7027</v>
      </c>
      <c r="B6147" s="9">
        <v>45167.577337962961</v>
      </c>
      <c r="C6147" s="10">
        <v>45167.583645833336</v>
      </c>
      <c r="D6147" s="11" t="s">
        <v>13</v>
      </c>
      <c r="E6147" s="12" t="s">
        <v>47</v>
      </c>
      <c r="F6147" s="11" t="s">
        <v>70</v>
      </c>
      <c r="G6147" s="13" t="s">
        <v>77</v>
      </c>
      <c r="H6147" s="78"/>
      <c r="I6147" s="48">
        <f>tbl_raw_data[[#This Row],[Date Actioned]]-tbl_raw_data[[#This Row],[Date Tagged]]</f>
        <v>6.3078703751671128E-3</v>
      </c>
      <c r="J6147" s="46">
        <f>HOUR(tbl_raw_data[[#This Row],[Time_taken]])*60+MINUTE(tbl_raw_data[[#This Row],[Time_taken]])+SECOND(tbl_raw_data[[#This Row],[Time_taken]])/60</f>
        <v>9.0833333333333339</v>
      </c>
      <c r="K6147" s="52">
        <f>DATE(YEAR(tbl_raw_data[[#This Row],[Date Actioned]]),MONTH(tbl_raw_data[[#This Row],[Date Actioned]]),DAY(tbl_raw_data[[#This Row],[Date Actioned]]))</f>
        <v>45167</v>
      </c>
      <c r="L6147" s="50" t="str">
        <f>UPPER(TEXT(tbl_raw_data[[#This Row],[updated_date]],"MMMM"))</f>
        <v>AUGUST</v>
      </c>
      <c r="M6147" s="50" t="str">
        <f>"WEEK "&amp; IF(ROUNDUP(DAY(tbl_raw_data[[#This Row],[updated_date]])/7,0)=5,4,ROUNDUP(DAY(tbl_raw_data[[#This Row],[updated_date]])/7,0))</f>
        <v>WEEK 4</v>
      </c>
      <c r="N6147" s="50" t="str">
        <f>UPPER(VLOOKUP(tbl_raw_data[[#This Row],[Analyst]],Settiings!$A$2:$B$16,2,0))</f>
        <v>ASIF</v>
      </c>
      <c r="O6147" s="50" t="str">
        <f>TRIM(UPPER(tbl_raw_data[[#This Row],[Outcome]]))</f>
        <v>APPROVE</v>
      </c>
      <c r="P6147" s="50" t="str">
        <f>TRIM(UPPER(tbl_raw_data[[#This Row],[Queue Name]]))</f>
        <v>CONSUMER PRE BUREAU</v>
      </c>
      <c r="Q6147" s="50" t="str">
        <f>IF(tbl_raw_data[[#This Row],[Time taken in min]]&lt;=Settiings!$D$2,"SLA_MET","SLA_NOT_MET")</f>
        <v>SLA_MET</v>
      </c>
      <c r="R6147" s="94"/>
    </row>
    <row r="6148" spans="1:18" x14ac:dyDescent="0.3">
      <c r="A6148" s="8" t="s">
        <v>7028</v>
      </c>
      <c r="B6148" s="9">
        <v>45167.578009259261</v>
      </c>
      <c r="C6148" s="10">
        <v>45167.591284722221</v>
      </c>
      <c r="D6148" s="11" t="s">
        <v>17</v>
      </c>
      <c r="E6148" s="12" t="s">
        <v>9</v>
      </c>
      <c r="F6148" s="11" t="s">
        <v>43</v>
      </c>
      <c r="G6148" s="13"/>
      <c r="H6148" s="78"/>
      <c r="I6148" s="48">
        <f>tbl_raw_data[[#This Row],[Date Actioned]]-tbl_raw_data[[#This Row],[Date Tagged]]</f>
        <v>1.3275462959427387E-2</v>
      </c>
      <c r="J6148" s="46">
        <f>HOUR(tbl_raw_data[[#This Row],[Time_taken]])*60+MINUTE(tbl_raw_data[[#This Row],[Time_taken]])+SECOND(tbl_raw_data[[#This Row],[Time_taken]])/60</f>
        <v>19.116666666666667</v>
      </c>
      <c r="K6148" s="52">
        <f>DATE(YEAR(tbl_raw_data[[#This Row],[Date Actioned]]),MONTH(tbl_raw_data[[#This Row],[Date Actioned]]),DAY(tbl_raw_data[[#This Row],[Date Actioned]]))</f>
        <v>45167</v>
      </c>
      <c r="L6148" s="50" t="str">
        <f>UPPER(TEXT(tbl_raw_data[[#This Row],[updated_date]],"MMMM"))</f>
        <v>AUGUST</v>
      </c>
      <c r="M6148" s="50" t="str">
        <f>"WEEK "&amp; IF(ROUNDUP(DAY(tbl_raw_data[[#This Row],[updated_date]])/7,0)=5,4,ROUNDUP(DAY(tbl_raw_data[[#This Row],[updated_date]])/7,0))</f>
        <v>WEEK 4</v>
      </c>
      <c r="N6148" s="50" t="str">
        <f>UPPER(VLOOKUP(tbl_raw_data[[#This Row],[Analyst]],Settiings!$A$2:$B$16,2,0))</f>
        <v>MERCEDES</v>
      </c>
      <c r="O6148" s="50" t="str">
        <f>TRIM(UPPER(tbl_raw_data[[#This Row],[Outcome]]))</f>
        <v>APPROVE</v>
      </c>
      <c r="P6148" s="50" t="str">
        <f>TRIM(UPPER(tbl_raw_data[[#This Row],[Queue Name]]))</f>
        <v>CONSUMER EXISTING</v>
      </c>
      <c r="Q6148" s="50" t="str">
        <f>IF(tbl_raw_data[[#This Row],[Time taken in min]]&lt;=Settiings!$D$2,"SLA_MET","SLA_NOT_MET")</f>
        <v>SLA_MET</v>
      </c>
      <c r="R6148" s="94"/>
    </row>
    <row r="6149" spans="1:18" x14ac:dyDescent="0.3">
      <c r="A6149" s="8" t="s">
        <v>7030</v>
      </c>
      <c r="B6149" s="9">
        <v>45167.578865740739</v>
      </c>
      <c r="C6149" s="10">
        <v>45167.589826388888</v>
      </c>
      <c r="D6149" s="11" t="s">
        <v>27</v>
      </c>
      <c r="E6149" s="12" t="s">
        <v>9</v>
      </c>
      <c r="F6149" s="11" t="s">
        <v>76</v>
      </c>
      <c r="G6149" s="13" t="s">
        <v>71</v>
      </c>
      <c r="H6149" s="78"/>
      <c r="I6149" s="48">
        <f>tbl_raw_data[[#This Row],[Date Actioned]]-tbl_raw_data[[#This Row],[Date Tagged]]</f>
        <v>1.096064814919373E-2</v>
      </c>
      <c r="J6149" s="46">
        <f>HOUR(tbl_raw_data[[#This Row],[Time_taken]])*60+MINUTE(tbl_raw_data[[#This Row],[Time_taken]])+SECOND(tbl_raw_data[[#This Row],[Time_taken]])/60</f>
        <v>15.783333333333333</v>
      </c>
      <c r="K6149" s="52">
        <f>DATE(YEAR(tbl_raw_data[[#This Row],[Date Actioned]]),MONTH(tbl_raw_data[[#This Row],[Date Actioned]]),DAY(tbl_raw_data[[#This Row],[Date Actioned]]))</f>
        <v>45167</v>
      </c>
      <c r="L6149" s="50" t="str">
        <f>UPPER(TEXT(tbl_raw_data[[#This Row],[updated_date]],"MMMM"))</f>
        <v>AUGUST</v>
      </c>
      <c r="M6149" s="50" t="str">
        <f>"WEEK "&amp; IF(ROUNDUP(DAY(tbl_raw_data[[#This Row],[updated_date]])/7,0)=5,4,ROUNDUP(DAY(tbl_raw_data[[#This Row],[updated_date]])/7,0))</f>
        <v>WEEK 4</v>
      </c>
      <c r="N6149" s="50" t="str">
        <f>UPPER(VLOOKUP(tbl_raw_data[[#This Row],[Analyst]],Settiings!$A$2:$B$16,2,0))</f>
        <v>ROHAN</v>
      </c>
      <c r="O6149" s="50" t="str">
        <f>TRIM(UPPER(tbl_raw_data[[#This Row],[Outcome]]))</f>
        <v>DECLINE</v>
      </c>
      <c r="P6149" s="50" t="str">
        <f>TRIM(UPPER(tbl_raw_data[[#This Row],[Queue Name]]))</f>
        <v>CONSUMER EXISTING</v>
      </c>
      <c r="Q6149" s="50" t="str">
        <f>IF(tbl_raw_data[[#This Row],[Time taken in min]]&lt;=Settiings!$D$2,"SLA_MET","SLA_NOT_MET")</f>
        <v>SLA_MET</v>
      </c>
      <c r="R6149" s="94"/>
    </row>
    <row r="6150" spans="1:18" x14ac:dyDescent="0.3">
      <c r="A6150" s="8" t="s">
        <v>7031</v>
      </c>
      <c r="B6150" s="9">
        <v>45167.580891203703</v>
      </c>
      <c r="C6150" s="10">
        <v>45167.590150462966</v>
      </c>
      <c r="D6150" s="11" t="s">
        <v>13</v>
      </c>
      <c r="E6150" s="12" t="s">
        <v>19</v>
      </c>
      <c r="F6150" s="11" t="s">
        <v>50</v>
      </c>
      <c r="G6150" s="13" t="s">
        <v>17</v>
      </c>
      <c r="H6150" s="78"/>
      <c r="I6150" s="48">
        <f>tbl_raw_data[[#This Row],[Date Actioned]]-tbl_raw_data[[#This Row],[Date Tagged]]</f>
        <v>9.2592592627624981E-3</v>
      </c>
      <c r="J6150" s="46">
        <f>HOUR(tbl_raw_data[[#This Row],[Time_taken]])*60+MINUTE(tbl_raw_data[[#This Row],[Time_taken]])+SECOND(tbl_raw_data[[#This Row],[Time_taken]])/60</f>
        <v>13.333333333333334</v>
      </c>
      <c r="K6150" s="52">
        <f>DATE(YEAR(tbl_raw_data[[#This Row],[Date Actioned]]),MONTH(tbl_raw_data[[#This Row],[Date Actioned]]),DAY(tbl_raw_data[[#This Row],[Date Actioned]]))</f>
        <v>45167</v>
      </c>
      <c r="L6150" s="50" t="str">
        <f>UPPER(TEXT(tbl_raw_data[[#This Row],[updated_date]],"MMMM"))</f>
        <v>AUGUST</v>
      </c>
      <c r="M6150" s="50" t="str">
        <f>"WEEK "&amp; IF(ROUNDUP(DAY(tbl_raw_data[[#This Row],[updated_date]])/7,0)=5,4,ROUNDUP(DAY(tbl_raw_data[[#This Row],[updated_date]])/7,0))</f>
        <v>WEEK 4</v>
      </c>
      <c r="N6150" s="50" t="str">
        <f>UPPER(VLOOKUP(tbl_raw_data[[#This Row],[Analyst]],Settiings!$A$2:$B$16,2,0))</f>
        <v>SHAHID</v>
      </c>
      <c r="O6150" s="50" t="str">
        <f>TRIM(UPPER(tbl_raw_data[[#This Row],[Outcome]]))</f>
        <v>APPROVE</v>
      </c>
      <c r="P6150" s="50" t="str">
        <f>TRIM(UPPER(tbl_raw_data[[#This Row],[Queue Name]]))</f>
        <v>CONSUMER POST BUREAU</v>
      </c>
      <c r="Q6150" s="50" t="str">
        <f>IF(tbl_raw_data[[#This Row],[Time taken in min]]&lt;=Settiings!$D$2,"SLA_MET","SLA_NOT_MET")</f>
        <v>SLA_MET</v>
      </c>
      <c r="R6150" s="94"/>
    </row>
    <row r="6151" spans="1:18" x14ac:dyDescent="0.3">
      <c r="A6151" s="8" t="s">
        <v>7032</v>
      </c>
      <c r="B6151" s="9">
        <v>45167.581099537034</v>
      </c>
      <c r="C6151" s="10">
        <v>45167.599236111113</v>
      </c>
      <c r="D6151" s="11" t="s">
        <v>13</v>
      </c>
      <c r="E6151" s="12" t="s">
        <v>9</v>
      </c>
      <c r="F6151" s="11" t="s">
        <v>10</v>
      </c>
      <c r="G6151" s="13" t="s">
        <v>17</v>
      </c>
      <c r="H6151" s="78"/>
      <c r="I6151" s="48">
        <f>tbl_raw_data[[#This Row],[Date Actioned]]-tbl_raw_data[[#This Row],[Date Tagged]]</f>
        <v>1.8136574079107959E-2</v>
      </c>
      <c r="J6151" s="46">
        <f>HOUR(tbl_raw_data[[#This Row],[Time_taken]])*60+MINUTE(tbl_raw_data[[#This Row],[Time_taken]])+SECOND(tbl_raw_data[[#This Row],[Time_taken]])/60</f>
        <v>26.116666666666667</v>
      </c>
      <c r="K6151" s="52">
        <f>DATE(YEAR(tbl_raw_data[[#This Row],[Date Actioned]]),MONTH(tbl_raw_data[[#This Row],[Date Actioned]]),DAY(tbl_raw_data[[#This Row],[Date Actioned]]))</f>
        <v>45167</v>
      </c>
      <c r="L6151" s="50" t="str">
        <f>UPPER(TEXT(tbl_raw_data[[#This Row],[updated_date]],"MMMM"))</f>
        <v>AUGUST</v>
      </c>
      <c r="M6151" s="50" t="str">
        <f>"WEEK "&amp; IF(ROUNDUP(DAY(tbl_raw_data[[#This Row],[updated_date]])/7,0)=5,4,ROUNDUP(DAY(tbl_raw_data[[#This Row],[updated_date]])/7,0))</f>
        <v>WEEK 4</v>
      </c>
      <c r="N6151" s="50" t="str">
        <f>UPPER(VLOOKUP(tbl_raw_data[[#This Row],[Analyst]],Settiings!$A$2:$B$16,2,0))</f>
        <v>NITESH</v>
      </c>
      <c r="O6151" s="50" t="str">
        <f>TRIM(UPPER(tbl_raw_data[[#This Row],[Outcome]]))</f>
        <v>APPROVE</v>
      </c>
      <c r="P6151" s="50" t="str">
        <f>TRIM(UPPER(tbl_raw_data[[#This Row],[Queue Name]]))</f>
        <v>CONSUMER EXISTING</v>
      </c>
      <c r="Q6151" s="50" t="str">
        <f>IF(tbl_raw_data[[#This Row],[Time taken in min]]&lt;=Settiings!$D$2,"SLA_MET","SLA_NOT_MET")</f>
        <v>SLA_NOT_MET</v>
      </c>
      <c r="R6151" s="94"/>
    </row>
    <row r="6152" spans="1:18" x14ac:dyDescent="0.3">
      <c r="A6152" s="8" t="s">
        <v>7033</v>
      </c>
      <c r="B6152" s="9">
        <v>45167.58153935185</v>
      </c>
      <c r="C6152" s="10">
        <v>45167.596018518518</v>
      </c>
      <c r="D6152" s="11" t="s">
        <v>13</v>
      </c>
      <c r="E6152" s="12" t="s">
        <v>9</v>
      </c>
      <c r="F6152" s="11" t="s">
        <v>65</v>
      </c>
      <c r="G6152" s="13" t="s">
        <v>77</v>
      </c>
      <c r="H6152" s="78"/>
      <c r="I6152" s="48">
        <f>tbl_raw_data[[#This Row],[Date Actioned]]-tbl_raw_data[[#This Row],[Date Tagged]]</f>
        <v>1.4479166668024845E-2</v>
      </c>
      <c r="J6152" s="46">
        <f>HOUR(tbl_raw_data[[#This Row],[Time_taken]])*60+MINUTE(tbl_raw_data[[#This Row],[Time_taken]])+SECOND(tbl_raw_data[[#This Row],[Time_taken]])/60</f>
        <v>20.85</v>
      </c>
      <c r="K6152" s="52">
        <f>DATE(YEAR(tbl_raw_data[[#This Row],[Date Actioned]]),MONTH(tbl_raw_data[[#This Row],[Date Actioned]]),DAY(tbl_raw_data[[#This Row],[Date Actioned]]))</f>
        <v>45167</v>
      </c>
      <c r="L6152" s="50" t="str">
        <f>UPPER(TEXT(tbl_raw_data[[#This Row],[updated_date]],"MMMM"))</f>
        <v>AUGUST</v>
      </c>
      <c r="M6152" s="50" t="str">
        <f>"WEEK "&amp; IF(ROUNDUP(DAY(tbl_raw_data[[#This Row],[updated_date]])/7,0)=5,4,ROUNDUP(DAY(tbl_raw_data[[#This Row],[updated_date]])/7,0))</f>
        <v>WEEK 4</v>
      </c>
      <c r="N6152" s="50" t="str">
        <f>UPPER(VLOOKUP(tbl_raw_data[[#This Row],[Analyst]],Settiings!$A$2:$B$16,2,0))</f>
        <v>SAM</v>
      </c>
      <c r="O6152" s="50" t="str">
        <f>TRIM(UPPER(tbl_raw_data[[#This Row],[Outcome]]))</f>
        <v>APPROVE</v>
      </c>
      <c r="P6152" s="50" t="str">
        <f>TRIM(UPPER(tbl_raw_data[[#This Row],[Queue Name]]))</f>
        <v>CONSUMER EXISTING</v>
      </c>
      <c r="Q6152" s="50" t="str">
        <f>IF(tbl_raw_data[[#This Row],[Time taken in min]]&lt;=Settiings!$D$2,"SLA_MET","SLA_NOT_MET")</f>
        <v>SLA_NOT_MET</v>
      </c>
      <c r="R6152" s="94"/>
    </row>
    <row r="6153" spans="1:18" x14ac:dyDescent="0.3">
      <c r="A6153" s="8" t="s">
        <v>7034</v>
      </c>
      <c r="B6153" s="9">
        <v>45167.586909722224</v>
      </c>
      <c r="C6153" s="10">
        <v>45167.596064814818</v>
      </c>
      <c r="D6153" s="11" t="s">
        <v>17</v>
      </c>
      <c r="E6153" s="12" t="s">
        <v>19</v>
      </c>
      <c r="F6153" s="11" t="s">
        <v>43</v>
      </c>
      <c r="G6153" s="13"/>
      <c r="H6153" s="78"/>
      <c r="I6153" s="48">
        <f>tbl_raw_data[[#This Row],[Date Actioned]]-tbl_raw_data[[#This Row],[Date Tagged]]</f>
        <v>9.1550925935734995E-3</v>
      </c>
      <c r="J6153" s="46">
        <f>HOUR(tbl_raw_data[[#This Row],[Time_taken]])*60+MINUTE(tbl_raw_data[[#This Row],[Time_taken]])+SECOND(tbl_raw_data[[#This Row],[Time_taken]])/60</f>
        <v>13.183333333333334</v>
      </c>
      <c r="K6153" s="52">
        <f>DATE(YEAR(tbl_raw_data[[#This Row],[Date Actioned]]),MONTH(tbl_raw_data[[#This Row],[Date Actioned]]),DAY(tbl_raw_data[[#This Row],[Date Actioned]]))</f>
        <v>45167</v>
      </c>
      <c r="L6153" s="50" t="str">
        <f>UPPER(TEXT(tbl_raw_data[[#This Row],[updated_date]],"MMMM"))</f>
        <v>AUGUST</v>
      </c>
      <c r="M6153" s="50" t="str">
        <f>"WEEK "&amp; IF(ROUNDUP(DAY(tbl_raw_data[[#This Row],[updated_date]])/7,0)=5,4,ROUNDUP(DAY(tbl_raw_data[[#This Row],[updated_date]])/7,0))</f>
        <v>WEEK 4</v>
      </c>
      <c r="N6153" s="50" t="str">
        <f>UPPER(VLOOKUP(tbl_raw_data[[#This Row],[Analyst]],Settiings!$A$2:$B$16,2,0))</f>
        <v>MERCEDES</v>
      </c>
      <c r="O6153" s="50" t="str">
        <f>TRIM(UPPER(tbl_raw_data[[#This Row],[Outcome]]))</f>
        <v>APPROVE</v>
      </c>
      <c r="P6153" s="50" t="str">
        <f>TRIM(UPPER(tbl_raw_data[[#This Row],[Queue Name]]))</f>
        <v>CONSUMER POST BUREAU</v>
      </c>
      <c r="Q6153" s="50" t="str">
        <f>IF(tbl_raw_data[[#This Row],[Time taken in min]]&lt;=Settiings!$D$2,"SLA_MET","SLA_NOT_MET")</f>
        <v>SLA_MET</v>
      </c>
      <c r="R6153" s="94"/>
    </row>
    <row r="6154" spans="1:18" x14ac:dyDescent="0.3">
      <c r="A6154" s="8" t="s">
        <v>7036</v>
      </c>
      <c r="B6154" s="9">
        <v>45167.590879629628</v>
      </c>
      <c r="C6154" s="10">
        <v>45167.596875000003</v>
      </c>
      <c r="D6154" s="11" t="s">
        <v>13</v>
      </c>
      <c r="E6154" s="12" t="s">
        <v>47</v>
      </c>
      <c r="F6154" s="11" t="s">
        <v>53</v>
      </c>
      <c r="G6154" s="13" t="s">
        <v>77</v>
      </c>
      <c r="H6154" s="78"/>
      <c r="I6154" s="48">
        <f>tbl_raw_data[[#This Row],[Date Actioned]]-tbl_raw_data[[#This Row],[Date Tagged]]</f>
        <v>5.9953703748760745E-3</v>
      </c>
      <c r="J6154" s="46">
        <f>HOUR(tbl_raw_data[[#This Row],[Time_taken]])*60+MINUTE(tbl_raw_data[[#This Row],[Time_taken]])+SECOND(tbl_raw_data[[#This Row],[Time_taken]])/60</f>
        <v>8.6333333333333329</v>
      </c>
      <c r="K6154" s="52">
        <f>DATE(YEAR(tbl_raw_data[[#This Row],[Date Actioned]]),MONTH(tbl_raw_data[[#This Row],[Date Actioned]]),DAY(tbl_raw_data[[#This Row],[Date Actioned]]))</f>
        <v>45167</v>
      </c>
      <c r="L6154" s="50" t="str">
        <f>UPPER(TEXT(tbl_raw_data[[#This Row],[updated_date]],"MMMM"))</f>
        <v>AUGUST</v>
      </c>
      <c r="M6154" s="50" t="str">
        <f>"WEEK "&amp; IF(ROUNDUP(DAY(tbl_raw_data[[#This Row],[updated_date]])/7,0)=5,4,ROUNDUP(DAY(tbl_raw_data[[#This Row],[updated_date]])/7,0))</f>
        <v>WEEK 4</v>
      </c>
      <c r="N6154" s="50" t="str">
        <f>UPPER(VLOOKUP(tbl_raw_data[[#This Row],[Analyst]],Settiings!$A$2:$B$16,2,0))</f>
        <v>NAVED</v>
      </c>
      <c r="O6154" s="50" t="str">
        <f>TRIM(UPPER(tbl_raw_data[[#This Row],[Outcome]]))</f>
        <v>APPROVE</v>
      </c>
      <c r="P6154" s="50" t="str">
        <f>TRIM(UPPER(tbl_raw_data[[#This Row],[Queue Name]]))</f>
        <v>CONSUMER PRE BUREAU</v>
      </c>
      <c r="Q6154" s="50" t="str">
        <f>IF(tbl_raw_data[[#This Row],[Time taken in min]]&lt;=Settiings!$D$2,"SLA_MET","SLA_NOT_MET")</f>
        <v>SLA_MET</v>
      </c>
      <c r="R6154" s="94"/>
    </row>
    <row r="6155" spans="1:18" x14ac:dyDescent="0.3">
      <c r="A6155" s="8" t="s">
        <v>7037</v>
      </c>
      <c r="B6155" s="9">
        <v>45167.593344907407</v>
      </c>
      <c r="C6155" s="10">
        <v>45167.597731481481</v>
      </c>
      <c r="D6155" s="11" t="s">
        <v>13</v>
      </c>
      <c r="E6155" s="12" t="s">
        <v>47</v>
      </c>
      <c r="F6155" s="11" t="s">
        <v>65</v>
      </c>
      <c r="G6155" s="13" t="s">
        <v>785</v>
      </c>
      <c r="H6155" s="78"/>
      <c r="I6155" s="48">
        <f>tbl_raw_data[[#This Row],[Date Actioned]]-tbl_raw_data[[#This Row],[Date Tagged]]</f>
        <v>4.386574073578231E-3</v>
      </c>
      <c r="J6155" s="46">
        <f>HOUR(tbl_raw_data[[#This Row],[Time_taken]])*60+MINUTE(tbl_raw_data[[#This Row],[Time_taken]])+SECOND(tbl_raw_data[[#This Row],[Time_taken]])/60</f>
        <v>6.3166666666666664</v>
      </c>
      <c r="K6155" s="52">
        <f>DATE(YEAR(tbl_raw_data[[#This Row],[Date Actioned]]),MONTH(tbl_raw_data[[#This Row],[Date Actioned]]),DAY(tbl_raw_data[[#This Row],[Date Actioned]]))</f>
        <v>45167</v>
      </c>
      <c r="L6155" s="50" t="str">
        <f>UPPER(TEXT(tbl_raw_data[[#This Row],[updated_date]],"MMMM"))</f>
        <v>AUGUST</v>
      </c>
      <c r="M6155" s="50" t="str">
        <f>"WEEK "&amp; IF(ROUNDUP(DAY(tbl_raw_data[[#This Row],[updated_date]])/7,0)=5,4,ROUNDUP(DAY(tbl_raw_data[[#This Row],[updated_date]])/7,0))</f>
        <v>WEEK 4</v>
      </c>
      <c r="N6155" s="50" t="str">
        <f>UPPER(VLOOKUP(tbl_raw_data[[#This Row],[Analyst]],Settiings!$A$2:$B$16,2,0))</f>
        <v>SAM</v>
      </c>
      <c r="O6155" s="50" t="str">
        <f>TRIM(UPPER(tbl_raw_data[[#This Row],[Outcome]]))</f>
        <v>APPROVE</v>
      </c>
      <c r="P6155" s="50" t="str">
        <f>TRIM(UPPER(tbl_raw_data[[#This Row],[Queue Name]]))</f>
        <v>CONSUMER PRE BUREAU</v>
      </c>
      <c r="Q6155" s="50" t="str">
        <f>IF(tbl_raw_data[[#This Row],[Time taken in min]]&lt;=Settiings!$D$2,"SLA_MET","SLA_NOT_MET")</f>
        <v>SLA_MET</v>
      </c>
      <c r="R6155" s="94"/>
    </row>
    <row r="6156" spans="1:18" x14ac:dyDescent="0.3">
      <c r="A6156" s="8" t="s">
        <v>7038</v>
      </c>
      <c r="B6156" s="9">
        <v>45167.595092592594</v>
      </c>
      <c r="C6156" s="10">
        <v>45167.600960648146</v>
      </c>
      <c r="D6156" s="11" t="s">
        <v>13</v>
      </c>
      <c r="E6156" s="12" t="s">
        <v>19</v>
      </c>
      <c r="F6156" s="11" t="s">
        <v>53</v>
      </c>
      <c r="G6156" s="13" t="s">
        <v>77</v>
      </c>
      <c r="H6156" s="78"/>
      <c r="I6156" s="48">
        <f>tbl_raw_data[[#This Row],[Date Actioned]]-tbl_raw_data[[#This Row],[Date Tagged]]</f>
        <v>5.8680555521277711E-3</v>
      </c>
      <c r="J6156" s="46">
        <f>HOUR(tbl_raw_data[[#This Row],[Time_taken]])*60+MINUTE(tbl_raw_data[[#This Row],[Time_taken]])+SECOND(tbl_raw_data[[#This Row],[Time_taken]])/60</f>
        <v>8.4499999999999993</v>
      </c>
      <c r="K6156" s="52">
        <f>DATE(YEAR(tbl_raw_data[[#This Row],[Date Actioned]]),MONTH(tbl_raw_data[[#This Row],[Date Actioned]]),DAY(tbl_raw_data[[#This Row],[Date Actioned]]))</f>
        <v>45167</v>
      </c>
      <c r="L6156" s="50" t="str">
        <f>UPPER(TEXT(tbl_raw_data[[#This Row],[updated_date]],"MMMM"))</f>
        <v>AUGUST</v>
      </c>
      <c r="M6156" s="50" t="str">
        <f>"WEEK "&amp; IF(ROUNDUP(DAY(tbl_raw_data[[#This Row],[updated_date]])/7,0)=5,4,ROUNDUP(DAY(tbl_raw_data[[#This Row],[updated_date]])/7,0))</f>
        <v>WEEK 4</v>
      </c>
      <c r="N6156" s="50" t="str">
        <f>UPPER(VLOOKUP(tbl_raw_data[[#This Row],[Analyst]],Settiings!$A$2:$B$16,2,0))</f>
        <v>NAVED</v>
      </c>
      <c r="O6156" s="50" t="str">
        <f>TRIM(UPPER(tbl_raw_data[[#This Row],[Outcome]]))</f>
        <v>APPROVE</v>
      </c>
      <c r="P6156" s="50" t="str">
        <f>TRIM(UPPER(tbl_raw_data[[#This Row],[Queue Name]]))</f>
        <v>CONSUMER POST BUREAU</v>
      </c>
      <c r="Q6156" s="50" t="str">
        <f>IF(tbl_raw_data[[#This Row],[Time taken in min]]&lt;=Settiings!$D$2,"SLA_MET","SLA_NOT_MET")</f>
        <v>SLA_MET</v>
      </c>
      <c r="R6156" s="94"/>
    </row>
    <row r="6157" spans="1:18" x14ac:dyDescent="0.3">
      <c r="A6157" s="8" t="s">
        <v>7039</v>
      </c>
      <c r="B6157" s="9">
        <v>45167.595104166663</v>
      </c>
      <c r="C6157" s="10">
        <v>45167.606423611112</v>
      </c>
      <c r="D6157" s="11" t="s">
        <v>13</v>
      </c>
      <c r="E6157" s="12" t="s">
        <v>9</v>
      </c>
      <c r="F6157" s="11" t="s">
        <v>50</v>
      </c>
      <c r="G6157" s="13"/>
      <c r="H6157" s="78"/>
      <c r="I6157" s="48">
        <f>tbl_raw_data[[#This Row],[Date Actioned]]-tbl_raw_data[[#This Row],[Date Tagged]]</f>
        <v>1.131944444932742E-2</v>
      </c>
      <c r="J6157" s="46">
        <f>HOUR(tbl_raw_data[[#This Row],[Time_taken]])*60+MINUTE(tbl_raw_data[[#This Row],[Time_taken]])+SECOND(tbl_raw_data[[#This Row],[Time_taken]])/60</f>
        <v>16.3</v>
      </c>
      <c r="K6157" s="52">
        <f>DATE(YEAR(tbl_raw_data[[#This Row],[Date Actioned]]),MONTH(tbl_raw_data[[#This Row],[Date Actioned]]),DAY(tbl_raw_data[[#This Row],[Date Actioned]]))</f>
        <v>45167</v>
      </c>
      <c r="L6157" s="50" t="str">
        <f>UPPER(TEXT(tbl_raw_data[[#This Row],[updated_date]],"MMMM"))</f>
        <v>AUGUST</v>
      </c>
      <c r="M6157" s="50" t="str">
        <f>"WEEK "&amp; IF(ROUNDUP(DAY(tbl_raw_data[[#This Row],[updated_date]])/7,0)=5,4,ROUNDUP(DAY(tbl_raw_data[[#This Row],[updated_date]])/7,0))</f>
        <v>WEEK 4</v>
      </c>
      <c r="N6157" s="50" t="str">
        <f>UPPER(VLOOKUP(tbl_raw_data[[#This Row],[Analyst]],Settiings!$A$2:$B$16,2,0))</f>
        <v>SHAHID</v>
      </c>
      <c r="O6157" s="50" t="str">
        <f>TRIM(UPPER(tbl_raw_data[[#This Row],[Outcome]]))</f>
        <v>APPROVE</v>
      </c>
      <c r="P6157" s="50" t="str">
        <f>TRIM(UPPER(tbl_raw_data[[#This Row],[Queue Name]]))</f>
        <v>CONSUMER EXISTING</v>
      </c>
      <c r="Q6157" s="50" t="str">
        <f>IF(tbl_raw_data[[#This Row],[Time taken in min]]&lt;=Settiings!$D$2,"SLA_MET","SLA_NOT_MET")</f>
        <v>SLA_MET</v>
      </c>
      <c r="R6157" s="94"/>
    </row>
    <row r="6158" spans="1:18" x14ac:dyDescent="0.3">
      <c r="A6158" s="8" t="s">
        <v>7041</v>
      </c>
      <c r="B6158" s="9">
        <v>45167.599548611113</v>
      </c>
      <c r="C6158" s="10">
        <v>45167.61755787037</v>
      </c>
      <c r="D6158" s="11" t="s">
        <v>13</v>
      </c>
      <c r="E6158" s="12" t="s">
        <v>9</v>
      </c>
      <c r="F6158" s="11" t="s">
        <v>10</v>
      </c>
      <c r="G6158" s="13" t="s">
        <v>17</v>
      </c>
      <c r="H6158" s="78"/>
      <c r="I6158" s="48">
        <f>tbl_raw_data[[#This Row],[Date Actioned]]-tbl_raw_data[[#This Row],[Date Tagged]]</f>
        <v>1.8009259256359655E-2</v>
      </c>
      <c r="J6158" s="46">
        <f>HOUR(tbl_raw_data[[#This Row],[Time_taken]])*60+MINUTE(tbl_raw_data[[#This Row],[Time_taken]])+SECOND(tbl_raw_data[[#This Row],[Time_taken]])/60</f>
        <v>25.933333333333334</v>
      </c>
      <c r="K6158" s="52">
        <f>DATE(YEAR(tbl_raw_data[[#This Row],[Date Actioned]]),MONTH(tbl_raw_data[[#This Row],[Date Actioned]]),DAY(tbl_raw_data[[#This Row],[Date Actioned]]))</f>
        <v>45167</v>
      </c>
      <c r="L6158" s="50" t="str">
        <f>UPPER(TEXT(tbl_raw_data[[#This Row],[updated_date]],"MMMM"))</f>
        <v>AUGUST</v>
      </c>
      <c r="M6158" s="50" t="str">
        <f>"WEEK "&amp; IF(ROUNDUP(DAY(tbl_raw_data[[#This Row],[updated_date]])/7,0)=5,4,ROUNDUP(DAY(tbl_raw_data[[#This Row],[updated_date]])/7,0))</f>
        <v>WEEK 4</v>
      </c>
      <c r="N6158" s="50" t="str">
        <f>UPPER(VLOOKUP(tbl_raw_data[[#This Row],[Analyst]],Settiings!$A$2:$B$16,2,0))</f>
        <v>NITESH</v>
      </c>
      <c r="O6158" s="50" t="str">
        <f>TRIM(UPPER(tbl_raw_data[[#This Row],[Outcome]]))</f>
        <v>APPROVE</v>
      </c>
      <c r="P6158" s="50" t="str">
        <f>TRIM(UPPER(tbl_raw_data[[#This Row],[Queue Name]]))</f>
        <v>CONSUMER EXISTING</v>
      </c>
      <c r="Q6158" s="50" t="str">
        <f>IF(tbl_raw_data[[#This Row],[Time taken in min]]&lt;=Settiings!$D$2,"SLA_MET","SLA_NOT_MET")</f>
        <v>SLA_NOT_MET</v>
      </c>
      <c r="R6158" s="94"/>
    </row>
    <row r="6159" spans="1:18" x14ac:dyDescent="0.3">
      <c r="A6159" s="8" t="s">
        <v>7042</v>
      </c>
      <c r="B6159" s="9">
        <v>45167.601770833331</v>
      </c>
      <c r="C6159" s="10">
        <v>45167.607395833336</v>
      </c>
      <c r="D6159" s="11" t="s">
        <v>13</v>
      </c>
      <c r="E6159" s="12" t="s">
        <v>9</v>
      </c>
      <c r="F6159" s="11" t="s">
        <v>53</v>
      </c>
      <c r="G6159" s="13" t="s">
        <v>17</v>
      </c>
      <c r="H6159" s="78"/>
      <c r="I6159" s="48">
        <f>tbl_raw_data[[#This Row],[Date Actioned]]-tbl_raw_data[[#This Row],[Date Tagged]]</f>
        <v>5.6250000052386895E-3</v>
      </c>
      <c r="J6159" s="46">
        <f>HOUR(tbl_raw_data[[#This Row],[Time_taken]])*60+MINUTE(tbl_raw_data[[#This Row],[Time_taken]])+SECOND(tbl_raw_data[[#This Row],[Time_taken]])/60</f>
        <v>8.1</v>
      </c>
      <c r="K6159" s="52">
        <f>DATE(YEAR(tbl_raw_data[[#This Row],[Date Actioned]]),MONTH(tbl_raw_data[[#This Row],[Date Actioned]]),DAY(tbl_raw_data[[#This Row],[Date Actioned]]))</f>
        <v>45167</v>
      </c>
      <c r="L6159" s="50" t="str">
        <f>UPPER(TEXT(tbl_raw_data[[#This Row],[updated_date]],"MMMM"))</f>
        <v>AUGUST</v>
      </c>
      <c r="M6159" s="50" t="str">
        <f>"WEEK "&amp; IF(ROUNDUP(DAY(tbl_raw_data[[#This Row],[updated_date]])/7,0)=5,4,ROUNDUP(DAY(tbl_raw_data[[#This Row],[updated_date]])/7,0))</f>
        <v>WEEK 4</v>
      </c>
      <c r="N6159" s="50" t="str">
        <f>UPPER(VLOOKUP(tbl_raw_data[[#This Row],[Analyst]],Settiings!$A$2:$B$16,2,0))</f>
        <v>NAVED</v>
      </c>
      <c r="O6159" s="50" t="str">
        <f>TRIM(UPPER(tbl_raw_data[[#This Row],[Outcome]]))</f>
        <v>APPROVE</v>
      </c>
      <c r="P6159" s="50" t="str">
        <f>TRIM(UPPER(tbl_raw_data[[#This Row],[Queue Name]]))</f>
        <v>CONSUMER EXISTING</v>
      </c>
      <c r="Q6159" s="50" t="str">
        <f>IF(tbl_raw_data[[#This Row],[Time taken in min]]&lt;=Settiings!$D$2,"SLA_MET","SLA_NOT_MET")</f>
        <v>SLA_MET</v>
      </c>
      <c r="R6159" s="94"/>
    </row>
    <row r="6160" spans="1:18" x14ac:dyDescent="0.3">
      <c r="A6160" s="8" t="s">
        <v>7044</v>
      </c>
      <c r="B6160" s="9">
        <v>45167.603263888886</v>
      </c>
      <c r="C6160" s="10">
        <v>45167.615810185183</v>
      </c>
      <c r="D6160" s="11" t="s">
        <v>37</v>
      </c>
      <c r="E6160" s="12" t="s">
        <v>19</v>
      </c>
      <c r="F6160" s="11" t="s">
        <v>43</v>
      </c>
      <c r="G6160" s="13"/>
      <c r="H6160" s="78"/>
      <c r="I6160" s="48">
        <f>tbl_raw_data[[#This Row],[Date Actioned]]-tbl_raw_data[[#This Row],[Date Tagged]]</f>
        <v>1.2546296296932269E-2</v>
      </c>
      <c r="J6160" s="46">
        <f>HOUR(tbl_raw_data[[#This Row],[Time_taken]])*60+MINUTE(tbl_raw_data[[#This Row],[Time_taken]])+SECOND(tbl_raw_data[[#This Row],[Time_taken]])/60</f>
        <v>18.066666666666666</v>
      </c>
      <c r="K6160" s="52">
        <f>DATE(YEAR(tbl_raw_data[[#This Row],[Date Actioned]]),MONTH(tbl_raw_data[[#This Row],[Date Actioned]]),DAY(tbl_raw_data[[#This Row],[Date Actioned]]))</f>
        <v>45167</v>
      </c>
      <c r="L6160" s="50" t="str">
        <f>UPPER(TEXT(tbl_raw_data[[#This Row],[updated_date]],"MMMM"))</f>
        <v>AUGUST</v>
      </c>
      <c r="M6160" s="50" t="str">
        <f>"WEEK "&amp; IF(ROUNDUP(DAY(tbl_raw_data[[#This Row],[updated_date]])/7,0)=5,4,ROUNDUP(DAY(tbl_raw_data[[#This Row],[updated_date]])/7,0))</f>
        <v>WEEK 4</v>
      </c>
      <c r="N6160" s="50" t="str">
        <f>UPPER(VLOOKUP(tbl_raw_data[[#This Row],[Analyst]],Settiings!$A$2:$B$16,2,0))</f>
        <v>MERCEDES</v>
      </c>
      <c r="O6160" s="50" t="str">
        <f>TRIM(UPPER(tbl_raw_data[[#This Row],[Outcome]]))</f>
        <v>DECLINE</v>
      </c>
      <c r="P6160" s="50" t="str">
        <f>TRIM(UPPER(tbl_raw_data[[#This Row],[Queue Name]]))</f>
        <v>CONSUMER POST BUREAU</v>
      </c>
      <c r="Q6160" s="50" t="str">
        <f>IF(tbl_raw_data[[#This Row],[Time taken in min]]&lt;=Settiings!$D$2,"SLA_MET","SLA_NOT_MET")</f>
        <v>SLA_MET</v>
      </c>
      <c r="R6160" s="94"/>
    </row>
    <row r="6161" spans="1:18" x14ac:dyDescent="0.3">
      <c r="A6161" s="8" t="s">
        <v>7046</v>
      </c>
      <c r="B6161" s="9">
        <v>45167.603784722225</v>
      </c>
      <c r="C6161" s="10">
        <v>45167.615046296298</v>
      </c>
      <c r="D6161" s="11" t="s">
        <v>13</v>
      </c>
      <c r="E6161" s="12" t="s">
        <v>9</v>
      </c>
      <c r="F6161" s="11" t="s">
        <v>53</v>
      </c>
      <c r="G6161" s="13"/>
      <c r="H6161" s="78"/>
      <c r="I6161" s="48">
        <f>tbl_raw_data[[#This Row],[Date Actioned]]-tbl_raw_data[[#This Row],[Date Tagged]]</f>
        <v>1.1261574072705116E-2</v>
      </c>
      <c r="J6161" s="46">
        <f>HOUR(tbl_raw_data[[#This Row],[Time_taken]])*60+MINUTE(tbl_raw_data[[#This Row],[Time_taken]])+SECOND(tbl_raw_data[[#This Row],[Time_taken]])/60</f>
        <v>16.216666666666665</v>
      </c>
      <c r="K6161" s="52">
        <f>DATE(YEAR(tbl_raw_data[[#This Row],[Date Actioned]]),MONTH(tbl_raw_data[[#This Row],[Date Actioned]]),DAY(tbl_raw_data[[#This Row],[Date Actioned]]))</f>
        <v>45167</v>
      </c>
      <c r="L6161" s="50" t="str">
        <f>UPPER(TEXT(tbl_raw_data[[#This Row],[updated_date]],"MMMM"))</f>
        <v>AUGUST</v>
      </c>
      <c r="M6161" s="50" t="str">
        <f>"WEEK "&amp; IF(ROUNDUP(DAY(tbl_raw_data[[#This Row],[updated_date]])/7,0)=5,4,ROUNDUP(DAY(tbl_raw_data[[#This Row],[updated_date]])/7,0))</f>
        <v>WEEK 4</v>
      </c>
      <c r="N6161" s="50" t="str">
        <f>UPPER(VLOOKUP(tbl_raw_data[[#This Row],[Analyst]],Settiings!$A$2:$B$16,2,0))</f>
        <v>NAVED</v>
      </c>
      <c r="O6161" s="50" t="str">
        <f>TRIM(UPPER(tbl_raw_data[[#This Row],[Outcome]]))</f>
        <v>APPROVE</v>
      </c>
      <c r="P6161" s="50" t="str">
        <f>TRIM(UPPER(tbl_raw_data[[#This Row],[Queue Name]]))</f>
        <v>CONSUMER EXISTING</v>
      </c>
      <c r="Q6161" s="50" t="str">
        <f>IF(tbl_raw_data[[#This Row],[Time taken in min]]&lt;=Settiings!$D$2,"SLA_MET","SLA_NOT_MET")</f>
        <v>SLA_MET</v>
      </c>
      <c r="R6161" s="94"/>
    </row>
    <row r="6162" spans="1:18" x14ac:dyDescent="0.3">
      <c r="A6162" s="8" t="s">
        <v>7048</v>
      </c>
      <c r="B6162" s="9">
        <v>45167.609432870369</v>
      </c>
      <c r="C6162" s="10">
        <v>45167.617893518516</v>
      </c>
      <c r="D6162" s="11" t="s">
        <v>13</v>
      </c>
      <c r="E6162" s="12" t="s">
        <v>19</v>
      </c>
      <c r="F6162" s="11" t="s">
        <v>50</v>
      </c>
      <c r="G6162" s="13" t="s">
        <v>17</v>
      </c>
      <c r="H6162" s="78"/>
      <c r="I6162" s="48">
        <f>tbl_raw_data[[#This Row],[Date Actioned]]-tbl_raw_data[[#This Row],[Date Tagged]]</f>
        <v>8.4606481468654238E-3</v>
      </c>
      <c r="J6162" s="46">
        <f>HOUR(tbl_raw_data[[#This Row],[Time_taken]])*60+MINUTE(tbl_raw_data[[#This Row],[Time_taken]])+SECOND(tbl_raw_data[[#This Row],[Time_taken]])/60</f>
        <v>12.183333333333334</v>
      </c>
      <c r="K6162" s="52">
        <f>DATE(YEAR(tbl_raw_data[[#This Row],[Date Actioned]]),MONTH(tbl_raw_data[[#This Row],[Date Actioned]]),DAY(tbl_raw_data[[#This Row],[Date Actioned]]))</f>
        <v>45167</v>
      </c>
      <c r="L6162" s="50" t="str">
        <f>UPPER(TEXT(tbl_raw_data[[#This Row],[updated_date]],"MMMM"))</f>
        <v>AUGUST</v>
      </c>
      <c r="M6162" s="50" t="str">
        <f>"WEEK "&amp; IF(ROUNDUP(DAY(tbl_raw_data[[#This Row],[updated_date]])/7,0)=5,4,ROUNDUP(DAY(tbl_raw_data[[#This Row],[updated_date]])/7,0))</f>
        <v>WEEK 4</v>
      </c>
      <c r="N6162" s="50" t="str">
        <f>UPPER(VLOOKUP(tbl_raw_data[[#This Row],[Analyst]],Settiings!$A$2:$B$16,2,0))</f>
        <v>SHAHID</v>
      </c>
      <c r="O6162" s="50" t="str">
        <f>TRIM(UPPER(tbl_raw_data[[#This Row],[Outcome]]))</f>
        <v>APPROVE</v>
      </c>
      <c r="P6162" s="50" t="str">
        <f>TRIM(UPPER(tbl_raw_data[[#This Row],[Queue Name]]))</f>
        <v>CONSUMER POST BUREAU</v>
      </c>
      <c r="Q6162" s="50" t="str">
        <f>IF(tbl_raw_data[[#This Row],[Time taken in min]]&lt;=Settiings!$D$2,"SLA_MET","SLA_NOT_MET")</f>
        <v>SLA_MET</v>
      </c>
      <c r="R6162" s="94"/>
    </row>
    <row r="6163" spans="1:18" x14ac:dyDescent="0.3">
      <c r="A6163" s="8" t="s">
        <v>7050</v>
      </c>
      <c r="B6163" s="9">
        <v>45167.617685185185</v>
      </c>
      <c r="C6163" s="10">
        <v>45167.623761574076</v>
      </c>
      <c r="D6163" s="11" t="s">
        <v>13</v>
      </c>
      <c r="E6163" s="12" t="s">
        <v>19</v>
      </c>
      <c r="F6163" s="11" t="s">
        <v>10</v>
      </c>
      <c r="G6163" s="13" t="s">
        <v>77</v>
      </c>
      <c r="H6163" s="78"/>
      <c r="I6163" s="48">
        <f>tbl_raw_data[[#This Row],[Date Actioned]]-tbl_raw_data[[#This Row],[Date Tagged]]</f>
        <v>6.0763888905057684E-3</v>
      </c>
      <c r="J6163" s="46">
        <f>HOUR(tbl_raw_data[[#This Row],[Time_taken]])*60+MINUTE(tbl_raw_data[[#This Row],[Time_taken]])+SECOND(tbl_raw_data[[#This Row],[Time_taken]])/60</f>
        <v>8.75</v>
      </c>
      <c r="K6163" s="52">
        <f>DATE(YEAR(tbl_raw_data[[#This Row],[Date Actioned]]),MONTH(tbl_raw_data[[#This Row],[Date Actioned]]),DAY(tbl_raw_data[[#This Row],[Date Actioned]]))</f>
        <v>45167</v>
      </c>
      <c r="L6163" s="50" t="str">
        <f>UPPER(TEXT(tbl_raw_data[[#This Row],[updated_date]],"MMMM"))</f>
        <v>AUGUST</v>
      </c>
      <c r="M6163" s="50" t="str">
        <f>"WEEK "&amp; IF(ROUNDUP(DAY(tbl_raw_data[[#This Row],[updated_date]])/7,0)=5,4,ROUNDUP(DAY(tbl_raw_data[[#This Row],[updated_date]])/7,0))</f>
        <v>WEEK 4</v>
      </c>
      <c r="N6163" s="50" t="str">
        <f>UPPER(VLOOKUP(tbl_raw_data[[#This Row],[Analyst]],Settiings!$A$2:$B$16,2,0))</f>
        <v>NITESH</v>
      </c>
      <c r="O6163" s="50" t="str">
        <f>TRIM(UPPER(tbl_raw_data[[#This Row],[Outcome]]))</f>
        <v>APPROVE</v>
      </c>
      <c r="P6163" s="50" t="str">
        <f>TRIM(UPPER(tbl_raw_data[[#This Row],[Queue Name]]))</f>
        <v>CONSUMER POST BUREAU</v>
      </c>
      <c r="Q6163" s="50" t="str">
        <f>IF(tbl_raw_data[[#This Row],[Time taken in min]]&lt;=Settiings!$D$2,"SLA_MET","SLA_NOT_MET")</f>
        <v>SLA_MET</v>
      </c>
      <c r="R6163" s="94"/>
    </row>
    <row r="6164" spans="1:18" x14ac:dyDescent="0.3">
      <c r="A6164" s="8" t="s">
        <v>7051</v>
      </c>
      <c r="B6164" s="9">
        <v>45167.617928240739</v>
      </c>
      <c r="C6164" s="10">
        <v>45167.633703703701</v>
      </c>
      <c r="D6164" s="11" t="s">
        <v>13</v>
      </c>
      <c r="E6164" s="12" t="s">
        <v>9</v>
      </c>
      <c r="F6164" s="11" t="s">
        <v>65</v>
      </c>
      <c r="G6164" s="13" t="s">
        <v>77</v>
      </c>
      <c r="H6164" s="78"/>
      <c r="I6164" s="48">
        <f>tbl_raw_data[[#This Row],[Date Actioned]]-tbl_raw_data[[#This Row],[Date Tagged]]</f>
        <v>1.5775462961755693E-2</v>
      </c>
      <c r="J6164" s="46">
        <f>HOUR(tbl_raw_data[[#This Row],[Time_taken]])*60+MINUTE(tbl_raw_data[[#This Row],[Time_taken]])+SECOND(tbl_raw_data[[#This Row],[Time_taken]])/60</f>
        <v>22.716666666666665</v>
      </c>
      <c r="K6164" s="52">
        <f>DATE(YEAR(tbl_raw_data[[#This Row],[Date Actioned]]),MONTH(tbl_raw_data[[#This Row],[Date Actioned]]),DAY(tbl_raw_data[[#This Row],[Date Actioned]]))</f>
        <v>45167</v>
      </c>
      <c r="L6164" s="50" t="str">
        <f>UPPER(TEXT(tbl_raw_data[[#This Row],[updated_date]],"MMMM"))</f>
        <v>AUGUST</v>
      </c>
      <c r="M6164" s="50" t="str">
        <f>"WEEK "&amp; IF(ROUNDUP(DAY(tbl_raw_data[[#This Row],[updated_date]])/7,0)=5,4,ROUNDUP(DAY(tbl_raw_data[[#This Row],[updated_date]])/7,0))</f>
        <v>WEEK 4</v>
      </c>
      <c r="N6164" s="50" t="str">
        <f>UPPER(VLOOKUP(tbl_raw_data[[#This Row],[Analyst]],Settiings!$A$2:$B$16,2,0))</f>
        <v>SAM</v>
      </c>
      <c r="O6164" s="50" t="str">
        <f>TRIM(UPPER(tbl_raw_data[[#This Row],[Outcome]]))</f>
        <v>APPROVE</v>
      </c>
      <c r="P6164" s="50" t="str">
        <f>TRIM(UPPER(tbl_raw_data[[#This Row],[Queue Name]]))</f>
        <v>CONSUMER EXISTING</v>
      </c>
      <c r="Q6164" s="50" t="str">
        <f>IF(tbl_raw_data[[#This Row],[Time taken in min]]&lt;=Settiings!$D$2,"SLA_MET","SLA_NOT_MET")</f>
        <v>SLA_NOT_MET</v>
      </c>
      <c r="R6164" s="94"/>
    </row>
    <row r="6165" spans="1:18" x14ac:dyDescent="0.3">
      <c r="A6165" s="8" t="s">
        <v>7052</v>
      </c>
      <c r="B6165" s="9">
        <v>45167.619120370371</v>
      </c>
      <c r="C6165" s="10">
        <v>45167.629594907405</v>
      </c>
      <c r="D6165" s="11" t="s">
        <v>13</v>
      </c>
      <c r="E6165" s="12" t="s">
        <v>9</v>
      </c>
      <c r="F6165" s="11" t="s">
        <v>70</v>
      </c>
      <c r="G6165" s="13" t="s">
        <v>77</v>
      </c>
      <c r="H6165" s="78"/>
      <c r="I6165" s="48">
        <f>tbl_raw_data[[#This Row],[Date Actioned]]-tbl_raw_data[[#This Row],[Date Tagged]]</f>
        <v>1.0474537033587694E-2</v>
      </c>
      <c r="J6165" s="46">
        <f>HOUR(tbl_raw_data[[#This Row],[Time_taken]])*60+MINUTE(tbl_raw_data[[#This Row],[Time_taken]])+SECOND(tbl_raw_data[[#This Row],[Time_taken]])/60</f>
        <v>15.083333333333334</v>
      </c>
      <c r="K6165" s="52">
        <f>DATE(YEAR(tbl_raw_data[[#This Row],[Date Actioned]]),MONTH(tbl_raw_data[[#This Row],[Date Actioned]]),DAY(tbl_raw_data[[#This Row],[Date Actioned]]))</f>
        <v>45167</v>
      </c>
      <c r="L6165" s="50" t="str">
        <f>UPPER(TEXT(tbl_raw_data[[#This Row],[updated_date]],"MMMM"))</f>
        <v>AUGUST</v>
      </c>
      <c r="M6165" s="50" t="str">
        <f>"WEEK "&amp; IF(ROUNDUP(DAY(tbl_raw_data[[#This Row],[updated_date]])/7,0)=5,4,ROUNDUP(DAY(tbl_raw_data[[#This Row],[updated_date]])/7,0))</f>
        <v>WEEK 4</v>
      </c>
      <c r="N6165" s="50" t="str">
        <f>UPPER(VLOOKUP(tbl_raw_data[[#This Row],[Analyst]],Settiings!$A$2:$B$16,2,0))</f>
        <v>ASIF</v>
      </c>
      <c r="O6165" s="50" t="str">
        <f>TRIM(UPPER(tbl_raw_data[[#This Row],[Outcome]]))</f>
        <v>APPROVE</v>
      </c>
      <c r="P6165" s="50" t="str">
        <f>TRIM(UPPER(tbl_raw_data[[#This Row],[Queue Name]]))</f>
        <v>CONSUMER EXISTING</v>
      </c>
      <c r="Q6165" s="50" t="str">
        <f>IF(tbl_raw_data[[#This Row],[Time taken in min]]&lt;=Settiings!$D$2,"SLA_MET","SLA_NOT_MET")</f>
        <v>SLA_MET</v>
      </c>
      <c r="R6165" s="94"/>
    </row>
    <row r="6166" spans="1:18" x14ac:dyDescent="0.3">
      <c r="A6166" s="8" t="s">
        <v>7053</v>
      </c>
      <c r="B6166" s="9">
        <v>45167.619687500002</v>
      </c>
      <c r="C6166" s="10">
        <v>45167.625567129631</v>
      </c>
      <c r="D6166" s="11" t="s">
        <v>17</v>
      </c>
      <c r="E6166" s="12" t="s">
        <v>9</v>
      </c>
      <c r="F6166" s="11" t="s">
        <v>43</v>
      </c>
      <c r="G6166" s="13"/>
      <c r="H6166" s="78"/>
      <c r="I6166" s="48">
        <f>tbl_raw_data[[#This Row],[Date Actioned]]-tbl_raw_data[[#This Row],[Date Tagged]]</f>
        <v>5.8796296289074235E-3</v>
      </c>
      <c r="J6166" s="46">
        <f>HOUR(tbl_raw_data[[#This Row],[Time_taken]])*60+MINUTE(tbl_raw_data[[#This Row],[Time_taken]])+SECOND(tbl_raw_data[[#This Row],[Time_taken]])/60</f>
        <v>8.4666666666666668</v>
      </c>
      <c r="K6166" s="52">
        <f>DATE(YEAR(tbl_raw_data[[#This Row],[Date Actioned]]),MONTH(tbl_raw_data[[#This Row],[Date Actioned]]),DAY(tbl_raw_data[[#This Row],[Date Actioned]]))</f>
        <v>45167</v>
      </c>
      <c r="L6166" s="50" t="str">
        <f>UPPER(TEXT(tbl_raw_data[[#This Row],[updated_date]],"MMMM"))</f>
        <v>AUGUST</v>
      </c>
      <c r="M6166" s="50" t="str">
        <f>"WEEK "&amp; IF(ROUNDUP(DAY(tbl_raw_data[[#This Row],[updated_date]])/7,0)=5,4,ROUNDUP(DAY(tbl_raw_data[[#This Row],[updated_date]])/7,0))</f>
        <v>WEEK 4</v>
      </c>
      <c r="N6166" s="50" t="str">
        <f>UPPER(VLOOKUP(tbl_raw_data[[#This Row],[Analyst]],Settiings!$A$2:$B$16,2,0))</f>
        <v>MERCEDES</v>
      </c>
      <c r="O6166" s="50" t="str">
        <f>TRIM(UPPER(tbl_raw_data[[#This Row],[Outcome]]))</f>
        <v>APPROVE</v>
      </c>
      <c r="P6166" s="50" t="str">
        <f>TRIM(UPPER(tbl_raw_data[[#This Row],[Queue Name]]))</f>
        <v>CONSUMER EXISTING</v>
      </c>
      <c r="Q6166" s="50" t="str">
        <f>IF(tbl_raw_data[[#This Row],[Time taken in min]]&lt;=Settiings!$D$2,"SLA_MET","SLA_NOT_MET")</f>
        <v>SLA_MET</v>
      </c>
      <c r="R6166" s="94"/>
    </row>
    <row r="6167" spans="1:18" x14ac:dyDescent="0.3">
      <c r="A6167" s="8" t="s">
        <v>7054</v>
      </c>
      <c r="B6167" s="9">
        <v>45167.620729166665</v>
      </c>
      <c r="C6167" s="10">
        <v>45167.629918981482</v>
      </c>
      <c r="D6167" s="11" t="s">
        <v>17</v>
      </c>
      <c r="E6167" s="12" t="s">
        <v>9</v>
      </c>
      <c r="F6167" s="11" t="s">
        <v>76</v>
      </c>
      <c r="G6167" s="13"/>
      <c r="H6167" s="78"/>
      <c r="I6167" s="48">
        <f>tbl_raw_data[[#This Row],[Date Actioned]]-tbl_raw_data[[#This Row],[Date Tagged]]</f>
        <v>9.189814816636499E-3</v>
      </c>
      <c r="J6167" s="46">
        <f>HOUR(tbl_raw_data[[#This Row],[Time_taken]])*60+MINUTE(tbl_raw_data[[#This Row],[Time_taken]])+SECOND(tbl_raw_data[[#This Row],[Time_taken]])/60</f>
        <v>13.233333333333333</v>
      </c>
      <c r="K6167" s="52">
        <f>DATE(YEAR(tbl_raw_data[[#This Row],[Date Actioned]]),MONTH(tbl_raw_data[[#This Row],[Date Actioned]]),DAY(tbl_raw_data[[#This Row],[Date Actioned]]))</f>
        <v>45167</v>
      </c>
      <c r="L6167" s="50" t="str">
        <f>UPPER(TEXT(tbl_raw_data[[#This Row],[updated_date]],"MMMM"))</f>
        <v>AUGUST</v>
      </c>
      <c r="M6167" s="50" t="str">
        <f>"WEEK "&amp; IF(ROUNDUP(DAY(tbl_raw_data[[#This Row],[updated_date]])/7,0)=5,4,ROUNDUP(DAY(tbl_raw_data[[#This Row],[updated_date]])/7,0))</f>
        <v>WEEK 4</v>
      </c>
      <c r="N6167" s="50" t="str">
        <f>UPPER(VLOOKUP(tbl_raw_data[[#This Row],[Analyst]],Settiings!$A$2:$B$16,2,0))</f>
        <v>ROHAN</v>
      </c>
      <c r="O6167" s="50" t="str">
        <f>TRIM(UPPER(tbl_raw_data[[#This Row],[Outcome]]))</f>
        <v>APPROVE</v>
      </c>
      <c r="P6167" s="50" t="str">
        <f>TRIM(UPPER(tbl_raw_data[[#This Row],[Queue Name]]))</f>
        <v>CONSUMER EXISTING</v>
      </c>
      <c r="Q6167" s="50" t="str">
        <f>IF(tbl_raw_data[[#This Row],[Time taken in min]]&lt;=Settiings!$D$2,"SLA_MET","SLA_NOT_MET")</f>
        <v>SLA_MET</v>
      </c>
      <c r="R6167" s="94"/>
    </row>
    <row r="6168" spans="1:18" x14ac:dyDescent="0.3">
      <c r="A6168" s="8" t="s">
        <v>7055</v>
      </c>
      <c r="B6168" s="9">
        <v>45167.621076388888</v>
      </c>
      <c r="C6168" s="10">
        <v>45167.629363425927</v>
      </c>
      <c r="D6168" s="11" t="s">
        <v>13</v>
      </c>
      <c r="E6168" s="12" t="s">
        <v>47</v>
      </c>
      <c r="F6168" s="11" t="s">
        <v>53</v>
      </c>
      <c r="G6168" s="13" t="s">
        <v>17</v>
      </c>
      <c r="H6168" s="78"/>
      <c r="I6168" s="48">
        <f>tbl_raw_data[[#This Row],[Date Actioned]]-tbl_raw_data[[#This Row],[Date Tagged]]</f>
        <v>8.2870370388263837E-3</v>
      </c>
      <c r="J6168" s="46">
        <f>HOUR(tbl_raw_data[[#This Row],[Time_taken]])*60+MINUTE(tbl_raw_data[[#This Row],[Time_taken]])+SECOND(tbl_raw_data[[#This Row],[Time_taken]])/60</f>
        <v>11.933333333333334</v>
      </c>
      <c r="K6168" s="52">
        <f>DATE(YEAR(tbl_raw_data[[#This Row],[Date Actioned]]),MONTH(tbl_raw_data[[#This Row],[Date Actioned]]),DAY(tbl_raw_data[[#This Row],[Date Actioned]]))</f>
        <v>45167</v>
      </c>
      <c r="L6168" s="50" t="str">
        <f>UPPER(TEXT(tbl_raw_data[[#This Row],[updated_date]],"MMMM"))</f>
        <v>AUGUST</v>
      </c>
      <c r="M6168" s="50" t="str">
        <f>"WEEK "&amp; IF(ROUNDUP(DAY(tbl_raw_data[[#This Row],[updated_date]])/7,0)=5,4,ROUNDUP(DAY(tbl_raw_data[[#This Row],[updated_date]])/7,0))</f>
        <v>WEEK 4</v>
      </c>
      <c r="N6168" s="50" t="str">
        <f>UPPER(VLOOKUP(tbl_raw_data[[#This Row],[Analyst]],Settiings!$A$2:$B$16,2,0))</f>
        <v>NAVED</v>
      </c>
      <c r="O6168" s="50" t="str">
        <f>TRIM(UPPER(tbl_raw_data[[#This Row],[Outcome]]))</f>
        <v>APPROVE</v>
      </c>
      <c r="P6168" s="50" t="str">
        <f>TRIM(UPPER(tbl_raw_data[[#This Row],[Queue Name]]))</f>
        <v>CONSUMER PRE BUREAU</v>
      </c>
      <c r="Q6168" s="50" t="str">
        <f>IF(tbl_raw_data[[#This Row],[Time taken in min]]&lt;=Settiings!$D$2,"SLA_MET","SLA_NOT_MET")</f>
        <v>SLA_MET</v>
      </c>
      <c r="R6168" s="94"/>
    </row>
    <row r="6169" spans="1:18" x14ac:dyDescent="0.3">
      <c r="A6169" s="8" t="s">
        <v>7057</v>
      </c>
      <c r="B6169" s="9">
        <v>45167.621874999997</v>
      </c>
      <c r="C6169" s="10">
        <v>45167.632280092592</v>
      </c>
      <c r="D6169" s="11" t="s">
        <v>13</v>
      </c>
      <c r="E6169" s="12" t="s">
        <v>47</v>
      </c>
      <c r="F6169" s="11" t="s">
        <v>10</v>
      </c>
      <c r="G6169" s="13" t="s">
        <v>17</v>
      </c>
      <c r="H6169" s="78"/>
      <c r="I6169" s="48">
        <f>tbl_raw_data[[#This Row],[Date Actioned]]-tbl_raw_data[[#This Row],[Date Tagged]]</f>
        <v>1.0405092594737653E-2</v>
      </c>
      <c r="J6169" s="46">
        <f>HOUR(tbl_raw_data[[#This Row],[Time_taken]])*60+MINUTE(tbl_raw_data[[#This Row],[Time_taken]])+SECOND(tbl_raw_data[[#This Row],[Time_taken]])/60</f>
        <v>14.983333333333333</v>
      </c>
      <c r="K6169" s="52">
        <f>DATE(YEAR(tbl_raw_data[[#This Row],[Date Actioned]]),MONTH(tbl_raw_data[[#This Row],[Date Actioned]]),DAY(tbl_raw_data[[#This Row],[Date Actioned]]))</f>
        <v>45167</v>
      </c>
      <c r="L6169" s="50" t="str">
        <f>UPPER(TEXT(tbl_raw_data[[#This Row],[updated_date]],"MMMM"))</f>
        <v>AUGUST</v>
      </c>
      <c r="M6169" s="50" t="str">
        <f>"WEEK "&amp; IF(ROUNDUP(DAY(tbl_raw_data[[#This Row],[updated_date]])/7,0)=5,4,ROUNDUP(DAY(tbl_raw_data[[#This Row],[updated_date]])/7,0))</f>
        <v>WEEK 4</v>
      </c>
      <c r="N6169" s="50" t="str">
        <f>UPPER(VLOOKUP(tbl_raw_data[[#This Row],[Analyst]],Settiings!$A$2:$B$16,2,0))</f>
        <v>NITESH</v>
      </c>
      <c r="O6169" s="50" t="str">
        <f>TRIM(UPPER(tbl_raw_data[[#This Row],[Outcome]]))</f>
        <v>APPROVE</v>
      </c>
      <c r="P6169" s="50" t="str">
        <f>TRIM(UPPER(tbl_raw_data[[#This Row],[Queue Name]]))</f>
        <v>CONSUMER PRE BUREAU</v>
      </c>
      <c r="Q6169" s="50" t="str">
        <f>IF(tbl_raw_data[[#This Row],[Time taken in min]]&lt;=Settiings!$D$2,"SLA_MET","SLA_NOT_MET")</f>
        <v>SLA_MET</v>
      </c>
      <c r="R6169" s="94"/>
    </row>
    <row r="6170" spans="1:18" x14ac:dyDescent="0.3">
      <c r="A6170" s="8" t="s">
        <v>7060</v>
      </c>
      <c r="B6170" s="9">
        <v>45167.631747685184</v>
      </c>
      <c r="C6170" s="10">
        <v>45167.637106481481</v>
      </c>
      <c r="D6170" s="11" t="s">
        <v>13</v>
      </c>
      <c r="E6170" s="12" t="s">
        <v>47</v>
      </c>
      <c r="F6170" s="11" t="s">
        <v>53</v>
      </c>
      <c r="G6170" s="13" t="s">
        <v>17</v>
      </c>
      <c r="H6170" s="78"/>
      <c r="I6170" s="48">
        <f>tbl_raw_data[[#This Row],[Date Actioned]]-tbl_raw_data[[#This Row],[Date Tagged]]</f>
        <v>5.3587962975143455E-3</v>
      </c>
      <c r="J6170" s="46">
        <f>HOUR(tbl_raw_data[[#This Row],[Time_taken]])*60+MINUTE(tbl_raw_data[[#This Row],[Time_taken]])+SECOND(tbl_raw_data[[#This Row],[Time_taken]])/60</f>
        <v>7.7166666666666668</v>
      </c>
      <c r="K6170" s="52">
        <f>DATE(YEAR(tbl_raw_data[[#This Row],[Date Actioned]]),MONTH(tbl_raw_data[[#This Row],[Date Actioned]]),DAY(tbl_raw_data[[#This Row],[Date Actioned]]))</f>
        <v>45167</v>
      </c>
      <c r="L6170" s="50" t="str">
        <f>UPPER(TEXT(tbl_raw_data[[#This Row],[updated_date]],"MMMM"))</f>
        <v>AUGUST</v>
      </c>
      <c r="M6170" s="50" t="str">
        <f>"WEEK "&amp; IF(ROUNDUP(DAY(tbl_raw_data[[#This Row],[updated_date]])/7,0)=5,4,ROUNDUP(DAY(tbl_raw_data[[#This Row],[updated_date]])/7,0))</f>
        <v>WEEK 4</v>
      </c>
      <c r="N6170" s="50" t="str">
        <f>UPPER(VLOOKUP(tbl_raw_data[[#This Row],[Analyst]],Settiings!$A$2:$B$16,2,0))</f>
        <v>NAVED</v>
      </c>
      <c r="O6170" s="50" t="str">
        <f>TRIM(UPPER(tbl_raw_data[[#This Row],[Outcome]]))</f>
        <v>APPROVE</v>
      </c>
      <c r="P6170" s="50" t="str">
        <f>TRIM(UPPER(tbl_raw_data[[#This Row],[Queue Name]]))</f>
        <v>CONSUMER PRE BUREAU</v>
      </c>
      <c r="Q6170" s="50" t="str">
        <f>IF(tbl_raw_data[[#This Row],[Time taken in min]]&lt;=Settiings!$D$2,"SLA_MET","SLA_NOT_MET")</f>
        <v>SLA_MET</v>
      </c>
      <c r="R6170" s="94"/>
    </row>
    <row r="6171" spans="1:18" x14ac:dyDescent="0.3">
      <c r="A6171" s="8" t="s">
        <v>7062</v>
      </c>
      <c r="B6171" s="9">
        <v>45167.643819444442</v>
      </c>
      <c r="C6171" s="10">
        <v>45167.650763888887</v>
      </c>
      <c r="D6171" s="11" t="s">
        <v>13</v>
      </c>
      <c r="E6171" s="12" t="s">
        <v>9</v>
      </c>
      <c r="F6171" s="11" t="s">
        <v>53</v>
      </c>
      <c r="G6171" s="13" t="s">
        <v>17</v>
      </c>
      <c r="H6171" s="78"/>
      <c r="I6171" s="48">
        <f>tbl_raw_data[[#This Row],[Date Actioned]]-tbl_raw_data[[#This Row],[Date Tagged]]</f>
        <v>6.9444444452528842E-3</v>
      </c>
      <c r="J6171" s="46">
        <f>HOUR(tbl_raw_data[[#This Row],[Time_taken]])*60+MINUTE(tbl_raw_data[[#This Row],[Time_taken]])+SECOND(tbl_raw_data[[#This Row],[Time_taken]])/60</f>
        <v>10</v>
      </c>
      <c r="K6171" s="52">
        <f>DATE(YEAR(tbl_raw_data[[#This Row],[Date Actioned]]),MONTH(tbl_raw_data[[#This Row],[Date Actioned]]),DAY(tbl_raw_data[[#This Row],[Date Actioned]]))</f>
        <v>45167</v>
      </c>
      <c r="L6171" s="50" t="str">
        <f>UPPER(TEXT(tbl_raw_data[[#This Row],[updated_date]],"MMMM"))</f>
        <v>AUGUST</v>
      </c>
      <c r="M6171" s="50" t="str">
        <f>"WEEK "&amp; IF(ROUNDUP(DAY(tbl_raw_data[[#This Row],[updated_date]])/7,0)=5,4,ROUNDUP(DAY(tbl_raw_data[[#This Row],[updated_date]])/7,0))</f>
        <v>WEEK 4</v>
      </c>
      <c r="N6171" s="50" t="str">
        <f>UPPER(VLOOKUP(tbl_raw_data[[#This Row],[Analyst]],Settiings!$A$2:$B$16,2,0))</f>
        <v>NAVED</v>
      </c>
      <c r="O6171" s="50" t="str">
        <f>TRIM(UPPER(tbl_raw_data[[#This Row],[Outcome]]))</f>
        <v>APPROVE</v>
      </c>
      <c r="P6171" s="50" t="str">
        <f>TRIM(UPPER(tbl_raw_data[[#This Row],[Queue Name]]))</f>
        <v>CONSUMER EXISTING</v>
      </c>
      <c r="Q6171" s="50" t="str">
        <f>IF(tbl_raw_data[[#This Row],[Time taken in min]]&lt;=Settiings!$D$2,"SLA_MET","SLA_NOT_MET")</f>
        <v>SLA_MET</v>
      </c>
      <c r="R6171" s="94"/>
    </row>
    <row r="6172" spans="1:18" x14ac:dyDescent="0.3">
      <c r="A6172" s="8" t="s">
        <v>7063</v>
      </c>
      <c r="B6172" s="9">
        <v>45167.644756944443</v>
      </c>
      <c r="C6172" s="10">
        <v>45167.6481712963</v>
      </c>
      <c r="D6172" s="11" t="s">
        <v>13</v>
      </c>
      <c r="E6172" s="12" t="s">
        <v>9</v>
      </c>
      <c r="F6172" s="11" t="s">
        <v>50</v>
      </c>
      <c r="G6172" s="13" t="s">
        <v>17</v>
      </c>
      <c r="H6172" s="78"/>
      <c r="I6172" s="48">
        <f>tbl_raw_data[[#This Row],[Date Actioned]]-tbl_raw_data[[#This Row],[Date Tagged]]</f>
        <v>3.4143518569180742E-3</v>
      </c>
      <c r="J6172" s="46">
        <f>HOUR(tbl_raw_data[[#This Row],[Time_taken]])*60+MINUTE(tbl_raw_data[[#This Row],[Time_taken]])+SECOND(tbl_raw_data[[#This Row],[Time_taken]])/60</f>
        <v>4.916666666666667</v>
      </c>
      <c r="K6172" s="52">
        <f>DATE(YEAR(tbl_raw_data[[#This Row],[Date Actioned]]),MONTH(tbl_raw_data[[#This Row],[Date Actioned]]),DAY(tbl_raw_data[[#This Row],[Date Actioned]]))</f>
        <v>45167</v>
      </c>
      <c r="L6172" s="50" t="str">
        <f>UPPER(TEXT(tbl_raw_data[[#This Row],[updated_date]],"MMMM"))</f>
        <v>AUGUST</v>
      </c>
      <c r="M6172" s="50" t="str">
        <f>"WEEK "&amp; IF(ROUNDUP(DAY(tbl_raw_data[[#This Row],[updated_date]])/7,0)=5,4,ROUNDUP(DAY(tbl_raw_data[[#This Row],[updated_date]])/7,0))</f>
        <v>WEEK 4</v>
      </c>
      <c r="N6172" s="50" t="str">
        <f>UPPER(VLOOKUP(tbl_raw_data[[#This Row],[Analyst]],Settiings!$A$2:$B$16,2,0))</f>
        <v>SHAHID</v>
      </c>
      <c r="O6172" s="50" t="str">
        <f>TRIM(UPPER(tbl_raw_data[[#This Row],[Outcome]]))</f>
        <v>APPROVE</v>
      </c>
      <c r="P6172" s="50" t="str">
        <f>TRIM(UPPER(tbl_raw_data[[#This Row],[Queue Name]]))</f>
        <v>CONSUMER EXISTING</v>
      </c>
      <c r="Q6172" s="50" t="str">
        <f>IF(tbl_raw_data[[#This Row],[Time taken in min]]&lt;=Settiings!$D$2,"SLA_MET","SLA_NOT_MET")</f>
        <v>SLA_MET</v>
      </c>
      <c r="R6172" s="94"/>
    </row>
    <row r="6173" spans="1:18" x14ac:dyDescent="0.3">
      <c r="A6173" s="8" t="s">
        <v>7064</v>
      </c>
      <c r="B6173" s="9">
        <v>45167.645439814813</v>
      </c>
      <c r="C6173" s="10">
        <v>45167.650543981479</v>
      </c>
      <c r="D6173" s="11" t="s">
        <v>13</v>
      </c>
      <c r="E6173" s="12" t="s">
        <v>9</v>
      </c>
      <c r="F6173" s="11" t="s">
        <v>65</v>
      </c>
      <c r="G6173" s="13" t="s">
        <v>128</v>
      </c>
      <c r="H6173" s="78"/>
      <c r="I6173" s="48">
        <f>tbl_raw_data[[#This Row],[Date Actioned]]-tbl_raw_data[[#This Row],[Date Tagged]]</f>
        <v>5.1041666665696539E-3</v>
      </c>
      <c r="J6173" s="46">
        <f>HOUR(tbl_raw_data[[#This Row],[Time_taken]])*60+MINUTE(tbl_raw_data[[#This Row],[Time_taken]])+SECOND(tbl_raw_data[[#This Row],[Time_taken]])/60</f>
        <v>7.35</v>
      </c>
      <c r="K6173" s="52">
        <f>DATE(YEAR(tbl_raw_data[[#This Row],[Date Actioned]]),MONTH(tbl_raw_data[[#This Row],[Date Actioned]]),DAY(tbl_raw_data[[#This Row],[Date Actioned]]))</f>
        <v>45167</v>
      </c>
      <c r="L6173" s="50" t="str">
        <f>UPPER(TEXT(tbl_raw_data[[#This Row],[updated_date]],"MMMM"))</f>
        <v>AUGUST</v>
      </c>
      <c r="M6173" s="50" t="str">
        <f>"WEEK "&amp; IF(ROUNDUP(DAY(tbl_raw_data[[#This Row],[updated_date]])/7,0)=5,4,ROUNDUP(DAY(tbl_raw_data[[#This Row],[updated_date]])/7,0))</f>
        <v>WEEK 4</v>
      </c>
      <c r="N6173" s="50" t="str">
        <f>UPPER(VLOOKUP(tbl_raw_data[[#This Row],[Analyst]],Settiings!$A$2:$B$16,2,0))</f>
        <v>SAM</v>
      </c>
      <c r="O6173" s="50" t="str">
        <f>TRIM(UPPER(tbl_raw_data[[#This Row],[Outcome]]))</f>
        <v>APPROVE</v>
      </c>
      <c r="P6173" s="50" t="str">
        <f>TRIM(UPPER(tbl_raw_data[[#This Row],[Queue Name]]))</f>
        <v>CONSUMER EXISTING</v>
      </c>
      <c r="Q6173" s="50" t="str">
        <f>IF(tbl_raw_data[[#This Row],[Time taken in min]]&lt;=Settiings!$D$2,"SLA_MET","SLA_NOT_MET")</f>
        <v>SLA_MET</v>
      </c>
      <c r="R6173" s="94"/>
    </row>
    <row r="6174" spans="1:18" x14ac:dyDescent="0.3">
      <c r="A6174" s="8" t="s">
        <v>7065</v>
      </c>
      <c r="B6174" s="9">
        <v>45167.648495370369</v>
      </c>
      <c r="C6174" s="10">
        <v>45167.661469907405</v>
      </c>
      <c r="D6174" s="11" t="s">
        <v>17</v>
      </c>
      <c r="E6174" s="12" t="s">
        <v>19</v>
      </c>
      <c r="F6174" s="11" t="s">
        <v>76</v>
      </c>
      <c r="G6174" s="13"/>
      <c r="H6174" s="78"/>
      <c r="I6174" s="48">
        <f>tbl_raw_data[[#This Row],[Date Actioned]]-tbl_raw_data[[#This Row],[Date Tagged]]</f>
        <v>1.2974537035916001E-2</v>
      </c>
      <c r="J6174" s="46">
        <f>HOUR(tbl_raw_data[[#This Row],[Time_taken]])*60+MINUTE(tbl_raw_data[[#This Row],[Time_taken]])+SECOND(tbl_raw_data[[#This Row],[Time_taken]])/60</f>
        <v>18.683333333333334</v>
      </c>
      <c r="K6174" s="52">
        <f>DATE(YEAR(tbl_raw_data[[#This Row],[Date Actioned]]),MONTH(tbl_raw_data[[#This Row],[Date Actioned]]),DAY(tbl_raw_data[[#This Row],[Date Actioned]]))</f>
        <v>45167</v>
      </c>
      <c r="L6174" s="50" t="str">
        <f>UPPER(TEXT(tbl_raw_data[[#This Row],[updated_date]],"MMMM"))</f>
        <v>AUGUST</v>
      </c>
      <c r="M6174" s="50" t="str">
        <f>"WEEK "&amp; IF(ROUNDUP(DAY(tbl_raw_data[[#This Row],[updated_date]])/7,0)=5,4,ROUNDUP(DAY(tbl_raw_data[[#This Row],[updated_date]])/7,0))</f>
        <v>WEEK 4</v>
      </c>
      <c r="N6174" s="50" t="str">
        <f>UPPER(VLOOKUP(tbl_raw_data[[#This Row],[Analyst]],Settiings!$A$2:$B$16,2,0))</f>
        <v>ROHAN</v>
      </c>
      <c r="O6174" s="50" t="str">
        <f>TRIM(UPPER(tbl_raw_data[[#This Row],[Outcome]]))</f>
        <v>APPROVE</v>
      </c>
      <c r="P6174" s="50" t="str">
        <f>TRIM(UPPER(tbl_raw_data[[#This Row],[Queue Name]]))</f>
        <v>CONSUMER POST BUREAU</v>
      </c>
      <c r="Q6174" s="50" t="str">
        <f>IF(tbl_raw_data[[#This Row],[Time taken in min]]&lt;=Settiings!$D$2,"SLA_MET","SLA_NOT_MET")</f>
        <v>SLA_MET</v>
      </c>
      <c r="R6174" s="94"/>
    </row>
    <row r="6175" spans="1:18" x14ac:dyDescent="0.3">
      <c r="A6175" s="8" t="s">
        <v>7067</v>
      </c>
      <c r="B6175" s="9">
        <v>45167.653055555558</v>
      </c>
      <c r="C6175" s="10">
        <v>45167.660393518519</v>
      </c>
      <c r="D6175" s="11" t="s">
        <v>13</v>
      </c>
      <c r="E6175" s="12" t="s">
        <v>47</v>
      </c>
      <c r="F6175" s="11" t="s">
        <v>53</v>
      </c>
      <c r="G6175" s="13" t="s">
        <v>185</v>
      </c>
      <c r="H6175" s="78"/>
      <c r="I6175" s="48">
        <f>tbl_raw_data[[#This Row],[Date Actioned]]-tbl_raw_data[[#This Row],[Date Tagged]]</f>
        <v>7.3379629611736163E-3</v>
      </c>
      <c r="J6175" s="46">
        <f>HOUR(tbl_raw_data[[#This Row],[Time_taken]])*60+MINUTE(tbl_raw_data[[#This Row],[Time_taken]])+SECOND(tbl_raw_data[[#This Row],[Time_taken]])/60</f>
        <v>10.566666666666666</v>
      </c>
      <c r="K6175" s="52">
        <f>DATE(YEAR(tbl_raw_data[[#This Row],[Date Actioned]]),MONTH(tbl_raw_data[[#This Row],[Date Actioned]]),DAY(tbl_raw_data[[#This Row],[Date Actioned]]))</f>
        <v>45167</v>
      </c>
      <c r="L6175" s="50" t="str">
        <f>UPPER(TEXT(tbl_raw_data[[#This Row],[updated_date]],"MMMM"))</f>
        <v>AUGUST</v>
      </c>
      <c r="M6175" s="50" t="str">
        <f>"WEEK "&amp; IF(ROUNDUP(DAY(tbl_raw_data[[#This Row],[updated_date]])/7,0)=5,4,ROUNDUP(DAY(tbl_raw_data[[#This Row],[updated_date]])/7,0))</f>
        <v>WEEK 4</v>
      </c>
      <c r="N6175" s="50" t="str">
        <f>UPPER(VLOOKUP(tbl_raw_data[[#This Row],[Analyst]],Settiings!$A$2:$B$16,2,0))</f>
        <v>NAVED</v>
      </c>
      <c r="O6175" s="50" t="str">
        <f>TRIM(UPPER(tbl_raw_data[[#This Row],[Outcome]]))</f>
        <v>APPROVE</v>
      </c>
      <c r="P6175" s="50" t="str">
        <f>TRIM(UPPER(tbl_raw_data[[#This Row],[Queue Name]]))</f>
        <v>CONSUMER PRE BUREAU</v>
      </c>
      <c r="Q6175" s="50" t="str">
        <f>IF(tbl_raw_data[[#This Row],[Time taken in min]]&lt;=Settiings!$D$2,"SLA_MET","SLA_NOT_MET")</f>
        <v>SLA_MET</v>
      </c>
      <c r="R6175" s="94"/>
    </row>
    <row r="6176" spans="1:18" x14ac:dyDescent="0.3">
      <c r="A6176" s="8" t="s">
        <v>7069</v>
      </c>
      <c r="B6176" s="9">
        <v>45167.657025462962</v>
      </c>
      <c r="C6176" s="10">
        <v>45167.676076388889</v>
      </c>
      <c r="D6176" s="11" t="s">
        <v>27</v>
      </c>
      <c r="E6176" s="12" t="s">
        <v>9</v>
      </c>
      <c r="F6176" s="11" t="s">
        <v>50</v>
      </c>
      <c r="G6176" s="13" t="s">
        <v>835</v>
      </c>
      <c r="H6176" s="78"/>
      <c r="I6176" s="48">
        <f>tbl_raw_data[[#This Row],[Date Actioned]]-tbl_raw_data[[#This Row],[Date Tagged]]</f>
        <v>1.9050925926421769E-2</v>
      </c>
      <c r="J6176" s="46">
        <f>HOUR(tbl_raw_data[[#This Row],[Time_taken]])*60+MINUTE(tbl_raw_data[[#This Row],[Time_taken]])+SECOND(tbl_raw_data[[#This Row],[Time_taken]])/60</f>
        <v>27.433333333333334</v>
      </c>
      <c r="K6176" s="52">
        <f>DATE(YEAR(tbl_raw_data[[#This Row],[Date Actioned]]),MONTH(tbl_raw_data[[#This Row],[Date Actioned]]),DAY(tbl_raw_data[[#This Row],[Date Actioned]]))</f>
        <v>45167</v>
      </c>
      <c r="L6176" s="50" t="str">
        <f>UPPER(TEXT(tbl_raw_data[[#This Row],[updated_date]],"MMMM"))</f>
        <v>AUGUST</v>
      </c>
      <c r="M6176" s="50" t="str">
        <f>"WEEK "&amp; IF(ROUNDUP(DAY(tbl_raw_data[[#This Row],[updated_date]])/7,0)=5,4,ROUNDUP(DAY(tbl_raw_data[[#This Row],[updated_date]])/7,0))</f>
        <v>WEEK 4</v>
      </c>
      <c r="N6176" s="50" t="str">
        <f>UPPER(VLOOKUP(tbl_raw_data[[#This Row],[Analyst]],Settiings!$A$2:$B$16,2,0))</f>
        <v>SHAHID</v>
      </c>
      <c r="O6176" s="50" t="str">
        <f>TRIM(UPPER(tbl_raw_data[[#This Row],[Outcome]]))</f>
        <v>DECLINE</v>
      </c>
      <c r="P6176" s="50" t="str">
        <f>TRIM(UPPER(tbl_raw_data[[#This Row],[Queue Name]]))</f>
        <v>CONSUMER EXISTING</v>
      </c>
      <c r="Q6176" s="50" t="str">
        <f>IF(tbl_raw_data[[#This Row],[Time taken in min]]&lt;=Settiings!$D$2,"SLA_MET","SLA_NOT_MET")</f>
        <v>SLA_NOT_MET</v>
      </c>
      <c r="R6176" s="94"/>
    </row>
    <row r="6177" spans="1:18" x14ac:dyDescent="0.3">
      <c r="A6177" s="8" t="s">
        <v>7070</v>
      </c>
      <c r="B6177" s="9">
        <v>45167.65997685185</v>
      </c>
      <c r="C6177" s="10">
        <v>45167.671481481484</v>
      </c>
      <c r="D6177" s="11" t="s">
        <v>17</v>
      </c>
      <c r="E6177" s="12" t="s">
        <v>9</v>
      </c>
      <c r="F6177" s="11" t="s">
        <v>65</v>
      </c>
      <c r="G6177" s="13"/>
      <c r="H6177" s="78"/>
      <c r="I6177" s="48">
        <f>tbl_raw_data[[#This Row],[Date Actioned]]-tbl_raw_data[[#This Row],[Date Tagged]]</f>
        <v>1.1504629634146113E-2</v>
      </c>
      <c r="J6177" s="46">
        <f>HOUR(tbl_raw_data[[#This Row],[Time_taken]])*60+MINUTE(tbl_raw_data[[#This Row],[Time_taken]])+SECOND(tbl_raw_data[[#This Row],[Time_taken]])/60</f>
        <v>16.566666666666666</v>
      </c>
      <c r="K6177" s="52">
        <f>DATE(YEAR(tbl_raw_data[[#This Row],[Date Actioned]]),MONTH(tbl_raw_data[[#This Row],[Date Actioned]]),DAY(tbl_raw_data[[#This Row],[Date Actioned]]))</f>
        <v>45167</v>
      </c>
      <c r="L6177" s="50" t="str">
        <f>UPPER(TEXT(tbl_raw_data[[#This Row],[updated_date]],"MMMM"))</f>
        <v>AUGUST</v>
      </c>
      <c r="M6177" s="50" t="str">
        <f>"WEEK "&amp; IF(ROUNDUP(DAY(tbl_raw_data[[#This Row],[updated_date]])/7,0)=5,4,ROUNDUP(DAY(tbl_raw_data[[#This Row],[updated_date]])/7,0))</f>
        <v>WEEK 4</v>
      </c>
      <c r="N6177" s="50" t="str">
        <f>UPPER(VLOOKUP(tbl_raw_data[[#This Row],[Analyst]],Settiings!$A$2:$B$16,2,0))</f>
        <v>SAM</v>
      </c>
      <c r="O6177" s="50" t="str">
        <f>TRIM(UPPER(tbl_raw_data[[#This Row],[Outcome]]))</f>
        <v>APPROVE</v>
      </c>
      <c r="P6177" s="50" t="str">
        <f>TRIM(UPPER(tbl_raw_data[[#This Row],[Queue Name]]))</f>
        <v>CONSUMER EXISTING</v>
      </c>
      <c r="Q6177" s="50" t="str">
        <f>IF(tbl_raw_data[[#This Row],[Time taken in min]]&lt;=Settiings!$D$2,"SLA_MET","SLA_NOT_MET")</f>
        <v>SLA_MET</v>
      </c>
      <c r="R6177" s="94"/>
    </row>
    <row r="6178" spans="1:18" x14ac:dyDescent="0.3">
      <c r="A6178" s="8" t="s">
        <v>7071</v>
      </c>
      <c r="B6178" s="9">
        <v>45167.661643518521</v>
      </c>
      <c r="C6178" s="10">
        <v>45167.673564814817</v>
      </c>
      <c r="D6178" s="11" t="s">
        <v>37</v>
      </c>
      <c r="E6178" s="12" t="s">
        <v>19</v>
      </c>
      <c r="F6178" s="11" t="s">
        <v>50</v>
      </c>
      <c r="G6178" s="13"/>
      <c r="H6178" s="78"/>
      <c r="I6178" s="48">
        <f>tbl_raw_data[[#This Row],[Date Actioned]]-tbl_raw_data[[#This Row],[Date Tagged]]</f>
        <v>1.1921296296350192E-2</v>
      </c>
      <c r="J6178" s="46">
        <f>HOUR(tbl_raw_data[[#This Row],[Time_taken]])*60+MINUTE(tbl_raw_data[[#This Row],[Time_taken]])+SECOND(tbl_raw_data[[#This Row],[Time_taken]])/60</f>
        <v>17.166666666666668</v>
      </c>
      <c r="K6178" s="52">
        <f>DATE(YEAR(tbl_raw_data[[#This Row],[Date Actioned]]),MONTH(tbl_raw_data[[#This Row],[Date Actioned]]),DAY(tbl_raw_data[[#This Row],[Date Actioned]]))</f>
        <v>45167</v>
      </c>
      <c r="L6178" s="50" t="str">
        <f>UPPER(TEXT(tbl_raw_data[[#This Row],[updated_date]],"MMMM"))</f>
        <v>AUGUST</v>
      </c>
      <c r="M6178" s="50" t="str">
        <f>"WEEK "&amp; IF(ROUNDUP(DAY(tbl_raw_data[[#This Row],[updated_date]])/7,0)=5,4,ROUNDUP(DAY(tbl_raw_data[[#This Row],[updated_date]])/7,0))</f>
        <v>WEEK 4</v>
      </c>
      <c r="N6178" s="50" t="str">
        <f>UPPER(VLOOKUP(tbl_raw_data[[#This Row],[Analyst]],Settiings!$A$2:$B$16,2,0))</f>
        <v>SHAHID</v>
      </c>
      <c r="O6178" s="50" t="str">
        <f>TRIM(UPPER(tbl_raw_data[[#This Row],[Outcome]]))</f>
        <v>DECLINE</v>
      </c>
      <c r="P6178" s="50" t="str">
        <f>TRIM(UPPER(tbl_raw_data[[#This Row],[Queue Name]]))</f>
        <v>CONSUMER POST BUREAU</v>
      </c>
      <c r="Q6178" s="50" t="str">
        <f>IF(tbl_raw_data[[#This Row],[Time taken in min]]&lt;=Settiings!$D$2,"SLA_MET","SLA_NOT_MET")</f>
        <v>SLA_MET</v>
      </c>
      <c r="R6178" s="94"/>
    </row>
    <row r="6179" spans="1:18" x14ac:dyDescent="0.3">
      <c r="A6179" s="8" t="s">
        <v>7072</v>
      </c>
      <c r="B6179" s="9">
        <v>45167.662361111114</v>
      </c>
      <c r="C6179" s="10">
        <v>45167.671817129631</v>
      </c>
      <c r="D6179" s="11" t="s">
        <v>37</v>
      </c>
      <c r="E6179" s="12" t="s">
        <v>9</v>
      </c>
      <c r="F6179" s="11" t="s">
        <v>43</v>
      </c>
      <c r="G6179" s="13"/>
      <c r="H6179" s="78"/>
      <c r="I6179" s="48">
        <f>tbl_raw_data[[#This Row],[Date Actioned]]-tbl_raw_data[[#This Row],[Date Tagged]]</f>
        <v>9.4560185170848854E-3</v>
      </c>
      <c r="J6179" s="46">
        <f>HOUR(tbl_raw_data[[#This Row],[Time_taken]])*60+MINUTE(tbl_raw_data[[#This Row],[Time_taken]])+SECOND(tbl_raw_data[[#This Row],[Time_taken]])/60</f>
        <v>13.616666666666667</v>
      </c>
      <c r="K6179" s="52">
        <f>DATE(YEAR(tbl_raw_data[[#This Row],[Date Actioned]]),MONTH(tbl_raw_data[[#This Row],[Date Actioned]]),DAY(tbl_raw_data[[#This Row],[Date Actioned]]))</f>
        <v>45167</v>
      </c>
      <c r="L6179" s="50" t="str">
        <f>UPPER(TEXT(tbl_raw_data[[#This Row],[updated_date]],"MMMM"))</f>
        <v>AUGUST</v>
      </c>
      <c r="M6179" s="50" t="str">
        <f>"WEEK "&amp; IF(ROUNDUP(DAY(tbl_raw_data[[#This Row],[updated_date]])/7,0)=5,4,ROUNDUP(DAY(tbl_raw_data[[#This Row],[updated_date]])/7,0))</f>
        <v>WEEK 4</v>
      </c>
      <c r="N6179" s="50" t="str">
        <f>UPPER(VLOOKUP(tbl_raw_data[[#This Row],[Analyst]],Settiings!$A$2:$B$16,2,0))</f>
        <v>MERCEDES</v>
      </c>
      <c r="O6179" s="50" t="str">
        <f>TRIM(UPPER(tbl_raw_data[[#This Row],[Outcome]]))</f>
        <v>DECLINE</v>
      </c>
      <c r="P6179" s="50" t="str">
        <f>TRIM(UPPER(tbl_raw_data[[#This Row],[Queue Name]]))</f>
        <v>CONSUMER EXISTING</v>
      </c>
      <c r="Q6179" s="50" t="str">
        <f>IF(tbl_raw_data[[#This Row],[Time taken in min]]&lt;=Settiings!$D$2,"SLA_MET","SLA_NOT_MET")</f>
        <v>SLA_MET</v>
      </c>
      <c r="R6179" s="94"/>
    </row>
    <row r="6180" spans="1:18" x14ac:dyDescent="0.3">
      <c r="A6180" s="8" t="s">
        <v>7073</v>
      </c>
      <c r="B6180" s="9">
        <v>45167.664236111108</v>
      </c>
      <c r="C6180" s="10">
        <v>45167.668761574074</v>
      </c>
      <c r="D6180" s="11" t="s">
        <v>13</v>
      </c>
      <c r="E6180" s="12" t="s">
        <v>19</v>
      </c>
      <c r="F6180" s="11" t="s">
        <v>70</v>
      </c>
      <c r="G6180" s="13" t="s">
        <v>17</v>
      </c>
      <c r="H6180" s="78"/>
      <c r="I6180" s="48">
        <f>tbl_raw_data[[#This Row],[Date Actioned]]-tbl_raw_data[[#This Row],[Date Tagged]]</f>
        <v>4.5254629658302292E-3</v>
      </c>
      <c r="J6180" s="46">
        <f>HOUR(tbl_raw_data[[#This Row],[Time_taken]])*60+MINUTE(tbl_raw_data[[#This Row],[Time_taken]])+SECOND(tbl_raw_data[[#This Row],[Time_taken]])/60</f>
        <v>6.5166666666666666</v>
      </c>
      <c r="K6180" s="52">
        <f>DATE(YEAR(tbl_raw_data[[#This Row],[Date Actioned]]),MONTH(tbl_raw_data[[#This Row],[Date Actioned]]),DAY(tbl_raw_data[[#This Row],[Date Actioned]]))</f>
        <v>45167</v>
      </c>
      <c r="L6180" s="50" t="str">
        <f>UPPER(TEXT(tbl_raw_data[[#This Row],[updated_date]],"MMMM"))</f>
        <v>AUGUST</v>
      </c>
      <c r="M6180" s="50" t="str">
        <f>"WEEK "&amp; IF(ROUNDUP(DAY(tbl_raw_data[[#This Row],[updated_date]])/7,0)=5,4,ROUNDUP(DAY(tbl_raw_data[[#This Row],[updated_date]])/7,0))</f>
        <v>WEEK 4</v>
      </c>
      <c r="N6180" s="50" t="str">
        <f>UPPER(VLOOKUP(tbl_raw_data[[#This Row],[Analyst]],Settiings!$A$2:$B$16,2,0))</f>
        <v>ASIF</v>
      </c>
      <c r="O6180" s="50" t="str">
        <f>TRIM(UPPER(tbl_raw_data[[#This Row],[Outcome]]))</f>
        <v>APPROVE</v>
      </c>
      <c r="P6180" s="50" t="str">
        <f>TRIM(UPPER(tbl_raw_data[[#This Row],[Queue Name]]))</f>
        <v>CONSUMER POST BUREAU</v>
      </c>
      <c r="Q6180" s="50" t="str">
        <f>IF(tbl_raw_data[[#This Row],[Time taken in min]]&lt;=Settiings!$D$2,"SLA_MET","SLA_NOT_MET")</f>
        <v>SLA_MET</v>
      </c>
      <c r="R6180" s="94"/>
    </row>
    <row r="6181" spans="1:18" x14ac:dyDescent="0.3">
      <c r="A6181" s="8" t="s">
        <v>7074</v>
      </c>
      <c r="B6181" s="9">
        <v>45167.669895833336</v>
      </c>
      <c r="C6181" s="10">
        <v>45167.677094907405</v>
      </c>
      <c r="D6181" s="11" t="s">
        <v>13</v>
      </c>
      <c r="E6181" s="12" t="s">
        <v>9</v>
      </c>
      <c r="F6181" s="11" t="s">
        <v>43</v>
      </c>
      <c r="G6181" s="13" t="s">
        <v>17</v>
      </c>
      <c r="H6181" s="78"/>
      <c r="I6181" s="48">
        <f>tbl_raw_data[[#This Row],[Date Actioned]]-tbl_raw_data[[#This Row],[Date Tagged]]</f>
        <v>7.1990740689216182E-3</v>
      </c>
      <c r="J6181" s="46">
        <f>HOUR(tbl_raw_data[[#This Row],[Time_taken]])*60+MINUTE(tbl_raw_data[[#This Row],[Time_taken]])+SECOND(tbl_raw_data[[#This Row],[Time_taken]])/60</f>
        <v>10.366666666666667</v>
      </c>
      <c r="K6181" s="52">
        <f>DATE(YEAR(tbl_raw_data[[#This Row],[Date Actioned]]),MONTH(tbl_raw_data[[#This Row],[Date Actioned]]),DAY(tbl_raw_data[[#This Row],[Date Actioned]]))</f>
        <v>45167</v>
      </c>
      <c r="L6181" s="50" t="str">
        <f>UPPER(TEXT(tbl_raw_data[[#This Row],[updated_date]],"MMMM"))</f>
        <v>AUGUST</v>
      </c>
      <c r="M6181" s="50" t="str">
        <f>"WEEK "&amp; IF(ROUNDUP(DAY(tbl_raw_data[[#This Row],[updated_date]])/7,0)=5,4,ROUNDUP(DAY(tbl_raw_data[[#This Row],[updated_date]])/7,0))</f>
        <v>WEEK 4</v>
      </c>
      <c r="N6181" s="50" t="str">
        <f>UPPER(VLOOKUP(tbl_raw_data[[#This Row],[Analyst]],Settiings!$A$2:$B$16,2,0))</f>
        <v>MERCEDES</v>
      </c>
      <c r="O6181" s="50" t="str">
        <f>TRIM(UPPER(tbl_raw_data[[#This Row],[Outcome]]))</f>
        <v>APPROVE</v>
      </c>
      <c r="P6181" s="50" t="str">
        <f>TRIM(UPPER(tbl_raw_data[[#This Row],[Queue Name]]))</f>
        <v>CONSUMER EXISTING</v>
      </c>
      <c r="Q6181" s="50" t="str">
        <f>IF(tbl_raw_data[[#This Row],[Time taken in min]]&lt;=Settiings!$D$2,"SLA_MET","SLA_NOT_MET")</f>
        <v>SLA_MET</v>
      </c>
      <c r="R6181" s="94"/>
    </row>
    <row r="6182" spans="1:18" x14ac:dyDescent="0.3">
      <c r="A6182" s="8" t="s">
        <v>7075</v>
      </c>
      <c r="B6182" s="9">
        <v>45167.669930555552</v>
      </c>
      <c r="C6182" s="10">
        <v>45167.673900462964</v>
      </c>
      <c r="D6182" s="11" t="s">
        <v>13</v>
      </c>
      <c r="E6182" s="12" t="s">
        <v>9</v>
      </c>
      <c r="F6182" s="11" t="s">
        <v>53</v>
      </c>
      <c r="G6182" s="13" t="s">
        <v>17</v>
      </c>
      <c r="H6182" s="78"/>
      <c r="I6182" s="48">
        <f>tbl_raw_data[[#This Row],[Date Actioned]]-tbl_raw_data[[#This Row],[Date Tagged]]</f>
        <v>3.9699074113741517E-3</v>
      </c>
      <c r="J6182" s="46">
        <f>HOUR(tbl_raw_data[[#This Row],[Time_taken]])*60+MINUTE(tbl_raw_data[[#This Row],[Time_taken]])+SECOND(tbl_raw_data[[#This Row],[Time_taken]])/60</f>
        <v>5.7166666666666668</v>
      </c>
      <c r="K6182" s="52">
        <f>DATE(YEAR(tbl_raw_data[[#This Row],[Date Actioned]]),MONTH(tbl_raw_data[[#This Row],[Date Actioned]]),DAY(tbl_raw_data[[#This Row],[Date Actioned]]))</f>
        <v>45167</v>
      </c>
      <c r="L6182" s="50" t="str">
        <f>UPPER(TEXT(tbl_raw_data[[#This Row],[updated_date]],"MMMM"))</f>
        <v>AUGUST</v>
      </c>
      <c r="M6182" s="50" t="str">
        <f>"WEEK "&amp; IF(ROUNDUP(DAY(tbl_raw_data[[#This Row],[updated_date]])/7,0)=5,4,ROUNDUP(DAY(tbl_raw_data[[#This Row],[updated_date]])/7,0))</f>
        <v>WEEK 4</v>
      </c>
      <c r="N6182" s="50" t="str">
        <f>UPPER(VLOOKUP(tbl_raw_data[[#This Row],[Analyst]],Settiings!$A$2:$B$16,2,0))</f>
        <v>NAVED</v>
      </c>
      <c r="O6182" s="50" t="str">
        <f>TRIM(UPPER(tbl_raw_data[[#This Row],[Outcome]]))</f>
        <v>APPROVE</v>
      </c>
      <c r="P6182" s="50" t="str">
        <f>TRIM(UPPER(tbl_raw_data[[#This Row],[Queue Name]]))</f>
        <v>CONSUMER EXISTING</v>
      </c>
      <c r="Q6182" s="50" t="str">
        <f>IF(tbl_raw_data[[#This Row],[Time taken in min]]&lt;=Settiings!$D$2,"SLA_MET","SLA_NOT_MET")</f>
        <v>SLA_MET</v>
      </c>
      <c r="R6182" s="94"/>
    </row>
    <row r="6183" spans="1:18" x14ac:dyDescent="0.3">
      <c r="A6183" s="8" t="s">
        <v>7076</v>
      </c>
      <c r="B6183" s="9">
        <v>45167.671550925923</v>
      </c>
      <c r="C6183" s="10">
        <v>45167.677870370368</v>
      </c>
      <c r="D6183" s="11" t="s">
        <v>13</v>
      </c>
      <c r="E6183" s="12" t="s">
        <v>9</v>
      </c>
      <c r="F6183" s="11" t="s">
        <v>53</v>
      </c>
      <c r="G6183" s="13" t="s">
        <v>17</v>
      </c>
      <c r="H6183" s="78"/>
      <c r="I6183" s="48">
        <f>tbl_raw_data[[#This Row],[Date Actioned]]-tbl_raw_data[[#This Row],[Date Tagged]]</f>
        <v>6.3194444446708076E-3</v>
      </c>
      <c r="J6183" s="46">
        <f>HOUR(tbl_raw_data[[#This Row],[Time_taken]])*60+MINUTE(tbl_raw_data[[#This Row],[Time_taken]])+SECOND(tbl_raw_data[[#This Row],[Time_taken]])/60</f>
        <v>9.1</v>
      </c>
      <c r="K6183" s="52">
        <f>DATE(YEAR(tbl_raw_data[[#This Row],[Date Actioned]]),MONTH(tbl_raw_data[[#This Row],[Date Actioned]]),DAY(tbl_raw_data[[#This Row],[Date Actioned]]))</f>
        <v>45167</v>
      </c>
      <c r="L6183" s="50" t="str">
        <f>UPPER(TEXT(tbl_raw_data[[#This Row],[updated_date]],"MMMM"))</f>
        <v>AUGUST</v>
      </c>
      <c r="M6183" s="50" t="str">
        <f>"WEEK "&amp; IF(ROUNDUP(DAY(tbl_raw_data[[#This Row],[updated_date]])/7,0)=5,4,ROUNDUP(DAY(tbl_raw_data[[#This Row],[updated_date]])/7,0))</f>
        <v>WEEK 4</v>
      </c>
      <c r="N6183" s="50" t="str">
        <f>UPPER(VLOOKUP(tbl_raw_data[[#This Row],[Analyst]],Settiings!$A$2:$B$16,2,0))</f>
        <v>NAVED</v>
      </c>
      <c r="O6183" s="50" t="str">
        <f>TRIM(UPPER(tbl_raw_data[[#This Row],[Outcome]]))</f>
        <v>APPROVE</v>
      </c>
      <c r="P6183" s="50" t="str">
        <f>TRIM(UPPER(tbl_raw_data[[#This Row],[Queue Name]]))</f>
        <v>CONSUMER EXISTING</v>
      </c>
      <c r="Q6183" s="50" t="str">
        <f>IF(tbl_raw_data[[#This Row],[Time taken in min]]&lt;=Settiings!$D$2,"SLA_MET","SLA_NOT_MET")</f>
        <v>SLA_MET</v>
      </c>
      <c r="R6183" s="94"/>
    </row>
    <row r="6184" spans="1:18" x14ac:dyDescent="0.3">
      <c r="A6184" s="8" t="s">
        <v>7078</v>
      </c>
      <c r="B6184" s="9">
        <v>45167.675740740742</v>
      </c>
      <c r="C6184" s="10">
        <v>45167.690254629626</v>
      </c>
      <c r="D6184" s="11" t="s">
        <v>13</v>
      </c>
      <c r="E6184" s="12" t="s">
        <v>47</v>
      </c>
      <c r="F6184" s="11" t="s">
        <v>10</v>
      </c>
      <c r="G6184" s="13" t="s">
        <v>17</v>
      </c>
      <c r="H6184" s="78"/>
      <c r="I6184" s="48">
        <f>tbl_raw_data[[#This Row],[Date Actioned]]-tbl_raw_data[[#This Row],[Date Tagged]]</f>
        <v>1.4513888883811887E-2</v>
      </c>
      <c r="J6184" s="46">
        <f>HOUR(tbl_raw_data[[#This Row],[Time_taken]])*60+MINUTE(tbl_raw_data[[#This Row],[Time_taken]])+SECOND(tbl_raw_data[[#This Row],[Time_taken]])/60</f>
        <v>20.9</v>
      </c>
      <c r="K6184" s="52">
        <f>DATE(YEAR(tbl_raw_data[[#This Row],[Date Actioned]]),MONTH(tbl_raw_data[[#This Row],[Date Actioned]]),DAY(tbl_raw_data[[#This Row],[Date Actioned]]))</f>
        <v>45167</v>
      </c>
      <c r="L6184" s="50" t="str">
        <f>UPPER(TEXT(tbl_raw_data[[#This Row],[updated_date]],"MMMM"))</f>
        <v>AUGUST</v>
      </c>
      <c r="M6184" s="50" t="str">
        <f>"WEEK "&amp; IF(ROUNDUP(DAY(tbl_raw_data[[#This Row],[updated_date]])/7,0)=5,4,ROUNDUP(DAY(tbl_raw_data[[#This Row],[updated_date]])/7,0))</f>
        <v>WEEK 4</v>
      </c>
      <c r="N6184" s="50" t="str">
        <f>UPPER(VLOOKUP(tbl_raw_data[[#This Row],[Analyst]],Settiings!$A$2:$B$16,2,0))</f>
        <v>NITESH</v>
      </c>
      <c r="O6184" s="50" t="str">
        <f>TRIM(UPPER(tbl_raw_data[[#This Row],[Outcome]]))</f>
        <v>APPROVE</v>
      </c>
      <c r="P6184" s="50" t="str">
        <f>TRIM(UPPER(tbl_raw_data[[#This Row],[Queue Name]]))</f>
        <v>CONSUMER PRE BUREAU</v>
      </c>
      <c r="Q6184" s="50" t="str">
        <f>IF(tbl_raw_data[[#This Row],[Time taken in min]]&lt;=Settiings!$D$2,"SLA_MET","SLA_NOT_MET")</f>
        <v>SLA_NOT_MET</v>
      </c>
      <c r="R6184" s="94"/>
    </row>
    <row r="6185" spans="1:18" x14ac:dyDescent="0.3">
      <c r="A6185" s="8" t="s">
        <v>7079</v>
      </c>
      <c r="B6185" s="9">
        <v>45167.677743055552</v>
      </c>
      <c r="C6185" s="10">
        <v>45167.682372685187</v>
      </c>
      <c r="D6185" s="11" t="s">
        <v>13</v>
      </c>
      <c r="E6185" s="12" t="s">
        <v>47</v>
      </c>
      <c r="F6185" s="11" t="s">
        <v>53</v>
      </c>
      <c r="G6185" s="13" t="s">
        <v>41</v>
      </c>
      <c r="H6185" s="78"/>
      <c r="I6185" s="48">
        <f>tbl_raw_data[[#This Row],[Date Actioned]]-tbl_raw_data[[#This Row],[Date Tagged]]</f>
        <v>4.6296296350192279E-3</v>
      </c>
      <c r="J6185" s="46">
        <f>HOUR(tbl_raw_data[[#This Row],[Time_taken]])*60+MINUTE(tbl_raw_data[[#This Row],[Time_taken]])+SECOND(tbl_raw_data[[#This Row],[Time_taken]])/60</f>
        <v>6.666666666666667</v>
      </c>
      <c r="K6185" s="52">
        <f>DATE(YEAR(tbl_raw_data[[#This Row],[Date Actioned]]),MONTH(tbl_raw_data[[#This Row],[Date Actioned]]),DAY(tbl_raw_data[[#This Row],[Date Actioned]]))</f>
        <v>45167</v>
      </c>
      <c r="L6185" s="50" t="str">
        <f>UPPER(TEXT(tbl_raw_data[[#This Row],[updated_date]],"MMMM"))</f>
        <v>AUGUST</v>
      </c>
      <c r="M6185" s="50" t="str">
        <f>"WEEK "&amp; IF(ROUNDUP(DAY(tbl_raw_data[[#This Row],[updated_date]])/7,0)=5,4,ROUNDUP(DAY(tbl_raw_data[[#This Row],[updated_date]])/7,0))</f>
        <v>WEEK 4</v>
      </c>
      <c r="N6185" s="50" t="str">
        <f>UPPER(VLOOKUP(tbl_raw_data[[#This Row],[Analyst]],Settiings!$A$2:$B$16,2,0))</f>
        <v>NAVED</v>
      </c>
      <c r="O6185" s="50" t="str">
        <f>TRIM(UPPER(tbl_raw_data[[#This Row],[Outcome]]))</f>
        <v>APPROVE</v>
      </c>
      <c r="P6185" s="50" t="str">
        <f>TRIM(UPPER(tbl_raw_data[[#This Row],[Queue Name]]))</f>
        <v>CONSUMER PRE BUREAU</v>
      </c>
      <c r="Q6185" s="50" t="str">
        <f>IF(tbl_raw_data[[#This Row],[Time taken in min]]&lt;=Settiings!$D$2,"SLA_MET","SLA_NOT_MET")</f>
        <v>SLA_MET</v>
      </c>
      <c r="R6185" s="94"/>
    </row>
    <row r="6186" spans="1:18" x14ac:dyDescent="0.3">
      <c r="A6186" s="8" t="s">
        <v>7080</v>
      </c>
      <c r="B6186" s="9">
        <v>45167.680462962962</v>
      </c>
      <c r="C6186" s="10">
        <v>45167.689467592594</v>
      </c>
      <c r="D6186" s="11" t="s">
        <v>13</v>
      </c>
      <c r="E6186" s="12" t="s">
        <v>19</v>
      </c>
      <c r="F6186" s="11" t="s">
        <v>43</v>
      </c>
      <c r="G6186" s="13" t="s">
        <v>17</v>
      </c>
      <c r="H6186" s="78"/>
      <c r="I6186" s="48">
        <f>tbl_raw_data[[#This Row],[Date Actioned]]-tbl_raw_data[[#This Row],[Date Tagged]]</f>
        <v>9.0046296318178065E-3</v>
      </c>
      <c r="J6186" s="46">
        <f>HOUR(tbl_raw_data[[#This Row],[Time_taken]])*60+MINUTE(tbl_raw_data[[#This Row],[Time_taken]])+SECOND(tbl_raw_data[[#This Row],[Time_taken]])/60</f>
        <v>12.966666666666667</v>
      </c>
      <c r="K6186" s="52">
        <f>DATE(YEAR(tbl_raw_data[[#This Row],[Date Actioned]]),MONTH(tbl_raw_data[[#This Row],[Date Actioned]]),DAY(tbl_raw_data[[#This Row],[Date Actioned]]))</f>
        <v>45167</v>
      </c>
      <c r="L6186" s="50" t="str">
        <f>UPPER(TEXT(tbl_raw_data[[#This Row],[updated_date]],"MMMM"))</f>
        <v>AUGUST</v>
      </c>
      <c r="M6186" s="50" t="str">
        <f>"WEEK "&amp; IF(ROUNDUP(DAY(tbl_raw_data[[#This Row],[updated_date]])/7,0)=5,4,ROUNDUP(DAY(tbl_raw_data[[#This Row],[updated_date]])/7,0))</f>
        <v>WEEK 4</v>
      </c>
      <c r="N6186" s="50" t="str">
        <f>UPPER(VLOOKUP(tbl_raw_data[[#This Row],[Analyst]],Settiings!$A$2:$B$16,2,0))</f>
        <v>MERCEDES</v>
      </c>
      <c r="O6186" s="50" t="str">
        <f>TRIM(UPPER(tbl_raw_data[[#This Row],[Outcome]]))</f>
        <v>APPROVE</v>
      </c>
      <c r="P6186" s="50" t="str">
        <f>TRIM(UPPER(tbl_raw_data[[#This Row],[Queue Name]]))</f>
        <v>CONSUMER POST BUREAU</v>
      </c>
      <c r="Q6186" s="50" t="str">
        <f>IF(tbl_raw_data[[#This Row],[Time taken in min]]&lt;=Settiings!$D$2,"SLA_MET","SLA_NOT_MET")</f>
        <v>SLA_MET</v>
      </c>
      <c r="R6186" s="94"/>
    </row>
    <row r="6187" spans="1:18" x14ac:dyDescent="0.3">
      <c r="A6187" s="8" t="s">
        <v>7081</v>
      </c>
      <c r="B6187" s="9">
        <v>45167.681620370371</v>
      </c>
      <c r="C6187" s="10">
        <v>45167.686296296299</v>
      </c>
      <c r="D6187" s="11" t="s">
        <v>13</v>
      </c>
      <c r="E6187" s="12" t="s">
        <v>47</v>
      </c>
      <c r="F6187" s="11" t="s">
        <v>70</v>
      </c>
      <c r="G6187" s="13" t="s">
        <v>17</v>
      </c>
      <c r="H6187" s="78"/>
      <c r="I6187" s="48">
        <f>tbl_raw_data[[#This Row],[Date Actioned]]-tbl_raw_data[[#This Row],[Date Tagged]]</f>
        <v>4.6759259275859222E-3</v>
      </c>
      <c r="J6187" s="46">
        <f>HOUR(tbl_raw_data[[#This Row],[Time_taken]])*60+MINUTE(tbl_raw_data[[#This Row],[Time_taken]])+SECOND(tbl_raw_data[[#This Row],[Time_taken]])/60</f>
        <v>6.7333333333333334</v>
      </c>
      <c r="K6187" s="52">
        <f>DATE(YEAR(tbl_raw_data[[#This Row],[Date Actioned]]),MONTH(tbl_raw_data[[#This Row],[Date Actioned]]),DAY(tbl_raw_data[[#This Row],[Date Actioned]]))</f>
        <v>45167</v>
      </c>
      <c r="L6187" s="50" t="str">
        <f>UPPER(TEXT(tbl_raw_data[[#This Row],[updated_date]],"MMMM"))</f>
        <v>AUGUST</v>
      </c>
      <c r="M6187" s="50" t="str">
        <f>"WEEK "&amp; IF(ROUNDUP(DAY(tbl_raw_data[[#This Row],[updated_date]])/7,0)=5,4,ROUNDUP(DAY(tbl_raw_data[[#This Row],[updated_date]])/7,0))</f>
        <v>WEEK 4</v>
      </c>
      <c r="N6187" s="50" t="str">
        <f>UPPER(VLOOKUP(tbl_raw_data[[#This Row],[Analyst]],Settiings!$A$2:$B$16,2,0))</f>
        <v>ASIF</v>
      </c>
      <c r="O6187" s="50" t="str">
        <f>TRIM(UPPER(tbl_raw_data[[#This Row],[Outcome]]))</f>
        <v>APPROVE</v>
      </c>
      <c r="P6187" s="50" t="str">
        <f>TRIM(UPPER(tbl_raw_data[[#This Row],[Queue Name]]))</f>
        <v>CONSUMER PRE BUREAU</v>
      </c>
      <c r="Q6187" s="50" t="str">
        <f>IF(tbl_raw_data[[#This Row],[Time taken in min]]&lt;=Settiings!$D$2,"SLA_MET","SLA_NOT_MET")</f>
        <v>SLA_MET</v>
      </c>
      <c r="R6187" s="94"/>
    </row>
    <row r="6188" spans="1:18" x14ac:dyDescent="0.3">
      <c r="A6188" s="8" t="s">
        <v>7082</v>
      </c>
      <c r="B6188" s="9">
        <v>45167.681620370371</v>
      </c>
      <c r="C6188" s="10">
        <v>45167.687418981484</v>
      </c>
      <c r="D6188" s="11" t="s">
        <v>13</v>
      </c>
      <c r="E6188" s="12" t="s">
        <v>19</v>
      </c>
      <c r="F6188" s="11" t="s">
        <v>50</v>
      </c>
      <c r="G6188" s="13" t="s">
        <v>17</v>
      </c>
      <c r="H6188" s="78"/>
      <c r="I6188" s="48">
        <f>tbl_raw_data[[#This Row],[Date Actioned]]-tbl_raw_data[[#This Row],[Date Tagged]]</f>
        <v>5.7986111132777296E-3</v>
      </c>
      <c r="J6188" s="46">
        <f>HOUR(tbl_raw_data[[#This Row],[Time_taken]])*60+MINUTE(tbl_raw_data[[#This Row],[Time_taken]])+SECOND(tbl_raw_data[[#This Row],[Time_taken]])/60</f>
        <v>8.35</v>
      </c>
      <c r="K6188" s="52">
        <f>DATE(YEAR(tbl_raw_data[[#This Row],[Date Actioned]]),MONTH(tbl_raw_data[[#This Row],[Date Actioned]]),DAY(tbl_raw_data[[#This Row],[Date Actioned]]))</f>
        <v>45167</v>
      </c>
      <c r="L6188" s="50" t="str">
        <f>UPPER(TEXT(tbl_raw_data[[#This Row],[updated_date]],"MMMM"))</f>
        <v>AUGUST</v>
      </c>
      <c r="M6188" s="50" t="str">
        <f>"WEEK "&amp; IF(ROUNDUP(DAY(tbl_raw_data[[#This Row],[updated_date]])/7,0)=5,4,ROUNDUP(DAY(tbl_raw_data[[#This Row],[updated_date]])/7,0))</f>
        <v>WEEK 4</v>
      </c>
      <c r="N6188" s="50" t="str">
        <f>UPPER(VLOOKUP(tbl_raw_data[[#This Row],[Analyst]],Settiings!$A$2:$B$16,2,0))</f>
        <v>SHAHID</v>
      </c>
      <c r="O6188" s="50" t="str">
        <f>TRIM(UPPER(tbl_raw_data[[#This Row],[Outcome]]))</f>
        <v>APPROVE</v>
      </c>
      <c r="P6188" s="50" t="str">
        <f>TRIM(UPPER(tbl_raw_data[[#This Row],[Queue Name]]))</f>
        <v>CONSUMER POST BUREAU</v>
      </c>
      <c r="Q6188" s="50" t="str">
        <f>IF(tbl_raw_data[[#This Row],[Time taken in min]]&lt;=Settiings!$D$2,"SLA_MET","SLA_NOT_MET")</f>
        <v>SLA_MET</v>
      </c>
      <c r="R6188" s="94"/>
    </row>
    <row r="6189" spans="1:18" x14ac:dyDescent="0.3">
      <c r="A6189" s="8" t="s">
        <v>7083</v>
      </c>
      <c r="B6189" s="9">
        <v>45167.682789351849</v>
      </c>
      <c r="C6189" s="10">
        <v>45167.686643518522</v>
      </c>
      <c r="D6189" s="11" t="s">
        <v>13</v>
      </c>
      <c r="E6189" s="12" t="s">
        <v>9</v>
      </c>
      <c r="F6189" s="11" t="s">
        <v>53</v>
      </c>
      <c r="G6189" s="13" t="s">
        <v>77</v>
      </c>
      <c r="H6189" s="78"/>
      <c r="I6189" s="48">
        <f>tbl_raw_data[[#This Row],[Date Actioned]]-tbl_raw_data[[#This Row],[Date Tagged]]</f>
        <v>3.8541666726814583E-3</v>
      </c>
      <c r="J6189" s="46">
        <f>HOUR(tbl_raw_data[[#This Row],[Time_taken]])*60+MINUTE(tbl_raw_data[[#This Row],[Time_taken]])+SECOND(tbl_raw_data[[#This Row],[Time_taken]])/60</f>
        <v>5.55</v>
      </c>
      <c r="K6189" s="52">
        <f>DATE(YEAR(tbl_raw_data[[#This Row],[Date Actioned]]),MONTH(tbl_raw_data[[#This Row],[Date Actioned]]),DAY(tbl_raw_data[[#This Row],[Date Actioned]]))</f>
        <v>45167</v>
      </c>
      <c r="L6189" s="50" t="str">
        <f>UPPER(TEXT(tbl_raw_data[[#This Row],[updated_date]],"MMMM"))</f>
        <v>AUGUST</v>
      </c>
      <c r="M6189" s="50" t="str">
        <f>"WEEK "&amp; IF(ROUNDUP(DAY(tbl_raw_data[[#This Row],[updated_date]])/7,0)=5,4,ROUNDUP(DAY(tbl_raw_data[[#This Row],[updated_date]])/7,0))</f>
        <v>WEEK 4</v>
      </c>
      <c r="N6189" s="50" t="str">
        <f>UPPER(VLOOKUP(tbl_raw_data[[#This Row],[Analyst]],Settiings!$A$2:$B$16,2,0))</f>
        <v>NAVED</v>
      </c>
      <c r="O6189" s="50" t="str">
        <f>TRIM(UPPER(tbl_raw_data[[#This Row],[Outcome]]))</f>
        <v>APPROVE</v>
      </c>
      <c r="P6189" s="50" t="str">
        <f>TRIM(UPPER(tbl_raw_data[[#This Row],[Queue Name]]))</f>
        <v>CONSUMER EXISTING</v>
      </c>
      <c r="Q6189" s="50" t="str">
        <f>IF(tbl_raw_data[[#This Row],[Time taken in min]]&lt;=Settiings!$D$2,"SLA_MET","SLA_NOT_MET")</f>
        <v>SLA_MET</v>
      </c>
      <c r="R6189" s="94"/>
    </row>
    <row r="6190" spans="1:18" x14ac:dyDescent="0.3">
      <c r="A6190" s="8" t="s">
        <v>7084</v>
      </c>
      <c r="B6190" s="9">
        <v>45167.68377314815</v>
      </c>
      <c r="C6190" s="10">
        <v>45167.689710648148</v>
      </c>
      <c r="D6190" s="11" t="s">
        <v>37</v>
      </c>
      <c r="E6190" s="12" t="s">
        <v>9</v>
      </c>
      <c r="F6190" s="11" t="s">
        <v>65</v>
      </c>
      <c r="G6190" s="13"/>
      <c r="H6190" s="78"/>
      <c r="I6190" s="48">
        <f>tbl_raw_data[[#This Row],[Date Actioned]]-tbl_raw_data[[#This Row],[Date Tagged]]</f>
        <v>5.9374999982537702E-3</v>
      </c>
      <c r="J6190" s="46">
        <f>HOUR(tbl_raw_data[[#This Row],[Time_taken]])*60+MINUTE(tbl_raw_data[[#This Row],[Time_taken]])+SECOND(tbl_raw_data[[#This Row],[Time_taken]])/60</f>
        <v>8.5500000000000007</v>
      </c>
      <c r="K6190" s="52">
        <f>DATE(YEAR(tbl_raw_data[[#This Row],[Date Actioned]]),MONTH(tbl_raw_data[[#This Row],[Date Actioned]]),DAY(tbl_raw_data[[#This Row],[Date Actioned]]))</f>
        <v>45167</v>
      </c>
      <c r="L6190" s="50" t="str">
        <f>UPPER(TEXT(tbl_raw_data[[#This Row],[updated_date]],"MMMM"))</f>
        <v>AUGUST</v>
      </c>
      <c r="M6190" s="50" t="str">
        <f>"WEEK "&amp; IF(ROUNDUP(DAY(tbl_raw_data[[#This Row],[updated_date]])/7,0)=5,4,ROUNDUP(DAY(tbl_raw_data[[#This Row],[updated_date]])/7,0))</f>
        <v>WEEK 4</v>
      </c>
      <c r="N6190" s="50" t="str">
        <f>UPPER(VLOOKUP(tbl_raw_data[[#This Row],[Analyst]],Settiings!$A$2:$B$16,2,0))</f>
        <v>SAM</v>
      </c>
      <c r="O6190" s="50" t="str">
        <f>TRIM(UPPER(tbl_raw_data[[#This Row],[Outcome]]))</f>
        <v>DECLINE</v>
      </c>
      <c r="P6190" s="50" t="str">
        <f>TRIM(UPPER(tbl_raw_data[[#This Row],[Queue Name]]))</f>
        <v>CONSUMER EXISTING</v>
      </c>
      <c r="Q6190" s="50" t="str">
        <f>IF(tbl_raw_data[[#This Row],[Time taken in min]]&lt;=Settiings!$D$2,"SLA_MET","SLA_NOT_MET")</f>
        <v>SLA_MET</v>
      </c>
      <c r="R6190" s="94"/>
    </row>
    <row r="6191" spans="1:18" x14ac:dyDescent="0.3">
      <c r="A6191" s="8" t="s">
        <v>7085</v>
      </c>
      <c r="B6191" s="9">
        <v>45167.683888888889</v>
      </c>
      <c r="C6191" s="10">
        <v>45167.696458333332</v>
      </c>
      <c r="D6191" s="11" t="s">
        <v>17</v>
      </c>
      <c r="E6191" s="12" t="s">
        <v>9</v>
      </c>
      <c r="F6191" s="11" t="s">
        <v>686</v>
      </c>
      <c r="G6191" s="13"/>
      <c r="H6191" s="78"/>
      <c r="I6191" s="48">
        <f>tbl_raw_data[[#This Row],[Date Actioned]]-tbl_raw_data[[#This Row],[Date Tagged]]</f>
        <v>1.2569444443215616E-2</v>
      </c>
      <c r="J6191" s="46">
        <f>HOUR(tbl_raw_data[[#This Row],[Time_taken]])*60+MINUTE(tbl_raw_data[[#This Row],[Time_taken]])+SECOND(tbl_raw_data[[#This Row],[Time_taken]])/60</f>
        <v>18.100000000000001</v>
      </c>
      <c r="K6191" s="52">
        <f>DATE(YEAR(tbl_raw_data[[#This Row],[Date Actioned]]),MONTH(tbl_raw_data[[#This Row],[Date Actioned]]),DAY(tbl_raw_data[[#This Row],[Date Actioned]]))</f>
        <v>45167</v>
      </c>
      <c r="L6191" s="50" t="str">
        <f>UPPER(TEXT(tbl_raw_data[[#This Row],[updated_date]],"MMMM"))</f>
        <v>AUGUST</v>
      </c>
      <c r="M6191" s="50" t="str">
        <f>"WEEK "&amp; IF(ROUNDUP(DAY(tbl_raw_data[[#This Row],[updated_date]])/7,0)=5,4,ROUNDUP(DAY(tbl_raw_data[[#This Row],[updated_date]])/7,0))</f>
        <v>WEEK 4</v>
      </c>
      <c r="N6191" s="50" t="str">
        <f>UPPER(VLOOKUP(tbl_raw_data[[#This Row],[Analyst]],Settiings!$A$2:$B$16,2,0))</f>
        <v>FARDIN</v>
      </c>
      <c r="O6191" s="50" t="str">
        <f>TRIM(UPPER(tbl_raw_data[[#This Row],[Outcome]]))</f>
        <v>APPROVE</v>
      </c>
      <c r="P6191" s="50" t="str">
        <f>TRIM(UPPER(tbl_raw_data[[#This Row],[Queue Name]]))</f>
        <v>CONSUMER EXISTING</v>
      </c>
      <c r="Q6191" s="50" t="str">
        <f>IF(tbl_raw_data[[#This Row],[Time taken in min]]&lt;=Settiings!$D$2,"SLA_MET","SLA_NOT_MET")</f>
        <v>SLA_MET</v>
      </c>
      <c r="R6191" s="94"/>
    </row>
    <row r="6192" spans="1:18" x14ac:dyDescent="0.3">
      <c r="A6192" s="8" t="s">
        <v>7086</v>
      </c>
      <c r="B6192" s="9">
        <v>45167.688437500001</v>
      </c>
      <c r="C6192" s="10">
        <v>45167.69394675926</v>
      </c>
      <c r="D6192" s="11" t="s">
        <v>13</v>
      </c>
      <c r="E6192" s="12" t="s">
        <v>19</v>
      </c>
      <c r="F6192" s="11" t="s">
        <v>50</v>
      </c>
      <c r="G6192" s="13" t="s">
        <v>17</v>
      </c>
      <c r="H6192" s="78"/>
      <c r="I6192" s="48">
        <f>tbl_raw_data[[#This Row],[Date Actioned]]-tbl_raw_data[[#This Row],[Date Tagged]]</f>
        <v>5.5092592592700385E-3</v>
      </c>
      <c r="J6192" s="46">
        <f>HOUR(tbl_raw_data[[#This Row],[Time_taken]])*60+MINUTE(tbl_raw_data[[#This Row],[Time_taken]])+SECOND(tbl_raw_data[[#This Row],[Time_taken]])/60</f>
        <v>7.9333333333333336</v>
      </c>
      <c r="K6192" s="52">
        <f>DATE(YEAR(tbl_raw_data[[#This Row],[Date Actioned]]),MONTH(tbl_raw_data[[#This Row],[Date Actioned]]),DAY(tbl_raw_data[[#This Row],[Date Actioned]]))</f>
        <v>45167</v>
      </c>
      <c r="L6192" s="50" t="str">
        <f>UPPER(TEXT(tbl_raw_data[[#This Row],[updated_date]],"MMMM"))</f>
        <v>AUGUST</v>
      </c>
      <c r="M6192" s="50" t="str">
        <f>"WEEK "&amp; IF(ROUNDUP(DAY(tbl_raw_data[[#This Row],[updated_date]])/7,0)=5,4,ROUNDUP(DAY(tbl_raw_data[[#This Row],[updated_date]])/7,0))</f>
        <v>WEEK 4</v>
      </c>
      <c r="N6192" s="50" t="str">
        <f>UPPER(VLOOKUP(tbl_raw_data[[#This Row],[Analyst]],Settiings!$A$2:$B$16,2,0))</f>
        <v>SHAHID</v>
      </c>
      <c r="O6192" s="50" t="str">
        <f>TRIM(UPPER(tbl_raw_data[[#This Row],[Outcome]]))</f>
        <v>APPROVE</v>
      </c>
      <c r="P6192" s="50" t="str">
        <f>TRIM(UPPER(tbl_raw_data[[#This Row],[Queue Name]]))</f>
        <v>CONSUMER POST BUREAU</v>
      </c>
      <c r="Q6192" s="50" t="str">
        <f>IF(tbl_raw_data[[#This Row],[Time taken in min]]&lt;=Settiings!$D$2,"SLA_MET","SLA_NOT_MET")</f>
        <v>SLA_MET</v>
      </c>
      <c r="R6192" s="94"/>
    </row>
    <row r="6193" spans="1:18" x14ac:dyDescent="0.3">
      <c r="A6193" s="8" t="s">
        <v>7087</v>
      </c>
      <c r="B6193" s="9">
        <v>45167.689814814818</v>
      </c>
      <c r="C6193" s="10">
        <v>45167.691736111112</v>
      </c>
      <c r="D6193" s="11" t="s">
        <v>27</v>
      </c>
      <c r="E6193" s="12" t="s">
        <v>9</v>
      </c>
      <c r="F6193" s="11" t="s">
        <v>43</v>
      </c>
      <c r="G6193" s="13" t="s">
        <v>297</v>
      </c>
      <c r="H6193" s="78"/>
      <c r="I6193" s="48">
        <f>tbl_raw_data[[#This Row],[Date Actioned]]-tbl_raw_data[[#This Row],[Date Tagged]]</f>
        <v>1.9212962943129241E-3</v>
      </c>
      <c r="J6193" s="46">
        <f>HOUR(tbl_raw_data[[#This Row],[Time_taken]])*60+MINUTE(tbl_raw_data[[#This Row],[Time_taken]])+SECOND(tbl_raw_data[[#This Row],[Time_taken]])/60</f>
        <v>2.7666666666666666</v>
      </c>
      <c r="K6193" s="52">
        <f>DATE(YEAR(tbl_raw_data[[#This Row],[Date Actioned]]),MONTH(tbl_raw_data[[#This Row],[Date Actioned]]),DAY(tbl_raw_data[[#This Row],[Date Actioned]]))</f>
        <v>45167</v>
      </c>
      <c r="L6193" s="50" t="str">
        <f>UPPER(TEXT(tbl_raw_data[[#This Row],[updated_date]],"MMMM"))</f>
        <v>AUGUST</v>
      </c>
      <c r="M6193" s="50" t="str">
        <f>"WEEK "&amp; IF(ROUNDUP(DAY(tbl_raw_data[[#This Row],[updated_date]])/7,0)=5,4,ROUNDUP(DAY(tbl_raw_data[[#This Row],[updated_date]])/7,0))</f>
        <v>WEEK 4</v>
      </c>
      <c r="N6193" s="50" t="str">
        <f>UPPER(VLOOKUP(tbl_raw_data[[#This Row],[Analyst]],Settiings!$A$2:$B$16,2,0))</f>
        <v>MERCEDES</v>
      </c>
      <c r="O6193" s="50" t="str">
        <f>TRIM(UPPER(tbl_raw_data[[#This Row],[Outcome]]))</f>
        <v>DECLINE</v>
      </c>
      <c r="P6193" s="50" t="str">
        <f>TRIM(UPPER(tbl_raw_data[[#This Row],[Queue Name]]))</f>
        <v>CONSUMER EXISTING</v>
      </c>
      <c r="Q6193" s="50" t="str">
        <f>IF(tbl_raw_data[[#This Row],[Time taken in min]]&lt;=Settiings!$D$2,"SLA_MET","SLA_NOT_MET")</f>
        <v>SLA_MET</v>
      </c>
      <c r="R6193" s="94"/>
    </row>
    <row r="6194" spans="1:18" x14ac:dyDescent="0.3">
      <c r="A6194" s="8" t="s">
        <v>7088</v>
      </c>
      <c r="B6194" s="9">
        <v>45167.692546296297</v>
      </c>
      <c r="C6194" s="10">
        <v>45167.697164351855</v>
      </c>
      <c r="D6194" s="11" t="s">
        <v>13</v>
      </c>
      <c r="E6194" s="12" t="s">
        <v>47</v>
      </c>
      <c r="F6194" s="11" t="s">
        <v>50</v>
      </c>
      <c r="G6194" s="13" t="s">
        <v>766</v>
      </c>
      <c r="H6194" s="78"/>
      <c r="I6194" s="48">
        <f>tbl_raw_data[[#This Row],[Date Actioned]]-tbl_raw_data[[#This Row],[Date Tagged]]</f>
        <v>4.6180555582395755E-3</v>
      </c>
      <c r="J6194" s="46">
        <f>HOUR(tbl_raw_data[[#This Row],[Time_taken]])*60+MINUTE(tbl_raw_data[[#This Row],[Time_taken]])+SECOND(tbl_raw_data[[#This Row],[Time_taken]])/60</f>
        <v>6.65</v>
      </c>
      <c r="K6194" s="52">
        <f>DATE(YEAR(tbl_raw_data[[#This Row],[Date Actioned]]),MONTH(tbl_raw_data[[#This Row],[Date Actioned]]),DAY(tbl_raw_data[[#This Row],[Date Actioned]]))</f>
        <v>45167</v>
      </c>
      <c r="L6194" s="50" t="str">
        <f>UPPER(TEXT(tbl_raw_data[[#This Row],[updated_date]],"MMMM"))</f>
        <v>AUGUST</v>
      </c>
      <c r="M6194" s="50" t="str">
        <f>"WEEK "&amp; IF(ROUNDUP(DAY(tbl_raw_data[[#This Row],[updated_date]])/7,0)=5,4,ROUNDUP(DAY(tbl_raw_data[[#This Row],[updated_date]])/7,0))</f>
        <v>WEEK 4</v>
      </c>
      <c r="N6194" s="50" t="str">
        <f>UPPER(VLOOKUP(tbl_raw_data[[#This Row],[Analyst]],Settiings!$A$2:$B$16,2,0))</f>
        <v>SHAHID</v>
      </c>
      <c r="O6194" s="50" t="str">
        <f>TRIM(UPPER(tbl_raw_data[[#This Row],[Outcome]]))</f>
        <v>APPROVE</v>
      </c>
      <c r="P6194" s="50" t="str">
        <f>TRIM(UPPER(tbl_raw_data[[#This Row],[Queue Name]]))</f>
        <v>CONSUMER PRE BUREAU</v>
      </c>
      <c r="Q6194" s="50" t="str">
        <f>IF(tbl_raw_data[[#This Row],[Time taken in min]]&lt;=Settiings!$D$2,"SLA_MET","SLA_NOT_MET")</f>
        <v>SLA_MET</v>
      </c>
      <c r="R6194" s="94"/>
    </row>
    <row r="6195" spans="1:18" x14ac:dyDescent="0.3">
      <c r="A6195" s="8" t="s">
        <v>7089</v>
      </c>
      <c r="B6195" s="9">
        <v>45167.694722222222</v>
      </c>
      <c r="C6195" s="10">
        <v>45167.699780092589</v>
      </c>
      <c r="D6195" s="11" t="s">
        <v>13</v>
      </c>
      <c r="E6195" s="12" t="s">
        <v>9</v>
      </c>
      <c r="F6195" s="11" t="s">
        <v>53</v>
      </c>
      <c r="G6195" s="13" t="s">
        <v>17</v>
      </c>
      <c r="H6195" s="78"/>
      <c r="I6195" s="48">
        <f>tbl_raw_data[[#This Row],[Date Actioned]]-tbl_raw_data[[#This Row],[Date Tagged]]</f>
        <v>5.057870366727002E-3</v>
      </c>
      <c r="J6195" s="46">
        <f>HOUR(tbl_raw_data[[#This Row],[Time_taken]])*60+MINUTE(tbl_raw_data[[#This Row],[Time_taken]])+SECOND(tbl_raw_data[[#This Row],[Time_taken]])/60</f>
        <v>7.2833333333333332</v>
      </c>
      <c r="K6195" s="52">
        <f>DATE(YEAR(tbl_raw_data[[#This Row],[Date Actioned]]),MONTH(tbl_raw_data[[#This Row],[Date Actioned]]),DAY(tbl_raw_data[[#This Row],[Date Actioned]]))</f>
        <v>45167</v>
      </c>
      <c r="L6195" s="50" t="str">
        <f>UPPER(TEXT(tbl_raw_data[[#This Row],[updated_date]],"MMMM"))</f>
        <v>AUGUST</v>
      </c>
      <c r="M6195" s="50" t="str">
        <f>"WEEK "&amp; IF(ROUNDUP(DAY(tbl_raw_data[[#This Row],[updated_date]])/7,0)=5,4,ROUNDUP(DAY(tbl_raw_data[[#This Row],[updated_date]])/7,0))</f>
        <v>WEEK 4</v>
      </c>
      <c r="N6195" s="50" t="str">
        <f>UPPER(VLOOKUP(tbl_raw_data[[#This Row],[Analyst]],Settiings!$A$2:$B$16,2,0))</f>
        <v>NAVED</v>
      </c>
      <c r="O6195" s="50" t="str">
        <f>TRIM(UPPER(tbl_raw_data[[#This Row],[Outcome]]))</f>
        <v>APPROVE</v>
      </c>
      <c r="P6195" s="50" t="str">
        <f>TRIM(UPPER(tbl_raw_data[[#This Row],[Queue Name]]))</f>
        <v>CONSUMER EXISTING</v>
      </c>
      <c r="Q6195" s="50" t="str">
        <f>IF(tbl_raw_data[[#This Row],[Time taken in min]]&lt;=Settiings!$D$2,"SLA_MET","SLA_NOT_MET")</f>
        <v>SLA_MET</v>
      </c>
      <c r="R6195" s="94"/>
    </row>
    <row r="6196" spans="1:18" x14ac:dyDescent="0.3">
      <c r="A6196" s="8" t="s">
        <v>7090</v>
      </c>
      <c r="B6196" s="9">
        <v>45167.697754629633</v>
      </c>
      <c r="C6196" s="10">
        <v>45167.703206018516</v>
      </c>
      <c r="D6196" s="11" t="s">
        <v>13</v>
      </c>
      <c r="E6196" s="12" t="s">
        <v>19</v>
      </c>
      <c r="F6196" s="11" t="s">
        <v>70</v>
      </c>
      <c r="G6196" s="13" t="s">
        <v>77</v>
      </c>
      <c r="H6196" s="78"/>
      <c r="I6196" s="48">
        <f>tbl_raw_data[[#This Row],[Date Actioned]]-tbl_raw_data[[#This Row],[Date Tagged]]</f>
        <v>5.4513888826477341E-3</v>
      </c>
      <c r="J6196" s="46">
        <f>HOUR(tbl_raw_data[[#This Row],[Time_taken]])*60+MINUTE(tbl_raw_data[[#This Row],[Time_taken]])+SECOND(tbl_raw_data[[#This Row],[Time_taken]])/60</f>
        <v>7.85</v>
      </c>
      <c r="K6196" s="52">
        <f>DATE(YEAR(tbl_raw_data[[#This Row],[Date Actioned]]),MONTH(tbl_raw_data[[#This Row],[Date Actioned]]),DAY(tbl_raw_data[[#This Row],[Date Actioned]]))</f>
        <v>45167</v>
      </c>
      <c r="L6196" s="50" t="str">
        <f>UPPER(TEXT(tbl_raw_data[[#This Row],[updated_date]],"MMMM"))</f>
        <v>AUGUST</v>
      </c>
      <c r="M6196" s="50" t="str">
        <f>"WEEK "&amp; IF(ROUNDUP(DAY(tbl_raw_data[[#This Row],[updated_date]])/7,0)=5,4,ROUNDUP(DAY(tbl_raw_data[[#This Row],[updated_date]])/7,0))</f>
        <v>WEEK 4</v>
      </c>
      <c r="N6196" s="50" t="str">
        <f>UPPER(VLOOKUP(tbl_raw_data[[#This Row],[Analyst]],Settiings!$A$2:$B$16,2,0))</f>
        <v>ASIF</v>
      </c>
      <c r="O6196" s="50" t="str">
        <f>TRIM(UPPER(tbl_raw_data[[#This Row],[Outcome]]))</f>
        <v>APPROVE</v>
      </c>
      <c r="P6196" s="50" t="str">
        <f>TRIM(UPPER(tbl_raw_data[[#This Row],[Queue Name]]))</f>
        <v>CONSUMER POST BUREAU</v>
      </c>
      <c r="Q6196" s="50" t="str">
        <f>IF(tbl_raw_data[[#This Row],[Time taken in min]]&lt;=Settiings!$D$2,"SLA_MET","SLA_NOT_MET")</f>
        <v>SLA_MET</v>
      </c>
      <c r="R6196" s="94"/>
    </row>
    <row r="6197" spans="1:18" x14ac:dyDescent="0.3">
      <c r="A6197" s="8" t="s">
        <v>7091</v>
      </c>
      <c r="B6197" s="9">
        <v>45167.697766203702</v>
      </c>
      <c r="C6197" s="10">
        <v>45167.70521990741</v>
      </c>
      <c r="D6197" s="11" t="s">
        <v>13</v>
      </c>
      <c r="E6197" s="12" t="s">
        <v>19</v>
      </c>
      <c r="F6197" s="11" t="s">
        <v>50</v>
      </c>
      <c r="G6197" s="13" t="s">
        <v>17</v>
      </c>
      <c r="H6197" s="78"/>
      <c r="I6197" s="48">
        <f>tbl_raw_data[[#This Row],[Date Actioned]]-tbl_raw_data[[#This Row],[Date Tagged]]</f>
        <v>7.4537037071422674E-3</v>
      </c>
      <c r="J6197" s="46">
        <f>HOUR(tbl_raw_data[[#This Row],[Time_taken]])*60+MINUTE(tbl_raw_data[[#This Row],[Time_taken]])+SECOND(tbl_raw_data[[#This Row],[Time_taken]])/60</f>
        <v>10.733333333333333</v>
      </c>
      <c r="K6197" s="52">
        <f>DATE(YEAR(tbl_raw_data[[#This Row],[Date Actioned]]),MONTH(tbl_raw_data[[#This Row],[Date Actioned]]),DAY(tbl_raw_data[[#This Row],[Date Actioned]]))</f>
        <v>45167</v>
      </c>
      <c r="L6197" s="50" t="str">
        <f>UPPER(TEXT(tbl_raw_data[[#This Row],[updated_date]],"MMMM"))</f>
        <v>AUGUST</v>
      </c>
      <c r="M6197" s="50" t="str">
        <f>"WEEK "&amp; IF(ROUNDUP(DAY(tbl_raw_data[[#This Row],[updated_date]])/7,0)=5,4,ROUNDUP(DAY(tbl_raw_data[[#This Row],[updated_date]])/7,0))</f>
        <v>WEEK 4</v>
      </c>
      <c r="N6197" s="50" t="str">
        <f>UPPER(VLOOKUP(tbl_raw_data[[#This Row],[Analyst]],Settiings!$A$2:$B$16,2,0))</f>
        <v>SHAHID</v>
      </c>
      <c r="O6197" s="50" t="str">
        <f>TRIM(UPPER(tbl_raw_data[[#This Row],[Outcome]]))</f>
        <v>APPROVE</v>
      </c>
      <c r="P6197" s="50" t="str">
        <f>TRIM(UPPER(tbl_raw_data[[#This Row],[Queue Name]]))</f>
        <v>CONSUMER POST BUREAU</v>
      </c>
      <c r="Q6197" s="50" t="str">
        <f>IF(tbl_raw_data[[#This Row],[Time taken in min]]&lt;=Settiings!$D$2,"SLA_MET","SLA_NOT_MET")</f>
        <v>SLA_MET</v>
      </c>
      <c r="R6197" s="94"/>
    </row>
    <row r="6198" spans="1:18" x14ac:dyDescent="0.3">
      <c r="A6198" s="8" t="s">
        <v>7092</v>
      </c>
      <c r="B6198" s="9">
        <v>45167.700127314813</v>
      </c>
      <c r="C6198" s="10">
        <v>45167.704097222224</v>
      </c>
      <c r="D6198" s="11" t="s">
        <v>13</v>
      </c>
      <c r="E6198" s="12" t="s">
        <v>9</v>
      </c>
      <c r="F6198" s="11" t="s">
        <v>53</v>
      </c>
      <c r="G6198" s="13" t="s">
        <v>17</v>
      </c>
      <c r="H6198" s="78"/>
      <c r="I6198" s="48">
        <f>tbl_raw_data[[#This Row],[Date Actioned]]-tbl_raw_data[[#This Row],[Date Tagged]]</f>
        <v>3.9699074113741517E-3</v>
      </c>
      <c r="J6198" s="46">
        <f>HOUR(tbl_raw_data[[#This Row],[Time_taken]])*60+MINUTE(tbl_raw_data[[#This Row],[Time_taken]])+SECOND(tbl_raw_data[[#This Row],[Time_taken]])/60</f>
        <v>5.7166666666666668</v>
      </c>
      <c r="K6198" s="52">
        <f>DATE(YEAR(tbl_raw_data[[#This Row],[Date Actioned]]),MONTH(tbl_raw_data[[#This Row],[Date Actioned]]),DAY(tbl_raw_data[[#This Row],[Date Actioned]]))</f>
        <v>45167</v>
      </c>
      <c r="L6198" s="50" t="str">
        <f>UPPER(TEXT(tbl_raw_data[[#This Row],[updated_date]],"MMMM"))</f>
        <v>AUGUST</v>
      </c>
      <c r="M6198" s="50" t="str">
        <f>"WEEK "&amp; IF(ROUNDUP(DAY(tbl_raw_data[[#This Row],[updated_date]])/7,0)=5,4,ROUNDUP(DAY(tbl_raw_data[[#This Row],[updated_date]])/7,0))</f>
        <v>WEEK 4</v>
      </c>
      <c r="N6198" s="50" t="str">
        <f>UPPER(VLOOKUP(tbl_raw_data[[#This Row],[Analyst]],Settiings!$A$2:$B$16,2,0))</f>
        <v>NAVED</v>
      </c>
      <c r="O6198" s="50" t="str">
        <f>TRIM(UPPER(tbl_raw_data[[#This Row],[Outcome]]))</f>
        <v>APPROVE</v>
      </c>
      <c r="P6198" s="50" t="str">
        <f>TRIM(UPPER(tbl_raw_data[[#This Row],[Queue Name]]))</f>
        <v>CONSUMER EXISTING</v>
      </c>
      <c r="Q6198" s="50" t="str">
        <f>IF(tbl_raw_data[[#This Row],[Time taken in min]]&lt;=Settiings!$D$2,"SLA_MET","SLA_NOT_MET")</f>
        <v>SLA_MET</v>
      </c>
      <c r="R6198" s="94"/>
    </row>
    <row r="6199" spans="1:18" x14ac:dyDescent="0.3">
      <c r="A6199" s="8" t="s">
        <v>7093</v>
      </c>
      <c r="B6199" s="9">
        <v>45167.701053240744</v>
      </c>
      <c r="C6199" s="10">
        <v>45167.707650462966</v>
      </c>
      <c r="D6199" s="11" t="s">
        <v>27</v>
      </c>
      <c r="E6199" s="12" t="s">
        <v>47</v>
      </c>
      <c r="F6199" s="11" t="s">
        <v>10</v>
      </c>
      <c r="G6199" s="13" t="s">
        <v>871</v>
      </c>
      <c r="H6199" s="78"/>
      <c r="I6199" s="48">
        <f>tbl_raw_data[[#This Row],[Date Actioned]]-tbl_raw_data[[#This Row],[Date Tagged]]</f>
        <v>6.5972222218988463E-3</v>
      </c>
      <c r="J6199" s="46">
        <f>HOUR(tbl_raw_data[[#This Row],[Time_taken]])*60+MINUTE(tbl_raw_data[[#This Row],[Time_taken]])+SECOND(tbl_raw_data[[#This Row],[Time_taken]])/60</f>
        <v>9.5</v>
      </c>
      <c r="K6199" s="52">
        <f>DATE(YEAR(tbl_raw_data[[#This Row],[Date Actioned]]),MONTH(tbl_raw_data[[#This Row],[Date Actioned]]),DAY(tbl_raw_data[[#This Row],[Date Actioned]]))</f>
        <v>45167</v>
      </c>
      <c r="L6199" s="50" t="str">
        <f>UPPER(TEXT(tbl_raw_data[[#This Row],[updated_date]],"MMMM"))</f>
        <v>AUGUST</v>
      </c>
      <c r="M6199" s="50" t="str">
        <f>"WEEK "&amp; IF(ROUNDUP(DAY(tbl_raw_data[[#This Row],[updated_date]])/7,0)=5,4,ROUNDUP(DAY(tbl_raw_data[[#This Row],[updated_date]])/7,0))</f>
        <v>WEEK 4</v>
      </c>
      <c r="N6199" s="50" t="str">
        <f>UPPER(VLOOKUP(tbl_raw_data[[#This Row],[Analyst]],Settiings!$A$2:$B$16,2,0))</f>
        <v>NITESH</v>
      </c>
      <c r="O6199" s="50" t="str">
        <f>TRIM(UPPER(tbl_raw_data[[#This Row],[Outcome]]))</f>
        <v>DECLINE</v>
      </c>
      <c r="P6199" s="50" t="str">
        <f>TRIM(UPPER(tbl_raw_data[[#This Row],[Queue Name]]))</f>
        <v>CONSUMER PRE BUREAU</v>
      </c>
      <c r="Q6199" s="50" t="str">
        <f>IF(tbl_raw_data[[#This Row],[Time taken in min]]&lt;=Settiings!$D$2,"SLA_MET","SLA_NOT_MET")</f>
        <v>SLA_MET</v>
      </c>
      <c r="R6199" s="94"/>
    </row>
    <row r="6200" spans="1:18" x14ac:dyDescent="0.3">
      <c r="A6200" s="8" t="s">
        <v>7094</v>
      </c>
      <c r="B6200" s="9">
        <v>45167.701064814813</v>
      </c>
      <c r="C6200" s="10">
        <v>45167.709849537037</v>
      </c>
      <c r="D6200" s="11" t="s">
        <v>13</v>
      </c>
      <c r="E6200" s="12" t="s">
        <v>9</v>
      </c>
      <c r="F6200" s="11" t="s">
        <v>70</v>
      </c>
      <c r="G6200" s="13" t="s">
        <v>17</v>
      </c>
      <c r="H6200" s="78"/>
      <c r="I6200" s="48">
        <f>tbl_raw_data[[#This Row],[Date Actioned]]-tbl_raw_data[[#This Row],[Date Tagged]]</f>
        <v>8.7847222239361145E-3</v>
      </c>
      <c r="J6200" s="46">
        <f>HOUR(tbl_raw_data[[#This Row],[Time_taken]])*60+MINUTE(tbl_raw_data[[#This Row],[Time_taken]])+SECOND(tbl_raw_data[[#This Row],[Time_taken]])/60</f>
        <v>12.65</v>
      </c>
      <c r="K6200" s="52">
        <f>DATE(YEAR(tbl_raw_data[[#This Row],[Date Actioned]]),MONTH(tbl_raw_data[[#This Row],[Date Actioned]]),DAY(tbl_raw_data[[#This Row],[Date Actioned]]))</f>
        <v>45167</v>
      </c>
      <c r="L6200" s="50" t="str">
        <f>UPPER(TEXT(tbl_raw_data[[#This Row],[updated_date]],"MMMM"))</f>
        <v>AUGUST</v>
      </c>
      <c r="M6200" s="50" t="str">
        <f>"WEEK "&amp; IF(ROUNDUP(DAY(tbl_raw_data[[#This Row],[updated_date]])/7,0)=5,4,ROUNDUP(DAY(tbl_raw_data[[#This Row],[updated_date]])/7,0))</f>
        <v>WEEK 4</v>
      </c>
      <c r="N6200" s="50" t="str">
        <f>UPPER(VLOOKUP(tbl_raw_data[[#This Row],[Analyst]],Settiings!$A$2:$B$16,2,0))</f>
        <v>ASIF</v>
      </c>
      <c r="O6200" s="50" t="str">
        <f>TRIM(UPPER(tbl_raw_data[[#This Row],[Outcome]]))</f>
        <v>APPROVE</v>
      </c>
      <c r="P6200" s="50" t="str">
        <f>TRIM(UPPER(tbl_raw_data[[#This Row],[Queue Name]]))</f>
        <v>CONSUMER EXISTING</v>
      </c>
      <c r="Q6200" s="50" t="str">
        <f>IF(tbl_raw_data[[#This Row],[Time taken in min]]&lt;=Settiings!$D$2,"SLA_MET","SLA_NOT_MET")</f>
        <v>SLA_MET</v>
      </c>
      <c r="R6200" s="94"/>
    </row>
    <row r="6201" spans="1:18" x14ac:dyDescent="0.3">
      <c r="A6201" s="8" t="s">
        <v>7095</v>
      </c>
      <c r="B6201" s="9">
        <v>45167.701840277776</v>
      </c>
      <c r="C6201" s="10">
        <v>45167.708784722221</v>
      </c>
      <c r="D6201" s="11" t="s">
        <v>13</v>
      </c>
      <c r="E6201" s="12" t="s">
        <v>9</v>
      </c>
      <c r="F6201" s="11" t="s">
        <v>53</v>
      </c>
      <c r="G6201" s="13" t="s">
        <v>17</v>
      </c>
      <c r="H6201" s="78"/>
      <c r="I6201" s="48">
        <f>tbl_raw_data[[#This Row],[Date Actioned]]-tbl_raw_data[[#This Row],[Date Tagged]]</f>
        <v>6.9444444452528842E-3</v>
      </c>
      <c r="J6201" s="46">
        <f>HOUR(tbl_raw_data[[#This Row],[Time_taken]])*60+MINUTE(tbl_raw_data[[#This Row],[Time_taken]])+SECOND(tbl_raw_data[[#This Row],[Time_taken]])/60</f>
        <v>10</v>
      </c>
      <c r="K6201" s="52">
        <f>DATE(YEAR(tbl_raw_data[[#This Row],[Date Actioned]]),MONTH(tbl_raw_data[[#This Row],[Date Actioned]]),DAY(tbl_raw_data[[#This Row],[Date Actioned]]))</f>
        <v>45167</v>
      </c>
      <c r="L6201" s="50" t="str">
        <f>UPPER(TEXT(tbl_raw_data[[#This Row],[updated_date]],"MMMM"))</f>
        <v>AUGUST</v>
      </c>
      <c r="M6201" s="50" t="str">
        <f>"WEEK "&amp; IF(ROUNDUP(DAY(tbl_raw_data[[#This Row],[updated_date]])/7,0)=5,4,ROUNDUP(DAY(tbl_raw_data[[#This Row],[updated_date]])/7,0))</f>
        <v>WEEK 4</v>
      </c>
      <c r="N6201" s="50" t="str">
        <f>UPPER(VLOOKUP(tbl_raw_data[[#This Row],[Analyst]],Settiings!$A$2:$B$16,2,0))</f>
        <v>NAVED</v>
      </c>
      <c r="O6201" s="50" t="str">
        <f>TRIM(UPPER(tbl_raw_data[[#This Row],[Outcome]]))</f>
        <v>APPROVE</v>
      </c>
      <c r="P6201" s="50" t="str">
        <f>TRIM(UPPER(tbl_raw_data[[#This Row],[Queue Name]]))</f>
        <v>CONSUMER EXISTING</v>
      </c>
      <c r="Q6201" s="50" t="str">
        <f>IF(tbl_raw_data[[#This Row],[Time taken in min]]&lt;=Settiings!$D$2,"SLA_MET","SLA_NOT_MET")</f>
        <v>SLA_MET</v>
      </c>
      <c r="R6201" s="94"/>
    </row>
    <row r="6202" spans="1:18" x14ac:dyDescent="0.3">
      <c r="A6202" s="8" t="s">
        <v>7096</v>
      </c>
      <c r="B6202" s="9">
        <v>45167.702905092592</v>
      </c>
      <c r="C6202" s="10">
        <v>45167.715266203704</v>
      </c>
      <c r="D6202" s="11" t="s">
        <v>13</v>
      </c>
      <c r="E6202" s="12" t="s">
        <v>9</v>
      </c>
      <c r="F6202" s="11" t="s">
        <v>50</v>
      </c>
      <c r="G6202" s="13" t="s">
        <v>1179</v>
      </c>
      <c r="H6202" s="78"/>
      <c r="I6202" s="48">
        <f>tbl_raw_data[[#This Row],[Date Actioned]]-tbl_raw_data[[#This Row],[Date Tagged]]</f>
        <v>1.2361111112113576E-2</v>
      </c>
      <c r="J6202" s="46">
        <f>HOUR(tbl_raw_data[[#This Row],[Time_taken]])*60+MINUTE(tbl_raw_data[[#This Row],[Time_taken]])+SECOND(tbl_raw_data[[#This Row],[Time_taken]])/60</f>
        <v>17.8</v>
      </c>
      <c r="K6202" s="52">
        <f>DATE(YEAR(tbl_raw_data[[#This Row],[Date Actioned]]),MONTH(tbl_raw_data[[#This Row],[Date Actioned]]),DAY(tbl_raw_data[[#This Row],[Date Actioned]]))</f>
        <v>45167</v>
      </c>
      <c r="L6202" s="50" t="str">
        <f>UPPER(TEXT(tbl_raw_data[[#This Row],[updated_date]],"MMMM"))</f>
        <v>AUGUST</v>
      </c>
      <c r="M6202" s="50" t="str">
        <f>"WEEK "&amp; IF(ROUNDUP(DAY(tbl_raw_data[[#This Row],[updated_date]])/7,0)=5,4,ROUNDUP(DAY(tbl_raw_data[[#This Row],[updated_date]])/7,0))</f>
        <v>WEEK 4</v>
      </c>
      <c r="N6202" s="50" t="str">
        <f>UPPER(VLOOKUP(tbl_raw_data[[#This Row],[Analyst]],Settiings!$A$2:$B$16,2,0))</f>
        <v>SHAHID</v>
      </c>
      <c r="O6202" s="50" t="str">
        <f>TRIM(UPPER(tbl_raw_data[[#This Row],[Outcome]]))</f>
        <v>APPROVE</v>
      </c>
      <c r="P6202" s="50" t="str">
        <f>TRIM(UPPER(tbl_raw_data[[#This Row],[Queue Name]]))</f>
        <v>CONSUMER EXISTING</v>
      </c>
      <c r="Q6202" s="50" t="str">
        <f>IF(tbl_raw_data[[#This Row],[Time taken in min]]&lt;=Settiings!$D$2,"SLA_MET","SLA_NOT_MET")</f>
        <v>SLA_MET</v>
      </c>
      <c r="R6202" s="94"/>
    </row>
    <row r="6203" spans="1:18" x14ac:dyDescent="0.3">
      <c r="A6203" s="8" t="s">
        <v>7097</v>
      </c>
      <c r="B6203" s="9">
        <v>45167.703020833331</v>
      </c>
      <c r="C6203" s="10">
        <v>45167.70890046296</v>
      </c>
      <c r="D6203" s="11" t="s">
        <v>13</v>
      </c>
      <c r="E6203" s="12" t="s">
        <v>9</v>
      </c>
      <c r="F6203" s="11" t="s">
        <v>76</v>
      </c>
      <c r="G6203" s="13" t="s">
        <v>17</v>
      </c>
      <c r="H6203" s="78"/>
      <c r="I6203" s="48">
        <f>tbl_raw_data[[#This Row],[Date Actioned]]-tbl_raw_data[[#This Row],[Date Tagged]]</f>
        <v>5.8796296289074235E-3</v>
      </c>
      <c r="J6203" s="46">
        <f>HOUR(tbl_raw_data[[#This Row],[Time_taken]])*60+MINUTE(tbl_raw_data[[#This Row],[Time_taken]])+SECOND(tbl_raw_data[[#This Row],[Time_taken]])/60</f>
        <v>8.4666666666666668</v>
      </c>
      <c r="K6203" s="52">
        <f>DATE(YEAR(tbl_raw_data[[#This Row],[Date Actioned]]),MONTH(tbl_raw_data[[#This Row],[Date Actioned]]),DAY(tbl_raw_data[[#This Row],[Date Actioned]]))</f>
        <v>45167</v>
      </c>
      <c r="L6203" s="50" t="str">
        <f>UPPER(TEXT(tbl_raw_data[[#This Row],[updated_date]],"MMMM"))</f>
        <v>AUGUST</v>
      </c>
      <c r="M6203" s="50" t="str">
        <f>"WEEK "&amp; IF(ROUNDUP(DAY(tbl_raw_data[[#This Row],[updated_date]])/7,0)=5,4,ROUNDUP(DAY(tbl_raw_data[[#This Row],[updated_date]])/7,0))</f>
        <v>WEEK 4</v>
      </c>
      <c r="N6203" s="50" t="str">
        <f>UPPER(VLOOKUP(tbl_raw_data[[#This Row],[Analyst]],Settiings!$A$2:$B$16,2,0))</f>
        <v>ROHAN</v>
      </c>
      <c r="O6203" s="50" t="str">
        <f>TRIM(UPPER(tbl_raw_data[[#This Row],[Outcome]]))</f>
        <v>APPROVE</v>
      </c>
      <c r="P6203" s="50" t="str">
        <f>TRIM(UPPER(tbl_raw_data[[#This Row],[Queue Name]]))</f>
        <v>CONSUMER EXISTING</v>
      </c>
      <c r="Q6203" s="50" t="str">
        <f>IF(tbl_raw_data[[#This Row],[Time taken in min]]&lt;=Settiings!$D$2,"SLA_MET","SLA_NOT_MET")</f>
        <v>SLA_MET</v>
      </c>
      <c r="R6203" s="94"/>
    </row>
    <row r="6204" spans="1:18" x14ac:dyDescent="0.3">
      <c r="A6204" s="8" t="s">
        <v>7098</v>
      </c>
      <c r="B6204" s="9">
        <v>45167.703148148146</v>
      </c>
      <c r="C6204" s="10">
        <v>45167.719953703701</v>
      </c>
      <c r="D6204" s="11" t="s">
        <v>13</v>
      </c>
      <c r="E6204" s="12" t="s">
        <v>9</v>
      </c>
      <c r="F6204" s="11" t="s">
        <v>76</v>
      </c>
      <c r="G6204" s="13"/>
      <c r="H6204" s="78"/>
      <c r="I6204" s="48">
        <f>tbl_raw_data[[#This Row],[Date Actioned]]-tbl_raw_data[[#This Row],[Date Tagged]]</f>
        <v>1.6805555555038154E-2</v>
      </c>
      <c r="J6204" s="46">
        <f>HOUR(tbl_raw_data[[#This Row],[Time_taken]])*60+MINUTE(tbl_raw_data[[#This Row],[Time_taken]])+SECOND(tbl_raw_data[[#This Row],[Time_taken]])/60</f>
        <v>24.2</v>
      </c>
      <c r="K6204" s="52">
        <f>DATE(YEAR(tbl_raw_data[[#This Row],[Date Actioned]]),MONTH(tbl_raw_data[[#This Row],[Date Actioned]]),DAY(tbl_raw_data[[#This Row],[Date Actioned]]))</f>
        <v>45167</v>
      </c>
      <c r="L6204" s="50" t="str">
        <f>UPPER(TEXT(tbl_raw_data[[#This Row],[updated_date]],"MMMM"))</f>
        <v>AUGUST</v>
      </c>
      <c r="M6204" s="50" t="str">
        <f>"WEEK "&amp; IF(ROUNDUP(DAY(tbl_raw_data[[#This Row],[updated_date]])/7,0)=5,4,ROUNDUP(DAY(tbl_raw_data[[#This Row],[updated_date]])/7,0))</f>
        <v>WEEK 4</v>
      </c>
      <c r="N6204" s="50" t="str">
        <f>UPPER(VLOOKUP(tbl_raw_data[[#This Row],[Analyst]],Settiings!$A$2:$B$16,2,0))</f>
        <v>ROHAN</v>
      </c>
      <c r="O6204" s="50" t="str">
        <f>TRIM(UPPER(tbl_raw_data[[#This Row],[Outcome]]))</f>
        <v>APPROVE</v>
      </c>
      <c r="P6204" s="50" t="str">
        <f>TRIM(UPPER(tbl_raw_data[[#This Row],[Queue Name]]))</f>
        <v>CONSUMER EXISTING</v>
      </c>
      <c r="Q6204" s="50" t="str">
        <f>IF(tbl_raw_data[[#This Row],[Time taken in min]]&lt;=Settiings!$D$2,"SLA_MET","SLA_NOT_MET")</f>
        <v>SLA_NOT_MET</v>
      </c>
      <c r="R6204" s="94"/>
    </row>
    <row r="6205" spans="1:18" x14ac:dyDescent="0.3">
      <c r="A6205" s="8" t="s">
        <v>7099</v>
      </c>
      <c r="B6205" s="9">
        <v>45167.705231481479</v>
      </c>
      <c r="C6205" s="10">
        <v>45167.713067129633</v>
      </c>
      <c r="D6205" s="11" t="s">
        <v>13</v>
      </c>
      <c r="E6205" s="12" t="s">
        <v>47</v>
      </c>
      <c r="F6205" s="11" t="s">
        <v>53</v>
      </c>
      <c r="G6205" s="13" t="s">
        <v>17</v>
      </c>
      <c r="H6205" s="78"/>
      <c r="I6205" s="48">
        <f>tbl_raw_data[[#This Row],[Date Actioned]]-tbl_raw_data[[#This Row],[Date Tagged]]</f>
        <v>7.8356481535593048E-3</v>
      </c>
      <c r="J6205" s="46">
        <f>HOUR(tbl_raw_data[[#This Row],[Time_taken]])*60+MINUTE(tbl_raw_data[[#This Row],[Time_taken]])+SECOND(tbl_raw_data[[#This Row],[Time_taken]])/60</f>
        <v>11.283333333333333</v>
      </c>
      <c r="K6205" s="52">
        <f>DATE(YEAR(tbl_raw_data[[#This Row],[Date Actioned]]),MONTH(tbl_raw_data[[#This Row],[Date Actioned]]),DAY(tbl_raw_data[[#This Row],[Date Actioned]]))</f>
        <v>45167</v>
      </c>
      <c r="L6205" s="50" t="str">
        <f>UPPER(TEXT(tbl_raw_data[[#This Row],[updated_date]],"MMMM"))</f>
        <v>AUGUST</v>
      </c>
      <c r="M6205" s="50" t="str">
        <f>"WEEK "&amp; IF(ROUNDUP(DAY(tbl_raw_data[[#This Row],[updated_date]])/7,0)=5,4,ROUNDUP(DAY(tbl_raw_data[[#This Row],[updated_date]])/7,0))</f>
        <v>WEEK 4</v>
      </c>
      <c r="N6205" s="50" t="str">
        <f>UPPER(VLOOKUP(tbl_raw_data[[#This Row],[Analyst]],Settiings!$A$2:$B$16,2,0))</f>
        <v>NAVED</v>
      </c>
      <c r="O6205" s="50" t="str">
        <f>TRIM(UPPER(tbl_raw_data[[#This Row],[Outcome]]))</f>
        <v>APPROVE</v>
      </c>
      <c r="P6205" s="50" t="str">
        <f>TRIM(UPPER(tbl_raw_data[[#This Row],[Queue Name]]))</f>
        <v>CONSUMER PRE BUREAU</v>
      </c>
      <c r="Q6205" s="50" t="str">
        <f>IF(tbl_raw_data[[#This Row],[Time taken in min]]&lt;=Settiings!$D$2,"SLA_MET","SLA_NOT_MET")</f>
        <v>SLA_MET</v>
      </c>
      <c r="R6205" s="94"/>
    </row>
    <row r="6206" spans="1:18" x14ac:dyDescent="0.3">
      <c r="A6206" s="8" t="s">
        <v>7100</v>
      </c>
      <c r="B6206" s="9">
        <v>45167.70548611111</v>
      </c>
      <c r="C6206" s="10">
        <v>45167.71230324074</v>
      </c>
      <c r="D6206" s="11" t="s">
        <v>13</v>
      </c>
      <c r="E6206" s="12" t="s">
        <v>19</v>
      </c>
      <c r="F6206" s="11" t="s">
        <v>70</v>
      </c>
      <c r="G6206" s="13" t="s">
        <v>77</v>
      </c>
      <c r="H6206" s="78"/>
      <c r="I6206" s="48">
        <f>tbl_raw_data[[#This Row],[Date Actioned]]-tbl_raw_data[[#This Row],[Date Tagged]]</f>
        <v>6.8171296297805384E-3</v>
      </c>
      <c r="J6206" s="46">
        <f>HOUR(tbl_raw_data[[#This Row],[Time_taken]])*60+MINUTE(tbl_raw_data[[#This Row],[Time_taken]])+SECOND(tbl_raw_data[[#This Row],[Time_taken]])/60</f>
        <v>9.8166666666666664</v>
      </c>
      <c r="K6206" s="52">
        <f>DATE(YEAR(tbl_raw_data[[#This Row],[Date Actioned]]),MONTH(tbl_raw_data[[#This Row],[Date Actioned]]),DAY(tbl_raw_data[[#This Row],[Date Actioned]]))</f>
        <v>45167</v>
      </c>
      <c r="L6206" s="50" t="str">
        <f>UPPER(TEXT(tbl_raw_data[[#This Row],[updated_date]],"MMMM"))</f>
        <v>AUGUST</v>
      </c>
      <c r="M6206" s="50" t="str">
        <f>"WEEK "&amp; IF(ROUNDUP(DAY(tbl_raw_data[[#This Row],[updated_date]])/7,0)=5,4,ROUNDUP(DAY(tbl_raw_data[[#This Row],[updated_date]])/7,0))</f>
        <v>WEEK 4</v>
      </c>
      <c r="N6206" s="50" t="str">
        <f>UPPER(VLOOKUP(tbl_raw_data[[#This Row],[Analyst]],Settiings!$A$2:$B$16,2,0))</f>
        <v>ASIF</v>
      </c>
      <c r="O6206" s="50" t="str">
        <f>TRIM(UPPER(tbl_raw_data[[#This Row],[Outcome]]))</f>
        <v>APPROVE</v>
      </c>
      <c r="P6206" s="50" t="str">
        <f>TRIM(UPPER(tbl_raw_data[[#This Row],[Queue Name]]))</f>
        <v>CONSUMER POST BUREAU</v>
      </c>
      <c r="Q6206" s="50" t="str">
        <f>IF(tbl_raw_data[[#This Row],[Time taken in min]]&lt;=Settiings!$D$2,"SLA_MET","SLA_NOT_MET")</f>
        <v>SLA_MET</v>
      </c>
      <c r="R6206" s="94"/>
    </row>
    <row r="6207" spans="1:18" x14ac:dyDescent="0.3">
      <c r="A6207" s="8" t="s">
        <v>7101</v>
      </c>
      <c r="B6207" s="9">
        <v>45167.705567129633</v>
      </c>
      <c r="C6207" s="10">
        <v>45167.711388888885</v>
      </c>
      <c r="D6207" s="11" t="s">
        <v>17</v>
      </c>
      <c r="E6207" s="12" t="s">
        <v>9</v>
      </c>
      <c r="F6207" s="11" t="s">
        <v>65</v>
      </c>
      <c r="G6207" s="13"/>
      <c r="H6207" s="78"/>
      <c r="I6207" s="48">
        <f>tbl_raw_data[[#This Row],[Date Actioned]]-tbl_raw_data[[#This Row],[Date Tagged]]</f>
        <v>5.8217592522851191E-3</v>
      </c>
      <c r="J6207" s="46">
        <f>HOUR(tbl_raw_data[[#This Row],[Time_taken]])*60+MINUTE(tbl_raw_data[[#This Row],[Time_taken]])+SECOND(tbl_raw_data[[#This Row],[Time_taken]])/60</f>
        <v>8.3833333333333329</v>
      </c>
      <c r="K6207" s="52">
        <f>DATE(YEAR(tbl_raw_data[[#This Row],[Date Actioned]]),MONTH(tbl_raw_data[[#This Row],[Date Actioned]]),DAY(tbl_raw_data[[#This Row],[Date Actioned]]))</f>
        <v>45167</v>
      </c>
      <c r="L6207" s="50" t="str">
        <f>UPPER(TEXT(tbl_raw_data[[#This Row],[updated_date]],"MMMM"))</f>
        <v>AUGUST</v>
      </c>
      <c r="M6207" s="50" t="str">
        <f>"WEEK "&amp; IF(ROUNDUP(DAY(tbl_raw_data[[#This Row],[updated_date]])/7,0)=5,4,ROUNDUP(DAY(tbl_raw_data[[#This Row],[updated_date]])/7,0))</f>
        <v>WEEK 4</v>
      </c>
      <c r="N6207" s="50" t="str">
        <f>UPPER(VLOOKUP(tbl_raw_data[[#This Row],[Analyst]],Settiings!$A$2:$B$16,2,0))</f>
        <v>SAM</v>
      </c>
      <c r="O6207" s="50" t="str">
        <f>TRIM(UPPER(tbl_raw_data[[#This Row],[Outcome]]))</f>
        <v>APPROVE</v>
      </c>
      <c r="P6207" s="50" t="str">
        <f>TRIM(UPPER(tbl_raw_data[[#This Row],[Queue Name]]))</f>
        <v>CONSUMER EXISTING</v>
      </c>
      <c r="Q6207" s="50" t="str">
        <f>IF(tbl_raw_data[[#This Row],[Time taken in min]]&lt;=Settiings!$D$2,"SLA_MET","SLA_NOT_MET")</f>
        <v>SLA_MET</v>
      </c>
      <c r="R6207" s="94"/>
    </row>
    <row r="6208" spans="1:18" x14ac:dyDescent="0.3">
      <c r="A6208" s="8" t="s">
        <v>7102</v>
      </c>
      <c r="B6208" s="9">
        <v>45167.705891203703</v>
      </c>
      <c r="C6208" s="10">
        <v>45167.720451388886</v>
      </c>
      <c r="D6208" s="11" t="s">
        <v>17</v>
      </c>
      <c r="E6208" s="12" t="s">
        <v>9</v>
      </c>
      <c r="F6208" s="11" t="s">
        <v>65</v>
      </c>
      <c r="G6208" s="13"/>
      <c r="H6208" s="78"/>
      <c r="I6208" s="48">
        <f>tbl_raw_data[[#This Row],[Date Actioned]]-tbl_raw_data[[#This Row],[Date Tagged]]</f>
        <v>1.4560185183654539E-2</v>
      </c>
      <c r="J6208" s="46">
        <f>HOUR(tbl_raw_data[[#This Row],[Time_taken]])*60+MINUTE(tbl_raw_data[[#This Row],[Time_taken]])+SECOND(tbl_raw_data[[#This Row],[Time_taken]])/60</f>
        <v>20.966666666666665</v>
      </c>
      <c r="K6208" s="52">
        <f>DATE(YEAR(tbl_raw_data[[#This Row],[Date Actioned]]),MONTH(tbl_raw_data[[#This Row],[Date Actioned]]),DAY(tbl_raw_data[[#This Row],[Date Actioned]]))</f>
        <v>45167</v>
      </c>
      <c r="L6208" s="50" t="str">
        <f>UPPER(TEXT(tbl_raw_data[[#This Row],[updated_date]],"MMMM"))</f>
        <v>AUGUST</v>
      </c>
      <c r="M6208" s="50" t="str">
        <f>"WEEK "&amp; IF(ROUNDUP(DAY(tbl_raw_data[[#This Row],[updated_date]])/7,0)=5,4,ROUNDUP(DAY(tbl_raw_data[[#This Row],[updated_date]])/7,0))</f>
        <v>WEEK 4</v>
      </c>
      <c r="N6208" s="50" t="str">
        <f>UPPER(VLOOKUP(tbl_raw_data[[#This Row],[Analyst]],Settiings!$A$2:$B$16,2,0))</f>
        <v>SAM</v>
      </c>
      <c r="O6208" s="50" t="str">
        <f>TRIM(UPPER(tbl_raw_data[[#This Row],[Outcome]]))</f>
        <v>APPROVE</v>
      </c>
      <c r="P6208" s="50" t="str">
        <f>TRIM(UPPER(tbl_raw_data[[#This Row],[Queue Name]]))</f>
        <v>CONSUMER EXISTING</v>
      </c>
      <c r="Q6208" s="50" t="str">
        <f>IF(tbl_raw_data[[#This Row],[Time taken in min]]&lt;=Settiings!$D$2,"SLA_MET","SLA_NOT_MET")</f>
        <v>SLA_NOT_MET</v>
      </c>
      <c r="R6208" s="94"/>
    </row>
    <row r="6209" spans="1:18" x14ac:dyDescent="0.3">
      <c r="A6209" s="8" t="s">
        <v>7104</v>
      </c>
      <c r="B6209" s="9">
        <v>45167.710127314815</v>
      </c>
      <c r="C6209" s="10">
        <v>45167.713807870372</v>
      </c>
      <c r="D6209" s="11" t="s">
        <v>13</v>
      </c>
      <c r="E6209" s="12" t="s">
        <v>47</v>
      </c>
      <c r="F6209" s="11" t="s">
        <v>43</v>
      </c>
      <c r="G6209" s="13" t="s">
        <v>17</v>
      </c>
      <c r="H6209" s="78"/>
      <c r="I6209" s="48">
        <f>tbl_raw_data[[#This Row],[Date Actioned]]-tbl_raw_data[[#This Row],[Date Tagged]]</f>
        <v>3.6805555573664606E-3</v>
      </c>
      <c r="J6209" s="46">
        <f>HOUR(tbl_raw_data[[#This Row],[Time_taken]])*60+MINUTE(tbl_raw_data[[#This Row],[Time_taken]])+SECOND(tbl_raw_data[[#This Row],[Time_taken]])/60</f>
        <v>5.3</v>
      </c>
      <c r="K6209" s="52">
        <f>DATE(YEAR(tbl_raw_data[[#This Row],[Date Actioned]]),MONTH(tbl_raw_data[[#This Row],[Date Actioned]]),DAY(tbl_raw_data[[#This Row],[Date Actioned]]))</f>
        <v>45167</v>
      </c>
      <c r="L6209" s="50" t="str">
        <f>UPPER(TEXT(tbl_raw_data[[#This Row],[updated_date]],"MMMM"))</f>
        <v>AUGUST</v>
      </c>
      <c r="M6209" s="50" t="str">
        <f>"WEEK "&amp; IF(ROUNDUP(DAY(tbl_raw_data[[#This Row],[updated_date]])/7,0)=5,4,ROUNDUP(DAY(tbl_raw_data[[#This Row],[updated_date]])/7,0))</f>
        <v>WEEK 4</v>
      </c>
      <c r="N6209" s="50" t="str">
        <f>UPPER(VLOOKUP(tbl_raw_data[[#This Row],[Analyst]],Settiings!$A$2:$B$16,2,0))</f>
        <v>MERCEDES</v>
      </c>
      <c r="O6209" s="50" t="str">
        <f>TRIM(UPPER(tbl_raw_data[[#This Row],[Outcome]]))</f>
        <v>APPROVE</v>
      </c>
      <c r="P6209" s="50" t="str">
        <f>TRIM(UPPER(tbl_raw_data[[#This Row],[Queue Name]]))</f>
        <v>CONSUMER PRE BUREAU</v>
      </c>
      <c r="Q6209" s="50" t="str">
        <f>IF(tbl_raw_data[[#This Row],[Time taken in min]]&lt;=Settiings!$D$2,"SLA_MET","SLA_NOT_MET")</f>
        <v>SLA_MET</v>
      </c>
      <c r="R6209" s="94"/>
    </row>
    <row r="6210" spans="1:18" x14ac:dyDescent="0.3">
      <c r="A6210" s="8" t="s">
        <v>7105</v>
      </c>
      <c r="B6210" s="9">
        <v>45167.712604166663</v>
      </c>
      <c r="C6210" s="10">
        <v>45167.722581018519</v>
      </c>
      <c r="D6210" s="11" t="s">
        <v>13</v>
      </c>
      <c r="E6210" s="12" t="s">
        <v>19</v>
      </c>
      <c r="F6210" s="11" t="s">
        <v>70</v>
      </c>
      <c r="G6210" s="13" t="s">
        <v>17</v>
      </c>
      <c r="H6210" s="78"/>
      <c r="I6210" s="48">
        <f>tbl_raw_data[[#This Row],[Date Actioned]]-tbl_raw_data[[#This Row],[Date Tagged]]</f>
        <v>9.976851855753921E-3</v>
      </c>
      <c r="J6210" s="46">
        <f>HOUR(tbl_raw_data[[#This Row],[Time_taken]])*60+MINUTE(tbl_raw_data[[#This Row],[Time_taken]])+SECOND(tbl_raw_data[[#This Row],[Time_taken]])/60</f>
        <v>14.366666666666667</v>
      </c>
      <c r="K6210" s="52">
        <f>DATE(YEAR(tbl_raw_data[[#This Row],[Date Actioned]]),MONTH(tbl_raw_data[[#This Row],[Date Actioned]]),DAY(tbl_raw_data[[#This Row],[Date Actioned]]))</f>
        <v>45167</v>
      </c>
      <c r="L6210" s="50" t="str">
        <f>UPPER(TEXT(tbl_raw_data[[#This Row],[updated_date]],"MMMM"))</f>
        <v>AUGUST</v>
      </c>
      <c r="M6210" s="50" t="str">
        <f>"WEEK "&amp; IF(ROUNDUP(DAY(tbl_raw_data[[#This Row],[updated_date]])/7,0)=5,4,ROUNDUP(DAY(tbl_raw_data[[#This Row],[updated_date]])/7,0))</f>
        <v>WEEK 4</v>
      </c>
      <c r="N6210" s="50" t="str">
        <f>UPPER(VLOOKUP(tbl_raw_data[[#This Row],[Analyst]],Settiings!$A$2:$B$16,2,0))</f>
        <v>ASIF</v>
      </c>
      <c r="O6210" s="50" t="str">
        <f>TRIM(UPPER(tbl_raw_data[[#This Row],[Outcome]]))</f>
        <v>APPROVE</v>
      </c>
      <c r="P6210" s="50" t="str">
        <f>TRIM(UPPER(tbl_raw_data[[#This Row],[Queue Name]]))</f>
        <v>CONSUMER POST BUREAU</v>
      </c>
      <c r="Q6210" s="50" t="str">
        <f>IF(tbl_raw_data[[#This Row],[Time taken in min]]&lt;=Settiings!$D$2,"SLA_MET","SLA_NOT_MET")</f>
        <v>SLA_MET</v>
      </c>
      <c r="R6210" s="94"/>
    </row>
    <row r="6211" spans="1:18" x14ac:dyDescent="0.3">
      <c r="A6211" s="8" t="s">
        <v>7106</v>
      </c>
      <c r="B6211" s="9">
        <v>45167.718842592592</v>
      </c>
      <c r="C6211" s="10">
        <v>45167.726226851853</v>
      </c>
      <c r="D6211" s="11" t="s">
        <v>17</v>
      </c>
      <c r="E6211" s="12" t="s">
        <v>9</v>
      </c>
      <c r="F6211" s="11" t="s">
        <v>65</v>
      </c>
      <c r="G6211" s="13"/>
      <c r="H6211" s="78"/>
      <c r="I6211" s="48">
        <f>tbl_raw_data[[#This Row],[Date Actioned]]-tbl_raw_data[[#This Row],[Date Tagged]]</f>
        <v>7.3842592610162683E-3</v>
      </c>
      <c r="J6211" s="46">
        <f>HOUR(tbl_raw_data[[#This Row],[Time_taken]])*60+MINUTE(tbl_raw_data[[#This Row],[Time_taken]])+SECOND(tbl_raw_data[[#This Row],[Time_taken]])/60</f>
        <v>10.633333333333333</v>
      </c>
      <c r="K6211" s="52">
        <f>DATE(YEAR(tbl_raw_data[[#This Row],[Date Actioned]]),MONTH(tbl_raw_data[[#This Row],[Date Actioned]]),DAY(tbl_raw_data[[#This Row],[Date Actioned]]))</f>
        <v>45167</v>
      </c>
      <c r="L6211" s="50" t="str">
        <f>UPPER(TEXT(tbl_raw_data[[#This Row],[updated_date]],"MMMM"))</f>
        <v>AUGUST</v>
      </c>
      <c r="M6211" s="50" t="str">
        <f>"WEEK "&amp; IF(ROUNDUP(DAY(tbl_raw_data[[#This Row],[updated_date]])/7,0)=5,4,ROUNDUP(DAY(tbl_raw_data[[#This Row],[updated_date]])/7,0))</f>
        <v>WEEK 4</v>
      </c>
      <c r="N6211" s="50" t="str">
        <f>UPPER(VLOOKUP(tbl_raw_data[[#This Row],[Analyst]],Settiings!$A$2:$B$16,2,0))</f>
        <v>SAM</v>
      </c>
      <c r="O6211" s="50" t="str">
        <f>TRIM(UPPER(tbl_raw_data[[#This Row],[Outcome]]))</f>
        <v>APPROVE</v>
      </c>
      <c r="P6211" s="50" t="str">
        <f>TRIM(UPPER(tbl_raw_data[[#This Row],[Queue Name]]))</f>
        <v>CONSUMER EXISTING</v>
      </c>
      <c r="Q6211" s="50" t="str">
        <f>IF(tbl_raw_data[[#This Row],[Time taken in min]]&lt;=Settiings!$D$2,"SLA_MET","SLA_NOT_MET")</f>
        <v>SLA_MET</v>
      </c>
      <c r="R6211" s="94"/>
    </row>
    <row r="6212" spans="1:18" x14ac:dyDescent="0.3">
      <c r="A6212" s="8" t="s">
        <v>7107</v>
      </c>
      <c r="B6212" s="9">
        <v>45167.719317129631</v>
      </c>
      <c r="C6212" s="10">
        <v>45167.721574074072</v>
      </c>
      <c r="D6212" s="11" t="s">
        <v>13</v>
      </c>
      <c r="E6212" s="12" t="s">
        <v>9</v>
      </c>
      <c r="F6212" s="11" t="s">
        <v>50</v>
      </c>
      <c r="G6212" s="13" t="s">
        <v>17</v>
      </c>
      <c r="H6212" s="78"/>
      <c r="I6212" s="48">
        <f>tbl_raw_data[[#This Row],[Date Actioned]]-tbl_raw_data[[#This Row],[Date Tagged]]</f>
        <v>2.2569444408873096E-3</v>
      </c>
      <c r="J6212" s="46">
        <f>HOUR(tbl_raw_data[[#This Row],[Time_taken]])*60+MINUTE(tbl_raw_data[[#This Row],[Time_taken]])+SECOND(tbl_raw_data[[#This Row],[Time_taken]])/60</f>
        <v>3.25</v>
      </c>
      <c r="K6212" s="52">
        <f>DATE(YEAR(tbl_raw_data[[#This Row],[Date Actioned]]),MONTH(tbl_raw_data[[#This Row],[Date Actioned]]),DAY(tbl_raw_data[[#This Row],[Date Actioned]]))</f>
        <v>45167</v>
      </c>
      <c r="L6212" s="50" t="str">
        <f>UPPER(TEXT(tbl_raw_data[[#This Row],[updated_date]],"MMMM"))</f>
        <v>AUGUST</v>
      </c>
      <c r="M6212" s="50" t="str">
        <f>"WEEK "&amp; IF(ROUNDUP(DAY(tbl_raw_data[[#This Row],[updated_date]])/7,0)=5,4,ROUNDUP(DAY(tbl_raw_data[[#This Row],[updated_date]])/7,0))</f>
        <v>WEEK 4</v>
      </c>
      <c r="N6212" s="50" t="str">
        <f>UPPER(VLOOKUP(tbl_raw_data[[#This Row],[Analyst]],Settiings!$A$2:$B$16,2,0))</f>
        <v>SHAHID</v>
      </c>
      <c r="O6212" s="50" t="str">
        <f>TRIM(UPPER(tbl_raw_data[[#This Row],[Outcome]]))</f>
        <v>APPROVE</v>
      </c>
      <c r="P6212" s="50" t="str">
        <f>TRIM(UPPER(tbl_raw_data[[#This Row],[Queue Name]]))</f>
        <v>CONSUMER EXISTING</v>
      </c>
      <c r="Q6212" s="50" t="str">
        <f>IF(tbl_raw_data[[#This Row],[Time taken in min]]&lt;=Settiings!$D$2,"SLA_MET","SLA_NOT_MET")</f>
        <v>SLA_MET</v>
      </c>
      <c r="R6212" s="94"/>
    </row>
    <row r="6213" spans="1:18" x14ac:dyDescent="0.3">
      <c r="A6213" s="8" t="s">
        <v>7109</v>
      </c>
      <c r="B6213" s="9">
        <v>45167.721689814818</v>
      </c>
      <c r="C6213" s="10">
        <v>45167.728715277779</v>
      </c>
      <c r="D6213" s="11" t="s">
        <v>13</v>
      </c>
      <c r="E6213" s="12" t="s">
        <v>47</v>
      </c>
      <c r="F6213" s="11" t="s">
        <v>53</v>
      </c>
      <c r="G6213" s="13" t="s">
        <v>41</v>
      </c>
      <c r="H6213" s="78"/>
      <c r="I6213" s="48">
        <f>tbl_raw_data[[#This Row],[Date Actioned]]-tbl_raw_data[[#This Row],[Date Tagged]]</f>
        <v>7.025462960882578E-3</v>
      </c>
      <c r="J6213" s="46">
        <f>HOUR(tbl_raw_data[[#This Row],[Time_taken]])*60+MINUTE(tbl_raw_data[[#This Row],[Time_taken]])+SECOND(tbl_raw_data[[#This Row],[Time_taken]])/60</f>
        <v>10.116666666666667</v>
      </c>
      <c r="K6213" s="52">
        <f>DATE(YEAR(tbl_raw_data[[#This Row],[Date Actioned]]),MONTH(tbl_raw_data[[#This Row],[Date Actioned]]),DAY(tbl_raw_data[[#This Row],[Date Actioned]]))</f>
        <v>45167</v>
      </c>
      <c r="L6213" s="50" t="str">
        <f>UPPER(TEXT(tbl_raw_data[[#This Row],[updated_date]],"MMMM"))</f>
        <v>AUGUST</v>
      </c>
      <c r="M6213" s="50" t="str">
        <f>"WEEK "&amp; IF(ROUNDUP(DAY(tbl_raw_data[[#This Row],[updated_date]])/7,0)=5,4,ROUNDUP(DAY(tbl_raw_data[[#This Row],[updated_date]])/7,0))</f>
        <v>WEEK 4</v>
      </c>
      <c r="N6213" s="50" t="str">
        <f>UPPER(VLOOKUP(tbl_raw_data[[#This Row],[Analyst]],Settiings!$A$2:$B$16,2,0))</f>
        <v>NAVED</v>
      </c>
      <c r="O6213" s="50" t="str">
        <f>TRIM(UPPER(tbl_raw_data[[#This Row],[Outcome]]))</f>
        <v>APPROVE</v>
      </c>
      <c r="P6213" s="50" t="str">
        <f>TRIM(UPPER(tbl_raw_data[[#This Row],[Queue Name]]))</f>
        <v>CONSUMER PRE BUREAU</v>
      </c>
      <c r="Q6213" s="50" t="str">
        <f>IF(tbl_raw_data[[#This Row],[Time taken in min]]&lt;=Settiings!$D$2,"SLA_MET","SLA_NOT_MET")</f>
        <v>SLA_MET</v>
      </c>
      <c r="R6213" s="94"/>
    </row>
    <row r="6214" spans="1:18" x14ac:dyDescent="0.3">
      <c r="A6214" s="8" t="s">
        <v>7110</v>
      </c>
      <c r="B6214" s="9">
        <v>45167.722581018519</v>
      </c>
      <c r="C6214" s="10">
        <v>45167.728263888886</v>
      </c>
      <c r="D6214" s="11" t="s">
        <v>27</v>
      </c>
      <c r="E6214" s="12" t="s">
        <v>9</v>
      </c>
      <c r="F6214" s="11" t="s">
        <v>76</v>
      </c>
      <c r="G6214" s="13" t="s">
        <v>1196</v>
      </c>
      <c r="H6214" s="78"/>
      <c r="I6214" s="48">
        <f>tbl_raw_data[[#This Row],[Date Actioned]]-tbl_raw_data[[#This Row],[Date Tagged]]</f>
        <v>5.6828703673090786E-3</v>
      </c>
      <c r="J6214" s="46">
        <f>HOUR(tbl_raw_data[[#This Row],[Time_taken]])*60+MINUTE(tbl_raw_data[[#This Row],[Time_taken]])+SECOND(tbl_raw_data[[#This Row],[Time_taken]])/60</f>
        <v>8.1833333333333336</v>
      </c>
      <c r="K6214" s="52">
        <f>DATE(YEAR(tbl_raw_data[[#This Row],[Date Actioned]]),MONTH(tbl_raw_data[[#This Row],[Date Actioned]]),DAY(tbl_raw_data[[#This Row],[Date Actioned]]))</f>
        <v>45167</v>
      </c>
      <c r="L6214" s="50" t="str">
        <f>UPPER(TEXT(tbl_raw_data[[#This Row],[updated_date]],"MMMM"))</f>
        <v>AUGUST</v>
      </c>
      <c r="M6214" s="50" t="str">
        <f>"WEEK "&amp; IF(ROUNDUP(DAY(tbl_raw_data[[#This Row],[updated_date]])/7,0)=5,4,ROUNDUP(DAY(tbl_raw_data[[#This Row],[updated_date]])/7,0))</f>
        <v>WEEK 4</v>
      </c>
      <c r="N6214" s="50" t="str">
        <f>UPPER(VLOOKUP(tbl_raw_data[[#This Row],[Analyst]],Settiings!$A$2:$B$16,2,0))</f>
        <v>ROHAN</v>
      </c>
      <c r="O6214" s="50" t="str">
        <f>TRIM(UPPER(tbl_raw_data[[#This Row],[Outcome]]))</f>
        <v>DECLINE</v>
      </c>
      <c r="P6214" s="50" t="str">
        <f>TRIM(UPPER(tbl_raw_data[[#This Row],[Queue Name]]))</f>
        <v>CONSUMER EXISTING</v>
      </c>
      <c r="Q6214" s="50" t="str">
        <f>IF(tbl_raw_data[[#This Row],[Time taken in min]]&lt;=Settiings!$D$2,"SLA_MET","SLA_NOT_MET")</f>
        <v>SLA_MET</v>
      </c>
      <c r="R6214" s="94"/>
    </row>
    <row r="6215" spans="1:18" x14ac:dyDescent="0.3">
      <c r="A6215" s="8" t="s">
        <v>7111</v>
      </c>
      <c r="B6215" s="9">
        <v>45167.73605324074</v>
      </c>
      <c r="C6215" s="10">
        <v>45167.745995370373</v>
      </c>
      <c r="D6215" s="11" t="s">
        <v>27</v>
      </c>
      <c r="E6215" s="12" t="s">
        <v>9</v>
      </c>
      <c r="F6215" s="11" t="s">
        <v>53</v>
      </c>
      <c r="G6215" s="13" t="s">
        <v>113</v>
      </c>
      <c r="H6215" s="78"/>
      <c r="I6215" s="48">
        <f>tbl_raw_data[[#This Row],[Date Actioned]]-tbl_raw_data[[#This Row],[Date Tagged]]</f>
        <v>9.9421296326909214E-3</v>
      </c>
      <c r="J6215" s="46">
        <f>HOUR(tbl_raw_data[[#This Row],[Time_taken]])*60+MINUTE(tbl_raw_data[[#This Row],[Time_taken]])+SECOND(tbl_raw_data[[#This Row],[Time_taken]])/60</f>
        <v>14.316666666666666</v>
      </c>
      <c r="K6215" s="52">
        <f>DATE(YEAR(tbl_raw_data[[#This Row],[Date Actioned]]),MONTH(tbl_raw_data[[#This Row],[Date Actioned]]),DAY(tbl_raw_data[[#This Row],[Date Actioned]]))</f>
        <v>45167</v>
      </c>
      <c r="L6215" s="50" t="str">
        <f>UPPER(TEXT(tbl_raw_data[[#This Row],[updated_date]],"MMMM"))</f>
        <v>AUGUST</v>
      </c>
      <c r="M6215" s="50" t="str">
        <f>"WEEK "&amp; IF(ROUNDUP(DAY(tbl_raw_data[[#This Row],[updated_date]])/7,0)=5,4,ROUNDUP(DAY(tbl_raw_data[[#This Row],[updated_date]])/7,0))</f>
        <v>WEEK 4</v>
      </c>
      <c r="N6215" s="50" t="str">
        <f>UPPER(VLOOKUP(tbl_raw_data[[#This Row],[Analyst]],Settiings!$A$2:$B$16,2,0))</f>
        <v>NAVED</v>
      </c>
      <c r="O6215" s="50" t="str">
        <f>TRIM(UPPER(tbl_raw_data[[#This Row],[Outcome]]))</f>
        <v>DECLINE</v>
      </c>
      <c r="P6215" s="50" t="str">
        <f>TRIM(UPPER(tbl_raw_data[[#This Row],[Queue Name]]))</f>
        <v>CONSUMER EXISTING</v>
      </c>
      <c r="Q6215" s="50" t="str">
        <f>IF(tbl_raw_data[[#This Row],[Time taken in min]]&lt;=Settiings!$D$2,"SLA_MET","SLA_NOT_MET")</f>
        <v>SLA_MET</v>
      </c>
      <c r="R6215" s="94"/>
    </row>
    <row r="6216" spans="1:18" x14ac:dyDescent="0.3">
      <c r="A6216" s="8" t="s">
        <v>7113</v>
      </c>
      <c r="B6216" s="9">
        <v>45167.746157407404</v>
      </c>
      <c r="C6216" s="10">
        <v>45167.753437500003</v>
      </c>
      <c r="D6216" s="11" t="s">
        <v>17</v>
      </c>
      <c r="E6216" s="12" t="s">
        <v>19</v>
      </c>
      <c r="F6216" s="11" t="s">
        <v>50</v>
      </c>
      <c r="G6216" s="13"/>
      <c r="H6216" s="78"/>
      <c r="I6216" s="48">
        <f>tbl_raw_data[[#This Row],[Date Actioned]]-tbl_raw_data[[#This Row],[Date Tagged]]</f>
        <v>7.2800925991032273E-3</v>
      </c>
      <c r="J6216" s="46">
        <f>HOUR(tbl_raw_data[[#This Row],[Time_taken]])*60+MINUTE(tbl_raw_data[[#This Row],[Time_taken]])+SECOND(tbl_raw_data[[#This Row],[Time_taken]])/60</f>
        <v>10.483333333333333</v>
      </c>
      <c r="K6216" s="52">
        <f>DATE(YEAR(tbl_raw_data[[#This Row],[Date Actioned]]),MONTH(tbl_raw_data[[#This Row],[Date Actioned]]),DAY(tbl_raw_data[[#This Row],[Date Actioned]]))</f>
        <v>45167</v>
      </c>
      <c r="L6216" s="50" t="str">
        <f>UPPER(TEXT(tbl_raw_data[[#This Row],[updated_date]],"MMMM"))</f>
        <v>AUGUST</v>
      </c>
      <c r="M6216" s="50" t="str">
        <f>"WEEK "&amp; IF(ROUNDUP(DAY(tbl_raw_data[[#This Row],[updated_date]])/7,0)=5,4,ROUNDUP(DAY(tbl_raw_data[[#This Row],[updated_date]])/7,0))</f>
        <v>WEEK 4</v>
      </c>
      <c r="N6216" s="50" t="str">
        <f>UPPER(VLOOKUP(tbl_raw_data[[#This Row],[Analyst]],Settiings!$A$2:$B$16,2,0))</f>
        <v>SHAHID</v>
      </c>
      <c r="O6216" s="50" t="str">
        <f>TRIM(UPPER(tbl_raw_data[[#This Row],[Outcome]]))</f>
        <v>APPROVE</v>
      </c>
      <c r="P6216" s="50" t="str">
        <f>TRIM(UPPER(tbl_raw_data[[#This Row],[Queue Name]]))</f>
        <v>CONSUMER POST BUREAU</v>
      </c>
      <c r="Q6216" s="50" t="str">
        <f>IF(tbl_raw_data[[#This Row],[Time taken in min]]&lt;=Settiings!$D$2,"SLA_MET","SLA_NOT_MET")</f>
        <v>SLA_MET</v>
      </c>
      <c r="R6216" s="94"/>
    </row>
    <row r="6217" spans="1:18" x14ac:dyDescent="0.3">
      <c r="A6217" s="8" t="s">
        <v>7114</v>
      </c>
      <c r="B6217" s="9">
        <v>45167.751180555555</v>
      </c>
      <c r="C6217" s="10">
        <v>45167.760729166665</v>
      </c>
      <c r="D6217" s="11" t="s">
        <v>13</v>
      </c>
      <c r="E6217" s="12" t="s">
        <v>19</v>
      </c>
      <c r="F6217" s="11" t="s">
        <v>50</v>
      </c>
      <c r="G6217" s="13"/>
      <c r="H6217" s="78"/>
      <c r="I6217" s="48">
        <f>tbl_raw_data[[#This Row],[Date Actioned]]-tbl_raw_data[[#This Row],[Date Tagged]]</f>
        <v>9.5486111094942316E-3</v>
      </c>
      <c r="J6217" s="46">
        <f>HOUR(tbl_raw_data[[#This Row],[Time_taken]])*60+MINUTE(tbl_raw_data[[#This Row],[Time_taken]])+SECOND(tbl_raw_data[[#This Row],[Time_taken]])/60</f>
        <v>13.75</v>
      </c>
      <c r="K6217" s="52">
        <f>DATE(YEAR(tbl_raw_data[[#This Row],[Date Actioned]]),MONTH(tbl_raw_data[[#This Row],[Date Actioned]]),DAY(tbl_raw_data[[#This Row],[Date Actioned]]))</f>
        <v>45167</v>
      </c>
      <c r="L6217" s="50" t="str">
        <f>UPPER(TEXT(tbl_raw_data[[#This Row],[updated_date]],"MMMM"))</f>
        <v>AUGUST</v>
      </c>
      <c r="M6217" s="50" t="str">
        <f>"WEEK "&amp; IF(ROUNDUP(DAY(tbl_raw_data[[#This Row],[updated_date]])/7,0)=5,4,ROUNDUP(DAY(tbl_raw_data[[#This Row],[updated_date]])/7,0))</f>
        <v>WEEK 4</v>
      </c>
      <c r="N6217" s="50" t="str">
        <f>UPPER(VLOOKUP(tbl_raw_data[[#This Row],[Analyst]],Settiings!$A$2:$B$16,2,0))</f>
        <v>SHAHID</v>
      </c>
      <c r="O6217" s="50" t="str">
        <f>TRIM(UPPER(tbl_raw_data[[#This Row],[Outcome]]))</f>
        <v>APPROVE</v>
      </c>
      <c r="P6217" s="50" t="str">
        <f>TRIM(UPPER(tbl_raw_data[[#This Row],[Queue Name]]))</f>
        <v>CONSUMER POST BUREAU</v>
      </c>
      <c r="Q6217" s="50" t="str">
        <f>IF(tbl_raw_data[[#This Row],[Time taken in min]]&lt;=Settiings!$D$2,"SLA_MET","SLA_NOT_MET")</f>
        <v>SLA_MET</v>
      </c>
      <c r="R6217" s="94"/>
    </row>
    <row r="6218" spans="1:18" x14ac:dyDescent="0.3">
      <c r="A6218" s="8" t="s">
        <v>7115</v>
      </c>
      <c r="B6218" s="9">
        <v>45167.75980324074</v>
      </c>
      <c r="C6218" s="10">
        <v>45167.768587962964</v>
      </c>
      <c r="D6218" s="11" t="s">
        <v>17</v>
      </c>
      <c r="E6218" s="12" t="s">
        <v>19</v>
      </c>
      <c r="F6218" s="11" t="s">
        <v>70</v>
      </c>
      <c r="G6218" s="13"/>
      <c r="H6218" s="78"/>
      <c r="I6218" s="48">
        <f>tbl_raw_data[[#This Row],[Date Actioned]]-tbl_raw_data[[#This Row],[Date Tagged]]</f>
        <v>8.7847222239361145E-3</v>
      </c>
      <c r="J6218" s="46">
        <f>HOUR(tbl_raw_data[[#This Row],[Time_taken]])*60+MINUTE(tbl_raw_data[[#This Row],[Time_taken]])+SECOND(tbl_raw_data[[#This Row],[Time_taken]])/60</f>
        <v>12.65</v>
      </c>
      <c r="K6218" s="52">
        <f>DATE(YEAR(tbl_raw_data[[#This Row],[Date Actioned]]),MONTH(tbl_raw_data[[#This Row],[Date Actioned]]),DAY(tbl_raw_data[[#This Row],[Date Actioned]]))</f>
        <v>45167</v>
      </c>
      <c r="L6218" s="50" t="str">
        <f>UPPER(TEXT(tbl_raw_data[[#This Row],[updated_date]],"MMMM"))</f>
        <v>AUGUST</v>
      </c>
      <c r="M6218" s="50" t="str">
        <f>"WEEK "&amp; IF(ROUNDUP(DAY(tbl_raw_data[[#This Row],[updated_date]])/7,0)=5,4,ROUNDUP(DAY(tbl_raw_data[[#This Row],[updated_date]])/7,0))</f>
        <v>WEEK 4</v>
      </c>
      <c r="N6218" s="50" t="str">
        <f>UPPER(VLOOKUP(tbl_raw_data[[#This Row],[Analyst]],Settiings!$A$2:$B$16,2,0))</f>
        <v>ASIF</v>
      </c>
      <c r="O6218" s="50" t="str">
        <f>TRIM(UPPER(tbl_raw_data[[#This Row],[Outcome]]))</f>
        <v>APPROVE</v>
      </c>
      <c r="P6218" s="50" t="str">
        <f>TRIM(UPPER(tbl_raw_data[[#This Row],[Queue Name]]))</f>
        <v>CONSUMER POST BUREAU</v>
      </c>
      <c r="Q6218" s="50" t="str">
        <f>IF(tbl_raw_data[[#This Row],[Time taken in min]]&lt;=Settiings!$D$2,"SLA_MET","SLA_NOT_MET")</f>
        <v>SLA_MET</v>
      </c>
      <c r="R6218" s="94"/>
    </row>
    <row r="6219" spans="1:18" x14ac:dyDescent="0.3">
      <c r="A6219" s="8" t="s">
        <v>7116</v>
      </c>
      <c r="B6219" s="9">
        <v>45167.768425925926</v>
      </c>
      <c r="C6219" s="10">
        <v>45167.770324074074</v>
      </c>
      <c r="D6219" s="11" t="s">
        <v>27</v>
      </c>
      <c r="E6219" s="12" t="s">
        <v>9</v>
      </c>
      <c r="F6219" s="11" t="s">
        <v>70</v>
      </c>
      <c r="G6219" s="13" t="s">
        <v>71</v>
      </c>
      <c r="H6219" s="78"/>
      <c r="I6219" s="48">
        <f>tbl_raw_data[[#This Row],[Date Actioned]]-tbl_raw_data[[#This Row],[Date Tagged]]</f>
        <v>1.898148148029577E-3</v>
      </c>
      <c r="J6219" s="46">
        <f>HOUR(tbl_raw_data[[#This Row],[Time_taken]])*60+MINUTE(tbl_raw_data[[#This Row],[Time_taken]])+SECOND(tbl_raw_data[[#This Row],[Time_taken]])/60</f>
        <v>2.7333333333333334</v>
      </c>
      <c r="K6219" s="52">
        <f>DATE(YEAR(tbl_raw_data[[#This Row],[Date Actioned]]),MONTH(tbl_raw_data[[#This Row],[Date Actioned]]),DAY(tbl_raw_data[[#This Row],[Date Actioned]]))</f>
        <v>45167</v>
      </c>
      <c r="L6219" s="50" t="str">
        <f>UPPER(TEXT(tbl_raw_data[[#This Row],[updated_date]],"MMMM"))</f>
        <v>AUGUST</v>
      </c>
      <c r="M6219" s="50" t="str">
        <f>"WEEK "&amp; IF(ROUNDUP(DAY(tbl_raw_data[[#This Row],[updated_date]])/7,0)=5,4,ROUNDUP(DAY(tbl_raw_data[[#This Row],[updated_date]])/7,0))</f>
        <v>WEEK 4</v>
      </c>
      <c r="N6219" s="50" t="str">
        <f>UPPER(VLOOKUP(tbl_raw_data[[#This Row],[Analyst]],Settiings!$A$2:$B$16,2,0))</f>
        <v>ASIF</v>
      </c>
      <c r="O6219" s="50" t="str">
        <f>TRIM(UPPER(tbl_raw_data[[#This Row],[Outcome]]))</f>
        <v>DECLINE</v>
      </c>
      <c r="P6219" s="50" t="str">
        <f>TRIM(UPPER(tbl_raw_data[[#This Row],[Queue Name]]))</f>
        <v>CONSUMER EXISTING</v>
      </c>
      <c r="Q6219" s="50" t="str">
        <f>IF(tbl_raw_data[[#This Row],[Time taken in min]]&lt;=Settiings!$D$2,"SLA_MET","SLA_NOT_MET")</f>
        <v>SLA_MET</v>
      </c>
      <c r="R6219" s="94"/>
    </row>
    <row r="6220" spans="1:18" x14ac:dyDescent="0.3">
      <c r="A6220" s="8" t="s">
        <v>7117</v>
      </c>
      <c r="B6220" s="9">
        <v>45167.775347222225</v>
      </c>
      <c r="C6220" s="10">
        <v>45167.77789351852</v>
      </c>
      <c r="D6220" s="11" t="s">
        <v>13</v>
      </c>
      <c r="E6220" s="12" t="s">
        <v>9</v>
      </c>
      <c r="F6220" s="11" t="s">
        <v>50</v>
      </c>
      <c r="G6220" s="13" t="s">
        <v>17</v>
      </c>
      <c r="H6220" s="78"/>
      <c r="I6220" s="48">
        <f>tbl_raw_data[[#This Row],[Date Actioned]]-tbl_raw_data[[#This Row],[Date Tagged]]</f>
        <v>2.5462962948950008E-3</v>
      </c>
      <c r="J6220" s="46">
        <f>HOUR(tbl_raw_data[[#This Row],[Time_taken]])*60+MINUTE(tbl_raw_data[[#This Row],[Time_taken]])+SECOND(tbl_raw_data[[#This Row],[Time_taken]])/60</f>
        <v>3.6666666666666665</v>
      </c>
      <c r="K6220" s="52">
        <f>DATE(YEAR(tbl_raw_data[[#This Row],[Date Actioned]]),MONTH(tbl_raw_data[[#This Row],[Date Actioned]]),DAY(tbl_raw_data[[#This Row],[Date Actioned]]))</f>
        <v>45167</v>
      </c>
      <c r="L6220" s="50" t="str">
        <f>UPPER(TEXT(tbl_raw_data[[#This Row],[updated_date]],"MMMM"))</f>
        <v>AUGUST</v>
      </c>
      <c r="M6220" s="50" t="str">
        <f>"WEEK "&amp; IF(ROUNDUP(DAY(tbl_raw_data[[#This Row],[updated_date]])/7,0)=5,4,ROUNDUP(DAY(tbl_raw_data[[#This Row],[updated_date]])/7,0))</f>
        <v>WEEK 4</v>
      </c>
      <c r="N6220" s="50" t="str">
        <f>UPPER(VLOOKUP(tbl_raw_data[[#This Row],[Analyst]],Settiings!$A$2:$B$16,2,0))</f>
        <v>SHAHID</v>
      </c>
      <c r="O6220" s="50" t="str">
        <f>TRIM(UPPER(tbl_raw_data[[#This Row],[Outcome]]))</f>
        <v>APPROVE</v>
      </c>
      <c r="P6220" s="50" t="str">
        <f>TRIM(UPPER(tbl_raw_data[[#This Row],[Queue Name]]))</f>
        <v>CONSUMER EXISTING</v>
      </c>
      <c r="Q6220" s="50" t="str">
        <f>IF(tbl_raw_data[[#This Row],[Time taken in min]]&lt;=Settiings!$D$2,"SLA_MET","SLA_NOT_MET")</f>
        <v>SLA_MET</v>
      </c>
      <c r="R6220" s="94"/>
    </row>
    <row r="6221" spans="1:18" x14ac:dyDescent="0.3">
      <c r="A6221" s="8" t="s">
        <v>7118</v>
      </c>
      <c r="B6221" s="9">
        <v>45167.778217592589</v>
      </c>
      <c r="C6221" s="10">
        <v>45167.78266203704</v>
      </c>
      <c r="D6221" s="11" t="s">
        <v>13</v>
      </c>
      <c r="E6221" s="12" t="s">
        <v>19</v>
      </c>
      <c r="F6221" s="11" t="s">
        <v>53</v>
      </c>
      <c r="G6221" s="13" t="s">
        <v>17</v>
      </c>
      <c r="H6221" s="78"/>
      <c r="I6221" s="48">
        <f>tbl_raw_data[[#This Row],[Date Actioned]]-tbl_raw_data[[#This Row],[Date Tagged]]</f>
        <v>4.4444444502005354E-3</v>
      </c>
      <c r="J6221" s="46">
        <f>HOUR(tbl_raw_data[[#This Row],[Time_taken]])*60+MINUTE(tbl_raw_data[[#This Row],[Time_taken]])+SECOND(tbl_raw_data[[#This Row],[Time_taken]])/60</f>
        <v>6.4</v>
      </c>
      <c r="K6221" s="52">
        <f>DATE(YEAR(tbl_raw_data[[#This Row],[Date Actioned]]),MONTH(tbl_raw_data[[#This Row],[Date Actioned]]),DAY(tbl_raw_data[[#This Row],[Date Actioned]]))</f>
        <v>45167</v>
      </c>
      <c r="L6221" s="50" t="str">
        <f>UPPER(TEXT(tbl_raw_data[[#This Row],[updated_date]],"MMMM"))</f>
        <v>AUGUST</v>
      </c>
      <c r="M6221" s="50" t="str">
        <f>"WEEK "&amp; IF(ROUNDUP(DAY(tbl_raw_data[[#This Row],[updated_date]])/7,0)=5,4,ROUNDUP(DAY(tbl_raw_data[[#This Row],[updated_date]])/7,0))</f>
        <v>WEEK 4</v>
      </c>
      <c r="N6221" s="50" t="str">
        <f>UPPER(VLOOKUP(tbl_raw_data[[#This Row],[Analyst]],Settiings!$A$2:$B$16,2,0))</f>
        <v>NAVED</v>
      </c>
      <c r="O6221" s="50" t="str">
        <f>TRIM(UPPER(tbl_raw_data[[#This Row],[Outcome]]))</f>
        <v>APPROVE</v>
      </c>
      <c r="P6221" s="50" t="str">
        <f>TRIM(UPPER(tbl_raw_data[[#This Row],[Queue Name]]))</f>
        <v>CONSUMER POST BUREAU</v>
      </c>
      <c r="Q6221" s="50" t="str">
        <f>IF(tbl_raw_data[[#This Row],[Time taken in min]]&lt;=Settiings!$D$2,"SLA_MET","SLA_NOT_MET")</f>
        <v>SLA_MET</v>
      </c>
      <c r="R6221" s="94"/>
    </row>
    <row r="6222" spans="1:18" x14ac:dyDescent="0.3">
      <c r="A6222" s="8" t="s">
        <v>7119</v>
      </c>
      <c r="B6222" s="9">
        <v>45167.781863425924</v>
      </c>
      <c r="C6222" s="10">
        <v>45167.785034722219</v>
      </c>
      <c r="D6222" s="11" t="s">
        <v>13</v>
      </c>
      <c r="E6222" s="12" t="s">
        <v>47</v>
      </c>
      <c r="F6222" s="11" t="s">
        <v>50</v>
      </c>
      <c r="G6222" s="13" t="s">
        <v>1206</v>
      </c>
      <c r="H6222" s="78"/>
      <c r="I6222" s="48">
        <f>tbl_raw_data[[#This Row],[Date Actioned]]-tbl_raw_data[[#This Row],[Date Tagged]]</f>
        <v>3.1712962954770774E-3</v>
      </c>
      <c r="J6222" s="46">
        <f>HOUR(tbl_raw_data[[#This Row],[Time_taken]])*60+MINUTE(tbl_raw_data[[#This Row],[Time_taken]])+SECOND(tbl_raw_data[[#This Row],[Time_taken]])/60</f>
        <v>4.5666666666666664</v>
      </c>
      <c r="K6222" s="52">
        <f>DATE(YEAR(tbl_raw_data[[#This Row],[Date Actioned]]),MONTH(tbl_raw_data[[#This Row],[Date Actioned]]),DAY(tbl_raw_data[[#This Row],[Date Actioned]]))</f>
        <v>45167</v>
      </c>
      <c r="L6222" s="50" t="str">
        <f>UPPER(TEXT(tbl_raw_data[[#This Row],[updated_date]],"MMMM"))</f>
        <v>AUGUST</v>
      </c>
      <c r="M6222" s="50" t="str">
        <f>"WEEK "&amp; IF(ROUNDUP(DAY(tbl_raw_data[[#This Row],[updated_date]])/7,0)=5,4,ROUNDUP(DAY(tbl_raw_data[[#This Row],[updated_date]])/7,0))</f>
        <v>WEEK 4</v>
      </c>
      <c r="N6222" s="50" t="str">
        <f>UPPER(VLOOKUP(tbl_raw_data[[#This Row],[Analyst]],Settiings!$A$2:$B$16,2,0))</f>
        <v>SHAHID</v>
      </c>
      <c r="O6222" s="50" t="str">
        <f>TRIM(UPPER(tbl_raw_data[[#This Row],[Outcome]]))</f>
        <v>APPROVE</v>
      </c>
      <c r="P6222" s="50" t="str">
        <f>TRIM(UPPER(tbl_raw_data[[#This Row],[Queue Name]]))</f>
        <v>CONSUMER PRE BUREAU</v>
      </c>
      <c r="Q6222" s="50" t="str">
        <f>IF(tbl_raw_data[[#This Row],[Time taken in min]]&lt;=Settiings!$D$2,"SLA_MET","SLA_NOT_MET")</f>
        <v>SLA_MET</v>
      </c>
      <c r="R6222" s="94"/>
    </row>
    <row r="6223" spans="1:18" x14ac:dyDescent="0.3">
      <c r="A6223" s="8" t="s">
        <v>7121</v>
      </c>
      <c r="B6223" s="9">
        <v>45167.79314814815</v>
      </c>
      <c r="C6223" s="10">
        <v>45167.802534722221</v>
      </c>
      <c r="D6223" s="11" t="s">
        <v>13</v>
      </c>
      <c r="E6223" s="12" t="s">
        <v>19</v>
      </c>
      <c r="F6223" s="11" t="s">
        <v>76</v>
      </c>
      <c r="G6223" s="13"/>
      <c r="H6223" s="78"/>
      <c r="I6223" s="48">
        <f>tbl_raw_data[[#This Row],[Date Actioned]]-tbl_raw_data[[#This Row],[Date Tagged]]</f>
        <v>9.3865740709588863E-3</v>
      </c>
      <c r="J6223" s="46">
        <f>HOUR(tbl_raw_data[[#This Row],[Time_taken]])*60+MINUTE(tbl_raw_data[[#This Row],[Time_taken]])+SECOND(tbl_raw_data[[#This Row],[Time_taken]])/60</f>
        <v>13.516666666666667</v>
      </c>
      <c r="K6223" s="52">
        <f>DATE(YEAR(tbl_raw_data[[#This Row],[Date Actioned]]),MONTH(tbl_raw_data[[#This Row],[Date Actioned]]),DAY(tbl_raw_data[[#This Row],[Date Actioned]]))</f>
        <v>45167</v>
      </c>
      <c r="L6223" s="50" t="str">
        <f>UPPER(TEXT(tbl_raw_data[[#This Row],[updated_date]],"MMMM"))</f>
        <v>AUGUST</v>
      </c>
      <c r="M6223" s="50" t="str">
        <f>"WEEK "&amp; IF(ROUNDUP(DAY(tbl_raw_data[[#This Row],[updated_date]])/7,0)=5,4,ROUNDUP(DAY(tbl_raw_data[[#This Row],[updated_date]])/7,0))</f>
        <v>WEEK 4</v>
      </c>
      <c r="N6223" s="50" t="str">
        <f>UPPER(VLOOKUP(tbl_raw_data[[#This Row],[Analyst]],Settiings!$A$2:$B$16,2,0))</f>
        <v>ROHAN</v>
      </c>
      <c r="O6223" s="50" t="str">
        <f>TRIM(UPPER(tbl_raw_data[[#This Row],[Outcome]]))</f>
        <v>APPROVE</v>
      </c>
      <c r="P6223" s="50" t="str">
        <f>TRIM(UPPER(tbl_raw_data[[#This Row],[Queue Name]]))</f>
        <v>CONSUMER POST BUREAU</v>
      </c>
      <c r="Q6223" s="50" t="str">
        <f>IF(tbl_raw_data[[#This Row],[Time taken in min]]&lt;=Settiings!$D$2,"SLA_MET","SLA_NOT_MET")</f>
        <v>SLA_MET</v>
      </c>
      <c r="R6223" s="94"/>
    </row>
    <row r="6224" spans="1:18" x14ac:dyDescent="0.3">
      <c r="A6224" s="8" t="s">
        <v>7122</v>
      </c>
      <c r="B6224" s="9">
        <v>45167.799513888887</v>
      </c>
      <c r="C6224" s="10">
        <v>45167.804444444446</v>
      </c>
      <c r="D6224" s="11" t="s">
        <v>13</v>
      </c>
      <c r="E6224" s="12" t="s">
        <v>47</v>
      </c>
      <c r="F6224" s="11" t="s">
        <v>70</v>
      </c>
      <c r="G6224" s="13" t="s">
        <v>17</v>
      </c>
      <c r="H6224" s="78"/>
      <c r="I6224" s="48">
        <f>tbl_raw_data[[#This Row],[Date Actioned]]-tbl_raw_data[[#This Row],[Date Tagged]]</f>
        <v>4.9305555585306138E-3</v>
      </c>
      <c r="J6224" s="46">
        <f>HOUR(tbl_raw_data[[#This Row],[Time_taken]])*60+MINUTE(tbl_raw_data[[#This Row],[Time_taken]])+SECOND(tbl_raw_data[[#This Row],[Time_taken]])/60</f>
        <v>7.1</v>
      </c>
      <c r="K6224" s="52">
        <f>DATE(YEAR(tbl_raw_data[[#This Row],[Date Actioned]]),MONTH(tbl_raw_data[[#This Row],[Date Actioned]]),DAY(tbl_raw_data[[#This Row],[Date Actioned]]))</f>
        <v>45167</v>
      </c>
      <c r="L6224" s="50" t="str">
        <f>UPPER(TEXT(tbl_raw_data[[#This Row],[updated_date]],"MMMM"))</f>
        <v>AUGUST</v>
      </c>
      <c r="M6224" s="50" t="str">
        <f>"WEEK "&amp; IF(ROUNDUP(DAY(tbl_raw_data[[#This Row],[updated_date]])/7,0)=5,4,ROUNDUP(DAY(tbl_raw_data[[#This Row],[updated_date]])/7,0))</f>
        <v>WEEK 4</v>
      </c>
      <c r="N6224" s="50" t="str">
        <f>UPPER(VLOOKUP(tbl_raw_data[[#This Row],[Analyst]],Settiings!$A$2:$B$16,2,0))</f>
        <v>ASIF</v>
      </c>
      <c r="O6224" s="50" t="str">
        <f>TRIM(UPPER(tbl_raw_data[[#This Row],[Outcome]]))</f>
        <v>APPROVE</v>
      </c>
      <c r="P6224" s="50" t="str">
        <f>TRIM(UPPER(tbl_raw_data[[#This Row],[Queue Name]]))</f>
        <v>CONSUMER PRE BUREAU</v>
      </c>
      <c r="Q6224" s="50" t="str">
        <f>IF(tbl_raw_data[[#This Row],[Time taken in min]]&lt;=Settiings!$D$2,"SLA_MET","SLA_NOT_MET")</f>
        <v>SLA_MET</v>
      </c>
      <c r="R6224" s="94"/>
    </row>
    <row r="6225" spans="1:18" x14ac:dyDescent="0.3">
      <c r="A6225" s="8" t="s">
        <v>7123</v>
      </c>
      <c r="B6225" s="9">
        <v>45167.802291666667</v>
      </c>
      <c r="C6225" s="10">
        <v>45167.805590277778</v>
      </c>
      <c r="D6225" s="11" t="s">
        <v>13</v>
      </c>
      <c r="E6225" s="12" t="s">
        <v>9</v>
      </c>
      <c r="F6225" s="11" t="s">
        <v>53</v>
      </c>
      <c r="G6225" s="13" t="s">
        <v>77</v>
      </c>
      <c r="H6225" s="78"/>
      <c r="I6225" s="48">
        <f>tbl_raw_data[[#This Row],[Date Actioned]]-tbl_raw_data[[#This Row],[Date Tagged]]</f>
        <v>3.2986111109494232E-3</v>
      </c>
      <c r="J6225" s="46">
        <f>HOUR(tbl_raw_data[[#This Row],[Time_taken]])*60+MINUTE(tbl_raw_data[[#This Row],[Time_taken]])+SECOND(tbl_raw_data[[#This Row],[Time_taken]])/60</f>
        <v>4.75</v>
      </c>
      <c r="K6225" s="52">
        <f>DATE(YEAR(tbl_raw_data[[#This Row],[Date Actioned]]),MONTH(tbl_raw_data[[#This Row],[Date Actioned]]),DAY(tbl_raw_data[[#This Row],[Date Actioned]]))</f>
        <v>45167</v>
      </c>
      <c r="L6225" s="50" t="str">
        <f>UPPER(TEXT(tbl_raw_data[[#This Row],[updated_date]],"MMMM"))</f>
        <v>AUGUST</v>
      </c>
      <c r="M6225" s="50" t="str">
        <f>"WEEK "&amp; IF(ROUNDUP(DAY(tbl_raw_data[[#This Row],[updated_date]])/7,0)=5,4,ROUNDUP(DAY(tbl_raw_data[[#This Row],[updated_date]])/7,0))</f>
        <v>WEEK 4</v>
      </c>
      <c r="N6225" s="50" t="str">
        <f>UPPER(VLOOKUP(tbl_raw_data[[#This Row],[Analyst]],Settiings!$A$2:$B$16,2,0))</f>
        <v>NAVED</v>
      </c>
      <c r="O6225" s="50" t="str">
        <f>TRIM(UPPER(tbl_raw_data[[#This Row],[Outcome]]))</f>
        <v>APPROVE</v>
      </c>
      <c r="P6225" s="50" t="str">
        <f>TRIM(UPPER(tbl_raw_data[[#This Row],[Queue Name]]))</f>
        <v>CONSUMER EXISTING</v>
      </c>
      <c r="Q6225" s="50" t="str">
        <f>IF(tbl_raw_data[[#This Row],[Time taken in min]]&lt;=Settiings!$D$2,"SLA_MET","SLA_NOT_MET")</f>
        <v>SLA_MET</v>
      </c>
      <c r="R6225" s="94"/>
    </row>
    <row r="6226" spans="1:18" x14ac:dyDescent="0.3">
      <c r="A6226" s="8" t="s">
        <v>7124</v>
      </c>
      <c r="B6226" s="9">
        <v>45167.813946759263</v>
      </c>
      <c r="C6226" s="10">
        <v>45167.822881944441</v>
      </c>
      <c r="D6226" s="11" t="s">
        <v>17</v>
      </c>
      <c r="E6226" s="12" t="s">
        <v>19</v>
      </c>
      <c r="F6226" s="11" t="s">
        <v>65</v>
      </c>
      <c r="G6226" s="13"/>
      <c r="H6226" s="78"/>
      <c r="I6226" s="48">
        <f>tbl_raw_data[[#This Row],[Date Actioned]]-tbl_raw_data[[#This Row],[Date Tagged]]</f>
        <v>8.9351851784158498E-3</v>
      </c>
      <c r="J6226" s="46">
        <f>HOUR(tbl_raw_data[[#This Row],[Time_taken]])*60+MINUTE(tbl_raw_data[[#This Row],[Time_taken]])+SECOND(tbl_raw_data[[#This Row],[Time_taken]])/60</f>
        <v>12.866666666666667</v>
      </c>
      <c r="K6226" s="52">
        <f>DATE(YEAR(tbl_raw_data[[#This Row],[Date Actioned]]),MONTH(tbl_raw_data[[#This Row],[Date Actioned]]),DAY(tbl_raw_data[[#This Row],[Date Actioned]]))</f>
        <v>45167</v>
      </c>
      <c r="L6226" s="50" t="str">
        <f>UPPER(TEXT(tbl_raw_data[[#This Row],[updated_date]],"MMMM"))</f>
        <v>AUGUST</v>
      </c>
      <c r="M6226" s="50" t="str">
        <f>"WEEK "&amp; IF(ROUNDUP(DAY(tbl_raw_data[[#This Row],[updated_date]])/7,0)=5,4,ROUNDUP(DAY(tbl_raw_data[[#This Row],[updated_date]])/7,0))</f>
        <v>WEEK 4</v>
      </c>
      <c r="N6226" s="50" t="str">
        <f>UPPER(VLOOKUP(tbl_raw_data[[#This Row],[Analyst]],Settiings!$A$2:$B$16,2,0))</f>
        <v>SAM</v>
      </c>
      <c r="O6226" s="50" t="str">
        <f>TRIM(UPPER(tbl_raw_data[[#This Row],[Outcome]]))</f>
        <v>APPROVE</v>
      </c>
      <c r="P6226" s="50" t="str">
        <f>TRIM(UPPER(tbl_raw_data[[#This Row],[Queue Name]]))</f>
        <v>CONSUMER POST BUREAU</v>
      </c>
      <c r="Q6226" s="50" t="str">
        <f>IF(tbl_raw_data[[#This Row],[Time taken in min]]&lt;=Settiings!$D$2,"SLA_MET","SLA_NOT_MET")</f>
        <v>SLA_MET</v>
      </c>
      <c r="R6226" s="94"/>
    </row>
    <row r="6227" spans="1:18" x14ac:dyDescent="0.3">
      <c r="A6227" s="8" t="s">
        <v>7125</v>
      </c>
      <c r="B6227" s="9">
        <v>45167.831886574073</v>
      </c>
      <c r="C6227" s="10">
        <v>45167.837708333333</v>
      </c>
      <c r="D6227" s="11" t="s">
        <v>13</v>
      </c>
      <c r="E6227" s="12" t="s">
        <v>9</v>
      </c>
      <c r="F6227" s="11" t="s">
        <v>70</v>
      </c>
      <c r="G6227" s="13" t="s">
        <v>17</v>
      </c>
      <c r="H6227" s="78"/>
      <c r="I6227" s="48">
        <f>tbl_raw_data[[#This Row],[Date Actioned]]-tbl_raw_data[[#This Row],[Date Tagged]]</f>
        <v>5.8217592595610768E-3</v>
      </c>
      <c r="J6227" s="46">
        <f>HOUR(tbl_raw_data[[#This Row],[Time_taken]])*60+MINUTE(tbl_raw_data[[#This Row],[Time_taken]])+SECOND(tbl_raw_data[[#This Row],[Time_taken]])/60</f>
        <v>8.3833333333333329</v>
      </c>
      <c r="K6227" s="52">
        <f>DATE(YEAR(tbl_raw_data[[#This Row],[Date Actioned]]),MONTH(tbl_raw_data[[#This Row],[Date Actioned]]),DAY(tbl_raw_data[[#This Row],[Date Actioned]]))</f>
        <v>45167</v>
      </c>
      <c r="L6227" s="50" t="str">
        <f>UPPER(TEXT(tbl_raw_data[[#This Row],[updated_date]],"MMMM"))</f>
        <v>AUGUST</v>
      </c>
      <c r="M6227" s="50" t="str">
        <f>"WEEK "&amp; IF(ROUNDUP(DAY(tbl_raw_data[[#This Row],[updated_date]])/7,0)=5,4,ROUNDUP(DAY(tbl_raw_data[[#This Row],[updated_date]])/7,0))</f>
        <v>WEEK 4</v>
      </c>
      <c r="N6227" s="50" t="str">
        <f>UPPER(VLOOKUP(tbl_raw_data[[#This Row],[Analyst]],Settiings!$A$2:$B$16,2,0))</f>
        <v>ASIF</v>
      </c>
      <c r="O6227" s="50" t="str">
        <f>TRIM(UPPER(tbl_raw_data[[#This Row],[Outcome]]))</f>
        <v>APPROVE</v>
      </c>
      <c r="P6227" s="50" t="str">
        <f>TRIM(UPPER(tbl_raw_data[[#This Row],[Queue Name]]))</f>
        <v>CONSUMER EXISTING</v>
      </c>
      <c r="Q6227" s="50" t="str">
        <f>IF(tbl_raw_data[[#This Row],[Time taken in min]]&lt;=Settiings!$D$2,"SLA_MET","SLA_NOT_MET")</f>
        <v>SLA_MET</v>
      </c>
      <c r="R6227" s="94"/>
    </row>
    <row r="6228" spans="1:18" x14ac:dyDescent="0.3">
      <c r="A6228" s="8" t="s">
        <v>7127</v>
      </c>
      <c r="B6228" s="9">
        <v>45167.838530092595</v>
      </c>
      <c r="C6228" s="10">
        <v>45167.843564814815</v>
      </c>
      <c r="D6228" s="11" t="s">
        <v>13</v>
      </c>
      <c r="E6228" s="12" t="s">
        <v>47</v>
      </c>
      <c r="F6228" s="11" t="s">
        <v>70</v>
      </c>
      <c r="G6228" s="13" t="s">
        <v>255</v>
      </c>
      <c r="H6228" s="78"/>
      <c r="I6228" s="48">
        <f>tbl_raw_data[[#This Row],[Date Actioned]]-tbl_raw_data[[#This Row],[Date Tagged]]</f>
        <v>5.0347222204436548E-3</v>
      </c>
      <c r="J6228" s="46">
        <f>HOUR(tbl_raw_data[[#This Row],[Time_taken]])*60+MINUTE(tbl_raw_data[[#This Row],[Time_taken]])+SECOND(tbl_raw_data[[#This Row],[Time_taken]])/60</f>
        <v>7.25</v>
      </c>
      <c r="K6228" s="52">
        <f>DATE(YEAR(tbl_raw_data[[#This Row],[Date Actioned]]),MONTH(tbl_raw_data[[#This Row],[Date Actioned]]),DAY(tbl_raw_data[[#This Row],[Date Actioned]]))</f>
        <v>45167</v>
      </c>
      <c r="L6228" s="50" t="str">
        <f>UPPER(TEXT(tbl_raw_data[[#This Row],[updated_date]],"MMMM"))</f>
        <v>AUGUST</v>
      </c>
      <c r="M6228" s="50" t="str">
        <f>"WEEK "&amp; IF(ROUNDUP(DAY(tbl_raw_data[[#This Row],[updated_date]])/7,0)=5,4,ROUNDUP(DAY(tbl_raw_data[[#This Row],[updated_date]])/7,0))</f>
        <v>WEEK 4</v>
      </c>
      <c r="N6228" s="50" t="str">
        <f>UPPER(VLOOKUP(tbl_raw_data[[#This Row],[Analyst]],Settiings!$A$2:$B$16,2,0))</f>
        <v>ASIF</v>
      </c>
      <c r="O6228" s="50" t="str">
        <f>TRIM(UPPER(tbl_raw_data[[#This Row],[Outcome]]))</f>
        <v>APPROVE</v>
      </c>
      <c r="P6228" s="50" t="str">
        <f>TRIM(UPPER(tbl_raw_data[[#This Row],[Queue Name]]))</f>
        <v>CONSUMER PRE BUREAU</v>
      </c>
      <c r="Q6228" s="50" t="str">
        <f>IF(tbl_raw_data[[#This Row],[Time taken in min]]&lt;=Settiings!$D$2,"SLA_MET","SLA_NOT_MET")</f>
        <v>SLA_MET</v>
      </c>
      <c r="R6228" s="94"/>
    </row>
    <row r="6229" spans="1:18" x14ac:dyDescent="0.3">
      <c r="A6229" s="8" t="s">
        <v>7128</v>
      </c>
      <c r="B6229" s="9">
        <v>45168.385625000003</v>
      </c>
      <c r="C6229" s="10">
        <v>45168.392754629633</v>
      </c>
      <c r="D6229" s="11" t="s">
        <v>13</v>
      </c>
      <c r="E6229" s="12" t="s">
        <v>9</v>
      </c>
      <c r="F6229" s="11" t="s">
        <v>1222</v>
      </c>
      <c r="G6229" s="13" t="s">
        <v>17</v>
      </c>
      <c r="H6229" s="78"/>
      <c r="I6229" s="48">
        <f>tbl_raw_data[[#This Row],[Date Actioned]]-tbl_raw_data[[#This Row],[Date Tagged]]</f>
        <v>7.1296296300715767E-3</v>
      </c>
      <c r="J6229" s="46">
        <f>HOUR(tbl_raw_data[[#This Row],[Time_taken]])*60+MINUTE(tbl_raw_data[[#This Row],[Time_taken]])+SECOND(tbl_raw_data[[#This Row],[Time_taken]])/60</f>
        <v>10.266666666666667</v>
      </c>
      <c r="K6229" s="52">
        <f>DATE(YEAR(tbl_raw_data[[#This Row],[Date Actioned]]),MONTH(tbl_raw_data[[#This Row],[Date Actioned]]),DAY(tbl_raw_data[[#This Row],[Date Actioned]]))</f>
        <v>45168</v>
      </c>
      <c r="L6229" s="50" t="str">
        <f>UPPER(TEXT(tbl_raw_data[[#This Row],[updated_date]],"MMMM"))</f>
        <v>AUGUST</v>
      </c>
      <c r="M6229" s="50" t="str">
        <f>"WEEK "&amp; IF(ROUNDUP(DAY(tbl_raw_data[[#This Row],[updated_date]])/7,0)=5,4,ROUNDUP(DAY(tbl_raw_data[[#This Row],[updated_date]])/7,0))</f>
        <v>WEEK 4</v>
      </c>
      <c r="N6229" s="50" t="str">
        <f>UPPER(VLOOKUP(tbl_raw_data[[#This Row],[Analyst]],Settiings!$A$2:$B$16,2,0))</f>
        <v>HARDIK</v>
      </c>
      <c r="O6229" s="50" t="str">
        <f>TRIM(UPPER(tbl_raw_data[[#This Row],[Outcome]]))</f>
        <v>APPROVE</v>
      </c>
      <c r="P6229" s="50" t="str">
        <f>TRIM(UPPER(tbl_raw_data[[#This Row],[Queue Name]]))</f>
        <v>CONSUMER EXISTING</v>
      </c>
      <c r="Q6229" s="50" t="str">
        <f>IF(tbl_raw_data[[#This Row],[Time taken in min]]&lt;=Settiings!$D$2,"SLA_MET","SLA_NOT_MET")</f>
        <v>SLA_MET</v>
      </c>
      <c r="R6229" s="94"/>
    </row>
    <row r="6230" spans="1:18" x14ac:dyDescent="0.3">
      <c r="A6230" s="8" t="s">
        <v>7129</v>
      </c>
      <c r="B6230" s="9">
        <v>45168.392245370371</v>
      </c>
      <c r="C6230" s="10">
        <v>45168.397835648146</v>
      </c>
      <c r="D6230" s="11" t="s">
        <v>13</v>
      </c>
      <c r="E6230" s="12" t="s">
        <v>47</v>
      </c>
      <c r="F6230" s="11" t="s">
        <v>1228</v>
      </c>
      <c r="G6230" s="13"/>
      <c r="H6230" s="78"/>
      <c r="I6230" s="48">
        <f>tbl_raw_data[[#This Row],[Date Actioned]]-tbl_raw_data[[#This Row],[Date Tagged]]</f>
        <v>5.5902777748997323E-3</v>
      </c>
      <c r="J6230" s="46">
        <f>HOUR(tbl_raw_data[[#This Row],[Time_taken]])*60+MINUTE(tbl_raw_data[[#This Row],[Time_taken]])+SECOND(tbl_raw_data[[#This Row],[Time_taken]])/60</f>
        <v>8.0500000000000007</v>
      </c>
      <c r="K6230" s="52">
        <f>DATE(YEAR(tbl_raw_data[[#This Row],[Date Actioned]]),MONTH(tbl_raw_data[[#This Row],[Date Actioned]]),DAY(tbl_raw_data[[#This Row],[Date Actioned]]))</f>
        <v>45168</v>
      </c>
      <c r="L6230" s="50" t="str">
        <f>UPPER(TEXT(tbl_raw_data[[#This Row],[updated_date]],"MMMM"))</f>
        <v>AUGUST</v>
      </c>
      <c r="M6230" s="50" t="str">
        <f>"WEEK "&amp; IF(ROUNDUP(DAY(tbl_raw_data[[#This Row],[updated_date]])/7,0)=5,4,ROUNDUP(DAY(tbl_raw_data[[#This Row],[updated_date]])/7,0))</f>
        <v>WEEK 4</v>
      </c>
      <c r="N6230" s="50" t="str">
        <f>UPPER(VLOOKUP(tbl_raw_data[[#This Row],[Analyst]],Settiings!$A$2:$B$16,2,0))</f>
        <v>RAJ</v>
      </c>
      <c r="O6230" s="50" t="str">
        <f>TRIM(UPPER(tbl_raw_data[[#This Row],[Outcome]]))</f>
        <v>APPROVE</v>
      </c>
      <c r="P6230" s="50" t="str">
        <f>TRIM(UPPER(tbl_raw_data[[#This Row],[Queue Name]]))</f>
        <v>CONSUMER PRE BUREAU</v>
      </c>
      <c r="Q6230" s="50" t="str">
        <f>IF(tbl_raw_data[[#This Row],[Time taken in min]]&lt;=Settiings!$D$2,"SLA_MET","SLA_NOT_MET")</f>
        <v>SLA_MET</v>
      </c>
      <c r="R6230" s="94"/>
    </row>
    <row r="6231" spans="1:18" x14ac:dyDescent="0.3">
      <c r="A6231" s="8" t="s">
        <v>7130</v>
      </c>
      <c r="B6231" s="9">
        <v>45168.40525462963</v>
      </c>
      <c r="C6231" s="10">
        <v>45168.412256944444</v>
      </c>
      <c r="D6231" s="11" t="s">
        <v>17</v>
      </c>
      <c r="E6231" s="12" t="s">
        <v>9</v>
      </c>
      <c r="F6231" s="11" t="s">
        <v>686</v>
      </c>
      <c r="G6231" s="13"/>
      <c r="H6231" s="78"/>
      <c r="I6231" s="48">
        <f>tbl_raw_data[[#This Row],[Date Actioned]]-tbl_raw_data[[#This Row],[Date Tagged]]</f>
        <v>7.0023148145992309E-3</v>
      </c>
      <c r="J6231" s="46">
        <f>HOUR(tbl_raw_data[[#This Row],[Time_taken]])*60+MINUTE(tbl_raw_data[[#This Row],[Time_taken]])+SECOND(tbl_raw_data[[#This Row],[Time_taken]])/60</f>
        <v>10.083333333333334</v>
      </c>
      <c r="K6231" s="52">
        <f>DATE(YEAR(tbl_raw_data[[#This Row],[Date Actioned]]),MONTH(tbl_raw_data[[#This Row],[Date Actioned]]),DAY(tbl_raw_data[[#This Row],[Date Actioned]]))</f>
        <v>45168</v>
      </c>
      <c r="L6231" s="50" t="str">
        <f>UPPER(TEXT(tbl_raw_data[[#This Row],[updated_date]],"MMMM"))</f>
        <v>AUGUST</v>
      </c>
      <c r="M6231" s="50" t="str">
        <f>"WEEK "&amp; IF(ROUNDUP(DAY(tbl_raw_data[[#This Row],[updated_date]])/7,0)=5,4,ROUNDUP(DAY(tbl_raw_data[[#This Row],[updated_date]])/7,0))</f>
        <v>WEEK 4</v>
      </c>
      <c r="N6231" s="50" t="str">
        <f>UPPER(VLOOKUP(tbl_raw_data[[#This Row],[Analyst]],Settiings!$A$2:$B$16,2,0))</f>
        <v>FARDIN</v>
      </c>
      <c r="O6231" s="50" t="str">
        <f>TRIM(UPPER(tbl_raw_data[[#This Row],[Outcome]]))</f>
        <v>APPROVE</v>
      </c>
      <c r="P6231" s="50" t="str">
        <f>TRIM(UPPER(tbl_raw_data[[#This Row],[Queue Name]]))</f>
        <v>CONSUMER EXISTING</v>
      </c>
      <c r="Q6231" s="50" t="str">
        <f>IF(tbl_raw_data[[#This Row],[Time taken in min]]&lt;=Settiings!$D$2,"SLA_MET","SLA_NOT_MET")</f>
        <v>SLA_MET</v>
      </c>
      <c r="R6231" s="94"/>
    </row>
    <row r="6232" spans="1:18" x14ac:dyDescent="0.3">
      <c r="A6232" s="8" t="s">
        <v>7131</v>
      </c>
      <c r="B6232" s="9">
        <v>45168.411053240743</v>
      </c>
      <c r="C6232" s="10">
        <v>45168.418668981481</v>
      </c>
      <c r="D6232" s="11" t="s">
        <v>17</v>
      </c>
      <c r="E6232" s="12" t="s">
        <v>9</v>
      </c>
      <c r="F6232" s="11" t="s">
        <v>686</v>
      </c>
      <c r="G6232" s="13"/>
      <c r="H6232" s="78"/>
      <c r="I6232" s="48">
        <f>tbl_raw_data[[#This Row],[Date Actioned]]-tbl_raw_data[[#This Row],[Date Tagged]]</f>
        <v>7.6157407384016551E-3</v>
      </c>
      <c r="J6232" s="46">
        <f>HOUR(tbl_raw_data[[#This Row],[Time_taken]])*60+MINUTE(tbl_raw_data[[#This Row],[Time_taken]])+SECOND(tbl_raw_data[[#This Row],[Time_taken]])/60</f>
        <v>10.966666666666667</v>
      </c>
      <c r="K6232" s="52">
        <f>DATE(YEAR(tbl_raw_data[[#This Row],[Date Actioned]]),MONTH(tbl_raw_data[[#This Row],[Date Actioned]]),DAY(tbl_raw_data[[#This Row],[Date Actioned]]))</f>
        <v>45168</v>
      </c>
      <c r="L6232" s="50" t="str">
        <f>UPPER(TEXT(tbl_raw_data[[#This Row],[updated_date]],"MMMM"))</f>
        <v>AUGUST</v>
      </c>
      <c r="M6232" s="50" t="str">
        <f>"WEEK "&amp; IF(ROUNDUP(DAY(tbl_raw_data[[#This Row],[updated_date]])/7,0)=5,4,ROUNDUP(DAY(tbl_raw_data[[#This Row],[updated_date]])/7,0))</f>
        <v>WEEK 4</v>
      </c>
      <c r="N6232" s="50" t="str">
        <f>UPPER(VLOOKUP(tbl_raw_data[[#This Row],[Analyst]],Settiings!$A$2:$B$16,2,0))</f>
        <v>FARDIN</v>
      </c>
      <c r="O6232" s="50" t="str">
        <f>TRIM(UPPER(tbl_raw_data[[#This Row],[Outcome]]))</f>
        <v>APPROVE</v>
      </c>
      <c r="P6232" s="50" t="str">
        <f>TRIM(UPPER(tbl_raw_data[[#This Row],[Queue Name]]))</f>
        <v>CONSUMER EXISTING</v>
      </c>
      <c r="Q6232" s="50" t="str">
        <f>IF(tbl_raw_data[[#This Row],[Time taken in min]]&lt;=Settiings!$D$2,"SLA_MET","SLA_NOT_MET")</f>
        <v>SLA_MET</v>
      </c>
      <c r="R6232" s="94"/>
    </row>
    <row r="6233" spans="1:18" x14ac:dyDescent="0.3">
      <c r="A6233" s="8" t="s">
        <v>7132</v>
      </c>
      <c r="B6233" s="9">
        <v>45168.413148148145</v>
      </c>
      <c r="C6233" s="10">
        <v>45168.419699074075</v>
      </c>
      <c r="D6233" s="11" t="s">
        <v>13</v>
      </c>
      <c r="E6233" s="12" t="s">
        <v>9</v>
      </c>
      <c r="F6233" s="11" t="s">
        <v>1222</v>
      </c>
      <c r="G6233" s="13"/>
      <c r="H6233" s="78"/>
      <c r="I6233" s="48">
        <f>tbl_raw_data[[#This Row],[Date Actioned]]-tbl_raw_data[[#This Row],[Date Tagged]]</f>
        <v>6.550925929332152E-3</v>
      </c>
      <c r="J6233" s="46">
        <f>HOUR(tbl_raw_data[[#This Row],[Time_taken]])*60+MINUTE(tbl_raw_data[[#This Row],[Time_taken]])+SECOND(tbl_raw_data[[#This Row],[Time_taken]])/60</f>
        <v>9.4333333333333336</v>
      </c>
      <c r="K6233" s="52">
        <f>DATE(YEAR(tbl_raw_data[[#This Row],[Date Actioned]]),MONTH(tbl_raw_data[[#This Row],[Date Actioned]]),DAY(tbl_raw_data[[#This Row],[Date Actioned]]))</f>
        <v>45168</v>
      </c>
      <c r="L6233" s="50" t="str">
        <f>UPPER(TEXT(tbl_raw_data[[#This Row],[updated_date]],"MMMM"))</f>
        <v>AUGUST</v>
      </c>
      <c r="M6233" s="50" t="str">
        <f>"WEEK "&amp; IF(ROUNDUP(DAY(tbl_raw_data[[#This Row],[updated_date]])/7,0)=5,4,ROUNDUP(DAY(tbl_raw_data[[#This Row],[updated_date]])/7,0))</f>
        <v>WEEK 4</v>
      </c>
      <c r="N6233" s="50" t="str">
        <f>UPPER(VLOOKUP(tbl_raw_data[[#This Row],[Analyst]],Settiings!$A$2:$B$16,2,0))</f>
        <v>HARDIK</v>
      </c>
      <c r="O6233" s="50" t="str">
        <f>TRIM(UPPER(tbl_raw_data[[#This Row],[Outcome]]))</f>
        <v>APPROVE</v>
      </c>
      <c r="P6233" s="50" t="str">
        <f>TRIM(UPPER(tbl_raw_data[[#This Row],[Queue Name]]))</f>
        <v>CONSUMER EXISTING</v>
      </c>
      <c r="Q6233" s="50" t="str">
        <f>IF(tbl_raw_data[[#This Row],[Time taken in min]]&lt;=Settiings!$D$2,"SLA_MET","SLA_NOT_MET")</f>
        <v>SLA_MET</v>
      </c>
      <c r="R6233" s="94"/>
    </row>
    <row r="6234" spans="1:18" x14ac:dyDescent="0.3">
      <c r="A6234" s="8" t="s">
        <v>7133</v>
      </c>
      <c r="B6234" s="9">
        <v>45168.421666666669</v>
      </c>
      <c r="C6234" s="10">
        <v>45168.422627314816</v>
      </c>
      <c r="D6234" s="11" t="s">
        <v>13</v>
      </c>
      <c r="E6234" s="12" t="s">
        <v>9</v>
      </c>
      <c r="F6234" s="11" t="s">
        <v>1228</v>
      </c>
      <c r="G6234" s="13" t="s">
        <v>17</v>
      </c>
      <c r="H6234" s="78"/>
      <c r="I6234" s="48">
        <f>tbl_raw_data[[#This Row],[Date Actioned]]-tbl_raw_data[[#This Row],[Date Tagged]]</f>
        <v>9.6064814715646207E-4</v>
      </c>
      <c r="J6234" s="46">
        <f>HOUR(tbl_raw_data[[#This Row],[Time_taken]])*60+MINUTE(tbl_raw_data[[#This Row],[Time_taken]])+SECOND(tbl_raw_data[[#This Row],[Time_taken]])/60</f>
        <v>1.3833333333333333</v>
      </c>
      <c r="K6234" s="52">
        <f>DATE(YEAR(tbl_raw_data[[#This Row],[Date Actioned]]),MONTH(tbl_raw_data[[#This Row],[Date Actioned]]),DAY(tbl_raw_data[[#This Row],[Date Actioned]]))</f>
        <v>45168</v>
      </c>
      <c r="L6234" s="50" t="str">
        <f>UPPER(TEXT(tbl_raw_data[[#This Row],[updated_date]],"MMMM"))</f>
        <v>AUGUST</v>
      </c>
      <c r="M6234" s="50" t="str">
        <f>"WEEK "&amp; IF(ROUNDUP(DAY(tbl_raw_data[[#This Row],[updated_date]])/7,0)=5,4,ROUNDUP(DAY(tbl_raw_data[[#This Row],[updated_date]])/7,0))</f>
        <v>WEEK 4</v>
      </c>
      <c r="N6234" s="50" t="str">
        <f>UPPER(VLOOKUP(tbl_raw_data[[#This Row],[Analyst]],Settiings!$A$2:$B$16,2,0))</f>
        <v>RAJ</v>
      </c>
      <c r="O6234" s="50" t="str">
        <f>TRIM(UPPER(tbl_raw_data[[#This Row],[Outcome]]))</f>
        <v>APPROVE</v>
      </c>
      <c r="P6234" s="50" t="str">
        <f>TRIM(UPPER(tbl_raw_data[[#This Row],[Queue Name]]))</f>
        <v>CONSUMER EXISTING</v>
      </c>
      <c r="Q6234" s="50" t="str">
        <f>IF(tbl_raw_data[[#This Row],[Time taken in min]]&lt;=Settiings!$D$2,"SLA_MET","SLA_NOT_MET")</f>
        <v>SLA_MET</v>
      </c>
      <c r="R6234" s="94"/>
    </row>
    <row r="6235" spans="1:18" x14ac:dyDescent="0.3">
      <c r="A6235" s="8" t="s">
        <v>7134</v>
      </c>
      <c r="B6235" s="9">
        <v>45168.429537037038</v>
      </c>
      <c r="C6235" s="10">
        <v>45168.438321759262</v>
      </c>
      <c r="D6235" s="11" t="s">
        <v>13</v>
      </c>
      <c r="E6235" s="12" t="s">
        <v>9</v>
      </c>
      <c r="F6235" s="11" t="s">
        <v>1222</v>
      </c>
      <c r="G6235" s="13"/>
      <c r="H6235" s="78"/>
      <c r="I6235" s="48">
        <f>tbl_raw_data[[#This Row],[Date Actioned]]-tbl_raw_data[[#This Row],[Date Tagged]]</f>
        <v>8.7847222239361145E-3</v>
      </c>
      <c r="J6235" s="46">
        <f>HOUR(tbl_raw_data[[#This Row],[Time_taken]])*60+MINUTE(tbl_raw_data[[#This Row],[Time_taken]])+SECOND(tbl_raw_data[[#This Row],[Time_taken]])/60</f>
        <v>12.65</v>
      </c>
      <c r="K6235" s="52">
        <f>DATE(YEAR(tbl_raw_data[[#This Row],[Date Actioned]]),MONTH(tbl_raw_data[[#This Row],[Date Actioned]]),DAY(tbl_raw_data[[#This Row],[Date Actioned]]))</f>
        <v>45168</v>
      </c>
      <c r="L6235" s="50" t="str">
        <f>UPPER(TEXT(tbl_raw_data[[#This Row],[updated_date]],"MMMM"))</f>
        <v>AUGUST</v>
      </c>
      <c r="M6235" s="50" t="str">
        <f>"WEEK "&amp; IF(ROUNDUP(DAY(tbl_raw_data[[#This Row],[updated_date]])/7,0)=5,4,ROUNDUP(DAY(tbl_raw_data[[#This Row],[updated_date]])/7,0))</f>
        <v>WEEK 4</v>
      </c>
      <c r="N6235" s="50" t="str">
        <f>UPPER(VLOOKUP(tbl_raw_data[[#This Row],[Analyst]],Settiings!$A$2:$B$16,2,0))</f>
        <v>HARDIK</v>
      </c>
      <c r="O6235" s="50" t="str">
        <f>TRIM(UPPER(tbl_raw_data[[#This Row],[Outcome]]))</f>
        <v>APPROVE</v>
      </c>
      <c r="P6235" s="50" t="str">
        <f>TRIM(UPPER(tbl_raw_data[[#This Row],[Queue Name]]))</f>
        <v>CONSUMER EXISTING</v>
      </c>
      <c r="Q6235" s="50" t="str">
        <f>IF(tbl_raw_data[[#This Row],[Time taken in min]]&lt;=Settiings!$D$2,"SLA_MET","SLA_NOT_MET")</f>
        <v>SLA_MET</v>
      </c>
      <c r="R6235" s="94"/>
    </row>
    <row r="6236" spans="1:18" x14ac:dyDescent="0.3">
      <c r="A6236" s="8" t="s">
        <v>7135</v>
      </c>
      <c r="B6236" s="9">
        <v>45168.431481481479</v>
      </c>
      <c r="C6236" s="10">
        <v>45168.438217592593</v>
      </c>
      <c r="D6236" s="11" t="s">
        <v>17</v>
      </c>
      <c r="E6236" s="12" t="s">
        <v>9</v>
      </c>
      <c r="F6236" s="11" t="s">
        <v>16</v>
      </c>
      <c r="G6236" s="13"/>
      <c r="H6236" s="78"/>
      <c r="I6236" s="48">
        <f>tbl_raw_data[[#This Row],[Date Actioned]]-tbl_raw_data[[#This Row],[Date Tagged]]</f>
        <v>6.7361111141508445E-3</v>
      </c>
      <c r="J6236" s="46">
        <f>HOUR(tbl_raw_data[[#This Row],[Time_taken]])*60+MINUTE(tbl_raw_data[[#This Row],[Time_taken]])+SECOND(tbl_raw_data[[#This Row],[Time_taken]])/60</f>
        <v>9.6999999999999993</v>
      </c>
      <c r="K6236" s="52">
        <f>DATE(YEAR(tbl_raw_data[[#This Row],[Date Actioned]]),MONTH(tbl_raw_data[[#This Row],[Date Actioned]]),DAY(tbl_raw_data[[#This Row],[Date Actioned]]))</f>
        <v>45168</v>
      </c>
      <c r="L6236" s="50" t="str">
        <f>UPPER(TEXT(tbl_raw_data[[#This Row],[updated_date]],"MMMM"))</f>
        <v>AUGUST</v>
      </c>
      <c r="M6236" s="50" t="str">
        <f>"WEEK "&amp; IF(ROUNDUP(DAY(tbl_raw_data[[#This Row],[updated_date]])/7,0)=5,4,ROUNDUP(DAY(tbl_raw_data[[#This Row],[updated_date]])/7,0))</f>
        <v>WEEK 4</v>
      </c>
      <c r="N6236" s="50" t="str">
        <f>UPPER(VLOOKUP(tbl_raw_data[[#This Row],[Analyst]],Settiings!$A$2:$B$16,2,0))</f>
        <v>CAMROOON</v>
      </c>
      <c r="O6236" s="50" t="str">
        <f>TRIM(UPPER(tbl_raw_data[[#This Row],[Outcome]]))</f>
        <v>APPROVE</v>
      </c>
      <c r="P6236" s="50" t="str">
        <f>TRIM(UPPER(tbl_raw_data[[#This Row],[Queue Name]]))</f>
        <v>CONSUMER EXISTING</v>
      </c>
      <c r="Q6236" s="50" t="str">
        <f>IF(tbl_raw_data[[#This Row],[Time taken in min]]&lt;=Settiings!$D$2,"SLA_MET","SLA_NOT_MET")</f>
        <v>SLA_MET</v>
      </c>
      <c r="R6236" s="94"/>
    </row>
    <row r="6237" spans="1:18" x14ac:dyDescent="0.3">
      <c r="A6237" s="8" t="s">
        <v>7136</v>
      </c>
      <c r="B6237" s="9">
        <v>45168.431712962964</v>
      </c>
      <c r="C6237" s="10">
        <v>45168.442847222221</v>
      </c>
      <c r="D6237" s="11" t="s">
        <v>13</v>
      </c>
      <c r="E6237" s="12" t="s">
        <v>19</v>
      </c>
      <c r="F6237" s="11" t="s">
        <v>16</v>
      </c>
      <c r="G6237" s="13"/>
      <c r="H6237" s="78"/>
      <c r="I6237" s="48">
        <f>tbl_raw_data[[#This Row],[Date Actioned]]-tbl_raw_data[[#This Row],[Date Tagged]]</f>
        <v>1.113425925723277E-2</v>
      </c>
      <c r="J6237" s="46">
        <f>HOUR(tbl_raw_data[[#This Row],[Time_taken]])*60+MINUTE(tbl_raw_data[[#This Row],[Time_taken]])+SECOND(tbl_raw_data[[#This Row],[Time_taken]])/60</f>
        <v>16.033333333333335</v>
      </c>
      <c r="K6237" s="52">
        <f>DATE(YEAR(tbl_raw_data[[#This Row],[Date Actioned]]),MONTH(tbl_raw_data[[#This Row],[Date Actioned]]),DAY(tbl_raw_data[[#This Row],[Date Actioned]]))</f>
        <v>45168</v>
      </c>
      <c r="L6237" s="50" t="str">
        <f>UPPER(TEXT(tbl_raw_data[[#This Row],[updated_date]],"MMMM"))</f>
        <v>AUGUST</v>
      </c>
      <c r="M6237" s="50" t="str">
        <f>"WEEK "&amp; IF(ROUNDUP(DAY(tbl_raw_data[[#This Row],[updated_date]])/7,0)=5,4,ROUNDUP(DAY(tbl_raw_data[[#This Row],[updated_date]])/7,0))</f>
        <v>WEEK 4</v>
      </c>
      <c r="N6237" s="50" t="str">
        <f>UPPER(VLOOKUP(tbl_raw_data[[#This Row],[Analyst]],Settiings!$A$2:$B$16,2,0))</f>
        <v>CAMROOON</v>
      </c>
      <c r="O6237" s="50" t="str">
        <f>TRIM(UPPER(tbl_raw_data[[#This Row],[Outcome]]))</f>
        <v>APPROVE</v>
      </c>
      <c r="P6237" s="50" t="str">
        <f>TRIM(UPPER(tbl_raw_data[[#This Row],[Queue Name]]))</f>
        <v>CONSUMER POST BUREAU</v>
      </c>
      <c r="Q6237" s="50" t="str">
        <f>IF(tbl_raw_data[[#This Row],[Time taken in min]]&lt;=Settiings!$D$2,"SLA_MET","SLA_NOT_MET")</f>
        <v>SLA_MET</v>
      </c>
      <c r="R6237" s="94"/>
    </row>
    <row r="6238" spans="1:18" x14ac:dyDescent="0.3">
      <c r="A6238" s="8" t="s">
        <v>7137</v>
      </c>
      <c r="B6238" s="9">
        <v>45168.436736111114</v>
      </c>
      <c r="C6238" s="10">
        <v>45168.45039351852</v>
      </c>
      <c r="D6238" s="11" t="s">
        <v>13</v>
      </c>
      <c r="E6238" s="12" t="s">
        <v>19</v>
      </c>
      <c r="F6238" s="11" t="s">
        <v>16</v>
      </c>
      <c r="G6238" s="13"/>
      <c r="H6238" s="78"/>
      <c r="I6238" s="48">
        <f>tbl_raw_data[[#This Row],[Date Actioned]]-tbl_raw_data[[#This Row],[Date Tagged]]</f>
        <v>1.3657407405844424E-2</v>
      </c>
      <c r="J6238" s="46">
        <f>HOUR(tbl_raw_data[[#This Row],[Time_taken]])*60+MINUTE(tbl_raw_data[[#This Row],[Time_taken]])+SECOND(tbl_raw_data[[#This Row],[Time_taken]])/60</f>
        <v>19.666666666666668</v>
      </c>
      <c r="K6238" s="52">
        <f>DATE(YEAR(tbl_raw_data[[#This Row],[Date Actioned]]),MONTH(tbl_raw_data[[#This Row],[Date Actioned]]),DAY(tbl_raw_data[[#This Row],[Date Actioned]]))</f>
        <v>45168</v>
      </c>
      <c r="L6238" s="50" t="str">
        <f>UPPER(TEXT(tbl_raw_data[[#This Row],[updated_date]],"MMMM"))</f>
        <v>AUGUST</v>
      </c>
      <c r="M6238" s="50" t="str">
        <f>"WEEK "&amp; IF(ROUNDUP(DAY(tbl_raw_data[[#This Row],[updated_date]])/7,0)=5,4,ROUNDUP(DAY(tbl_raw_data[[#This Row],[updated_date]])/7,0))</f>
        <v>WEEK 4</v>
      </c>
      <c r="N6238" s="50" t="str">
        <f>UPPER(VLOOKUP(tbl_raw_data[[#This Row],[Analyst]],Settiings!$A$2:$B$16,2,0))</f>
        <v>CAMROOON</v>
      </c>
      <c r="O6238" s="50" t="str">
        <f>TRIM(UPPER(tbl_raw_data[[#This Row],[Outcome]]))</f>
        <v>APPROVE</v>
      </c>
      <c r="P6238" s="50" t="str">
        <f>TRIM(UPPER(tbl_raw_data[[#This Row],[Queue Name]]))</f>
        <v>CONSUMER POST BUREAU</v>
      </c>
      <c r="Q6238" s="50" t="str">
        <f>IF(tbl_raw_data[[#This Row],[Time taken in min]]&lt;=Settiings!$D$2,"SLA_MET","SLA_NOT_MET")</f>
        <v>SLA_MET</v>
      </c>
      <c r="R6238" s="94"/>
    </row>
    <row r="6239" spans="1:18" x14ac:dyDescent="0.3">
      <c r="A6239" s="8" t="s">
        <v>7138</v>
      </c>
      <c r="B6239" s="9">
        <v>45168.441724537035</v>
      </c>
      <c r="C6239" s="10">
        <v>45168.450057870374</v>
      </c>
      <c r="D6239" s="11" t="s">
        <v>17</v>
      </c>
      <c r="E6239" s="12" t="s">
        <v>19</v>
      </c>
      <c r="F6239" s="11" t="s">
        <v>686</v>
      </c>
      <c r="G6239" s="13"/>
      <c r="H6239" s="78"/>
      <c r="I6239" s="48">
        <f>tbl_raw_data[[#This Row],[Date Actioned]]-tbl_raw_data[[#This Row],[Date Tagged]]</f>
        <v>8.3333333386690356E-3</v>
      </c>
      <c r="J6239" s="46">
        <f>HOUR(tbl_raw_data[[#This Row],[Time_taken]])*60+MINUTE(tbl_raw_data[[#This Row],[Time_taken]])+SECOND(tbl_raw_data[[#This Row],[Time_taken]])/60</f>
        <v>12</v>
      </c>
      <c r="K6239" s="52">
        <f>DATE(YEAR(tbl_raw_data[[#This Row],[Date Actioned]]),MONTH(tbl_raw_data[[#This Row],[Date Actioned]]),DAY(tbl_raw_data[[#This Row],[Date Actioned]]))</f>
        <v>45168</v>
      </c>
      <c r="L6239" s="50" t="str">
        <f>UPPER(TEXT(tbl_raw_data[[#This Row],[updated_date]],"MMMM"))</f>
        <v>AUGUST</v>
      </c>
      <c r="M6239" s="50" t="str">
        <f>"WEEK "&amp; IF(ROUNDUP(DAY(tbl_raw_data[[#This Row],[updated_date]])/7,0)=5,4,ROUNDUP(DAY(tbl_raw_data[[#This Row],[updated_date]])/7,0))</f>
        <v>WEEK 4</v>
      </c>
      <c r="N6239" s="50" t="str">
        <f>UPPER(VLOOKUP(tbl_raw_data[[#This Row],[Analyst]],Settiings!$A$2:$B$16,2,0))</f>
        <v>FARDIN</v>
      </c>
      <c r="O6239" s="50" t="str">
        <f>TRIM(UPPER(tbl_raw_data[[#This Row],[Outcome]]))</f>
        <v>APPROVE</v>
      </c>
      <c r="P6239" s="50" t="str">
        <f>TRIM(UPPER(tbl_raw_data[[#This Row],[Queue Name]]))</f>
        <v>CONSUMER POST BUREAU</v>
      </c>
      <c r="Q6239" s="50" t="str">
        <f>IF(tbl_raw_data[[#This Row],[Time taken in min]]&lt;=Settiings!$D$2,"SLA_MET","SLA_NOT_MET")</f>
        <v>SLA_MET</v>
      </c>
      <c r="R6239" s="94"/>
    </row>
    <row r="6240" spans="1:18" x14ac:dyDescent="0.3">
      <c r="A6240" s="8" t="s">
        <v>7139</v>
      </c>
      <c r="B6240" s="9">
        <v>45168.442280092589</v>
      </c>
      <c r="C6240" s="10">
        <v>45168.444826388892</v>
      </c>
      <c r="D6240" s="11" t="s">
        <v>13</v>
      </c>
      <c r="E6240" s="12" t="s">
        <v>9</v>
      </c>
      <c r="F6240" s="11" t="s">
        <v>1228</v>
      </c>
      <c r="G6240" s="13"/>
      <c r="H6240" s="78"/>
      <c r="I6240" s="48">
        <f>tbl_raw_data[[#This Row],[Date Actioned]]-tbl_raw_data[[#This Row],[Date Tagged]]</f>
        <v>2.5462963021709584E-3</v>
      </c>
      <c r="J6240" s="46">
        <f>HOUR(tbl_raw_data[[#This Row],[Time_taken]])*60+MINUTE(tbl_raw_data[[#This Row],[Time_taken]])+SECOND(tbl_raw_data[[#This Row],[Time_taken]])/60</f>
        <v>3.6666666666666665</v>
      </c>
      <c r="K6240" s="52">
        <f>DATE(YEAR(tbl_raw_data[[#This Row],[Date Actioned]]),MONTH(tbl_raw_data[[#This Row],[Date Actioned]]),DAY(tbl_raw_data[[#This Row],[Date Actioned]]))</f>
        <v>45168</v>
      </c>
      <c r="L6240" s="50" t="str">
        <f>UPPER(TEXT(tbl_raw_data[[#This Row],[updated_date]],"MMMM"))</f>
        <v>AUGUST</v>
      </c>
      <c r="M6240" s="50" t="str">
        <f>"WEEK "&amp; IF(ROUNDUP(DAY(tbl_raw_data[[#This Row],[updated_date]])/7,0)=5,4,ROUNDUP(DAY(tbl_raw_data[[#This Row],[updated_date]])/7,0))</f>
        <v>WEEK 4</v>
      </c>
      <c r="N6240" s="50" t="str">
        <f>UPPER(VLOOKUP(tbl_raw_data[[#This Row],[Analyst]],Settiings!$A$2:$B$16,2,0))</f>
        <v>RAJ</v>
      </c>
      <c r="O6240" s="50" t="str">
        <f>TRIM(UPPER(tbl_raw_data[[#This Row],[Outcome]]))</f>
        <v>APPROVE</v>
      </c>
      <c r="P6240" s="50" t="str">
        <f>TRIM(UPPER(tbl_raw_data[[#This Row],[Queue Name]]))</f>
        <v>CONSUMER EXISTING</v>
      </c>
      <c r="Q6240" s="50" t="str">
        <f>IF(tbl_raw_data[[#This Row],[Time taken in min]]&lt;=Settiings!$D$2,"SLA_MET","SLA_NOT_MET")</f>
        <v>SLA_MET</v>
      </c>
      <c r="R6240" s="94"/>
    </row>
    <row r="6241" spans="1:18" x14ac:dyDescent="0.3">
      <c r="A6241" s="8" t="s">
        <v>7140</v>
      </c>
      <c r="B6241" s="9">
        <v>45168.444641203707</v>
      </c>
      <c r="C6241" s="10">
        <v>45168.45548611111</v>
      </c>
      <c r="D6241" s="11" t="s">
        <v>13</v>
      </c>
      <c r="E6241" s="12" t="s">
        <v>47</v>
      </c>
      <c r="F6241" s="11" t="s">
        <v>10</v>
      </c>
      <c r="G6241" s="13" t="s">
        <v>17</v>
      </c>
      <c r="H6241" s="78"/>
      <c r="I6241" s="48">
        <f>tbl_raw_data[[#This Row],[Date Actioned]]-tbl_raw_data[[#This Row],[Date Tagged]]</f>
        <v>1.0844907403225079E-2</v>
      </c>
      <c r="J6241" s="46">
        <f>HOUR(tbl_raw_data[[#This Row],[Time_taken]])*60+MINUTE(tbl_raw_data[[#This Row],[Time_taken]])+SECOND(tbl_raw_data[[#This Row],[Time_taken]])/60</f>
        <v>15.616666666666667</v>
      </c>
      <c r="K6241" s="52">
        <f>DATE(YEAR(tbl_raw_data[[#This Row],[Date Actioned]]),MONTH(tbl_raw_data[[#This Row],[Date Actioned]]),DAY(tbl_raw_data[[#This Row],[Date Actioned]]))</f>
        <v>45168</v>
      </c>
      <c r="L6241" s="50" t="str">
        <f>UPPER(TEXT(tbl_raw_data[[#This Row],[updated_date]],"MMMM"))</f>
        <v>AUGUST</v>
      </c>
      <c r="M6241" s="50" t="str">
        <f>"WEEK "&amp; IF(ROUNDUP(DAY(tbl_raw_data[[#This Row],[updated_date]])/7,0)=5,4,ROUNDUP(DAY(tbl_raw_data[[#This Row],[updated_date]])/7,0))</f>
        <v>WEEK 4</v>
      </c>
      <c r="N6241" s="50" t="str">
        <f>UPPER(VLOOKUP(tbl_raw_data[[#This Row],[Analyst]],Settiings!$A$2:$B$16,2,0))</f>
        <v>NITESH</v>
      </c>
      <c r="O6241" s="50" t="str">
        <f>TRIM(UPPER(tbl_raw_data[[#This Row],[Outcome]]))</f>
        <v>APPROVE</v>
      </c>
      <c r="P6241" s="50" t="str">
        <f>TRIM(UPPER(tbl_raw_data[[#This Row],[Queue Name]]))</f>
        <v>CONSUMER PRE BUREAU</v>
      </c>
      <c r="Q6241" s="50" t="str">
        <f>IF(tbl_raw_data[[#This Row],[Time taken in min]]&lt;=Settiings!$D$2,"SLA_MET","SLA_NOT_MET")</f>
        <v>SLA_MET</v>
      </c>
      <c r="R6241" s="94"/>
    </row>
    <row r="6242" spans="1:18" x14ac:dyDescent="0.3">
      <c r="A6242" s="8" t="s">
        <v>7141</v>
      </c>
      <c r="B6242" s="9">
        <v>45168.453159722223</v>
      </c>
      <c r="C6242" s="10">
        <v>45168.454270833332</v>
      </c>
      <c r="D6242" s="11" t="s">
        <v>13</v>
      </c>
      <c r="E6242" s="12" t="s">
        <v>47</v>
      </c>
      <c r="F6242" s="11" t="s">
        <v>1228</v>
      </c>
      <c r="G6242" s="13"/>
      <c r="H6242" s="78"/>
      <c r="I6242" s="48">
        <f>tbl_raw_data[[#This Row],[Date Actioned]]-tbl_raw_data[[#This Row],[Date Tagged]]</f>
        <v>1.111111108912155E-3</v>
      </c>
      <c r="J6242" s="46">
        <f>HOUR(tbl_raw_data[[#This Row],[Time_taken]])*60+MINUTE(tbl_raw_data[[#This Row],[Time_taken]])+SECOND(tbl_raw_data[[#This Row],[Time_taken]])/60</f>
        <v>1.6</v>
      </c>
      <c r="K6242" s="52">
        <f>DATE(YEAR(tbl_raw_data[[#This Row],[Date Actioned]]),MONTH(tbl_raw_data[[#This Row],[Date Actioned]]),DAY(tbl_raw_data[[#This Row],[Date Actioned]]))</f>
        <v>45168</v>
      </c>
      <c r="L6242" s="50" t="str">
        <f>UPPER(TEXT(tbl_raw_data[[#This Row],[updated_date]],"MMMM"))</f>
        <v>AUGUST</v>
      </c>
      <c r="M6242" s="50" t="str">
        <f>"WEEK "&amp; IF(ROUNDUP(DAY(tbl_raw_data[[#This Row],[updated_date]])/7,0)=5,4,ROUNDUP(DAY(tbl_raw_data[[#This Row],[updated_date]])/7,0))</f>
        <v>WEEK 4</v>
      </c>
      <c r="N6242" s="50" t="str">
        <f>UPPER(VLOOKUP(tbl_raw_data[[#This Row],[Analyst]],Settiings!$A$2:$B$16,2,0))</f>
        <v>RAJ</v>
      </c>
      <c r="O6242" s="50" t="str">
        <f>TRIM(UPPER(tbl_raw_data[[#This Row],[Outcome]]))</f>
        <v>APPROVE</v>
      </c>
      <c r="P6242" s="50" t="str">
        <f>TRIM(UPPER(tbl_raw_data[[#This Row],[Queue Name]]))</f>
        <v>CONSUMER PRE BUREAU</v>
      </c>
      <c r="Q6242" s="50" t="str">
        <f>IF(tbl_raw_data[[#This Row],[Time taken in min]]&lt;=Settiings!$D$2,"SLA_MET","SLA_NOT_MET")</f>
        <v>SLA_MET</v>
      </c>
      <c r="R6242" s="94"/>
    </row>
    <row r="6243" spans="1:18" x14ac:dyDescent="0.3">
      <c r="A6243" s="8" t="s">
        <v>7142</v>
      </c>
      <c r="B6243" s="9">
        <v>45168.454155092593</v>
      </c>
      <c r="C6243" s="10">
        <v>45168.457430555558</v>
      </c>
      <c r="D6243" s="11" t="s">
        <v>13</v>
      </c>
      <c r="E6243" s="12" t="s">
        <v>47</v>
      </c>
      <c r="F6243" s="11" t="s">
        <v>1228</v>
      </c>
      <c r="G6243" s="13"/>
      <c r="H6243" s="78"/>
      <c r="I6243" s="48">
        <f>tbl_raw_data[[#This Row],[Date Actioned]]-tbl_raw_data[[#This Row],[Date Tagged]]</f>
        <v>3.275462964666076E-3</v>
      </c>
      <c r="J6243" s="46">
        <f>HOUR(tbl_raw_data[[#This Row],[Time_taken]])*60+MINUTE(tbl_raw_data[[#This Row],[Time_taken]])+SECOND(tbl_raw_data[[#This Row],[Time_taken]])/60</f>
        <v>4.7166666666666668</v>
      </c>
      <c r="K6243" s="52">
        <f>DATE(YEAR(tbl_raw_data[[#This Row],[Date Actioned]]),MONTH(tbl_raw_data[[#This Row],[Date Actioned]]),DAY(tbl_raw_data[[#This Row],[Date Actioned]]))</f>
        <v>45168</v>
      </c>
      <c r="L6243" s="50" t="str">
        <f>UPPER(TEXT(tbl_raw_data[[#This Row],[updated_date]],"MMMM"))</f>
        <v>AUGUST</v>
      </c>
      <c r="M6243" s="50" t="str">
        <f>"WEEK "&amp; IF(ROUNDUP(DAY(tbl_raw_data[[#This Row],[updated_date]])/7,0)=5,4,ROUNDUP(DAY(tbl_raw_data[[#This Row],[updated_date]])/7,0))</f>
        <v>WEEK 4</v>
      </c>
      <c r="N6243" s="50" t="str">
        <f>UPPER(VLOOKUP(tbl_raw_data[[#This Row],[Analyst]],Settiings!$A$2:$B$16,2,0))</f>
        <v>RAJ</v>
      </c>
      <c r="O6243" s="50" t="str">
        <f>TRIM(UPPER(tbl_raw_data[[#This Row],[Outcome]]))</f>
        <v>APPROVE</v>
      </c>
      <c r="P6243" s="50" t="str">
        <f>TRIM(UPPER(tbl_raw_data[[#This Row],[Queue Name]]))</f>
        <v>CONSUMER PRE BUREAU</v>
      </c>
      <c r="Q6243" s="50" t="str">
        <f>IF(tbl_raw_data[[#This Row],[Time taken in min]]&lt;=Settiings!$D$2,"SLA_MET","SLA_NOT_MET")</f>
        <v>SLA_MET</v>
      </c>
      <c r="R6243" s="94"/>
    </row>
    <row r="6244" spans="1:18" x14ac:dyDescent="0.3">
      <c r="A6244" s="8" t="s">
        <v>7143</v>
      </c>
      <c r="B6244" s="9">
        <v>45168.454895833333</v>
      </c>
      <c r="C6244" s="10">
        <v>45168.470601851855</v>
      </c>
      <c r="D6244" s="11" t="s">
        <v>13</v>
      </c>
      <c r="E6244" s="12" t="s">
        <v>19</v>
      </c>
      <c r="F6244" s="11" t="s">
        <v>686</v>
      </c>
      <c r="G6244" s="13"/>
      <c r="H6244" s="78"/>
      <c r="I6244" s="48">
        <f>tbl_raw_data[[#This Row],[Date Actioned]]-tbl_raw_data[[#This Row],[Date Tagged]]</f>
        <v>1.5706018522905651E-2</v>
      </c>
      <c r="J6244" s="46">
        <f>HOUR(tbl_raw_data[[#This Row],[Time_taken]])*60+MINUTE(tbl_raw_data[[#This Row],[Time_taken]])+SECOND(tbl_raw_data[[#This Row],[Time_taken]])/60</f>
        <v>22.616666666666667</v>
      </c>
      <c r="K6244" s="52">
        <f>DATE(YEAR(tbl_raw_data[[#This Row],[Date Actioned]]),MONTH(tbl_raw_data[[#This Row],[Date Actioned]]),DAY(tbl_raw_data[[#This Row],[Date Actioned]]))</f>
        <v>45168</v>
      </c>
      <c r="L6244" s="50" t="str">
        <f>UPPER(TEXT(tbl_raw_data[[#This Row],[updated_date]],"MMMM"))</f>
        <v>AUGUST</v>
      </c>
      <c r="M6244" s="50" t="str">
        <f>"WEEK "&amp; IF(ROUNDUP(DAY(tbl_raw_data[[#This Row],[updated_date]])/7,0)=5,4,ROUNDUP(DAY(tbl_raw_data[[#This Row],[updated_date]])/7,0))</f>
        <v>WEEK 4</v>
      </c>
      <c r="N6244" s="50" t="str">
        <f>UPPER(VLOOKUP(tbl_raw_data[[#This Row],[Analyst]],Settiings!$A$2:$B$16,2,0))</f>
        <v>FARDIN</v>
      </c>
      <c r="O6244" s="50" t="str">
        <f>TRIM(UPPER(tbl_raw_data[[#This Row],[Outcome]]))</f>
        <v>APPROVE</v>
      </c>
      <c r="P6244" s="50" t="str">
        <f>TRIM(UPPER(tbl_raw_data[[#This Row],[Queue Name]]))</f>
        <v>CONSUMER POST BUREAU</v>
      </c>
      <c r="Q6244" s="50" t="str">
        <f>IF(tbl_raw_data[[#This Row],[Time taken in min]]&lt;=Settiings!$D$2,"SLA_MET","SLA_NOT_MET")</f>
        <v>SLA_NOT_MET</v>
      </c>
      <c r="R6244" s="94"/>
    </row>
    <row r="6245" spans="1:18" x14ac:dyDescent="0.3">
      <c r="A6245" s="8" t="s">
        <v>7144</v>
      </c>
      <c r="B6245" s="9">
        <v>45168.456446759257</v>
      </c>
      <c r="C6245" s="10">
        <v>45168.46162037037</v>
      </c>
      <c r="D6245" s="11" t="s">
        <v>13</v>
      </c>
      <c r="E6245" s="12" t="s">
        <v>47</v>
      </c>
      <c r="F6245" s="11" t="s">
        <v>1222</v>
      </c>
      <c r="G6245" s="13" t="s">
        <v>17</v>
      </c>
      <c r="H6245" s="78"/>
      <c r="I6245" s="48">
        <f>tbl_raw_data[[#This Row],[Date Actioned]]-tbl_raw_data[[#This Row],[Date Tagged]]</f>
        <v>5.173611112695653E-3</v>
      </c>
      <c r="J6245" s="46">
        <f>HOUR(tbl_raw_data[[#This Row],[Time_taken]])*60+MINUTE(tbl_raw_data[[#This Row],[Time_taken]])+SECOND(tbl_raw_data[[#This Row],[Time_taken]])/60</f>
        <v>7.45</v>
      </c>
      <c r="K6245" s="52">
        <f>DATE(YEAR(tbl_raw_data[[#This Row],[Date Actioned]]),MONTH(tbl_raw_data[[#This Row],[Date Actioned]]),DAY(tbl_raw_data[[#This Row],[Date Actioned]]))</f>
        <v>45168</v>
      </c>
      <c r="L6245" s="50" t="str">
        <f>UPPER(TEXT(tbl_raw_data[[#This Row],[updated_date]],"MMMM"))</f>
        <v>AUGUST</v>
      </c>
      <c r="M6245" s="50" t="str">
        <f>"WEEK "&amp; IF(ROUNDUP(DAY(tbl_raw_data[[#This Row],[updated_date]])/7,0)=5,4,ROUNDUP(DAY(tbl_raw_data[[#This Row],[updated_date]])/7,0))</f>
        <v>WEEK 4</v>
      </c>
      <c r="N6245" s="50" t="str">
        <f>UPPER(VLOOKUP(tbl_raw_data[[#This Row],[Analyst]],Settiings!$A$2:$B$16,2,0))</f>
        <v>HARDIK</v>
      </c>
      <c r="O6245" s="50" t="str">
        <f>TRIM(UPPER(tbl_raw_data[[#This Row],[Outcome]]))</f>
        <v>APPROVE</v>
      </c>
      <c r="P6245" s="50" t="str">
        <f>TRIM(UPPER(tbl_raw_data[[#This Row],[Queue Name]]))</f>
        <v>CONSUMER PRE BUREAU</v>
      </c>
      <c r="Q6245" s="50" t="str">
        <f>IF(tbl_raw_data[[#This Row],[Time taken in min]]&lt;=Settiings!$D$2,"SLA_MET","SLA_NOT_MET")</f>
        <v>SLA_MET</v>
      </c>
      <c r="R6245" s="94"/>
    </row>
    <row r="6246" spans="1:18" x14ac:dyDescent="0.3">
      <c r="A6246" s="8" t="s">
        <v>7145</v>
      </c>
      <c r="B6246" s="9">
        <v>45168.460243055553</v>
      </c>
      <c r="C6246" s="10">
        <v>45168.468391203707</v>
      </c>
      <c r="D6246" s="11" t="s">
        <v>13</v>
      </c>
      <c r="E6246" s="12" t="s">
        <v>19</v>
      </c>
      <c r="F6246" s="11" t="s">
        <v>16</v>
      </c>
      <c r="G6246" s="13"/>
      <c r="H6246" s="78"/>
      <c r="I6246" s="48">
        <f>tbl_raw_data[[#This Row],[Date Actioned]]-tbl_raw_data[[#This Row],[Date Tagged]]</f>
        <v>8.1481481538503431E-3</v>
      </c>
      <c r="J6246" s="46">
        <f>HOUR(tbl_raw_data[[#This Row],[Time_taken]])*60+MINUTE(tbl_raw_data[[#This Row],[Time_taken]])+SECOND(tbl_raw_data[[#This Row],[Time_taken]])/60</f>
        <v>11.733333333333333</v>
      </c>
      <c r="K6246" s="52">
        <f>DATE(YEAR(tbl_raw_data[[#This Row],[Date Actioned]]),MONTH(tbl_raw_data[[#This Row],[Date Actioned]]),DAY(tbl_raw_data[[#This Row],[Date Actioned]]))</f>
        <v>45168</v>
      </c>
      <c r="L6246" s="50" t="str">
        <f>UPPER(TEXT(tbl_raw_data[[#This Row],[updated_date]],"MMMM"))</f>
        <v>AUGUST</v>
      </c>
      <c r="M6246" s="50" t="str">
        <f>"WEEK "&amp; IF(ROUNDUP(DAY(tbl_raw_data[[#This Row],[updated_date]])/7,0)=5,4,ROUNDUP(DAY(tbl_raw_data[[#This Row],[updated_date]])/7,0))</f>
        <v>WEEK 4</v>
      </c>
      <c r="N6246" s="50" t="str">
        <f>UPPER(VLOOKUP(tbl_raw_data[[#This Row],[Analyst]],Settiings!$A$2:$B$16,2,0))</f>
        <v>CAMROOON</v>
      </c>
      <c r="O6246" s="50" t="str">
        <f>TRIM(UPPER(tbl_raw_data[[#This Row],[Outcome]]))</f>
        <v>APPROVE</v>
      </c>
      <c r="P6246" s="50" t="str">
        <f>TRIM(UPPER(tbl_raw_data[[#This Row],[Queue Name]]))</f>
        <v>CONSUMER POST BUREAU</v>
      </c>
      <c r="Q6246" s="50" t="str">
        <f>IF(tbl_raw_data[[#This Row],[Time taken in min]]&lt;=Settiings!$D$2,"SLA_MET","SLA_NOT_MET")</f>
        <v>SLA_MET</v>
      </c>
      <c r="R6246" s="94"/>
    </row>
    <row r="6247" spans="1:18" x14ac:dyDescent="0.3">
      <c r="A6247" s="8" t="s">
        <v>7146</v>
      </c>
      <c r="B6247" s="9">
        <v>45168.463078703702</v>
      </c>
      <c r="C6247" s="10">
        <v>45168.473819444444</v>
      </c>
      <c r="D6247" s="11" t="s">
        <v>17</v>
      </c>
      <c r="E6247" s="12" t="s">
        <v>9</v>
      </c>
      <c r="F6247" s="11" t="s">
        <v>16</v>
      </c>
      <c r="G6247" s="13"/>
      <c r="H6247" s="78"/>
      <c r="I6247" s="48">
        <f>tbl_raw_data[[#This Row],[Date Actioned]]-tbl_raw_data[[#This Row],[Date Tagged]]</f>
        <v>1.0740740741312038E-2</v>
      </c>
      <c r="J6247" s="46">
        <f>HOUR(tbl_raw_data[[#This Row],[Time_taken]])*60+MINUTE(tbl_raw_data[[#This Row],[Time_taken]])+SECOND(tbl_raw_data[[#This Row],[Time_taken]])/60</f>
        <v>15.466666666666667</v>
      </c>
      <c r="K6247" s="52">
        <f>DATE(YEAR(tbl_raw_data[[#This Row],[Date Actioned]]),MONTH(tbl_raw_data[[#This Row],[Date Actioned]]),DAY(tbl_raw_data[[#This Row],[Date Actioned]]))</f>
        <v>45168</v>
      </c>
      <c r="L6247" s="50" t="str">
        <f>UPPER(TEXT(tbl_raw_data[[#This Row],[updated_date]],"MMMM"))</f>
        <v>AUGUST</v>
      </c>
      <c r="M6247" s="50" t="str">
        <f>"WEEK "&amp; IF(ROUNDUP(DAY(tbl_raw_data[[#This Row],[updated_date]])/7,0)=5,4,ROUNDUP(DAY(tbl_raw_data[[#This Row],[updated_date]])/7,0))</f>
        <v>WEEK 4</v>
      </c>
      <c r="N6247" s="50" t="str">
        <f>UPPER(VLOOKUP(tbl_raw_data[[#This Row],[Analyst]],Settiings!$A$2:$B$16,2,0))</f>
        <v>CAMROOON</v>
      </c>
      <c r="O6247" s="50" t="str">
        <f>TRIM(UPPER(tbl_raw_data[[#This Row],[Outcome]]))</f>
        <v>APPROVE</v>
      </c>
      <c r="P6247" s="50" t="str">
        <f>TRIM(UPPER(tbl_raw_data[[#This Row],[Queue Name]]))</f>
        <v>CONSUMER EXISTING</v>
      </c>
      <c r="Q6247" s="50" t="str">
        <f>IF(tbl_raw_data[[#This Row],[Time taken in min]]&lt;=Settiings!$D$2,"SLA_MET","SLA_NOT_MET")</f>
        <v>SLA_MET</v>
      </c>
      <c r="R6247" s="94"/>
    </row>
    <row r="6248" spans="1:18" x14ac:dyDescent="0.3">
      <c r="A6248" s="8" t="s">
        <v>7147</v>
      </c>
      <c r="B6248" s="9">
        <v>45168.465219907404</v>
      </c>
      <c r="C6248" s="10">
        <v>45168.475902777776</v>
      </c>
      <c r="D6248" s="11" t="s">
        <v>17</v>
      </c>
      <c r="E6248" s="12" t="s">
        <v>9</v>
      </c>
      <c r="F6248" s="11" t="s">
        <v>686</v>
      </c>
      <c r="G6248" s="13"/>
      <c r="H6248" s="78"/>
      <c r="I6248" s="48">
        <f>tbl_raw_data[[#This Row],[Date Actioned]]-tbl_raw_data[[#This Row],[Date Tagged]]</f>
        <v>1.0682870371965691E-2</v>
      </c>
      <c r="J6248" s="46">
        <f>HOUR(tbl_raw_data[[#This Row],[Time_taken]])*60+MINUTE(tbl_raw_data[[#This Row],[Time_taken]])+SECOND(tbl_raw_data[[#This Row],[Time_taken]])/60</f>
        <v>15.383333333333333</v>
      </c>
      <c r="K6248" s="52">
        <f>DATE(YEAR(tbl_raw_data[[#This Row],[Date Actioned]]),MONTH(tbl_raw_data[[#This Row],[Date Actioned]]),DAY(tbl_raw_data[[#This Row],[Date Actioned]]))</f>
        <v>45168</v>
      </c>
      <c r="L6248" s="50" t="str">
        <f>UPPER(TEXT(tbl_raw_data[[#This Row],[updated_date]],"MMMM"))</f>
        <v>AUGUST</v>
      </c>
      <c r="M6248" s="50" t="str">
        <f>"WEEK "&amp; IF(ROUNDUP(DAY(tbl_raw_data[[#This Row],[updated_date]])/7,0)=5,4,ROUNDUP(DAY(tbl_raw_data[[#This Row],[updated_date]])/7,0))</f>
        <v>WEEK 4</v>
      </c>
      <c r="N6248" s="50" t="str">
        <f>UPPER(VLOOKUP(tbl_raw_data[[#This Row],[Analyst]],Settiings!$A$2:$B$16,2,0))</f>
        <v>FARDIN</v>
      </c>
      <c r="O6248" s="50" t="str">
        <f>TRIM(UPPER(tbl_raw_data[[#This Row],[Outcome]]))</f>
        <v>APPROVE</v>
      </c>
      <c r="P6248" s="50" t="str">
        <f>TRIM(UPPER(tbl_raw_data[[#This Row],[Queue Name]]))</f>
        <v>CONSUMER EXISTING</v>
      </c>
      <c r="Q6248" s="50" t="str">
        <f>IF(tbl_raw_data[[#This Row],[Time taken in min]]&lt;=Settiings!$D$2,"SLA_MET","SLA_NOT_MET")</f>
        <v>SLA_MET</v>
      </c>
      <c r="R6248" s="94"/>
    </row>
    <row r="6249" spans="1:18" x14ac:dyDescent="0.3">
      <c r="A6249" s="8" t="s">
        <v>7148</v>
      </c>
      <c r="B6249" s="9">
        <v>45168.469444444447</v>
      </c>
      <c r="C6249" s="10">
        <v>45168.479710648149</v>
      </c>
      <c r="D6249" s="11" t="s">
        <v>13</v>
      </c>
      <c r="E6249" s="12" t="s">
        <v>19</v>
      </c>
      <c r="F6249" s="11" t="s">
        <v>16</v>
      </c>
      <c r="G6249" s="13"/>
      <c r="H6249" s="78"/>
      <c r="I6249" s="48">
        <f>tbl_raw_data[[#This Row],[Date Actioned]]-tbl_raw_data[[#This Row],[Date Tagged]]</f>
        <v>1.0266203702485655E-2</v>
      </c>
      <c r="J6249" s="46">
        <f>HOUR(tbl_raw_data[[#This Row],[Time_taken]])*60+MINUTE(tbl_raw_data[[#This Row],[Time_taken]])+SECOND(tbl_raw_data[[#This Row],[Time_taken]])/60</f>
        <v>14.783333333333333</v>
      </c>
      <c r="K6249" s="52">
        <f>DATE(YEAR(tbl_raw_data[[#This Row],[Date Actioned]]),MONTH(tbl_raw_data[[#This Row],[Date Actioned]]),DAY(tbl_raw_data[[#This Row],[Date Actioned]]))</f>
        <v>45168</v>
      </c>
      <c r="L6249" s="50" t="str">
        <f>UPPER(TEXT(tbl_raw_data[[#This Row],[updated_date]],"MMMM"))</f>
        <v>AUGUST</v>
      </c>
      <c r="M6249" s="50" t="str">
        <f>"WEEK "&amp; IF(ROUNDUP(DAY(tbl_raw_data[[#This Row],[updated_date]])/7,0)=5,4,ROUNDUP(DAY(tbl_raw_data[[#This Row],[updated_date]])/7,0))</f>
        <v>WEEK 4</v>
      </c>
      <c r="N6249" s="50" t="str">
        <f>UPPER(VLOOKUP(tbl_raw_data[[#This Row],[Analyst]],Settiings!$A$2:$B$16,2,0))</f>
        <v>CAMROOON</v>
      </c>
      <c r="O6249" s="50" t="str">
        <f>TRIM(UPPER(tbl_raw_data[[#This Row],[Outcome]]))</f>
        <v>APPROVE</v>
      </c>
      <c r="P6249" s="50" t="str">
        <f>TRIM(UPPER(tbl_raw_data[[#This Row],[Queue Name]]))</f>
        <v>CONSUMER POST BUREAU</v>
      </c>
      <c r="Q6249" s="50" t="str">
        <f>IF(tbl_raw_data[[#This Row],[Time taken in min]]&lt;=Settiings!$D$2,"SLA_MET","SLA_NOT_MET")</f>
        <v>SLA_MET</v>
      </c>
      <c r="R6249" s="94"/>
    </row>
    <row r="6250" spans="1:18" x14ac:dyDescent="0.3">
      <c r="A6250" s="8" t="s">
        <v>7149</v>
      </c>
      <c r="B6250" s="9">
        <v>45168.47079861111</v>
      </c>
      <c r="C6250" s="10">
        <v>45168.476215277777</v>
      </c>
      <c r="D6250" s="11" t="s">
        <v>13</v>
      </c>
      <c r="E6250" s="12" t="s">
        <v>47</v>
      </c>
      <c r="F6250" s="11" t="s">
        <v>1228</v>
      </c>
      <c r="G6250" s="13"/>
      <c r="H6250" s="78"/>
      <c r="I6250" s="48">
        <f>tbl_raw_data[[#This Row],[Date Actioned]]-tbl_raw_data[[#This Row],[Date Tagged]]</f>
        <v>5.4166666668606922E-3</v>
      </c>
      <c r="J6250" s="46">
        <f>HOUR(tbl_raw_data[[#This Row],[Time_taken]])*60+MINUTE(tbl_raw_data[[#This Row],[Time_taken]])+SECOND(tbl_raw_data[[#This Row],[Time_taken]])/60</f>
        <v>7.8</v>
      </c>
      <c r="K6250" s="52">
        <f>DATE(YEAR(tbl_raw_data[[#This Row],[Date Actioned]]),MONTH(tbl_raw_data[[#This Row],[Date Actioned]]),DAY(tbl_raw_data[[#This Row],[Date Actioned]]))</f>
        <v>45168</v>
      </c>
      <c r="L6250" s="50" t="str">
        <f>UPPER(TEXT(tbl_raw_data[[#This Row],[updated_date]],"MMMM"))</f>
        <v>AUGUST</v>
      </c>
      <c r="M6250" s="50" t="str">
        <f>"WEEK "&amp; IF(ROUNDUP(DAY(tbl_raw_data[[#This Row],[updated_date]])/7,0)=5,4,ROUNDUP(DAY(tbl_raw_data[[#This Row],[updated_date]])/7,0))</f>
        <v>WEEK 4</v>
      </c>
      <c r="N6250" s="50" t="str">
        <f>UPPER(VLOOKUP(tbl_raw_data[[#This Row],[Analyst]],Settiings!$A$2:$B$16,2,0))</f>
        <v>RAJ</v>
      </c>
      <c r="O6250" s="50" t="str">
        <f>TRIM(UPPER(tbl_raw_data[[#This Row],[Outcome]]))</f>
        <v>APPROVE</v>
      </c>
      <c r="P6250" s="50" t="str">
        <f>TRIM(UPPER(tbl_raw_data[[#This Row],[Queue Name]]))</f>
        <v>CONSUMER PRE BUREAU</v>
      </c>
      <c r="Q6250" s="50" t="str">
        <f>IF(tbl_raw_data[[#This Row],[Time taken in min]]&lt;=Settiings!$D$2,"SLA_MET","SLA_NOT_MET")</f>
        <v>SLA_MET</v>
      </c>
      <c r="R6250" s="94"/>
    </row>
    <row r="6251" spans="1:18" x14ac:dyDescent="0.3">
      <c r="A6251" s="8" t="s">
        <v>7150</v>
      </c>
      <c r="B6251" s="9">
        <v>45168.472604166665</v>
      </c>
      <c r="C6251" s="10">
        <v>45168.480243055557</v>
      </c>
      <c r="D6251" s="11" t="s">
        <v>13</v>
      </c>
      <c r="E6251" s="12" t="s">
        <v>19</v>
      </c>
      <c r="F6251" s="11" t="s">
        <v>1222</v>
      </c>
      <c r="G6251" s="13"/>
      <c r="H6251" s="78"/>
      <c r="I6251" s="48">
        <f>tbl_raw_data[[#This Row],[Date Actioned]]-tbl_raw_data[[#This Row],[Date Tagged]]</f>
        <v>7.6388888919609599E-3</v>
      </c>
      <c r="J6251" s="46">
        <f>HOUR(tbl_raw_data[[#This Row],[Time_taken]])*60+MINUTE(tbl_raw_data[[#This Row],[Time_taken]])+SECOND(tbl_raw_data[[#This Row],[Time_taken]])/60</f>
        <v>11</v>
      </c>
      <c r="K6251" s="52">
        <f>DATE(YEAR(tbl_raw_data[[#This Row],[Date Actioned]]),MONTH(tbl_raw_data[[#This Row],[Date Actioned]]),DAY(tbl_raw_data[[#This Row],[Date Actioned]]))</f>
        <v>45168</v>
      </c>
      <c r="L6251" s="50" t="str">
        <f>UPPER(TEXT(tbl_raw_data[[#This Row],[updated_date]],"MMMM"))</f>
        <v>AUGUST</v>
      </c>
      <c r="M6251" s="50" t="str">
        <f>"WEEK "&amp; IF(ROUNDUP(DAY(tbl_raw_data[[#This Row],[updated_date]])/7,0)=5,4,ROUNDUP(DAY(tbl_raw_data[[#This Row],[updated_date]])/7,0))</f>
        <v>WEEK 4</v>
      </c>
      <c r="N6251" s="50" t="str">
        <f>UPPER(VLOOKUP(tbl_raw_data[[#This Row],[Analyst]],Settiings!$A$2:$B$16,2,0))</f>
        <v>HARDIK</v>
      </c>
      <c r="O6251" s="50" t="str">
        <f>TRIM(UPPER(tbl_raw_data[[#This Row],[Outcome]]))</f>
        <v>APPROVE</v>
      </c>
      <c r="P6251" s="50" t="str">
        <f>TRIM(UPPER(tbl_raw_data[[#This Row],[Queue Name]]))</f>
        <v>CONSUMER POST BUREAU</v>
      </c>
      <c r="Q6251" s="50" t="str">
        <f>IF(tbl_raw_data[[#This Row],[Time taken in min]]&lt;=Settiings!$D$2,"SLA_MET","SLA_NOT_MET")</f>
        <v>SLA_MET</v>
      </c>
      <c r="R6251" s="94"/>
    </row>
    <row r="6252" spans="1:18" x14ac:dyDescent="0.3">
      <c r="A6252" s="8" t="s">
        <v>7151</v>
      </c>
      <c r="B6252" s="9">
        <v>45168.473344907405</v>
      </c>
      <c r="C6252" s="10">
        <v>45168.486134259256</v>
      </c>
      <c r="D6252" s="11" t="s">
        <v>13</v>
      </c>
      <c r="E6252" s="12" t="s">
        <v>47</v>
      </c>
      <c r="F6252" s="11" t="s">
        <v>10</v>
      </c>
      <c r="G6252" s="13"/>
      <c r="H6252" s="78"/>
      <c r="I6252" s="48">
        <f>tbl_raw_data[[#This Row],[Date Actioned]]-tbl_raw_data[[#This Row],[Date Tagged]]</f>
        <v>1.2789351851097308E-2</v>
      </c>
      <c r="J6252" s="46">
        <f>HOUR(tbl_raw_data[[#This Row],[Time_taken]])*60+MINUTE(tbl_raw_data[[#This Row],[Time_taken]])+SECOND(tbl_raw_data[[#This Row],[Time_taken]])/60</f>
        <v>18.416666666666668</v>
      </c>
      <c r="K6252" s="52">
        <f>DATE(YEAR(tbl_raw_data[[#This Row],[Date Actioned]]),MONTH(tbl_raw_data[[#This Row],[Date Actioned]]),DAY(tbl_raw_data[[#This Row],[Date Actioned]]))</f>
        <v>45168</v>
      </c>
      <c r="L6252" s="50" t="str">
        <f>UPPER(TEXT(tbl_raw_data[[#This Row],[updated_date]],"MMMM"))</f>
        <v>AUGUST</v>
      </c>
      <c r="M6252" s="50" t="str">
        <f>"WEEK "&amp; IF(ROUNDUP(DAY(tbl_raw_data[[#This Row],[updated_date]])/7,0)=5,4,ROUNDUP(DAY(tbl_raw_data[[#This Row],[updated_date]])/7,0))</f>
        <v>WEEK 4</v>
      </c>
      <c r="N6252" s="50" t="str">
        <f>UPPER(VLOOKUP(tbl_raw_data[[#This Row],[Analyst]],Settiings!$A$2:$B$16,2,0))</f>
        <v>NITESH</v>
      </c>
      <c r="O6252" s="50" t="str">
        <f>TRIM(UPPER(tbl_raw_data[[#This Row],[Outcome]]))</f>
        <v>APPROVE</v>
      </c>
      <c r="P6252" s="50" t="str">
        <f>TRIM(UPPER(tbl_raw_data[[#This Row],[Queue Name]]))</f>
        <v>CONSUMER PRE BUREAU</v>
      </c>
      <c r="Q6252" s="50" t="str">
        <f>IF(tbl_raw_data[[#This Row],[Time taken in min]]&lt;=Settiings!$D$2,"SLA_MET","SLA_NOT_MET")</f>
        <v>SLA_MET</v>
      </c>
      <c r="R6252" s="94"/>
    </row>
    <row r="6253" spans="1:18" x14ac:dyDescent="0.3">
      <c r="A6253" s="8" t="s">
        <v>7152</v>
      </c>
      <c r="B6253" s="9">
        <v>45168.479120370372</v>
      </c>
      <c r="C6253" s="10">
        <v>45168.481979166667</v>
      </c>
      <c r="D6253" s="11" t="s">
        <v>13</v>
      </c>
      <c r="E6253" s="12" t="s">
        <v>47</v>
      </c>
      <c r="F6253" s="11" t="s">
        <v>1228</v>
      </c>
      <c r="G6253" s="13" t="s">
        <v>41</v>
      </c>
      <c r="H6253" s="78"/>
      <c r="I6253" s="48">
        <f>tbl_raw_data[[#This Row],[Date Actioned]]-tbl_raw_data[[#This Row],[Date Tagged]]</f>
        <v>2.8587962951860391E-3</v>
      </c>
      <c r="J6253" s="46">
        <f>HOUR(tbl_raw_data[[#This Row],[Time_taken]])*60+MINUTE(tbl_raw_data[[#This Row],[Time_taken]])+SECOND(tbl_raw_data[[#This Row],[Time_taken]])/60</f>
        <v>4.1166666666666663</v>
      </c>
      <c r="K6253" s="52">
        <f>DATE(YEAR(tbl_raw_data[[#This Row],[Date Actioned]]),MONTH(tbl_raw_data[[#This Row],[Date Actioned]]),DAY(tbl_raw_data[[#This Row],[Date Actioned]]))</f>
        <v>45168</v>
      </c>
      <c r="L6253" s="50" t="str">
        <f>UPPER(TEXT(tbl_raw_data[[#This Row],[updated_date]],"MMMM"))</f>
        <v>AUGUST</v>
      </c>
      <c r="M6253" s="50" t="str">
        <f>"WEEK "&amp; IF(ROUNDUP(DAY(tbl_raw_data[[#This Row],[updated_date]])/7,0)=5,4,ROUNDUP(DAY(tbl_raw_data[[#This Row],[updated_date]])/7,0))</f>
        <v>WEEK 4</v>
      </c>
      <c r="N6253" s="50" t="str">
        <f>UPPER(VLOOKUP(tbl_raw_data[[#This Row],[Analyst]],Settiings!$A$2:$B$16,2,0))</f>
        <v>RAJ</v>
      </c>
      <c r="O6253" s="50" t="str">
        <f>TRIM(UPPER(tbl_raw_data[[#This Row],[Outcome]]))</f>
        <v>APPROVE</v>
      </c>
      <c r="P6253" s="50" t="str">
        <f>TRIM(UPPER(tbl_raw_data[[#This Row],[Queue Name]]))</f>
        <v>CONSUMER PRE BUREAU</v>
      </c>
      <c r="Q6253" s="50" t="str">
        <f>IF(tbl_raw_data[[#This Row],[Time taken in min]]&lt;=Settiings!$D$2,"SLA_MET","SLA_NOT_MET")</f>
        <v>SLA_MET</v>
      </c>
      <c r="R6253" s="94"/>
    </row>
    <row r="6254" spans="1:18" x14ac:dyDescent="0.3">
      <c r="A6254" s="8" t="s">
        <v>7153</v>
      </c>
      <c r="B6254" s="9">
        <v>45168.481793981482</v>
      </c>
      <c r="C6254" s="10">
        <v>45168.490173611113</v>
      </c>
      <c r="D6254" s="11" t="s">
        <v>17</v>
      </c>
      <c r="E6254" s="12" t="s">
        <v>19</v>
      </c>
      <c r="F6254" s="11" t="s">
        <v>16</v>
      </c>
      <c r="G6254" s="13"/>
      <c r="H6254" s="78"/>
      <c r="I6254" s="48">
        <f>tbl_raw_data[[#This Row],[Date Actioned]]-tbl_raw_data[[#This Row],[Date Tagged]]</f>
        <v>8.3796296312357299E-3</v>
      </c>
      <c r="J6254" s="46">
        <f>HOUR(tbl_raw_data[[#This Row],[Time_taken]])*60+MINUTE(tbl_raw_data[[#This Row],[Time_taken]])+SECOND(tbl_raw_data[[#This Row],[Time_taken]])/60</f>
        <v>12.066666666666666</v>
      </c>
      <c r="K6254" s="52">
        <f>DATE(YEAR(tbl_raw_data[[#This Row],[Date Actioned]]),MONTH(tbl_raw_data[[#This Row],[Date Actioned]]),DAY(tbl_raw_data[[#This Row],[Date Actioned]]))</f>
        <v>45168</v>
      </c>
      <c r="L6254" s="50" t="str">
        <f>UPPER(TEXT(tbl_raw_data[[#This Row],[updated_date]],"MMMM"))</f>
        <v>AUGUST</v>
      </c>
      <c r="M6254" s="50" t="str">
        <f>"WEEK "&amp; IF(ROUNDUP(DAY(tbl_raw_data[[#This Row],[updated_date]])/7,0)=5,4,ROUNDUP(DAY(tbl_raw_data[[#This Row],[updated_date]])/7,0))</f>
        <v>WEEK 4</v>
      </c>
      <c r="N6254" s="50" t="str">
        <f>UPPER(VLOOKUP(tbl_raw_data[[#This Row],[Analyst]],Settiings!$A$2:$B$16,2,0))</f>
        <v>CAMROOON</v>
      </c>
      <c r="O6254" s="50" t="str">
        <f>TRIM(UPPER(tbl_raw_data[[#This Row],[Outcome]]))</f>
        <v>APPROVE</v>
      </c>
      <c r="P6254" s="50" t="str">
        <f>TRIM(UPPER(tbl_raw_data[[#This Row],[Queue Name]]))</f>
        <v>CONSUMER POST BUREAU</v>
      </c>
      <c r="Q6254" s="50" t="str">
        <f>IF(tbl_raw_data[[#This Row],[Time taken in min]]&lt;=Settiings!$D$2,"SLA_MET","SLA_NOT_MET")</f>
        <v>SLA_MET</v>
      </c>
      <c r="R6254" s="94"/>
    </row>
    <row r="6255" spans="1:18" x14ac:dyDescent="0.3">
      <c r="A6255" s="8" t="s">
        <v>7154</v>
      </c>
      <c r="B6255" s="9">
        <v>45168.48232638889</v>
      </c>
      <c r="C6255" s="10">
        <v>45168.483171296299</v>
      </c>
      <c r="D6255" s="11" t="s">
        <v>13</v>
      </c>
      <c r="E6255" s="12" t="s">
        <v>47</v>
      </c>
      <c r="F6255" s="11" t="s">
        <v>1228</v>
      </c>
      <c r="G6255" s="13" t="s">
        <v>41</v>
      </c>
      <c r="H6255" s="78"/>
      <c r="I6255" s="48">
        <f>tbl_raw_data[[#This Row],[Date Actioned]]-tbl_raw_data[[#This Row],[Date Tagged]]</f>
        <v>8.4490740846376866E-4</v>
      </c>
      <c r="J6255" s="46">
        <f>HOUR(tbl_raw_data[[#This Row],[Time_taken]])*60+MINUTE(tbl_raw_data[[#This Row],[Time_taken]])+SECOND(tbl_raw_data[[#This Row],[Time_taken]])/60</f>
        <v>1.2166666666666668</v>
      </c>
      <c r="K6255" s="52">
        <f>DATE(YEAR(tbl_raw_data[[#This Row],[Date Actioned]]),MONTH(tbl_raw_data[[#This Row],[Date Actioned]]),DAY(tbl_raw_data[[#This Row],[Date Actioned]]))</f>
        <v>45168</v>
      </c>
      <c r="L6255" s="50" t="str">
        <f>UPPER(TEXT(tbl_raw_data[[#This Row],[updated_date]],"MMMM"))</f>
        <v>AUGUST</v>
      </c>
      <c r="M6255" s="50" t="str">
        <f>"WEEK "&amp; IF(ROUNDUP(DAY(tbl_raw_data[[#This Row],[updated_date]])/7,0)=5,4,ROUNDUP(DAY(tbl_raw_data[[#This Row],[updated_date]])/7,0))</f>
        <v>WEEK 4</v>
      </c>
      <c r="N6255" s="50" t="str">
        <f>UPPER(VLOOKUP(tbl_raw_data[[#This Row],[Analyst]],Settiings!$A$2:$B$16,2,0))</f>
        <v>RAJ</v>
      </c>
      <c r="O6255" s="50" t="str">
        <f>TRIM(UPPER(tbl_raw_data[[#This Row],[Outcome]]))</f>
        <v>APPROVE</v>
      </c>
      <c r="P6255" s="50" t="str">
        <f>TRIM(UPPER(tbl_raw_data[[#This Row],[Queue Name]]))</f>
        <v>CONSUMER PRE BUREAU</v>
      </c>
      <c r="Q6255" s="50" t="str">
        <f>IF(tbl_raw_data[[#This Row],[Time taken in min]]&lt;=Settiings!$D$2,"SLA_MET","SLA_NOT_MET")</f>
        <v>SLA_MET</v>
      </c>
      <c r="R6255" s="94"/>
    </row>
    <row r="6256" spans="1:18" x14ac:dyDescent="0.3">
      <c r="A6256" s="8" t="s">
        <v>7155</v>
      </c>
      <c r="B6256" s="9">
        <v>45168.484166666669</v>
      </c>
      <c r="C6256" s="10">
        <v>45168.488969907405</v>
      </c>
      <c r="D6256" s="11" t="s">
        <v>13</v>
      </c>
      <c r="E6256" s="12" t="s">
        <v>9</v>
      </c>
      <c r="F6256" s="11" t="s">
        <v>53</v>
      </c>
      <c r="G6256" s="13" t="s">
        <v>77</v>
      </c>
      <c r="H6256" s="78"/>
      <c r="I6256" s="48">
        <f>tbl_raw_data[[#This Row],[Date Actioned]]-tbl_raw_data[[#This Row],[Date Tagged]]</f>
        <v>4.8032407357823104E-3</v>
      </c>
      <c r="J6256" s="46">
        <f>HOUR(tbl_raw_data[[#This Row],[Time_taken]])*60+MINUTE(tbl_raw_data[[#This Row],[Time_taken]])+SECOND(tbl_raw_data[[#This Row],[Time_taken]])/60</f>
        <v>6.916666666666667</v>
      </c>
      <c r="K6256" s="52">
        <f>DATE(YEAR(tbl_raw_data[[#This Row],[Date Actioned]]),MONTH(tbl_raw_data[[#This Row],[Date Actioned]]),DAY(tbl_raw_data[[#This Row],[Date Actioned]]))</f>
        <v>45168</v>
      </c>
      <c r="L6256" s="50" t="str">
        <f>UPPER(TEXT(tbl_raw_data[[#This Row],[updated_date]],"MMMM"))</f>
        <v>AUGUST</v>
      </c>
      <c r="M6256" s="50" t="str">
        <f>"WEEK "&amp; IF(ROUNDUP(DAY(tbl_raw_data[[#This Row],[updated_date]])/7,0)=5,4,ROUNDUP(DAY(tbl_raw_data[[#This Row],[updated_date]])/7,0))</f>
        <v>WEEK 4</v>
      </c>
      <c r="N6256" s="50" t="str">
        <f>UPPER(VLOOKUP(tbl_raw_data[[#This Row],[Analyst]],Settiings!$A$2:$B$16,2,0))</f>
        <v>NAVED</v>
      </c>
      <c r="O6256" s="50" t="str">
        <f>TRIM(UPPER(tbl_raw_data[[#This Row],[Outcome]]))</f>
        <v>APPROVE</v>
      </c>
      <c r="P6256" s="50" t="str">
        <f>TRIM(UPPER(tbl_raw_data[[#This Row],[Queue Name]]))</f>
        <v>CONSUMER EXISTING</v>
      </c>
      <c r="Q6256" s="50" t="str">
        <f>IF(tbl_raw_data[[#This Row],[Time taken in min]]&lt;=Settiings!$D$2,"SLA_MET","SLA_NOT_MET")</f>
        <v>SLA_MET</v>
      </c>
      <c r="R6256" s="94"/>
    </row>
    <row r="6257" spans="1:18" x14ac:dyDescent="0.3">
      <c r="A6257" s="8" t="s">
        <v>7156</v>
      </c>
      <c r="B6257" s="9">
        <v>45168.487187500003</v>
      </c>
      <c r="C6257" s="10">
        <v>45168.494085648148</v>
      </c>
      <c r="D6257" s="11" t="s">
        <v>13</v>
      </c>
      <c r="E6257" s="12" t="s">
        <v>47</v>
      </c>
      <c r="F6257" s="11" t="s">
        <v>1222</v>
      </c>
      <c r="G6257" s="13"/>
      <c r="H6257" s="78"/>
      <c r="I6257" s="48">
        <f>tbl_raw_data[[#This Row],[Date Actioned]]-tbl_raw_data[[#This Row],[Date Tagged]]</f>
        <v>6.8981481454102322E-3</v>
      </c>
      <c r="J6257" s="46">
        <f>HOUR(tbl_raw_data[[#This Row],[Time_taken]])*60+MINUTE(tbl_raw_data[[#This Row],[Time_taken]])+SECOND(tbl_raw_data[[#This Row],[Time_taken]])/60</f>
        <v>9.9333333333333336</v>
      </c>
      <c r="K6257" s="52">
        <f>DATE(YEAR(tbl_raw_data[[#This Row],[Date Actioned]]),MONTH(tbl_raw_data[[#This Row],[Date Actioned]]),DAY(tbl_raw_data[[#This Row],[Date Actioned]]))</f>
        <v>45168</v>
      </c>
      <c r="L6257" s="50" t="str">
        <f>UPPER(TEXT(tbl_raw_data[[#This Row],[updated_date]],"MMMM"))</f>
        <v>AUGUST</v>
      </c>
      <c r="M6257" s="50" t="str">
        <f>"WEEK "&amp; IF(ROUNDUP(DAY(tbl_raw_data[[#This Row],[updated_date]])/7,0)=5,4,ROUNDUP(DAY(tbl_raw_data[[#This Row],[updated_date]])/7,0))</f>
        <v>WEEK 4</v>
      </c>
      <c r="N6257" s="50" t="str">
        <f>UPPER(VLOOKUP(tbl_raw_data[[#This Row],[Analyst]],Settiings!$A$2:$B$16,2,0))</f>
        <v>HARDIK</v>
      </c>
      <c r="O6257" s="50" t="str">
        <f>TRIM(UPPER(tbl_raw_data[[#This Row],[Outcome]]))</f>
        <v>APPROVE</v>
      </c>
      <c r="P6257" s="50" t="str">
        <f>TRIM(UPPER(tbl_raw_data[[#This Row],[Queue Name]]))</f>
        <v>CONSUMER PRE BUREAU</v>
      </c>
      <c r="Q6257" s="50" t="str">
        <f>IF(tbl_raw_data[[#This Row],[Time taken in min]]&lt;=Settiings!$D$2,"SLA_MET","SLA_NOT_MET")</f>
        <v>SLA_MET</v>
      </c>
      <c r="R6257" s="94"/>
    </row>
    <row r="6258" spans="1:18" x14ac:dyDescent="0.3">
      <c r="A6258" s="8" t="s">
        <v>7157</v>
      </c>
      <c r="B6258" s="9">
        <v>45168.488321759258</v>
      </c>
      <c r="C6258" s="10">
        <v>45168.491168981483</v>
      </c>
      <c r="D6258" s="11" t="s">
        <v>13</v>
      </c>
      <c r="E6258" s="12" t="s">
        <v>19</v>
      </c>
      <c r="F6258" s="11" t="s">
        <v>1228</v>
      </c>
      <c r="G6258" s="13"/>
      <c r="H6258" s="78"/>
      <c r="I6258" s="48">
        <f>tbl_raw_data[[#This Row],[Date Actioned]]-tbl_raw_data[[#This Row],[Date Tagged]]</f>
        <v>2.8472222256823443E-3</v>
      </c>
      <c r="J6258" s="46">
        <f>HOUR(tbl_raw_data[[#This Row],[Time_taken]])*60+MINUTE(tbl_raw_data[[#This Row],[Time_taken]])+SECOND(tbl_raw_data[[#This Row],[Time_taken]])/60</f>
        <v>4.0999999999999996</v>
      </c>
      <c r="K6258" s="52">
        <f>DATE(YEAR(tbl_raw_data[[#This Row],[Date Actioned]]),MONTH(tbl_raw_data[[#This Row],[Date Actioned]]),DAY(tbl_raw_data[[#This Row],[Date Actioned]]))</f>
        <v>45168</v>
      </c>
      <c r="L6258" s="50" t="str">
        <f>UPPER(TEXT(tbl_raw_data[[#This Row],[updated_date]],"MMMM"))</f>
        <v>AUGUST</v>
      </c>
      <c r="M6258" s="50" t="str">
        <f>"WEEK "&amp; IF(ROUNDUP(DAY(tbl_raw_data[[#This Row],[updated_date]])/7,0)=5,4,ROUNDUP(DAY(tbl_raw_data[[#This Row],[updated_date]])/7,0))</f>
        <v>WEEK 4</v>
      </c>
      <c r="N6258" s="50" t="str">
        <f>UPPER(VLOOKUP(tbl_raw_data[[#This Row],[Analyst]],Settiings!$A$2:$B$16,2,0))</f>
        <v>RAJ</v>
      </c>
      <c r="O6258" s="50" t="str">
        <f>TRIM(UPPER(tbl_raw_data[[#This Row],[Outcome]]))</f>
        <v>APPROVE</v>
      </c>
      <c r="P6258" s="50" t="str">
        <f>TRIM(UPPER(tbl_raw_data[[#This Row],[Queue Name]]))</f>
        <v>CONSUMER POST BUREAU</v>
      </c>
      <c r="Q6258" s="50" t="str">
        <f>IF(tbl_raw_data[[#This Row],[Time taken in min]]&lt;=Settiings!$D$2,"SLA_MET","SLA_NOT_MET")</f>
        <v>SLA_MET</v>
      </c>
      <c r="R6258" s="94"/>
    </row>
    <row r="6259" spans="1:18" x14ac:dyDescent="0.3">
      <c r="A6259" s="8" t="s">
        <v>7158</v>
      </c>
      <c r="B6259" s="9">
        <v>45168.488981481481</v>
      </c>
      <c r="C6259" s="10">
        <v>45168.505173611113</v>
      </c>
      <c r="D6259" s="11" t="s">
        <v>13</v>
      </c>
      <c r="E6259" s="12" t="s">
        <v>9</v>
      </c>
      <c r="F6259" s="11" t="s">
        <v>53</v>
      </c>
      <c r="G6259" s="13"/>
      <c r="H6259" s="78"/>
      <c r="I6259" s="48">
        <f>tbl_raw_data[[#This Row],[Date Actioned]]-tbl_raw_data[[#This Row],[Date Tagged]]</f>
        <v>1.619212963123573E-2</v>
      </c>
      <c r="J6259" s="46">
        <f>HOUR(tbl_raw_data[[#This Row],[Time_taken]])*60+MINUTE(tbl_raw_data[[#This Row],[Time_taken]])+SECOND(tbl_raw_data[[#This Row],[Time_taken]])/60</f>
        <v>23.316666666666666</v>
      </c>
      <c r="K6259" s="52">
        <f>DATE(YEAR(tbl_raw_data[[#This Row],[Date Actioned]]),MONTH(tbl_raw_data[[#This Row],[Date Actioned]]),DAY(tbl_raw_data[[#This Row],[Date Actioned]]))</f>
        <v>45168</v>
      </c>
      <c r="L6259" s="50" t="str">
        <f>UPPER(TEXT(tbl_raw_data[[#This Row],[updated_date]],"MMMM"))</f>
        <v>AUGUST</v>
      </c>
      <c r="M6259" s="50" t="str">
        <f>"WEEK "&amp; IF(ROUNDUP(DAY(tbl_raw_data[[#This Row],[updated_date]])/7,0)=5,4,ROUNDUP(DAY(tbl_raw_data[[#This Row],[updated_date]])/7,0))</f>
        <v>WEEK 4</v>
      </c>
      <c r="N6259" s="50" t="str">
        <f>UPPER(VLOOKUP(tbl_raw_data[[#This Row],[Analyst]],Settiings!$A$2:$B$16,2,0))</f>
        <v>NAVED</v>
      </c>
      <c r="O6259" s="50" t="str">
        <f>TRIM(UPPER(tbl_raw_data[[#This Row],[Outcome]]))</f>
        <v>APPROVE</v>
      </c>
      <c r="P6259" s="50" t="str">
        <f>TRIM(UPPER(tbl_raw_data[[#This Row],[Queue Name]]))</f>
        <v>CONSUMER EXISTING</v>
      </c>
      <c r="Q6259" s="50" t="str">
        <f>IF(tbl_raw_data[[#This Row],[Time taken in min]]&lt;=Settiings!$D$2,"SLA_MET","SLA_NOT_MET")</f>
        <v>SLA_NOT_MET</v>
      </c>
      <c r="R6259" s="94"/>
    </row>
    <row r="6260" spans="1:18" x14ac:dyDescent="0.3">
      <c r="A6260" s="8" t="s">
        <v>7159</v>
      </c>
      <c r="B6260" s="9">
        <v>45168.49082175926</v>
      </c>
      <c r="C6260" s="10">
        <v>45168.501562500001</v>
      </c>
      <c r="D6260" s="11" t="s">
        <v>17</v>
      </c>
      <c r="E6260" s="12" t="s">
        <v>19</v>
      </c>
      <c r="F6260" s="11" t="s">
        <v>686</v>
      </c>
      <c r="G6260" s="13"/>
      <c r="H6260" s="78"/>
      <c r="I6260" s="48">
        <f>tbl_raw_data[[#This Row],[Date Actioned]]-tbl_raw_data[[#This Row],[Date Tagged]]</f>
        <v>1.0740740741312038E-2</v>
      </c>
      <c r="J6260" s="46">
        <f>HOUR(tbl_raw_data[[#This Row],[Time_taken]])*60+MINUTE(tbl_raw_data[[#This Row],[Time_taken]])+SECOND(tbl_raw_data[[#This Row],[Time_taken]])/60</f>
        <v>15.466666666666667</v>
      </c>
      <c r="K6260" s="52">
        <f>DATE(YEAR(tbl_raw_data[[#This Row],[Date Actioned]]),MONTH(tbl_raw_data[[#This Row],[Date Actioned]]),DAY(tbl_raw_data[[#This Row],[Date Actioned]]))</f>
        <v>45168</v>
      </c>
      <c r="L6260" s="50" t="str">
        <f>UPPER(TEXT(tbl_raw_data[[#This Row],[updated_date]],"MMMM"))</f>
        <v>AUGUST</v>
      </c>
      <c r="M6260" s="50" t="str">
        <f>"WEEK "&amp; IF(ROUNDUP(DAY(tbl_raw_data[[#This Row],[updated_date]])/7,0)=5,4,ROUNDUP(DAY(tbl_raw_data[[#This Row],[updated_date]])/7,0))</f>
        <v>WEEK 4</v>
      </c>
      <c r="N6260" s="50" t="str">
        <f>UPPER(VLOOKUP(tbl_raw_data[[#This Row],[Analyst]],Settiings!$A$2:$B$16,2,0))</f>
        <v>FARDIN</v>
      </c>
      <c r="O6260" s="50" t="str">
        <f>TRIM(UPPER(tbl_raw_data[[#This Row],[Outcome]]))</f>
        <v>APPROVE</v>
      </c>
      <c r="P6260" s="50" t="str">
        <f>TRIM(UPPER(tbl_raw_data[[#This Row],[Queue Name]]))</f>
        <v>CONSUMER POST BUREAU</v>
      </c>
      <c r="Q6260" s="50" t="str">
        <f>IF(tbl_raw_data[[#This Row],[Time taken in min]]&lt;=Settiings!$D$2,"SLA_MET","SLA_NOT_MET")</f>
        <v>SLA_MET</v>
      </c>
      <c r="R6260" s="94"/>
    </row>
    <row r="6261" spans="1:18" x14ac:dyDescent="0.3">
      <c r="A6261" s="8" t="s">
        <v>7160</v>
      </c>
      <c r="B6261" s="9">
        <v>45168.494050925925</v>
      </c>
      <c r="C6261" s="10">
        <v>45168.496261574073</v>
      </c>
      <c r="D6261" s="11" t="s">
        <v>13</v>
      </c>
      <c r="E6261" s="12" t="s">
        <v>9</v>
      </c>
      <c r="F6261" s="11" t="s">
        <v>1228</v>
      </c>
      <c r="G6261" s="13" t="s">
        <v>1548</v>
      </c>
      <c r="H6261" s="78"/>
      <c r="I6261" s="48">
        <f>tbl_raw_data[[#This Row],[Date Actioned]]-tbl_raw_data[[#This Row],[Date Tagged]]</f>
        <v>2.2106481483206153E-3</v>
      </c>
      <c r="J6261" s="46">
        <f>HOUR(tbl_raw_data[[#This Row],[Time_taken]])*60+MINUTE(tbl_raw_data[[#This Row],[Time_taken]])+SECOND(tbl_raw_data[[#This Row],[Time_taken]])/60</f>
        <v>3.1833333333333331</v>
      </c>
      <c r="K6261" s="52">
        <f>DATE(YEAR(tbl_raw_data[[#This Row],[Date Actioned]]),MONTH(tbl_raw_data[[#This Row],[Date Actioned]]),DAY(tbl_raw_data[[#This Row],[Date Actioned]]))</f>
        <v>45168</v>
      </c>
      <c r="L6261" s="50" t="str">
        <f>UPPER(TEXT(tbl_raw_data[[#This Row],[updated_date]],"MMMM"))</f>
        <v>AUGUST</v>
      </c>
      <c r="M6261" s="50" t="str">
        <f>"WEEK "&amp; IF(ROUNDUP(DAY(tbl_raw_data[[#This Row],[updated_date]])/7,0)=5,4,ROUNDUP(DAY(tbl_raw_data[[#This Row],[updated_date]])/7,0))</f>
        <v>WEEK 4</v>
      </c>
      <c r="N6261" s="50" t="str">
        <f>UPPER(VLOOKUP(tbl_raw_data[[#This Row],[Analyst]],Settiings!$A$2:$B$16,2,0))</f>
        <v>RAJ</v>
      </c>
      <c r="O6261" s="50" t="str">
        <f>TRIM(UPPER(tbl_raw_data[[#This Row],[Outcome]]))</f>
        <v>APPROVE</v>
      </c>
      <c r="P6261" s="50" t="str">
        <f>TRIM(UPPER(tbl_raw_data[[#This Row],[Queue Name]]))</f>
        <v>CONSUMER EXISTING</v>
      </c>
      <c r="Q6261" s="50" t="str">
        <f>IF(tbl_raw_data[[#This Row],[Time taken in min]]&lt;=Settiings!$D$2,"SLA_MET","SLA_NOT_MET")</f>
        <v>SLA_MET</v>
      </c>
      <c r="R6261" s="94"/>
    </row>
    <row r="6262" spans="1:18" x14ac:dyDescent="0.3">
      <c r="A6262" s="8" t="s">
        <v>7161</v>
      </c>
      <c r="B6262" s="9">
        <v>45168.495462962965</v>
      </c>
      <c r="C6262" s="10">
        <v>45168.507569444446</v>
      </c>
      <c r="D6262" s="11" t="s">
        <v>17</v>
      </c>
      <c r="E6262" s="12" t="s">
        <v>9</v>
      </c>
      <c r="F6262" s="11" t="s">
        <v>76</v>
      </c>
      <c r="G6262" s="13"/>
      <c r="H6262" s="78"/>
      <c r="I6262" s="48">
        <f>tbl_raw_data[[#This Row],[Date Actioned]]-tbl_raw_data[[#This Row],[Date Tagged]]</f>
        <v>1.2106481481168885E-2</v>
      </c>
      <c r="J6262" s="46">
        <f>HOUR(tbl_raw_data[[#This Row],[Time_taken]])*60+MINUTE(tbl_raw_data[[#This Row],[Time_taken]])+SECOND(tbl_raw_data[[#This Row],[Time_taken]])/60</f>
        <v>17.433333333333334</v>
      </c>
      <c r="K6262" s="52">
        <f>DATE(YEAR(tbl_raw_data[[#This Row],[Date Actioned]]),MONTH(tbl_raw_data[[#This Row],[Date Actioned]]),DAY(tbl_raw_data[[#This Row],[Date Actioned]]))</f>
        <v>45168</v>
      </c>
      <c r="L6262" s="50" t="str">
        <f>UPPER(TEXT(tbl_raw_data[[#This Row],[updated_date]],"MMMM"))</f>
        <v>AUGUST</v>
      </c>
      <c r="M6262" s="50" t="str">
        <f>"WEEK "&amp; IF(ROUNDUP(DAY(tbl_raw_data[[#This Row],[updated_date]])/7,0)=5,4,ROUNDUP(DAY(tbl_raw_data[[#This Row],[updated_date]])/7,0))</f>
        <v>WEEK 4</v>
      </c>
      <c r="N6262" s="50" t="str">
        <f>UPPER(VLOOKUP(tbl_raw_data[[#This Row],[Analyst]],Settiings!$A$2:$B$16,2,0))</f>
        <v>ROHAN</v>
      </c>
      <c r="O6262" s="50" t="str">
        <f>TRIM(UPPER(tbl_raw_data[[#This Row],[Outcome]]))</f>
        <v>APPROVE</v>
      </c>
      <c r="P6262" s="50" t="str">
        <f>TRIM(UPPER(tbl_raw_data[[#This Row],[Queue Name]]))</f>
        <v>CONSUMER EXISTING</v>
      </c>
      <c r="Q6262" s="50" t="str">
        <f>IF(tbl_raw_data[[#This Row],[Time taken in min]]&lt;=Settiings!$D$2,"SLA_MET","SLA_NOT_MET")</f>
        <v>SLA_MET</v>
      </c>
      <c r="R6262" s="94"/>
    </row>
    <row r="6263" spans="1:18" x14ac:dyDescent="0.3">
      <c r="A6263" s="8" t="s">
        <v>7162</v>
      </c>
      <c r="B6263" s="9">
        <v>45168.496099537035</v>
      </c>
      <c r="C6263" s="10">
        <v>45168.50136574074</v>
      </c>
      <c r="D6263" s="11" t="s">
        <v>13</v>
      </c>
      <c r="E6263" s="12" t="s">
        <v>19</v>
      </c>
      <c r="F6263" s="11" t="s">
        <v>1222</v>
      </c>
      <c r="G6263" s="13"/>
      <c r="H6263" s="78"/>
      <c r="I6263" s="48">
        <f>tbl_raw_data[[#This Row],[Date Actioned]]-tbl_raw_data[[#This Row],[Date Tagged]]</f>
        <v>5.2662037051049992E-3</v>
      </c>
      <c r="J6263" s="46">
        <f>HOUR(tbl_raw_data[[#This Row],[Time_taken]])*60+MINUTE(tbl_raw_data[[#This Row],[Time_taken]])+SECOND(tbl_raw_data[[#This Row],[Time_taken]])/60</f>
        <v>7.583333333333333</v>
      </c>
      <c r="K6263" s="52">
        <f>DATE(YEAR(tbl_raw_data[[#This Row],[Date Actioned]]),MONTH(tbl_raw_data[[#This Row],[Date Actioned]]),DAY(tbl_raw_data[[#This Row],[Date Actioned]]))</f>
        <v>45168</v>
      </c>
      <c r="L6263" s="50" t="str">
        <f>UPPER(TEXT(tbl_raw_data[[#This Row],[updated_date]],"MMMM"))</f>
        <v>AUGUST</v>
      </c>
      <c r="M6263" s="50" t="str">
        <f>"WEEK "&amp; IF(ROUNDUP(DAY(tbl_raw_data[[#This Row],[updated_date]])/7,0)=5,4,ROUNDUP(DAY(tbl_raw_data[[#This Row],[updated_date]])/7,0))</f>
        <v>WEEK 4</v>
      </c>
      <c r="N6263" s="50" t="str">
        <f>UPPER(VLOOKUP(tbl_raw_data[[#This Row],[Analyst]],Settiings!$A$2:$B$16,2,0))</f>
        <v>HARDIK</v>
      </c>
      <c r="O6263" s="50" t="str">
        <f>TRIM(UPPER(tbl_raw_data[[#This Row],[Outcome]]))</f>
        <v>APPROVE</v>
      </c>
      <c r="P6263" s="50" t="str">
        <f>TRIM(UPPER(tbl_raw_data[[#This Row],[Queue Name]]))</f>
        <v>CONSUMER POST BUREAU</v>
      </c>
      <c r="Q6263" s="50" t="str">
        <f>IF(tbl_raw_data[[#This Row],[Time taken in min]]&lt;=Settiings!$D$2,"SLA_MET","SLA_NOT_MET")</f>
        <v>SLA_MET</v>
      </c>
      <c r="R6263" s="94"/>
    </row>
    <row r="6264" spans="1:18" x14ac:dyDescent="0.3">
      <c r="A6264" s="8" t="s">
        <v>7163</v>
      </c>
      <c r="B6264" s="9">
        <v>45168.497442129628</v>
      </c>
      <c r="C6264" s="10">
        <v>45168.502962962964</v>
      </c>
      <c r="D6264" s="11" t="s">
        <v>13</v>
      </c>
      <c r="E6264" s="12" t="s">
        <v>47</v>
      </c>
      <c r="F6264" s="11" t="s">
        <v>1228</v>
      </c>
      <c r="G6264" s="13"/>
      <c r="H6264" s="78"/>
      <c r="I6264" s="48">
        <f>tbl_raw_data[[#This Row],[Date Actioned]]-tbl_raw_data[[#This Row],[Date Tagged]]</f>
        <v>5.5208333360496908E-3</v>
      </c>
      <c r="J6264" s="46">
        <f>HOUR(tbl_raw_data[[#This Row],[Time_taken]])*60+MINUTE(tbl_raw_data[[#This Row],[Time_taken]])+SECOND(tbl_raw_data[[#This Row],[Time_taken]])/60</f>
        <v>7.95</v>
      </c>
      <c r="K6264" s="52">
        <f>DATE(YEAR(tbl_raw_data[[#This Row],[Date Actioned]]),MONTH(tbl_raw_data[[#This Row],[Date Actioned]]),DAY(tbl_raw_data[[#This Row],[Date Actioned]]))</f>
        <v>45168</v>
      </c>
      <c r="L6264" s="50" t="str">
        <f>UPPER(TEXT(tbl_raw_data[[#This Row],[updated_date]],"MMMM"))</f>
        <v>AUGUST</v>
      </c>
      <c r="M6264" s="50" t="str">
        <f>"WEEK "&amp; IF(ROUNDUP(DAY(tbl_raw_data[[#This Row],[updated_date]])/7,0)=5,4,ROUNDUP(DAY(tbl_raw_data[[#This Row],[updated_date]])/7,0))</f>
        <v>WEEK 4</v>
      </c>
      <c r="N6264" s="50" t="str">
        <f>UPPER(VLOOKUP(tbl_raw_data[[#This Row],[Analyst]],Settiings!$A$2:$B$16,2,0))</f>
        <v>RAJ</v>
      </c>
      <c r="O6264" s="50" t="str">
        <f>TRIM(UPPER(tbl_raw_data[[#This Row],[Outcome]]))</f>
        <v>APPROVE</v>
      </c>
      <c r="P6264" s="50" t="str">
        <f>TRIM(UPPER(tbl_raw_data[[#This Row],[Queue Name]]))</f>
        <v>CONSUMER PRE BUREAU</v>
      </c>
      <c r="Q6264" s="50" t="str">
        <f>IF(tbl_raw_data[[#This Row],[Time taken in min]]&lt;=Settiings!$D$2,"SLA_MET","SLA_NOT_MET")</f>
        <v>SLA_MET</v>
      </c>
      <c r="R6264" s="94"/>
    </row>
    <row r="6265" spans="1:18" x14ac:dyDescent="0.3">
      <c r="A6265" s="8" t="s">
        <v>7164</v>
      </c>
      <c r="B6265" s="9">
        <v>45168.497858796298</v>
      </c>
      <c r="C6265" s="10">
        <v>45168.508159722223</v>
      </c>
      <c r="D6265" s="11" t="s">
        <v>17</v>
      </c>
      <c r="E6265" s="12" t="s">
        <v>19</v>
      </c>
      <c r="F6265" s="11" t="s">
        <v>686</v>
      </c>
      <c r="G6265" s="13"/>
      <c r="H6265" s="78"/>
      <c r="I6265" s="48">
        <f>tbl_raw_data[[#This Row],[Date Actioned]]-tbl_raw_data[[#This Row],[Date Tagged]]</f>
        <v>1.0300925925548654E-2</v>
      </c>
      <c r="J6265" s="46">
        <f>HOUR(tbl_raw_data[[#This Row],[Time_taken]])*60+MINUTE(tbl_raw_data[[#This Row],[Time_taken]])+SECOND(tbl_raw_data[[#This Row],[Time_taken]])/60</f>
        <v>14.833333333333334</v>
      </c>
      <c r="K6265" s="52">
        <f>DATE(YEAR(tbl_raw_data[[#This Row],[Date Actioned]]),MONTH(tbl_raw_data[[#This Row],[Date Actioned]]),DAY(tbl_raw_data[[#This Row],[Date Actioned]]))</f>
        <v>45168</v>
      </c>
      <c r="L6265" s="50" t="str">
        <f>UPPER(TEXT(tbl_raw_data[[#This Row],[updated_date]],"MMMM"))</f>
        <v>AUGUST</v>
      </c>
      <c r="M6265" s="50" t="str">
        <f>"WEEK "&amp; IF(ROUNDUP(DAY(tbl_raw_data[[#This Row],[updated_date]])/7,0)=5,4,ROUNDUP(DAY(tbl_raw_data[[#This Row],[updated_date]])/7,0))</f>
        <v>WEEK 4</v>
      </c>
      <c r="N6265" s="50" t="str">
        <f>UPPER(VLOOKUP(tbl_raw_data[[#This Row],[Analyst]],Settiings!$A$2:$B$16,2,0))</f>
        <v>FARDIN</v>
      </c>
      <c r="O6265" s="50" t="str">
        <f>TRIM(UPPER(tbl_raw_data[[#This Row],[Outcome]]))</f>
        <v>APPROVE</v>
      </c>
      <c r="P6265" s="50" t="str">
        <f>TRIM(UPPER(tbl_raw_data[[#This Row],[Queue Name]]))</f>
        <v>CONSUMER POST BUREAU</v>
      </c>
      <c r="Q6265" s="50" t="str">
        <f>IF(tbl_raw_data[[#This Row],[Time taken in min]]&lt;=Settiings!$D$2,"SLA_MET","SLA_NOT_MET")</f>
        <v>SLA_MET</v>
      </c>
      <c r="R6265" s="94"/>
    </row>
    <row r="6266" spans="1:18" x14ac:dyDescent="0.3">
      <c r="A6266" s="8" t="s">
        <v>7165</v>
      </c>
      <c r="B6266" s="9">
        <v>45168.499189814815</v>
      </c>
      <c r="C6266" s="10">
        <v>45168.505497685182</v>
      </c>
      <c r="D6266" s="11" t="s">
        <v>13</v>
      </c>
      <c r="E6266" s="12" t="s">
        <v>47</v>
      </c>
      <c r="F6266" s="11" t="s">
        <v>10</v>
      </c>
      <c r="G6266" s="13"/>
      <c r="H6266" s="78"/>
      <c r="I6266" s="48">
        <f>tbl_raw_data[[#This Row],[Date Actioned]]-tbl_raw_data[[#This Row],[Date Tagged]]</f>
        <v>6.3078703678911552E-3</v>
      </c>
      <c r="J6266" s="46">
        <f>HOUR(tbl_raw_data[[#This Row],[Time_taken]])*60+MINUTE(tbl_raw_data[[#This Row],[Time_taken]])+SECOND(tbl_raw_data[[#This Row],[Time_taken]])/60</f>
        <v>9.0833333333333339</v>
      </c>
      <c r="K6266" s="52">
        <f>DATE(YEAR(tbl_raw_data[[#This Row],[Date Actioned]]),MONTH(tbl_raw_data[[#This Row],[Date Actioned]]),DAY(tbl_raw_data[[#This Row],[Date Actioned]]))</f>
        <v>45168</v>
      </c>
      <c r="L6266" s="50" t="str">
        <f>UPPER(TEXT(tbl_raw_data[[#This Row],[updated_date]],"MMMM"))</f>
        <v>AUGUST</v>
      </c>
      <c r="M6266" s="50" t="str">
        <f>"WEEK "&amp; IF(ROUNDUP(DAY(tbl_raw_data[[#This Row],[updated_date]])/7,0)=5,4,ROUNDUP(DAY(tbl_raw_data[[#This Row],[updated_date]])/7,0))</f>
        <v>WEEK 4</v>
      </c>
      <c r="N6266" s="50" t="str">
        <f>UPPER(VLOOKUP(tbl_raw_data[[#This Row],[Analyst]],Settiings!$A$2:$B$16,2,0))</f>
        <v>NITESH</v>
      </c>
      <c r="O6266" s="50" t="str">
        <f>TRIM(UPPER(tbl_raw_data[[#This Row],[Outcome]]))</f>
        <v>APPROVE</v>
      </c>
      <c r="P6266" s="50" t="str">
        <f>TRIM(UPPER(tbl_raw_data[[#This Row],[Queue Name]]))</f>
        <v>CONSUMER PRE BUREAU</v>
      </c>
      <c r="Q6266" s="50" t="str">
        <f>IF(tbl_raw_data[[#This Row],[Time taken in min]]&lt;=Settiings!$D$2,"SLA_MET","SLA_NOT_MET")</f>
        <v>SLA_MET</v>
      </c>
      <c r="R6266" s="94"/>
    </row>
    <row r="6267" spans="1:18" x14ac:dyDescent="0.3">
      <c r="A6267" s="8" t="s">
        <v>7166</v>
      </c>
      <c r="B6267" s="9">
        <v>45168.507997685185</v>
      </c>
      <c r="C6267" s="10">
        <v>45168.510613425926</v>
      </c>
      <c r="D6267" s="11" t="s">
        <v>13</v>
      </c>
      <c r="E6267" s="12" t="s">
        <v>19</v>
      </c>
      <c r="F6267" s="11" t="s">
        <v>43</v>
      </c>
      <c r="G6267" s="13"/>
      <c r="H6267" s="78"/>
      <c r="I6267" s="48">
        <f>tbl_raw_data[[#This Row],[Date Actioned]]-tbl_raw_data[[#This Row],[Date Tagged]]</f>
        <v>2.6157407410209998E-3</v>
      </c>
      <c r="J6267" s="46">
        <f>HOUR(tbl_raw_data[[#This Row],[Time_taken]])*60+MINUTE(tbl_raw_data[[#This Row],[Time_taken]])+SECOND(tbl_raw_data[[#This Row],[Time_taken]])/60</f>
        <v>3.7666666666666666</v>
      </c>
      <c r="K6267" s="52">
        <f>DATE(YEAR(tbl_raw_data[[#This Row],[Date Actioned]]),MONTH(tbl_raw_data[[#This Row],[Date Actioned]]),DAY(tbl_raw_data[[#This Row],[Date Actioned]]))</f>
        <v>45168</v>
      </c>
      <c r="L6267" s="50" t="str">
        <f>UPPER(TEXT(tbl_raw_data[[#This Row],[updated_date]],"MMMM"))</f>
        <v>AUGUST</v>
      </c>
      <c r="M6267" s="50" t="str">
        <f>"WEEK "&amp; IF(ROUNDUP(DAY(tbl_raw_data[[#This Row],[updated_date]])/7,0)=5,4,ROUNDUP(DAY(tbl_raw_data[[#This Row],[updated_date]])/7,0))</f>
        <v>WEEK 4</v>
      </c>
      <c r="N6267" s="50" t="str">
        <f>UPPER(VLOOKUP(tbl_raw_data[[#This Row],[Analyst]],Settiings!$A$2:$B$16,2,0))</f>
        <v>MERCEDES</v>
      </c>
      <c r="O6267" s="50" t="str">
        <f>TRIM(UPPER(tbl_raw_data[[#This Row],[Outcome]]))</f>
        <v>APPROVE</v>
      </c>
      <c r="P6267" s="50" t="str">
        <f>TRIM(UPPER(tbl_raw_data[[#This Row],[Queue Name]]))</f>
        <v>CONSUMER POST BUREAU</v>
      </c>
      <c r="Q6267" s="50" t="str">
        <f>IF(tbl_raw_data[[#This Row],[Time taken in min]]&lt;=Settiings!$D$2,"SLA_MET","SLA_NOT_MET")</f>
        <v>SLA_MET</v>
      </c>
      <c r="R6267" s="94"/>
    </row>
    <row r="6268" spans="1:18" x14ac:dyDescent="0.3">
      <c r="A6268" s="8" t="s">
        <v>7167</v>
      </c>
      <c r="B6268" s="9">
        <v>45168.512349537035</v>
      </c>
      <c r="C6268" s="10">
        <v>45168.519074074073</v>
      </c>
      <c r="D6268" s="11" t="s">
        <v>13</v>
      </c>
      <c r="E6268" s="12" t="s">
        <v>47</v>
      </c>
      <c r="F6268" s="11" t="s">
        <v>53</v>
      </c>
      <c r="G6268" s="13" t="s">
        <v>17</v>
      </c>
      <c r="H6268" s="78"/>
      <c r="I6268" s="48">
        <f>tbl_raw_data[[#This Row],[Date Actioned]]-tbl_raw_data[[#This Row],[Date Tagged]]</f>
        <v>6.7245370373711921E-3</v>
      </c>
      <c r="J6268" s="46">
        <f>HOUR(tbl_raw_data[[#This Row],[Time_taken]])*60+MINUTE(tbl_raw_data[[#This Row],[Time_taken]])+SECOND(tbl_raw_data[[#This Row],[Time_taken]])/60</f>
        <v>9.6833333333333336</v>
      </c>
      <c r="K6268" s="52">
        <f>DATE(YEAR(tbl_raw_data[[#This Row],[Date Actioned]]),MONTH(tbl_raw_data[[#This Row],[Date Actioned]]),DAY(tbl_raw_data[[#This Row],[Date Actioned]]))</f>
        <v>45168</v>
      </c>
      <c r="L6268" s="50" t="str">
        <f>UPPER(TEXT(tbl_raw_data[[#This Row],[updated_date]],"MMMM"))</f>
        <v>AUGUST</v>
      </c>
      <c r="M6268" s="50" t="str">
        <f>"WEEK "&amp; IF(ROUNDUP(DAY(tbl_raw_data[[#This Row],[updated_date]])/7,0)=5,4,ROUNDUP(DAY(tbl_raw_data[[#This Row],[updated_date]])/7,0))</f>
        <v>WEEK 4</v>
      </c>
      <c r="N6268" s="50" t="str">
        <f>UPPER(VLOOKUP(tbl_raw_data[[#This Row],[Analyst]],Settiings!$A$2:$B$16,2,0))</f>
        <v>NAVED</v>
      </c>
      <c r="O6268" s="50" t="str">
        <f>TRIM(UPPER(tbl_raw_data[[#This Row],[Outcome]]))</f>
        <v>APPROVE</v>
      </c>
      <c r="P6268" s="50" t="str">
        <f>TRIM(UPPER(tbl_raw_data[[#This Row],[Queue Name]]))</f>
        <v>CONSUMER PRE BUREAU</v>
      </c>
      <c r="Q6268" s="50" t="str">
        <f>IF(tbl_raw_data[[#This Row],[Time taken in min]]&lt;=Settiings!$D$2,"SLA_MET","SLA_NOT_MET")</f>
        <v>SLA_MET</v>
      </c>
      <c r="R6268" s="94"/>
    </row>
    <row r="6269" spans="1:18" x14ac:dyDescent="0.3">
      <c r="A6269" s="8" t="s">
        <v>7168</v>
      </c>
      <c r="B6269" s="9">
        <v>45168.513333333336</v>
      </c>
      <c r="C6269" s="10">
        <v>45168.518703703703</v>
      </c>
      <c r="D6269" s="11" t="s">
        <v>13</v>
      </c>
      <c r="E6269" s="12" t="s">
        <v>9</v>
      </c>
      <c r="F6269" s="11" t="s">
        <v>1222</v>
      </c>
      <c r="G6269" s="13" t="s">
        <v>17</v>
      </c>
      <c r="H6269" s="78"/>
      <c r="I6269" s="48">
        <f>tbl_raw_data[[#This Row],[Date Actioned]]-tbl_raw_data[[#This Row],[Date Tagged]]</f>
        <v>5.3703703670180403E-3</v>
      </c>
      <c r="J6269" s="46">
        <f>HOUR(tbl_raw_data[[#This Row],[Time_taken]])*60+MINUTE(tbl_raw_data[[#This Row],[Time_taken]])+SECOND(tbl_raw_data[[#This Row],[Time_taken]])/60</f>
        <v>7.7333333333333334</v>
      </c>
      <c r="K6269" s="52">
        <f>DATE(YEAR(tbl_raw_data[[#This Row],[Date Actioned]]),MONTH(tbl_raw_data[[#This Row],[Date Actioned]]),DAY(tbl_raw_data[[#This Row],[Date Actioned]]))</f>
        <v>45168</v>
      </c>
      <c r="L6269" s="50" t="str">
        <f>UPPER(TEXT(tbl_raw_data[[#This Row],[updated_date]],"MMMM"))</f>
        <v>AUGUST</v>
      </c>
      <c r="M6269" s="50" t="str">
        <f>"WEEK "&amp; IF(ROUNDUP(DAY(tbl_raw_data[[#This Row],[updated_date]])/7,0)=5,4,ROUNDUP(DAY(tbl_raw_data[[#This Row],[updated_date]])/7,0))</f>
        <v>WEEK 4</v>
      </c>
      <c r="N6269" s="50" t="str">
        <f>UPPER(VLOOKUP(tbl_raw_data[[#This Row],[Analyst]],Settiings!$A$2:$B$16,2,0))</f>
        <v>HARDIK</v>
      </c>
      <c r="O6269" s="50" t="str">
        <f>TRIM(UPPER(tbl_raw_data[[#This Row],[Outcome]]))</f>
        <v>APPROVE</v>
      </c>
      <c r="P6269" s="50" t="str">
        <f>TRIM(UPPER(tbl_raw_data[[#This Row],[Queue Name]]))</f>
        <v>CONSUMER EXISTING</v>
      </c>
      <c r="Q6269" s="50" t="str">
        <f>IF(tbl_raw_data[[#This Row],[Time taken in min]]&lt;=Settiings!$D$2,"SLA_MET","SLA_NOT_MET")</f>
        <v>SLA_MET</v>
      </c>
      <c r="R6269" s="94"/>
    </row>
    <row r="6270" spans="1:18" x14ac:dyDescent="0.3">
      <c r="A6270" s="8" t="s">
        <v>7169</v>
      </c>
      <c r="B6270" s="9">
        <v>45168.514664351853</v>
      </c>
      <c r="C6270" s="10">
        <v>45168.519513888888</v>
      </c>
      <c r="D6270" s="11" t="s">
        <v>13</v>
      </c>
      <c r="E6270" s="12" t="s">
        <v>47</v>
      </c>
      <c r="F6270" s="11" t="s">
        <v>43</v>
      </c>
      <c r="G6270" s="13"/>
      <c r="H6270" s="78"/>
      <c r="I6270" s="48">
        <f>tbl_raw_data[[#This Row],[Date Actioned]]-tbl_raw_data[[#This Row],[Date Tagged]]</f>
        <v>4.8495370356249623E-3</v>
      </c>
      <c r="J6270" s="46">
        <f>HOUR(tbl_raw_data[[#This Row],[Time_taken]])*60+MINUTE(tbl_raw_data[[#This Row],[Time_taken]])+SECOND(tbl_raw_data[[#This Row],[Time_taken]])/60</f>
        <v>6.9833333333333334</v>
      </c>
      <c r="K6270" s="52">
        <f>DATE(YEAR(tbl_raw_data[[#This Row],[Date Actioned]]),MONTH(tbl_raw_data[[#This Row],[Date Actioned]]),DAY(tbl_raw_data[[#This Row],[Date Actioned]]))</f>
        <v>45168</v>
      </c>
      <c r="L6270" s="50" t="str">
        <f>UPPER(TEXT(tbl_raw_data[[#This Row],[updated_date]],"MMMM"))</f>
        <v>AUGUST</v>
      </c>
      <c r="M6270" s="50" t="str">
        <f>"WEEK "&amp; IF(ROUNDUP(DAY(tbl_raw_data[[#This Row],[updated_date]])/7,0)=5,4,ROUNDUP(DAY(tbl_raw_data[[#This Row],[updated_date]])/7,0))</f>
        <v>WEEK 4</v>
      </c>
      <c r="N6270" s="50" t="str">
        <f>UPPER(VLOOKUP(tbl_raw_data[[#This Row],[Analyst]],Settiings!$A$2:$B$16,2,0))</f>
        <v>MERCEDES</v>
      </c>
      <c r="O6270" s="50" t="str">
        <f>TRIM(UPPER(tbl_raw_data[[#This Row],[Outcome]]))</f>
        <v>APPROVE</v>
      </c>
      <c r="P6270" s="50" t="str">
        <f>TRIM(UPPER(tbl_raw_data[[#This Row],[Queue Name]]))</f>
        <v>CONSUMER PRE BUREAU</v>
      </c>
      <c r="Q6270" s="50" t="str">
        <f>IF(tbl_raw_data[[#This Row],[Time taken in min]]&lt;=Settiings!$D$2,"SLA_MET","SLA_NOT_MET")</f>
        <v>SLA_MET</v>
      </c>
      <c r="R6270" s="94"/>
    </row>
    <row r="6271" spans="1:18" x14ac:dyDescent="0.3">
      <c r="A6271" s="8" t="s">
        <v>7170</v>
      </c>
      <c r="B6271" s="9">
        <v>45168.515069444446</v>
      </c>
      <c r="C6271" s="10">
        <v>45168.519155092596</v>
      </c>
      <c r="D6271" s="11" t="s">
        <v>13</v>
      </c>
      <c r="E6271" s="12" t="s">
        <v>47</v>
      </c>
      <c r="F6271" s="11" t="s">
        <v>1228</v>
      </c>
      <c r="G6271" s="13"/>
      <c r="H6271" s="78"/>
      <c r="I6271" s="48">
        <f>tbl_raw_data[[#This Row],[Date Actioned]]-tbl_raw_data[[#This Row],[Date Tagged]]</f>
        <v>4.0856481500668451E-3</v>
      </c>
      <c r="J6271" s="46">
        <f>HOUR(tbl_raw_data[[#This Row],[Time_taken]])*60+MINUTE(tbl_raw_data[[#This Row],[Time_taken]])+SECOND(tbl_raw_data[[#This Row],[Time_taken]])/60</f>
        <v>5.8833333333333329</v>
      </c>
      <c r="K6271" s="52">
        <f>DATE(YEAR(tbl_raw_data[[#This Row],[Date Actioned]]),MONTH(tbl_raw_data[[#This Row],[Date Actioned]]),DAY(tbl_raw_data[[#This Row],[Date Actioned]]))</f>
        <v>45168</v>
      </c>
      <c r="L6271" s="50" t="str">
        <f>UPPER(TEXT(tbl_raw_data[[#This Row],[updated_date]],"MMMM"))</f>
        <v>AUGUST</v>
      </c>
      <c r="M6271" s="50" t="str">
        <f>"WEEK "&amp; IF(ROUNDUP(DAY(tbl_raw_data[[#This Row],[updated_date]])/7,0)=5,4,ROUNDUP(DAY(tbl_raw_data[[#This Row],[updated_date]])/7,0))</f>
        <v>WEEK 4</v>
      </c>
      <c r="N6271" s="50" t="str">
        <f>UPPER(VLOOKUP(tbl_raw_data[[#This Row],[Analyst]],Settiings!$A$2:$B$16,2,0))</f>
        <v>RAJ</v>
      </c>
      <c r="O6271" s="50" t="str">
        <f>TRIM(UPPER(tbl_raw_data[[#This Row],[Outcome]]))</f>
        <v>APPROVE</v>
      </c>
      <c r="P6271" s="50" t="str">
        <f>TRIM(UPPER(tbl_raw_data[[#This Row],[Queue Name]]))</f>
        <v>CONSUMER PRE BUREAU</v>
      </c>
      <c r="Q6271" s="50" t="str">
        <f>IF(tbl_raw_data[[#This Row],[Time taken in min]]&lt;=Settiings!$D$2,"SLA_MET","SLA_NOT_MET")</f>
        <v>SLA_MET</v>
      </c>
      <c r="R6271" s="94"/>
    </row>
    <row r="6272" spans="1:18" x14ac:dyDescent="0.3">
      <c r="A6272" s="8" t="s">
        <v>7171</v>
      </c>
      <c r="B6272" s="9">
        <v>45168.515081018515</v>
      </c>
      <c r="C6272" s="10">
        <v>45168.522233796299</v>
      </c>
      <c r="D6272" s="11" t="s">
        <v>13</v>
      </c>
      <c r="E6272" s="12" t="s">
        <v>9</v>
      </c>
      <c r="F6272" s="11" t="s">
        <v>16</v>
      </c>
      <c r="G6272" s="13"/>
      <c r="H6272" s="78"/>
      <c r="I6272" s="48">
        <f>tbl_raw_data[[#This Row],[Date Actioned]]-tbl_raw_data[[#This Row],[Date Tagged]]</f>
        <v>7.1527777836308815E-3</v>
      </c>
      <c r="J6272" s="46">
        <f>HOUR(tbl_raw_data[[#This Row],[Time_taken]])*60+MINUTE(tbl_raw_data[[#This Row],[Time_taken]])+SECOND(tbl_raw_data[[#This Row],[Time_taken]])/60</f>
        <v>10.3</v>
      </c>
      <c r="K6272" s="52">
        <f>DATE(YEAR(tbl_raw_data[[#This Row],[Date Actioned]]),MONTH(tbl_raw_data[[#This Row],[Date Actioned]]),DAY(tbl_raw_data[[#This Row],[Date Actioned]]))</f>
        <v>45168</v>
      </c>
      <c r="L6272" s="50" t="str">
        <f>UPPER(TEXT(tbl_raw_data[[#This Row],[updated_date]],"MMMM"))</f>
        <v>AUGUST</v>
      </c>
      <c r="M6272" s="50" t="str">
        <f>"WEEK "&amp; IF(ROUNDUP(DAY(tbl_raw_data[[#This Row],[updated_date]])/7,0)=5,4,ROUNDUP(DAY(tbl_raw_data[[#This Row],[updated_date]])/7,0))</f>
        <v>WEEK 4</v>
      </c>
      <c r="N6272" s="50" t="str">
        <f>UPPER(VLOOKUP(tbl_raw_data[[#This Row],[Analyst]],Settiings!$A$2:$B$16,2,0))</f>
        <v>CAMROOON</v>
      </c>
      <c r="O6272" s="50" t="str">
        <f>TRIM(UPPER(tbl_raw_data[[#This Row],[Outcome]]))</f>
        <v>APPROVE</v>
      </c>
      <c r="P6272" s="50" t="str">
        <f>TRIM(UPPER(tbl_raw_data[[#This Row],[Queue Name]]))</f>
        <v>CONSUMER EXISTING</v>
      </c>
      <c r="Q6272" s="50" t="str">
        <f>IF(tbl_raw_data[[#This Row],[Time taken in min]]&lt;=Settiings!$D$2,"SLA_MET","SLA_NOT_MET")</f>
        <v>SLA_MET</v>
      </c>
      <c r="R6272" s="94"/>
    </row>
    <row r="6273" spans="1:18" x14ac:dyDescent="0.3">
      <c r="A6273" s="8" t="s">
        <v>7172</v>
      </c>
      <c r="B6273" s="9">
        <v>45168.516192129631</v>
      </c>
      <c r="C6273" s="10">
        <v>45168.52784722222</v>
      </c>
      <c r="D6273" s="11" t="s">
        <v>13</v>
      </c>
      <c r="E6273" s="12" t="s">
        <v>9</v>
      </c>
      <c r="F6273" s="11" t="s">
        <v>10</v>
      </c>
      <c r="G6273" s="13" t="s">
        <v>17</v>
      </c>
      <c r="H6273" s="78"/>
      <c r="I6273" s="48">
        <f>tbl_raw_data[[#This Row],[Date Actioned]]-tbl_raw_data[[#This Row],[Date Tagged]]</f>
        <v>1.1655092588625848E-2</v>
      </c>
      <c r="J6273" s="46">
        <f>HOUR(tbl_raw_data[[#This Row],[Time_taken]])*60+MINUTE(tbl_raw_data[[#This Row],[Time_taken]])+SECOND(tbl_raw_data[[#This Row],[Time_taken]])/60</f>
        <v>16.783333333333335</v>
      </c>
      <c r="K6273" s="52">
        <f>DATE(YEAR(tbl_raw_data[[#This Row],[Date Actioned]]),MONTH(tbl_raw_data[[#This Row],[Date Actioned]]),DAY(tbl_raw_data[[#This Row],[Date Actioned]]))</f>
        <v>45168</v>
      </c>
      <c r="L6273" s="50" t="str">
        <f>UPPER(TEXT(tbl_raw_data[[#This Row],[updated_date]],"MMMM"))</f>
        <v>AUGUST</v>
      </c>
      <c r="M6273" s="50" t="str">
        <f>"WEEK "&amp; IF(ROUNDUP(DAY(tbl_raw_data[[#This Row],[updated_date]])/7,0)=5,4,ROUNDUP(DAY(tbl_raw_data[[#This Row],[updated_date]])/7,0))</f>
        <v>WEEK 4</v>
      </c>
      <c r="N6273" s="50" t="str">
        <f>UPPER(VLOOKUP(tbl_raw_data[[#This Row],[Analyst]],Settiings!$A$2:$B$16,2,0))</f>
        <v>NITESH</v>
      </c>
      <c r="O6273" s="50" t="str">
        <f>TRIM(UPPER(tbl_raw_data[[#This Row],[Outcome]]))</f>
        <v>APPROVE</v>
      </c>
      <c r="P6273" s="50" t="str">
        <f>TRIM(UPPER(tbl_raw_data[[#This Row],[Queue Name]]))</f>
        <v>CONSUMER EXISTING</v>
      </c>
      <c r="Q6273" s="50" t="str">
        <f>IF(tbl_raw_data[[#This Row],[Time taken in min]]&lt;=Settiings!$D$2,"SLA_MET","SLA_NOT_MET")</f>
        <v>SLA_MET</v>
      </c>
      <c r="R6273" s="94"/>
    </row>
    <row r="6274" spans="1:18" x14ac:dyDescent="0.3">
      <c r="A6274" s="8" t="s">
        <v>7173</v>
      </c>
      <c r="B6274" s="9">
        <v>45168.518726851849</v>
      </c>
      <c r="C6274" s="10">
        <v>45168.524548611109</v>
      </c>
      <c r="D6274" s="11" t="s">
        <v>13</v>
      </c>
      <c r="E6274" s="12" t="s">
        <v>47</v>
      </c>
      <c r="F6274" s="11" t="s">
        <v>1222</v>
      </c>
      <c r="G6274" s="13"/>
      <c r="H6274" s="78"/>
      <c r="I6274" s="48">
        <f>tbl_raw_data[[#This Row],[Date Actioned]]-tbl_raw_data[[#This Row],[Date Tagged]]</f>
        <v>5.8217592595610768E-3</v>
      </c>
      <c r="J6274" s="46">
        <f>HOUR(tbl_raw_data[[#This Row],[Time_taken]])*60+MINUTE(tbl_raw_data[[#This Row],[Time_taken]])+SECOND(tbl_raw_data[[#This Row],[Time_taken]])/60</f>
        <v>8.3833333333333329</v>
      </c>
      <c r="K6274" s="52">
        <f>DATE(YEAR(tbl_raw_data[[#This Row],[Date Actioned]]),MONTH(tbl_raw_data[[#This Row],[Date Actioned]]),DAY(tbl_raw_data[[#This Row],[Date Actioned]]))</f>
        <v>45168</v>
      </c>
      <c r="L6274" s="50" t="str">
        <f>UPPER(TEXT(tbl_raw_data[[#This Row],[updated_date]],"MMMM"))</f>
        <v>AUGUST</v>
      </c>
      <c r="M6274" s="50" t="str">
        <f>"WEEK "&amp; IF(ROUNDUP(DAY(tbl_raw_data[[#This Row],[updated_date]])/7,0)=5,4,ROUNDUP(DAY(tbl_raw_data[[#This Row],[updated_date]])/7,0))</f>
        <v>WEEK 4</v>
      </c>
      <c r="N6274" s="50" t="str">
        <f>UPPER(VLOOKUP(tbl_raw_data[[#This Row],[Analyst]],Settiings!$A$2:$B$16,2,0))</f>
        <v>HARDIK</v>
      </c>
      <c r="O6274" s="50" t="str">
        <f>TRIM(UPPER(tbl_raw_data[[#This Row],[Outcome]]))</f>
        <v>APPROVE</v>
      </c>
      <c r="P6274" s="50" t="str">
        <f>TRIM(UPPER(tbl_raw_data[[#This Row],[Queue Name]]))</f>
        <v>CONSUMER PRE BUREAU</v>
      </c>
      <c r="Q6274" s="50" t="str">
        <f>IF(tbl_raw_data[[#This Row],[Time taken in min]]&lt;=Settiings!$D$2,"SLA_MET","SLA_NOT_MET")</f>
        <v>SLA_MET</v>
      </c>
      <c r="R6274" s="94"/>
    </row>
    <row r="6275" spans="1:18" x14ac:dyDescent="0.3">
      <c r="A6275" s="8" t="s">
        <v>7174</v>
      </c>
      <c r="B6275" s="9">
        <v>45168.521192129629</v>
      </c>
      <c r="C6275" s="10">
        <v>45168.523784722223</v>
      </c>
      <c r="D6275" s="11" t="s">
        <v>13</v>
      </c>
      <c r="E6275" s="12" t="s">
        <v>19</v>
      </c>
      <c r="F6275" s="11" t="s">
        <v>1228</v>
      </c>
      <c r="G6275" s="13"/>
      <c r="H6275" s="78"/>
      <c r="I6275" s="48">
        <f>tbl_raw_data[[#This Row],[Date Actioned]]-tbl_raw_data[[#This Row],[Date Tagged]]</f>
        <v>2.5925925947376527E-3</v>
      </c>
      <c r="J6275" s="46">
        <f>HOUR(tbl_raw_data[[#This Row],[Time_taken]])*60+MINUTE(tbl_raw_data[[#This Row],[Time_taken]])+SECOND(tbl_raw_data[[#This Row],[Time_taken]])/60</f>
        <v>3.7333333333333334</v>
      </c>
      <c r="K6275" s="52">
        <f>DATE(YEAR(tbl_raw_data[[#This Row],[Date Actioned]]),MONTH(tbl_raw_data[[#This Row],[Date Actioned]]),DAY(tbl_raw_data[[#This Row],[Date Actioned]]))</f>
        <v>45168</v>
      </c>
      <c r="L6275" s="50" t="str">
        <f>UPPER(TEXT(tbl_raw_data[[#This Row],[updated_date]],"MMMM"))</f>
        <v>AUGUST</v>
      </c>
      <c r="M6275" s="50" t="str">
        <f>"WEEK "&amp; IF(ROUNDUP(DAY(tbl_raw_data[[#This Row],[updated_date]])/7,0)=5,4,ROUNDUP(DAY(tbl_raw_data[[#This Row],[updated_date]])/7,0))</f>
        <v>WEEK 4</v>
      </c>
      <c r="N6275" s="50" t="str">
        <f>UPPER(VLOOKUP(tbl_raw_data[[#This Row],[Analyst]],Settiings!$A$2:$B$16,2,0))</f>
        <v>RAJ</v>
      </c>
      <c r="O6275" s="50" t="str">
        <f>TRIM(UPPER(tbl_raw_data[[#This Row],[Outcome]]))</f>
        <v>APPROVE</v>
      </c>
      <c r="P6275" s="50" t="str">
        <f>TRIM(UPPER(tbl_raw_data[[#This Row],[Queue Name]]))</f>
        <v>CONSUMER POST BUREAU</v>
      </c>
      <c r="Q6275" s="50" t="str">
        <f>IF(tbl_raw_data[[#This Row],[Time taken in min]]&lt;=Settiings!$D$2,"SLA_MET","SLA_NOT_MET")</f>
        <v>SLA_MET</v>
      </c>
      <c r="R6275" s="94"/>
    </row>
    <row r="6276" spans="1:18" x14ac:dyDescent="0.3">
      <c r="A6276" s="8" t="s">
        <v>7175</v>
      </c>
      <c r="B6276" s="9">
        <v>45168.522615740738</v>
      </c>
      <c r="C6276" s="10">
        <v>45168.526365740741</v>
      </c>
      <c r="D6276" s="11" t="s">
        <v>17</v>
      </c>
      <c r="E6276" s="12" t="s">
        <v>9</v>
      </c>
      <c r="F6276" s="11" t="s">
        <v>76</v>
      </c>
      <c r="G6276" s="13"/>
      <c r="H6276" s="78"/>
      <c r="I6276" s="48">
        <f>tbl_raw_data[[#This Row],[Date Actioned]]-tbl_raw_data[[#This Row],[Date Tagged]]</f>
        <v>3.7500000034924597E-3</v>
      </c>
      <c r="J6276" s="46">
        <f>HOUR(tbl_raw_data[[#This Row],[Time_taken]])*60+MINUTE(tbl_raw_data[[#This Row],[Time_taken]])+SECOND(tbl_raw_data[[#This Row],[Time_taken]])/60</f>
        <v>5.4</v>
      </c>
      <c r="K6276" s="52">
        <f>DATE(YEAR(tbl_raw_data[[#This Row],[Date Actioned]]),MONTH(tbl_raw_data[[#This Row],[Date Actioned]]),DAY(tbl_raw_data[[#This Row],[Date Actioned]]))</f>
        <v>45168</v>
      </c>
      <c r="L6276" s="50" t="str">
        <f>UPPER(TEXT(tbl_raw_data[[#This Row],[updated_date]],"MMMM"))</f>
        <v>AUGUST</v>
      </c>
      <c r="M6276" s="50" t="str">
        <f>"WEEK "&amp; IF(ROUNDUP(DAY(tbl_raw_data[[#This Row],[updated_date]])/7,0)=5,4,ROUNDUP(DAY(tbl_raw_data[[#This Row],[updated_date]])/7,0))</f>
        <v>WEEK 4</v>
      </c>
      <c r="N6276" s="50" t="str">
        <f>UPPER(VLOOKUP(tbl_raw_data[[#This Row],[Analyst]],Settiings!$A$2:$B$16,2,0))</f>
        <v>ROHAN</v>
      </c>
      <c r="O6276" s="50" t="str">
        <f>TRIM(UPPER(tbl_raw_data[[#This Row],[Outcome]]))</f>
        <v>APPROVE</v>
      </c>
      <c r="P6276" s="50" t="str">
        <f>TRIM(UPPER(tbl_raw_data[[#This Row],[Queue Name]]))</f>
        <v>CONSUMER EXISTING</v>
      </c>
      <c r="Q6276" s="50" t="str">
        <f>IF(tbl_raw_data[[#This Row],[Time taken in min]]&lt;=Settiings!$D$2,"SLA_MET","SLA_NOT_MET")</f>
        <v>SLA_MET</v>
      </c>
      <c r="R6276" s="94"/>
    </row>
    <row r="6277" spans="1:18" x14ac:dyDescent="0.3">
      <c r="A6277" s="8" t="s">
        <v>7176</v>
      </c>
      <c r="B6277" s="9">
        <v>45168.524861111109</v>
      </c>
      <c r="C6277" s="10">
        <v>45168.52988425926</v>
      </c>
      <c r="D6277" s="11" t="s">
        <v>17</v>
      </c>
      <c r="E6277" s="12" t="s">
        <v>9</v>
      </c>
      <c r="F6277" s="11" t="s">
        <v>16</v>
      </c>
      <c r="G6277" s="13"/>
      <c r="H6277" s="78"/>
      <c r="I6277" s="48">
        <f>tbl_raw_data[[#This Row],[Date Actioned]]-tbl_raw_data[[#This Row],[Date Tagged]]</f>
        <v>5.02314815093996E-3</v>
      </c>
      <c r="J6277" s="46">
        <f>HOUR(tbl_raw_data[[#This Row],[Time_taken]])*60+MINUTE(tbl_raw_data[[#This Row],[Time_taken]])+SECOND(tbl_raw_data[[#This Row],[Time_taken]])/60</f>
        <v>7.2333333333333334</v>
      </c>
      <c r="K6277" s="52">
        <f>DATE(YEAR(tbl_raw_data[[#This Row],[Date Actioned]]),MONTH(tbl_raw_data[[#This Row],[Date Actioned]]),DAY(tbl_raw_data[[#This Row],[Date Actioned]]))</f>
        <v>45168</v>
      </c>
      <c r="L6277" s="50" t="str">
        <f>UPPER(TEXT(tbl_raw_data[[#This Row],[updated_date]],"MMMM"))</f>
        <v>AUGUST</v>
      </c>
      <c r="M6277" s="50" t="str">
        <f>"WEEK "&amp; IF(ROUNDUP(DAY(tbl_raw_data[[#This Row],[updated_date]])/7,0)=5,4,ROUNDUP(DAY(tbl_raw_data[[#This Row],[updated_date]])/7,0))</f>
        <v>WEEK 4</v>
      </c>
      <c r="N6277" s="50" t="str">
        <f>UPPER(VLOOKUP(tbl_raw_data[[#This Row],[Analyst]],Settiings!$A$2:$B$16,2,0))</f>
        <v>CAMROOON</v>
      </c>
      <c r="O6277" s="50" t="str">
        <f>TRIM(UPPER(tbl_raw_data[[#This Row],[Outcome]]))</f>
        <v>APPROVE</v>
      </c>
      <c r="P6277" s="50" t="str">
        <f>TRIM(UPPER(tbl_raw_data[[#This Row],[Queue Name]]))</f>
        <v>CONSUMER EXISTING</v>
      </c>
      <c r="Q6277" s="50" t="str">
        <f>IF(tbl_raw_data[[#This Row],[Time taken in min]]&lt;=Settiings!$D$2,"SLA_MET","SLA_NOT_MET")</f>
        <v>SLA_MET</v>
      </c>
      <c r="R6277" s="94"/>
    </row>
    <row r="6278" spans="1:18" x14ac:dyDescent="0.3">
      <c r="A6278" s="8" t="s">
        <v>7177</v>
      </c>
      <c r="B6278" s="9">
        <v>45168.531608796293</v>
      </c>
      <c r="C6278" s="10">
        <v>45168.540289351855</v>
      </c>
      <c r="D6278" s="11" t="s">
        <v>17</v>
      </c>
      <c r="E6278" s="12" t="s">
        <v>19</v>
      </c>
      <c r="F6278" s="11" t="s">
        <v>686</v>
      </c>
      <c r="G6278" s="13"/>
      <c r="H6278" s="78"/>
      <c r="I6278" s="48">
        <f>tbl_raw_data[[#This Row],[Date Actioned]]-tbl_raw_data[[#This Row],[Date Tagged]]</f>
        <v>8.6805555620230734E-3</v>
      </c>
      <c r="J6278" s="46">
        <f>HOUR(tbl_raw_data[[#This Row],[Time_taken]])*60+MINUTE(tbl_raw_data[[#This Row],[Time_taken]])+SECOND(tbl_raw_data[[#This Row],[Time_taken]])/60</f>
        <v>12.5</v>
      </c>
      <c r="K6278" s="52">
        <f>DATE(YEAR(tbl_raw_data[[#This Row],[Date Actioned]]),MONTH(tbl_raw_data[[#This Row],[Date Actioned]]),DAY(tbl_raw_data[[#This Row],[Date Actioned]]))</f>
        <v>45168</v>
      </c>
      <c r="L6278" s="50" t="str">
        <f>UPPER(TEXT(tbl_raw_data[[#This Row],[updated_date]],"MMMM"))</f>
        <v>AUGUST</v>
      </c>
      <c r="M6278" s="50" t="str">
        <f>"WEEK "&amp; IF(ROUNDUP(DAY(tbl_raw_data[[#This Row],[updated_date]])/7,0)=5,4,ROUNDUP(DAY(tbl_raw_data[[#This Row],[updated_date]])/7,0))</f>
        <v>WEEK 4</v>
      </c>
      <c r="N6278" s="50" t="str">
        <f>UPPER(VLOOKUP(tbl_raw_data[[#This Row],[Analyst]],Settiings!$A$2:$B$16,2,0))</f>
        <v>FARDIN</v>
      </c>
      <c r="O6278" s="50" t="str">
        <f>TRIM(UPPER(tbl_raw_data[[#This Row],[Outcome]]))</f>
        <v>APPROVE</v>
      </c>
      <c r="P6278" s="50" t="str">
        <f>TRIM(UPPER(tbl_raw_data[[#This Row],[Queue Name]]))</f>
        <v>CONSUMER POST BUREAU</v>
      </c>
      <c r="Q6278" s="50" t="str">
        <f>IF(tbl_raw_data[[#This Row],[Time taken in min]]&lt;=Settiings!$D$2,"SLA_MET","SLA_NOT_MET")</f>
        <v>SLA_MET</v>
      </c>
      <c r="R6278" s="94"/>
    </row>
    <row r="6279" spans="1:18" x14ac:dyDescent="0.3">
      <c r="A6279" s="8" t="s">
        <v>7178</v>
      </c>
      <c r="B6279" s="9">
        <v>45168.534884259258</v>
      </c>
      <c r="C6279" s="10">
        <v>45168.542905092596</v>
      </c>
      <c r="D6279" s="11" t="s">
        <v>13</v>
      </c>
      <c r="E6279" s="12" t="s">
        <v>19</v>
      </c>
      <c r="F6279" s="11" t="s">
        <v>76</v>
      </c>
      <c r="G6279" s="13"/>
      <c r="H6279" s="78"/>
      <c r="I6279" s="48">
        <f>tbl_raw_data[[#This Row],[Date Actioned]]-tbl_raw_data[[#This Row],[Date Tagged]]</f>
        <v>8.0208333383779973E-3</v>
      </c>
      <c r="J6279" s="46">
        <f>HOUR(tbl_raw_data[[#This Row],[Time_taken]])*60+MINUTE(tbl_raw_data[[#This Row],[Time_taken]])+SECOND(tbl_raw_data[[#This Row],[Time_taken]])/60</f>
        <v>11.55</v>
      </c>
      <c r="K6279" s="52">
        <f>DATE(YEAR(tbl_raw_data[[#This Row],[Date Actioned]]),MONTH(tbl_raw_data[[#This Row],[Date Actioned]]),DAY(tbl_raw_data[[#This Row],[Date Actioned]]))</f>
        <v>45168</v>
      </c>
      <c r="L6279" s="50" t="str">
        <f>UPPER(TEXT(tbl_raw_data[[#This Row],[updated_date]],"MMMM"))</f>
        <v>AUGUST</v>
      </c>
      <c r="M6279" s="50" t="str">
        <f>"WEEK "&amp; IF(ROUNDUP(DAY(tbl_raw_data[[#This Row],[updated_date]])/7,0)=5,4,ROUNDUP(DAY(tbl_raw_data[[#This Row],[updated_date]])/7,0))</f>
        <v>WEEK 4</v>
      </c>
      <c r="N6279" s="50" t="str">
        <f>UPPER(VLOOKUP(tbl_raw_data[[#This Row],[Analyst]],Settiings!$A$2:$B$16,2,0))</f>
        <v>ROHAN</v>
      </c>
      <c r="O6279" s="50" t="str">
        <f>TRIM(UPPER(tbl_raw_data[[#This Row],[Outcome]]))</f>
        <v>APPROVE</v>
      </c>
      <c r="P6279" s="50" t="str">
        <f>TRIM(UPPER(tbl_raw_data[[#This Row],[Queue Name]]))</f>
        <v>CONSUMER POST BUREAU</v>
      </c>
      <c r="Q6279" s="50" t="str">
        <f>IF(tbl_raw_data[[#This Row],[Time taken in min]]&lt;=Settiings!$D$2,"SLA_MET","SLA_NOT_MET")</f>
        <v>SLA_MET</v>
      </c>
      <c r="R6279" s="94"/>
    </row>
    <row r="6280" spans="1:18" x14ac:dyDescent="0.3">
      <c r="A6280" s="8" t="s">
        <v>7179</v>
      </c>
      <c r="B6280" s="9">
        <v>45168.536319444444</v>
      </c>
      <c r="C6280" s="10">
        <v>45168.540960648148</v>
      </c>
      <c r="D6280" s="11" t="s">
        <v>13</v>
      </c>
      <c r="E6280" s="12" t="s">
        <v>9</v>
      </c>
      <c r="F6280" s="11" t="s">
        <v>1222</v>
      </c>
      <c r="G6280" s="13"/>
      <c r="H6280" s="78"/>
      <c r="I6280" s="48">
        <f>tbl_raw_data[[#This Row],[Date Actioned]]-tbl_raw_data[[#This Row],[Date Tagged]]</f>
        <v>4.6412037045229226E-3</v>
      </c>
      <c r="J6280" s="46">
        <f>HOUR(tbl_raw_data[[#This Row],[Time_taken]])*60+MINUTE(tbl_raw_data[[#This Row],[Time_taken]])+SECOND(tbl_raw_data[[#This Row],[Time_taken]])/60</f>
        <v>6.6833333333333336</v>
      </c>
      <c r="K6280" s="52">
        <f>DATE(YEAR(tbl_raw_data[[#This Row],[Date Actioned]]),MONTH(tbl_raw_data[[#This Row],[Date Actioned]]),DAY(tbl_raw_data[[#This Row],[Date Actioned]]))</f>
        <v>45168</v>
      </c>
      <c r="L6280" s="50" t="str">
        <f>UPPER(TEXT(tbl_raw_data[[#This Row],[updated_date]],"MMMM"))</f>
        <v>AUGUST</v>
      </c>
      <c r="M6280" s="50" t="str">
        <f>"WEEK "&amp; IF(ROUNDUP(DAY(tbl_raw_data[[#This Row],[updated_date]])/7,0)=5,4,ROUNDUP(DAY(tbl_raw_data[[#This Row],[updated_date]])/7,0))</f>
        <v>WEEK 4</v>
      </c>
      <c r="N6280" s="50" t="str">
        <f>UPPER(VLOOKUP(tbl_raw_data[[#This Row],[Analyst]],Settiings!$A$2:$B$16,2,0))</f>
        <v>HARDIK</v>
      </c>
      <c r="O6280" s="50" t="str">
        <f>TRIM(UPPER(tbl_raw_data[[#This Row],[Outcome]]))</f>
        <v>APPROVE</v>
      </c>
      <c r="P6280" s="50" t="str">
        <f>TRIM(UPPER(tbl_raw_data[[#This Row],[Queue Name]]))</f>
        <v>CONSUMER EXISTING</v>
      </c>
      <c r="Q6280" s="50" t="str">
        <f>IF(tbl_raw_data[[#This Row],[Time taken in min]]&lt;=Settiings!$D$2,"SLA_MET","SLA_NOT_MET")</f>
        <v>SLA_MET</v>
      </c>
      <c r="R6280" s="94"/>
    </row>
    <row r="6281" spans="1:18" x14ac:dyDescent="0.3">
      <c r="A6281" s="8" t="s">
        <v>7180</v>
      </c>
      <c r="B6281" s="9">
        <v>45168.536886574075</v>
      </c>
      <c r="C6281" s="10">
        <v>45168.547175925924</v>
      </c>
      <c r="D6281" s="11" t="s">
        <v>13</v>
      </c>
      <c r="E6281" s="12" t="s">
        <v>19</v>
      </c>
      <c r="F6281" s="11" t="s">
        <v>53</v>
      </c>
      <c r="G6281" s="13"/>
      <c r="H6281" s="78"/>
      <c r="I6281" s="48">
        <f>tbl_raw_data[[#This Row],[Date Actioned]]-tbl_raw_data[[#This Row],[Date Tagged]]</f>
        <v>1.0289351848769002E-2</v>
      </c>
      <c r="J6281" s="46">
        <f>HOUR(tbl_raw_data[[#This Row],[Time_taken]])*60+MINUTE(tbl_raw_data[[#This Row],[Time_taken]])+SECOND(tbl_raw_data[[#This Row],[Time_taken]])/60</f>
        <v>14.816666666666666</v>
      </c>
      <c r="K6281" s="52">
        <f>DATE(YEAR(tbl_raw_data[[#This Row],[Date Actioned]]),MONTH(tbl_raw_data[[#This Row],[Date Actioned]]),DAY(tbl_raw_data[[#This Row],[Date Actioned]]))</f>
        <v>45168</v>
      </c>
      <c r="L6281" s="50" t="str">
        <f>UPPER(TEXT(tbl_raw_data[[#This Row],[updated_date]],"MMMM"))</f>
        <v>AUGUST</v>
      </c>
      <c r="M6281" s="50" t="str">
        <f>"WEEK "&amp; IF(ROUNDUP(DAY(tbl_raw_data[[#This Row],[updated_date]])/7,0)=5,4,ROUNDUP(DAY(tbl_raw_data[[#This Row],[updated_date]])/7,0))</f>
        <v>WEEK 4</v>
      </c>
      <c r="N6281" s="50" t="str">
        <f>UPPER(VLOOKUP(tbl_raw_data[[#This Row],[Analyst]],Settiings!$A$2:$B$16,2,0))</f>
        <v>NAVED</v>
      </c>
      <c r="O6281" s="50" t="str">
        <f>TRIM(UPPER(tbl_raw_data[[#This Row],[Outcome]]))</f>
        <v>APPROVE</v>
      </c>
      <c r="P6281" s="50" t="str">
        <f>TRIM(UPPER(tbl_raw_data[[#This Row],[Queue Name]]))</f>
        <v>CONSUMER POST BUREAU</v>
      </c>
      <c r="Q6281" s="50" t="str">
        <f>IF(tbl_raw_data[[#This Row],[Time taken in min]]&lt;=Settiings!$D$2,"SLA_MET","SLA_NOT_MET")</f>
        <v>SLA_MET</v>
      </c>
      <c r="R6281" s="94"/>
    </row>
    <row r="6282" spans="1:18" x14ac:dyDescent="0.3">
      <c r="A6282" s="8" t="s">
        <v>7181</v>
      </c>
      <c r="B6282" s="9">
        <v>45168.537291666667</v>
      </c>
      <c r="C6282" s="10">
        <v>45168.54115740741</v>
      </c>
      <c r="D6282" s="11" t="s">
        <v>13</v>
      </c>
      <c r="E6282" s="12" t="s">
        <v>9</v>
      </c>
      <c r="F6282" s="11" t="s">
        <v>1228</v>
      </c>
      <c r="G6282" s="13"/>
      <c r="H6282" s="78"/>
      <c r="I6282" s="48">
        <f>tbl_raw_data[[#This Row],[Date Actioned]]-tbl_raw_data[[#This Row],[Date Tagged]]</f>
        <v>3.8657407421851531E-3</v>
      </c>
      <c r="J6282" s="46">
        <f>HOUR(tbl_raw_data[[#This Row],[Time_taken]])*60+MINUTE(tbl_raw_data[[#This Row],[Time_taken]])+SECOND(tbl_raw_data[[#This Row],[Time_taken]])/60</f>
        <v>5.5666666666666664</v>
      </c>
      <c r="K6282" s="52">
        <f>DATE(YEAR(tbl_raw_data[[#This Row],[Date Actioned]]),MONTH(tbl_raw_data[[#This Row],[Date Actioned]]),DAY(tbl_raw_data[[#This Row],[Date Actioned]]))</f>
        <v>45168</v>
      </c>
      <c r="L6282" s="50" t="str">
        <f>UPPER(TEXT(tbl_raw_data[[#This Row],[updated_date]],"MMMM"))</f>
        <v>AUGUST</v>
      </c>
      <c r="M6282" s="50" t="str">
        <f>"WEEK "&amp; IF(ROUNDUP(DAY(tbl_raw_data[[#This Row],[updated_date]])/7,0)=5,4,ROUNDUP(DAY(tbl_raw_data[[#This Row],[updated_date]])/7,0))</f>
        <v>WEEK 4</v>
      </c>
      <c r="N6282" s="50" t="str">
        <f>UPPER(VLOOKUP(tbl_raw_data[[#This Row],[Analyst]],Settiings!$A$2:$B$16,2,0))</f>
        <v>RAJ</v>
      </c>
      <c r="O6282" s="50" t="str">
        <f>TRIM(UPPER(tbl_raw_data[[#This Row],[Outcome]]))</f>
        <v>APPROVE</v>
      </c>
      <c r="P6282" s="50" t="str">
        <f>TRIM(UPPER(tbl_raw_data[[#This Row],[Queue Name]]))</f>
        <v>CONSUMER EXISTING</v>
      </c>
      <c r="Q6282" s="50" t="str">
        <f>IF(tbl_raw_data[[#This Row],[Time taken in min]]&lt;=Settiings!$D$2,"SLA_MET","SLA_NOT_MET")</f>
        <v>SLA_MET</v>
      </c>
      <c r="R6282" s="94"/>
    </row>
    <row r="6283" spans="1:18" x14ac:dyDescent="0.3">
      <c r="A6283" s="8" t="s">
        <v>7182</v>
      </c>
      <c r="B6283" s="9">
        <v>45168.54</v>
      </c>
      <c r="C6283" s="10">
        <v>45168.550879629627</v>
      </c>
      <c r="D6283" s="11" t="s">
        <v>17</v>
      </c>
      <c r="E6283" s="12" t="s">
        <v>9</v>
      </c>
      <c r="F6283" s="11" t="s">
        <v>686</v>
      </c>
      <c r="G6283" s="13"/>
      <c r="H6283" s="78"/>
      <c r="I6283" s="48">
        <f>tbl_raw_data[[#This Row],[Date Actioned]]-tbl_raw_data[[#This Row],[Date Tagged]]</f>
        <v>1.0879629626288079E-2</v>
      </c>
      <c r="J6283" s="46">
        <f>HOUR(tbl_raw_data[[#This Row],[Time_taken]])*60+MINUTE(tbl_raw_data[[#This Row],[Time_taken]])+SECOND(tbl_raw_data[[#This Row],[Time_taken]])/60</f>
        <v>15.666666666666666</v>
      </c>
      <c r="K6283" s="52">
        <f>DATE(YEAR(tbl_raw_data[[#This Row],[Date Actioned]]),MONTH(tbl_raw_data[[#This Row],[Date Actioned]]),DAY(tbl_raw_data[[#This Row],[Date Actioned]]))</f>
        <v>45168</v>
      </c>
      <c r="L6283" s="50" t="str">
        <f>UPPER(TEXT(tbl_raw_data[[#This Row],[updated_date]],"MMMM"))</f>
        <v>AUGUST</v>
      </c>
      <c r="M6283" s="50" t="str">
        <f>"WEEK "&amp; IF(ROUNDUP(DAY(tbl_raw_data[[#This Row],[updated_date]])/7,0)=5,4,ROUNDUP(DAY(tbl_raw_data[[#This Row],[updated_date]])/7,0))</f>
        <v>WEEK 4</v>
      </c>
      <c r="N6283" s="50" t="str">
        <f>UPPER(VLOOKUP(tbl_raw_data[[#This Row],[Analyst]],Settiings!$A$2:$B$16,2,0))</f>
        <v>FARDIN</v>
      </c>
      <c r="O6283" s="50" t="str">
        <f>TRIM(UPPER(tbl_raw_data[[#This Row],[Outcome]]))</f>
        <v>APPROVE</v>
      </c>
      <c r="P6283" s="50" t="str">
        <f>TRIM(UPPER(tbl_raw_data[[#This Row],[Queue Name]]))</f>
        <v>CONSUMER EXISTING</v>
      </c>
      <c r="Q6283" s="50" t="str">
        <f>IF(tbl_raw_data[[#This Row],[Time taken in min]]&lt;=Settiings!$D$2,"SLA_MET","SLA_NOT_MET")</f>
        <v>SLA_MET</v>
      </c>
      <c r="R6283" s="94"/>
    </row>
    <row r="6284" spans="1:18" x14ac:dyDescent="0.3">
      <c r="A6284" s="8" t="s">
        <v>7183</v>
      </c>
      <c r="B6284" s="9">
        <v>45168.541064814817</v>
      </c>
      <c r="C6284" s="10">
        <v>45168.562789351854</v>
      </c>
      <c r="D6284" s="11" t="s">
        <v>17</v>
      </c>
      <c r="E6284" s="12" t="s">
        <v>9</v>
      </c>
      <c r="F6284" s="11" t="s">
        <v>686</v>
      </c>
      <c r="G6284" s="13"/>
      <c r="H6284" s="78"/>
      <c r="I6284" s="48">
        <f>tbl_raw_data[[#This Row],[Date Actioned]]-tbl_raw_data[[#This Row],[Date Tagged]]</f>
        <v>2.1724537036789116E-2</v>
      </c>
      <c r="J6284" s="46">
        <f>HOUR(tbl_raw_data[[#This Row],[Time_taken]])*60+MINUTE(tbl_raw_data[[#This Row],[Time_taken]])+SECOND(tbl_raw_data[[#This Row],[Time_taken]])/60</f>
        <v>31.283333333333335</v>
      </c>
      <c r="K6284" s="52">
        <f>DATE(YEAR(tbl_raw_data[[#This Row],[Date Actioned]]),MONTH(tbl_raw_data[[#This Row],[Date Actioned]]),DAY(tbl_raw_data[[#This Row],[Date Actioned]]))</f>
        <v>45168</v>
      </c>
      <c r="L6284" s="50" t="str">
        <f>UPPER(TEXT(tbl_raw_data[[#This Row],[updated_date]],"MMMM"))</f>
        <v>AUGUST</v>
      </c>
      <c r="M6284" s="50" t="str">
        <f>"WEEK "&amp; IF(ROUNDUP(DAY(tbl_raw_data[[#This Row],[updated_date]])/7,0)=5,4,ROUNDUP(DAY(tbl_raw_data[[#This Row],[updated_date]])/7,0))</f>
        <v>WEEK 4</v>
      </c>
      <c r="N6284" s="50" t="str">
        <f>UPPER(VLOOKUP(tbl_raw_data[[#This Row],[Analyst]],Settiings!$A$2:$B$16,2,0))</f>
        <v>FARDIN</v>
      </c>
      <c r="O6284" s="50" t="str">
        <f>TRIM(UPPER(tbl_raw_data[[#This Row],[Outcome]]))</f>
        <v>APPROVE</v>
      </c>
      <c r="P6284" s="50" t="str">
        <f>TRIM(UPPER(tbl_raw_data[[#This Row],[Queue Name]]))</f>
        <v>CONSUMER EXISTING</v>
      </c>
      <c r="Q6284" s="50" t="str">
        <f>IF(tbl_raw_data[[#This Row],[Time taken in min]]&lt;=Settiings!$D$2,"SLA_MET","SLA_NOT_MET")</f>
        <v>SLA_NOT_MET</v>
      </c>
      <c r="R6284" s="94"/>
    </row>
    <row r="6285" spans="1:18" x14ac:dyDescent="0.3">
      <c r="A6285" s="8" t="s">
        <v>7184</v>
      </c>
      <c r="B6285" s="9">
        <v>45168.541712962964</v>
      </c>
      <c r="C6285" s="10">
        <v>45168.564155092594</v>
      </c>
      <c r="D6285" s="11" t="s">
        <v>13</v>
      </c>
      <c r="E6285" s="12" t="s">
        <v>19</v>
      </c>
      <c r="F6285" s="11" t="s">
        <v>76</v>
      </c>
      <c r="G6285" s="13"/>
      <c r="H6285" s="78"/>
      <c r="I6285" s="48">
        <f>tbl_raw_data[[#This Row],[Date Actioned]]-tbl_raw_data[[#This Row],[Date Tagged]]</f>
        <v>2.2442129629780538E-2</v>
      </c>
      <c r="J6285" s="46">
        <f>HOUR(tbl_raw_data[[#This Row],[Time_taken]])*60+MINUTE(tbl_raw_data[[#This Row],[Time_taken]])+SECOND(tbl_raw_data[[#This Row],[Time_taken]])/60</f>
        <v>32.31666666666667</v>
      </c>
      <c r="K6285" s="52">
        <f>DATE(YEAR(tbl_raw_data[[#This Row],[Date Actioned]]),MONTH(tbl_raw_data[[#This Row],[Date Actioned]]),DAY(tbl_raw_data[[#This Row],[Date Actioned]]))</f>
        <v>45168</v>
      </c>
      <c r="L6285" s="50" t="str">
        <f>UPPER(TEXT(tbl_raw_data[[#This Row],[updated_date]],"MMMM"))</f>
        <v>AUGUST</v>
      </c>
      <c r="M6285" s="50" t="str">
        <f>"WEEK "&amp; IF(ROUNDUP(DAY(tbl_raw_data[[#This Row],[updated_date]])/7,0)=5,4,ROUNDUP(DAY(tbl_raw_data[[#This Row],[updated_date]])/7,0))</f>
        <v>WEEK 4</v>
      </c>
      <c r="N6285" s="50" t="str">
        <f>UPPER(VLOOKUP(tbl_raw_data[[#This Row],[Analyst]],Settiings!$A$2:$B$16,2,0))</f>
        <v>ROHAN</v>
      </c>
      <c r="O6285" s="50" t="str">
        <f>TRIM(UPPER(tbl_raw_data[[#This Row],[Outcome]]))</f>
        <v>APPROVE</v>
      </c>
      <c r="P6285" s="50" t="str">
        <f>TRIM(UPPER(tbl_raw_data[[#This Row],[Queue Name]]))</f>
        <v>CONSUMER POST BUREAU</v>
      </c>
      <c r="Q6285" s="50" t="str">
        <f>IF(tbl_raw_data[[#This Row],[Time taken in min]]&lt;=Settiings!$D$2,"SLA_MET","SLA_NOT_MET")</f>
        <v>SLA_NOT_MET</v>
      </c>
      <c r="R6285" s="94"/>
    </row>
    <row r="6286" spans="1:18" x14ac:dyDescent="0.3">
      <c r="A6286" s="8" t="s">
        <v>7185</v>
      </c>
      <c r="B6286" s="9">
        <v>45168.54519675926</v>
      </c>
      <c r="C6286" s="10">
        <v>45168.554976851854</v>
      </c>
      <c r="D6286" s="11" t="s">
        <v>13</v>
      </c>
      <c r="E6286" s="12" t="s">
        <v>47</v>
      </c>
      <c r="F6286" s="11" t="s">
        <v>1222</v>
      </c>
      <c r="G6286" s="13" t="s">
        <v>17</v>
      </c>
      <c r="H6286" s="78"/>
      <c r="I6286" s="48">
        <f>tbl_raw_data[[#This Row],[Date Actioned]]-tbl_raw_data[[#This Row],[Date Tagged]]</f>
        <v>9.7800925941555761E-3</v>
      </c>
      <c r="J6286" s="46">
        <f>HOUR(tbl_raw_data[[#This Row],[Time_taken]])*60+MINUTE(tbl_raw_data[[#This Row],[Time_taken]])+SECOND(tbl_raw_data[[#This Row],[Time_taken]])/60</f>
        <v>14.083333333333334</v>
      </c>
      <c r="K6286" s="52">
        <f>DATE(YEAR(tbl_raw_data[[#This Row],[Date Actioned]]),MONTH(tbl_raw_data[[#This Row],[Date Actioned]]),DAY(tbl_raw_data[[#This Row],[Date Actioned]]))</f>
        <v>45168</v>
      </c>
      <c r="L6286" s="50" t="str">
        <f>UPPER(TEXT(tbl_raw_data[[#This Row],[updated_date]],"MMMM"))</f>
        <v>AUGUST</v>
      </c>
      <c r="M6286" s="50" t="str">
        <f>"WEEK "&amp; IF(ROUNDUP(DAY(tbl_raw_data[[#This Row],[updated_date]])/7,0)=5,4,ROUNDUP(DAY(tbl_raw_data[[#This Row],[updated_date]])/7,0))</f>
        <v>WEEK 4</v>
      </c>
      <c r="N6286" s="50" t="str">
        <f>UPPER(VLOOKUP(tbl_raw_data[[#This Row],[Analyst]],Settiings!$A$2:$B$16,2,0))</f>
        <v>HARDIK</v>
      </c>
      <c r="O6286" s="50" t="str">
        <f>TRIM(UPPER(tbl_raw_data[[#This Row],[Outcome]]))</f>
        <v>APPROVE</v>
      </c>
      <c r="P6286" s="50" t="str">
        <f>TRIM(UPPER(tbl_raw_data[[#This Row],[Queue Name]]))</f>
        <v>CONSUMER PRE BUREAU</v>
      </c>
      <c r="Q6286" s="50" t="str">
        <f>IF(tbl_raw_data[[#This Row],[Time taken in min]]&lt;=Settiings!$D$2,"SLA_MET","SLA_NOT_MET")</f>
        <v>SLA_MET</v>
      </c>
      <c r="R6286" s="94"/>
    </row>
    <row r="6287" spans="1:18" x14ac:dyDescent="0.3">
      <c r="A6287" s="8" t="s">
        <v>7186</v>
      </c>
      <c r="B6287" s="9">
        <v>45168.545601851853</v>
      </c>
      <c r="C6287" s="10">
        <v>45168.549189814818</v>
      </c>
      <c r="D6287" s="11" t="s">
        <v>13</v>
      </c>
      <c r="E6287" s="12" t="s">
        <v>9</v>
      </c>
      <c r="F6287" s="11" t="s">
        <v>1228</v>
      </c>
      <c r="G6287" s="13" t="s">
        <v>17</v>
      </c>
      <c r="H6287" s="78"/>
      <c r="I6287" s="48">
        <f>tbl_raw_data[[#This Row],[Date Actioned]]-tbl_raw_data[[#This Row],[Date Tagged]]</f>
        <v>3.5879629649571143E-3</v>
      </c>
      <c r="J6287" s="46">
        <f>HOUR(tbl_raw_data[[#This Row],[Time_taken]])*60+MINUTE(tbl_raw_data[[#This Row],[Time_taken]])+SECOND(tbl_raw_data[[#This Row],[Time_taken]])/60</f>
        <v>5.166666666666667</v>
      </c>
      <c r="K6287" s="52">
        <f>DATE(YEAR(tbl_raw_data[[#This Row],[Date Actioned]]),MONTH(tbl_raw_data[[#This Row],[Date Actioned]]),DAY(tbl_raw_data[[#This Row],[Date Actioned]]))</f>
        <v>45168</v>
      </c>
      <c r="L6287" s="50" t="str">
        <f>UPPER(TEXT(tbl_raw_data[[#This Row],[updated_date]],"MMMM"))</f>
        <v>AUGUST</v>
      </c>
      <c r="M6287" s="50" t="str">
        <f>"WEEK "&amp; IF(ROUNDUP(DAY(tbl_raw_data[[#This Row],[updated_date]])/7,0)=5,4,ROUNDUP(DAY(tbl_raw_data[[#This Row],[updated_date]])/7,0))</f>
        <v>WEEK 4</v>
      </c>
      <c r="N6287" s="50" t="str">
        <f>UPPER(VLOOKUP(tbl_raw_data[[#This Row],[Analyst]],Settiings!$A$2:$B$16,2,0))</f>
        <v>RAJ</v>
      </c>
      <c r="O6287" s="50" t="str">
        <f>TRIM(UPPER(tbl_raw_data[[#This Row],[Outcome]]))</f>
        <v>APPROVE</v>
      </c>
      <c r="P6287" s="50" t="str">
        <f>TRIM(UPPER(tbl_raw_data[[#This Row],[Queue Name]]))</f>
        <v>CONSUMER EXISTING</v>
      </c>
      <c r="Q6287" s="50" t="str">
        <f>IF(tbl_raw_data[[#This Row],[Time taken in min]]&lt;=Settiings!$D$2,"SLA_MET","SLA_NOT_MET")</f>
        <v>SLA_MET</v>
      </c>
      <c r="R6287" s="94"/>
    </row>
    <row r="6288" spans="1:18" x14ac:dyDescent="0.3">
      <c r="A6288" s="8" t="s">
        <v>7187</v>
      </c>
      <c r="B6288" s="9">
        <v>45168.545902777776</v>
      </c>
      <c r="C6288" s="10">
        <v>45168.552905092591</v>
      </c>
      <c r="D6288" s="11" t="s">
        <v>13</v>
      </c>
      <c r="E6288" s="12" t="s">
        <v>47</v>
      </c>
      <c r="F6288" s="11" t="s">
        <v>10</v>
      </c>
      <c r="G6288" s="13"/>
      <c r="H6288" s="78"/>
      <c r="I6288" s="48">
        <f>tbl_raw_data[[#This Row],[Date Actioned]]-tbl_raw_data[[#This Row],[Date Tagged]]</f>
        <v>7.0023148145992309E-3</v>
      </c>
      <c r="J6288" s="46">
        <f>HOUR(tbl_raw_data[[#This Row],[Time_taken]])*60+MINUTE(tbl_raw_data[[#This Row],[Time_taken]])+SECOND(tbl_raw_data[[#This Row],[Time_taken]])/60</f>
        <v>10.083333333333334</v>
      </c>
      <c r="K6288" s="52">
        <f>DATE(YEAR(tbl_raw_data[[#This Row],[Date Actioned]]),MONTH(tbl_raw_data[[#This Row],[Date Actioned]]),DAY(tbl_raw_data[[#This Row],[Date Actioned]]))</f>
        <v>45168</v>
      </c>
      <c r="L6288" s="50" t="str">
        <f>UPPER(TEXT(tbl_raw_data[[#This Row],[updated_date]],"MMMM"))</f>
        <v>AUGUST</v>
      </c>
      <c r="M6288" s="50" t="str">
        <f>"WEEK "&amp; IF(ROUNDUP(DAY(tbl_raw_data[[#This Row],[updated_date]])/7,0)=5,4,ROUNDUP(DAY(tbl_raw_data[[#This Row],[updated_date]])/7,0))</f>
        <v>WEEK 4</v>
      </c>
      <c r="N6288" s="50" t="str">
        <f>UPPER(VLOOKUP(tbl_raw_data[[#This Row],[Analyst]],Settiings!$A$2:$B$16,2,0))</f>
        <v>NITESH</v>
      </c>
      <c r="O6288" s="50" t="str">
        <f>TRIM(UPPER(tbl_raw_data[[#This Row],[Outcome]]))</f>
        <v>APPROVE</v>
      </c>
      <c r="P6288" s="50" t="str">
        <f>TRIM(UPPER(tbl_raw_data[[#This Row],[Queue Name]]))</f>
        <v>CONSUMER PRE BUREAU</v>
      </c>
      <c r="Q6288" s="50" t="str">
        <f>IF(tbl_raw_data[[#This Row],[Time taken in min]]&lt;=Settiings!$D$2,"SLA_MET","SLA_NOT_MET")</f>
        <v>SLA_MET</v>
      </c>
      <c r="R6288" s="94"/>
    </row>
    <row r="6289" spans="1:18" x14ac:dyDescent="0.3">
      <c r="A6289" s="8" t="s">
        <v>7188</v>
      </c>
      <c r="B6289" s="9">
        <v>45168.546365740738</v>
      </c>
      <c r="C6289" s="10">
        <v>45168.554594907408</v>
      </c>
      <c r="D6289" s="11" t="s">
        <v>13</v>
      </c>
      <c r="E6289" s="12" t="s">
        <v>47</v>
      </c>
      <c r="F6289" s="11" t="s">
        <v>53</v>
      </c>
      <c r="G6289" s="13" t="s">
        <v>17</v>
      </c>
      <c r="H6289" s="78"/>
      <c r="I6289" s="48">
        <f>tbl_raw_data[[#This Row],[Date Actioned]]-tbl_raw_data[[#This Row],[Date Tagged]]</f>
        <v>8.2291666694800369E-3</v>
      </c>
      <c r="J6289" s="46">
        <f>HOUR(tbl_raw_data[[#This Row],[Time_taken]])*60+MINUTE(tbl_raw_data[[#This Row],[Time_taken]])+SECOND(tbl_raw_data[[#This Row],[Time_taken]])/60</f>
        <v>11.85</v>
      </c>
      <c r="K6289" s="52">
        <f>DATE(YEAR(tbl_raw_data[[#This Row],[Date Actioned]]),MONTH(tbl_raw_data[[#This Row],[Date Actioned]]),DAY(tbl_raw_data[[#This Row],[Date Actioned]]))</f>
        <v>45168</v>
      </c>
      <c r="L6289" s="50" t="str">
        <f>UPPER(TEXT(tbl_raw_data[[#This Row],[updated_date]],"MMMM"))</f>
        <v>AUGUST</v>
      </c>
      <c r="M6289" s="50" t="str">
        <f>"WEEK "&amp; IF(ROUNDUP(DAY(tbl_raw_data[[#This Row],[updated_date]])/7,0)=5,4,ROUNDUP(DAY(tbl_raw_data[[#This Row],[updated_date]])/7,0))</f>
        <v>WEEK 4</v>
      </c>
      <c r="N6289" s="50" t="str">
        <f>UPPER(VLOOKUP(tbl_raw_data[[#This Row],[Analyst]],Settiings!$A$2:$B$16,2,0))</f>
        <v>NAVED</v>
      </c>
      <c r="O6289" s="50" t="str">
        <f>TRIM(UPPER(tbl_raw_data[[#This Row],[Outcome]]))</f>
        <v>APPROVE</v>
      </c>
      <c r="P6289" s="50" t="str">
        <f>TRIM(UPPER(tbl_raw_data[[#This Row],[Queue Name]]))</f>
        <v>CONSUMER PRE BUREAU</v>
      </c>
      <c r="Q6289" s="50" t="str">
        <f>IF(tbl_raw_data[[#This Row],[Time taken in min]]&lt;=Settiings!$D$2,"SLA_MET","SLA_NOT_MET")</f>
        <v>SLA_MET</v>
      </c>
      <c r="R6289" s="94"/>
    </row>
    <row r="6290" spans="1:18" x14ac:dyDescent="0.3">
      <c r="A6290" s="8" t="s">
        <v>7189</v>
      </c>
      <c r="B6290" s="9">
        <v>45168.546412037038</v>
      </c>
      <c r="C6290" s="10">
        <v>45168.554780092592</v>
      </c>
      <c r="D6290" s="11" t="s">
        <v>13</v>
      </c>
      <c r="E6290" s="12" t="s">
        <v>9</v>
      </c>
      <c r="F6290" s="11" t="s">
        <v>43</v>
      </c>
      <c r="G6290" s="13" t="s">
        <v>17</v>
      </c>
      <c r="H6290" s="78"/>
      <c r="I6290" s="48">
        <f>tbl_raw_data[[#This Row],[Date Actioned]]-tbl_raw_data[[#This Row],[Date Tagged]]</f>
        <v>8.3680555544560775E-3</v>
      </c>
      <c r="J6290" s="46">
        <f>HOUR(tbl_raw_data[[#This Row],[Time_taken]])*60+MINUTE(tbl_raw_data[[#This Row],[Time_taken]])+SECOND(tbl_raw_data[[#This Row],[Time_taken]])/60</f>
        <v>12.05</v>
      </c>
      <c r="K6290" s="52">
        <f>DATE(YEAR(tbl_raw_data[[#This Row],[Date Actioned]]),MONTH(tbl_raw_data[[#This Row],[Date Actioned]]),DAY(tbl_raw_data[[#This Row],[Date Actioned]]))</f>
        <v>45168</v>
      </c>
      <c r="L6290" s="50" t="str">
        <f>UPPER(TEXT(tbl_raw_data[[#This Row],[updated_date]],"MMMM"))</f>
        <v>AUGUST</v>
      </c>
      <c r="M6290" s="50" t="str">
        <f>"WEEK "&amp; IF(ROUNDUP(DAY(tbl_raw_data[[#This Row],[updated_date]])/7,0)=5,4,ROUNDUP(DAY(tbl_raw_data[[#This Row],[updated_date]])/7,0))</f>
        <v>WEEK 4</v>
      </c>
      <c r="N6290" s="50" t="str">
        <f>UPPER(VLOOKUP(tbl_raw_data[[#This Row],[Analyst]],Settiings!$A$2:$B$16,2,0))</f>
        <v>MERCEDES</v>
      </c>
      <c r="O6290" s="50" t="str">
        <f>TRIM(UPPER(tbl_raw_data[[#This Row],[Outcome]]))</f>
        <v>APPROVE</v>
      </c>
      <c r="P6290" s="50" t="str">
        <f>TRIM(UPPER(tbl_raw_data[[#This Row],[Queue Name]]))</f>
        <v>CONSUMER EXISTING</v>
      </c>
      <c r="Q6290" s="50" t="str">
        <f>IF(tbl_raw_data[[#This Row],[Time taken in min]]&lt;=Settiings!$D$2,"SLA_MET","SLA_NOT_MET")</f>
        <v>SLA_MET</v>
      </c>
      <c r="R6290" s="94"/>
    </row>
    <row r="6291" spans="1:18" x14ac:dyDescent="0.3">
      <c r="A6291" s="8" t="s">
        <v>7190</v>
      </c>
      <c r="B6291" s="9">
        <v>45168.547083333331</v>
      </c>
      <c r="C6291" s="10">
        <v>45168.564826388887</v>
      </c>
      <c r="D6291" s="11" t="s">
        <v>17</v>
      </c>
      <c r="E6291" s="12" t="s">
        <v>9</v>
      </c>
      <c r="F6291" s="11" t="s">
        <v>43</v>
      </c>
      <c r="G6291" s="13"/>
      <c r="H6291" s="78"/>
      <c r="I6291" s="48">
        <f>tbl_raw_data[[#This Row],[Date Actioned]]-tbl_raw_data[[#This Row],[Date Tagged]]</f>
        <v>1.7743055555911269E-2</v>
      </c>
      <c r="J6291" s="46">
        <f>HOUR(tbl_raw_data[[#This Row],[Time_taken]])*60+MINUTE(tbl_raw_data[[#This Row],[Time_taken]])+SECOND(tbl_raw_data[[#This Row],[Time_taken]])/60</f>
        <v>25.55</v>
      </c>
      <c r="K6291" s="52">
        <f>DATE(YEAR(tbl_raw_data[[#This Row],[Date Actioned]]),MONTH(tbl_raw_data[[#This Row],[Date Actioned]]),DAY(tbl_raw_data[[#This Row],[Date Actioned]]))</f>
        <v>45168</v>
      </c>
      <c r="L6291" s="50" t="str">
        <f>UPPER(TEXT(tbl_raw_data[[#This Row],[updated_date]],"MMMM"))</f>
        <v>AUGUST</v>
      </c>
      <c r="M6291" s="50" t="str">
        <f>"WEEK "&amp; IF(ROUNDUP(DAY(tbl_raw_data[[#This Row],[updated_date]])/7,0)=5,4,ROUNDUP(DAY(tbl_raw_data[[#This Row],[updated_date]])/7,0))</f>
        <v>WEEK 4</v>
      </c>
      <c r="N6291" s="50" t="str">
        <f>UPPER(VLOOKUP(tbl_raw_data[[#This Row],[Analyst]],Settiings!$A$2:$B$16,2,0))</f>
        <v>MERCEDES</v>
      </c>
      <c r="O6291" s="50" t="str">
        <f>TRIM(UPPER(tbl_raw_data[[#This Row],[Outcome]]))</f>
        <v>APPROVE</v>
      </c>
      <c r="P6291" s="50" t="str">
        <f>TRIM(UPPER(tbl_raw_data[[#This Row],[Queue Name]]))</f>
        <v>CONSUMER EXISTING</v>
      </c>
      <c r="Q6291" s="50" t="str">
        <f>IF(tbl_raw_data[[#This Row],[Time taken in min]]&lt;=Settiings!$D$2,"SLA_MET","SLA_NOT_MET")</f>
        <v>SLA_NOT_MET</v>
      </c>
      <c r="R6291" s="94"/>
    </row>
    <row r="6292" spans="1:18" x14ac:dyDescent="0.3">
      <c r="A6292" s="8" t="s">
        <v>7191</v>
      </c>
      <c r="B6292" s="9">
        <v>45168.550312500003</v>
      </c>
      <c r="C6292" s="10">
        <v>45168.557847222219</v>
      </c>
      <c r="D6292" s="11" t="s">
        <v>13</v>
      </c>
      <c r="E6292" s="12" t="s">
        <v>47</v>
      </c>
      <c r="F6292" s="11" t="s">
        <v>1228</v>
      </c>
      <c r="G6292" s="13" t="s">
        <v>41</v>
      </c>
      <c r="H6292" s="78"/>
      <c r="I6292" s="48">
        <f>tbl_raw_data[[#This Row],[Date Actioned]]-tbl_raw_data[[#This Row],[Date Tagged]]</f>
        <v>7.5347222154960036E-3</v>
      </c>
      <c r="J6292" s="46">
        <f>HOUR(tbl_raw_data[[#This Row],[Time_taken]])*60+MINUTE(tbl_raw_data[[#This Row],[Time_taken]])+SECOND(tbl_raw_data[[#This Row],[Time_taken]])/60</f>
        <v>10.85</v>
      </c>
      <c r="K6292" s="52">
        <f>DATE(YEAR(tbl_raw_data[[#This Row],[Date Actioned]]),MONTH(tbl_raw_data[[#This Row],[Date Actioned]]),DAY(tbl_raw_data[[#This Row],[Date Actioned]]))</f>
        <v>45168</v>
      </c>
      <c r="L6292" s="50" t="str">
        <f>UPPER(TEXT(tbl_raw_data[[#This Row],[updated_date]],"MMMM"))</f>
        <v>AUGUST</v>
      </c>
      <c r="M6292" s="50" t="str">
        <f>"WEEK "&amp; IF(ROUNDUP(DAY(tbl_raw_data[[#This Row],[updated_date]])/7,0)=5,4,ROUNDUP(DAY(tbl_raw_data[[#This Row],[updated_date]])/7,0))</f>
        <v>WEEK 4</v>
      </c>
      <c r="N6292" s="50" t="str">
        <f>UPPER(VLOOKUP(tbl_raw_data[[#This Row],[Analyst]],Settiings!$A$2:$B$16,2,0))</f>
        <v>RAJ</v>
      </c>
      <c r="O6292" s="50" t="str">
        <f>TRIM(UPPER(tbl_raw_data[[#This Row],[Outcome]]))</f>
        <v>APPROVE</v>
      </c>
      <c r="P6292" s="50" t="str">
        <f>TRIM(UPPER(tbl_raw_data[[#This Row],[Queue Name]]))</f>
        <v>CONSUMER PRE BUREAU</v>
      </c>
      <c r="Q6292" s="50" t="str">
        <f>IF(tbl_raw_data[[#This Row],[Time taken in min]]&lt;=Settiings!$D$2,"SLA_MET","SLA_NOT_MET")</f>
        <v>SLA_MET</v>
      </c>
      <c r="R6292" s="94"/>
    </row>
    <row r="6293" spans="1:18" x14ac:dyDescent="0.3">
      <c r="A6293" s="8" t="s">
        <v>7192</v>
      </c>
      <c r="B6293" s="9">
        <v>45168.550312500003</v>
      </c>
      <c r="C6293" s="10">
        <v>45168.561122685183</v>
      </c>
      <c r="D6293" s="11" t="s">
        <v>13</v>
      </c>
      <c r="E6293" s="12" t="s">
        <v>9</v>
      </c>
      <c r="F6293" s="11" t="s">
        <v>10</v>
      </c>
      <c r="G6293" s="13"/>
      <c r="H6293" s="78"/>
      <c r="I6293" s="48">
        <f>tbl_raw_data[[#This Row],[Date Actioned]]-tbl_raw_data[[#This Row],[Date Tagged]]</f>
        <v>1.081018518016208E-2</v>
      </c>
      <c r="J6293" s="46">
        <f>HOUR(tbl_raw_data[[#This Row],[Time_taken]])*60+MINUTE(tbl_raw_data[[#This Row],[Time_taken]])+SECOND(tbl_raw_data[[#This Row],[Time_taken]])/60</f>
        <v>15.566666666666666</v>
      </c>
      <c r="K6293" s="52">
        <f>DATE(YEAR(tbl_raw_data[[#This Row],[Date Actioned]]),MONTH(tbl_raw_data[[#This Row],[Date Actioned]]),DAY(tbl_raw_data[[#This Row],[Date Actioned]]))</f>
        <v>45168</v>
      </c>
      <c r="L6293" s="50" t="str">
        <f>UPPER(TEXT(tbl_raw_data[[#This Row],[updated_date]],"MMMM"))</f>
        <v>AUGUST</v>
      </c>
      <c r="M6293" s="50" t="str">
        <f>"WEEK "&amp; IF(ROUNDUP(DAY(tbl_raw_data[[#This Row],[updated_date]])/7,0)=5,4,ROUNDUP(DAY(tbl_raw_data[[#This Row],[updated_date]])/7,0))</f>
        <v>WEEK 4</v>
      </c>
      <c r="N6293" s="50" t="str">
        <f>UPPER(VLOOKUP(tbl_raw_data[[#This Row],[Analyst]],Settiings!$A$2:$B$16,2,0))</f>
        <v>NITESH</v>
      </c>
      <c r="O6293" s="50" t="str">
        <f>TRIM(UPPER(tbl_raw_data[[#This Row],[Outcome]]))</f>
        <v>APPROVE</v>
      </c>
      <c r="P6293" s="50" t="str">
        <f>TRIM(UPPER(tbl_raw_data[[#This Row],[Queue Name]]))</f>
        <v>CONSUMER EXISTING</v>
      </c>
      <c r="Q6293" s="50" t="str">
        <f>IF(tbl_raw_data[[#This Row],[Time taken in min]]&lt;=Settiings!$D$2,"SLA_MET","SLA_NOT_MET")</f>
        <v>SLA_MET</v>
      </c>
      <c r="R6293" s="94"/>
    </row>
    <row r="6294" spans="1:18" x14ac:dyDescent="0.3">
      <c r="A6294" s="8" t="s">
        <v>7193</v>
      </c>
      <c r="B6294" s="9">
        <v>45168.55263888889</v>
      </c>
      <c r="C6294" s="10">
        <v>45168.56045138889</v>
      </c>
      <c r="D6294" s="11" t="s">
        <v>13</v>
      </c>
      <c r="E6294" s="12" t="s">
        <v>19</v>
      </c>
      <c r="F6294" s="11" t="s">
        <v>53</v>
      </c>
      <c r="G6294" s="13" t="s">
        <v>17</v>
      </c>
      <c r="H6294" s="78"/>
      <c r="I6294" s="48">
        <f>tbl_raw_data[[#This Row],[Date Actioned]]-tbl_raw_data[[#This Row],[Date Tagged]]</f>
        <v>7.8125E-3</v>
      </c>
      <c r="J6294" s="46">
        <f>HOUR(tbl_raw_data[[#This Row],[Time_taken]])*60+MINUTE(tbl_raw_data[[#This Row],[Time_taken]])+SECOND(tbl_raw_data[[#This Row],[Time_taken]])/60</f>
        <v>11.25</v>
      </c>
      <c r="K6294" s="52">
        <f>DATE(YEAR(tbl_raw_data[[#This Row],[Date Actioned]]),MONTH(tbl_raw_data[[#This Row],[Date Actioned]]),DAY(tbl_raw_data[[#This Row],[Date Actioned]]))</f>
        <v>45168</v>
      </c>
      <c r="L6294" s="50" t="str">
        <f>UPPER(TEXT(tbl_raw_data[[#This Row],[updated_date]],"MMMM"))</f>
        <v>AUGUST</v>
      </c>
      <c r="M6294" s="50" t="str">
        <f>"WEEK "&amp; IF(ROUNDUP(DAY(tbl_raw_data[[#This Row],[updated_date]])/7,0)=5,4,ROUNDUP(DAY(tbl_raw_data[[#This Row],[updated_date]])/7,0))</f>
        <v>WEEK 4</v>
      </c>
      <c r="N6294" s="50" t="str">
        <f>UPPER(VLOOKUP(tbl_raw_data[[#This Row],[Analyst]],Settiings!$A$2:$B$16,2,0))</f>
        <v>NAVED</v>
      </c>
      <c r="O6294" s="50" t="str">
        <f>TRIM(UPPER(tbl_raw_data[[#This Row],[Outcome]]))</f>
        <v>APPROVE</v>
      </c>
      <c r="P6294" s="50" t="str">
        <f>TRIM(UPPER(tbl_raw_data[[#This Row],[Queue Name]]))</f>
        <v>CONSUMER POST BUREAU</v>
      </c>
      <c r="Q6294" s="50" t="str">
        <f>IF(tbl_raw_data[[#This Row],[Time taken in min]]&lt;=Settiings!$D$2,"SLA_MET","SLA_NOT_MET")</f>
        <v>SLA_MET</v>
      </c>
      <c r="R6294" s="94"/>
    </row>
    <row r="6295" spans="1:18" x14ac:dyDescent="0.3">
      <c r="A6295" s="8" t="s">
        <v>7194</v>
      </c>
      <c r="B6295" s="9">
        <v>45168.553935185184</v>
      </c>
      <c r="C6295" s="10">
        <v>45168.559618055559</v>
      </c>
      <c r="D6295" s="11" t="s">
        <v>13</v>
      </c>
      <c r="E6295" s="12" t="s">
        <v>9</v>
      </c>
      <c r="F6295" s="11" t="s">
        <v>43</v>
      </c>
      <c r="G6295" s="13" t="s">
        <v>17</v>
      </c>
      <c r="H6295" s="78"/>
      <c r="I6295" s="48">
        <f>tbl_raw_data[[#This Row],[Date Actioned]]-tbl_raw_data[[#This Row],[Date Tagged]]</f>
        <v>5.6828703745850362E-3</v>
      </c>
      <c r="J6295" s="46">
        <f>HOUR(tbl_raw_data[[#This Row],[Time_taken]])*60+MINUTE(tbl_raw_data[[#This Row],[Time_taken]])+SECOND(tbl_raw_data[[#This Row],[Time_taken]])/60</f>
        <v>8.1833333333333336</v>
      </c>
      <c r="K6295" s="52">
        <f>DATE(YEAR(tbl_raw_data[[#This Row],[Date Actioned]]),MONTH(tbl_raw_data[[#This Row],[Date Actioned]]),DAY(tbl_raw_data[[#This Row],[Date Actioned]]))</f>
        <v>45168</v>
      </c>
      <c r="L6295" s="50" t="str">
        <f>UPPER(TEXT(tbl_raw_data[[#This Row],[updated_date]],"MMMM"))</f>
        <v>AUGUST</v>
      </c>
      <c r="M6295" s="50" t="str">
        <f>"WEEK "&amp; IF(ROUNDUP(DAY(tbl_raw_data[[#This Row],[updated_date]])/7,0)=5,4,ROUNDUP(DAY(tbl_raw_data[[#This Row],[updated_date]])/7,0))</f>
        <v>WEEK 4</v>
      </c>
      <c r="N6295" s="50" t="str">
        <f>UPPER(VLOOKUP(tbl_raw_data[[#This Row],[Analyst]],Settiings!$A$2:$B$16,2,0))</f>
        <v>MERCEDES</v>
      </c>
      <c r="O6295" s="50" t="str">
        <f>TRIM(UPPER(tbl_raw_data[[#This Row],[Outcome]]))</f>
        <v>APPROVE</v>
      </c>
      <c r="P6295" s="50" t="str">
        <f>TRIM(UPPER(tbl_raw_data[[#This Row],[Queue Name]]))</f>
        <v>CONSUMER EXISTING</v>
      </c>
      <c r="Q6295" s="50" t="str">
        <f>IF(tbl_raw_data[[#This Row],[Time taken in min]]&lt;=Settiings!$D$2,"SLA_MET","SLA_NOT_MET")</f>
        <v>SLA_MET</v>
      </c>
      <c r="R6295" s="94"/>
    </row>
    <row r="6296" spans="1:18" x14ac:dyDescent="0.3">
      <c r="A6296" s="8" t="s">
        <v>7195</v>
      </c>
      <c r="B6296" s="9">
        <v>45168.555381944447</v>
      </c>
      <c r="C6296" s="10">
        <v>45168.570416666669</v>
      </c>
      <c r="D6296" s="11" t="s">
        <v>17</v>
      </c>
      <c r="E6296" s="12" t="s">
        <v>9</v>
      </c>
      <c r="F6296" s="11" t="s">
        <v>686</v>
      </c>
      <c r="G6296" s="13"/>
      <c r="H6296" s="78"/>
      <c r="I6296" s="48">
        <f>tbl_raw_data[[#This Row],[Date Actioned]]-tbl_raw_data[[#This Row],[Date Tagged]]</f>
        <v>1.5034722222480923E-2</v>
      </c>
      <c r="J6296" s="46">
        <f>HOUR(tbl_raw_data[[#This Row],[Time_taken]])*60+MINUTE(tbl_raw_data[[#This Row],[Time_taken]])+SECOND(tbl_raw_data[[#This Row],[Time_taken]])/60</f>
        <v>21.65</v>
      </c>
      <c r="K6296" s="52">
        <f>DATE(YEAR(tbl_raw_data[[#This Row],[Date Actioned]]),MONTH(tbl_raw_data[[#This Row],[Date Actioned]]),DAY(tbl_raw_data[[#This Row],[Date Actioned]]))</f>
        <v>45168</v>
      </c>
      <c r="L6296" s="50" t="str">
        <f>UPPER(TEXT(tbl_raw_data[[#This Row],[updated_date]],"MMMM"))</f>
        <v>AUGUST</v>
      </c>
      <c r="M6296" s="50" t="str">
        <f>"WEEK "&amp; IF(ROUNDUP(DAY(tbl_raw_data[[#This Row],[updated_date]])/7,0)=5,4,ROUNDUP(DAY(tbl_raw_data[[#This Row],[updated_date]])/7,0))</f>
        <v>WEEK 4</v>
      </c>
      <c r="N6296" s="50" t="str">
        <f>UPPER(VLOOKUP(tbl_raw_data[[#This Row],[Analyst]],Settiings!$A$2:$B$16,2,0))</f>
        <v>FARDIN</v>
      </c>
      <c r="O6296" s="50" t="str">
        <f>TRIM(UPPER(tbl_raw_data[[#This Row],[Outcome]]))</f>
        <v>APPROVE</v>
      </c>
      <c r="P6296" s="50" t="str">
        <f>TRIM(UPPER(tbl_raw_data[[#This Row],[Queue Name]]))</f>
        <v>CONSUMER EXISTING</v>
      </c>
      <c r="Q6296" s="50" t="str">
        <f>IF(tbl_raw_data[[#This Row],[Time taken in min]]&lt;=Settiings!$D$2,"SLA_MET","SLA_NOT_MET")</f>
        <v>SLA_NOT_MET</v>
      </c>
      <c r="R6296" s="94"/>
    </row>
    <row r="6297" spans="1:18" x14ac:dyDescent="0.3">
      <c r="A6297" s="8" t="s">
        <v>7196</v>
      </c>
      <c r="B6297" s="9">
        <v>45168.560034722221</v>
      </c>
      <c r="C6297" s="10">
        <v>45168.569872685184</v>
      </c>
      <c r="D6297" s="11" t="s">
        <v>17</v>
      </c>
      <c r="E6297" s="12" t="s">
        <v>19</v>
      </c>
      <c r="F6297" s="11" t="s">
        <v>43</v>
      </c>
      <c r="G6297" s="13"/>
      <c r="H6297" s="78"/>
      <c r="I6297" s="48">
        <f>tbl_raw_data[[#This Row],[Date Actioned]]-tbl_raw_data[[#This Row],[Date Tagged]]</f>
        <v>9.8379629635019228E-3</v>
      </c>
      <c r="J6297" s="46">
        <f>HOUR(tbl_raw_data[[#This Row],[Time_taken]])*60+MINUTE(tbl_raw_data[[#This Row],[Time_taken]])+SECOND(tbl_raw_data[[#This Row],[Time_taken]])/60</f>
        <v>14.166666666666666</v>
      </c>
      <c r="K6297" s="52">
        <f>DATE(YEAR(tbl_raw_data[[#This Row],[Date Actioned]]),MONTH(tbl_raw_data[[#This Row],[Date Actioned]]),DAY(tbl_raw_data[[#This Row],[Date Actioned]]))</f>
        <v>45168</v>
      </c>
      <c r="L6297" s="50" t="str">
        <f>UPPER(TEXT(tbl_raw_data[[#This Row],[updated_date]],"MMMM"))</f>
        <v>AUGUST</v>
      </c>
      <c r="M6297" s="50" t="str">
        <f>"WEEK "&amp; IF(ROUNDUP(DAY(tbl_raw_data[[#This Row],[updated_date]])/7,0)=5,4,ROUNDUP(DAY(tbl_raw_data[[#This Row],[updated_date]])/7,0))</f>
        <v>WEEK 4</v>
      </c>
      <c r="N6297" s="50" t="str">
        <f>UPPER(VLOOKUP(tbl_raw_data[[#This Row],[Analyst]],Settiings!$A$2:$B$16,2,0))</f>
        <v>MERCEDES</v>
      </c>
      <c r="O6297" s="50" t="str">
        <f>TRIM(UPPER(tbl_raw_data[[#This Row],[Outcome]]))</f>
        <v>APPROVE</v>
      </c>
      <c r="P6297" s="50" t="str">
        <f>TRIM(UPPER(tbl_raw_data[[#This Row],[Queue Name]]))</f>
        <v>CONSUMER POST BUREAU</v>
      </c>
      <c r="Q6297" s="50" t="str">
        <f>IF(tbl_raw_data[[#This Row],[Time taken in min]]&lt;=Settiings!$D$2,"SLA_MET","SLA_NOT_MET")</f>
        <v>SLA_MET</v>
      </c>
      <c r="R6297" s="94"/>
    </row>
    <row r="6298" spans="1:18" x14ac:dyDescent="0.3">
      <c r="A6298" s="8" t="s">
        <v>7197</v>
      </c>
      <c r="B6298" s="9">
        <v>45168.566018518519</v>
      </c>
      <c r="C6298" s="10">
        <v>45168.568472222221</v>
      </c>
      <c r="D6298" s="11" t="s">
        <v>13</v>
      </c>
      <c r="E6298" s="12" t="s">
        <v>9</v>
      </c>
      <c r="F6298" s="11" t="s">
        <v>1228</v>
      </c>
      <c r="G6298" s="13" t="s">
        <v>17</v>
      </c>
      <c r="H6298" s="78"/>
      <c r="I6298" s="48">
        <f>tbl_raw_data[[#This Row],[Date Actioned]]-tbl_raw_data[[#This Row],[Date Tagged]]</f>
        <v>2.4537037024856545E-3</v>
      </c>
      <c r="J6298" s="46">
        <f>HOUR(tbl_raw_data[[#This Row],[Time_taken]])*60+MINUTE(tbl_raw_data[[#This Row],[Time_taken]])+SECOND(tbl_raw_data[[#This Row],[Time_taken]])/60</f>
        <v>3.5333333333333332</v>
      </c>
      <c r="K6298" s="52">
        <f>DATE(YEAR(tbl_raw_data[[#This Row],[Date Actioned]]),MONTH(tbl_raw_data[[#This Row],[Date Actioned]]),DAY(tbl_raw_data[[#This Row],[Date Actioned]]))</f>
        <v>45168</v>
      </c>
      <c r="L6298" s="50" t="str">
        <f>UPPER(TEXT(tbl_raw_data[[#This Row],[updated_date]],"MMMM"))</f>
        <v>AUGUST</v>
      </c>
      <c r="M6298" s="50" t="str">
        <f>"WEEK "&amp; IF(ROUNDUP(DAY(tbl_raw_data[[#This Row],[updated_date]])/7,0)=5,4,ROUNDUP(DAY(tbl_raw_data[[#This Row],[updated_date]])/7,0))</f>
        <v>WEEK 4</v>
      </c>
      <c r="N6298" s="50" t="str">
        <f>UPPER(VLOOKUP(tbl_raw_data[[#This Row],[Analyst]],Settiings!$A$2:$B$16,2,0))</f>
        <v>RAJ</v>
      </c>
      <c r="O6298" s="50" t="str">
        <f>TRIM(UPPER(tbl_raw_data[[#This Row],[Outcome]]))</f>
        <v>APPROVE</v>
      </c>
      <c r="P6298" s="50" t="str">
        <f>TRIM(UPPER(tbl_raw_data[[#This Row],[Queue Name]]))</f>
        <v>CONSUMER EXISTING</v>
      </c>
      <c r="Q6298" s="50" t="str">
        <f>IF(tbl_raw_data[[#This Row],[Time taken in min]]&lt;=Settiings!$D$2,"SLA_MET","SLA_NOT_MET")</f>
        <v>SLA_MET</v>
      </c>
      <c r="R6298" s="94"/>
    </row>
    <row r="6299" spans="1:18" x14ac:dyDescent="0.3">
      <c r="A6299" s="8" t="s">
        <v>7198</v>
      </c>
      <c r="B6299" s="9">
        <v>45168.566203703704</v>
      </c>
      <c r="C6299" s="10">
        <v>45168.577951388892</v>
      </c>
      <c r="D6299" s="11" t="s">
        <v>17</v>
      </c>
      <c r="E6299" s="12" t="s">
        <v>19</v>
      </c>
      <c r="F6299" s="11" t="s">
        <v>16</v>
      </c>
      <c r="G6299" s="13"/>
      <c r="H6299" s="78"/>
      <c r="I6299" s="48">
        <f>tbl_raw_data[[#This Row],[Date Actioned]]-tbl_raw_data[[#This Row],[Date Tagged]]</f>
        <v>1.1747685188311152E-2</v>
      </c>
      <c r="J6299" s="46">
        <f>HOUR(tbl_raw_data[[#This Row],[Time_taken]])*60+MINUTE(tbl_raw_data[[#This Row],[Time_taken]])+SECOND(tbl_raw_data[[#This Row],[Time_taken]])/60</f>
        <v>16.916666666666668</v>
      </c>
      <c r="K6299" s="52">
        <f>DATE(YEAR(tbl_raw_data[[#This Row],[Date Actioned]]),MONTH(tbl_raw_data[[#This Row],[Date Actioned]]),DAY(tbl_raw_data[[#This Row],[Date Actioned]]))</f>
        <v>45168</v>
      </c>
      <c r="L6299" s="50" t="str">
        <f>UPPER(TEXT(tbl_raw_data[[#This Row],[updated_date]],"MMMM"))</f>
        <v>AUGUST</v>
      </c>
      <c r="M6299" s="50" t="str">
        <f>"WEEK "&amp; IF(ROUNDUP(DAY(tbl_raw_data[[#This Row],[updated_date]])/7,0)=5,4,ROUNDUP(DAY(tbl_raw_data[[#This Row],[updated_date]])/7,0))</f>
        <v>WEEK 4</v>
      </c>
      <c r="N6299" s="50" t="str">
        <f>UPPER(VLOOKUP(tbl_raw_data[[#This Row],[Analyst]],Settiings!$A$2:$B$16,2,0))</f>
        <v>CAMROOON</v>
      </c>
      <c r="O6299" s="50" t="str">
        <f>TRIM(UPPER(tbl_raw_data[[#This Row],[Outcome]]))</f>
        <v>APPROVE</v>
      </c>
      <c r="P6299" s="50" t="str">
        <f>TRIM(UPPER(tbl_raw_data[[#This Row],[Queue Name]]))</f>
        <v>CONSUMER POST BUREAU</v>
      </c>
      <c r="Q6299" s="50" t="str">
        <f>IF(tbl_raw_data[[#This Row],[Time taken in min]]&lt;=Settiings!$D$2,"SLA_MET","SLA_NOT_MET")</f>
        <v>SLA_MET</v>
      </c>
      <c r="R6299" s="94"/>
    </row>
    <row r="6300" spans="1:18" x14ac:dyDescent="0.3">
      <c r="A6300" s="8" t="s">
        <v>7199</v>
      </c>
      <c r="B6300" s="9">
        <v>45168.566365740742</v>
      </c>
      <c r="C6300" s="10">
        <v>45168.576932870368</v>
      </c>
      <c r="D6300" s="11" t="s">
        <v>13</v>
      </c>
      <c r="E6300" s="12" t="s">
        <v>47</v>
      </c>
      <c r="F6300" s="11" t="s">
        <v>53</v>
      </c>
      <c r="G6300" s="13" t="s">
        <v>17</v>
      </c>
      <c r="H6300" s="78"/>
      <c r="I6300" s="48">
        <f>tbl_raw_data[[#This Row],[Date Actioned]]-tbl_raw_data[[#This Row],[Date Tagged]]</f>
        <v>1.056712962599704E-2</v>
      </c>
      <c r="J6300" s="46">
        <f>HOUR(tbl_raw_data[[#This Row],[Time_taken]])*60+MINUTE(tbl_raw_data[[#This Row],[Time_taken]])+SECOND(tbl_raw_data[[#This Row],[Time_taken]])/60</f>
        <v>15.216666666666667</v>
      </c>
      <c r="K6300" s="52">
        <f>DATE(YEAR(tbl_raw_data[[#This Row],[Date Actioned]]),MONTH(tbl_raw_data[[#This Row],[Date Actioned]]),DAY(tbl_raw_data[[#This Row],[Date Actioned]]))</f>
        <v>45168</v>
      </c>
      <c r="L6300" s="50" t="str">
        <f>UPPER(TEXT(tbl_raw_data[[#This Row],[updated_date]],"MMMM"))</f>
        <v>AUGUST</v>
      </c>
      <c r="M6300" s="50" t="str">
        <f>"WEEK "&amp; IF(ROUNDUP(DAY(tbl_raw_data[[#This Row],[updated_date]])/7,0)=5,4,ROUNDUP(DAY(tbl_raw_data[[#This Row],[updated_date]])/7,0))</f>
        <v>WEEK 4</v>
      </c>
      <c r="N6300" s="50" t="str">
        <f>UPPER(VLOOKUP(tbl_raw_data[[#This Row],[Analyst]],Settiings!$A$2:$B$16,2,0))</f>
        <v>NAVED</v>
      </c>
      <c r="O6300" s="50" t="str">
        <f>TRIM(UPPER(tbl_raw_data[[#This Row],[Outcome]]))</f>
        <v>APPROVE</v>
      </c>
      <c r="P6300" s="50" t="str">
        <f>TRIM(UPPER(tbl_raw_data[[#This Row],[Queue Name]]))</f>
        <v>CONSUMER PRE BUREAU</v>
      </c>
      <c r="Q6300" s="50" t="str">
        <f>IF(tbl_raw_data[[#This Row],[Time taken in min]]&lt;=Settiings!$D$2,"SLA_MET","SLA_NOT_MET")</f>
        <v>SLA_MET</v>
      </c>
      <c r="R6300" s="94"/>
    </row>
    <row r="6301" spans="1:18" x14ac:dyDescent="0.3">
      <c r="A6301" s="8" t="s">
        <v>7200</v>
      </c>
      <c r="B6301" s="9">
        <v>45168.567256944443</v>
      </c>
      <c r="C6301" s="10">
        <v>45168.574317129627</v>
      </c>
      <c r="D6301" s="11" t="s">
        <v>13</v>
      </c>
      <c r="E6301" s="12" t="s">
        <v>47</v>
      </c>
      <c r="F6301" s="11" t="s">
        <v>1228</v>
      </c>
      <c r="G6301" s="13" t="s">
        <v>41</v>
      </c>
      <c r="H6301" s="78"/>
      <c r="I6301" s="48">
        <f>tbl_raw_data[[#This Row],[Date Actioned]]-tbl_raw_data[[#This Row],[Date Tagged]]</f>
        <v>7.0601851839455776E-3</v>
      </c>
      <c r="J6301" s="46">
        <f>HOUR(tbl_raw_data[[#This Row],[Time_taken]])*60+MINUTE(tbl_raw_data[[#This Row],[Time_taken]])+SECOND(tbl_raw_data[[#This Row],[Time_taken]])/60</f>
        <v>10.166666666666666</v>
      </c>
      <c r="K6301" s="52">
        <f>DATE(YEAR(tbl_raw_data[[#This Row],[Date Actioned]]),MONTH(tbl_raw_data[[#This Row],[Date Actioned]]),DAY(tbl_raw_data[[#This Row],[Date Actioned]]))</f>
        <v>45168</v>
      </c>
      <c r="L6301" s="50" t="str">
        <f>UPPER(TEXT(tbl_raw_data[[#This Row],[updated_date]],"MMMM"))</f>
        <v>AUGUST</v>
      </c>
      <c r="M6301" s="50" t="str">
        <f>"WEEK "&amp; IF(ROUNDUP(DAY(tbl_raw_data[[#This Row],[updated_date]])/7,0)=5,4,ROUNDUP(DAY(tbl_raw_data[[#This Row],[updated_date]])/7,0))</f>
        <v>WEEK 4</v>
      </c>
      <c r="N6301" s="50" t="str">
        <f>UPPER(VLOOKUP(tbl_raw_data[[#This Row],[Analyst]],Settiings!$A$2:$B$16,2,0))</f>
        <v>RAJ</v>
      </c>
      <c r="O6301" s="50" t="str">
        <f>TRIM(UPPER(tbl_raw_data[[#This Row],[Outcome]]))</f>
        <v>APPROVE</v>
      </c>
      <c r="P6301" s="50" t="str">
        <f>TRIM(UPPER(tbl_raw_data[[#This Row],[Queue Name]]))</f>
        <v>CONSUMER PRE BUREAU</v>
      </c>
      <c r="Q6301" s="50" t="str">
        <f>IF(tbl_raw_data[[#This Row],[Time taken in min]]&lt;=Settiings!$D$2,"SLA_MET","SLA_NOT_MET")</f>
        <v>SLA_MET</v>
      </c>
      <c r="R6301" s="94"/>
    </row>
    <row r="6302" spans="1:18" x14ac:dyDescent="0.3">
      <c r="A6302" s="8" t="s">
        <v>7201</v>
      </c>
      <c r="B6302" s="9">
        <v>45168.56890046296</v>
      </c>
      <c r="C6302" s="10">
        <v>45168.574687499997</v>
      </c>
      <c r="D6302" s="11" t="s">
        <v>13</v>
      </c>
      <c r="E6302" s="12" t="s">
        <v>9</v>
      </c>
      <c r="F6302" s="11" t="s">
        <v>10</v>
      </c>
      <c r="G6302" s="13"/>
      <c r="H6302" s="78"/>
      <c r="I6302" s="48">
        <f>tbl_raw_data[[#This Row],[Date Actioned]]-tbl_raw_data[[#This Row],[Date Tagged]]</f>
        <v>5.7870370364980772E-3</v>
      </c>
      <c r="J6302" s="46">
        <f>HOUR(tbl_raw_data[[#This Row],[Time_taken]])*60+MINUTE(tbl_raw_data[[#This Row],[Time_taken]])+SECOND(tbl_raw_data[[#This Row],[Time_taken]])/60</f>
        <v>8.3333333333333339</v>
      </c>
      <c r="K6302" s="52">
        <f>DATE(YEAR(tbl_raw_data[[#This Row],[Date Actioned]]),MONTH(tbl_raw_data[[#This Row],[Date Actioned]]),DAY(tbl_raw_data[[#This Row],[Date Actioned]]))</f>
        <v>45168</v>
      </c>
      <c r="L6302" s="50" t="str">
        <f>UPPER(TEXT(tbl_raw_data[[#This Row],[updated_date]],"MMMM"))</f>
        <v>AUGUST</v>
      </c>
      <c r="M6302" s="50" t="str">
        <f>"WEEK "&amp; IF(ROUNDUP(DAY(tbl_raw_data[[#This Row],[updated_date]])/7,0)=5,4,ROUNDUP(DAY(tbl_raw_data[[#This Row],[updated_date]])/7,0))</f>
        <v>WEEK 4</v>
      </c>
      <c r="N6302" s="50" t="str">
        <f>UPPER(VLOOKUP(tbl_raw_data[[#This Row],[Analyst]],Settiings!$A$2:$B$16,2,0))</f>
        <v>NITESH</v>
      </c>
      <c r="O6302" s="50" t="str">
        <f>TRIM(UPPER(tbl_raw_data[[#This Row],[Outcome]]))</f>
        <v>APPROVE</v>
      </c>
      <c r="P6302" s="50" t="str">
        <f>TRIM(UPPER(tbl_raw_data[[#This Row],[Queue Name]]))</f>
        <v>CONSUMER EXISTING</v>
      </c>
      <c r="Q6302" s="50" t="str">
        <f>IF(tbl_raw_data[[#This Row],[Time taken in min]]&lt;=Settiings!$D$2,"SLA_MET","SLA_NOT_MET")</f>
        <v>SLA_MET</v>
      </c>
      <c r="R6302" s="94"/>
    </row>
    <row r="6303" spans="1:18" x14ac:dyDescent="0.3">
      <c r="A6303" s="8" t="s">
        <v>7202</v>
      </c>
      <c r="B6303" s="9">
        <v>45168.574004629627</v>
      </c>
      <c r="C6303" s="10">
        <v>45168.575740740744</v>
      </c>
      <c r="D6303" s="11" t="s">
        <v>13</v>
      </c>
      <c r="E6303" s="12" t="s">
        <v>9</v>
      </c>
      <c r="F6303" s="11" t="s">
        <v>1228</v>
      </c>
      <c r="G6303" s="13" t="s">
        <v>128</v>
      </c>
      <c r="H6303" s="78"/>
      <c r="I6303" s="48">
        <f>tbl_raw_data[[#This Row],[Date Actioned]]-tbl_raw_data[[#This Row],[Date Tagged]]</f>
        <v>1.7361111167701893E-3</v>
      </c>
      <c r="J6303" s="46">
        <f>HOUR(tbl_raw_data[[#This Row],[Time_taken]])*60+MINUTE(tbl_raw_data[[#This Row],[Time_taken]])+SECOND(tbl_raw_data[[#This Row],[Time_taken]])/60</f>
        <v>2.5</v>
      </c>
      <c r="K6303" s="52">
        <f>DATE(YEAR(tbl_raw_data[[#This Row],[Date Actioned]]),MONTH(tbl_raw_data[[#This Row],[Date Actioned]]),DAY(tbl_raw_data[[#This Row],[Date Actioned]]))</f>
        <v>45168</v>
      </c>
      <c r="L6303" s="50" t="str">
        <f>UPPER(TEXT(tbl_raw_data[[#This Row],[updated_date]],"MMMM"))</f>
        <v>AUGUST</v>
      </c>
      <c r="M6303" s="50" t="str">
        <f>"WEEK "&amp; IF(ROUNDUP(DAY(tbl_raw_data[[#This Row],[updated_date]])/7,0)=5,4,ROUNDUP(DAY(tbl_raw_data[[#This Row],[updated_date]])/7,0))</f>
        <v>WEEK 4</v>
      </c>
      <c r="N6303" s="50" t="str">
        <f>UPPER(VLOOKUP(tbl_raw_data[[#This Row],[Analyst]],Settiings!$A$2:$B$16,2,0))</f>
        <v>RAJ</v>
      </c>
      <c r="O6303" s="50" t="str">
        <f>TRIM(UPPER(tbl_raw_data[[#This Row],[Outcome]]))</f>
        <v>APPROVE</v>
      </c>
      <c r="P6303" s="50" t="str">
        <f>TRIM(UPPER(tbl_raw_data[[#This Row],[Queue Name]]))</f>
        <v>CONSUMER EXISTING</v>
      </c>
      <c r="Q6303" s="50" t="str">
        <f>IF(tbl_raw_data[[#This Row],[Time taken in min]]&lt;=Settiings!$D$2,"SLA_MET","SLA_NOT_MET")</f>
        <v>SLA_MET</v>
      </c>
      <c r="R6303" s="94"/>
    </row>
    <row r="6304" spans="1:18" x14ac:dyDescent="0.3">
      <c r="A6304" s="8" t="s">
        <v>7203</v>
      </c>
      <c r="B6304" s="9">
        <v>45168.581122685187</v>
      </c>
      <c r="C6304" s="10">
        <v>45168.584131944444</v>
      </c>
      <c r="D6304" s="11" t="s">
        <v>13</v>
      </c>
      <c r="E6304" s="12" t="s">
        <v>9</v>
      </c>
      <c r="F6304" s="11" t="s">
        <v>1228</v>
      </c>
      <c r="G6304" s="13"/>
      <c r="H6304" s="78"/>
      <c r="I6304" s="48">
        <f>tbl_raw_data[[#This Row],[Date Actioned]]-tbl_raw_data[[#This Row],[Date Tagged]]</f>
        <v>3.009259256941732E-3</v>
      </c>
      <c r="J6304" s="46">
        <f>HOUR(tbl_raw_data[[#This Row],[Time_taken]])*60+MINUTE(tbl_raw_data[[#This Row],[Time_taken]])+SECOND(tbl_raw_data[[#This Row],[Time_taken]])/60</f>
        <v>4.333333333333333</v>
      </c>
      <c r="K6304" s="52">
        <f>DATE(YEAR(tbl_raw_data[[#This Row],[Date Actioned]]),MONTH(tbl_raw_data[[#This Row],[Date Actioned]]),DAY(tbl_raw_data[[#This Row],[Date Actioned]]))</f>
        <v>45168</v>
      </c>
      <c r="L6304" s="50" t="str">
        <f>UPPER(TEXT(tbl_raw_data[[#This Row],[updated_date]],"MMMM"))</f>
        <v>AUGUST</v>
      </c>
      <c r="M6304" s="50" t="str">
        <f>"WEEK "&amp; IF(ROUNDUP(DAY(tbl_raw_data[[#This Row],[updated_date]])/7,0)=5,4,ROUNDUP(DAY(tbl_raw_data[[#This Row],[updated_date]])/7,0))</f>
        <v>WEEK 4</v>
      </c>
      <c r="N6304" s="50" t="str">
        <f>UPPER(VLOOKUP(tbl_raw_data[[#This Row],[Analyst]],Settiings!$A$2:$B$16,2,0))</f>
        <v>RAJ</v>
      </c>
      <c r="O6304" s="50" t="str">
        <f>TRIM(UPPER(tbl_raw_data[[#This Row],[Outcome]]))</f>
        <v>APPROVE</v>
      </c>
      <c r="P6304" s="50" t="str">
        <f>TRIM(UPPER(tbl_raw_data[[#This Row],[Queue Name]]))</f>
        <v>CONSUMER EXISTING</v>
      </c>
      <c r="Q6304" s="50" t="str">
        <f>IF(tbl_raw_data[[#This Row],[Time taken in min]]&lt;=Settiings!$D$2,"SLA_MET","SLA_NOT_MET")</f>
        <v>SLA_MET</v>
      </c>
      <c r="R6304" s="94"/>
    </row>
    <row r="6305" spans="1:18" x14ac:dyDescent="0.3">
      <c r="A6305" s="8" t="s">
        <v>7204</v>
      </c>
      <c r="B6305" s="9">
        <v>45168.581122685187</v>
      </c>
      <c r="C6305" s="10">
        <v>45168.587650462963</v>
      </c>
      <c r="D6305" s="11" t="s">
        <v>13</v>
      </c>
      <c r="E6305" s="12" t="s">
        <v>9</v>
      </c>
      <c r="F6305" s="11" t="s">
        <v>10</v>
      </c>
      <c r="G6305" s="13" t="s">
        <v>17</v>
      </c>
      <c r="H6305" s="78"/>
      <c r="I6305" s="48">
        <f>tbl_raw_data[[#This Row],[Date Actioned]]-tbl_raw_data[[#This Row],[Date Tagged]]</f>
        <v>6.5277777757728472E-3</v>
      </c>
      <c r="J6305" s="46">
        <f>HOUR(tbl_raw_data[[#This Row],[Time_taken]])*60+MINUTE(tbl_raw_data[[#This Row],[Time_taken]])+SECOND(tbl_raw_data[[#This Row],[Time_taken]])/60</f>
        <v>9.4</v>
      </c>
      <c r="K6305" s="52">
        <f>DATE(YEAR(tbl_raw_data[[#This Row],[Date Actioned]]),MONTH(tbl_raw_data[[#This Row],[Date Actioned]]),DAY(tbl_raw_data[[#This Row],[Date Actioned]]))</f>
        <v>45168</v>
      </c>
      <c r="L6305" s="50" t="str">
        <f>UPPER(TEXT(tbl_raw_data[[#This Row],[updated_date]],"MMMM"))</f>
        <v>AUGUST</v>
      </c>
      <c r="M6305" s="50" t="str">
        <f>"WEEK "&amp; IF(ROUNDUP(DAY(tbl_raw_data[[#This Row],[updated_date]])/7,0)=5,4,ROUNDUP(DAY(tbl_raw_data[[#This Row],[updated_date]])/7,0))</f>
        <v>WEEK 4</v>
      </c>
      <c r="N6305" s="50" t="str">
        <f>UPPER(VLOOKUP(tbl_raw_data[[#This Row],[Analyst]],Settiings!$A$2:$B$16,2,0))</f>
        <v>NITESH</v>
      </c>
      <c r="O6305" s="50" t="str">
        <f>TRIM(UPPER(tbl_raw_data[[#This Row],[Outcome]]))</f>
        <v>APPROVE</v>
      </c>
      <c r="P6305" s="50" t="str">
        <f>TRIM(UPPER(tbl_raw_data[[#This Row],[Queue Name]]))</f>
        <v>CONSUMER EXISTING</v>
      </c>
      <c r="Q6305" s="50" t="str">
        <f>IF(tbl_raw_data[[#This Row],[Time taken in min]]&lt;=Settiings!$D$2,"SLA_MET","SLA_NOT_MET")</f>
        <v>SLA_MET</v>
      </c>
      <c r="R6305" s="94"/>
    </row>
    <row r="6306" spans="1:18" x14ac:dyDescent="0.3">
      <c r="A6306" s="8" t="s">
        <v>7205</v>
      </c>
      <c r="B6306" s="9">
        <v>45168.58353009259</v>
      </c>
      <c r="C6306" s="10">
        <v>45168.586585648147</v>
      </c>
      <c r="D6306" s="11" t="s">
        <v>13</v>
      </c>
      <c r="E6306" s="12" t="s">
        <v>19</v>
      </c>
      <c r="F6306" s="11" t="s">
        <v>1228</v>
      </c>
      <c r="G6306" s="13" t="s">
        <v>41</v>
      </c>
      <c r="H6306" s="78"/>
      <c r="I6306" s="48">
        <f>tbl_raw_data[[#This Row],[Date Actioned]]-tbl_raw_data[[#This Row],[Date Tagged]]</f>
        <v>3.055555556784384E-3</v>
      </c>
      <c r="J6306" s="46">
        <f>HOUR(tbl_raw_data[[#This Row],[Time_taken]])*60+MINUTE(tbl_raw_data[[#This Row],[Time_taken]])+SECOND(tbl_raw_data[[#This Row],[Time_taken]])/60</f>
        <v>4.4000000000000004</v>
      </c>
      <c r="K6306" s="52">
        <f>DATE(YEAR(tbl_raw_data[[#This Row],[Date Actioned]]),MONTH(tbl_raw_data[[#This Row],[Date Actioned]]),DAY(tbl_raw_data[[#This Row],[Date Actioned]]))</f>
        <v>45168</v>
      </c>
      <c r="L6306" s="50" t="str">
        <f>UPPER(TEXT(tbl_raw_data[[#This Row],[updated_date]],"MMMM"))</f>
        <v>AUGUST</v>
      </c>
      <c r="M6306" s="50" t="str">
        <f>"WEEK "&amp; IF(ROUNDUP(DAY(tbl_raw_data[[#This Row],[updated_date]])/7,0)=5,4,ROUNDUP(DAY(tbl_raw_data[[#This Row],[updated_date]])/7,0))</f>
        <v>WEEK 4</v>
      </c>
      <c r="N6306" s="50" t="str">
        <f>UPPER(VLOOKUP(tbl_raw_data[[#This Row],[Analyst]],Settiings!$A$2:$B$16,2,0))</f>
        <v>RAJ</v>
      </c>
      <c r="O6306" s="50" t="str">
        <f>TRIM(UPPER(tbl_raw_data[[#This Row],[Outcome]]))</f>
        <v>APPROVE</v>
      </c>
      <c r="P6306" s="50" t="str">
        <f>TRIM(UPPER(tbl_raw_data[[#This Row],[Queue Name]]))</f>
        <v>CONSUMER POST BUREAU</v>
      </c>
      <c r="Q6306" s="50" t="str">
        <f>IF(tbl_raw_data[[#This Row],[Time taken in min]]&lt;=Settiings!$D$2,"SLA_MET","SLA_NOT_MET")</f>
        <v>SLA_MET</v>
      </c>
      <c r="R6306" s="94"/>
    </row>
    <row r="6307" spans="1:18" x14ac:dyDescent="0.3">
      <c r="A6307" s="8" t="s">
        <v>7206</v>
      </c>
      <c r="B6307" s="9">
        <v>45168.587847222225</v>
      </c>
      <c r="C6307" s="10">
        <v>45168.58971064815</v>
      </c>
      <c r="D6307" s="11" t="s">
        <v>13</v>
      </c>
      <c r="E6307" s="12" t="s">
        <v>47</v>
      </c>
      <c r="F6307" s="11" t="s">
        <v>1222</v>
      </c>
      <c r="G6307" s="13"/>
      <c r="H6307" s="78"/>
      <c r="I6307" s="48">
        <f>tbl_raw_data[[#This Row],[Date Actioned]]-tbl_raw_data[[#This Row],[Date Tagged]]</f>
        <v>1.8634259249665774E-3</v>
      </c>
      <c r="J6307" s="46">
        <f>HOUR(tbl_raw_data[[#This Row],[Time_taken]])*60+MINUTE(tbl_raw_data[[#This Row],[Time_taken]])+SECOND(tbl_raw_data[[#This Row],[Time_taken]])/60</f>
        <v>2.6833333333333336</v>
      </c>
      <c r="K6307" s="52">
        <f>DATE(YEAR(tbl_raw_data[[#This Row],[Date Actioned]]),MONTH(tbl_raw_data[[#This Row],[Date Actioned]]),DAY(tbl_raw_data[[#This Row],[Date Actioned]]))</f>
        <v>45168</v>
      </c>
      <c r="L6307" s="50" t="str">
        <f>UPPER(TEXT(tbl_raw_data[[#This Row],[updated_date]],"MMMM"))</f>
        <v>AUGUST</v>
      </c>
      <c r="M6307" s="50" t="str">
        <f>"WEEK "&amp; IF(ROUNDUP(DAY(tbl_raw_data[[#This Row],[updated_date]])/7,0)=5,4,ROUNDUP(DAY(tbl_raw_data[[#This Row],[updated_date]])/7,0))</f>
        <v>WEEK 4</v>
      </c>
      <c r="N6307" s="50" t="str">
        <f>UPPER(VLOOKUP(tbl_raw_data[[#This Row],[Analyst]],Settiings!$A$2:$B$16,2,0))</f>
        <v>HARDIK</v>
      </c>
      <c r="O6307" s="50" t="str">
        <f>TRIM(UPPER(tbl_raw_data[[#This Row],[Outcome]]))</f>
        <v>APPROVE</v>
      </c>
      <c r="P6307" s="50" t="str">
        <f>TRIM(UPPER(tbl_raw_data[[#This Row],[Queue Name]]))</f>
        <v>CONSUMER PRE BUREAU</v>
      </c>
      <c r="Q6307" s="50" t="str">
        <f>IF(tbl_raw_data[[#This Row],[Time taken in min]]&lt;=Settiings!$D$2,"SLA_MET","SLA_NOT_MET")</f>
        <v>SLA_MET</v>
      </c>
      <c r="R6307" s="94"/>
    </row>
    <row r="6308" spans="1:18" x14ac:dyDescent="0.3">
      <c r="A6308" s="8" t="s">
        <v>7207</v>
      </c>
      <c r="B6308" s="9">
        <v>45168.589513888888</v>
      </c>
      <c r="C6308" s="10">
        <v>45168.597627314812</v>
      </c>
      <c r="D6308" s="11" t="s">
        <v>17</v>
      </c>
      <c r="E6308" s="12" t="s">
        <v>19</v>
      </c>
      <c r="F6308" s="11" t="s">
        <v>76</v>
      </c>
      <c r="G6308" s="13"/>
      <c r="H6308" s="78"/>
      <c r="I6308" s="48">
        <f>tbl_raw_data[[#This Row],[Date Actioned]]-tbl_raw_data[[#This Row],[Date Tagged]]</f>
        <v>8.1134259235113859E-3</v>
      </c>
      <c r="J6308" s="46">
        <f>HOUR(tbl_raw_data[[#This Row],[Time_taken]])*60+MINUTE(tbl_raw_data[[#This Row],[Time_taken]])+SECOND(tbl_raw_data[[#This Row],[Time_taken]])/60</f>
        <v>11.683333333333334</v>
      </c>
      <c r="K6308" s="52">
        <f>DATE(YEAR(tbl_raw_data[[#This Row],[Date Actioned]]),MONTH(tbl_raw_data[[#This Row],[Date Actioned]]),DAY(tbl_raw_data[[#This Row],[Date Actioned]]))</f>
        <v>45168</v>
      </c>
      <c r="L6308" s="50" t="str">
        <f>UPPER(TEXT(tbl_raw_data[[#This Row],[updated_date]],"MMMM"))</f>
        <v>AUGUST</v>
      </c>
      <c r="M6308" s="50" t="str">
        <f>"WEEK "&amp; IF(ROUNDUP(DAY(tbl_raw_data[[#This Row],[updated_date]])/7,0)=5,4,ROUNDUP(DAY(tbl_raw_data[[#This Row],[updated_date]])/7,0))</f>
        <v>WEEK 4</v>
      </c>
      <c r="N6308" s="50" t="str">
        <f>UPPER(VLOOKUP(tbl_raw_data[[#This Row],[Analyst]],Settiings!$A$2:$B$16,2,0))</f>
        <v>ROHAN</v>
      </c>
      <c r="O6308" s="50" t="str">
        <f>TRIM(UPPER(tbl_raw_data[[#This Row],[Outcome]]))</f>
        <v>APPROVE</v>
      </c>
      <c r="P6308" s="50" t="str">
        <f>TRIM(UPPER(tbl_raw_data[[#This Row],[Queue Name]]))</f>
        <v>CONSUMER POST BUREAU</v>
      </c>
      <c r="Q6308" s="50" t="str">
        <f>IF(tbl_raw_data[[#This Row],[Time taken in min]]&lt;=Settiings!$D$2,"SLA_MET","SLA_NOT_MET")</f>
        <v>SLA_MET</v>
      </c>
      <c r="R6308" s="94"/>
    </row>
    <row r="6309" spans="1:18" x14ac:dyDescent="0.3">
      <c r="A6309" s="8" t="s">
        <v>7208</v>
      </c>
      <c r="B6309" s="9">
        <v>45168.592523148145</v>
      </c>
      <c r="C6309" s="10">
        <v>45168.597129629627</v>
      </c>
      <c r="D6309" s="11" t="s">
        <v>13</v>
      </c>
      <c r="E6309" s="12" t="s">
        <v>9</v>
      </c>
      <c r="F6309" s="11" t="s">
        <v>1228</v>
      </c>
      <c r="G6309" s="13"/>
      <c r="H6309" s="78"/>
      <c r="I6309" s="48">
        <f>tbl_raw_data[[#This Row],[Date Actioned]]-tbl_raw_data[[#This Row],[Date Tagged]]</f>
        <v>4.6064814814599231E-3</v>
      </c>
      <c r="J6309" s="46">
        <f>HOUR(tbl_raw_data[[#This Row],[Time_taken]])*60+MINUTE(tbl_raw_data[[#This Row],[Time_taken]])+SECOND(tbl_raw_data[[#This Row],[Time_taken]])/60</f>
        <v>6.6333333333333329</v>
      </c>
      <c r="K6309" s="52">
        <f>DATE(YEAR(tbl_raw_data[[#This Row],[Date Actioned]]),MONTH(tbl_raw_data[[#This Row],[Date Actioned]]),DAY(tbl_raw_data[[#This Row],[Date Actioned]]))</f>
        <v>45168</v>
      </c>
      <c r="L6309" s="50" t="str">
        <f>UPPER(TEXT(tbl_raw_data[[#This Row],[updated_date]],"MMMM"))</f>
        <v>AUGUST</v>
      </c>
      <c r="M6309" s="50" t="str">
        <f>"WEEK "&amp; IF(ROUNDUP(DAY(tbl_raw_data[[#This Row],[updated_date]])/7,0)=5,4,ROUNDUP(DAY(tbl_raw_data[[#This Row],[updated_date]])/7,0))</f>
        <v>WEEK 4</v>
      </c>
      <c r="N6309" s="50" t="str">
        <f>UPPER(VLOOKUP(tbl_raw_data[[#This Row],[Analyst]],Settiings!$A$2:$B$16,2,0))</f>
        <v>RAJ</v>
      </c>
      <c r="O6309" s="50" t="str">
        <f>TRIM(UPPER(tbl_raw_data[[#This Row],[Outcome]]))</f>
        <v>APPROVE</v>
      </c>
      <c r="P6309" s="50" t="str">
        <f>TRIM(UPPER(tbl_raw_data[[#This Row],[Queue Name]]))</f>
        <v>CONSUMER EXISTING</v>
      </c>
      <c r="Q6309" s="50" t="str">
        <f>IF(tbl_raw_data[[#This Row],[Time taken in min]]&lt;=Settiings!$D$2,"SLA_MET","SLA_NOT_MET")</f>
        <v>SLA_MET</v>
      </c>
      <c r="R6309" s="94"/>
    </row>
    <row r="6310" spans="1:18" x14ac:dyDescent="0.3">
      <c r="A6310" s="8" t="s">
        <v>7209</v>
      </c>
      <c r="B6310" s="9">
        <v>45168.5937037037</v>
      </c>
      <c r="C6310" s="10">
        <v>45168.601319444446</v>
      </c>
      <c r="D6310" s="11" t="s">
        <v>17</v>
      </c>
      <c r="E6310" s="12" t="s">
        <v>9</v>
      </c>
      <c r="F6310" s="11" t="s">
        <v>16</v>
      </c>
      <c r="G6310" s="13"/>
      <c r="H6310" s="78"/>
      <c r="I6310" s="48">
        <f>tbl_raw_data[[#This Row],[Date Actioned]]-tbl_raw_data[[#This Row],[Date Tagged]]</f>
        <v>7.6157407456776127E-3</v>
      </c>
      <c r="J6310" s="46">
        <f>HOUR(tbl_raw_data[[#This Row],[Time_taken]])*60+MINUTE(tbl_raw_data[[#This Row],[Time_taken]])+SECOND(tbl_raw_data[[#This Row],[Time_taken]])/60</f>
        <v>10.966666666666667</v>
      </c>
      <c r="K6310" s="52">
        <f>DATE(YEAR(tbl_raw_data[[#This Row],[Date Actioned]]),MONTH(tbl_raw_data[[#This Row],[Date Actioned]]),DAY(tbl_raw_data[[#This Row],[Date Actioned]]))</f>
        <v>45168</v>
      </c>
      <c r="L6310" s="50" t="str">
        <f>UPPER(TEXT(tbl_raw_data[[#This Row],[updated_date]],"MMMM"))</f>
        <v>AUGUST</v>
      </c>
      <c r="M6310" s="50" t="str">
        <f>"WEEK "&amp; IF(ROUNDUP(DAY(tbl_raw_data[[#This Row],[updated_date]])/7,0)=5,4,ROUNDUP(DAY(tbl_raw_data[[#This Row],[updated_date]])/7,0))</f>
        <v>WEEK 4</v>
      </c>
      <c r="N6310" s="50" t="str">
        <f>UPPER(VLOOKUP(tbl_raw_data[[#This Row],[Analyst]],Settiings!$A$2:$B$16,2,0))</f>
        <v>CAMROOON</v>
      </c>
      <c r="O6310" s="50" t="str">
        <f>TRIM(UPPER(tbl_raw_data[[#This Row],[Outcome]]))</f>
        <v>APPROVE</v>
      </c>
      <c r="P6310" s="50" t="str">
        <f>TRIM(UPPER(tbl_raw_data[[#This Row],[Queue Name]]))</f>
        <v>CONSUMER EXISTING</v>
      </c>
      <c r="Q6310" s="50" t="str">
        <f>IF(tbl_raw_data[[#This Row],[Time taken in min]]&lt;=Settiings!$D$2,"SLA_MET","SLA_NOT_MET")</f>
        <v>SLA_MET</v>
      </c>
      <c r="R6310" s="94"/>
    </row>
    <row r="6311" spans="1:18" x14ac:dyDescent="0.3">
      <c r="A6311" s="8" t="s">
        <v>7210</v>
      </c>
      <c r="B6311" s="9">
        <v>45168.599236111113</v>
      </c>
      <c r="C6311" s="10">
        <v>45168.605486111112</v>
      </c>
      <c r="D6311" s="11" t="s">
        <v>17</v>
      </c>
      <c r="E6311" s="12" t="s">
        <v>19</v>
      </c>
      <c r="F6311" s="11" t="s">
        <v>686</v>
      </c>
      <c r="G6311" s="13"/>
      <c r="H6311" s="78"/>
      <c r="I6311" s="48">
        <f>tbl_raw_data[[#This Row],[Date Actioned]]-tbl_raw_data[[#This Row],[Date Tagged]]</f>
        <v>6.2499999985448085E-3</v>
      </c>
      <c r="J6311" s="46">
        <f>HOUR(tbl_raw_data[[#This Row],[Time_taken]])*60+MINUTE(tbl_raw_data[[#This Row],[Time_taken]])+SECOND(tbl_raw_data[[#This Row],[Time_taken]])/60</f>
        <v>9</v>
      </c>
      <c r="K6311" s="52">
        <f>DATE(YEAR(tbl_raw_data[[#This Row],[Date Actioned]]),MONTH(tbl_raw_data[[#This Row],[Date Actioned]]),DAY(tbl_raw_data[[#This Row],[Date Actioned]]))</f>
        <v>45168</v>
      </c>
      <c r="L6311" s="50" t="str">
        <f>UPPER(TEXT(tbl_raw_data[[#This Row],[updated_date]],"MMMM"))</f>
        <v>AUGUST</v>
      </c>
      <c r="M6311" s="50" t="str">
        <f>"WEEK "&amp; IF(ROUNDUP(DAY(tbl_raw_data[[#This Row],[updated_date]])/7,0)=5,4,ROUNDUP(DAY(tbl_raw_data[[#This Row],[updated_date]])/7,0))</f>
        <v>WEEK 4</v>
      </c>
      <c r="N6311" s="50" t="str">
        <f>UPPER(VLOOKUP(tbl_raw_data[[#This Row],[Analyst]],Settiings!$A$2:$B$16,2,0))</f>
        <v>FARDIN</v>
      </c>
      <c r="O6311" s="50" t="str">
        <f>TRIM(UPPER(tbl_raw_data[[#This Row],[Outcome]]))</f>
        <v>APPROVE</v>
      </c>
      <c r="P6311" s="50" t="str">
        <f>TRIM(UPPER(tbl_raw_data[[#This Row],[Queue Name]]))</f>
        <v>CONSUMER POST BUREAU</v>
      </c>
      <c r="Q6311" s="50" t="str">
        <f>IF(tbl_raw_data[[#This Row],[Time taken in min]]&lt;=Settiings!$D$2,"SLA_MET","SLA_NOT_MET")</f>
        <v>SLA_MET</v>
      </c>
      <c r="R6311" s="94"/>
    </row>
    <row r="6312" spans="1:18" x14ac:dyDescent="0.3">
      <c r="A6312" s="8" t="s">
        <v>7211</v>
      </c>
      <c r="B6312" s="9">
        <v>45168.60324074074</v>
      </c>
      <c r="C6312" s="10">
        <v>45168.606469907405</v>
      </c>
      <c r="D6312" s="11" t="s">
        <v>13</v>
      </c>
      <c r="E6312" s="12" t="s">
        <v>9</v>
      </c>
      <c r="F6312" s="11" t="s">
        <v>1228</v>
      </c>
      <c r="G6312" s="13" t="s">
        <v>17</v>
      </c>
      <c r="H6312" s="78"/>
      <c r="I6312" s="48">
        <f>tbl_raw_data[[#This Row],[Date Actioned]]-tbl_raw_data[[#This Row],[Date Tagged]]</f>
        <v>3.2291666648234241E-3</v>
      </c>
      <c r="J6312" s="46">
        <f>HOUR(tbl_raw_data[[#This Row],[Time_taken]])*60+MINUTE(tbl_raw_data[[#This Row],[Time_taken]])+SECOND(tbl_raw_data[[#This Row],[Time_taken]])/60</f>
        <v>4.6500000000000004</v>
      </c>
      <c r="K6312" s="52">
        <f>DATE(YEAR(tbl_raw_data[[#This Row],[Date Actioned]]),MONTH(tbl_raw_data[[#This Row],[Date Actioned]]),DAY(tbl_raw_data[[#This Row],[Date Actioned]]))</f>
        <v>45168</v>
      </c>
      <c r="L6312" s="50" t="str">
        <f>UPPER(TEXT(tbl_raw_data[[#This Row],[updated_date]],"MMMM"))</f>
        <v>AUGUST</v>
      </c>
      <c r="M6312" s="50" t="str">
        <f>"WEEK "&amp; IF(ROUNDUP(DAY(tbl_raw_data[[#This Row],[updated_date]])/7,0)=5,4,ROUNDUP(DAY(tbl_raw_data[[#This Row],[updated_date]])/7,0))</f>
        <v>WEEK 4</v>
      </c>
      <c r="N6312" s="50" t="str">
        <f>UPPER(VLOOKUP(tbl_raw_data[[#This Row],[Analyst]],Settiings!$A$2:$B$16,2,0))</f>
        <v>RAJ</v>
      </c>
      <c r="O6312" s="50" t="str">
        <f>TRIM(UPPER(tbl_raw_data[[#This Row],[Outcome]]))</f>
        <v>APPROVE</v>
      </c>
      <c r="P6312" s="50" t="str">
        <f>TRIM(UPPER(tbl_raw_data[[#This Row],[Queue Name]]))</f>
        <v>CONSUMER EXISTING</v>
      </c>
      <c r="Q6312" s="50" t="str">
        <f>IF(tbl_raw_data[[#This Row],[Time taken in min]]&lt;=Settiings!$D$2,"SLA_MET","SLA_NOT_MET")</f>
        <v>SLA_MET</v>
      </c>
      <c r="R6312" s="94"/>
    </row>
    <row r="6313" spans="1:18" x14ac:dyDescent="0.3">
      <c r="A6313" s="8" t="s">
        <v>7212</v>
      </c>
      <c r="B6313" s="9">
        <v>45168.604525462964</v>
      </c>
      <c r="C6313" s="10">
        <v>45168.612245370372</v>
      </c>
      <c r="D6313" s="11" t="s">
        <v>13</v>
      </c>
      <c r="E6313" s="12" t="s">
        <v>19</v>
      </c>
      <c r="F6313" s="11" t="s">
        <v>1222</v>
      </c>
      <c r="G6313" s="13"/>
      <c r="H6313" s="78"/>
      <c r="I6313" s="48">
        <f>tbl_raw_data[[#This Row],[Date Actioned]]-tbl_raw_data[[#This Row],[Date Tagged]]</f>
        <v>7.7199074075906537E-3</v>
      </c>
      <c r="J6313" s="46">
        <f>HOUR(tbl_raw_data[[#This Row],[Time_taken]])*60+MINUTE(tbl_raw_data[[#This Row],[Time_taken]])+SECOND(tbl_raw_data[[#This Row],[Time_taken]])/60</f>
        <v>11.116666666666667</v>
      </c>
      <c r="K6313" s="52">
        <f>DATE(YEAR(tbl_raw_data[[#This Row],[Date Actioned]]),MONTH(tbl_raw_data[[#This Row],[Date Actioned]]),DAY(tbl_raw_data[[#This Row],[Date Actioned]]))</f>
        <v>45168</v>
      </c>
      <c r="L6313" s="50" t="str">
        <f>UPPER(TEXT(tbl_raw_data[[#This Row],[updated_date]],"MMMM"))</f>
        <v>AUGUST</v>
      </c>
      <c r="M6313" s="50" t="str">
        <f>"WEEK "&amp; IF(ROUNDUP(DAY(tbl_raw_data[[#This Row],[updated_date]])/7,0)=5,4,ROUNDUP(DAY(tbl_raw_data[[#This Row],[updated_date]])/7,0))</f>
        <v>WEEK 4</v>
      </c>
      <c r="N6313" s="50" t="str">
        <f>UPPER(VLOOKUP(tbl_raw_data[[#This Row],[Analyst]],Settiings!$A$2:$B$16,2,0))</f>
        <v>HARDIK</v>
      </c>
      <c r="O6313" s="50" t="str">
        <f>TRIM(UPPER(tbl_raw_data[[#This Row],[Outcome]]))</f>
        <v>APPROVE</v>
      </c>
      <c r="P6313" s="50" t="str">
        <f>TRIM(UPPER(tbl_raw_data[[#This Row],[Queue Name]]))</f>
        <v>CONSUMER POST BUREAU</v>
      </c>
      <c r="Q6313" s="50" t="str">
        <f>IF(tbl_raw_data[[#This Row],[Time taken in min]]&lt;=Settiings!$D$2,"SLA_MET","SLA_NOT_MET")</f>
        <v>SLA_MET</v>
      </c>
      <c r="R6313" s="94"/>
    </row>
    <row r="6314" spans="1:18" x14ac:dyDescent="0.3">
      <c r="A6314" s="8" t="s">
        <v>7213</v>
      </c>
      <c r="B6314" s="9">
        <v>45168.606550925928</v>
      </c>
      <c r="C6314" s="10">
        <v>45168.611238425925</v>
      </c>
      <c r="D6314" s="11" t="s">
        <v>13</v>
      </c>
      <c r="E6314" s="12" t="s">
        <v>9</v>
      </c>
      <c r="F6314" s="11" t="s">
        <v>1228</v>
      </c>
      <c r="G6314" s="13" t="s">
        <v>17</v>
      </c>
      <c r="H6314" s="78"/>
      <c r="I6314" s="48">
        <f>tbl_raw_data[[#This Row],[Date Actioned]]-tbl_raw_data[[#This Row],[Date Tagged]]</f>
        <v>4.687499997089617E-3</v>
      </c>
      <c r="J6314" s="46">
        <f>HOUR(tbl_raw_data[[#This Row],[Time_taken]])*60+MINUTE(tbl_raw_data[[#This Row],[Time_taken]])+SECOND(tbl_raw_data[[#This Row],[Time_taken]])/60</f>
        <v>6.75</v>
      </c>
      <c r="K6314" s="52">
        <f>DATE(YEAR(tbl_raw_data[[#This Row],[Date Actioned]]),MONTH(tbl_raw_data[[#This Row],[Date Actioned]]),DAY(tbl_raw_data[[#This Row],[Date Actioned]]))</f>
        <v>45168</v>
      </c>
      <c r="L6314" s="50" t="str">
        <f>UPPER(TEXT(tbl_raw_data[[#This Row],[updated_date]],"MMMM"))</f>
        <v>AUGUST</v>
      </c>
      <c r="M6314" s="50" t="str">
        <f>"WEEK "&amp; IF(ROUNDUP(DAY(tbl_raw_data[[#This Row],[updated_date]])/7,0)=5,4,ROUNDUP(DAY(tbl_raw_data[[#This Row],[updated_date]])/7,0))</f>
        <v>WEEK 4</v>
      </c>
      <c r="N6314" s="50" t="str">
        <f>UPPER(VLOOKUP(tbl_raw_data[[#This Row],[Analyst]],Settiings!$A$2:$B$16,2,0))</f>
        <v>RAJ</v>
      </c>
      <c r="O6314" s="50" t="str">
        <f>TRIM(UPPER(tbl_raw_data[[#This Row],[Outcome]]))</f>
        <v>APPROVE</v>
      </c>
      <c r="P6314" s="50" t="str">
        <f>TRIM(UPPER(tbl_raw_data[[#This Row],[Queue Name]]))</f>
        <v>CONSUMER EXISTING</v>
      </c>
      <c r="Q6314" s="50" t="str">
        <f>IF(tbl_raw_data[[#This Row],[Time taken in min]]&lt;=Settiings!$D$2,"SLA_MET","SLA_NOT_MET")</f>
        <v>SLA_MET</v>
      </c>
      <c r="R6314" s="94"/>
    </row>
    <row r="6315" spans="1:18" x14ac:dyDescent="0.3">
      <c r="A6315" s="8" t="s">
        <v>7214</v>
      </c>
      <c r="B6315" s="9">
        <v>45168.607569444444</v>
      </c>
      <c r="C6315" s="10">
        <v>45168.61577546296</v>
      </c>
      <c r="D6315" s="11" t="s">
        <v>13</v>
      </c>
      <c r="E6315" s="12" t="s">
        <v>47</v>
      </c>
      <c r="F6315" s="11" t="s">
        <v>16</v>
      </c>
      <c r="G6315" s="13"/>
      <c r="H6315" s="78"/>
      <c r="I6315" s="48">
        <f>tbl_raw_data[[#This Row],[Date Actioned]]-tbl_raw_data[[#This Row],[Date Tagged]]</f>
        <v>8.2060185159207322E-3</v>
      </c>
      <c r="J6315" s="46">
        <f>HOUR(tbl_raw_data[[#This Row],[Time_taken]])*60+MINUTE(tbl_raw_data[[#This Row],[Time_taken]])+SECOND(tbl_raw_data[[#This Row],[Time_taken]])/60</f>
        <v>11.816666666666666</v>
      </c>
      <c r="K6315" s="52">
        <f>DATE(YEAR(tbl_raw_data[[#This Row],[Date Actioned]]),MONTH(tbl_raw_data[[#This Row],[Date Actioned]]),DAY(tbl_raw_data[[#This Row],[Date Actioned]]))</f>
        <v>45168</v>
      </c>
      <c r="L6315" s="50" t="str">
        <f>UPPER(TEXT(tbl_raw_data[[#This Row],[updated_date]],"MMMM"))</f>
        <v>AUGUST</v>
      </c>
      <c r="M6315" s="50" t="str">
        <f>"WEEK "&amp; IF(ROUNDUP(DAY(tbl_raw_data[[#This Row],[updated_date]])/7,0)=5,4,ROUNDUP(DAY(tbl_raw_data[[#This Row],[updated_date]])/7,0))</f>
        <v>WEEK 4</v>
      </c>
      <c r="N6315" s="50" t="str">
        <f>UPPER(VLOOKUP(tbl_raw_data[[#This Row],[Analyst]],Settiings!$A$2:$B$16,2,0))</f>
        <v>CAMROOON</v>
      </c>
      <c r="O6315" s="50" t="str">
        <f>TRIM(UPPER(tbl_raw_data[[#This Row],[Outcome]]))</f>
        <v>APPROVE</v>
      </c>
      <c r="P6315" s="50" t="str">
        <f>TRIM(UPPER(tbl_raw_data[[#This Row],[Queue Name]]))</f>
        <v>CONSUMER PRE BUREAU</v>
      </c>
      <c r="Q6315" s="50" t="str">
        <f>IF(tbl_raw_data[[#This Row],[Time taken in min]]&lt;=Settiings!$D$2,"SLA_MET","SLA_NOT_MET")</f>
        <v>SLA_MET</v>
      </c>
      <c r="R6315" s="94"/>
    </row>
    <row r="6316" spans="1:18" x14ac:dyDescent="0.3">
      <c r="A6316" s="8" t="s">
        <v>7215</v>
      </c>
      <c r="B6316" s="9">
        <v>45168.609085648146</v>
      </c>
      <c r="C6316" s="10">
        <v>45168.619803240741</v>
      </c>
      <c r="D6316" s="11" t="s">
        <v>13</v>
      </c>
      <c r="E6316" s="12" t="s">
        <v>47</v>
      </c>
      <c r="F6316" s="11" t="s">
        <v>53</v>
      </c>
      <c r="G6316" s="13" t="s">
        <v>17</v>
      </c>
      <c r="H6316" s="78"/>
      <c r="I6316" s="48">
        <f>tbl_raw_data[[#This Row],[Date Actioned]]-tbl_raw_data[[#This Row],[Date Tagged]]</f>
        <v>1.0717592595028691E-2</v>
      </c>
      <c r="J6316" s="46">
        <f>HOUR(tbl_raw_data[[#This Row],[Time_taken]])*60+MINUTE(tbl_raw_data[[#This Row],[Time_taken]])+SECOND(tbl_raw_data[[#This Row],[Time_taken]])/60</f>
        <v>15.433333333333334</v>
      </c>
      <c r="K6316" s="52">
        <f>DATE(YEAR(tbl_raw_data[[#This Row],[Date Actioned]]),MONTH(tbl_raw_data[[#This Row],[Date Actioned]]),DAY(tbl_raw_data[[#This Row],[Date Actioned]]))</f>
        <v>45168</v>
      </c>
      <c r="L6316" s="50" t="str">
        <f>UPPER(TEXT(tbl_raw_data[[#This Row],[updated_date]],"MMMM"))</f>
        <v>AUGUST</v>
      </c>
      <c r="M6316" s="50" t="str">
        <f>"WEEK "&amp; IF(ROUNDUP(DAY(tbl_raw_data[[#This Row],[updated_date]])/7,0)=5,4,ROUNDUP(DAY(tbl_raw_data[[#This Row],[updated_date]])/7,0))</f>
        <v>WEEK 4</v>
      </c>
      <c r="N6316" s="50" t="str">
        <f>UPPER(VLOOKUP(tbl_raw_data[[#This Row],[Analyst]],Settiings!$A$2:$B$16,2,0))</f>
        <v>NAVED</v>
      </c>
      <c r="O6316" s="50" t="str">
        <f>TRIM(UPPER(tbl_raw_data[[#This Row],[Outcome]]))</f>
        <v>APPROVE</v>
      </c>
      <c r="P6316" s="50" t="str">
        <f>TRIM(UPPER(tbl_raw_data[[#This Row],[Queue Name]]))</f>
        <v>CONSUMER PRE BUREAU</v>
      </c>
      <c r="Q6316" s="50" t="str">
        <f>IF(tbl_raw_data[[#This Row],[Time taken in min]]&lt;=Settiings!$D$2,"SLA_MET","SLA_NOT_MET")</f>
        <v>SLA_MET</v>
      </c>
      <c r="R6316" s="94"/>
    </row>
    <row r="6317" spans="1:18" x14ac:dyDescent="0.3">
      <c r="A6317" s="8" t="s">
        <v>7216</v>
      </c>
      <c r="B6317" s="9">
        <v>45168.613368055558</v>
      </c>
      <c r="C6317" s="10">
        <v>45168.627233796295</v>
      </c>
      <c r="D6317" s="11" t="s">
        <v>17</v>
      </c>
      <c r="E6317" s="12" t="s">
        <v>9</v>
      </c>
      <c r="F6317" s="11" t="s">
        <v>65</v>
      </c>
      <c r="G6317" s="13"/>
      <c r="H6317" s="78"/>
      <c r="I6317" s="48">
        <f>tbl_raw_data[[#This Row],[Date Actioned]]-tbl_raw_data[[#This Row],[Date Tagged]]</f>
        <v>1.3865740736946464E-2</v>
      </c>
      <c r="J6317" s="46">
        <f>HOUR(tbl_raw_data[[#This Row],[Time_taken]])*60+MINUTE(tbl_raw_data[[#This Row],[Time_taken]])+SECOND(tbl_raw_data[[#This Row],[Time_taken]])/60</f>
        <v>19.966666666666665</v>
      </c>
      <c r="K6317" s="52">
        <f>DATE(YEAR(tbl_raw_data[[#This Row],[Date Actioned]]),MONTH(tbl_raw_data[[#This Row],[Date Actioned]]),DAY(tbl_raw_data[[#This Row],[Date Actioned]]))</f>
        <v>45168</v>
      </c>
      <c r="L6317" s="50" t="str">
        <f>UPPER(TEXT(tbl_raw_data[[#This Row],[updated_date]],"MMMM"))</f>
        <v>AUGUST</v>
      </c>
      <c r="M6317" s="50" t="str">
        <f>"WEEK "&amp; IF(ROUNDUP(DAY(tbl_raw_data[[#This Row],[updated_date]])/7,0)=5,4,ROUNDUP(DAY(tbl_raw_data[[#This Row],[updated_date]])/7,0))</f>
        <v>WEEK 4</v>
      </c>
      <c r="N6317" s="50" t="str">
        <f>UPPER(VLOOKUP(tbl_raw_data[[#This Row],[Analyst]],Settiings!$A$2:$B$16,2,0))</f>
        <v>SAM</v>
      </c>
      <c r="O6317" s="50" t="str">
        <f>TRIM(UPPER(tbl_raw_data[[#This Row],[Outcome]]))</f>
        <v>APPROVE</v>
      </c>
      <c r="P6317" s="50" t="str">
        <f>TRIM(UPPER(tbl_raw_data[[#This Row],[Queue Name]]))</f>
        <v>CONSUMER EXISTING</v>
      </c>
      <c r="Q6317" s="50" t="str">
        <f>IF(tbl_raw_data[[#This Row],[Time taken in min]]&lt;=Settiings!$D$2,"SLA_MET","SLA_NOT_MET")</f>
        <v>SLA_MET</v>
      </c>
      <c r="R6317" s="94"/>
    </row>
    <row r="6318" spans="1:18" x14ac:dyDescent="0.3">
      <c r="A6318" s="8" t="s">
        <v>7217</v>
      </c>
      <c r="B6318" s="9">
        <v>45168.616886574076</v>
      </c>
      <c r="C6318" s="10">
        <v>45168.622499999998</v>
      </c>
      <c r="D6318" s="11" t="s">
        <v>13</v>
      </c>
      <c r="E6318" s="12" t="s">
        <v>47</v>
      </c>
      <c r="F6318" s="11" t="s">
        <v>10</v>
      </c>
      <c r="G6318" s="13" t="s">
        <v>77</v>
      </c>
      <c r="H6318" s="78"/>
      <c r="I6318" s="48">
        <f>tbl_raw_data[[#This Row],[Date Actioned]]-tbl_raw_data[[#This Row],[Date Tagged]]</f>
        <v>5.6134259211830795E-3</v>
      </c>
      <c r="J6318" s="46">
        <f>HOUR(tbl_raw_data[[#This Row],[Time_taken]])*60+MINUTE(tbl_raw_data[[#This Row],[Time_taken]])+SECOND(tbl_raw_data[[#This Row],[Time_taken]])/60</f>
        <v>8.0833333333333339</v>
      </c>
      <c r="K6318" s="52">
        <f>DATE(YEAR(tbl_raw_data[[#This Row],[Date Actioned]]),MONTH(tbl_raw_data[[#This Row],[Date Actioned]]),DAY(tbl_raw_data[[#This Row],[Date Actioned]]))</f>
        <v>45168</v>
      </c>
      <c r="L6318" s="50" t="str">
        <f>UPPER(TEXT(tbl_raw_data[[#This Row],[updated_date]],"MMMM"))</f>
        <v>AUGUST</v>
      </c>
      <c r="M6318" s="50" t="str">
        <f>"WEEK "&amp; IF(ROUNDUP(DAY(tbl_raw_data[[#This Row],[updated_date]])/7,0)=5,4,ROUNDUP(DAY(tbl_raw_data[[#This Row],[updated_date]])/7,0))</f>
        <v>WEEK 4</v>
      </c>
      <c r="N6318" s="50" t="str">
        <f>UPPER(VLOOKUP(tbl_raw_data[[#This Row],[Analyst]],Settiings!$A$2:$B$16,2,0))</f>
        <v>NITESH</v>
      </c>
      <c r="O6318" s="50" t="str">
        <f>TRIM(UPPER(tbl_raw_data[[#This Row],[Outcome]]))</f>
        <v>APPROVE</v>
      </c>
      <c r="P6318" s="50" t="str">
        <f>TRIM(UPPER(tbl_raw_data[[#This Row],[Queue Name]]))</f>
        <v>CONSUMER PRE BUREAU</v>
      </c>
      <c r="Q6318" s="50" t="str">
        <f>IF(tbl_raw_data[[#This Row],[Time taken in min]]&lt;=Settiings!$D$2,"SLA_MET","SLA_NOT_MET")</f>
        <v>SLA_MET</v>
      </c>
      <c r="R6318" s="94"/>
    </row>
    <row r="6319" spans="1:18" x14ac:dyDescent="0.3">
      <c r="A6319" s="8" t="s">
        <v>7218</v>
      </c>
      <c r="B6319" s="9">
        <v>45168.617291666669</v>
      </c>
      <c r="C6319" s="10">
        <v>45168.624293981484</v>
      </c>
      <c r="D6319" s="11" t="s">
        <v>13</v>
      </c>
      <c r="E6319" s="12" t="s">
        <v>47</v>
      </c>
      <c r="F6319" s="11" t="s">
        <v>1222</v>
      </c>
      <c r="G6319" s="13"/>
      <c r="H6319" s="78"/>
      <c r="I6319" s="48">
        <f>tbl_raw_data[[#This Row],[Date Actioned]]-tbl_raw_data[[#This Row],[Date Tagged]]</f>
        <v>7.0023148145992309E-3</v>
      </c>
      <c r="J6319" s="46">
        <f>HOUR(tbl_raw_data[[#This Row],[Time_taken]])*60+MINUTE(tbl_raw_data[[#This Row],[Time_taken]])+SECOND(tbl_raw_data[[#This Row],[Time_taken]])/60</f>
        <v>10.083333333333334</v>
      </c>
      <c r="K6319" s="52">
        <f>DATE(YEAR(tbl_raw_data[[#This Row],[Date Actioned]]),MONTH(tbl_raw_data[[#This Row],[Date Actioned]]),DAY(tbl_raw_data[[#This Row],[Date Actioned]]))</f>
        <v>45168</v>
      </c>
      <c r="L6319" s="50" t="str">
        <f>UPPER(TEXT(tbl_raw_data[[#This Row],[updated_date]],"MMMM"))</f>
        <v>AUGUST</v>
      </c>
      <c r="M6319" s="50" t="str">
        <f>"WEEK "&amp; IF(ROUNDUP(DAY(tbl_raw_data[[#This Row],[updated_date]])/7,0)=5,4,ROUNDUP(DAY(tbl_raw_data[[#This Row],[updated_date]])/7,0))</f>
        <v>WEEK 4</v>
      </c>
      <c r="N6319" s="50" t="str">
        <f>UPPER(VLOOKUP(tbl_raw_data[[#This Row],[Analyst]],Settiings!$A$2:$B$16,2,0))</f>
        <v>HARDIK</v>
      </c>
      <c r="O6319" s="50" t="str">
        <f>TRIM(UPPER(tbl_raw_data[[#This Row],[Outcome]]))</f>
        <v>APPROVE</v>
      </c>
      <c r="P6319" s="50" t="str">
        <f>TRIM(UPPER(tbl_raw_data[[#This Row],[Queue Name]]))</f>
        <v>CONSUMER PRE BUREAU</v>
      </c>
      <c r="Q6319" s="50" t="str">
        <f>IF(tbl_raw_data[[#This Row],[Time taken in min]]&lt;=Settiings!$D$2,"SLA_MET","SLA_NOT_MET")</f>
        <v>SLA_MET</v>
      </c>
      <c r="R6319" s="94"/>
    </row>
    <row r="6320" spans="1:18" x14ac:dyDescent="0.3">
      <c r="A6320" s="8" t="s">
        <v>7219</v>
      </c>
      <c r="B6320" s="9">
        <v>45168.62096064815</v>
      </c>
      <c r="C6320" s="10">
        <v>45168.625775462962</v>
      </c>
      <c r="D6320" s="11" t="s">
        <v>13</v>
      </c>
      <c r="E6320" s="12" t="s">
        <v>9</v>
      </c>
      <c r="F6320" s="11" t="s">
        <v>53</v>
      </c>
      <c r="G6320" s="13"/>
      <c r="H6320" s="78"/>
      <c r="I6320" s="48">
        <f>tbl_raw_data[[#This Row],[Date Actioned]]-tbl_raw_data[[#This Row],[Date Tagged]]</f>
        <v>4.8148148125619628E-3</v>
      </c>
      <c r="J6320" s="46">
        <f>HOUR(tbl_raw_data[[#This Row],[Time_taken]])*60+MINUTE(tbl_raw_data[[#This Row],[Time_taken]])+SECOND(tbl_raw_data[[#This Row],[Time_taken]])/60</f>
        <v>6.9333333333333336</v>
      </c>
      <c r="K6320" s="52">
        <f>DATE(YEAR(tbl_raw_data[[#This Row],[Date Actioned]]),MONTH(tbl_raw_data[[#This Row],[Date Actioned]]),DAY(tbl_raw_data[[#This Row],[Date Actioned]]))</f>
        <v>45168</v>
      </c>
      <c r="L6320" s="50" t="str">
        <f>UPPER(TEXT(tbl_raw_data[[#This Row],[updated_date]],"MMMM"))</f>
        <v>AUGUST</v>
      </c>
      <c r="M6320" s="50" t="str">
        <f>"WEEK "&amp; IF(ROUNDUP(DAY(tbl_raw_data[[#This Row],[updated_date]])/7,0)=5,4,ROUNDUP(DAY(tbl_raw_data[[#This Row],[updated_date]])/7,0))</f>
        <v>WEEK 4</v>
      </c>
      <c r="N6320" s="50" t="str">
        <f>UPPER(VLOOKUP(tbl_raw_data[[#This Row],[Analyst]],Settiings!$A$2:$B$16,2,0))</f>
        <v>NAVED</v>
      </c>
      <c r="O6320" s="50" t="str">
        <f>TRIM(UPPER(tbl_raw_data[[#This Row],[Outcome]]))</f>
        <v>APPROVE</v>
      </c>
      <c r="P6320" s="50" t="str">
        <f>TRIM(UPPER(tbl_raw_data[[#This Row],[Queue Name]]))</f>
        <v>CONSUMER EXISTING</v>
      </c>
      <c r="Q6320" s="50" t="str">
        <f>IF(tbl_raw_data[[#This Row],[Time taken in min]]&lt;=Settiings!$D$2,"SLA_MET","SLA_NOT_MET")</f>
        <v>SLA_MET</v>
      </c>
      <c r="R6320" s="94"/>
    </row>
    <row r="6321" spans="1:18" x14ac:dyDescent="0.3">
      <c r="A6321" s="8" t="s">
        <v>7220</v>
      </c>
      <c r="B6321" s="9">
        <v>45168.622129629628</v>
      </c>
      <c r="C6321" s="10">
        <v>45168.627187500002</v>
      </c>
      <c r="D6321" s="11" t="s">
        <v>13</v>
      </c>
      <c r="E6321" s="12" t="s">
        <v>19</v>
      </c>
      <c r="F6321" s="11" t="s">
        <v>1228</v>
      </c>
      <c r="G6321" s="13" t="s">
        <v>17</v>
      </c>
      <c r="H6321" s="78"/>
      <c r="I6321" s="48">
        <f>tbl_raw_data[[#This Row],[Date Actioned]]-tbl_raw_data[[#This Row],[Date Tagged]]</f>
        <v>5.0578703740029596E-3</v>
      </c>
      <c r="J6321" s="46">
        <f>HOUR(tbl_raw_data[[#This Row],[Time_taken]])*60+MINUTE(tbl_raw_data[[#This Row],[Time_taken]])+SECOND(tbl_raw_data[[#This Row],[Time_taken]])/60</f>
        <v>7.2833333333333332</v>
      </c>
      <c r="K6321" s="52">
        <f>DATE(YEAR(tbl_raw_data[[#This Row],[Date Actioned]]),MONTH(tbl_raw_data[[#This Row],[Date Actioned]]),DAY(tbl_raw_data[[#This Row],[Date Actioned]]))</f>
        <v>45168</v>
      </c>
      <c r="L6321" s="50" t="str">
        <f>UPPER(TEXT(tbl_raw_data[[#This Row],[updated_date]],"MMMM"))</f>
        <v>AUGUST</v>
      </c>
      <c r="M6321" s="50" t="str">
        <f>"WEEK "&amp; IF(ROUNDUP(DAY(tbl_raw_data[[#This Row],[updated_date]])/7,0)=5,4,ROUNDUP(DAY(tbl_raw_data[[#This Row],[updated_date]])/7,0))</f>
        <v>WEEK 4</v>
      </c>
      <c r="N6321" s="50" t="str">
        <f>UPPER(VLOOKUP(tbl_raw_data[[#This Row],[Analyst]],Settiings!$A$2:$B$16,2,0))</f>
        <v>RAJ</v>
      </c>
      <c r="O6321" s="50" t="str">
        <f>TRIM(UPPER(tbl_raw_data[[#This Row],[Outcome]]))</f>
        <v>APPROVE</v>
      </c>
      <c r="P6321" s="50" t="str">
        <f>TRIM(UPPER(tbl_raw_data[[#This Row],[Queue Name]]))</f>
        <v>CONSUMER POST BUREAU</v>
      </c>
      <c r="Q6321" s="50" t="str">
        <f>IF(tbl_raw_data[[#This Row],[Time taken in min]]&lt;=Settiings!$D$2,"SLA_MET","SLA_NOT_MET")</f>
        <v>SLA_MET</v>
      </c>
      <c r="R6321" s="94"/>
    </row>
    <row r="6322" spans="1:18" x14ac:dyDescent="0.3">
      <c r="A6322" s="8" t="s">
        <v>7221</v>
      </c>
      <c r="B6322" s="9">
        <v>45168.623726851853</v>
      </c>
      <c r="C6322" s="10">
        <v>45168.630555555559</v>
      </c>
      <c r="D6322" s="11" t="s">
        <v>13</v>
      </c>
      <c r="E6322" s="12" t="s">
        <v>47</v>
      </c>
      <c r="F6322" s="11" t="s">
        <v>10</v>
      </c>
      <c r="G6322" s="13"/>
      <c r="H6322" s="78"/>
      <c r="I6322" s="48">
        <f>tbl_raw_data[[#This Row],[Date Actioned]]-tbl_raw_data[[#This Row],[Date Tagged]]</f>
        <v>6.8287037065601908E-3</v>
      </c>
      <c r="J6322" s="46">
        <f>HOUR(tbl_raw_data[[#This Row],[Time_taken]])*60+MINUTE(tbl_raw_data[[#This Row],[Time_taken]])+SECOND(tbl_raw_data[[#This Row],[Time_taken]])/60</f>
        <v>9.8333333333333339</v>
      </c>
      <c r="K6322" s="52">
        <f>DATE(YEAR(tbl_raw_data[[#This Row],[Date Actioned]]),MONTH(tbl_raw_data[[#This Row],[Date Actioned]]),DAY(tbl_raw_data[[#This Row],[Date Actioned]]))</f>
        <v>45168</v>
      </c>
      <c r="L6322" s="50" t="str">
        <f>UPPER(TEXT(tbl_raw_data[[#This Row],[updated_date]],"MMMM"))</f>
        <v>AUGUST</v>
      </c>
      <c r="M6322" s="50" t="str">
        <f>"WEEK "&amp; IF(ROUNDUP(DAY(tbl_raw_data[[#This Row],[updated_date]])/7,0)=5,4,ROUNDUP(DAY(tbl_raw_data[[#This Row],[updated_date]])/7,0))</f>
        <v>WEEK 4</v>
      </c>
      <c r="N6322" s="50" t="str">
        <f>UPPER(VLOOKUP(tbl_raw_data[[#This Row],[Analyst]],Settiings!$A$2:$B$16,2,0))</f>
        <v>NITESH</v>
      </c>
      <c r="O6322" s="50" t="str">
        <f>TRIM(UPPER(tbl_raw_data[[#This Row],[Outcome]]))</f>
        <v>APPROVE</v>
      </c>
      <c r="P6322" s="50" t="str">
        <f>TRIM(UPPER(tbl_raw_data[[#This Row],[Queue Name]]))</f>
        <v>CONSUMER PRE BUREAU</v>
      </c>
      <c r="Q6322" s="50" t="str">
        <f>IF(tbl_raw_data[[#This Row],[Time taken in min]]&lt;=Settiings!$D$2,"SLA_MET","SLA_NOT_MET")</f>
        <v>SLA_MET</v>
      </c>
      <c r="R6322" s="94"/>
    </row>
    <row r="6323" spans="1:18" x14ac:dyDescent="0.3">
      <c r="A6323" s="8" t="s">
        <v>7222</v>
      </c>
      <c r="B6323" s="9">
        <v>45168.623726851853</v>
      </c>
      <c r="C6323" s="10">
        <v>45168.632407407407</v>
      </c>
      <c r="D6323" s="11" t="s">
        <v>13</v>
      </c>
      <c r="E6323" s="12" t="s">
        <v>19</v>
      </c>
      <c r="F6323" s="11" t="s">
        <v>1222</v>
      </c>
      <c r="G6323" s="13"/>
      <c r="H6323" s="78"/>
      <c r="I6323" s="48">
        <f>tbl_raw_data[[#This Row],[Date Actioned]]-tbl_raw_data[[#This Row],[Date Tagged]]</f>
        <v>8.6805555547471158E-3</v>
      </c>
      <c r="J6323" s="46">
        <f>HOUR(tbl_raw_data[[#This Row],[Time_taken]])*60+MINUTE(tbl_raw_data[[#This Row],[Time_taken]])+SECOND(tbl_raw_data[[#This Row],[Time_taken]])/60</f>
        <v>12.5</v>
      </c>
      <c r="K6323" s="52">
        <f>DATE(YEAR(tbl_raw_data[[#This Row],[Date Actioned]]),MONTH(tbl_raw_data[[#This Row],[Date Actioned]]),DAY(tbl_raw_data[[#This Row],[Date Actioned]]))</f>
        <v>45168</v>
      </c>
      <c r="L6323" s="50" t="str">
        <f>UPPER(TEXT(tbl_raw_data[[#This Row],[updated_date]],"MMMM"))</f>
        <v>AUGUST</v>
      </c>
      <c r="M6323" s="50" t="str">
        <f>"WEEK "&amp; IF(ROUNDUP(DAY(tbl_raw_data[[#This Row],[updated_date]])/7,0)=5,4,ROUNDUP(DAY(tbl_raw_data[[#This Row],[updated_date]])/7,0))</f>
        <v>WEEK 4</v>
      </c>
      <c r="N6323" s="50" t="str">
        <f>UPPER(VLOOKUP(tbl_raw_data[[#This Row],[Analyst]],Settiings!$A$2:$B$16,2,0))</f>
        <v>HARDIK</v>
      </c>
      <c r="O6323" s="50" t="str">
        <f>TRIM(UPPER(tbl_raw_data[[#This Row],[Outcome]]))</f>
        <v>APPROVE</v>
      </c>
      <c r="P6323" s="50" t="str">
        <f>TRIM(UPPER(tbl_raw_data[[#This Row],[Queue Name]]))</f>
        <v>CONSUMER POST BUREAU</v>
      </c>
      <c r="Q6323" s="50" t="str">
        <f>IF(tbl_raw_data[[#This Row],[Time taken in min]]&lt;=Settiings!$D$2,"SLA_MET","SLA_NOT_MET")</f>
        <v>SLA_MET</v>
      </c>
      <c r="R6323" s="94"/>
    </row>
    <row r="6324" spans="1:18" x14ac:dyDescent="0.3">
      <c r="A6324" s="8" t="s">
        <v>7223</v>
      </c>
      <c r="B6324" s="9">
        <v>45168.624386574076</v>
      </c>
      <c r="C6324" s="10">
        <v>45168.637037037035</v>
      </c>
      <c r="D6324" s="11" t="s">
        <v>17</v>
      </c>
      <c r="E6324" s="12" t="s">
        <v>9</v>
      </c>
      <c r="F6324" s="11" t="s">
        <v>65</v>
      </c>
      <c r="G6324" s="13"/>
      <c r="H6324" s="78"/>
      <c r="I6324" s="48">
        <f>tbl_raw_data[[#This Row],[Date Actioned]]-tbl_raw_data[[#This Row],[Date Tagged]]</f>
        <v>1.265046295884531E-2</v>
      </c>
      <c r="J6324" s="46">
        <f>HOUR(tbl_raw_data[[#This Row],[Time_taken]])*60+MINUTE(tbl_raw_data[[#This Row],[Time_taken]])+SECOND(tbl_raw_data[[#This Row],[Time_taken]])/60</f>
        <v>18.216666666666665</v>
      </c>
      <c r="K6324" s="52">
        <f>DATE(YEAR(tbl_raw_data[[#This Row],[Date Actioned]]),MONTH(tbl_raw_data[[#This Row],[Date Actioned]]),DAY(tbl_raw_data[[#This Row],[Date Actioned]]))</f>
        <v>45168</v>
      </c>
      <c r="L6324" s="50" t="str">
        <f>UPPER(TEXT(tbl_raw_data[[#This Row],[updated_date]],"MMMM"))</f>
        <v>AUGUST</v>
      </c>
      <c r="M6324" s="50" t="str">
        <f>"WEEK "&amp; IF(ROUNDUP(DAY(tbl_raw_data[[#This Row],[updated_date]])/7,0)=5,4,ROUNDUP(DAY(tbl_raw_data[[#This Row],[updated_date]])/7,0))</f>
        <v>WEEK 4</v>
      </c>
      <c r="N6324" s="50" t="str">
        <f>UPPER(VLOOKUP(tbl_raw_data[[#This Row],[Analyst]],Settiings!$A$2:$B$16,2,0))</f>
        <v>SAM</v>
      </c>
      <c r="O6324" s="50" t="str">
        <f>TRIM(UPPER(tbl_raw_data[[#This Row],[Outcome]]))</f>
        <v>APPROVE</v>
      </c>
      <c r="P6324" s="50" t="str">
        <f>TRIM(UPPER(tbl_raw_data[[#This Row],[Queue Name]]))</f>
        <v>CONSUMER EXISTING</v>
      </c>
      <c r="Q6324" s="50" t="str">
        <f>IF(tbl_raw_data[[#This Row],[Time taken in min]]&lt;=Settiings!$D$2,"SLA_MET","SLA_NOT_MET")</f>
        <v>SLA_MET</v>
      </c>
      <c r="R6324" s="94"/>
    </row>
    <row r="6325" spans="1:18" x14ac:dyDescent="0.3">
      <c r="A6325" s="8" t="s">
        <v>7224</v>
      </c>
      <c r="B6325" s="9">
        <v>45168.628564814811</v>
      </c>
      <c r="C6325" s="10">
        <v>45168.640162037038</v>
      </c>
      <c r="D6325" s="11" t="s">
        <v>17</v>
      </c>
      <c r="E6325" s="12" t="s">
        <v>9</v>
      </c>
      <c r="F6325" s="11" t="s">
        <v>65</v>
      </c>
      <c r="G6325" s="13"/>
      <c r="H6325" s="78"/>
      <c r="I6325" s="48">
        <f>tbl_raw_data[[#This Row],[Date Actioned]]-tbl_raw_data[[#This Row],[Date Tagged]]</f>
        <v>1.1597222226555459E-2</v>
      </c>
      <c r="J6325" s="46">
        <f>HOUR(tbl_raw_data[[#This Row],[Time_taken]])*60+MINUTE(tbl_raw_data[[#This Row],[Time_taken]])+SECOND(tbl_raw_data[[#This Row],[Time_taken]])/60</f>
        <v>16.7</v>
      </c>
      <c r="K6325" s="52">
        <f>DATE(YEAR(tbl_raw_data[[#This Row],[Date Actioned]]),MONTH(tbl_raw_data[[#This Row],[Date Actioned]]),DAY(tbl_raw_data[[#This Row],[Date Actioned]]))</f>
        <v>45168</v>
      </c>
      <c r="L6325" s="50" t="str">
        <f>UPPER(TEXT(tbl_raw_data[[#This Row],[updated_date]],"MMMM"))</f>
        <v>AUGUST</v>
      </c>
      <c r="M6325" s="50" t="str">
        <f>"WEEK "&amp; IF(ROUNDUP(DAY(tbl_raw_data[[#This Row],[updated_date]])/7,0)=5,4,ROUNDUP(DAY(tbl_raw_data[[#This Row],[updated_date]])/7,0))</f>
        <v>WEEK 4</v>
      </c>
      <c r="N6325" s="50" t="str">
        <f>UPPER(VLOOKUP(tbl_raw_data[[#This Row],[Analyst]],Settiings!$A$2:$B$16,2,0))</f>
        <v>SAM</v>
      </c>
      <c r="O6325" s="50" t="str">
        <f>TRIM(UPPER(tbl_raw_data[[#This Row],[Outcome]]))</f>
        <v>APPROVE</v>
      </c>
      <c r="P6325" s="50" t="str">
        <f>TRIM(UPPER(tbl_raw_data[[#This Row],[Queue Name]]))</f>
        <v>CONSUMER EXISTING</v>
      </c>
      <c r="Q6325" s="50" t="str">
        <f>IF(tbl_raw_data[[#This Row],[Time taken in min]]&lt;=Settiings!$D$2,"SLA_MET","SLA_NOT_MET")</f>
        <v>SLA_MET</v>
      </c>
      <c r="R6325" s="94"/>
    </row>
    <row r="6326" spans="1:18" x14ac:dyDescent="0.3">
      <c r="A6326" s="8" t="s">
        <v>7225</v>
      </c>
      <c r="B6326" s="9">
        <v>45168.629293981481</v>
      </c>
      <c r="C6326" s="10">
        <v>45168.632280092592</v>
      </c>
      <c r="D6326" s="11" t="s">
        <v>13</v>
      </c>
      <c r="E6326" s="12" t="s">
        <v>19</v>
      </c>
      <c r="F6326" s="11" t="s">
        <v>1228</v>
      </c>
      <c r="G6326" s="13" t="s">
        <v>41</v>
      </c>
      <c r="H6326" s="78"/>
      <c r="I6326" s="48">
        <f>tbl_raw_data[[#This Row],[Date Actioned]]-tbl_raw_data[[#This Row],[Date Tagged]]</f>
        <v>2.9861111106583849E-3</v>
      </c>
      <c r="J6326" s="46">
        <f>HOUR(tbl_raw_data[[#This Row],[Time_taken]])*60+MINUTE(tbl_raw_data[[#This Row],[Time_taken]])+SECOND(tbl_raw_data[[#This Row],[Time_taken]])/60</f>
        <v>4.3</v>
      </c>
      <c r="K6326" s="52">
        <f>DATE(YEAR(tbl_raw_data[[#This Row],[Date Actioned]]),MONTH(tbl_raw_data[[#This Row],[Date Actioned]]),DAY(tbl_raw_data[[#This Row],[Date Actioned]]))</f>
        <v>45168</v>
      </c>
      <c r="L6326" s="50" t="str">
        <f>UPPER(TEXT(tbl_raw_data[[#This Row],[updated_date]],"MMMM"))</f>
        <v>AUGUST</v>
      </c>
      <c r="M6326" s="50" t="str">
        <f>"WEEK "&amp; IF(ROUNDUP(DAY(tbl_raw_data[[#This Row],[updated_date]])/7,0)=5,4,ROUNDUP(DAY(tbl_raw_data[[#This Row],[updated_date]])/7,0))</f>
        <v>WEEK 4</v>
      </c>
      <c r="N6326" s="50" t="str">
        <f>UPPER(VLOOKUP(tbl_raw_data[[#This Row],[Analyst]],Settiings!$A$2:$B$16,2,0))</f>
        <v>RAJ</v>
      </c>
      <c r="O6326" s="50" t="str">
        <f>TRIM(UPPER(tbl_raw_data[[#This Row],[Outcome]]))</f>
        <v>APPROVE</v>
      </c>
      <c r="P6326" s="50" t="str">
        <f>TRIM(UPPER(tbl_raw_data[[#This Row],[Queue Name]]))</f>
        <v>CONSUMER POST BUREAU</v>
      </c>
      <c r="Q6326" s="50" t="str">
        <f>IF(tbl_raw_data[[#This Row],[Time taken in min]]&lt;=Settiings!$D$2,"SLA_MET","SLA_NOT_MET")</f>
        <v>SLA_MET</v>
      </c>
      <c r="R6326" s="94"/>
    </row>
    <row r="6327" spans="1:18" x14ac:dyDescent="0.3">
      <c r="A6327" s="8" t="s">
        <v>7226</v>
      </c>
      <c r="B6327" s="9">
        <v>45168.629791666666</v>
      </c>
      <c r="C6327" s="10">
        <v>45168.637557870374</v>
      </c>
      <c r="D6327" s="11" t="s">
        <v>13</v>
      </c>
      <c r="E6327" s="12" t="s">
        <v>47</v>
      </c>
      <c r="F6327" s="11" t="s">
        <v>53</v>
      </c>
      <c r="G6327" s="13" t="s">
        <v>832</v>
      </c>
      <c r="H6327" s="78"/>
      <c r="I6327" s="48">
        <f>tbl_raw_data[[#This Row],[Date Actioned]]-tbl_raw_data[[#This Row],[Date Tagged]]</f>
        <v>7.7662037074333057E-3</v>
      </c>
      <c r="J6327" s="46">
        <f>HOUR(tbl_raw_data[[#This Row],[Time_taken]])*60+MINUTE(tbl_raw_data[[#This Row],[Time_taken]])+SECOND(tbl_raw_data[[#This Row],[Time_taken]])/60</f>
        <v>11.183333333333334</v>
      </c>
      <c r="K6327" s="52">
        <f>DATE(YEAR(tbl_raw_data[[#This Row],[Date Actioned]]),MONTH(tbl_raw_data[[#This Row],[Date Actioned]]),DAY(tbl_raw_data[[#This Row],[Date Actioned]]))</f>
        <v>45168</v>
      </c>
      <c r="L6327" s="50" t="str">
        <f>UPPER(TEXT(tbl_raw_data[[#This Row],[updated_date]],"MMMM"))</f>
        <v>AUGUST</v>
      </c>
      <c r="M6327" s="50" t="str">
        <f>"WEEK "&amp; IF(ROUNDUP(DAY(tbl_raw_data[[#This Row],[updated_date]])/7,0)=5,4,ROUNDUP(DAY(tbl_raw_data[[#This Row],[updated_date]])/7,0))</f>
        <v>WEEK 4</v>
      </c>
      <c r="N6327" s="50" t="str">
        <f>UPPER(VLOOKUP(tbl_raw_data[[#This Row],[Analyst]],Settiings!$A$2:$B$16,2,0))</f>
        <v>NAVED</v>
      </c>
      <c r="O6327" s="50" t="str">
        <f>TRIM(UPPER(tbl_raw_data[[#This Row],[Outcome]]))</f>
        <v>APPROVE</v>
      </c>
      <c r="P6327" s="50" t="str">
        <f>TRIM(UPPER(tbl_raw_data[[#This Row],[Queue Name]]))</f>
        <v>CONSUMER PRE BUREAU</v>
      </c>
      <c r="Q6327" s="50" t="str">
        <f>IF(tbl_raw_data[[#This Row],[Time taken in min]]&lt;=Settiings!$D$2,"SLA_MET","SLA_NOT_MET")</f>
        <v>SLA_MET</v>
      </c>
      <c r="R6327" s="94"/>
    </row>
    <row r="6328" spans="1:18" x14ac:dyDescent="0.3">
      <c r="A6328" s="8" t="s">
        <v>7227</v>
      </c>
      <c r="B6328" s="9">
        <v>45168.631041666667</v>
      </c>
      <c r="C6328" s="10">
        <v>45168.636481481481</v>
      </c>
      <c r="D6328" s="11" t="s">
        <v>13</v>
      </c>
      <c r="E6328" s="12" t="s">
        <v>9</v>
      </c>
      <c r="F6328" s="11" t="s">
        <v>43</v>
      </c>
      <c r="G6328" s="13" t="s">
        <v>17</v>
      </c>
      <c r="H6328" s="78"/>
      <c r="I6328" s="48">
        <f>tbl_raw_data[[#This Row],[Date Actioned]]-tbl_raw_data[[#This Row],[Date Tagged]]</f>
        <v>5.4398148131440394E-3</v>
      </c>
      <c r="J6328" s="46">
        <f>HOUR(tbl_raw_data[[#This Row],[Time_taken]])*60+MINUTE(tbl_raw_data[[#This Row],[Time_taken]])+SECOND(tbl_raw_data[[#This Row],[Time_taken]])/60</f>
        <v>7.833333333333333</v>
      </c>
      <c r="K6328" s="52">
        <f>DATE(YEAR(tbl_raw_data[[#This Row],[Date Actioned]]),MONTH(tbl_raw_data[[#This Row],[Date Actioned]]),DAY(tbl_raw_data[[#This Row],[Date Actioned]]))</f>
        <v>45168</v>
      </c>
      <c r="L6328" s="50" t="str">
        <f>UPPER(TEXT(tbl_raw_data[[#This Row],[updated_date]],"MMMM"))</f>
        <v>AUGUST</v>
      </c>
      <c r="M6328" s="50" t="str">
        <f>"WEEK "&amp; IF(ROUNDUP(DAY(tbl_raw_data[[#This Row],[updated_date]])/7,0)=5,4,ROUNDUP(DAY(tbl_raw_data[[#This Row],[updated_date]])/7,0))</f>
        <v>WEEK 4</v>
      </c>
      <c r="N6328" s="50" t="str">
        <f>UPPER(VLOOKUP(tbl_raw_data[[#This Row],[Analyst]],Settiings!$A$2:$B$16,2,0))</f>
        <v>MERCEDES</v>
      </c>
      <c r="O6328" s="50" t="str">
        <f>TRIM(UPPER(tbl_raw_data[[#This Row],[Outcome]]))</f>
        <v>APPROVE</v>
      </c>
      <c r="P6328" s="50" t="str">
        <f>TRIM(UPPER(tbl_raw_data[[#This Row],[Queue Name]]))</f>
        <v>CONSUMER EXISTING</v>
      </c>
      <c r="Q6328" s="50" t="str">
        <f>IF(tbl_raw_data[[#This Row],[Time taken in min]]&lt;=Settiings!$D$2,"SLA_MET","SLA_NOT_MET")</f>
        <v>SLA_MET</v>
      </c>
      <c r="R6328" s="94"/>
    </row>
    <row r="6329" spans="1:18" x14ac:dyDescent="0.3">
      <c r="A6329" s="8" t="s">
        <v>7228</v>
      </c>
      <c r="B6329" s="9">
        <v>45168.631874999999</v>
      </c>
      <c r="C6329" s="10">
        <v>45168.641284722224</v>
      </c>
      <c r="D6329" s="11" t="s">
        <v>17</v>
      </c>
      <c r="E6329" s="12" t="s">
        <v>9</v>
      </c>
      <c r="F6329" s="11" t="s">
        <v>43</v>
      </c>
      <c r="G6329" s="13"/>
      <c r="H6329" s="78"/>
      <c r="I6329" s="48">
        <f>tbl_raw_data[[#This Row],[Date Actioned]]-tbl_raw_data[[#This Row],[Date Tagged]]</f>
        <v>9.4097222245181911E-3</v>
      </c>
      <c r="J6329" s="46">
        <f>HOUR(tbl_raw_data[[#This Row],[Time_taken]])*60+MINUTE(tbl_raw_data[[#This Row],[Time_taken]])+SECOND(tbl_raw_data[[#This Row],[Time_taken]])/60</f>
        <v>13.55</v>
      </c>
      <c r="K6329" s="52">
        <f>DATE(YEAR(tbl_raw_data[[#This Row],[Date Actioned]]),MONTH(tbl_raw_data[[#This Row],[Date Actioned]]),DAY(tbl_raw_data[[#This Row],[Date Actioned]]))</f>
        <v>45168</v>
      </c>
      <c r="L6329" s="50" t="str">
        <f>UPPER(TEXT(tbl_raw_data[[#This Row],[updated_date]],"MMMM"))</f>
        <v>AUGUST</v>
      </c>
      <c r="M6329" s="50" t="str">
        <f>"WEEK "&amp; IF(ROUNDUP(DAY(tbl_raw_data[[#This Row],[updated_date]])/7,0)=5,4,ROUNDUP(DAY(tbl_raw_data[[#This Row],[updated_date]])/7,0))</f>
        <v>WEEK 4</v>
      </c>
      <c r="N6329" s="50" t="str">
        <f>UPPER(VLOOKUP(tbl_raw_data[[#This Row],[Analyst]],Settiings!$A$2:$B$16,2,0))</f>
        <v>MERCEDES</v>
      </c>
      <c r="O6329" s="50" t="str">
        <f>TRIM(UPPER(tbl_raw_data[[#This Row],[Outcome]]))</f>
        <v>APPROVE</v>
      </c>
      <c r="P6329" s="50" t="str">
        <f>TRIM(UPPER(tbl_raw_data[[#This Row],[Queue Name]]))</f>
        <v>CONSUMER EXISTING</v>
      </c>
      <c r="Q6329" s="50" t="str">
        <f>IF(tbl_raw_data[[#This Row],[Time taken in min]]&lt;=Settiings!$D$2,"SLA_MET","SLA_NOT_MET")</f>
        <v>SLA_MET</v>
      </c>
      <c r="R6329" s="94"/>
    </row>
    <row r="6330" spans="1:18" x14ac:dyDescent="0.3">
      <c r="A6330" s="8" t="s">
        <v>7229</v>
      </c>
      <c r="B6330" s="9">
        <v>45168.635671296295</v>
      </c>
      <c r="C6330" s="10">
        <v>45168.642488425925</v>
      </c>
      <c r="D6330" s="11" t="s">
        <v>17</v>
      </c>
      <c r="E6330" s="12" t="s">
        <v>9</v>
      </c>
      <c r="F6330" s="11" t="s">
        <v>65</v>
      </c>
      <c r="G6330" s="13"/>
      <c r="H6330" s="78"/>
      <c r="I6330" s="48">
        <f>tbl_raw_data[[#This Row],[Date Actioned]]-tbl_raw_data[[#This Row],[Date Tagged]]</f>
        <v>6.8171296297805384E-3</v>
      </c>
      <c r="J6330" s="46">
        <f>HOUR(tbl_raw_data[[#This Row],[Time_taken]])*60+MINUTE(tbl_raw_data[[#This Row],[Time_taken]])+SECOND(tbl_raw_data[[#This Row],[Time_taken]])/60</f>
        <v>9.8166666666666664</v>
      </c>
      <c r="K6330" s="52">
        <f>DATE(YEAR(tbl_raw_data[[#This Row],[Date Actioned]]),MONTH(tbl_raw_data[[#This Row],[Date Actioned]]),DAY(tbl_raw_data[[#This Row],[Date Actioned]]))</f>
        <v>45168</v>
      </c>
      <c r="L6330" s="50" t="str">
        <f>UPPER(TEXT(tbl_raw_data[[#This Row],[updated_date]],"MMMM"))</f>
        <v>AUGUST</v>
      </c>
      <c r="M6330" s="50" t="str">
        <f>"WEEK "&amp; IF(ROUNDUP(DAY(tbl_raw_data[[#This Row],[updated_date]])/7,0)=5,4,ROUNDUP(DAY(tbl_raw_data[[#This Row],[updated_date]])/7,0))</f>
        <v>WEEK 4</v>
      </c>
      <c r="N6330" s="50" t="str">
        <f>UPPER(VLOOKUP(tbl_raw_data[[#This Row],[Analyst]],Settiings!$A$2:$B$16,2,0))</f>
        <v>SAM</v>
      </c>
      <c r="O6330" s="50" t="str">
        <f>TRIM(UPPER(tbl_raw_data[[#This Row],[Outcome]]))</f>
        <v>APPROVE</v>
      </c>
      <c r="P6330" s="50" t="str">
        <f>TRIM(UPPER(tbl_raw_data[[#This Row],[Queue Name]]))</f>
        <v>CONSUMER EXISTING</v>
      </c>
      <c r="Q6330" s="50" t="str">
        <f>IF(tbl_raw_data[[#This Row],[Time taken in min]]&lt;=Settiings!$D$2,"SLA_MET","SLA_NOT_MET")</f>
        <v>SLA_MET</v>
      </c>
      <c r="R6330" s="94"/>
    </row>
    <row r="6331" spans="1:18" x14ac:dyDescent="0.3">
      <c r="A6331" s="8" t="s">
        <v>7230</v>
      </c>
      <c r="B6331" s="9">
        <v>45168.635775462964</v>
      </c>
      <c r="C6331" s="10">
        <v>45168.647569444445</v>
      </c>
      <c r="D6331" s="11" t="s">
        <v>17</v>
      </c>
      <c r="E6331" s="12" t="s">
        <v>19</v>
      </c>
      <c r="F6331" s="11" t="s">
        <v>65</v>
      </c>
      <c r="G6331" s="13"/>
      <c r="H6331" s="78"/>
      <c r="I6331" s="48">
        <f>tbl_raw_data[[#This Row],[Date Actioned]]-tbl_raw_data[[#This Row],[Date Tagged]]</f>
        <v>1.1793981480877846E-2</v>
      </c>
      <c r="J6331" s="46">
        <f>HOUR(tbl_raw_data[[#This Row],[Time_taken]])*60+MINUTE(tbl_raw_data[[#This Row],[Time_taken]])+SECOND(tbl_raw_data[[#This Row],[Time_taken]])/60</f>
        <v>16.983333333333334</v>
      </c>
      <c r="K6331" s="52">
        <f>DATE(YEAR(tbl_raw_data[[#This Row],[Date Actioned]]),MONTH(tbl_raw_data[[#This Row],[Date Actioned]]),DAY(tbl_raw_data[[#This Row],[Date Actioned]]))</f>
        <v>45168</v>
      </c>
      <c r="L6331" s="50" t="str">
        <f>UPPER(TEXT(tbl_raw_data[[#This Row],[updated_date]],"MMMM"))</f>
        <v>AUGUST</v>
      </c>
      <c r="M6331" s="50" t="str">
        <f>"WEEK "&amp; IF(ROUNDUP(DAY(tbl_raw_data[[#This Row],[updated_date]])/7,0)=5,4,ROUNDUP(DAY(tbl_raw_data[[#This Row],[updated_date]])/7,0))</f>
        <v>WEEK 4</v>
      </c>
      <c r="N6331" s="50" t="str">
        <f>UPPER(VLOOKUP(tbl_raw_data[[#This Row],[Analyst]],Settiings!$A$2:$B$16,2,0))</f>
        <v>SAM</v>
      </c>
      <c r="O6331" s="50" t="str">
        <f>TRIM(UPPER(tbl_raw_data[[#This Row],[Outcome]]))</f>
        <v>APPROVE</v>
      </c>
      <c r="P6331" s="50" t="str">
        <f>TRIM(UPPER(tbl_raw_data[[#This Row],[Queue Name]]))</f>
        <v>CONSUMER POST BUREAU</v>
      </c>
      <c r="Q6331" s="50" t="str">
        <f>IF(tbl_raw_data[[#This Row],[Time taken in min]]&lt;=Settiings!$D$2,"SLA_MET","SLA_NOT_MET")</f>
        <v>SLA_MET</v>
      </c>
      <c r="R6331" s="94"/>
    </row>
    <row r="6332" spans="1:18" x14ac:dyDescent="0.3">
      <c r="A6332" s="8" t="s">
        <v>7231</v>
      </c>
      <c r="B6332" s="9">
        <v>45168.636388888888</v>
      </c>
      <c r="C6332" s="10">
        <v>45168.641539351855</v>
      </c>
      <c r="D6332" s="11" t="s">
        <v>13</v>
      </c>
      <c r="E6332" s="12" t="s">
        <v>19</v>
      </c>
      <c r="F6332" s="11" t="s">
        <v>1222</v>
      </c>
      <c r="G6332" s="13"/>
      <c r="H6332" s="78"/>
      <c r="I6332" s="48">
        <f>tbl_raw_data[[#This Row],[Date Actioned]]-tbl_raw_data[[#This Row],[Date Tagged]]</f>
        <v>5.1504629664123058E-3</v>
      </c>
      <c r="J6332" s="46">
        <f>HOUR(tbl_raw_data[[#This Row],[Time_taken]])*60+MINUTE(tbl_raw_data[[#This Row],[Time_taken]])+SECOND(tbl_raw_data[[#This Row],[Time_taken]])/60</f>
        <v>7.416666666666667</v>
      </c>
      <c r="K6332" s="52">
        <f>DATE(YEAR(tbl_raw_data[[#This Row],[Date Actioned]]),MONTH(tbl_raw_data[[#This Row],[Date Actioned]]),DAY(tbl_raw_data[[#This Row],[Date Actioned]]))</f>
        <v>45168</v>
      </c>
      <c r="L6332" s="50" t="str">
        <f>UPPER(TEXT(tbl_raw_data[[#This Row],[updated_date]],"MMMM"))</f>
        <v>AUGUST</v>
      </c>
      <c r="M6332" s="50" t="str">
        <f>"WEEK "&amp; IF(ROUNDUP(DAY(tbl_raw_data[[#This Row],[updated_date]])/7,0)=5,4,ROUNDUP(DAY(tbl_raw_data[[#This Row],[updated_date]])/7,0))</f>
        <v>WEEK 4</v>
      </c>
      <c r="N6332" s="50" t="str">
        <f>UPPER(VLOOKUP(tbl_raw_data[[#This Row],[Analyst]],Settiings!$A$2:$B$16,2,0))</f>
        <v>HARDIK</v>
      </c>
      <c r="O6332" s="50" t="str">
        <f>TRIM(UPPER(tbl_raw_data[[#This Row],[Outcome]]))</f>
        <v>APPROVE</v>
      </c>
      <c r="P6332" s="50" t="str">
        <f>TRIM(UPPER(tbl_raw_data[[#This Row],[Queue Name]]))</f>
        <v>CONSUMER POST BUREAU</v>
      </c>
      <c r="Q6332" s="50" t="str">
        <f>IF(tbl_raw_data[[#This Row],[Time taken in min]]&lt;=Settiings!$D$2,"SLA_MET","SLA_NOT_MET")</f>
        <v>SLA_MET</v>
      </c>
      <c r="R6332" s="94"/>
    </row>
    <row r="6333" spans="1:18" x14ac:dyDescent="0.3">
      <c r="A6333" s="8" t="s">
        <v>7232</v>
      </c>
      <c r="B6333" s="9">
        <v>45168.636562500003</v>
      </c>
      <c r="C6333" s="10">
        <v>45168.647986111115</v>
      </c>
      <c r="D6333" s="11" t="s">
        <v>17</v>
      </c>
      <c r="E6333" s="12" t="s">
        <v>19</v>
      </c>
      <c r="F6333" s="11" t="s">
        <v>43</v>
      </c>
      <c r="G6333" s="13"/>
      <c r="H6333" s="78"/>
      <c r="I6333" s="48">
        <f>tbl_raw_data[[#This Row],[Date Actioned]]-tbl_raw_data[[#This Row],[Date Tagged]]</f>
        <v>1.1423611111240461E-2</v>
      </c>
      <c r="J6333" s="46">
        <f>HOUR(tbl_raw_data[[#This Row],[Time_taken]])*60+MINUTE(tbl_raw_data[[#This Row],[Time_taken]])+SECOND(tbl_raw_data[[#This Row],[Time_taken]])/60</f>
        <v>16.45</v>
      </c>
      <c r="K6333" s="52">
        <f>DATE(YEAR(tbl_raw_data[[#This Row],[Date Actioned]]),MONTH(tbl_raw_data[[#This Row],[Date Actioned]]),DAY(tbl_raw_data[[#This Row],[Date Actioned]]))</f>
        <v>45168</v>
      </c>
      <c r="L6333" s="50" t="str">
        <f>UPPER(TEXT(tbl_raw_data[[#This Row],[updated_date]],"MMMM"))</f>
        <v>AUGUST</v>
      </c>
      <c r="M6333" s="50" t="str">
        <f>"WEEK "&amp; IF(ROUNDUP(DAY(tbl_raw_data[[#This Row],[updated_date]])/7,0)=5,4,ROUNDUP(DAY(tbl_raw_data[[#This Row],[updated_date]])/7,0))</f>
        <v>WEEK 4</v>
      </c>
      <c r="N6333" s="50" t="str">
        <f>UPPER(VLOOKUP(tbl_raw_data[[#This Row],[Analyst]],Settiings!$A$2:$B$16,2,0))</f>
        <v>MERCEDES</v>
      </c>
      <c r="O6333" s="50" t="str">
        <f>TRIM(UPPER(tbl_raw_data[[#This Row],[Outcome]]))</f>
        <v>APPROVE</v>
      </c>
      <c r="P6333" s="50" t="str">
        <f>TRIM(UPPER(tbl_raw_data[[#This Row],[Queue Name]]))</f>
        <v>CONSUMER POST BUREAU</v>
      </c>
      <c r="Q6333" s="50" t="str">
        <f>IF(tbl_raw_data[[#This Row],[Time taken in min]]&lt;=Settiings!$D$2,"SLA_MET","SLA_NOT_MET")</f>
        <v>SLA_MET</v>
      </c>
      <c r="R6333" s="94"/>
    </row>
    <row r="6334" spans="1:18" x14ac:dyDescent="0.3">
      <c r="A6334" s="8" t="s">
        <v>7233</v>
      </c>
      <c r="B6334" s="9">
        <v>45168.637708333335</v>
      </c>
      <c r="C6334" s="10">
        <v>45168.64471064815</v>
      </c>
      <c r="D6334" s="11" t="s">
        <v>13</v>
      </c>
      <c r="E6334" s="12" t="s">
        <v>47</v>
      </c>
      <c r="F6334" s="11" t="s">
        <v>53</v>
      </c>
      <c r="G6334" s="13" t="s">
        <v>17</v>
      </c>
      <c r="H6334" s="78"/>
      <c r="I6334" s="48">
        <f>tbl_raw_data[[#This Row],[Date Actioned]]-tbl_raw_data[[#This Row],[Date Tagged]]</f>
        <v>7.0023148145992309E-3</v>
      </c>
      <c r="J6334" s="46">
        <f>HOUR(tbl_raw_data[[#This Row],[Time_taken]])*60+MINUTE(tbl_raw_data[[#This Row],[Time_taken]])+SECOND(tbl_raw_data[[#This Row],[Time_taken]])/60</f>
        <v>10.083333333333334</v>
      </c>
      <c r="K6334" s="52">
        <f>DATE(YEAR(tbl_raw_data[[#This Row],[Date Actioned]]),MONTH(tbl_raw_data[[#This Row],[Date Actioned]]),DAY(tbl_raw_data[[#This Row],[Date Actioned]]))</f>
        <v>45168</v>
      </c>
      <c r="L6334" s="50" t="str">
        <f>UPPER(TEXT(tbl_raw_data[[#This Row],[updated_date]],"MMMM"))</f>
        <v>AUGUST</v>
      </c>
      <c r="M6334" s="50" t="str">
        <f>"WEEK "&amp; IF(ROUNDUP(DAY(tbl_raw_data[[#This Row],[updated_date]])/7,0)=5,4,ROUNDUP(DAY(tbl_raw_data[[#This Row],[updated_date]])/7,0))</f>
        <v>WEEK 4</v>
      </c>
      <c r="N6334" s="50" t="str">
        <f>UPPER(VLOOKUP(tbl_raw_data[[#This Row],[Analyst]],Settiings!$A$2:$B$16,2,0))</f>
        <v>NAVED</v>
      </c>
      <c r="O6334" s="50" t="str">
        <f>TRIM(UPPER(tbl_raw_data[[#This Row],[Outcome]]))</f>
        <v>APPROVE</v>
      </c>
      <c r="P6334" s="50" t="str">
        <f>TRIM(UPPER(tbl_raw_data[[#This Row],[Queue Name]]))</f>
        <v>CONSUMER PRE BUREAU</v>
      </c>
      <c r="Q6334" s="50" t="str">
        <f>IF(tbl_raw_data[[#This Row],[Time taken in min]]&lt;=Settiings!$D$2,"SLA_MET","SLA_NOT_MET")</f>
        <v>SLA_MET</v>
      </c>
      <c r="R6334" s="94"/>
    </row>
    <row r="6335" spans="1:18" x14ac:dyDescent="0.3">
      <c r="A6335" s="8" t="s">
        <v>7234</v>
      </c>
      <c r="B6335" s="9">
        <v>45168.642696759256</v>
      </c>
      <c r="C6335" s="10">
        <v>45168.644050925926</v>
      </c>
      <c r="D6335" s="11" t="s">
        <v>13</v>
      </c>
      <c r="E6335" s="12" t="s">
        <v>19</v>
      </c>
      <c r="F6335" s="11" t="s">
        <v>1228</v>
      </c>
      <c r="G6335" s="13"/>
      <c r="H6335" s="78"/>
      <c r="I6335" s="48">
        <f>tbl_raw_data[[#This Row],[Date Actioned]]-tbl_raw_data[[#This Row],[Date Tagged]]</f>
        <v>1.3541666703531519E-3</v>
      </c>
      <c r="J6335" s="46">
        <f>HOUR(tbl_raw_data[[#This Row],[Time_taken]])*60+MINUTE(tbl_raw_data[[#This Row],[Time_taken]])+SECOND(tbl_raw_data[[#This Row],[Time_taken]])/60</f>
        <v>1.95</v>
      </c>
      <c r="K6335" s="52">
        <f>DATE(YEAR(tbl_raw_data[[#This Row],[Date Actioned]]),MONTH(tbl_raw_data[[#This Row],[Date Actioned]]),DAY(tbl_raw_data[[#This Row],[Date Actioned]]))</f>
        <v>45168</v>
      </c>
      <c r="L6335" s="50" t="str">
        <f>UPPER(TEXT(tbl_raw_data[[#This Row],[updated_date]],"MMMM"))</f>
        <v>AUGUST</v>
      </c>
      <c r="M6335" s="50" t="str">
        <f>"WEEK "&amp; IF(ROUNDUP(DAY(tbl_raw_data[[#This Row],[updated_date]])/7,0)=5,4,ROUNDUP(DAY(tbl_raw_data[[#This Row],[updated_date]])/7,0))</f>
        <v>WEEK 4</v>
      </c>
      <c r="N6335" s="50" t="str">
        <f>UPPER(VLOOKUP(tbl_raw_data[[#This Row],[Analyst]],Settiings!$A$2:$B$16,2,0))</f>
        <v>RAJ</v>
      </c>
      <c r="O6335" s="50" t="str">
        <f>TRIM(UPPER(tbl_raw_data[[#This Row],[Outcome]]))</f>
        <v>APPROVE</v>
      </c>
      <c r="P6335" s="50" t="str">
        <f>TRIM(UPPER(tbl_raw_data[[#This Row],[Queue Name]]))</f>
        <v>CONSUMER POST BUREAU</v>
      </c>
      <c r="Q6335" s="50" t="str">
        <f>IF(tbl_raw_data[[#This Row],[Time taken in min]]&lt;=Settiings!$D$2,"SLA_MET","SLA_NOT_MET")</f>
        <v>SLA_MET</v>
      </c>
      <c r="R6335" s="94"/>
    </row>
    <row r="6336" spans="1:18" x14ac:dyDescent="0.3">
      <c r="A6336" s="8" t="s">
        <v>7235</v>
      </c>
      <c r="B6336" s="9">
        <v>45168.643101851849</v>
      </c>
      <c r="C6336" s="10">
        <v>45168.648761574077</v>
      </c>
      <c r="D6336" s="11" t="s">
        <v>13</v>
      </c>
      <c r="E6336" s="12" t="s">
        <v>19</v>
      </c>
      <c r="F6336" s="11" t="s">
        <v>1222</v>
      </c>
      <c r="G6336" s="13"/>
      <c r="H6336" s="78"/>
      <c r="I6336" s="48">
        <f>tbl_raw_data[[#This Row],[Date Actioned]]-tbl_raw_data[[#This Row],[Date Tagged]]</f>
        <v>5.659722228301689E-3</v>
      </c>
      <c r="J6336" s="46">
        <f>HOUR(tbl_raw_data[[#This Row],[Time_taken]])*60+MINUTE(tbl_raw_data[[#This Row],[Time_taken]])+SECOND(tbl_raw_data[[#This Row],[Time_taken]])/60</f>
        <v>8.15</v>
      </c>
      <c r="K6336" s="52">
        <f>DATE(YEAR(tbl_raw_data[[#This Row],[Date Actioned]]),MONTH(tbl_raw_data[[#This Row],[Date Actioned]]),DAY(tbl_raw_data[[#This Row],[Date Actioned]]))</f>
        <v>45168</v>
      </c>
      <c r="L6336" s="50" t="str">
        <f>UPPER(TEXT(tbl_raw_data[[#This Row],[updated_date]],"MMMM"))</f>
        <v>AUGUST</v>
      </c>
      <c r="M6336" s="50" t="str">
        <f>"WEEK "&amp; IF(ROUNDUP(DAY(tbl_raw_data[[#This Row],[updated_date]])/7,0)=5,4,ROUNDUP(DAY(tbl_raw_data[[#This Row],[updated_date]])/7,0))</f>
        <v>WEEK 4</v>
      </c>
      <c r="N6336" s="50" t="str">
        <f>UPPER(VLOOKUP(tbl_raw_data[[#This Row],[Analyst]],Settiings!$A$2:$B$16,2,0))</f>
        <v>HARDIK</v>
      </c>
      <c r="O6336" s="50" t="str">
        <f>TRIM(UPPER(tbl_raw_data[[#This Row],[Outcome]]))</f>
        <v>APPROVE</v>
      </c>
      <c r="P6336" s="50" t="str">
        <f>TRIM(UPPER(tbl_raw_data[[#This Row],[Queue Name]]))</f>
        <v>CONSUMER POST BUREAU</v>
      </c>
      <c r="Q6336" s="50" t="str">
        <f>IF(tbl_raw_data[[#This Row],[Time taken in min]]&lt;=Settiings!$D$2,"SLA_MET","SLA_NOT_MET")</f>
        <v>SLA_MET</v>
      </c>
      <c r="R6336" s="94"/>
    </row>
    <row r="6337" spans="1:18" x14ac:dyDescent="0.3">
      <c r="A6337" s="8" t="s">
        <v>7236</v>
      </c>
      <c r="B6337" s="9">
        <v>45168.64675925926</v>
      </c>
      <c r="C6337" s="10">
        <v>45168.652604166666</v>
      </c>
      <c r="D6337" s="11" t="s">
        <v>13</v>
      </c>
      <c r="E6337" s="12" t="s">
        <v>47</v>
      </c>
      <c r="F6337" s="11" t="s">
        <v>10</v>
      </c>
      <c r="G6337" s="13" t="s">
        <v>17</v>
      </c>
      <c r="H6337" s="78"/>
      <c r="I6337" s="48">
        <f>tbl_raw_data[[#This Row],[Date Actioned]]-tbl_raw_data[[#This Row],[Date Tagged]]</f>
        <v>5.8449074058444239E-3</v>
      </c>
      <c r="J6337" s="46">
        <f>HOUR(tbl_raw_data[[#This Row],[Time_taken]])*60+MINUTE(tbl_raw_data[[#This Row],[Time_taken]])+SECOND(tbl_raw_data[[#This Row],[Time_taken]])/60</f>
        <v>8.4166666666666661</v>
      </c>
      <c r="K6337" s="52">
        <f>DATE(YEAR(tbl_raw_data[[#This Row],[Date Actioned]]),MONTH(tbl_raw_data[[#This Row],[Date Actioned]]),DAY(tbl_raw_data[[#This Row],[Date Actioned]]))</f>
        <v>45168</v>
      </c>
      <c r="L6337" s="50" t="str">
        <f>UPPER(TEXT(tbl_raw_data[[#This Row],[updated_date]],"MMMM"))</f>
        <v>AUGUST</v>
      </c>
      <c r="M6337" s="50" t="str">
        <f>"WEEK "&amp; IF(ROUNDUP(DAY(tbl_raw_data[[#This Row],[updated_date]])/7,0)=5,4,ROUNDUP(DAY(tbl_raw_data[[#This Row],[updated_date]])/7,0))</f>
        <v>WEEK 4</v>
      </c>
      <c r="N6337" s="50" t="str">
        <f>UPPER(VLOOKUP(tbl_raw_data[[#This Row],[Analyst]],Settiings!$A$2:$B$16,2,0))</f>
        <v>NITESH</v>
      </c>
      <c r="O6337" s="50" t="str">
        <f>TRIM(UPPER(tbl_raw_data[[#This Row],[Outcome]]))</f>
        <v>APPROVE</v>
      </c>
      <c r="P6337" s="50" t="str">
        <f>TRIM(UPPER(tbl_raw_data[[#This Row],[Queue Name]]))</f>
        <v>CONSUMER PRE BUREAU</v>
      </c>
      <c r="Q6337" s="50" t="str">
        <f>IF(tbl_raw_data[[#This Row],[Time taken in min]]&lt;=Settiings!$D$2,"SLA_MET","SLA_NOT_MET")</f>
        <v>SLA_MET</v>
      </c>
      <c r="R6337" s="94"/>
    </row>
    <row r="6338" spans="1:18" x14ac:dyDescent="0.3">
      <c r="A6338" s="8" t="s">
        <v>7237</v>
      </c>
      <c r="B6338" s="9">
        <v>45168.647268518522</v>
      </c>
      <c r="C6338" s="10">
        <v>45168.658518518518</v>
      </c>
      <c r="D6338" s="11" t="s">
        <v>17</v>
      </c>
      <c r="E6338" s="12" t="s">
        <v>9</v>
      </c>
      <c r="F6338" s="11" t="s">
        <v>65</v>
      </c>
      <c r="G6338" s="13"/>
      <c r="H6338" s="78"/>
      <c r="I6338" s="48">
        <f>tbl_raw_data[[#This Row],[Date Actioned]]-tbl_raw_data[[#This Row],[Date Tagged]]</f>
        <v>1.1249999995925464E-2</v>
      </c>
      <c r="J6338" s="46">
        <f>HOUR(tbl_raw_data[[#This Row],[Time_taken]])*60+MINUTE(tbl_raw_data[[#This Row],[Time_taken]])+SECOND(tbl_raw_data[[#This Row],[Time_taken]])/60</f>
        <v>16.2</v>
      </c>
      <c r="K6338" s="52">
        <f>DATE(YEAR(tbl_raw_data[[#This Row],[Date Actioned]]),MONTH(tbl_raw_data[[#This Row],[Date Actioned]]),DAY(tbl_raw_data[[#This Row],[Date Actioned]]))</f>
        <v>45168</v>
      </c>
      <c r="L6338" s="50" t="str">
        <f>UPPER(TEXT(tbl_raw_data[[#This Row],[updated_date]],"MMMM"))</f>
        <v>AUGUST</v>
      </c>
      <c r="M6338" s="50" t="str">
        <f>"WEEK "&amp; IF(ROUNDUP(DAY(tbl_raw_data[[#This Row],[updated_date]])/7,0)=5,4,ROUNDUP(DAY(tbl_raw_data[[#This Row],[updated_date]])/7,0))</f>
        <v>WEEK 4</v>
      </c>
      <c r="N6338" s="50" t="str">
        <f>UPPER(VLOOKUP(tbl_raw_data[[#This Row],[Analyst]],Settiings!$A$2:$B$16,2,0))</f>
        <v>SAM</v>
      </c>
      <c r="O6338" s="50" t="str">
        <f>TRIM(UPPER(tbl_raw_data[[#This Row],[Outcome]]))</f>
        <v>APPROVE</v>
      </c>
      <c r="P6338" s="50" t="str">
        <f>TRIM(UPPER(tbl_raw_data[[#This Row],[Queue Name]]))</f>
        <v>CONSUMER EXISTING</v>
      </c>
      <c r="Q6338" s="50" t="str">
        <f>IF(tbl_raw_data[[#This Row],[Time taken in min]]&lt;=Settiings!$D$2,"SLA_MET","SLA_NOT_MET")</f>
        <v>SLA_MET</v>
      </c>
      <c r="R6338" s="94"/>
    </row>
    <row r="6339" spans="1:18" x14ac:dyDescent="0.3">
      <c r="A6339" s="8" t="s">
        <v>7238</v>
      </c>
      <c r="B6339" s="9">
        <v>45168.649212962962</v>
      </c>
      <c r="C6339" s="10">
        <v>45168.655300925922</v>
      </c>
      <c r="D6339" s="11" t="s">
        <v>13</v>
      </c>
      <c r="E6339" s="12" t="s">
        <v>47</v>
      </c>
      <c r="F6339" s="11" t="s">
        <v>1222</v>
      </c>
      <c r="G6339" s="13" t="s">
        <v>17</v>
      </c>
      <c r="H6339" s="78"/>
      <c r="I6339" s="48">
        <f>tbl_raw_data[[#This Row],[Date Actioned]]-tbl_raw_data[[#This Row],[Date Tagged]]</f>
        <v>6.0879629600094631E-3</v>
      </c>
      <c r="J6339" s="46">
        <f>HOUR(tbl_raw_data[[#This Row],[Time_taken]])*60+MINUTE(tbl_raw_data[[#This Row],[Time_taken]])+SECOND(tbl_raw_data[[#This Row],[Time_taken]])/60</f>
        <v>8.7666666666666675</v>
      </c>
      <c r="K6339" s="52">
        <f>DATE(YEAR(tbl_raw_data[[#This Row],[Date Actioned]]),MONTH(tbl_raw_data[[#This Row],[Date Actioned]]),DAY(tbl_raw_data[[#This Row],[Date Actioned]]))</f>
        <v>45168</v>
      </c>
      <c r="L6339" s="50" t="str">
        <f>UPPER(TEXT(tbl_raw_data[[#This Row],[updated_date]],"MMMM"))</f>
        <v>AUGUST</v>
      </c>
      <c r="M6339" s="50" t="str">
        <f>"WEEK "&amp; IF(ROUNDUP(DAY(tbl_raw_data[[#This Row],[updated_date]])/7,0)=5,4,ROUNDUP(DAY(tbl_raw_data[[#This Row],[updated_date]])/7,0))</f>
        <v>WEEK 4</v>
      </c>
      <c r="N6339" s="50" t="str">
        <f>UPPER(VLOOKUP(tbl_raw_data[[#This Row],[Analyst]],Settiings!$A$2:$B$16,2,0))</f>
        <v>HARDIK</v>
      </c>
      <c r="O6339" s="50" t="str">
        <f>TRIM(UPPER(tbl_raw_data[[#This Row],[Outcome]]))</f>
        <v>APPROVE</v>
      </c>
      <c r="P6339" s="50" t="str">
        <f>TRIM(UPPER(tbl_raw_data[[#This Row],[Queue Name]]))</f>
        <v>CONSUMER PRE BUREAU</v>
      </c>
      <c r="Q6339" s="50" t="str">
        <f>IF(tbl_raw_data[[#This Row],[Time taken in min]]&lt;=Settiings!$D$2,"SLA_MET","SLA_NOT_MET")</f>
        <v>SLA_MET</v>
      </c>
      <c r="R6339" s="94"/>
    </row>
    <row r="6340" spans="1:18" x14ac:dyDescent="0.3">
      <c r="A6340" s="8" t="s">
        <v>7239</v>
      </c>
      <c r="B6340" s="9">
        <v>45168.649618055555</v>
      </c>
      <c r="C6340" s="10">
        <v>45168.661608796298</v>
      </c>
      <c r="D6340" s="11" t="s">
        <v>13</v>
      </c>
      <c r="E6340" s="12" t="s">
        <v>9</v>
      </c>
      <c r="F6340" s="11" t="s">
        <v>10</v>
      </c>
      <c r="G6340" s="13"/>
      <c r="H6340" s="78"/>
      <c r="I6340" s="48">
        <f>tbl_raw_data[[#This Row],[Date Actioned]]-tbl_raw_data[[#This Row],[Date Tagged]]</f>
        <v>1.1990740742476191E-2</v>
      </c>
      <c r="J6340" s="46">
        <f>HOUR(tbl_raw_data[[#This Row],[Time_taken]])*60+MINUTE(tbl_raw_data[[#This Row],[Time_taken]])+SECOND(tbl_raw_data[[#This Row],[Time_taken]])/60</f>
        <v>17.266666666666666</v>
      </c>
      <c r="K6340" s="52">
        <f>DATE(YEAR(tbl_raw_data[[#This Row],[Date Actioned]]),MONTH(tbl_raw_data[[#This Row],[Date Actioned]]),DAY(tbl_raw_data[[#This Row],[Date Actioned]]))</f>
        <v>45168</v>
      </c>
      <c r="L6340" s="50" t="str">
        <f>UPPER(TEXT(tbl_raw_data[[#This Row],[updated_date]],"MMMM"))</f>
        <v>AUGUST</v>
      </c>
      <c r="M6340" s="50" t="str">
        <f>"WEEK "&amp; IF(ROUNDUP(DAY(tbl_raw_data[[#This Row],[updated_date]])/7,0)=5,4,ROUNDUP(DAY(tbl_raw_data[[#This Row],[updated_date]])/7,0))</f>
        <v>WEEK 4</v>
      </c>
      <c r="N6340" s="50" t="str">
        <f>UPPER(VLOOKUP(tbl_raw_data[[#This Row],[Analyst]],Settiings!$A$2:$B$16,2,0))</f>
        <v>NITESH</v>
      </c>
      <c r="O6340" s="50" t="str">
        <f>TRIM(UPPER(tbl_raw_data[[#This Row],[Outcome]]))</f>
        <v>APPROVE</v>
      </c>
      <c r="P6340" s="50" t="str">
        <f>TRIM(UPPER(tbl_raw_data[[#This Row],[Queue Name]]))</f>
        <v>CONSUMER EXISTING</v>
      </c>
      <c r="Q6340" s="50" t="str">
        <f>IF(tbl_raw_data[[#This Row],[Time taken in min]]&lt;=Settiings!$D$2,"SLA_MET","SLA_NOT_MET")</f>
        <v>SLA_MET</v>
      </c>
      <c r="R6340" s="94"/>
    </row>
    <row r="6341" spans="1:18" x14ac:dyDescent="0.3">
      <c r="A6341" s="8" t="s">
        <v>7240</v>
      </c>
      <c r="B6341" s="9">
        <v>45168.649884259263</v>
      </c>
      <c r="C6341" s="10">
        <v>45168.663877314815</v>
      </c>
      <c r="D6341" s="11" t="s">
        <v>17</v>
      </c>
      <c r="E6341" s="12" t="s">
        <v>19</v>
      </c>
      <c r="F6341" s="11" t="s">
        <v>65</v>
      </c>
      <c r="G6341" s="13"/>
      <c r="H6341" s="78"/>
      <c r="I6341" s="48">
        <f>tbl_raw_data[[#This Row],[Date Actioned]]-tbl_raw_data[[#This Row],[Date Tagged]]</f>
        <v>1.3993055552418809E-2</v>
      </c>
      <c r="J6341" s="46">
        <f>HOUR(tbl_raw_data[[#This Row],[Time_taken]])*60+MINUTE(tbl_raw_data[[#This Row],[Time_taken]])+SECOND(tbl_raw_data[[#This Row],[Time_taken]])/60</f>
        <v>20.149999999999999</v>
      </c>
      <c r="K6341" s="52">
        <f>DATE(YEAR(tbl_raw_data[[#This Row],[Date Actioned]]),MONTH(tbl_raw_data[[#This Row],[Date Actioned]]),DAY(tbl_raw_data[[#This Row],[Date Actioned]]))</f>
        <v>45168</v>
      </c>
      <c r="L6341" s="50" t="str">
        <f>UPPER(TEXT(tbl_raw_data[[#This Row],[updated_date]],"MMMM"))</f>
        <v>AUGUST</v>
      </c>
      <c r="M6341" s="50" t="str">
        <f>"WEEK "&amp; IF(ROUNDUP(DAY(tbl_raw_data[[#This Row],[updated_date]])/7,0)=5,4,ROUNDUP(DAY(tbl_raw_data[[#This Row],[updated_date]])/7,0))</f>
        <v>WEEK 4</v>
      </c>
      <c r="N6341" s="50" t="str">
        <f>UPPER(VLOOKUP(tbl_raw_data[[#This Row],[Analyst]],Settiings!$A$2:$B$16,2,0))</f>
        <v>SAM</v>
      </c>
      <c r="O6341" s="50" t="str">
        <f>TRIM(UPPER(tbl_raw_data[[#This Row],[Outcome]]))</f>
        <v>APPROVE</v>
      </c>
      <c r="P6341" s="50" t="str">
        <f>TRIM(UPPER(tbl_raw_data[[#This Row],[Queue Name]]))</f>
        <v>CONSUMER POST BUREAU</v>
      </c>
      <c r="Q6341" s="50" t="str">
        <f>IF(tbl_raw_data[[#This Row],[Time taken in min]]&lt;=Settiings!$D$2,"SLA_MET","SLA_NOT_MET")</f>
        <v>SLA_NOT_MET</v>
      </c>
      <c r="R6341" s="94"/>
    </row>
    <row r="6342" spans="1:18" x14ac:dyDescent="0.3">
      <c r="A6342" s="8" t="s">
        <v>7241</v>
      </c>
      <c r="B6342" s="9">
        <v>45168.651828703703</v>
      </c>
      <c r="C6342" s="10">
        <v>45168.662175925929</v>
      </c>
      <c r="D6342" s="11" t="s">
        <v>13</v>
      </c>
      <c r="E6342" s="12" t="s">
        <v>9</v>
      </c>
      <c r="F6342" s="11" t="s">
        <v>1222</v>
      </c>
      <c r="G6342" s="13" t="s">
        <v>128</v>
      </c>
      <c r="H6342" s="78"/>
      <c r="I6342" s="48">
        <f>tbl_raw_data[[#This Row],[Date Actioned]]-tbl_raw_data[[#This Row],[Date Tagged]]</f>
        <v>1.0347222225391306E-2</v>
      </c>
      <c r="J6342" s="46">
        <f>HOUR(tbl_raw_data[[#This Row],[Time_taken]])*60+MINUTE(tbl_raw_data[[#This Row],[Time_taken]])+SECOND(tbl_raw_data[[#This Row],[Time_taken]])/60</f>
        <v>14.9</v>
      </c>
      <c r="K6342" s="52">
        <f>DATE(YEAR(tbl_raw_data[[#This Row],[Date Actioned]]),MONTH(tbl_raw_data[[#This Row],[Date Actioned]]),DAY(tbl_raw_data[[#This Row],[Date Actioned]]))</f>
        <v>45168</v>
      </c>
      <c r="L6342" s="50" t="str">
        <f>UPPER(TEXT(tbl_raw_data[[#This Row],[updated_date]],"MMMM"))</f>
        <v>AUGUST</v>
      </c>
      <c r="M6342" s="50" t="str">
        <f>"WEEK "&amp; IF(ROUNDUP(DAY(tbl_raw_data[[#This Row],[updated_date]])/7,0)=5,4,ROUNDUP(DAY(tbl_raw_data[[#This Row],[updated_date]])/7,0))</f>
        <v>WEEK 4</v>
      </c>
      <c r="N6342" s="50" t="str">
        <f>UPPER(VLOOKUP(tbl_raw_data[[#This Row],[Analyst]],Settiings!$A$2:$B$16,2,0))</f>
        <v>HARDIK</v>
      </c>
      <c r="O6342" s="50" t="str">
        <f>TRIM(UPPER(tbl_raw_data[[#This Row],[Outcome]]))</f>
        <v>APPROVE</v>
      </c>
      <c r="P6342" s="50" t="str">
        <f>TRIM(UPPER(tbl_raw_data[[#This Row],[Queue Name]]))</f>
        <v>CONSUMER EXISTING</v>
      </c>
      <c r="Q6342" s="50" t="str">
        <f>IF(tbl_raw_data[[#This Row],[Time taken in min]]&lt;=Settiings!$D$2,"SLA_MET","SLA_NOT_MET")</f>
        <v>SLA_MET</v>
      </c>
      <c r="R6342" s="94"/>
    </row>
    <row r="6343" spans="1:18" x14ac:dyDescent="0.3">
      <c r="A6343" s="8" t="s">
        <v>7242</v>
      </c>
      <c r="B6343" s="9">
        <v>45168.653171296297</v>
      </c>
      <c r="C6343" s="10">
        <v>45168.666435185187</v>
      </c>
      <c r="D6343" s="11" t="s">
        <v>13</v>
      </c>
      <c r="E6343" s="12" t="s">
        <v>47</v>
      </c>
      <c r="F6343" s="11" t="s">
        <v>1222</v>
      </c>
      <c r="G6343" s="13" t="s">
        <v>17</v>
      </c>
      <c r="H6343" s="78"/>
      <c r="I6343" s="48">
        <f>tbl_raw_data[[#This Row],[Date Actioned]]-tbl_raw_data[[#This Row],[Date Tagged]]</f>
        <v>1.3263888889923692E-2</v>
      </c>
      <c r="J6343" s="46">
        <f>HOUR(tbl_raw_data[[#This Row],[Time_taken]])*60+MINUTE(tbl_raw_data[[#This Row],[Time_taken]])+SECOND(tbl_raw_data[[#This Row],[Time_taken]])/60</f>
        <v>19.100000000000001</v>
      </c>
      <c r="K6343" s="52">
        <f>DATE(YEAR(tbl_raw_data[[#This Row],[Date Actioned]]),MONTH(tbl_raw_data[[#This Row],[Date Actioned]]),DAY(tbl_raw_data[[#This Row],[Date Actioned]]))</f>
        <v>45168</v>
      </c>
      <c r="L6343" s="50" t="str">
        <f>UPPER(TEXT(tbl_raw_data[[#This Row],[updated_date]],"MMMM"))</f>
        <v>AUGUST</v>
      </c>
      <c r="M6343" s="50" t="str">
        <f>"WEEK "&amp; IF(ROUNDUP(DAY(tbl_raw_data[[#This Row],[updated_date]])/7,0)=5,4,ROUNDUP(DAY(tbl_raw_data[[#This Row],[updated_date]])/7,0))</f>
        <v>WEEK 4</v>
      </c>
      <c r="N6343" s="50" t="str">
        <f>UPPER(VLOOKUP(tbl_raw_data[[#This Row],[Analyst]],Settiings!$A$2:$B$16,2,0))</f>
        <v>HARDIK</v>
      </c>
      <c r="O6343" s="50" t="str">
        <f>TRIM(UPPER(tbl_raw_data[[#This Row],[Outcome]]))</f>
        <v>APPROVE</v>
      </c>
      <c r="P6343" s="50" t="str">
        <f>TRIM(UPPER(tbl_raw_data[[#This Row],[Queue Name]]))</f>
        <v>CONSUMER PRE BUREAU</v>
      </c>
      <c r="Q6343" s="50" t="str">
        <f>IF(tbl_raw_data[[#This Row],[Time taken in min]]&lt;=Settiings!$D$2,"SLA_MET","SLA_NOT_MET")</f>
        <v>SLA_MET</v>
      </c>
      <c r="R6343" s="94"/>
    </row>
    <row r="6344" spans="1:18" x14ac:dyDescent="0.3">
      <c r="A6344" s="8" t="s">
        <v>7243</v>
      </c>
      <c r="B6344" s="9">
        <v>45168.653993055559</v>
      </c>
      <c r="C6344" s="10">
        <v>45168.666307870371</v>
      </c>
      <c r="D6344" s="11" t="s">
        <v>13</v>
      </c>
      <c r="E6344" s="12" t="s">
        <v>19</v>
      </c>
      <c r="F6344" s="11" t="s">
        <v>1228</v>
      </c>
      <c r="G6344" s="13" t="s">
        <v>17</v>
      </c>
      <c r="H6344" s="78"/>
      <c r="I6344" s="48">
        <f>tbl_raw_data[[#This Row],[Date Actioned]]-tbl_raw_data[[#This Row],[Date Tagged]]</f>
        <v>1.2314814812270924E-2</v>
      </c>
      <c r="J6344" s="46">
        <f>HOUR(tbl_raw_data[[#This Row],[Time_taken]])*60+MINUTE(tbl_raw_data[[#This Row],[Time_taken]])+SECOND(tbl_raw_data[[#This Row],[Time_taken]])/60</f>
        <v>17.733333333333334</v>
      </c>
      <c r="K6344" s="52">
        <f>DATE(YEAR(tbl_raw_data[[#This Row],[Date Actioned]]),MONTH(tbl_raw_data[[#This Row],[Date Actioned]]),DAY(tbl_raw_data[[#This Row],[Date Actioned]]))</f>
        <v>45168</v>
      </c>
      <c r="L6344" s="50" t="str">
        <f>UPPER(TEXT(tbl_raw_data[[#This Row],[updated_date]],"MMMM"))</f>
        <v>AUGUST</v>
      </c>
      <c r="M6344" s="50" t="str">
        <f>"WEEK "&amp; IF(ROUNDUP(DAY(tbl_raw_data[[#This Row],[updated_date]])/7,0)=5,4,ROUNDUP(DAY(tbl_raw_data[[#This Row],[updated_date]])/7,0))</f>
        <v>WEEK 4</v>
      </c>
      <c r="N6344" s="50" t="str">
        <f>UPPER(VLOOKUP(tbl_raw_data[[#This Row],[Analyst]],Settiings!$A$2:$B$16,2,0))</f>
        <v>RAJ</v>
      </c>
      <c r="O6344" s="50" t="str">
        <f>TRIM(UPPER(tbl_raw_data[[#This Row],[Outcome]]))</f>
        <v>APPROVE</v>
      </c>
      <c r="P6344" s="50" t="str">
        <f>TRIM(UPPER(tbl_raw_data[[#This Row],[Queue Name]]))</f>
        <v>CONSUMER POST BUREAU</v>
      </c>
      <c r="Q6344" s="50" t="str">
        <f>IF(tbl_raw_data[[#This Row],[Time taken in min]]&lt;=Settiings!$D$2,"SLA_MET","SLA_NOT_MET")</f>
        <v>SLA_MET</v>
      </c>
      <c r="R6344" s="94"/>
    </row>
    <row r="6345" spans="1:18" x14ac:dyDescent="0.3">
      <c r="A6345" s="8" t="s">
        <v>7244</v>
      </c>
      <c r="B6345" s="9">
        <v>45168.656284722223</v>
      </c>
      <c r="C6345" s="10">
        <v>45168.667581018519</v>
      </c>
      <c r="D6345" s="11" t="s">
        <v>13</v>
      </c>
      <c r="E6345" s="12" t="s">
        <v>9</v>
      </c>
      <c r="F6345" s="11" t="s">
        <v>53</v>
      </c>
      <c r="G6345" s="13" t="s">
        <v>77</v>
      </c>
      <c r="H6345" s="78"/>
      <c r="I6345" s="48">
        <f>tbl_raw_data[[#This Row],[Date Actioned]]-tbl_raw_data[[#This Row],[Date Tagged]]</f>
        <v>1.1296296295768116E-2</v>
      </c>
      <c r="J6345" s="46">
        <f>HOUR(tbl_raw_data[[#This Row],[Time_taken]])*60+MINUTE(tbl_raw_data[[#This Row],[Time_taken]])+SECOND(tbl_raw_data[[#This Row],[Time_taken]])/60</f>
        <v>16.266666666666666</v>
      </c>
      <c r="K6345" s="52">
        <f>DATE(YEAR(tbl_raw_data[[#This Row],[Date Actioned]]),MONTH(tbl_raw_data[[#This Row],[Date Actioned]]),DAY(tbl_raw_data[[#This Row],[Date Actioned]]))</f>
        <v>45168</v>
      </c>
      <c r="L6345" s="50" t="str">
        <f>UPPER(TEXT(tbl_raw_data[[#This Row],[updated_date]],"MMMM"))</f>
        <v>AUGUST</v>
      </c>
      <c r="M6345" s="50" t="str">
        <f>"WEEK "&amp; IF(ROUNDUP(DAY(tbl_raw_data[[#This Row],[updated_date]])/7,0)=5,4,ROUNDUP(DAY(tbl_raw_data[[#This Row],[updated_date]])/7,0))</f>
        <v>WEEK 4</v>
      </c>
      <c r="N6345" s="50" t="str">
        <f>UPPER(VLOOKUP(tbl_raw_data[[#This Row],[Analyst]],Settiings!$A$2:$B$16,2,0))</f>
        <v>NAVED</v>
      </c>
      <c r="O6345" s="50" t="str">
        <f>TRIM(UPPER(tbl_raw_data[[#This Row],[Outcome]]))</f>
        <v>APPROVE</v>
      </c>
      <c r="P6345" s="50" t="str">
        <f>TRIM(UPPER(tbl_raw_data[[#This Row],[Queue Name]]))</f>
        <v>CONSUMER EXISTING</v>
      </c>
      <c r="Q6345" s="50" t="str">
        <f>IF(tbl_raw_data[[#This Row],[Time taken in min]]&lt;=Settiings!$D$2,"SLA_MET","SLA_NOT_MET")</f>
        <v>SLA_MET</v>
      </c>
      <c r="R6345" s="94"/>
    </row>
    <row r="6346" spans="1:18" x14ac:dyDescent="0.3">
      <c r="A6346" s="8" t="s">
        <v>7245</v>
      </c>
      <c r="B6346" s="9">
        <v>45168.660729166666</v>
      </c>
      <c r="C6346" s="10">
        <v>45168.672013888892</v>
      </c>
      <c r="D6346" s="11" t="s">
        <v>13</v>
      </c>
      <c r="E6346" s="12" t="s">
        <v>47</v>
      </c>
      <c r="F6346" s="11" t="s">
        <v>10</v>
      </c>
      <c r="G6346" s="13"/>
      <c r="H6346" s="78"/>
      <c r="I6346" s="48">
        <f>tbl_raw_data[[#This Row],[Date Actioned]]-tbl_raw_data[[#This Row],[Date Tagged]]</f>
        <v>1.1284722226264421E-2</v>
      </c>
      <c r="J6346" s="46">
        <f>HOUR(tbl_raw_data[[#This Row],[Time_taken]])*60+MINUTE(tbl_raw_data[[#This Row],[Time_taken]])+SECOND(tbl_raw_data[[#This Row],[Time_taken]])/60</f>
        <v>16.25</v>
      </c>
      <c r="K6346" s="52">
        <f>DATE(YEAR(tbl_raw_data[[#This Row],[Date Actioned]]),MONTH(tbl_raw_data[[#This Row],[Date Actioned]]),DAY(tbl_raw_data[[#This Row],[Date Actioned]]))</f>
        <v>45168</v>
      </c>
      <c r="L6346" s="50" t="str">
        <f>UPPER(TEXT(tbl_raw_data[[#This Row],[updated_date]],"MMMM"))</f>
        <v>AUGUST</v>
      </c>
      <c r="M6346" s="50" t="str">
        <f>"WEEK "&amp; IF(ROUNDUP(DAY(tbl_raw_data[[#This Row],[updated_date]])/7,0)=5,4,ROUNDUP(DAY(tbl_raw_data[[#This Row],[updated_date]])/7,0))</f>
        <v>WEEK 4</v>
      </c>
      <c r="N6346" s="50" t="str">
        <f>UPPER(VLOOKUP(tbl_raw_data[[#This Row],[Analyst]],Settiings!$A$2:$B$16,2,0))</f>
        <v>NITESH</v>
      </c>
      <c r="O6346" s="50" t="str">
        <f>TRIM(UPPER(tbl_raw_data[[#This Row],[Outcome]]))</f>
        <v>APPROVE</v>
      </c>
      <c r="P6346" s="50" t="str">
        <f>TRIM(UPPER(tbl_raw_data[[#This Row],[Queue Name]]))</f>
        <v>CONSUMER PRE BUREAU</v>
      </c>
      <c r="Q6346" s="50" t="str">
        <f>IF(tbl_raw_data[[#This Row],[Time taken in min]]&lt;=Settiings!$D$2,"SLA_MET","SLA_NOT_MET")</f>
        <v>SLA_MET</v>
      </c>
      <c r="R6346" s="94"/>
    </row>
    <row r="6347" spans="1:18" x14ac:dyDescent="0.3">
      <c r="A6347" s="8" t="s">
        <v>7246</v>
      </c>
      <c r="B6347" s="9">
        <v>45168.661944444444</v>
      </c>
      <c r="C6347" s="10">
        <v>45168.667546296296</v>
      </c>
      <c r="D6347" s="11" t="s">
        <v>17</v>
      </c>
      <c r="E6347" s="12" t="s">
        <v>9</v>
      </c>
      <c r="F6347" s="11" t="s">
        <v>686</v>
      </c>
      <c r="G6347" s="13"/>
      <c r="H6347" s="78"/>
      <c r="I6347" s="48">
        <f>tbl_raw_data[[#This Row],[Date Actioned]]-tbl_raw_data[[#This Row],[Date Tagged]]</f>
        <v>5.6018518516793847E-3</v>
      </c>
      <c r="J6347" s="46">
        <f>HOUR(tbl_raw_data[[#This Row],[Time_taken]])*60+MINUTE(tbl_raw_data[[#This Row],[Time_taken]])+SECOND(tbl_raw_data[[#This Row],[Time_taken]])/60</f>
        <v>8.0666666666666664</v>
      </c>
      <c r="K6347" s="52">
        <f>DATE(YEAR(tbl_raw_data[[#This Row],[Date Actioned]]),MONTH(tbl_raw_data[[#This Row],[Date Actioned]]),DAY(tbl_raw_data[[#This Row],[Date Actioned]]))</f>
        <v>45168</v>
      </c>
      <c r="L6347" s="50" t="str">
        <f>UPPER(TEXT(tbl_raw_data[[#This Row],[updated_date]],"MMMM"))</f>
        <v>AUGUST</v>
      </c>
      <c r="M6347" s="50" t="str">
        <f>"WEEK "&amp; IF(ROUNDUP(DAY(tbl_raw_data[[#This Row],[updated_date]])/7,0)=5,4,ROUNDUP(DAY(tbl_raw_data[[#This Row],[updated_date]])/7,0))</f>
        <v>WEEK 4</v>
      </c>
      <c r="N6347" s="50" t="str">
        <f>UPPER(VLOOKUP(tbl_raw_data[[#This Row],[Analyst]],Settiings!$A$2:$B$16,2,0))</f>
        <v>FARDIN</v>
      </c>
      <c r="O6347" s="50" t="str">
        <f>TRIM(UPPER(tbl_raw_data[[#This Row],[Outcome]]))</f>
        <v>APPROVE</v>
      </c>
      <c r="P6347" s="50" t="str">
        <f>TRIM(UPPER(tbl_raw_data[[#This Row],[Queue Name]]))</f>
        <v>CONSUMER EXISTING</v>
      </c>
      <c r="Q6347" s="50" t="str">
        <f>IF(tbl_raw_data[[#This Row],[Time taken in min]]&lt;=Settiings!$D$2,"SLA_MET","SLA_NOT_MET")</f>
        <v>SLA_MET</v>
      </c>
      <c r="R6347" s="94"/>
    </row>
    <row r="6348" spans="1:18" x14ac:dyDescent="0.3">
      <c r="A6348" s="8" t="s">
        <v>7247</v>
      </c>
      <c r="B6348" s="9">
        <v>45168.66333333333</v>
      </c>
      <c r="C6348" s="10">
        <v>45168.671064814815</v>
      </c>
      <c r="D6348" s="11" t="s">
        <v>13</v>
      </c>
      <c r="E6348" s="12" t="s">
        <v>47</v>
      </c>
      <c r="F6348" s="11" t="s">
        <v>76</v>
      </c>
      <c r="G6348" s="13"/>
      <c r="H6348" s="78"/>
      <c r="I6348" s="48">
        <f>tbl_raw_data[[#This Row],[Date Actioned]]-tbl_raw_data[[#This Row],[Date Tagged]]</f>
        <v>7.7314814843703061E-3</v>
      </c>
      <c r="J6348" s="46">
        <f>HOUR(tbl_raw_data[[#This Row],[Time_taken]])*60+MINUTE(tbl_raw_data[[#This Row],[Time_taken]])+SECOND(tbl_raw_data[[#This Row],[Time_taken]])/60</f>
        <v>11.133333333333333</v>
      </c>
      <c r="K6348" s="52">
        <f>DATE(YEAR(tbl_raw_data[[#This Row],[Date Actioned]]),MONTH(tbl_raw_data[[#This Row],[Date Actioned]]),DAY(tbl_raw_data[[#This Row],[Date Actioned]]))</f>
        <v>45168</v>
      </c>
      <c r="L6348" s="50" t="str">
        <f>UPPER(TEXT(tbl_raw_data[[#This Row],[updated_date]],"MMMM"))</f>
        <v>AUGUST</v>
      </c>
      <c r="M6348" s="50" t="str">
        <f>"WEEK "&amp; IF(ROUNDUP(DAY(tbl_raw_data[[#This Row],[updated_date]])/7,0)=5,4,ROUNDUP(DAY(tbl_raw_data[[#This Row],[updated_date]])/7,0))</f>
        <v>WEEK 4</v>
      </c>
      <c r="N6348" s="50" t="str">
        <f>UPPER(VLOOKUP(tbl_raw_data[[#This Row],[Analyst]],Settiings!$A$2:$B$16,2,0))</f>
        <v>ROHAN</v>
      </c>
      <c r="O6348" s="50" t="str">
        <f>TRIM(UPPER(tbl_raw_data[[#This Row],[Outcome]]))</f>
        <v>APPROVE</v>
      </c>
      <c r="P6348" s="50" t="str">
        <f>TRIM(UPPER(tbl_raw_data[[#This Row],[Queue Name]]))</f>
        <v>CONSUMER PRE BUREAU</v>
      </c>
      <c r="Q6348" s="50" t="str">
        <f>IF(tbl_raw_data[[#This Row],[Time taken in min]]&lt;=Settiings!$D$2,"SLA_MET","SLA_NOT_MET")</f>
        <v>SLA_MET</v>
      </c>
      <c r="R6348" s="94"/>
    </row>
    <row r="6349" spans="1:18" x14ac:dyDescent="0.3">
      <c r="A6349" s="8" t="s">
        <v>7248</v>
      </c>
      <c r="B6349" s="9">
        <v>45168.664375</v>
      </c>
      <c r="C6349" s="10">
        <v>45168.667812500003</v>
      </c>
      <c r="D6349" s="11" t="s">
        <v>13</v>
      </c>
      <c r="E6349" s="12" t="s">
        <v>47</v>
      </c>
      <c r="F6349" s="11" t="s">
        <v>1228</v>
      </c>
      <c r="G6349" s="13"/>
      <c r="H6349" s="78"/>
      <c r="I6349" s="48">
        <f>tbl_raw_data[[#This Row],[Date Actioned]]-tbl_raw_data[[#This Row],[Date Tagged]]</f>
        <v>3.4375000032014214E-3</v>
      </c>
      <c r="J6349" s="46">
        <f>HOUR(tbl_raw_data[[#This Row],[Time_taken]])*60+MINUTE(tbl_raw_data[[#This Row],[Time_taken]])+SECOND(tbl_raw_data[[#This Row],[Time_taken]])/60</f>
        <v>4.95</v>
      </c>
      <c r="K6349" s="52">
        <f>DATE(YEAR(tbl_raw_data[[#This Row],[Date Actioned]]),MONTH(tbl_raw_data[[#This Row],[Date Actioned]]),DAY(tbl_raw_data[[#This Row],[Date Actioned]]))</f>
        <v>45168</v>
      </c>
      <c r="L6349" s="50" t="str">
        <f>UPPER(TEXT(tbl_raw_data[[#This Row],[updated_date]],"MMMM"))</f>
        <v>AUGUST</v>
      </c>
      <c r="M6349" s="50" t="str">
        <f>"WEEK "&amp; IF(ROUNDUP(DAY(tbl_raw_data[[#This Row],[updated_date]])/7,0)=5,4,ROUNDUP(DAY(tbl_raw_data[[#This Row],[updated_date]])/7,0))</f>
        <v>WEEK 4</v>
      </c>
      <c r="N6349" s="50" t="str">
        <f>UPPER(VLOOKUP(tbl_raw_data[[#This Row],[Analyst]],Settiings!$A$2:$B$16,2,0))</f>
        <v>RAJ</v>
      </c>
      <c r="O6349" s="50" t="str">
        <f>TRIM(UPPER(tbl_raw_data[[#This Row],[Outcome]]))</f>
        <v>APPROVE</v>
      </c>
      <c r="P6349" s="50" t="str">
        <f>TRIM(UPPER(tbl_raw_data[[#This Row],[Queue Name]]))</f>
        <v>CONSUMER PRE BUREAU</v>
      </c>
      <c r="Q6349" s="50" t="str">
        <f>IF(tbl_raw_data[[#This Row],[Time taken in min]]&lt;=Settiings!$D$2,"SLA_MET","SLA_NOT_MET")</f>
        <v>SLA_MET</v>
      </c>
      <c r="R6349" s="94"/>
    </row>
    <row r="6350" spans="1:18" x14ac:dyDescent="0.3">
      <c r="A6350" s="8" t="s">
        <v>7249</v>
      </c>
      <c r="B6350" s="9">
        <v>45168.666342592594</v>
      </c>
      <c r="C6350" s="10">
        <v>45168.679664351854</v>
      </c>
      <c r="D6350" s="11" t="s">
        <v>13</v>
      </c>
      <c r="E6350" s="12" t="s">
        <v>9</v>
      </c>
      <c r="F6350" s="11" t="s">
        <v>1222</v>
      </c>
      <c r="G6350" s="13"/>
      <c r="H6350" s="78"/>
      <c r="I6350" s="48">
        <f>tbl_raw_data[[#This Row],[Date Actioned]]-tbl_raw_data[[#This Row],[Date Tagged]]</f>
        <v>1.3321759259270038E-2</v>
      </c>
      <c r="J6350" s="46">
        <f>HOUR(tbl_raw_data[[#This Row],[Time_taken]])*60+MINUTE(tbl_raw_data[[#This Row],[Time_taken]])+SECOND(tbl_raw_data[[#This Row],[Time_taken]])/60</f>
        <v>19.183333333333334</v>
      </c>
      <c r="K6350" s="52">
        <f>DATE(YEAR(tbl_raw_data[[#This Row],[Date Actioned]]),MONTH(tbl_raw_data[[#This Row],[Date Actioned]]),DAY(tbl_raw_data[[#This Row],[Date Actioned]]))</f>
        <v>45168</v>
      </c>
      <c r="L6350" s="50" t="str">
        <f>UPPER(TEXT(tbl_raw_data[[#This Row],[updated_date]],"MMMM"))</f>
        <v>AUGUST</v>
      </c>
      <c r="M6350" s="50" t="str">
        <f>"WEEK "&amp; IF(ROUNDUP(DAY(tbl_raw_data[[#This Row],[updated_date]])/7,0)=5,4,ROUNDUP(DAY(tbl_raw_data[[#This Row],[updated_date]])/7,0))</f>
        <v>WEEK 4</v>
      </c>
      <c r="N6350" s="50" t="str">
        <f>UPPER(VLOOKUP(tbl_raw_data[[#This Row],[Analyst]],Settiings!$A$2:$B$16,2,0))</f>
        <v>HARDIK</v>
      </c>
      <c r="O6350" s="50" t="str">
        <f>TRIM(UPPER(tbl_raw_data[[#This Row],[Outcome]]))</f>
        <v>APPROVE</v>
      </c>
      <c r="P6350" s="50" t="str">
        <f>TRIM(UPPER(tbl_raw_data[[#This Row],[Queue Name]]))</f>
        <v>CONSUMER EXISTING</v>
      </c>
      <c r="Q6350" s="50" t="str">
        <f>IF(tbl_raw_data[[#This Row],[Time taken in min]]&lt;=Settiings!$D$2,"SLA_MET","SLA_NOT_MET")</f>
        <v>SLA_MET</v>
      </c>
      <c r="R6350" s="94"/>
    </row>
    <row r="6351" spans="1:18" x14ac:dyDescent="0.3">
      <c r="A6351" s="8" t="s">
        <v>7250</v>
      </c>
      <c r="B6351" s="9">
        <v>45168.667245370372</v>
      </c>
      <c r="C6351" s="10">
        <v>45168.675995370373</v>
      </c>
      <c r="D6351" s="11" t="s">
        <v>13</v>
      </c>
      <c r="E6351" s="12" t="s">
        <v>47</v>
      </c>
      <c r="F6351" s="11" t="s">
        <v>53</v>
      </c>
      <c r="G6351" s="13" t="s">
        <v>41</v>
      </c>
      <c r="H6351" s="78"/>
      <c r="I6351" s="48">
        <f>tbl_raw_data[[#This Row],[Date Actioned]]-tbl_raw_data[[#This Row],[Date Tagged]]</f>
        <v>8.7500000008731149E-3</v>
      </c>
      <c r="J6351" s="46">
        <f>HOUR(tbl_raw_data[[#This Row],[Time_taken]])*60+MINUTE(tbl_raw_data[[#This Row],[Time_taken]])+SECOND(tbl_raw_data[[#This Row],[Time_taken]])/60</f>
        <v>12.6</v>
      </c>
      <c r="K6351" s="52">
        <f>DATE(YEAR(tbl_raw_data[[#This Row],[Date Actioned]]),MONTH(tbl_raw_data[[#This Row],[Date Actioned]]),DAY(tbl_raw_data[[#This Row],[Date Actioned]]))</f>
        <v>45168</v>
      </c>
      <c r="L6351" s="50" t="str">
        <f>UPPER(TEXT(tbl_raw_data[[#This Row],[updated_date]],"MMMM"))</f>
        <v>AUGUST</v>
      </c>
      <c r="M6351" s="50" t="str">
        <f>"WEEK "&amp; IF(ROUNDUP(DAY(tbl_raw_data[[#This Row],[updated_date]])/7,0)=5,4,ROUNDUP(DAY(tbl_raw_data[[#This Row],[updated_date]])/7,0))</f>
        <v>WEEK 4</v>
      </c>
      <c r="N6351" s="50" t="str">
        <f>UPPER(VLOOKUP(tbl_raw_data[[#This Row],[Analyst]],Settiings!$A$2:$B$16,2,0))</f>
        <v>NAVED</v>
      </c>
      <c r="O6351" s="50" t="str">
        <f>TRIM(UPPER(tbl_raw_data[[#This Row],[Outcome]]))</f>
        <v>APPROVE</v>
      </c>
      <c r="P6351" s="50" t="str">
        <f>TRIM(UPPER(tbl_raw_data[[#This Row],[Queue Name]]))</f>
        <v>CONSUMER PRE BUREAU</v>
      </c>
      <c r="Q6351" s="50" t="str">
        <f>IF(tbl_raw_data[[#This Row],[Time taken in min]]&lt;=Settiings!$D$2,"SLA_MET","SLA_NOT_MET")</f>
        <v>SLA_MET</v>
      </c>
      <c r="R6351" s="94"/>
    </row>
    <row r="6352" spans="1:18" x14ac:dyDescent="0.3">
      <c r="A6352" s="8" t="s">
        <v>7251</v>
      </c>
      <c r="B6352" s="9">
        <v>45168.667650462965</v>
      </c>
      <c r="C6352" s="10">
        <v>45168.671354166669</v>
      </c>
      <c r="D6352" s="11" t="s">
        <v>13</v>
      </c>
      <c r="E6352" s="12" t="s">
        <v>19</v>
      </c>
      <c r="F6352" s="11" t="s">
        <v>1228</v>
      </c>
      <c r="G6352" s="13"/>
      <c r="H6352" s="78"/>
      <c r="I6352" s="48">
        <f>tbl_raw_data[[#This Row],[Date Actioned]]-tbl_raw_data[[#This Row],[Date Tagged]]</f>
        <v>3.7037037036498077E-3</v>
      </c>
      <c r="J6352" s="46">
        <f>HOUR(tbl_raw_data[[#This Row],[Time_taken]])*60+MINUTE(tbl_raw_data[[#This Row],[Time_taken]])+SECOND(tbl_raw_data[[#This Row],[Time_taken]])/60</f>
        <v>5.333333333333333</v>
      </c>
      <c r="K6352" s="52">
        <f>DATE(YEAR(tbl_raw_data[[#This Row],[Date Actioned]]),MONTH(tbl_raw_data[[#This Row],[Date Actioned]]),DAY(tbl_raw_data[[#This Row],[Date Actioned]]))</f>
        <v>45168</v>
      </c>
      <c r="L6352" s="50" t="str">
        <f>UPPER(TEXT(tbl_raw_data[[#This Row],[updated_date]],"MMMM"))</f>
        <v>AUGUST</v>
      </c>
      <c r="M6352" s="50" t="str">
        <f>"WEEK "&amp; IF(ROUNDUP(DAY(tbl_raw_data[[#This Row],[updated_date]])/7,0)=5,4,ROUNDUP(DAY(tbl_raw_data[[#This Row],[updated_date]])/7,0))</f>
        <v>WEEK 4</v>
      </c>
      <c r="N6352" s="50" t="str">
        <f>UPPER(VLOOKUP(tbl_raw_data[[#This Row],[Analyst]],Settiings!$A$2:$B$16,2,0))</f>
        <v>RAJ</v>
      </c>
      <c r="O6352" s="50" t="str">
        <f>TRIM(UPPER(tbl_raw_data[[#This Row],[Outcome]]))</f>
        <v>APPROVE</v>
      </c>
      <c r="P6352" s="50" t="str">
        <f>TRIM(UPPER(tbl_raw_data[[#This Row],[Queue Name]]))</f>
        <v>CONSUMER POST BUREAU</v>
      </c>
      <c r="Q6352" s="50" t="str">
        <f>IF(tbl_raw_data[[#This Row],[Time taken in min]]&lt;=Settiings!$D$2,"SLA_MET","SLA_NOT_MET")</f>
        <v>SLA_MET</v>
      </c>
      <c r="R6352" s="94"/>
    </row>
    <row r="6353" spans="1:18" x14ac:dyDescent="0.3">
      <c r="A6353" s="8" t="s">
        <v>7252</v>
      </c>
      <c r="B6353" s="9">
        <v>45168.668055555558</v>
      </c>
      <c r="C6353" s="10">
        <v>45168.680289351854</v>
      </c>
      <c r="D6353" s="11" t="s">
        <v>17</v>
      </c>
      <c r="E6353" s="12" t="s">
        <v>19</v>
      </c>
      <c r="F6353" s="11" t="s">
        <v>65</v>
      </c>
      <c r="G6353" s="13"/>
      <c r="H6353" s="78"/>
      <c r="I6353" s="48">
        <f>tbl_raw_data[[#This Row],[Date Actioned]]-tbl_raw_data[[#This Row],[Date Tagged]]</f>
        <v>1.2233796296641231E-2</v>
      </c>
      <c r="J6353" s="46">
        <f>HOUR(tbl_raw_data[[#This Row],[Time_taken]])*60+MINUTE(tbl_raw_data[[#This Row],[Time_taken]])+SECOND(tbl_raw_data[[#This Row],[Time_taken]])/60</f>
        <v>17.616666666666667</v>
      </c>
      <c r="K6353" s="52">
        <f>DATE(YEAR(tbl_raw_data[[#This Row],[Date Actioned]]),MONTH(tbl_raw_data[[#This Row],[Date Actioned]]),DAY(tbl_raw_data[[#This Row],[Date Actioned]]))</f>
        <v>45168</v>
      </c>
      <c r="L6353" s="50" t="str">
        <f>UPPER(TEXT(tbl_raw_data[[#This Row],[updated_date]],"MMMM"))</f>
        <v>AUGUST</v>
      </c>
      <c r="M6353" s="50" t="str">
        <f>"WEEK "&amp; IF(ROUNDUP(DAY(tbl_raw_data[[#This Row],[updated_date]])/7,0)=5,4,ROUNDUP(DAY(tbl_raw_data[[#This Row],[updated_date]])/7,0))</f>
        <v>WEEK 4</v>
      </c>
      <c r="N6353" s="50" t="str">
        <f>UPPER(VLOOKUP(tbl_raw_data[[#This Row],[Analyst]],Settiings!$A$2:$B$16,2,0))</f>
        <v>SAM</v>
      </c>
      <c r="O6353" s="50" t="str">
        <f>TRIM(UPPER(tbl_raw_data[[#This Row],[Outcome]]))</f>
        <v>APPROVE</v>
      </c>
      <c r="P6353" s="50" t="str">
        <f>TRIM(UPPER(tbl_raw_data[[#This Row],[Queue Name]]))</f>
        <v>CONSUMER POST BUREAU</v>
      </c>
      <c r="Q6353" s="50" t="str">
        <f>IF(tbl_raw_data[[#This Row],[Time taken in min]]&lt;=Settiings!$D$2,"SLA_MET","SLA_NOT_MET")</f>
        <v>SLA_MET</v>
      </c>
      <c r="R6353" s="94"/>
    </row>
    <row r="6354" spans="1:18" x14ac:dyDescent="0.3">
      <c r="A6354" s="8" t="s">
        <v>7253</v>
      </c>
      <c r="B6354" s="9">
        <v>45168.671932870369</v>
      </c>
      <c r="C6354" s="10">
        <v>45168.67827546296</v>
      </c>
      <c r="D6354" s="11" t="s">
        <v>13</v>
      </c>
      <c r="E6354" s="12" t="s">
        <v>47</v>
      </c>
      <c r="F6354" s="11" t="s">
        <v>76</v>
      </c>
      <c r="G6354" s="13"/>
      <c r="H6354" s="78"/>
      <c r="I6354" s="48">
        <f>tbl_raw_data[[#This Row],[Date Actioned]]-tbl_raw_data[[#This Row],[Date Tagged]]</f>
        <v>6.3425925909541547E-3</v>
      </c>
      <c r="J6354" s="46">
        <f>HOUR(tbl_raw_data[[#This Row],[Time_taken]])*60+MINUTE(tbl_raw_data[[#This Row],[Time_taken]])+SECOND(tbl_raw_data[[#This Row],[Time_taken]])/60</f>
        <v>9.1333333333333329</v>
      </c>
      <c r="K6354" s="52">
        <f>DATE(YEAR(tbl_raw_data[[#This Row],[Date Actioned]]),MONTH(tbl_raw_data[[#This Row],[Date Actioned]]),DAY(tbl_raw_data[[#This Row],[Date Actioned]]))</f>
        <v>45168</v>
      </c>
      <c r="L6354" s="50" t="str">
        <f>UPPER(TEXT(tbl_raw_data[[#This Row],[updated_date]],"MMMM"))</f>
        <v>AUGUST</v>
      </c>
      <c r="M6354" s="50" t="str">
        <f>"WEEK "&amp; IF(ROUNDUP(DAY(tbl_raw_data[[#This Row],[updated_date]])/7,0)=5,4,ROUNDUP(DAY(tbl_raw_data[[#This Row],[updated_date]])/7,0))</f>
        <v>WEEK 4</v>
      </c>
      <c r="N6354" s="50" t="str">
        <f>UPPER(VLOOKUP(tbl_raw_data[[#This Row],[Analyst]],Settiings!$A$2:$B$16,2,0))</f>
        <v>ROHAN</v>
      </c>
      <c r="O6354" s="50" t="str">
        <f>TRIM(UPPER(tbl_raw_data[[#This Row],[Outcome]]))</f>
        <v>APPROVE</v>
      </c>
      <c r="P6354" s="50" t="str">
        <f>TRIM(UPPER(tbl_raw_data[[#This Row],[Queue Name]]))</f>
        <v>CONSUMER PRE BUREAU</v>
      </c>
      <c r="Q6354" s="50" t="str">
        <f>IF(tbl_raw_data[[#This Row],[Time taken in min]]&lt;=Settiings!$D$2,"SLA_MET","SLA_NOT_MET")</f>
        <v>SLA_MET</v>
      </c>
      <c r="R6354" s="94"/>
    </row>
    <row r="6355" spans="1:18" x14ac:dyDescent="0.3">
      <c r="A6355" s="8" t="s">
        <v>7254</v>
      </c>
      <c r="B6355" s="9">
        <v>45168.675578703704</v>
      </c>
      <c r="C6355" s="10">
        <v>45168.684791666667</v>
      </c>
      <c r="D6355" s="11" t="s">
        <v>17</v>
      </c>
      <c r="E6355" s="12" t="s">
        <v>9</v>
      </c>
      <c r="F6355" s="11" t="s">
        <v>16</v>
      </c>
      <c r="G6355" s="13"/>
      <c r="H6355" s="78"/>
      <c r="I6355" s="48">
        <f>tbl_raw_data[[#This Row],[Date Actioned]]-tbl_raw_data[[#This Row],[Date Tagged]]</f>
        <v>9.2129629629198462E-3</v>
      </c>
      <c r="J6355" s="46">
        <f>HOUR(tbl_raw_data[[#This Row],[Time_taken]])*60+MINUTE(tbl_raw_data[[#This Row],[Time_taken]])+SECOND(tbl_raw_data[[#This Row],[Time_taken]])/60</f>
        <v>13.266666666666667</v>
      </c>
      <c r="K6355" s="52">
        <f>DATE(YEAR(tbl_raw_data[[#This Row],[Date Actioned]]),MONTH(tbl_raw_data[[#This Row],[Date Actioned]]),DAY(tbl_raw_data[[#This Row],[Date Actioned]]))</f>
        <v>45168</v>
      </c>
      <c r="L6355" s="50" t="str">
        <f>UPPER(TEXT(tbl_raw_data[[#This Row],[updated_date]],"MMMM"))</f>
        <v>AUGUST</v>
      </c>
      <c r="M6355" s="50" t="str">
        <f>"WEEK "&amp; IF(ROUNDUP(DAY(tbl_raw_data[[#This Row],[updated_date]])/7,0)=5,4,ROUNDUP(DAY(tbl_raw_data[[#This Row],[updated_date]])/7,0))</f>
        <v>WEEK 4</v>
      </c>
      <c r="N6355" s="50" t="str">
        <f>UPPER(VLOOKUP(tbl_raw_data[[#This Row],[Analyst]],Settiings!$A$2:$B$16,2,0))</f>
        <v>CAMROOON</v>
      </c>
      <c r="O6355" s="50" t="str">
        <f>TRIM(UPPER(tbl_raw_data[[#This Row],[Outcome]]))</f>
        <v>APPROVE</v>
      </c>
      <c r="P6355" s="50" t="str">
        <f>TRIM(UPPER(tbl_raw_data[[#This Row],[Queue Name]]))</f>
        <v>CONSUMER EXISTING</v>
      </c>
      <c r="Q6355" s="50" t="str">
        <f>IF(tbl_raw_data[[#This Row],[Time taken in min]]&lt;=Settiings!$D$2,"SLA_MET","SLA_NOT_MET")</f>
        <v>SLA_MET</v>
      </c>
      <c r="R6355" s="94"/>
    </row>
    <row r="6356" spans="1:18" x14ac:dyDescent="0.3">
      <c r="A6356" s="8" t="s">
        <v>7255</v>
      </c>
      <c r="B6356" s="9">
        <v>45168.676354166666</v>
      </c>
      <c r="C6356" s="10">
        <v>45168.679664351854</v>
      </c>
      <c r="D6356" s="11" t="s">
        <v>13</v>
      </c>
      <c r="E6356" s="12" t="s">
        <v>47</v>
      </c>
      <c r="F6356" s="11" t="s">
        <v>1228</v>
      </c>
      <c r="G6356" s="13"/>
      <c r="H6356" s="78"/>
      <c r="I6356" s="48">
        <f>tbl_raw_data[[#This Row],[Date Actioned]]-tbl_raw_data[[#This Row],[Date Tagged]]</f>
        <v>3.3101851877290756E-3</v>
      </c>
      <c r="J6356" s="46">
        <f>HOUR(tbl_raw_data[[#This Row],[Time_taken]])*60+MINUTE(tbl_raw_data[[#This Row],[Time_taken]])+SECOND(tbl_raw_data[[#This Row],[Time_taken]])/60</f>
        <v>4.7666666666666666</v>
      </c>
      <c r="K6356" s="52">
        <f>DATE(YEAR(tbl_raw_data[[#This Row],[Date Actioned]]),MONTH(tbl_raw_data[[#This Row],[Date Actioned]]),DAY(tbl_raw_data[[#This Row],[Date Actioned]]))</f>
        <v>45168</v>
      </c>
      <c r="L6356" s="50" t="str">
        <f>UPPER(TEXT(tbl_raw_data[[#This Row],[updated_date]],"MMMM"))</f>
        <v>AUGUST</v>
      </c>
      <c r="M6356" s="50" t="str">
        <f>"WEEK "&amp; IF(ROUNDUP(DAY(tbl_raw_data[[#This Row],[updated_date]])/7,0)=5,4,ROUNDUP(DAY(tbl_raw_data[[#This Row],[updated_date]])/7,0))</f>
        <v>WEEK 4</v>
      </c>
      <c r="N6356" s="50" t="str">
        <f>UPPER(VLOOKUP(tbl_raw_data[[#This Row],[Analyst]],Settiings!$A$2:$B$16,2,0))</f>
        <v>RAJ</v>
      </c>
      <c r="O6356" s="50" t="str">
        <f>TRIM(UPPER(tbl_raw_data[[#This Row],[Outcome]]))</f>
        <v>APPROVE</v>
      </c>
      <c r="P6356" s="50" t="str">
        <f>TRIM(UPPER(tbl_raw_data[[#This Row],[Queue Name]]))</f>
        <v>CONSUMER PRE BUREAU</v>
      </c>
      <c r="Q6356" s="50" t="str">
        <f>IF(tbl_raw_data[[#This Row],[Time taken in min]]&lt;=Settiings!$D$2,"SLA_MET","SLA_NOT_MET")</f>
        <v>SLA_MET</v>
      </c>
      <c r="R6356" s="94"/>
    </row>
    <row r="6357" spans="1:18" x14ac:dyDescent="0.3">
      <c r="A6357" s="8" t="s">
        <v>7256</v>
      </c>
      <c r="B6357" s="9">
        <v>45168.676354166666</v>
      </c>
      <c r="C6357" s="10">
        <v>45168.682326388887</v>
      </c>
      <c r="D6357" s="11" t="s">
        <v>13</v>
      </c>
      <c r="E6357" s="12" t="s">
        <v>9</v>
      </c>
      <c r="F6357" s="11" t="s">
        <v>43</v>
      </c>
      <c r="G6357" s="13"/>
      <c r="H6357" s="78"/>
      <c r="I6357" s="48">
        <f>tbl_raw_data[[#This Row],[Date Actioned]]-tbl_raw_data[[#This Row],[Date Tagged]]</f>
        <v>5.9722222213167697E-3</v>
      </c>
      <c r="J6357" s="46">
        <f>HOUR(tbl_raw_data[[#This Row],[Time_taken]])*60+MINUTE(tbl_raw_data[[#This Row],[Time_taken]])+SECOND(tbl_raw_data[[#This Row],[Time_taken]])/60</f>
        <v>8.6</v>
      </c>
      <c r="K6357" s="52">
        <f>DATE(YEAR(tbl_raw_data[[#This Row],[Date Actioned]]),MONTH(tbl_raw_data[[#This Row],[Date Actioned]]),DAY(tbl_raw_data[[#This Row],[Date Actioned]]))</f>
        <v>45168</v>
      </c>
      <c r="L6357" s="50" t="str">
        <f>UPPER(TEXT(tbl_raw_data[[#This Row],[updated_date]],"MMMM"))</f>
        <v>AUGUST</v>
      </c>
      <c r="M6357" s="50" t="str">
        <f>"WEEK "&amp; IF(ROUNDUP(DAY(tbl_raw_data[[#This Row],[updated_date]])/7,0)=5,4,ROUNDUP(DAY(tbl_raw_data[[#This Row],[updated_date]])/7,0))</f>
        <v>WEEK 4</v>
      </c>
      <c r="N6357" s="50" t="str">
        <f>UPPER(VLOOKUP(tbl_raw_data[[#This Row],[Analyst]],Settiings!$A$2:$B$16,2,0))</f>
        <v>MERCEDES</v>
      </c>
      <c r="O6357" s="50" t="str">
        <f>TRIM(UPPER(tbl_raw_data[[#This Row],[Outcome]]))</f>
        <v>APPROVE</v>
      </c>
      <c r="P6357" s="50" t="str">
        <f>TRIM(UPPER(tbl_raw_data[[#This Row],[Queue Name]]))</f>
        <v>CONSUMER EXISTING</v>
      </c>
      <c r="Q6357" s="50" t="str">
        <f>IF(tbl_raw_data[[#This Row],[Time taken in min]]&lt;=Settiings!$D$2,"SLA_MET","SLA_NOT_MET")</f>
        <v>SLA_MET</v>
      </c>
      <c r="R6357" s="94"/>
    </row>
    <row r="6358" spans="1:18" x14ac:dyDescent="0.3">
      <c r="A6358" s="8" t="s">
        <v>7257</v>
      </c>
      <c r="B6358" s="9">
        <v>45168.677673611113</v>
      </c>
      <c r="C6358" s="10">
        <v>45168.68241898148</v>
      </c>
      <c r="D6358" s="11" t="s">
        <v>13</v>
      </c>
      <c r="E6358" s="12" t="s">
        <v>19</v>
      </c>
      <c r="F6358" s="11" t="s">
        <v>10</v>
      </c>
      <c r="G6358" s="13" t="s">
        <v>77</v>
      </c>
      <c r="H6358" s="78"/>
      <c r="I6358" s="48">
        <f>tbl_raw_data[[#This Row],[Date Actioned]]-tbl_raw_data[[#This Row],[Date Tagged]]</f>
        <v>4.7453703664359637E-3</v>
      </c>
      <c r="J6358" s="46">
        <f>HOUR(tbl_raw_data[[#This Row],[Time_taken]])*60+MINUTE(tbl_raw_data[[#This Row],[Time_taken]])+SECOND(tbl_raw_data[[#This Row],[Time_taken]])/60</f>
        <v>6.833333333333333</v>
      </c>
      <c r="K6358" s="52">
        <f>DATE(YEAR(tbl_raw_data[[#This Row],[Date Actioned]]),MONTH(tbl_raw_data[[#This Row],[Date Actioned]]),DAY(tbl_raw_data[[#This Row],[Date Actioned]]))</f>
        <v>45168</v>
      </c>
      <c r="L6358" s="50" t="str">
        <f>UPPER(TEXT(tbl_raw_data[[#This Row],[updated_date]],"MMMM"))</f>
        <v>AUGUST</v>
      </c>
      <c r="M6358" s="50" t="str">
        <f>"WEEK "&amp; IF(ROUNDUP(DAY(tbl_raw_data[[#This Row],[updated_date]])/7,0)=5,4,ROUNDUP(DAY(tbl_raw_data[[#This Row],[updated_date]])/7,0))</f>
        <v>WEEK 4</v>
      </c>
      <c r="N6358" s="50" t="str">
        <f>UPPER(VLOOKUP(tbl_raw_data[[#This Row],[Analyst]],Settiings!$A$2:$B$16,2,0))</f>
        <v>NITESH</v>
      </c>
      <c r="O6358" s="50" t="str">
        <f>TRIM(UPPER(tbl_raw_data[[#This Row],[Outcome]]))</f>
        <v>APPROVE</v>
      </c>
      <c r="P6358" s="50" t="str">
        <f>TRIM(UPPER(tbl_raw_data[[#This Row],[Queue Name]]))</f>
        <v>CONSUMER POST BUREAU</v>
      </c>
      <c r="Q6358" s="50" t="str">
        <f>IF(tbl_raw_data[[#This Row],[Time taken in min]]&lt;=Settiings!$D$2,"SLA_MET","SLA_NOT_MET")</f>
        <v>SLA_MET</v>
      </c>
      <c r="R6358" s="94"/>
    </row>
    <row r="6359" spans="1:18" x14ac:dyDescent="0.3">
      <c r="A6359" s="8" t="s">
        <v>7258</v>
      </c>
      <c r="B6359" s="9">
        <v>45168.678344907406</v>
      </c>
      <c r="C6359" s="10">
        <v>45168.687384259261</v>
      </c>
      <c r="D6359" s="11" t="s">
        <v>13</v>
      </c>
      <c r="E6359" s="12" t="s">
        <v>47</v>
      </c>
      <c r="F6359" s="11" t="s">
        <v>76</v>
      </c>
      <c r="G6359" s="13"/>
      <c r="H6359" s="78"/>
      <c r="I6359" s="48">
        <f>tbl_raw_data[[#This Row],[Date Actioned]]-tbl_raw_data[[#This Row],[Date Tagged]]</f>
        <v>9.0393518548808061E-3</v>
      </c>
      <c r="J6359" s="46">
        <f>HOUR(tbl_raw_data[[#This Row],[Time_taken]])*60+MINUTE(tbl_raw_data[[#This Row],[Time_taken]])+SECOND(tbl_raw_data[[#This Row],[Time_taken]])/60</f>
        <v>13.016666666666667</v>
      </c>
      <c r="K6359" s="52">
        <f>DATE(YEAR(tbl_raw_data[[#This Row],[Date Actioned]]),MONTH(tbl_raw_data[[#This Row],[Date Actioned]]),DAY(tbl_raw_data[[#This Row],[Date Actioned]]))</f>
        <v>45168</v>
      </c>
      <c r="L6359" s="50" t="str">
        <f>UPPER(TEXT(tbl_raw_data[[#This Row],[updated_date]],"MMMM"))</f>
        <v>AUGUST</v>
      </c>
      <c r="M6359" s="50" t="str">
        <f>"WEEK "&amp; IF(ROUNDUP(DAY(tbl_raw_data[[#This Row],[updated_date]])/7,0)=5,4,ROUNDUP(DAY(tbl_raw_data[[#This Row],[updated_date]])/7,0))</f>
        <v>WEEK 4</v>
      </c>
      <c r="N6359" s="50" t="str">
        <f>UPPER(VLOOKUP(tbl_raw_data[[#This Row],[Analyst]],Settiings!$A$2:$B$16,2,0))</f>
        <v>ROHAN</v>
      </c>
      <c r="O6359" s="50" t="str">
        <f>TRIM(UPPER(tbl_raw_data[[#This Row],[Outcome]]))</f>
        <v>APPROVE</v>
      </c>
      <c r="P6359" s="50" t="str">
        <f>TRIM(UPPER(tbl_raw_data[[#This Row],[Queue Name]]))</f>
        <v>CONSUMER PRE BUREAU</v>
      </c>
      <c r="Q6359" s="50" t="str">
        <f>IF(tbl_raw_data[[#This Row],[Time taken in min]]&lt;=Settiings!$D$2,"SLA_MET","SLA_NOT_MET")</f>
        <v>SLA_MET</v>
      </c>
      <c r="R6359" s="94"/>
    </row>
    <row r="6360" spans="1:18" x14ac:dyDescent="0.3">
      <c r="A6360" s="8" t="s">
        <v>7259</v>
      </c>
      <c r="B6360" s="9">
        <v>45168.680324074077</v>
      </c>
      <c r="C6360" s="10">
        <v>45168.682696759257</v>
      </c>
      <c r="D6360" s="11" t="s">
        <v>13</v>
      </c>
      <c r="E6360" s="12" t="s">
        <v>9</v>
      </c>
      <c r="F6360" s="11" t="s">
        <v>1228</v>
      </c>
      <c r="G6360" s="13" t="s">
        <v>128</v>
      </c>
      <c r="H6360" s="78"/>
      <c r="I6360" s="48">
        <f>tbl_raw_data[[#This Row],[Date Actioned]]-tbl_raw_data[[#This Row],[Date Tagged]]</f>
        <v>2.372685179580003E-3</v>
      </c>
      <c r="J6360" s="46">
        <f>HOUR(tbl_raw_data[[#This Row],[Time_taken]])*60+MINUTE(tbl_raw_data[[#This Row],[Time_taken]])+SECOND(tbl_raw_data[[#This Row],[Time_taken]])/60</f>
        <v>3.4166666666666665</v>
      </c>
      <c r="K6360" s="52">
        <f>DATE(YEAR(tbl_raw_data[[#This Row],[Date Actioned]]),MONTH(tbl_raw_data[[#This Row],[Date Actioned]]),DAY(tbl_raw_data[[#This Row],[Date Actioned]]))</f>
        <v>45168</v>
      </c>
      <c r="L6360" s="50" t="str">
        <f>UPPER(TEXT(tbl_raw_data[[#This Row],[updated_date]],"MMMM"))</f>
        <v>AUGUST</v>
      </c>
      <c r="M6360" s="50" t="str">
        <f>"WEEK "&amp; IF(ROUNDUP(DAY(tbl_raw_data[[#This Row],[updated_date]])/7,0)=5,4,ROUNDUP(DAY(tbl_raw_data[[#This Row],[updated_date]])/7,0))</f>
        <v>WEEK 4</v>
      </c>
      <c r="N6360" s="50" t="str">
        <f>UPPER(VLOOKUP(tbl_raw_data[[#This Row],[Analyst]],Settiings!$A$2:$B$16,2,0))</f>
        <v>RAJ</v>
      </c>
      <c r="O6360" s="50" t="str">
        <f>TRIM(UPPER(tbl_raw_data[[#This Row],[Outcome]]))</f>
        <v>APPROVE</v>
      </c>
      <c r="P6360" s="50" t="str">
        <f>TRIM(UPPER(tbl_raw_data[[#This Row],[Queue Name]]))</f>
        <v>CONSUMER EXISTING</v>
      </c>
      <c r="Q6360" s="50" t="str">
        <f>IF(tbl_raw_data[[#This Row],[Time taken in min]]&lt;=Settiings!$D$2,"SLA_MET","SLA_NOT_MET")</f>
        <v>SLA_MET</v>
      </c>
      <c r="R6360" s="94"/>
    </row>
    <row r="6361" spans="1:18" x14ac:dyDescent="0.3">
      <c r="A6361" s="8" t="s">
        <v>7260</v>
      </c>
      <c r="B6361" s="9">
        <v>45168.681018518517</v>
      </c>
      <c r="C6361" s="10">
        <v>45168.68550925926</v>
      </c>
      <c r="D6361" s="11" t="s">
        <v>13</v>
      </c>
      <c r="E6361" s="12" t="s">
        <v>9</v>
      </c>
      <c r="F6361" s="11" t="s">
        <v>53</v>
      </c>
      <c r="G6361" s="13"/>
      <c r="H6361" s="78"/>
      <c r="I6361" s="48">
        <f>tbl_raw_data[[#This Row],[Date Actioned]]-tbl_raw_data[[#This Row],[Date Tagged]]</f>
        <v>4.4907407427672297E-3</v>
      </c>
      <c r="J6361" s="46">
        <f>HOUR(tbl_raw_data[[#This Row],[Time_taken]])*60+MINUTE(tbl_raw_data[[#This Row],[Time_taken]])+SECOND(tbl_raw_data[[#This Row],[Time_taken]])/60</f>
        <v>6.4666666666666668</v>
      </c>
      <c r="K6361" s="52">
        <f>DATE(YEAR(tbl_raw_data[[#This Row],[Date Actioned]]),MONTH(tbl_raw_data[[#This Row],[Date Actioned]]),DAY(tbl_raw_data[[#This Row],[Date Actioned]]))</f>
        <v>45168</v>
      </c>
      <c r="L6361" s="50" t="str">
        <f>UPPER(TEXT(tbl_raw_data[[#This Row],[updated_date]],"MMMM"))</f>
        <v>AUGUST</v>
      </c>
      <c r="M6361" s="50" t="str">
        <f>"WEEK "&amp; IF(ROUNDUP(DAY(tbl_raw_data[[#This Row],[updated_date]])/7,0)=5,4,ROUNDUP(DAY(tbl_raw_data[[#This Row],[updated_date]])/7,0))</f>
        <v>WEEK 4</v>
      </c>
      <c r="N6361" s="50" t="str">
        <f>UPPER(VLOOKUP(tbl_raw_data[[#This Row],[Analyst]],Settiings!$A$2:$B$16,2,0))</f>
        <v>NAVED</v>
      </c>
      <c r="O6361" s="50" t="str">
        <f>TRIM(UPPER(tbl_raw_data[[#This Row],[Outcome]]))</f>
        <v>APPROVE</v>
      </c>
      <c r="P6361" s="50" t="str">
        <f>TRIM(UPPER(tbl_raw_data[[#This Row],[Queue Name]]))</f>
        <v>CONSUMER EXISTING</v>
      </c>
      <c r="Q6361" s="50" t="str">
        <f>IF(tbl_raw_data[[#This Row],[Time taken in min]]&lt;=Settiings!$D$2,"SLA_MET","SLA_NOT_MET")</f>
        <v>SLA_MET</v>
      </c>
      <c r="R6361" s="94"/>
    </row>
    <row r="6362" spans="1:18" x14ac:dyDescent="0.3">
      <c r="A6362" s="8" t="s">
        <v>7261</v>
      </c>
      <c r="B6362" s="9">
        <v>45168.681388888886</v>
      </c>
      <c r="C6362" s="10">
        <v>45168.684629629628</v>
      </c>
      <c r="D6362" s="11" t="s">
        <v>13</v>
      </c>
      <c r="E6362" s="12" t="s">
        <v>19</v>
      </c>
      <c r="F6362" s="11" t="s">
        <v>65</v>
      </c>
      <c r="G6362" s="13"/>
      <c r="H6362" s="78"/>
      <c r="I6362" s="48">
        <f>tbl_raw_data[[#This Row],[Date Actioned]]-tbl_raw_data[[#This Row],[Date Tagged]]</f>
        <v>3.2407407416030765E-3</v>
      </c>
      <c r="J6362" s="46">
        <f>HOUR(tbl_raw_data[[#This Row],[Time_taken]])*60+MINUTE(tbl_raw_data[[#This Row],[Time_taken]])+SECOND(tbl_raw_data[[#This Row],[Time_taken]])/60</f>
        <v>4.666666666666667</v>
      </c>
      <c r="K6362" s="52">
        <f>DATE(YEAR(tbl_raw_data[[#This Row],[Date Actioned]]),MONTH(tbl_raw_data[[#This Row],[Date Actioned]]),DAY(tbl_raw_data[[#This Row],[Date Actioned]]))</f>
        <v>45168</v>
      </c>
      <c r="L6362" s="50" t="str">
        <f>UPPER(TEXT(tbl_raw_data[[#This Row],[updated_date]],"MMMM"))</f>
        <v>AUGUST</v>
      </c>
      <c r="M6362" s="50" t="str">
        <f>"WEEK "&amp; IF(ROUNDUP(DAY(tbl_raw_data[[#This Row],[updated_date]])/7,0)=5,4,ROUNDUP(DAY(tbl_raw_data[[#This Row],[updated_date]])/7,0))</f>
        <v>WEEK 4</v>
      </c>
      <c r="N6362" s="50" t="str">
        <f>UPPER(VLOOKUP(tbl_raw_data[[#This Row],[Analyst]],Settiings!$A$2:$B$16,2,0))</f>
        <v>SAM</v>
      </c>
      <c r="O6362" s="50" t="str">
        <f>TRIM(UPPER(tbl_raw_data[[#This Row],[Outcome]]))</f>
        <v>APPROVE</v>
      </c>
      <c r="P6362" s="50" t="str">
        <f>TRIM(UPPER(tbl_raw_data[[#This Row],[Queue Name]]))</f>
        <v>CONSUMER POST BUREAU</v>
      </c>
      <c r="Q6362" s="50" t="str">
        <f>IF(tbl_raw_data[[#This Row],[Time taken in min]]&lt;=Settiings!$D$2,"SLA_MET","SLA_NOT_MET")</f>
        <v>SLA_MET</v>
      </c>
      <c r="R6362" s="94"/>
    </row>
    <row r="6363" spans="1:18" x14ac:dyDescent="0.3">
      <c r="A6363" s="8" t="s">
        <v>7262</v>
      </c>
      <c r="B6363" s="9">
        <v>45168.682893518519</v>
      </c>
      <c r="C6363" s="10">
        <v>45168.683796296296</v>
      </c>
      <c r="D6363" s="11" t="s">
        <v>13</v>
      </c>
      <c r="E6363" s="12" t="s">
        <v>47</v>
      </c>
      <c r="F6363" s="11" t="s">
        <v>1228</v>
      </c>
      <c r="G6363" s="13" t="s">
        <v>785</v>
      </c>
      <c r="H6363" s="78"/>
      <c r="I6363" s="48">
        <f>tbl_raw_data[[#This Row],[Date Actioned]]-tbl_raw_data[[#This Row],[Date Tagged]]</f>
        <v>9.0277777781011537E-4</v>
      </c>
      <c r="J6363" s="46">
        <f>HOUR(tbl_raw_data[[#This Row],[Time_taken]])*60+MINUTE(tbl_raw_data[[#This Row],[Time_taken]])+SECOND(tbl_raw_data[[#This Row],[Time_taken]])/60</f>
        <v>1.3</v>
      </c>
      <c r="K6363" s="52">
        <f>DATE(YEAR(tbl_raw_data[[#This Row],[Date Actioned]]),MONTH(tbl_raw_data[[#This Row],[Date Actioned]]),DAY(tbl_raw_data[[#This Row],[Date Actioned]]))</f>
        <v>45168</v>
      </c>
      <c r="L6363" s="50" t="str">
        <f>UPPER(TEXT(tbl_raw_data[[#This Row],[updated_date]],"MMMM"))</f>
        <v>AUGUST</v>
      </c>
      <c r="M6363" s="50" t="str">
        <f>"WEEK "&amp; IF(ROUNDUP(DAY(tbl_raw_data[[#This Row],[updated_date]])/7,0)=5,4,ROUNDUP(DAY(tbl_raw_data[[#This Row],[updated_date]])/7,0))</f>
        <v>WEEK 4</v>
      </c>
      <c r="N6363" s="50" t="str">
        <f>UPPER(VLOOKUP(tbl_raw_data[[#This Row],[Analyst]],Settiings!$A$2:$B$16,2,0))</f>
        <v>RAJ</v>
      </c>
      <c r="O6363" s="50" t="str">
        <f>TRIM(UPPER(tbl_raw_data[[#This Row],[Outcome]]))</f>
        <v>APPROVE</v>
      </c>
      <c r="P6363" s="50" t="str">
        <f>TRIM(UPPER(tbl_raw_data[[#This Row],[Queue Name]]))</f>
        <v>CONSUMER PRE BUREAU</v>
      </c>
      <c r="Q6363" s="50" t="str">
        <f>IF(tbl_raw_data[[#This Row],[Time taken in min]]&lt;=Settiings!$D$2,"SLA_MET","SLA_NOT_MET")</f>
        <v>SLA_MET</v>
      </c>
      <c r="R6363" s="94"/>
    </row>
    <row r="6364" spans="1:18" x14ac:dyDescent="0.3">
      <c r="A6364" s="8" t="s">
        <v>7263</v>
      </c>
      <c r="B6364" s="9">
        <v>45168.683182870373</v>
      </c>
      <c r="C6364" s="10">
        <v>45168.685046296298</v>
      </c>
      <c r="D6364" s="11" t="s">
        <v>13</v>
      </c>
      <c r="E6364" s="12" t="s">
        <v>9</v>
      </c>
      <c r="F6364" s="11" t="s">
        <v>43</v>
      </c>
      <c r="G6364" s="13"/>
      <c r="H6364" s="78"/>
      <c r="I6364" s="48">
        <f>tbl_raw_data[[#This Row],[Date Actioned]]-tbl_raw_data[[#This Row],[Date Tagged]]</f>
        <v>1.8634259249665774E-3</v>
      </c>
      <c r="J6364" s="46">
        <f>HOUR(tbl_raw_data[[#This Row],[Time_taken]])*60+MINUTE(tbl_raw_data[[#This Row],[Time_taken]])+SECOND(tbl_raw_data[[#This Row],[Time_taken]])/60</f>
        <v>2.6833333333333336</v>
      </c>
      <c r="K6364" s="52">
        <f>DATE(YEAR(tbl_raw_data[[#This Row],[Date Actioned]]),MONTH(tbl_raw_data[[#This Row],[Date Actioned]]),DAY(tbl_raw_data[[#This Row],[Date Actioned]]))</f>
        <v>45168</v>
      </c>
      <c r="L6364" s="50" t="str">
        <f>UPPER(TEXT(tbl_raw_data[[#This Row],[updated_date]],"MMMM"))</f>
        <v>AUGUST</v>
      </c>
      <c r="M6364" s="50" t="str">
        <f>"WEEK "&amp; IF(ROUNDUP(DAY(tbl_raw_data[[#This Row],[updated_date]])/7,0)=5,4,ROUNDUP(DAY(tbl_raw_data[[#This Row],[updated_date]])/7,0))</f>
        <v>WEEK 4</v>
      </c>
      <c r="N6364" s="50" t="str">
        <f>UPPER(VLOOKUP(tbl_raw_data[[#This Row],[Analyst]],Settiings!$A$2:$B$16,2,0))</f>
        <v>MERCEDES</v>
      </c>
      <c r="O6364" s="50" t="str">
        <f>TRIM(UPPER(tbl_raw_data[[#This Row],[Outcome]]))</f>
        <v>APPROVE</v>
      </c>
      <c r="P6364" s="50" t="str">
        <f>TRIM(UPPER(tbl_raw_data[[#This Row],[Queue Name]]))</f>
        <v>CONSUMER EXISTING</v>
      </c>
      <c r="Q6364" s="50" t="str">
        <f>IF(tbl_raw_data[[#This Row],[Time taken in min]]&lt;=Settiings!$D$2,"SLA_MET","SLA_NOT_MET")</f>
        <v>SLA_MET</v>
      </c>
      <c r="R6364" s="94"/>
    </row>
    <row r="6365" spans="1:18" x14ac:dyDescent="0.3">
      <c r="A6365" s="8" t="s">
        <v>7264</v>
      </c>
      <c r="B6365" s="9">
        <v>45168.688506944447</v>
      </c>
      <c r="C6365" s="10">
        <v>45168.691006944442</v>
      </c>
      <c r="D6365" s="11" t="s">
        <v>13</v>
      </c>
      <c r="E6365" s="12" t="s">
        <v>9</v>
      </c>
      <c r="F6365" s="11" t="s">
        <v>43</v>
      </c>
      <c r="G6365" s="13"/>
      <c r="H6365" s="78"/>
      <c r="I6365" s="48">
        <f>tbl_raw_data[[#This Row],[Date Actioned]]-tbl_raw_data[[#This Row],[Date Tagged]]</f>
        <v>2.4999999950523488E-3</v>
      </c>
      <c r="J6365" s="46">
        <f>HOUR(tbl_raw_data[[#This Row],[Time_taken]])*60+MINUTE(tbl_raw_data[[#This Row],[Time_taken]])+SECOND(tbl_raw_data[[#This Row],[Time_taken]])/60</f>
        <v>3.6</v>
      </c>
      <c r="K6365" s="52">
        <f>DATE(YEAR(tbl_raw_data[[#This Row],[Date Actioned]]),MONTH(tbl_raw_data[[#This Row],[Date Actioned]]),DAY(tbl_raw_data[[#This Row],[Date Actioned]]))</f>
        <v>45168</v>
      </c>
      <c r="L6365" s="50" t="str">
        <f>UPPER(TEXT(tbl_raw_data[[#This Row],[updated_date]],"MMMM"))</f>
        <v>AUGUST</v>
      </c>
      <c r="M6365" s="50" t="str">
        <f>"WEEK "&amp; IF(ROUNDUP(DAY(tbl_raw_data[[#This Row],[updated_date]])/7,0)=5,4,ROUNDUP(DAY(tbl_raw_data[[#This Row],[updated_date]])/7,0))</f>
        <v>WEEK 4</v>
      </c>
      <c r="N6365" s="50" t="str">
        <f>UPPER(VLOOKUP(tbl_raw_data[[#This Row],[Analyst]],Settiings!$A$2:$B$16,2,0))</f>
        <v>MERCEDES</v>
      </c>
      <c r="O6365" s="50" t="str">
        <f>TRIM(UPPER(tbl_raw_data[[#This Row],[Outcome]]))</f>
        <v>APPROVE</v>
      </c>
      <c r="P6365" s="50" t="str">
        <f>TRIM(UPPER(tbl_raw_data[[#This Row],[Queue Name]]))</f>
        <v>CONSUMER EXISTING</v>
      </c>
      <c r="Q6365" s="50" t="str">
        <f>IF(tbl_raw_data[[#This Row],[Time taken in min]]&lt;=Settiings!$D$2,"SLA_MET","SLA_NOT_MET")</f>
        <v>SLA_MET</v>
      </c>
      <c r="R6365" s="94"/>
    </row>
    <row r="6366" spans="1:18" x14ac:dyDescent="0.3">
      <c r="A6366" s="8" t="s">
        <v>7265</v>
      </c>
      <c r="B6366" s="9">
        <v>45168.688611111109</v>
      </c>
      <c r="C6366" s="10">
        <v>45168.690138888887</v>
      </c>
      <c r="D6366" s="11" t="s">
        <v>13</v>
      </c>
      <c r="E6366" s="12" t="s">
        <v>9</v>
      </c>
      <c r="F6366" s="11" t="s">
        <v>1228</v>
      </c>
      <c r="G6366" s="13" t="s">
        <v>128</v>
      </c>
      <c r="H6366" s="78"/>
      <c r="I6366" s="48">
        <f>tbl_raw_data[[#This Row],[Date Actioned]]-tbl_raw_data[[#This Row],[Date Tagged]]</f>
        <v>1.527777778392192E-3</v>
      </c>
      <c r="J6366" s="46">
        <f>HOUR(tbl_raw_data[[#This Row],[Time_taken]])*60+MINUTE(tbl_raw_data[[#This Row],[Time_taken]])+SECOND(tbl_raw_data[[#This Row],[Time_taken]])/60</f>
        <v>2.2000000000000002</v>
      </c>
      <c r="K6366" s="52">
        <f>DATE(YEAR(tbl_raw_data[[#This Row],[Date Actioned]]),MONTH(tbl_raw_data[[#This Row],[Date Actioned]]),DAY(tbl_raw_data[[#This Row],[Date Actioned]]))</f>
        <v>45168</v>
      </c>
      <c r="L6366" s="50" t="str">
        <f>UPPER(TEXT(tbl_raw_data[[#This Row],[updated_date]],"MMMM"))</f>
        <v>AUGUST</v>
      </c>
      <c r="M6366" s="50" t="str">
        <f>"WEEK "&amp; IF(ROUNDUP(DAY(tbl_raw_data[[#This Row],[updated_date]])/7,0)=5,4,ROUNDUP(DAY(tbl_raw_data[[#This Row],[updated_date]])/7,0))</f>
        <v>WEEK 4</v>
      </c>
      <c r="N6366" s="50" t="str">
        <f>UPPER(VLOOKUP(tbl_raw_data[[#This Row],[Analyst]],Settiings!$A$2:$B$16,2,0))</f>
        <v>RAJ</v>
      </c>
      <c r="O6366" s="50" t="str">
        <f>TRIM(UPPER(tbl_raw_data[[#This Row],[Outcome]]))</f>
        <v>APPROVE</v>
      </c>
      <c r="P6366" s="50" t="str">
        <f>TRIM(UPPER(tbl_raw_data[[#This Row],[Queue Name]]))</f>
        <v>CONSUMER EXISTING</v>
      </c>
      <c r="Q6366" s="50" t="str">
        <f>IF(tbl_raw_data[[#This Row],[Time taken in min]]&lt;=Settiings!$D$2,"SLA_MET","SLA_NOT_MET")</f>
        <v>SLA_MET</v>
      </c>
      <c r="R6366" s="94"/>
    </row>
    <row r="6367" spans="1:18" x14ac:dyDescent="0.3">
      <c r="A6367" s="8" t="s">
        <v>7266</v>
      </c>
      <c r="B6367" s="9">
        <v>45168.691180555557</v>
      </c>
      <c r="C6367" s="10">
        <v>45168.693645833337</v>
      </c>
      <c r="D6367" s="11" t="s">
        <v>13</v>
      </c>
      <c r="E6367" s="12" t="s">
        <v>47</v>
      </c>
      <c r="F6367" s="11" t="s">
        <v>1228</v>
      </c>
      <c r="G6367" s="13"/>
      <c r="H6367" s="78"/>
      <c r="I6367" s="48">
        <f>tbl_raw_data[[#This Row],[Date Actioned]]-tbl_raw_data[[#This Row],[Date Tagged]]</f>
        <v>2.4652777792653069E-3</v>
      </c>
      <c r="J6367" s="46">
        <f>HOUR(tbl_raw_data[[#This Row],[Time_taken]])*60+MINUTE(tbl_raw_data[[#This Row],[Time_taken]])+SECOND(tbl_raw_data[[#This Row],[Time_taken]])/60</f>
        <v>3.55</v>
      </c>
      <c r="K6367" s="52">
        <f>DATE(YEAR(tbl_raw_data[[#This Row],[Date Actioned]]),MONTH(tbl_raw_data[[#This Row],[Date Actioned]]),DAY(tbl_raw_data[[#This Row],[Date Actioned]]))</f>
        <v>45168</v>
      </c>
      <c r="L6367" s="50" t="str">
        <f>UPPER(TEXT(tbl_raw_data[[#This Row],[updated_date]],"MMMM"))</f>
        <v>AUGUST</v>
      </c>
      <c r="M6367" s="50" t="str">
        <f>"WEEK "&amp; IF(ROUNDUP(DAY(tbl_raw_data[[#This Row],[updated_date]])/7,0)=5,4,ROUNDUP(DAY(tbl_raw_data[[#This Row],[updated_date]])/7,0))</f>
        <v>WEEK 4</v>
      </c>
      <c r="N6367" s="50" t="str">
        <f>UPPER(VLOOKUP(tbl_raw_data[[#This Row],[Analyst]],Settiings!$A$2:$B$16,2,0))</f>
        <v>RAJ</v>
      </c>
      <c r="O6367" s="50" t="str">
        <f>TRIM(UPPER(tbl_raw_data[[#This Row],[Outcome]]))</f>
        <v>APPROVE</v>
      </c>
      <c r="P6367" s="50" t="str">
        <f>TRIM(UPPER(tbl_raw_data[[#This Row],[Queue Name]]))</f>
        <v>CONSUMER PRE BUREAU</v>
      </c>
      <c r="Q6367" s="50" t="str">
        <f>IF(tbl_raw_data[[#This Row],[Time taken in min]]&lt;=Settiings!$D$2,"SLA_MET","SLA_NOT_MET")</f>
        <v>SLA_MET</v>
      </c>
      <c r="R6367" s="94"/>
    </row>
    <row r="6368" spans="1:18" x14ac:dyDescent="0.3">
      <c r="A6368" s="8" t="s">
        <v>7267</v>
      </c>
      <c r="B6368" s="9">
        <v>45168.696469907409</v>
      </c>
      <c r="C6368" s="10">
        <v>45168.699918981481</v>
      </c>
      <c r="D6368" s="11" t="s">
        <v>13</v>
      </c>
      <c r="E6368" s="12" t="s">
        <v>9</v>
      </c>
      <c r="F6368" s="11" t="s">
        <v>1228</v>
      </c>
      <c r="G6368" s="13"/>
      <c r="H6368" s="78"/>
      <c r="I6368" s="48">
        <f>tbl_raw_data[[#This Row],[Date Actioned]]-tbl_raw_data[[#This Row],[Date Tagged]]</f>
        <v>3.4490740727051161E-3</v>
      </c>
      <c r="J6368" s="46">
        <f>HOUR(tbl_raw_data[[#This Row],[Time_taken]])*60+MINUTE(tbl_raw_data[[#This Row],[Time_taken]])+SECOND(tbl_raw_data[[#This Row],[Time_taken]])/60</f>
        <v>4.9666666666666668</v>
      </c>
      <c r="K6368" s="52">
        <f>DATE(YEAR(tbl_raw_data[[#This Row],[Date Actioned]]),MONTH(tbl_raw_data[[#This Row],[Date Actioned]]),DAY(tbl_raw_data[[#This Row],[Date Actioned]]))</f>
        <v>45168</v>
      </c>
      <c r="L6368" s="50" t="str">
        <f>UPPER(TEXT(tbl_raw_data[[#This Row],[updated_date]],"MMMM"))</f>
        <v>AUGUST</v>
      </c>
      <c r="M6368" s="50" t="str">
        <f>"WEEK "&amp; IF(ROUNDUP(DAY(tbl_raw_data[[#This Row],[updated_date]])/7,0)=5,4,ROUNDUP(DAY(tbl_raw_data[[#This Row],[updated_date]])/7,0))</f>
        <v>WEEK 4</v>
      </c>
      <c r="N6368" s="50" t="str">
        <f>UPPER(VLOOKUP(tbl_raw_data[[#This Row],[Analyst]],Settiings!$A$2:$B$16,2,0))</f>
        <v>RAJ</v>
      </c>
      <c r="O6368" s="50" t="str">
        <f>TRIM(UPPER(tbl_raw_data[[#This Row],[Outcome]]))</f>
        <v>APPROVE</v>
      </c>
      <c r="P6368" s="50" t="str">
        <f>TRIM(UPPER(tbl_raw_data[[#This Row],[Queue Name]]))</f>
        <v>CONSUMER EXISTING</v>
      </c>
      <c r="Q6368" s="50" t="str">
        <f>IF(tbl_raw_data[[#This Row],[Time taken in min]]&lt;=Settiings!$D$2,"SLA_MET","SLA_NOT_MET")</f>
        <v>SLA_MET</v>
      </c>
      <c r="R6368" s="94"/>
    </row>
    <row r="6369" spans="1:18" x14ac:dyDescent="0.3">
      <c r="A6369" s="8" t="s">
        <v>7271</v>
      </c>
      <c r="B6369" s="9">
        <v>45168.702708333331</v>
      </c>
      <c r="C6369" s="10">
        <v>45168.705555555556</v>
      </c>
      <c r="D6369" s="11" t="s">
        <v>13</v>
      </c>
      <c r="E6369" s="12" t="s">
        <v>47</v>
      </c>
      <c r="F6369" s="11" t="s">
        <v>1228</v>
      </c>
      <c r="G6369" s="13" t="s">
        <v>17</v>
      </c>
      <c r="H6369" s="78"/>
      <c r="I6369" s="48">
        <f>tbl_raw_data[[#This Row],[Date Actioned]]-tbl_raw_data[[#This Row],[Date Tagged]]</f>
        <v>2.8472222256823443E-3</v>
      </c>
      <c r="J6369" s="46">
        <f>HOUR(tbl_raw_data[[#This Row],[Time_taken]])*60+MINUTE(tbl_raw_data[[#This Row],[Time_taken]])+SECOND(tbl_raw_data[[#This Row],[Time_taken]])/60</f>
        <v>4.0999999999999996</v>
      </c>
      <c r="K6369" s="52">
        <f>DATE(YEAR(tbl_raw_data[[#This Row],[Date Actioned]]),MONTH(tbl_raw_data[[#This Row],[Date Actioned]]),DAY(tbl_raw_data[[#This Row],[Date Actioned]]))</f>
        <v>45168</v>
      </c>
      <c r="L6369" s="50" t="str">
        <f>UPPER(TEXT(tbl_raw_data[[#This Row],[updated_date]],"MMMM"))</f>
        <v>AUGUST</v>
      </c>
      <c r="M6369" s="50" t="str">
        <f>"WEEK "&amp; IF(ROUNDUP(DAY(tbl_raw_data[[#This Row],[updated_date]])/7,0)=5,4,ROUNDUP(DAY(tbl_raw_data[[#This Row],[updated_date]])/7,0))</f>
        <v>WEEK 4</v>
      </c>
      <c r="N6369" s="50" t="str">
        <f>UPPER(VLOOKUP(tbl_raw_data[[#This Row],[Analyst]],Settiings!$A$2:$B$16,2,0))</f>
        <v>RAJ</v>
      </c>
      <c r="O6369" s="50" t="str">
        <f>TRIM(UPPER(tbl_raw_data[[#This Row],[Outcome]]))</f>
        <v>APPROVE</v>
      </c>
      <c r="P6369" s="50" t="str">
        <f>TRIM(UPPER(tbl_raw_data[[#This Row],[Queue Name]]))</f>
        <v>CONSUMER PRE BUREAU</v>
      </c>
      <c r="Q6369" s="50" t="str">
        <f>IF(tbl_raw_data[[#This Row],[Time taken in min]]&lt;=Settiings!$D$2,"SLA_MET","SLA_NOT_MET")</f>
        <v>SLA_MET</v>
      </c>
      <c r="R6369" s="94"/>
    </row>
    <row r="6370" spans="1:18" x14ac:dyDescent="0.3">
      <c r="A6370" s="8" t="s">
        <v>7272</v>
      </c>
      <c r="B6370" s="9">
        <v>45168.703969907408</v>
      </c>
      <c r="C6370" s="10">
        <v>45168.710590277777</v>
      </c>
      <c r="D6370" s="11" t="s">
        <v>13</v>
      </c>
      <c r="E6370" s="12" t="s">
        <v>9</v>
      </c>
      <c r="F6370" s="11" t="s">
        <v>10</v>
      </c>
      <c r="G6370" s="13" t="s">
        <v>17</v>
      </c>
      <c r="H6370" s="78"/>
      <c r="I6370" s="48">
        <f>tbl_raw_data[[#This Row],[Date Actioned]]-tbl_raw_data[[#This Row],[Date Tagged]]</f>
        <v>6.6203703681821935E-3</v>
      </c>
      <c r="J6370" s="46">
        <f>HOUR(tbl_raw_data[[#This Row],[Time_taken]])*60+MINUTE(tbl_raw_data[[#This Row],[Time_taken]])+SECOND(tbl_raw_data[[#This Row],[Time_taken]])/60</f>
        <v>9.5333333333333332</v>
      </c>
      <c r="K6370" s="52">
        <f>DATE(YEAR(tbl_raw_data[[#This Row],[Date Actioned]]),MONTH(tbl_raw_data[[#This Row],[Date Actioned]]),DAY(tbl_raw_data[[#This Row],[Date Actioned]]))</f>
        <v>45168</v>
      </c>
      <c r="L6370" s="50" t="str">
        <f>UPPER(TEXT(tbl_raw_data[[#This Row],[updated_date]],"MMMM"))</f>
        <v>AUGUST</v>
      </c>
      <c r="M6370" s="50" t="str">
        <f>"WEEK "&amp; IF(ROUNDUP(DAY(tbl_raw_data[[#This Row],[updated_date]])/7,0)=5,4,ROUNDUP(DAY(tbl_raw_data[[#This Row],[updated_date]])/7,0))</f>
        <v>WEEK 4</v>
      </c>
      <c r="N6370" s="50" t="str">
        <f>UPPER(VLOOKUP(tbl_raw_data[[#This Row],[Analyst]],Settiings!$A$2:$B$16,2,0))</f>
        <v>NITESH</v>
      </c>
      <c r="O6370" s="50" t="str">
        <f>TRIM(UPPER(tbl_raw_data[[#This Row],[Outcome]]))</f>
        <v>APPROVE</v>
      </c>
      <c r="P6370" s="50" t="str">
        <f>TRIM(UPPER(tbl_raw_data[[#This Row],[Queue Name]]))</f>
        <v>CONSUMER EXISTING</v>
      </c>
      <c r="Q6370" s="50" t="str">
        <f>IF(tbl_raw_data[[#This Row],[Time taken in min]]&lt;=Settiings!$D$2,"SLA_MET","SLA_NOT_MET")</f>
        <v>SLA_MET</v>
      </c>
      <c r="R6370" s="94"/>
    </row>
    <row r="6371" spans="1:18" x14ac:dyDescent="0.3">
      <c r="A6371" s="8" t="s">
        <v>7274</v>
      </c>
      <c r="B6371" s="9">
        <v>45168.707604166666</v>
      </c>
      <c r="C6371" s="10">
        <v>45168.711076388892</v>
      </c>
      <c r="D6371" s="11" t="s">
        <v>13</v>
      </c>
      <c r="E6371" s="12" t="s">
        <v>9</v>
      </c>
      <c r="F6371" s="11" t="s">
        <v>1228</v>
      </c>
      <c r="G6371" s="13" t="s">
        <v>17</v>
      </c>
      <c r="H6371" s="78"/>
      <c r="I6371" s="48">
        <f>tbl_raw_data[[#This Row],[Date Actioned]]-tbl_raw_data[[#This Row],[Date Tagged]]</f>
        <v>3.4722222262644209E-3</v>
      </c>
      <c r="J6371" s="46">
        <f>HOUR(tbl_raw_data[[#This Row],[Time_taken]])*60+MINUTE(tbl_raw_data[[#This Row],[Time_taken]])+SECOND(tbl_raw_data[[#This Row],[Time_taken]])/60</f>
        <v>5</v>
      </c>
      <c r="K6371" s="52">
        <f>DATE(YEAR(tbl_raw_data[[#This Row],[Date Actioned]]),MONTH(tbl_raw_data[[#This Row],[Date Actioned]]),DAY(tbl_raw_data[[#This Row],[Date Actioned]]))</f>
        <v>45168</v>
      </c>
      <c r="L6371" s="50" t="str">
        <f>UPPER(TEXT(tbl_raw_data[[#This Row],[updated_date]],"MMMM"))</f>
        <v>AUGUST</v>
      </c>
      <c r="M6371" s="50" t="str">
        <f>"WEEK "&amp; IF(ROUNDUP(DAY(tbl_raw_data[[#This Row],[updated_date]])/7,0)=5,4,ROUNDUP(DAY(tbl_raw_data[[#This Row],[updated_date]])/7,0))</f>
        <v>WEEK 4</v>
      </c>
      <c r="N6371" s="50" t="str">
        <f>UPPER(VLOOKUP(tbl_raw_data[[#This Row],[Analyst]],Settiings!$A$2:$B$16,2,0))</f>
        <v>RAJ</v>
      </c>
      <c r="O6371" s="50" t="str">
        <f>TRIM(UPPER(tbl_raw_data[[#This Row],[Outcome]]))</f>
        <v>APPROVE</v>
      </c>
      <c r="P6371" s="50" t="str">
        <f>TRIM(UPPER(tbl_raw_data[[#This Row],[Queue Name]]))</f>
        <v>CONSUMER EXISTING</v>
      </c>
      <c r="Q6371" s="50" t="str">
        <f>IF(tbl_raw_data[[#This Row],[Time taken in min]]&lt;=Settiings!$D$2,"SLA_MET","SLA_NOT_MET")</f>
        <v>SLA_MET</v>
      </c>
      <c r="R6371" s="94"/>
    </row>
    <row r="6372" spans="1:18" x14ac:dyDescent="0.3">
      <c r="A6372" s="8" t="s">
        <v>7275</v>
      </c>
      <c r="B6372" s="9">
        <v>45168.711909722224</v>
      </c>
      <c r="C6372" s="10">
        <v>45168.716180555559</v>
      </c>
      <c r="D6372" s="11" t="s">
        <v>17</v>
      </c>
      <c r="E6372" s="12" t="s">
        <v>9</v>
      </c>
      <c r="F6372" s="11" t="s">
        <v>65</v>
      </c>
      <c r="G6372" s="13"/>
      <c r="H6372" s="78"/>
      <c r="I6372" s="48">
        <f>tbl_raw_data[[#This Row],[Date Actioned]]-tbl_raw_data[[#This Row],[Date Tagged]]</f>
        <v>4.2708333348855376E-3</v>
      </c>
      <c r="J6372" s="46">
        <f>HOUR(tbl_raw_data[[#This Row],[Time_taken]])*60+MINUTE(tbl_raw_data[[#This Row],[Time_taken]])+SECOND(tbl_raw_data[[#This Row],[Time_taken]])/60</f>
        <v>6.15</v>
      </c>
      <c r="K6372" s="52">
        <f>DATE(YEAR(tbl_raw_data[[#This Row],[Date Actioned]]),MONTH(tbl_raw_data[[#This Row],[Date Actioned]]),DAY(tbl_raw_data[[#This Row],[Date Actioned]]))</f>
        <v>45168</v>
      </c>
      <c r="L6372" s="50" t="str">
        <f>UPPER(TEXT(tbl_raw_data[[#This Row],[updated_date]],"MMMM"))</f>
        <v>AUGUST</v>
      </c>
      <c r="M6372" s="50" t="str">
        <f>"WEEK "&amp; IF(ROUNDUP(DAY(tbl_raw_data[[#This Row],[updated_date]])/7,0)=5,4,ROUNDUP(DAY(tbl_raw_data[[#This Row],[updated_date]])/7,0))</f>
        <v>WEEK 4</v>
      </c>
      <c r="N6372" s="50" t="str">
        <f>UPPER(VLOOKUP(tbl_raw_data[[#This Row],[Analyst]],Settiings!$A$2:$B$16,2,0))</f>
        <v>SAM</v>
      </c>
      <c r="O6372" s="50" t="str">
        <f>TRIM(UPPER(tbl_raw_data[[#This Row],[Outcome]]))</f>
        <v>APPROVE</v>
      </c>
      <c r="P6372" s="50" t="str">
        <f>TRIM(UPPER(tbl_raw_data[[#This Row],[Queue Name]]))</f>
        <v>CONSUMER EXISTING</v>
      </c>
      <c r="Q6372" s="50" t="str">
        <f>IF(tbl_raw_data[[#This Row],[Time taken in min]]&lt;=Settiings!$D$2,"SLA_MET","SLA_NOT_MET")</f>
        <v>SLA_MET</v>
      </c>
      <c r="R6372" s="94"/>
    </row>
    <row r="6373" spans="1:18" x14ac:dyDescent="0.3">
      <c r="A6373" s="8" t="s">
        <v>7276</v>
      </c>
      <c r="B6373" s="9">
        <v>45168.714224537034</v>
      </c>
      <c r="C6373" s="10">
        <v>45168.716296296298</v>
      </c>
      <c r="D6373" s="11" t="s">
        <v>13</v>
      </c>
      <c r="E6373" s="12" t="s">
        <v>9</v>
      </c>
      <c r="F6373" s="11" t="s">
        <v>1222</v>
      </c>
      <c r="G6373" s="13" t="s">
        <v>17</v>
      </c>
      <c r="H6373" s="78"/>
      <c r="I6373" s="48">
        <f>tbl_raw_data[[#This Row],[Date Actioned]]-tbl_raw_data[[#This Row],[Date Tagged]]</f>
        <v>2.0717592633445747E-3</v>
      </c>
      <c r="J6373" s="46">
        <f>HOUR(tbl_raw_data[[#This Row],[Time_taken]])*60+MINUTE(tbl_raw_data[[#This Row],[Time_taken]])+SECOND(tbl_raw_data[[#This Row],[Time_taken]])/60</f>
        <v>2.9833333333333334</v>
      </c>
      <c r="K6373" s="52">
        <f>DATE(YEAR(tbl_raw_data[[#This Row],[Date Actioned]]),MONTH(tbl_raw_data[[#This Row],[Date Actioned]]),DAY(tbl_raw_data[[#This Row],[Date Actioned]]))</f>
        <v>45168</v>
      </c>
      <c r="L6373" s="50" t="str">
        <f>UPPER(TEXT(tbl_raw_data[[#This Row],[updated_date]],"MMMM"))</f>
        <v>AUGUST</v>
      </c>
      <c r="M6373" s="50" t="str">
        <f>"WEEK "&amp; IF(ROUNDUP(DAY(tbl_raw_data[[#This Row],[updated_date]])/7,0)=5,4,ROUNDUP(DAY(tbl_raw_data[[#This Row],[updated_date]])/7,0))</f>
        <v>WEEK 4</v>
      </c>
      <c r="N6373" s="50" t="str">
        <f>UPPER(VLOOKUP(tbl_raw_data[[#This Row],[Analyst]],Settiings!$A$2:$B$16,2,0))</f>
        <v>HARDIK</v>
      </c>
      <c r="O6373" s="50" t="str">
        <f>TRIM(UPPER(tbl_raw_data[[#This Row],[Outcome]]))</f>
        <v>APPROVE</v>
      </c>
      <c r="P6373" s="50" t="str">
        <f>TRIM(UPPER(tbl_raw_data[[#This Row],[Queue Name]]))</f>
        <v>CONSUMER EXISTING</v>
      </c>
      <c r="Q6373" s="50" t="str">
        <f>IF(tbl_raw_data[[#This Row],[Time taken in min]]&lt;=Settiings!$D$2,"SLA_MET","SLA_NOT_MET")</f>
        <v>SLA_MET</v>
      </c>
      <c r="R6373" s="94"/>
    </row>
    <row r="6374" spans="1:18" x14ac:dyDescent="0.3">
      <c r="A6374" s="8" t="s">
        <v>7277</v>
      </c>
      <c r="B6374" s="9">
        <v>45168.717361111114</v>
      </c>
      <c r="C6374" s="10">
        <v>45168.725243055553</v>
      </c>
      <c r="D6374" s="11" t="s">
        <v>13</v>
      </c>
      <c r="E6374" s="12" t="s">
        <v>9</v>
      </c>
      <c r="F6374" s="11" t="s">
        <v>10</v>
      </c>
      <c r="G6374" s="13" t="s">
        <v>17</v>
      </c>
      <c r="H6374" s="78"/>
      <c r="I6374" s="48">
        <f>tbl_raw_data[[#This Row],[Date Actioned]]-tbl_raw_data[[#This Row],[Date Tagged]]</f>
        <v>7.8819444388500415E-3</v>
      </c>
      <c r="J6374" s="46">
        <f>HOUR(tbl_raw_data[[#This Row],[Time_taken]])*60+MINUTE(tbl_raw_data[[#This Row],[Time_taken]])+SECOND(tbl_raw_data[[#This Row],[Time_taken]])/60</f>
        <v>11.35</v>
      </c>
      <c r="K6374" s="52">
        <f>DATE(YEAR(tbl_raw_data[[#This Row],[Date Actioned]]),MONTH(tbl_raw_data[[#This Row],[Date Actioned]]),DAY(tbl_raw_data[[#This Row],[Date Actioned]]))</f>
        <v>45168</v>
      </c>
      <c r="L6374" s="50" t="str">
        <f>UPPER(TEXT(tbl_raw_data[[#This Row],[updated_date]],"MMMM"))</f>
        <v>AUGUST</v>
      </c>
      <c r="M6374" s="50" t="str">
        <f>"WEEK "&amp; IF(ROUNDUP(DAY(tbl_raw_data[[#This Row],[updated_date]])/7,0)=5,4,ROUNDUP(DAY(tbl_raw_data[[#This Row],[updated_date]])/7,0))</f>
        <v>WEEK 4</v>
      </c>
      <c r="N6374" s="50" t="str">
        <f>UPPER(VLOOKUP(tbl_raw_data[[#This Row],[Analyst]],Settiings!$A$2:$B$16,2,0))</f>
        <v>NITESH</v>
      </c>
      <c r="O6374" s="50" t="str">
        <f>TRIM(UPPER(tbl_raw_data[[#This Row],[Outcome]]))</f>
        <v>APPROVE</v>
      </c>
      <c r="P6374" s="50" t="str">
        <f>TRIM(UPPER(tbl_raw_data[[#This Row],[Queue Name]]))</f>
        <v>CONSUMER EXISTING</v>
      </c>
      <c r="Q6374" s="50" t="str">
        <f>IF(tbl_raw_data[[#This Row],[Time taken in min]]&lt;=Settiings!$D$2,"SLA_MET","SLA_NOT_MET")</f>
        <v>SLA_MET</v>
      </c>
      <c r="R6374" s="94"/>
    </row>
    <row r="6375" spans="1:18" x14ac:dyDescent="0.3">
      <c r="A6375" s="8" t="s">
        <v>7278</v>
      </c>
      <c r="B6375" s="9">
        <v>45168.71769675926</v>
      </c>
      <c r="C6375" s="10">
        <v>45168.727997685186</v>
      </c>
      <c r="D6375" s="11" t="s">
        <v>13</v>
      </c>
      <c r="E6375" s="12" t="s">
        <v>47</v>
      </c>
      <c r="F6375" s="11" t="s">
        <v>76</v>
      </c>
      <c r="G6375" s="13" t="s">
        <v>17</v>
      </c>
      <c r="H6375" s="78"/>
      <c r="I6375" s="48">
        <f>tbl_raw_data[[#This Row],[Date Actioned]]-tbl_raw_data[[#This Row],[Date Tagged]]</f>
        <v>1.0300925925548654E-2</v>
      </c>
      <c r="J6375" s="46">
        <f>HOUR(tbl_raw_data[[#This Row],[Time_taken]])*60+MINUTE(tbl_raw_data[[#This Row],[Time_taken]])+SECOND(tbl_raw_data[[#This Row],[Time_taken]])/60</f>
        <v>14.833333333333334</v>
      </c>
      <c r="K6375" s="52">
        <f>DATE(YEAR(tbl_raw_data[[#This Row],[Date Actioned]]),MONTH(tbl_raw_data[[#This Row],[Date Actioned]]),DAY(tbl_raw_data[[#This Row],[Date Actioned]]))</f>
        <v>45168</v>
      </c>
      <c r="L6375" s="50" t="str">
        <f>UPPER(TEXT(tbl_raw_data[[#This Row],[updated_date]],"MMMM"))</f>
        <v>AUGUST</v>
      </c>
      <c r="M6375" s="50" t="str">
        <f>"WEEK "&amp; IF(ROUNDUP(DAY(tbl_raw_data[[#This Row],[updated_date]])/7,0)=5,4,ROUNDUP(DAY(tbl_raw_data[[#This Row],[updated_date]])/7,0))</f>
        <v>WEEK 4</v>
      </c>
      <c r="N6375" s="50" t="str">
        <f>UPPER(VLOOKUP(tbl_raw_data[[#This Row],[Analyst]],Settiings!$A$2:$B$16,2,0))</f>
        <v>ROHAN</v>
      </c>
      <c r="O6375" s="50" t="str">
        <f>TRIM(UPPER(tbl_raw_data[[#This Row],[Outcome]]))</f>
        <v>APPROVE</v>
      </c>
      <c r="P6375" s="50" t="str">
        <f>TRIM(UPPER(tbl_raw_data[[#This Row],[Queue Name]]))</f>
        <v>CONSUMER PRE BUREAU</v>
      </c>
      <c r="Q6375" s="50" t="str">
        <f>IF(tbl_raw_data[[#This Row],[Time taken in min]]&lt;=Settiings!$D$2,"SLA_MET","SLA_NOT_MET")</f>
        <v>SLA_MET</v>
      </c>
      <c r="R6375" s="94"/>
    </row>
    <row r="6376" spans="1:18" x14ac:dyDescent="0.3">
      <c r="A6376" s="8" t="s">
        <v>7279</v>
      </c>
      <c r="B6376" s="9">
        <v>45168.7184375</v>
      </c>
      <c r="C6376" s="10">
        <v>45168.720891203702</v>
      </c>
      <c r="D6376" s="11" t="s">
        <v>13</v>
      </c>
      <c r="E6376" s="12" t="s">
        <v>9</v>
      </c>
      <c r="F6376" s="11" t="s">
        <v>1222</v>
      </c>
      <c r="G6376" s="13" t="s">
        <v>17</v>
      </c>
      <c r="H6376" s="78"/>
      <c r="I6376" s="48">
        <f>tbl_raw_data[[#This Row],[Date Actioned]]-tbl_raw_data[[#This Row],[Date Tagged]]</f>
        <v>2.4537037024856545E-3</v>
      </c>
      <c r="J6376" s="46">
        <f>HOUR(tbl_raw_data[[#This Row],[Time_taken]])*60+MINUTE(tbl_raw_data[[#This Row],[Time_taken]])+SECOND(tbl_raw_data[[#This Row],[Time_taken]])/60</f>
        <v>3.5333333333333332</v>
      </c>
      <c r="K6376" s="52">
        <f>DATE(YEAR(tbl_raw_data[[#This Row],[Date Actioned]]),MONTH(tbl_raw_data[[#This Row],[Date Actioned]]),DAY(tbl_raw_data[[#This Row],[Date Actioned]]))</f>
        <v>45168</v>
      </c>
      <c r="L6376" s="50" t="str">
        <f>UPPER(TEXT(tbl_raw_data[[#This Row],[updated_date]],"MMMM"))</f>
        <v>AUGUST</v>
      </c>
      <c r="M6376" s="50" t="str">
        <f>"WEEK "&amp; IF(ROUNDUP(DAY(tbl_raw_data[[#This Row],[updated_date]])/7,0)=5,4,ROUNDUP(DAY(tbl_raw_data[[#This Row],[updated_date]])/7,0))</f>
        <v>WEEK 4</v>
      </c>
      <c r="N6376" s="50" t="str">
        <f>UPPER(VLOOKUP(tbl_raw_data[[#This Row],[Analyst]],Settiings!$A$2:$B$16,2,0))</f>
        <v>HARDIK</v>
      </c>
      <c r="O6376" s="50" t="str">
        <f>TRIM(UPPER(tbl_raw_data[[#This Row],[Outcome]]))</f>
        <v>APPROVE</v>
      </c>
      <c r="P6376" s="50" t="str">
        <f>TRIM(UPPER(tbl_raw_data[[#This Row],[Queue Name]]))</f>
        <v>CONSUMER EXISTING</v>
      </c>
      <c r="Q6376" s="50" t="str">
        <f>IF(tbl_raw_data[[#This Row],[Time taken in min]]&lt;=Settiings!$D$2,"SLA_MET","SLA_NOT_MET")</f>
        <v>SLA_MET</v>
      </c>
      <c r="R6376" s="94"/>
    </row>
    <row r="6377" spans="1:18" x14ac:dyDescent="0.3">
      <c r="A6377" s="8" t="s">
        <v>7280</v>
      </c>
      <c r="B6377" s="9">
        <v>45168.720300925925</v>
      </c>
      <c r="C6377" s="10">
        <v>45168.726712962962</v>
      </c>
      <c r="D6377" s="11" t="s">
        <v>13</v>
      </c>
      <c r="E6377" s="12" t="s">
        <v>47</v>
      </c>
      <c r="F6377" s="11" t="s">
        <v>1222</v>
      </c>
      <c r="G6377" s="13" t="s">
        <v>17</v>
      </c>
      <c r="H6377" s="78"/>
      <c r="I6377" s="48">
        <f>tbl_raw_data[[#This Row],[Date Actioned]]-tbl_raw_data[[#This Row],[Date Tagged]]</f>
        <v>6.4120370370801538E-3</v>
      </c>
      <c r="J6377" s="46">
        <f>HOUR(tbl_raw_data[[#This Row],[Time_taken]])*60+MINUTE(tbl_raw_data[[#This Row],[Time_taken]])+SECOND(tbl_raw_data[[#This Row],[Time_taken]])/60</f>
        <v>9.2333333333333325</v>
      </c>
      <c r="K6377" s="52">
        <f>DATE(YEAR(tbl_raw_data[[#This Row],[Date Actioned]]),MONTH(tbl_raw_data[[#This Row],[Date Actioned]]),DAY(tbl_raw_data[[#This Row],[Date Actioned]]))</f>
        <v>45168</v>
      </c>
      <c r="L6377" s="50" t="str">
        <f>UPPER(TEXT(tbl_raw_data[[#This Row],[updated_date]],"MMMM"))</f>
        <v>AUGUST</v>
      </c>
      <c r="M6377" s="50" t="str">
        <f>"WEEK "&amp; IF(ROUNDUP(DAY(tbl_raw_data[[#This Row],[updated_date]])/7,0)=5,4,ROUNDUP(DAY(tbl_raw_data[[#This Row],[updated_date]])/7,0))</f>
        <v>WEEK 4</v>
      </c>
      <c r="N6377" s="50" t="str">
        <f>UPPER(VLOOKUP(tbl_raw_data[[#This Row],[Analyst]],Settiings!$A$2:$B$16,2,0))</f>
        <v>HARDIK</v>
      </c>
      <c r="O6377" s="50" t="str">
        <f>TRIM(UPPER(tbl_raw_data[[#This Row],[Outcome]]))</f>
        <v>APPROVE</v>
      </c>
      <c r="P6377" s="50" t="str">
        <f>TRIM(UPPER(tbl_raw_data[[#This Row],[Queue Name]]))</f>
        <v>CONSUMER PRE BUREAU</v>
      </c>
      <c r="Q6377" s="50" t="str">
        <f>IF(tbl_raw_data[[#This Row],[Time taken in min]]&lt;=Settiings!$D$2,"SLA_MET","SLA_NOT_MET")</f>
        <v>SLA_MET</v>
      </c>
      <c r="R6377" s="94"/>
    </row>
    <row r="6378" spans="1:18" x14ac:dyDescent="0.3">
      <c r="A6378" s="8" t="s">
        <v>7281</v>
      </c>
      <c r="B6378" s="9">
        <v>45168.720590277779</v>
      </c>
      <c r="C6378" s="10">
        <v>45168.728946759256</v>
      </c>
      <c r="D6378" s="11" t="s">
        <v>17</v>
      </c>
      <c r="E6378" s="12" t="s">
        <v>19</v>
      </c>
      <c r="F6378" s="11" t="s">
        <v>65</v>
      </c>
      <c r="G6378" s="13"/>
      <c r="H6378" s="78"/>
      <c r="I6378" s="48">
        <f>tbl_raw_data[[#This Row],[Date Actioned]]-tbl_raw_data[[#This Row],[Date Tagged]]</f>
        <v>8.3564814776764251E-3</v>
      </c>
      <c r="J6378" s="46">
        <f>HOUR(tbl_raw_data[[#This Row],[Time_taken]])*60+MINUTE(tbl_raw_data[[#This Row],[Time_taken]])+SECOND(tbl_raw_data[[#This Row],[Time_taken]])/60</f>
        <v>12.033333333333333</v>
      </c>
      <c r="K6378" s="52">
        <f>DATE(YEAR(tbl_raw_data[[#This Row],[Date Actioned]]),MONTH(tbl_raw_data[[#This Row],[Date Actioned]]),DAY(tbl_raw_data[[#This Row],[Date Actioned]]))</f>
        <v>45168</v>
      </c>
      <c r="L6378" s="50" t="str">
        <f>UPPER(TEXT(tbl_raw_data[[#This Row],[updated_date]],"MMMM"))</f>
        <v>AUGUST</v>
      </c>
      <c r="M6378" s="50" t="str">
        <f>"WEEK "&amp; IF(ROUNDUP(DAY(tbl_raw_data[[#This Row],[updated_date]])/7,0)=5,4,ROUNDUP(DAY(tbl_raw_data[[#This Row],[updated_date]])/7,0))</f>
        <v>WEEK 4</v>
      </c>
      <c r="N6378" s="50" t="str">
        <f>UPPER(VLOOKUP(tbl_raw_data[[#This Row],[Analyst]],Settiings!$A$2:$B$16,2,0))</f>
        <v>SAM</v>
      </c>
      <c r="O6378" s="50" t="str">
        <f>TRIM(UPPER(tbl_raw_data[[#This Row],[Outcome]]))</f>
        <v>APPROVE</v>
      </c>
      <c r="P6378" s="50" t="str">
        <f>TRIM(UPPER(tbl_raw_data[[#This Row],[Queue Name]]))</f>
        <v>CONSUMER POST BUREAU</v>
      </c>
      <c r="Q6378" s="50" t="str">
        <f>IF(tbl_raw_data[[#This Row],[Time taken in min]]&lt;=Settiings!$D$2,"SLA_MET","SLA_NOT_MET")</f>
        <v>SLA_MET</v>
      </c>
      <c r="R6378" s="94"/>
    </row>
    <row r="6379" spans="1:18" x14ac:dyDescent="0.3">
      <c r="A6379" s="8" t="s">
        <v>7283</v>
      </c>
      <c r="B6379" s="9">
        <v>45168.724062499998</v>
      </c>
      <c r="C6379" s="10">
        <v>45168.73065972222</v>
      </c>
      <c r="D6379" s="11" t="s">
        <v>13</v>
      </c>
      <c r="E6379" s="12" t="s">
        <v>9</v>
      </c>
      <c r="F6379" s="11" t="s">
        <v>686</v>
      </c>
      <c r="G6379" s="13"/>
      <c r="H6379" s="78"/>
      <c r="I6379" s="48">
        <f>tbl_raw_data[[#This Row],[Date Actioned]]-tbl_raw_data[[#This Row],[Date Tagged]]</f>
        <v>6.5972222218988463E-3</v>
      </c>
      <c r="J6379" s="46">
        <f>HOUR(tbl_raw_data[[#This Row],[Time_taken]])*60+MINUTE(tbl_raw_data[[#This Row],[Time_taken]])+SECOND(tbl_raw_data[[#This Row],[Time_taken]])/60</f>
        <v>9.5</v>
      </c>
      <c r="K6379" s="52">
        <f>DATE(YEAR(tbl_raw_data[[#This Row],[Date Actioned]]),MONTH(tbl_raw_data[[#This Row],[Date Actioned]]),DAY(tbl_raw_data[[#This Row],[Date Actioned]]))</f>
        <v>45168</v>
      </c>
      <c r="L6379" s="50" t="str">
        <f>UPPER(TEXT(tbl_raw_data[[#This Row],[updated_date]],"MMMM"))</f>
        <v>AUGUST</v>
      </c>
      <c r="M6379" s="50" t="str">
        <f>"WEEK "&amp; IF(ROUNDUP(DAY(tbl_raw_data[[#This Row],[updated_date]])/7,0)=5,4,ROUNDUP(DAY(tbl_raw_data[[#This Row],[updated_date]])/7,0))</f>
        <v>WEEK 4</v>
      </c>
      <c r="N6379" s="50" t="str">
        <f>UPPER(VLOOKUP(tbl_raw_data[[#This Row],[Analyst]],Settiings!$A$2:$B$16,2,0))</f>
        <v>FARDIN</v>
      </c>
      <c r="O6379" s="50" t="str">
        <f>TRIM(UPPER(tbl_raw_data[[#This Row],[Outcome]]))</f>
        <v>APPROVE</v>
      </c>
      <c r="P6379" s="50" t="str">
        <f>TRIM(UPPER(tbl_raw_data[[#This Row],[Queue Name]]))</f>
        <v>CONSUMER EXISTING</v>
      </c>
      <c r="Q6379" s="50" t="str">
        <f>IF(tbl_raw_data[[#This Row],[Time taken in min]]&lt;=Settiings!$D$2,"SLA_MET","SLA_NOT_MET")</f>
        <v>SLA_MET</v>
      </c>
      <c r="R6379" s="94"/>
    </row>
    <row r="6380" spans="1:18" x14ac:dyDescent="0.3">
      <c r="A6380" s="8" t="s">
        <v>7284</v>
      </c>
      <c r="B6380" s="9">
        <v>45168.725393518522</v>
      </c>
      <c r="C6380" s="10">
        <v>45168.729120370372</v>
      </c>
      <c r="D6380" s="11" t="s">
        <v>13</v>
      </c>
      <c r="E6380" s="12" t="s">
        <v>19</v>
      </c>
      <c r="F6380" s="11" t="s">
        <v>1222</v>
      </c>
      <c r="G6380" s="13"/>
      <c r="H6380" s="78"/>
      <c r="I6380" s="48">
        <f>tbl_raw_data[[#This Row],[Date Actioned]]-tbl_raw_data[[#This Row],[Date Tagged]]</f>
        <v>3.7268518499331549E-3</v>
      </c>
      <c r="J6380" s="46">
        <f>HOUR(tbl_raw_data[[#This Row],[Time_taken]])*60+MINUTE(tbl_raw_data[[#This Row],[Time_taken]])+SECOND(tbl_raw_data[[#This Row],[Time_taken]])/60</f>
        <v>5.3666666666666663</v>
      </c>
      <c r="K6380" s="52">
        <f>DATE(YEAR(tbl_raw_data[[#This Row],[Date Actioned]]),MONTH(tbl_raw_data[[#This Row],[Date Actioned]]),DAY(tbl_raw_data[[#This Row],[Date Actioned]]))</f>
        <v>45168</v>
      </c>
      <c r="L6380" s="50" t="str">
        <f>UPPER(TEXT(tbl_raw_data[[#This Row],[updated_date]],"MMMM"))</f>
        <v>AUGUST</v>
      </c>
      <c r="M6380" s="50" t="str">
        <f>"WEEK "&amp; IF(ROUNDUP(DAY(tbl_raw_data[[#This Row],[updated_date]])/7,0)=5,4,ROUNDUP(DAY(tbl_raw_data[[#This Row],[updated_date]])/7,0))</f>
        <v>WEEK 4</v>
      </c>
      <c r="N6380" s="50" t="str">
        <f>UPPER(VLOOKUP(tbl_raw_data[[#This Row],[Analyst]],Settiings!$A$2:$B$16,2,0))</f>
        <v>HARDIK</v>
      </c>
      <c r="O6380" s="50" t="str">
        <f>TRIM(UPPER(tbl_raw_data[[#This Row],[Outcome]]))</f>
        <v>APPROVE</v>
      </c>
      <c r="P6380" s="50" t="str">
        <f>TRIM(UPPER(tbl_raw_data[[#This Row],[Queue Name]]))</f>
        <v>CONSUMER POST BUREAU</v>
      </c>
      <c r="Q6380" s="50" t="str">
        <f>IF(tbl_raw_data[[#This Row],[Time taken in min]]&lt;=Settiings!$D$2,"SLA_MET","SLA_NOT_MET")</f>
        <v>SLA_MET</v>
      </c>
      <c r="R6380" s="94"/>
    </row>
    <row r="6381" spans="1:18" x14ac:dyDescent="0.3">
      <c r="A6381" s="8" t="s">
        <v>7285</v>
      </c>
      <c r="B6381" s="9">
        <v>45168.725393518522</v>
      </c>
      <c r="C6381" s="10">
        <v>45168.732002314813</v>
      </c>
      <c r="D6381" s="11" t="s">
        <v>13</v>
      </c>
      <c r="E6381" s="12" t="s">
        <v>47</v>
      </c>
      <c r="F6381" s="11" t="s">
        <v>10</v>
      </c>
      <c r="G6381" s="13" t="s">
        <v>77</v>
      </c>
      <c r="H6381" s="78"/>
      <c r="I6381" s="48">
        <f>tbl_raw_data[[#This Row],[Date Actioned]]-tbl_raw_data[[#This Row],[Date Tagged]]</f>
        <v>6.6087962914025411E-3</v>
      </c>
      <c r="J6381" s="46">
        <f>HOUR(tbl_raw_data[[#This Row],[Time_taken]])*60+MINUTE(tbl_raw_data[[#This Row],[Time_taken]])+SECOND(tbl_raw_data[[#This Row],[Time_taken]])/60</f>
        <v>9.5166666666666675</v>
      </c>
      <c r="K6381" s="52">
        <f>DATE(YEAR(tbl_raw_data[[#This Row],[Date Actioned]]),MONTH(tbl_raw_data[[#This Row],[Date Actioned]]),DAY(tbl_raw_data[[#This Row],[Date Actioned]]))</f>
        <v>45168</v>
      </c>
      <c r="L6381" s="50" t="str">
        <f>UPPER(TEXT(tbl_raw_data[[#This Row],[updated_date]],"MMMM"))</f>
        <v>AUGUST</v>
      </c>
      <c r="M6381" s="50" t="str">
        <f>"WEEK "&amp; IF(ROUNDUP(DAY(tbl_raw_data[[#This Row],[updated_date]])/7,0)=5,4,ROUNDUP(DAY(tbl_raw_data[[#This Row],[updated_date]])/7,0))</f>
        <v>WEEK 4</v>
      </c>
      <c r="N6381" s="50" t="str">
        <f>UPPER(VLOOKUP(tbl_raw_data[[#This Row],[Analyst]],Settiings!$A$2:$B$16,2,0))</f>
        <v>NITESH</v>
      </c>
      <c r="O6381" s="50" t="str">
        <f>TRIM(UPPER(tbl_raw_data[[#This Row],[Outcome]]))</f>
        <v>APPROVE</v>
      </c>
      <c r="P6381" s="50" t="str">
        <f>TRIM(UPPER(tbl_raw_data[[#This Row],[Queue Name]]))</f>
        <v>CONSUMER PRE BUREAU</v>
      </c>
      <c r="Q6381" s="50" t="str">
        <f>IF(tbl_raw_data[[#This Row],[Time taken in min]]&lt;=Settiings!$D$2,"SLA_MET","SLA_NOT_MET")</f>
        <v>SLA_MET</v>
      </c>
      <c r="R6381" s="94"/>
    </row>
    <row r="6382" spans="1:18" x14ac:dyDescent="0.3">
      <c r="A6382" s="8" t="s">
        <v>7287</v>
      </c>
      <c r="B6382" s="9">
        <v>45168.726990740739</v>
      </c>
      <c r="C6382" s="10">
        <v>45168.734317129631</v>
      </c>
      <c r="D6382" s="11" t="s">
        <v>17</v>
      </c>
      <c r="E6382" s="12" t="s">
        <v>19</v>
      </c>
      <c r="F6382" s="11" t="s">
        <v>16</v>
      </c>
      <c r="G6382" s="13"/>
      <c r="H6382" s="78"/>
      <c r="I6382" s="48">
        <f>tbl_raw_data[[#This Row],[Date Actioned]]-tbl_raw_data[[#This Row],[Date Tagged]]</f>
        <v>7.3263888916699216E-3</v>
      </c>
      <c r="J6382" s="46">
        <f>HOUR(tbl_raw_data[[#This Row],[Time_taken]])*60+MINUTE(tbl_raw_data[[#This Row],[Time_taken]])+SECOND(tbl_raw_data[[#This Row],[Time_taken]])/60</f>
        <v>10.55</v>
      </c>
      <c r="K6382" s="52">
        <f>DATE(YEAR(tbl_raw_data[[#This Row],[Date Actioned]]),MONTH(tbl_raw_data[[#This Row],[Date Actioned]]),DAY(tbl_raw_data[[#This Row],[Date Actioned]]))</f>
        <v>45168</v>
      </c>
      <c r="L6382" s="50" t="str">
        <f>UPPER(TEXT(tbl_raw_data[[#This Row],[updated_date]],"MMMM"))</f>
        <v>AUGUST</v>
      </c>
      <c r="M6382" s="50" t="str">
        <f>"WEEK "&amp; IF(ROUNDUP(DAY(tbl_raw_data[[#This Row],[updated_date]])/7,0)=5,4,ROUNDUP(DAY(tbl_raw_data[[#This Row],[updated_date]])/7,0))</f>
        <v>WEEK 4</v>
      </c>
      <c r="N6382" s="50" t="str">
        <f>UPPER(VLOOKUP(tbl_raw_data[[#This Row],[Analyst]],Settiings!$A$2:$B$16,2,0))</f>
        <v>CAMROOON</v>
      </c>
      <c r="O6382" s="50" t="str">
        <f>TRIM(UPPER(tbl_raw_data[[#This Row],[Outcome]]))</f>
        <v>APPROVE</v>
      </c>
      <c r="P6382" s="50" t="str">
        <f>TRIM(UPPER(tbl_raw_data[[#This Row],[Queue Name]]))</f>
        <v>CONSUMER POST BUREAU</v>
      </c>
      <c r="Q6382" s="50" t="str">
        <f>IF(tbl_raw_data[[#This Row],[Time taken in min]]&lt;=Settiings!$D$2,"SLA_MET","SLA_NOT_MET")</f>
        <v>SLA_MET</v>
      </c>
      <c r="R6382" s="94"/>
    </row>
    <row r="6383" spans="1:18" x14ac:dyDescent="0.3">
      <c r="A6383" s="8" t="s">
        <v>7290</v>
      </c>
      <c r="B6383" s="9">
        <v>45168.735844907409</v>
      </c>
      <c r="C6383" s="10">
        <v>45168.73847222222</v>
      </c>
      <c r="D6383" s="11" t="s">
        <v>13</v>
      </c>
      <c r="E6383" s="12" t="s">
        <v>47</v>
      </c>
      <c r="F6383" s="11" t="s">
        <v>1228</v>
      </c>
      <c r="G6383" s="13" t="s">
        <v>832</v>
      </c>
      <c r="H6383" s="78"/>
      <c r="I6383" s="48">
        <f>tbl_raw_data[[#This Row],[Date Actioned]]-tbl_raw_data[[#This Row],[Date Tagged]]</f>
        <v>2.6273148105246946E-3</v>
      </c>
      <c r="J6383" s="46">
        <f>HOUR(tbl_raw_data[[#This Row],[Time_taken]])*60+MINUTE(tbl_raw_data[[#This Row],[Time_taken]])+SECOND(tbl_raw_data[[#This Row],[Time_taken]])/60</f>
        <v>3.7833333333333332</v>
      </c>
      <c r="K6383" s="52">
        <f>DATE(YEAR(tbl_raw_data[[#This Row],[Date Actioned]]),MONTH(tbl_raw_data[[#This Row],[Date Actioned]]),DAY(tbl_raw_data[[#This Row],[Date Actioned]]))</f>
        <v>45168</v>
      </c>
      <c r="L6383" s="50" t="str">
        <f>UPPER(TEXT(tbl_raw_data[[#This Row],[updated_date]],"MMMM"))</f>
        <v>AUGUST</v>
      </c>
      <c r="M6383" s="50" t="str">
        <f>"WEEK "&amp; IF(ROUNDUP(DAY(tbl_raw_data[[#This Row],[updated_date]])/7,0)=5,4,ROUNDUP(DAY(tbl_raw_data[[#This Row],[updated_date]])/7,0))</f>
        <v>WEEK 4</v>
      </c>
      <c r="N6383" s="50" t="str">
        <f>UPPER(VLOOKUP(tbl_raw_data[[#This Row],[Analyst]],Settiings!$A$2:$B$16,2,0))</f>
        <v>RAJ</v>
      </c>
      <c r="O6383" s="50" t="str">
        <f>TRIM(UPPER(tbl_raw_data[[#This Row],[Outcome]]))</f>
        <v>APPROVE</v>
      </c>
      <c r="P6383" s="50" t="str">
        <f>TRIM(UPPER(tbl_raw_data[[#This Row],[Queue Name]]))</f>
        <v>CONSUMER PRE BUREAU</v>
      </c>
      <c r="Q6383" s="50" t="str">
        <f>IF(tbl_raw_data[[#This Row],[Time taken in min]]&lt;=Settiings!$D$2,"SLA_MET","SLA_NOT_MET")</f>
        <v>SLA_MET</v>
      </c>
      <c r="R6383" s="94"/>
    </row>
    <row r="6384" spans="1:18" x14ac:dyDescent="0.3">
      <c r="A6384" s="8" t="s">
        <v>7291</v>
      </c>
      <c r="B6384" s="9">
        <v>45168.73746527778</v>
      </c>
      <c r="C6384" s="10">
        <v>45168.743900462963</v>
      </c>
      <c r="D6384" s="11" t="s">
        <v>13</v>
      </c>
      <c r="E6384" s="12" t="s">
        <v>9</v>
      </c>
      <c r="F6384" s="11" t="s">
        <v>53</v>
      </c>
      <c r="G6384" s="13" t="s">
        <v>77</v>
      </c>
      <c r="H6384" s="78"/>
      <c r="I6384" s="48">
        <f>tbl_raw_data[[#This Row],[Date Actioned]]-tbl_raw_data[[#This Row],[Date Tagged]]</f>
        <v>6.435185183363501E-3</v>
      </c>
      <c r="J6384" s="46">
        <f>HOUR(tbl_raw_data[[#This Row],[Time_taken]])*60+MINUTE(tbl_raw_data[[#This Row],[Time_taken]])+SECOND(tbl_raw_data[[#This Row],[Time_taken]])/60</f>
        <v>9.2666666666666675</v>
      </c>
      <c r="K6384" s="52">
        <f>DATE(YEAR(tbl_raw_data[[#This Row],[Date Actioned]]),MONTH(tbl_raw_data[[#This Row],[Date Actioned]]),DAY(tbl_raw_data[[#This Row],[Date Actioned]]))</f>
        <v>45168</v>
      </c>
      <c r="L6384" s="50" t="str">
        <f>UPPER(TEXT(tbl_raw_data[[#This Row],[updated_date]],"MMMM"))</f>
        <v>AUGUST</v>
      </c>
      <c r="M6384" s="50" t="str">
        <f>"WEEK "&amp; IF(ROUNDUP(DAY(tbl_raw_data[[#This Row],[updated_date]])/7,0)=5,4,ROUNDUP(DAY(tbl_raw_data[[#This Row],[updated_date]])/7,0))</f>
        <v>WEEK 4</v>
      </c>
      <c r="N6384" s="50" t="str">
        <f>UPPER(VLOOKUP(tbl_raw_data[[#This Row],[Analyst]],Settiings!$A$2:$B$16,2,0))</f>
        <v>NAVED</v>
      </c>
      <c r="O6384" s="50" t="str">
        <f>TRIM(UPPER(tbl_raw_data[[#This Row],[Outcome]]))</f>
        <v>APPROVE</v>
      </c>
      <c r="P6384" s="50" t="str">
        <f>TRIM(UPPER(tbl_raw_data[[#This Row],[Queue Name]]))</f>
        <v>CONSUMER EXISTING</v>
      </c>
      <c r="Q6384" s="50" t="str">
        <f>IF(tbl_raw_data[[#This Row],[Time taken in min]]&lt;=Settiings!$D$2,"SLA_MET","SLA_NOT_MET")</f>
        <v>SLA_MET</v>
      </c>
      <c r="R6384" s="94"/>
    </row>
    <row r="6385" spans="1:18" x14ac:dyDescent="0.3">
      <c r="A6385" s="8" t="s">
        <v>7295</v>
      </c>
      <c r="B6385" s="9">
        <v>45168.742893518516</v>
      </c>
      <c r="C6385" s="10">
        <v>45168.756550925929</v>
      </c>
      <c r="D6385" s="11" t="s">
        <v>37</v>
      </c>
      <c r="E6385" s="12" t="s">
        <v>9</v>
      </c>
      <c r="F6385" s="11" t="s">
        <v>686</v>
      </c>
      <c r="G6385" s="13"/>
      <c r="H6385" s="78"/>
      <c r="I6385" s="48">
        <f>tbl_raw_data[[#This Row],[Date Actioned]]-tbl_raw_data[[#This Row],[Date Tagged]]</f>
        <v>1.3657407413120382E-2</v>
      </c>
      <c r="J6385" s="46">
        <f>HOUR(tbl_raw_data[[#This Row],[Time_taken]])*60+MINUTE(tbl_raw_data[[#This Row],[Time_taken]])+SECOND(tbl_raw_data[[#This Row],[Time_taken]])/60</f>
        <v>19.666666666666668</v>
      </c>
      <c r="K6385" s="52">
        <f>DATE(YEAR(tbl_raw_data[[#This Row],[Date Actioned]]),MONTH(tbl_raw_data[[#This Row],[Date Actioned]]),DAY(tbl_raw_data[[#This Row],[Date Actioned]]))</f>
        <v>45168</v>
      </c>
      <c r="L6385" s="50" t="str">
        <f>UPPER(TEXT(tbl_raw_data[[#This Row],[updated_date]],"MMMM"))</f>
        <v>AUGUST</v>
      </c>
      <c r="M6385" s="50" t="str">
        <f>"WEEK "&amp; IF(ROUNDUP(DAY(tbl_raw_data[[#This Row],[updated_date]])/7,0)=5,4,ROUNDUP(DAY(tbl_raw_data[[#This Row],[updated_date]])/7,0))</f>
        <v>WEEK 4</v>
      </c>
      <c r="N6385" s="50" t="str">
        <f>UPPER(VLOOKUP(tbl_raw_data[[#This Row],[Analyst]],Settiings!$A$2:$B$16,2,0))</f>
        <v>FARDIN</v>
      </c>
      <c r="O6385" s="50" t="str">
        <f>TRIM(UPPER(tbl_raw_data[[#This Row],[Outcome]]))</f>
        <v>DECLINE</v>
      </c>
      <c r="P6385" s="50" t="str">
        <f>TRIM(UPPER(tbl_raw_data[[#This Row],[Queue Name]]))</f>
        <v>CONSUMER EXISTING</v>
      </c>
      <c r="Q6385" s="50" t="str">
        <f>IF(tbl_raw_data[[#This Row],[Time taken in min]]&lt;=Settiings!$D$2,"SLA_MET","SLA_NOT_MET")</f>
        <v>SLA_MET</v>
      </c>
      <c r="R6385" s="94"/>
    </row>
    <row r="6386" spans="1:18" x14ac:dyDescent="0.3">
      <c r="A6386" s="8" t="s">
        <v>7296</v>
      </c>
      <c r="B6386" s="9">
        <v>45168.742962962962</v>
      </c>
      <c r="C6386" s="10">
        <v>45168.749618055554</v>
      </c>
      <c r="D6386" s="11" t="s">
        <v>13</v>
      </c>
      <c r="E6386" s="12" t="s">
        <v>47</v>
      </c>
      <c r="F6386" s="11" t="s">
        <v>10</v>
      </c>
      <c r="G6386" s="13" t="s">
        <v>77</v>
      </c>
      <c r="H6386" s="78"/>
      <c r="I6386" s="48">
        <f>tbl_raw_data[[#This Row],[Date Actioned]]-tbl_raw_data[[#This Row],[Date Tagged]]</f>
        <v>6.655092591245193E-3</v>
      </c>
      <c r="J6386" s="46">
        <f>HOUR(tbl_raw_data[[#This Row],[Time_taken]])*60+MINUTE(tbl_raw_data[[#This Row],[Time_taken]])+SECOND(tbl_raw_data[[#This Row],[Time_taken]])/60</f>
        <v>9.5833333333333339</v>
      </c>
      <c r="K6386" s="52">
        <f>DATE(YEAR(tbl_raw_data[[#This Row],[Date Actioned]]),MONTH(tbl_raw_data[[#This Row],[Date Actioned]]),DAY(tbl_raw_data[[#This Row],[Date Actioned]]))</f>
        <v>45168</v>
      </c>
      <c r="L6386" s="50" t="str">
        <f>UPPER(TEXT(tbl_raw_data[[#This Row],[updated_date]],"MMMM"))</f>
        <v>AUGUST</v>
      </c>
      <c r="M6386" s="50" t="str">
        <f>"WEEK "&amp; IF(ROUNDUP(DAY(tbl_raw_data[[#This Row],[updated_date]])/7,0)=5,4,ROUNDUP(DAY(tbl_raw_data[[#This Row],[updated_date]])/7,0))</f>
        <v>WEEK 4</v>
      </c>
      <c r="N6386" s="50" t="str">
        <f>UPPER(VLOOKUP(tbl_raw_data[[#This Row],[Analyst]],Settiings!$A$2:$B$16,2,0))</f>
        <v>NITESH</v>
      </c>
      <c r="O6386" s="50" t="str">
        <f>TRIM(UPPER(tbl_raw_data[[#This Row],[Outcome]]))</f>
        <v>APPROVE</v>
      </c>
      <c r="P6386" s="50" t="str">
        <f>TRIM(UPPER(tbl_raw_data[[#This Row],[Queue Name]]))</f>
        <v>CONSUMER PRE BUREAU</v>
      </c>
      <c r="Q6386" s="50" t="str">
        <f>IF(tbl_raw_data[[#This Row],[Time taken in min]]&lt;=Settiings!$D$2,"SLA_MET","SLA_NOT_MET")</f>
        <v>SLA_MET</v>
      </c>
      <c r="R6386" s="94"/>
    </row>
    <row r="6387" spans="1:18" x14ac:dyDescent="0.3">
      <c r="A6387" s="8" t="s">
        <v>7300</v>
      </c>
      <c r="B6387" s="9">
        <v>45168.747256944444</v>
      </c>
      <c r="C6387" s="10">
        <v>45168.75509259259</v>
      </c>
      <c r="D6387" s="11" t="s">
        <v>13</v>
      </c>
      <c r="E6387" s="12" t="s">
        <v>47</v>
      </c>
      <c r="F6387" s="11" t="s">
        <v>10</v>
      </c>
      <c r="G6387" s="13" t="s">
        <v>766</v>
      </c>
      <c r="H6387" s="78"/>
      <c r="I6387" s="48">
        <f>tbl_raw_data[[#This Row],[Date Actioned]]-tbl_raw_data[[#This Row],[Date Tagged]]</f>
        <v>7.8356481462833472E-3</v>
      </c>
      <c r="J6387" s="46">
        <f>HOUR(tbl_raw_data[[#This Row],[Time_taken]])*60+MINUTE(tbl_raw_data[[#This Row],[Time_taken]])+SECOND(tbl_raw_data[[#This Row],[Time_taken]])/60</f>
        <v>11.283333333333333</v>
      </c>
      <c r="K6387" s="52">
        <f>DATE(YEAR(tbl_raw_data[[#This Row],[Date Actioned]]),MONTH(tbl_raw_data[[#This Row],[Date Actioned]]),DAY(tbl_raw_data[[#This Row],[Date Actioned]]))</f>
        <v>45168</v>
      </c>
      <c r="L6387" s="50" t="str">
        <f>UPPER(TEXT(tbl_raw_data[[#This Row],[updated_date]],"MMMM"))</f>
        <v>AUGUST</v>
      </c>
      <c r="M6387" s="50" t="str">
        <f>"WEEK "&amp; IF(ROUNDUP(DAY(tbl_raw_data[[#This Row],[updated_date]])/7,0)=5,4,ROUNDUP(DAY(tbl_raw_data[[#This Row],[updated_date]])/7,0))</f>
        <v>WEEK 4</v>
      </c>
      <c r="N6387" s="50" t="str">
        <f>UPPER(VLOOKUP(tbl_raw_data[[#This Row],[Analyst]],Settiings!$A$2:$B$16,2,0))</f>
        <v>NITESH</v>
      </c>
      <c r="O6387" s="50" t="str">
        <f>TRIM(UPPER(tbl_raw_data[[#This Row],[Outcome]]))</f>
        <v>APPROVE</v>
      </c>
      <c r="P6387" s="50" t="str">
        <f>TRIM(UPPER(tbl_raw_data[[#This Row],[Queue Name]]))</f>
        <v>CONSUMER PRE BUREAU</v>
      </c>
      <c r="Q6387" s="50" t="str">
        <f>IF(tbl_raw_data[[#This Row],[Time taken in min]]&lt;=Settiings!$D$2,"SLA_MET","SLA_NOT_MET")</f>
        <v>SLA_MET</v>
      </c>
      <c r="R6387" s="94"/>
    </row>
    <row r="6388" spans="1:18" x14ac:dyDescent="0.3">
      <c r="A6388" s="8" t="s">
        <v>7302</v>
      </c>
      <c r="B6388" s="9">
        <v>45168.752638888887</v>
      </c>
      <c r="C6388" s="10">
        <v>45168.766770833332</v>
      </c>
      <c r="D6388" s="11" t="s">
        <v>13</v>
      </c>
      <c r="E6388" s="12" t="s">
        <v>47</v>
      </c>
      <c r="F6388" s="11" t="s">
        <v>53</v>
      </c>
      <c r="G6388" s="13" t="s">
        <v>41</v>
      </c>
      <c r="H6388" s="78"/>
      <c r="I6388" s="48">
        <f>tbl_raw_data[[#This Row],[Date Actioned]]-tbl_raw_data[[#This Row],[Date Tagged]]</f>
        <v>1.4131944444670808E-2</v>
      </c>
      <c r="J6388" s="46">
        <f>HOUR(tbl_raw_data[[#This Row],[Time_taken]])*60+MINUTE(tbl_raw_data[[#This Row],[Time_taken]])+SECOND(tbl_raw_data[[#This Row],[Time_taken]])/60</f>
        <v>20.350000000000001</v>
      </c>
      <c r="K6388" s="52">
        <f>DATE(YEAR(tbl_raw_data[[#This Row],[Date Actioned]]),MONTH(tbl_raw_data[[#This Row],[Date Actioned]]),DAY(tbl_raw_data[[#This Row],[Date Actioned]]))</f>
        <v>45168</v>
      </c>
      <c r="L6388" s="50" t="str">
        <f>UPPER(TEXT(tbl_raw_data[[#This Row],[updated_date]],"MMMM"))</f>
        <v>AUGUST</v>
      </c>
      <c r="M6388" s="50" t="str">
        <f>"WEEK "&amp; IF(ROUNDUP(DAY(tbl_raw_data[[#This Row],[updated_date]])/7,0)=5,4,ROUNDUP(DAY(tbl_raw_data[[#This Row],[updated_date]])/7,0))</f>
        <v>WEEK 4</v>
      </c>
      <c r="N6388" s="50" t="str">
        <f>UPPER(VLOOKUP(tbl_raw_data[[#This Row],[Analyst]],Settiings!$A$2:$B$16,2,0))</f>
        <v>NAVED</v>
      </c>
      <c r="O6388" s="50" t="str">
        <f>TRIM(UPPER(tbl_raw_data[[#This Row],[Outcome]]))</f>
        <v>APPROVE</v>
      </c>
      <c r="P6388" s="50" t="str">
        <f>TRIM(UPPER(tbl_raw_data[[#This Row],[Queue Name]]))</f>
        <v>CONSUMER PRE BUREAU</v>
      </c>
      <c r="Q6388" s="50" t="str">
        <f>IF(tbl_raw_data[[#This Row],[Time taken in min]]&lt;=Settiings!$D$2,"SLA_MET","SLA_NOT_MET")</f>
        <v>SLA_NOT_MET</v>
      </c>
      <c r="R6388" s="94"/>
    </row>
    <row r="6389" spans="1:18" x14ac:dyDescent="0.3">
      <c r="A6389" s="8" t="s">
        <v>7303</v>
      </c>
      <c r="B6389" s="9">
        <v>45168.753842592596</v>
      </c>
      <c r="C6389" s="10">
        <v>45168.761180555557</v>
      </c>
      <c r="D6389" s="11" t="s">
        <v>13</v>
      </c>
      <c r="E6389" s="12" t="s">
        <v>47</v>
      </c>
      <c r="F6389" s="11" t="s">
        <v>43</v>
      </c>
      <c r="G6389" s="13" t="s">
        <v>77</v>
      </c>
      <c r="H6389" s="78"/>
      <c r="I6389" s="48">
        <f>tbl_raw_data[[#This Row],[Date Actioned]]-tbl_raw_data[[#This Row],[Date Tagged]]</f>
        <v>7.3379629611736163E-3</v>
      </c>
      <c r="J6389" s="46">
        <f>HOUR(tbl_raw_data[[#This Row],[Time_taken]])*60+MINUTE(tbl_raw_data[[#This Row],[Time_taken]])+SECOND(tbl_raw_data[[#This Row],[Time_taken]])/60</f>
        <v>10.566666666666666</v>
      </c>
      <c r="K6389" s="52">
        <f>DATE(YEAR(tbl_raw_data[[#This Row],[Date Actioned]]),MONTH(tbl_raw_data[[#This Row],[Date Actioned]]),DAY(tbl_raw_data[[#This Row],[Date Actioned]]))</f>
        <v>45168</v>
      </c>
      <c r="L6389" s="50" t="str">
        <f>UPPER(TEXT(tbl_raw_data[[#This Row],[updated_date]],"MMMM"))</f>
        <v>AUGUST</v>
      </c>
      <c r="M6389" s="50" t="str">
        <f>"WEEK "&amp; IF(ROUNDUP(DAY(tbl_raw_data[[#This Row],[updated_date]])/7,0)=5,4,ROUNDUP(DAY(tbl_raw_data[[#This Row],[updated_date]])/7,0))</f>
        <v>WEEK 4</v>
      </c>
      <c r="N6389" s="50" t="str">
        <f>UPPER(VLOOKUP(tbl_raw_data[[#This Row],[Analyst]],Settiings!$A$2:$B$16,2,0))</f>
        <v>MERCEDES</v>
      </c>
      <c r="O6389" s="50" t="str">
        <f>TRIM(UPPER(tbl_raw_data[[#This Row],[Outcome]]))</f>
        <v>APPROVE</v>
      </c>
      <c r="P6389" s="50" t="str">
        <f>TRIM(UPPER(tbl_raw_data[[#This Row],[Queue Name]]))</f>
        <v>CONSUMER PRE BUREAU</v>
      </c>
      <c r="Q6389" s="50" t="str">
        <f>IF(tbl_raw_data[[#This Row],[Time taken in min]]&lt;=Settiings!$D$2,"SLA_MET","SLA_NOT_MET")</f>
        <v>SLA_MET</v>
      </c>
      <c r="R6389" s="94"/>
    </row>
    <row r="6390" spans="1:18" x14ac:dyDescent="0.3">
      <c r="A6390" s="8" t="s">
        <v>7305</v>
      </c>
      <c r="B6390" s="9">
        <v>45168.756226851852</v>
      </c>
      <c r="C6390" s="10">
        <v>45168.76048611111</v>
      </c>
      <c r="D6390" s="11" t="s">
        <v>13</v>
      </c>
      <c r="E6390" s="12" t="s">
        <v>9</v>
      </c>
      <c r="F6390" s="11" t="s">
        <v>1228</v>
      </c>
      <c r="G6390" s="13" t="s">
        <v>128</v>
      </c>
      <c r="H6390" s="78"/>
      <c r="I6390" s="48">
        <f>tbl_raw_data[[#This Row],[Date Actioned]]-tbl_raw_data[[#This Row],[Date Tagged]]</f>
        <v>4.2592592581058852E-3</v>
      </c>
      <c r="J6390" s="46">
        <f>HOUR(tbl_raw_data[[#This Row],[Time_taken]])*60+MINUTE(tbl_raw_data[[#This Row],[Time_taken]])+SECOND(tbl_raw_data[[#This Row],[Time_taken]])/60</f>
        <v>6.1333333333333337</v>
      </c>
      <c r="K6390" s="52">
        <f>DATE(YEAR(tbl_raw_data[[#This Row],[Date Actioned]]),MONTH(tbl_raw_data[[#This Row],[Date Actioned]]),DAY(tbl_raw_data[[#This Row],[Date Actioned]]))</f>
        <v>45168</v>
      </c>
      <c r="L6390" s="50" t="str">
        <f>UPPER(TEXT(tbl_raw_data[[#This Row],[updated_date]],"MMMM"))</f>
        <v>AUGUST</v>
      </c>
      <c r="M6390" s="50" t="str">
        <f>"WEEK "&amp; IF(ROUNDUP(DAY(tbl_raw_data[[#This Row],[updated_date]])/7,0)=5,4,ROUNDUP(DAY(tbl_raw_data[[#This Row],[updated_date]])/7,0))</f>
        <v>WEEK 4</v>
      </c>
      <c r="N6390" s="50" t="str">
        <f>UPPER(VLOOKUP(tbl_raw_data[[#This Row],[Analyst]],Settiings!$A$2:$B$16,2,0))</f>
        <v>RAJ</v>
      </c>
      <c r="O6390" s="50" t="str">
        <f>TRIM(UPPER(tbl_raw_data[[#This Row],[Outcome]]))</f>
        <v>APPROVE</v>
      </c>
      <c r="P6390" s="50" t="str">
        <f>TRIM(UPPER(tbl_raw_data[[#This Row],[Queue Name]]))</f>
        <v>CONSUMER EXISTING</v>
      </c>
      <c r="Q6390" s="50" t="str">
        <f>IF(tbl_raw_data[[#This Row],[Time taken in min]]&lt;=Settiings!$D$2,"SLA_MET","SLA_NOT_MET")</f>
        <v>SLA_MET</v>
      </c>
      <c r="R6390" s="94"/>
    </row>
    <row r="6391" spans="1:18" x14ac:dyDescent="0.3">
      <c r="A6391" s="8" t="s">
        <v>7307</v>
      </c>
      <c r="B6391" s="9">
        <v>45168.762002314812</v>
      </c>
      <c r="C6391" s="10">
        <v>45168.769479166665</v>
      </c>
      <c r="D6391" s="11" t="s">
        <v>17</v>
      </c>
      <c r="E6391" s="12" t="s">
        <v>9</v>
      </c>
      <c r="F6391" s="11" t="s">
        <v>65</v>
      </c>
      <c r="G6391" s="13"/>
      <c r="H6391" s="78"/>
      <c r="I6391" s="48">
        <f>tbl_raw_data[[#This Row],[Date Actioned]]-tbl_raw_data[[#This Row],[Date Tagged]]</f>
        <v>7.4768518534256145E-3</v>
      </c>
      <c r="J6391" s="46">
        <f>HOUR(tbl_raw_data[[#This Row],[Time_taken]])*60+MINUTE(tbl_raw_data[[#This Row],[Time_taken]])+SECOND(tbl_raw_data[[#This Row],[Time_taken]])/60</f>
        <v>10.766666666666667</v>
      </c>
      <c r="K6391" s="52">
        <f>DATE(YEAR(tbl_raw_data[[#This Row],[Date Actioned]]),MONTH(tbl_raw_data[[#This Row],[Date Actioned]]),DAY(tbl_raw_data[[#This Row],[Date Actioned]]))</f>
        <v>45168</v>
      </c>
      <c r="L6391" s="50" t="str">
        <f>UPPER(TEXT(tbl_raw_data[[#This Row],[updated_date]],"MMMM"))</f>
        <v>AUGUST</v>
      </c>
      <c r="M6391" s="50" t="str">
        <f>"WEEK "&amp; IF(ROUNDUP(DAY(tbl_raw_data[[#This Row],[updated_date]])/7,0)=5,4,ROUNDUP(DAY(tbl_raw_data[[#This Row],[updated_date]])/7,0))</f>
        <v>WEEK 4</v>
      </c>
      <c r="N6391" s="50" t="str">
        <f>UPPER(VLOOKUP(tbl_raw_data[[#This Row],[Analyst]],Settiings!$A$2:$B$16,2,0))</f>
        <v>SAM</v>
      </c>
      <c r="O6391" s="50" t="str">
        <f>TRIM(UPPER(tbl_raw_data[[#This Row],[Outcome]]))</f>
        <v>APPROVE</v>
      </c>
      <c r="P6391" s="50" t="str">
        <f>TRIM(UPPER(tbl_raw_data[[#This Row],[Queue Name]]))</f>
        <v>CONSUMER EXISTING</v>
      </c>
      <c r="Q6391" s="50" t="str">
        <f>IF(tbl_raw_data[[#This Row],[Time taken in min]]&lt;=Settiings!$D$2,"SLA_MET","SLA_NOT_MET")</f>
        <v>SLA_MET</v>
      </c>
      <c r="R6391" s="94"/>
    </row>
    <row r="6392" spans="1:18" x14ac:dyDescent="0.3">
      <c r="A6392" s="8" t="s">
        <v>7309</v>
      </c>
      <c r="B6392" s="9">
        <v>45168.764837962961</v>
      </c>
      <c r="C6392" s="10">
        <v>45168.776956018519</v>
      </c>
      <c r="D6392" s="11" t="s">
        <v>37</v>
      </c>
      <c r="E6392" s="12" t="s">
        <v>19</v>
      </c>
      <c r="F6392" s="11" t="s">
        <v>686</v>
      </c>
      <c r="G6392" s="13"/>
      <c r="H6392" s="78"/>
      <c r="I6392" s="48">
        <f>tbl_raw_data[[#This Row],[Date Actioned]]-tbl_raw_data[[#This Row],[Date Tagged]]</f>
        <v>1.2118055557948537E-2</v>
      </c>
      <c r="J6392" s="46">
        <f>HOUR(tbl_raw_data[[#This Row],[Time_taken]])*60+MINUTE(tbl_raw_data[[#This Row],[Time_taken]])+SECOND(tbl_raw_data[[#This Row],[Time_taken]])/60</f>
        <v>17.45</v>
      </c>
      <c r="K6392" s="52">
        <f>DATE(YEAR(tbl_raw_data[[#This Row],[Date Actioned]]),MONTH(tbl_raw_data[[#This Row],[Date Actioned]]),DAY(tbl_raw_data[[#This Row],[Date Actioned]]))</f>
        <v>45168</v>
      </c>
      <c r="L6392" s="50" t="str">
        <f>UPPER(TEXT(tbl_raw_data[[#This Row],[updated_date]],"MMMM"))</f>
        <v>AUGUST</v>
      </c>
      <c r="M6392" s="50" t="str">
        <f>"WEEK "&amp; IF(ROUNDUP(DAY(tbl_raw_data[[#This Row],[updated_date]])/7,0)=5,4,ROUNDUP(DAY(tbl_raw_data[[#This Row],[updated_date]])/7,0))</f>
        <v>WEEK 4</v>
      </c>
      <c r="N6392" s="50" t="str">
        <f>UPPER(VLOOKUP(tbl_raw_data[[#This Row],[Analyst]],Settiings!$A$2:$B$16,2,0))</f>
        <v>FARDIN</v>
      </c>
      <c r="O6392" s="50" t="str">
        <f>TRIM(UPPER(tbl_raw_data[[#This Row],[Outcome]]))</f>
        <v>DECLINE</v>
      </c>
      <c r="P6392" s="50" t="str">
        <f>TRIM(UPPER(tbl_raw_data[[#This Row],[Queue Name]]))</f>
        <v>CONSUMER POST BUREAU</v>
      </c>
      <c r="Q6392" s="50" t="str">
        <f>IF(tbl_raw_data[[#This Row],[Time taken in min]]&lt;=Settiings!$D$2,"SLA_MET","SLA_NOT_MET")</f>
        <v>SLA_MET</v>
      </c>
      <c r="R6392" s="94"/>
    </row>
    <row r="6393" spans="1:18" x14ac:dyDescent="0.3">
      <c r="A6393" s="8" t="s">
        <v>7310</v>
      </c>
      <c r="B6393" s="9">
        <v>45168.765069444446</v>
      </c>
      <c r="C6393" s="10">
        <v>45168.777615740742</v>
      </c>
      <c r="D6393" s="11" t="s">
        <v>17</v>
      </c>
      <c r="E6393" s="12" t="s">
        <v>19</v>
      </c>
      <c r="F6393" s="11" t="s">
        <v>76</v>
      </c>
      <c r="G6393" s="13"/>
      <c r="H6393" s="78"/>
      <c r="I6393" s="48">
        <f>tbl_raw_data[[#This Row],[Date Actioned]]-tbl_raw_data[[#This Row],[Date Tagged]]</f>
        <v>1.2546296296932269E-2</v>
      </c>
      <c r="J6393" s="46">
        <f>HOUR(tbl_raw_data[[#This Row],[Time_taken]])*60+MINUTE(tbl_raw_data[[#This Row],[Time_taken]])+SECOND(tbl_raw_data[[#This Row],[Time_taken]])/60</f>
        <v>18.066666666666666</v>
      </c>
      <c r="K6393" s="52">
        <f>DATE(YEAR(tbl_raw_data[[#This Row],[Date Actioned]]),MONTH(tbl_raw_data[[#This Row],[Date Actioned]]),DAY(tbl_raw_data[[#This Row],[Date Actioned]]))</f>
        <v>45168</v>
      </c>
      <c r="L6393" s="50" t="str">
        <f>UPPER(TEXT(tbl_raw_data[[#This Row],[updated_date]],"MMMM"))</f>
        <v>AUGUST</v>
      </c>
      <c r="M6393" s="50" t="str">
        <f>"WEEK "&amp; IF(ROUNDUP(DAY(tbl_raw_data[[#This Row],[updated_date]])/7,0)=5,4,ROUNDUP(DAY(tbl_raw_data[[#This Row],[updated_date]])/7,0))</f>
        <v>WEEK 4</v>
      </c>
      <c r="N6393" s="50" t="str">
        <f>UPPER(VLOOKUP(tbl_raw_data[[#This Row],[Analyst]],Settiings!$A$2:$B$16,2,0))</f>
        <v>ROHAN</v>
      </c>
      <c r="O6393" s="50" t="str">
        <f>TRIM(UPPER(tbl_raw_data[[#This Row],[Outcome]]))</f>
        <v>APPROVE</v>
      </c>
      <c r="P6393" s="50" t="str">
        <f>TRIM(UPPER(tbl_raw_data[[#This Row],[Queue Name]]))</f>
        <v>CONSUMER POST BUREAU</v>
      </c>
      <c r="Q6393" s="50" t="str">
        <f>IF(tbl_raw_data[[#This Row],[Time taken in min]]&lt;=Settiings!$D$2,"SLA_MET","SLA_NOT_MET")</f>
        <v>SLA_MET</v>
      </c>
      <c r="R6393" s="94"/>
    </row>
    <row r="6394" spans="1:18" x14ac:dyDescent="0.3">
      <c r="A6394" s="8" t="s">
        <v>7311</v>
      </c>
      <c r="B6394" s="9">
        <v>45168.767928240741</v>
      </c>
      <c r="C6394" s="10">
        <v>45168.76934027778</v>
      </c>
      <c r="D6394" s="11" t="s">
        <v>13</v>
      </c>
      <c r="E6394" s="12" t="s">
        <v>47</v>
      </c>
      <c r="F6394" s="11" t="s">
        <v>1228</v>
      </c>
      <c r="G6394" s="13" t="s">
        <v>77</v>
      </c>
      <c r="H6394" s="78"/>
      <c r="I6394" s="48">
        <f>tbl_raw_data[[#This Row],[Date Actioned]]-tbl_raw_data[[#This Row],[Date Tagged]]</f>
        <v>1.4120370396994986E-3</v>
      </c>
      <c r="J6394" s="46">
        <f>HOUR(tbl_raw_data[[#This Row],[Time_taken]])*60+MINUTE(tbl_raw_data[[#This Row],[Time_taken]])+SECOND(tbl_raw_data[[#This Row],[Time_taken]])/60</f>
        <v>2.0333333333333332</v>
      </c>
      <c r="K6394" s="52">
        <f>DATE(YEAR(tbl_raw_data[[#This Row],[Date Actioned]]),MONTH(tbl_raw_data[[#This Row],[Date Actioned]]),DAY(tbl_raw_data[[#This Row],[Date Actioned]]))</f>
        <v>45168</v>
      </c>
      <c r="L6394" s="50" t="str">
        <f>UPPER(TEXT(tbl_raw_data[[#This Row],[updated_date]],"MMMM"))</f>
        <v>AUGUST</v>
      </c>
      <c r="M6394" s="50" t="str">
        <f>"WEEK "&amp; IF(ROUNDUP(DAY(tbl_raw_data[[#This Row],[updated_date]])/7,0)=5,4,ROUNDUP(DAY(tbl_raw_data[[#This Row],[updated_date]])/7,0))</f>
        <v>WEEK 4</v>
      </c>
      <c r="N6394" s="50" t="str">
        <f>UPPER(VLOOKUP(tbl_raw_data[[#This Row],[Analyst]],Settiings!$A$2:$B$16,2,0))</f>
        <v>RAJ</v>
      </c>
      <c r="O6394" s="50" t="str">
        <f>TRIM(UPPER(tbl_raw_data[[#This Row],[Outcome]]))</f>
        <v>APPROVE</v>
      </c>
      <c r="P6394" s="50" t="str">
        <f>TRIM(UPPER(tbl_raw_data[[#This Row],[Queue Name]]))</f>
        <v>CONSUMER PRE BUREAU</v>
      </c>
      <c r="Q6394" s="50" t="str">
        <f>IF(tbl_raw_data[[#This Row],[Time taken in min]]&lt;=Settiings!$D$2,"SLA_MET","SLA_NOT_MET")</f>
        <v>SLA_MET</v>
      </c>
      <c r="R6394" s="94"/>
    </row>
    <row r="6395" spans="1:18" x14ac:dyDescent="0.3">
      <c r="A6395" s="8" t="s">
        <v>7312</v>
      </c>
      <c r="B6395" s="9">
        <v>45168.768946759257</v>
      </c>
      <c r="C6395" s="10">
        <v>45168.776250000003</v>
      </c>
      <c r="D6395" s="11" t="s">
        <v>17</v>
      </c>
      <c r="E6395" s="12" t="s">
        <v>9</v>
      </c>
      <c r="F6395" s="11" t="s">
        <v>43</v>
      </c>
      <c r="G6395" s="13"/>
      <c r="H6395" s="78"/>
      <c r="I6395" s="48">
        <f>tbl_raw_data[[#This Row],[Date Actioned]]-tbl_raw_data[[#This Row],[Date Tagged]]</f>
        <v>7.3032407453865744E-3</v>
      </c>
      <c r="J6395" s="46">
        <f>HOUR(tbl_raw_data[[#This Row],[Time_taken]])*60+MINUTE(tbl_raw_data[[#This Row],[Time_taken]])+SECOND(tbl_raw_data[[#This Row],[Time_taken]])/60</f>
        <v>10.516666666666667</v>
      </c>
      <c r="K6395" s="52">
        <f>DATE(YEAR(tbl_raw_data[[#This Row],[Date Actioned]]),MONTH(tbl_raw_data[[#This Row],[Date Actioned]]),DAY(tbl_raw_data[[#This Row],[Date Actioned]]))</f>
        <v>45168</v>
      </c>
      <c r="L6395" s="50" t="str">
        <f>UPPER(TEXT(tbl_raw_data[[#This Row],[updated_date]],"MMMM"))</f>
        <v>AUGUST</v>
      </c>
      <c r="M6395" s="50" t="str">
        <f>"WEEK "&amp; IF(ROUNDUP(DAY(tbl_raw_data[[#This Row],[updated_date]])/7,0)=5,4,ROUNDUP(DAY(tbl_raw_data[[#This Row],[updated_date]])/7,0))</f>
        <v>WEEK 4</v>
      </c>
      <c r="N6395" s="50" t="str">
        <f>UPPER(VLOOKUP(tbl_raw_data[[#This Row],[Analyst]],Settiings!$A$2:$B$16,2,0))</f>
        <v>MERCEDES</v>
      </c>
      <c r="O6395" s="50" t="str">
        <f>TRIM(UPPER(tbl_raw_data[[#This Row],[Outcome]]))</f>
        <v>APPROVE</v>
      </c>
      <c r="P6395" s="50" t="str">
        <f>TRIM(UPPER(tbl_raw_data[[#This Row],[Queue Name]]))</f>
        <v>CONSUMER EXISTING</v>
      </c>
      <c r="Q6395" s="50" t="str">
        <f>IF(tbl_raw_data[[#This Row],[Time taken in min]]&lt;=Settiings!$D$2,"SLA_MET","SLA_NOT_MET")</f>
        <v>SLA_MET</v>
      </c>
      <c r="R6395" s="94"/>
    </row>
    <row r="6396" spans="1:18" x14ac:dyDescent="0.3">
      <c r="A6396" s="8" t="s">
        <v>7313</v>
      </c>
      <c r="B6396" s="9">
        <v>45168.770208333335</v>
      </c>
      <c r="C6396" s="10">
        <v>45168.778634259259</v>
      </c>
      <c r="D6396" s="11" t="s">
        <v>13</v>
      </c>
      <c r="E6396" s="12" t="s">
        <v>47</v>
      </c>
      <c r="F6396" s="11" t="s">
        <v>53</v>
      </c>
      <c r="G6396" s="13" t="s">
        <v>77</v>
      </c>
      <c r="H6396" s="78"/>
      <c r="I6396" s="48">
        <f>tbl_raw_data[[#This Row],[Date Actioned]]-tbl_raw_data[[#This Row],[Date Tagged]]</f>
        <v>8.4259259238024242E-3</v>
      </c>
      <c r="J6396" s="46">
        <f>HOUR(tbl_raw_data[[#This Row],[Time_taken]])*60+MINUTE(tbl_raw_data[[#This Row],[Time_taken]])+SECOND(tbl_raw_data[[#This Row],[Time_taken]])/60</f>
        <v>12.133333333333333</v>
      </c>
      <c r="K6396" s="52">
        <f>DATE(YEAR(tbl_raw_data[[#This Row],[Date Actioned]]),MONTH(tbl_raw_data[[#This Row],[Date Actioned]]),DAY(tbl_raw_data[[#This Row],[Date Actioned]]))</f>
        <v>45168</v>
      </c>
      <c r="L6396" s="50" t="str">
        <f>UPPER(TEXT(tbl_raw_data[[#This Row],[updated_date]],"MMMM"))</f>
        <v>AUGUST</v>
      </c>
      <c r="M6396" s="50" t="str">
        <f>"WEEK "&amp; IF(ROUNDUP(DAY(tbl_raw_data[[#This Row],[updated_date]])/7,0)=5,4,ROUNDUP(DAY(tbl_raw_data[[#This Row],[updated_date]])/7,0))</f>
        <v>WEEK 4</v>
      </c>
      <c r="N6396" s="50" t="str">
        <f>UPPER(VLOOKUP(tbl_raw_data[[#This Row],[Analyst]],Settiings!$A$2:$B$16,2,0))</f>
        <v>NAVED</v>
      </c>
      <c r="O6396" s="50" t="str">
        <f>TRIM(UPPER(tbl_raw_data[[#This Row],[Outcome]]))</f>
        <v>APPROVE</v>
      </c>
      <c r="P6396" s="50" t="str">
        <f>TRIM(UPPER(tbl_raw_data[[#This Row],[Queue Name]]))</f>
        <v>CONSUMER PRE BUREAU</v>
      </c>
      <c r="Q6396" s="50" t="str">
        <f>IF(tbl_raw_data[[#This Row],[Time taken in min]]&lt;=Settiings!$D$2,"SLA_MET","SLA_NOT_MET")</f>
        <v>SLA_MET</v>
      </c>
      <c r="R6396" s="94"/>
    </row>
    <row r="6397" spans="1:18" x14ac:dyDescent="0.3">
      <c r="A6397" s="8" t="s">
        <v>7314</v>
      </c>
      <c r="B6397" s="9">
        <v>45168.770844907405</v>
      </c>
      <c r="C6397" s="10">
        <v>45168.772314814814</v>
      </c>
      <c r="D6397" s="11" t="s">
        <v>13</v>
      </c>
      <c r="E6397" s="12" t="s">
        <v>47</v>
      </c>
      <c r="F6397" s="11" t="s">
        <v>1228</v>
      </c>
      <c r="G6397" s="13" t="s">
        <v>17</v>
      </c>
      <c r="H6397" s="78"/>
      <c r="I6397" s="48">
        <f>tbl_raw_data[[#This Row],[Date Actioned]]-tbl_raw_data[[#This Row],[Date Tagged]]</f>
        <v>1.4699074090458453E-3</v>
      </c>
      <c r="J6397" s="46">
        <f>HOUR(tbl_raw_data[[#This Row],[Time_taken]])*60+MINUTE(tbl_raw_data[[#This Row],[Time_taken]])+SECOND(tbl_raw_data[[#This Row],[Time_taken]])/60</f>
        <v>2.1166666666666667</v>
      </c>
      <c r="K6397" s="52">
        <f>DATE(YEAR(tbl_raw_data[[#This Row],[Date Actioned]]),MONTH(tbl_raw_data[[#This Row],[Date Actioned]]),DAY(tbl_raw_data[[#This Row],[Date Actioned]]))</f>
        <v>45168</v>
      </c>
      <c r="L6397" s="50" t="str">
        <f>UPPER(TEXT(tbl_raw_data[[#This Row],[updated_date]],"MMMM"))</f>
        <v>AUGUST</v>
      </c>
      <c r="M6397" s="50" t="str">
        <f>"WEEK "&amp; IF(ROUNDUP(DAY(tbl_raw_data[[#This Row],[updated_date]])/7,0)=5,4,ROUNDUP(DAY(tbl_raw_data[[#This Row],[updated_date]])/7,0))</f>
        <v>WEEK 4</v>
      </c>
      <c r="N6397" s="50" t="str">
        <f>UPPER(VLOOKUP(tbl_raw_data[[#This Row],[Analyst]],Settiings!$A$2:$B$16,2,0))</f>
        <v>RAJ</v>
      </c>
      <c r="O6397" s="50" t="str">
        <f>TRIM(UPPER(tbl_raw_data[[#This Row],[Outcome]]))</f>
        <v>APPROVE</v>
      </c>
      <c r="P6397" s="50" t="str">
        <f>TRIM(UPPER(tbl_raw_data[[#This Row],[Queue Name]]))</f>
        <v>CONSUMER PRE BUREAU</v>
      </c>
      <c r="Q6397" s="50" t="str">
        <f>IF(tbl_raw_data[[#This Row],[Time taken in min]]&lt;=Settiings!$D$2,"SLA_MET","SLA_NOT_MET")</f>
        <v>SLA_MET</v>
      </c>
      <c r="R6397" s="94"/>
    </row>
    <row r="6398" spans="1:18" x14ac:dyDescent="0.3">
      <c r="A6398" s="8" t="s">
        <v>7315</v>
      </c>
      <c r="B6398" s="9">
        <v>45168.771018518521</v>
      </c>
      <c r="C6398" s="10">
        <v>45168.775833333333</v>
      </c>
      <c r="D6398" s="11" t="s">
        <v>13</v>
      </c>
      <c r="E6398" s="12" t="s">
        <v>9</v>
      </c>
      <c r="F6398" s="11" t="s">
        <v>1228</v>
      </c>
      <c r="G6398" s="13" t="s">
        <v>17</v>
      </c>
      <c r="H6398" s="78"/>
      <c r="I6398" s="48">
        <f>tbl_raw_data[[#This Row],[Date Actioned]]-tbl_raw_data[[#This Row],[Date Tagged]]</f>
        <v>4.8148148125619628E-3</v>
      </c>
      <c r="J6398" s="46">
        <f>HOUR(tbl_raw_data[[#This Row],[Time_taken]])*60+MINUTE(tbl_raw_data[[#This Row],[Time_taken]])+SECOND(tbl_raw_data[[#This Row],[Time_taken]])/60</f>
        <v>6.9333333333333336</v>
      </c>
      <c r="K6398" s="52">
        <f>DATE(YEAR(tbl_raw_data[[#This Row],[Date Actioned]]),MONTH(tbl_raw_data[[#This Row],[Date Actioned]]),DAY(tbl_raw_data[[#This Row],[Date Actioned]]))</f>
        <v>45168</v>
      </c>
      <c r="L6398" s="50" t="str">
        <f>UPPER(TEXT(tbl_raw_data[[#This Row],[updated_date]],"MMMM"))</f>
        <v>AUGUST</v>
      </c>
      <c r="M6398" s="50" t="str">
        <f>"WEEK "&amp; IF(ROUNDUP(DAY(tbl_raw_data[[#This Row],[updated_date]])/7,0)=5,4,ROUNDUP(DAY(tbl_raw_data[[#This Row],[updated_date]])/7,0))</f>
        <v>WEEK 4</v>
      </c>
      <c r="N6398" s="50" t="str">
        <f>UPPER(VLOOKUP(tbl_raw_data[[#This Row],[Analyst]],Settiings!$A$2:$B$16,2,0))</f>
        <v>RAJ</v>
      </c>
      <c r="O6398" s="50" t="str">
        <f>TRIM(UPPER(tbl_raw_data[[#This Row],[Outcome]]))</f>
        <v>APPROVE</v>
      </c>
      <c r="P6398" s="50" t="str">
        <f>TRIM(UPPER(tbl_raw_data[[#This Row],[Queue Name]]))</f>
        <v>CONSUMER EXISTING</v>
      </c>
      <c r="Q6398" s="50" t="str">
        <f>IF(tbl_raw_data[[#This Row],[Time taken in min]]&lt;=Settiings!$D$2,"SLA_MET","SLA_NOT_MET")</f>
        <v>SLA_MET</v>
      </c>
      <c r="R6398" s="94"/>
    </row>
    <row r="6399" spans="1:18" x14ac:dyDescent="0.3">
      <c r="A6399" s="8" t="s">
        <v>7316</v>
      </c>
      <c r="B6399" s="9">
        <v>45168.771747685183</v>
      </c>
      <c r="C6399" s="10">
        <v>45168.777314814812</v>
      </c>
      <c r="D6399" s="11" t="s">
        <v>13</v>
      </c>
      <c r="E6399" s="12" t="s">
        <v>19</v>
      </c>
      <c r="F6399" s="11" t="s">
        <v>1228</v>
      </c>
      <c r="G6399" s="13" t="s">
        <v>77</v>
      </c>
      <c r="H6399" s="78"/>
      <c r="I6399" s="48">
        <f>tbl_raw_data[[#This Row],[Date Actioned]]-tbl_raw_data[[#This Row],[Date Tagged]]</f>
        <v>5.5671296286163852E-3</v>
      </c>
      <c r="J6399" s="46">
        <f>HOUR(tbl_raw_data[[#This Row],[Time_taken]])*60+MINUTE(tbl_raw_data[[#This Row],[Time_taken]])+SECOND(tbl_raw_data[[#This Row],[Time_taken]])/60</f>
        <v>8.0166666666666675</v>
      </c>
      <c r="K6399" s="52">
        <f>DATE(YEAR(tbl_raw_data[[#This Row],[Date Actioned]]),MONTH(tbl_raw_data[[#This Row],[Date Actioned]]),DAY(tbl_raw_data[[#This Row],[Date Actioned]]))</f>
        <v>45168</v>
      </c>
      <c r="L6399" s="50" t="str">
        <f>UPPER(TEXT(tbl_raw_data[[#This Row],[updated_date]],"MMMM"))</f>
        <v>AUGUST</v>
      </c>
      <c r="M6399" s="50" t="str">
        <f>"WEEK "&amp; IF(ROUNDUP(DAY(tbl_raw_data[[#This Row],[updated_date]])/7,0)=5,4,ROUNDUP(DAY(tbl_raw_data[[#This Row],[updated_date]])/7,0))</f>
        <v>WEEK 4</v>
      </c>
      <c r="N6399" s="50" t="str">
        <f>UPPER(VLOOKUP(tbl_raw_data[[#This Row],[Analyst]],Settiings!$A$2:$B$16,2,0))</f>
        <v>RAJ</v>
      </c>
      <c r="O6399" s="50" t="str">
        <f>TRIM(UPPER(tbl_raw_data[[#This Row],[Outcome]]))</f>
        <v>APPROVE</v>
      </c>
      <c r="P6399" s="50" t="str">
        <f>TRIM(UPPER(tbl_raw_data[[#This Row],[Queue Name]]))</f>
        <v>CONSUMER POST BUREAU</v>
      </c>
      <c r="Q6399" s="50" t="str">
        <f>IF(tbl_raw_data[[#This Row],[Time taken in min]]&lt;=Settiings!$D$2,"SLA_MET","SLA_NOT_MET")</f>
        <v>SLA_MET</v>
      </c>
      <c r="R6399" s="94"/>
    </row>
    <row r="6400" spans="1:18" x14ac:dyDescent="0.3">
      <c r="A6400" s="8" t="s">
        <v>7317</v>
      </c>
      <c r="B6400" s="9">
        <v>45168.773738425924</v>
      </c>
      <c r="C6400" s="10">
        <v>45168.778402777774</v>
      </c>
      <c r="D6400" s="11" t="s">
        <v>13</v>
      </c>
      <c r="E6400" s="12" t="s">
        <v>19</v>
      </c>
      <c r="F6400" s="11" t="s">
        <v>1228</v>
      </c>
      <c r="G6400" s="13" t="s">
        <v>77</v>
      </c>
      <c r="H6400" s="78"/>
      <c r="I6400" s="48">
        <f>tbl_raw_data[[#This Row],[Date Actioned]]-tbl_raw_data[[#This Row],[Date Tagged]]</f>
        <v>4.6643518508062698E-3</v>
      </c>
      <c r="J6400" s="46">
        <f>HOUR(tbl_raw_data[[#This Row],[Time_taken]])*60+MINUTE(tbl_raw_data[[#This Row],[Time_taken]])+SECOND(tbl_raw_data[[#This Row],[Time_taken]])/60</f>
        <v>6.7166666666666668</v>
      </c>
      <c r="K6400" s="52">
        <f>DATE(YEAR(tbl_raw_data[[#This Row],[Date Actioned]]),MONTH(tbl_raw_data[[#This Row],[Date Actioned]]),DAY(tbl_raw_data[[#This Row],[Date Actioned]]))</f>
        <v>45168</v>
      </c>
      <c r="L6400" s="50" t="str">
        <f>UPPER(TEXT(tbl_raw_data[[#This Row],[updated_date]],"MMMM"))</f>
        <v>AUGUST</v>
      </c>
      <c r="M6400" s="50" t="str">
        <f>"WEEK "&amp; IF(ROUNDUP(DAY(tbl_raw_data[[#This Row],[updated_date]])/7,0)=5,4,ROUNDUP(DAY(tbl_raw_data[[#This Row],[updated_date]])/7,0))</f>
        <v>WEEK 4</v>
      </c>
      <c r="N6400" s="50" t="str">
        <f>UPPER(VLOOKUP(tbl_raw_data[[#This Row],[Analyst]],Settiings!$A$2:$B$16,2,0))</f>
        <v>RAJ</v>
      </c>
      <c r="O6400" s="50" t="str">
        <f>TRIM(UPPER(tbl_raw_data[[#This Row],[Outcome]]))</f>
        <v>APPROVE</v>
      </c>
      <c r="P6400" s="50" t="str">
        <f>TRIM(UPPER(tbl_raw_data[[#This Row],[Queue Name]]))</f>
        <v>CONSUMER POST BUREAU</v>
      </c>
      <c r="Q6400" s="50" t="str">
        <f>IF(tbl_raw_data[[#This Row],[Time taken in min]]&lt;=Settiings!$D$2,"SLA_MET","SLA_NOT_MET")</f>
        <v>SLA_MET</v>
      </c>
      <c r="R6400" s="94"/>
    </row>
    <row r="6401" spans="1:18" x14ac:dyDescent="0.3">
      <c r="A6401" s="8" t="s">
        <v>7318</v>
      </c>
      <c r="B6401" s="9">
        <v>45168.77611111111</v>
      </c>
      <c r="C6401" s="10">
        <v>45168.782164351855</v>
      </c>
      <c r="D6401" s="11" t="s">
        <v>17</v>
      </c>
      <c r="E6401" s="12" t="s">
        <v>19</v>
      </c>
      <c r="F6401" s="11" t="s">
        <v>76</v>
      </c>
      <c r="G6401" s="13"/>
      <c r="H6401" s="78"/>
      <c r="I6401" s="48">
        <f>tbl_raw_data[[#This Row],[Date Actioned]]-tbl_raw_data[[#This Row],[Date Tagged]]</f>
        <v>6.0532407442224212E-3</v>
      </c>
      <c r="J6401" s="46">
        <f>HOUR(tbl_raw_data[[#This Row],[Time_taken]])*60+MINUTE(tbl_raw_data[[#This Row],[Time_taken]])+SECOND(tbl_raw_data[[#This Row],[Time_taken]])/60</f>
        <v>8.7166666666666668</v>
      </c>
      <c r="K6401" s="52">
        <f>DATE(YEAR(tbl_raw_data[[#This Row],[Date Actioned]]),MONTH(tbl_raw_data[[#This Row],[Date Actioned]]),DAY(tbl_raw_data[[#This Row],[Date Actioned]]))</f>
        <v>45168</v>
      </c>
      <c r="L6401" s="50" t="str">
        <f>UPPER(TEXT(tbl_raw_data[[#This Row],[updated_date]],"MMMM"))</f>
        <v>AUGUST</v>
      </c>
      <c r="M6401" s="50" t="str">
        <f>"WEEK "&amp; IF(ROUNDUP(DAY(tbl_raw_data[[#This Row],[updated_date]])/7,0)=5,4,ROUNDUP(DAY(tbl_raw_data[[#This Row],[updated_date]])/7,0))</f>
        <v>WEEK 4</v>
      </c>
      <c r="N6401" s="50" t="str">
        <f>UPPER(VLOOKUP(tbl_raw_data[[#This Row],[Analyst]],Settiings!$A$2:$B$16,2,0))</f>
        <v>ROHAN</v>
      </c>
      <c r="O6401" s="50" t="str">
        <f>TRIM(UPPER(tbl_raw_data[[#This Row],[Outcome]]))</f>
        <v>APPROVE</v>
      </c>
      <c r="P6401" s="50" t="str">
        <f>TRIM(UPPER(tbl_raw_data[[#This Row],[Queue Name]]))</f>
        <v>CONSUMER POST BUREAU</v>
      </c>
      <c r="Q6401" s="50" t="str">
        <f>IF(tbl_raw_data[[#This Row],[Time taken in min]]&lt;=Settiings!$D$2,"SLA_MET","SLA_NOT_MET")</f>
        <v>SLA_MET</v>
      </c>
      <c r="R6401" s="94"/>
    </row>
    <row r="6402" spans="1:18" x14ac:dyDescent="0.3">
      <c r="A6402" s="8" t="s">
        <v>7319</v>
      </c>
      <c r="B6402" s="9">
        <v>45168.78434027778</v>
      </c>
      <c r="C6402" s="10">
        <v>45168.788622685184</v>
      </c>
      <c r="D6402" s="11" t="s">
        <v>27</v>
      </c>
      <c r="E6402" s="12" t="s">
        <v>9</v>
      </c>
      <c r="F6402" s="11" t="s">
        <v>53</v>
      </c>
      <c r="G6402" s="13" t="s">
        <v>1733</v>
      </c>
      <c r="H6402" s="78"/>
      <c r="I6402" s="48">
        <f>tbl_raw_data[[#This Row],[Date Actioned]]-tbl_raw_data[[#This Row],[Date Tagged]]</f>
        <v>4.2824074043892324E-3</v>
      </c>
      <c r="J6402" s="46">
        <f>HOUR(tbl_raw_data[[#This Row],[Time_taken]])*60+MINUTE(tbl_raw_data[[#This Row],[Time_taken]])+SECOND(tbl_raw_data[[#This Row],[Time_taken]])/60</f>
        <v>6.166666666666667</v>
      </c>
      <c r="K6402" s="52">
        <f>DATE(YEAR(tbl_raw_data[[#This Row],[Date Actioned]]),MONTH(tbl_raw_data[[#This Row],[Date Actioned]]),DAY(tbl_raw_data[[#This Row],[Date Actioned]]))</f>
        <v>45168</v>
      </c>
      <c r="L6402" s="50" t="str">
        <f>UPPER(TEXT(tbl_raw_data[[#This Row],[updated_date]],"MMMM"))</f>
        <v>AUGUST</v>
      </c>
      <c r="M6402" s="50" t="str">
        <f>"WEEK "&amp; IF(ROUNDUP(DAY(tbl_raw_data[[#This Row],[updated_date]])/7,0)=5,4,ROUNDUP(DAY(tbl_raw_data[[#This Row],[updated_date]])/7,0))</f>
        <v>WEEK 4</v>
      </c>
      <c r="N6402" s="50" t="str">
        <f>UPPER(VLOOKUP(tbl_raw_data[[#This Row],[Analyst]],Settiings!$A$2:$B$16,2,0))</f>
        <v>NAVED</v>
      </c>
      <c r="O6402" s="50" t="str">
        <f>TRIM(UPPER(tbl_raw_data[[#This Row],[Outcome]]))</f>
        <v>DECLINE</v>
      </c>
      <c r="P6402" s="50" t="str">
        <f>TRIM(UPPER(tbl_raw_data[[#This Row],[Queue Name]]))</f>
        <v>CONSUMER EXISTING</v>
      </c>
      <c r="Q6402" s="50" t="str">
        <f>IF(tbl_raw_data[[#This Row],[Time taken in min]]&lt;=Settiings!$D$2,"SLA_MET","SLA_NOT_MET")</f>
        <v>SLA_MET</v>
      </c>
      <c r="R6402" s="94"/>
    </row>
    <row r="6403" spans="1:18" x14ac:dyDescent="0.3">
      <c r="A6403" s="8" t="s">
        <v>7320</v>
      </c>
      <c r="B6403" s="9">
        <v>45168.788460648146</v>
      </c>
      <c r="C6403" s="10">
        <v>45168.792129629626</v>
      </c>
      <c r="D6403" s="11" t="s">
        <v>17</v>
      </c>
      <c r="E6403" s="12" t="s">
        <v>19</v>
      </c>
      <c r="F6403" s="11" t="s">
        <v>65</v>
      </c>
      <c r="G6403" s="13"/>
      <c r="H6403" s="78"/>
      <c r="I6403" s="48">
        <f>tbl_raw_data[[#This Row],[Date Actioned]]-tbl_raw_data[[#This Row],[Date Tagged]]</f>
        <v>3.6689814805868082E-3</v>
      </c>
      <c r="J6403" s="46">
        <f>HOUR(tbl_raw_data[[#This Row],[Time_taken]])*60+MINUTE(tbl_raw_data[[#This Row],[Time_taken]])+SECOND(tbl_raw_data[[#This Row],[Time_taken]])/60</f>
        <v>5.2833333333333332</v>
      </c>
      <c r="K6403" s="52">
        <f>DATE(YEAR(tbl_raw_data[[#This Row],[Date Actioned]]),MONTH(tbl_raw_data[[#This Row],[Date Actioned]]),DAY(tbl_raw_data[[#This Row],[Date Actioned]]))</f>
        <v>45168</v>
      </c>
      <c r="L6403" s="50" t="str">
        <f>UPPER(TEXT(tbl_raw_data[[#This Row],[updated_date]],"MMMM"))</f>
        <v>AUGUST</v>
      </c>
      <c r="M6403" s="50" t="str">
        <f>"WEEK "&amp; IF(ROUNDUP(DAY(tbl_raw_data[[#This Row],[updated_date]])/7,0)=5,4,ROUNDUP(DAY(tbl_raw_data[[#This Row],[updated_date]])/7,0))</f>
        <v>WEEK 4</v>
      </c>
      <c r="N6403" s="50" t="str">
        <f>UPPER(VLOOKUP(tbl_raw_data[[#This Row],[Analyst]],Settiings!$A$2:$B$16,2,0))</f>
        <v>SAM</v>
      </c>
      <c r="O6403" s="50" t="str">
        <f>TRIM(UPPER(tbl_raw_data[[#This Row],[Outcome]]))</f>
        <v>APPROVE</v>
      </c>
      <c r="P6403" s="50" t="str">
        <f>TRIM(UPPER(tbl_raw_data[[#This Row],[Queue Name]]))</f>
        <v>CONSUMER POST BUREAU</v>
      </c>
      <c r="Q6403" s="50" t="str">
        <f>IF(tbl_raw_data[[#This Row],[Time taken in min]]&lt;=Settiings!$D$2,"SLA_MET","SLA_NOT_MET")</f>
        <v>SLA_MET</v>
      </c>
      <c r="R6403" s="94"/>
    </row>
    <row r="6404" spans="1:18" x14ac:dyDescent="0.3">
      <c r="A6404" s="8" t="s">
        <v>7321</v>
      </c>
      <c r="B6404" s="9">
        <v>45168.795717592591</v>
      </c>
      <c r="C6404" s="10">
        <v>45168.799409722225</v>
      </c>
      <c r="D6404" s="11" t="s">
        <v>13</v>
      </c>
      <c r="E6404" s="12" t="s">
        <v>19</v>
      </c>
      <c r="F6404" s="11" t="s">
        <v>53</v>
      </c>
      <c r="G6404" s="13" t="s">
        <v>77</v>
      </c>
      <c r="H6404" s="78"/>
      <c r="I6404" s="48">
        <f>tbl_raw_data[[#This Row],[Date Actioned]]-tbl_raw_data[[#This Row],[Date Tagged]]</f>
        <v>3.6921296341461129E-3</v>
      </c>
      <c r="J6404" s="46">
        <f>HOUR(tbl_raw_data[[#This Row],[Time_taken]])*60+MINUTE(tbl_raw_data[[#This Row],[Time_taken]])+SECOND(tbl_raw_data[[#This Row],[Time_taken]])/60</f>
        <v>5.3166666666666664</v>
      </c>
      <c r="K6404" s="52">
        <f>DATE(YEAR(tbl_raw_data[[#This Row],[Date Actioned]]),MONTH(tbl_raw_data[[#This Row],[Date Actioned]]),DAY(tbl_raw_data[[#This Row],[Date Actioned]]))</f>
        <v>45168</v>
      </c>
      <c r="L6404" s="50" t="str">
        <f>UPPER(TEXT(tbl_raw_data[[#This Row],[updated_date]],"MMMM"))</f>
        <v>AUGUST</v>
      </c>
      <c r="M6404" s="50" t="str">
        <f>"WEEK "&amp; IF(ROUNDUP(DAY(tbl_raw_data[[#This Row],[updated_date]])/7,0)=5,4,ROUNDUP(DAY(tbl_raw_data[[#This Row],[updated_date]])/7,0))</f>
        <v>WEEK 4</v>
      </c>
      <c r="N6404" s="50" t="str">
        <f>UPPER(VLOOKUP(tbl_raw_data[[#This Row],[Analyst]],Settiings!$A$2:$B$16,2,0))</f>
        <v>NAVED</v>
      </c>
      <c r="O6404" s="50" t="str">
        <f>TRIM(UPPER(tbl_raw_data[[#This Row],[Outcome]]))</f>
        <v>APPROVE</v>
      </c>
      <c r="P6404" s="50" t="str">
        <f>TRIM(UPPER(tbl_raw_data[[#This Row],[Queue Name]]))</f>
        <v>CONSUMER POST BUREAU</v>
      </c>
      <c r="Q6404" s="50" t="str">
        <f>IF(tbl_raw_data[[#This Row],[Time taken in min]]&lt;=Settiings!$D$2,"SLA_MET","SLA_NOT_MET")</f>
        <v>SLA_MET</v>
      </c>
      <c r="R6404" s="94"/>
    </row>
    <row r="6405" spans="1:18" x14ac:dyDescent="0.3">
      <c r="A6405" s="8" t="s">
        <v>7323</v>
      </c>
      <c r="B6405" s="9">
        <v>45168.796469907407</v>
      </c>
      <c r="C6405" s="10">
        <v>45168.80672453704</v>
      </c>
      <c r="D6405" s="11" t="s">
        <v>13</v>
      </c>
      <c r="E6405" s="12" t="s">
        <v>9</v>
      </c>
      <c r="F6405" s="11" t="s">
        <v>76</v>
      </c>
      <c r="G6405" s="13" t="s">
        <v>77</v>
      </c>
      <c r="H6405" s="78"/>
      <c r="I6405" s="48">
        <f>tbl_raw_data[[#This Row],[Date Actioned]]-tbl_raw_data[[#This Row],[Date Tagged]]</f>
        <v>1.025462963298196E-2</v>
      </c>
      <c r="J6405" s="46">
        <f>HOUR(tbl_raw_data[[#This Row],[Time_taken]])*60+MINUTE(tbl_raw_data[[#This Row],[Time_taken]])+SECOND(tbl_raw_data[[#This Row],[Time_taken]])/60</f>
        <v>14.766666666666667</v>
      </c>
      <c r="K6405" s="52">
        <f>DATE(YEAR(tbl_raw_data[[#This Row],[Date Actioned]]),MONTH(tbl_raw_data[[#This Row],[Date Actioned]]),DAY(tbl_raw_data[[#This Row],[Date Actioned]]))</f>
        <v>45168</v>
      </c>
      <c r="L6405" s="50" t="str">
        <f>UPPER(TEXT(tbl_raw_data[[#This Row],[updated_date]],"MMMM"))</f>
        <v>AUGUST</v>
      </c>
      <c r="M6405" s="50" t="str">
        <f>"WEEK "&amp; IF(ROUNDUP(DAY(tbl_raw_data[[#This Row],[updated_date]])/7,0)=5,4,ROUNDUP(DAY(tbl_raw_data[[#This Row],[updated_date]])/7,0))</f>
        <v>WEEK 4</v>
      </c>
      <c r="N6405" s="50" t="str">
        <f>UPPER(VLOOKUP(tbl_raw_data[[#This Row],[Analyst]],Settiings!$A$2:$B$16,2,0))</f>
        <v>ROHAN</v>
      </c>
      <c r="O6405" s="50" t="str">
        <f>TRIM(UPPER(tbl_raw_data[[#This Row],[Outcome]]))</f>
        <v>APPROVE</v>
      </c>
      <c r="P6405" s="50" t="str">
        <f>TRIM(UPPER(tbl_raw_data[[#This Row],[Queue Name]]))</f>
        <v>CONSUMER EXISTING</v>
      </c>
      <c r="Q6405" s="50" t="str">
        <f>IF(tbl_raw_data[[#This Row],[Time taken in min]]&lt;=Settiings!$D$2,"SLA_MET","SLA_NOT_MET")</f>
        <v>SLA_MET</v>
      </c>
      <c r="R6405" s="94"/>
    </row>
    <row r="6406" spans="1:18" x14ac:dyDescent="0.3">
      <c r="A6406" s="8" t="s">
        <v>7326</v>
      </c>
      <c r="B6406" s="9">
        <v>45168.802939814814</v>
      </c>
      <c r="C6406" s="10">
        <v>45168.812037037038</v>
      </c>
      <c r="D6406" s="11" t="s">
        <v>13</v>
      </c>
      <c r="E6406" s="12" t="s">
        <v>9</v>
      </c>
      <c r="F6406" s="11" t="s">
        <v>65</v>
      </c>
      <c r="G6406" s="13" t="s">
        <v>17</v>
      </c>
      <c r="H6406" s="78"/>
      <c r="I6406" s="48">
        <f>tbl_raw_data[[#This Row],[Date Actioned]]-tbl_raw_data[[#This Row],[Date Tagged]]</f>
        <v>9.0972222242271528E-3</v>
      </c>
      <c r="J6406" s="46">
        <f>HOUR(tbl_raw_data[[#This Row],[Time_taken]])*60+MINUTE(tbl_raw_data[[#This Row],[Time_taken]])+SECOND(tbl_raw_data[[#This Row],[Time_taken]])/60</f>
        <v>13.1</v>
      </c>
      <c r="K6406" s="52">
        <f>DATE(YEAR(tbl_raw_data[[#This Row],[Date Actioned]]),MONTH(tbl_raw_data[[#This Row],[Date Actioned]]),DAY(tbl_raw_data[[#This Row],[Date Actioned]]))</f>
        <v>45168</v>
      </c>
      <c r="L6406" s="50" t="str">
        <f>UPPER(TEXT(tbl_raw_data[[#This Row],[updated_date]],"MMMM"))</f>
        <v>AUGUST</v>
      </c>
      <c r="M6406" s="50" t="str">
        <f>"WEEK "&amp; IF(ROUNDUP(DAY(tbl_raw_data[[#This Row],[updated_date]])/7,0)=5,4,ROUNDUP(DAY(tbl_raw_data[[#This Row],[updated_date]])/7,0))</f>
        <v>WEEK 4</v>
      </c>
      <c r="N6406" s="50" t="str">
        <f>UPPER(VLOOKUP(tbl_raw_data[[#This Row],[Analyst]],Settiings!$A$2:$B$16,2,0))</f>
        <v>SAM</v>
      </c>
      <c r="O6406" s="50" t="str">
        <f>TRIM(UPPER(tbl_raw_data[[#This Row],[Outcome]]))</f>
        <v>APPROVE</v>
      </c>
      <c r="P6406" s="50" t="str">
        <f>TRIM(UPPER(tbl_raw_data[[#This Row],[Queue Name]]))</f>
        <v>CONSUMER EXISTING</v>
      </c>
      <c r="Q6406" s="50" t="str">
        <f>IF(tbl_raw_data[[#This Row],[Time taken in min]]&lt;=Settiings!$D$2,"SLA_MET","SLA_NOT_MET")</f>
        <v>SLA_MET</v>
      </c>
      <c r="R6406" s="94"/>
    </row>
    <row r="6407" spans="1:18" x14ac:dyDescent="0.3">
      <c r="A6407" s="8" t="s">
        <v>7329</v>
      </c>
      <c r="B6407" s="9">
        <v>45168.810682870368</v>
      </c>
      <c r="C6407" s="10">
        <v>45168.816932870373</v>
      </c>
      <c r="D6407" s="11" t="s">
        <v>13</v>
      </c>
      <c r="E6407" s="12" t="s">
        <v>9</v>
      </c>
      <c r="F6407" s="11" t="s">
        <v>65</v>
      </c>
      <c r="G6407" s="13" t="s">
        <v>17</v>
      </c>
      <c r="H6407" s="78"/>
      <c r="I6407" s="48">
        <f>tbl_raw_data[[#This Row],[Date Actioned]]-tbl_raw_data[[#This Row],[Date Tagged]]</f>
        <v>6.2500000058207661E-3</v>
      </c>
      <c r="J6407" s="46">
        <f>HOUR(tbl_raw_data[[#This Row],[Time_taken]])*60+MINUTE(tbl_raw_data[[#This Row],[Time_taken]])+SECOND(tbl_raw_data[[#This Row],[Time_taken]])/60</f>
        <v>9</v>
      </c>
      <c r="K6407" s="52">
        <f>DATE(YEAR(tbl_raw_data[[#This Row],[Date Actioned]]),MONTH(tbl_raw_data[[#This Row],[Date Actioned]]),DAY(tbl_raw_data[[#This Row],[Date Actioned]]))</f>
        <v>45168</v>
      </c>
      <c r="L6407" s="50" t="str">
        <f>UPPER(TEXT(tbl_raw_data[[#This Row],[updated_date]],"MMMM"))</f>
        <v>AUGUST</v>
      </c>
      <c r="M6407" s="50" t="str">
        <f>"WEEK "&amp; IF(ROUNDUP(DAY(tbl_raw_data[[#This Row],[updated_date]])/7,0)=5,4,ROUNDUP(DAY(tbl_raw_data[[#This Row],[updated_date]])/7,0))</f>
        <v>WEEK 4</v>
      </c>
      <c r="N6407" s="50" t="str">
        <f>UPPER(VLOOKUP(tbl_raw_data[[#This Row],[Analyst]],Settiings!$A$2:$B$16,2,0))</f>
        <v>SAM</v>
      </c>
      <c r="O6407" s="50" t="str">
        <f>TRIM(UPPER(tbl_raw_data[[#This Row],[Outcome]]))</f>
        <v>APPROVE</v>
      </c>
      <c r="P6407" s="50" t="str">
        <f>TRIM(UPPER(tbl_raw_data[[#This Row],[Queue Name]]))</f>
        <v>CONSUMER EXISTING</v>
      </c>
      <c r="Q6407" s="50" t="str">
        <f>IF(tbl_raw_data[[#This Row],[Time taken in min]]&lt;=Settiings!$D$2,"SLA_MET","SLA_NOT_MET")</f>
        <v>SLA_MET</v>
      </c>
      <c r="R6407" s="94"/>
    </row>
    <row r="6408" spans="1:18" x14ac:dyDescent="0.3">
      <c r="A6408" s="8" t="s">
        <v>7330</v>
      </c>
      <c r="B6408" s="9">
        <v>45168.814768518518</v>
      </c>
      <c r="C6408" s="10">
        <v>45168.819409722222</v>
      </c>
      <c r="D6408" s="11" t="s">
        <v>17</v>
      </c>
      <c r="E6408" s="12" t="s">
        <v>9</v>
      </c>
      <c r="F6408" s="11" t="s">
        <v>43</v>
      </c>
      <c r="G6408" s="13"/>
      <c r="H6408" s="78"/>
      <c r="I6408" s="48">
        <f>tbl_raw_data[[#This Row],[Date Actioned]]-tbl_raw_data[[#This Row],[Date Tagged]]</f>
        <v>4.6412037045229226E-3</v>
      </c>
      <c r="J6408" s="46">
        <f>HOUR(tbl_raw_data[[#This Row],[Time_taken]])*60+MINUTE(tbl_raw_data[[#This Row],[Time_taken]])+SECOND(tbl_raw_data[[#This Row],[Time_taken]])/60</f>
        <v>6.6833333333333336</v>
      </c>
      <c r="K6408" s="52">
        <f>DATE(YEAR(tbl_raw_data[[#This Row],[Date Actioned]]),MONTH(tbl_raw_data[[#This Row],[Date Actioned]]),DAY(tbl_raw_data[[#This Row],[Date Actioned]]))</f>
        <v>45168</v>
      </c>
      <c r="L6408" s="50" t="str">
        <f>UPPER(TEXT(tbl_raw_data[[#This Row],[updated_date]],"MMMM"))</f>
        <v>AUGUST</v>
      </c>
      <c r="M6408" s="50" t="str">
        <f>"WEEK "&amp; IF(ROUNDUP(DAY(tbl_raw_data[[#This Row],[updated_date]])/7,0)=5,4,ROUNDUP(DAY(tbl_raw_data[[#This Row],[updated_date]])/7,0))</f>
        <v>WEEK 4</v>
      </c>
      <c r="N6408" s="50" t="str">
        <f>UPPER(VLOOKUP(tbl_raw_data[[#This Row],[Analyst]],Settiings!$A$2:$B$16,2,0))</f>
        <v>MERCEDES</v>
      </c>
      <c r="O6408" s="50" t="str">
        <f>TRIM(UPPER(tbl_raw_data[[#This Row],[Outcome]]))</f>
        <v>APPROVE</v>
      </c>
      <c r="P6408" s="50" t="str">
        <f>TRIM(UPPER(tbl_raw_data[[#This Row],[Queue Name]]))</f>
        <v>CONSUMER EXISTING</v>
      </c>
      <c r="Q6408" s="50" t="str">
        <f>IF(tbl_raw_data[[#This Row],[Time taken in min]]&lt;=Settiings!$D$2,"SLA_MET","SLA_NOT_MET")</f>
        <v>SLA_MET</v>
      </c>
      <c r="R6408" s="94"/>
    </row>
    <row r="6409" spans="1:18" x14ac:dyDescent="0.3">
      <c r="A6409" s="8" t="s">
        <v>7331</v>
      </c>
      <c r="B6409" s="9">
        <v>45168.816157407404</v>
      </c>
      <c r="C6409" s="10">
        <v>45168.823611111111</v>
      </c>
      <c r="D6409" s="11" t="s">
        <v>13</v>
      </c>
      <c r="E6409" s="12" t="s">
        <v>9</v>
      </c>
      <c r="F6409" s="11" t="s">
        <v>53</v>
      </c>
      <c r="G6409" s="13" t="s">
        <v>17</v>
      </c>
      <c r="H6409" s="78"/>
      <c r="I6409" s="48">
        <f>tbl_raw_data[[#This Row],[Date Actioned]]-tbl_raw_data[[#This Row],[Date Tagged]]</f>
        <v>7.4537037071422674E-3</v>
      </c>
      <c r="J6409" s="46">
        <f>HOUR(tbl_raw_data[[#This Row],[Time_taken]])*60+MINUTE(tbl_raw_data[[#This Row],[Time_taken]])+SECOND(tbl_raw_data[[#This Row],[Time_taken]])/60</f>
        <v>10.733333333333333</v>
      </c>
      <c r="K6409" s="52">
        <f>DATE(YEAR(tbl_raw_data[[#This Row],[Date Actioned]]),MONTH(tbl_raw_data[[#This Row],[Date Actioned]]),DAY(tbl_raw_data[[#This Row],[Date Actioned]]))</f>
        <v>45168</v>
      </c>
      <c r="L6409" s="50" t="str">
        <f>UPPER(TEXT(tbl_raw_data[[#This Row],[updated_date]],"MMMM"))</f>
        <v>AUGUST</v>
      </c>
      <c r="M6409" s="50" t="str">
        <f>"WEEK "&amp; IF(ROUNDUP(DAY(tbl_raw_data[[#This Row],[updated_date]])/7,0)=5,4,ROUNDUP(DAY(tbl_raw_data[[#This Row],[updated_date]])/7,0))</f>
        <v>WEEK 4</v>
      </c>
      <c r="N6409" s="50" t="str">
        <f>UPPER(VLOOKUP(tbl_raw_data[[#This Row],[Analyst]],Settiings!$A$2:$B$16,2,0))</f>
        <v>NAVED</v>
      </c>
      <c r="O6409" s="50" t="str">
        <f>TRIM(UPPER(tbl_raw_data[[#This Row],[Outcome]]))</f>
        <v>APPROVE</v>
      </c>
      <c r="P6409" s="50" t="str">
        <f>TRIM(UPPER(tbl_raw_data[[#This Row],[Queue Name]]))</f>
        <v>CONSUMER EXISTING</v>
      </c>
      <c r="Q6409" s="50" t="str">
        <f>IF(tbl_raw_data[[#This Row],[Time taken in min]]&lt;=Settiings!$D$2,"SLA_MET","SLA_NOT_MET")</f>
        <v>SLA_MET</v>
      </c>
      <c r="R6409" s="94"/>
    </row>
    <row r="6410" spans="1:18" x14ac:dyDescent="0.3">
      <c r="A6410" s="8" t="s">
        <v>7333</v>
      </c>
      <c r="B6410" s="9">
        <v>45168.82172453704</v>
      </c>
      <c r="C6410" s="10">
        <v>45168.826898148145</v>
      </c>
      <c r="D6410" s="11" t="s">
        <v>17</v>
      </c>
      <c r="E6410" s="12" t="s">
        <v>9</v>
      </c>
      <c r="F6410" s="11" t="s">
        <v>43</v>
      </c>
      <c r="G6410" s="13"/>
      <c r="H6410" s="78"/>
      <c r="I6410" s="48">
        <f>tbl_raw_data[[#This Row],[Date Actioned]]-tbl_raw_data[[#This Row],[Date Tagged]]</f>
        <v>5.1736111054196954E-3</v>
      </c>
      <c r="J6410" s="46">
        <f>HOUR(tbl_raw_data[[#This Row],[Time_taken]])*60+MINUTE(tbl_raw_data[[#This Row],[Time_taken]])+SECOND(tbl_raw_data[[#This Row],[Time_taken]])/60</f>
        <v>7.45</v>
      </c>
      <c r="K6410" s="52">
        <f>DATE(YEAR(tbl_raw_data[[#This Row],[Date Actioned]]),MONTH(tbl_raw_data[[#This Row],[Date Actioned]]),DAY(tbl_raw_data[[#This Row],[Date Actioned]]))</f>
        <v>45168</v>
      </c>
      <c r="L6410" s="50" t="str">
        <f>UPPER(TEXT(tbl_raw_data[[#This Row],[updated_date]],"MMMM"))</f>
        <v>AUGUST</v>
      </c>
      <c r="M6410" s="50" t="str">
        <f>"WEEK "&amp; IF(ROUNDUP(DAY(tbl_raw_data[[#This Row],[updated_date]])/7,0)=5,4,ROUNDUP(DAY(tbl_raw_data[[#This Row],[updated_date]])/7,0))</f>
        <v>WEEK 4</v>
      </c>
      <c r="N6410" s="50" t="str">
        <f>UPPER(VLOOKUP(tbl_raw_data[[#This Row],[Analyst]],Settiings!$A$2:$B$16,2,0))</f>
        <v>MERCEDES</v>
      </c>
      <c r="O6410" s="50" t="str">
        <f>TRIM(UPPER(tbl_raw_data[[#This Row],[Outcome]]))</f>
        <v>APPROVE</v>
      </c>
      <c r="P6410" s="50" t="str">
        <f>TRIM(UPPER(tbl_raw_data[[#This Row],[Queue Name]]))</f>
        <v>CONSUMER EXISTING</v>
      </c>
      <c r="Q6410" s="50" t="str">
        <f>IF(tbl_raw_data[[#This Row],[Time taken in min]]&lt;=Settiings!$D$2,"SLA_MET","SLA_NOT_MET")</f>
        <v>SLA_MET</v>
      </c>
      <c r="R6410" s="94"/>
    </row>
    <row r="6411" spans="1:18" x14ac:dyDescent="0.3">
      <c r="A6411" s="8" t="s">
        <v>7334</v>
      </c>
      <c r="B6411" s="9">
        <v>45168.82199074074</v>
      </c>
      <c r="C6411" s="10">
        <v>45168.829571759263</v>
      </c>
      <c r="D6411" s="11" t="s">
        <v>13</v>
      </c>
      <c r="E6411" s="12" t="s">
        <v>19</v>
      </c>
      <c r="F6411" s="11" t="s">
        <v>65</v>
      </c>
      <c r="G6411" s="13" t="s">
        <v>17</v>
      </c>
      <c r="H6411" s="78"/>
      <c r="I6411" s="48">
        <f>tbl_raw_data[[#This Row],[Date Actioned]]-tbl_raw_data[[#This Row],[Date Tagged]]</f>
        <v>7.5810185226146132E-3</v>
      </c>
      <c r="J6411" s="46">
        <f>HOUR(tbl_raw_data[[#This Row],[Time_taken]])*60+MINUTE(tbl_raw_data[[#This Row],[Time_taken]])+SECOND(tbl_raw_data[[#This Row],[Time_taken]])/60</f>
        <v>10.916666666666666</v>
      </c>
      <c r="K6411" s="52">
        <f>DATE(YEAR(tbl_raw_data[[#This Row],[Date Actioned]]),MONTH(tbl_raw_data[[#This Row],[Date Actioned]]),DAY(tbl_raw_data[[#This Row],[Date Actioned]]))</f>
        <v>45168</v>
      </c>
      <c r="L6411" s="50" t="str">
        <f>UPPER(TEXT(tbl_raw_data[[#This Row],[updated_date]],"MMMM"))</f>
        <v>AUGUST</v>
      </c>
      <c r="M6411" s="50" t="str">
        <f>"WEEK "&amp; IF(ROUNDUP(DAY(tbl_raw_data[[#This Row],[updated_date]])/7,0)=5,4,ROUNDUP(DAY(tbl_raw_data[[#This Row],[updated_date]])/7,0))</f>
        <v>WEEK 4</v>
      </c>
      <c r="N6411" s="50" t="str">
        <f>UPPER(VLOOKUP(tbl_raw_data[[#This Row],[Analyst]],Settiings!$A$2:$B$16,2,0))</f>
        <v>SAM</v>
      </c>
      <c r="O6411" s="50" t="str">
        <f>TRIM(UPPER(tbl_raw_data[[#This Row],[Outcome]]))</f>
        <v>APPROVE</v>
      </c>
      <c r="P6411" s="50" t="str">
        <f>TRIM(UPPER(tbl_raw_data[[#This Row],[Queue Name]]))</f>
        <v>CONSUMER POST BUREAU</v>
      </c>
      <c r="Q6411" s="50" t="str">
        <f>IF(tbl_raw_data[[#This Row],[Time taken in min]]&lt;=Settiings!$D$2,"SLA_MET","SLA_NOT_MET")</f>
        <v>SLA_MET</v>
      </c>
      <c r="R6411" s="94"/>
    </row>
    <row r="6412" spans="1:18" x14ac:dyDescent="0.3">
      <c r="A6412" s="8" t="s">
        <v>7335</v>
      </c>
      <c r="B6412" s="9">
        <v>45168.826412037037</v>
      </c>
      <c r="C6412" s="10">
        <v>45168.835462962961</v>
      </c>
      <c r="D6412" s="11" t="s">
        <v>13</v>
      </c>
      <c r="E6412" s="12" t="s">
        <v>9</v>
      </c>
      <c r="F6412" s="11" t="s">
        <v>53</v>
      </c>
      <c r="G6412" s="13" t="s">
        <v>17</v>
      </c>
      <c r="H6412" s="78"/>
      <c r="I6412" s="48">
        <f>tbl_raw_data[[#This Row],[Date Actioned]]-tbl_raw_data[[#This Row],[Date Tagged]]</f>
        <v>9.0509259243845008E-3</v>
      </c>
      <c r="J6412" s="46">
        <f>HOUR(tbl_raw_data[[#This Row],[Time_taken]])*60+MINUTE(tbl_raw_data[[#This Row],[Time_taken]])+SECOND(tbl_raw_data[[#This Row],[Time_taken]])/60</f>
        <v>13.033333333333333</v>
      </c>
      <c r="K6412" s="52">
        <f>DATE(YEAR(tbl_raw_data[[#This Row],[Date Actioned]]),MONTH(tbl_raw_data[[#This Row],[Date Actioned]]),DAY(tbl_raw_data[[#This Row],[Date Actioned]]))</f>
        <v>45168</v>
      </c>
      <c r="L6412" s="50" t="str">
        <f>UPPER(TEXT(tbl_raw_data[[#This Row],[updated_date]],"MMMM"))</f>
        <v>AUGUST</v>
      </c>
      <c r="M6412" s="50" t="str">
        <f>"WEEK "&amp; IF(ROUNDUP(DAY(tbl_raw_data[[#This Row],[updated_date]])/7,0)=5,4,ROUNDUP(DAY(tbl_raw_data[[#This Row],[updated_date]])/7,0))</f>
        <v>WEEK 4</v>
      </c>
      <c r="N6412" s="50" t="str">
        <f>UPPER(VLOOKUP(tbl_raw_data[[#This Row],[Analyst]],Settiings!$A$2:$B$16,2,0))</f>
        <v>NAVED</v>
      </c>
      <c r="O6412" s="50" t="str">
        <f>TRIM(UPPER(tbl_raw_data[[#This Row],[Outcome]]))</f>
        <v>APPROVE</v>
      </c>
      <c r="P6412" s="50" t="str">
        <f>TRIM(UPPER(tbl_raw_data[[#This Row],[Queue Name]]))</f>
        <v>CONSUMER EXISTING</v>
      </c>
      <c r="Q6412" s="50" t="str">
        <f>IF(tbl_raw_data[[#This Row],[Time taken in min]]&lt;=Settiings!$D$2,"SLA_MET","SLA_NOT_MET")</f>
        <v>SLA_MET</v>
      </c>
      <c r="R6412" s="94"/>
    </row>
    <row r="6413" spans="1:18" x14ac:dyDescent="0.3">
      <c r="A6413" s="8" t="s">
        <v>7336</v>
      </c>
      <c r="B6413" s="9">
        <v>45168.828831018516</v>
      </c>
      <c r="C6413" s="10">
        <v>45168.837326388886</v>
      </c>
      <c r="D6413" s="11" t="s">
        <v>27</v>
      </c>
      <c r="E6413" s="12" t="s">
        <v>47</v>
      </c>
      <c r="F6413" s="11" t="s">
        <v>43</v>
      </c>
      <c r="G6413" s="13" t="s">
        <v>207</v>
      </c>
      <c r="H6413" s="78"/>
      <c r="I6413" s="48">
        <f>tbl_raw_data[[#This Row],[Date Actioned]]-tbl_raw_data[[#This Row],[Date Tagged]]</f>
        <v>8.4953703699284233E-3</v>
      </c>
      <c r="J6413" s="46">
        <f>HOUR(tbl_raw_data[[#This Row],[Time_taken]])*60+MINUTE(tbl_raw_data[[#This Row],[Time_taken]])+SECOND(tbl_raw_data[[#This Row],[Time_taken]])/60</f>
        <v>12.233333333333333</v>
      </c>
      <c r="K6413" s="52">
        <f>DATE(YEAR(tbl_raw_data[[#This Row],[Date Actioned]]),MONTH(tbl_raw_data[[#This Row],[Date Actioned]]),DAY(tbl_raw_data[[#This Row],[Date Actioned]]))</f>
        <v>45168</v>
      </c>
      <c r="L6413" s="50" t="str">
        <f>UPPER(TEXT(tbl_raw_data[[#This Row],[updated_date]],"MMMM"))</f>
        <v>AUGUST</v>
      </c>
      <c r="M6413" s="50" t="str">
        <f>"WEEK "&amp; IF(ROUNDUP(DAY(tbl_raw_data[[#This Row],[updated_date]])/7,0)=5,4,ROUNDUP(DAY(tbl_raw_data[[#This Row],[updated_date]])/7,0))</f>
        <v>WEEK 4</v>
      </c>
      <c r="N6413" s="50" t="str">
        <f>UPPER(VLOOKUP(tbl_raw_data[[#This Row],[Analyst]],Settiings!$A$2:$B$16,2,0))</f>
        <v>MERCEDES</v>
      </c>
      <c r="O6413" s="50" t="str">
        <f>TRIM(UPPER(tbl_raw_data[[#This Row],[Outcome]]))</f>
        <v>DECLINE</v>
      </c>
      <c r="P6413" s="50" t="str">
        <f>TRIM(UPPER(tbl_raw_data[[#This Row],[Queue Name]]))</f>
        <v>CONSUMER PRE BUREAU</v>
      </c>
      <c r="Q6413" s="50" t="str">
        <f>IF(tbl_raw_data[[#This Row],[Time taken in min]]&lt;=Settiings!$D$2,"SLA_MET","SLA_NOT_MET")</f>
        <v>SLA_MET</v>
      </c>
      <c r="R6413" s="94"/>
    </row>
    <row r="6414" spans="1:18" x14ac:dyDescent="0.3">
      <c r="A6414" s="8" t="s">
        <v>7337</v>
      </c>
      <c r="B6414" s="9">
        <v>45168.836099537039</v>
      </c>
      <c r="C6414" s="10">
        <v>45168.839641203704</v>
      </c>
      <c r="D6414" s="11" t="s">
        <v>13</v>
      </c>
      <c r="E6414" s="12" t="s">
        <v>9</v>
      </c>
      <c r="F6414" s="11" t="s">
        <v>65</v>
      </c>
      <c r="G6414" s="13" t="s">
        <v>77</v>
      </c>
      <c r="H6414" s="78"/>
      <c r="I6414" s="48">
        <f>tbl_raw_data[[#This Row],[Date Actioned]]-tbl_raw_data[[#This Row],[Date Tagged]]</f>
        <v>3.5416666651144624E-3</v>
      </c>
      <c r="J6414" s="46">
        <f>HOUR(tbl_raw_data[[#This Row],[Time_taken]])*60+MINUTE(tbl_raw_data[[#This Row],[Time_taken]])+SECOND(tbl_raw_data[[#This Row],[Time_taken]])/60</f>
        <v>5.0999999999999996</v>
      </c>
      <c r="K6414" s="52">
        <f>DATE(YEAR(tbl_raw_data[[#This Row],[Date Actioned]]),MONTH(tbl_raw_data[[#This Row],[Date Actioned]]),DAY(tbl_raw_data[[#This Row],[Date Actioned]]))</f>
        <v>45168</v>
      </c>
      <c r="L6414" s="50" t="str">
        <f>UPPER(TEXT(tbl_raw_data[[#This Row],[updated_date]],"MMMM"))</f>
        <v>AUGUST</v>
      </c>
      <c r="M6414" s="50" t="str">
        <f>"WEEK "&amp; IF(ROUNDUP(DAY(tbl_raw_data[[#This Row],[updated_date]])/7,0)=5,4,ROUNDUP(DAY(tbl_raw_data[[#This Row],[updated_date]])/7,0))</f>
        <v>WEEK 4</v>
      </c>
      <c r="N6414" s="50" t="str">
        <f>UPPER(VLOOKUP(tbl_raw_data[[#This Row],[Analyst]],Settiings!$A$2:$B$16,2,0))</f>
        <v>SAM</v>
      </c>
      <c r="O6414" s="50" t="str">
        <f>TRIM(UPPER(tbl_raw_data[[#This Row],[Outcome]]))</f>
        <v>APPROVE</v>
      </c>
      <c r="P6414" s="50" t="str">
        <f>TRIM(UPPER(tbl_raw_data[[#This Row],[Queue Name]]))</f>
        <v>CONSUMER EXISTING</v>
      </c>
      <c r="Q6414" s="50" t="str">
        <f>IF(tbl_raw_data[[#This Row],[Time taken in min]]&lt;=Settiings!$D$2,"SLA_MET","SLA_NOT_MET")</f>
        <v>SLA_MET</v>
      </c>
      <c r="R6414" s="94"/>
    </row>
    <row r="6415" spans="1:18" x14ac:dyDescent="0.3">
      <c r="A6415" s="8" t="s">
        <v>7338</v>
      </c>
      <c r="B6415" s="9">
        <v>45168.839236111111</v>
      </c>
      <c r="C6415" s="10">
        <v>45168.843935185185</v>
      </c>
      <c r="D6415" s="11" t="s">
        <v>13</v>
      </c>
      <c r="E6415" s="12" t="s">
        <v>47</v>
      </c>
      <c r="F6415" s="11" t="s">
        <v>53</v>
      </c>
      <c r="G6415" s="13" t="s">
        <v>17</v>
      </c>
      <c r="H6415" s="78"/>
      <c r="I6415" s="48">
        <f>tbl_raw_data[[#This Row],[Date Actioned]]-tbl_raw_data[[#This Row],[Date Tagged]]</f>
        <v>4.6990740738692693E-3</v>
      </c>
      <c r="J6415" s="46">
        <f>HOUR(tbl_raw_data[[#This Row],[Time_taken]])*60+MINUTE(tbl_raw_data[[#This Row],[Time_taken]])+SECOND(tbl_raw_data[[#This Row],[Time_taken]])/60</f>
        <v>6.7666666666666666</v>
      </c>
      <c r="K6415" s="52">
        <f>DATE(YEAR(tbl_raw_data[[#This Row],[Date Actioned]]),MONTH(tbl_raw_data[[#This Row],[Date Actioned]]),DAY(tbl_raw_data[[#This Row],[Date Actioned]]))</f>
        <v>45168</v>
      </c>
      <c r="L6415" s="50" t="str">
        <f>UPPER(TEXT(tbl_raw_data[[#This Row],[updated_date]],"MMMM"))</f>
        <v>AUGUST</v>
      </c>
      <c r="M6415" s="50" t="str">
        <f>"WEEK "&amp; IF(ROUNDUP(DAY(tbl_raw_data[[#This Row],[updated_date]])/7,0)=5,4,ROUNDUP(DAY(tbl_raw_data[[#This Row],[updated_date]])/7,0))</f>
        <v>WEEK 4</v>
      </c>
      <c r="N6415" s="50" t="str">
        <f>UPPER(VLOOKUP(tbl_raw_data[[#This Row],[Analyst]],Settiings!$A$2:$B$16,2,0))</f>
        <v>NAVED</v>
      </c>
      <c r="O6415" s="50" t="str">
        <f>TRIM(UPPER(tbl_raw_data[[#This Row],[Outcome]]))</f>
        <v>APPROVE</v>
      </c>
      <c r="P6415" s="50" t="str">
        <f>TRIM(UPPER(tbl_raw_data[[#This Row],[Queue Name]]))</f>
        <v>CONSUMER PRE BUREAU</v>
      </c>
      <c r="Q6415" s="50" t="str">
        <f>IF(tbl_raw_data[[#This Row],[Time taken in min]]&lt;=Settiings!$D$2,"SLA_MET","SLA_NOT_MET")</f>
        <v>SLA_MET</v>
      </c>
      <c r="R6415" s="94"/>
    </row>
    <row r="6416" spans="1:18" x14ac:dyDescent="0.3">
      <c r="A6416" s="8" t="s">
        <v>7340</v>
      </c>
      <c r="B6416" s="9">
        <v>45168.856377314813</v>
      </c>
      <c r="C6416" s="10">
        <v>45168.864479166667</v>
      </c>
      <c r="D6416" s="11" t="s">
        <v>13</v>
      </c>
      <c r="E6416" s="12" t="s">
        <v>9</v>
      </c>
      <c r="F6416" s="11" t="s">
        <v>43</v>
      </c>
      <c r="G6416" s="13" t="s">
        <v>17</v>
      </c>
      <c r="H6416" s="78"/>
      <c r="I6416" s="48">
        <f>tbl_raw_data[[#This Row],[Date Actioned]]-tbl_raw_data[[#This Row],[Date Tagged]]</f>
        <v>8.1018518540076911E-3</v>
      </c>
      <c r="J6416" s="46">
        <f>HOUR(tbl_raw_data[[#This Row],[Time_taken]])*60+MINUTE(tbl_raw_data[[#This Row],[Time_taken]])+SECOND(tbl_raw_data[[#This Row],[Time_taken]])/60</f>
        <v>11.666666666666666</v>
      </c>
      <c r="K6416" s="52">
        <f>DATE(YEAR(tbl_raw_data[[#This Row],[Date Actioned]]),MONTH(tbl_raw_data[[#This Row],[Date Actioned]]),DAY(tbl_raw_data[[#This Row],[Date Actioned]]))</f>
        <v>45168</v>
      </c>
      <c r="L6416" s="50" t="str">
        <f>UPPER(TEXT(tbl_raw_data[[#This Row],[updated_date]],"MMMM"))</f>
        <v>AUGUST</v>
      </c>
      <c r="M6416" s="50" t="str">
        <f>"WEEK "&amp; IF(ROUNDUP(DAY(tbl_raw_data[[#This Row],[updated_date]])/7,0)=5,4,ROUNDUP(DAY(tbl_raw_data[[#This Row],[updated_date]])/7,0))</f>
        <v>WEEK 4</v>
      </c>
      <c r="N6416" s="50" t="str">
        <f>UPPER(VLOOKUP(tbl_raw_data[[#This Row],[Analyst]],Settiings!$A$2:$B$16,2,0))</f>
        <v>MERCEDES</v>
      </c>
      <c r="O6416" s="50" t="str">
        <f>TRIM(UPPER(tbl_raw_data[[#This Row],[Outcome]]))</f>
        <v>APPROVE</v>
      </c>
      <c r="P6416" s="50" t="str">
        <f>TRIM(UPPER(tbl_raw_data[[#This Row],[Queue Name]]))</f>
        <v>CONSUMER EXISTING</v>
      </c>
      <c r="Q6416" s="50" t="str">
        <f>IF(tbl_raw_data[[#This Row],[Time taken in min]]&lt;=Settiings!$D$2,"SLA_MET","SLA_NOT_MET")</f>
        <v>SLA_MET</v>
      </c>
      <c r="R6416" s="94"/>
    </row>
    <row r="6417" spans="1:18" x14ac:dyDescent="0.3">
      <c r="A6417" s="8" t="s">
        <v>7342</v>
      </c>
      <c r="B6417" s="9">
        <v>45168.863020833334</v>
      </c>
      <c r="C6417" s="10">
        <v>45168.866944444446</v>
      </c>
      <c r="D6417" s="11" t="s">
        <v>17</v>
      </c>
      <c r="E6417" s="12" t="s">
        <v>19</v>
      </c>
      <c r="F6417" s="11" t="s">
        <v>65</v>
      </c>
      <c r="G6417" s="13"/>
      <c r="H6417" s="78"/>
      <c r="I6417" s="48">
        <f>tbl_raw_data[[#This Row],[Date Actioned]]-tbl_raw_data[[#This Row],[Date Tagged]]</f>
        <v>3.9236111115314998E-3</v>
      </c>
      <c r="J6417" s="46">
        <f>HOUR(tbl_raw_data[[#This Row],[Time_taken]])*60+MINUTE(tbl_raw_data[[#This Row],[Time_taken]])+SECOND(tbl_raw_data[[#This Row],[Time_taken]])/60</f>
        <v>5.65</v>
      </c>
      <c r="K6417" s="52">
        <f>DATE(YEAR(tbl_raw_data[[#This Row],[Date Actioned]]),MONTH(tbl_raw_data[[#This Row],[Date Actioned]]),DAY(tbl_raw_data[[#This Row],[Date Actioned]]))</f>
        <v>45168</v>
      </c>
      <c r="L6417" s="50" t="str">
        <f>UPPER(TEXT(tbl_raw_data[[#This Row],[updated_date]],"MMMM"))</f>
        <v>AUGUST</v>
      </c>
      <c r="M6417" s="50" t="str">
        <f>"WEEK "&amp; IF(ROUNDUP(DAY(tbl_raw_data[[#This Row],[updated_date]])/7,0)=5,4,ROUNDUP(DAY(tbl_raw_data[[#This Row],[updated_date]])/7,0))</f>
        <v>WEEK 4</v>
      </c>
      <c r="N6417" s="50" t="str">
        <f>UPPER(VLOOKUP(tbl_raw_data[[#This Row],[Analyst]],Settiings!$A$2:$B$16,2,0))</f>
        <v>SAM</v>
      </c>
      <c r="O6417" s="50" t="str">
        <f>TRIM(UPPER(tbl_raw_data[[#This Row],[Outcome]]))</f>
        <v>APPROVE</v>
      </c>
      <c r="P6417" s="50" t="str">
        <f>TRIM(UPPER(tbl_raw_data[[#This Row],[Queue Name]]))</f>
        <v>CONSUMER POST BUREAU</v>
      </c>
      <c r="Q6417" s="50" t="str">
        <f>IF(tbl_raw_data[[#This Row],[Time taken in min]]&lt;=Settiings!$D$2,"SLA_MET","SLA_NOT_MET")</f>
        <v>SLA_MET</v>
      </c>
      <c r="R6417" s="94"/>
    </row>
    <row r="6418" spans="1:18" x14ac:dyDescent="0.3">
      <c r="A6418" s="42" t="s">
        <v>7345</v>
      </c>
      <c r="B6418" s="43">
        <v>45168.912280092591</v>
      </c>
      <c r="C6418" s="44">
        <v>45168.919537037036</v>
      </c>
      <c r="D6418" s="39" t="s">
        <v>17</v>
      </c>
      <c r="E6418" s="40" t="s">
        <v>9</v>
      </c>
      <c r="F6418" s="39" t="s">
        <v>65</v>
      </c>
      <c r="G6418" s="41"/>
      <c r="H6418" s="78"/>
      <c r="I6418" s="48">
        <f>tbl_raw_data[[#This Row],[Date Actioned]]-tbl_raw_data[[#This Row],[Date Tagged]]</f>
        <v>7.2569444455439225E-3</v>
      </c>
      <c r="J6418" s="46">
        <f>HOUR(tbl_raw_data[[#This Row],[Time_taken]])*60+MINUTE(tbl_raw_data[[#This Row],[Time_taken]])+SECOND(tbl_raw_data[[#This Row],[Time_taken]])/60</f>
        <v>10.45</v>
      </c>
      <c r="K6418" s="52">
        <f>DATE(YEAR(tbl_raw_data[[#This Row],[Date Actioned]]),MONTH(tbl_raw_data[[#This Row],[Date Actioned]]),DAY(tbl_raw_data[[#This Row],[Date Actioned]]))</f>
        <v>45168</v>
      </c>
      <c r="L6418" s="50" t="str">
        <f>UPPER(TEXT(tbl_raw_data[[#This Row],[updated_date]],"MMMM"))</f>
        <v>AUGUST</v>
      </c>
      <c r="M6418" s="50" t="str">
        <f>"WEEK "&amp; IF(ROUNDUP(DAY(tbl_raw_data[[#This Row],[updated_date]])/7,0)=5,4,ROUNDUP(DAY(tbl_raw_data[[#This Row],[updated_date]])/7,0))</f>
        <v>WEEK 4</v>
      </c>
      <c r="N6418" s="50" t="str">
        <f>UPPER(VLOOKUP(tbl_raw_data[[#This Row],[Analyst]],Settiings!$A$2:$B$16,2,0))</f>
        <v>SAM</v>
      </c>
      <c r="O6418" s="50" t="str">
        <f>TRIM(UPPER(tbl_raw_data[[#This Row],[Outcome]]))</f>
        <v>APPROVE</v>
      </c>
      <c r="P6418" s="50" t="str">
        <f>TRIM(UPPER(tbl_raw_data[[#This Row],[Queue Name]]))</f>
        <v>CONSUMER EXISTING</v>
      </c>
      <c r="Q6418" s="50" t="str">
        <f>IF(tbl_raw_data[[#This Row],[Time taken in min]]&lt;=Settiings!$D$2,"SLA_MET","SLA_NOT_MET")</f>
        <v>SLA_MET</v>
      </c>
      <c r="R6418" s="94"/>
    </row>
  </sheetData>
  <sortState ref="A2:G6418">
    <sortCondition ref="B2:B6418"/>
  </sortState>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B1:G14"/>
  <sheetViews>
    <sheetView topLeftCell="B1" zoomScale="70" zoomScaleNormal="70" workbookViewId="0">
      <selection activeCell="I13" sqref="I13"/>
    </sheetView>
  </sheetViews>
  <sheetFormatPr defaultRowHeight="14.4" x14ac:dyDescent="0.3"/>
  <cols>
    <col min="3" max="3" width="40.6640625" customWidth="1"/>
    <col min="4" max="4" width="47" customWidth="1"/>
    <col min="5" max="5" width="31.6640625" customWidth="1"/>
    <col min="6" max="6" width="30.6640625" customWidth="1"/>
  </cols>
  <sheetData>
    <row r="1" spans="2:7" ht="20.100000000000001" customHeight="1" x14ac:dyDescent="0.3">
      <c r="C1" s="1" t="s">
        <v>7349</v>
      </c>
    </row>
    <row r="2" spans="2:7" ht="24.9" customHeight="1" x14ac:dyDescent="0.3">
      <c r="B2">
        <v>1</v>
      </c>
      <c r="C2" t="s">
        <v>7346</v>
      </c>
    </row>
    <row r="3" spans="2:7" ht="24.9" customHeight="1" x14ac:dyDescent="0.3">
      <c r="B3">
        <v>2</v>
      </c>
      <c r="C3" t="s">
        <v>7347</v>
      </c>
    </row>
    <row r="4" spans="2:7" ht="24.9" customHeight="1" x14ac:dyDescent="0.3">
      <c r="B4">
        <v>3</v>
      </c>
      <c r="C4" t="s">
        <v>7348</v>
      </c>
    </row>
    <row r="8" spans="2:7" ht="24.9" customHeight="1" x14ac:dyDescent="0.3">
      <c r="B8" s="3" t="s">
        <v>7350</v>
      </c>
      <c r="C8" s="3" t="s">
        <v>7351</v>
      </c>
      <c r="D8" s="3" t="s">
        <v>7352</v>
      </c>
      <c r="E8" s="3" t="s">
        <v>7353</v>
      </c>
      <c r="F8" s="3" t="s">
        <v>7354</v>
      </c>
      <c r="G8" s="3" t="s">
        <v>7356</v>
      </c>
    </row>
    <row r="9" spans="2:7" ht="45.75" customHeight="1" x14ac:dyDescent="0.3">
      <c r="B9" s="2">
        <v>1</v>
      </c>
      <c r="C9" s="2" t="s">
        <v>7355</v>
      </c>
      <c r="D9" s="4" t="s">
        <v>7362</v>
      </c>
      <c r="E9" s="4" t="s">
        <v>7363</v>
      </c>
      <c r="F9" s="4" t="s">
        <v>7364</v>
      </c>
      <c r="G9" s="5">
        <v>0.56859999999999999</v>
      </c>
    </row>
    <row r="10" spans="2:7" ht="45.75" customHeight="1" x14ac:dyDescent="0.3">
      <c r="B10" s="2">
        <v>2</v>
      </c>
      <c r="C10" s="2" t="s">
        <v>7357</v>
      </c>
      <c r="D10" s="4" t="s">
        <v>7365</v>
      </c>
      <c r="E10" s="4" t="s">
        <v>7366</v>
      </c>
      <c r="F10" s="4" t="s">
        <v>7364</v>
      </c>
      <c r="G10" s="5">
        <v>0.12039999999999999</v>
      </c>
    </row>
    <row r="11" spans="2:7" ht="45.75" customHeight="1" x14ac:dyDescent="0.3">
      <c r="B11" s="2">
        <v>3</v>
      </c>
      <c r="C11" s="2" t="s">
        <v>7359</v>
      </c>
      <c r="D11" s="4" t="s">
        <v>7367</v>
      </c>
      <c r="E11" s="4" t="s">
        <v>7369</v>
      </c>
      <c r="F11" s="4" t="s">
        <v>7364</v>
      </c>
      <c r="G11" s="55">
        <v>0.31080000000000002</v>
      </c>
    </row>
    <row r="12" spans="2:7" ht="45.75" customHeight="1" x14ac:dyDescent="0.3">
      <c r="B12" s="2">
        <v>4</v>
      </c>
      <c r="C12" s="4" t="s">
        <v>7358</v>
      </c>
      <c r="D12" s="4" t="s">
        <v>7368</v>
      </c>
      <c r="E12" s="4" t="s">
        <v>7373</v>
      </c>
      <c r="F12" s="4" t="s">
        <v>7364</v>
      </c>
      <c r="G12" s="5">
        <v>0.88119999999999998</v>
      </c>
    </row>
    <row r="13" spans="2:7" ht="45.75" customHeight="1" x14ac:dyDescent="0.3">
      <c r="B13" s="2">
        <v>5</v>
      </c>
      <c r="C13" s="2" t="s">
        <v>7360</v>
      </c>
      <c r="D13" s="4" t="s">
        <v>7361</v>
      </c>
      <c r="E13" s="4" t="s">
        <v>7387</v>
      </c>
      <c r="F13" s="4" t="s">
        <v>7364</v>
      </c>
      <c r="G13" s="2">
        <v>20.52</v>
      </c>
    </row>
    <row r="14" spans="2:7" ht="45.75" customHeight="1" x14ac:dyDescent="0.3">
      <c r="B14" s="2">
        <v>6</v>
      </c>
      <c r="C14" s="2" t="s">
        <v>7374</v>
      </c>
      <c r="D14" s="4" t="s">
        <v>7370</v>
      </c>
      <c r="E14" s="2"/>
      <c r="F14" s="4" t="s">
        <v>7364</v>
      </c>
      <c r="G14" s="2"/>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B1:AE49"/>
  <sheetViews>
    <sheetView showGridLines="0" tabSelected="1" topLeftCell="A6" zoomScale="55" zoomScaleNormal="55" zoomScaleSheetLayoutView="25" zoomScalePageLayoutView="55" workbookViewId="0">
      <selection activeCell="S26" sqref="S26"/>
    </sheetView>
  </sheetViews>
  <sheetFormatPr defaultColWidth="9.109375" defaultRowHeight="14.4" x14ac:dyDescent="0.3"/>
  <cols>
    <col min="1" max="1" width="2.5546875" customWidth="1"/>
    <col min="2" max="2" width="10.6640625" bestFit="1" customWidth="1"/>
    <col min="3" max="3" width="29.21875" customWidth="1"/>
    <col min="4" max="4" width="15.77734375" customWidth="1"/>
    <col min="5" max="8" width="12.5546875" customWidth="1"/>
    <col min="9" max="9" width="15.21875" customWidth="1"/>
    <col min="10" max="10" width="26.5546875" customWidth="1"/>
    <col min="11" max="11" width="9.33203125" customWidth="1"/>
    <col min="12" max="12" width="17.21875" customWidth="1"/>
    <col min="13" max="13" width="14" customWidth="1"/>
    <col min="14" max="14" width="17.109375" customWidth="1"/>
    <col min="15" max="15" width="9.33203125" customWidth="1"/>
    <col min="16" max="16" width="16.44140625" customWidth="1"/>
    <col min="17" max="17" width="13.21875" customWidth="1"/>
    <col min="18" max="18" width="4" customWidth="1"/>
    <col min="19" max="19" width="25.33203125" bestFit="1" customWidth="1"/>
    <col min="20" max="20" width="16.6640625" bestFit="1" customWidth="1"/>
    <col min="21" max="21" width="18.33203125" bestFit="1" customWidth="1"/>
    <col min="22" max="22" width="24.77734375" bestFit="1" customWidth="1"/>
    <col min="23" max="23" width="23.6640625" customWidth="1"/>
    <col min="24" max="24" width="39.44140625" customWidth="1"/>
    <col min="25" max="25" width="14.6640625" customWidth="1"/>
    <col min="26" max="26" width="19.5546875" customWidth="1"/>
    <col min="27" max="27" width="21" customWidth="1"/>
    <col min="28" max="28" width="18.88671875" customWidth="1"/>
    <col min="29" max="29" width="5.44140625" customWidth="1"/>
    <col min="30" max="30" width="24" customWidth="1"/>
    <col min="31" max="31" width="29.44140625" customWidth="1"/>
    <col min="32" max="32" width="26.33203125" customWidth="1"/>
    <col min="33" max="33" width="20.5546875" customWidth="1"/>
  </cols>
  <sheetData>
    <row r="1" spans="2:27" ht="15" customHeight="1" x14ac:dyDescent="0.3"/>
    <row r="2" spans="2:27" ht="15" customHeight="1" x14ac:dyDescent="0.3"/>
    <row r="3" spans="2:27" ht="15" customHeight="1" x14ac:dyDescent="0.3"/>
    <row r="4" spans="2:27" ht="15" customHeight="1" x14ac:dyDescent="0.3"/>
    <row r="5" spans="2:27" ht="15" customHeight="1" x14ac:dyDescent="0.3"/>
    <row r="6" spans="2:27" ht="15" customHeight="1" x14ac:dyDescent="0.3"/>
    <row r="7" spans="2:27" ht="15" customHeight="1" x14ac:dyDescent="0.3"/>
    <row r="8" spans="2:27" ht="14.4" customHeight="1" x14ac:dyDescent="0.3">
      <c r="F8" s="3" t="str">
        <f>"Last Updated: "&amp;TEXT(MAX(raw_data!J:J),"dd-mmm-yy")</f>
        <v>Last Updated: 05-May-02</v>
      </c>
      <c r="G8" s="3"/>
      <c r="H8" s="3"/>
      <c r="I8" s="3" t="s">
        <v>7456</v>
      </c>
      <c r="J8" s="121" t="s">
        <v>7402</v>
      </c>
      <c r="K8" s="2"/>
      <c r="L8" s="3" t="s">
        <v>7375</v>
      </c>
      <c r="M8" s="121" t="s">
        <v>7401</v>
      </c>
      <c r="N8" s="121"/>
      <c r="O8" s="126"/>
      <c r="P8" s="3" t="s">
        <v>7376</v>
      </c>
      <c r="Q8" s="121" t="s">
        <v>7401</v>
      </c>
    </row>
    <row r="9" spans="2:27" ht="12" customHeight="1" x14ac:dyDescent="0.3"/>
    <row r="10" spans="2:27" ht="16.8" customHeight="1" x14ac:dyDescent="0.3"/>
    <row r="11" spans="2:27" ht="16.8" customHeight="1" x14ac:dyDescent="0.3"/>
    <row r="12" spans="2:27" ht="16.2" customHeight="1" x14ac:dyDescent="0.55000000000000004">
      <c r="B12" s="71"/>
      <c r="C12" s="71"/>
      <c r="D12" s="73"/>
      <c r="E12" s="73"/>
      <c r="F12" s="73"/>
      <c r="G12" s="71"/>
      <c r="H12" s="71"/>
      <c r="I12" s="71"/>
      <c r="J12" s="71"/>
      <c r="L12" s="72"/>
      <c r="M12" s="72"/>
      <c r="N12" s="72"/>
      <c r="O12" s="72"/>
      <c r="P12" s="72"/>
      <c r="Q12" s="72"/>
      <c r="R12" s="72"/>
    </row>
    <row r="13" spans="2:27" ht="40.35" customHeight="1" x14ac:dyDescent="0.3">
      <c r="B13" s="129" t="s">
        <v>7377</v>
      </c>
      <c r="C13" s="129" t="s">
        <v>7378</v>
      </c>
      <c r="D13" s="130" t="s">
        <v>7380</v>
      </c>
      <c r="E13" s="129" t="s">
        <v>7421</v>
      </c>
      <c r="F13" s="129" t="s">
        <v>7420</v>
      </c>
      <c r="G13" s="129" t="s">
        <v>7422</v>
      </c>
      <c r="H13" s="129" t="s">
        <v>7423</v>
      </c>
      <c r="I13" s="130" t="s">
        <v>7379</v>
      </c>
      <c r="J13" s="129" t="s">
        <v>7444</v>
      </c>
      <c r="K13" s="58" t="str">
        <f>"MONTH: "&amp;J8&amp;";  "&amp;"QUEUE: "&amp;M8&amp;"; "&amp;"ANALYST: "&amp;Q8</f>
        <v>MONTH: AUGUST;  QUEUE: ALL; ANALYST: ALL</v>
      </c>
      <c r="S13" s="129" t="s">
        <v>7457</v>
      </c>
      <c r="T13" s="129" t="s">
        <v>7453</v>
      </c>
      <c r="U13" s="129" t="s">
        <v>7454</v>
      </c>
      <c r="V13" s="129" t="s">
        <v>7444</v>
      </c>
      <c r="Z13" t="s">
        <v>7431</v>
      </c>
    </row>
    <row r="14" spans="2:27" ht="52.2" customHeight="1" x14ac:dyDescent="0.3">
      <c r="B14" s="128" t="s">
        <v>7381</v>
      </c>
      <c r="C14" s="56" t="s">
        <v>7355</v>
      </c>
      <c r="D14" s="75" t="str">
        <f>IF(OR(E14="-",F14="-"),"-",IF(E14&gt;F14,Settiings!J3,IF(E14&lt;F14,Settiings!J2,IF(E14=F14,Settiings!J4))))</f>
        <v>↑</v>
      </c>
      <c r="E14" s="136">
        <f>IFERROR(IF(AND($M$8="All",$Q$8="All" ),COUNTIFS(tbl_raw_data[updated_month],$J$8,tbl_raw_data[updated_outcome],"APPROVE",tbl_raw_data[WEEK],E13),
IF(AND($M$8&lt;&gt;"All",$Q$8&lt;&gt;"All"),COUNTIFS(tbl_raw_data[updated_month],$J$8,tbl_raw_data[updated_queue],$M$8,tbl_raw_data[Analyst name],$Q$8,tbl_raw_data[updated_outcome],"APPROVE",tbl_raw_data[WEEK],E13),
IF($M$8="All",COUNTIFS(tbl_raw_data[updated_month],$J$8,tbl_raw_data[Analyst name],$Q$8,tbl_raw_data[updated_outcome],"APPROVE",tbl_raw_data[WEEK],E13),IF($Q$8="All",COUNTIFS(tbl_raw_data[updated_month],$J$8,tbl_raw_data[updated_queue],$M$8,tbl_raw_data[updated_outcome],"APPROVE",tbl_raw_data[WEEK],E13)))))/
IF(AND($M$8="All",$Q$8="All" ),COUNTIFS(tbl_raw_data[updated_month],$J$8,tbl_raw_data[WEEK],E13),
IF(AND($M$8&lt;&gt;"All",$Q$8&lt;&gt;"All"),COUNTIFS(tbl_raw_data[updated_month],$J$8,tbl_raw_data[updated_queue],$M$8,tbl_raw_data[Analyst name],$Q$8,tbl_raw_data[WEEK],E13),
IF($M$8="All",COUNTIFS(tbl_raw_data[updated_month],$J$8,tbl_raw_data[Analyst name],$Q$8,tbl_raw_data[WEEK],E13),IF($Q$8="All",COUNTIFS(tbl_raw_data[updated_month],$J$8,tbl_raw_data[updated_queue],$M$8,tbl_raw_data[WEEK],E13))))),"-")</f>
        <v>0.57015457788347201</v>
      </c>
      <c r="F14" s="136">
        <f>IFERROR(IF(AND($M$8="All",$Q$8="All" ),COUNTIFS(tbl_raw_data[updated_month],$J$8,tbl_raw_data[updated_outcome],"APPROVE",tbl_raw_data[WEEK],F13),
IF(AND($M$8&lt;&gt;"All",$Q$8&lt;&gt;"All"),COUNTIFS(tbl_raw_data[updated_month],$J$8,tbl_raw_data[updated_queue],$M$8,tbl_raw_data[Analyst name],$Q$8,tbl_raw_data[updated_outcome],"APPROVE",tbl_raw_data[WEEK],F13),
IF($M$8="All",COUNTIFS(tbl_raw_data[updated_month],$J$8,tbl_raw_data[Analyst name],$Q$8,tbl_raw_data[updated_outcome],"APPROVE",tbl_raw_data[WEEK],F13),IF($Q$8="All",COUNTIFS(tbl_raw_data[updated_month],$J$8,tbl_raw_data[updated_queue],$M$8,tbl_raw_data[updated_outcome],"APPROVE",tbl_raw_data[WEEK],F13)))))/
IF(AND($M$8="All",$Q$8="All" ),COUNTIFS(tbl_raw_data[updated_month],$J$8,tbl_raw_data[WEEK],F13),
IF(AND($M$8&lt;&gt;"All",$Q$8&lt;&gt;"All"),COUNTIFS(tbl_raw_data[updated_month],$J$8,tbl_raw_data[updated_queue],$M$8,tbl_raw_data[Analyst name],$Q$8,tbl_raw_data[WEEK],F13),
IF($M$8="All",COUNTIFS(tbl_raw_data[updated_month],$J$8,tbl_raw_data[Analyst name],$Q$8,tbl_raw_data[WEEK],F13),IF($Q$8="All",COUNTIFS(tbl_raw_data[updated_month],$J$8,tbl_raw_data[updated_queue],$M$8,tbl_raw_data[WEEK],F13))))),"-")</f>
        <v>0.53585196607555896</v>
      </c>
      <c r="G14" s="136">
        <f>IFERROR(IF(AND($M$8="All",$Q$8="All" ),COUNTIFS(tbl_raw_data[updated_month],$J$8,tbl_raw_data[updated_outcome],"APPROVE",tbl_raw_data[WEEK],G13),
IF(AND($M$8&lt;&gt;"All",$Q$8&lt;&gt;"All"),COUNTIFS(tbl_raw_data[updated_month],$J$8,tbl_raw_data[updated_queue],$M$8,tbl_raw_data[Analyst name],$Q$8,tbl_raw_data[updated_outcome],"APPROVE",tbl_raw_data[WEEK],G13),
IF($M$8="All",COUNTIFS(tbl_raw_data[updated_month],$J$8,tbl_raw_data[Analyst name],$Q$8,tbl_raw_data[updated_outcome],"APPROVE",tbl_raw_data[WEEK],G13),IF($Q$8="All",COUNTIFS(tbl_raw_data[updated_month],$J$8,tbl_raw_data[updated_queue],$M$8,tbl_raw_data[updated_outcome],"APPROVE",tbl_raw_data[WEEK],G13)))))/
IF(AND($M$8="All",$Q$8="All" ),COUNTIFS(tbl_raw_data[updated_month],$J$8,tbl_raw_data[WEEK],G13),
IF(AND($M$8&lt;&gt;"All",$Q$8&lt;&gt;"All"),COUNTIFS(tbl_raw_data[updated_month],$J$8,tbl_raw_data[updated_queue],$M$8,tbl_raw_data[Analyst name],$Q$8,tbl_raw_data[WEEK],G13),
IF($M$8="All",COUNTIFS(tbl_raw_data[updated_month],$J$8,tbl_raw_data[Analyst name],$Q$8,tbl_raw_data[WEEK],G13),IF($Q$8="All",COUNTIFS(tbl_raw_data[updated_month],$J$8,tbl_raw_data[updated_queue],$M$8,tbl_raw_data[WEEK],G13))))),"-")</f>
        <v>0.54039215686274511</v>
      </c>
      <c r="H14" s="136">
        <f>IFERROR(IF(AND($M$8="All",$Q$8="All" ),COUNTIFS(tbl_raw_data[updated_month],$J$8,tbl_raw_data[updated_outcome],"APPROVE",tbl_raw_data[WEEK],H13),
IF(AND($M$8&lt;&gt;"All",$Q$8&lt;&gt;"All"),COUNTIFS(tbl_raw_data[updated_month],$J$8,tbl_raw_data[updated_queue],$M$8,tbl_raw_data[Analyst name],$Q$8,tbl_raw_data[updated_outcome],"APPROVE",tbl_raw_data[WEEK],H13),
IF($M$8="All",COUNTIFS(tbl_raw_data[updated_month],$J$8,tbl_raw_data[Analyst name],$Q$8,tbl_raw_data[updated_outcome],"APPROVE",tbl_raw_data[WEEK],H13),IF($Q$8="All",COUNTIFS(tbl_raw_data[updated_month],$J$8,tbl_raw_data[updated_queue],$M$8,tbl_raw_data[updated_outcome],"APPROVE",tbl_raw_data[WEEK],H13)))))/
IF(AND($M$8="All",$Q$8="All" ),COUNTIFS(tbl_raw_data[updated_month],$J$8,tbl_raw_data[WEEK],H13),
IF(AND($M$8&lt;&gt;"All",$Q$8&lt;&gt;"All"),COUNTIFS(tbl_raw_data[updated_month],$J$8,tbl_raw_data[updated_queue],$M$8,tbl_raw_data[Analyst name],$Q$8,tbl_raw_data[WEEK],H13),
IF($M$8="All",COUNTIFS(tbl_raw_data[updated_month],$J$8,tbl_raw_data[Analyst name],$Q$8,tbl_raw_data[WEEK],H13),IF($Q$8="All",COUNTIFS(tbl_raw_data[updated_month],$J$8,tbl_raw_data[updated_queue],$M$8,tbl_raw_data[WEEK],H13))))),"-")</f>
        <v>0.59728506787330315</v>
      </c>
      <c r="I14" s="137" t="s">
        <v>7424</v>
      </c>
      <c r="J14" s="56"/>
      <c r="K14" s="57">
        <f>IF(AND($M$8="All",$Q$8="All" ),COUNTIFS(tbl_raw_data[updated_month],$J$8,tbl_raw_data[updated_outcome],"APPROVE"),
IF(AND($M$8&lt;&gt;"All",$Q$8&lt;&gt;"All"),COUNTIFS(tbl_raw_data[updated_month],$J$8,tbl_raw_data[updated_queue],$M$8,tbl_raw_data[Analyst name],$Q$8,tbl_raw_data[updated_outcome],"APPROVE"),
IF($M$8="All",COUNTIFS(tbl_raw_data[updated_month],$J$8,tbl_raw_data[Analyst name],$Q$8,tbl_raw_data[updated_outcome],"APPROVE"),IF($Q$8="All",COUNTIFS(tbl_raw_data[updated_month],$J$8,tbl_raw_data[updated_queue],$M$8,tbl_raw_data[updated_outcome],"APPROVE")))))/
IF(AND($M$8="All",$Q$8="All" ),COUNTIFS(tbl_raw_data[updated_month],$J$8),
IF(AND($M$8&lt;&gt;"All",$Q$8&lt;&gt;"All"),COUNTIFS(tbl_raw_data[updated_month],$J$8,tbl_raw_data[updated_queue],$M$8,tbl_raw_data[Analyst name],$Q$8),
IF($M$8="All",COUNTIFS(tbl_raw_data[updated_month],$J$8,tbl_raw_data[Analyst name],$Q$8),IF($Q$8="All",COUNTIFS(tbl_raw_data[updated_month],$J$8,tbl_raw_data[updated_queue],$M$8)))))</f>
        <v>0.56182795698924726</v>
      </c>
      <c r="S14" s="114" t="s">
        <v>7451</v>
      </c>
      <c r="T14" s="115">
        <f>IF(AND($M$8="All",$Q$8="All" ),COUNTIFS(tbl_raw_data[updated_month],$J$8,tbl_raw_data[Updated_Message],S14),
IF(AND($M$8&lt;&gt;"All",$Q$8&lt;&gt;"All"),COUNTIFS(tbl_raw_data[updated_month],$J$8,tbl_raw_data[updated_queue],$M$8,tbl_raw_data[Analyst name],$Q$8,tbl_raw_data[Updated_Message],S14),
IF($M$8="All",COUNTIFS(tbl_raw_data[updated_month],$J$8,tbl_raw_data[Analyst name],$Q$8,tbl_raw_data[Updated_Message],S14),
IF($Q$8="All",COUNTIFS(tbl_raw_data[updated_month],$J$8,tbl_raw_data[updated_queue],$M$8,tbl_raw_data[Updated_Message],S14)))))</f>
        <v>1087</v>
      </c>
      <c r="U14" s="116">
        <f t="shared" ref="U14:U19" si="0">T14/$T$20</f>
        <v>0.62941517081644471</v>
      </c>
      <c r="V14" s="120"/>
    </row>
    <row r="15" spans="2:27" ht="52.2" customHeight="1" x14ac:dyDescent="0.3">
      <c r="B15" s="128" t="s">
        <v>7382</v>
      </c>
      <c r="C15" s="56" t="s">
        <v>7357</v>
      </c>
      <c r="D15" s="75" t="str">
        <f>IF(OR(E15="-",F15="-"),"-",IF(E15&gt;F15,Settiings!J2,IF(E15&lt;F15,Settiings!J3,IF(E15=F15,Settiings!J4))))</f>
        <v>↑</v>
      </c>
      <c r="E15" s="76">
        <f>IFERROR(IF(AND($M$8="All",$Q$8="All" ),COUNTIFS(tbl_raw_data[updated_month],$J$8,tbl_raw_data[updated_outcome],"DECLINE",tbl_raw_data[WEEK],E13),IF(AND($M$8&lt;&gt;"All",$Q$8&lt;&gt;"All"),COUNTIFS(tbl_raw_data[updated_month],$J$8,tbl_raw_data[updated_queue],$M$8,tbl_raw_data[Analyst name],$Q$8,tbl_raw_data[updated_outcome],"DECLINE",tbl_raw_data[WEEK],E13),IF($M$8="All",COUNTIFS(tbl_raw_data[updated_month],$J$8,tbl_raw_data[Analyst name],$Q$8,tbl_raw_data[updated_outcome],"DECLINE",tbl_raw_data[WEEK],E13),IF($Q$8="All",COUNTIFS(tbl_raw_data[updated_month],$J$8,tbl_raw_data[updated_queue],$M$8,tbl_raw_data[updated_outcome],"DECLINE",tbl_raw_data[WEEK],E13)))))/IF(AND($M$8="All",$Q$8="All" ),COUNTIFS(tbl_raw_data[updated_month],$J$8,tbl_raw_data[WEEK],E13),IF(AND($M$8&lt;&gt;"All",$Q$8&lt;&gt;"All"),COUNTIFS(tbl_raw_data[updated_month],$J$8,tbl_raw_data[updated_queue],$M$8,tbl_raw_data[Analyst name],$Q$8,tbl_raw_data[WEEK],E13),IF($M$8="All",COUNTIFS(tbl_raw_data[updated_month],$J$8,tbl_raw_data[Analyst name],$Q$8,tbl_raw_data[WEEK],E13),IF($Q$8="All",COUNTIFS(tbl_raw_data[updated_month],$J$8,tbl_raw_data[updated_queue],$M$8,tbl_raw_data[WEEK],E13))))),"-")</f>
        <v>0.13317479191438764</v>
      </c>
      <c r="F15" s="76">
        <f>IFERROR(IF(AND($M$8="All",$Q$8="All" ),COUNTIFS(tbl_raw_data[updated_month],$J$8,tbl_raw_data[updated_outcome],"DECLINE",tbl_raw_data[WEEK],F13),IF(AND($M$8&lt;&gt;"All",$Q$8&lt;&gt;"All"),COUNTIFS(tbl_raw_data[updated_month],$J$8,tbl_raw_data[updated_queue],$M$8,tbl_raw_data[Analyst name],$Q$8,tbl_raw_data[updated_outcome],"DECLINE",tbl_raw_data[WEEK],F13),IF($M$8="All",COUNTIFS(tbl_raw_data[updated_month],$J$8,tbl_raw_data[Analyst name],$Q$8,tbl_raw_data[updated_outcome],"DECLINE",tbl_raw_data[WEEK],F13),IF($Q$8="All",COUNTIFS(tbl_raw_data[updated_month],$J$8,tbl_raw_data[updated_queue],$M$8,tbl_raw_data[updated_outcome],"DECLINE",tbl_raw_data[WEEK],F13)))))/IF(AND($M$8="All",$Q$8="All" ),COUNTIFS(tbl_raw_data[updated_month],$J$8,tbl_raw_data[WEEK],F13),IF(AND($M$8&lt;&gt;"All",$Q$8&lt;&gt;"All"),COUNTIFS(tbl_raw_data[updated_month],$J$8,tbl_raw_data[updated_queue],$M$8,tbl_raw_data[Analyst name],$Q$8,tbl_raw_data[WEEK],F13),IF($M$8="All",COUNTIFS(tbl_raw_data[updated_month],$J$8,tbl_raw_data[Analyst name],$Q$8,tbl_raw_data[WEEK],F13),IF($Q$8="All",COUNTIFS(tbl_raw_data[updated_month],$J$8,tbl_raw_data[updated_queue],$M$8,tbl_raw_data[WEEK],F13))))),"-")</f>
        <v>0.15343099460292983</v>
      </c>
      <c r="G15" s="76">
        <f>IFERROR(IF(AND($M$8="All",$Q$8="All" ),COUNTIFS(tbl_raw_data[updated_month],$J$8,tbl_raw_data[updated_outcome],"DECLINE",tbl_raw_data[WEEK],G13),IF(AND($M$8&lt;&gt;"All",$Q$8&lt;&gt;"All"),COUNTIFS(tbl_raw_data[updated_month],$J$8,tbl_raw_data[updated_queue],$M$8,tbl_raw_data[Analyst name],$Q$8,tbl_raw_data[updated_outcome],"DECLINE",tbl_raw_data[WEEK],G13),IF($M$8="All",COUNTIFS(tbl_raw_data[updated_month],$J$8,tbl_raw_data[Analyst name],$Q$8,tbl_raw_data[updated_outcome],"DECLINE",tbl_raw_data[WEEK],G13),IF($Q$8="All",COUNTIFS(tbl_raw_data[updated_month],$J$8,tbl_raw_data[updated_queue],$M$8,tbl_raw_data[updated_outcome],"DECLINE",tbl_raw_data[WEEK],G13)))))/IF(AND($M$8="All",$Q$8="All" ),COUNTIFS(tbl_raw_data[updated_month],$J$8,tbl_raw_data[WEEK],G13),IF(AND($M$8&lt;&gt;"All",$Q$8&lt;&gt;"All"),COUNTIFS(tbl_raw_data[updated_month],$J$8,tbl_raw_data[updated_queue],$M$8,tbl_raw_data[Analyst name],$Q$8,tbl_raw_data[WEEK],G13),IF($M$8="All",COUNTIFS(tbl_raw_data[updated_month],$J$8,tbl_raw_data[Analyst name],$Q$8,tbl_raw_data[WEEK],G13),IF($Q$8="All",COUNTIFS(tbl_raw_data[updated_month],$J$8,tbl_raw_data[updated_queue],$M$8,tbl_raw_data[WEEK],G13))))),"-")</f>
        <v>0.12</v>
      </c>
      <c r="H15" s="76">
        <f>IFERROR(IF(AND($M$8="All",$Q$8="All" ),COUNTIFS(tbl_raw_data[updated_month],$J$8,tbl_raw_data[updated_outcome],"DECLINE",tbl_raw_data[WEEK],H13),IF(AND($M$8&lt;&gt;"All",$Q$8&lt;&gt;"All"),COUNTIFS(tbl_raw_data[updated_month],$J$8,tbl_raw_data[updated_queue],$M$8,tbl_raw_data[Analyst name],$Q$8,tbl_raw_data[updated_outcome],"DECLINE",tbl_raw_data[WEEK],H13),IF($M$8="All",COUNTIFS(tbl_raw_data[updated_month],$J$8,tbl_raw_data[Analyst name],$Q$8,tbl_raw_data[updated_outcome],"DECLINE",tbl_raw_data[WEEK],H13),IF($Q$8="All",COUNTIFS(tbl_raw_data[updated_month],$J$8,tbl_raw_data[updated_queue],$M$8,tbl_raw_data[updated_outcome],"DECLINE",tbl_raw_data[WEEK],H13)))))/IF(AND($M$8="All",$Q$8="All" ),COUNTIFS(tbl_raw_data[updated_month],$J$8,tbl_raw_data[WEEK],H13),IF(AND($M$8&lt;&gt;"All",$Q$8&lt;&gt;"All"),COUNTIFS(tbl_raw_data[updated_month],$J$8,tbl_raw_data[updated_queue],$M$8,tbl_raw_data[Analyst name],$Q$8,tbl_raw_data[WEEK],H13),IF($M$8="All",COUNTIFS(tbl_raw_data[updated_month],$J$8,tbl_raw_data[Analyst name],$Q$8,tbl_raw_data[WEEK],H13),IF($Q$8="All",COUNTIFS(tbl_raw_data[updated_month],$J$8,tbl_raw_data[updated_queue],$M$8,tbl_raw_data[WEEK],H13))))),"-")</f>
        <v>0.10708898944193061</v>
      </c>
      <c r="I15" s="137" t="s">
        <v>7425</v>
      </c>
      <c r="J15" s="56"/>
      <c r="K15" s="57">
        <f>IF(AND($M$8="All",$Q$8="All" ),COUNTIFS(tbl_raw_data[updated_month],$J$8,tbl_raw_data[updated_outcome],"DECLINE"),IF(AND($M$8&lt;&gt;"All",$Q$8&lt;&gt;"All"),COUNTIFS(tbl_raw_data[updated_month],$J$8,tbl_raw_data[updated_queue],$M$8,tbl_raw_data[Analyst name],$Q$8,tbl_raw_data[updated_outcome],"DECLINE"),IF($M$8="All",COUNTIFS(tbl_raw_data[updated_month],$J$8,tbl_raw_data[Analyst name],$Q$8,tbl_raw_data[updated_outcome],"DECLINE"),IF($Q$8="All",COUNTIFS(tbl_raw_data[updated_month],$J$8,tbl_raw_data[updated_queue],$M$8,tbl_raw_data[updated_outcome],"DECLINE")))))/IF(AND($M$8="All",$Q$8="All" ),COUNTIFS(tbl_raw_data[updated_month],$J$8),IF(AND($M$8&lt;&gt;"All",$Q$8&lt;&gt;"All"),COUNTIFS(tbl_raw_data[updated_month],$J$8,tbl_raw_data[updated_queue],$M$8,tbl_raw_data[Analyst name],$Q$8),IF($M$8="All",COUNTIFS(tbl_raw_data[updated_month],$J$8,tbl_raw_data[Analyst name],$Q$8),IF($Q$8="All",COUNTIFS(tbl_raw_data[updated_month],$J$8,tbl_raw_data[updated_queue],$M$8)))))</f>
        <v>0.12867383512544803</v>
      </c>
      <c r="S15" s="117" t="s">
        <v>7447</v>
      </c>
      <c r="T15" s="115">
        <f>IF(AND($M$8="All",$Q$8="All" ),COUNTIFS(tbl_raw_data[updated_month],$J$8,tbl_raw_data[Updated_Message],S15),
IF(AND($M$8&lt;&gt;"All",$Q$8&lt;&gt;"All"),COUNTIFS(tbl_raw_data[updated_month],$J$8,tbl_raw_data[updated_queue],$M$8,tbl_raw_data[Analyst name],$Q$8,tbl_raw_data[Updated_Message],S15),
IF($M$8="All",COUNTIFS(tbl_raw_data[updated_month],$J$8,tbl_raw_data[Analyst name],$Q$8,tbl_raw_data[Updated_Message],S15),
IF($Q$8="All",COUNTIFS(tbl_raw_data[updated_month],$J$8,tbl_raw_data[updated_queue],$M$8,tbl_raw_data[Updated_Message],S15)))))</f>
        <v>117</v>
      </c>
      <c r="U15" s="116">
        <f t="shared" si="0"/>
        <v>6.7747539085118699E-2</v>
      </c>
      <c r="V15" s="120"/>
      <c r="Z15" t="s">
        <v>7431</v>
      </c>
      <c r="AA15" s="89"/>
    </row>
    <row r="16" spans="2:27" ht="52.2" customHeight="1" x14ac:dyDescent="0.4">
      <c r="B16" s="128" t="s">
        <v>7383</v>
      </c>
      <c r="C16" s="56" t="s">
        <v>7359</v>
      </c>
      <c r="D16" s="75" t="str">
        <f>IF(OR(E16="-",F16="-"),"-",IF(E16&gt;F16,Settiings!J2,IF(E16&lt;F16,Settiings!J3,IF(E16=F16,Settiings!J4))))</f>
        <v>↑</v>
      </c>
      <c r="E16" s="76">
        <f>IFERROR(IF(AND($M$8="All",$Q$8="All" ),COUNTIFS(tbl_raw_data[updated_month],$J$8,tbl_raw_data[updated_outcome],"WITHDRAW",tbl_raw_data[WEEK],E13),IF(AND($M$8&lt;&gt;"All",$Q$8&lt;&gt;"All"),COUNTIFS(tbl_raw_data[updated_month],$J$8,tbl_raw_data[updated_queue],$M$8,tbl_raw_data[Analyst name],$Q$8,tbl_raw_data[updated_outcome],"WITHDRAW",tbl_raw_data[WEEK],E13),IF($M$8="All",COUNTIFS(tbl_raw_data[updated_month],$J$8,tbl_raw_data[Analyst name],$Q$8,tbl_raw_data[updated_outcome],"WITHDRAW",tbl_raw_data[WEEK],E13),IF($Q$8="All",COUNTIFS(tbl_raw_data[updated_month],$J$8,tbl_raw_data[updated_queue],$M$8,tbl_raw_data[updated_outcome],"WITHDRAW",tbl_raw_data[WEEK],E13)))))/IF(AND($M$8="All",$Q$8="All" ),COUNTIFS(tbl_raw_data[updated_month],$J$8,tbl_raw_data[WEEK],E13),IF(AND($M$8&lt;&gt;"All",$Q$8&lt;&gt;"All"),COUNTIFS(tbl_raw_data[updated_month],$J$8,tbl_raw_data[updated_queue],$M$8,tbl_raw_data[Analyst name],$Q$8,tbl_raw_data[WEEK],E13),IF($M$8="All",COUNTIFS(tbl_raw_data[updated_month],$J$8,tbl_raw_data[Analyst name],$Q$8,tbl_raw_data[WEEK],E13),IF($Q$8="All",COUNTIFS(tbl_raw_data[updated_month],$J$8,tbl_raw_data[updated_queue],$M$8,tbl_raw_data[WEEK],E13))))),"-")</f>
        <v>0.2966706302021403</v>
      </c>
      <c r="F16" s="76">
        <f>IFERROR(IF(AND($M$8="All",$Q$8="All" ),COUNTIFS(tbl_raw_data[updated_month],$J$8,tbl_raw_data[updated_outcome],"WITHDRAW",tbl_raw_data[WEEK],F13),IF(AND($M$8&lt;&gt;"All",$Q$8&lt;&gt;"All"),COUNTIFS(tbl_raw_data[updated_month],$J$8,tbl_raw_data[updated_queue],$M$8,tbl_raw_data[Analyst name],$Q$8,tbl_raw_data[updated_outcome],"WITHDRAW",tbl_raw_data[WEEK],F13),IF($M$8="All",COUNTIFS(tbl_raw_data[updated_month],$J$8,tbl_raw_data[Analyst name],$Q$8,tbl_raw_data[updated_outcome],"WITHDRAW",tbl_raw_data[WEEK],F13),IF($Q$8="All",COUNTIFS(tbl_raw_data[updated_month],$J$8,tbl_raw_data[updated_queue],$M$8,tbl_raw_data[updated_outcome],"WITHDRAW",tbl_raw_data[WEEK],F13)))))/IF(AND($M$8="All",$Q$8="All" ),COUNTIFS(tbl_raw_data[updated_month],$J$8,tbl_raw_data[WEEK],F13),IF(AND($M$8&lt;&gt;"All",$Q$8&lt;&gt;"All"),COUNTIFS(tbl_raw_data[updated_month],$J$8,tbl_raw_data[updated_queue],$M$8,tbl_raw_data[Analyst name],$Q$8,tbl_raw_data[WEEK],F13),IF($M$8="All",COUNTIFS(tbl_raw_data[updated_month],$J$8,tbl_raw_data[Analyst name],$Q$8,tbl_raw_data[WEEK],F13),IF($Q$8="All",COUNTIFS(tbl_raw_data[updated_month],$J$8,tbl_raw_data[updated_queue],$M$8,tbl_raw_data[WEEK],F13))))),"-")</f>
        <v>0.31071703932151118</v>
      </c>
      <c r="G16" s="76">
        <f>IFERROR(IF(AND($M$8="All",$Q$8="All" ),COUNTIFS(tbl_raw_data[updated_month],$J$8,tbl_raw_data[updated_outcome],"WITHDRAW",tbl_raw_data[WEEK],G13),IF(AND($M$8&lt;&gt;"All",$Q$8&lt;&gt;"All"),COUNTIFS(tbl_raw_data[updated_month],$J$8,tbl_raw_data[updated_queue],$M$8,tbl_raw_data[Analyst name],$Q$8,tbl_raw_data[updated_outcome],"WITHDRAW",tbl_raw_data[WEEK],G13),IF($M$8="All",COUNTIFS(tbl_raw_data[updated_month],$J$8,tbl_raw_data[Analyst name],$Q$8,tbl_raw_data[updated_outcome],"WITHDRAW",tbl_raw_data[WEEK],G13),IF($Q$8="All",COUNTIFS(tbl_raw_data[updated_month],$J$8,tbl_raw_data[updated_queue],$M$8,tbl_raw_data[updated_outcome],"WITHDRAW",tbl_raw_data[WEEK],G13)))))/IF(AND($M$8="All",$Q$8="All" ),COUNTIFS(tbl_raw_data[updated_month],$J$8,tbl_raw_data[WEEK],G13),IF(AND($M$8&lt;&gt;"All",$Q$8&lt;&gt;"All"),COUNTIFS(tbl_raw_data[updated_month],$J$8,tbl_raw_data[updated_queue],$M$8,tbl_raw_data[Analyst name],$Q$8,tbl_raw_data[WEEK],G13),IF($M$8="All",COUNTIFS(tbl_raw_data[updated_month],$J$8,tbl_raw_data[Analyst name],$Q$8,tbl_raw_data[WEEK],G13),IF($Q$8="All",COUNTIFS(tbl_raw_data[updated_month],$J$8,tbl_raw_data[updated_queue],$M$8,tbl_raw_data[WEEK],G13))))),"-")</f>
        <v>0.33960784313725489</v>
      </c>
      <c r="H16" s="76">
        <f>IFERROR(IF(AND($M$8="All",$Q$8="All" ),COUNTIFS(tbl_raw_data[updated_month],$J$8,tbl_raw_data[updated_outcome],"WITHDRAW",tbl_raw_data[WEEK],H13),IF(AND($M$8&lt;&gt;"All",$Q$8&lt;&gt;"All"),COUNTIFS(tbl_raw_data[updated_month],$J$8,tbl_raw_data[updated_queue],$M$8,tbl_raw_data[Analyst name],$Q$8,tbl_raw_data[updated_outcome],"WITHDRAW",tbl_raw_data[WEEK],H13),IF($M$8="All",COUNTIFS(tbl_raw_data[updated_month],$J$8,tbl_raw_data[Analyst name],$Q$8,tbl_raw_data[updated_outcome],"WITHDRAW",tbl_raw_data[WEEK],H13),IF($Q$8="All",COUNTIFS(tbl_raw_data[updated_month],$J$8,tbl_raw_data[updated_queue],$M$8,tbl_raw_data[updated_outcome],"WITHDRAW",tbl_raw_data[WEEK],H13)))))/IF(AND($M$8="All",$Q$8="All" ),COUNTIFS(tbl_raw_data[updated_month],$J$8,tbl_raw_data[WEEK],H13),IF(AND($M$8&lt;&gt;"All",$Q$8&lt;&gt;"All"),COUNTIFS(tbl_raw_data[updated_month],$J$8,tbl_raw_data[updated_queue],$M$8,tbl_raw_data[Analyst name],$Q$8,tbl_raw_data[WEEK],H13),IF($M$8="All",COUNTIFS(tbl_raw_data[updated_month],$J$8,tbl_raw_data[Analyst name],$Q$8,tbl_raw_data[WEEK],H13),IF($Q$8="All",COUNTIFS(tbl_raw_data[updated_month],$J$8,tbl_raw_data[updated_queue],$M$8,tbl_raw_data[WEEK],H13))))),"-")</f>
        <v>0.29562594268476622</v>
      </c>
      <c r="I16" s="137" t="s">
        <v>7425</v>
      </c>
      <c r="J16" s="56"/>
      <c r="K16" s="57">
        <f>IF(AND($M$8="All",$Q$8="All" ),COUNTIFS(tbl_raw_data[updated_month],$J$8,tbl_raw_data[updated_outcome],"WITHDRAW"),IF(AND($M$8&lt;&gt;"All",$Q$8&lt;&gt;"All"),COUNTIFS(tbl_raw_data[updated_month],$J$8,tbl_raw_data[updated_queue],$M$8,tbl_raw_data[Analyst name],$Q$8,tbl_raw_data[updated_outcome],"WITHDRAW"),IF($M$8="All",COUNTIFS(tbl_raw_data[updated_month],$J$8,tbl_raw_data[Analyst name],$Q$8,tbl_raw_data[updated_outcome],"WITHDRAW"),IF($Q$8="All",COUNTIFS(tbl_raw_data[updated_month],$J$8,tbl_raw_data[updated_queue],$M$8,tbl_raw_data[updated_outcome],"WITHDRAW")))))/IF(AND($M$8="All",$Q$8="All" ),COUNTIFS(tbl_raw_data[updated_month],$J$8),IF(AND($M$8&lt;&gt;"All",$Q$8&lt;&gt;"All"),COUNTIFS(tbl_raw_data[updated_month],$J$8,tbl_raw_data[updated_queue],$M$8,tbl_raw_data[Analyst name],$Q$8),IF($M$8="All",COUNTIFS(tbl_raw_data[updated_month],$J$8,tbl_raw_data[Analyst name],$Q$8),IF($Q$8="All",COUNTIFS(tbl_raw_data[updated_month],$J$8,tbl_raw_data[updated_queue],$M$8)))))</f>
        <v>0.30949820788530463</v>
      </c>
      <c r="S16" s="118" t="s">
        <v>7449</v>
      </c>
      <c r="T16" s="115">
        <f>IF(AND($M$8="All",$Q$8="All" ),COUNTIFS(tbl_raw_data[updated_month],$J$8,tbl_raw_data[Updated_Message],S16),
IF(AND($M$8&lt;&gt;"All",$Q$8&lt;&gt;"All"),COUNTIFS(tbl_raw_data[updated_month],$J$8,tbl_raw_data[updated_queue],$M$8,tbl_raw_data[Analyst name],$Q$8,tbl_raw_data[Updated_Message],S16),
IF($M$8="All",COUNTIFS(tbl_raw_data[updated_month],$J$8,tbl_raw_data[Analyst name],$Q$8,tbl_raw_data[Updated_Message],S16),
IF($Q$8="All",COUNTIFS(tbl_raw_data[updated_month],$J$8,tbl_raw_data[updated_queue],$M$8,tbl_raw_data[Updated_Message],S16)))))</f>
        <v>336</v>
      </c>
      <c r="U16" s="116">
        <f t="shared" si="0"/>
        <v>0.19455703532136653</v>
      </c>
      <c r="V16" s="120"/>
      <c r="Y16" t="s">
        <v>7431</v>
      </c>
      <c r="AA16" s="90" t="s">
        <v>7431</v>
      </c>
    </row>
    <row r="17" spans="2:27" ht="52.2" customHeight="1" x14ac:dyDescent="0.3">
      <c r="B17" s="128" t="s">
        <v>7384</v>
      </c>
      <c r="C17" s="127" t="s">
        <v>7358</v>
      </c>
      <c r="D17" s="75" t="str">
        <f>IF(OR(E17="-",F17="-"),"-",IF(E17&gt;F17,Settiings!J3,IF(E17&lt;F17,Settiings!J2,IF(E17=F17,Settiings!J4))))</f>
        <v>↓</v>
      </c>
      <c r="E17" s="76">
        <f>IFERROR(IF(AND($M$8="All",$Q$8="All" ),COUNTIFS(tbl_raw_data[updated_month],$J$8,tbl_raw_data[sla_met_not_met],"SLA_MET",tbl_raw_data[WEEK],E13),IF(AND($M$8&lt;&gt;"All",$Q$8&lt;&gt;"All"),COUNTIFS(tbl_raw_data[updated_month],$J$8,tbl_raw_data[updated_queue],$M$8,tbl_raw_data[Analyst name],$Q$8,tbl_raw_data[sla_met_not_met],"SLA_MET",tbl_raw_data[WEEK],E13),IF($M$8="All",COUNTIFS(tbl_raw_data[updated_month],$J$8,tbl_raw_data[Analyst name],$Q$8,tbl_raw_data[sla_met_not_met],"SLA_MET",tbl_raw_data[WEEK],E13),IF($Q$8="All",COUNTIFS(tbl_raw_data[updated_month],$J$8,tbl_raw_data[updated_queue],$M$8,tbl_raw_data[sla_met_not_met],"SLA_MET",tbl_raw_data[WEEK],E13)))))/IF(AND($M$8="All",$Q$8="All" ),COUNTIFS(tbl_raw_data[updated_month],$J$8,tbl_raw_data[WEEK],E13),IF(AND($M$8&lt;&gt;"All",$Q$8&lt;&gt;"All"),COUNTIFS(tbl_raw_data[updated_month],$J$8,tbl_raw_data[updated_queue],$M$8,tbl_raw_data[Analyst name],$Q$8,tbl_raw_data[WEEK],E13),IF($M$8="All",COUNTIFS(tbl_raw_data[updated_month],$J$8,tbl_raw_data[Analyst name],$Q$8,tbl_raw_data[WEEK],E13),IF($Q$8="All",COUNTIFS(tbl_raw_data[updated_month],$J$8,tbl_raw_data[updated_queue],$M$8,tbl_raw_data[WEEK],E13))))),"-")</f>
        <v>0.85315101070154575</v>
      </c>
      <c r="F17" s="76">
        <f>IFERROR(IF(AND($M$8="All",$Q$8="All" ),COUNTIFS(tbl_raw_data[updated_month],$J$8,tbl_raw_data[sla_met_not_met],"SLA_MET",tbl_raw_data[WEEK],F13),IF(AND($M$8&lt;&gt;"All",$Q$8&lt;&gt;"All"),COUNTIFS(tbl_raw_data[updated_month],$J$8,tbl_raw_data[updated_queue],$M$8,tbl_raw_data[Analyst name],$Q$8,tbl_raw_data[sla_met_not_met],"SLA_MET",tbl_raw_data[WEEK],F13),IF($M$8="All",COUNTIFS(tbl_raw_data[updated_month],$J$8,tbl_raw_data[Analyst name],$Q$8,tbl_raw_data[sla_met_not_met],"SLA_MET",tbl_raw_data[WEEK],F13),IF($Q$8="All",COUNTIFS(tbl_raw_data[updated_month],$J$8,tbl_raw_data[updated_queue],$M$8,tbl_raw_data[sla_met_not_met],"SLA_MET",tbl_raw_data[WEEK],F13)))))/IF(AND($M$8="All",$Q$8="All" ),COUNTIFS(tbl_raw_data[updated_month],$J$8,tbl_raw_data[WEEK],F13),IF(AND($M$8&lt;&gt;"All",$Q$8&lt;&gt;"All"),COUNTIFS(tbl_raw_data[updated_month],$J$8,tbl_raw_data[updated_queue],$M$8,tbl_raw_data[Analyst name],$Q$8,tbl_raw_data[WEEK],F13),IF($M$8="All",COUNTIFS(tbl_raw_data[updated_month],$J$8,tbl_raw_data[Analyst name],$Q$8,tbl_raw_data[WEEK],F13),IF($Q$8="All",COUNTIFS(tbl_raw_data[updated_month],$J$8,tbl_raw_data[updated_queue],$M$8,tbl_raw_data[WEEK],F13))))),"-")</f>
        <v>0.88511950655358518</v>
      </c>
      <c r="G17" s="76">
        <f>IFERROR(IF(AND($M$8="All",$Q$8="All" ),COUNTIFS(tbl_raw_data[updated_month],$J$8,tbl_raw_data[sla_met_not_met],"SLA_MET",tbl_raw_data[WEEK],G13),IF(AND($M$8&lt;&gt;"All",$Q$8&lt;&gt;"All"),COUNTIFS(tbl_raw_data[updated_month],$J$8,tbl_raw_data[updated_queue],$M$8,tbl_raw_data[Analyst name],$Q$8,tbl_raw_data[sla_met_not_met],"SLA_MET",tbl_raw_data[WEEK],G13),IF($M$8="All",COUNTIFS(tbl_raw_data[updated_month],$J$8,tbl_raw_data[Analyst name],$Q$8,tbl_raw_data[sla_met_not_met],"SLA_MET",tbl_raw_data[WEEK],G13),IF($Q$8="All",COUNTIFS(tbl_raw_data[updated_month],$J$8,tbl_raw_data[updated_queue],$M$8,tbl_raw_data[sla_met_not_met],"SLA_MET",tbl_raw_data[WEEK],G13)))))/IF(AND($M$8="All",$Q$8="All" ),COUNTIFS(tbl_raw_data[updated_month],$J$8,tbl_raw_data[WEEK],G13),IF(AND($M$8&lt;&gt;"All",$Q$8&lt;&gt;"All"),COUNTIFS(tbl_raw_data[updated_month],$J$8,tbl_raw_data[updated_queue],$M$8,tbl_raw_data[Analyst name],$Q$8,tbl_raw_data[WEEK],G13),IF($M$8="All",COUNTIFS(tbl_raw_data[updated_month],$J$8,tbl_raw_data[Analyst name],$Q$8,tbl_raw_data[WEEK],G13),IF($Q$8="All",COUNTIFS(tbl_raw_data[updated_month],$J$8,tbl_raw_data[updated_queue],$M$8,tbl_raw_data[WEEK],G13))))),"-")</f>
        <v>0.89803921568627454</v>
      </c>
      <c r="H17" s="76">
        <f>IFERROR(IF(AND($M$8="All",$Q$8="All" ),COUNTIFS(tbl_raw_data[updated_month],$J$8,tbl_raw_data[sla_met_not_met],"SLA_MET",tbl_raw_data[WEEK],H13),IF(AND($M$8&lt;&gt;"All",$Q$8&lt;&gt;"All"),COUNTIFS(tbl_raw_data[updated_month],$J$8,tbl_raw_data[updated_queue],$M$8,tbl_raw_data[Analyst name],$Q$8,tbl_raw_data[sla_met_not_met],"SLA_MET",tbl_raw_data[WEEK],H13),IF($M$8="All",COUNTIFS(tbl_raw_data[updated_month],$J$8,tbl_raw_data[Analyst name],$Q$8,tbl_raw_data[sla_met_not_met],"SLA_MET",tbl_raw_data[WEEK],H13),IF($Q$8="All",COUNTIFS(tbl_raw_data[updated_month],$J$8,tbl_raw_data[updated_queue],$M$8,tbl_raw_data[sla_met_not_met],"SLA_MET",tbl_raw_data[WEEK],H13)))))/IF(AND($M$8="All",$Q$8="All" ),COUNTIFS(tbl_raw_data[updated_month],$J$8,tbl_raw_data[WEEK],H13),IF(AND($M$8&lt;&gt;"All",$Q$8&lt;&gt;"All"),COUNTIFS(tbl_raw_data[updated_month],$J$8,tbl_raw_data[updated_queue],$M$8,tbl_raw_data[Analyst name],$Q$8,tbl_raw_data[WEEK],H13),IF($M$8="All",COUNTIFS(tbl_raw_data[updated_month],$J$8,tbl_raw_data[Analyst name],$Q$8,tbl_raw_data[WEEK],H13),IF($Q$8="All",COUNTIFS(tbl_raw_data[updated_month],$J$8,tbl_raw_data[updated_queue],$M$8,tbl_raw_data[WEEK],H13))))),"-")</f>
        <v>0.90422322775263952</v>
      </c>
      <c r="I17" s="137" t="s">
        <v>7426</v>
      </c>
      <c r="J17" s="56"/>
      <c r="S17" s="119" t="s">
        <v>7450</v>
      </c>
      <c r="T17" s="115">
        <f>IF(AND($M$8="All",$Q$8="All" ),COUNTIFS(tbl_raw_data[updated_month],$J$8,tbl_raw_data[Updated_Message],S17),
IF(AND($M$8&lt;&gt;"All",$Q$8&lt;&gt;"All"),COUNTIFS(tbl_raw_data[updated_month],$J$8,tbl_raw_data[updated_queue],$M$8,tbl_raw_data[Analyst name],$Q$8,tbl_raw_data[Updated_Message],S17),
IF($M$8="All",COUNTIFS(tbl_raw_data[updated_month],$J$8,tbl_raw_data[Analyst name],$Q$8,tbl_raw_data[Updated_Message],S17),
IF($Q$8="All",COUNTIFS(tbl_raw_data[updated_month],$J$8,tbl_raw_data[updated_queue],$M$8,tbl_raw_data[Updated_Message],S17)))))</f>
        <v>153</v>
      </c>
      <c r="U17" s="116">
        <f t="shared" si="0"/>
        <v>8.8592935726693689E-2</v>
      </c>
      <c r="V17" s="120"/>
      <c r="AA17" s="88"/>
    </row>
    <row r="18" spans="2:27" ht="52.2" customHeight="1" x14ac:dyDescent="0.3">
      <c r="B18" s="128" t="s">
        <v>7385</v>
      </c>
      <c r="C18" s="56" t="s">
        <v>7360</v>
      </c>
      <c r="D18" s="75" t="str">
        <f>IF(OR(E18="-",F18="-"),"-",IF(E18&gt;F18,Settiings!J2,IF(E18&lt;F18,Settiings!J3,IF(E18=F18,Settiings!J4))))</f>
        <v>↑</v>
      </c>
      <c r="E18" s="77">
        <f>IFERROR(IF(AND($M$8="All",$Q$8="All"),SUMIFS(tbl_raw_data[Time taken in min],tbl_raw_data[updated_month],$J$8,tbl_raw_data[WEEK],E13),
IF(AND($M$8&lt;&gt;"All",$Q$8&lt;&gt;"All"),SUMIFS(tbl_raw_data[Time taken in min],tbl_raw_data[updated_month],$J$8,tbl_raw_data[updated_queue],$M$8,tbl_raw_data[Analyst name],$Q$8,tbl_raw_data[WEEK],E13),
IF($M$8="All",SUMIFS(tbl_raw_data[Time taken in min],tbl_raw_data[updated_month],$J$8,tbl_raw_data[Analyst name],$Q$8,tbl_raw_data[WEEK],E13),
IF($Q$8="All",SUMIFS(tbl_raw_data[Time taken in min],tbl_raw_data[updated_month],$J$8,tbl_raw_data[updated_queue],$M$8,tbl_raw_data[WEEK],E13)))))/IF(AND($M$8="All",$Q$8="All" ),COUNTIFS(tbl_raw_data[updated_month],$J$8,tbl_raw_data[WEEK],E13),IF(AND($M$8&lt;&gt;"All",$Q$8&lt;&gt;"All"),COUNTIFS(tbl_raw_data[updated_month],$J$8,tbl_raw_data[updated_queue],$M$8,tbl_raw_data[Analyst name],$Q$8,tbl_raw_data[WEEK],E13),IF($M$8="All",COUNTIFS(tbl_raw_data[updated_month],$J$8,tbl_raw_data[Analyst name],$Q$8,tbl_raw_data[WEEK],E13),IF($Q$8="All",COUNTIFS(tbl_raw_data[updated_month],$J$8,tbl_raw_data[updated_queue],$M$8,tbl_raw_data[WEEK],E13))))),"-")</f>
        <v>19.627298850574697</v>
      </c>
      <c r="F18" s="77">
        <f>IFERROR(IF(AND($M$8="All",$Q$8="All"),SUMIFS(tbl_raw_data[Time taken in min],tbl_raw_data[updated_month],$J$8,tbl_raw_data[WEEK],F13),
IF(AND($M$8&lt;&gt;"All",$Q$8&lt;&gt;"All"),SUMIFS(tbl_raw_data[Time taken in min],tbl_raw_data[updated_month],$J$8,tbl_raw_data[updated_queue],$M$8,tbl_raw_data[Analyst name],$Q$8,tbl_raw_data[WEEK],F13),
IF($M$8="All",SUMIFS(tbl_raw_data[Time taken in min],tbl_raw_data[updated_month],$J$8,tbl_raw_data[Analyst name],$Q$8,tbl_raw_data[WEEK],F13),
IF($Q$8="All",SUMIFS(tbl_raw_data[Time taken in min],tbl_raw_data[updated_month],$J$8,tbl_raw_data[updated_queue],$M$8,tbl_raw_data[WEEK],F13)))))/IF(AND($M$8="All",$Q$8="All" ),COUNTIFS(tbl_raw_data[updated_month],$J$8,tbl_raw_data[WEEK],F13),IF(AND($M$8&lt;&gt;"All",$Q$8&lt;&gt;"All"),COUNTIFS(tbl_raw_data[updated_month],$J$8,tbl_raw_data[updated_queue],$M$8,tbl_raw_data[Analyst name],$Q$8,tbl_raw_data[WEEK],F13),IF($M$8="All",COUNTIFS(tbl_raw_data[updated_month],$J$8,tbl_raw_data[Analyst name],$Q$8,tbl_raw_data[WEEK],F13),IF($Q$8="All",COUNTIFS(tbl_raw_data[updated_month],$J$8,tbl_raw_data[updated_queue],$M$8,tbl_raw_data[WEEK],F13))))),"-")</f>
        <v>22.687843741968628</v>
      </c>
      <c r="G18" s="77">
        <f>IFERROR(IF(AND($M$8="All",$Q$8="All"),SUMIFS(tbl_raw_data[Time taken in min],tbl_raw_data[updated_month],$J$8,tbl_raw_data[WEEK],G13),
IF(AND($M$8&lt;&gt;"All",$Q$8&lt;&gt;"All"),SUMIFS(tbl_raw_data[Time taken in min],tbl_raw_data[updated_month],$J$8,tbl_raw_data[updated_queue],$M$8,tbl_raw_data[Analyst name],$Q$8,tbl_raw_data[WEEK],G13),
IF($M$8="All",SUMIFS(tbl_raw_data[Time taken in min],tbl_raw_data[updated_month],$J$8,tbl_raw_data[Analyst name],$Q$8,tbl_raw_data[WEEK],G13),
IF($Q$8="All",SUMIFS(tbl_raw_data[Time taken in min],tbl_raw_data[updated_month],$J$8,tbl_raw_data[updated_queue],$M$8,tbl_raw_data[WEEK],G13)))))/IF(AND($M$8="All",$Q$8="All" ),COUNTIFS(tbl_raw_data[updated_month],$J$8,tbl_raw_data[WEEK],G13),IF(AND($M$8&lt;&gt;"All",$Q$8&lt;&gt;"All"),COUNTIFS(tbl_raw_data[updated_month],$J$8,tbl_raw_data[updated_queue],$M$8,tbl_raw_data[Analyst name],$Q$8,tbl_raw_data[WEEK],G13),IF($M$8="All",COUNTIFS(tbl_raw_data[updated_month],$J$8,tbl_raw_data[Analyst name],$Q$8,tbl_raw_data[WEEK],G13),IF($Q$8="All",COUNTIFS(tbl_raw_data[updated_month],$J$8,tbl_raw_data[updated_queue],$M$8,tbl_raw_data[WEEK],G13))))),"-")</f>
        <v>25.036183006535953</v>
      </c>
      <c r="H18" s="77">
        <f>IFERROR(IF(AND($M$8="All",$Q$8="All"),SUMIFS(tbl_raw_data[Time taken in min],tbl_raw_data[updated_month],$J$8,tbl_raw_data[WEEK],H13),
IF(AND($M$8&lt;&gt;"All",$Q$8&lt;&gt;"All"),SUMIFS(tbl_raw_data[Time taken in min],tbl_raw_data[updated_month],$J$8,tbl_raw_data[updated_queue],$M$8,tbl_raw_data[Analyst name],$Q$8,tbl_raw_data[WEEK],H13),
IF($M$8="All",SUMIFS(tbl_raw_data[Time taken in min],tbl_raw_data[updated_month],$J$8,tbl_raw_data[Analyst name],$Q$8,tbl_raw_data[WEEK],H13),
IF($Q$8="All",SUMIFS(tbl_raw_data[Time taken in min],tbl_raw_data[updated_month],$J$8,tbl_raw_data[updated_queue],$M$8,tbl_raw_data[WEEK],H13)))))/IF(AND($M$8="All",$Q$8="All" ),COUNTIFS(tbl_raw_data[updated_month],$J$8,tbl_raw_data[WEEK],H13),IF(AND($M$8&lt;&gt;"All",$Q$8&lt;&gt;"All"),COUNTIFS(tbl_raw_data[updated_month],$J$8,tbl_raw_data[updated_queue],$M$8,tbl_raw_data[Analyst name],$Q$8,tbl_raw_data[WEEK],H13),IF($M$8="All",COUNTIFS(tbl_raw_data[updated_month],$J$8,tbl_raw_data[Analyst name],$Q$8,tbl_raw_data[WEEK],H13),IF($Q$8="All",COUNTIFS(tbl_raw_data[updated_month],$J$8,tbl_raw_data[updated_queue],$M$8,tbl_raw_data[WEEK],H13))))),"-")</f>
        <v>19.166050779286127</v>
      </c>
      <c r="I18" s="137" t="s">
        <v>7427</v>
      </c>
      <c r="J18" s="56"/>
      <c r="S18" s="118" t="s">
        <v>7452</v>
      </c>
      <c r="T18" s="115">
        <f>IF(AND($M$8="All",$Q$8="All" ),COUNTIFS(tbl_raw_data[updated_month],$J$8,tbl_raw_data[Updated_Message],S18),
IF(AND($M$8&lt;&gt;"All",$Q$8&lt;&gt;"All"),COUNTIFS(tbl_raw_data[updated_month],$J$8,tbl_raw_data[updated_queue],$M$8,tbl_raw_data[Analyst name],$Q$8,tbl_raw_data[Updated_Message],S18),
IF($M$8="All",COUNTIFS(tbl_raw_data[updated_month],$J$8,tbl_raw_data[Analyst name],$Q$8,tbl_raw_data[Updated_Message],S18),
IF($Q$8="All",COUNTIFS(tbl_raw_data[updated_month],$J$8,tbl_raw_data[updated_queue],$M$8,tbl_raw_data[Updated_Message],S18)))))</f>
        <v>11</v>
      </c>
      <c r="U18" s="116">
        <f t="shared" si="0"/>
        <v>6.369426751592357E-3</v>
      </c>
      <c r="V18" s="120"/>
      <c r="AA18" s="91"/>
    </row>
    <row r="19" spans="2:27" ht="52.2" customHeight="1" x14ac:dyDescent="0.3">
      <c r="B19" s="128" t="s">
        <v>7386</v>
      </c>
      <c r="C19" s="56" t="s">
        <v>7374</v>
      </c>
      <c r="D19" s="75" t="str">
        <f>IF(OR(E19=0,F19=0),"-",IF(E19&gt;F19,Settiings!J3,IF(E19&lt;F19,Settiings!J2,IF(E19=F19,Settiings!J4))))</f>
        <v>↑</v>
      </c>
      <c r="E19" s="74">
        <f>IF(AND($M$8="All",$Q$8="All" ),COUNTIFS(tbl_raw_data[updated_month],$J$8,tbl_raw_data[WEEK],E13),
IF(AND($M$8&lt;&gt;"All",$Q$8&lt;&gt;"All"),COUNTIFS(tbl_raw_data[updated_month],$J$8,tbl_raw_data[updated_queue],$M$8,tbl_raw_data[Analyst name],$Q$8,tbl_raw_data[WEEK],E13),
IF($M$8="All",COUNTIFS(tbl_raw_data[updated_month],$J$8,tbl_raw_data[Analyst name],$Q$8,tbl_raw_data[WEEK],E13),
IF($Q$8="All",COUNTIFS(tbl_raw_data[updated_month],$J$8,tbl_raw_data[updated_queue],$M$8,tbl_raw_data[WEEK],E13)))))</f>
        <v>1682</v>
      </c>
      <c r="F19" s="74">
        <f>IF(AND($M$8="All",$Q$8="All" ),COUNTIFS(tbl_raw_data[updated_month],$J$8,tbl_raw_data[WEEK],F13),IF(AND($M$8&lt;&gt;"All",$Q$8&lt;&gt;"All"),COUNTIFS(tbl_raw_data[updated_month],$J$8,tbl_raw_data[updated_queue],$M$8,tbl_raw_data[Analyst name],$Q$8,tbl_raw_data[WEEK],F13),IF($M$8="All",COUNTIFS(tbl_raw_data[updated_month],$J$8,tbl_raw_data[Analyst name],$Q$8,tbl_raw_data[WEEK],F13),IF($Q$8="All",COUNTIFS(tbl_raw_data[updated_month],$J$8,tbl_raw_data[updated_queue],$M$8,tbl_raw_data[WEEK],F13)))))</f>
        <v>1297</v>
      </c>
      <c r="G19" s="74">
        <f>IF(AND($M$8="All",$Q$8="All" ),COUNTIFS(tbl_raw_data[updated_month],$J$8,tbl_raw_data[WEEK],G13),IF(AND($M$8&lt;&gt;"All",$Q$8&lt;&gt;"All"),COUNTIFS(tbl_raw_data[updated_month],$J$8,tbl_raw_data[updated_queue],$M$8,tbl_raw_data[Analyst name],$Q$8,tbl_raw_data[WEEK],G13),IF($M$8="All",COUNTIFS(tbl_raw_data[updated_month],$J$8,tbl_raw_data[Analyst name],$Q$8,tbl_raw_data[WEEK],G13),IF($Q$8="All",COUNTIFS(tbl_raw_data[updated_month],$J$8,tbl_raw_data[updated_queue],$M$8,tbl_raw_data[WEEK],G13)))))</f>
        <v>1275</v>
      </c>
      <c r="H19" s="74">
        <f>IF(AND($M$8="All",$Q$8="All" ),COUNTIFS(tbl_raw_data[updated_month],$J$8,tbl_raw_data[WEEK],H13),IF(AND($M$8&lt;&gt;"All",$Q$8&lt;&gt;"All"),COUNTIFS(tbl_raw_data[updated_month],$J$8,tbl_raw_data[updated_queue],$M$8,tbl_raw_data[Analyst name],$Q$8,tbl_raw_data[WEEK],H13),IF($M$8="All",COUNTIFS(tbl_raw_data[updated_month],$J$8,tbl_raw_data[Analyst name],$Q$8,tbl_raw_data[WEEK],H13),IF($Q$8="All",COUNTIFS(tbl_raw_data[updated_month],$J$8,tbl_raw_data[updated_queue],$M$8,tbl_raw_data[WEEK],H13)))))</f>
        <v>1326</v>
      </c>
      <c r="I19" s="138" t="s">
        <v>7462</v>
      </c>
      <c r="J19" s="56"/>
      <c r="K19" s="113">
        <f>IF(AND($M$8="All",$Q$8="All" ),COUNTIFS(tbl_raw_data[updated_month],$J$8),IF(AND($M$8&lt;&gt;"All",$Q$8&lt;&gt;"All"),COUNTIFS(tbl_raw_data[updated_month],$J$8,tbl_raw_data[updated_queue],$M$8,tbl_raw_data[Analyst name],$Q$8),IF($M$8="All",COUNTIFS(tbl_raw_data[updated_month],$J$8,tbl_raw_data[Analyst name],$Q$8),IF($Q$8="All",COUNTIFS(tbl_raw_data[updated_month],$J$8,tbl_raw_data[updated_queue],$M$8)))))</f>
        <v>5580</v>
      </c>
      <c r="S19" s="118" t="s">
        <v>7448</v>
      </c>
      <c r="T19" s="115">
        <f>IF(AND($M$8="All",$Q$8="All" ),COUNTIFS(tbl_raw_data[updated_month],$J$8,tbl_raw_data[Updated_Message],S19),
IF(AND($M$8&lt;&gt;"All",$Q$8&lt;&gt;"All"),COUNTIFS(tbl_raw_data[updated_month],$J$8,tbl_raw_data[updated_queue],$M$8,tbl_raw_data[Analyst name],$Q$8,tbl_raw_data[Updated_Message],S19),
IF($M$8="All",COUNTIFS(tbl_raw_data[updated_month],$J$8,tbl_raw_data[Analyst name],$Q$8,tbl_raw_data[Updated_Message],S19),
IF($Q$8="All",COUNTIFS(tbl_raw_data[updated_month],$J$8,tbl_raw_data[updated_queue],$M$8,tbl_raw_data[Updated_Message],S19)))))</f>
        <v>23</v>
      </c>
      <c r="U19" s="116">
        <f t="shared" si="0"/>
        <v>1.3317892298784018E-2</v>
      </c>
      <c r="V19" s="120"/>
      <c r="AA19" s="88"/>
    </row>
    <row r="20" spans="2:27" ht="18.600000000000001" customHeight="1" x14ac:dyDescent="0.3">
      <c r="T20" s="132">
        <v>1727</v>
      </c>
      <c r="U20" s="133">
        <f>SUM(U14:U19)</f>
        <v>1</v>
      </c>
    </row>
    <row r="21" spans="2:27" ht="13.8" customHeight="1" x14ac:dyDescent="0.3"/>
    <row r="22" spans="2:27" ht="19.2" customHeight="1" x14ac:dyDescent="0.3">
      <c r="K22" t="s">
        <v>7431</v>
      </c>
      <c r="S22" s="140" t="s">
        <v>7458</v>
      </c>
      <c r="T22" s="131"/>
      <c r="U22" s="131"/>
      <c r="V22" s="131"/>
      <c r="W22" s="131"/>
    </row>
    <row r="23" spans="2:27" ht="56.4" customHeight="1" x14ac:dyDescent="0.3">
      <c r="S23" s="141" t="s">
        <v>7459</v>
      </c>
      <c r="T23" s="141"/>
      <c r="U23" s="141"/>
      <c r="V23" s="141"/>
      <c r="W23" s="139"/>
    </row>
    <row r="24" spans="2:27" ht="31.8" customHeight="1" x14ac:dyDescent="0.3">
      <c r="S24" s="141" t="s">
        <v>7460</v>
      </c>
      <c r="T24" s="141"/>
      <c r="U24" s="141"/>
      <c r="V24" s="141"/>
      <c r="W24" s="134"/>
    </row>
    <row r="25" spans="2:27" ht="28.2" customHeight="1" x14ac:dyDescent="0.3">
      <c r="C25" s="1"/>
      <c r="D25" s="1"/>
      <c r="E25" s="1"/>
      <c r="F25" s="1"/>
      <c r="G25" s="1"/>
      <c r="H25" s="1"/>
      <c r="J25" s="1"/>
      <c r="S25" s="141" t="s">
        <v>7461</v>
      </c>
      <c r="T25" s="141"/>
      <c r="U25" s="141"/>
      <c r="V25" s="141"/>
      <c r="W25" s="135"/>
    </row>
    <row r="26" spans="2:27" ht="37.5" customHeight="1" x14ac:dyDescent="0.3"/>
    <row r="27" spans="2:27" ht="39.75" customHeight="1" x14ac:dyDescent="0.3"/>
    <row r="28" spans="2:27" ht="38.25" customHeight="1" x14ac:dyDescent="0.3"/>
    <row r="29" spans="2:27" ht="42" customHeight="1" x14ac:dyDescent="0.3"/>
    <row r="30" spans="2:27" ht="36.75" customHeight="1" x14ac:dyDescent="0.3"/>
    <row r="31" spans="2:27" ht="41.25" customHeight="1" x14ac:dyDescent="0.3"/>
    <row r="32" spans="2:27" ht="38.25" customHeight="1" x14ac:dyDescent="0.3"/>
    <row r="33" spans="2:31" ht="42" customHeight="1" x14ac:dyDescent="0.3">
      <c r="B33" s="1"/>
      <c r="S33" t="s">
        <v>7431</v>
      </c>
    </row>
    <row r="34" spans="2:31" ht="31.5" customHeight="1" x14ac:dyDescent="0.3"/>
    <row r="35" spans="2:31" ht="36.75" customHeight="1" x14ac:dyDescent="0.3"/>
    <row r="36" spans="2:31" ht="48.75" customHeight="1" x14ac:dyDescent="0.3"/>
    <row r="37" spans="2:31" ht="35.25" customHeight="1" x14ac:dyDescent="0.3"/>
    <row r="38" spans="2:31" ht="30" customHeight="1" x14ac:dyDescent="0.3"/>
    <row r="39" spans="2:31" ht="31.5" customHeight="1" x14ac:dyDescent="0.3"/>
    <row r="40" spans="2:31" ht="33.75" customHeight="1" x14ac:dyDescent="0.3"/>
    <row r="41" spans="2:31" ht="42" customHeight="1" x14ac:dyDescent="0.3"/>
    <row r="42" spans="2:31" ht="48.75" customHeight="1" x14ac:dyDescent="0.3"/>
    <row r="43" spans="2:31" ht="30" customHeight="1" x14ac:dyDescent="0.3"/>
    <row r="44" spans="2:31" ht="38.25" customHeight="1" x14ac:dyDescent="0.3"/>
    <row r="45" spans="2:31" ht="38.25" customHeight="1" x14ac:dyDescent="0.3"/>
    <row r="46" spans="2:31" ht="41.25" customHeight="1" x14ac:dyDescent="0.3"/>
    <row r="47" spans="2:31" ht="38.25" customHeight="1" x14ac:dyDescent="0.3">
      <c r="Y47" s="59"/>
      <c r="Z47" s="60"/>
      <c r="AA47" s="60"/>
      <c r="AB47" s="60"/>
      <c r="AC47" s="60"/>
      <c r="AD47" s="60"/>
      <c r="AE47" s="61"/>
    </row>
    <row r="48" spans="2:31" ht="39.75" customHeight="1" x14ac:dyDescent="0.3">
      <c r="Y48" s="59"/>
      <c r="Z48" s="60"/>
      <c r="AA48" s="60"/>
      <c r="AB48" s="60"/>
      <c r="AC48" s="60"/>
      <c r="AD48" s="60"/>
      <c r="AE48" s="61"/>
    </row>
    <row r="49" spans="25:31" ht="42" customHeight="1" x14ac:dyDescent="0.3">
      <c r="Y49" s="59"/>
      <c r="Z49" s="60"/>
      <c r="AA49" s="60"/>
      <c r="AB49" s="60"/>
      <c r="AC49" s="60"/>
      <c r="AD49" s="60"/>
      <c r="AE49" s="61"/>
    </row>
  </sheetData>
  <mergeCells count="3">
    <mergeCell ref="S24:V24"/>
    <mergeCell ref="S23:V23"/>
    <mergeCell ref="S25:V25"/>
  </mergeCells>
  <conditionalFormatting sqref="D14">
    <cfRule type="expression" dxfId="36" priority="27">
      <formula>$E$14=$F$14</formula>
    </cfRule>
    <cfRule type="expression" dxfId="35" priority="28">
      <formula>$E$14&lt;$F$14</formula>
    </cfRule>
    <cfRule type="expression" dxfId="34" priority="29">
      <formula>$E$14&gt;$F$14</formula>
    </cfRule>
  </conditionalFormatting>
  <conditionalFormatting sqref="D14:D19">
    <cfRule type="cellIs" dxfId="33" priority="8" operator="equal">
      <formula>"-"</formula>
    </cfRule>
  </conditionalFormatting>
  <conditionalFormatting sqref="D15">
    <cfRule type="expression" dxfId="32" priority="24">
      <formula>$E$15=$F$15</formula>
    </cfRule>
    <cfRule type="expression" dxfId="31" priority="25">
      <formula>$E$15&gt;$F$15</formula>
    </cfRule>
    <cfRule type="expression" dxfId="30" priority="26">
      <formula>$E$15&lt;$F$15</formula>
    </cfRule>
  </conditionalFormatting>
  <conditionalFormatting sqref="D16">
    <cfRule type="expression" dxfId="29" priority="21">
      <formula>$E$16=$F$16</formula>
    </cfRule>
    <cfRule type="expression" dxfId="28" priority="22">
      <formula>$E$16&gt;$F$16</formula>
    </cfRule>
    <cfRule type="expression" dxfId="27" priority="23">
      <formula>$E$16&lt;$F$16</formula>
    </cfRule>
  </conditionalFormatting>
  <conditionalFormatting sqref="D17">
    <cfRule type="expression" dxfId="26" priority="15">
      <formula>$E$17=$F$17</formula>
    </cfRule>
    <cfRule type="expression" dxfId="25" priority="16">
      <formula>$E$17&gt;$F$17</formula>
    </cfRule>
    <cfRule type="expression" dxfId="24" priority="17">
      <formula>$E$17&lt;$F$17</formula>
    </cfRule>
  </conditionalFormatting>
  <conditionalFormatting sqref="D18">
    <cfRule type="expression" dxfId="23" priority="12">
      <formula>$E$18=$F$18</formula>
    </cfRule>
    <cfRule type="expression" dxfId="22" priority="13">
      <formula>$E$18&gt;$F$18</formula>
    </cfRule>
    <cfRule type="expression" dxfId="21" priority="14">
      <formula>$E$18&lt;$F$18</formula>
    </cfRule>
  </conditionalFormatting>
  <conditionalFormatting sqref="D19">
    <cfRule type="expression" dxfId="20" priority="9">
      <formula>$E$19=$F$19</formula>
    </cfRule>
    <cfRule type="expression" dxfId="19" priority="10">
      <formula>$E$19&lt;$F$19</formula>
    </cfRule>
    <cfRule type="expression" dxfId="18" priority="11">
      <formula>$E$19&gt;$F$19</formula>
    </cfRule>
  </conditionalFormatting>
  <conditionalFormatting sqref="E14:H14">
    <cfRule type="cellIs" dxfId="17" priority="6" operator="equal">
      <formula>"-"</formula>
    </cfRule>
    <cfRule type="cellIs" dxfId="16" priority="49" operator="greaterThan">
      <formula>0.85</formula>
    </cfRule>
    <cfRule type="cellIs" dxfId="15" priority="50" operator="between">
      <formula>0.75</formula>
      <formula>0.85</formula>
    </cfRule>
    <cfRule type="cellIs" dxfId="14" priority="51" operator="lessThan">
      <formula>0.75</formula>
    </cfRule>
  </conditionalFormatting>
  <conditionalFormatting sqref="E15:H16">
    <cfRule type="cellIs" dxfId="13" priority="43" operator="lessThan">
      <formula>0.1</formula>
    </cfRule>
    <cfRule type="cellIs" dxfId="12" priority="44" operator="between">
      <formula>0.1</formula>
      <formula>0.2</formula>
    </cfRule>
    <cfRule type="cellIs" dxfId="11" priority="45" operator="greaterThan">
      <formula>0.2</formula>
    </cfRule>
  </conditionalFormatting>
  <conditionalFormatting sqref="E17:H17">
    <cfRule type="cellIs" dxfId="10" priority="3" operator="equal">
      <formula>"-"</formula>
    </cfRule>
    <cfRule type="cellIs" dxfId="9" priority="40" operator="greaterThan">
      <formula>0.9</formula>
    </cfRule>
    <cfRule type="cellIs" dxfId="8" priority="41" operator="between">
      <formula>0.8</formula>
      <formula>0.9</formula>
    </cfRule>
    <cfRule type="cellIs" dxfId="7" priority="42" operator="lessThan">
      <formula>0.8</formula>
    </cfRule>
  </conditionalFormatting>
  <conditionalFormatting sqref="E18:H18">
    <cfRule type="cellIs" dxfId="6" priority="2" operator="equal">
      <formula>"-"</formula>
    </cfRule>
    <cfRule type="cellIs" dxfId="5" priority="37" operator="lessThan">
      <formula>20</formula>
    </cfRule>
    <cfRule type="cellIs" dxfId="4" priority="38" operator="between">
      <formula>20</formula>
      <formula>25</formula>
    </cfRule>
    <cfRule type="cellIs" dxfId="3" priority="39" operator="greaterThan">
      <formula>25</formula>
    </cfRule>
  </conditionalFormatting>
  <conditionalFormatting sqref="E19:H19">
    <cfRule type="dataBar" priority="7">
      <dataBar>
        <cfvo type="min"/>
        <cfvo type="max"/>
        <color theme="0" tint="-0.249977111117893"/>
      </dataBar>
      <extLst>
        <ext xmlns:x14="http://schemas.microsoft.com/office/spreadsheetml/2009/9/main" uri="{B025F937-C7B1-47D3-B67F-A62EFF666E3E}">
          <x14:id>{AEA6ED65-D9DA-46C7-BD5A-AACF4BD6F929}</x14:id>
        </ext>
      </extLst>
    </cfRule>
  </conditionalFormatting>
  <conditionalFormatting sqref="E15:H15">
    <cfRule type="cellIs" dxfId="2" priority="5" operator="equal">
      <formula>"-"</formula>
    </cfRule>
  </conditionalFormatting>
  <conditionalFormatting sqref="E16:H16">
    <cfRule type="cellIs" dxfId="1" priority="4" operator="equal">
      <formula>"-"</formula>
    </cfRule>
  </conditionalFormatting>
  <conditionalFormatting sqref="U14:U19">
    <cfRule type="top10" dxfId="0" priority="1" percent="1" rank="40"/>
  </conditionalFormatting>
  <pageMargins left="0.70866141732283461" right="0.70866141732283461" top="0.74803149606299213" bottom="0.74803149606299213" header="0.31496062992125984" footer="0.31496062992125984"/>
  <pageSetup paperSize="9" orientation="landscape" r:id="rId1"/>
  <drawing r:id="rId2"/>
  <extLst>
    <ext xmlns:x14="http://schemas.microsoft.com/office/spreadsheetml/2009/9/main" uri="{78C0D931-6437-407d-A8EE-F0AAD7539E65}">
      <x14:conditionalFormattings>
        <x14:conditionalFormatting xmlns:xm="http://schemas.microsoft.com/office/excel/2006/main">
          <x14:cfRule type="dataBar" id="{AEA6ED65-D9DA-46C7-BD5A-AACF4BD6F929}">
            <x14:dataBar minLength="0" maxLength="100" border="1" gradient="0">
              <x14:cfvo type="autoMin"/>
              <x14:cfvo type="autoMax"/>
              <x14:borderColor theme="1" tint="0.14999847407452621"/>
              <x14:negativeFillColor rgb="FFFF0000"/>
              <x14:axisColor rgb="FF000000"/>
            </x14:dataBar>
          </x14:cfRule>
          <xm:sqref>E19:H19</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14:formula1>
            <xm:f>Settiings!$F$2:$F$3</xm:f>
          </x14:formula1>
          <xm:sqref>J8</xm:sqref>
        </x14:dataValidation>
        <x14:dataValidation type="list" allowBlank="1" showInputMessage="1" showErrorMessage="1">
          <x14:formula1>
            <xm:f>Settiings!$H$2:$H$6</xm:f>
          </x14:formula1>
          <xm:sqref>M8</xm:sqref>
        </x14:dataValidation>
        <x14:dataValidation type="list" allowBlank="1" showInputMessage="1" showErrorMessage="1">
          <x14:formula1>
            <xm:f>Settiings!$B$2:$B$15</xm:f>
          </x14:formula1>
          <xm:sqref>Q8</xm:sqref>
        </x14:dataValidation>
      </x14:dataValidations>
    </ext>
    <ext xmlns:x14="http://schemas.microsoft.com/office/spreadsheetml/2009/9/main" uri="{05C60535-1F16-4fd2-B633-F4F36F0B64E0}">
      <x14:sparklineGroups xmlns:xm="http://schemas.microsoft.com/office/excel/2006/main">
        <x14:sparklineGroup type="column" displayEmptyCellsAs="gap" high="1">
          <x14:colorSeries rgb="FF376092"/>
          <x14:colorNegative rgb="FFD00000"/>
          <x14:colorAxis rgb="FF000000"/>
          <x14:colorMarkers rgb="FFD00000"/>
          <x14:colorFirst rgb="FFD00000"/>
          <x14:colorLast rgb="FFD00000"/>
          <x14:colorHigh rgb="FFD00000"/>
          <x14:colorLow rgb="FFD00000"/>
          <x14:sparklines>
            <x14:sparkline>
              <xm:f>Settiings!AL4:AL33</xm:f>
              <xm:sqref>V19</xm:sqref>
            </x14:sparkline>
          </x14:sparklines>
        </x14:sparklineGroup>
        <x14:sparklineGroup type="column" displayEmptyCellsAs="gap" high="1">
          <x14:colorSeries rgb="FF376092"/>
          <x14:colorNegative rgb="FFD00000"/>
          <x14:colorAxis rgb="FF000000"/>
          <x14:colorMarkers rgb="FFD00000"/>
          <x14:colorFirst rgb="FFD00000"/>
          <x14:colorLast rgb="FFD00000"/>
          <x14:colorHigh rgb="FFD00000"/>
          <x14:colorLow rgb="FFD00000"/>
          <x14:sparklines>
            <x14:sparkline>
              <xm:f>Settiings!AK4:AK33</xm:f>
              <xm:sqref>V18</xm:sqref>
            </x14:sparkline>
          </x14:sparklines>
        </x14:sparklineGroup>
        <x14:sparklineGroup type="column" displayEmptyCellsAs="gap" high="1">
          <x14:colorSeries rgb="FF376092"/>
          <x14:colorNegative rgb="FFD00000"/>
          <x14:colorAxis rgb="FF000000"/>
          <x14:colorMarkers rgb="FFD00000"/>
          <x14:colorFirst rgb="FFD00000"/>
          <x14:colorLast rgb="FFD00000"/>
          <x14:colorHigh rgb="FFD00000"/>
          <x14:colorLow rgb="FFD00000"/>
          <x14:sparklines>
            <x14:sparkline>
              <xm:f>Settiings!AJ4:AJ33</xm:f>
              <xm:sqref>V17</xm:sqref>
            </x14:sparkline>
          </x14:sparklines>
        </x14:sparklineGroup>
        <x14:sparklineGroup type="column" displayEmptyCellsAs="gap" high="1">
          <x14:colorSeries rgb="FF376092"/>
          <x14:colorNegative rgb="FFD00000"/>
          <x14:colorAxis rgb="FF000000"/>
          <x14:colorMarkers rgb="FFD00000"/>
          <x14:colorFirst rgb="FFD00000"/>
          <x14:colorLast rgb="FFD00000"/>
          <x14:colorHigh rgb="FFD00000"/>
          <x14:colorLow rgb="FFD00000"/>
          <x14:sparklines>
            <x14:sparkline>
              <xm:f>Settiings!AI4:AI33</xm:f>
              <xm:sqref>V16</xm:sqref>
            </x14:sparkline>
          </x14:sparklines>
        </x14:sparklineGroup>
        <x14:sparklineGroup type="column" displayEmptyCellsAs="gap" high="1">
          <x14:colorSeries rgb="FF376092"/>
          <x14:colorNegative rgb="FFD00000"/>
          <x14:colorAxis rgb="FF000000"/>
          <x14:colorMarkers rgb="FFD00000"/>
          <x14:colorFirst rgb="FFD00000"/>
          <x14:colorLast rgb="FFD00000"/>
          <x14:colorHigh rgb="FFD00000"/>
          <x14:colorLow rgb="FFD00000"/>
          <x14:sparklines>
            <x14:sparkline>
              <xm:f>Settiings!AH4:AH33</xm:f>
              <xm:sqref>V15</xm:sqref>
            </x14:sparkline>
          </x14:sparklines>
        </x14:sparklineGroup>
        <x14:sparklineGroup type="column" displayEmptyCellsAs="gap" high="1">
          <x14:colorSeries rgb="FF376092"/>
          <x14:colorNegative rgb="FFD00000"/>
          <x14:colorAxis rgb="FF000000"/>
          <x14:colorMarkers rgb="FFD00000"/>
          <x14:colorFirst rgb="FFD00000"/>
          <x14:colorLast rgb="FFD00000"/>
          <x14:colorHigh rgb="FFD00000"/>
          <x14:colorLow rgb="FFD00000"/>
          <x14:sparklines>
            <x14:sparkline>
              <xm:f>Settiings!AG4:AG33</xm:f>
              <xm:sqref>V14</xm:sqref>
            </x14:sparkline>
          </x14:sparklines>
        </x14:sparklineGroup>
        <x14:sparklineGroup displayEmptyCellsAs="gap" low="1" negative="1">
          <x14:colorSeries theme="4" tint="-0.249977111117893"/>
          <x14:colorNegative rgb="FFFF0000"/>
          <x14:colorAxis rgb="FF000000"/>
          <x14:colorMarkers rgb="FFD00000"/>
          <x14:colorFirst rgb="FFD00000"/>
          <x14:colorLast rgb="FFD00000"/>
          <x14:colorHigh rgb="FFD00000"/>
          <x14:colorLow rgb="FFFF0000"/>
          <x14:sparklines>
            <x14:sparkline>
              <xm:f>Settiings!S4:S33</xm:f>
              <xm:sqref>J14</xm:sqref>
            </x14:sparkline>
            <x14:sparkline>
              <xm:f>Settiings!V4:V33</xm:f>
              <xm:sqref>J15</xm:sqref>
            </x14:sparkline>
            <x14:sparkline>
              <xm:f>Settiings!X4:X33</xm:f>
              <xm:sqref>J16</xm:sqref>
            </x14:sparkline>
            <x14:sparkline>
              <xm:f>Settiings!AA4:AA33</xm:f>
              <xm:sqref>J17</xm:sqref>
            </x14:sparkline>
            <x14:sparkline>
              <xm:f>Settiings!AC4:AC33</xm:f>
              <xm:sqref>J18</xm:sqref>
            </x14:sparkline>
            <x14:sparkline>
              <xm:f>Settiings!AD4:AD33</xm:f>
              <xm:sqref>J19</xm:sqref>
            </x14:sparkline>
          </x14:sparklines>
        </x14:sparklineGroup>
      </x14:sparklineGroup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3</vt:i4>
      </vt:variant>
    </vt:vector>
  </HeadingPairs>
  <TitlesOfParts>
    <vt:vector size="7" baseType="lpstr">
      <vt:lpstr>Settiings</vt:lpstr>
      <vt:lpstr>raw_data</vt:lpstr>
      <vt:lpstr>Questions</vt:lpstr>
      <vt:lpstr>KPI_dashboard</vt:lpstr>
      <vt:lpstr>flt_analyst</vt:lpstr>
      <vt:lpstr>flt_month</vt:lpstr>
      <vt:lpstr>flt_queue</vt:lpstr>
    </vt:vector>
  </TitlesOfParts>
  <Manager/>
  <Company/>
  <LinksUpToDate>false</LinksUpToDate>
  <SharedDoc>false</SharedDoc>
  <HyperlinkBase/>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User</dc:creator>
  <cp:keywords/>
  <dc:description/>
  <cp:lastModifiedBy>Tejas Kud</cp:lastModifiedBy>
  <cp:revision/>
  <cp:lastPrinted>2024-08-12T06:25:18Z</cp:lastPrinted>
  <dcterms:created xsi:type="dcterms:W3CDTF">2024-07-20T09:39:23Z</dcterms:created>
  <dcterms:modified xsi:type="dcterms:W3CDTF">2024-12-20T05:57:06Z</dcterms:modified>
  <cp:category/>
  <cp:contentStatus/>
</cp:coreProperties>
</file>